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7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twata\AppData\Local\Box\Box Edit\Documents\KrffW79zlkOozXFZfa3Cmg==\"/>
    </mc:Choice>
  </mc:AlternateContent>
  <xr:revisionPtr revIDLastSave="0" documentId="13_ncr:1_{E584483C-4D06-4913-8D41-0560226B62E7}" xr6:coauthVersionLast="47" xr6:coauthVersionMax="47" xr10:uidLastSave="{00000000-0000-0000-0000-000000000000}"/>
  <bookViews>
    <workbookView xWindow="-110" yWindow="-110" windowWidth="19420" windowHeight="10300" tabRatio="780" xr2:uid="{4D7CB600-E37A-4D3C-826F-28AC444E6A9E}"/>
  </bookViews>
  <sheets>
    <sheet name="操作マニュアル" sheetId="30" r:id="rId1"/>
    <sheet name="設定" sheetId="5" r:id="rId2"/>
    <sheet name="消化率" sheetId="28" r:id="rId3"/>
    <sheet name="カレンダー" sheetId="29" r:id="rId4"/>
    <sheet name="商品" sheetId="6" r:id="rId5"/>
    <sheet name="キーワード" sheetId="25" r:id="rId6"/>
    <sheet name="【アップ用】→" sheetId="13" r:id="rId7"/>
    <sheet name="商品別" sheetId="22" r:id="rId8"/>
    <sheet name="キーワード別" sheetId="23" r:id="rId9"/>
    <sheet name="【貼付】→" sheetId="11" r:id="rId10"/>
    <sheet name="現状商品設定" sheetId="27" r:id="rId11"/>
    <sheet name="全商品" sheetId="10" r:id="rId12"/>
    <sheet name="当月商品" sheetId="7" r:id="rId13"/>
    <sheet name="前月商品" sheetId="8" r:id="rId14"/>
    <sheet name="前々月商品" sheetId="9" r:id="rId15"/>
    <sheet name="現状ワード設定" sheetId="26" r:id="rId16"/>
    <sheet name="当月ワード" sheetId="17" r:id="rId17"/>
    <sheet name="前月ワード" sheetId="20" r:id="rId18"/>
    <sheet name="前々月ワード" sheetId="21" r:id="rId19"/>
  </sheets>
  <definedNames>
    <definedName name="_xlnm._FilterDatabase" localSheetId="5" hidden="1">キーワード!$C$5:$AR$1006</definedName>
    <definedName name="_xlnm._FilterDatabase" localSheetId="4" hidden="1">商品!$C$5:$AS$1006</definedName>
    <definedName name="_xlnm._FilterDatabase" localSheetId="11" hidden="1">全商品!$A$2:$AC$2</definedName>
    <definedName name="_xlnm._FilterDatabase" localSheetId="12" hidden="1">前月商品!$A$2:$AT$2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31" i="30" l="1"/>
  <c r="B32" i="30" s="1"/>
  <c r="B33" i="30" s="1"/>
  <c r="B34" i="30" s="1"/>
  <c r="B35" i="30" s="1"/>
  <c r="B36" i="30" s="1"/>
  <c r="B37" i="30" s="1"/>
  <c r="B44" i="30"/>
  <c r="B45" i="30" s="1"/>
  <c r="B46" i="30" s="1"/>
  <c r="B47" i="30" s="1"/>
  <c r="B48" i="30" s="1"/>
  <c r="B49" i="30" s="1"/>
  <c r="B50" i="30" s="1"/>
  <c r="B51" i="30" s="1"/>
  <c r="B11" i="30"/>
  <c r="B12" i="30" s="1"/>
  <c r="B13" i="30" s="1"/>
  <c r="B14" i="30" s="1"/>
  <c r="B15" i="30" s="1"/>
  <c r="B16" i="30" s="1"/>
  <c r="B17" i="30" s="1"/>
  <c r="B18" i="30" s="1"/>
  <c r="B19" i="30" s="1"/>
  <c r="B20" i="30" s="1"/>
  <c r="B21" i="30" s="1"/>
  <c r="B22" i="30" s="1"/>
  <c r="B23" i="30" s="1"/>
  <c r="B24" i="30" s="1"/>
  <c r="J331" i="26" l="1"/>
  <c r="B2" i="28"/>
  <c r="C386" i="23"/>
  <c r="B386" i="23"/>
  <c r="C385" i="23"/>
  <c r="B385" i="23"/>
  <c r="C384" i="23"/>
  <c r="B384" i="23"/>
  <c r="C383" i="23"/>
  <c r="B383" i="23"/>
  <c r="C382" i="23"/>
  <c r="B382" i="23"/>
  <c r="C381" i="23"/>
  <c r="B381" i="23"/>
  <c r="C380" i="23"/>
  <c r="B380" i="23"/>
  <c r="C379" i="23"/>
  <c r="B379" i="23"/>
  <c r="C378" i="23"/>
  <c r="B378" i="23"/>
  <c r="C377" i="23"/>
  <c r="B377" i="23"/>
  <c r="C376" i="23"/>
  <c r="B376" i="23"/>
  <c r="C375" i="23"/>
  <c r="B375" i="23"/>
  <c r="C374" i="23"/>
  <c r="B374" i="23"/>
  <c r="C373" i="23"/>
  <c r="B373" i="23"/>
  <c r="C372" i="23"/>
  <c r="B372" i="23"/>
  <c r="C371" i="23"/>
  <c r="B371" i="23"/>
  <c r="C370" i="23"/>
  <c r="B370" i="23"/>
  <c r="C369" i="23"/>
  <c r="B369" i="23"/>
  <c r="C368" i="23"/>
  <c r="B368" i="23"/>
  <c r="C367" i="23"/>
  <c r="B367" i="23"/>
  <c r="C366" i="23"/>
  <c r="B366" i="23"/>
  <c r="C365" i="23"/>
  <c r="B365" i="23"/>
  <c r="C364" i="23"/>
  <c r="B364" i="23"/>
  <c r="C363" i="23"/>
  <c r="B363" i="23"/>
  <c r="C362" i="23"/>
  <c r="B362" i="23"/>
  <c r="C361" i="23"/>
  <c r="B361" i="23"/>
  <c r="C360" i="23"/>
  <c r="B360" i="23"/>
  <c r="C359" i="23"/>
  <c r="B359" i="23"/>
  <c r="C358" i="23"/>
  <c r="B358" i="23"/>
  <c r="C357" i="23"/>
  <c r="B357" i="23"/>
  <c r="C356" i="23"/>
  <c r="B356" i="23"/>
  <c r="C355" i="23"/>
  <c r="B355" i="23"/>
  <c r="C354" i="23"/>
  <c r="B354" i="23"/>
  <c r="C353" i="23"/>
  <c r="B353" i="23"/>
  <c r="C352" i="23"/>
  <c r="B352" i="23"/>
  <c r="C351" i="23"/>
  <c r="B351" i="23"/>
  <c r="C350" i="23"/>
  <c r="B350" i="23"/>
  <c r="C349" i="23"/>
  <c r="B349" i="23"/>
  <c r="C348" i="23"/>
  <c r="B348" i="23"/>
  <c r="C347" i="23"/>
  <c r="B347" i="23"/>
  <c r="C346" i="23"/>
  <c r="B346" i="23"/>
  <c r="C345" i="23"/>
  <c r="B345" i="23"/>
  <c r="C344" i="23"/>
  <c r="B344" i="23"/>
  <c r="C343" i="23"/>
  <c r="B343" i="23"/>
  <c r="C342" i="23"/>
  <c r="B342" i="23"/>
  <c r="C341" i="23"/>
  <c r="B341" i="23"/>
  <c r="C340" i="23"/>
  <c r="B340" i="23"/>
  <c r="C339" i="23"/>
  <c r="B339" i="23"/>
  <c r="C338" i="23"/>
  <c r="B338" i="23"/>
  <c r="C337" i="23"/>
  <c r="B337" i="23"/>
  <c r="C336" i="23"/>
  <c r="B336" i="23"/>
  <c r="C335" i="23"/>
  <c r="B335" i="23"/>
  <c r="C334" i="23"/>
  <c r="B334" i="23"/>
  <c r="C333" i="23"/>
  <c r="B333" i="23"/>
  <c r="C332" i="23"/>
  <c r="B332" i="23"/>
  <c r="C331" i="23"/>
  <c r="B331" i="23"/>
  <c r="J330" i="26"/>
  <c r="J329" i="26"/>
  <c r="J328" i="26"/>
  <c r="J327" i="26"/>
  <c r="J326" i="26"/>
  <c r="J325" i="26"/>
  <c r="J324" i="26"/>
  <c r="J323" i="26"/>
  <c r="J322" i="26"/>
  <c r="J321" i="26"/>
  <c r="J320" i="26"/>
  <c r="J319" i="26"/>
  <c r="J318" i="26"/>
  <c r="J317" i="26"/>
  <c r="J316" i="26"/>
  <c r="J315" i="26"/>
  <c r="J314" i="26"/>
  <c r="J313" i="26"/>
  <c r="J312" i="26"/>
  <c r="J311" i="26"/>
  <c r="J310" i="26"/>
  <c r="J309" i="26"/>
  <c r="J308" i="26"/>
  <c r="J307" i="26"/>
  <c r="J306" i="26"/>
  <c r="J305" i="26"/>
  <c r="J304" i="26"/>
  <c r="J303" i="26"/>
  <c r="J302" i="26"/>
  <c r="J301" i="26"/>
  <c r="J300" i="26"/>
  <c r="J299" i="26"/>
  <c r="J298" i="26"/>
  <c r="J297" i="26"/>
  <c r="J296" i="26"/>
  <c r="J295" i="26"/>
  <c r="J294" i="26"/>
  <c r="J293" i="26"/>
  <c r="J292" i="26"/>
  <c r="J291" i="26"/>
  <c r="J290" i="26"/>
  <c r="J289" i="26"/>
  <c r="J288" i="26"/>
  <c r="J287" i="26"/>
  <c r="J286" i="26"/>
  <c r="J285" i="26"/>
  <c r="J284" i="26"/>
  <c r="J283" i="26"/>
  <c r="J282" i="26"/>
  <c r="J281" i="26"/>
  <c r="J280" i="26"/>
  <c r="J279" i="26"/>
  <c r="J278" i="26"/>
  <c r="J277" i="26"/>
  <c r="J276" i="26"/>
  <c r="J275" i="26"/>
  <c r="J274" i="26"/>
  <c r="E34" i="29"/>
  <c r="B34" i="29"/>
  <c r="C34" i="29"/>
  <c r="J67" i="26" l="1"/>
  <c r="J66" i="26"/>
  <c r="J65" i="26"/>
  <c r="J64" i="26"/>
  <c r="J63" i="26"/>
  <c r="J62" i="26"/>
  <c r="J61" i="26"/>
  <c r="J60" i="26"/>
  <c r="J59" i="26"/>
  <c r="J58" i="26"/>
  <c r="J57" i="26"/>
  <c r="J56" i="26"/>
  <c r="J55" i="26"/>
  <c r="J54" i="26"/>
  <c r="J53" i="26"/>
  <c r="J52" i="26"/>
  <c r="J51" i="26"/>
  <c r="J50" i="26"/>
  <c r="J49" i="26"/>
  <c r="J48" i="26"/>
  <c r="J47" i="26"/>
  <c r="J46" i="26"/>
  <c r="J45" i="26"/>
  <c r="J44" i="26"/>
  <c r="J43" i="26"/>
  <c r="J42" i="26"/>
  <c r="J41" i="26"/>
  <c r="J40" i="26"/>
  <c r="J39" i="26"/>
  <c r="J38" i="26"/>
  <c r="J37" i="26"/>
  <c r="J36" i="26"/>
  <c r="J35" i="26"/>
  <c r="J34" i="26"/>
  <c r="J33" i="26"/>
  <c r="J32" i="26"/>
  <c r="J31" i="26"/>
  <c r="J30" i="26"/>
  <c r="J29" i="26"/>
  <c r="J28" i="26"/>
  <c r="J27" i="26"/>
  <c r="J26" i="26"/>
  <c r="J25" i="26"/>
  <c r="J24" i="26"/>
  <c r="J23" i="26"/>
  <c r="J22" i="26"/>
  <c r="J21" i="26"/>
  <c r="J20" i="26"/>
  <c r="J19" i="26"/>
  <c r="J18" i="26"/>
  <c r="J17" i="26"/>
  <c r="J16" i="26"/>
  <c r="J15" i="26"/>
  <c r="J14" i="26"/>
  <c r="J13" i="26"/>
  <c r="J12" i="26"/>
  <c r="J11" i="26"/>
  <c r="J10" i="26"/>
  <c r="J9" i="26"/>
  <c r="J8" i="26"/>
  <c r="J7" i="26"/>
  <c r="J6" i="26"/>
  <c r="J5" i="26"/>
  <c r="J4" i="26"/>
  <c r="J3" i="26"/>
  <c r="J273" i="26" l="1"/>
  <c r="J272" i="26"/>
  <c r="J271" i="26"/>
  <c r="J270" i="26"/>
  <c r="J269" i="26"/>
  <c r="J268" i="26"/>
  <c r="J267" i="26"/>
  <c r="J266" i="26"/>
  <c r="J265" i="26"/>
  <c r="J264" i="26"/>
  <c r="J263" i="26"/>
  <c r="J262" i="26"/>
  <c r="J261" i="26"/>
  <c r="J260" i="26"/>
  <c r="J259" i="26"/>
  <c r="J258" i="26"/>
  <c r="J257" i="26"/>
  <c r="J256" i="26"/>
  <c r="J255" i="26"/>
  <c r="J254" i="26"/>
  <c r="J253" i="26"/>
  <c r="J252" i="26"/>
  <c r="J251" i="26"/>
  <c r="J250" i="26"/>
  <c r="J249" i="26"/>
  <c r="J248" i="26"/>
  <c r="J247" i="26"/>
  <c r="J246" i="26"/>
  <c r="J245" i="26"/>
  <c r="J244" i="26"/>
  <c r="J243" i="26"/>
  <c r="J242" i="26"/>
  <c r="J241" i="26"/>
  <c r="J240" i="26"/>
  <c r="J239" i="26"/>
  <c r="J238" i="26"/>
  <c r="J237" i="26"/>
  <c r="J236" i="26"/>
  <c r="J235" i="26"/>
  <c r="J234" i="26"/>
  <c r="J233" i="26"/>
  <c r="J232" i="26"/>
  <c r="J231" i="26"/>
  <c r="J230" i="26"/>
  <c r="J229" i="26"/>
  <c r="J228" i="26"/>
  <c r="J227" i="26"/>
  <c r="J226" i="26"/>
  <c r="J225" i="26"/>
  <c r="J224" i="26"/>
  <c r="J223" i="26"/>
  <c r="J222" i="26"/>
  <c r="J221" i="26"/>
  <c r="J220" i="26"/>
  <c r="J219" i="26"/>
  <c r="J218" i="26"/>
  <c r="J217" i="26"/>
  <c r="J216" i="26"/>
  <c r="J215" i="26"/>
  <c r="J214" i="26"/>
  <c r="J213" i="26"/>
  <c r="J212" i="26"/>
  <c r="J211" i="26"/>
  <c r="J210" i="26"/>
  <c r="J209" i="26"/>
  <c r="J208" i="26"/>
  <c r="J207" i="26"/>
  <c r="J206" i="26"/>
  <c r="J205" i="26"/>
  <c r="J204" i="26"/>
  <c r="J203" i="26"/>
  <c r="J202" i="26"/>
  <c r="J201" i="26"/>
  <c r="J200" i="26"/>
  <c r="J199" i="26"/>
  <c r="J198" i="26"/>
  <c r="J197" i="26"/>
  <c r="J196" i="26"/>
  <c r="J195" i="26"/>
  <c r="J194" i="26"/>
  <c r="J193" i="26"/>
  <c r="J192" i="26"/>
  <c r="J191" i="26"/>
  <c r="J190" i="26"/>
  <c r="J189" i="26"/>
  <c r="J188" i="26"/>
  <c r="J187" i="26"/>
  <c r="J186" i="26"/>
  <c r="J185" i="26"/>
  <c r="J184" i="26"/>
  <c r="J183" i="26"/>
  <c r="J182" i="26"/>
  <c r="J181" i="26"/>
  <c r="J180" i="26"/>
  <c r="J179" i="26"/>
  <c r="J178" i="26"/>
  <c r="J177" i="26"/>
  <c r="J176" i="26"/>
  <c r="J175" i="26"/>
  <c r="J174" i="26"/>
  <c r="J173" i="26"/>
  <c r="J172" i="26"/>
  <c r="J171" i="26"/>
  <c r="J170" i="26"/>
  <c r="J169" i="26"/>
  <c r="J168" i="26"/>
  <c r="J167" i="26"/>
  <c r="J166" i="26"/>
  <c r="J165" i="26"/>
  <c r="J164" i="26"/>
  <c r="J163" i="26"/>
  <c r="J162" i="26"/>
  <c r="J161" i="26"/>
  <c r="J160" i="26"/>
  <c r="J159" i="26"/>
  <c r="J158" i="26"/>
  <c r="J157" i="26"/>
  <c r="J156" i="26"/>
  <c r="J155" i="26"/>
  <c r="J154" i="26"/>
  <c r="J153" i="26"/>
  <c r="J152" i="26"/>
  <c r="J151" i="26"/>
  <c r="J150" i="26"/>
  <c r="J149" i="26"/>
  <c r="J148" i="26"/>
  <c r="J147" i="26"/>
  <c r="J146" i="26"/>
  <c r="J145" i="26"/>
  <c r="J144" i="26"/>
  <c r="J143" i="26"/>
  <c r="J142" i="26"/>
  <c r="J141" i="26"/>
  <c r="J140" i="26"/>
  <c r="J139" i="26"/>
  <c r="J138" i="26"/>
  <c r="J137" i="26"/>
  <c r="J136" i="26"/>
  <c r="J135" i="26"/>
  <c r="J134" i="26"/>
  <c r="J133" i="26"/>
  <c r="J132" i="26"/>
  <c r="J131" i="26"/>
  <c r="J130" i="26"/>
  <c r="J129" i="26"/>
  <c r="J128" i="26"/>
  <c r="J127" i="26"/>
  <c r="J126" i="26"/>
  <c r="J125" i="26"/>
  <c r="J124" i="26"/>
  <c r="J123" i="26"/>
  <c r="J122" i="26"/>
  <c r="J121" i="26"/>
  <c r="J120" i="26"/>
  <c r="J119" i="26"/>
  <c r="J118" i="26"/>
  <c r="J117" i="26"/>
  <c r="J116" i="26"/>
  <c r="J115" i="26"/>
  <c r="J114" i="26"/>
  <c r="J113" i="26"/>
  <c r="J112" i="26"/>
  <c r="J111" i="26"/>
  <c r="J110" i="26"/>
  <c r="J109" i="26"/>
  <c r="J108" i="26"/>
  <c r="J107" i="26"/>
  <c r="J106" i="26"/>
  <c r="J105" i="26"/>
  <c r="J104" i="26"/>
  <c r="J103" i="26"/>
  <c r="J102" i="26"/>
  <c r="J101" i="26"/>
  <c r="J100" i="26"/>
  <c r="J99" i="26"/>
  <c r="J98" i="26"/>
  <c r="J97" i="26"/>
  <c r="J96" i="26"/>
  <c r="J95" i="26"/>
  <c r="J94" i="26"/>
  <c r="J93" i="26"/>
  <c r="J92" i="26"/>
  <c r="J91" i="26"/>
  <c r="J90" i="26"/>
  <c r="J89" i="26"/>
  <c r="J88" i="26"/>
  <c r="J87" i="26"/>
  <c r="J86" i="26"/>
  <c r="J85" i="26"/>
  <c r="J84" i="26"/>
  <c r="J83" i="26"/>
  <c r="J82" i="26"/>
  <c r="J81" i="26"/>
  <c r="J80" i="26"/>
  <c r="J79" i="26"/>
  <c r="J78" i="26"/>
  <c r="J77" i="26"/>
  <c r="J76" i="26"/>
  <c r="J75" i="26"/>
  <c r="J74" i="26"/>
  <c r="J73" i="26"/>
  <c r="J72" i="26"/>
  <c r="J71" i="26"/>
  <c r="J70" i="26"/>
  <c r="J69" i="26"/>
  <c r="J68" i="26"/>
  <c r="Q814" i="6"/>
  <c r="Q732" i="6"/>
  <c r="Q646" i="6"/>
  <c r="Q539" i="6"/>
  <c r="Q454" i="6"/>
  <c r="Q395" i="6"/>
  <c r="G1003" i="6"/>
  <c r="G995" i="6"/>
  <c r="G971" i="6"/>
  <c r="G963" i="6"/>
  <c r="G939" i="6"/>
  <c r="G931" i="6"/>
  <c r="G907" i="6"/>
  <c r="G899" i="6"/>
  <c r="G875" i="6"/>
  <c r="G867" i="6"/>
  <c r="G843" i="6"/>
  <c r="G835" i="6"/>
  <c r="G811" i="6"/>
  <c r="G803" i="6"/>
  <c r="G779" i="6"/>
  <c r="G771" i="6"/>
  <c r="G747" i="6"/>
  <c r="G741" i="6"/>
  <c r="G725" i="6"/>
  <c r="G707" i="6"/>
  <c r="G706" i="6"/>
  <c r="G701" i="6"/>
  <c r="G699" i="6"/>
  <c r="G685" i="6"/>
  <c r="G683" i="6"/>
  <c r="G677" i="6"/>
  <c r="G668" i="6"/>
  <c r="G667" i="6"/>
  <c r="G664" i="6"/>
  <c r="G656" i="6"/>
  <c r="G653" i="6"/>
  <c r="G652" i="6"/>
  <c r="G651" i="6"/>
  <c r="G643" i="6"/>
  <c r="G642" i="6"/>
  <c r="G637" i="6"/>
  <c r="G629" i="6"/>
  <c r="G628" i="6"/>
  <c r="G627" i="6"/>
  <c r="G626" i="6"/>
  <c r="G616" i="6"/>
  <c r="G613" i="6"/>
  <c r="G612" i="6"/>
  <c r="G604" i="6"/>
  <c r="G603" i="6"/>
  <c r="G600" i="6"/>
  <c r="G592" i="6"/>
  <c r="G589" i="6"/>
  <c r="G588" i="6"/>
  <c r="G587" i="6"/>
  <c r="G580" i="6"/>
  <c r="G579" i="6"/>
  <c r="G576" i="6"/>
  <c r="G535" i="6"/>
  <c r="G511" i="6"/>
  <c r="G471" i="6"/>
  <c r="G447" i="6"/>
  <c r="G407" i="6"/>
  <c r="G383" i="6"/>
  <c r="G351" i="6"/>
  <c r="G319" i="6"/>
  <c r="G287" i="6"/>
  <c r="G255" i="6"/>
  <c r="G223" i="6"/>
  <c r="G191" i="6"/>
  <c r="G159" i="6"/>
  <c r="F1005" i="25"/>
  <c r="F1004" i="25"/>
  <c r="F1003" i="25"/>
  <c r="F1002" i="25"/>
  <c r="F1001" i="25"/>
  <c r="F1000" i="25"/>
  <c r="F999" i="25"/>
  <c r="F998" i="25"/>
  <c r="F997" i="25"/>
  <c r="F996" i="25"/>
  <c r="F995" i="25"/>
  <c r="F994" i="25"/>
  <c r="F993" i="25"/>
  <c r="F992" i="25"/>
  <c r="F991" i="25"/>
  <c r="F990" i="25"/>
  <c r="F989" i="25"/>
  <c r="F988" i="25"/>
  <c r="F987" i="25"/>
  <c r="F986" i="25"/>
  <c r="F985" i="25"/>
  <c r="F984" i="25"/>
  <c r="F983" i="25"/>
  <c r="F982" i="25"/>
  <c r="F981" i="25"/>
  <c r="F980" i="25"/>
  <c r="F979" i="25"/>
  <c r="F978" i="25"/>
  <c r="F977" i="25"/>
  <c r="F976" i="25"/>
  <c r="F975" i="25"/>
  <c r="F974" i="25"/>
  <c r="F973" i="25"/>
  <c r="F972" i="25"/>
  <c r="F971" i="25"/>
  <c r="F970" i="25"/>
  <c r="F969" i="25"/>
  <c r="F968" i="25"/>
  <c r="F967" i="25"/>
  <c r="F966" i="25"/>
  <c r="F965" i="25"/>
  <c r="F964" i="25"/>
  <c r="F963" i="25"/>
  <c r="F962" i="25"/>
  <c r="F961" i="25"/>
  <c r="F960" i="25"/>
  <c r="F959" i="25"/>
  <c r="F958" i="25"/>
  <c r="F957" i="25"/>
  <c r="F956" i="25"/>
  <c r="F955" i="25"/>
  <c r="F954" i="25"/>
  <c r="F953" i="25"/>
  <c r="F952" i="25"/>
  <c r="F951" i="25"/>
  <c r="F950" i="25"/>
  <c r="F949" i="25"/>
  <c r="F948" i="25"/>
  <c r="F947" i="25"/>
  <c r="F946" i="25"/>
  <c r="F945" i="25"/>
  <c r="F944" i="25"/>
  <c r="F943" i="25"/>
  <c r="F942" i="25"/>
  <c r="F941" i="25"/>
  <c r="F940" i="25"/>
  <c r="F939" i="25"/>
  <c r="F938" i="25"/>
  <c r="F937" i="25"/>
  <c r="F936" i="25"/>
  <c r="F935" i="25"/>
  <c r="F934" i="25"/>
  <c r="F933" i="25"/>
  <c r="F932" i="25"/>
  <c r="F931" i="25"/>
  <c r="F930" i="25"/>
  <c r="F929" i="25"/>
  <c r="F928" i="25"/>
  <c r="F927" i="25"/>
  <c r="F926" i="25"/>
  <c r="F925" i="25"/>
  <c r="F924" i="25"/>
  <c r="F923" i="25"/>
  <c r="F922" i="25"/>
  <c r="F921" i="25"/>
  <c r="F920" i="25"/>
  <c r="F919" i="25"/>
  <c r="F918" i="25"/>
  <c r="F917" i="25"/>
  <c r="F916" i="25"/>
  <c r="F915" i="25"/>
  <c r="F914" i="25"/>
  <c r="F913" i="25"/>
  <c r="F912" i="25"/>
  <c r="F911" i="25"/>
  <c r="F910" i="25"/>
  <c r="F909" i="25"/>
  <c r="F908" i="25"/>
  <c r="F907" i="25"/>
  <c r="F906" i="25"/>
  <c r="F905" i="25"/>
  <c r="F904" i="25"/>
  <c r="F903" i="25"/>
  <c r="F902" i="25"/>
  <c r="F901" i="25"/>
  <c r="F900" i="25"/>
  <c r="F899" i="25"/>
  <c r="F898" i="25"/>
  <c r="F897" i="25"/>
  <c r="F896" i="25"/>
  <c r="F895" i="25"/>
  <c r="F894" i="25"/>
  <c r="F893" i="25"/>
  <c r="F892" i="25"/>
  <c r="F891" i="25"/>
  <c r="F890" i="25"/>
  <c r="F889" i="25"/>
  <c r="F888" i="25"/>
  <c r="F887" i="25"/>
  <c r="F886" i="25"/>
  <c r="F885" i="25"/>
  <c r="F884" i="25"/>
  <c r="F883" i="25"/>
  <c r="F882" i="25"/>
  <c r="F881" i="25"/>
  <c r="F880" i="25"/>
  <c r="F879" i="25"/>
  <c r="F878" i="25"/>
  <c r="F877" i="25"/>
  <c r="F876" i="25"/>
  <c r="F875" i="25"/>
  <c r="F874" i="25"/>
  <c r="F873" i="25"/>
  <c r="F872" i="25"/>
  <c r="F871" i="25"/>
  <c r="F870" i="25"/>
  <c r="F869" i="25"/>
  <c r="F868" i="25"/>
  <c r="F867" i="25"/>
  <c r="F866" i="25"/>
  <c r="F865" i="25"/>
  <c r="F864" i="25"/>
  <c r="F863" i="25"/>
  <c r="F862" i="25"/>
  <c r="F861" i="25"/>
  <c r="F860" i="25"/>
  <c r="F859" i="25"/>
  <c r="F858" i="25"/>
  <c r="F857" i="25"/>
  <c r="F856" i="25"/>
  <c r="F855" i="25"/>
  <c r="F854" i="25"/>
  <c r="F853" i="25"/>
  <c r="F852" i="25"/>
  <c r="F851" i="25"/>
  <c r="F850" i="25"/>
  <c r="F849" i="25"/>
  <c r="F848" i="25"/>
  <c r="F847" i="25"/>
  <c r="F846" i="25"/>
  <c r="F845" i="25"/>
  <c r="F844" i="25"/>
  <c r="F843" i="25"/>
  <c r="F842" i="25"/>
  <c r="F841" i="25"/>
  <c r="F840" i="25"/>
  <c r="F839" i="25"/>
  <c r="F838" i="25"/>
  <c r="F837" i="25"/>
  <c r="F836" i="25"/>
  <c r="F835" i="25"/>
  <c r="F834" i="25"/>
  <c r="F833" i="25"/>
  <c r="F832" i="25"/>
  <c r="F831" i="25"/>
  <c r="F830" i="25"/>
  <c r="F829" i="25"/>
  <c r="F828" i="25"/>
  <c r="F827" i="25"/>
  <c r="F826" i="25"/>
  <c r="F825" i="25"/>
  <c r="F824" i="25"/>
  <c r="F823" i="25"/>
  <c r="F822" i="25"/>
  <c r="F821" i="25"/>
  <c r="F820" i="25"/>
  <c r="F819" i="25"/>
  <c r="F818" i="25"/>
  <c r="F817" i="25"/>
  <c r="F816" i="25"/>
  <c r="F815" i="25"/>
  <c r="F814" i="25"/>
  <c r="F813" i="25"/>
  <c r="F812" i="25"/>
  <c r="F811" i="25"/>
  <c r="F810" i="25"/>
  <c r="F809" i="25"/>
  <c r="F808" i="25"/>
  <c r="F807" i="25"/>
  <c r="F806" i="25"/>
  <c r="F805" i="25"/>
  <c r="F804" i="25"/>
  <c r="F803" i="25"/>
  <c r="F802" i="25"/>
  <c r="F801" i="25"/>
  <c r="F800" i="25"/>
  <c r="F799" i="25"/>
  <c r="F798" i="25"/>
  <c r="F797" i="25"/>
  <c r="F796" i="25"/>
  <c r="F795" i="25"/>
  <c r="F794" i="25"/>
  <c r="F793" i="25"/>
  <c r="F792" i="25"/>
  <c r="F791" i="25"/>
  <c r="F790" i="25"/>
  <c r="F789" i="25"/>
  <c r="F788" i="25"/>
  <c r="F787" i="25"/>
  <c r="F786" i="25"/>
  <c r="F785" i="25"/>
  <c r="F784" i="25"/>
  <c r="F783" i="25"/>
  <c r="F782" i="25"/>
  <c r="F781" i="25"/>
  <c r="F780" i="25"/>
  <c r="F779" i="25"/>
  <c r="F778" i="25"/>
  <c r="F777" i="25"/>
  <c r="F776" i="25"/>
  <c r="F775" i="25"/>
  <c r="F774" i="25"/>
  <c r="F773" i="25"/>
  <c r="F772" i="25"/>
  <c r="F771" i="25"/>
  <c r="F770" i="25"/>
  <c r="F769" i="25"/>
  <c r="F768" i="25"/>
  <c r="F767" i="25"/>
  <c r="F766" i="25"/>
  <c r="F765" i="25"/>
  <c r="F764" i="25"/>
  <c r="F763" i="25"/>
  <c r="F762" i="25"/>
  <c r="F761" i="25"/>
  <c r="F760" i="25"/>
  <c r="F759" i="25"/>
  <c r="F758" i="25"/>
  <c r="F757" i="25"/>
  <c r="F756" i="25"/>
  <c r="F755" i="25"/>
  <c r="F754" i="25"/>
  <c r="F753" i="25"/>
  <c r="F752" i="25"/>
  <c r="F751" i="25"/>
  <c r="F750" i="25"/>
  <c r="F749" i="25"/>
  <c r="F748" i="25"/>
  <c r="F747" i="25"/>
  <c r="F746" i="25"/>
  <c r="F745" i="25"/>
  <c r="F744" i="25"/>
  <c r="F743" i="25"/>
  <c r="F742" i="25"/>
  <c r="F741" i="25"/>
  <c r="F740" i="25"/>
  <c r="F739" i="25"/>
  <c r="F738" i="25"/>
  <c r="F737" i="25"/>
  <c r="F736" i="25"/>
  <c r="F735" i="25"/>
  <c r="F734" i="25"/>
  <c r="F733" i="25"/>
  <c r="F732" i="25"/>
  <c r="F731" i="25"/>
  <c r="F730" i="25"/>
  <c r="F729" i="25"/>
  <c r="F728" i="25"/>
  <c r="F727" i="25"/>
  <c r="F726" i="25"/>
  <c r="F725" i="25"/>
  <c r="F724" i="25"/>
  <c r="F723" i="25"/>
  <c r="F722" i="25"/>
  <c r="F721" i="25"/>
  <c r="F720" i="25"/>
  <c r="F719" i="25"/>
  <c r="F718" i="25"/>
  <c r="F717" i="25"/>
  <c r="F716" i="25"/>
  <c r="F715" i="25"/>
  <c r="F714" i="25"/>
  <c r="F713" i="25"/>
  <c r="F712" i="25"/>
  <c r="F711" i="25"/>
  <c r="F710" i="25"/>
  <c r="F709" i="25"/>
  <c r="F708" i="25"/>
  <c r="F707" i="25"/>
  <c r="F706" i="25"/>
  <c r="F705" i="25"/>
  <c r="F704" i="25"/>
  <c r="F703" i="25"/>
  <c r="F702" i="25"/>
  <c r="F701" i="25"/>
  <c r="F700" i="25"/>
  <c r="F699" i="25"/>
  <c r="F698" i="25"/>
  <c r="F697" i="25"/>
  <c r="F696" i="25"/>
  <c r="F695" i="25"/>
  <c r="F694" i="25"/>
  <c r="F693" i="25"/>
  <c r="F692" i="25"/>
  <c r="F691" i="25"/>
  <c r="F690" i="25"/>
  <c r="F689" i="25"/>
  <c r="F688" i="25"/>
  <c r="F687" i="25"/>
  <c r="F686" i="25"/>
  <c r="F685" i="25"/>
  <c r="F684" i="25"/>
  <c r="F683" i="25"/>
  <c r="F682" i="25"/>
  <c r="F681" i="25"/>
  <c r="F680" i="25"/>
  <c r="F679" i="25"/>
  <c r="F678" i="25"/>
  <c r="F677" i="25"/>
  <c r="F676" i="25"/>
  <c r="F675" i="25"/>
  <c r="F674" i="25"/>
  <c r="F673" i="25"/>
  <c r="F672" i="25"/>
  <c r="F671" i="25"/>
  <c r="F670" i="25"/>
  <c r="F669" i="25"/>
  <c r="F668" i="25"/>
  <c r="F667" i="25"/>
  <c r="F666" i="25"/>
  <c r="F665" i="25"/>
  <c r="F664" i="25"/>
  <c r="F663" i="25"/>
  <c r="F662" i="25"/>
  <c r="F661" i="25"/>
  <c r="F660" i="25"/>
  <c r="F659" i="25"/>
  <c r="F658" i="25"/>
  <c r="F657" i="25"/>
  <c r="F656" i="25"/>
  <c r="F655" i="25"/>
  <c r="F654" i="25"/>
  <c r="F653" i="25"/>
  <c r="F652" i="25"/>
  <c r="F651" i="25"/>
  <c r="F650" i="25"/>
  <c r="F649" i="25"/>
  <c r="F648" i="25"/>
  <c r="F647" i="25"/>
  <c r="F646" i="25"/>
  <c r="F645" i="25"/>
  <c r="F644" i="25"/>
  <c r="F643" i="25"/>
  <c r="F642" i="25"/>
  <c r="F641" i="25"/>
  <c r="F640" i="25"/>
  <c r="F639" i="25"/>
  <c r="F638" i="25"/>
  <c r="F637" i="25"/>
  <c r="F636" i="25"/>
  <c r="F635" i="25"/>
  <c r="F634" i="25"/>
  <c r="F633" i="25"/>
  <c r="F632" i="25"/>
  <c r="F631" i="25"/>
  <c r="F630" i="25"/>
  <c r="F629" i="25"/>
  <c r="F628" i="25"/>
  <c r="F627" i="25"/>
  <c r="F626" i="25"/>
  <c r="F625" i="25"/>
  <c r="F624" i="25"/>
  <c r="F623" i="25"/>
  <c r="F622" i="25"/>
  <c r="F621" i="25"/>
  <c r="F620" i="25"/>
  <c r="F619" i="25"/>
  <c r="F618" i="25"/>
  <c r="F617" i="25"/>
  <c r="F616" i="25"/>
  <c r="F615" i="25"/>
  <c r="F614" i="25"/>
  <c r="F613" i="25"/>
  <c r="F612" i="25"/>
  <c r="F611" i="25"/>
  <c r="F610" i="25"/>
  <c r="F609" i="25"/>
  <c r="F608" i="25"/>
  <c r="F607" i="25"/>
  <c r="F606" i="25"/>
  <c r="F605" i="25"/>
  <c r="F604" i="25"/>
  <c r="F603" i="25"/>
  <c r="F602" i="25"/>
  <c r="F601" i="25"/>
  <c r="F600" i="25"/>
  <c r="F599" i="25"/>
  <c r="F598" i="25"/>
  <c r="F597" i="25"/>
  <c r="F596" i="25"/>
  <c r="F595" i="25"/>
  <c r="F594" i="25"/>
  <c r="F593" i="25"/>
  <c r="F592" i="25"/>
  <c r="F591" i="25"/>
  <c r="F590" i="25"/>
  <c r="F589" i="25"/>
  <c r="F588" i="25"/>
  <c r="F587" i="25"/>
  <c r="F586" i="25"/>
  <c r="F585" i="25"/>
  <c r="F584" i="25"/>
  <c r="F583" i="25"/>
  <c r="F582" i="25"/>
  <c r="F581" i="25"/>
  <c r="F580" i="25"/>
  <c r="F579" i="25"/>
  <c r="F578" i="25"/>
  <c r="F577" i="25"/>
  <c r="F576" i="25"/>
  <c r="F575" i="25"/>
  <c r="F574" i="25"/>
  <c r="F573" i="25"/>
  <c r="F572" i="25"/>
  <c r="F571" i="25"/>
  <c r="F570" i="25"/>
  <c r="F569" i="25"/>
  <c r="F568" i="25"/>
  <c r="F567" i="25"/>
  <c r="F566" i="25"/>
  <c r="F565" i="25"/>
  <c r="F564" i="25"/>
  <c r="F563" i="25"/>
  <c r="F562" i="25"/>
  <c r="F561" i="25"/>
  <c r="F560" i="25"/>
  <c r="F559" i="25"/>
  <c r="F558" i="25"/>
  <c r="F557" i="25"/>
  <c r="F556" i="25"/>
  <c r="F555" i="25"/>
  <c r="F554" i="25"/>
  <c r="F553" i="25"/>
  <c r="F552" i="25"/>
  <c r="F551" i="25"/>
  <c r="F550" i="25"/>
  <c r="F549" i="25"/>
  <c r="F548" i="25"/>
  <c r="F547" i="25"/>
  <c r="F546" i="25"/>
  <c r="F545" i="25"/>
  <c r="F544" i="25"/>
  <c r="F543" i="25"/>
  <c r="F542" i="25"/>
  <c r="F541" i="25"/>
  <c r="F540" i="25"/>
  <c r="F539" i="25"/>
  <c r="F538" i="25"/>
  <c r="F537" i="25"/>
  <c r="F536" i="25"/>
  <c r="F535" i="25"/>
  <c r="F534" i="25"/>
  <c r="F533" i="25"/>
  <c r="F532" i="25"/>
  <c r="F531" i="25"/>
  <c r="F530" i="25"/>
  <c r="F529" i="25"/>
  <c r="F528" i="25"/>
  <c r="F527" i="25"/>
  <c r="F526" i="25"/>
  <c r="F525" i="25"/>
  <c r="F524" i="25"/>
  <c r="F523" i="25"/>
  <c r="F522" i="25"/>
  <c r="F521" i="25"/>
  <c r="F520" i="25"/>
  <c r="F519" i="25"/>
  <c r="F518" i="25"/>
  <c r="F517" i="25"/>
  <c r="F516" i="25"/>
  <c r="F515" i="25"/>
  <c r="F514" i="25"/>
  <c r="F513" i="25"/>
  <c r="F512" i="25"/>
  <c r="F511" i="25"/>
  <c r="F510" i="25"/>
  <c r="F509" i="25"/>
  <c r="F508" i="25"/>
  <c r="F507" i="25"/>
  <c r="F506" i="25"/>
  <c r="F505" i="25"/>
  <c r="F504" i="25"/>
  <c r="F503" i="25"/>
  <c r="F502" i="25"/>
  <c r="F501" i="25"/>
  <c r="F500" i="25"/>
  <c r="F499" i="25"/>
  <c r="F498" i="25"/>
  <c r="F497" i="25"/>
  <c r="F496" i="25"/>
  <c r="F495" i="25"/>
  <c r="F494" i="25"/>
  <c r="F493" i="25"/>
  <c r="F492" i="25"/>
  <c r="F491" i="25"/>
  <c r="F490" i="25"/>
  <c r="F489" i="25"/>
  <c r="F488" i="25"/>
  <c r="F487" i="25"/>
  <c r="F486" i="25"/>
  <c r="F485" i="25"/>
  <c r="F484" i="25"/>
  <c r="F483" i="25"/>
  <c r="F482" i="25"/>
  <c r="F481" i="25"/>
  <c r="F480" i="25"/>
  <c r="F479" i="25"/>
  <c r="F478" i="25"/>
  <c r="F477" i="25"/>
  <c r="F476" i="25"/>
  <c r="F475" i="25"/>
  <c r="F474" i="25"/>
  <c r="F473" i="25"/>
  <c r="F472" i="25"/>
  <c r="F471" i="25"/>
  <c r="F470" i="25"/>
  <c r="F469" i="25"/>
  <c r="F468" i="25"/>
  <c r="F467" i="25"/>
  <c r="F466" i="25"/>
  <c r="F465" i="25"/>
  <c r="F464" i="25"/>
  <c r="F463" i="25"/>
  <c r="F462" i="25"/>
  <c r="F461" i="25"/>
  <c r="F460" i="25"/>
  <c r="F459" i="25"/>
  <c r="F458" i="25"/>
  <c r="F457" i="25"/>
  <c r="F456" i="25"/>
  <c r="F455" i="25"/>
  <c r="F454" i="25"/>
  <c r="F453" i="25"/>
  <c r="F452" i="25"/>
  <c r="F451" i="25"/>
  <c r="F450" i="25"/>
  <c r="F449" i="25"/>
  <c r="F448" i="25"/>
  <c r="F447" i="25"/>
  <c r="F446" i="25"/>
  <c r="F445" i="25"/>
  <c r="F444" i="25"/>
  <c r="F443" i="25"/>
  <c r="F442" i="25"/>
  <c r="F441" i="25"/>
  <c r="F440" i="25"/>
  <c r="F439" i="25"/>
  <c r="F438" i="25"/>
  <c r="F437" i="25"/>
  <c r="F436" i="25"/>
  <c r="F435" i="25"/>
  <c r="F434" i="25"/>
  <c r="F433" i="25"/>
  <c r="F432" i="25"/>
  <c r="F431" i="25"/>
  <c r="F430" i="25"/>
  <c r="F429" i="25"/>
  <c r="F428" i="25"/>
  <c r="F427" i="25"/>
  <c r="F426" i="25"/>
  <c r="F425" i="25"/>
  <c r="F424" i="25"/>
  <c r="F423" i="25"/>
  <c r="F422" i="25"/>
  <c r="F421" i="25"/>
  <c r="F420" i="25"/>
  <c r="F419" i="25"/>
  <c r="F418" i="25"/>
  <c r="F417" i="25"/>
  <c r="F416" i="25"/>
  <c r="F415" i="25"/>
  <c r="F414" i="25"/>
  <c r="F413" i="25"/>
  <c r="F412" i="25"/>
  <c r="F411" i="25"/>
  <c r="F410" i="25"/>
  <c r="F409" i="25"/>
  <c r="F408" i="25"/>
  <c r="F407" i="25"/>
  <c r="F406" i="25"/>
  <c r="F405" i="25"/>
  <c r="F404" i="25"/>
  <c r="F403" i="25"/>
  <c r="F402" i="25"/>
  <c r="F401" i="25"/>
  <c r="F400" i="25"/>
  <c r="F399" i="25"/>
  <c r="F398" i="25"/>
  <c r="F397" i="25"/>
  <c r="F396" i="25"/>
  <c r="F395" i="25"/>
  <c r="F394" i="25"/>
  <c r="F393" i="25"/>
  <c r="F392" i="25"/>
  <c r="F391" i="25"/>
  <c r="F390" i="25"/>
  <c r="F389" i="25"/>
  <c r="F388" i="25"/>
  <c r="F387" i="25"/>
  <c r="F386" i="25"/>
  <c r="F385" i="25"/>
  <c r="F384" i="25"/>
  <c r="F383" i="25"/>
  <c r="F382" i="25"/>
  <c r="F381" i="25"/>
  <c r="F380" i="25"/>
  <c r="F379" i="25"/>
  <c r="F378" i="25"/>
  <c r="F377" i="25"/>
  <c r="F376" i="25"/>
  <c r="F375" i="25"/>
  <c r="F374" i="25"/>
  <c r="F373" i="25"/>
  <c r="F372" i="25"/>
  <c r="F371" i="25"/>
  <c r="F370" i="25"/>
  <c r="F369" i="25"/>
  <c r="F368" i="25"/>
  <c r="F367" i="25"/>
  <c r="F366" i="25"/>
  <c r="F365" i="25"/>
  <c r="F364" i="25"/>
  <c r="F363" i="25"/>
  <c r="F362" i="25"/>
  <c r="F361" i="25"/>
  <c r="F360" i="25"/>
  <c r="F359" i="25"/>
  <c r="F358" i="25"/>
  <c r="F357" i="25"/>
  <c r="F356" i="25"/>
  <c r="F355" i="25"/>
  <c r="F354" i="25"/>
  <c r="F353" i="25"/>
  <c r="F352" i="25"/>
  <c r="F351" i="25"/>
  <c r="F350" i="25"/>
  <c r="F349" i="25"/>
  <c r="F348" i="25"/>
  <c r="F347" i="25"/>
  <c r="F346" i="25"/>
  <c r="F345" i="25"/>
  <c r="F344" i="25"/>
  <c r="F343" i="25"/>
  <c r="F342" i="25"/>
  <c r="F341" i="25"/>
  <c r="F340" i="25"/>
  <c r="F339" i="25"/>
  <c r="F338" i="25"/>
  <c r="F337" i="25"/>
  <c r="F336" i="25"/>
  <c r="F335" i="25"/>
  <c r="F334" i="25"/>
  <c r="C330" i="23" s="1"/>
  <c r="F333" i="25"/>
  <c r="C329" i="23" s="1"/>
  <c r="F332" i="25"/>
  <c r="C328" i="23" s="1"/>
  <c r="F331" i="25"/>
  <c r="C327" i="23" s="1"/>
  <c r="F330" i="25"/>
  <c r="C326" i="23" s="1"/>
  <c r="F329" i="25"/>
  <c r="C325" i="23" s="1"/>
  <c r="F328" i="25"/>
  <c r="C324" i="23" s="1"/>
  <c r="F327" i="25"/>
  <c r="C323" i="23" s="1"/>
  <c r="F326" i="25"/>
  <c r="C322" i="23" s="1"/>
  <c r="F325" i="25"/>
  <c r="C321" i="23" s="1"/>
  <c r="F324" i="25"/>
  <c r="C320" i="23" s="1"/>
  <c r="F323" i="25"/>
  <c r="C319" i="23" s="1"/>
  <c r="F322" i="25"/>
  <c r="C318" i="23" s="1"/>
  <c r="F321" i="25"/>
  <c r="C317" i="23" s="1"/>
  <c r="F320" i="25"/>
  <c r="C316" i="23" s="1"/>
  <c r="F319" i="25"/>
  <c r="C315" i="23" s="1"/>
  <c r="F318" i="25"/>
  <c r="C314" i="23" s="1"/>
  <c r="F317" i="25"/>
  <c r="C313" i="23" s="1"/>
  <c r="F316" i="25"/>
  <c r="C312" i="23" s="1"/>
  <c r="F315" i="25"/>
  <c r="C311" i="23" s="1"/>
  <c r="F314" i="25"/>
  <c r="C310" i="23" s="1"/>
  <c r="F313" i="25"/>
  <c r="C309" i="23" s="1"/>
  <c r="F312" i="25"/>
  <c r="C308" i="23" s="1"/>
  <c r="F311" i="25"/>
  <c r="C307" i="23" s="1"/>
  <c r="F310" i="25"/>
  <c r="C306" i="23" s="1"/>
  <c r="F309" i="25"/>
  <c r="C305" i="23" s="1"/>
  <c r="F308" i="25"/>
  <c r="C304" i="23" s="1"/>
  <c r="F307" i="25"/>
  <c r="C303" i="23" s="1"/>
  <c r="F306" i="25"/>
  <c r="C302" i="23" s="1"/>
  <c r="F305" i="25"/>
  <c r="C301" i="23" s="1"/>
  <c r="F304" i="25"/>
  <c r="C300" i="23" s="1"/>
  <c r="F303" i="25"/>
  <c r="C299" i="23" s="1"/>
  <c r="F302" i="25"/>
  <c r="C298" i="23" s="1"/>
  <c r="F301" i="25"/>
  <c r="C297" i="23" s="1"/>
  <c r="F300" i="25"/>
  <c r="C296" i="23" s="1"/>
  <c r="F299" i="25"/>
  <c r="C295" i="23" s="1"/>
  <c r="F298" i="25"/>
  <c r="C294" i="23" s="1"/>
  <c r="F297" i="25"/>
  <c r="C293" i="23" s="1"/>
  <c r="F296" i="25"/>
  <c r="C292" i="23" s="1"/>
  <c r="F295" i="25"/>
  <c r="C291" i="23" s="1"/>
  <c r="F294" i="25"/>
  <c r="C290" i="23" s="1"/>
  <c r="F293" i="25"/>
  <c r="C289" i="23" s="1"/>
  <c r="F292" i="25"/>
  <c r="C288" i="23" s="1"/>
  <c r="F291" i="25"/>
  <c r="C287" i="23" s="1"/>
  <c r="F290" i="25"/>
  <c r="C286" i="23" s="1"/>
  <c r="F289" i="25"/>
  <c r="C285" i="23" s="1"/>
  <c r="F288" i="25"/>
  <c r="C284" i="23" s="1"/>
  <c r="F287" i="25"/>
  <c r="C283" i="23" s="1"/>
  <c r="F286" i="25"/>
  <c r="C282" i="23" s="1"/>
  <c r="F285" i="25"/>
  <c r="C281" i="23" s="1"/>
  <c r="F284" i="25"/>
  <c r="C280" i="23" s="1"/>
  <c r="F283" i="25"/>
  <c r="C279" i="23" s="1"/>
  <c r="F282" i="25"/>
  <c r="C278" i="23" s="1"/>
  <c r="F281" i="25"/>
  <c r="C277" i="23" s="1"/>
  <c r="F280" i="25"/>
  <c r="C276" i="23" s="1"/>
  <c r="F279" i="25"/>
  <c r="C275" i="23" s="1"/>
  <c r="F278" i="25"/>
  <c r="C274" i="23" s="1"/>
  <c r="F277" i="25"/>
  <c r="C273" i="23" s="1"/>
  <c r="F276" i="25"/>
  <c r="C272" i="23" s="1"/>
  <c r="F275" i="25"/>
  <c r="C271" i="23" s="1"/>
  <c r="F274" i="25"/>
  <c r="C270" i="23" s="1"/>
  <c r="F273" i="25"/>
  <c r="C269" i="23" s="1"/>
  <c r="F272" i="25"/>
  <c r="C268" i="23" s="1"/>
  <c r="F271" i="25"/>
  <c r="C267" i="23" s="1"/>
  <c r="F270" i="25"/>
  <c r="C266" i="23" s="1"/>
  <c r="F269" i="25"/>
  <c r="C265" i="23" s="1"/>
  <c r="F268" i="25"/>
  <c r="C264" i="23" s="1"/>
  <c r="F267" i="25"/>
  <c r="C263" i="23" s="1"/>
  <c r="F266" i="25"/>
  <c r="C262" i="23" s="1"/>
  <c r="F265" i="25"/>
  <c r="C261" i="23" s="1"/>
  <c r="F264" i="25"/>
  <c r="C260" i="23" s="1"/>
  <c r="F263" i="25"/>
  <c r="C259" i="23" s="1"/>
  <c r="F262" i="25"/>
  <c r="C258" i="23" s="1"/>
  <c r="F261" i="25"/>
  <c r="C257" i="23" s="1"/>
  <c r="F260" i="25"/>
  <c r="C256" i="23" s="1"/>
  <c r="F259" i="25"/>
  <c r="C255" i="23" s="1"/>
  <c r="F258" i="25"/>
  <c r="C254" i="23" s="1"/>
  <c r="F257" i="25"/>
  <c r="C253" i="23" s="1"/>
  <c r="F256" i="25"/>
  <c r="C252" i="23" s="1"/>
  <c r="F255" i="25"/>
  <c r="C251" i="23" s="1"/>
  <c r="F254" i="25"/>
  <c r="C250" i="23" s="1"/>
  <c r="F253" i="25"/>
  <c r="C249" i="23" s="1"/>
  <c r="F252" i="25"/>
  <c r="C248" i="23" s="1"/>
  <c r="F251" i="25"/>
  <c r="C247" i="23" s="1"/>
  <c r="F250" i="25"/>
  <c r="C246" i="23" s="1"/>
  <c r="F249" i="25"/>
  <c r="C245" i="23" s="1"/>
  <c r="F248" i="25"/>
  <c r="C244" i="23" s="1"/>
  <c r="F247" i="25"/>
  <c r="C243" i="23" s="1"/>
  <c r="F246" i="25"/>
  <c r="C242" i="23" s="1"/>
  <c r="F245" i="25"/>
  <c r="C241" i="23" s="1"/>
  <c r="F244" i="25"/>
  <c r="C240" i="23" s="1"/>
  <c r="F243" i="25"/>
  <c r="C239" i="23" s="1"/>
  <c r="F242" i="25"/>
  <c r="C238" i="23" s="1"/>
  <c r="F241" i="25"/>
  <c r="C237" i="23" s="1"/>
  <c r="F240" i="25"/>
  <c r="C236" i="23" s="1"/>
  <c r="F239" i="25"/>
  <c r="C235" i="23" s="1"/>
  <c r="F238" i="25"/>
  <c r="C234" i="23" s="1"/>
  <c r="F237" i="25"/>
  <c r="C233" i="23" s="1"/>
  <c r="F236" i="25"/>
  <c r="C232" i="23" s="1"/>
  <c r="F235" i="25"/>
  <c r="C231" i="23" s="1"/>
  <c r="F234" i="25"/>
  <c r="C230" i="23" s="1"/>
  <c r="F233" i="25"/>
  <c r="C229" i="23" s="1"/>
  <c r="F232" i="25"/>
  <c r="C228" i="23" s="1"/>
  <c r="F231" i="25"/>
  <c r="C227" i="23" s="1"/>
  <c r="F230" i="25"/>
  <c r="C226" i="23" s="1"/>
  <c r="F229" i="25"/>
  <c r="C225" i="23" s="1"/>
  <c r="F228" i="25"/>
  <c r="C224" i="23" s="1"/>
  <c r="F227" i="25"/>
  <c r="C223" i="23" s="1"/>
  <c r="F226" i="25"/>
  <c r="C222" i="23" s="1"/>
  <c r="F225" i="25"/>
  <c r="C221" i="23" s="1"/>
  <c r="F224" i="25"/>
  <c r="C220" i="23" s="1"/>
  <c r="F223" i="25"/>
  <c r="C219" i="23" s="1"/>
  <c r="F222" i="25"/>
  <c r="C218" i="23" s="1"/>
  <c r="F221" i="25"/>
  <c r="C217" i="23" s="1"/>
  <c r="F220" i="25"/>
  <c r="C216" i="23" s="1"/>
  <c r="F219" i="25"/>
  <c r="C215" i="23" s="1"/>
  <c r="F218" i="25"/>
  <c r="C214" i="23" s="1"/>
  <c r="F217" i="25"/>
  <c r="C213" i="23" s="1"/>
  <c r="F216" i="25"/>
  <c r="C212" i="23" s="1"/>
  <c r="F215" i="25"/>
  <c r="C211" i="23" s="1"/>
  <c r="F214" i="25"/>
  <c r="C210" i="23" s="1"/>
  <c r="F213" i="25"/>
  <c r="C209" i="23" s="1"/>
  <c r="F212" i="25"/>
  <c r="C208" i="23" s="1"/>
  <c r="F211" i="25"/>
  <c r="C207" i="23" s="1"/>
  <c r="F210" i="25"/>
  <c r="C206" i="23" s="1"/>
  <c r="F209" i="25"/>
  <c r="C205" i="23" s="1"/>
  <c r="F208" i="25"/>
  <c r="C204" i="23" s="1"/>
  <c r="F207" i="25"/>
  <c r="C203" i="23" s="1"/>
  <c r="F206" i="25"/>
  <c r="C202" i="23" s="1"/>
  <c r="F205" i="25"/>
  <c r="C201" i="23" s="1"/>
  <c r="F204" i="25"/>
  <c r="C200" i="23" s="1"/>
  <c r="F203" i="25"/>
  <c r="C199" i="23" s="1"/>
  <c r="F202" i="25"/>
  <c r="C198" i="23" s="1"/>
  <c r="F201" i="25"/>
  <c r="C197" i="23" s="1"/>
  <c r="F200" i="25"/>
  <c r="C196" i="23" s="1"/>
  <c r="F199" i="25"/>
  <c r="C195" i="23" s="1"/>
  <c r="F198" i="25"/>
  <c r="C194" i="23" s="1"/>
  <c r="F197" i="25"/>
  <c r="C193" i="23" s="1"/>
  <c r="F196" i="25"/>
  <c r="C192" i="23" s="1"/>
  <c r="F195" i="25"/>
  <c r="C191" i="23" s="1"/>
  <c r="F194" i="25"/>
  <c r="C190" i="23" s="1"/>
  <c r="F193" i="25"/>
  <c r="C189" i="23" s="1"/>
  <c r="F192" i="25"/>
  <c r="C188" i="23" s="1"/>
  <c r="F191" i="25"/>
  <c r="C187" i="23" s="1"/>
  <c r="F190" i="25"/>
  <c r="C186" i="23" s="1"/>
  <c r="F189" i="25"/>
  <c r="C185" i="23" s="1"/>
  <c r="F188" i="25"/>
  <c r="C184" i="23" s="1"/>
  <c r="F187" i="25"/>
  <c r="C183" i="23" s="1"/>
  <c r="F186" i="25"/>
  <c r="C182" i="23" s="1"/>
  <c r="F185" i="25"/>
  <c r="C181" i="23" s="1"/>
  <c r="F184" i="25"/>
  <c r="C180" i="23" s="1"/>
  <c r="F183" i="25"/>
  <c r="C179" i="23" s="1"/>
  <c r="F182" i="25"/>
  <c r="C178" i="23" s="1"/>
  <c r="F181" i="25"/>
  <c r="C177" i="23" s="1"/>
  <c r="F180" i="25"/>
  <c r="C176" i="23" s="1"/>
  <c r="F179" i="25"/>
  <c r="C175" i="23" s="1"/>
  <c r="F178" i="25"/>
  <c r="C174" i="23" s="1"/>
  <c r="F177" i="25"/>
  <c r="C173" i="23" s="1"/>
  <c r="F176" i="25"/>
  <c r="C172" i="23" s="1"/>
  <c r="F175" i="25"/>
  <c r="C171" i="23" s="1"/>
  <c r="F174" i="25"/>
  <c r="C170" i="23" s="1"/>
  <c r="F173" i="25"/>
  <c r="C169" i="23" s="1"/>
  <c r="F172" i="25"/>
  <c r="C168" i="23" s="1"/>
  <c r="F171" i="25"/>
  <c r="C167" i="23" s="1"/>
  <c r="F170" i="25"/>
  <c r="C166" i="23" s="1"/>
  <c r="F169" i="25"/>
  <c r="C165" i="23" s="1"/>
  <c r="F168" i="25"/>
  <c r="C164" i="23" s="1"/>
  <c r="F167" i="25"/>
  <c r="C163" i="23" s="1"/>
  <c r="F166" i="25"/>
  <c r="C162" i="23" s="1"/>
  <c r="F165" i="25"/>
  <c r="C161" i="23" s="1"/>
  <c r="F164" i="25"/>
  <c r="C160" i="23" s="1"/>
  <c r="F163" i="25"/>
  <c r="C159" i="23" s="1"/>
  <c r="F162" i="25"/>
  <c r="C158" i="23" s="1"/>
  <c r="F161" i="25"/>
  <c r="F160" i="25"/>
  <c r="F159" i="25"/>
  <c r="F158" i="25"/>
  <c r="F157" i="25"/>
  <c r="F156" i="25"/>
  <c r="F155" i="25"/>
  <c r="F154" i="25"/>
  <c r="F153" i="25"/>
  <c r="F152" i="25"/>
  <c r="F151" i="25"/>
  <c r="F150" i="25"/>
  <c r="F149" i="25"/>
  <c r="F148" i="25"/>
  <c r="F147" i="25"/>
  <c r="F146" i="25"/>
  <c r="F145" i="25"/>
  <c r="F144" i="25"/>
  <c r="F143" i="25"/>
  <c r="F142" i="25"/>
  <c r="F141" i="25"/>
  <c r="F140" i="25"/>
  <c r="F139" i="25"/>
  <c r="F138" i="25"/>
  <c r="F137" i="25"/>
  <c r="F136" i="25"/>
  <c r="F135" i="25"/>
  <c r="F134" i="25"/>
  <c r="F133" i="25"/>
  <c r="F132" i="25"/>
  <c r="F131" i="25"/>
  <c r="F130" i="25"/>
  <c r="F129" i="25"/>
  <c r="F128" i="25"/>
  <c r="F127" i="25"/>
  <c r="F126" i="25"/>
  <c r="F125" i="25"/>
  <c r="F124" i="25"/>
  <c r="F123" i="25"/>
  <c r="F122" i="25"/>
  <c r="F121" i="25"/>
  <c r="F120" i="25"/>
  <c r="F119" i="25"/>
  <c r="F118" i="25"/>
  <c r="F117" i="25"/>
  <c r="F116" i="25"/>
  <c r="F115" i="25"/>
  <c r="F114" i="25"/>
  <c r="F113" i="25"/>
  <c r="F112" i="25"/>
  <c r="F111" i="25"/>
  <c r="F110" i="25"/>
  <c r="F109" i="25"/>
  <c r="F108" i="25"/>
  <c r="F107" i="25"/>
  <c r="F106" i="25"/>
  <c r="F105" i="25"/>
  <c r="F104" i="25"/>
  <c r="F103" i="25"/>
  <c r="F102" i="25"/>
  <c r="F101" i="25"/>
  <c r="F100" i="25"/>
  <c r="F99" i="25"/>
  <c r="F98" i="25"/>
  <c r="F97" i="25"/>
  <c r="F96" i="25"/>
  <c r="F95" i="25"/>
  <c r="F94" i="25"/>
  <c r="F93" i="25"/>
  <c r="F92" i="25"/>
  <c r="F91" i="25"/>
  <c r="F90" i="25"/>
  <c r="F89" i="25"/>
  <c r="F88" i="25"/>
  <c r="F87" i="25"/>
  <c r="F86" i="25"/>
  <c r="F85" i="25"/>
  <c r="F84" i="25"/>
  <c r="F83" i="25"/>
  <c r="F82" i="25"/>
  <c r="F81" i="25"/>
  <c r="F80" i="25"/>
  <c r="F79" i="25"/>
  <c r="F78" i="25"/>
  <c r="F77" i="25"/>
  <c r="F76" i="25"/>
  <c r="F75" i="25"/>
  <c r="F74" i="25"/>
  <c r="F73" i="25"/>
  <c r="F72" i="25"/>
  <c r="F71" i="25"/>
  <c r="F70" i="25"/>
  <c r="F69" i="25"/>
  <c r="F68" i="25"/>
  <c r="F67" i="25"/>
  <c r="F66" i="25"/>
  <c r="F65" i="25"/>
  <c r="F64" i="25"/>
  <c r="F63" i="25"/>
  <c r="F62" i="25"/>
  <c r="F61" i="25"/>
  <c r="F60" i="25"/>
  <c r="F59" i="25"/>
  <c r="F58" i="25"/>
  <c r="F57" i="25"/>
  <c r="F56" i="25"/>
  <c r="F55" i="25"/>
  <c r="F54" i="25"/>
  <c r="F53" i="25"/>
  <c r="F52" i="25"/>
  <c r="F51" i="25"/>
  <c r="F50" i="25"/>
  <c r="F49" i="25"/>
  <c r="F48" i="25"/>
  <c r="F47" i="25"/>
  <c r="F46" i="25"/>
  <c r="F45" i="25"/>
  <c r="F44" i="25"/>
  <c r="F43" i="25"/>
  <c r="F42" i="25"/>
  <c r="F41" i="25"/>
  <c r="F40" i="25"/>
  <c r="F39" i="25"/>
  <c r="F38" i="25"/>
  <c r="F37" i="25"/>
  <c r="F36" i="25"/>
  <c r="F35" i="25"/>
  <c r="F34" i="25"/>
  <c r="F33" i="25"/>
  <c r="F32" i="25"/>
  <c r="F31" i="25"/>
  <c r="F30" i="25"/>
  <c r="F29" i="25"/>
  <c r="F28" i="25"/>
  <c r="F27" i="25"/>
  <c r="F26" i="25"/>
  <c r="F25" i="25"/>
  <c r="F24" i="25"/>
  <c r="F23" i="25"/>
  <c r="F22" i="25"/>
  <c r="F21" i="25"/>
  <c r="F20" i="25"/>
  <c r="F19" i="25"/>
  <c r="F18" i="25"/>
  <c r="F17" i="25"/>
  <c r="F16" i="25"/>
  <c r="F15" i="25"/>
  <c r="F14" i="25"/>
  <c r="F13" i="25"/>
  <c r="F12" i="25"/>
  <c r="F11" i="25"/>
  <c r="F10" i="25"/>
  <c r="F9" i="25"/>
  <c r="F8" i="25"/>
  <c r="F7" i="25"/>
  <c r="F6" i="25"/>
  <c r="D1005" i="25"/>
  <c r="D1004" i="25"/>
  <c r="D1003" i="25"/>
  <c r="D1002" i="25"/>
  <c r="E1002" i="25" s="1"/>
  <c r="D1001" i="25"/>
  <c r="D1000" i="25"/>
  <c r="D999" i="25"/>
  <c r="D998" i="25"/>
  <c r="D997" i="25"/>
  <c r="D996" i="25"/>
  <c r="D995" i="25"/>
  <c r="D994" i="25"/>
  <c r="E994" i="25" s="1"/>
  <c r="D993" i="25"/>
  <c r="D992" i="25"/>
  <c r="D991" i="25"/>
  <c r="D990" i="25"/>
  <c r="D989" i="25"/>
  <c r="D988" i="25"/>
  <c r="D987" i="25"/>
  <c r="D986" i="25"/>
  <c r="E986" i="25" s="1"/>
  <c r="D985" i="25"/>
  <c r="D984" i="25"/>
  <c r="D983" i="25"/>
  <c r="D982" i="25"/>
  <c r="D981" i="25"/>
  <c r="D980" i="25"/>
  <c r="D979" i="25"/>
  <c r="D978" i="25"/>
  <c r="D977" i="25"/>
  <c r="D976" i="25"/>
  <c r="D975" i="25"/>
  <c r="D974" i="25"/>
  <c r="D973" i="25"/>
  <c r="D972" i="25"/>
  <c r="D971" i="25"/>
  <c r="D970" i="25"/>
  <c r="D969" i="25"/>
  <c r="D968" i="25"/>
  <c r="D967" i="25"/>
  <c r="D966" i="25"/>
  <c r="D965" i="25"/>
  <c r="D964" i="25"/>
  <c r="D963" i="25"/>
  <c r="D962" i="25"/>
  <c r="E962" i="25" s="1"/>
  <c r="D961" i="25"/>
  <c r="D960" i="25"/>
  <c r="D959" i="25"/>
  <c r="D958" i="25"/>
  <c r="D957" i="25"/>
  <c r="D956" i="25"/>
  <c r="D955" i="25"/>
  <c r="D954" i="25"/>
  <c r="E954" i="25" s="1"/>
  <c r="D953" i="25"/>
  <c r="D952" i="25"/>
  <c r="D951" i="25"/>
  <c r="D950" i="25"/>
  <c r="D949" i="25"/>
  <c r="D948" i="25"/>
  <c r="D947" i="25"/>
  <c r="D946" i="25"/>
  <c r="E946" i="25" s="1"/>
  <c r="D945" i="25"/>
  <c r="D944" i="25"/>
  <c r="D943" i="25"/>
  <c r="E943" i="25" s="1"/>
  <c r="D942" i="25"/>
  <c r="D941" i="25"/>
  <c r="D940" i="25"/>
  <c r="D939" i="25"/>
  <c r="D938" i="25"/>
  <c r="E938" i="25" s="1"/>
  <c r="D937" i="25"/>
  <c r="D936" i="25"/>
  <c r="D935" i="25"/>
  <c r="E935" i="25" s="1"/>
  <c r="D934" i="25"/>
  <c r="D933" i="25"/>
  <c r="D932" i="25"/>
  <c r="D931" i="25"/>
  <c r="D930" i="25"/>
  <c r="D929" i="25"/>
  <c r="D928" i="25"/>
  <c r="D927" i="25"/>
  <c r="D926" i="25"/>
  <c r="D925" i="25"/>
  <c r="D924" i="25"/>
  <c r="D923" i="25"/>
  <c r="D922" i="25"/>
  <c r="E922" i="25" s="1"/>
  <c r="D921" i="25"/>
  <c r="D920" i="25"/>
  <c r="E920" i="25" s="1"/>
  <c r="D919" i="25"/>
  <c r="E919" i="25" s="1"/>
  <c r="D918" i="25"/>
  <c r="D917" i="25"/>
  <c r="D916" i="25"/>
  <c r="D915" i="25"/>
  <c r="D914" i="25"/>
  <c r="E914" i="25" s="1"/>
  <c r="D913" i="25"/>
  <c r="D912" i="25"/>
  <c r="E912" i="25" s="1"/>
  <c r="D911" i="25"/>
  <c r="D910" i="25"/>
  <c r="D909" i="25"/>
  <c r="D908" i="25"/>
  <c r="D907" i="25"/>
  <c r="D906" i="25"/>
  <c r="D905" i="25"/>
  <c r="D904" i="25"/>
  <c r="D903" i="25"/>
  <c r="D902" i="25"/>
  <c r="D901" i="25"/>
  <c r="D900" i="25"/>
  <c r="D899" i="25"/>
  <c r="D898" i="25"/>
  <c r="E898" i="25" s="1"/>
  <c r="D897" i="25"/>
  <c r="D896" i="25"/>
  <c r="E896" i="25" s="1"/>
  <c r="D895" i="25"/>
  <c r="E895" i="25" s="1"/>
  <c r="D894" i="25"/>
  <c r="D893" i="25"/>
  <c r="D892" i="25"/>
  <c r="D891" i="25"/>
  <c r="D890" i="25"/>
  <c r="E890" i="25" s="1"/>
  <c r="D889" i="25"/>
  <c r="D888" i="25"/>
  <c r="D887" i="25"/>
  <c r="D886" i="25"/>
  <c r="D885" i="25"/>
  <c r="D884" i="25"/>
  <c r="D883" i="25"/>
  <c r="D882" i="25"/>
  <c r="E882" i="25" s="1"/>
  <c r="D881" i="25"/>
  <c r="D880" i="25"/>
  <c r="D879" i="25"/>
  <c r="D878" i="25"/>
  <c r="D877" i="25"/>
  <c r="D876" i="25"/>
  <c r="D875" i="25"/>
  <c r="D874" i="25"/>
  <c r="E874" i="25" s="1"/>
  <c r="D873" i="25"/>
  <c r="D872" i="25"/>
  <c r="E872" i="25" s="1"/>
  <c r="D871" i="25"/>
  <c r="E871" i="25" s="1"/>
  <c r="D870" i="25"/>
  <c r="D869" i="25"/>
  <c r="D868" i="25"/>
  <c r="D867" i="25"/>
  <c r="D866" i="25"/>
  <c r="D865" i="25"/>
  <c r="D864" i="25"/>
  <c r="D863" i="25"/>
  <c r="D862" i="25"/>
  <c r="D861" i="25"/>
  <c r="D860" i="25"/>
  <c r="D859" i="25"/>
  <c r="D858" i="25"/>
  <c r="E858" i="25" s="1"/>
  <c r="D857" i="25"/>
  <c r="D856" i="25"/>
  <c r="E856" i="25" s="1"/>
  <c r="D855" i="25"/>
  <c r="E855" i="25" s="1"/>
  <c r="D854" i="25"/>
  <c r="D853" i="25"/>
  <c r="D852" i="25"/>
  <c r="D851" i="25"/>
  <c r="D850" i="25"/>
  <c r="E850" i="25" s="1"/>
  <c r="D849" i="25"/>
  <c r="E849" i="25" s="1"/>
  <c r="D848" i="25"/>
  <c r="D847" i="25"/>
  <c r="D846" i="25"/>
  <c r="D845" i="25"/>
  <c r="D844" i="25"/>
  <c r="D843" i="25"/>
  <c r="D842" i="25"/>
  <c r="E842" i="25" s="1"/>
  <c r="D841" i="25"/>
  <c r="E841" i="25" s="1"/>
  <c r="D840" i="25"/>
  <c r="E840" i="25" s="1"/>
  <c r="D839" i="25"/>
  <c r="E839" i="25" s="1"/>
  <c r="D838" i="25"/>
  <c r="D837" i="25"/>
  <c r="D836" i="25"/>
  <c r="D835" i="25"/>
  <c r="D834" i="25"/>
  <c r="E834" i="25" s="1"/>
  <c r="D833" i="25"/>
  <c r="E833" i="25" s="1"/>
  <c r="D832" i="25"/>
  <c r="D831" i="25"/>
  <c r="D830" i="25"/>
  <c r="D829" i="25"/>
  <c r="D828" i="25"/>
  <c r="D827" i="25"/>
  <c r="D826" i="25"/>
  <c r="E826" i="25" s="1"/>
  <c r="D825" i="25"/>
  <c r="E825" i="25" s="1"/>
  <c r="D824" i="25"/>
  <c r="E824" i="25" s="1"/>
  <c r="D823" i="25"/>
  <c r="E823" i="25" s="1"/>
  <c r="D822" i="25"/>
  <c r="D821" i="25"/>
  <c r="D820" i="25"/>
  <c r="E820" i="25" s="1"/>
  <c r="D819" i="25"/>
  <c r="D818" i="25"/>
  <c r="D817" i="25"/>
  <c r="D816" i="25"/>
  <c r="D815" i="25"/>
  <c r="D814" i="25"/>
  <c r="D813" i="25"/>
  <c r="D812" i="25"/>
  <c r="D811" i="25"/>
  <c r="E811" i="25" s="1"/>
  <c r="D810" i="25"/>
  <c r="E810" i="25" s="1"/>
  <c r="D809" i="25"/>
  <c r="D808" i="25"/>
  <c r="D807" i="25"/>
  <c r="D806" i="25"/>
  <c r="D805" i="25"/>
  <c r="D804" i="25"/>
  <c r="D803" i="25"/>
  <c r="E803" i="25" s="1"/>
  <c r="D802" i="25"/>
  <c r="E802" i="25" s="1"/>
  <c r="D801" i="25"/>
  <c r="E801" i="25" s="1"/>
  <c r="D800" i="25"/>
  <c r="D799" i="25"/>
  <c r="D798" i="25"/>
  <c r="D797" i="25"/>
  <c r="D796" i="25"/>
  <c r="D795" i="25"/>
  <c r="E795" i="25" s="1"/>
  <c r="D794" i="25"/>
  <c r="E794" i="25" s="1"/>
  <c r="D793" i="25"/>
  <c r="E793" i="25" s="1"/>
  <c r="D792" i="25"/>
  <c r="E792" i="25" s="1"/>
  <c r="D791" i="25"/>
  <c r="D790" i="25"/>
  <c r="D789" i="25"/>
  <c r="D788" i="25"/>
  <c r="D787" i="25"/>
  <c r="E787" i="25" s="1"/>
  <c r="D786" i="25"/>
  <c r="E786" i="25" s="1"/>
  <c r="D785" i="25"/>
  <c r="E785" i="25" s="1"/>
  <c r="D784" i="25"/>
  <c r="E784" i="25" s="1"/>
  <c r="D783" i="25"/>
  <c r="D782" i="25"/>
  <c r="D781" i="25"/>
  <c r="D780" i="25"/>
  <c r="D779" i="25"/>
  <c r="D778" i="25"/>
  <c r="E778" i="25" s="1"/>
  <c r="D777" i="25"/>
  <c r="E777" i="25" s="1"/>
  <c r="D776" i="25"/>
  <c r="E776" i="25" s="1"/>
  <c r="D775" i="25"/>
  <c r="D774" i="25"/>
  <c r="D773" i="25"/>
  <c r="D772" i="25"/>
  <c r="D771" i="25"/>
  <c r="E771" i="25" s="1"/>
  <c r="D770" i="25"/>
  <c r="E770" i="25" s="1"/>
  <c r="D769" i="25"/>
  <c r="E769" i="25" s="1"/>
  <c r="D768" i="25"/>
  <c r="E768" i="25" s="1"/>
  <c r="D767" i="25"/>
  <c r="D766" i="25"/>
  <c r="D765" i="25"/>
  <c r="D764" i="25"/>
  <c r="D763" i="25"/>
  <c r="E763" i="25" s="1"/>
  <c r="D762" i="25"/>
  <c r="E762" i="25" s="1"/>
  <c r="D761" i="25"/>
  <c r="E761" i="25" s="1"/>
  <c r="D760" i="25"/>
  <c r="E760" i="25" s="1"/>
  <c r="D759" i="25"/>
  <c r="D758" i="25"/>
  <c r="D757" i="25"/>
  <c r="D756" i="25"/>
  <c r="D755" i="25"/>
  <c r="E755" i="25" s="1"/>
  <c r="D754" i="25"/>
  <c r="E754" i="25" s="1"/>
  <c r="D753" i="25"/>
  <c r="E753" i="25" s="1"/>
  <c r="D752" i="25"/>
  <c r="E752" i="25" s="1"/>
  <c r="D751" i="25"/>
  <c r="D750" i="25"/>
  <c r="D749" i="25"/>
  <c r="D748" i="25"/>
  <c r="D747" i="25"/>
  <c r="E747" i="25" s="1"/>
  <c r="D746" i="25"/>
  <c r="E746" i="25" s="1"/>
  <c r="D745" i="25"/>
  <c r="E745" i="25" s="1"/>
  <c r="D744" i="25"/>
  <c r="D743" i="25"/>
  <c r="D742" i="25"/>
  <c r="D741" i="25"/>
  <c r="D740" i="25"/>
  <c r="D739" i="25"/>
  <c r="E739" i="25" s="1"/>
  <c r="D738" i="25"/>
  <c r="D737" i="25"/>
  <c r="E737" i="25" s="1"/>
  <c r="D736" i="25"/>
  <c r="E736" i="25" s="1"/>
  <c r="D735" i="25"/>
  <c r="D734" i="25"/>
  <c r="D733" i="25"/>
  <c r="D732" i="25"/>
  <c r="D731" i="25"/>
  <c r="E731" i="25" s="1"/>
  <c r="D730" i="25"/>
  <c r="E730" i="25" s="1"/>
  <c r="D729" i="25"/>
  <c r="E729" i="25" s="1"/>
  <c r="D728" i="25"/>
  <c r="E728" i="25" s="1"/>
  <c r="D727" i="25"/>
  <c r="D726" i="25"/>
  <c r="D725" i="25"/>
  <c r="D724" i="25"/>
  <c r="D723" i="25"/>
  <c r="E723" i="25" s="1"/>
  <c r="D722" i="25"/>
  <c r="E722" i="25" s="1"/>
  <c r="D721" i="25"/>
  <c r="E721" i="25" s="1"/>
  <c r="D720" i="25"/>
  <c r="E720" i="25" s="1"/>
  <c r="D719" i="25"/>
  <c r="D718" i="25"/>
  <c r="D717" i="25"/>
  <c r="D716" i="25"/>
  <c r="D715" i="25"/>
  <c r="E715" i="25" s="1"/>
  <c r="D714" i="25"/>
  <c r="E714" i="25" s="1"/>
  <c r="D713" i="25"/>
  <c r="E713" i="25" s="1"/>
  <c r="D712" i="25"/>
  <c r="E712" i="25" s="1"/>
  <c r="D711" i="25"/>
  <c r="D710" i="25"/>
  <c r="D709" i="25"/>
  <c r="D708" i="25"/>
  <c r="D707" i="25"/>
  <c r="E707" i="25" s="1"/>
  <c r="D706" i="25"/>
  <c r="E706" i="25" s="1"/>
  <c r="D705" i="25"/>
  <c r="E705" i="25" s="1"/>
  <c r="D704" i="25"/>
  <c r="E704" i="25" s="1"/>
  <c r="D703" i="25"/>
  <c r="D702" i="25"/>
  <c r="D701" i="25"/>
  <c r="D700" i="25"/>
  <c r="D699" i="25"/>
  <c r="E699" i="25" s="1"/>
  <c r="D698" i="25"/>
  <c r="E698" i="25" s="1"/>
  <c r="D697" i="25"/>
  <c r="E697" i="25" s="1"/>
  <c r="D696" i="25"/>
  <c r="E696" i="25" s="1"/>
  <c r="D695" i="25"/>
  <c r="D694" i="25"/>
  <c r="D693" i="25"/>
  <c r="D692" i="25"/>
  <c r="D691" i="25"/>
  <c r="D690" i="25"/>
  <c r="E690" i="25" s="1"/>
  <c r="D689" i="25"/>
  <c r="E689" i="25" s="1"/>
  <c r="D688" i="25"/>
  <c r="E688" i="25" s="1"/>
  <c r="D687" i="25"/>
  <c r="D686" i="25"/>
  <c r="D685" i="25"/>
  <c r="D684" i="25"/>
  <c r="D683" i="25"/>
  <c r="E683" i="25" s="1"/>
  <c r="D682" i="25"/>
  <c r="E682" i="25" s="1"/>
  <c r="D681" i="25"/>
  <c r="E681" i="25" s="1"/>
  <c r="D680" i="25"/>
  <c r="E680" i="25" s="1"/>
  <c r="D679" i="25"/>
  <c r="D678" i="25"/>
  <c r="D677" i="25"/>
  <c r="D676" i="25"/>
  <c r="D675" i="25"/>
  <c r="E675" i="25" s="1"/>
  <c r="D674" i="25"/>
  <c r="E674" i="25" s="1"/>
  <c r="D673" i="25"/>
  <c r="E673" i="25" s="1"/>
  <c r="D672" i="25"/>
  <c r="E672" i="25" s="1"/>
  <c r="D671" i="25"/>
  <c r="D670" i="25"/>
  <c r="D669" i="25"/>
  <c r="D668" i="25"/>
  <c r="D667" i="25"/>
  <c r="E667" i="25" s="1"/>
  <c r="D666" i="25"/>
  <c r="E666" i="25" s="1"/>
  <c r="D665" i="25"/>
  <c r="E665" i="25" s="1"/>
  <c r="D664" i="25"/>
  <c r="E664" i="25" s="1"/>
  <c r="D663" i="25"/>
  <c r="D662" i="25"/>
  <c r="D661" i="25"/>
  <c r="D660" i="25"/>
  <c r="D659" i="25"/>
  <c r="E659" i="25" s="1"/>
  <c r="D658" i="25"/>
  <c r="E658" i="25" s="1"/>
  <c r="D657" i="25"/>
  <c r="E657" i="25" s="1"/>
  <c r="D656" i="25"/>
  <c r="E656" i="25" s="1"/>
  <c r="D655" i="25"/>
  <c r="D654" i="25"/>
  <c r="D653" i="25"/>
  <c r="D652" i="25"/>
  <c r="D651" i="25"/>
  <c r="D650" i="25"/>
  <c r="E650" i="25" s="1"/>
  <c r="D649" i="25"/>
  <c r="E649" i="25" s="1"/>
  <c r="D648" i="25"/>
  <c r="E648" i="25" s="1"/>
  <c r="D647" i="25"/>
  <c r="D646" i="25"/>
  <c r="D645" i="25"/>
  <c r="D644" i="25"/>
  <c r="D643" i="25"/>
  <c r="E643" i="25" s="1"/>
  <c r="D642" i="25"/>
  <c r="E642" i="25" s="1"/>
  <c r="D641" i="25"/>
  <c r="E641" i="25" s="1"/>
  <c r="D640" i="25"/>
  <c r="E640" i="25" s="1"/>
  <c r="D639" i="25"/>
  <c r="D638" i="25"/>
  <c r="D637" i="25"/>
  <c r="D636" i="25"/>
  <c r="D635" i="25"/>
  <c r="E635" i="25" s="1"/>
  <c r="D634" i="25"/>
  <c r="E634" i="25" s="1"/>
  <c r="D633" i="25"/>
  <c r="E633" i="25" s="1"/>
  <c r="D632" i="25"/>
  <c r="D631" i="25"/>
  <c r="D630" i="25"/>
  <c r="D629" i="25"/>
  <c r="D628" i="25"/>
  <c r="D627" i="25"/>
  <c r="E627" i="25" s="1"/>
  <c r="D626" i="25"/>
  <c r="E626" i="25" s="1"/>
  <c r="D625" i="25"/>
  <c r="E625" i="25" s="1"/>
  <c r="D624" i="25"/>
  <c r="E624" i="25" s="1"/>
  <c r="D623" i="25"/>
  <c r="D622" i="25"/>
  <c r="D621" i="25"/>
  <c r="D620" i="25"/>
  <c r="D619" i="25"/>
  <c r="E619" i="25" s="1"/>
  <c r="D618" i="25"/>
  <c r="E618" i="25" s="1"/>
  <c r="D617" i="25"/>
  <c r="E617" i="25" s="1"/>
  <c r="D616" i="25"/>
  <c r="E616" i="25" s="1"/>
  <c r="D615" i="25"/>
  <c r="D614" i="25"/>
  <c r="D613" i="25"/>
  <c r="D612" i="25"/>
  <c r="D611" i="25"/>
  <c r="E611" i="25" s="1"/>
  <c r="D610" i="25"/>
  <c r="D609" i="25"/>
  <c r="E609" i="25" s="1"/>
  <c r="D608" i="25"/>
  <c r="E608" i="25" s="1"/>
  <c r="D607" i="25"/>
  <c r="D606" i="25"/>
  <c r="D605" i="25"/>
  <c r="D604" i="25"/>
  <c r="D603" i="25"/>
  <c r="E603" i="25" s="1"/>
  <c r="D602" i="25"/>
  <c r="E602" i="25" s="1"/>
  <c r="D601" i="25"/>
  <c r="E601" i="25" s="1"/>
  <c r="D600" i="25"/>
  <c r="E600" i="25" s="1"/>
  <c r="D599" i="25"/>
  <c r="D598" i="25"/>
  <c r="D597" i="25"/>
  <c r="D596" i="25"/>
  <c r="D595" i="25"/>
  <c r="E595" i="25" s="1"/>
  <c r="D594" i="25"/>
  <c r="E594" i="25" s="1"/>
  <c r="D593" i="25"/>
  <c r="E593" i="25" s="1"/>
  <c r="D592" i="25"/>
  <c r="E592" i="25" s="1"/>
  <c r="D591" i="25"/>
  <c r="D590" i="25"/>
  <c r="D589" i="25"/>
  <c r="D588" i="25"/>
  <c r="D587" i="25"/>
  <c r="E587" i="25" s="1"/>
  <c r="D586" i="25"/>
  <c r="E586" i="25" s="1"/>
  <c r="D585" i="25"/>
  <c r="E585" i="25" s="1"/>
  <c r="D584" i="25"/>
  <c r="E584" i="25" s="1"/>
  <c r="D583" i="25"/>
  <c r="D582" i="25"/>
  <c r="D581" i="25"/>
  <c r="D580" i="25"/>
  <c r="D579" i="25"/>
  <c r="E579" i="25" s="1"/>
  <c r="D578" i="25"/>
  <c r="E578" i="25" s="1"/>
  <c r="D577" i="25"/>
  <c r="E577" i="25" s="1"/>
  <c r="D576" i="25"/>
  <c r="E576" i="25" s="1"/>
  <c r="D575" i="25"/>
  <c r="D574" i="25"/>
  <c r="D573" i="25"/>
  <c r="D572" i="25"/>
  <c r="D571" i="25"/>
  <c r="E571" i="25" s="1"/>
  <c r="D570" i="25"/>
  <c r="E570" i="25" s="1"/>
  <c r="D569" i="25"/>
  <c r="E569" i="25" s="1"/>
  <c r="D568" i="25"/>
  <c r="E568" i="25" s="1"/>
  <c r="D567" i="25"/>
  <c r="D566" i="25"/>
  <c r="D565" i="25"/>
  <c r="D564" i="25"/>
  <c r="D563" i="25"/>
  <c r="D562" i="25"/>
  <c r="E562" i="25" s="1"/>
  <c r="D561" i="25"/>
  <c r="E561" i="25" s="1"/>
  <c r="D560" i="25"/>
  <c r="E560" i="25" s="1"/>
  <c r="D559" i="25"/>
  <c r="D558" i="25"/>
  <c r="D557" i="25"/>
  <c r="D556" i="25"/>
  <c r="D555" i="25"/>
  <c r="E555" i="25" s="1"/>
  <c r="D554" i="25"/>
  <c r="E554" i="25" s="1"/>
  <c r="D553" i="25"/>
  <c r="E553" i="25" s="1"/>
  <c r="D552" i="25"/>
  <c r="E552" i="25" s="1"/>
  <c r="D551" i="25"/>
  <c r="D550" i="25"/>
  <c r="D549" i="25"/>
  <c r="D548" i="25"/>
  <c r="D547" i="25"/>
  <c r="E547" i="25" s="1"/>
  <c r="D546" i="25"/>
  <c r="E546" i="25" s="1"/>
  <c r="D545" i="25"/>
  <c r="E545" i="25" s="1"/>
  <c r="D544" i="25"/>
  <c r="D543" i="25"/>
  <c r="D542" i="25"/>
  <c r="D541" i="25"/>
  <c r="D540" i="25"/>
  <c r="D539" i="25"/>
  <c r="E539" i="25" s="1"/>
  <c r="D538" i="25"/>
  <c r="E538" i="25" s="1"/>
  <c r="D537" i="25"/>
  <c r="E537" i="25" s="1"/>
  <c r="D536" i="25"/>
  <c r="E536" i="25" s="1"/>
  <c r="D535" i="25"/>
  <c r="D534" i="25"/>
  <c r="D533" i="25"/>
  <c r="D532" i="25"/>
  <c r="D531" i="25"/>
  <c r="E531" i="25" s="1"/>
  <c r="D530" i="25"/>
  <c r="E530" i="25" s="1"/>
  <c r="D529" i="25"/>
  <c r="E529" i="25" s="1"/>
  <c r="D528" i="25"/>
  <c r="E528" i="25" s="1"/>
  <c r="D527" i="25"/>
  <c r="D526" i="25"/>
  <c r="D525" i="25"/>
  <c r="D524" i="25"/>
  <c r="D523" i="25"/>
  <c r="D522" i="25"/>
  <c r="E522" i="25" s="1"/>
  <c r="D521" i="25"/>
  <c r="E521" i="25" s="1"/>
  <c r="D520" i="25"/>
  <c r="E520" i="25" s="1"/>
  <c r="D519" i="25"/>
  <c r="D518" i="25"/>
  <c r="D517" i="25"/>
  <c r="D516" i="25"/>
  <c r="D515" i="25"/>
  <c r="E515" i="25" s="1"/>
  <c r="D514" i="25"/>
  <c r="E514" i="25" s="1"/>
  <c r="D513" i="25"/>
  <c r="E513" i="25" s="1"/>
  <c r="D512" i="25"/>
  <c r="E512" i="25" s="1"/>
  <c r="D511" i="25"/>
  <c r="D510" i="25"/>
  <c r="D509" i="25"/>
  <c r="D508" i="25"/>
  <c r="D507" i="25"/>
  <c r="E507" i="25" s="1"/>
  <c r="D506" i="25"/>
  <c r="E506" i="25" s="1"/>
  <c r="D505" i="25"/>
  <c r="E505" i="25" s="1"/>
  <c r="D504" i="25"/>
  <c r="E504" i="25" s="1"/>
  <c r="D503" i="25"/>
  <c r="D502" i="25"/>
  <c r="D501" i="25"/>
  <c r="D500" i="25"/>
  <c r="D499" i="25"/>
  <c r="E499" i="25" s="1"/>
  <c r="D498" i="25"/>
  <c r="E498" i="25" s="1"/>
  <c r="D497" i="25"/>
  <c r="E497" i="25" s="1"/>
  <c r="D496" i="25"/>
  <c r="E496" i="25" s="1"/>
  <c r="D495" i="25"/>
  <c r="D494" i="25"/>
  <c r="D493" i="25"/>
  <c r="D492" i="25"/>
  <c r="D491" i="25"/>
  <c r="E491" i="25" s="1"/>
  <c r="D490" i="25"/>
  <c r="E490" i="25" s="1"/>
  <c r="D489" i="25"/>
  <c r="E489" i="25" s="1"/>
  <c r="D488" i="25"/>
  <c r="E488" i="25" s="1"/>
  <c r="D487" i="25"/>
  <c r="D486" i="25"/>
  <c r="D485" i="25"/>
  <c r="D484" i="25"/>
  <c r="D483" i="25"/>
  <c r="E483" i="25" s="1"/>
  <c r="D482" i="25"/>
  <c r="D481" i="25"/>
  <c r="E481" i="25" s="1"/>
  <c r="D480" i="25"/>
  <c r="E480" i="25" s="1"/>
  <c r="D479" i="25"/>
  <c r="D478" i="25"/>
  <c r="D477" i="25"/>
  <c r="D476" i="25"/>
  <c r="D475" i="25"/>
  <c r="E475" i="25" s="1"/>
  <c r="D474" i="25"/>
  <c r="E474" i="25" s="1"/>
  <c r="D473" i="25"/>
  <c r="E473" i="25" s="1"/>
  <c r="D472" i="25"/>
  <c r="E472" i="25" s="1"/>
  <c r="D471" i="25"/>
  <c r="D470" i="25"/>
  <c r="D469" i="25"/>
  <c r="D468" i="25"/>
  <c r="D467" i="25"/>
  <c r="E467" i="25" s="1"/>
  <c r="D466" i="25"/>
  <c r="E466" i="25" s="1"/>
  <c r="D465" i="25"/>
  <c r="E465" i="25" s="1"/>
  <c r="D464" i="25"/>
  <c r="E464" i="25" s="1"/>
  <c r="D463" i="25"/>
  <c r="D462" i="25"/>
  <c r="D461" i="25"/>
  <c r="D460" i="25"/>
  <c r="D459" i="25"/>
  <c r="E459" i="25" s="1"/>
  <c r="D458" i="25"/>
  <c r="E458" i="25" s="1"/>
  <c r="D457" i="25"/>
  <c r="E457" i="25" s="1"/>
  <c r="D456" i="25"/>
  <c r="E456" i="25" s="1"/>
  <c r="D455" i="25"/>
  <c r="D454" i="25"/>
  <c r="D453" i="25"/>
  <c r="D452" i="25"/>
  <c r="D451" i="25"/>
  <c r="E451" i="25" s="1"/>
  <c r="D450" i="25"/>
  <c r="E450" i="25" s="1"/>
  <c r="D449" i="25"/>
  <c r="E449" i="25" s="1"/>
  <c r="D448" i="25"/>
  <c r="E448" i="25" s="1"/>
  <c r="D447" i="25"/>
  <c r="D446" i="25"/>
  <c r="D445" i="25"/>
  <c r="D444" i="25"/>
  <c r="D443" i="25"/>
  <c r="E443" i="25" s="1"/>
  <c r="D442" i="25"/>
  <c r="E442" i="25" s="1"/>
  <c r="D441" i="25"/>
  <c r="E441" i="25" s="1"/>
  <c r="D440" i="25"/>
  <c r="E440" i="25" s="1"/>
  <c r="D439" i="25"/>
  <c r="D438" i="25"/>
  <c r="D437" i="25"/>
  <c r="D436" i="25"/>
  <c r="D435" i="25"/>
  <c r="D434" i="25"/>
  <c r="E434" i="25" s="1"/>
  <c r="D433" i="25"/>
  <c r="E433" i="25" s="1"/>
  <c r="D432" i="25"/>
  <c r="E432" i="25" s="1"/>
  <c r="D431" i="25"/>
  <c r="D430" i="25"/>
  <c r="D429" i="25"/>
  <c r="D428" i="25"/>
  <c r="D427" i="25"/>
  <c r="E427" i="25" s="1"/>
  <c r="D426" i="25"/>
  <c r="E426" i="25" s="1"/>
  <c r="D425" i="25"/>
  <c r="E425" i="25" s="1"/>
  <c r="D424" i="25"/>
  <c r="E424" i="25" s="1"/>
  <c r="D423" i="25"/>
  <c r="D422" i="25"/>
  <c r="D421" i="25"/>
  <c r="D420" i="25"/>
  <c r="D419" i="25"/>
  <c r="E419" i="25" s="1"/>
  <c r="D418" i="25"/>
  <c r="E418" i="25" s="1"/>
  <c r="D417" i="25"/>
  <c r="E417" i="25" s="1"/>
  <c r="D416" i="25"/>
  <c r="E416" i="25" s="1"/>
  <c r="D415" i="25"/>
  <c r="D414" i="25"/>
  <c r="D413" i="25"/>
  <c r="D412" i="25"/>
  <c r="D411" i="25"/>
  <c r="E411" i="25" s="1"/>
  <c r="D410" i="25"/>
  <c r="E410" i="25" s="1"/>
  <c r="D409" i="25"/>
  <c r="E409" i="25" s="1"/>
  <c r="D408" i="25"/>
  <c r="E408" i="25" s="1"/>
  <c r="D407" i="25"/>
  <c r="D406" i="25"/>
  <c r="D405" i="25"/>
  <c r="D404" i="25"/>
  <c r="D403" i="25"/>
  <c r="E403" i="25" s="1"/>
  <c r="D402" i="25"/>
  <c r="D401" i="25"/>
  <c r="E401" i="25" s="1"/>
  <c r="D400" i="25"/>
  <c r="E400" i="25" s="1"/>
  <c r="D399" i="25"/>
  <c r="D398" i="25"/>
  <c r="D397" i="25"/>
  <c r="D396" i="25"/>
  <c r="D395" i="25"/>
  <c r="E395" i="25" s="1"/>
  <c r="D394" i="25"/>
  <c r="E394" i="25" s="1"/>
  <c r="D393" i="25"/>
  <c r="E393" i="25" s="1"/>
  <c r="D392" i="25"/>
  <c r="E392" i="25" s="1"/>
  <c r="D391" i="25"/>
  <c r="D390" i="25"/>
  <c r="D389" i="25"/>
  <c r="D388" i="25"/>
  <c r="D387" i="25"/>
  <c r="E387" i="25" s="1"/>
  <c r="D386" i="25"/>
  <c r="E386" i="25" s="1"/>
  <c r="D385" i="25"/>
  <c r="E385" i="25" s="1"/>
  <c r="D384" i="25"/>
  <c r="E384" i="25" s="1"/>
  <c r="D383" i="25"/>
  <c r="D382" i="25"/>
  <c r="D381" i="25"/>
  <c r="D380" i="25"/>
  <c r="D379" i="25"/>
  <c r="E379" i="25" s="1"/>
  <c r="D378" i="25"/>
  <c r="E378" i="25" s="1"/>
  <c r="D377" i="25"/>
  <c r="E377" i="25" s="1"/>
  <c r="D376" i="25"/>
  <c r="E376" i="25" s="1"/>
  <c r="D375" i="25"/>
  <c r="D374" i="25"/>
  <c r="D373" i="25"/>
  <c r="D372" i="25"/>
  <c r="D371" i="25"/>
  <c r="E371" i="25" s="1"/>
  <c r="D370" i="25"/>
  <c r="E370" i="25" s="1"/>
  <c r="D369" i="25"/>
  <c r="D368" i="25"/>
  <c r="E368" i="25" s="1"/>
  <c r="D367" i="25"/>
  <c r="D366" i="25"/>
  <c r="D365" i="25"/>
  <c r="D364" i="25"/>
  <c r="E364" i="25" s="1"/>
  <c r="D363" i="25"/>
  <c r="E363" i="25" s="1"/>
  <c r="D362" i="25"/>
  <c r="E362" i="25" s="1"/>
  <c r="D361" i="25"/>
  <c r="E361" i="25" s="1"/>
  <c r="D360" i="25"/>
  <c r="E360" i="25" s="1"/>
  <c r="D359" i="25"/>
  <c r="D358" i="25"/>
  <c r="D357" i="25"/>
  <c r="D356" i="25"/>
  <c r="E356" i="25" s="1"/>
  <c r="D355" i="25"/>
  <c r="E355" i="25" s="1"/>
  <c r="D354" i="25"/>
  <c r="E354" i="25" s="1"/>
  <c r="D353" i="25"/>
  <c r="E353" i="25" s="1"/>
  <c r="D352" i="25"/>
  <c r="E352" i="25" s="1"/>
  <c r="D351" i="25"/>
  <c r="D350" i="25"/>
  <c r="D349" i="25"/>
  <c r="D348" i="25"/>
  <c r="D347" i="25"/>
  <c r="E347" i="25" s="1"/>
  <c r="D346" i="25"/>
  <c r="E346" i="25" s="1"/>
  <c r="D345" i="25"/>
  <c r="E345" i="25" s="1"/>
  <c r="D344" i="25"/>
  <c r="E344" i="25" s="1"/>
  <c r="D343" i="25"/>
  <c r="D342" i="25"/>
  <c r="D341" i="25"/>
  <c r="D340" i="25"/>
  <c r="D339" i="25"/>
  <c r="E339" i="25" s="1"/>
  <c r="D338" i="25"/>
  <c r="E338" i="25" s="1"/>
  <c r="D337" i="25"/>
  <c r="E337" i="25" s="1"/>
  <c r="D336" i="25"/>
  <c r="E336" i="25" s="1"/>
  <c r="D335" i="25"/>
  <c r="D334" i="25"/>
  <c r="B330" i="23" s="1"/>
  <c r="D333" i="25"/>
  <c r="B329" i="23" s="1"/>
  <c r="D332" i="25"/>
  <c r="D331" i="25"/>
  <c r="D330" i="25"/>
  <c r="D329" i="25"/>
  <c r="D328" i="25"/>
  <c r="D327" i="25"/>
  <c r="B323" i="23" s="1"/>
  <c r="D326" i="25"/>
  <c r="B322" i="23" s="1"/>
  <c r="D325" i="25"/>
  <c r="B321" i="23" s="1"/>
  <c r="D324" i="25"/>
  <c r="B320" i="23" s="1"/>
  <c r="D323" i="25"/>
  <c r="D322" i="25"/>
  <c r="D321" i="25"/>
  <c r="D320" i="25"/>
  <c r="D319" i="25"/>
  <c r="B315" i="23" s="1"/>
  <c r="D318" i="25"/>
  <c r="D317" i="25"/>
  <c r="B313" i="23" s="1"/>
  <c r="D316" i="25"/>
  <c r="B312" i="23" s="1"/>
  <c r="D315" i="25"/>
  <c r="D314" i="25"/>
  <c r="D313" i="25"/>
  <c r="D312" i="25"/>
  <c r="D311" i="25"/>
  <c r="B307" i="23" s="1"/>
  <c r="D310" i="25"/>
  <c r="B306" i="23" s="1"/>
  <c r="D309" i="25"/>
  <c r="B305" i="23" s="1"/>
  <c r="D308" i="25"/>
  <c r="D307" i="25"/>
  <c r="D306" i="25"/>
  <c r="D305" i="25"/>
  <c r="D304" i="25"/>
  <c r="D303" i="25"/>
  <c r="B299" i="23" s="1"/>
  <c r="D302" i="25"/>
  <c r="B298" i="23" s="1"/>
  <c r="D301" i="25"/>
  <c r="B297" i="23" s="1"/>
  <c r="D300" i="25"/>
  <c r="D299" i="25"/>
  <c r="D298" i="25"/>
  <c r="D297" i="25"/>
  <c r="D296" i="25"/>
  <c r="D295" i="25"/>
  <c r="B291" i="23" s="1"/>
  <c r="D294" i="25"/>
  <c r="B290" i="23" s="1"/>
  <c r="D293" i="25"/>
  <c r="B289" i="23" s="1"/>
  <c r="D292" i="25"/>
  <c r="D291" i="25"/>
  <c r="D290" i="25"/>
  <c r="D289" i="25"/>
  <c r="D288" i="25"/>
  <c r="D287" i="25"/>
  <c r="B283" i="23" s="1"/>
  <c r="D286" i="25"/>
  <c r="B282" i="23" s="1"/>
  <c r="D285" i="25"/>
  <c r="B281" i="23" s="1"/>
  <c r="D284" i="25"/>
  <c r="B280" i="23" s="1"/>
  <c r="D283" i="25"/>
  <c r="D282" i="25"/>
  <c r="D281" i="25"/>
  <c r="D280" i="25"/>
  <c r="D279" i="25"/>
  <c r="B275" i="23" s="1"/>
  <c r="D278" i="25"/>
  <c r="B274" i="23" s="1"/>
  <c r="D277" i="25"/>
  <c r="B273" i="23" s="1"/>
  <c r="D276" i="25"/>
  <c r="B272" i="23" s="1"/>
  <c r="D275" i="25"/>
  <c r="B271" i="23" s="1"/>
  <c r="D274" i="25"/>
  <c r="D273" i="25"/>
  <c r="D272" i="25"/>
  <c r="D271" i="25"/>
  <c r="B267" i="23" s="1"/>
  <c r="D270" i="25"/>
  <c r="B266" i="23" s="1"/>
  <c r="D269" i="25"/>
  <c r="B265" i="23" s="1"/>
  <c r="D268" i="25"/>
  <c r="D267" i="25"/>
  <c r="B263" i="23" s="1"/>
  <c r="D266" i="25"/>
  <c r="D265" i="25"/>
  <c r="D264" i="25"/>
  <c r="D263" i="25"/>
  <c r="B259" i="23" s="1"/>
  <c r="D262" i="25"/>
  <c r="B258" i="23" s="1"/>
  <c r="D261" i="25"/>
  <c r="B257" i="23" s="1"/>
  <c r="D260" i="25"/>
  <c r="D259" i="25"/>
  <c r="D258" i="25"/>
  <c r="D257" i="25"/>
  <c r="D256" i="25"/>
  <c r="D255" i="25"/>
  <c r="B251" i="23" s="1"/>
  <c r="D254" i="25"/>
  <c r="B250" i="23" s="1"/>
  <c r="D253" i="25"/>
  <c r="B249" i="23" s="1"/>
  <c r="D252" i="25"/>
  <c r="D251" i="25"/>
  <c r="D250" i="25"/>
  <c r="D249" i="25"/>
  <c r="D248" i="25"/>
  <c r="D247" i="25"/>
  <c r="B243" i="23" s="1"/>
  <c r="D246" i="25"/>
  <c r="B242" i="23" s="1"/>
  <c r="D245" i="25"/>
  <c r="B241" i="23" s="1"/>
  <c r="D244" i="25"/>
  <c r="B240" i="23" s="1"/>
  <c r="D243" i="25"/>
  <c r="D242" i="25"/>
  <c r="D241" i="25"/>
  <c r="D240" i="25"/>
  <c r="D239" i="25"/>
  <c r="B235" i="23" s="1"/>
  <c r="D238" i="25"/>
  <c r="B234" i="23" s="1"/>
  <c r="D237" i="25"/>
  <c r="B233" i="23" s="1"/>
  <c r="D236" i="25"/>
  <c r="B232" i="23" s="1"/>
  <c r="D235" i="25"/>
  <c r="D234" i="25"/>
  <c r="D233" i="25"/>
  <c r="D232" i="25"/>
  <c r="D231" i="25"/>
  <c r="B227" i="23" s="1"/>
  <c r="D230" i="25"/>
  <c r="B226" i="23" s="1"/>
  <c r="D229" i="25"/>
  <c r="B225" i="23" s="1"/>
  <c r="D228" i="25"/>
  <c r="B224" i="23" s="1"/>
  <c r="D227" i="25"/>
  <c r="D226" i="25"/>
  <c r="D225" i="25"/>
  <c r="D224" i="25"/>
  <c r="D223" i="25"/>
  <c r="B219" i="23" s="1"/>
  <c r="D222" i="25"/>
  <c r="B218" i="23" s="1"/>
  <c r="D221" i="25"/>
  <c r="B217" i="23" s="1"/>
  <c r="D220" i="25"/>
  <c r="B216" i="23" s="1"/>
  <c r="D219" i="25"/>
  <c r="B215" i="23" s="1"/>
  <c r="D218" i="25"/>
  <c r="D217" i="25"/>
  <c r="D216" i="25"/>
  <c r="D215" i="25"/>
  <c r="B211" i="23" s="1"/>
  <c r="D214" i="25"/>
  <c r="B210" i="23" s="1"/>
  <c r="D213" i="25"/>
  <c r="B209" i="23" s="1"/>
  <c r="D212" i="25"/>
  <c r="B208" i="23" s="1"/>
  <c r="D211" i="25"/>
  <c r="D210" i="25"/>
  <c r="B206" i="23" s="1"/>
  <c r="D209" i="25"/>
  <c r="B205" i="23" s="1"/>
  <c r="D208" i="25"/>
  <c r="D207" i="25"/>
  <c r="B203" i="23" s="1"/>
  <c r="D206" i="25"/>
  <c r="B202" i="23" s="1"/>
  <c r="D205" i="25"/>
  <c r="B201" i="23" s="1"/>
  <c r="D204" i="25"/>
  <c r="D203" i="25"/>
  <c r="D202" i="25"/>
  <c r="D201" i="25"/>
  <c r="B197" i="23" s="1"/>
  <c r="D200" i="25"/>
  <c r="D199" i="25"/>
  <c r="B195" i="23" s="1"/>
  <c r="D198" i="25"/>
  <c r="B194" i="23" s="1"/>
  <c r="D197" i="25"/>
  <c r="B193" i="23" s="1"/>
  <c r="D196" i="25"/>
  <c r="D195" i="25"/>
  <c r="D194" i="25"/>
  <c r="D193" i="25"/>
  <c r="D192" i="25"/>
  <c r="D191" i="25"/>
  <c r="B187" i="23" s="1"/>
  <c r="D190" i="25"/>
  <c r="B186" i="23" s="1"/>
  <c r="D189" i="25"/>
  <c r="B185" i="23" s="1"/>
  <c r="D188" i="25"/>
  <c r="B184" i="23" s="1"/>
  <c r="D187" i="25"/>
  <c r="D186" i="25"/>
  <c r="D185" i="25"/>
  <c r="D184" i="25"/>
  <c r="D183" i="25"/>
  <c r="B179" i="23" s="1"/>
  <c r="D182" i="25"/>
  <c r="B178" i="23" s="1"/>
  <c r="D181" i="25"/>
  <c r="B177" i="23" s="1"/>
  <c r="D180" i="25"/>
  <c r="B176" i="23" s="1"/>
  <c r="D179" i="25"/>
  <c r="D178" i="25"/>
  <c r="D177" i="25"/>
  <c r="D176" i="25"/>
  <c r="D175" i="25"/>
  <c r="B171" i="23" s="1"/>
  <c r="D174" i="25"/>
  <c r="B170" i="23" s="1"/>
  <c r="D173" i="25"/>
  <c r="B169" i="23" s="1"/>
  <c r="D172" i="25"/>
  <c r="D171" i="25"/>
  <c r="D170" i="25"/>
  <c r="D169" i="25"/>
  <c r="D168" i="25"/>
  <c r="D167" i="25"/>
  <c r="B163" i="23" s="1"/>
  <c r="D166" i="25"/>
  <c r="B162" i="23" s="1"/>
  <c r="D165" i="25"/>
  <c r="B161" i="23" s="1"/>
  <c r="D164" i="25"/>
  <c r="B160" i="23" s="1"/>
  <c r="D163" i="25"/>
  <c r="D162" i="25"/>
  <c r="D161" i="25"/>
  <c r="E161" i="25" s="1"/>
  <c r="D160" i="25"/>
  <c r="E160" i="25" s="1"/>
  <c r="D159" i="25"/>
  <c r="D158" i="25"/>
  <c r="D157" i="25"/>
  <c r="D156" i="25"/>
  <c r="D155" i="25"/>
  <c r="D154" i="25"/>
  <c r="E154" i="25" s="1"/>
  <c r="D153" i="25"/>
  <c r="E153" i="25" s="1"/>
  <c r="D152" i="25"/>
  <c r="E152" i="25" s="1"/>
  <c r="D151" i="25"/>
  <c r="D150" i="25"/>
  <c r="D149" i="25"/>
  <c r="D148" i="25"/>
  <c r="E148" i="25" s="1"/>
  <c r="D147" i="25"/>
  <c r="E147" i="25" s="1"/>
  <c r="D146" i="25"/>
  <c r="D145" i="25"/>
  <c r="E145" i="25" s="1"/>
  <c r="D144" i="25"/>
  <c r="E144" i="25" s="1"/>
  <c r="D143" i="25"/>
  <c r="D142" i="25"/>
  <c r="D141" i="25"/>
  <c r="D140" i="25"/>
  <c r="D139" i="25"/>
  <c r="E139" i="25" s="1"/>
  <c r="D138" i="25"/>
  <c r="E138" i="25" s="1"/>
  <c r="D137" i="25"/>
  <c r="D136" i="25"/>
  <c r="E136" i="25" s="1"/>
  <c r="D135" i="25"/>
  <c r="D134" i="25"/>
  <c r="D133" i="25"/>
  <c r="D132" i="25"/>
  <c r="E132" i="25" s="1"/>
  <c r="D131" i="25"/>
  <c r="E131" i="25" s="1"/>
  <c r="D130" i="25"/>
  <c r="E130" i="25" s="1"/>
  <c r="D129" i="25"/>
  <c r="E129" i="25" s="1"/>
  <c r="D128" i="25"/>
  <c r="E128" i="25" s="1"/>
  <c r="D127" i="25"/>
  <c r="D126" i="25"/>
  <c r="D125" i="25"/>
  <c r="D124" i="25"/>
  <c r="D123" i="25"/>
  <c r="E123" i="25" s="1"/>
  <c r="D122" i="25"/>
  <c r="E122" i="25" s="1"/>
  <c r="D121" i="25"/>
  <c r="E121" i="25" s="1"/>
  <c r="D120" i="25"/>
  <c r="E120" i="25" s="1"/>
  <c r="D119" i="25"/>
  <c r="D118" i="25"/>
  <c r="D117" i="25"/>
  <c r="D116" i="25"/>
  <c r="E116" i="25" s="1"/>
  <c r="D115" i="25"/>
  <c r="E115" i="25" s="1"/>
  <c r="D114" i="25"/>
  <c r="E114" i="25" s="1"/>
  <c r="D113" i="25"/>
  <c r="E113" i="25" s="1"/>
  <c r="D112" i="25"/>
  <c r="E112" i="25" s="1"/>
  <c r="D111" i="25"/>
  <c r="D110" i="25"/>
  <c r="D109" i="25"/>
  <c r="D108" i="25"/>
  <c r="E108" i="25" s="1"/>
  <c r="D107" i="25"/>
  <c r="E107" i="25" s="1"/>
  <c r="D106" i="25"/>
  <c r="E106" i="25" s="1"/>
  <c r="D105" i="25"/>
  <c r="E105" i="25" s="1"/>
  <c r="D104" i="25"/>
  <c r="E104" i="25" s="1"/>
  <c r="D103" i="25"/>
  <c r="D102" i="25"/>
  <c r="D101" i="25"/>
  <c r="D100" i="25"/>
  <c r="D99" i="25"/>
  <c r="E99" i="25" s="1"/>
  <c r="D98" i="25"/>
  <c r="E98" i="25" s="1"/>
  <c r="D97" i="25"/>
  <c r="E97" i="25" s="1"/>
  <c r="D96" i="25"/>
  <c r="E96" i="25" s="1"/>
  <c r="D95" i="25"/>
  <c r="D94" i="25"/>
  <c r="D93" i="25"/>
  <c r="D92" i="25"/>
  <c r="D91" i="25"/>
  <c r="E91" i="25" s="1"/>
  <c r="D90" i="25"/>
  <c r="E90" i="25" s="1"/>
  <c r="D89" i="25"/>
  <c r="E89" i="25" s="1"/>
  <c r="D88" i="25"/>
  <c r="E88" i="25" s="1"/>
  <c r="D87" i="25"/>
  <c r="D86" i="25"/>
  <c r="D85" i="25"/>
  <c r="D84" i="25"/>
  <c r="D83" i="25"/>
  <c r="E83" i="25" s="1"/>
  <c r="D82" i="25"/>
  <c r="E82" i="25" s="1"/>
  <c r="D81" i="25"/>
  <c r="E81" i="25" s="1"/>
  <c r="D80" i="25"/>
  <c r="E80" i="25" s="1"/>
  <c r="D79" i="25"/>
  <c r="D78" i="25"/>
  <c r="D77" i="25"/>
  <c r="D76" i="25"/>
  <c r="D75" i="25"/>
  <c r="E75" i="25" s="1"/>
  <c r="D74" i="25"/>
  <c r="E74" i="25" s="1"/>
  <c r="D73" i="25"/>
  <c r="E73" i="25" s="1"/>
  <c r="D72" i="25"/>
  <c r="E72" i="25" s="1"/>
  <c r="D71" i="25"/>
  <c r="D70" i="25"/>
  <c r="D69" i="25"/>
  <c r="D68" i="25"/>
  <c r="D67" i="25"/>
  <c r="E67" i="25" s="1"/>
  <c r="D66" i="25"/>
  <c r="E66" i="25" s="1"/>
  <c r="D65" i="25"/>
  <c r="E65" i="25" s="1"/>
  <c r="D64" i="25"/>
  <c r="E64" i="25" s="1"/>
  <c r="D63" i="25"/>
  <c r="D62" i="25"/>
  <c r="D61" i="25"/>
  <c r="D60" i="25"/>
  <c r="D59" i="25"/>
  <c r="E59" i="25" s="1"/>
  <c r="D58" i="25"/>
  <c r="E58" i="25" s="1"/>
  <c r="D57" i="25"/>
  <c r="E57" i="25" s="1"/>
  <c r="D56" i="25"/>
  <c r="E56" i="25" s="1"/>
  <c r="D55" i="25"/>
  <c r="D54" i="25"/>
  <c r="D53" i="25"/>
  <c r="D52" i="25"/>
  <c r="D51" i="25"/>
  <c r="E51" i="25" s="1"/>
  <c r="D50" i="25"/>
  <c r="E50" i="25" s="1"/>
  <c r="D49" i="25"/>
  <c r="E49" i="25" s="1"/>
  <c r="D48" i="25"/>
  <c r="E48" i="25" s="1"/>
  <c r="D47" i="25"/>
  <c r="D46" i="25"/>
  <c r="D45" i="25"/>
  <c r="D44" i="25"/>
  <c r="D43" i="25"/>
  <c r="E43" i="25" s="1"/>
  <c r="D42" i="25"/>
  <c r="E42" i="25" s="1"/>
  <c r="D41" i="25"/>
  <c r="E41" i="25" s="1"/>
  <c r="D40" i="25"/>
  <c r="E40" i="25" s="1"/>
  <c r="D39" i="25"/>
  <c r="D38" i="25"/>
  <c r="D37" i="25"/>
  <c r="D36" i="25"/>
  <c r="D35" i="25"/>
  <c r="E35" i="25" s="1"/>
  <c r="D34" i="25"/>
  <c r="E34" i="25" s="1"/>
  <c r="D33" i="25"/>
  <c r="E33" i="25" s="1"/>
  <c r="D32" i="25"/>
  <c r="E32" i="25" s="1"/>
  <c r="D31" i="25"/>
  <c r="D30" i="25"/>
  <c r="D29" i="25"/>
  <c r="D28" i="25"/>
  <c r="D27" i="25"/>
  <c r="E27" i="25" s="1"/>
  <c r="D26" i="25"/>
  <c r="E26" i="25" s="1"/>
  <c r="D25" i="25"/>
  <c r="E25" i="25" s="1"/>
  <c r="D24" i="25"/>
  <c r="E24" i="25" s="1"/>
  <c r="D23" i="25"/>
  <c r="D22" i="25"/>
  <c r="D21" i="25"/>
  <c r="D20" i="25"/>
  <c r="D19" i="25"/>
  <c r="E19" i="25" s="1"/>
  <c r="D18" i="25"/>
  <c r="E18" i="25" s="1"/>
  <c r="D17" i="25"/>
  <c r="E17" i="25" s="1"/>
  <c r="D16" i="25"/>
  <c r="E16" i="25" s="1"/>
  <c r="D15" i="25"/>
  <c r="D14" i="25"/>
  <c r="D13" i="25"/>
  <c r="D12" i="25"/>
  <c r="D11" i="25"/>
  <c r="E11" i="25" s="1"/>
  <c r="D10" i="25"/>
  <c r="E10" i="25" s="1"/>
  <c r="D9" i="25"/>
  <c r="E9" i="25" s="1"/>
  <c r="D8" i="25"/>
  <c r="D7" i="25"/>
  <c r="D6" i="25"/>
  <c r="D1005" i="6"/>
  <c r="D1004" i="6"/>
  <c r="D1003" i="6"/>
  <c r="D1002" i="6"/>
  <c r="G1002" i="6" s="1"/>
  <c r="D1001" i="6"/>
  <c r="D1000" i="6"/>
  <c r="D999" i="6"/>
  <c r="D998" i="6"/>
  <c r="D997" i="6"/>
  <c r="D996" i="6"/>
  <c r="D995" i="6"/>
  <c r="D994" i="6"/>
  <c r="D993" i="6"/>
  <c r="D992" i="6"/>
  <c r="D991" i="6"/>
  <c r="D990" i="6"/>
  <c r="D989" i="6"/>
  <c r="D988" i="6"/>
  <c r="D987" i="6"/>
  <c r="D986" i="6"/>
  <c r="D985" i="6"/>
  <c r="D984" i="6"/>
  <c r="D983" i="6"/>
  <c r="D982" i="6"/>
  <c r="D981" i="6"/>
  <c r="D980" i="6"/>
  <c r="D979" i="6"/>
  <c r="D978" i="6"/>
  <c r="D977" i="6"/>
  <c r="D976" i="6"/>
  <c r="D975" i="6"/>
  <c r="D974" i="6"/>
  <c r="D973" i="6"/>
  <c r="D972" i="6"/>
  <c r="D971" i="6"/>
  <c r="D970" i="6"/>
  <c r="G970" i="6" s="1"/>
  <c r="D969" i="6"/>
  <c r="D968" i="6"/>
  <c r="D967" i="6"/>
  <c r="D966" i="6"/>
  <c r="D965" i="6"/>
  <c r="D964" i="6"/>
  <c r="D963" i="6"/>
  <c r="D962" i="6"/>
  <c r="D961" i="6"/>
  <c r="D960" i="6"/>
  <c r="D959" i="6"/>
  <c r="D958" i="6"/>
  <c r="D957" i="6"/>
  <c r="D956" i="6"/>
  <c r="D955" i="6"/>
  <c r="D954" i="6"/>
  <c r="D953" i="6"/>
  <c r="D952" i="6"/>
  <c r="D951" i="6"/>
  <c r="D950" i="6"/>
  <c r="D949" i="6"/>
  <c r="D948" i="6"/>
  <c r="D947" i="6"/>
  <c r="D946" i="6"/>
  <c r="D945" i="6"/>
  <c r="D944" i="6"/>
  <c r="D943" i="6"/>
  <c r="D942" i="6"/>
  <c r="D941" i="6"/>
  <c r="D940" i="6"/>
  <c r="D939" i="6"/>
  <c r="D938" i="6"/>
  <c r="G938" i="6" s="1"/>
  <c r="D937" i="6"/>
  <c r="D936" i="6"/>
  <c r="D935" i="6"/>
  <c r="D934" i="6"/>
  <c r="D933" i="6"/>
  <c r="D932" i="6"/>
  <c r="D931" i="6"/>
  <c r="D930" i="6"/>
  <c r="D929" i="6"/>
  <c r="D928" i="6"/>
  <c r="D927" i="6"/>
  <c r="D926" i="6"/>
  <c r="D925" i="6"/>
  <c r="D924" i="6"/>
  <c r="D923" i="6"/>
  <c r="E923" i="6" s="1"/>
  <c r="D922" i="6"/>
  <c r="D921" i="6"/>
  <c r="D920" i="6"/>
  <c r="D919" i="6"/>
  <c r="D918" i="6"/>
  <c r="D917" i="6"/>
  <c r="D916" i="6"/>
  <c r="D915" i="6"/>
  <c r="D914" i="6"/>
  <c r="D913" i="6"/>
  <c r="D912" i="6"/>
  <c r="D911" i="6"/>
  <c r="D910" i="6"/>
  <c r="D909" i="6"/>
  <c r="D908" i="6"/>
  <c r="D907" i="6"/>
  <c r="D906" i="6"/>
  <c r="G906" i="6" s="1"/>
  <c r="D905" i="6"/>
  <c r="D904" i="6"/>
  <c r="D903" i="6"/>
  <c r="D902" i="6"/>
  <c r="D901" i="6"/>
  <c r="D900" i="6"/>
  <c r="D899" i="6"/>
  <c r="D898" i="6"/>
  <c r="D897" i="6"/>
  <c r="D896" i="6"/>
  <c r="D895" i="6"/>
  <c r="D894" i="6"/>
  <c r="D893" i="6"/>
  <c r="D892" i="6"/>
  <c r="D891" i="6"/>
  <c r="D890" i="6"/>
  <c r="D889" i="6"/>
  <c r="D888" i="6"/>
  <c r="D887" i="6"/>
  <c r="D886" i="6"/>
  <c r="D885" i="6"/>
  <c r="D884" i="6"/>
  <c r="D883" i="6"/>
  <c r="D882" i="6"/>
  <c r="D881" i="6"/>
  <c r="D880" i="6"/>
  <c r="D879" i="6"/>
  <c r="D878" i="6"/>
  <c r="D877" i="6"/>
  <c r="D876" i="6"/>
  <c r="D875" i="6"/>
  <c r="D874" i="6"/>
  <c r="G874" i="6" s="1"/>
  <c r="D873" i="6"/>
  <c r="D872" i="6"/>
  <c r="D871" i="6"/>
  <c r="D870" i="6"/>
  <c r="D869" i="6"/>
  <c r="D868" i="6"/>
  <c r="D867" i="6"/>
  <c r="D866" i="6"/>
  <c r="D865" i="6"/>
  <c r="D864" i="6"/>
  <c r="D863" i="6"/>
  <c r="D862" i="6"/>
  <c r="D861" i="6"/>
  <c r="D860" i="6"/>
  <c r="D859" i="6"/>
  <c r="D858" i="6"/>
  <c r="D857" i="6"/>
  <c r="D856" i="6"/>
  <c r="D855" i="6"/>
  <c r="D854" i="6"/>
  <c r="D853" i="6"/>
  <c r="D852" i="6"/>
  <c r="D851" i="6"/>
  <c r="D850" i="6"/>
  <c r="D849" i="6"/>
  <c r="D848" i="6"/>
  <c r="D847" i="6"/>
  <c r="D846" i="6"/>
  <c r="D845" i="6"/>
  <c r="D844" i="6"/>
  <c r="D843" i="6"/>
  <c r="D842" i="6"/>
  <c r="G842" i="6" s="1"/>
  <c r="D841" i="6"/>
  <c r="D840" i="6"/>
  <c r="D839" i="6"/>
  <c r="D838" i="6"/>
  <c r="D837" i="6"/>
  <c r="D836" i="6"/>
  <c r="D835" i="6"/>
  <c r="D834" i="6"/>
  <c r="D833" i="6"/>
  <c r="D832" i="6"/>
  <c r="D831" i="6"/>
  <c r="D830" i="6"/>
  <c r="D829" i="6"/>
  <c r="D828" i="6"/>
  <c r="D827" i="6"/>
  <c r="D826" i="6"/>
  <c r="D825" i="6"/>
  <c r="D824" i="6"/>
  <c r="D823" i="6"/>
  <c r="D822" i="6"/>
  <c r="D821" i="6"/>
  <c r="D820" i="6"/>
  <c r="D819" i="6"/>
  <c r="D818" i="6"/>
  <c r="E818" i="6" s="1"/>
  <c r="D817" i="6"/>
  <c r="D816" i="6"/>
  <c r="D815" i="6"/>
  <c r="D814" i="6"/>
  <c r="D813" i="6"/>
  <c r="D812" i="6"/>
  <c r="D811" i="6"/>
  <c r="D810" i="6"/>
  <c r="G810" i="6" s="1"/>
  <c r="D809" i="6"/>
  <c r="D808" i="6"/>
  <c r="D807" i="6"/>
  <c r="D806" i="6"/>
  <c r="D805" i="6"/>
  <c r="D804" i="6"/>
  <c r="D803" i="6"/>
  <c r="D802" i="6"/>
  <c r="D801" i="6"/>
  <c r="D800" i="6"/>
  <c r="D799" i="6"/>
  <c r="D798" i="6"/>
  <c r="D797" i="6"/>
  <c r="D796" i="6"/>
  <c r="D795" i="6"/>
  <c r="D794" i="6"/>
  <c r="D793" i="6"/>
  <c r="D792" i="6"/>
  <c r="D791" i="6"/>
  <c r="D790" i="6"/>
  <c r="D789" i="6"/>
  <c r="D788" i="6"/>
  <c r="D787" i="6"/>
  <c r="D786" i="6"/>
  <c r="G786" i="6" s="1"/>
  <c r="D785" i="6"/>
  <c r="D784" i="6"/>
  <c r="D783" i="6"/>
  <c r="D782" i="6"/>
  <c r="D781" i="6"/>
  <c r="D780" i="6"/>
  <c r="D779" i="6"/>
  <c r="D778" i="6"/>
  <c r="G778" i="6" s="1"/>
  <c r="D777" i="6"/>
  <c r="D776" i="6"/>
  <c r="D775" i="6"/>
  <c r="D774" i="6"/>
  <c r="D773" i="6"/>
  <c r="D772" i="6"/>
  <c r="D771" i="6"/>
  <c r="D770" i="6"/>
  <c r="D769" i="6"/>
  <c r="D768" i="6"/>
  <c r="D767" i="6"/>
  <c r="D766" i="6"/>
  <c r="D765" i="6"/>
  <c r="D764" i="6"/>
  <c r="D763" i="6"/>
  <c r="D762" i="6"/>
  <c r="D761" i="6"/>
  <c r="D760" i="6"/>
  <c r="D759" i="6"/>
  <c r="D758" i="6"/>
  <c r="D757" i="6"/>
  <c r="D756" i="6"/>
  <c r="D755" i="6"/>
  <c r="D754" i="6"/>
  <c r="G754" i="6" s="1"/>
  <c r="D753" i="6"/>
  <c r="D752" i="6"/>
  <c r="D751" i="6"/>
  <c r="D750" i="6"/>
  <c r="D749" i="6"/>
  <c r="D748" i="6"/>
  <c r="D747" i="6"/>
  <c r="D746" i="6"/>
  <c r="G746" i="6" s="1"/>
  <c r="D745" i="6"/>
  <c r="D744" i="6"/>
  <c r="D743" i="6"/>
  <c r="D742" i="6"/>
  <c r="D741" i="6"/>
  <c r="D740" i="6"/>
  <c r="D739" i="6"/>
  <c r="D738" i="6"/>
  <c r="D737" i="6"/>
  <c r="D736" i="6"/>
  <c r="D735" i="6"/>
  <c r="D734" i="6"/>
  <c r="D733" i="6"/>
  <c r="G733" i="6" s="1"/>
  <c r="D732" i="6"/>
  <c r="D731" i="6"/>
  <c r="D730" i="6"/>
  <c r="E730" i="6" s="1"/>
  <c r="D729" i="6"/>
  <c r="D728" i="6"/>
  <c r="D727" i="6"/>
  <c r="D726" i="6"/>
  <c r="D725" i="6"/>
  <c r="D724" i="6"/>
  <c r="D723" i="6"/>
  <c r="G723" i="6" s="1"/>
  <c r="D722" i="6"/>
  <c r="D721" i="6"/>
  <c r="D720" i="6"/>
  <c r="D719" i="6"/>
  <c r="D718" i="6"/>
  <c r="D717" i="6"/>
  <c r="D716" i="6"/>
  <c r="D715" i="6"/>
  <c r="D714" i="6"/>
  <c r="D713" i="6"/>
  <c r="D712" i="6"/>
  <c r="D711" i="6"/>
  <c r="D710" i="6"/>
  <c r="D709" i="6"/>
  <c r="G709" i="6" s="1"/>
  <c r="D708" i="6"/>
  <c r="D707" i="6"/>
  <c r="D706" i="6"/>
  <c r="D705" i="6"/>
  <c r="D704" i="6"/>
  <c r="D703" i="6"/>
  <c r="D702" i="6"/>
  <c r="D701" i="6"/>
  <c r="D700" i="6"/>
  <c r="D699" i="6"/>
  <c r="D698" i="6"/>
  <c r="D697" i="6"/>
  <c r="D696" i="6"/>
  <c r="D695" i="6"/>
  <c r="D694" i="6"/>
  <c r="D693" i="6"/>
  <c r="D692" i="6"/>
  <c r="D691" i="6"/>
  <c r="D690" i="6"/>
  <c r="G690" i="6" s="1"/>
  <c r="D689" i="6"/>
  <c r="D688" i="6"/>
  <c r="D687" i="6"/>
  <c r="D686" i="6"/>
  <c r="D685" i="6"/>
  <c r="D684" i="6"/>
  <c r="D683" i="6"/>
  <c r="D682" i="6"/>
  <c r="G682" i="6" s="1"/>
  <c r="D681" i="6"/>
  <c r="D680" i="6"/>
  <c r="D679" i="6"/>
  <c r="D678" i="6"/>
  <c r="D677" i="6"/>
  <c r="D676" i="6"/>
  <c r="D675" i="6"/>
  <c r="D674" i="6"/>
  <c r="D673" i="6"/>
  <c r="D672" i="6"/>
  <c r="D671" i="6"/>
  <c r="D670" i="6"/>
  <c r="D669" i="6"/>
  <c r="G669" i="6" s="1"/>
  <c r="D668" i="6"/>
  <c r="D667" i="6"/>
  <c r="D666" i="6"/>
  <c r="G666" i="6" s="1"/>
  <c r="D665" i="6"/>
  <c r="D664" i="6"/>
  <c r="D663" i="6"/>
  <c r="D662" i="6"/>
  <c r="D661" i="6"/>
  <c r="D660" i="6"/>
  <c r="D659" i="6"/>
  <c r="D658" i="6"/>
  <c r="G658" i="6" s="1"/>
  <c r="D657" i="6"/>
  <c r="D656" i="6"/>
  <c r="D655" i="6"/>
  <c r="D654" i="6"/>
  <c r="D653" i="6"/>
  <c r="D652" i="6"/>
  <c r="D651" i="6"/>
  <c r="D650" i="6"/>
  <c r="D649" i="6"/>
  <c r="D648" i="6"/>
  <c r="D647" i="6"/>
  <c r="D646" i="6"/>
  <c r="D645" i="6"/>
  <c r="G645" i="6" s="1"/>
  <c r="D644" i="6"/>
  <c r="E644" i="6" s="1"/>
  <c r="D643" i="6"/>
  <c r="D642" i="6"/>
  <c r="D641" i="6"/>
  <c r="D640" i="6"/>
  <c r="D639" i="6"/>
  <c r="D638" i="6"/>
  <c r="D637" i="6"/>
  <c r="D636" i="6"/>
  <c r="D635" i="6"/>
  <c r="D634" i="6"/>
  <c r="D633" i="6"/>
  <c r="D632" i="6"/>
  <c r="D631" i="6"/>
  <c r="D630" i="6"/>
  <c r="D629" i="6"/>
  <c r="D628" i="6"/>
  <c r="D627" i="6"/>
  <c r="D626" i="6"/>
  <c r="D625" i="6"/>
  <c r="D624" i="6"/>
  <c r="D623" i="6"/>
  <c r="D622" i="6"/>
  <c r="D621" i="6"/>
  <c r="D620" i="6"/>
  <c r="D619" i="6"/>
  <c r="D618" i="6"/>
  <c r="G618" i="6" s="1"/>
  <c r="D617" i="6"/>
  <c r="D616" i="6"/>
  <c r="D615" i="6"/>
  <c r="D614" i="6"/>
  <c r="D613" i="6"/>
  <c r="D612" i="6"/>
  <c r="D611" i="6"/>
  <c r="D610" i="6"/>
  <c r="D609" i="6"/>
  <c r="D608" i="6"/>
  <c r="D607" i="6"/>
  <c r="D606" i="6"/>
  <c r="D605" i="6"/>
  <c r="G605" i="6" s="1"/>
  <c r="D604" i="6"/>
  <c r="D603" i="6"/>
  <c r="D602" i="6"/>
  <c r="G602" i="6" s="1"/>
  <c r="D601" i="6"/>
  <c r="D600" i="6"/>
  <c r="D599" i="6"/>
  <c r="D598" i="6"/>
  <c r="D597" i="6"/>
  <c r="D596" i="6"/>
  <c r="D595" i="6"/>
  <c r="D594" i="6"/>
  <c r="G594" i="6" s="1"/>
  <c r="D593" i="6"/>
  <c r="D592" i="6"/>
  <c r="D591" i="6"/>
  <c r="D590" i="6"/>
  <c r="Q590" i="6" s="1"/>
  <c r="D589" i="6"/>
  <c r="D588" i="6"/>
  <c r="D587" i="6"/>
  <c r="D586" i="6"/>
  <c r="D585" i="6"/>
  <c r="D584" i="6"/>
  <c r="D583" i="6"/>
  <c r="D582" i="6"/>
  <c r="D581" i="6"/>
  <c r="G581" i="6" s="1"/>
  <c r="D580" i="6"/>
  <c r="D579" i="6"/>
  <c r="D578" i="6"/>
  <c r="G578" i="6" s="1"/>
  <c r="D577" i="6"/>
  <c r="D576" i="6"/>
  <c r="D575" i="6"/>
  <c r="D574" i="6"/>
  <c r="D573" i="6"/>
  <c r="D572" i="6"/>
  <c r="D571" i="6"/>
  <c r="D570" i="6"/>
  <c r="G570" i="6" s="1"/>
  <c r="D569" i="6"/>
  <c r="D568" i="6"/>
  <c r="D567" i="6"/>
  <c r="D566" i="6"/>
  <c r="D565" i="6"/>
  <c r="D564" i="6"/>
  <c r="D563" i="6"/>
  <c r="D562" i="6"/>
  <c r="G562" i="6" s="1"/>
  <c r="D561" i="6"/>
  <c r="D560" i="6"/>
  <c r="D559" i="6"/>
  <c r="G559" i="6" s="1"/>
  <c r="D558" i="6"/>
  <c r="D557" i="6"/>
  <c r="D556" i="6"/>
  <c r="D555" i="6"/>
  <c r="D554" i="6"/>
  <c r="G554" i="6" s="1"/>
  <c r="D553" i="6"/>
  <c r="D552" i="6"/>
  <c r="D551" i="6"/>
  <c r="G551" i="6" s="1"/>
  <c r="D550" i="6"/>
  <c r="D549" i="6"/>
  <c r="D548" i="6"/>
  <c r="D547" i="6"/>
  <c r="D546" i="6"/>
  <c r="G546" i="6" s="1"/>
  <c r="D545" i="6"/>
  <c r="D544" i="6"/>
  <c r="D543" i="6"/>
  <c r="G543" i="6" s="1"/>
  <c r="D542" i="6"/>
  <c r="D541" i="6"/>
  <c r="D540" i="6"/>
  <c r="E540" i="6" s="1"/>
  <c r="D539" i="6"/>
  <c r="E539" i="6" s="1"/>
  <c r="D538" i="6"/>
  <c r="G538" i="6" s="1"/>
  <c r="D537" i="6"/>
  <c r="D536" i="6"/>
  <c r="D535" i="6"/>
  <c r="D534" i="6"/>
  <c r="D533" i="6"/>
  <c r="D532" i="6"/>
  <c r="D531" i="6"/>
  <c r="D530" i="6"/>
  <c r="G530" i="6" s="1"/>
  <c r="D529" i="6"/>
  <c r="D528" i="6"/>
  <c r="D527" i="6"/>
  <c r="D526" i="6"/>
  <c r="D525" i="6"/>
  <c r="D524" i="6"/>
  <c r="D523" i="6"/>
  <c r="D522" i="6"/>
  <c r="G522" i="6" s="1"/>
  <c r="D521" i="6"/>
  <c r="D520" i="6"/>
  <c r="D519" i="6"/>
  <c r="D518" i="6"/>
  <c r="D517" i="6"/>
  <c r="D516" i="6"/>
  <c r="D515" i="6"/>
  <c r="D514" i="6"/>
  <c r="G514" i="6" s="1"/>
  <c r="D513" i="6"/>
  <c r="D512" i="6"/>
  <c r="D511" i="6"/>
  <c r="D510" i="6"/>
  <c r="D509" i="6"/>
  <c r="D508" i="6"/>
  <c r="D507" i="6"/>
  <c r="D506" i="6"/>
  <c r="G506" i="6" s="1"/>
  <c r="D505" i="6"/>
  <c r="D504" i="6"/>
  <c r="D503" i="6"/>
  <c r="D502" i="6"/>
  <c r="D501" i="6"/>
  <c r="D500" i="6"/>
  <c r="D499" i="6"/>
  <c r="D498" i="6"/>
  <c r="G498" i="6" s="1"/>
  <c r="D497" i="6"/>
  <c r="D496" i="6"/>
  <c r="D495" i="6"/>
  <c r="D494" i="6"/>
  <c r="D493" i="6"/>
  <c r="D492" i="6"/>
  <c r="D491" i="6"/>
  <c r="D490" i="6"/>
  <c r="E490" i="6" s="1"/>
  <c r="D489" i="6"/>
  <c r="D488" i="6"/>
  <c r="D487" i="6"/>
  <c r="G487" i="6" s="1"/>
  <c r="D486" i="6"/>
  <c r="D485" i="6"/>
  <c r="D484" i="6"/>
  <c r="D483" i="6"/>
  <c r="D482" i="6"/>
  <c r="D481" i="6"/>
  <c r="D480" i="6"/>
  <c r="D479" i="6"/>
  <c r="G479" i="6" s="1"/>
  <c r="D478" i="6"/>
  <c r="D477" i="6"/>
  <c r="D476" i="6"/>
  <c r="D475" i="6"/>
  <c r="D474" i="6"/>
  <c r="D473" i="6"/>
  <c r="D472" i="6"/>
  <c r="D471" i="6"/>
  <c r="D470" i="6"/>
  <c r="D469" i="6"/>
  <c r="D468" i="6"/>
  <c r="D467" i="6"/>
  <c r="D466" i="6"/>
  <c r="D465" i="6"/>
  <c r="D464" i="6"/>
  <c r="D463" i="6"/>
  <c r="D462" i="6"/>
  <c r="D461" i="6"/>
  <c r="D460" i="6"/>
  <c r="D459" i="6"/>
  <c r="D458" i="6"/>
  <c r="D457" i="6"/>
  <c r="D456" i="6"/>
  <c r="D455" i="6"/>
  <c r="D454" i="6"/>
  <c r="E454" i="6" s="1"/>
  <c r="D453" i="6"/>
  <c r="E453" i="6" s="1"/>
  <c r="D452" i="6"/>
  <c r="D451" i="6"/>
  <c r="D450" i="6"/>
  <c r="D449" i="6"/>
  <c r="D448" i="6"/>
  <c r="D447" i="6"/>
  <c r="D446" i="6"/>
  <c r="D445" i="6"/>
  <c r="D444" i="6"/>
  <c r="D443" i="6"/>
  <c r="D442" i="6"/>
  <c r="D441" i="6"/>
  <c r="D440" i="6"/>
  <c r="D439" i="6"/>
  <c r="D438" i="6"/>
  <c r="D437" i="6"/>
  <c r="D436" i="6"/>
  <c r="D435" i="6"/>
  <c r="D434" i="6"/>
  <c r="D433" i="6"/>
  <c r="D432" i="6"/>
  <c r="D431" i="6"/>
  <c r="D430" i="6"/>
  <c r="D429" i="6"/>
  <c r="D428" i="6"/>
  <c r="D427" i="6"/>
  <c r="D426" i="6"/>
  <c r="D425" i="6"/>
  <c r="D424" i="6"/>
  <c r="D423" i="6"/>
  <c r="G423" i="6" s="1"/>
  <c r="D422" i="6"/>
  <c r="E422" i="6" s="1"/>
  <c r="D421" i="6"/>
  <c r="E421" i="6" s="1"/>
  <c r="D420" i="6"/>
  <c r="D419" i="6"/>
  <c r="D418" i="6"/>
  <c r="D417" i="6"/>
  <c r="D416" i="6"/>
  <c r="D415" i="6"/>
  <c r="G415" i="6" s="1"/>
  <c r="D414" i="6"/>
  <c r="D413" i="6"/>
  <c r="D412" i="6"/>
  <c r="D411" i="6"/>
  <c r="D410" i="6"/>
  <c r="D409" i="6"/>
  <c r="D408" i="6"/>
  <c r="D407" i="6"/>
  <c r="D406" i="6"/>
  <c r="D405" i="6"/>
  <c r="D404" i="6"/>
  <c r="D403" i="6"/>
  <c r="D402" i="6"/>
  <c r="D401" i="6"/>
  <c r="D400" i="6"/>
  <c r="D399" i="6"/>
  <c r="D398" i="6"/>
  <c r="D397" i="6"/>
  <c r="E397" i="6" s="1"/>
  <c r="D396" i="6"/>
  <c r="D395" i="6"/>
  <c r="E395" i="6" s="1"/>
  <c r="D394" i="6"/>
  <c r="D393" i="6"/>
  <c r="D392" i="6"/>
  <c r="D391" i="6"/>
  <c r="D390" i="6"/>
  <c r="D389" i="6"/>
  <c r="D388" i="6"/>
  <c r="D387" i="6"/>
  <c r="G387" i="6" s="1"/>
  <c r="D386" i="6"/>
  <c r="D385" i="6"/>
  <c r="D384" i="6"/>
  <c r="D383" i="6"/>
  <c r="D382" i="6"/>
  <c r="E382" i="6" s="1"/>
  <c r="D381" i="6"/>
  <c r="D380" i="6"/>
  <c r="D379" i="6"/>
  <c r="G379" i="6" s="1"/>
  <c r="D378" i="6"/>
  <c r="D377" i="6"/>
  <c r="D376" i="6"/>
  <c r="D375" i="6"/>
  <c r="D374" i="6"/>
  <c r="D373" i="6"/>
  <c r="D372" i="6"/>
  <c r="D371" i="6"/>
  <c r="E371" i="6" s="1"/>
  <c r="D370" i="6"/>
  <c r="D369" i="6"/>
  <c r="D368" i="6"/>
  <c r="D367" i="6"/>
  <c r="D366" i="6"/>
  <c r="D365" i="6"/>
  <c r="D364" i="6"/>
  <c r="D363" i="6"/>
  <c r="D362" i="6"/>
  <c r="D361" i="6"/>
  <c r="D360" i="6"/>
  <c r="D359" i="6"/>
  <c r="G359" i="6" s="1"/>
  <c r="D358" i="6"/>
  <c r="E358" i="6" s="1"/>
  <c r="D357" i="6"/>
  <c r="E357" i="6" s="1"/>
  <c r="D356" i="6"/>
  <c r="D355" i="6"/>
  <c r="D354" i="6"/>
  <c r="D353" i="6"/>
  <c r="G353" i="6" s="1"/>
  <c r="D352" i="6"/>
  <c r="D351" i="6"/>
  <c r="D350" i="6"/>
  <c r="D349" i="6"/>
  <c r="D348" i="6"/>
  <c r="D347" i="6"/>
  <c r="D346" i="6"/>
  <c r="D345" i="6"/>
  <c r="D344" i="6"/>
  <c r="D343" i="6"/>
  <c r="D342" i="6"/>
  <c r="D341" i="6"/>
  <c r="D340" i="6"/>
  <c r="D339" i="6"/>
  <c r="D338" i="6"/>
  <c r="D337" i="6"/>
  <c r="D336" i="6"/>
  <c r="D335" i="6"/>
  <c r="D334" i="6"/>
  <c r="D333" i="6"/>
  <c r="E333" i="6" s="1"/>
  <c r="D332" i="6"/>
  <c r="D331" i="6"/>
  <c r="E331" i="6" s="1"/>
  <c r="D330" i="6"/>
  <c r="D329" i="6"/>
  <c r="D328" i="6"/>
  <c r="D327" i="6"/>
  <c r="G327" i="6" s="1"/>
  <c r="D326" i="6"/>
  <c r="D325" i="6"/>
  <c r="D324" i="6"/>
  <c r="D323" i="6"/>
  <c r="G323" i="6" s="1"/>
  <c r="D322" i="6"/>
  <c r="D321" i="6"/>
  <c r="G321" i="6" s="1"/>
  <c r="D320" i="6"/>
  <c r="D319" i="6"/>
  <c r="D318" i="6"/>
  <c r="E318" i="6" s="1"/>
  <c r="D317" i="6"/>
  <c r="D316" i="6"/>
  <c r="D315" i="6"/>
  <c r="G315" i="6" s="1"/>
  <c r="D314" i="6"/>
  <c r="D313" i="6"/>
  <c r="D312" i="6"/>
  <c r="D311" i="6"/>
  <c r="D310" i="6"/>
  <c r="D309" i="6"/>
  <c r="D308" i="6"/>
  <c r="D307" i="6"/>
  <c r="E307" i="6" s="1"/>
  <c r="D306" i="6"/>
  <c r="D305" i="6"/>
  <c r="D304" i="6"/>
  <c r="D303" i="6"/>
  <c r="D302" i="6"/>
  <c r="D301" i="6"/>
  <c r="D300" i="6"/>
  <c r="D299" i="6"/>
  <c r="D298" i="6"/>
  <c r="D297" i="6"/>
  <c r="D296" i="6"/>
  <c r="D295" i="6"/>
  <c r="G295" i="6" s="1"/>
  <c r="D294" i="6"/>
  <c r="E294" i="6" s="1"/>
  <c r="D293" i="6"/>
  <c r="E293" i="6" s="1"/>
  <c r="D292" i="6"/>
  <c r="D291" i="6"/>
  <c r="D290" i="6"/>
  <c r="D289" i="6"/>
  <c r="G289" i="6" s="1"/>
  <c r="D288" i="6"/>
  <c r="D287" i="6"/>
  <c r="D286" i="6"/>
  <c r="D285" i="6"/>
  <c r="D284" i="6"/>
  <c r="D283" i="6"/>
  <c r="D282" i="6"/>
  <c r="D281" i="6"/>
  <c r="D280" i="6"/>
  <c r="D279" i="6"/>
  <c r="D278" i="6"/>
  <c r="D277" i="6"/>
  <c r="D276" i="6"/>
  <c r="D275" i="6"/>
  <c r="D274" i="6"/>
  <c r="D273" i="6"/>
  <c r="D272" i="6"/>
  <c r="D271" i="6"/>
  <c r="D270" i="6"/>
  <c r="D269" i="6"/>
  <c r="E269" i="6" s="1"/>
  <c r="D268" i="6"/>
  <c r="D267" i="6"/>
  <c r="E267" i="6" s="1"/>
  <c r="D266" i="6"/>
  <c r="D265" i="6"/>
  <c r="D264" i="6"/>
  <c r="D263" i="6"/>
  <c r="G263" i="6" s="1"/>
  <c r="D262" i="6"/>
  <c r="D261" i="6"/>
  <c r="D260" i="6"/>
  <c r="D259" i="6"/>
  <c r="G259" i="6" s="1"/>
  <c r="D258" i="6"/>
  <c r="D257" i="6"/>
  <c r="G257" i="6" s="1"/>
  <c r="D256" i="6"/>
  <c r="D255" i="6"/>
  <c r="D254" i="6"/>
  <c r="E254" i="6" s="1"/>
  <c r="D253" i="6"/>
  <c r="D252" i="6"/>
  <c r="D251" i="6"/>
  <c r="G251" i="6" s="1"/>
  <c r="D250" i="6"/>
  <c r="D249" i="6"/>
  <c r="D248" i="6"/>
  <c r="D247" i="6"/>
  <c r="D246" i="6"/>
  <c r="D245" i="6"/>
  <c r="D244" i="6"/>
  <c r="D243" i="6"/>
  <c r="E243" i="6" s="1"/>
  <c r="D242" i="6"/>
  <c r="D241" i="6"/>
  <c r="D240" i="6"/>
  <c r="D239" i="6"/>
  <c r="D238" i="6"/>
  <c r="D237" i="6"/>
  <c r="D236" i="6"/>
  <c r="D235" i="6"/>
  <c r="D234" i="6"/>
  <c r="D233" i="6"/>
  <c r="D232" i="6"/>
  <c r="D231" i="6"/>
  <c r="G231" i="6" s="1"/>
  <c r="D230" i="6"/>
  <c r="E230" i="6" s="1"/>
  <c r="D229" i="6"/>
  <c r="E229" i="6" s="1"/>
  <c r="D228" i="6"/>
  <c r="D227" i="6"/>
  <c r="D226" i="6"/>
  <c r="Q226" i="6" s="1"/>
  <c r="D225" i="6"/>
  <c r="G225" i="6" s="1"/>
  <c r="D224" i="6"/>
  <c r="D223" i="6"/>
  <c r="D222" i="6"/>
  <c r="D221" i="6"/>
  <c r="D220" i="6"/>
  <c r="Q220" i="6" s="1"/>
  <c r="D219" i="6"/>
  <c r="D218" i="6"/>
  <c r="G218" i="6" s="1"/>
  <c r="D217" i="6"/>
  <c r="D216" i="6"/>
  <c r="D215" i="6"/>
  <c r="D214" i="6"/>
  <c r="D213" i="6"/>
  <c r="D212" i="6"/>
  <c r="D211" i="6"/>
  <c r="D210" i="6"/>
  <c r="G210" i="6" s="1"/>
  <c r="D209" i="6"/>
  <c r="D208" i="6"/>
  <c r="D207" i="6"/>
  <c r="D206" i="6"/>
  <c r="D205" i="6"/>
  <c r="E205" i="6" s="1"/>
  <c r="D204" i="6"/>
  <c r="D203" i="6"/>
  <c r="E203" i="6" s="1"/>
  <c r="D202" i="6"/>
  <c r="G202" i="6" s="1"/>
  <c r="D201" i="6"/>
  <c r="D200" i="6"/>
  <c r="D199" i="6"/>
  <c r="G199" i="6" s="1"/>
  <c r="D198" i="6"/>
  <c r="D197" i="6"/>
  <c r="D196" i="6"/>
  <c r="D195" i="6"/>
  <c r="G195" i="6" s="1"/>
  <c r="D194" i="6"/>
  <c r="G194" i="6" s="1"/>
  <c r="D193" i="6"/>
  <c r="G193" i="6" s="1"/>
  <c r="D192" i="6"/>
  <c r="D191" i="6"/>
  <c r="D190" i="6"/>
  <c r="E190" i="6" s="1"/>
  <c r="D189" i="6"/>
  <c r="D188" i="6"/>
  <c r="D187" i="6"/>
  <c r="G187" i="6" s="1"/>
  <c r="D186" i="6"/>
  <c r="G186" i="6" s="1"/>
  <c r="D185" i="6"/>
  <c r="D184" i="6"/>
  <c r="D183" i="6"/>
  <c r="D182" i="6"/>
  <c r="D181" i="6"/>
  <c r="D180" i="6"/>
  <c r="D179" i="6"/>
  <c r="E179" i="6" s="1"/>
  <c r="D178" i="6"/>
  <c r="G178" i="6" s="1"/>
  <c r="D177" i="6"/>
  <c r="D176" i="6"/>
  <c r="D175" i="6"/>
  <c r="D174" i="6"/>
  <c r="D173" i="6"/>
  <c r="D172" i="6"/>
  <c r="D171" i="6"/>
  <c r="D170" i="6"/>
  <c r="G170" i="6" s="1"/>
  <c r="D169" i="6"/>
  <c r="D168" i="6"/>
  <c r="D167" i="6"/>
  <c r="G167" i="6" s="1"/>
  <c r="D166" i="6"/>
  <c r="E166" i="6" s="1"/>
  <c r="D165" i="6"/>
  <c r="E165" i="6" s="1"/>
  <c r="D164" i="6"/>
  <c r="D163" i="6"/>
  <c r="D162" i="6"/>
  <c r="G162" i="6" s="1"/>
  <c r="D161" i="6"/>
  <c r="G161" i="6" s="1"/>
  <c r="D160" i="6"/>
  <c r="D159" i="6"/>
  <c r="D158" i="6"/>
  <c r="D157" i="6"/>
  <c r="D156" i="6"/>
  <c r="D155" i="6"/>
  <c r="D154" i="6"/>
  <c r="G154" i="6" s="1"/>
  <c r="D153" i="6"/>
  <c r="D152" i="6"/>
  <c r="D151" i="6"/>
  <c r="D150" i="6"/>
  <c r="D149" i="6"/>
  <c r="D148" i="6"/>
  <c r="D147" i="6"/>
  <c r="D146" i="6"/>
  <c r="G146" i="6" s="1"/>
  <c r="D145" i="6"/>
  <c r="D144" i="6"/>
  <c r="D143" i="6"/>
  <c r="D142" i="6"/>
  <c r="D141" i="6"/>
  <c r="E141" i="6" s="1"/>
  <c r="D140" i="6"/>
  <c r="D139" i="6"/>
  <c r="E139" i="6" s="1"/>
  <c r="D138" i="6"/>
  <c r="G138" i="6" s="1"/>
  <c r="D137" i="6"/>
  <c r="D136" i="6"/>
  <c r="D135" i="6"/>
  <c r="G135" i="6" s="1"/>
  <c r="D134" i="6"/>
  <c r="D133" i="6"/>
  <c r="D132" i="6"/>
  <c r="D131" i="6"/>
  <c r="G131" i="6" s="1"/>
  <c r="D130" i="6"/>
  <c r="G130" i="6" s="1"/>
  <c r="D129" i="6"/>
  <c r="G129" i="6" s="1"/>
  <c r="D128" i="6"/>
  <c r="D127" i="6"/>
  <c r="G127" i="6" s="1"/>
  <c r="D126" i="6"/>
  <c r="E126" i="6" s="1"/>
  <c r="D125" i="6"/>
  <c r="D124" i="6"/>
  <c r="D123" i="6"/>
  <c r="G123" i="6" s="1"/>
  <c r="D122" i="6"/>
  <c r="G122" i="6" s="1"/>
  <c r="D121" i="6"/>
  <c r="D120" i="6"/>
  <c r="D119" i="6"/>
  <c r="D118" i="6"/>
  <c r="D117" i="6"/>
  <c r="D116" i="6"/>
  <c r="D115" i="6"/>
  <c r="E115" i="6" s="1"/>
  <c r="D114" i="6"/>
  <c r="G114" i="6" s="1"/>
  <c r="D113" i="6"/>
  <c r="D112" i="6"/>
  <c r="D111" i="6"/>
  <c r="D110" i="6"/>
  <c r="D109" i="6"/>
  <c r="D108" i="6"/>
  <c r="D107" i="6"/>
  <c r="D106" i="6"/>
  <c r="G106" i="6" s="1"/>
  <c r="D105" i="6"/>
  <c r="D104" i="6"/>
  <c r="D103" i="6"/>
  <c r="G103" i="6" s="1"/>
  <c r="D102" i="6"/>
  <c r="E102" i="6" s="1"/>
  <c r="D101" i="6"/>
  <c r="E101" i="6" s="1"/>
  <c r="D100" i="6"/>
  <c r="D99" i="6"/>
  <c r="D98" i="6"/>
  <c r="G98" i="6" s="1"/>
  <c r="D97" i="6"/>
  <c r="G97" i="6" s="1"/>
  <c r="D96" i="6"/>
  <c r="D95" i="6"/>
  <c r="G95" i="6" s="1"/>
  <c r="D94" i="6"/>
  <c r="D93" i="6"/>
  <c r="D92" i="6"/>
  <c r="D91" i="6"/>
  <c r="D90" i="6"/>
  <c r="G90" i="6" s="1"/>
  <c r="D89" i="6"/>
  <c r="D88" i="6"/>
  <c r="D87" i="6"/>
  <c r="D86" i="6"/>
  <c r="D85" i="6"/>
  <c r="D84" i="6"/>
  <c r="D83" i="6"/>
  <c r="D82" i="6"/>
  <c r="G82" i="6" s="1"/>
  <c r="D81" i="6"/>
  <c r="D80" i="6"/>
  <c r="D79" i="6"/>
  <c r="D78" i="6"/>
  <c r="D77" i="6"/>
  <c r="D76" i="6"/>
  <c r="D75" i="6"/>
  <c r="E75" i="6" s="1"/>
  <c r="D74" i="6"/>
  <c r="G74" i="6" s="1"/>
  <c r="D73" i="6"/>
  <c r="D72" i="6"/>
  <c r="D71" i="6"/>
  <c r="G71" i="6" s="1"/>
  <c r="D70" i="6"/>
  <c r="D69" i="6"/>
  <c r="D68" i="6"/>
  <c r="D67" i="6"/>
  <c r="G67" i="6" s="1"/>
  <c r="D66" i="6"/>
  <c r="G66" i="6" s="1"/>
  <c r="D65" i="6"/>
  <c r="G65" i="6" s="1"/>
  <c r="D64" i="6"/>
  <c r="D63" i="6"/>
  <c r="G63" i="6" s="1"/>
  <c r="D62" i="6"/>
  <c r="D61" i="6"/>
  <c r="D60" i="6"/>
  <c r="D59" i="6"/>
  <c r="G59" i="6" s="1"/>
  <c r="D58" i="6"/>
  <c r="G58" i="6" s="1"/>
  <c r="D57" i="6"/>
  <c r="D56" i="6"/>
  <c r="D55" i="6"/>
  <c r="D54" i="6"/>
  <c r="D53" i="6"/>
  <c r="D52" i="6"/>
  <c r="D51" i="6"/>
  <c r="E51" i="6" s="1"/>
  <c r="D50" i="6"/>
  <c r="G50" i="6" s="1"/>
  <c r="D49" i="6"/>
  <c r="D48" i="6"/>
  <c r="D47" i="6"/>
  <c r="D46" i="6"/>
  <c r="D45" i="6"/>
  <c r="D44" i="6"/>
  <c r="D43" i="6"/>
  <c r="G43" i="6" s="1"/>
  <c r="D42" i="6"/>
  <c r="E42" i="6" s="1"/>
  <c r="D41" i="6"/>
  <c r="D40" i="6"/>
  <c r="D39" i="6"/>
  <c r="G39" i="6" s="1"/>
  <c r="D38" i="6"/>
  <c r="D37" i="6"/>
  <c r="D36" i="6"/>
  <c r="D35" i="6"/>
  <c r="G35" i="6" s="1"/>
  <c r="D34" i="6"/>
  <c r="E34" i="6" s="1"/>
  <c r="D33" i="6"/>
  <c r="G33" i="6" s="1"/>
  <c r="D32" i="6"/>
  <c r="D31" i="6"/>
  <c r="G31" i="6" s="1"/>
  <c r="D30" i="6"/>
  <c r="D29" i="6"/>
  <c r="D28" i="6"/>
  <c r="D27" i="6"/>
  <c r="G27" i="6" s="1"/>
  <c r="D26" i="6"/>
  <c r="E26" i="6" s="1"/>
  <c r="D25" i="6"/>
  <c r="D24" i="6"/>
  <c r="D23" i="6"/>
  <c r="D22" i="6"/>
  <c r="D21" i="6"/>
  <c r="D20" i="6"/>
  <c r="D19" i="6"/>
  <c r="G19" i="6" s="1"/>
  <c r="D18" i="6"/>
  <c r="E18" i="6" s="1"/>
  <c r="D17" i="6"/>
  <c r="D16" i="6"/>
  <c r="D15" i="6"/>
  <c r="D14" i="6"/>
  <c r="D13" i="6"/>
  <c r="D12" i="6"/>
  <c r="D11" i="6"/>
  <c r="G11" i="6" s="1"/>
  <c r="D10" i="6"/>
  <c r="E10" i="6" s="1"/>
  <c r="D9" i="6"/>
  <c r="D8" i="6"/>
  <c r="D7" i="6"/>
  <c r="G7" i="6" s="1"/>
  <c r="D6" i="6"/>
  <c r="E33" i="29"/>
  <c r="E32" i="29"/>
  <c r="E31" i="29"/>
  <c r="E30" i="29"/>
  <c r="E29" i="29"/>
  <c r="E28" i="29"/>
  <c r="E27" i="29"/>
  <c r="E26" i="29"/>
  <c r="E25" i="29"/>
  <c r="E24" i="29"/>
  <c r="E23" i="29"/>
  <c r="E22" i="29"/>
  <c r="E21" i="29"/>
  <c r="E20" i="29"/>
  <c r="E19" i="29"/>
  <c r="E18" i="29"/>
  <c r="E17" i="29"/>
  <c r="E15" i="29"/>
  <c r="E14" i="29"/>
  <c r="E13" i="29"/>
  <c r="E12" i="29"/>
  <c r="E11" i="29"/>
  <c r="E10" i="29"/>
  <c r="E9" i="29"/>
  <c r="E8" i="29"/>
  <c r="E7" i="29"/>
  <c r="E6" i="29"/>
  <c r="E5" i="29"/>
  <c r="E4" i="29"/>
  <c r="E16" i="29"/>
  <c r="E2" i="28"/>
  <c r="B33" i="29"/>
  <c r="B32" i="29"/>
  <c r="B31" i="29"/>
  <c r="B30" i="29"/>
  <c r="B29" i="29"/>
  <c r="B28" i="29"/>
  <c r="B27" i="29"/>
  <c r="B26" i="29"/>
  <c r="B25" i="29"/>
  <c r="B24" i="29"/>
  <c r="B23" i="29"/>
  <c r="B22" i="29"/>
  <c r="B21" i="29"/>
  <c r="B20" i="29"/>
  <c r="B19" i="29"/>
  <c r="B18" i="29"/>
  <c r="B17" i="29"/>
  <c r="B16" i="29"/>
  <c r="B15" i="29"/>
  <c r="B14" i="29"/>
  <c r="B13" i="29"/>
  <c r="B12" i="29"/>
  <c r="B11" i="29"/>
  <c r="B10" i="29"/>
  <c r="B9" i="29"/>
  <c r="B8" i="29"/>
  <c r="B7" i="29"/>
  <c r="B6" i="29"/>
  <c r="B5" i="29"/>
  <c r="B4" i="29"/>
  <c r="E43" i="29"/>
  <c r="E42" i="29" s="1"/>
  <c r="J33" i="29"/>
  <c r="J32" i="29"/>
  <c r="J31" i="29"/>
  <c r="J30" i="29"/>
  <c r="J29" i="29"/>
  <c r="J28" i="29"/>
  <c r="J27" i="29"/>
  <c r="J26" i="29"/>
  <c r="J25" i="29"/>
  <c r="J24" i="29"/>
  <c r="J23" i="29"/>
  <c r="J22" i="29"/>
  <c r="J21" i="29"/>
  <c r="J20" i="29"/>
  <c r="J19" i="29"/>
  <c r="J18" i="29"/>
  <c r="J17" i="29"/>
  <c r="J16" i="29"/>
  <c r="J15" i="29"/>
  <c r="J14" i="29"/>
  <c r="J13" i="29"/>
  <c r="J12" i="29"/>
  <c r="J11" i="29"/>
  <c r="J10" i="29"/>
  <c r="J9" i="29"/>
  <c r="J8" i="29"/>
  <c r="J7" i="29"/>
  <c r="J6" i="29"/>
  <c r="J5" i="29"/>
  <c r="J4" i="29"/>
  <c r="C33" i="29"/>
  <c r="C32" i="29"/>
  <c r="C31" i="29"/>
  <c r="C30" i="29"/>
  <c r="C29" i="29"/>
  <c r="C28" i="29"/>
  <c r="C27" i="29"/>
  <c r="C26" i="29"/>
  <c r="C25" i="29"/>
  <c r="C24" i="29"/>
  <c r="C23" i="29"/>
  <c r="C22" i="29"/>
  <c r="C21" i="29"/>
  <c r="C20" i="29"/>
  <c r="C19" i="29"/>
  <c r="C18" i="29"/>
  <c r="C17" i="29"/>
  <c r="C16" i="29"/>
  <c r="C15" i="29"/>
  <c r="C14" i="29"/>
  <c r="C13" i="29"/>
  <c r="C12" i="29"/>
  <c r="C11" i="29"/>
  <c r="C10" i="29"/>
  <c r="C9" i="29"/>
  <c r="C8" i="29"/>
  <c r="C7" i="29"/>
  <c r="C6" i="29"/>
  <c r="C5" i="29"/>
  <c r="C4" i="29"/>
  <c r="X6" i="25" l="1"/>
  <c r="E196" i="25"/>
  <c r="B192" i="23"/>
  <c r="E260" i="25"/>
  <c r="B256" i="23"/>
  <c r="E268" i="25"/>
  <c r="B264" i="23"/>
  <c r="E292" i="25"/>
  <c r="B288" i="23"/>
  <c r="E308" i="25"/>
  <c r="B304" i="23"/>
  <c r="E332" i="25"/>
  <c r="B328" i="23"/>
  <c r="E252" i="25"/>
  <c r="B248" i="23"/>
  <c r="E300" i="25"/>
  <c r="B296" i="23"/>
  <c r="E318" i="25"/>
  <c r="B314" i="23"/>
  <c r="E204" i="25"/>
  <c r="B200" i="23"/>
  <c r="E184" i="25"/>
  <c r="B180" i="23"/>
  <c r="E192" i="25"/>
  <c r="B188" i="23"/>
  <c r="E200" i="25"/>
  <c r="B196" i="23"/>
  <c r="E208" i="25"/>
  <c r="B204" i="23"/>
  <c r="E216" i="25"/>
  <c r="B212" i="23"/>
  <c r="E224" i="25"/>
  <c r="B220" i="23"/>
  <c r="E232" i="25"/>
  <c r="B228" i="23"/>
  <c r="E240" i="25"/>
  <c r="B236" i="23"/>
  <c r="E248" i="25"/>
  <c r="B244" i="23"/>
  <c r="E256" i="25"/>
  <c r="B252" i="23"/>
  <c r="E264" i="25"/>
  <c r="B260" i="23"/>
  <c r="E272" i="25"/>
  <c r="B268" i="23"/>
  <c r="E280" i="25"/>
  <c r="B276" i="23"/>
  <c r="E288" i="25"/>
  <c r="B284" i="23"/>
  <c r="E296" i="25"/>
  <c r="B292" i="23"/>
  <c r="E304" i="25"/>
  <c r="B300" i="23"/>
  <c r="E312" i="25"/>
  <c r="B308" i="23"/>
  <c r="E320" i="25"/>
  <c r="B316" i="23"/>
  <c r="E328" i="25"/>
  <c r="B324" i="23"/>
  <c r="E177" i="25"/>
  <c r="B173" i="23"/>
  <c r="E185" i="25"/>
  <c r="B181" i="23"/>
  <c r="E193" i="25"/>
  <c r="B189" i="23"/>
  <c r="E217" i="25"/>
  <c r="B213" i="23"/>
  <c r="E225" i="25"/>
  <c r="B221" i="23"/>
  <c r="E233" i="25"/>
  <c r="B229" i="23"/>
  <c r="E241" i="25"/>
  <c r="B237" i="23"/>
  <c r="E249" i="25"/>
  <c r="B245" i="23"/>
  <c r="E257" i="25"/>
  <c r="B253" i="23"/>
  <c r="E265" i="25"/>
  <c r="B261" i="23"/>
  <c r="E273" i="25"/>
  <c r="B269" i="23"/>
  <c r="E281" i="25"/>
  <c r="B277" i="23"/>
  <c r="E289" i="25"/>
  <c r="B285" i="23"/>
  <c r="E297" i="25"/>
  <c r="B293" i="23"/>
  <c r="E305" i="25"/>
  <c r="B301" i="23"/>
  <c r="E313" i="25"/>
  <c r="B309" i="23"/>
  <c r="E321" i="25"/>
  <c r="B317" i="23"/>
  <c r="E329" i="25"/>
  <c r="B325" i="23"/>
  <c r="E178" i="25"/>
  <c r="B174" i="23"/>
  <c r="E186" i="25"/>
  <c r="B182" i="23"/>
  <c r="E194" i="25"/>
  <c r="B190" i="23"/>
  <c r="E202" i="25"/>
  <c r="B198" i="23"/>
  <c r="E218" i="25"/>
  <c r="B214" i="23"/>
  <c r="E226" i="25"/>
  <c r="B222" i="23"/>
  <c r="E234" i="25"/>
  <c r="B230" i="23"/>
  <c r="E242" i="25"/>
  <c r="B238" i="23"/>
  <c r="E250" i="25"/>
  <c r="B246" i="23"/>
  <c r="E258" i="25"/>
  <c r="B254" i="23"/>
  <c r="E266" i="25"/>
  <c r="B262" i="23"/>
  <c r="E274" i="25"/>
  <c r="B270" i="23"/>
  <c r="E282" i="25"/>
  <c r="B278" i="23"/>
  <c r="E290" i="25"/>
  <c r="B286" i="23"/>
  <c r="E298" i="25"/>
  <c r="B294" i="23"/>
  <c r="E306" i="25"/>
  <c r="B302" i="23"/>
  <c r="E314" i="25"/>
  <c r="B310" i="23"/>
  <c r="E322" i="25"/>
  <c r="B318" i="23"/>
  <c r="E330" i="25"/>
  <c r="B326" i="23"/>
  <c r="E179" i="25"/>
  <c r="B175" i="23"/>
  <c r="E187" i="25"/>
  <c r="B183" i="23"/>
  <c r="E195" i="25"/>
  <c r="B191" i="23"/>
  <c r="E203" i="25"/>
  <c r="B199" i="23"/>
  <c r="E211" i="25"/>
  <c r="B207" i="23"/>
  <c r="E227" i="25"/>
  <c r="B223" i="23"/>
  <c r="E235" i="25"/>
  <c r="B231" i="23"/>
  <c r="E243" i="25"/>
  <c r="B239" i="23"/>
  <c r="E251" i="25"/>
  <c r="B247" i="23"/>
  <c r="E259" i="25"/>
  <c r="B255" i="23"/>
  <c r="E283" i="25"/>
  <c r="B279" i="23"/>
  <c r="E291" i="25"/>
  <c r="B287" i="23"/>
  <c r="E299" i="25"/>
  <c r="B295" i="23"/>
  <c r="E307" i="25"/>
  <c r="B303" i="23"/>
  <c r="E315" i="25"/>
  <c r="B311" i="23"/>
  <c r="E323" i="25"/>
  <c r="B319" i="23"/>
  <c r="E331" i="25"/>
  <c r="B327" i="23"/>
  <c r="E172" i="25"/>
  <c r="B168" i="23"/>
  <c r="E176" i="25"/>
  <c r="B172" i="23"/>
  <c r="E170" i="25"/>
  <c r="B166" i="23"/>
  <c r="E171" i="25"/>
  <c r="B167" i="23"/>
  <c r="E168" i="25"/>
  <c r="B164" i="23"/>
  <c r="E169" i="25"/>
  <c r="B165" i="23"/>
  <c r="E162" i="25"/>
  <c r="B158" i="23"/>
  <c r="E163" i="25"/>
  <c r="B159" i="23"/>
  <c r="F43" i="29"/>
  <c r="F42" i="29"/>
  <c r="F40" i="29"/>
  <c r="G40" i="29" s="1"/>
  <c r="F41" i="29"/>
  <c r="G41" i="29" s="1"/>
  <c r="I8" i="25"/>
  <c r="J137" i="25"/>
  <c r="J201" i="25"/>
  <c r="I209" i="25"/>
  <c r="J369" i="25"/>
  <c r="I953" i="25"/>
  <c r="J482" i="25"/>
  <c r="J610" i="25"/>
  <c r="J738" i="25"/>
  <c r="J866" i="25"/>
  <c r="J267" i="25"/>
  <c r="I275" i="25"/>
  <c r="J435" i="25"/>
  <c r="J523" i="25"/>
  <c r="J563" i="25"/>
  <c r="J651" i="25"/>
  <c r="J691" i="25"/>
  <c r="J779" i="25"/>
  <c r="I819" i="25"/>
  <c r="I907" i="25"/>
  <c r="J20" i="25"/>
  <c r="J52" i="25"/>
  <c r="J76" i="25"/>
  <c r="J84" i="25"/>
  <c r="J100" i="25"/>
  <c r="J228" i="25"/>
  <c r="J12" i="25"/>
  <c r="J36" i="25"/>
  <c r="J68" i="25"/>
  <c r="J164" i="25"/>
  <c r="J109" i="25"/>
  <c r="J173" i="25"/>
  <c r="J237" i="25"/>
  <c r="I357" i="25"/>
  <c r="J155" i="25"/>
  <c r="J219" i="25"/>
  <c r="J28" i="25"/>
  <c r="J60" i="25"/>
  <c r="J92" i="25"/>
  <c r="I70" i="25"/>
  <c r="J118" i="25"/>
  <c r="I134" i="25"/>
  <c r="J182" i="25"/>
  <c r="J246" i="25"/>
  <c r="J278" i="25"/>
  <c r="J294" i="25"/>
  <c r="J310" i="25"/>
  <c r="J326" i="25"/>
  <c r="I454" i="25"/>
  <c r="J44" i="25"/>
  <c r="J191" i="25"/>
  <c r="J255" i="25"/>
  <c r="J343" i="25"/>
  <c r="E41" i="29"/>
  <c r="E40" i="29" s="1"/>
  <c r="E8" i="25"/>
  <c r="I201" i="25"/>
  <c r="I544" i="25"/>
  <c r="E544" i="25"/>
  <c r="I632" i="25"/>
  <c r="E632" i="25"/>
  <c r="I744" i="25"/>
  <c r="E744" i="25"/>
  <c r="J146" i="25"/>
  <c r="E146" i="25"/>
  <c r="J210" i="25"/>
  <c r="E210" i="25"/>
  <c r="J402" i="25"/>
  <c r="E402" i="25"/>
  <c r="E482" i="25"/>
  <c r="E610" i="25"/>
  <c r="E738" i="25"/>
  <c r="J127" i="25"/>
  <c r="I127" i="25"/>
  <c r="J324" i="25"/>
  <c r="I324" i="25"/>
  <c r="J275" i="25"/>
  <c r="J124" i="25"/>
  <c r="I124" i="25"/>
  <c r="J156" i="25"/>
  <c r="I156" i="25"/>
  <c r="J188" i="25"/>
  <c r="I188" i="25"/>
  <c r="J236" i="25"/>
  <c r="I236" i="25"/>
  <c r="J316" i="25"/>
  <c r="I316" i="25"/>
  <c r="I60" i="25"/>
  <c r="I278" i="25"/>
  <c r="I482" i="25"/>
  <c r="J13" i="25"/>
  <c r="I13" i="25"/>
  <c r="J21" i="25"/>
  <c r="I21" i="25"/>
  <c r="J29" i="25"/>
  <c r="I29" i="25"/>
  <c r="J37" i="25"/>
  <c r="I37" i="25"/>
  <c r="J45" i="25"/>
  <c r="I45" i="25"/>
  <c r="J53" i="25"/>
  <c r="I53" i="25"/>
  <c r="J61" i="25"/>
  <c r="I61" i="25"/>
  <c r="J69" i="25"/>
  <c r="I69" i="25"/>
  <c r="J77" i="25"/>
  <c r="I77" i="25"/>
  <c r="J85" i="25"/>
  <c r="I85" i="25"/>
  <c r="J93" i="25"/>
  <c r="I93" i="25"/>
  <c r="J101" i="25"/>
  <c r="I101" i="25"/>
  <c r="J117" i="25"/>
  <c r="I117" i="25"/>
  <c r="J125" i="25"/>
  <c r="I125" i="25"/>
  <c r="J133" i="25"/>
  <c r="I133" i="25"/>
  <c r="J141" i="25"/>
  <c r="I141" i="25"/>
  <c r="J149" i="25"/>
  <c r="I149" i="25"/>
  <c r="J157" i="25"/>
  <c r="I157" i="25"/>
  <c r="J165" i="25"/>
  <c r="I165" i="25"/>
  <c r="J181" i="25"/>
  <c r="I181" i="25"/>
  <c r="J189" i="25"/>
  <c r="I189" i="25"/>
  <c r="J197" i="25"/>
  <c r="I197" i="25"/>
  <c r="J205" i="25"/>
  <c r="I205" i="25"/>
  <c r="J213" i="25"/>
  <c r="I213" i="25"/>
  <c r="J221" i="25"/>
  <c r="I221" i="25"/>
  <c r="J229" i="25"/>
  <c r="I229" i="25"/>
  <c r="J245" i="25"/>
  <c r="I245" i="25"/>
  <c r="J253" i="25"/>
  <c r="I253" i="25"/>
  <c r="J261" i="25"/>
  <c r="I261" i="25"/>
  <c r="J269" i="25"/>
  <c r="I269" i="25"/>
  <c r="J277" i="25"/>
  <c r="I277" i="25"/>
  <c r="J285" i="25"/>
  <c r="I285" i="25"/>
  <c r="J293" i="25"/>
  <c r="I293" i="25"/>
  <c r="J301" i="25"/>
  <c r="I301" i="25"/>
  <c r="J309" i="25"/>
  <c r="I309" i="25"/>
  <c r="J317" i="25"/>
  <c r="I317" i="25"/>
  <c r="I325" i="25"/>
  <c r="J325" i="25"/>
  <c r="J333" i="25"/>
  <c r="I333" i="25"/>
  <c r="J341" i="25"/>
  <c r="I341" i="25"/>
  <c r="J349" i="25"/>
  <c r="I349" i="25"/>
  <c r="I365" i="25"/>
  <c r="J365" i="25"/>
  <c r="J373" i="25"/>
  <c r="I373" i="25"/>
  <c r="J381" i="25"/>
  <c r="I381" i="25"/>
  <c r="I389" i="25"/>
  <c r="J389" i="25"/>
  <c r="J397" i="25"/>
  <c r="I397" i="25"/>
  <c r="I405" i="25"/>
  <c r="J405" i="25"/>
  <c r="I413" i="25"/>
  <c r="J413" i="25"/>
  <c r="I421" i="25"/>
  <c r="J421" i="25"/>
  <c r="I429" i="25"/>
  <c r="J429" i="25"/>
  <c r="J437" i="25"/>
  <c r="I437" i="25"/>
  <c r="J445" i="25"/>
  <c r="I445" i="25"/>
  <c r="I453" i="25"/>
  <c r="J453" i="25"/>
  <c r="J461" i="25"/>
  <c r="I461" i="25"/>
  <c r="I469" i="25"/>
  <c r="J469" i="25"/>
  <c r="I477" i="25"/>
  <c r="J477" i="25"/>
  <c r="I485" i="25"/>
  <c r="J485" i="25"/>
  <c r="I493" i="25"/>
  <c r="J493" i="25"/>
  <c r="J501" i="25"/>
  <c r="I501" i="25"/>
  <c r="J509" i="25"/>
  <c r="I509" i="25"/>
  <c r="I517" i="25"/>
  <c r="J517" i="25"/>
  <c r="J525" i="25"/>
  <c r="I525" i="25"/>
  <c r="I533" i="25"/>
  <c r="J533" i="25"/>
  <c r="I541" i="25"/>
  <c r="J541" i="25"/>
  <c r="I549" i="25"/>
  <c r="J549" i="25"/>
  <c r="I557" i="25"/>
  <c r="J557" i="25"/>
  <c r="J565" i="25"/>
  <c r="I565" i="25"/>
  <c r="J573" i="25"/>
  <c r="I573" i="25"/>
  <c r="I581" i="25"/>
  <c r="J581" i="25"/>
  <c r="J589" i="25"/>
  <c r="I589" i="25"/>
  <c r="I597" i="25"/>
  <c r="J597" i="25"/>
  <c r="I605" i="25"/>
  <c r="J605" i="25"/>
  <c r="I613" i="25"/>
  <c r="J613" i="25"/>
  <c r="I621" i="25"/>
  <c r="J621" i="25"/>
  <c r="J629" i="25"/>
  <c r="I629" i="25"/>
  <c r="J637" i="25"/>
  <c r="I637" i="25"/>
  <c r="I645" i="25"/>
  <c r="J645" i="25"/>
  <c r="J653" i="25"/>
  <c r="I653" i="25"/>
  <c r="I661" i="25"/>
  <c r="J661" i="25"/>
  <c r="I669" i="25"/>
  <c r="J669" i="25"/>
  <c r="I677" i="25"/>
  <c r="J677" i="25"/>
  <c r="I685" i="25"/>
  <c r="J685" i="25"/>
  <c r="J693" i="25"/>
  <c r="I693" i="25"/>
  <c r="J701" i="25"/>
  <c r="I701" i="25"/>
  <c r="I709" i="25"/>
  <c r="J709" i="25"/>
  <c r="J717" i="25"/>
  <c r="I717" i="25"/>
  <c r="J725" i="25"/>
  <c r="I725" i="25"/>
  <c r="J733" i="25"/>
  <c r="I733" i="25"/>
  <c r="J741" i="25"/>
  <c r="I741" i="25"/>
  <c r="J749" i="25"/>
  <c r="I749" i="25"/>
  <c r="J757" i="25"/>
  <c r="I757" i="25"/>
  <c r="J765" i="25"/>
  <c r="I765" i="25"/>
  <c r="J773" i="25"/>
  <c r="I773" i="25"/>
  <c r="J781" i="25"/>
  <c r="I781" i="25"/>
  <c r="J789" i="25"/>
  <c r="I789" i="25"/>
  <c r="J797" i="25"/>
  <c r="I797" i="25"/>
  <c r="J805" i="25"/>
  <c r="I805" i="25"/>
  <c r="J813" i="25"/>
  <c r="I813" i="25"/>
  <c r="J821" i="25"/>
  <c r="I821" i="25"/>
  <c r="J829" i="25"/>
  <c r="I829" i="25"/>
  <c r="E829" i="25"/>
  <c r="J837" i="25"/>
  <c r="I837" i="25"/>
  <c r="E837" i="25"/>
  <c r="J845" i="25"/>
  <c r="I845" i="25"/>
  <c r="E845" i="25"/>
  <c r="J853" i="25"/>
  <c r="I853" i="25"/>
  <c r="E853" i="25"/>
  <c r="J861" i="25"/>
  <c r="I861" i="25"/>
  <c r="E861" i="25"/>
  <c r="J869" i="25"/>
  <c r="I869" i="25"/>
  <c r="E869" i="25"/>
  <c r="J877" i="25"/>
  <c r="I877" i="25"/>
  <c r="E877" i="25"/>
  <c r="J885" i="25"/>
  <c r="I885" i="25"/>
  <c r="E885" i="25"/>
  <c r="J893" i="25"/>
  <c r="I893" i="25"/>
  <c r="E893" i="25"/>
  <c r="J901" i="25"/>
  <c r="I901" i="25"/>
  <c r="E901" i="25"/>
  <c r="J909" i="25"/>
  <c r="I909" i="25"/>
  <c r="E909" i="25"/>
  <c r="J917" i="25"/>
  <c r="I917" i="25"/>
  <c r="E917" i="25"/>
  <c r="J925" i="25"/>
  <c r="I925" i="25"/>
  <c r="E925" i="25"/>
  <c r="J933" i="25"/>
  <c r="I933" i="25"/>
  <c r="E933" i="25"/>
  <c r="J941" i="25"/>
  <c r="I941" i="25"/>
  <c r="E941" i="25"/>
  <c r="J949" i="25"/>
  <c r="I949" i="25"/>
  <c r="E949" i="25"/>
  <c r="J957" i="25"/>
  <c r="I957" i="25"/>
  <c r="E957" i="25"/>
  <c r="J965" i="25"/>
  <c r="I965" i="25"/>
  <c r="E965" i="25"/>
  <c r="J973" i="25"/>
  <c r="I973" i="25"/>
  <c r="E973" i="25"/>
  <c r="J981" i="25"/>
  <c r="I981" i="25"/>
  <c r="E981" i="25"/>
  <c r="J989" i="25"/>
  <c r="I989" i="25"/>
  <c r="E989" i="25"/>
  <c r="J997" i="25"/>
  <c r="I997" i="25"/>
  <c r="E997" i="25"/>
  <c r="J1005" i="25"/>
  <c r="I1005" i="25"/>
  <c r="E1005" i="25"/>
  <c r="E137" i="25"/>
  <c r="E201" i="25"/>
  <c r="E209" i="25"/>
  <c r="E369" i="25"/>
  <c r="E821" i="25"/>
  <c r="I68" i="25"/>
  <c r="I137" i="25"/>
  <c r="I210" i="25"/>
  <c r="I294" i="25"/>
  <c r="I523" i="25"/>
  <c r="I866" i="25"/>
  <c r="J357" i="25"/>
  <c r="J372" i="25"/>
  <c r="I372" i="25"/>
  <c r="J380" i="25"/>
  <c r="I380" i="25"/>
  <c r="J388" i="25"/>
  <c r="I388" i="25"/>
  <c r="J396" i="25"/>
  <c r="I396" i="25"/>
  <c r="J404" i="25"/>
  <c r="I404" i="25"/>
  <c r="J412" i="25"/>
  <c r="I412" i="25"/>
  <c r="J420" i="25"/>
  <c r="I420" i="25"/>
  <c r="J428" i="25"/>
  <c r="I428" i="25"/>
  <c r="J436" i="25"/>
  <c r="I436" i="25"/>
  <c r="J444" i="25"/>
  <c r="I444" i="25"/>
  <c r="J452" i="25"/>
  <c r="I452" i="25"/>
  <c r="J460" i="25"/>
  <c r="I460" i="25"/>
  <c r="J468" i="25"/>
  <c r="I468" i="25"/>
  <c r="J476" i="25"/>
  <c r="I476" i="25"/>
  <c r="J484" i="25"/>
  <c r="I484" i="25"/>
  <c r="J492" i="25"/>
  <c r="I492" i="25"/>
  <c r="J500" i="25"/>
  <c r="I500" i="25"/>
  <c r="J508" i="25"/>
  <c r="I508" i="25"/>
  <c r="J516" i="25"/>
  <c r="I516" i="25"/>
  <c r="J524" i="25"/>
  <c r="I524" i="25"/>
  <c r="J532" i="25"/>
  <c r="I532" i="25"/>
  <c r="J540" i="25"/>
  <c r="I540" i="25"/>
  <c r="J548" i="25"/>
  <c r="I548" i="25"/>
  <c r="J556" i="25"/>
  <c r="I556" i="25"/>
  <c r="J564" i="25"/>
  <c r="I564" i="25"/>
  <c r="J572" i="25"/>
  <c r="I572" i="25"/>
  <c r="J580" i="25"/>
  <c r="I580" i="25"/>
  <c r="J588" i="25"/>
  <c r="I588" i="25"/>
  <c r="J596" i="25"/>
  <c r="I596" i="25"/>
  <c r="J604" i="25"/>
  <c r="I604" i="25"/>
  <c r="J612" i="25"/>
  <c r="I612" i="25"/>
  <c r="J620" i="25"/>
  <c r="I620" i="25"/>
  <c r="J628" i="25"/>
  <c r="I628" i="25"/>
  <c r="J636" i="25"/>
  <c r="I636" i="25"/>
  <c r="J644" i="25"/>
  <c r="I644" i="25"/>
  <c r="J652" i="25"/>
  <c r="I652" i="25"/>
  <c r="J660" i="25"/>
  <c r="I660" i="25"/>
  <c r="J668" i="25"/>
  <c r="I668" i="25"/>
  <c r="J676" i="25"/>
  <c r="I676" i="25"/>
  <c r="J684" i="25"/>
  <c r="I684" i="25"/>
  <c r="J692" i="25"/>
  <c r="I692" i="25"/>
  <c r="J700" i="25"/>
  <c r="I700" i="25"/>
  <c r="J708" i="25"/>
  <c r="I708" i="25"/>
  <c r="J716" i="25"/>
  <c r="I716" i="25"/>
  <c r="J724" i="25"/>
  <c r="I724" i="25"/>
  <c r="J732" i="25"/>
  <c r="I732" i="25"/>
  <c r="J740" i="25"/>
  <c r="I740" i="25"/>
  <c r="J748" i="25"/>
  <c r="I748" i="25"/>
  <c r="J756" i="25"/>
  <c r="I756" i="25"/>
  <c r="J764" i="25"/>
  <c r="I764" i="25"/>
  <c r="J772" i="25"/>
  <c r="I772" i="25"/>
  <c r="J780" i="25"/>
  <c r="I780" i="25"/>
  <c r="J788" i="25"/>
  <c r="I788" i="25"/>
  <c r="J796" i="25"/>
  <c r="I796" i="25"/>
  <c r="J804" i="25"/>
  <c r="I804" i="25"/>
  <c r="J812" i="25"/>
  <c r="I812" i="25"/>
  <c r="J820" i="25"/>
  <c r="I820" i="25"/>
  <c r="J828" i="25"/>
  <c r="I828" i="25"/>
  <c r="E828" i="25"/>
  <c r="J836" i="25"/>
  <c r="I836" i="25"/>
  <c r="E836" i="25"/>
  <c r="J844" i="25"/>
  <c r="I844" i="25"/>
  <c r="E844" i="25"/>
  <c r="J852" i="25"/>
  <c r="I852" i="25"/>
  <c r="E852" i="25"/>
  <c r="J860" i="25"/>
  <c r="I860" i="25"/>
  <c r="E860" i="25"/>
  <c r="J868" i="25"/>
  <c r="I868" i="25"/>
  <c r="E868" i="25"/>
  <c r="J876" i="25"/>
  <c r="I876" i="25"/>
  <c r="E876" i="25"/>
  <c r="J884" i="25"/>
  <c r="I884" i="25"/>
  <c r="E884" i="25"/>
  <c r="J892" i="25"/>
  <c r="I892" i="25"/>
  <c r="E892" i="25"/>
  <c r="J900" i="25"/>
  <c r="I900" i="25"/>
  <c r="E900" i="25"/>
  <c r="J908" i="25"/>
  <c r="I908" i="25"/>
  <c r="E908" i="25"/>
  <c r="J916" i="25"/>
  <c r="I916" i="25"/>
  <c r="E916" i="25"/>
  <c r="J924" i="25"/>
  <c r="I924" i="25"/>
  <c r="E924" i="25"/>
  <c r="J932" i="25"/>
  <c r="I932" i="25"/>
  <c r="E932" i="25"/>
  <c r="J940" i="25"/>
  <c r="I940" i="25"/>
  <c r="E940" i="25"/>
  <c r="J948" i="25"/>
  <c r="I948" i="25"/>
  <c r="E948" i="25"/>
  <c r="J956" i="25"/>
  <c r="I956" i="25"/>
  <c r="E956" i="25"/>
  <c r="J964" i="25"/>
  <c r="I964" i="25"/>
  <c r="E964" i="25"/>
  <c r="J972" i="25"/>
  <c r="I972" i="25"/>
  <c r="E972" i="25"/>
  <c r="J980" i="25"/>
  <c r="I980" i="25"/>
  <c r="E980" i="25"/>
  <c r="J988" i="25"/>
  <c r="I988" i="25"/>
  <c r="E988" i="25"/>
  <c r="J996" i="25"/>
  <c r="I996" i="25"/>
  <c r="E996" i="25"/>
  <c r="J1004" i="25"/>
  <c r="I1004" i="25"/>
  <c r="E1004" i="25"/>
  <c r="J462" i="25"/>
  <c r="I462" i="25"/>
  <c r="J470" i="25"/>
  <c r="I470" i="25"/>
  <c r="I478" i="25"/>
  <c r="J478" i="25"/>
  <c r="J486" i="25"/>
  <c r="I486" i="25"/>
  <c r="J494" i="25"/>
  <c r="I494" i="25"/>
  <c r="J502" i="25"/>
  <c r="I502" i="25"/>
  <c r="I510" i="25"/>
  <c r="J510" i="25"/>
  <c r="I518" i="25"/>
  <c r="J518" i="25"/>
  <c r="J526" i="25"/>
  <c r="I526" i="25"/>
  <c r="J534" i="25"/>
  <c r="I534" i="25"/>
  <c r="I542" i="25"/>
  <c r="J542" i="25"/>
  <c r="J550" i="25"/>
  <c r="I550" i="25"/>
  <c r="J558" i="25"/>
  <c r="I558" i="25"/>
  <c r="J566" i="25"/>
  <c r="I566" i="25"/>
  <c r="I574" i="25"/>
  <c r="J574" i="25"/>
  <c r="I582" i="25"/>
  <c r="J582" i="25"/>
  <c r="J590" i="25"/>
  <c r="I590" i="25"/>
  <c r="J598" i="25"/>
  <c r="I598" i="25"/>
  <c r="I606" i="25"/>
  <c r="J606" i="25"/>
  <c r="J614" i="25"/>
  <c r="I614" i="25"/>
  <c r="J622" i="25"/>
  <c r="I622" i="25"/>
  <c r="J630" i="25"/>
  <c r="I630" i="25"/>
  <c r="I638" i="25"/>
  <c r="J638" i="25"/>
  <c r="I646" i="25"/>
  <c r="J646" i="25"/>
  <c r="J654" i="25"/>
  <c r="I654" i="25"/>
  <c r="J662" i="25"/>
  <c r="I662" i="25"/>
  <c r="J670" i="25"/>
  <c r="I670" i="25"/>
  <c r="J678" i="25"/>
  <c r="I678" i="25"/>
  <c r="J686" i="25"/>
  <c r="I686" i="25"/>
  <c r="J694" i="25"/>
  <c r="I694" i="25"/>
  <c r="J702" i="25"/>
  <c r="I702" i="25"/>
  <c r="I710" i="25"/>
  <c r="J710" i="25"/>
  <c r="J718" i="25"/>
  <c r="I718" i="25"/>
  <c r="J726" i="25"/>
  <c r="I726" i="25"/>
  <c r="J734" i="25"/>
  <c r="I734" i="25"/>
  <c r="J742" i="25"/>
  <c r="I742" i="25"/>
  <c r="J750" i="25"/>
  <c r="I750" i="25"/>
  <c r="I758" i="25"/>
  <c r="J758" i="25"/>
  <c r="J766" i="25"/>
  <c r="I766" i="25"/>
  <c r="J774" i="25"/>
  <c r="I774" i="25"/>
  <c r="J782" i="25"/>
  <c r="I782" i="25"/>
  <c r="J790" i="25"/>
  <c r="I790" i="25"/>
  <c r="J798" i="25"/>
  <c r="I798" i="25"/>
  <c r="E798" i="25"/>
  <c r="J806" i="25"/>
  <c r="I806" i="25"/>
  <c r="E806" i="25"/>
  <c r="J814" i="25"/>
  <c r="I814" i="25"/>
  <c r="E814" i="25"/>
  <c r="I822" i="25"/>
  <c r="J822" i="25"/>
  <c r="E822" i="25"/>
  <c r="J830" i="25"/>
  <c r="I830" i="25"/>
  <c r="E830" i="25"/>
  <c r="I838" i="25"/>
  <c r="J838" i="25"/>
  <c r="E838" i="25"/>
  <c r="J846" i="25"/>
  <c r="I846" i="25"/>
  <c r="E846" i="25"/>
  <c r="J854" i="25"/>
  <c r="I854" i="25"/>
  <c r="E854" i="25"/>
  <c r="J862" i="25"/>
  <c r="I862" i="25"/>
  <c r="E862" i="25"/>
  <c r="J870" i="25"/>
  <c r="I870" i="25"/>
  <c r="E870" i="25"/>
  <c r="J878" i="25"/>
  <c r="I878" i="25"/>
  <c r="E878" i="25"/>
  <c r="I886" i="25"/>
  <c r="J886" i="25"/>
  <c r="E886" i="25"/>
  <c r="J894" i="25"/>
  <c r="I894" i="25"/>
  <c r="E894" i="25"/>
  <c r="J902" i="25"/>
  <c r="I902" i="25"/>
  <c r="E902" i="25"/>
  <c r="J910" i="25"/>
  <c r="I910" i="25"/>
  <c r="E910" i="25"/>
  <c r="J918" i="25"/>
  <c r="I918" i="25"/>
  <c r="E918" i="25"/>
  <c r="J926" i="25"/>
  <c r="E926" i="25"/>
  <c r="I926" i="25"/>
  <c r="J934" i="25"/>
  <c r="I934" i="25"/>
  <c r="E934" i="25"/>
  <c r="J942" i="25"/>
  <c r="I942" i="25"/>
  <c r="E942" i="25"/>
  <c r="I950" i="25"/>
  <c r="E950" i="25"/>
  <c r="J950" i="25"/>
  <c r="J958" i="25"/>
  <c r="I958" i="25"/>
  <c r="E958" i="25"/>
  <c r="J966" i="25"/>
  <c r="I966" i="25"/>
  <c r="E966" i="25"/>
  <c r="J974" i="25"/>
  <c r="I974" i="25"/>
  <c r="E974" i="25"/>
  <c r="J982" i="25"/>
  <c r="I982" i="25"/>
  <c r="E982" i="25"/>
  <c r="J990" i="25"/>
  <c r="I990" i="25"/>
  <c r="E990" i="25"/>
  <c r="J998" i="25"/>
  <c r="I998" i="25"/>
  <c r="E998" i="25"/>
  <c r="I12" i="25"/>
  <c r="I76" i="25"/>
  <c r="I146" i="25"/>
  <c r="I219" i="25"/>
  <c r="I310" i="25"/>
  <c r="I563" i="25"/>
  <c r="J454" i="25"/>
  <c r="J220" i="25"/>
  <c r="I220" i="25"/>
  <c r="J276" i="25"/>
  <c r="I276" i="25"/>
  <c r="J348" i="25"/>
  <c r="I348" i="25"/>
  <c r="I286" i="25"/>
  <c r="J286" i="25"/>
  <c r="J7" i="25"/>
  <c r="I7" i="25"/>
  <c r="J15" i="25"/>
  <c r="I15" i="25"/>
  <c r="J23" i="25"/>
  <c r="I23" i="25"/>
  <c r="J31" i="25"/>
  <c r="I31" i="25"/>
  <c r="J39" i="25"/>
  <c r="I39" i="25"/>
  <c r="J47" i="25"/>
  <c r="I47" i="25"/>
  <c r="J55" i="25"/>
  <c r="I55" i="25"/>
  <c r="J63" i="25"/>
  <c r="I63" i="25"/>
  <c r="J71" i="25"/>
  <c r="I71" i="25"/>
  <c r="J79" i="25"/>
  <c r="I79" i="25"/>
  <c r="J87" i="25"/>
  <c r="I87" i="25"/>
  <c r="J95" i="25"/>
  <c r="I95" i="25"/>
  <c r="J103" i="25"/>
  <c r="I103" i="25"/>
  <c r="J111" i="25"/>
  <c r="I111" i="25"/>
  <c r="J119" i="25"/>
  <c r="I119" i="25"/>
  <c r="J135" i="25"/>
  <c r="I135" i="25"/>
  <c r="J143" i="25"/>
  <c r="I143" i="25"/>
  <c r="J151" i="25"/>
  <c r="I151" i="25"/>
  <c r="J159" i="25"/>
  <c r="I159" i="25"/>
  <c r="J167" i="25"/>
  <c r="I167" i="25"/>
  <c r="J175" i="25"/>
  <c r="I175" i="25"/>
  <c r="J183" i="25"/>
  <c r="I183" i="25"/>
  <c r="J199" i="25"/>
  <c r="I199" i="25"/>
  <c r="J207" i="25"/>
  <c r="I207" i="25"/>
  <c r="J215" i="25"/>
  <c r="I215" i="25"/>
  <c r="J223" i="25"/>
  <c r="I223" i="25"/>
  <c r="J231" i="25"/>
  <c r="I231" i="25"/>
  <c r="J239" i="25"/>
  <c r="I239" i="25"/>
  <c r="J247" i="25"/>
  <c r="I247" i="25"/>
  <c r="J263" i="25"/>
  <c r="I263" i="25"/>
  <c r="J271" i="25"/>
  <c r="I271" i="25"/>
  <c r="J279" i="25"/>
  <c r="I279" i="25"/>
  <c r="J287" i="25"/>
  <c r="I287" i="25"/>
  <c r="J295" i="25"/>
  <c r="I295" i="25"/>
  <c r="J303" i="25"/>
  <c r="I303" i="25"/>
  <c r="J311" i="25"/>
  <c r="I311" i="25"/>
  <c r="J319" i="25"/>
  <c r="I319" i="25"/>
  <c r="J327" i="25"/>
  <c r="I327" i="25"/>
  <c r="J335" i="25"/>
  <c r="I335" i="25"/>
  <c r="J351" i="25"/>
  <c r="I351" i="25"/>
  <c r="J359" i="25"/>
  <c r="I359" i="25"/>
  <c r="J367" i="25"/>
  <c r="I367" i="25"/>
  <c r="J375" i="25"/>
  <c r="I375" i="25"/>
  <c r="J383" i="25"/>
  <c r="I383" i="25"/>
  <c r="J391" i="25"/>
  <c r="I391" i="25"/>
  <c r="J399" i="25"/>
  <c r="I399" i="25"/>
  <c r="J407" i="25"/>
  <c r="I407" i="25"/>
  <c r="J415" i="25"/>
  <c r="I415" i="25"/>
  <c r="J423" i="25"/>
  <c r="I423" i="25"/>
  <c r="J431" i="25"/>
  <c r="I431" i="25"/>
  <c r="J439" i="25"/>
  <c r="I439" i="25"/>
  <c r="J447" i="25"/>
  <c r="I447" i="25"/>
  <c r="J455" i="25"/>
  <c r="I455" i="25"/>
  <c r="J463" i="25"/>
  <c r="I463" i="25"/>
  <c r="J471" i="25"/>
  <c r="I471" i="25"/>
  <c r="J479" i="25"/>
  <c r="I479" i="25"/>
  <c r="J487" i="25"/>
  <c r="I487" i="25"/>
  <c r="J495" i="25"/>
  <c r="I495" i="25"/>
  <c r="J503" i="25"/>
  <c r="I503" i="25"/>
  <c r="J511" i="25"/>
  <c r="I511" i="25"/>
  <c r="J519" i="25"/>
  <c r="I519" i="25"/>
  <c r="J527" i="25"/>
  <c r="I527" i="25"/>
  <c r="J535" i="25"/>
  <c r="I535" i="25"/>
  <c r="J543" i="25"/>
  <c r="I543" i="25"/>
  <c r="J551" i="25"/>
  <c r="I551" i="25"/>
  <c r="J559" i="25"/>
  <c r="I559" i="25"/>
  <c r="J567" i="25"/>
  <c r="I567" i="25"/>
  <c r="J575" i="25"/>
  <c r="I575" i="25"/>
  <c r="J583" i="25"/>
  <c r="I583" i="25"/>
  <c r="J591" i="25"/>
  <c r="I591" i="25"/>
  <c r="J599" i="25"/>
  <c r="I599" i="25"/>
  <c r="J607" i="25"/>
  <c r="I607" i="25"/>
  <c r="J615" i="25"/>
  <c r="I615" i="25"/>
  <c r="J623" i="25"/>
  <c r="I623" i="25"/>
  <c r="J631" i="25"/>
  <c r="I631" i="25"/>
  <c r="J639" i="25"/>
  <c r="I639" i="25"/>
  <c r="J647" i="25"/>
  <c r="I647" i="25"/>
  <c r="J655" i="25"/>
  <c r="I655" i="25"/>
  <c r="J663" i="25"/>
  <c r="I663" i="25"/>
  <c r="J671" i="25"/>
  <c r="I671" i="25"/>
  <c r="J679" i="25"/>
  <c r="I679" i="25"/>
  <c r="J687" i="25"/>
  <c r="I687" i="25"/>
  <c r="J695" i="25"/>
  <c r="I695" i="25"/>
  <c r="J703" i="25"/>
  <c r="I703" i="25"/>
  <c r="J711" i="25"/>
  <c r="I711" i="25"/>
  <c r="I719" i="25"/>
  <c r="J719" i="25"/>
  <c r="J727" i="25"/>
  <c r="I727" i="25"/>
  <c r="I735" i="25"/>
  <c r="J735" i="25"/>
  <c r="J743" i="25"/>
  <c r="I743" i="25"/>
  <c r="J751" i="25"/>
  <c r="I751" i="25"/>
  <c r="J759" i="25"/>
  <c r="I759" i="25"/>
  <c r="I767" i="25"/>
  <c r="J767" i="25"/>
  <c r="J775" i="25"/>
  <c r="I775" i="25"/>
  <c r="I783" i="25"/>
  <c r="J783" i="25"/>
  <c r="J791" i="25"/>
  <c r="I791" i="25"/>
  <c r="J799" i="25"/>
  <c r="I799" i="25"/>
  <c r="J807" i="25"/>
  <c r="I807" i="25"/>
  <c r="I815" i="25"/>
  <c r="J815" i="25"/>
  <c r="J823" i="25"/>
  <c r="I823" i="25"/>
  <c r="I831" i="25"/>
  <c r="J831" i="25"/>
  <c r="J839" i="25"/>
  <c r="I839" i="25"/>
  <c r="I847" i="25"/>
  <c r="J847" i="25"/>
  <c r="J855" i="25"/>
  <c r="I855" i="25"/>
  <c r="I863" i="25"/>
  <c r="J863" i="25"/>
  <c r="J871" i="25"/>
  <c r="I871" i="25"/>
  <c r="J879" i="25"/>
  <c r="I879" i="25"/>
  <c r="J887" i="25"/>
  <c r="I887" i="25"/>
  <c r="I895" i="25"/>
  <c r="J895" i="25"/>
  <c r="J903" i="25"/>
  <c r="I903" i="25"/>
  <c r="I911" i="25"/>
  <c r="J911" i="25"/>
  <c r="J919" i="25"/>
  <c r="I919" i="25"/>
  <c r="J927" i="25"/>
  <c r="I927" i="25"/>
  <c r="J935" i="25"/>
  <c r="I935" i="25"/>
  <c r="J943" i="25"/>
  <c r="I943" i="25"/>
  <c r="J951" i="25"/>
  <c r="I951" i="25"/>
  <c r="E951" i="25"/>
  <c r="I959" i="25"/>
  <c r="J959" i="25"/>
  <c r="E959" i="25"/>
  <c r="J967" i="25"/>
  <c r="I967" i="25"/>
  <c r="E967" i="25"/>
  <c r="I975" i="25"/>
  <c r="J975" i="25"/>
  <c r="E975" i="25"/>
  <c r="J983" i="25"/>
  <c r="I983" i="25"/>
  <c r="E983" i="25"/>
  <c r="I991" i="25"/>
  <c r="E991" i="25"/>
  <c r="J991" i="25"/>
  <c r="J999" i="25"/>
  <c r="I999" i="25"/>
  <c r="E999" i="25"/>
  <c r="E155" i="25"/>
  <c r="E219" i="25"/>
  <c r="E267" i="25"/>
  <c r="E275" i="25"/>
  <c r="E435" i="25"/>
  <c r="E523" i="25"/>
  <c r="E563" i="25"/>
  <c r="E651" i="25"/>
  <c r="E691" i="25"/>
  <c r="E779" i="25"/>
  <c r="E804" i="25"/>
  <c r="E813" i="25"/>
  <c r="E879" i="25"/>
  <c r="I20" i="25"/>
  <c r="I84" i="25"/>
  <c r="I155" i="25"/>
  <c r="I228" i="25"/>
  <c r="I326" i="25"/>
  <c r="I610" i="25"/>
  <c r="J544" i="25"/>
  <c r="J140" i="25"/>
  <c r="I140" i="25"/>
  <c r="J180" i="25"/>
  <c r="I180" i="25"/>
  <c r="J212" i="25"/>
  <c r="I212" i="25"/>
  <c r="J244" i="25"/>
  <c r="I244" i="25"/>
  <c r="J284" i="25"/>
  <c r="I284" i="25"/>
  <c r="J340" i="25"/>
  <c r="I340" i="25"/>
  <c r="J302" i="25"/>
  <c r="I302" i="25"/>
  <c r="I640" i="25"/>
  <c r="J640" i="25"/>
  <c r="I648" i="25"/>
  <c r="J648" i="25"/>
  <c r="I656" i="25"/>
  <c r="J656" i="25"/>
  <c r="I664" i="25"/>
  <c r="J664" i="25"/>
  <c r="I672" i="25"/>
  <c r="J672" i="25"/>
  <c r="J680" i="25"/>
  <c r="I680" i="25"/>
  <c r="I688" i="25"/>
  <c r="J688" i="25"/>
  <c r="I696" i="25"/>
  <c r="J696" i="25"/>
  <c r="I704" i="25"/>
  <c r="J704" i="25"/>
  <c r="I712" i="25"/>
  <c r="J712" i="25"/>
  <c r="J720" i="25"/>
  <c r="I720" i="25"/>
  <c r="I728" i="25"/>
  <c r="J728" i="25"/>
  <c r="J736" i="25"/>
  <c r="I736" i="25"/>
  <c r="J752" i="25"/>
  <c r="I752" i="25"/>
  <c r="I760" i="25"/>
  <c r="J760" i="25"/>
  <c r="J768" i="25"/>
  <c r="I768" i="25"/>
  <c r="J776" i="25"/>
  <c r="I776" i="25"/>
  <c r="J784" i="25"/>
  <c r="I784" i="25"/>
  <c r="I792" i="25"/>
  <c r="J792" i="25"/>
  <c r="J800" i="25"/>
  <c r="I800" i="25"/>
  <c r="I808" i="25"/>
  <c r="J808" i="25"/>
  <c r="J816" i="25"/>
  <c r="I816" i="25"/>
  <c r="I824" i="25"/>
  <c r="J824" i="25"/>
  <c r="J832" i="25"/>
  <c r="I832" i="25"/>
  <c r="I840" i="25"/>
  <c r="J840" i="25"/>
  <c r="J848" i="25"/>
  <c r="I848" i="25"/>
  <c r="I856" i="25"/>
  <c r="J856" i="25"/>
  <c r="J864" i="25"/>
  <c r="I864" i="25"/>
  <c r="I872" i="25"/>
  <c r="J872" i="25"/>
  <c r="J880" i="25"/>
  <c r="I880" i="25"/>
  <c r="I888" i="25"/>
  <c r="J888" i="25"/>
  <c r="J896" i="25"/>
  <c r="I896" i="25"/>
  <c r="J904" i="25"/>
  <c r="I904" i="25"/>
  <c r="J912" i="25"/>
  <c r="I912" i="25"/>
  <c r="J920" i="25"/>
  <c r="I920" i="25"/>
  <c r="J928" i="25"/>
  <c r="I928" i="25"/>
  <c r="I936" i="25"/>
  <c r="J936" i="25"/>
  <c r="E936" i="25"/>
  <c r="J944" i="25"/>
  <c r="I944" i="25"/>
  <c r="E944" i="25"/>
  <c r="J952" i="25"/>
  <c r="I952" i="25"/>
  <c r="E952" i="25"/>
  <c r="J960" i="25"/>
  <c r="I960" i="25"/>
  <c r="E960" i="25"/>
  <c r="I968" i="25"/>
  <c r="J968" i="25"/>
  <c r="E968" i="25"/>
  <c r="J976" i="25"/>
  <c r="I976" i="25"/>
  <c r="E976" i="25"/>
  <c r="J984" i="25"/>
  <c r="I984" i="25"/>
  <c r="E984" i="25"/>
  <c r="J992" i="25"/>
  <c r="I992" i="25"/>
  <c r="E992" i="25"/>
  <c r="J1000" i="25"/>
  <c r="I1000" i="25"/>
  <c r="E1000" i="25"/>
  <c r="E12" i="25"/>
  <c r="E20" i="25"/>
  <c r="E28" i="25"/>
  <c r="E36" i="25"/>
  <c r="E44" i="25"/>
  <c r="E52" i="25"/>
  <c r="E60" i="25"/>
  <c r="E68" i="25"/>
  <c r="E76" i="25"/>
  <c r="E84" i="25"/>
  <c r="E92" i="25"/>
  <c r="E100" i="25"/>
  <c r="E124" i="25"/>
  <c r="E140" i="25"/>
  <c r="E156" i="25"/>
  <c r="E164" i="25"/>
  <c r="E180" i="25"/>
  <c r="E188" i="25"/>
  <c r="E212" i="25"/>
  <c r="E220" i="25"/>
  <c r="E228" i="25"/>
  <c r="E236" i="25"/>
  <c r="E244" i="25"/>
  <c r="E276" i="25"/>
  <c r="E284" i="25"/>
  <c r="E316" i="25"/>
  <c r="E324" i="25"/>
  <c r="E340" i="25"/>
  <c r="E348" i="25"/>
  <c r="E372" i="25"/>
  <c r="E380" i="25"/>
  <c r="E388" i="25"/>
  <c r="E396" i="25"/>
  <c r="E404" i="25"/>
  <c r="E412" i="25"/>
  <c r="E420" i="25"/>
  <c r="E428" i="25"/>
  <c r="E436" i="25"/>
  <c r="E444" i="25"/>
  <c r="E452" i="25"/>
  <c r="E460" i="25"/>
  <c r="E468" i="25"/>
  <c r="E476" i="25"/>
  <c r="E484" i="25"/>
  <c r="E492" i="25"/>
  <c r="E500" i="25"/>
  <c r="E508" i="25"/>
  <c r="E516" i="25"/>
  <c r="E524" i="25"/>
  <c r="E532" i="25"/>
  <c r="E540" i="25"/>
  <c r="E548" i="25"/>
  <c r="E556" i="25"/>
  <c r="E564" i="25"/>
  <c r="E572" i="25"/>
  <c r="E580" i="25"/>
  <c r="E588" i="25"/>
  <c r="E596" i="25"/>
  <c r="E604" i="25"/>
  <c r="E612" i="25"/>
  <c r="E620" i="25"/>
  <c r="E628" i="25"/>
  <c r="E636" i="25"/>
  <c r="E644" i="25"/>
  <c r="E652" i="25"/>
  <c r="E660" i="25"/>
  <c r="E668" i="25"/>
  <c r="E676" i="25"/>
  <c r="E684" i="25"/>
  <c r="E692" i="25"/>
  <c r="E700" i="25"/>
  <c r="E708" i="25"/>
  <c r="E716" i="25"/>
  <c r="E724" i="25"/>
  <c r="E732" i="25"/>
  <c r="E740" i="25"/>
  <c r="E748" i="25"/>
  <c r="E756" i="25"/>
  <c r="E764" i="25"/>
  <c r="E772" i="25"/>
  <c r="E780" i="25"/>
  <c r="E788" i="25"/>
  <c r="E796" i="25"/>
  <c r="E805" i="25"/>
  <c r="E815" i="25"/>
  <c r="E880" i="25"/>
  <c r="E903" i="25"/>
  <c r="I28" i="25"/>
  <c r="I92" i="25"/>
  <c r="I164" i="25"/>
  <c r="I237" i="25"/>
  <c r="I343" i="25"/>
  <c r="I651" i="25"/>
  <c r="J8" i="25"/>
  <c r="J632" i="25"/>
  <c r="J108" i="25"/>
  <c r="I108" i="25"/>
  <c r="J132" i="25"/>
  <c r="I132" i="25"/>
  <c r="J172" i="25"/>
  <c r="I172" i="25"/>
  <c r="J204" i="25"/>
  <c r="I204" i="25"/>
  <c r="J252" i="25"/>
  <c r="I252" i="25"/>
  <c r="J292" i="25"/>
  <c r="I292" i="25"/>
  <c r="J332" i="25"/>
  <c r="I332" i="25"/>
  <c r="J6" i="25"/>
  <c r="I6" i="25"/>
  <c r="J14" i="25"/>
  <c r="I14" i="25"/>
  <c r="J22" i="25"/>
  <c r="I22" i="25"/>
  <c r="J30" i="25"/>
  <c r="I30" i="25"/>
  <c r="J38" i="25"/>
  <c r="I38" i="25"/>
  <c r="J46" i="25"/>
  <c r="I46" i="25"/>
  <c r="J54" i="25"/>
  <c r="I54" i="25"/>
  <c r="J62" i="25"/>
  <c r="I62" i="25"/>
  <c r="J78" i="25"/>
  <c r="I78" i="25"/>
  <c r="J86" i="25"/>
  <c r="I86" i="25"/>
  <c r="J94" i="25"/>
  <c r="I94" i="25"/>
  <c r="J102" i="25"/>
  <c r="I102" i="25"/>
  <c r="J110" i="25"/>
  <c r="I110" i="25"/>
  <c r="J126" i="25"/>
  <c r="I126" i="25"/>
  <c r="J142" i="25"/>
  <c r="I142" i="25"/>
  <c r="J150" i="25"/>
  <c r="I150" i="25"/>
  <c r="I158" i="25"/>
  <c r="J158" i="25"/>
  <c r="J166" i="25"/>
  <c r="I166" i="25"/>
  <c r="J174" i="25"/>
  <c r="I174" i="25"/>
  <c r="J190" i="25"/>
  <c r="I190" i="25"/>
  <c r="J198" i="25"/>
  <c r="I198" i="25"/>
  <c r="J206" i="25"/>
  <c r="I206" i="25"/>
  <c r="J214" i="25"/>
  <c r="I214" i="25"/>
  <c r="J222" i="25"/>
  <c r="I222" i="25"/>
  <c r="J230" i="25"/>
  <c r="I230" i="25"/>
  <c r="J238" i="25"/>
  <c r="I238" i="25"/>
  <c r="J254" i="25"/>
  <c r="I254" i="25"/>
  <c r="J262" i="25"/>
  <c r="I262" i="25"/>
  <c r="J270" i="25"/>
  <c r="I270" i="25"/>
  <c r="E812" i="25"/>
  <c r="J16" i="25"/>
  <c r="I16" i="25"/>
  <c r="J24" i="25"/>
  <c r="I24" i="25"/>
  <c r="J32" i="25"/>
  <c r="I32" i="25"/>
  <c r="J40" i="25"/>
  <c r="I40" i="25"/>
  <c r="J48" i="25"/>
  <c r="I48" i="25"/>
  <c r="J56" i="25"/>
  <c r="I56" i="25"/>
  <c r="J64" i="25"/>
  <c r="I64" i="25"/>
  <c r="J72" i="25"/>
  <c r="I72" i="25"/>
  <c r="J80" i="25"/>
  <c r="I80" i="25"/>
  <c r="J88" i="25"/>
  <c r="I88" i="25"/>
  <c r="I96" i="25"/>
  <c r="J96" i="25"/>
  <c r="J104" i="25"/>
  <c r="I104" i="25"/>
  <c r="J112" i="25"/>
  <c r="I112" i="25"/>
  <c r="I120" i="25"/>
  <c r="J120" i="25"/>
  <c r="J128" i="25"/>
  <c r="I128" i="25"/>
  <c r="J136" i="25"/>
  <c r="I136" i="25"/>
  <c r="I144" i="25"/>
  <c r="J144" i="25"/>
  <c r="I152" i="25"/>
  <c r="J152" i="25"/>
  <c r="I160" i="25"/>
  <c r="J160" i="25"/>
  <c r="J168" i="25"/>
  <c r="I168" i="25"/>
  <c r="J176" i="25"/>
  <c r="I176" i="25"/>
  <c r="I184" i="25"/>
  <c r="J184" i="25"/>
  <c r="J192" i="25"/>
  <c r="I192" i="25"/>
  <c r="J200" i="25"/>
  <c r="I200" i="25"/>
  <c r="I208" i="25"/>
  <c r="J208" i="25"/>
  <c r="J216" i="25"/>
  <c r="I216" i="25"/>
  <c r="I224" i="25"/>
  <c r="J224" i="25"/>
  <c r="J232" i="25"/>
  <c r="I232" i="25"/>
  <c r="J240" i="25"/>
  <c r="I240" i="25"/>
  <c r="I248" i="25"/>
  <c r="J248" i="25"/>
  <c r="J256" i="25"/>
  <c r="I256" i="25"/>
  <c r="J264" i="25"/>
  <c r="I264" i="25"/>
  <c r="I272" i="25"/>
  <c r="J272" i="25"/>
  <c r="I280" i="25"/>
  <c r="J280" i="25"/>
  <c r="I288" i="25"/>
  <c r="J288" i="25"/>
  <c r="J296" i="25"/>
  <c r="I296" i="25"/>
  <c r="J304" i="25"/>
  <c r="I304" i="25"/>
  <c r="I312" i="25"/>
  <c r="J312" i="25"/>
  <c r="J320" i="25"/>
  <c r="I320" i="25"/>
  <c r="J328" i="25"/>
  <c r="I328" i="25"/>
  <c r="J336" i="25"/>
  <c r="I336" i="25"/>
  <c r="I344" i="25"/>
  <c r="J344" i="25"/>
  <c r="I352" i="25"/>
  <c r="J352" i="25"/>
  <c r="J360" i="25"/>
  <c r="I360" i="25"/>
  <c r="I368" i="25"/>
  <c r="J368" i="25"/>
  <c r="I376" i="25"/>
  <c r="J376" i="25"/>
  <c r="I384" i="25"/>
  <c r="J384" i="25"/>
  <c r="I392" i="25"/>
  <c r="J392" i="25"/>
  <c r="I400" i="25"/>
  <c r="J400" i="25"/>
  <c r="I408" i="25"/>
  <c r="J408" i="25"/>
  <c r="I416" i="25"/>
  <c r="J416" i="25"/>
  <c r="J424" i="25"/>
  <c r="I424" i="25"/>
  <c r="I432" i="25"/>
  <c r="J432" i="25"/>
  <c r="I440" i="25"/>
  <c r="J440" i="25"/>
  <c r="I448" i="25"/>
  <c r="J448" i="25"/>
  <c r="I456" i="25"/>
  <c r="J456" i="25"/>
  <c r="I464" i="25"/>
  <c r="J464" i="25"/>
  <c r="I472" i="25"/>
  <c r="J472" i="25"/>
  <c r="I480" i="25"/>
  <c r="J480" i="25"/>
  <c r="J488" i="25"/>
  <c r="I488" i="25"/>
  <c r="I496" i="25"/>
  <c r="J496" i="25"/>
  <c r="I504" i="25"/>
  <c r="J504" i="25"/>
  <c r="I512" i="25"/>
  <c r="J512" i="25"/>
  <c r="I520" i="25"/>
  <c r="J520" i="25"/>
  <c r="I528" i="25"/>
  <c r="J528" i="25"/>
  <c r="I536" i="25"/>
  <c r="J536" i="25"/>
  <c r="J552" i="25"/>
  <c r="I552" i="25"/>
  <c r="I560" i="25"/>
  <c r="J560" i="25"/>
  <c r="I568" i="25"/>
  <c r="J568" i="25"/>
  <c r="I576" i="25"/>
  <c r="J576" i="25"/>
  <c r="I584" i="25"/>
  <c r="J584" i="25"/>
  <c r="I592" i="25"/>
  <c r="J592" i="25"/>
  <c r="I600" i="25"/>
  <c r="J600" i="25"/>
  <c r="I608" i="25"/>
  <c r="J608" i="25"/>
  <c r="J616" i="25"/>
  <c r="I616" i="25"/>
  <c r="I624" i="25"/>
  <c r="J624" i="25"/>
  <c r="I9" i="25"/>
  <c r="J9" i="25"/>
  <c r="J17" i="25"/>
  <c r="I17" i="25"/>
  <c r="J25" i="25"/>
  <c r="I25" i="25"/>
  <c r="J33" i="25"/>
  <c r="I33" i="25"/>
  <c r="J41" i="25"/>
  <c r="I41" i="25"/>
  <c r="J49" i="25"/>
  <c r="I49" i="25"/>
  <c r="J57" i="25"/>
  <c r="I57" i="25"/>
  <c r="J65" i="25"/>
  <c r="I65" i="25"/>
  <c r="J73" i="25"/>
  <c r="I73" i="25"/>
  <c r="I81" i="25"/>
  <c r="J81" i="25"/>
  <c r="J89" i="25"/>
  <c r="I89" i="25"/>
  <c r="J97" i="25"/>
  <c r="I97" i="25"/>
  <c r="J105" i="25"/>
  <c r="I105" i="25"/>
  <c r="J113" i="25"/>
  <c r="I113" i="25"/>
  <c r="J121" i="25"/>
  <c r="I121" i="25"/>
  <c r="J129" i="25"/>
  <c r="I129" i="25"/>
  <c r="J145" i="25"/>
  <c r="I145" i="25"/>
  <c r="J153" i="25"/>
  <c r="I153" i="25"/>
  <c r="J161" i="25"/>
  <c r="I161" i="25"/>
  <c r="J169" i="25"/>
  <c r="I169" i="25"/>
  <c r="J177" i="25"/>
  <c r="I177" i="25"/>
  <c r="J185" i="25"/>
  <c r="I185" i="25"/>
  <c r="J193" i="25"/>
  <c r="I193" i="25"/>
  <c r="J217" i="25"/>
  <c r="I217" i="25"/>
  <c r="J225" i="25"/>
  <c r="I225" i="25"/>
  <c r="J233" i="25"/>
  <c r="I233" i="25"/>
  <c r="J241" i="25"/>
  <c r="I241" i="25"/>
  <c r="J249" i="25"/>
  <c r="I249" i="25"/>
  <c r="J257" i="25"/>
  <c r="I257" i="25"/>
  <c r="J265" i="25"/>
  <c r="I265" i="25"/>
  <c r="J273" i="25"/>
  <c r="I273" i="25"/>
  <c r="J281" i="25"/>
  <c r="I281" i="25"/>
  <c r="J289" i="25"/>
  <c r="I289" i="25"/>
  <c r="J297" i="25"/>
  <c r="I297" i="25"/>
  <c r="I305" i="25"/>
  <c r="J305" i="25"/>
  <c r="J313" i="25"/>
  <c r="I313" i="25"/>
  <c r="J321" i="25"/>
  <c r="I321" i="25"/>
  <c r="J329" i="25"/>
  <c r="I329" i="25"/>
  <c r="J337" i="25"/>
  <c r="I337" i="25"/>
  <c r="J345" i="25"/>
  <c r="I345" i="25"/>
  <c r="J353" i="25"/>
  <c r="I353" i="25"/>
  <c r="J361" i="25"/>
  <c r="I361" i="25"/>
  <c r="J377" i="25"/>
  <c r="I377" i="25"/>
  <c r="J385" i="25"/>
  <c r="I385" i="25"/>
  <c r="J393" i="25"/>
  <c r="I393" i="25"/>
  <c r="I401" i="25"/>
  <c r="J401" i="25"/>
  <c r="J409" i="25"/>
  <c r="I409" i="25"/>
  <c r="J417" i="25"/>
  <c r="I417" i="25"/>
  <c r="J425" i="25"/>
  <c r="I425" i="25"/>
  <c r="I433" i="25"/>
  <c r="J433" i="25"/>
  <c r="I441" i="25"/>
  <c r="J441" i="25"/>
  <c r="J449" i="25"/>
  <c r="I449" i="25"/>
  <c r="J457" i="25"/>
  <c r="I457" i="25"/>
  <c r="J465" i="25"/>
  <c r="I465" i="25"/>
  <c r="J473" i="25"/>
  <c r="I473" i="25"/>
  <c r="J481" i="25"/>
  <c r="I481" i="25"/>
  <c r="J489" i="25"/>
  <c r="I489" i="25"/>
  <c r="J497" i="25"/>
  <c r="I497" i="25"/>
  <c r="J505" i="25"/>
  <c r="I505" i="25"/>
  <c r="J513" i="25"/>
  <c r="I513" i="25"/>
  <c r="J521" i="25"/>
  <c r="I521" i="25"/>
  <c r="I529" i="25"/>
  <c r="J529" i="25"/>
  <c r="J537" i="25"/>
  <c r="I537" i="25"/>
  <c r="J545" i="25"/>
  <c r="I545" i="25"/>
  <c r="J553" i="25"/>
  <c r="I553" i="25"/>
  <c r="I561" i="25"/>
  <c r="J561" i="25"/>
  <c r="J569" i="25"/>
  <c r="I569" i="25"/>
  <c r="J577" i="25"/>
  <c r="I577" i="25"/>
  <c r="J585" i="25"/>
  <c r="I585" i="25"/>
  <c r="I593" i="25"/>
  <c r="J593" i="25"/>
  <c r="J601" i="25"/>
  <c r="I601" i="25"/>
  <c r="J609" i="25"/>
  <c r="I609" i="25"/>
  <c r="J617" i="25"/>
  <c r="I617" i="25"/>
  <c r="I625" i="25"/>
  <c r="J625" i="25"/>
  <c r="J633" i="25"/>
  <c r="I633" i="25"/>
  <c r="J641" i="25"/>
  <c r="I641" i="25"/>
  <c r="J649" i="25"/>
  <c r="I649" i="25"/>
  <c r="J657" i="25"/>
  <c r="I657" i="25"/>
  <c r="J665" i="25"/>
  <c r="I665" i="25"/>
  <c r="J673" i="25"/>
  <c r="I673" i="25"/>
  <c r="J681" i="25"/>
  <c r="I681" i="25"/>
  <c r="J689" i="25"/>
  <c r="I689" i="25"/>
  <c r="I697" i="25"/>
  <c r="J697" i="25"/>
  <c r="J705" i="25"/>
  <c r="I705" i="25"/>
  <c r="J713" i="25"/>
  <c r="I713" i="25"/>
  <c r="J721" i="25"/>
  <c r="I721" i="25"/>
  <c r="J729" i="25"/>
  <c r="I729" i="25"/>
  <c r="J737" i="25"/>
  <c r="I737" i="25"/>
  <c r="J745" i="25"/>
  <c r="I745" i="25"/>
  <c r="J753" i="25"/>
  <c r="I753" i="25"/>
  <c r="J761" i="25"/>
  <c r="I761" i="25"/>
  <c r="I769" i="25"/>
  <c r="J769" i="25"/>
  <c r="J777" i="25"/>
  <c r="I777" i="25"/>
  <c r="I785" i="25"/>
  <c r="J785" i="25"/>
  <c r="J793" i="25"/>
  <c r="I793" i="25"/>
  <c r="J801" i="25"/>
  <c r="I801" i="25"/>
  <c r="I809" i="25"/>
  <c r="J809" i="25"/>
  <c r="J817" i="25"/>
  <c r="I817" i="25"/>
  <c r="J825" i="25"/>
  <c r="I825" i="25"/>
  <c r="J833" i="25"/>
  <c r="I833" i="25"/>
  <c r="J841" i="25"/>
  <c r="I841" i="25"/>
  <c r="J849" i="25"/>
  <c r="I849" i="25"/>
  <c r="I857" i="25"/>
  <c r="E857" i="25"/>
  <c r="J857" i="25"/>
  <c r="J865" i="25"/>
  <c r="I865" i="25"/>
  <c r="E865" i="25"/>
  <c r="J873" i="25"/>
  <c r="I873" i="25"/>
  <c r="E873" i="25"/>
  <c r="J881" i="25"/>
  <c r="I881" i="25"/>
  <c r="E881" i="25"/>
  <c r="J889" i="25"/>
  <c r="I889" i="25"/>
  <c r="E889" i="25"/>
  <c r="J897" i="25"/>
  <c r="I897" i="25"/>
  <c r="E897" i="25"/>
  <c r="J905" i="25"/>
  <c r="I905" i="25"/>
  <c r="E905" i="25"/>
  <c r="I913" i="25"/>
  <c r="J913" i="25"/>
  <c r="E913" i="25"/>
  <c r="I921" i="25"/>
  <c r="E921" i="25"/>
  <c r="J929" i="25"/>
  <c r="I929" i="25"/>
  <c r="E929" i="25"/>
  <c r="I937" i="25"/>
  <c r="J937" i="25"/>
  <c r="E937" i="25"/>
  <c r="J945" i="25"/>
  <c r="I945" i="25"/>
  <c r="E945" i="25"/>
  <c r="J953" i="25"/>
  <c r="E953" i="25"/>
  <c r="I961" i="25"/>
  <c r="E961" i="25"/>
  <c r="J961" i="25"/>
  <c r="J969" i="25"/>
  <c r="I969" i="25"/>
  <c r="E969" i="25"/>
  <c r="I977" i="25"/>
  <c r="J977" i="25"/>
  <c r="E977" i="25"/>
  <c r="I985" i="25"/>
  <c r="J985" i="25"/>
  <c r="E985" i="25"/>
  <c r="J993" i="25"/>
  <c r="I993" i="25"/>
  <c r="E993" i="25"/>
  <c r="J1001" i="25"/>
  <c r="I1001" i="25"/>
  <c r="E1001" i="25"/>
  <c r="E13" i="25"/>
  <c r="E21" i="25"/>
  <c r="E29" i="25"/>
  <c r="E37" i="25"/>
  <c r="E45" i="25"/>
  <c r="E53" i="25"/>
  <c r="E61" i="25"/>
  <c r="E69" i="25"/>
  <c r="E77" i="25"/>
  <c r="E85" i="25"/>
  <c r="E93" i="25"/>
  <c r="E101" i="25"/>
  <c r="E109" i="25"/>
  <c r="E117" i="25"/>
  <c r="E125" i="25"/>
  <c r="E133" i="25"/>
  <c r="E141" i="25"/>
  <c r="E149" i="25"/>
  <c r="E157" i="25"/>
  <c r="E165" i="25"/>
  <c r="E173" i="25"/>
  <c r="E181" i="25"/>
  <c r="E189" i="25"/>
  <c r="E197" i="25"/>
  <c r="E205" i="25"/>
  <c r="E213" i="25"/>
  <c r="E221" i="25"/>
  <c r="E229" i="25"/>
  <c r="E237" i="25"/>
  <c r="E245" i="25"/>
  <c r="E253" i="25"/>
  <c r="E261" i="25"/>
  <c r="E269" i="25"/>
  <c r="E277" i="25"/>
  <c r="E285" i="25"/>
  <c r="E293" i="25"/>
  <c r="E301" i="25"/>
  <c r="E309" i="25"/>
  <c r="E317" i="25"/>
  <c r="E325" i="25"/>
  <c r="E333" i="25"/>
  <c r="E341" i="25"/>
  <c r="E349" i="25"/>
  <c r="E357" i="25"/>
  <c r="E365" i="25"/>
  <c r="E373" i="25"/>
  <c r="E381" i="25"/>
  <c r="E389" i="25"/>
  <c r="E397" i="25"/>
  <c r="E405" i="25"/>
  <c r="E413" i="25"/>
  <c r="E421" i="25"/>
  <c r="E429" i="25"/>
  <c r="E437" i="25"/>
  <c r="E445" i="25"/>
  <c r="E453" i="25"/>
  <c r="E461" i="25"/>
  <c r="E469" i="25"/>
  <c r="E477" i="25"/>
  <c r="E485" i="25"/>
  <c r="E493" i="25"/>
  <c r="E501" i="25"/>
  <c r="E509" i="25"/>
  <c r="E517" i="25"/>
  <c r="E525" i="25"/>
  <c r="E533" i="25"/>
  <c r="E541" i="25"/>
  <c r="E549" i="25"/>
  <c r="E557" i="25"/>
  <c r="E565" i="25"/>
  <c r="E573" i="25"/>
  <c r="E581" i="25"/>
  <c r="E589" i="25"/>
  <c r="E597" i="25"/>
  <c r="E605" i="25"/>
  <c r="E613" i="25"/>
  <c r="E621" i="25"/>
  <c r="E629" i="25"/>
  <c r="E637" i="25"/>
  <c r="E645" i="25"/>
  <c r="E653" i="25"/>
  <c r="E661" i="25"/>
  <c r="E669" i="25"/>
  <c r="E677" i="25"/>
  <c r="E685" i="25"/>
  <c r="E693" i="25"/>
  <c r="E701" i="25"/>
  <c r="E709" i="25"/>
  <c r="E717" i="25"/>
  <c r="E725" i="25"/>
  <c r="E733" i="25"/>
  <c r="E741" i="25"/>
  <c r="E749" i="25"/>
  <c r="E757" i="25"/>
  <c r="E765" i="25"/>
  <c r="E773" i="25"/>
  <c r="E781" i="25"/>
  <c r="E789" i="25"/>
  <c r="E797" i="25"/>
  <c r="E807" i="25"/>
  <c r="E816" i="25"/>
  <c r="E863" i="25"/>
  <c r="E904" i="25"/>
  <c r="E927" i="25"/>
  <c r="I36" i="25"/>
  <c r="I100" i="25"/>
  <c r="I173" i="25"/>
  <c r="I246" i="25"/>
  <c r="I369" i="25"/>
  <c r="I691" i="25"/>
  <c r="J70" i="25"/>
  <c r="J744" i="25"/>
  <c r="J260" i="25"/>
  <c r="I260" i="25"/>
  <c r="J300" i="25"/>
  <c r="I300" i="25"/>
  <c r="J364" i="25"/>
  <c r="I364" i="25"/>
  <c r="J334" i="25"/>
  <c r="I334" i="25"/>
  <c r="J342" i="25"/>
  <c r="I342" i="25"/>
  <c r="J350" i="25"/>
  <c r="I350" i="25"/>
  <c r="J358" i="25"/>
  <c r="I358" i="25"/>
  <c r="J366" i="25"/>
  <c r="I366" i="25"/>
  <c r="J374" i="25"/>
  <c r="I374" i="25"/>
  <c r="J382" i="25"/>
  <c r="I382" i="25"/>
  <c r="I390" i="25"/>
  <c r="J390" i="25"/>
  <c r="J398" i="25"/>
  <c r="I398" i="25"/>
  <c r="J406" i="25"/>
  <c r="I406" i="25"/>
  <c r="J414" i="25"/>
  <c r="I414" i="25"/>
  <c r="J422" i="25"/>
  <c r="I422" i="25"/>
  <c r="J430" i="25"/>
  <c r="I430" i="25"/>
  <c r="J438" i="25"/>
  <c r="I438" i="25"/>
  <c r="J446" i="25"/>
  <c r="I446" i="25"/>
  <c r="J10" i="25"/>
  <c r="I10" i="25"/>
  <c r="J18" i="25"/>
  <c r="I18" i="25"/>
  <c r="J26" i="25"/>
  <c r="I26" i="25"/>
  <c r="J34" i="25"/>
  <c r="I34" i="25"/>
  <c r="J42" i="25"/>
  <c r="I42" i="25"/>
  <c r="J50" i="25"/>
  <c r="I50" i="25"/>
  <c r="J58" i="25"/>
  <c r="I58" i="25"/>
  <c r="J66" i="25"/>
  <c r="I66" i="25"/>
  <c r="J74" i="25"/>
  <c r="I74" i="25"/>
  <c r="J82" i="25"/>
  <c r="I82" i="25"/>
  <c r="J90" i="25"/>
  <c r="I90" i="25"/>
  <c r="J98" i="25"/>
  <c r="I98" i="25"/>
  <c r="J106" i="25"/>
  <c r="I106" i="25"/>
  <c r="J114" i="25"/>
  <c r="I114" i="25"/>
  <c r="J122" i="25"/>
  <c r="I122" i="25"/>
  <c r="J130" i="25"/>
  <c r="I130" i="25"/>
  <c r="J138" i="25"/>
  <c r="I138" i="25"/>
  <c r="J154" i="25"/>
  <c r="I154" i="25"/>
  <c r="J162" i="25"/>
  <c r="I162" i="25"/>
  <c r="J170" i="25"/>
  <c r="I170" i="25"/>
  <c r="J178" i="25"/>
  <c r="I178" i="25"/>
  <c r="J186" i="25"/>
  <c r="I186" i="25"/>
  <c r="J194" i="25"/>
  <c r="I194" i="25"/>
  <c r="J202" i="25"/>
  <c r="I202" i="25"/>
  <c r="J218" i="25"/>
  <c r="I218" i="25"/>
  <c r="J226" i="25"/>
  <c r="I226" i="25"/>
  <c r="J234" i="25"/>
  <c r="I234" i="25"/>
  <c r="J242" i="25"/>
  <c r="I242" i="25"/>
  <c r="J250" i="25"/>
  <c r="I250" i="25"/>
  <c r="J258" i="25"/>
  <c r="I258" i="25"/>
  <c r="J266" i="25"/>
  <c r="I266" i="25"/>
  <c r="J274" i="25"/>
  <c r="I274" i="25"/>
  <c r="J282" i="25"/>
  <c r="I282" i="25"/>
  <c r="J290" i="25"/>
  <c r="I290" i="25"/>
  <c r="J298" i="25"/>
  <c r="I298" i="25"/>
  <c r="J306" i="25"/>
  <c r="I306" i="25"/>
  <c r="J314" i="25"/>
  <c r="I314" i="25"/>
  <c r="J322" i="25"/>
  <c r="I322" i="25"/>
  <c r="J330" i="25"/>
  <c r="I330" i="25"/>
  <c r="J338" i="25"/>
  <c r="I338" i="25"/>
  <c r="J346" i="25"/>
  <c r="I346" i="25"/>
  <c r="J354" i="25"/>
  <c r="I354" i="25"/>
  <c r="J362" i="25"/>
  <c r="I362" i="25"/>
  <c r="J370" i="25"/>
  <c r="I370" i="25"/>
  <c r="J378" i="25"/>
  <c r="I378" i="25"/>
  <c r="J386" i="25"/>
  <c r="I386" i="25"/>
  <c r="J394" i="25"/>
  <c r="I394" i="25"/>
  <c r="J410" i="25"/>
  <c r="I410" i="25"/>
  <c r="J418" i="25"/>
  <c r="I418" i="25"/>
  <c r="J426" i="25"/>
  <c r="I426" i="25"/>
  <c r="J434" i="25"/>
  <c r="I434" i="25"/>
  <c r="J442" i="25"/>
  <c r="I442" i="25"/>
  <c r="J450" i="25"/>
  <c r="I450" i="25"/>
  <c r="J458" i="25"/>
  <c r="I458" i="25"/>
  <c r="J466" i="25"/>
  <c r="I466" i="25"/>
  <c r="J474" i="25"/>
  <c r="I474" i="25"/>
  <c r="J490" i="25"/>
  <c r="I490" i="25"/>
  <c r="J498" i="25"/>
  <c r="I498" i="25"/>
  <c r="J506" i="25"/>
  <c r="I506" i="25"/>
  <c r="J514" i="25"/>
  <c r="I514" i="25"/>
  <c r="J522" i="25"/>
  <c r="I522" i="25"/>
  <c r="J530" i="25"/>
  <c r="I530" i="25"/>
  <c r="J538" i="25"/>
  <c r="I538" i="25"/>
  <c r="J546" i="25"/>
  <c r="I546" i="25"/>
  <c r="J554" i="25"/>
  <c r="I554" i="25"/>
  <c r="J562" i="25"/>
  <c r="I562" i="25"/>
  <c r="J570" i="25"/>
  <c r="I570" i="25"/>
  <c r="J578" i="25"/>
  <c r="I578" i="25"/>
  <c r="J586" i="25"/>
  <c r="I586" i="25"/>
  <c r="J594" i="25"/>
  <c r="I594" i="25"/>
  <c r="J602" i="25"/>
  <c r="I602" i="25"/>
  <c r="J618" i="25"/>
  <c r="I618" i="25"/>
  <c r="J626" i="25"/>
  <c r="I626" i="25"/>
  <c r="J634" i="25"/>
  <c r="I634" i="25"/>
  <c r="J642" i="25"/>
  <c r="I642" i="25"/>
  <c r="J650" i="25"/>
  <c r="I650" i="25"/>
  <c r="J658" i="25"/>
  <c r="I658" i="25"/>
  <c r="J666" i="25"/>
  <c r="I666" i="25"/>
  <c r="J674" i="25"/>
  <c r="I674" i="25"/>
  <c r="J682" i="25"/>
  <c r="I682" i="25"/>
  <c r="J690" i="25"/>
  <c r="I690" i="25"/>
  <c r="J698" i="25"/>
  <c r="I698" i="25"/>
  <c r="J706" i="25"/>
  <c r="I706" i="25"/>
  <c r="J714" i="25"/>
  <c r="I714" i="25"/>
  <c r="J722" i="25"/>
  <c r="I722" i="25"/>
  <c r="J730" i="25"/>
  <c r="I730" i="25"/>
  <c r="J746" i="25"/>
  <c r="I746" i="25"/>
  <c r="J754" i="25"/>
  <c r="I754" i="25"/>
  <c r="J762" i="25"/>
  <c r="I762" i="25"/>
  <c r="J770" i="25"/>
  <c r="I770" i="25"/>
  <c r="J778" i="25"/>
  <c r="I778" i="25"/>
  <c r="J786" i="25"/>
  <c r="I786" i="25"/>
  <c r="J794" i="25"/>
  <c r="I794" i="25"/>
  <c r="J802" i="25"/>
  <c r="I802" i="25"/>
  <c r="J810" i="25"/>
  <c r="I810" i="25"/>
  <c r="J818" i="25"/>
  <c r="I818" i="25"/>
  <c r="J826" i="25"/>
  <c r="I826" i="25"/>
  <c r="J834" i="25"/>
  <c r="I834" i="25"/>
  <c r="J842" i="25"/>
  <c r="I842" i="25"/>
  <c r="J850" i="25"/>
  <c r="I850" i="25"/>
  <c r="J858" i="25"/>
  <c r="I858" i="25"/>
  <c r="J874" i="25"/>
  <c r="I874" i="25"/>
  <c r="J882" i="25"/>
  <c r="I882" i="25"/>
  <c r="J890" i="25"/>
  <c r="I890" i="25"/>
  <c r="J898" i="25"/>
  <c r="I898" i="25"/>
  <c r="J906" i="25"/>
  <c r="I906" i="25"/>
  <c r="J914" i="25"/>
  <c r="I914" i="25"/>
  <c r="J922" i="25"/>
  <c r="I922" i="25"/>
  <c r="J930" i="25"/>
  <c r="I930" i="25"/>
  <c r="J938" i="25"/>
  <c r="I938" i="25"/>
  <c r="J946" i="25"/>
  <c r="I946" i="25"/>
  <c r="J954" i="25"/>
  <c r="I954" i="25"/>
  <c r="J962" i="25"/>
  <c r="I962" i="25"/>
  <c r="J970" i="25"/>
  <c r="I970" i="25"/>
  <c r="J978" i="25"/>
  <c r="I978" i="25"/>
  <c r="J986" i="25"/>
  <c r="I986" i="25"/>
  <c r="J994" i="25"/>
  <c r="I994" i="25"/>
  <c r="J1002" i="25"/>
  <c r="I1002" i="25"/>
  <c r="E6" i="25"/>
  <c r="E14" i="25"/>
  <c r="E22" i="25"/>
  <c r="E30" i="25"/>
  <c r="E38" i="25"/>
  <c r="E46" i="25"/>
  <c r="E54" i="25"/>
  <c r="E62" i="25"/>
  <c r="E70" i="25"/>
  <c r="E78" i="25"/>
  <c r="E86" i="25"/>
  <c r="E94" i="25"/>
  <c r="E102" i="25"/>
  <c r="E110" i="25"/>
  <c r="E118" i="25"/>
  <c r="E126" i="25"/>
  <c r="E134" i="25"/>
  <c r="E142" i="25"/>
  <c r="E150" i="25"/>
  <c r="E158" i="25"/>
  <c r="E166" i="25"/>
  <c r="E174" i="25"/>
  <c r="E182" i="25"/>
  <c r="E190" i="25"/>
  <c r="E198" i="25"/>
  <c r="E206" i="25"/>
  <c r="E214" i="25"/>
  <c r="E222" i="25"/>
  <c r="E230" i="25"/>
  <c r="E238" i="25"/>
  <c r="E246" i="25"/>
  <c r="E254" i="25"/>
  <c r="E262" i="25"/>
  <c r="E270" i="25"/>
  <c r="E278" i="25"/>
  <c r="E286" i="25"/>
  <c r="E294" i="25"/>
  <c r="E302" i="25"/>
  <c r="E310" i="25"/>
  <c r="E326" i="25"/>
  <c r="E334" i="25"/>
  <c r="E342" i="25"/>
  <c r="E350" i="25"/>
  <c r="E358" i="25"/>
  <c r="E366" i="25"/>
  <c r="E374" i="25"/>
  <c r="E382" i="25"/>
  <c r="E390" i="25"/>
  <c r="E398" i="25"/>
  <c r="E406" i="25"/>
  <c r="E414" i="25"/>
  <c r="E422" i="25"/>
  <c r="E430" i="25"/>
  <c r="E438" i="25"/>
  <c r="E446" i="25"/>
  <c r="E454" i="25"/>
  <c r="E462" i="25"/>
  <c r="E470" i="25"/>
  <c r="E478" i="25"/>
  <c r="E486" i="25"/>
  <c r="E494" i="25"/>
  <c r="E502" i="25"/>
  <c r="E510" i="25"/>
  <c r="E518" i="25"/>
  <c r="E526" i="25"/>
  <c r="E534" i="25"/>
  <c r="E542" i="25"/>
  <c r="E550" i="25"/>
  <c r="E558" i="25"/>
  <c r="E566" i="25"/>
  <c r="E574" i="25"/>
  <c r="E582" i="25"/>
  <c r="E590" i="25"/>
  <c r="E598" i="25"/>
  <c r="E606" i="25"/>
  <c r="E614" i="25"/>
  <c r="E622" i="25"/>
  <c r="E630" i="25"/>
  <c r="E638" i="25"/>
  <c r="E646" i="25"/>
  <c r="E654" i="25"/>
  <c r="E662" i="25"/>
  <c r="E670" i="25"/>
  <c r="E678" i="25"/>
  <c r="E686" i="25"/>
  <c r="E694" i="25"/>
  <c r="E702" i="25"/>
  <c r="E710" i="25"/>
  <c r="E718" i="25"/>
  <c r="E726" i="25"/>
  <c r="E734" i="25"/>
  <c r="E742" i="25"/>
  <c r="E750" i="25"/>
  <c r="E758" i="25"/>
  <c r="E766" i="25"/>
  <c r="E774" i="25"/>
  <c r="E782" i="25"/>
  <c r="E790" i="25"/>
  <c r="E799" i="25"/>
  <c r="E808" i="25"/>
  <c r="E817" i="25"/>
  <c r="E831" i="25"/>
  <c r="E847" i="25"/>
  <c r="E864" i="25"/>
  <c r="E887" i="25"/>
  <c r="E906" i="25"/>
  <c r="E928" i="25"/>
  <c r="E970" i="25"/>
  <c r="I44" i="25"/>
  <c r="I109" i="25"/>
  <c r="I182" i="25"/>
  <c r="I255" i="25"/>
  <c r="I402" i="25"/>
  <c r="I738" i="25"/>
  <c r="J134" i="25"/>
  <c r="J921" i="25"/>
  <c r="J116" i="25"/>
  <c r="I116" i="25"/>
  <c r="J148" i="25"/>
  <c r="I148" i="25"/>
  <c r="J196" i="25"/>
  <c r="I196" i="25"/>
  <c r="J268" i="25"/>
  <c r="I268" i="25"/>
  <c r="J308" i="25"/>
  <c r="I308" i="25"/>
  <c r="J356" i="25"/>
  <c r="I356" i="25"/>
  <c r="J318" i="25"/>
  <c r="I318" i="25"/>
  <c r="J11" i="25"/>
  <c r="I11" i="25"/>
  <c r="J19" i="25"/>
  <c r="I19" i="25"/>
  <c r="J27" i="25"/>
  <c r="I27" i="25"/>
  <c r="J35" i="25"/>
  <c r="I35" i="25"/>
  <c r="J43" i="25"/>
  <c r="I43" i="25"/>
  <c r="J51" i="25"/>
  <c r="I51" i="25"/>
  <c r="J59" i="25"/>
  <c r="I59" i="25"/>
  <c r="J67" i="25"/>
  <c r="I67" i="25"/>
  <c r="J75" i="25"/>
  <c r="I75" i="25"/>
  <c r="I83" i="25"/>
  <c r="J83" i="25"/>
  <c r="J91" i="25"/>
  <c r="I91" i="25"/>
  <c r="J99" i="25"/>
  <c r="I99" i="25"/>
  <c r="I107" i="25"/>
  <c r="J107" i="25"/>
  <c r="J115" i="25"/>
  <c r="I115" i="25"/>
  <c r="J123" i="25"/>
  <c r="I123" i="25"/>
  <c r="J131" i="25"/>
  <c r="I131" i="25"/>
  <c r="J139" i="25"/>
  <c r="I139" i="25"/>
  <c r="J147" i="25"/>
  <c r="I147" i="25"/>
  <c r="J163" i="25"/>
  <c r="I163" i="25"/>
  <c r="J171" i="25"/>
  <c r="I171" i="25"/>
  <c r="J179" i="25"/>
  <c r="I179" i="25"/>
  <c r="J187" i="25"/>
  <c r="I187" i="25"/>
  <c r="J195" i="25"/>
  <c r="I195" i="25"/>
  <c r="J203" i="25"/>
  <c r="I203" i="25"/>
  <c r="J211" i="25"/>
  <c r="I211" i="25"/>
  <c r="J227" i="25"/>
  <c r="I227" i="25"/>
  <c r="I235" i="25"/>
  <c r="J235" i="25"/>
  <c r="J243" i="25"/>
  <c r="I243" i="25"/>
  <c r="J251" i="25"/>
  <c r="I251" i="25"/>
  <c r="J259" i="25"/>
  <c r="I259" i="25"/>
  <c r="J283" i="25"/>
  <c r="I283" i="25"/>
  <c r="J291" i="25"/>
  <c r="I291" i="25"/>
  <c r="J299" i="25"/>
  <c r="I299" i="25"/>
  <c r="J307" i="25"/>
  <c r="I307" i="25"/>
  <c r="J315" i="25"/>
  <c r="I315" i="25"/>
  <c r="J323" i="25"/>
  <c r="I323" i="25"/>
  <c r="J331" i="25"/>
  <c r="I331" i="25"/>
  <c r="J339" i="25"/>
  <c r="I339" i="25"/>
  <c r="J347" i="25"/>
  <c r="I347" i="25"/>
  <c r="J355" i="25"/>
  <c r="I355" i="25"/>
  <c r="J363" i="25"/>
  <c r="I363" i="25"/>
  <c r="J371" i="25"/>
  <c r="I371" i="25"/>
  <c r="J379" i="25"/>
  <c r="I379" i="25"/>
  <c r="J387" i="25"/>
  <c r="I387" i="25"/>
  <c r="J395" i="25"/>
  <c r="I395" i="25"/>
  <c r="I403" i="25"/>
  <c r="J403" i="25"/>
  <c r="J411" i="25"/>
  <c r="I411" i="25"/>
  <c r="J419" i="25"/>
  <c r="I419" i="25"/>
  <c r="J427" i="25"/>
  <c r="I427" i="25"/>
  <c r="J443" i="25"/>
  <c r="I443" i="25"/>
  <c r="J451" i="25"/>
  <c r="I451" i="25"/>
  <c r="I459" i="25"/>
  <c r="J459" i="25"/>
  <c r="J467" i="25"/>
  <c r="I467" i="25"/>
  <c r="J475" i="25"/>
  <c r="I475" i="25"/>
  <c r="J483" i="25"/>
  <c r="I483" i="25"/>
  <c r="J491" i="25"/>
  <c r="I491" i="25"/>
  <c r="J499" i="25"/>
  <c r="I499" i="25"/>
  <c r="J507" i="25"/>
  <c r="I507" i="25"/>
  <c r="J515" i="25"/>
  <c r="I515" i="25"/>
  <c r="J531" i="25"/>
  <c r="I531" i="25"/>
  <c r="J539" i="25"/>
  <c r="I539" i="25"/>
  <c r="J547" i="25"/>
  <c r="I547" i="25"/>
  <c r="J555" i="25"/>
  <c r="I555" i="25"/>
  <c r="J571" i="25"/>
  <c r="I571" i="25"/>
  <c r="J579" i="25"/>
  <c r="I579" i="25"/>
  <c r="J587" i="25"/>
  <c r="I587" i="25"/>
  <c r="I595" i="25"/>
  <c r="J595" i="25"/>
  <c r="J603" i="25"/>
  <c r="I603" i="25"/>
  <c r="J611" i="25"/>
  <c r="I611" i="25"/>
  <c r="J619" i="25"/>
  <c r="I619" i="25"/>
  <c r="J627" i="25"/>
  <c r="I627" i="25"/>
  <c r="J635" i="25"/>
  <c r="I635" i="25"/>
  <c r="J643" i="25"/>
  <c r="I643" i="25"/>
  <c r="J659" i="25"/>
  <c r="I659" i="25"/>
  <c r="J667" i="25"/>
  <c r="I667" i="25"/>
  <c r="J675" i="25"/>
  <c r="I675" i="25"/>
  <c r="I683" i="25"/>
  <c r="J683" i="25"/>
  <c r="J699" i="25"/>
  <c r="I699" i="25"/>
  <c r="J707" i="25"/>
  <c r="I707" i="25"/>
  <c r="J715" i="25"/>
  <c r="I715" i="25"/>
  <c r="J723" i="25"/>
  <c r="I723" i="25"/>
  <c r="J731" i="25"/>
  <c r="I731" i="25"/>
  <c r="J739" i="25"/>
  <c r="I739" i="25"/>
  <c r="J747" i="25"/>
  <c r="I747" i="25"/>
  <c r="J755" i="25"/>
  <c r="I755" i="25"/>
  <c r="J763" i="25"/>
  <c r="I763" i="25"/>
  <c r="J771" i="25"/>
  <c r="I771" i="25"/>
  <c r="J787" i="25"/>
  <c r="I787" i="25"/>
  <c r="J795" i="25"/>
  <c r="I795" i="25"/>
  <c r="J803" i="25"/>
  <c r="I803" i="25"/>
  <c r="J811" i="25"/>
  <c r="I811" i="25"/>
  <c r="J819" i="25"/>
  <c r="E819" i="25"/>
  <c r="J827" i="25"/>
  <c r="I827" i="25"/>
  <c r="E827" i="25"/>
  <c r="J835" i="25"/>
  <c r="I835" i="25"/>
  <c r="E835" i="25"/>
  <c r="J843" i="25"/>
  <c r="I843" i="25"/>
  <c r="E843" i="25"/>
  <c r="J851" i="25"/>
  <c r="I851" i="25"/>
  <c r="E851" i="25"/>
  <c r="J859" i="25"/>
  <c r="I859" i="25"/>
  <c r="E859" i="25"/>
  <c r="J867" i="25"/>
  <c r="I867" i="25"/>
  <c r="E867" i="25"/>
  <c r="J875" i="25"/>
  <c r="I875" i="25"/>
  <c r="E875" i="25"/>
  <c r="J883" i="25"/>
  <c r="I883" i="25"/>
  <c r="E883" i="25"/>
  <c r="J891" i="25"/>
  <c r="I891" i="25"/>
  <c r="E891" i="25"/>
  <c r="J899" i="25"/>
  <c r="I899" i="25"/>
  <c r="E899" i="25"/>
  <c r="J907" i="25"/>
  <c r="E907" i="25"/>
  <c r="J915" i="25"/>
  <c r="I915" i="25"/>
  <c r="E915" i="25"/>
  <c r="J923" i="25"/>
  <c r="I923" i="25"/>
  <c r="E923" i="25"/>
  <c r="J931" i="25"/>
  <c r="I931" i="25"/>
  <c r="E931" i="25"/>
  <c r="J939" i="25"/>
  <c r="I939" i="25"/>
  <c r="E939" i="25"/>
  <c r="J947" i="25"/>
  <c r="I947" i="25"/>
  <c r="E947" i="25"/>
  <c r="J955" i="25"/>
  <c r="I955" i="25"/>
  <c r="E955" i="25"/>
  <c r="J963" i="25"/>
  <c r="I963" i="25"/>
  <c r="E963" i="25"/>
  <c r="J971" i="25"/>
  <c r="I971" i="25"/>
  <c r="E971" i="25"/>
  <c r="J979" i="25"/>
  <c r="I979" i="25"/>
  <c r="E979" i="25"/>
  <c r="J987" i="25"/>
  <c r="I987" i="25"/>
  <c r="E987" i="25"/>
  <c r="J995" i="25"/>
  <c r="I995" i="25"/>
  <c r="E995" i="25"/>
  <c r="J1003" i="25"/>
  <c r="I1003" i="25"/>
  <c r="E1003" i="25"/>
  <c r="E7" i="25"/>
  <c r="E15" i="25"/>
  <c r="E23" i="25"/>
  <c r="E31" i="25"/>
  <c r="E39" i="25"/>
  <c r="E47" i="25"/>
  <c r="E55" i="25"/>
  <c r="E63" i="25"/>
  <c r="E71" i="25"/>
  <c r="E79" i="25"/>
  <c r="E87" i="25"/>
  <c r="E95" i="25"/>
  <c r="E103" i="25"/>
  <c r="E111" i="25"/>
  <c r="E119" i="25"/>
  <c r="E127" i="25"/>
  <c r="E135" i="25"/>
  <c r="E143" i="25"/>
  <c r="E151" i="25"/>
  <c r="E159" i="25"/>
  <c r="E167" i="25"/>
  <c r="E175" i="25"/>
  <c r="E183" i="25"/>
  <c r="E191" i="25"/>
  <c r="E199" i="25"/>
  <c r="E207" i="25"/>
  <c r="E215" i="25"/>
  <c r="E223" i="25"/>
  <c r="E231" i="25"/>
  <c r="E239" i="25"/>
  <c r="E247" i="25"/>
  <c r="E255" i="25"/>
  <c r="E263" i="25"/>
  <c r="E271" i="25"/>
  <c r="E279" i="25"/>
  <c r="E287" i="25"/>
  <c r="E295" i="25"/>
  <c r="E303" i="25"/>
  <c r="E311" i="25"/>
  <c r="E319" i="25"/>
  <c r="E327" i="25"/>
  <c r="E335" i="25"/>
  <c r="E343" i="25"/>
  <c r="E351" i="25"/>
  <c r="E359" i="25"/>
  <c r="E367" i="25"/>
  <c r="E375" i="25"/>
  <c r="E383" i="25"/>
  <c r="E391" i="25"/>
  <c r="E399" i="25"/>
  <c r="E407" i="25"/>
  <c r="E415" i="25"/>
  <c r="E423" i="25"/>
  <c r="E431" i="25"/>
  <c r="E439" i="25"/>
  <c r="E447" i="25"/>
  <c r="E455" i="25"/>
  <c r="E463" i="25"/>
  <c r="E471" i="25"/>
  <c r="E479" i="25"/>
  <c r="E487" i="25"/>
  <c r="E495" i="25"/>
  <c r="E503" i="25"/>
  <c r="E511" i="25"/>
  <c r="E519" i="25"/>
  <c r="E527" i="25"/>
  <c r="E535" i="25"/>
  <c r="E543" i="25"/>
  <c r="E551" i="25"/>
  <c r="E559" i="25"/>
  <c r="E567" i="25"/>
  <c r="E575" i="25"/>
  <c r="E583" i="25"/>
  <c r="E591" i="25"/>
  <c r="E599" i="25"/>
  <c r="E607" i="25"/>
  <c r="E615" i="25"/>
  <c r="E623" i="25"/>
  <c r="E631" i="25"/>
  <c r="E639" i="25"/>
  <c r="E647" i="25"/>
  <c r="E655" i="25"/>
  <c r="E663" i="25"/>
  <c r="E671" i="25"/>
  <c r="E679" i="25"/>
  <c r="E687" i="25"/>
  <c r="E695" i="25"/>
  <c r="E703" i="25"/>
  <c r="E711" i="25"/>
  <c r="E719" i="25"/>
  <c r="E727" i="25"/>
  <c r="E735" i="25"/>
  <c r="E743" i="25"/>
  <c r="E751" i="25"/>
  <c r="E759" i="25"/>
  <c r="E767" i="25"/>
  <c r="E775" i="25"/>
  <c r="E783" i="25"/>
  <c r="E791" i="25"/>
  <c r="E800" i="25"/>
  <c r="E809" i="25"/>
  <c r="E818" i="25"/>
  <c r="E832" i="25"/>
  <c r="E848" i="25"/>
  <c r="E866" i="25"/>
  <c r="E888" i="25"/>
  <c r="E911" i="25"/>
  <c r="E930" i="25"/>
  <c r="E978" i="25"/>
  <c r="I52" i="25"/>
  <c r="I118" i="25"/>
  <c r="I191" i="25"/>
  <c r="I267" i="25"/>
  <c r="I435" i="25"/>
  <c r="I779" i="25"/>
  <c r="J209" i="25"/>
  <c r="E9" i="6"/>
  <c r="Q9" i="6"/>
  <c r="E17" i="6"/>
  <c r="Q17" i="6"/>
  <c r="E25" i="6"/>
  <c r="Q25" i="6"/>
  <c r="E33" i="6"/>
  <c r="Q33" i="6"/>
  <c r="E41" i="6"/>
  <c r="Q41" i="6"/>
  <c r="E49" i="6"/>
  <c r="Q49" i="6"/>
  <c r="E57" i="6"/>
  <c r="Q57" i="6"/>
  <c r="E65" i="6"/>
  <c r="Q65" i="6"/>
  <c r="E73" i="6"/>
  <c r="Q73" i="6"/>
  <c r="E81" i="6"/>
  <c r="Q81" i="6"/>
  <c r="E89" i="6"/>
  <c r="Q89" i="6"/>
  <c r="E97" i="6"/>
  <c r="Q97" i="6"/>
  <c r="E105" i="6"/>
  <c r="Q105" i="6"/>
  <c r="E113" i="6"/>
  <c r="Q113" i="6"/>
  <c r="E121" i="6"/>
  <c r="Q121" i="6"/>
  <c r="E129" i="6"/>
  <c r="Q129" i="6"/>
  <c r="E137" i="6"/>
  <c r="Q137" i="6"/>
  <c r="E145" i="6"/>
  <c r="Q145" i="6"/>
  <c r="E153" i="6"/>
  <c r="Q153" i="6"/>
  <c r="E161" i="6"/>
  <c r="Q161" i="6"/>
  <c r="E169" i="6"/>
  <c r="Q169" i="6"/>
  <c r="E177" i="6"/>
  <c r="Q177" i="6"/>
  <c r="E185" i="6"/>
  <c r="Q185" i="6"/>
  <c r="E193" i="6"/>
  <c r="Q193" i="6"/>
  <c r="E201" i="6"/>
  <c r="Q201" i="6"/>
  <c r="E209" i="6"/>
  <c r="Q209" i="6"/>
  <c r="E217" i="6"/>
  <c r="Q217" i="6"/>
  <c r="E225" i="6"/>
  <c r="Q225" i="6"/>
  <c r="E233" i="6"/>
  <c r="Q233" i="6"/>
  <c r="E241" i="6"/>
  <c r="Q241" i="6"/>
  <c r="E249" i="6"/>
  <c r="Q249" i="6"/>
  <c r="E257" i="6"/>
  <c r="Q257" i="6"/>
  <c r="E265" i="6"/>
  <c r="Q265" i="6"/>
  <c r="E273" i="6"/>
  <c r="Q273" i="6"/>
  <c r="E281" i="6"/>
  <c r="Q281" i="6"/>
  <c r="E289" i="6"/>
  <c r="Q289" i="6"/>
  <c r="E297" i="6"/>
  <c r="Q297" i="6"/>
  <c r="E305" i="6"/>
  <c r="Q305" i="6"/>
  <c r="E313" i="6"/>
  <c r="Q313" i="6"/>
  <c r="E321" i="6"/>
  <c r="Q321" i="6"/>
  <c r="E329" i="6"/>
  <c r="Q329" i="6"/>
  <c r="E337" i="6"/>
  <c r="Q337" i="6"/>
  <c r="E345" i="6"/>
  <c r="Q345" i="6"/>
  <c r="E353" i="6"/>
  <c r="Q353" i="6"/>
  <c r="E361" i="6"/>
  <c r="Q361" i="6"/>
  <c r="G361" i="6"/>
  <c r="E369" i="6"/>
  <c r="Q369" i="6"/>
  <c r="G369" i="6"/>
  <c r="E377" i="6"/>
  <c r="Q377" i="6"/>
  <c r="G377" i="6"/>
  <c r="E385" i="6"/>
  <c r="Q385" i="6"/>
  <c r="G385" i="6"/>
  <c r="E393" i="6"/>
  <c r="Q393" i="6"/>
  <c r="G393" i="6"/>
  <c r="E401" i="6"/>
  <c r="Q401" i="6"/>
  <c r="G401" i="6"/>
  <c r="E409" i="6"/>
  <c r="Q409" i="6"/>
  <c r="G409" i="6"/>
  <c r="E417" i="6"/>
  <c r="Q417" i="6"/>
  <c r="G417" i="6"/>
  <c r="E425" i="6"/>
  <c r="Q425" i="6"/>
  <c r="G425" i="6"/>
  <c r="E433" i="6"/>
  <c r="Q433" i="6"/>
  <c r="G433" i="6"/>
  <c r="E441" i="6"/>
  <c r="Q441" i="6"/>
  <c r="G441" i="6"/>
  <c r="E449" i="6"/>
  <c r="Q449" i="6"/>
  <c r="G449" i="6"/>
  <c r="E457" i="6"/>
  <c r="Q457" i="6"/>
  <c r="G457" i="6"/>
  <c r="Q465" i="6"/>
  <c r="E465" i="6"/>
  <c r="G465" i="6"/>
  <c r="E473" i="6"/>
  <c r="Q473" i="6"/>
  <c r="G473" i="6"/>
  <c r="E481" i="6"/>
  <c r="Q481" i="6"/>
  <c r="G481" i="6"/>
  <c r="E489" i="6"/>
  <c r="G489" i="6"/>
  <c r="Q489" i="6"/>
  <c r="E497" i="6"/>
  <c r="Q497" i="6"/>
  <c r="G497" i="6"/>
  <c r="E505" i="6"/>
  <c r="Q505" i="6"/>
  <c r="G505" i="6"/>
  <c r="E513" i="6"/>
  <c r="Q513" i="6"/>
  <c r="G513" i="6"/>
  <c r="E521" i="6"/>
  <c r="Q521" i="6"/>
  <c r="G521" i="6"/>
  <c r="E529" i="6"/>
  <c r="Q529" i="6"/>
  <c r="G529" i="6"/>
  <c r="E537" i="6"/>
  <c r="Q537" i="6"/>
  <c r="G537" i="6"/>
  <c r="E545" i="6"/>
  <c r="Q545" i="6"/>
  <c r="G545" i="6"/>
  <c r="E553" i="6"/>
  <c r="Q553" i="6"/>
  <c r="G553" i="6"/>
  <c r="E561" i="6"/>
  <c r="Q561" i="6"/>
  <c r="G561" i="6"/>
  <c r="E569" i="6"/>
  <c r="Q569" i="6"/>
  <c r="G569" i="6"/>
  <c r="E577" i="6"/>
  <c r="Q577" i="6"/>
  <c r="G577" i="6"/>
  <c r="E585" i="6"/>
  <c r="Q585" i="6"/>
  <c r="G585" i="6"/>
  <c r="E593" i="6"/>
  <c r="G593" i="6"/>
  <c r="Q593" i="6"/>
  <c r="E601" i="6"/>
  <c r="Q601" i="6"/>
  <c r="G601" i="6"/>
  <c r="E609" i="6"/>
  <c r="Q609" i="6"/>
  <c r="G609" i="6"/>
  <c r="E617" i="6"/>
  <c r="G617" i="6"/>
  <c r="Q617" i="6"/>
  <c r="E625" i="6"/>
  <c r="Q625" i="6"/>
  <c r="G625" i="6"/>
  <c r="E633" i="6"/>
  <c r="Q633" i="6"/>
  <c r="G633" i="6"/>
  <c r="E641" i="6"/>
  <c r="Q641" i="6"/>
  <c r="G641" i="6"/>
  <c r="E649" i="6"/>
  <c r="Q649" i="6"/>
  <c r="G649" i="6"/>
  <c r="E657" i="6"/>
  <c r="Q657" i="6"/>
  <c r="G657" i="6"/>
  <c r="E665" i="6"/>
  <c r="Q665" i="6"/>
  <c r="G665" i="6"/>
  <c r="E673" i="6"/>
  <c r="Q673" i="6"/>
  <c r="G673" i="6"/>
  <c r="Q681" i="6"/>
  <c r="E681" i="6"/>
  <c r="G681" i="6"/>
  <c r="E689" i="6"/>
  <c r="Q689" i="6"/>
  <c r="G689" i="6"/>
  <c r="E697" i="6"/>
  <c r="Q697" i="6"/>
  <c r="G697" i="6"/>
  <c r="E705" i="6"/>
  <c r="Q705" i="6"/>
  <c r="G705" i="6"/>
  <c r="E713" i="6"/>
  <c r="Q713" i="6"/>
  <c r="G713" i="6"/>
  <c r="E721" i="6"/>
  <c r="Q721" i="6"/>
  <c r="G721" i="6"/>
  <c r="E729" i="6"/>
  <c r="Q729" i="6"/>
  <c r="G729" i="6"/>
  <c r="E737" i="6"/>
  <c r="Q737" i="6"/>
  <c r="G737" i="6"/>
  <c r="Q745" i="6"/>
  <c r="E745" i="6"/>
  <c r="G745" i="6"/>
  <c r="Q753" i="6"/>
  <c r="E753" i="6"/>
  <c r="G753" i="6"/>
  <c r="E761" i="6"/>
  <c r="Q761" i="6"/>
  <c r="G761" i="6"/>
  <c r="E769" i="6"/>
  <c r="Q769" i="6"/>
  <c r="G769" i="6"/>
  <c r="Q777" i="6"/>
  <c r="E777" i="6"/>
  <c r="G777" i="6"/>
  <c r="Q785" i="6"/>
  <c r="E785" i="6"/>
  <c r="G785" i="6"/>
  <c r="E793" i="6"/>
  <c r="Q793" i="6"/>
  <c r="G793" i="6"/>
  <c r="E801" i="6"/>
  <c r="Q801" i="6"/>
  <c r="G801" i="6"/>
  <c r="E809" i="6"/>
  <c r="Q809" i="6"/>
  <c r="G809" i="6"/>
  <c r="E817" i="6"/>
  <c r="Q817" i="6"/>
  <c r="G817" i="6"/>
  <c r="E825" i="6"/>
  <c r="Q825" i="6"/>
  <c r="G825" i="6"/>
  <c r="E833" i="6"/>
  <c r="Q833" i="6"/>
  <c r="G833" i="6"/>
  <c r="Q841" i="6"/>
  <c r="E841" i="6"/>
  <c r="G841" i="6"/>
  <c r="Q849" i="6"/>
  <c r="E849" i="6"/>
  <c r="G849" i="6"/>
  <c r="E857" i="6"/>
  <c r="Q857" i="6"/>
  <c r="G857" i="6"/>
  <c r="E865" i="6"/>
  <c r="Q865" i="6"/>
  <c r="G865" i="6"/>
  <c r="Q873" i="6"/>
  <c r="E873" i="6"/>
  <c r="G873" i="6"/>
  <c r="Q881" i="6"/>
  <c r="E881" i="6"/>
  <c r="G881" i="6"/>
  <c r="Q889" i="6"/>
  <c r="E889" i="6"/>
  <c r="G889" i="6"/>
  <c r="Q897" i="6"/>
  <c r="E897" i="6"/>
  <c r="G897" i="6"/>
  <c r="Q905" i="6"/>
  <c r="E905" i="6"/>
  <c r="G905" i="6"/>
  <c r="Q913" i="6"/>
  <c r="E913" i="6"/>
  <c r="G913" i="6"/>
  <c r="Q921" i="6"/>
  <c r="E921" i="6"/>
  <c r="G921" i="6"/>
  <c r="Q929" i="6"/>
  <c r="E929" i="6"/>
  <c r="G929" i="6"/>
  <c r="Q937" i="6"/>
  <c r="E937" i="6"/>
  <c r="G937" i="6"/>
  <c r="Q945" i="6"/>
  <c r="E945" i="6"/>
  <c r="G945" i="6"/>
  <c r="Q953" i="6"/>
  <c r="E953" i="6"/>
  <c r="G953" i="6"/>
  <c r="Q961" i="6"/>
  <c r="E961" i="6"/>
  <c r="G961" i="6"/>
  <c r="Q969" i="6"/>
  <c r="E969" i="6"/>
  <c r="G969" i="6"/>
  <c r="Q977" i="6"/>
  <c r="E977" i="6"/>
  <c r="G977" i="6"/>
  <c r="Q985" i="6"/>
  <c r="E985" i="6"/>
  <c r="G985" i="6"/>
  <c r="Q993" i="6"/>
  <c r="E993" i="6"/>
  <c r="G993" i="6"/>
  <c r="E1001" i="6"/>
  <c r="Q1001" i="6"/>
  <c r="G1001" i="6"/>
  <c r="G17" i="6"/>
  <c r="G49" i="6"/>
  <c r="G81" i="6"/>
  <c r="G113" i="6"/>
  <c r="G145" i="6"/>
  <c r="G177" i="6"/>
  <c r="G209" i="6"/>
  <c r="G241" i="6"/>
  <c r="G273" i="6"/>
  <c r="G305" i="6"/>
  <c r="G337" i="6"/>
  <c r="E13" i="6"/>
  <c r="Q13" i="6"/>
  <c r="G13" i="6"/>
  <c r="E21" i="6"/>
  <c r="Q21" i="6"/>
  <c r="G21" i="6"/>
  <c r="E29" i="6"/>
  <c r="Q29" i="6"/>
  <c r="G29" i="6"/>
  <c r="E37" i="6"/>
  <c r="Q37" i="6"/>
  <c r="G37" i="6"/>
  <c r="E45" i="6"/>
  <c r="Q45" i="6"/>
  <c r="G45" i="6"/>
  <c r="E53" i="6"/>
  <c r="Q53" i="6"/>
  <c r="G53" i="6"/>
  <c r="E61" i="6"/>
  <c r="Q61" i="6"/>
  <c r="G61" i="6"/>
  <c r="E69" i="6"/>
  <c r="Q69" i="6"/>
  <c r="G69" i="6"/>
  <c r="E77" i="6"/>
  <c r="G77" i="6"/>
  <c r="Q77" i="6"/>
  <c r="E85" i="6"/>
  <c r="Q85" i="6"/>
  <c r="G85" i="6"/>
  <c r="E93" i="6"/>
  <c r="Q93" i="6"/>
  <c r="G93" i="6"/>
  <c r="E14" i="6"/>
  <c r="Q14" i="6"/>
  <c r="G14" i="6"/>
  <c r="E30" i="6"/>
  <c r="Q30" i="6"/>
  <c r="G30" i="6"/>
  <c r="E46" i="6"/>
  <c r="Q46" i="6"/>
  <c r="G46" i="6"/>
  <c r="E62" i="6"/>
  <c r="Q62" i="6"/>
  <c r="G62" i="6"/>
  <c r="E86" i="6"/>
  <c r="Q86" i="6"/>
  <c r="G86" i="6"/>
  <c r="E15" i="6"/>
  <c r="Q15" i="6"/>
  <c r="E31" i="6"/>
  <c r="Q31" i="6"/>
  <c r="E47" i="6"/>
  <c r="Q47" i="6"/>
  <c r="E71" i="6"/>
  <c r="Q71" i="6"/>
  <c r="E87" i="6"/>
  <c r="Q87" i="6"/>
  <c r="E111" i="6"/>
  <c r="Q111" i="6"/>
  <c r="E127" i="6"/>
  <c r="Q127" i="6"/>
  <c r="E143" i="6"/>
  <c r="Q143" i="6"/>
  <c r="E167" i="6"/>
  <c r="Q167" i="6"/>
  <c r="E191" i="6"/>
  <c r="Q191" i="6"/>
  <c r="E215" i="6"/>
  <c r="Q215" i="6"/>
  <c r="E231" i="6"/>
  <c r="Q231" i="6"/>
  <c r="E247" i="6"/>
  <c r="Q247" i="6"/>
  <c r="E271" i="6"/>
  <c r="Q271" i="6"/>
  <c r="E295" i="6"/>
  <c r="Q295" i="6"/>
  <c r="E311" i="6"/>
  <c r="Q311" i="6"/>
  <c r="E327" i="6"/>
  <c r="Q327" i="6"/>
  <c r="E343" i="6"/>
  <c r="Q343" i="6"/>
  <c r="E367" i="6"/>
  <c r="Q367" i="6"/>
  <c r="E391" i="6"/>
  <c r="Q391" i="6"/>
  <c r="E407" i="6"/>
  <c r="Q407" i="6"/>
  <c r="E431" i="6"/>
  <c r="Q431" i="6"/>
  <c r="E447" i="6"/>
  <c r="Q447" i="6"/>
  <c r="E455" i="6"/>
  <c r="Q455" i="6"/>
  <c r="E463" i="6"/>
  <c r="Q463" i="6"/>
  <c r="E479" i="6"/>
  <c r="Q479" i="6"/>
  <c r="E487" i="6"/>
  <c r="Q487" i="6"/>
  <c r="E495" i="6"/>
  <c r="Q495" i="6"/>
  <c r="E503" i="6"/>
  <c r="Q503" i="6"/>
  <c r="E511" i="6"/>
  <c r="Q511" i="6"/>
  <c r="E519" i="6"/>
  <c r="Q519" i="6"/>
  <c r="E527" i="6"/>
  <c r="Q527" i="6"/>
  <c r="E535" i="6"/>
  <c r="Q535" i="6"/>
  <c r="E543" i="6"/>
  <c r="Q543" i="6"/>
  <c r="E551" i="6"/>
  <c r="Q551" i="6"/>
  <c r="E567" i="6"/>
  <c r="Q567" i="6"/>
  <c r="E575" i="6"/>
  <c r="Q575" i="6"/>
  <c r="G575" i="6"/>
  <c r="E583" i="6"/>
  <c r="Q583" i="6"/>
  <c r="G583" i="6"/>
  <c r="E591" i="6"/>
  <c r="Q591" i="6"/>
  <c r="G591" i="6"/>
  <c r="E599" i="6"/>
  <c r="Q599" i="6"/>
  <c r="G599" i="6"/>
  <c r="E607" i="6"/>
  <c r="Q607" i="6"/>
  <c r="G607" i="6"/>
  <c r="E615" i="6"/>
  <c r="Q615" i="6"/>
  <c r="G615" i="6"/>
  <c r="E623" i="6"/>
  <c r="Q623" i="6"/>
  <c r="G623" i="6"/>
  <c r="E631" i="6"/>
  <c r="Q631" i="6"/>
  <c r="G631" i="6"/>
  <c r="E639" i="6"/>
  <c r="Q639" i="6"/>
  <c r="G639" i="6"/>
  <c r="E647" i="6"/>
  <c r="Q647" i="6"/>
  <c r="G647" i="6"/>
  <c r="E655" i="6"/>
  <c r="Q655" i="6"/>
  <c r="G655" i="6"/>
  <c r="E663" i="6"/>
  <c r="Q663" i="6"/>
  <c r="G663" i="6"/>
  <c r="E671" i="6"/>
  <c r="Q671" i="6"/>
  <c r="G671" i="6"/>
  <c r="E679" i="6"/>
  <c r="Q679" i="6"/>
  <c r="G679" i="6"/>
  <c r="E687" i="6"/>
  <c r="Q687" i="6"/>
  <c r="G687" i="6"/>
  <c r="E695" i="6"/>
  <c r="Q695" i="6"/>
  <c r="G695" i="6"/>
  <c r="E703" i="6"/>
  <c r="Q703" i="6"/>
  <c r="G703" i="6"/>
  <c r="E711" i="6"/>
  <c r="Q711" i="6"/>
  <c r="G711" i="6"/>
  <c r="E719" i="6"/>
  <c r="Q719" i="6"/>
  <c r="G719" i="6"/>
  <c r="E727" i="6"/>
  <c r="Q727" i="6"/>
  <c r="G727" i="6"/>
  <c r="E735" i="6"/>
  <c r="Q735" i="6"/>
  <c r="G735" i="6"/>
  <c r="E743" i="6"/>
  <c r="Q743" i="6"/>
  <c r="G743" i="6"/>
  <c r="E751" i="6"/>
  <c r="Q751" i="6"/>
  <c r="G751" i="6"/>
  <c r="E759" i="6"/>
  <c r="Q759" i="6"/>
  <c r="G759" i="6"/>
  <c r="E767" i="6"/>
  <c r="Q767" i="6"/>
  <c r="G767" i="6"/>
  <c r="E775" i="6"/>
  <c r="Q775" i="6"/>
  <c r="G775" i="6"/>
  <c r="E783" i="6"/>
  <c r="Q783" i="6"/>
  <c r="G783" i="6"/>
  <c r="E791" i="6"/>
  <c r="Q791" i="6"/>
  <c r="G791" i="6"/>
  <c r="E799" i="6"/>
  <c r="Q799" i="6"/>
  <c r="G799" i="6"/>
  <c r="E807" i="6"/>
  <c r="Q807" i="6"/>
  <c r="G807" i="6"/>
  <c r="E815" i="6"/>
  <c r="Q815" i="6"/>
  <c r="G815" i="6"/>
  <c r="E823" i="6"/>
  <c r="Q823" i="6"/>
  <c r="G823" i="6"/>
  <c r="E831" i="6"/>
  <c r="Q831" i="6"/>
  <c r="G831" i="6"/>
  <c r="E839" i="6"/>
  <c r="Q839" i="6"/>
  <c r="G839" i="6"/>
  <c r="E847" i="6"/>
  <c r="Q847" i="6"/>
  <c r="G847" i="6"/>
  <c r="E855" i="6"/>
  <c r="Q855" i="6"/>
  <c r="G855" i="6"/>
  <c r="E863" i="6"/>
  <c r="Q863" i="6"/>
  <c r="G863" i="6"/>
  <c r="E871" i="6"/>
  <c r="Q871" i="6"/>
  <c r="G871" i="6"/>
  <c r="E879" i="6"/>
  <c r="Q879" i="6"/>
  <c r="G879" i="6"/>
  <c r="E887" i="6"/>
  <c r="Q887" i="6"/>
  <c r="G887" i="6"/>
  <c r="E895" i="6"/>
  <c r="Q895" i="6"/>
  <c r="G895" i="6"/>
  <c r="E903" i="6"/>
  <c r="Q903" i="6"/>
  <c r="G903" i="6"/>
  <c r="E911" i="6"/>
  <c r="Q911" i="6"/>
  <c r="G911" i="6"/>
  <c r="E919" i="6"/>
  <c r="G919" i="6"/>
  <c r="Q919" i="6"/>
  <c r="E927" i="6"/>
  <c r="Q927" i="6"/>
  <c r="G927" i="6"/>
  <c r="E935" i="6"/>
  <c r="Q935" i="6"/>
  <c r="G935" i="6"/>
  <c r="E943" i="6"/>
  <c r="Q943" i="6"/>
  <c r="G943" i="6"/>
  <c r="E951" i="6"/>
  <c r="Q951" i="6"/>
  <c r="G951" i="6"/>
  <c r="E959" i="6"/>
  <c r="Q959" i="6"/>
  <c r="G959" i="6"/>
  <c r="E967" i="6"/>
  <c r="Q967" i="6"/>
  <c r="G967" i="6"/>
  <c r="E975" i="6"/>
  <c r="Q975" i="6"/>
  <c r="G975" i="6"/>
  <c r="E983" i="6"/>
  <c r="Q983" i="6"/>
  <c r="G983" i="6"/>
  <c r="E991" i="6"/>
  <c r="Q991" i="6"/>
  <c r="G991" i="6"/>
  <c r="E999" i="6"/>
  <c r="Q999" i="6"/>
  <c r="G999" i="6"/>
  <c r="G9" i="6"/>
  <c r="G41" i="6"/>
  <c r="G73" i="6"/>
  <c r="G105" i="6"/>
  <c r="G137" i="6"/>
  <c r="G169" i="6"/>
  <c r="G201" i="6"/>
  <c r="G233" i="6"/>
  <c r="G265" i="6"/>
  <c r="G297" i="6"/>
  <c r="G329" i="6"/>
  <c r="G367" i="6"/>
  <c r="G431" i="6"/>
  <c r="G495" i="6"/>
  <c r="E6" i="6"/>
  <c r="Q6" i="6"/>
  <c r="G6" i="6"/>
  <c r="E22" i="6"/>
  <c r="Q22" i="6"/>
  <c r="G22" i="6"/>
  <c r="E38" i="6"/>
  <c r="Q38" i="6"/>
  <c r="G38" i="6"/>
  <c r="E54" i="6"/>
  <c r="Q54" i="6"/>
  <c r="G54" i="6"/>
  <c r="E70" i="6"/>
  <c r="Q70" i="6"/>
  <c r="G70" i="6"/>
  <c r="E78" i="6"/>
  <c r="Q78" i="6"/>
  <c r="G78" i="6"/>
  <c r="E94" i="6"/>
  <c r="Q94" i="6"/>
  <c r="G94" i="6"/>
  <c r="E7" i="6"/>
  <c r="Q7" i="6"/>
  <c r="E23" i="6"/>
  <c r="Q23" i="6"/>
  <c r="E39" i="6"/>
  <c r="Q39" i="6"/>
  <c r="E55" i="6"/>
  <c r="Q55" i="6"/>
  <c r="E63" i="6"/>
  <c r="Q63" i="6"/>
  <c r="E79" i="6"/>
  <c r="Q79" i="6"/>
  <c r="E95" i="6"/>
  <c r="Q95" i="6"/>
  <c r="E103" i="6"/>
  <c r="Q103" i="6"/>
  <c r="E119" i="6"/>
  <c r="Q119" i="6"/>
  <c r="E135" i="6"/>
  <c r="Q135" i="6"/>
  <c r="E151" i="6"/>
  <c r="Q151" i="6"/>
  <c r="E159" i="6"/>
  <c r="Q159" i="6"/>
  <c r="E175" i="6"/>
  <c r="Q175" i="6"/>
  <c r="E183" i="6"/>
  <c r="Q183" i="6"/>
  <c r="E199" i="6"/>
  <c r="Q199" i="6"/>
  <c r="E207" i="6"/>
  <c r="Q207" i="6"/>
  <c r="E223" i="6"/>
  <c r="Q223" i="6"/>
  <c r="E239" i="6"/>
  <c r="Q239" i="6"/>
  <c r="E255" i="6"/>
  <c r="Q255" i="6"/>
  <c r="E263" i="6"/>
  <c r="Q263" i="6"/>
  <c r="E279" i="6"/>
  <c r="Q279" i="6"/>
  <c r="E287" i="6"/>
  <c r="Q287" i="6"/>
  <c r="E303" i="6"/>
  <c r="Q303" i="6"/>
  <c r="E319" i="6"/>
  <c r="Q319" i="6"/>
  <c r="E335" i="6"/>
  <c r="Q335" i="6"/>
  <c r="E351" i="6"/>
  <c r="Q351" i="6"/>
  <c r="E359" i="6"/>
  <c r="Q359" i="6"/>
  <c r="E375" i="6"/>
  <c r="Q375" i="6"/>
  <c r="E383" i="6"/>
  <c r="Q383" i="6"/>
  <c r="E399" i="6"/>
  <c r="Q399" i="6"/>
  <c r="E415" i="6"/>
  <c r="Q415" i="6"/>
  <c r="E423" i="6"/>
  <c r="Q423" i="6"/>
  <c r="E439" i="6"/>
  <c r="Q439" i="6"/>
  <c r="E471" i="6"/>
  <c r="Q471" i="6"/>
  <c r="E559" i="6"/>
  <c r="Q559" i="6"/>
  <c r="G15" i="6"/>
  <c r="G47" i="6"/>
  <c r="G79" i="6"/>
  <c r="G111" i="6"/>
  <c r="G143" i="6"/>
  <c r="G175" i="6"/>
  <c r="G207" i="6"/>
  <c r="G239" i="6"/>
  <c r="G271" i="6"/>
  <c r="G303" i="6"/>
  <c r="G335" i="6"/>
  <c r="G375" i="6"/>
  <c r="G439" i="6"/>
  <c r="G503" i="6"/>
  <c r="G567" i="6"/>
  <c r="G23" i="6"/>
  <c r="G55" i="6"/>
  <c r="G87" i="6"/>
  <c r="G119" i="6"/>
  <c r="G151" i="6"/>
  <c r="G183" i="6"/>
  <c r="G215" i="6"/>
  <c r="G247" i="6"/>
  <c r="G279" i="6"/>
  <c r="G311" i="6"/>
  <c r="G343" i="6"/>
  <c r="G391" i="6"/>
  <c r="G455" i="6"/>
  <c r="G519" i="6"/>
  <c r="G25" i="6"/>
  <c r="G57" i="6"/>
  <c r="G89" i="6"/>
  <c r="G121" i="6"/>
  <c r="G153" i="6"/>
  <c r="G185" i="6"/>
  <c r="G217" i="6"/>
  <c r="G249" i="6"/>
  <c r="G281" i="6"/>
  <c r="G313" i="6"/>
  <c r="G345" i="6"/>
  <c r="G399" i="6"/>
  <c r="G463" i="6"/>
  <c r="G527" i="6"/>
  <c r="E8" i="6"/>
  <c r="Q8" i="6"/>
  <c r="E16" i="6"/>
  <c r="Q16" i="6"/>
  <c r="E24" i="6"/>
  <c r="Q24" i="6"/>
  <c r="E32" i="6"/>
  <c r="Q32" i="6"/>
  <c r="E40" i="6"/>
  <c r="Q40" i="6"/>
  <c r="E48" i="6"/>
  <c r="Q48" i="6"/>
  <c r="E56" i="6"/>
  <c r="Q56" i="6"/>
  <c r="E64" i="6"/>
  <c r="Q64" i="6"/>
  <c r="E72" i="6"/>
  <c r="Q72" i="6"/>
  <c r="E80" i="6"/>
  <c r="Q80" i="6"/>
  <c r="E88" i="6"/>
  <c r="Q88" i="6"/>
  <c r="E96" i="6"/>
  <c r="Q96" i="6"/>
  <c r="E104" i="6"/>
  <c r="Q104" i="6"/>
  <c r="E112" i="6"/>
  <c r="Q112" i="6"/>
  <c r="E120" i="6"/>
  <c r="Q120" i="6"/>
  <c r="E128" i="6"/>
  <c r="Q128" i="6"/>
  <c r="E136" i="6"/>
  <c r="Q136" i="6"/>
  <c r="E144" i="6"/>
  <c r="Q144" i="6"/>
  <c r="E152" i="6"/>
  <c r="Q152" i="6"/>
  <c r="E160" i="6"/>
  <c r="Q160" i="6"/>
  <c r="E168" i="6"/>
  <c r="Q168" i="6"/>
  <c r="E176" i="6"/>
  <c r="Q176" i="6"/>
  <c r="E184" i="6"/>
  <c r="Q184" i="6"/>
  <c r="E192" i="6"/>
  <c r="Q192" i="6"/>
  <c r="E200" i="6"/>
  <c r="Q200" i="6"/>
  <c r="E208" i="6"/>
  <c r="Q208" i="6"/>
  <c r="E216" i="6"/>
  <c r="Q216" i="6"/>
  <c r="E224" i="6"/>
  <c r="Q224" i="6"/>
  <c r="E232" i="6"/>
  <c r="Q232" i="6"/>
  <c r="E240" i="6"/>
  <c r="Q240" i="6"/>
  <c r="E248" i="6"/>
  <c r="Q248" i="6"/>
  <c r="E256" i="6"/>
  <c r="Q256" i="6"/>
  <c r="E264" i="6"/>
  <c r="Q264" i="6"/>
  <c r="E272" i="6"/>
  <c r="Q272" i="6"/>
  <c r="E280" i="6"/>
  <c r="Q280" i="6"/>
  <c r="E288" i="6"/>
  <c r="Q288" i="6"/>
  <c r="E296" i="6"/>
  <c r="Q296" i="6"/>
  <c r="E304" i="6"/>
  <c r="Q304" i="6"/>
  <c r="E312" i="6"/>
  <c r="Q312" i="6"/>
  <c r="E320" i="6"/>
  <c r="Q320" i="6"/>
  <c r="E328" i="6"/>
  <c r="Q328" i="6"/>
  <c r="E336" i="6"/>
  <c r="Q336" i="6"/>
  <c r="E344" i="6"/>
  <c r="Q344" i="6"/>
  <c r="E352" i="6"/>
  <c r="Q352" i="6"/>
  <c r="E360" i="6"/>
  <c r="Q360" i="6"/>
  <c r="E368" i="6"/>
  <c r="Q368" i="6"/>
  <c r="E376" i="6"/>
  <c r="Q376" i="6"/>
  <c r="E384" i="6"/>
  <c r="Q384" i="6"/>
  <c r="E392" i="6"/>
  <c r="Q392" i="6"/>
  <c r="E400" i="6"/>
  <c r="Q400" i="6"/>
  <c r="E408" i="6"/>
  <c r="Q408" i="6"/>
  <c r="E416" i="6"/>
  <c r="Q416" i="6"/>
  <c r="E424" i="6"/>
  <c r="Q424" i="6"/>
  <c r="E432" i="6"/>
  <c r="Q432" i="6"/>
  <c r="E440" i="6"/>
  <c r="Q440" i="6"/>
  <c r="Q448" i="6"/>
  <c r="E448" i="6"/>
  <c r="E456" i="6"/>
  <c r="Q456" i="6"/>
  <c r="E464" i="6"/>
  <c r="Q464" i="6"/>
  <c r="E472" i="6"/>
  <c r="Q472" i="6"/>
  <c r="E480" i="6"/>
  <c r="Q480" i="6"/>
  <c r="E488" i="6"/>
  <c r="Q488" i="6"/>
  <c r="E496" i="6"/>
  <c r="Q496" i="6"/>
  <c r="E504" i="6"/>
  <c r="Q504" i="6"/>
  <c r="Q512" i="6"/>
  <c r="E512" i="6"/>
  <c r="E520" i="6"/>
  <c r="Q520" i="6"/>
  <c r="E528" i="6"/>
  <c r="Q528" i="6"/>
  <c r="E536" i="6"/>
  <c r="Q536" i="6"/>
  <c r="E544" i="6"/>
  <c r="Q544" i="6"/>
  <c r="E552" i="6"/>
  <c r="Q552" i="6"/>
  <c r="E560" i="6"/>
  <c r="Q560" i="6"/>
  <c r="Q568" i="6"/>
  <c r="E568" i="6"/>
  <c r="Q576" i="6"/>
  <c r="E576" i="6"/>
  <c r="E584" i="6"/>
  <c r="Q584" i="6"/>
  <c r="E592" i="6"/>
  <c r="Q592" i="6"/>
  <c r="E600" i="6"/>
  <c r="Q600" i="6"/>
  <c r="E608" i="6"/>
  <c r="Q608" i="6"/>
  <c r="E616" i="6"/>
  <c r="Q616" i="6"/>
  <c r="E624" i="6"/>
  <c r="Q624" i="6"/>
  <c r="Q632" i="6"/>
  <c r="E632" i="6"/>
  <c r="Q640" i="6"/>
  <c r="E640" i="6"/>
  <c r="E648" i="6"/>
  <c r="Q648" i="6"/>
  <c r="E656" i="6"/>
  <c r="Q656" i="6"/>
  <c r="E664" i="6"/>
  <c r="Q664" i="6"/>
  <c r="E672" i="6"/>
  <c r="Q672" i="6"/>
  <c r="Q680" i="6"/>
  <c r="E680" i="6"/>
  <c r="G680" i="6"/>
  <c r="E688" i="6"/>
  <c r="Q688" i="6"/>
  <c r="G688" i="6"/>
  <c r="Q696" i="6"/>
  <c r="E696" i="6"/>
  <c r="G696" i="6"/>
  <c r="E704" i="6"/>
  <c r="Q704" i="6"/>
  <c r="G704" i="6"/>
  <c r="E712" i="6"/>
  <c r="Q712" i="6"/>
  <c r="G712" i="6"/>
  <c r="E720" i="6"/>
  <c r="Q720" i="6"/>
  <c r="G720" i="6"/>
  <c r="E728" i="6"/>
  <c r="Q728" i="6"/>
  <c r="G728" i="6"/>
  <c r="E736" i="6"/>
  <c r="Q736" i="6"/>
  <c r="G736" i="6"/>
  <c r="E744" i="6"/>
  <c r="Q744" i="6"/>
  <c r="G744" i="6"/>
  <c r="E752" i="6"/>
  <c r="Q752" i="6"/>
  <c r="G752" i="6"/>
  <c r="Q760" i="6"/>
  <c r="E760" i="6"/>
  <c r="G760" i="6"/>
  <c r="E768" i="6"/>
  <c r="Q768" i="6"/>
  <c r="G768" i="6"/>
  <c r="E776" i="6"/>
  <c r="Q776" i="6"/>
  <c r="G776" i="6"/>
  <c r="E784" i="6"/>
  <c r="Q784" i="6"/>
  <c r="G784" i="6"/>
  <c r="E792" i="6"/>
  <c r="Q792" i="6"/>
  <c r="G792" i="6"/>
  <c r="E800" i="6"/>
  <c r="Q800" i="6"/>
  <c r="G800" i="6"/>
  <c r="E808" i="6"/>
  <c r="Q808" i="6"/>
  <c r="G808" i="6"/>
  <c r="E816" i="6"/>
  <c r="Q816" i="6"/>
  <c r="G816" i="6"/>
  <c r="Q824" i="6"/>
  <c r="E824" i="6"/>
  <c r="G824" i="6"/>
  <c r="E832" i="6"/>
  <c r="Q832" i="6"/>
  <c r="G832" i="6"/>
  <c r="E840" i="6"/>
  <c r="Q840" i="6"/>
  <c r="G840" i="6"/>
  <c r="E848" i="6"/>
  <c r="Q848" i="6"/>
  <c r="G848" i="6"/>
  <c r="Q856" i="6"/>
  <c r="E856" i="6"/>
  <c r="G856" i="6"/>
  <c r="E864" i="6"/>
  <c r="Q864" i="6"/>
  <c r="G864" i="6"/>
  <c r="E872" i="6"/>
  <c r="Q872" i="6"/>
  <c r="G872" i="6"/>
  <c r="E880" i="6"/>
  <c r="Q880" i="6"/>
  <c r="G880" i="6"/>
  <c r="E888" i="6"/>
  <c r="Q888" i="6"/>
  <c r="G888" i="6"/>
  <c r="E896" i="6"/>
  <c r="Q896" i="6"/>
  <c r="G896" i="6"/>
  <c r="E904" i="6"/>
  <c r="Q904" i="6"/>
  <c r="G904" i="6"/>
  <c r="Q912" i="6"/>
  <c r="E912" i="6"/>
  <c r="G912" i="6"/>
  <c r="Q920" i="6"/>
  <c r="E920" i="6"/>
  <c r="G920" i="6"/>
  <c r="Q928" i="6"/>
  <c r="E928" i="6"/>
  <c r="G928" i="6"/>
  <c r="E936" i="6"/>
  <c r="Q936" i="6"/>
  <c r="G936" i="6"/>
  <c r="Q944" i="6"/>
  <c r="E944" i="6"/>
  <c r="G944" i="6"/>
  <c r="Q952" i="6"/>
  <c r="E952" i="6"/>
  <c r="G952" i="6"/>
  <c r="Q960" i="6"/>
  <c r="E960" i="6"/>
  <c r="G960" i="6"/>
  <c r="E968" i="6"/>
  <c r="Q968" i="6"/>
  <c r="G968" i="6"/>
  <c r="Q976" i="6"/>
  <c r="E976" i="6"/>
  <c r="G976" i="6"/>
  <c r="Q984" i="6"/>
  <c r="E984" i="6"/>
  <c r="G984" i="6"/>
  <c r="Q992" i="6"/>
  <c r="E992" i="6"/>
  <c r="G992" i="6"/>
  <c r="E1000" i="6"/>
  <c r="Q1000" i="6"/>
  <c r="G1000" i="6"/>
  <c r="G8" i="6"/>
  <c r="G16" i="6"/>
  <c r="G24" i="6"/>
  <c r="G32" i="6"/>
  <c r="G40" i="6"/>
  <c r="G48" i="6"/>
  <c r="G56" i="6"/>
  <c r="G64" i="6"/>
  <c r="G72" i="6"/>
  <c r="G80" i="6"/>
  <c r="G88" i="6"/>
  <c r="G96" i="6"/>
  <c r="G104" i="6"/>
  <c r="G112" i="6"/>
  <c r="G120" i="6"/>
  <c r="G128" i="6"/>
  <c r="G136" i="6"/>
  <c r="G144" i="6"/>
  <c r="G152" i="6"/>
  <c r="G160" i="6"/>
  <c r="G168" i="6"/>
  <c r="G176" i="6"/>
  <c r="G184" i="6"/>
  <c r="G192" i="6"/>
  <c r="G200" i="6"/>
  <c r="G208" i="6"/>
  <c r="G216" i="6"/>
  <c r="G224" i="6"/>
  <c r="G232" i="6"/>
  <c r="G240" i="6"/>
  <c r="G248" i="6"/>
  <c r="G256" i="6"/>
  <c r="G264" i="6"/>
  <c r="G272" i="6"/>
  <c r="G280" i="6"/>
  <c r="G288" i="6"/>
  <c r="G296" i="6"/>
  <c r="G304" i="6"/>
  <c r="G312" i="6"/>
  <c r="G320" i="6"/>
  <c r="G328" i="6"/>
  <c r="G336" i="6"/>
  <c r="G344" i="6"/>
  <c r="G352" i="6"/>
  <c r="G360" i="6"/>
  <c r="G368" i="6"/>
  <c r="G376" i="6"/>
  <c r="G384" i="6"/>
  <c r="G392" i="6"/>
  <c r="G400" i="6"/>
  <c r="G408" i="6"/>
  <c r="G416" i="6"/>
  <c r="G424" i="6"/>
  <c r="G432" i="6"/>
  <c r="G440" i="6"/>
  <c r="G448" i="6"/>
  <c r="G456" i="6"/>
  <c r="G464" i="6"/>
  <c r="G472" i="6"/>
  <c r="G480" i="6"/>
  <c r="G488" i="6"/>
  <c r="G496" i="6"/>
  <c r="G504" i="6"/>
  <c r="G512" i="6"/>
  <c r="G520" i="6"/>
  <c r="G528" i="6"/>
  <c r="G536" i="6"/>
  <c r="G544" i="6"/>
  <c r="G552" i="6"/>
  <c r="G560" i="6"/>
  <c r="G568" i="6"/>
  <c r="G640" i="6"/>
  <c r="Q75" i="6"/>
  <c r="Q126" i="6"/>
  <c r="Q229" i="6"/>
  <c r="Q331" i="6"/>
  <c r="Q382" i="6"/>
  <c r="Q730" i="6"/>
  <c r="Q34" i="6"/>
  <c r="Q179" i="6"/>
  <c r="Q230" i="6"/>
  <c r="Q333" i="6"/>
  <c r="Q490" i="6"/>
  <c r="E234" i="6"/>
  <c r="Q234" i="6"/>
  <c r="Q242" i="6"/>
  <c r="E242" i="6"/>
  <c r="E250" i="6"/>
  <c r="Q250" i="6"/>
  <c r="E258" i="6"/>
  <c r="Q258" i="6"/>
  <c r="E266" i="6"/>
  <c r="Q266" i="6"/>
  <c r="E274" i="6"/>
  <c r="Q274" i="6"/>
  <c r="E282" i="6"/>
  <c r="Q282" i="6"/>
  <c r="E290" i="6"/>
  <c r="Q290" i="6"/>
  <c r="E298" i="6"/>
  <c r="Q298" i="6"/>
  <c r="Q306" i="6"/>
  <c r="E306" i="6"/>
  <c r="E314" i="6"/>
  <c r="Q314" i="6"/>
  <c r="E322" i="6"/>
  <c r="Q322" i="6"/>
  <c r="E330" i="6"/>
  <c r="Q330" i="6"/>
  <c r="E338" i="6"/>
  <c r="Q338" i="6"/>
  <c r="E346" i="6"/>
  <c r="Q346" i="6"/>
  <c r="E354" i="6"/>
  <c r="Q354" i="6"/>
  <c r="E362" i="6"/>
  <c r="Q362" i="6"/>
  <c r="E370" i="6"/>
  <c r="Q370" i="6"/>
  <c r="E378" i="6"/>
  <c r="Q378" i="6"/>
  <c r="E386" i="6"/>
  <c r="Q386" i="6"/>
  <c r="E394" i="6"/>
  <c r="Q394" i="6"/>
  <c r="E402" i="6"/>
  <c r="Q402" i="6"/>
  <c r="E410" i="6"/>
  <c r="Q410" i="6"/>
  <c r="E418" i="6"/>
  <c r="Q418" i="6"/>
  <c r="E426" i="6"/>
  <c r="Q426" i="6"/>
  <c r="E434" i="6"/>
  <c r="Q434" i="6"/>
  <c r="E442" i="6"/>
  <c r="Q442" i="6"/>
  <c r="E450" i="6"/>
  <c r="Q450" i="6"/>
  <c r="E458" i="6"/>
  <c r="Q458" i="6"/>
  <c r="E466" i="6"/>
  <c r="Q466" i="6"/>
  <c r="E474" i="6"/>
  <c r="Q474" i="6"/>
  <c r="E482" i="6"/>
  <c r="Q482" i="6"/>
  <c r="E826" i="6"/>
  <c r="Q826" i="6"/>
  <c r="E834" i="6"/>
  <c r="Q834" i="6"/>
  <c r="E842" i="6"/>
  <c r="Q842" i="6"/>
  <c r="E850" i="6"/>
  <c r="Q850" i="6"/>
  <c r="E858" i="6"/>
  <c r="Q858" i="6"/>
  <c r="E866" i="6"/>
  <c r="Q866" i="6"/>
  <c r="E874" i="6"/>
  <c r="Q874" i="6"/>
  <c r="E882" i="6"/>
  <c r="Q882" i="6"/>
  <c r="E890" i="6"/>
  <c r="Q890" i="6"/>
  <c r="E898" i="6"/>
  <c r="Q898" i="6"/>
  <c r="E906" i="6"/>
  <c r="Q906" i="6"/>
  <c r="E914" i="6"/>
  <c r="Q914" i="6"/>
  <c r="E922" i="6"/>
  <c r="Q922" i="6"/>
  <c r="E930" i="6"/>
  <c r="Q930" i="6"/>
  <c r="E938" i="6"/>
  <c r="Q938" i="6"/>
  <c r="E946" i="6"/>
  <c r="Q946" i="6"/>
  <c r="E954" i="6"/>
  <c r="Q954" i="6"/>
  <c r="E962" i="6"/>
  <c r="Q962" i="6"/>
  <c r="E970" i="6"/>
  <c r="Q970" i="6"/>
  <c r="E978" i="6"/>
  <c r="Q978" i="6"/>
  <c r="E986" i="6"/>
  <c r="Q986" i="6"/>
  <c r="E994" i="6"/>
  <c r="Q994" i="6"/>
  <c r="E1002" i="6"/>
  <c r="Q1002" i="6"/>
  <c r="G10" i="6"/>
  <c r="G18" i="6"/>
  <c r="G26" i="6"/>
  <c r="G34" i="6"/>
  <c r="G42" i="6"/>
  <c r="G226" i="6"/>
  <c r="G234" i="6"/>
  <c r="G242" i="6"/>
  <c r="G250" i="6"/>
  <c r="G258" i="6"/>
  <c r="G266" i="6"/>
  <c r="G274" i="6"/>
  <c r="G282" i="6"/>
  <c r="G290" i="6"/>
  <c r="G298" i="6"/>
  <c r="G306" i="6"/>
  <c r="G314" i="6"/>
  <c r="G322" i="6"/>
  <c r="G330" i="6"/>
  <c r="G338" i="6"/>
  <c r="G346" i="6"/>
  <c r="G354" i="6"/>
  <c r="G362" i="6"/>
  <c r="G370" i="6"/>
  <c r="G378" i="6"/>
  <c r="G386" i="6"/>
  <c r="G394" i="6"/>
  <c r="G402" i="6"/>
  <c r="G410" i="6"/>
  <c r="G418" i="6"/>
  <c r="G426" i="6"/>
  <c r="G434" i="6"/>
  <c r="G442" i="6"/>
  <c r="G450" i="6"/>
  <c r="G458" i="6"/>
  <c r="G466" i="6"/>
  <c r="G474" i="6"/>
  <c r="G482" i="6"/>
  <c r="G490" i="6"/>
  <c r="G730" i="6"/>
  <c r="G818" i="6"/>
  <c r="G850" i="6"/>
  <c r="G882" i="6"/>
  <c r="G914" i="6"/>
  <c r="G946" i="6"/>
  <c r="G978" i="6"/>
  <c r="Q139" i="6"/>
  <c r="Q190" i="6"/>
  <c r="Q293" i="6"/>
  <c r="Q50" i="6"/>
  <c r="E50" i="6"/>
  <c r="E58" i="6"/>
  <c r="Q58" i="6"/>
  <c r="E66" i="6"/>
  <c r="Q66" i="6"/>
  <c r="E74" i="6"/>
  <c r="Q74" i="6"/>
  <c r="E82" i="6"/>
  <c r="Q82" i="6"/>
  <c r="E90" i="6"/>
  <c r="Q90" i="6"/>
  <c r="E98" i="6"/>
  <c r="Q98" i="6"/>
  <c r="E106" i="6"/>
  <c r="Q106" i="6"/>
  <c r="E114" i="6"/>
  <c r="Q114" i="6"/>
  <c r="E122" i="6"/>
  <c r="Q122" i="6"/>
  <c r="E130" i="6"/>
  <c r="Q130" i="6"/>
  <c r="E138" i="6"/>
  <c r="Q138" i="6"/>
  <c r="E146" i="6"/>
  <c r="Q146" i="6"/>
  <c r="E154" i="6"/>
  <c r="Q154" i="6"/>
  <c r="Q162" i="6"/>
  <c r="E162" i="6"/>
  <c r="E170" i="6"/>
  <c r="Q170" i="6"/>
  <c r="Q178" i="6"/>
  <c r="E178" i="6"/>
  <c r="E186" i="6"/>
  <c r="Q186" i="6"/>
  <c r="E194" i="6"/>
  <c r="Q194" i="6"/>
  <c r="E202" i="6"/>
  <c r="Q202" i="6"/>
  <c r="E210" i="6"/>
  <c r="Q210" i="6"/>
  <c r="E218" i="6"/>
  <c r="Q218" i="6"/>
  <c r="E738" i="6"/>
  <c r="Q738" i="6"/>
  <c r="E746" i="6"/>
  <c r="Q746" i="6"/>
  <c r="E754" i="6"/>
  <c r="Q754" i="6"/>
  <c r="E762" i="6"/>
  <c r="Q762" i="6"/>
  <c r="E770" i="6"/>
  <c r="Q770" i="6"/>
  <c r="E778" i="6"/>
  <c r="Q778" i="6"/>
  <c r="E786" i="6"/>
  <c r="Q786" i="6"/>
  <c r="E794" i="6"/>
  <c r="Q794" i="6"/>
  <c r="E802" i="6"/>
  <c r="Q802" i="6"/>
  <c r="E810" i="6"/>
  <c r="Q810" i="6"/>
  <c r="E83" i="6"/>
  <c r="Q83" i="6"/>
  <c r="E91" i="6"/>
  <c r="Q91" i="6"/>
  <c r="E99" i="6"/>
  <c r="Q99" i="6"/>
  <c r="E107" i="6"/>
  <c r="Q107" i="6"/>
  <c r="E147" i="6"/>
  <c r="Q147" i="6"/>
  <c r="E155" i="6"/>
  <c r="Q155" i="6"/>
  <c r="E163" i="6"/>
  <c r="Q163" i="6"/>
  <c r="E171" i="6"/>
  <c r="Q171" i="6"/>
  <c r="E211" i="6"/>
  <c r="Q211" i="6"/>
  <c r="E219" i="6"/>
  <c r="Q219" i="6"/>
  <c r="E227" i="6"/>
  <c r="Q227" i="6"/>
  <c r="E235" i="6"/>
  <c r="Q235" i="6"/>
  <c r="E275" i="6"/>
  <c r="Q275" i="6"/>
  <c r="E283" i="6"/>
  <c r="Q283" i="6"/>
  <c r="E291" i="6"/>
  <c r="Q291" i="6"/>
  <c r="E299" i="6"/>
  <c r="Q299" i="6"/>
  <c r="E339" i="6"/>
  <c r="Q339" i="6"/>
  <c r="E347" i="6"/>
  <c r="Q347" i="6"/>
  <c r="E355" i="6"/>
  <c r="Q355" i="6"/>
  <c r="E363" i="6"/>
  <c r="Q363" i="6"/>
  <c r="E403" i="6"/>
  <c r="Q403" i="6"/>
  <c r="E411" i="6"/>
  <c r="Q411" i="6"/>
  <c r="E419" i="6"/>
  <c r="Q419" i="6"/>
  <c r="E427" i="6"/>
  <c r="Q427" i="6"/>
  <c r="E435" i="6"/>
  <c r="Q435" i="6"/>
  <c r="E443" i="6"/>
  <c r="Q443" i="6"/>
  <c r="E451" i="6"/>
  <c r="Q451" i="6"/>
  <c r="E459" i="6"/>
  <c r="Q459" i="6"/>
  <c r="E467" i="6"/>
  <c r="Q467" i="6"/>
  <c r="E475" i="6"/>
  <c r="Q475" i="6"/>
  <c r="E483" i="6"/>
  <c r="Q483" i="6"/>
  <c r="E491" i="6"/>
  <c r="Q491" i="6"/>
  <c r="E499" i="6"/>
  <c r="Q499" i="6"/>
  <c r="Q507" i="6"/>
  <c r="E507" i="6"/>
  <c r="E515" i="6"/>
  <c r="Q515" i="6"/>
  <c r="Q523" i="6"/>
  <c r="E523" i="6"/>
  <c r="E531" i="6"/>
  <c r="Q531" i="6"/>
  <c r="E547" i="6"/>
  <c r="Q547" i="6"/>
  <c r="E555" i="6"/>
  <c r="Q555" i="6"/>
  <c r="E563" i="6"/>
  <c r="Q563" i="6"/>
  <c r="E571" i="6"/>
  <c r="Q571" i="6"/>
  <c r="E579" i="6"/>
  <c r="Q579" i="6"/>
  <c r="E587" i="6"/>
  <c r="Q587" i="6"/>
  <c r="E595" i="6"/>
  <c r="Q595" i="6"/>
  <c r="E603" i="6"/>
  <c r="Q603" i="6"/>
  <c r="E611" i="6"/>
  <c r="Q611" i="6"/>
  <c r="E619" i="6"/>
  <c r="Q619" i="6"/>
  <c r="E627" i="6"/>
  <c r="Q627" i="6"/>
  <c r="E635" i="6"/>
  <c r="Q635" i="6"/>
  <c r="E643" i="6"/>
  <c r="Q643" i="6"/>
  <c r="Q651" i="6"/>
  <c r="E651" i="6"/>
  <c r="Q659" i="6"/>
  <c r="E659" i="6"/>
  <c r="E667" i="6"/>
  <c r="Q667" i="6"/>
  <c r="E675" i="6"/>
  <c r="Q675" i="6"/>
  <c r="E683" i="6"/>
  <c r="Q683" i="6"/>
  <c r="E691" i="6"/>
  <c r="Q691" i="6"/>
  <c r="Q699" i="6"/>
  <c r="E699" i="6"/>
  <c r="E707" i="6"/>
  <c r="Q707" i="6"/>
  <c r="Q715" i="6"/>
  <c r="E715" i="6"/>
  <c r="E723" i="6"/>
  <c r="Q723" i="6"/>
  <c r="E731" i="6"/>
  <c r="Q731" i="6"/>
  <c r="E739" i="6"/>
  <c r="Q739" i="6"/>
  <c r="E747" i="6"/>
  <c r="Q747" i="6"/>
  <c r="E755" i="6"/>
  <c r="Q755" i="6"/>
  <c r="E763" i="6"/>
  <c r="Q763" i="6"/>
  <c r="E771" i="6"/>
  <c r="Q771" i="6"/>
  <c r="E779" i="6"/>
  <c r="Q779" i="6"/>
  <c r="E787" i="6"/>
  <c r="Q787" i="6"/>
  <c r="E795" i="6"/>
  <c r="Q795" i="6"/>
  <c r="E803" i="6"/>
  <c r="Q803" i="6"/>
  <c r="E811" i="6"/>
  <c r="Q811" i="6"/>
  <c r="E819" i="6"/>
  <c r="Q819" i="6"/>
  <c r="E827" i="6"/>
  <c r="Q827" i="6"/>
  <c r="E835" i="6"/>
  <c r="Q835" i="6"/>
  <c r="E843" i="6"/>
  <c r="Q843" i="6"/>
  <c r="E851" i="6"/>
  <c r="Q851" i="6"/>
  <c r="E859" i="6"/>
  <c r="Q859" i="6"/>
  <c r="E867" i="6"/>
  <c r="Q867" i="6"/>
  <c r="E875" i="6"/>
  <c r="Q875" i="6"/>
  <c r="E883" i="6"/>
  <c r="Q883" i="6"/>
  <c r="E891" i="6"/>
  <c r="Q891" i="6"/>
  <c r="E899" i="6"/>
  <c r="Q899" i="6"/>
  <c r="E907" i="6"/>
  <c r="Q907" i="6"/>
  <c r="E915" i="6"/>
  <c r="Q915" i="6"/>
  <c r="E931" i="6"/>
  <c r="Q931" i="6"/>
  <c r="E939" i="6"/>
  <c r="Q939" i="6"/>
  <c r="E947" i="6"/>
  <c r="Q947" i="6"/>
  <c r="E955" i="6"/>
  <c r="Q955" i="6"/>
  <c r="E963" i="6"/>
  <c r="Q963" i="6"/>
  <c r="E971" i="6"/>
  <c r="Q971" i="6"/>
  <c r="E979" i="6"/>
  <c r="Q979" i="6"/>
  <c r="E987" i="6"/>
  <c r="Q987" i="6"/>
  <c r="E995" i="6"/>
  <c r="Q995" i="6"/>
  <c r="E1003" i="6"/>
  <c r="Q1003" i="6"/>
  <c r="G51" i="6"/>
  <c r="G75" i="6"/>
  <c r="G83" i="6"/>
  <c r="G91" i="6"/>
  <c r="G99" i="6"/>
  <c r="G107" i="6"/>
  <c r="G115" i="6"/>
  <c r="G139" i="6"/>
  <c r="G147" i="6"/>
  <c r="G155" i="6"/>
  <c r="G163" i="6"/>
  <c r="G171" i="6"/>
  <c r="G179" i="6"/>
  <c r="G203" i="6"/>
  <c r="G211" i="6"/>
  <c r="G219" i="6"/>
  <c r="G227" i="6"/>
  <c r="G235" i="6"/>
  <c r="G243" i="6"/>
  <c r="G267" i="6"/>
  <c r="G275" i="6"/>
  <c r="G283" i="6"/>
  <c r="G291" i="6"/>
  <c r="G299" i="6"/>
  <c r="G307" i="6"/>
  <c r="G331" i="6"/>
  <c r="G339" i="6"/>
  <c r="G347" i="6"/>
  <c r="G355" i="6"/>
  <c r="G363" i="6"/>
  <c r="G371" i="6"/>
  <c r="G395" i="6"/>
  <c r="G403" i="6"/>
  <c r="G411" i="6"/>
  <c r="G419" i="6"/>
  <c r="G427" i="6"/>
  <c r="G435" i="6"/>
  <c r="G443" i="6"/>
  <c r="G451" i="6"/>
  <c r="G459" i="6"/>
  <c r="G467" i="6"/>
  <c r="G475" i="6"/>
  <c r="G483" i="6"/>
  <c r="G491" i="6"/>
  <c r="G499" i="6"/>
  <c r="G507" i="6"/>
  <c r="G515" i="6"/>
  <c r="G523" i="6"/>
  <c r="G531" i="6"/>
  <c r="G539" i="6"/>
  <c r="G547" i="6"/>
  <c r="G555" i="6"/>
  <c r="G563" i="6"/>
  <c r="G571" i="6"/>
  <c r="G619" i="6"/>
  <c r="G632" i="6"/>
  <c r="G644" i="6"/>
  <c r="G731" i="6"/>
  <c r="G755" i="6"/>
  <c r="G787" i="6"/>
  <c r="G819" i="6"/>
  <c r="G851" i="6"/>
  <c r="G883" i="6"/>
  <c r="G915" i="6"/>
  <c r="G947" i="6"/>
  <c r="G979" i="6"/>
  <c r="Q10" i="6"/>
  <c r="Q42" i="6"/>
  <c r="Q141" i="6"/>
  <c r="Q243" i="6"/>
  <c r="Q294" i="6"/>
  <c r="Q397" i="6"/>
  <c r="Q540" i="6"/>
  <c r="Q818" i="6"/>
  <c r="E498" i="6"/>
  <c r="Q498" i="6"/>
  <c r="E506" i="6"/>
  <c r="Q506" i="6"/>
  <c r="E514" i="6"/>
  <c r="Q514" i="6"/>
  <c r="E522" i="6"/>
  <c r="Q522" i="6"/>
  <c r="E530" i="6"/>
  <c r="Q530" i="6"/>
  <c r="E538" i="6"/>
  <c r="Q538" i="6"/>
  <c r="E546" i="6"/>
  <c r="Q546" i="6"/>
  <c r="E554" i="6"/>
  <c r="Q554" i="6"/>
  <c r="E562" i="6"/>
  <c r="Q562" i="6"/>
  <c r="E570" i="6"/>
  <c r="Q570" i="6"/>
  <c r="E578" i="6"/>
  <c r="Q578" i="6"/>
  <c r="E586" i="6"/>
  <c r="Q586" i="6"/>
  <c r="E594" i="6"/>
  <c r="Q594" i="6"/>
  <c r="E602" i="6"/>
  <c r="Q602" i="6"/>
  <c r="E610" i="6"/>
  <c r="Q610" i="6"/>
  <c r="E618" i="6"/>
  <c r="Q618" i="6"/>
  <c r="E626" i="6"/>
  <c r="Q626" i="6"/>
  <c r="E634" i="6"/>
  <c r="Q634" i="6"/>
  <c r="E642" i="6"/>
  <c r="Q642" i="6"/>
  <c r="E650" i="6"/>
  <c r="Q650" i="6"/>
  <c r="E658" i="6"/>
  <c r="Q658" i="6"/>
  <c r="E666" i="6"/>
  <c r="Q666" i="6"/>
  <c r="E674" i="6"/>
  <c r="Q674" i="6"/>
  <c r="E682" i="6"/>
  <c r="Q682" i="6"/>
  <c r="E690" i="6"/>
  <c r="Q690" i="6"/>
  <c r="E698" i="6"/>
  <c r="Q698" i="6"/>
  <c r="E706" i="6"/>
  <c r="Q706" i="6"/>
  <c r="E714" i="6"/>
  <c r="Q714" i="6"/>
  <c r="E722" i="6"/>
  <c r="Q722" i="6"/>
  <c r="E11" i="6"/>
  <c r="Q11" i="6"/>
  <c r="E19" i="6"/>
  <c r="Q19" i="6"/>
  <c r="E27" i="6"/>
  <c r="Q27" i="6"/>
  <c r="E35" i="6"/>
  <c r="Q35" i="6"/>
  <c r="E43" i="6"/>
  <c r="Q43" i="6"/>
  <c r="E59" i="6"/>
  <c r="Q59" i="6"/>
  <c r="E67" i="6"/>
  <c r="Q67" i="6"/>
  <c r="E123" i="6"/>
  <c r="Q123" i="6"/>
  <c r="E131" i="6"/>
  <c r="Q131" i="6"/>
  <c r="E187" i="6"/>
  <c r="Q187" i="6"/>
  <c r="E195" i="6"/>
  <c r="Q195" i="6"/>
  <c r="E251" i="6"/>
  <c r="Q251" i="6"/>
  <c r="E259" i="6"/>
  <c r="Q259" i="6"/>
  <c r="E315" i="6"/>
  <c r="Q315" i="6"/>
  <c r="E323" i="6"/>
  <c r="Q323" i="6"/>
  <c r="E379" i="6"/>
  <c r="Q379" i="6"/>
  <c r="E387" i="6"/>
  <c r="Q387" i="6"/>
  <c r="E12" i="6"/>
  <c r="Q12" i="6"/>
  <c r="E20" i="6"/>
  <c r="Q20" i="6"/>
  <c r="E28" i="6"/>
  <c r="Q28" i="6"/>
  <c r="E36" i="6"/>
  <c r="Q36" i="6"/>
  <c r="E44" i="6"/>
  <c r="Q44" i="6"/>
  <c r="E52" i="6"/>
  <c r="Q52" i="6"/>
  <c r="E60" i="6"/>
  <c r="Q60" i="6"/>
  <c r="E68" i="6"/>
  <c r="Q68" i="6"/>
  <c r="Q76" i="6"/>
  <c r="E76" i="6"/>
  <c r="E84" i="6"/>
  <c r="Q84" i="6"/>
  <c r="Q92" i="6"/>
  <c r="E92" i="6"/>
  <c r="E100" i="6"/>
  <c r="Q100" i="6"/>
  <c r="E108" i="6"/>
  <c r="Q108" i="6"/>
  <c r="E116" i="6"/>
  <c r="Q116" i="6"/>
  <c r="E124" i="6"/>
  <c r="Q124" i="6"/>
  <c r="E132" i="6"/>
  <c r="Q132" i="6"/>
  <c r="Q140" i="6"/>
  <c r="E140" i="6"/>
  <c r="E148" i="6"/>
  <c r="Q148" i="6"/>
  <c r="Q156" i="6"/>
  <c r="E156" i="6"/>
  <c r="E164" i="6"/>
  <c r="Q164" i="6"/>
  <c r="E172" i="6"/>
  <c r="Q172" i="6"/>
  <c r="E180" i="6"/>
  <c r="Q180" i="6"/>
  <c r="E188" i="6"/>
  <c r="Q188" i="6"/>
  <c r="E196" i="6"/>
  <c r="Q196" i="6"/>
  <c r="E204" i="6"/>
  <c r="Q204" i="6"/>
  <c r="E212" i="6"/>
  <c r="Q212" i="6"/>
  <c r="E228" i="6"/>
  <c r="Q228" i="6"/>
  <c r="E236" i="6"/>
  <c r="Q236" i="6"/>
  <c r="E244" i="6"/>
  <c r="Q244" i="6"/>
  <c r="E252" i="6"/>
  <c r="Q252" i="6"/>
  <c r="E260" i="6"/>
  <c r="Q260" i="6"/>
  <c r="Q268" i="6"/>
  <c r="E268" i="6"/>
  <c r="E276" i="6"/>
  <c r="Q276" i="6"/>
  <c r="Q284" i="6"/>
  <c r="E284" i="6"/>
  <c r="E292" i="6"/>
  <c r="Q292" i="6"/>
  <c r="E300" i="6"/>
  <c r="Q300" i="6"/>
  <c r="E308" i="6"/>
  <c r="Q308" i="6"/>
  <c r="E316" i="6"/>
  <c r="Q316" i="6"/>
  <c r="E324" i="6"/>
  <c r="Q324" i="6"/>
  <c r="E332" i="6"/>
  <c r="Q332" i="6"/>
  <c r="E340" i="6"/>
  <c r="Q340" i="6"/>
  <c r="E348" i="6"/>
  <c r="Q348" i="6"/>
  <c r="E356" i="6"/>
  <c r="Q356" i="6"/>
  <c r="E364" i="6"/>
  <c r="Q364" i="6"/>
  <c r="E372" i="6"/>
  <c r="Q372" i="6"/>
  <c r="E380" i="6"/>
  <c r="Q380" i="6"/>
  <c r="E388" i="6"/>
  <c r="Q388" i="6"/>
  <c r="E396" i="6"/>
  <c r="Q396" i="6"/>
  <c r="E404" i="6"/>
  <c r="Q404" i="6"/>
  <c r="E412" i="6"/>
  <c r="Q412" i="6"/>
  <c r="E420" i="6"/>
  <c r="Q420" i="6"/>
  <c r="E428" i="6"/>
  <c r="Q428" i="6"/>
  <c r="E436" i="6"/>
  <c r="Q436" i="6"/>
  <c r="E444" i="6"/>
  <c r="Q444" i="6"/>
  <c r="E452" i="6"/>
  <c r="Q452" i="6"/>
  <c r="E460" i="6"/>
  <c r="Q460" i="6"/>
  <c r="E468" i="6"/>
  <c r="Q468" i="6"/>
  <c r="E476" i="6"/>
  <c r="Q476" i="6"/>
  <c r="E484" i="6"/>
  <c r="Q484" i="6"/>
  <c r="E492" i="6"/>
  <c r="Q492" i="6"/>
  <c r="E500" i="6"/>
  <c r="Q500" i="6"/>
  <c r="E508" i="6"/>
  <c r="Q508" i="6"/>
  <c r="E516" i="6"/>
  <c r="Q516" i="6"/>
  <c r="E524" i="6"/>
  <c r="Q524" i="6"/>
  <c r="E532" i="6"/>
  <c r="Q532" i="6"/>
  <c r="E548" i="6"/>
  <c r="Q548" i="6"/>
  <c r="E556" i="6"/>
  <c r="Q556" i="6"/>
  <c r="E564" i="6"/>
  <c r="Q564" i="6"/>
  <c r="E572" i="6"/>
  <c r="Q572" i="6"/>
  <c r="E580" i="6"/>
  <c r="Q580" i="6"/>
  <c r="E588" i="6"/>
  <c r="Q588" i="6"/>
  <c r="E596" i="6"/>
  <c r="Q596" i="6"/>
  <c r="E604" i="6"/>
  <c r="Q604" i="6"/>
  <c r="E612" i="6"/>
  <c r="Q612" i="6"/>
  <c r="E620" i="6"/>
  <c r="Q620" i="6"/>
  <c r="E628" i="6"/>
  <c r="Q628" i="6"/>
  <c r="E636" i="6"/>
  <c r="Q636" i="6"/>
  <c r="E652" i="6"/>
  <c r="Q652" i="6"/>
  <c r="E660" i="6"/>
  <c r="Q660" i="6"/>
  <c r="E668" i="6"/>
  <c r="Q668" i="6"/>
  <c r="E676" i="6"/>
  <c r="Q676" i="6"/>
  <c r="G676" i="6"/>
  <c r="E684" i="6"/>
  <c r="Q684" i="6"/>
  <c r="G684" i="6"/>
  <c r="E692" i="6"/>
  <c r="Q692" i="6"/>
  <c r="G692" i="6"/>
  <c r="E700" i="6"/>
  <c r="Q700" i="6"/>
  <c r="G700" i="6"/>
  <c r="E708" i="6"/>
  <c r="Q708" i="6"/>
  <c r="G708" i="6"/>
  <c r="E716" i="6"/>
  <c r="Q716" i="6"/>
  <c r="G716" i="6"/>
  <c r="E724" i="6"/>
  <c r="Q724" i="6"/>
  <c r="G724" i="6"/>
  <c r="E732" i="6"/>
  <c r="G732" i="6"/>
  <c r="E740" i="6"/>
  <c r="Q740" i="6"/>
  <c r="G740" i="6"/>
  <c r="E748" i="6"/>
  <c r="Q748" i="6"/>
  <c r="G748" i="6"/>
  <c r="E756" i="6"/>
  <c r="Q756" i="6"/>
  <c r="G756" i="6"/>
  <c r="E764" i="6"/>
  <c r="Q764" i="6"/>
  <c r="G764" i="6"/>
  <c r="E772" i="6"/>
  <c r="Q772" i="6"/>
  <c r="G772" i="6"/>
  <c r="E780" i="6"/>
  <c r="Q780" i="6"/>
  <c r="G780" i="6"/>
  <c r="E788" i="6"/>
  <c r="Q788" i="6"/>
  <c r="G788" i="6"/>
  <c r="E796" i="6"/>
  <c r="Q796" i="6"/>
  <c r="G796" i="6"/>
  <c r="E804" i="6"/>
  <c r="Q804" i="6"/>
  <c r="G804" i="6"/>
  <c r="E812" i="6"/>
  <c r="Q812" i="6"/>
  <c r="G812" i="6"/>
  <c r="E820" i="6"/>
  <c r="Q820" i="6"/>
  <c r="G820" i="6"/>
  <c r="E828" i="6"/>
  <c r="Q828" i="6"/>
  <c r="G828" i="6"/>
  <c r="E836" i="6"/>
  <c r="Q836" i="6"/>
  <c r="G836" i="6"/>
  <c r="E844" i="6"/>
  <c r="Q844" i="6"/>
  <c r="G844" i="6"/>
  <c r="E852" i="6"/>
  <c r="Q852" i="6"/>
  <c r="G852" i="6"/>
  <c r="E860" i="6"/>
  <c r="Q860" i="6"/>
  <c r="G860" i="6"/>
  <c r="E868" i="6"/>
  <c r="Q868" i="6"/>
  <c r="G868" i="6"/>
  <c r="E876" i="6"/>
  <c r="Q876" i="6"/>
  <c r="G876" i="6"/>
  <c r="E884" i="6"/>
  <c r="Q884" i="6"/>
  <c r="G884" i="6"/>
  <c r="E892" i="6"/>
  <c r="Q892" i="6"/>
  <c r="G892" i="6"/>
  <c r="E900" i="6"/>
  <c r="Q900" i="6"/>
  <c r="G900" i="6"/>
  <c r="E908" i="6"/>
  <c r="Q908" i="6"/>
  <c r="G908" i="6"/>
  <c r="E916" i="6"/>
  <c r="Q916" i="6"/>
  <c r="G916" i="6"/>
  <c r="E924" i="6"/>
  <c r="Q924" i="6"/>
  <c r="G924" i="6"/>
  <c r="E932" i="6"/>
  <c r="Q932" i="6"/>
  <c r="G932" i="6"/>
  <c r="E940" i="6"/>
  <c r="Q940" i="6"/>
  <c r="G940" i="6"/>
  <c r="E948" i="6"/>
  <c r="Q948" i="6"/>
  <c r="G948" i="6"/>
  <c r="E956" i="6"/>
  <c r="Q956" i="6"/>
  <c r="G956" i="6"/>
  <c r="E964" i="6"/>
  <c r="Q964" i="6"/>
  <c r="G964" i="6"/>
  <c r="E972" i="6"/>
  <c r="Q972" i="6"/>
  <c r="G972" i="6"/>
  <c r="E980" i="6"/>
  <c r="Q980" i="6"/>
  <c r="G980" i="6"/>
  <c r="E988" i="6"/>
  <c r="Q988" i="6"/>
  <c r="G988" i="6"/>
  <c r="E996" i="6"/>
  <c r="Q996" i="6"/>
  <c r="G996" i="6"/>
  <c r="E1004" i="6"/>
  <c r="Q1004" i="6"/>
  <c r="G1004" i="6"/>
  <c r="G12" i="6"/>
  <c r="G20" i="6"/>
  <c r="G28" i="6"/>
  <c r="G36" i="6"/>
  <c r="G44" i="6"/>
  <c r="G52" i="6"/>
  <c r="G60" i="6"/>
  <c r="G68" i="6"/>
  <c r="G76" i="6"/>
  <c r="G84" i="6"/>
  <c r="G92" i="6"/>
  <c r="G100" i="6"/>
  <c r="G108" i="6"/>
  <c r="G116" i="6"/>
  <c r="G124" i="6"/>
  <c r="G132" i="6"/>
  <c r="G140" i="6"/>
  <c r="G148" i="6"/>
  <c r="G156" i="6"/>
  <c r="G164" i="6"/>
  <c r="G172" i="6"/>
  <c r="G180" i="6"/>
  <c r="G188" i="6"/>
  <c r="G196" i="6"/>
  <c r="G204" i="6"/>
  <c r="G212" i="6"/>
  <c r="G220" i="6"/>
  <c r="G228" i="6"/>
  <c r="G236" i="6"/>
  <c r="G244" i="6"/>
  <c r="G252" i="6"/>
  <c r="G260" i="6"/>
  <c r="G268" i="6"/>
  <c r="G276" i="6"/>
  <c r="G284" i="6"/>
  <c r="G292" i="6"/>
  <c r="G300" i="6"/>
  <c r="G308" i="6"/>
  <c r="G316" i="6"/>
  <c r="G324" i="6"/>
  <c r="G332" i="6"/>
  <c r="G340" i="6"/>
  <c r="G348" i="6"/>
  <c r="G356" i="6"/>
  <c r="G364" i="6"/>
  <c r="G372" i="6"/>
  <c r="G380" i="6"/>
  <c r="G388" i="6"/>
  <c r="G396" i="6"/>
  <c r="G404" i="6"/>
  <c r="G412" i="6"/>
  <c r="G420" i="6"/>
  <c r="G428" i="6"/>
  <c r="G436" i="6"/>
  <c r="G444" i="6"/>
  <c r="G452" i="6"/>
  <c r="G460" i="6"/>
  <c r="G468" i="6"/>
  <c r="G476" i="6"/>
  <c r="G484" i="6"/>
  <c r="G492" i="6"/>
  <c r="G500" i="6"/>
  <c r="G508" i="6"/>
  <c r="G516" i="6"/>
  <c r="G524" i="6"/>
  <c r="G532" i="6"/>
  <c r="G540" i="6"/>
  <c r="G548" i="6"/>
  <c r="G556" i="6"/>
  <c r="G564" i="6"/>
  <c r="G572" i="6"/>
  <c r="G595" i="6"/>
  <c r="G608" i="6"/>
  <c r="G620" i="6"/>
  <c r="G634" i="6"/>
  <c r="G659" i="6"/>
  <c r="G672" i="6"/>
  <c r="G691" i="6"/>
  <c r="G714" i="6"/>
  <c r="G762" i="6"/>
  <c r="G794" i="6"/>
  <c r="G826" i="6"/>
  <c r="G858" i="6"/>
  <c r="G890" i="6"/>
  <c r="G922" i="6"/>
  <c r="G954" i="6"/>
  <c r="G986" i="6"/>
  <c r="Q51" i="6"/>
  <c r="Q101" i="6"/>
  <c r="Q203" i="6"/>
  <c r="Q254" i="6"/>
  <c r="Q357" i="6"/>
  <c r="Q421" i="6"/>
  <c r="E109" i="6"/>
  <c r="Q109" i="6"/>
  <c r="E117" i="6"/>
  <c r="Q117" i="6"/>
  <c r="E125" i="6"/>
  <c r="Q125" i="6"/>
  <c r="E133" i="6"/>
  <c r="Q133" i="6"/>
  <c r="E149" i="6"/>
  <c r="Q149" i="6"/>
  <c r="E157" i="6"/>
  <c r="Q157" i="6"/>
  <c r="E173" i="6"/>
  <c r="Q173" i="6"/>
  <c r="E181" i="6"/>
  <c r="Q181" i="6"/>
  <c r="E189" i="6"/>
  <c r="Q189" i="6"/>
  <c r="E197" i="6"/>
  <c r="Q197" i="6"/>
  <c r="E213" i="6"/>
  <c r="Q213" i="6"/>
  <c r="E221" i="6"/>
  <c r="Q221" i="6"/>
  <c r="E237" i="6"/>
  <c r="Q237" i="6"/>
  <c r="E245" i="6"/>
  <c r="Q245" i="6"/>
  <c r="E253" i="6"/>
  <c r="Q253" i="6"/>
  <c r="E261" i="6"/>
  <c r="Q261" i="6"/>
  <c r="E277" i="6"/>
  <c r="Q277" i="6"/>
  <c r="E285" i="6"/>
  <c r="Q285" i="6"/>
  <c r="E301" i="6"/>
  <c r="Q301" i="6"/>
  <c r="E309" i="6"/>
  <c r="Q309" i="6"/>
  <c r="E317" i="6"/>
  <c r="Q317" i="6"/>
  <c r="E325" i="6"/>
  <c r="Q325" i="6"/>
  <c r="E341" i="6"/>
  <c r="Q341" i="6"/>
  <c r="E349" i="6"/>
  <c r="Q349" i="6"/>
  <c r="E365" i="6"/>
  <c r="Q365" i="6"/>
  <c r="E373" i="6"/>
  <c r="Q373" i="6"/>
  <c r="E381" i="6"/>
  <c r="Q381" i="6"/>
  <c r="E389" i="6"/>
  <c r="Q389" i="6"/>
  <c r="E405" i="6"/>
  <c r="Q405" i="6"/>
  <c r="E413" i="6"/>
  <c r="Q413" i="6"/>
  <c r="E429" i="6"/>
  <c r="Q429" i="6"/>
  <c r="E437" i="6"/>
  <c r="Q437" i="6"/>
  <c r="E445" i="6"/>
  <c r="Q445" i="6"/>
  <c r="E461" i="6"/>
  <c r="Q461" i="6"/>
  <c r="E469" i="6"/>
  <c r="Q469" i="6"/>
  <c r="E477" i="6"/>
  <c r="Q477" i="6"/>
  <c r="E485" i="6"/>
  <c r="Q485" i="6"/>
  <c r="E493" i="6"/>
  <c r="Q493" i="6"/>
  <c r="E501" i="6"/>
  <c r="Q501" i="6"/>
  <c r="E509" i="6"/>
  <c r="Q509" i="6"/>
  <c r="E517" i="6"/>
  <c r="Q517" i="6"/>
  <c r="E525" i="6"/>
  <c r="Q525" i="6"/>
  <c r="E533" i="6"/>
  <c r="Q533" i="6"/>
  <c r="E541" i="6"/>
  <c r="Q541" i="6"/>
  <c r="E549" i="6"/>
  <c r="Q549" i="6"/>
  <c r="E557" i="6"/>
  <c r="Q557" i="6"/>
  <c r="E565" i="6"/>
  <c r="Q565" i="6"/>
  <c r="E573" i="6"/>
  <c r="Q573" i="6"/>
  <c r="E581" i="6"/>
  <c r="Q581" i="6"/>
  <c r="E589" i="6"/>
  <c r="Q589" i="6"/>
  <c r="E597" i="6"/>
  <c r="Q597" i="6"/>
  <c r="E605" i="6"/>
  <c r="Q605" i="6"/>
  <c r="E613" i="6"/>
  <c r="Q613" i="6"/>
  <c r="E621" i="6"/>
  <c r="Q621" i="6"/>
  <c r="E629" i="6"/>
  <c r="Q629" i="6"/>
  <c r="E637" i="6"/>
  <c r="Q637" i="6"/>
  <c r="E645" i="6"/>
  <c r="Q645" i="6"/>
  <c r="E653" i="6"/>
  <c r="Q653" i="6"/>
  <c r="E661" i="6"/>
  <c r="Q661" i="6"/>
  <c r="E669" i="6"/>
  <c r="Q669" i="6"/>
  <c r="E677" i="6"/>
  <c r="Q677" i="6"/>
  <c r="E685" i="6"/>
  <c r="Q685" i="6"/>
  <c r="E693" i="6"/>
  <c r="Q693" i="6"/>
  <c r="E701" i="6"/>
  <c r="Q701" i="6"/>
  <c r="E709" i="6"/>
  <c r="Q709" i="6"/>
  <c r="E717" i="6"/>
  <c r="Q717" i="6"/>
  <c r="E725" i="6"/>
  <c r="Q725" i="6"/>
  <c r="E733" i="6"/>
  <c r="Q733" i="6"/>
  <c r="E741" i="6"/>
  <c r="Q741" i="6"/>
  <c r="E749" i="6"/>
  <c r="Q749" i="6"/>
  <c r="G749" i="6"/>
  <c r="E757" i="6"/>
  <c r="Q757" i="6"/>
  <c r="G757" i="6"/>
  <c r="E765" i="6"/>
  <c r="Q765" i="6"/>
  <c r="G765" i="6"/>
  <c r="E773" i="6"/>
  <c r="Q773" i="6"/>
  <c r="G773" i="6"/>
  <c r="E781" i="6"/>
  <c r="Q781" i="6"/>
  <c r="G781" i="6"/>
  <c r="E789" i="6"/>
  <c r="Q789" i="6"/>
  <c r="G789" i="6"/>
  <c r="E797" i="6"/>
  <c r="Q797" i="6"/>
  <c r="G797" i="6"/>
  <c r="E805" i="6"/>
  <c r="Q805" i="6"/>
  <c r="G805" i="6"/>
  <c r="E813" i="6"/>
  <c r="Q813" i="6"/>
  <c r="G813" i="6"/>
  <c r="E821" i="6"/>
  <c r="Q821" i="6"/>
  <c r="G821" i="6"/>
  <c r="E829" i="6"/>
  <c r="Q829" i="6"/>
  <c r="G829" i="6"/>
  <c r="E837" i="6"/>
  <c r="Q837" i="6"/>
  <c r="G837" i="6"/>
  <c r="E845" i="6"/>
  <c r="Q845" i="6"/>
  <c r="G845" i="6"/>
  <c r="E853" i="6"/>
  <c r="Q853" i="6"/>
  <c r="G853" i="6"/>
  <c r="E861" i="6"/>
  <c r="Q861" i="6"/>
  <c r="G861" i="6"/>
  <c r="E869" i="6"/>
  <c r="Q869" i="6"/>
  <c r="G869" i="6"/>
  <c r="E877" i="6"/>
  <c r="Q877" i="6"/>
  <c r="G877" i="6"/>
  <c r="E885" i="6"/>
  <c r="Q885" i="6"/>
  <c r="G885" i="6"/>
  <c r="E893" i="6"/>
  <c r="Q893" i="6"/>
  <c r="G893" i="6"/>
  <c r="E901" i="6"/>
  <c r="Q901" i="6"/>
  <c r="G901" i="6"/>
  <c r="E909" i="6"/>
  <c r="Q909" i="6"/>
  <c r="G909" i="6"/>
  <c r="E917" i="6"/>
  <c r="Q917" i="6"/>
  <c r="G917" i="6"/>
  <c r="E925" i="6"/>
  <c r="Q925" i="6"/>
  <c r="G925" i="6"/>
  <c r="E933" i="6"/>
  <c r="Q933" i="6"/>
  <c r="G933" i="6"/>
  <c r="E941" i="6"/>
  <c r="Q941" i="6"/>
  <c r="G941" i="6"/>
  <c r="E949" i="6"/>
  <c r="Q949" i="6"/>
  <c r="G949" i="6"/>
  <c r="E957" i="6"/>
  <c r="Q957" i="6"/>
  <c r="G957" i="6"/>
  <c r="E965" i="6"/>
  <c r="Q965" i="6"/>
  <c r="G965" i="6"/>
  <c r="E973" i="6"/>
  <c r="Q973" i="6"/>
  <c r="G973" i="6"/>
  <c r="E981" i="6"/>
  <c r="Q981" i="6"/>
  <c r="G981" i="6"/>
  <c r="E989" i="6"/>
  <c r="Q989" i="6"/>
  <c r="G989" i="6"/>
  <c r="E997" i="6"/>
  <c r="Q997" i="6"/>
  <c r="G997" i="6"/>
  <c r="E1005" i="6"/>
  <c r="Q1005" i="6"/>
  <c r="G1005" i="6"/>
  <c r="G101" i="6"/>
  <c r="G109" i="6"/>
  <c r="G117" i="6"/>
  <c r="G125" i="6"/>
  <c r="G133" i="6"/>
  <c r="G141" i="6"/>
  <c r="G149" i="6"/>
  <c r="G157" i="6"/>
  <c r="G165" i="6"/>
  <c r="G173" i="6"/>
  <c r="G181" i="6"/>
  <c r="G189" i="6"/>
  <c r="G197" i="6"/>
  <c r="G205" i="6"/>
  <c r="G213" i="6"/>
  <c r="G221" i="6"/>
  <c r="G229" i="6"/>
  <c r="G237" i="6"/>
  <c r="G245" i="6"/>
  <c r="G253" i="6"/>
  <c r="G261" i="6"/>
  <c r="G269" i="6"/>
  <c r="G277" i="6"/>
  <c r="G285" i="6"/>
  <c r="G293" i="6"/>
  <c r="G301" i="6"/>
  <c r="G309" i="6"/>
  <c r="G317" i="6"/>
  <c r="G325" i="6"/>
  <c r="G333" i="6"/>
  <c r="G341" i="6"/>
  <c r="G349" i="6"/>
  <c r="G357" i="6"/>
  <c r="G365" i="6"/>
  <c r="G373" i="6"/>
  <c r="G381" i="6"/>
  <c r="G389" i="6"/>
  <c r="G397" i="6"/>
  <c r="G405" i="6"/>
  <c r="G413" i="6"/>
  <c r="G421" i="6"/>
  <c r="G429" i="6"/>
  <c r="G437" i="6"/>
  <c r="G445" i="6"/>
  <c r="G453" i="6"/>
  <c r="G461" i="6"/>
  <c r="G469" i="6"/>
  <c r="G477" i="6"/>
  <c r="G485" i="6"/>
  <c r="G493" i="6"/>
  <c r="G501" i="6"/>
  <c r="G509" i="6"/>
  <c r="G517" i="6"/>
  <c r="G525" i="6"/>
  <c r="G533" i="6"/>
  <c r="G541" i="6"/>
  <c r="G549" i="6"/>
  <c r="G557" i="6"/>
  <c r="G565" i="6"/>
  <c r="G573" i="6"/>
  <c r="G584" i="6"/>
  <c r="G596" i="6"/>
  <c r="G610" i="6"/>
  <c r="G621" i="6"/>
  <c r="G635" i="6"/>
  <c r="G648" i="6"/>
  <c r="G660" i="6"/>
  <c r="G674" i="6"/>
  <c r="G693" i="6"/>
  <c r="G715" i="6"/>
  <c r="G738" i="6"/>
  <c r="G763" i="6"/>
  <c r="G795" i="6"/>
  <c r="G827" i="6"/>
  <c r="G859" i="6"/>
  <c r="G891" i="6"/>
  <c r="G923" i="6"/>
  <c r="G955" i="6"/>
  <c r="G987" i="6"/>
  <c r="Q18" i="6"/>
  <c r="Q102" i="6"/>
  <c r="Q205" i="6"/>
  <c r="Q307" i="6"/>
  <c r="Q358" i="6"/>
  <c r="Q422" i="6"/>
  <c r="Q923" i="6"/>
  <c r="E110" i="6"/>
  <c r="Q110" i="6"/>
  <c r="E118" i="6"/>
  <c r="Q118" i="6"/>
  <c r="E134" i="6"/>
  <c r="Q134" i="6"/>
  <c r="E142" i="6"/>
  <c r="Q142" i="6"/>
  <c r="E150" i="6"/>
  <c r="Q150" i="6"/>
  <c r="E158" i="6"/>
  <c r="Q158" i="6"/>
  <c r="E174" i="6"/>
  <c r="Q174" i="6"/>
  <c r="E182" i="6"/>
  <c r="Q182" i="6"/>
  <c r="E198" i="6"/>
  <c r="Q198" i="6"/>
  <c r="E206" i="6"/>
  <c r="Q206" i="6"/>
  <c r="E214" i="6"/>
  <c r="Q214" i="6"/>
  <c r="E222" i="6"/>
  <c r="Q222" i="6"/>
  <c r="E238" i="6"/>
  <c r="Q238" i="6"/>
  <c r="E246" i="6"/>
  <c r="Q246" i="6"/>
  <c r="E262" i="6"/>
  <c r="Q262" i="6"/>
  <c r="E270" i="6"/>
  <c r="Q270" i="6"/>
  <c r="E278" i="6"/>
  <c r="Q278" i="6"/>
  <c r="E286" i="6"/>
  <c r="Q286" i="6"/>
  <c r="E302" i="6"/>
  <c r="Q302" i="6"/>
  <c r="E310" i="6"/>
  <c r="Q310" i="6"/>
  <c r="E326" i="6"/>
  <c r="Q326" i="6"/>
  <c r="E334" i="6"/>
  <c r="Q334" i="6"/>
  <c r="E342" i="6"/>
  <c r="Q342" i="6"/>
  <c r="E350" i="6"/>
  <c r="Q350" i="6"/>
  <c r="E366" i="6"/>
  <c r="Q366" i="6"/>
  <c r="E374" i="6"/>
  <c r="Q374" i="6"/>
  <c r="E390" i="6"/>
  <c r="Q390" i="6"/>
  <c r="E398" i="6"/>
  <c r="Q398" i="6"/>
  <c r="E406" i="6"/>
  <c r="Q406" i="6"/>
  <c r="E414" i="6"/>
  <c r="Q414" i="6"/>
  <c r="E430" i="6"/>
  <c r="Q430" i="6"/>
  <c r="E438" i="6"/>
  <c r="Q438" i="6"/>
  <c r="E446" i="6"/>
  <c r="Q446" i="6"/>
  <c r="E462" i="6"/>
  <c r="Q462" i="6"/>
  <c r="E470" i="6"/>
  <c r="Q470" i="6"/>
  <c r="E478" i="6"/>
  <c r="Q478" i="6"/>
  <c r="E486" i="6"/>
  <c r="Q486" i="6"/>
  <c r="E494" i="6"/>
  <c r="Q494" i="6"/>
  <c r="E502" i="6"/>
  <c r="Q502" i="6"/>
  <c r="E510" i="6"/>
  <c r="Q510" i="6"/>
  <c r="E518" i="6"/>
  <c r="Q518" i="6"/>
  <c r="E526" i="6"/>
  <c r="Q526" i="6"/>
  <c r="E534" i="6"/>
  <c r="Q534" i="6"/>
  <c r="E542" i="6"/>
  <c r="Q542" i="6"/>
  <c r="E550" i="6"/>
  <c r="Q550" i="6"/>
  <c r="E558" i="6"/>
  <c r="Q558" i="6"/>
  <c r="E566" i="6"/>
  <c r="Q566" i="6"/>
  <c r="E574" i="6"/>
  <c r="Q574" i="6"/>
  <c r="G574" i="6"/>
  <c r="E582" i="6"/>
  <c r="Q582" i="6"/>
  <c r="G582" i="6"/>
  <c r="E590" i="6"/>
  <c r="G590" i="6"/>
  <c r="E598" i="6"/>
  <c r="Q598" i="6"/>
  <c r="G598" i="6"/>
  <c r="E606" i="6"/>
  <c r="Q606" i="6"/>
  <c r="G606" i="6"/>
  <c r="E614" i="6"/>
  <c r="Q614" i="6"/>
  <c r="G614" i="6"/>
  <c r="E622" i="6"/>
  <c r="Q622" i="6"/>
  <c r="G622" i="6"/>
  <c r="E630" i="6"/>
  <c r="Q630" i="6"/>
  <c r="G630" i="6"/>
  <c r="E638" i="6"/>
  <c r="Q638" i="6"/>
  <c r="G638" i="6"/>
  <c r="E646" i="6"/>
  <c r="G646" i="6"/>
  <c r="E654" i="6"/>
  <c r="Q654" i="6"/>
  <c r="G654" i="6"/>
  <c r="E662" i="6"/>
  <c r="Q662" i="6"/>
  <c r="G662" i="6"/>
  <c r="E670" i="6"/>
  <c r="Q670" i="6"/>
  <c r="G670" i="6"/>
  <c r="E678" i="6"/>
  <c r="Q678" i="6"/>
  <c r="G678" i="6"/>
  <c r="E686" i="6"/>
  <c r="Q686" i="6"/>
  <c r="G686" i="6"/>
  <c r="E694" i="6"/>
  <c r="Q694" i="6"/>
  <c r="G694" i="6"/>
  <c r="E702" i="6"/>
  <c r="Q702" i="6"/>
  <c r="G702" i="6"/>
  <c r="E710" i="6"/>
  <c r="Q710" i="6"/>
  <c r="G710" i="6"/>
  <c r="E718" i="6"/>
  <c r="Q718" i="6"/>
  <c r="G718" i="6"/>
  <c r="E726" i="6"/>
  <c r="Q726" i="6"/>
  <c r="G726" i="6"/>
  <c r="E734" i="6"/>
  <c r="Q734" i="6"/>
  <c r="G734" i="6"/>
  <c r="E742" i="6"/>
  <c r="Q742" i="6"/>
  <c r="G742" i="6"/>
  <c r="E750" i="6"/>
  <c r="G750" i="6"/>
  <c r="Q750" i="6"/>
  <c r="E758" i="6"/>
  <c r="Q758" i="6"/>
  <c r="G758" i="6"/>
  <c r="E766" i="6"/>
  <c r="Q766" i="6"/>
  <c r="G766" i="6"/>
  <c r="E774" i="6"/>
  <c r="Q774" i="6"/>
  <c r="G774" i="6"/>
  <c r="E782" i="6"/>
  <c r="Q782" i="6"/>
  <c r="G782" i="6"/>
  <c r="E790" i="6"/>
  <c r="Q790" i="6"/>
  <c r="G790" i="6"/>
  <c r="E798" i="6"/>
  <c r="Q798" i="6"/>
  <c r="G798" i="6"/>
  <c r="E806" i="6"/>
  <c r="Q806" i="6"/>
  <c r="G806" i="6"/>
  <c r="E814" i="6"/>
  <c r="G814" i="6"/>
  <c r="E822" i="6"/>
  <c r="Q822" i="6"/>
  <c r="G822" i="6"/>
  <c r="E830" i="6"/>
  <c r="Q830" i="6"/>
  <c r="G830" i="6"/>
  <c r="E838" i="6"/>
  <c r="G838" i="6"/>
  <c r="Q838" i="6"/>
  <c r="E846" i="6"/>
  <c r="Q846" i="6"/>
  <c r="G846" i="6"/>
  <c r="E854" i="6"/>
  <c r="Q854" i="6"/>
  <c r="G854" i="6"/>
  <c r="E862" i="6"/>
  <c r="Q862" i="6"/>
  <c r="G862" i="6"/>
  <c r="E870" i="6"/>
  <c r="Q870" i="6"/>
  <c r="G870" i="6"/>
  <c r="E878" i="6"/>
  <c r="Q878" i="6"/>
  <c r="G878" i="6"/>
  <c r="E886" i="6"/>
  <c r="Q886" i="6"/>
  <c r="G886" i="6"/>
  <c r="E894" i="6"/>
  <c r="Q894" i="6"/>
  <c r="G894" i="6"/>
  <c r="E902" i="6"/>
  <c r="Q902" i="6"/>
  <c r="G902" i="6"/>
  <c r="E910" i="6"/>
  <c r="Q910" i="6"/>
  <c r="G910" i="6"/>
  <c r="E918" i="6"/>
  <c r="Q918" i="6"/>
  <c r="G918" i="6"/>
  <c r="E926" i="6"/>
  <c r="Q926" i="6"/>
  <c r="G926" i="6"/>
  <c r="E934" i="6"/>
  <c r="Q934" i="6"/>
  <c r="G934" i="6"/>
  <c r="E942" i="6"/>
  <c r="Q942" i="6"/>
  <c r="G942" i="6"/>
  <c r="E950" i="6"/>
  <c r="Q950" i="6"/>
  <c r="G950" i="6"/>
  <c r="E958" i="6"/>
  <c r="Q958" i="6"/>
  <c r="G958" i="6"/>
  <c r="E966" i="6"/>
  <c r="Q966" i="6"/>
  <c r="G966" i="6"/>
  <c r="E974" i="6"/>
  <c r="Q974" i="6"/>
  <c r="G974" i="6"/>
  <c r="E982" i="6"/>
  <c r="Q982" i="6"/>
  <c r="G982" i="6"/>
  <c r="E990" i="6"/>
  <c r="Q990" i="6"/>
  <c r="G990" i="6"/>
  <c r="E998" i="6"/>
  <c r="Q998" i="6"/>
  <c r="G998" i="6"/>
  <c r="G102" i="6"/>
  <c r="G110" i="6"/>
  <c r="G118" i="6"/>
  <c r="G126" i="6"/>
  <c r="G134" i="6"/>
  <c r="G142" i="6"/>
  <c r="G150" i="6"/>
  <c r="G158" i="6"/>
  <c r="G166" i="6"/>
  <c r="G174" i="6"/>
  <c r="G182" i="6"/>
  <c r="G190" i="6"/>
  <c r="G198" i="6"/>
  <c r="G206" i="6"/>
  <c r="G214" i="6"/>
  <c r="G222" i="6"/>
  <c r="G230" i="6"/>
  <c r="G238" i="6"/>
  <c r="G246" i="6"/>
  <c r="G254" i="6"/>
  <c r="G262" i="6"/>
  <c r="G270" i="6"/>
  <c r="G278" i="6"/>
  <c r="G286" i="6"/>
  <c r="G294" i="6"/>
  <c r="G302" i="6"/>
  <c r="G310" i="6"/>
  <c r="G318" i="6"/>
  <c r="G326" i="6"/>
  <c r="G334" i="6"/>
  <c r="G342" i="6"/>
  <c r="G350" i="6"/>
  <c r="G358" i="6"/>
  <c r="G366" i="6"/>
  <c r="G374" i="6"/>
  <c r="G382" i="6"/>
  <c r="G390" i="6"/>
  <c r="G398" i="6"/>
  <c r="G406" i="6"/>
  <c r="G414" i="6"/>
  <c r="G422" i="6"/>
  <c r="G430" i="6"/>
  <c r="G438" i="6"/>
  <c r="G446" i="6"/>
  <c r="G454" i="6"/>
  <c r="G462" i="6"/>
  <c r="G470" i="6"/>
  <c r="G478" i="6"/>
  <c r="G486" i="6"/>
  <c r="G494" i="6"/>
  <c r="G502" i="6"/>
  <c r="G510" i="6"/>
  <c r="G518" i="6"/>
  <c r="G526" i="6"/>
  <c r="G534" i="6"/>
  <c r="G542" i="6"/>
  <c r="G550" i="6"/>
  <c r="G558" i="6"/>
  <c r="G566" i="6"/>
  <c r="G586" i="6"/>
  <c r="G597" i="6"/>
  <c r="G611" i="6"/>
  <c r="G624" i="6"/>
  <c r="G636" i="6"/>
  <c r="G650" i="6"/>
  <c r="G661" i="6"/>
  <c r="G675" i="6"/>
  <c r="G698" i="6"/>
  <c r="G717" i="6"/>
  <c r="G739" i="6"/>
  <c r="G770" i="6"/>
  <c r="G802" i="6"/>
  <c r="G834" i="6"/>
  <c r="G866" i="6"/>
  <c r="G898" i="6"/>
  <c r="G930" i="6"/>
  <c r="G962" i="6"/>
  <c r="G994" i="6"/>
  <c r="Q165" i="6"/>
  <c r="Q267" i="6"/>
  <c r="Q318" i="6"/>
  <c r="Q453" i="6"/>
  <c r="Q644" i="6"/>
  <c r="E220" i="6"/>
  <c r="G722" i="6"/>
  <c r="Q26" i="6"/>
  <c r="Q115" i="6"/>
  <c r="Q166" i="6"/>
  <c r="Q269" i="6"/>
  <c r="Q371" i="6"/>
  <c r="E226" i="6"/>
  <c r="G42" i="29" l="1"/>
  <c r="G43" i="29"/>
  <c r="H43" i="29" s="1"/>
  <c r="H40" i="29"/>
  <c r="V6" i="25"/>
  <c r="B4" i="28" l="1"/>
  <c r="B3" i="28"/>
  <c r="E3" i="28" s="1"/>
  <c r="F12" i="5"/>
  <c r="F19" i="5"/>
  <c r="F15" i="5"/>
  <c r="F13" i="5"/>
  <c r="C2" i="23"/>
  <c r="B2" i="23"/>
  <c r="B375" i="22"/>
  <c r="B374" i="22"/>
  <c r="B373" i="22"/>
  <c r="B372" i="22"/>
  <c r="B371" i="22"/>
  <c r="B370" i="22"/>
  <c r="B369" i="22"/>
  <c r="B368" i="22"/>
  <c r="B367" i="22"/>
  <c r="B366" i="22"/>
  <c r="B365" i="22"/>
  <c r="B364" i="22"/>
  <c r="B363" i="22"/>
  <c r="B362" i="22"/>
  <c r="B361" i="22"/>
  <c r="B360" i="22"/>
  <c r="B359" i="22"/>
  <c r="B358" i="22"/>
  <c r="B357" i="22"/>
  <c r="B356" i="22"/>
  <c r="B355" i="22"/>
  <c r="B354" i="22"/>
  <c r="B353" i="22"/>
  <c r="B352" i="22"/>
  <c r="B351" i="22"/>
  <c r="B350" i="22"/>
  <c r="B349" i="22"/>
  <c r="B348" i="22"/>
  <c r="B347" i="22"/>
  <c r="B346" i="22"/>
  <c r="B345" i="22"/>
  <c r="B344" i="22"/>
  <c r="B343" i="22"/>
  <c r="B342" i="22"/>
  <c r="B341" i="22"/>
  <c r="B340" i="22"/>
  <c r="B339" i="22"/>
  <c r="B338" i="22"/>
  <c r="B337" i="22"/>
  <c r="B336" i="22"/>
  <c r="B335" i="22"/>
  <c r="B334" i="22"/>
  <c r="B333" i="22"/>
  <c r="B332" i="22"/>
  <c r="B331" i="22"/>
  <c r="B330" i="22"/>
  <c r="B329" i="22"/>
  <c r="B328" i="22"/>
  <c r="B327" i="22"/>
  <c r="B326" i="22"/>
  <c r="B325" i="22"/>
  <c r="B324" i="22"/>
  <c r="B323" i="22"/>
  <c r="B322" i="22"/>
  <c r="B321" i="22"/>
  <c r="B320" i="22"/>
  <c r="B319" i="22"/>
  <c r="B318" i="22"/>
  <c r="B317" i="22"/>
  <c r="B316" i="22"/>
  <c r="B315" i="22"/>
  <c r="B314" i="22"/>
  <c r="B313" i="22"/>
  <c r="B312" i="22"/>
  <c r="B311" i="22"/>
  <c r="B310" i="22"/>
  <c r="B309" i="22"/>
  <c r="B308" i="22"/>
  <c r="B307" i="22"/>
  <c r="B306" i="22"/>
  <c r="B305" i="22"/>
  <c r="B304" i="22"/>
  <c r="B303" i="22"/>
  <c r="B302" i="22"/>
  <c r="B301" i="22"/>
  <c r="B300" i="22"/>
  <c r="B299" i="22"/>
  <c r="B298" i="22"/>
  <c r="B297" i="22"/>
  <c r="B296" i="22"/>
  <c r="B295" i="22"/>
  <c r="B294" i="22"/>
  <c r="B293" i="22"/>
  <c r="B292" i="22"/>
  <c r="B291" i="22"/>
  <c r="B290" i="22"/>
  <c r="B289" i="22"/>
  <c r="B288" i="22"/>
  <c r="B287" i="22"/>
  <c r="B286" i="22"/>
  <c r="B285" i="22"/>
  <c r="B284" i="22"/>
  <c r="B283" i="22"/>
  <c r="B282" i="22"/>
  <c r="B281" i="22"/>
  <c r="B280" i="22"/>
  <c r="B279" i="22"/>
  <c r="B278" i="22"/>
  <c r="B277" i="22"/>
  <c r="B276" i="22"/>
  <c r="B275" i="22"/>
  <c r="B274" i="22"/>
  <c r="B273" i="22"/>
  <c r="B272" i="22"/>
  <c r="B271" i="22"/>
  <c r="B270" i="22"/>
  <c r="B269" i="22"/>
  <c r="B268" i="22"/>
  <c r="B267" i="22"/>
  <c r="B266" i="22"/>
  <c r="B265" i="22"/>
  <c r="B264" i="22"/>
  <c r="B263" i="22"/>
  <c r="B262" i="22"/>
  <c r="B261" i="22"/>
  <c r="B260" i="22"/>
  <c r="B259" i="22"/>
  <c r="B258" i="22"/>
  <c r="B257" i="22"/>
  <c r="B256" i="22"/>
  <c r="B255" i="22"/>
  <c r="B254" i="22"/>
  <c r="B253" i="22"/>
  <c r="B252" i="22"/>
  <c r="B251" i="22"/>
  <c r="B250" i="22"/>
  <c r="B249" i="22"/>
  <c r="B248" i="22"/>
  <c r="B247" i="22"/>
  <c r="B246" i="22"/>
  <c r="B245" i="22"/>
  <c r="B244" i="22"/>
  <c r="B243" i="22"/>
  <c r="B242" i="22"/>
  <c r="B241" i="22"/>
  <c r="B240" i="22"/>
  <c r="B239" i="22"/>
  <c r="B238" i="22"/>
  <c r="B237" i="22"/>
  <c r="B236" i="22"/>
  <c r="B235" i="22"/>
  <c r="B234" i="22"/>
  <c r="B233" i="22"/>
  <c r="B232" i="22"/>
  <c r="B231" i="22"/>
  <c r="B230" i="22"/>
  <c r="B229" i="22"/>
  <c r="B228" i="22"/>
  <c r="B227" i="22"/>
  <c r="B226" i="22"/>
  <c r="B225" i="22"/>
  <c r="B224" i="22"/>
  <c r="B223" i="22"/>
  <c r="B222" i="22"/>
  <c r="B221" i="22"/>
  <c r="B220" i="22"/>
  <c r="B219" i="22"/>
  <c r="B218" i="22"/>
  <c r="B217" i="22"/>
  <c r="B216" i="22"/>
  <c r="B215" i="22"/>
  <c r="B214" i="22"/>
  <c r="B213" i="22"/>
  <c r="B212" i="22"/>
  <c r="B211" i="22"/>
  <c r="B210" i="22"/>
  <c r="B209" i="22"/>
  <c r="B208" i="22"/>
  <c r="B207" i="22"/>
  <c r="B206" i="22"/>
  <c r="B205" i="22"/>
  <c r="B204" i="22"/>
  <c r="B203" i="22"/>
  <c r="B202" i="22"/>
  <c r="B201" i="22"/>
  <c r="B200" i="22"/>
  <c r="B199" i="22"/>
  <c r="B198" i="22"/>
  <c r="B197" i="22"/>
  <c r="B196" i="22"/>
  <c r="B195" i="22"/>
  <c r="B194" i="22"/>
  <c r="B193" i="22"/>
  <c r="B192" i="22"/>
  <c r="B191" i="22"/>
  <c r="B190" i="22"/>
  <c r="B189" i="22"/>
  <c r="B188" i="22"/>
  <c r="B187" i="22"/>
  <c r="B186" i="22"/>
  <c r="B185" i="22"/>
  <c r="B184" i="22"/>
  <c r="B183" i="22"/>
  <c r="B182" i="22"/>
  <c r="B181" i="22"/>
  <c r="B180" i="22"/>
  <c r="B179" i="22"/>
  <c r="B178" i="22"/>
  <c r="B177" i="22"/>
  <c r="B176" i="22"/>
  <c r="B175" i="22"/>
  <c r="B174" i="22"/>
  <c r="B173" i="22"/>
  <c r="B172" i="22"/>
  <c r="B171" i="22"/>
  <c r="B170" i="22"/>
  <c r="B169" i="22"/>
  <c r="B168" i="22"/>
  <c r="B167" i="22"/>
  <c r="B166" i="22"/>
  <c r="B165" i="22"/>
  <c r="B164" i="22"/>
  <c r="B163" i="22"/>
  <c r="B162" i="22"/>
  <c r="B161" i="22"/>
  <c r="B160" i="22"/>
  <c r="B159" i="22"/>
  <c r="B158" i="22"/>
  <c r="B157" i="22"/>
  <c r="B156" i="22"/>
  <c r="B155" i="22"/>
  <c r="B154" i="22"/>
  <c r="B153" i="22"/>
  <c r="B152" i="22"/>
  <c r="B151" i="22"/>
  <c r="B150" i="22"/>
  <c r="B149" i="22"/>
  <c r="B148" i="22"/>
  <c r="B147" i="22"/>
  <c r="B146" i="22"/>
  <c r="B145" i="22"/>
  <c r="B144" i="22"/>
  <c r="B143" i="22"/>
  <c r="B142" i="22"/>
  <c r="B141" i="22"/>
  <c r="B140" i="22"/>
  <c r="B139" i="22"/>
  <c r="B138" i="22"/>
  <c r="B137" i="22"/>
  <c r="B136" i="22"/>
  <c r="B135" i="22"/>
  <c r="B134" i="22"/>
  <c r="B133" i="22"/>
  <c r="B132" i="22"/>
  <c r="B131" i="22"/>
  <c r="B130" i="22"/>
  <c r="B129" i="22"/>
  <c r="B128" i="22"/>
  <c r="B127" i="22"/>
  <c r="B126" i="22"/>
  <c r="B125" i="22"/>
  <c r="B124" i="22"/>
  <c r="B123" i="22"/>
  <c r="B122" i="22"/>
  <c r="B121" i="22"/>
  <c r="B120" i="22"/>
  <c r="B119" i="22"/>
  <c r="B118" i="22"/>
  <c r="B117" i="22"/>
  <c r="B116" i="22"/>
  <c r="B115" i="22"/>
  <c r="B114" i="22"/>
  <c r="B113" i="22"/>
  <c r="B112" i="22"/>
  <c r="B111" i="22"/>
  <c r="B110" i="22"/>
  <c r="B109" i="22"/>
  <c r="B108" i="22"/>
  <c r="B107" i="22"/>
  <c r="B106" i="22"/>
  <c r="B105" i="22"/>
  <c r="B104" i="22"/>
  <c r="B103" i="22"/>
  <c r="B102" i="22"/>
  <c r="B101" i="22"/>
  <c r="B100" i="22"/>
  <c r="B99" i="22"/>
  <c r="B98" i="22"/>
  <c r="B97" i="22"/>
  <c r="B96" i="22"/>
  <c r="B95" i="22"/>
  <c r="B94" i="22"/>
  <c r="B93" i="22"/>
  <c r="B92" i="22"/>
  <c r="B91" i="22"/>
  <c r="B90" i="22"/>
  <c r="B89" i="22"/>
  <c r="B88" i="22"/>
  <c r="B87" i="22"/>
  <c r="B86" i="22"/>
  <c r="B85" i="22"/>
  <c r="B84" i="22"/>
  <c r="B83" i="22"/>
  <c r="B82" i="22"/>
  <c r="B81" i="22"/>
  <c r="B80" i="22"/>
  <c r="B79" i="22"/>
  <c r="B78" i="22"/>
  <c r="B77" i="22"/>
  <c r="B76" i="22"/>
  <c r="B75" i="22"/>
  <c r="B74" i="22"/>
  <c r="B73" i="22"/>
  <c r="B72" i="22"/>
  <c r="B71" i="22"/>
  <c r="B70" i="22"/>
  <c r="B69" i="22"/>
  <c r="B68" i="22"/>
  <c r="B67" i="22"/>
  <c r="B66" i="22"/>
  <c r="B65" i="22"/>
  <c r="B64" i="22"/>
  <c r="B63" i="22"/>
  <c r="B62" i="22"/>
  <c r="B61" i="22"/>
  <c r="B60" i="22"/>
  <c r="B59" i="22"/>
  <c r="B58" i="22"/>
  <c r="B57" i="22"/>
  <c r="B56" i="22"/>
  <c r="B55" i="22"/>
  <c r="B54" i="22"/>
  <c r="B53" i="22"/>
  <c r="B52" i="22"/>
  <c r="B51" i="22"/>
  <c r="B50" i="22"/>
  <c r="B49" i="22"/>
  <c r="B48" i="22"/>
  <c r="B47" i="22"/>
  <c r="B46" i="22"/>
  <c r="B45" i="22"/>
  <c r="B44" i="22"/>
  <c r="B43" i="22"/>
  <c r="B42" i="22"/>
  <c r="B41" i="22"/>
  <c r="B40" i="22"/>
  <c r="B39" i="22"/>
  <c r="B38" i="22"/>
  <c r="B37" i="22"/>
  <c r="B36" i="22"/>
  <c r="B35" i="22"/>
  <c r="B34" i="22"/>
  <c r="B33" i="22"/>
  <c r="B32" i="22"/>
  <c r="B31" i="22"/>
  <c r="B30" i="22"/>
  <c r="B29" i="22"/>
  <c r="B28" i="22"/>
  <c r="B27" i="22"/>
  <c r="B26" i="22"/>
  <c r="B25" i="22"/>
  <c r="B24" i="22"/>
  <c r="B23" i="22"/>
  <c r="B22" i="22"/>
  <c r="B21" i="22"/>
  <c r="B20" i="22"/>
  <c r="B19" i="22"/>
  <c r="B18" i="22"/>
  <c r="B17" i="22"/>
  <c r="B16" i="22"/>
  <c r="B15" i="22"/>
  <c r="B14" i="22"/>
  <c r="B13" i="22"/>
  <c r="B12" i="22"/>
  <c r="B11" i="22"/>
  <c r="B10" i="22"/>
  <c r="B9" i="22"/>
  <c r="B8" i="22"/>
  <c r="B7" i="22"/>
  <c r="B6" i="22"/>
  <c r="B5" i="22"/>
  <c r="B4" i="22"/>
  <c r="B3" i="22"/>
  <c r="B2" i="22"/>
  <c r="F21" i="5"/>
  <c r="F20" i="5"/>
  <c r="C18" i="5"/>
  <c r="F18" i="5"/>
  <c r="D19" i="5"/>
  <c r="D18" i="5"/>
  <c r="C21" i="5"/>
  <c r="C20" i="5"/>
  <c r="C19" i="5"/>
  <c r="O6" i="25"/>
  <c r="O1005" i="25"/>
  <c r="O1004" i="25"/>
  <c r="O1003" i="25"/>
  <c r="O1002" i="25"/>
  <c r="O1001" i="25"/>
  <c r="O1000" i="25"/>
  <c r="O999" i="25"/>
  <c r="O998" i="25"/>
  <c r="O997" i="25"/>
  <c r="O996" i="25"/>
  <c r="O995" i="25"/>
  <c r="O994" i="25"/>
  <c r="O993" i="25"/>
  <c r="O992" i="25"/>
  <c r="O991" i="25"/>
  <c r="O990" i="25"/>
  <c r="O989" i="25"/>
  <c r="O988" i="25"/>
  <c r="O987" i="25"/>
  <c r="O986" i="25"/>
  <c r="O985" i="25"/>
  <c r="O984" i="25"/>
  <c r="O983" i="25"/>
  <c r="O982" i="25"/>
  <c r="O981" i="25"/>
  <c r="O980" i="25"/>
  <c r="O979" i="25"/>
  <c r="O978" i="25"/>
  <c r="O977" i="25"/>
  <c r="O976" i="25"/>
  <c r="O975" i="25"/>
  <c r="O974" i="25"/>
  <c r="O973" i="25"/>
  <c r="O972" i="25"/>
  <c r="O971" i="25"/>
  <c r="O970" i="25"/>
  <c r="O969" i="25"/>
  <c r="O968" i="25"/>
  <c r="O967" i="25"/>
  <c r="O966" i="25"/>
  <c r="O965" i="25"/>
  <c r="O964" i="25"/>
  <c r="O963" i="25"/>
  <c r="O962" i="25"/>
  <c r="O961" i="25"/>
  <c r="O960" i="25"/>
  <c r="O959" i="25"/>
  <c r="O958" i="25"/>
  <c r="O957" i="25"/>
  <c r="O956" i="25"/>
  <c r="O955" i="25"/>
  <c r="O954" i="25"/>
  <c r="O953" i="25"/>
  <c r="O952" i="25"/>
  <c r="O951" i="25"/>
  <c r="O950" i="25"/>
  <c r="O949" i="25"/>
  <c r="O948" i="25"/>
  <c r="O947" i="25"/>
  <c r="O946" i="25"/>
  <c r="O945" i="25"/>
  <c r="O944" i="25"/>
  <c r="O943" i="25"/>
  <c r="O942" i="25"/>
  <c r="O941" i="25"/>
  <c r="O940" i="25"/>
  <c r="O939" i="25"/>
  <c r="O938" i="25"/>
  <c r="O937" i="25"/>
  <c r="O936" i="25"/>
  <c r="O935" i="25"/>
  <c r="O934" i="25"/>
  <c r="O933" i="25"/>
  <c r="O932" i="25"/>
  <c r="O931" i="25"/>
  <c r="O930" i="25"/>
  <c r="O929" i="25"/>
  <c r="O928" i="25"/>
  <c r="O927" i="25"/>
  <c r="O926" i="25"/>
  <c r="O925" i="25"/>
  <c r="O924" i="25"/>
  <c r="O923" i="25"/>
  <c r="O922" i="25"/>
  <c r="O921" i="25"/>
  <c r="O920" i="25"/>
  <c r="O919" i="25"/>
  <c r="O918" i="25"/>
  <c r="O917" i="25"/>
  <c r="O916" i="25"/>
  <c r="O915" i="25"/>
  <c r="O914" i="25"/>
  <c r="O913" i="25"/>
  <c r="O912" i="25"/>
  <c r="O911" i="25"/>
  <c r="O910" i="25"/>
  <c r="O909" i="25"/>
  <c r="O908" i="25"/>
  <c r="O907" i="25"/>
  <c r="O906" i="25"/>
  <c r="O905" i="25"/>
  <c r="O904" i="25"/>
  <c r="O903" i="25"/>
  <c r="O902" i="25"/>
  <c r="O901" i="25"/>
  <c r="O900" i="25"/>
  <c r="O899" i="25"/>
  <c r="O898" i="25"/>
  <c r="O897" i="25"/>
  <c r="O896" i="25"/>
  <c r="O895" i="25"/>
  <c r="O894" i="25"/>
  <c r="O893" i="25"/>
  <c r="O892" i="25"/>
  <c r="O891" i="25"/>
  <c r="O890" i="25"/>
  <c r="O889" i="25"/>
  <c r="O888" i="25"/>
  <c r="O887" i="25"/>
  <c r="O886" i="25"/>
  <c r="O885" i="25"/>
  <c r="O884" i="25"/>
  <c r="O883" i="25"/>
  <c r="O882" i="25"/>
  <c r="O881" i="25"/>
  <c r="O880" i="25"/>
  <c r="O879" i="25"/>
  <c r="O878" i="25"/>
  <c r="O877" i="25"/>
  <c r="O876" i="25"/>
  <c r="O875" i="25"/>
  <c r="O874" i="25"/>
  <c r="O873" i="25"/>
  <c r="O872" i="25"/>
  <c r="O871" i="25"/>
  <c r="O870" i="25"/>
  <c r="O869" i="25"/>
  <c r="O868" i="25"/>
  <c r="O867" i="25"/>
  <c r="O866" i="25"/>
  <c r="O865" i="25"/>
  <c r="O864" i="25"/>
  <c r="O863" i="25"/>
  <c r="O862" i="25"/>
  <c r="O861" i="25"/>
  <c r="O860" i="25"/>
  <c r="O859" i="25"/>
  <c r="O858" i="25"/>
  <c r="O857" i="25"/>
  <c r="O856" i="25"/>
  <c r="O855" i="25"/>
  <c r="O854" i="25"/>
  <c r="O853" i="25"/>
  <c r="O852" i="25"/>
  <c r="O851" i="25"/>
  <c r="O850" i="25"/>
  <c r="O849" i="25"/>
  <c r="O848" i="25"/>
  <c r="O847" i="25"/>
  <c r="O846" i="25"/>
  <c r="O845" i="25"/>
  <c r="O844" i="25"/>
  <c r="O843" i="25"/>
  <c r="O842" i="25"/>
  <c r="O841" i="25"/>
  <c r="O840" i="25"/>
  <c r="O839" i="25"/>
  <c r="O838" i="25"/>
  <c r="O837" i="25"/>
  <c r="O836" i="25"/>
  <c r="O835" i="25"/>
  <c r="O834" i="25"/>
  <c r="O833" i="25"/>
  <c r="O832" i="25"/>
  <c r="O831" i="25"/>
  <c r="O830" i="25"/>
  <c r="O829" i="25"/>
  <c r="O828" i="25"/>
  <c r="O827" i="25"/>
  <c r="O826" i="25"/>
  <c r="O825" i="25"/>
  <c r="O824" i="25"/>
  <c r="O823" i="25"/>
  <c r="O822" i="25"/>
  <c r="O821" i="25"/>
  <c r="O820" i="25"/>
  <c r="O819" i="25"/>
  <c r="O818" i="25"/>
  <c r="O817" i="25"/>
  <c r="O816" i="25"/>
  <c r="O815" i="25"/>
  <c r="O814" i="25"/>
  <c r="O813" i="25"/>
  <c r="O812" i="25"/>
  <c r="O811" i="25"/>
  <c r="O810" i="25"/>
  <c r="O809" i="25"/>
  <c r="O808" i="25"/>
  <c r="O807" i="25"/>
  <c r="O806" i="25"/>
  <c r="O805" i="25"/>
  <c r="O804" i="25"/>
  <c r="O803" i="25"/>
  <c r="O802" i="25"/>
  <c r="O801" i="25"/>
  <c r="O800" i="25"/>
  <c r="O799" i="25"/>
  <c r="O798" i="25"/>
  <c r="O797" i="25"/>
  <c r="O796" i="25"/>
  <c r="O795" i="25"/>
  <c r="O794" i="25"/>
  <c r="O793" i="25"/>
  <c r="O792" i="25"/>
  <c r="O791" i="25"/>
  <c r="O790" i="25"/>
  <c r="O789" i="25"/>
  <c r="O788" i="25"/>
  <c r="O787" i="25"/>
  <c r="O786" i="25"/>
  <c r="O785" i="25"/>
  <c r="O784" i="25"/>
  <c r="O783" i="25"/>
  <c r="O782" i="25"/>
  <c r="O781" i="25"/>
  <c r="O780" i="25"/>
  <c r="O779" i="25"/>
  <c r="O778" i="25"/>
  <c r="O777" i="25"/>
  <c r="O776" i="25"/>
  <c r="O775" i="25"/>
  <c r="O774" i="25"/>
  <c r="O773" i="25"/>
  <c r="O772" i="25"/>
  <c r="O771" i="25"/>
  <c r="O770" i="25"/>
  <c r="O769" i="25"/>
  <c r="O768" i="25"/>
  <c r="O767" i="25"/>
  <c r="O766" i="25"/>
  <c r="O765" i="25"/>
  <c r="O764" i="25"/>
  <c r="O763" i="25"/>
  <c r="O762" i="25"/>
  <c r="O761" i="25"/>
  <c r="O760" i="25"/>
  <c r="O759" i="25"/>
  <c r="O758" i="25"/>
  <c r="O757" i="25"/>
  <c r="O756" i="25"/>
  <c r="O755" i="25"/>
  <c r="O754" i="25"/>
  <c r="O753" i="25"/>
  <c r="O752" i="25"/>
  <c r="O751" i="25"/>
  <c r="O750" i="25"/>
  <c r="O749" i="25"/>
  <c r="O748" i="25"/>
  <c r="O747" i="25"/>
  <c r="O746" i="25"/>
  <c r="O745" i="25"/>
  <c r="O744" i="25"/>
  <c r="O743" i="25"/>
  <c r="O742" i="25"/>
  <c r="O741" i="25"/>
  <c r="O740" i="25"/>
  <c r="O739" i="25"/>
  <c r="O738" i="25"/>
  <c r="O737" i="25"/>
  <c r="O736" i="25"/>
  <c r="O735" i="25"/>
  <c r="O734" i="25"/>
  <c r="O733" i="25"/>
  <c r="O732" i="25"/>
  <c r="O731" i="25"/>
  <c r="O730" i="25"/>
  <c r="O729" i="25"/>
  <c r="O728" i="25"/>
  <c r="O727" i="25"/>
  <c r="O726" i="25"/>
  <c r="O725" i="25"/>
  <c r="O724" i="25"/>
  <c r="O723" i="25"/>
  <c r="O722" i="25"/>
  <c r="O721" i="25"/>
  <c r="O720" i="25"/>
  <c r="O719" i="25"/>
  <c r="O718" i="25"/>
  <c r="O717" i="25"/>
  <c r="O716" i="25"/>
  <c r="O715" i="25"/>
  <c r="O714" i="25"/>
  <c r="O713" i="25"/>
  <c r="O712" i="25"/>
  <c r="O711" i="25"/>
  <c r="O710" i="25"/>
  <c r="O709" i="25"/>
  <c r="O708" i="25"/>
  <c r="O707" i="25"/>
  <c r="O706" i="25"/>
  <c r="O705" i="25"/>
  <c r="O704" i="25"/>
  <c r="O703" i="25"/>
  <c r="O702" i="25"/>
  <c r="O701" i="25"/>
  <c r="O700" i="25"/>
  <c r="O699" i="25"/>
  <c r="O698" i="25"/>
  <c r="O697" i="25"/>
  <c r="O696" i="25"/>
  <c r="O695" i="25"/>
  <c r="O694" i="25"/>
  <c r="O693" i="25"/>
  <c r="O692" i="25"/>
  <c r="O691" i="25"/>
  <c r="O690" i="25"/>
  <c r="O689" i="25"/>
  <c r="O688" i="25"/>
  <c r="O687" i="25"/>
  <c r="O686" i="25"/>
  <c r="O685" i="25"/>
  <c r="O684" i="25"/>
  <c r="O683" i="25"/>
  <c r="O682" i="25"/>
  <c r="O681" i="25"/>
  <c r="O680" i="25"/>
  <c r="O679" i="25"/>
  <c r="O678" i="25"/>
  <c r="O677" i="25"/>
  <c r="O676" i="25"/>
  <c r="O675" i="25"/>
  <c r="O674" i="25"/>
  <c r="O673" i="25"/>
  <c r="O672" i="25"/>
  <c r="O671" i="25"/>
  <c r="O670" i="25"/>
  <c r="O669" i="25"/>
  <c r="O668" i="25"/>
  <c r="O667" i="25"/>
  <c r="O666" i="25"/>
  <c r="O665" i="25"/>
  <c r="O664" i="25"/>
  <c r="O663" i="25"/>
  <c r="O662" i="25"/>
  <c r="O661" i="25"/>
  <c r="O660" i="25"/>
  <c r="O659" i="25"/>
  <c r="O658" i="25"/>
  <c r="O657" i="25"/>
  <c r="O656" i="25"/>
  <c r="O655" i="25"/>
  <c r="O654" i="25"/>
  <c r="O653" i="25"/>
  <c r="O652" i="25"/>
  <c r="O651" i="25"/>
  <c r="O650" i="25"/>
  <c r="O649" i="25"/>
  <c r="O648" i="25"/>
  <c r="O647" i="25"/>
  <c r="O646" i="25"/>
  <c r="O645" i="25"/>
  <c r="O644" i="25"/>
  <c r="O643" i="25"/>
  <c r="O642" i="25"/>
  <c r="O641" i="25"/>
  <c r="O640" i="25"/>
  <c r="O639" i="25"/>
  <c r="O638" i="25"/>
  <c r="O637" i="25"/>
  <c r="O636" i="25"/>
  <c r="O635" i="25"/>
  <c r="O634" i="25"/>
  <c r="O633" i="25"/>
  <c r="O632" i="25"/>
  <c r="O631" i="25"/>
  <c r="O630" i="25"/>
  <c r="O629" i="25"/>
  <c r="O628" i="25"/>
  <c r="O627" i="25"/>
  <c r="O626" i="25"/>
  <c r="O625" i="25"/>
  <c r="O624" i="25"/>
  <c r="O623" i="25"/>
  <c r="O622" i="25"/>
  <c r="O621" i="25"/>
  <c r="O620" i="25"/>
  <c r="O619" i="25"/>
  <c r="O618" i="25"/>
  <c r="O617" i="25"/>
  <c r="O616" i="25"/>
  <c r="O615" i="25"/>
  <c r="O614" i="25"/>
  <c r="O613" i="25"/>
  <c r="O612" i="25"/>
  <c r="O611" i="25"/>
  <c r="O610" i="25"/>
  <c r="O609" i="25"/>
  <c r="O608" i="25"/>
  <c r="O607" i="25"/>
  <c r="O606" i="25"/>
  <c r="O605" i="25"/>
  <c r="O604" i="25"/>
  <c r="O603" i="25"/>
  <c r="O602" i="25"/>
  <c r="O601" i="25"/>
  <c r="O600" i="25"/>
  <c r="O599" i="25"/>
  <c r="O598" i="25"/>
  <c r="O597" i="25"/>
  <c r="O596" i="25"/>
  <c r="O595" i="25"/>
  <c r="O594" i="25"/>
  <c r="O593" i="25"/>
  <c r="O592" i="25"/>
  <c r="O591" i="25"/>
  <c r="O590" i="25"/>
  <c r="O589" i="25"/>
  <c r="O588" i="25"/>
  <c r="O587" i="25"/>
  <c r="O586" i="25"/>
  <c r="O585" i="25"/>
  <c r="O584" i="25"/>
  <c r="O583" i="25"/>
  <c r="O582" i="25"/>
  <c r="O581" i="25"/>
  <c r="O580" i="25"/>
  <c r="O579" i="25"/>
  <c r="O578" i="25"/>
  <c r="O577" i="25"/>
  <c r="O576" i="25"/>
  <c r="O575" i="25"/>
  <c r="O574" i="25"/>
  <c r="O573" i="25"/>
  <c r="O572" i="25"/>
  <c r="O571" i="25"/>
  <c r="O570" i="25"/>
  <c r="O569" i="25"/>
  <c r="O568" i="25"/>
  <c r="O567" i="25"/>
  <c r="O566" i="25"/>
  <c r="O565" i="25"/>
  <c r="O564" i="25"/>
  <c r="O563" i="25"/>
  <c r="O562" i="25"/>
  <c r="O561" i="25"/>
  <c r="O560" i="25"/>
  <c r="O559" i="25"/>
  <c r="O558" i="25"/>
  <c r="O557" i="25"/>
  <c r="O556" i="25"/>
  <c r="O555" i="25"/>
  <c r="O554" i="25"/>
  <c r="O553" i="25"/>
  <c r="O552" i="25"/>
  <c r="O551" i="25"/>
  <c r="O550" i="25"/>
  <c r="O549" i="25"/>
  <c r="O548" i="25"/>
  <c r="O547" i="25"/>
  <c r="O546" i="25"/>
  <c r="O545" i="25"/>
  <c r="O544" i="25"/>
  <c r="O543" i="25"/>
  <c r="O542" i="25"/>
  <c r="O541" i="25"/>
  <c r="O540" i="25"/>
  <c r="O539" i="25"/>
  <c r="O538" i="25"/>
  <c r="O537" i="25"/>
  <c r="O536" i="25"/>
  <c r="O535" i="25"/>
  <c r="O534" i="25"/>
  <c r="O533" i="25"/>
  <c r="O532" i="25"/>
  <c r="O531" i="25"/>
  <c r="O530" i="25"/>
  <c r="O529" i="25"/>
  <c r="O528" i="25"/>
  <c r="O527" i="25"/>
  <c r="O526" i="25"/>
  <c r="O525" i="25"/>
  <c r="O524" i="25"/>
  <c r="O523" i="25"/>
  <c r="O522" i="25"/>
  <c r="O521" i="25"/>
  <c r="O520" i="25"/>
  <c r="O519" i="25"/>
  <c r="O518" i="25"/>
  <c r="O517" i="25"/>
  <c r="O516" i="25"/>
  <c r="O515" i="25"/>
  <c r="O514" i="25"/>
  <c r="O513" i="25"/>
  <c r="O512" i="25"/>
  <c r="O511" i="25"/>
  <c r="O510" i="25"/>
  <c r="O509" i="25"/>
  <c r="O508" i="25"/>
  <c r="O507" i="25"/>
  <c r="O506" i="25"/>
  <c r="O505" i="25"/>
  <c r="O504" i="25"/>
  <c r="O503" i="25"/>
  <c r="O502" i="25"/>
  <c r="O501" i="25"/>
  <c r="O500" i="25"/>
  <c r="O499" i="25"/>
  <c r="O498" i="25"/>
  <c r="O497" i="25"/>
  <c r="O496" i="25"/>
  <c r="O495" i="25"/>
  <c r="O494" i="25"/>
  <c r="O493" i="25"/>
  <c r="O492" i="25"/>
  <c r="O491" i="25"/>
  <c r="O490" i="25"/>
  <c r="O489" i="25"/>
  <c r="O488" i="25"/>
  <c r="O487" i="25"/>
  <c r="O486" i="25"/>
  <c r="O485" i="25"/>
  <c r="O484" i="25"/>
  <c r="O483" i="25"/>
  <c r="O482" i="25"/>
  <c r="O481" i="25"/>
  <c r="O480" i="25"/>
  <c r="O479" i="25"/>
  <c r="O478" i="25"/>
  <c r="O477" i="25"/>
  <c r="O476" i="25"/>
  <c r="O475" i="25"/>
  <c r="O474" i="25"/>
  <c r="O473" i="25"/>
  <c r="O472" i="25"/>
  <c r="O471" i="25"/>
  <c r="O470" i="25"/>
  <c r="O469" i="25"/>
  <c r="O468" i="25"/>
  <c r="O467" i="25"/>
  <c r="O466" i="25"/>
  <c r="O465" i="25"/>
  <c r="O464" i="25"/>
  <c r="O463" i="25"/>
  <c r="O462" i="25"/>
  <c r="O461" i="25"/>
  <c r="O460" i="25"/>
  <c r="O459" i="25"/>
  <c r="O458" i="25"/>
  <c r="O457" i="25"/>
  <c r="O456" i="25"/>
  <c r="O455" i="25"/>
  <c r="O454" i="25"/>
  <c r="O453" i="25"/>
  <c r="O452" i="25"/>
  <c r="O451" i="25"/>
  <c r="O450" i="25"/>
  <c r="O449" i="25"/>
  <c r="O448" i="25"/>
  <c r="O447" i="25"/>
  <c r="O446" i="25"/>
  <c r="O445" i="25"/>
  <c r="O444" i="25"/>
  <c r="O443" i="25"/>
  <c r="O442" i="25"/>
  <c r="O441" i="25"/>
  <c r="O440" i="25"/>
  <c r="O439" i="25"/>
  <c r="O438" i="25"/>
  <c r="O437" i="25"/>
  <c r="O436" i="25"/>
  <c r="O435" i="25"/>
  <c r="O434" i="25"/>
  <c r="O433" i="25"/>
  <c r="O432" i="25"/>
  <c r="O431" i="25"/>
  <c r="O430" i="25"/>
  <c r="O429" i="25"/>
  <c r="O428" i="25"/>
  <c r="O427" i="25"/>
  <c r="O426" i="25"/>
  <c r="O425" i="25"/>
  <c r="O424" i="25"/>
  <c r="O423" i="25"/>
  <c r="O422" i="25"/>
  <c r="O421" i="25"/>
  <c r="O420" i="25"/>
  <c r="O419" i="25"/>
  <c r="O418" i="25"/>
  <c r="O417" i="25"/>
  <c r="O416" i="25"/>
  <c r="O415" i="25"/>
  <c r="O414" i="25"/>
  <c r="O413" i="25"/>
  <c r="O412" i="25"/>
  <c r="O411" i="25"/>
  <c r="O410" i="25"/>
  <c r="O409" i="25"/>
  <c r="O408" i="25"/>
  <c r="O407" i="25"/>
  <c r="O406" i="25"/>
  <c r="O405" i="25"/>
  <c r="O404" i="25"/>
  <c r="O403" i="25"/>
  <c r="O402" i="25"/>
  <c r="O401" i="25"/>
  <c r="O400" i="25"/>
  <c r="O399" i="25"/>
  <c r="O398" i="25"/>
  <c r="O397" i="25"/>
  <c r="O396" i="25"/>
  <c r="O395" i="25"/>
  <c r="O394" i="25"/>
  <c r="O393" i="25"/>
  <c r="O392" i="25"/>
  <c r="O391" i="25"/>
  <c r="O390" i="25"/>
  <c r="O389" i="25"/>
  <c r="O388" i="25"/>
  <c r="O387" i="25"/>
  <c r="O386" i="25"/>
  <c r="O385" i="25"/>
  <c r="O384" i="25"/>
  <c r="O383" i="25"/>
  <c r="O382" i="25"/>
  <c r="O381" i="25"/>
  <c r="O380" i="25"/>
  <c r="O379" i="25"/>
  <c r="O378" i="25"/>
  <c r="O377" i="25"/>
  <c r="O376" i="25"/>
  <c r="O375" i="25"/>
  <c r="O374" i="25"/>
  <c r="O373" i="25"/>
  <c r="O372" i="25"/>
  <c r="O371" i="25"/>
  <c r="O370" i="25"/>
  <c r="O369" i="25"/>
  <c r="O368" i="25"/>
  <c r="O367" i="25"/>
  <c r="O366" i="25"/>
  <c r="O365" i="25"/>
  <c r="O364" i="25"/>
  <c r="O363" i="25"/>
  <c r="O362" i="25"/>
  <c r="O361" i="25"/>
  <c r="O360" i="25"/>
  <c r="O359" i="25"/>
  <c r="O358" i="25"/>
  <c r="O357" i="25"/>
  <c r="O356" i="25"/>
  <c r="O355" i="25"/>
  <c r="O354" i="25"/>
  <c r="O353" i="25"/>
  <c r="O352" i="25"/>
  <c r="O351" i="25"/>
  <c r="O350" i="25"/>
  <c r="O349" i="25"/>
  <c r="O348" i="25"/>
  <c r="O347" i="25"/>
  <c r="O346" i="25"/>
  <c r="O345" i="25"/>
  <c r="O344" i="25"/>
  <c r="O343" i="25"/>
  <c r="O342" i="25"/>
  <c r="O341" i="25"/>
  <c r="O340" i="25"/>
  <c r="O339" i="25"/>
  <c r="O338" i="25"/>
  <c r="O337" i="25"/>
  <c r="O336" i="25"/>
  <c r="O335" i="25"/>
  <c r="O334" i="25"/>
  <c r="O333" i="25"/>
  <c r="O332" i="25"/>
  <c r="O331" i="25"/>
  <c r="O330" i="25"/>
  <c r="O329" i="25"/>
  <c r="O328" i="25"/>
  <c r="O327" i="25"/>
  <c r="O326" i="25"/>
  <c r="O325" i="25"/>
  <c r="O324" i="25"/>
  <c r="O323" i="25"/>
  <c r="O322" i="25"/>
  <c r="O321" i="25"/>
  <c r="O320" i="25"/>
  <c r="O319" i="25"/>
  <c r="O318" i="25"/>
  <c r="O317" i="25"/>
  <c r="O316" i="25"/>
  <c r="O315" i="25"/>
  <c r="O314" i="25"/>
  <c r="O313" i="25"/>
  <c r="O312" i="25"/>
  <c r="O311" i="25"/>
  <c r="O310" i="25"/>
  <c r="O309" i="25"/>
  <c r="O308" i="25"/>
  <c r="O307" i="25"/>
  <c r="O306" i="25"/>
  <c r="O305" i="25"/>
  <c r="O304" i="25"/>
  <c r="O303" i="25"/>
  <c r="O302" i="25"/>
  <c r="O301" i="25"/>
  <c r="O300" i="25"/>
  <c r="O299" i="25"/>
  <c r="O298" i="25"/>
  <c r="O297" i="25"/>
  <c r="O296" i="25"/>
  <c r="O295" i="25"/>
  <c r="O294" i="25"/>
  <c r="O293" i="25"/>
  <c r="O292" i="25"/>
  <c r="O291" i="25"/>
  <c r="O290" i="25"/>
  <c r="O289" i="25"/>
  <c r="O288" i="25"/>
  <c r="O287" i="25"/>
  <c r="O286" i="25"/>
  <c r="O285" i="25"/>
  <c r="O284" i="25"/>
  <c r="O283" i="25"/>
  <c r="O282" i="25"/>
  <c r="O281" i="25"/>
  <c r="O280" i="25"/>
  <c r="O279" i="25"/>
  <c r="O278" i="25"/>
  <c r="O277" i="25"/>
  <c r="O276" i="25"/>
  <c r="O275" i="25"/>
  <c r="O274" i="25"/>
  <c r="O273" i="25"/>
  <c r="O272" i="25"/>
  <c r="O271" i="25"/>
  <c r="O270" i="25"/>
  <c r="O269" i="25"/>
  <c r="O268" i="25"/>
  <c r="O267" i="25"/>
  <c r="O266" i="25"/>
  <c r="O265" i="25"/>
  <c r="O264" i="25"/>
  <c r="O263" i="25"/>
  <c r="O262" i="25"/>
  <c r="O261" i="25"/>
  <c r="O260" i="25"/>
  <c r="O259" i="25"/>
  <c r="O258" i="25"/>
  <c r="O257" i="25"/>
  <c r="O256" i="25"/>
  <c r="O255" i="25"/>
  <c r="O254" i="25"/>
  <c r="O253" i="25"/>
  <c r="O252" i="25"/>
  <c r="O251" i="25"/>
  <c r="O250" i="25"/>
  <c r="O249" i="25"/>
  <c r="O248" i="25"/>
  <c r="O247" i="25"/>
  <c r="O246" i="25"/>
  <c r="O245" i="25"/>
  <c r="O244" i="25"/>
  <c r="O243" i="25"/>
  <c r="O242" i="25"/>
  <c r="O241" i="25"/>
  <c r="O240" i="25"/>
  <c r="O239" i="25"/>
  <c r="O238" i="25"/>
  <c r="O237" i="25"/>
  <c r="O236" i="25"/>
  <c r="O235" i="25"/>
  <c r="O234" i="25"/>
  <c r="O233" i="25"/>
  <c r="O232" i="25"/>
  <c r="O231" i="25"/>
  <c r="O230" i="25"/>
  <c r="O229" i="25"/>
  <c r="O228" i="25"/>
  <c r="O227" i="25"/>
  <c r="O226" i="25"/>
  <c r="O225" i="25"/>
  <c r="O224" i="25"/>
  <c r="O223" i="25"/>
  <c r="O222" i="25"/>
  <c r="O221" i="25"/>
  <c r="O220" i="25"/>
  <c r="O219" i="25"/>
  <c r="O218" i="25"/>
  <c r="O217" i="25"/>
  <c r="O216" i="25"/>
  <c r="O215" i="25"/>
  <c r="O214" i="25"/>
  <c r="O213" i="25"/>
  <c r="O212" i="25"/>
  <c r="O211" i="25"/>
  <c r="O210" i="25"/>
  <c r="O209" i="25"/>
  <c r="O208" i="25"/>
  <c r="O207" i="25"/>
  <c r="O206" i="25"/>
  <c r="O205" i="25"/>
  <c r="O204" i="25"/>
  <c r="O203" i="25"/>
  <c r="O202" i="25"/>
  <c r="O201" i="25"/>
  <c r="O200" i="25"/>
  <c r="O199" i="25"/>
  <c r="O198" i="25"/>
  <c r="O197" i="25"/>
  <c r="O196" i="25"/>
  <c r="O195" i="25"/>
  <c r="O194" i="25"/>
  <c r="O193" i="25"/>
  <c r="O192" i="25"/>
  <c r="O191" i="25"/>
  <c r="O190" i="25"/>
  <c r="O189" i="25"/>
  <c r="O188" i="25"/>
  <c r="O187" i="25"/>
  <c r="O186" i="25"/>
  <c r="O185" i="25"/>
  <c r="O184" i="25"/>
  <c r="O183" i="25"/>
  <c r="O182" i="25"/>
  <c r="O181" i="25"/>
  <c r="O180" i="25"/>
  <c r="O179" i="25"/>
  <c r="O178" i="25"/>
  <c r="O177" i="25"/>
  <c r="O176" i="25"/>
  <c r="O175" i="25"/>
  <c r="O174" i="25"/>
  <c r="O173" i="25"/>
  <c r="O172" i="25"/>
  <c r="O171" i="25"/>
  <c r="O170" i="25"/>
  <c r="O169" i="25"/>
  <c r="O168" i="25"/>
  <c r="O167" i="25"/>
  <c r="O166" i="25"/>
  <c r="O165" i="25"/>
  <c r="O164" i="25"/>
  <c r="O163" i="25"/>
  <c r="O162" i="25"/>
  <c r="O161" i="25"/>
  <c r="O160" i="25"/>
  <c r="O159" i="25"/>
  <c r="O158" i="25"/>
  <c r="O157" i="25"/>
  <c r="O156" i="25"/>
  <c r="O155" i="25"/>
  <c r="O154" i="25"/>
  <c r="O153" i="25"/>
  <c r="O152" i="25"/>
  <c r="O151" i="25"/>
  <c r="O150" i="25"/>
  <c r="O149" i="25"/>
  <c r="O148" i="25"/>
  <c r="O147" i="25"/>
  <c r="O146" i="25"/>
  <c r="O145" i="25"/>
  <c r="O144" i="25"/>
  <c r="O143" i="25"/>
  <c r="O142" i="25"/>
  <c r="O141" i="25"/>
  <c r="O140" i="25"/>
  <c r="O139" i="25"/>
  <c r="O138" i="25"/>
  <c r="O137" i="25"/>
  <c r="O136" i="25"/>
  <c r="O135" i="25"/>
  <c r="O134" i="25"/>
  <c r="O133" i="25"/>
  <c r="O132" i="25"/>
  <c r="O131" i="25"/>
  <c r="O130" i="25"/>
  <c r="O129" i="25"/>
  <c r="O128" i="25"/>
  <c r="O127" i="25"/>
  <c r="O126" i="25"/>
  <c r="O125" i="25"/>
  <c r="O124" i="25"/>
  <c r="O123" i="25"/>
  <c r="O122" i="25"/>
  <c r="O121" i="25"/>
  <c r="O120" i="25"/>
  <c r="O119" i="25"/>
  <c r="O118" i="25"/>
  <c r="O117" i="25"/>
  <c r="O116" i="25"/>
  <c r="O115" i="25"/>
  <c r="O114" i="25"/>
  <c r="O113" i="25"/>
  <c r="O112" i="25"/>
  <c r="O111" i="25"/>
  <c r="O110" i="25"/>
  <c r="O109" i="25"/>
  <c r="O108" i="25"/>
  <c r="O107" i="25"/>
  <c r="O106" i="25"/>
  <c r="O105" i="25"/>
  <c r="O104" i="25"/>
  <c r="O103" i="25"/>
  <c r="O102" i="25"/>
  <c r="O101" i="25"/>
  <c r="O100" i="25"/>
  <c r="O99" i="25"/>
  <c r="O98" i="25"/>
  <c r="O97" i="25"/>
  <c r="O96" i="25"/>
  <c r="O95" i="25"/>
  <c r="O94" i="25"/>
  <c r="O93" i="25"/>
  <c r="O92" i="25"/>
  <c r="O91" i="25"/>
  <c r="O90" i="25"/>
  <c r="O89" i="25"/>
  <c r="O88" i="25"/>
  <c r="O87" i="25"/>
  <c r="O86" i="25"/>
  <c r="O85" i="25"/>
  <c r="O84" i="25"/>
  <c r="O83" i="25"/>
  <c r="O82" i="25"/>
  <c r="O81" i="25"/>
  <c r="O80" i="25"/>
  <c r="O79" i="25"/>
  <c r="O78" i="25"/>
  <c r="O77" i="25"/>
  <c r="O76" i="25"/>
  <c r="O75" i="25"/>
  <c r="O74" i="25"/>
  <c r="O73" i="25"/>
  <c r="O72" i="25"/>
  <c r="O71" i="25"/>
  <c r="O70" i="25"/>
  <c r="O69" i="25"/>
  <c r="O68" i="25"/>
  <c r="O67" i="25"/>
  <c r="O66" i="25"/>
  <c r="O65" i="25"/>
  <c r="O64" i="25"/>
  <c r="O63" i="25"/>
  <c r="O62" i="25"/>
  <c r="O61" i="25"/>
  <c r="O60" i="25"/>
  <c r="O59" i="25"/>
  <c r="O58" i="25"/>
  <c r="O57" i="25"/>
  <c r="O56" i="25"/>
  <c r="O55" i="25"/>
  <c r="O54" i="25"/>
  <c r="O53" i="25"/>
  <c r="O52" i="25"/>
  <c r="O51" i="25"/>
  <c r="O50" i="25"/>
  <c r="O49" i="25"/>
  <c r="O48" i="25"/>
  <c r="O47" i="25"/>
  <c r="O46" i="25"/>
  <c r="O45" i="25"/>
  <c r="O44" i="25"/>
  <c r="O43" i="25"/>
  <c r="O42" i="25"/>
  <c r="O41" i="25"/>
  <c r="O40" i="25"/>
  <c r="O39" i="25"/>
  <c r="O38" i="25"/>
  <c r="O37" i="25"/>
  <c r="O36" i="25"/>
  <c r="O35" i="25"/>
  <c r="O34" i="25"/>
  <c r="O33" i="25"/>
  <c r="O32" i="25"/>
  <c r="O31" i="25"/>
  <c r="O30" i="25"/>
  <c r="O29" i="25"/>
  <c r="O28" i="25"/>
  <c r="O27" i="25"/>
  <c r="O26" i="25"/>
  <c r="O25" i="25"/>
  <c r="O24" i="25"/>
  <c r="O23" i="25"/>
  <c r="O22" i="25"/>
  <c r="O21" i="25"/>
  <c r="O20" i="25"/>
  <c r="O19" i="25"/>
  <c r="O18" i="25"/>
  <c r="O17" i="25"/>
  <c r="O16" i="25"/>
  <c r="O15" i="25"/>
  <c r="O14" i="25"/>
  <c r="O13" i="25"/>
  <c r="O12" i="25"/>
  <c r="O11" i="25"/>
  <c r="O10" i="25"/>
  <c r="O9" i="25"/>
  <c r="O8" i="25"/>
  <c r="O7" i="25"/>
  <c r="L6" i="6"/>
  <c r="F14" i="5"/>
  <c r="K1" i="10"/>
  <c r="I1" i="10"/>
  <c r="L7" i="6"/>
  <c r="L8" i="6"/>
  <c r="L9" i="6"/>
  <c r="L10" i="6"/>
  <c r="L11" i="6"/>
  <c r="L12" i="6"/>
  <c r="L13" i="6"/>
  <c r="L14" i="6"/>
  <c r="L15" i="6"/>
  <c r="L16" i="6"/>
  <c r="L17" i="6"/>
  <c r="L18" i="6"/>
  <c r="L19" i="6"/>
  <c r="L20" i="6"/>
  <c r="L21" i="6"/>
  <c r="L22" i="6"/>
  <c r="L23" i="6"/>
  <c r="L24" i="6"/>
  <c r="L25" i="6"/>
  <c r="L26" i="6"/>
  <c r="L27" i="6"/>
  <c r="L28" i="6"/>
  <c r="L29" i="6"/>
  <c r="L30" i="6"/>
  <c r="L31" i="6"/>
  <c r="L32" i="6"/>
  <c r="L33" i="6"/>
  <c r="L34" i="6"/>
  <c r="L35" i="6"/>
  <c r="L36" i="6"/>
  <c r="L37" i="6"/>
  <c r="L38" i="6"/>
  <c r="L39" i="6"/>
  <c r="L40" i="6"/>
  <c r="L41" i="6"/>
  <c r="L42" i="6"/>
  <c r="L43" i="6"/>
  <c r="L44" i="6"/>
  <c r="L45" i="6"/>
  <c r="L46" i="6"/>
  <c r="L47" i="6"/>
  <c r="L48" i="6"/>
  <c r="L49" i="6"/>
  <c r="L50" i="6"/>
  <c r="L51" i="6"/>
  <c r="L52" i="6"/>
  <c r="L53" i="6"/>
  <c r="L54" i="6"/>
  <c r="L55" i="6"/>
  <c r="L56" i="6"/>
  <c r="L57" i="6"/>
  <c r="L58" i="6"/>
  <c r="L59" i="6"/>
  <c r="L60" i="6"/>
  <c r="L61" i="6"/>
  <c r="L62" i="6"/>
  <c r="L63" i="6"/>
  <c r="L64" i="6"/>
  <c r="L65" i="6"/>
  <c r="L66" i="6"/>
  <c r="L67" i="6"/>
  <c r="L68" i="6"/>
  <c r="L69" i="6"/>
  <c r="L70" i="6"/>
  <c r="L71" i="6"/>
  <c r="L72" i="6"/>
  <c r="L73" i="6"/>
  <c r="L74" i="6"/>
  <c r="L75" i="6"/>
  <c r="L76" i="6"/>
  <c r="L77" i="6"/>
  <c r="L78" i="6"/>
  <c r="L79" i="6"/>
  <c r="L80" i="6"/>
  <c r="L81" i="6"/>
  <c r="L82" i="6"/>
  <c r="L83" i="6"/>
  <c r="L84" i="6"/>
  <c r="L85" i="6"/>
  <c r="L86" i="6"/>
  <c r="L87" i="6"/>
  <c r="L88" i="6"/>
  <c r="L89" i="6"/>
  <c r="L90" i="6"/>
  <c r="L91" i="6"/>
  <c r="L92" i="6"/>
  <c r="L93" i="6"/>
  <c r="L94" i="6"/>
  <c r="L95" i="6"/>
  <c r="L96" i="6"/>
  <c r="L97" i="6"/>
  <c r="L98" i="6"/>
  <c r="L99" i="6"/>
  <c r="L100" i="6"/>
  <c r="L101" i="6"/>
  <c r="L102" i="6"/>
  <c r="L103" i="6"/>
  <c r="L104" i="6"/>
  <c r="L105" i="6"/>
  <c r="L106" i="6"/>
  <c r="L107" i="6"/>
  <c r="L108" i="6"/>
  <c r="L109" i="6"/>
  <c r="L110" i="6"/>
  <c r="L111" i="6"/>
  <c r="L112" i="6"/>
  <c r="L113" i="6"/>
  <c r="L114" i="6"/>
  <c r="L115" i="6"/>
  <c r="L116" i="6"/>
  <c r="L117" i="6"/>
  <c r="L118" i="6"/>
  <c r="L119" i="6"/>
  <c r="L120" i="6"/>
  <c r="L121" i="6"/>
  <c r="L122" i="6"/>
  <c r="L123" i="6"/>
  <c r="L124" i="6"/>
  <c r="L125" i="6"/>
  <c r="L126" i="6"/>
  <c r="L127" i="6"/>
  <c r="L128" i="6"/>
  <c r="L129" i="6"/>
  <c r="L130" i="6"/>
  <c r="L131" i="6"/>
  <c r="L132" i="6"/>
  <c r="L133" i="6"/>
  <c r="L134" i="6"/>
  <c r="L135" i="6"/>
  <c r="L136" i="6"/>
  <c r="L137" i="6"/>
  <c r="L138" i="6"/>
  <c r="L139" i="6"/>
  <c r="L140" i="6"/>
  <c r="L141" i="6"/>
  <c r="L142" i="6"/>
  <c r="L143" i="6"/>
  <c r="L144" i="6"/>
  <c r="L145" i="6"/>
  <c r="L146" i="6"/>
  <c r="L147" i="6"/>
  <c r="L148" i="6"/>
  <c r="L149" i="6"/>
  <c r="L150" i="6"/>
  <c r="L151" i="6"/>
  <c r="L152" i="6"/>
  <c r="L153" i="6"/>
  <c r="L154" i="6"/>
  <c r="L155" i="6"/>
  <c r="L156" i="6"/>
  <c r="L157" i="6"/>
  <c r="L158" i="6"/>
  <c r="L159" i="6"/>
  <c r="L160" i="6"/>
  <c r="L161" i="6"/>
  <c r="L162" i="6"/>
  <c r="L163" i="6"/>
  <c r="L164" i="6"/>
  <c r="L165" i="6"/>
  <c r="L166" i="6"/>
  <c r="L167" i="6"/>
  <c r="L168" i="6"/>
  <c r="L169" i="6"/>
  <c r="L170" i="6"/>
  <c r="L171" i="6"/>
  <c r="L172" i="6"/>
  <c r="L173" i="6"/>
  <c r="L174" i="6"/>
  <c r="L175" i="6"/>
  <c r="L176" i="6"/>
  <c r="L177" i="6"/>
  <c r="L178" i="6"/>
  <c r="L179" i="6"/>
  <c r="L180" i="6"/>
  <c r="L181" i="6"/>
  <c r="L182" i="6"/>
  <c r="L183" i="6"/>
  <c r="L184" i="6"/>
  <c r="L185" i="6"/>
  <c r="L186" i="6"/>
  <c r="L187" i="6"/>
  <c r="L188" i="6"/>
  <c r="L189" i="6"/>
  <c r="L190" i="6"/>
  <c r="L191" i="6"/>
  <c r="L192" i="6"/>
  <c r="L193" i="6"/>
  <c r="L194" i="6"/>
  <c r="L195" i="6"/>
  <c r="L196" i="6"/>
  <c r="L197" i="6"/>
  <c r="L198" i="6"/>
  <c r="L199" i="6"/>
  <c r="L200" i="6"/>
  <c r="L201" i="6"/>
  <c r="L202" i="6"/>
  <c r="L203" i="6"/>
  <c r="L204" i="6"/>
  <c r="L205" i="6"/>
  <c r="L206" i="6"/>
  <c r="L207" i="6"/>
  <c r="L208" i="6"/>
  <c r="L209" i="6"/>
  <c r="L210" i="6"/>
  <c r="L211" i="6"/>
  <c r="L212" i="6"/>
  <c r="L213" i="6"/>
  <c r="L214" i="6"/>
  <c r="L215" i="6"/>
  <c r="L216" i="6"/>
  <c r="L217" i="6"/>
  <c r="L218" i="6"/>
  <c r="L219" i="6"/>
  <c r="L220" i="6"/>
  <c r="L221" i="6"/>
  <c r="L222" i="6"/>
  <c r="L223" i="6"/>
  <c r="L224" i="6"/>
  <c r="L225" i="6"/>
  <c r="L226" i="6"/>
  <c r="L227" i="6"/>
  <c r="L228" i="6"/>
  <c r="L229" i="6"/>
  <c r="L230" i="6"/>
  <c r="L231" i="6"/>
  <c r="L232" i="6"/>
  <c r="L233" i="6"/>
  <c r="L234" i="6"/>
  <c r="L235" i="6"/>
  <c r="L236" i="6"/>
  <c r="L237" i="6"/>
  <c r="L238" i="6"/>
  <c r="L239" i="6"/>
  <c r="L240" i="6"/>
  <c r="L241" i="6"/>
  <c r="L242" i="6"/>
  <c r="L243" i="6"/>
  <c r="L244" i="6"/>
  <c r="L245" i="6"/>
  <c r="L246" i="6"/>
  <c r="L247" i="6"/>
  <c r="L248" i="6"/>
  <c r="L249" i="6"/>
  <c r="L250" i="6"/>
  <c r="L251" i="6"/>
  <c r="L252" i="6"/>
  <c r="L253" i="6"/>
  <c r="L254" i="6"/>
  <c r="L255" i="6"/>
  <c r="L256" i="6"/>
  <c r="L257" i="6"/>
  <c r="L258" i="6"/>
  <c r="L259" i="6"/>
  <c r="L260" i="6"/>
  <c r="L261" i="6"/>
  <c r="L262" i="6"/>
  <c r="L263" i="6"/>
  <c r="L264" i="6"/>
  <c r="L265" i="6"/>
  <c r="L266" i="6"/>
  <c r="L267" i="6"/>
  <c r="L268" i="6"/>
  <c r="L269" i="6"/>
  <c r="L270" i="6"/>
  <c r="L271" i="6"/>
  <c r="L272" i="6"/>
  <c r="L273" i="6"/>
  <c r="L274" i="6"/>
  <c r="L275" i="6"/>
  <c r="L276" i="6"/>
  <c r="L277" i="6"/>
  <c r="L278" i="6"/>
  <c r="L279" i="6"/>
  <c r="L280" i="6"/>
  <c r="L281" i="6"/>
  <c r="L282" i="6"/>
  <c r="L283" i="6"/>
  <c r="L284" i="6"/>
  <c r="L285" i="6"/>
  <c r="L286" i="6"/>
  <c r="L287" i="6"/>
  <c r="L288" i="6"/>
  <c r="L289" i="6"/>
  <c r="L290" i="6"/>
  <c r="L291" i="6"/>
  <c r="L292" i="6"/>
  <c r="L293" i="6"/>
  <c r="L294" i="6"/>
  <c r="L295" i="6"/>
  <c r="L296" i="6"/>
  <c r="L297" i="6"/>
  <c r="L298" i="6"/>
  <c r="L299" i="6"/>
  <c r="L300" i="6"/>
  <c r="L301" i="6"/>
  <c r="L302" i="6"/>
  <c r="L303" i="6"/>
  <c r="L304" i="6"/>
  <c r="L305" i="6"/>
  <c r="L306" i="6"/>
  <c r="L307" i="6"/>
  <c r="L308" i="6"/>
  <c r="L309" i="6"/>
  <c r="L310" i="6"/>
  <c r="L311" i="6"/>
  <c r="L312" i="6"/>
  <c r="L313" i="6"/>
  <c r="L314" i="6"/>
  <c r="L315" i="6"/>
  <c r="L316" i="6"/>
  <c r="L317" i="6"/>
  <c r="L318" i="6"/>
  <c r="L319" i="6"/>
  <c r="L320" i="6"/>
  <c r="L321" i="6"/>
  <c r="L322" i="6"/>
  <c r="L323" i="6"/>
  <c r="L324" i="6"/>
  <c r="L325" i="6"/>
  <c r="L326" i="6"/>
  <c r="L327" i="6"/>
  <c r="L328" i="6"/>
  <c r="L329" i="6"/>
  <c r="L330" i="6"/>
  <c r="L331" i="6"/>
  <c r="L332" i="6"/>
  <c r="L333" i="6"/>
  <c r="L334" i="6"/>
  <c r="L335" i="6"/>
  <c r="L336" i="6"/>
  <c r="L337" i="6"/>
  <c r="L338" i="6"/>
  <c r="L339" i="6"/>
  <c r="L340" i="6"/>
  <c r="L341" i="6"/>
  <c r="L342" i="6"/>
  <c r="L343" i="6"/>
  <c r="L344" i="6"/>
  <c r="L345" i="6"/>
  <c r="L346" i="6"/>
  <c r="L347" i="6"/>
  <c r="L348" i="6"/>
  <c r="L349" i="6"/>
  <c r="L350" i="6"/>
  <c r="L351" i="6"/>
  <c r="L352" i="6"/>
  <c r="L353" i="6"/>
  <c r="L354" i="6"/>
  <c r="L355" i="6"/>
  <c r="L356" i="6"/>
  <c r="L357" i="6"/>
  <c r="L358" i="6"/>
  <c r="L359" i="6"/>
  <c r="L360" i="6"/>
  <c r="L361" i="6"/>
  <c r="L362" i="6"/>
  <c r="L363" i="6"/>
  <c r="L364" i="6"/>
  <c r="L365" i="6"/>
  <c r="L366" i="6"/>
  <c r="L367" i="6"/>
  <c r="L368" i="6"/>
  <c r="L369" i="6"/>
  <c r="L370" i="6"/>
  <c r="L371" i="6"/>
  <c r="L372" i="6"/>
  <c r="L373" i="6"/>
  <c r="L374" i="6"/>
  <c r="L375" i="6"/>
  <c r="L376" i="6"/>
  <c r="L377" i="6"/>
  <c r="L378" i="6"/>
  <c r="L379" i="6"/>
  <c r="L380" i="6"/>
  <c r="L381" i="6"/>
  <c r="L382" i="6"/>
  <c r="L383" i="6"/>
  <c r="L384" i="6"/>
  <c r="L385" i="6"/>
  <c r="L386" i="6"/>
  <c r="L387" i="6"/>
  <c r="L388" i="6"/>
  <c r="L389" i="6"/>
  <c r="L390" i="6"/>
  <c r="L391" i="6"/>
  <c r="L392" i="6"/>
  <c r="L393" i="6"/>
  <c r="L394" i="6"/>
  <c r="L395" i="6"/>
  <c r="L396" i="6"/>
  <c r="L397" i="6"/>
  <c r="L398" i="6"/>
  <c r="L399" i="6"/>
  <c r="L400" i="6"/>
  <c r="L401" i="6"/>
  <c r="L402" i="6"/>
  <c r="L403" i="6"/>
  <c r="L404" i="6"/>
  <c r="L405" i="6"/>
  <c r="L406" i="6"/>
  <c r="L407" i="6"/>
  <c r="L408" i="6"/>
  <c r="L409" i="6"/>
  <c r="L410" i="6"/>
  <c r="L411" i="6"/>
  <c r="L412" i="6"/>
  <c r="L413" i="6"/>
  <c r="L414" i="6"/>
  <c r="L415" i="6"/>
  <c r="L416" i="6"/>
  <c r="L417" i="6"/>
  <c r="L418" i="6"/>
  <c r="L419" i="6"/>
  <c r="L420" i="6"/>
  <c r="L421" i="6"/>
  <c r="L422" i="6"/>
  <c r="L423" i="6"/>
  <c r="L424" i="6"/>
  <c r="L425" i="6"/>
  <c r="L426" i="6"/>
  <c r="L427" i="6"/>
  <c r="L428" i="6"/>
  <c r="L429" i="6"/>
  <c r="L430" i="6"/>
  <c r="L431" i="6"/>
  <c r="L432" i="6"/>
  <c r="L433" i="6"/>
  <c r="L434" i="6"/>
  <c r="L435" i="6"/>
  <c r="L436" i="6"/>
  <c r="L437" i="6"/>
  <c r="L438" i="6"/>
  <c r="L439" i="6"/>
  <c r="L440" i="6"/>
  <c r="L441" i="6"/>
  <c r="L442" i="6"/>
  <c r="L443" i="6"/>
  <c r="L444" i="6"/>
  <c r="L445" i="6"/>
  <c r="L446" i="6"/>
  <c r="L447" i="6"/>
  <c r="L448" i="6"/>
  <c r="L449" i="6"/>
  <c r="L450" i="6"/>
  <c r="L451" i="6"/>
  <c r="L452" i="6"/>
  <c r="L453" i="6"/>
  <c r="L454" i="6"/>
  <c r="L455" i="6"/>
  <c r="L456" i="6"/>
  <c r="L457" i="6"/>
  <c r="L458" i="6"/>
  <c r="L459" i="6"/>
  <c r="L460" i="6"/>
  <c r="L461" i="6"/>
  <c r="L462" i="6"/>
  <c r="L463" i="6"/>
  <c r="L464" i="6"/>
  <c r="L465" i="6"/>
  <c r="L466" i="6"/>
  <c r="L467" i="6"/>
  <c r="L468" i="6"/>
  <c r="L469" i="6"/>
  <c r="L470" i="6"/>
  <c r="L471" i="6"/>
  <c r="L472" i="6"/>
  <c r="L473" i="6"/>
  <c r="L474" i="6"/>
  <c r="L475" i="6"/>
  <c r="L476" i="6"/>
  <c r="L477" i="6"/>
  <c r="L478" i="6"/>
  <c r="L479" i="6"/>
  <c r="L480" i="6"/>
  <c r="L481" i="6"/>
  <c r="L482" i="6"/>
  <c r="L483" i="6"/>
  <c r="L484" i="6"/>
  <c r="L485" i="6"/>
  <c r="L486" i="6"/>
  <c r="L487" i="6"/>
  <c r="L488" i="6"/>
  <c r="L489" i="6"/>
  <c r="L490" i="6"/>
  <c r="L491" i="6"/>
  <c r="L492" i="6"/>
  <c r="L493" i="6"/>
  <c r="L494" i="6"/>
  <c r="L495" i="6"/>
  <c r="L496" i="6"/>
  <c r="L497" i="6"/>
  <c r="L498" i="6"/>
  <c r="L499" i="6"/>
  <c r="L500" i="6"/>
  <c r="L501" i="6"/>
  <c r="L502" i="6"/>
  <c r="L503" i="6"/>
  <c r="L504" i="6"/>
  <c r="L505" i="6"/>
  <c r="L506" i="6"/>
  <c r="L507" i="6"/>
  <c r="L508" i="6"/>
  <c r="L509" i="6"/>
  <c r="L510" i="6"/>
  <c r="L511" i="6"/>
  <c r="L512" i="6"/>
  <c r="L513" i="6"/>
  <c r="L514" i="6"/>
  <c r="L515" i="6"/>
  <c r="L516" i="6"/>
  <c r="L517" i="6"/>
  <c r="L518" i="6"/>
  <c r="L519" i="6"/>
  <c r="L520" i="6"/>
  <c r="L521" i="6"/>
  <c r="L522" i="6"/>
  <c r="L523" i="6"/>
  <c r="L524" i="6"/>
  <c r="L525" i="6"/>
  <c r="L526" i="6"/>
  <c r="L527" i="6"/>
  <c r="L528" i="6"/>
  <c r="L529" i="6"/>
  <c r="L530" i="6"/>
  <c r="L531" i="6"/>
  <c r="L532" i="6"/>
  <c r="L533" i="6"/>
  <c r="L534" i="6"/>
  <c r="L535" i="6"/>
  <c r="L536" i="6"/>
  <c r="L537" i="6"/>
  <c r="L538" i="6"/>
  <c r="L539" i="6"/>
  <c r="L540" i="6"/>
  <c r="L541" i="6"/>
  <c r="L542" i="6"/>
  <c r="L543" i="6"/>
  <c r="L544" i="6"/>
  <c r="L545" i="6"/>
  <c r="L546" i="6"/>
  <c r="L547" i="6"/>
  <c r="L548" i="6"/>
  <c r="L549" i="6"/>
  <c r="L550" i="6"/>
  <c r="L551" i="6"/>
  <c r="L552" i="6"/>
  <c r="L553" i="6"/>
  <c r="L554" i="6"/>
  <c r="L555" i="6"/>
  <c r="L556" i="6"/>
  <c r="L557" i="6"/>
  <c r="L558" i="6"/>
  <c r="L559" i="6"/>
  <c r="L560" i="6"/>
  <c r="L561" i="6"/>
  <c r="L562" i="6"/>
  <c r="L563" i="6"/>
  <c r="L564" i="6"/>
  <c r="L565" i="6"/>
  <c r="L566" i="6"/>
  <c r="L567" i="6"/>
  <c r="L568" i="6"/>
  <c r="L569" i="6"/>
  <c r="L570" i="6"/>
  <c r="L571" i="6"/>
  <c r="L572" i="6"/>
  <c r="L573" i="6"/>
  <c r="L574" i="6"/>
  <c r="L575" i="6"/>
  <c r="L576" i="6"/>
  <c r="L577" i="6"/>
  <c r="L578" i="6"/>
  <c r="L579" i="6"/>
  <c r="L580" i="6"/>
  <c r="L581" i="6"/>
  <c r="L582" i="6"/>
  <c r="L583" i="6"/>
  <c r="L584" i="6"/>
  <c r="L585" i="6"/>
  <c r="L586" i="6"/>
  <c r="L587" i="6"/>
  <c r="L588" i="6"/>
  <c r="L589" i="6"/>
  <c r="L590" i="6"/>
  <c r="L591" i="6"/>
  <c r="L592" i="6"/>
  <c r="L593" i="6"/>
  <c r="L594" i="6"/>
  <c r="L595" i="6"/>
  <c r="L596" i="6"/>
  <c r="L597" i="6"/>
  <c r="L598" i="6"/>
  <c r="L599" i="6"/>
  <c r="L600" i="6"/>
  <c r="L601" i="6"/>
  <c r="L602" i="6"/>
  <c r="L603" i="6"/>
  <c r="L604" i="6"/>
  <c r="L605" i="6"/>
  <c r="L606" i="6"/>
  <c r="L607" i="6"/>
  <c r="L608" i="6"/>
  <c r="L609" i="6"/>
  <c r="L610" i="6"/>
  <c r="L611" i="6"/>
  <c r="L612" i="6"/>
  <c r="L613" i="6"/>
  <c r="L614" i="6"/>
  <c r="L615" i="6"/>
  <c r="L616" i="6"/>
  <c r="L617" i="6"/>
  <c r="L618" i="6"/>
  <c r="L619" i="6"/>
  <c r="L620" i="6"/>
  <c r="L621" i="6"/>
  <c r="L622" i="6"/>
  <c r="L623" i="6"/>
  <c r="L624" i="6"/>
  <c r="L625" i="6"/>
  <c r="L626" i="6"/>
  <c r="L627" i="6"/>
  <c r="L628" i="6"/>
  <c r="L629" i="6"/>
  <c r="L630" i="6"/>
  <c r="L631" i="6"/>
  <c r="L632" i="6"/>
  <c r="L633" i="6"/>
  <c r="L634" i="6"/>
  <c r="L635" i="6"/>
  <c r="L636" i="6"/>
  <c r="L637" i="6"/>
  <c r="L638" i="6"/>
  <c r="L639" i="6"/>
  <c r="L640" i="6"/>
  <c r="L641" i="6"/>
  <c r="L642" i="6"/>
  <c r="L643" i="6"/>
  <c r="L644" i="6"/>
  <c r="L645" i="6"/>
  <c r="L646" i="6"/>
  <c r="L647" i="6"/>
  <c r="L648" i="6"/>
  <c r="L649" i="6"/>
  <c r="L650" i="6"/>
  <c r="L651" i="6"/>
  <c r="L652" i="6"/>
  <c r="L653" i="6"/>
  <c r="L654" i="6"/>
  <c r="L655" i="6"/>
  <c r="L656" i="6"/>
  <c r="L657" i="6"/>
  <c r="L658" i="6"/>
  <c r="L659" i="6"/>
  <c r="L660" i="6"/>
  <c r="L661" i="6"/>
  <c r="L662" i="6"/>
  <c r="L663" i="6"/>
  <c r="L664" i="6"/>
  <c r="L665" i="6"/>
  <c r="L666" i="6"/>
  <c r="L667" i="6"/>
  <c r="L668" i="6"/>
  <c r="L669" i="6"/>
  <c r="L670" i="6"/>
  <c r="L671" i="6"/>
  <c r="L672" i="6"/>
  <c r="L673" i="6"/>
  <c r="L674" i="6"/>
  <c r="L675" i="6"/>
  <c r="L676" i="6"/>
  <c r="L677" i="6"/>
  <c r="L678" i="6"/>
  <c r="L679" i="6"/>
  <c r="L680" i="6"/>
  <c r="L681" i="6"/>
  <c r="L682" i="6"/>
  <c r="L683" i="6"/>
  <c r="L684" i="6"/>
  <c r="L685" i="6"/>
  <c r="L686" i="6"/>
  <c r="L687" i="6"/>
  <c r="L688" i="6"/>
  <c r="L689" i="6"/>
  <c r="L690" i="6"/>
  <c r="L691" i="6"/>
  <c r="L692" i="6"/>
  <c r="L693" i="6"/>
  <c r="L694" i="6"/>
  <c r="L695" i="6"/>
  <c r="L696" i="6"/>
  <c r="L697" i="6"/>
  <c r="L698" i="6"/>
  <c r="L699" i="6"/>
  <c r="L700" i="6"/>
  <c r="L701" i="6"/>
  <c r="L702" i="6"/>
  <c r="L703" i="6"/>
  <c r="L704" i="6"/>
  <c r="L705" i="6"/>
  <c r="L706" i="6"/>
  <c r="L707" i="6"/>
  <c r="L708" i="6"/>
  <c r="L709" i="6"/>
  <c r="L710" i="6"/>
  <c r="L711" i="6"/>
  <c r="L712" i="6"/>
  <c r="L713" i="6"/>
  <c r="L714" i="6"/>
  <c r="L715" i="6"/>
  <c r="L716" i="6"/>
  <c r="L717" i="6"/>
  <c r="L718" i="6"/>
  <c r="L719" i="6"/>
  <c r="L720" i="6"/>
  <c r="L721" i="6"/>
  <c r="L722" i="6"/>
  <c r="L723" i="6"/>
  <c r="L724" i="6"/>
  <c r="L725" i="6"/>
  <c r="L726" i="6"/>
  <c r="L727" i="6"/>
  <c r="L728" i="6"/>
  <c r="L729" i="6"/>
  <c r="L730" i="6"/>
  <c r="L731" i="6"/>
  <c r="L732" i="6"/>
  <c r="L733" i="6"/>
  <c r="L734" i="6"/>
  <c r="L735" i="6"/>
  <c r="L736" i="6"/>
  <c r="L737" i="6"/>
  <c r="L738" i="6"/>
  <c r="L739" i="6"/>
  <c r="L740" i="6"/>
  <c r="L741" i="6"/>
  <c r="L742" i="6"/>
  <c r="L743" i="6"/>
  <c r="L744" i="6"/>
  <c r="L745" i="6"/>
  <c r="L746" i="6"/>
  <c r="L747" i="6"/>
  <c r="L748" i="6"/>
  <c r="L749" i="6"/>
  <c r="L750" i="6"/>
  <c r="L751" i="6"/>
  <c r="L752" i="6"/>
  <c r="L753" i="6"/>
  <c r="L754" i="6"/>
  <c r="L755" i="6"/>
  <c r="L756" i="6"/>
  <c r="L757" i="6"/>
  <c r="L758" i="6"/>
  <c r="L759" i="6"/>
  <c r="L760" i="6"/>
  <c r="L761" i="6"/>
  <c r="L762" i="6"/>
  <c r="L763" i="6"/>
  <c r="L764" i="6"/>
  <c r="L765" i="6"/>
  <c r="L766" i="6"/>
  <c r="L767" i="6"/>
  <c r="L768" i="6"/>
  <c r="L769" i="6"/>
  <c r="L770" i="6"/>
  <c r="L771" i="6"/>
  <c r="L772" i="6"/>
  <c r="L773" i="6"/>
  <c r="L774" i="6"/>
  <c r="L775" i="6"/>
  <c r="L776" i="6"/>
  <c r="L777" i="6"/>
  <c r="L778" i="6"/>
  <c r="L779" i="6"/>
  <c r="L780" i="6"/>
  <c r="L781" i="6"/>
  <c r="L782" i="6"/>
  <c r="L783" i="6"/>
  <c r="L784" i="6"/>
  <c r="L785" i="6"/>
  <c r="L786" i="6"/>
  <c r="L787" i="6"/>
  <c r="L788" i="6"/>
  <c r="L789" i="6"/>
  <c r="L790" i="6"/>
  <c r="L791" i="6"/>
  <c r="L792" i="6"/>
  <c r="L793" i="6"/>
  <c r="L794" i="6"/>
  <c r="L795" i="6"/>
  <c r="L796" i="6"/>
  <c r="L797" i="6"/>
  <c r="L798" i="6"/>
  <c r="L799" i="6"/>
  <c r="L800" i="6"/>
  <c r="L801" i="6"/>
  <c r="L802" i="6"/>
  <c r="L803" i="6"/>
  <c r="L804" i="6"/>
  <c r="L805" i="6"/>
  <c r="L806" i="6"/>
  <c r="L807" i="6"/>
  <c r="L808" i="6"/>
  <c r="L809" i="6"/>
  <c r="L810" i="6"/>
  <c r="L811" i="6"/>
  <c r="L812" i="6"/>
  <c r="L813" i="6"/>
  <c r="L814" i="6"/>
  <c r="L815" i="6"/>
  <c r="L816" i="6"/>
  <c r="L817" i="6"/>
  <c r="L818" i="6"/>
  <c r="L819" i="6"/>
  <c r="L820" i="6"/>
  <c r="L821" i="6"/>
  <c r="L822" i="6"/>
  <c r="L823" i="6"/>
  <c r="L824" i="6"/>
  <c r="L825" i="6"/>
  <c r="L826" i="6"/>
  <c r="L827" i="6"/>
  <c r="L828" i="6"/>
  <c r="L829" i="6"/>
  <c r="L830" i="6"/>
  <c r="L831" i="6"/>
  <c r="L832" i="6"/>
  <c r="L833" i="6"/>
  <c r="L834" i="6"/>
  <c r="L835" i="6"/>
  <c r="L836" i="6"/>
  <c r="L837" i="6"/>
  <c r="L838" i="6"/>
  <c r="L839" i="6"/>
  <c r="L840" i="6"/>
  <c r="L841" i="6"/>
  <c r="L842" i="6"/>
  <c r="L843" i="6"/>
  <c r="L844" i="6"/>
  <c r="L845" i="6"/>
  <c r="L846" i="6"/>
  <c r="L847" i="6"/>
  <c r="L848" i="6"/>
  <c r="L849" i="6"/>
  <c r="L850" i="6"/>
  <c r="L851" i="6"/>
  <c r="L852" i="6"/>
  <c r="L853" i="6"/>
  <c r="L854" i="6"/>
  <c r="L855" i="6"/>
  <c r="L856" i="6"/>
  <c r="L857" i="6"/>
  <c r="L858" i="6"/>
  <c r="L859" i="6"/>
  <c r="L860" i="6"/>
  <c r="L861" i="6"/>
  <c r="L862" i="6"/>
  <c r="L863" i="6"/>
  <c r="L864" i="6"/>
  <c r="L865" i="6"/>
  <c r="L866" i="6"/>
  <c r="L867" i="6"/>
  <c r="L868" i="6"/>
  <c r="L869" i="6"/>
  <c r="L870" i="6"/>
  <c r="L871" i="6"/>
  <c r="L872" i="6"/>
  <c r="L873" i="6"/>
  <c r="L874" i="6"/>
  <c r="L875" i="6"/>
  <c r="L876" i="6"/>
  <c r="L877" i="6"/>
  <c r="L878" i="6"/>
  <c r="L879" i="6"/>
  <c r="L880" i="6"/>
  <c r="L881" i="6"/>
  <c r="L882" i="6"/>
  <c r="L883" i="6"/>
  <c r="L884" i="6"/>
  <c r="L885" i="6"/>
  <c r="L886" i="6"/>
  <c r="L887" i="6"/>
  <c r="L888" i="6"/>
  <c r="L889" i="6"/>
  <c r="L890" i="6"/>
  <c r="L891" i="6"/>
  <c r="L892" i="6"/>
  <c r="L893" i="6"/>
  <c r="L894" i="6"/>
  <c r="L895" i="6"/>
  <c r="L896" i="6"/>
  <c r="L897" i="6"/>
  <c r="L898" i="6"/>
  <c r="L899" i="6"/>
  <c r="L900" i="6"/>
  <c r="L901" i="6"/>
  <c r="L902" i="6"/>
  <c r="L903" i="6"/>
  <c r="L904" i="6"/>
  <c r="L905" i="6"/>
  <c r="L906" i="6"/>
  <c r="L907" i="6"/>
  <c r="L908" i="6"/>
  <c r="L909" i="6"/>
  <c r="L910" i="6"/>
  <c r="L911" i="6"/>
  <c r="L912" i="6"/>
  <c r="L913" i="6"/>
  <c r="L914" i="6"/>
  <c r="L915" i="6"/>
  <c r="L916" i="6"/>
  <c r="L917" i="6"/>
  <c r="L918" i="6"/>
  <c r="L919" i="6"/>
  <c r="L920" i="6"/>
  <c r="L921" i="6"/>
  <c r="L922" i="6"/>
  <c r="L923" i="6"/>
  <c r="L924" i="6"/>
  <c r="L925" i="6"/>
  <c r="L926" i="6"/>
  <c r="L927" i="6"/>
  <c r="L928" i="6"/>
  <c r="L929" i="6"/>
  <c r="L930" i="6"/>
  <c r="L931" i="6"/>
  <c r="L932" i="6"/>
  <c r="L933" i="6"/>
  <c r="L934" i="6"/>
  <c r="L935" i="6"/>
  <c r="L936" i="6"/>
  <c r="L937" i="6"/>
  <c r="L938" i="6"/>
  <c r="L939" i="6"/>
  <c r="L940" i="6"/>
  <c r="L941" i="6"/>
  <c r="L942" i="6"/>
  <c r="L943" i="6"/>
  <c r="L944" i="6"/>
  <c r="L945" i="6"/>
  <c r="L946" i="6"/>
  <c r="L947" i="6"/>
  <c r="L948" i="6"/>
  <c r="L949" i="6"/>
  <c r="L950" i="6"/>
  <c r="L951" i="6"/>
  <c r="L952" i="6"/>
  <c r="L953" i="6"/>
  <c r="L954" i="6"/>
  <c r="L955" i="6"/>
  <c r="L956" i="6"/>
  <c r="L957" i="6"/>
  <c r="L958" i="6"/>
  <c r="L959" i="6"/>
  <c r="L960" i="6"/>
  <c r="L961" i="6"/>
  <c r="L962" i="6"/>
  <c r="L963" i="6"/>
  <c r="L964" i="6"/>
  <c r="L965" i="6"/>
  <c r="L966" i="6"/>
  <c r="L967" i="6"/>
  <c r="L968" i="6"/>
  <c r="L969" i="6"/>
  <c r="L970" i="6"/>
  <c r="L971" i="6"/>
  <c r="L972" i="6"/>
  <c r="L973" i="6"/>
  <c r="L974" i="6"/>
  <c r="L975" i="6"/>
  <c r="L976" i="6"/>
  <c r="L977" i="6"/>
  <c r="L978" i="6"/>
  <c r="L979" i="6"/>
  <c r="L980" i="6"/>
  <c r="L981" i="6"/>
  <c r="L982" i="6"/>
  <c r="L983" i="6"/>
  <c r="L984" i="6"/>
  <c r="L985" i="6"/>
  <c r="L986" i="6"/>
  <c r="L987" i="6"/>
  <c r="L988" i="6"/>
  <c r="L989" i="6"/>
  <c r="L990" i="6"/>
  <c r="L991" i="6"/>
  <c r="L992" i="6"/>
  <c r="L993" i="6"/>
  <c r="L994" i="6"/>
  <c r="L995" i="6"/>
  <c r="L996" i="6"/>
  <c r="L997" i="6"/>
  <c r="L998" i="6"/>
  <c r="L999" i="6"/>
  <c r="L1000" i="6"/>
  <c r="L1001" i="6"/>
  <c r="L1002" i="6"/>
  <c r="L1003" i="6"/>
  <c r="L1004" i="6"/>
  <c r="L1005" i="6"/>
  <c r="E15" i="5"/>
  <c r="E14" i="5"/>
  <c r="D13" i="5"/>
  <c r="D12" i="5"/>
  <c r="C15" i="5"/>
  <c r="C14" i="5"/>
  <c r="C13" i="5"/>
  <c r="C12" i="5"/>
  <c r="C3" i="23"/>
  <c r="C4" i="23"/>
  <c r="C5" i="23"/>
  <c r="C6" i="23"/>
  <c r="C7" i="23"/>
  <c r="C8" i="23"/>
  <c r="C9" i="23"/>
  <c r="C10" i="23"/>
  <c r="C11" i="23"/>
  <c r="C12" i="23"/>
  <c r="C13" i="23"/>
  <c r="C14" i="23"/>
  <c r="C15" i="23"/>
  <c r="C16" i="23"/>
  <c r="C17" i="23"/>
  <c r="C18" i="23"/>
  <c r="C19" i="23"/>
  <c r="C20" i="23"/>
  <c r="C21" i="23"/>
  <c r="C22" i="23"/>
  <c r="C23" i="23"/>
  <c r="C24" i="23"/>
  <c r="C25" i="23"/>
  <c r="C26" i="23"/>
  <c r="C27" i="23"/>
  <c r="C28" i="23"/>
  <c r="C29" i="23"/>
  <c r="C30" i="23"/>
  <c r="C31" i="23"/>
  <c r="C32" i="23"/>
  <c r="C33" i="23"/>
  <c r="C34" i="23"/>
  <c r="C35" i="23"/>
  <c r="C36" i="23"/>
  <c r="C37" i="23"/>
  <c r="C38" i="23"/>
  <c r="C39" i="23"/>
  <c r="C40" i="23"/>
  <c r="C41" i="23"/>
  <c r="C42" i="23"/>
  <c r="C43" i="23"/>
  <c r="C44" i="23"/>
  <c r="C45" i="23"/>
  <c r="C46" i="23"/>
  <c r="C47" i="23"/>
  <c r="C48" i="23"/>
  <c r="C49" i="23"/>
  <c r="C50" i="23"/>
  <c r="C51" i="23"/>
  <c r="C52" i="23"/>
  <c r="C53" i="23"/>
  <c r="C54" i="23"/>
  <c r="C55" i="23"/>
  <c r="C56" i="23"/>
  <c r="C57" i="23"/>
  <c r="C58" i="23"/>
  <c r="C59" i="23"/>
  <c r="C60" i="23"/>
  <c r="C61" i="23"/>
  <c r="C62" i="23"/>
  <c r="C63" i="23"/>
  <c r="C64" i="23"/>
  <c r="C65" i="23"/>
  <c r="C66" i="23"/>
  <c r="C67" i="23"/>
  <c r="C68" i="23"/>
  <c r="C69" i="23"/>
  <c r="C70" i="23"/>
  <c r="C71" i="23"/>
  <c r="C72" i="23"/>
  <c r="C73" i="23"/>
  <c r="C74" i="23"/>
  <c r="C75" i="23"/>
  <c r="C76" i="23"/>
  <c r="C77" i="23"/>
  <c r="C78" i="23"/>
  <c r="C79" i="23"/>
  <c r="C80" i="23"/>
  <c r="C81" i="23"/>
  <c r="C82" i="23"/>
  <c r="C83" i="23"/>
  <c r="C84" i="23"/>
  <c r="C85" i="23"/>
  <c r="C86" i="23"/>
  <c r="C87" i="23"/>
  <c r="C88" i="23"/>
  <c r="C89" i="23"/>
  <c r="C90" i="23"/>
  <c r="C91" i="23"/>
  <c r="C92" i="23"/>
  <c r="C93" i="23"/>
  <c r="C94" i="23"/>
  <c r="C95" i="23"/>
  <c r="C96" i="23"/>
  <c r="C97" i="23"/>
  <c r="C98" i="23"/>
  <c r="C99" i="23"/>
  <c r="C100" i="23"/>
  <c r="C101" i="23"/>
  <c r="C102" i="23"/>
  <c r="C103" i="23"/>
  <c r="C104" i="23"/>
  <c r="C105" i="23"/>
  <c r="C106" i="23"/>
  <c r="C107" i="23"/>
  <c r="C108" i="23"/>
  <c r="C109" i="23"/>
  <c r="C110" i="23"/>
  <c r="C111" i="23"/>
  <c r="C112" i="23"/>
  <c r="C113" i="23"/>
  <c r="C114" i="23"/>
  <c r="C115" i="23"/>
  <c r="C116" i="23"/>
  <c r="C117" i="23"/>
  <c r="C118" i="23"/>
  <c r="C119" i="23"/>
  <c r="C120" i="23"/>
  <c r="C121" i="23"/>
  <c r="C122" i="23"/>
  <c r="C123" i="23"/>
  <c r="C124" i="23"/>
  <c r="C125" i="23"/>
  <c r="C126" i="23"/>
  <c r="C127" i="23"/>
  <c r="C128" i="23"/>
  <c r="C129" i="23"/>
  <c r="C130" i="23"/>
  <c r="C131" i="23"/>
  <c r="C132" i="23"/>
  <c r="C133" i="23"/>
  <c r="C134" i="23"/>
  <c r="C135" i="23"/>
  <c r="C136" i="23"/>
  <c r="C137" i="23"/>
  <c r="C138" i="23"/>
  <c r="C139" i="23"/>
  <c r="C140" i="23"/>
  <c r="C141" i="23"/>
  <c r="C142" i="23"/>
  <c r="C143" i="23"/>
  <c r="C144" i="23"/>
  <c r="C145" i="23"/>
  <c r="C146" i="23"/>
  <c r="C147" i="23"/>
  <c r="C148" i="23"/>
  <c r="C149" i="23"/>
  <c r="C150" i="23"/>
  <c r="C151" i="23"/>
  <c r="C152" i="23"/>
  <c r="C153" i="23"/>
  <c r="C154" i="23"/>
  <c r="C155" i="23"/>
  <c r="C156" i="23"/>
  <c r="C157" i="23"/>
  <c r="S7" i="6"/>
  <c r="AD1002" i="6"/>
  <c r="P273" i="6"/>
  <c r="S272" i="6"/>
  <c r="V266" i="6"/>
  <c r="U265" i="6"/>
  <c r="AL264" i="6"/>
  <c r="V259" i="6"/>
  <c r="AK253" i="6"/>
  <c r="AL250" i="6"/>
  <c r="AK241" i="6"/>
  <c r="R236" i="6"/>
  <c r="R228" i="6"/>
  <c r="R227" i="6"/>
  <c r="AM226" i="6"/>
  <c r="S219" i="6"/>
  <c r="M213" i="6"/>
  <c r="P211" i="6"/>
  <c r="U209" i="6"/>
  <c r="Y208" i="6"/>
  <c r="R201" i="6"/>
  <c r="S196" i="6"/>
  <c r="V195" i="6"/>
  <c r="AL194" i="6"/>
  <c r="AA193" i="6"/>
  <c r="S192" i="6"/>
  <c r="P187" i="6"/>
  <c r="S185" i="6"/>
  <c r="AA184" i="6"/>
  <c r="Y181" i="6"/>
  <c r="M179" i="6"/>
  <c r="Z178" i="6"/>
  <c r="M177" i="6"/>
  <c r="P176" i="6"/>
  <c r="U171" i="6"/>
  <c r="AL165" i="6"/>
  <c r="M163" i="6"/>
  <c r="N156" i="6"/>
  <c r="O154" i="6"/>
  <c r="O140" i="6"/>
  <c r="M139" i="6"/>
  <c r="N132" i="6"/>
  <c r="V130" i="6"/>
  <c r="R129" i="6"/>
  <c r="AK128" i="6"/>
  <c r="V125" i="6"/>
  <c r="Z124" i="6"/>
  <c r="AK123" i="6"/>
  <c r="Y115" i="6"/>
  <c r="S114" i="6"/>
  <c r="AK113" i="6"/>
  <c r="AM107" i="6"/>
  <c r="R106" i="6"/>
  <c r="M101" i="6"/>
  <c r="U100" i="6"/>
  <c r="V99" i="6"/>
  <c r="AK97" i="6"/>
  <c r="P93" i="6"/>
  <c r="V92" i="6"/>
  <c r="R91" i="6"/>
  <c r="S85" i="6"/>
  <c r="AM84" i="6"/>
  <c r="AL83" i="6"/>
  <c r="M81" i="6"/>
  <c r="AL80" i="6"/>
  <c r="V79" i="6"/>
  <c r="P76" i="6"/>
  <c r="P72" i="6"/>
  <c r="AK69" i="6"/>
  <c r="Y65" i="6"/>
  <c r="U64" i="6"/>
  <c r="V59" i="6"/>
  <c r="O52" i="6"/>
  <c r="Z35" i="6"/>
  <c r="AL32" i="6"/>
  <c r="AA24" i="6"/>
  <c r="V16" i="6"/>
  <c r="U9" i="6"/>
  <c r="M7" i="6"/>
  <c r="O7" i="6"/>
  <c r="V7" i="6"/>
  <c r="Y7" i="6"/>
  <c r="AA7" i="6"/>
  <c r="AK7" i="6"/>
  <c r="AM7" i="6"/>
  <c r="S80" i="6"/>
  <c r="S92" i="6"/>
  <c r="AL92" i="6"/>
  <c r="V95" i="6"/>
  <c r="AA96" i="6"/>
  <c r="Y100" i="6"/>
  <c r="S101" i="6"/>
  <c r="AK101" i="6"/>
  <c r="M103" i="6"/>
  <c r="V104" i="6"/>
  <c r="AL105" i="6"/>
  <c r="M107" i="6"/>
  <c r="N108" i="6"/>
  <c r="V108" i="6"/>
  <c r="AL108" i="6"/>
  <c r="U109" i="6"/>
  <c r="AM109" i="6"/>
  <c r="P112" i="6"/>
  <c r="N113" i="6"/>
  <c r="AL113" i="6"/>
  <c r="P116" i="6"/>
  <c r="U116" i="6"/>
  <c r="AL116" i="6"/>
  <c r="U117" i="6"/>
  <c r="R119" i="6"/>
  <c r="AM120" i="6"/>
  <c r="V121" i="6"/>
  <c r="Y122" i="6"/>
  <c r="N123" i="6"/>
  <c r="S124" i="6"/>
  <c r="S125" i="6"/>
  <c r="M128" i="6"/>
  <c r="U128" i="6"/>
  <c r="V128" i="6"/>
  <c r="AK129" i="6"/>
  <c r="Z130" i="6"/>
  <c r="N131" i="6"/>
  <c r="R131" i="6"/>
  <c r="AK131" i="6"/>
  <c r="AM131" i="6"/>
  <c r="O132" i="6"/>
  <c r="S132" i="6"/>
  <c r="V132" i="6"/>
  <c r="AA132" i="6"/>
  <c r="AK132" i="6"/>
  <c r="U133" i="6"/>
  <c r="S135" i="6"/>
  <c r="U135" i="6"/>
  <c r="Z135" i="6"/>
  <c r="R136" i="6"/>
  <c r="AL136" i="6"/>
  <c r="AM136" i="6"/>
  <c r="S137" i="6"/>
  <c r="AL137" i="6"/>
  <c r="Z138" i="6"/>
  <c r="S139" i="6"/>
  <c r="U139" i="6"/>
  <c r="V139" i="6"/>
  <c r="AK139" i="6"/>
  <c r="N140" i="6"/>
  <c r="S140" i="6"/>
  <c r="U140" i="6"/>
  <c r="AA140" i="6"/>
  <c r="AK140" i="6"/>
  <c r="N141" i="6"/>
  <c r="U141" i="6"/>
  <c r="AM141" i="6"/>
  <c r="AL142" i="6"/>
  <c r="N143" i="6"/>
  <c r="AK143" i="6"/>
  <c r="R144" i="6"/>
  <c r="Y144" i="6"/>
  <c r="V145" i="6"/>
  <c r="AA145" i="6"/>
  <c r="N146" i="6"/>
  <c r="R146" i="6"/>
  <c r="S146" i="6"/>
  <c r="M147" i="6"/>
  <c r="S147" i="6"/>
  <c r="AK147" i="6"/>
  <c r="AM147" i="6"/>
  <c r="N148" i="6"/>
  <c r="P148" i="6"/>
  <c r="U148" i="6"/>
  <c r="AK148" i="6"/>
  <c r="N149" i="6"/>
  <c r="P149" i="6"/>
  <c r="Y149" i="6"/>
  <c r="AA149" i="6"/>
  <c r="M151" i="6"/>
  <c r="R152" i="6"/>
  <c r="P153" i="6"/>
  <c r="AA153" i="6"/>
  <c r="AA154" i="6"/>
  <c r="M155" i="6"/>
  <c r="Y155" i="6"/>
  <c r="AM155" i="6"/>
  <c r="M156" i="6"/>
  <c r="S156" i="6"/>
  <c r="U156" i="6"/>
  <c r="Z156" i="6"/>
  <c r="AK156" i="6"/>
  <c r="P157" i="6"/>
  <c r="V157" i="6"/>
  <c r="AM157" i="6"/>
  <c r="Y159" i="6"/>
  <c r="S160" i="6"/>
  <c r="U160" i="6"/>
  <c r="M161" i="6"/>
  <c r="U161" i="6"/>
  <c r="AK161" i="6"/>
  <c r="O162" i="6"/>
  <c r="Z162" i="6"/>
  <c r="AM162" i="6"/>
  <c r="V163" i="6"/>
  <c r="Y163" i="6"/>
  <c r="AA163" i="6"/>
  <c r="AL163" i="6"/>
  <c r="AM163" i="6"/>
  <c r="P164" i="6"/>
  <c r="Y164" i="6"/>
  <c r="AM164" i="6"/>
  <c r="M165" i="6"/>
  <c r="U165" i="6"/>
  <c r="AK165" i="6"/>
  <c r="P168" i="6"/>
  <c r="V168" i="6"/>
  <c r="Y168" i="6"/>
  <c r="N169" i="6"/>
  <c r="O169" i="6"/>
  <c r="V169" i="6"/>
  <c r="AM169" i="6"/>
  <c r="V170" i="6"/>
  <c r="N171" i="6"/>
  <c r="R171" i="6"/>
  <c r="S171" i="6"/>
  <c r="AK171" i="6"/>
  <c r="AM171" i="6"/>
  <c r="O172" i="6"/>
  <c r="S172" i="6"/>
  <c r="U172" i="6"/>
  <c r="V172" i="6"/>
  <c r="AM172" i="6"/>
  <c r="M173" i="6"/>
  <c r="N173" i="6"/>
  <c r="P173" i="6"/>
  <c r="AA173" i="6"/>
  <c r="AL173" i="6"/>
  <c r="N176" i="6"/>
  <c r="R176" i="6"/>
  <c r="S176" i="6"/>
  <c r="AL176" i="6"/>
  <c r="P177" i="6"/>
  <c r="Y177" i="6"/>
  <c r="Z177" i="6"/>
  <c r="AA177" i="6"/>
  <c r="P178" i="6"/>
  <c r="V178" i="6"/>
  <c r="U179" i="6"/>
  <c r="V179" i="6"/>
  <c r="AK179" i="6"/>
  <c r="O180" i="6"/>
  <c r="P180" i="6"/>
  <c r="AK180" i="6"/>
  <c r="AL180" i="6"/>
  <c r="AM180" i="6"/>
  <c r="R181" i="6"/>
  <c r="S181" i="6"/>
  <c r="V181" i="6"/>
  <c r="AA181" i="6"/>
  <c r="R183" i="6"/>
  <c r="N184" i="6"/>
  <c r="U184" i="6"/>
  <c r="Y184" i="6"/>
  <c r="N185" i="6"/>
  <c r="U185" i="6"/>
  <c r="AK185" i="6"/>
  <c r="AL185" i="6"/>
  <c r="O186" i="6"/>
  <c r="Y186" i="6"/>
  <c r="AL186" i="6"/>
  <c r="N187" i="6"/>
  <c r="R187" i="6"/>
  <c r="S187" i="6"/>
  <c r="AK187" i="6"/>
  <c r="AM187" i="6"/>
  <c r="M188" i="6"/>
  <c r="O188" i="6"/>
  <c r="R188" i="6"/>
  <c r="U188" i="6"/>
  <c r="V188" i="6"/>
  <c r="AL188" i="6"/>
  <c r="M189" i="6"/>
  <c r="P189" i="6"/>
  <c r="Y189" i="6"/>
  <c r="AM189" i="6"/>
  <c r="U190" i="6"/>
  <c r="AL191" i="6"/>
  <c r="M192" i="6"/>
  <c r="N192" i="6"/>
  <c r="R192" i="6"/>
  <c r="AK192" i="6"/>
  <c r="N193" i="6"/>
  <c r="P193" i="6"/>
  <c r="R193" i="6"/>
  <c r="S193" i="6"/>
  <c r="U193" i="6"/>
  <c r="AM193" i="6"/>
  <c r="N194" i="6"/>
  <c r="O194" i="6"/>
  <c r="S194" i="6"/>
  <c r="M195" i="6"/>
  <c r="U195" i="6"/>
  <c r="Y195" i="6"/>
  <c r="AA195" i="6"/>
  <c r="N196" i="6"/>
  <c r="O196" i="6"/>
  <c r="R196" i="6"/>
  <c r="Y196" i="6"/>
  <c r="Z196" i="6"/>
  <c r="AA196" i="6"/>
  <c r="AK196" i="6"/>
  <c r="AM196" i="6"/>
  <c r="M197" i="6"/>
  <c r="S197" i="6"/>
  <c r="U197" i="6"/>
  <c r="Y197" i="6"/>
  <c r="AL197" i="6"/>
  <c r="N199" i="6"/>
  <c r="AM199" i="6"/>
  <c r="R200" i="6"/>
  <c r="U200" i="6"/>
  <c r="AM200" i="6"/>
  <c r="M201" i="6"/>
  <c r="N201" i="6"/>
  <c r="S201" i="6"/>
  <c r="Y201" i="6"/>
  <c r="Z201" i="6"/>
  <c r="AL201" i="6"/>
  <c r="AM201" i="6"/>
  <c r="O202" i="6"/>
  <c r="N203" i="6"/>
  <c r="P203" i="6"/>
  <c r="R203" i="6"/>
  <c r="V203" i="6"/>
  <c r="Y203" i="6"/>
  <c r="AK203" i="6"/>
  <c r="O204" i="6"/>
  <c r="P204" i="6"/>
  <c r="U204" i="6"/>
  <c r="V204" i="6"/>
  <c r="Y204" i="6"/>
  <c r="AA204" i="6"/>
  <c r="AL204" i="6"/>
  <c r="M205" i="6"/>
  <c r="N205" i="6"/>
  <c r="P205" i="6"/>
  <c r="U205" i="6"/>
  <c r="Y205" i="6"/>
  <c r="AL205" i="6"/>
  <c r="AM205" i="6"/>
  <c r="M207" i="6"/>
  <c r="O207" i="6"/>
  <c r="N208" i="6"/>
  <c r="U208" i="6"/>
  <c r="AA208" i="6"/>
  <c r="AL208" i="6"/>
  <c r="AM208" i="6"/>
  <c r="N209" i="6"/>
  <c r="P209" i="6"/>
  <c r="S209" i="6"/>
  <c r="V209" i="6"/>
  <c r="Y209" i="6"/>
  <c r="AL209" i="6"/>
  <c r="R210" i="6"/>
  <c r="AK210" i="6"/>
  <c r="AL210" i="6"/>
  <c r="R211" i="6"/>
  <c r="V211" i="6"/>
  <c r="AL211" i="6"/>
  <c r="AM211" i="6"/>
  <c r="M212" i="6"/>
  <c r="P212" i="6"/>
  <c r="S212" i="6"/>
  <c r="U212" i="6"/>
  <c r="V212" i="6"/>
  <c r="Y212" i="6"/>
  <c r="AK212" i="6"/>
  <c r="AL212" i="6"/>
  <c r="AM212" i="6"/>
  <c r="N213" i="6"/>
  <c r="R213" i="6"/>
  <c r="U213" i="6"/>
  <c r="V213" i="6"/>
  <c r="Y213" i="6"/>
  <c r="AA213" i="6"/>
  <c r="O215" i="6"/>
  <c r="P216" i="6"/>
  <c r="R216" i="6"/>
  <c r="U216" i="6"/>
  <c r="AK216" i="6"/>
  <c r="AM216" i="6"/>
  <c r="M217" i="6"/>
  <c r="O217" i="6"/>
  <c r="R217" i="6"/>
  <c r="S217" i="6"/>
  <c r="Y217" i="6"/>
  <c r="Z217" i="6"/>
  <c r="AK217" i="6"/>
  <c r="AM217" i="6"/>
  <c r="N218" i="6"/>
  <c r="O218" i="6"/>
  <c r="AK218" i="6"/>
  <c r="M219" i="6"/>
  <c r="N219" i="6"/>
  <c r="P219" i="6"/>
  <c r="U219" i="6"/>
  <c r="AK219" i="6"/>
  <c r="M220" i="6"/>
  <c r="N220" i="6"/>
  <c r="O220" i="6"/>
  <c r="P220" i="6"/>
  <c r="U220" i="6"/>
  <c r="Y220" i="6"/>
  <c r="Z220" i="6"/>
  <c r="AA220" i="6"/>
  <c r="AL220" i="6"/>
  <c r="M221" i="6"/>
  <c r="R221" i="6"/>
  <c r="U221" i="6"/>
  <c r="V221" i="6"/>
  <c r="AK221" i="6"/>
  <c r="AL221" i="6"/>
  <c r="AM221" i="6"/>
  <c r="R223" i="6"/>
  <c r="N224" i="6"/>
  <c r="S224" i="6"/>
  <c r="U224" i="6"/>
  <c r="Y224" i="6"/>
  <c r="AA224" i="6"/>
  <c r="O225" i="6"/>
  <c r="R225" i="6"/>
  <c r="S225" i="6"/>
  <c r="U225" i="6"/>
  <c r="Z225" i="6"/>
  <c r="AK225" i="6"/>
  <c r="AM225" i="6"/>
  <c r="Y226" i="6"/>
  <c r="N227" i="6"/>
  <c r="P227" i="6"/>
  <c r="U227" i="6"/>
  <c r="AA227" i="6"/>
  <c r="AM227" i="6"/>
  <c r="M228" i="6"/>
  <c r="N228" i="6"/>
  <c r="O228" i="6"/>
  <c r="P228" i="6"/>
  <c r="U228" i="6"/>
  <c r="V228" i="6"/>
  <c r="Z228" i="6"/>
  <c r="AA228" i="6"/>
  <c r="AL228" i="6"/>
  <c r="AM228" i="6"/>
  <c r="N229" i="6"/>
  <c r="U229" i="6"/>
  <c r="Y229" i="6"/>
  <c r="AA229" i="6"/>
  <c r="AL229" i="6"/>
  <c r="AM229" i="6"/>
  <c r="M231" i="6"/>
  <c r="P232" i="6"/>
  <c r="S232" i="6"/>
  <c r="Y232" i="6"/>
  <c r="AL232" i="6"/>
  <c r="AM232" i="6"/>
  <c r="P233" i="6"/>
  <c r="R233" i="6"/>
  <c r="S233" i="6"/>
  <c r="U233" i="6"/>
  <c r="V233" i="6"/>
  <c r="Y233" i="6"/>
  <c r="AL233" i="6"/>
  <c r="N234" i="6"/>
  <c r="U234" i="6"/>
  <c r="Y234" i="6"/>
  <c r="M235" i="6"/>
  <c r="S235" i="6"/>
  <c r="U235" i="6"/>
  <c r="Y235" i="6"/>
  <c r="N236" i="6"/>
  <c r="O236" i="6"/>
  <c r="P236" i="6"/>
  <c r="S236" i="6"/>
  <c r="V236" i="6"/>
  <c r="Y236" i="6"/>
  <c r="AA236" i="6"/>
  <c r="AL236" i="6"/>
  <c r="AM236" i="6"/>
  <c r="P237" i="6"/>
  <c r="V237" i="6"/>
  <c r="Y237" i="6"/>
  <c r="AA237" i="6"/>
  <c r="AL237" i="6"/>
  <c r="AM237" i="6"/>
  <c r="V239" i="6"/>
  <c r="AM239" i="6"/>
  <c r="M240" i="6"/>
  <c r="R240" i="6"/>
  <c r="U240" i="6"/>
  <c r="Y240" i="6"/>
  <c r="AA240" i="6"/>
  <c r="M241" i="6"/>
  <c r="P241" i="6"/>
  <c r="R241" i="6"/>
  <c r="S241" i="6"/>
  <c r="U241" i="6"/>
  <c r="V241" i="6"/>
  <c r="AL241" i="6"/>
  <c r="AM241" i="6"/>
  <c r="M242" i="6"/>
  <c r="N242" i="6"/>
  <c r="O242" i="6"/>
  <c r="U242" i="6"/>
  <c r="AM242" i="6"/>
  <c r="M243" i="6"/>
  <c r="P243" i="6"/>
  <c r="R243" i="6"/>
  <c r="V243" i="6"/>
  <c r="AK243" i="6"/>
  <c r="AM243" i="6"/>
  <c r="O244" i="6"/>
  <c r="P244" i="6"/>
  <c r="R244" i="6"/>
  <c r="S244" i="6"/>
  <c r="Y244" i="6"/>
  <c r="Z244" i="6"/>
  <c r="AA244" i="6"/>
  <c r="AM244" i="6"/>
  <c r="N245" i="6"/>
  <c r="R245" i="6"/>
  <c r="S245" i="6"/>
  <c r="U245" i="6"/>
  <c r="Y245" i="6"/>
  <c r="AM245" i="6"/>
  <c r="M247" i="6"/>
  <c r="Y247" i="6"/>
  <c r="AK247" i="6"/>
  <c r="N248" i="6"/>
  <c r="P248" i="6"/>
  <c r="V248" i="6"/>
  <c r="Y248" i="6"/>
  <c r="AA248" i="6"/>
  <c r="AK248" i="6"/>
  <c r="M249" i="6"/>
  <c r="N249" i="6"/>
  <c r="P249" i="6"/>
  <c r="S249" i="6"/>
  <c r="V249" i="6"/>
  <c r="Y249" i="6"/>
  <c r="Z249" i="6"/>
  <c r="AA249" i="6"/>
  <c r="AM249" i="6"/>
  <c r="M250" i="6"/>
  <c r="R250" i="6"/>
  <c r="S250" i="6"/>
  <c r="U250" i="6"/>
  <c r="V250" i="6"/>
  <c r="P251" i="6"/>
  <c r="R251" i="6"/>
  <c r="U251" i="6"/>
  <c r="Y251" i="6"/>
  <c r="AL251" i="6"/>
  <c r="M252" i="6"/>
  <c r="N252" i="6"/>
  <c r="R252" i="6"/>
  <c r="U252" i="6"/>
  <c r="V252" i="6"/>
  <c r="Y252" i="6"/>
  <c r="Z252" i="6"/>
  <c r="AA252" i="6"/>
  <c r="M253" i="6"/>
  <c r="P253" i="6"/>
  <c r="R253" i="6"/>
  <c r="S253" i="6"/>
  <c r="Y253" i="6"/>
  <c r="AL253" i="6"/>
  <c r="AM253" i="6"/>
  <c r="P255" i="6"/>
  <c r="R255" i="6"/>
  <c r="P256" i="6"/>
  <c r="R256" i="6"/>
  <c r="U256" i="6"/>
  <c r="V256" i="6"/>
  <c r="AK256" i="6"/>
  <c r="N257" i="6"/>
  <c r="O257" i="6"/>
  <c r="P257" i="6"/>
  <c r="R257" i="6"/>
  <c r="U257" i="6"/>
  <c r="V257" i="6"/>
  <c r="Z257" i="6"/>
  <c r="AA257" i="6"/>
  <c r="AK257" i="6"/>
  <c r="AL257" i="6"/>
  <c r="O258" i="6"/>
  <c r="Y258" i="6"/>
  <c r="AA258" i="6"/>
  <c r="AK258" i="6"/>
  <c r="M259" i="6"/>
  <c r="N259" i="6"/>
  <c r="P259" i="6"/>
  <c r="U259" i="6"/>
  <c r="Y259" i="6"/>
  <c r="AA259" i="6"/>
  <c r="AL259" i="6"/>
  <c r="M260" i="6"/>
  <c r="N260" i="6"/>
  <c r="O260" i="6"/>
  <c r="S260" i="6"/>
  <c r="U260" i="6"/>
  <c r="V260" i="6"/>
  <c r="Y260" i="6"/>
  <c r="Z260" i="6"/>
  <c r="AA260" i="6"/>
  <c r="AM260" i="6"/>
  <c r="M261" i="6"/>
  <c r="N261" i="6"/>
  <c r="P261" i="6"/>
  <c r="R261" i="6"/>
  <c r="S261" i="6"/>
  <c r="AA261" i="6"/>
  <c r="AK261" i="6"/>
  <c r="AL261" i="6"/>
  <c r="AM261" i="6"/>
  <c r="N263" i="6"/>
  <c r="S263" i="6"/>
  <c r="AL263" i="6"/>
  <c r="AM263" i="6"/>
  <c r="M264" i="6"/>
  <c r="P264" i="6"/>
  <c r="S264" i="6"/>
  <c r="U264" i="6"/>
  <c r="Y264" i="6"/>
  <c r="AK264" i="6"/>
  <c r="M265" i="6"/>
  <c r="N265" i="6"/>
  <c r="O265" i="6"/>
  <c r="R265" i="6"/>
  <c r="S265" i="6"/>
  <c r="V265" i="6"/>
  <c r="Y265" i="6"/>
  <c r="Z265" i="6"/>
  <c r="AK265" i="6"/>
  <c r="AL265" i="6"/>
  <c r="AM265" i="6"/>
  <c r="O266" i="6"/>
  <c r="R266" i="6"/>
  <c r="Z266" i="6"/>
  <c r="AK266" i="6"/>
  <c r="AM266" i="6"/>
  <c r="M267" i="6"/>
  <c r="N267" i="6"/>
  <c r="P267" i="6"/>
  <c r="R267" i="6"/>
  <c r="U267" i="6"/>
  <c r="AA267" i="6"/>
  <c r="AK267" i="6"/>
  <c r="AM267" i="6"/>
  <c r="M268" i="6"/>
  <c r="P268" i="6"/>
  <c r="R268" i="6"/>
  <c r="S268" i="6"/>
  <c r="U268" i="6"/>
  <c r="V268" i="6"/>
  <c r="Y268" i="6"/>
  <c r="AK268" i="6"/>
  <c r="AL268" i="6"/>
  <c r="AM268" i="6"/>
  <c r="M269" i="6"/>
  <c r="N269" i="6"/>
  <c r="U269" i="6"/>
  <c r="V269" i="6"/>
  <c r="Y269" i="6"/>
  <c r="AA269" i="6"/>
  <c r="AK269" i="6"/>
  <c r="AM269" i="6"/>
  <c r="M271" i="6"/>
  <c r="V271" i="6"/>
  <c r="AK271" i="6"/>
  <c r="AL271" i="6"/>
  <c r="AM271" i="6"/>
  <c r="M272" i="6"/>
  <c r="P272" i="6"/>
  <c r="R272" i="6"/>
  <c r="AA272" i="6"/>
  <c r="AK272" i="6"/>
  <c r="AL272" i="6"/>
  <c r="M273" i="6"/>
  <c r="N273" i="6"/>
  <c r="O273" i="6"/>
  <c r="R273" i="6"/>
  <c r="U273" i="6"/>
  <c r="V273" i="6"/>
  <c r="Y273" i="6"/>
  <c r="Z273" i="6"/>
  <c r="AA273" i="6"/>
  <c r="AL273" i="6"/>
  <c r="P274" i="6"/>
  <c r="S274" i="6"/>
  <c r="V274" i="6"/>
  <c r="Z274" i="6"/>
  <c r="AA274" i="6"/>
  <c r="AL274" i="6"/>
  <c r="M275" i="6"/>
  <c r="R275" i="6"/>
  <c r="S275" i="6"/>
  <c r="U275" i="6"/>
  <c r="V275" i="6"/>
  <c r="Y275" i="6"/>
  <c r="AK275" i="6"/>
  <c r="N276" i="6"/>
  <c r="O276" i="6"/>
  <c r="P276" i="6"/>
  <c r="R276" i="6"/>
  <c r="S276" i="6"/>
  <c r="V276" i="6"/>
  <c r="Z276" i="6"/>
  <c r="AA276" i="6"/>
  <c r="AK276" i="6"/>
  <c r="AL276" i="6"/>
  <c r="AM276" i="6"/>
  <c r="M277" i="6"/>
  <c r="P277" i="6"/>
  <c r="R277" i="6"/>
  <c r="S277" i="6"/>
  <c r="U277" i="6"/>
  <c r="V277" i="6"/>
  <c r="Y277" i="6"/>
  <c r="AA277" i="6"/>
  <c r="AM277" i="6"/>
  <c r="AM278" i="6"/>
  <c r="S279" i="6"/>
  <c r="V279" i="6"/>
  <c r="M280" i="6"/>
  <c r="U280" i="6"/>
  <c r="V280" i="6"/>
  <c r="Y280" i="6"/>
  <c r="AA280" i="6"/>
  <c r="AM280" i="6"/>
  <c r="M281" i="6"/>
  <c r="O281" i="6"/>
  <c r="P281" i="6"/>
  <c r="R281" i="6"/>
  <c r="S281" i="6"/>
  <c r="U281" i="6"/>
  <c r="V281" i="6"/>
  <c r="Z281" i="6"/>
  <c r="AA281" i="6"/>
  <c r="AK281" i="6"/>
  <c r="AL281" i="6"/>
  <c r="AM281" i="6"/>
  <c r="M282" i="6"/>
  <c r="N282" i="6"/>
  <c r="R282" i="6"/>
  <c r="U282" i="6"/>
  <c r="V282" i="6"/>
  <c r="AA282" i="6"/>
  <c r="AL282" i="6"/>
  <c r="M283" i="6"/>
  <c r="N283" i="6"/>
  <c r="P283" i="6"/>
  <c r="AT283" i="6" s="1"/>
  <c r="R283" i="6"/>
  <c r="Y283" i="6"/>
  <c r="AA283" i="6"/>
  <c r="AK283" i="6"/>
  <c r="AL283" i="6"/>
  <c r="AM283" i="6"/>
  <c r="N284" i="6"/>
  <c r="O284" i="6"/>
  <c r="P284" i="6"/>
  <c r="R284" i="6"/>
  <c r="S284" i="6"/>
  <c r="U284" i="6"/>
  <c r="Y284" i="6"/>
  <c r="Z284" i="6"/>
  <c r="AA284" i="6"/>
  <c r="AK284" i="6"/>
  <c r="AL284" i="6"/>
  <c r="AM284" i="6"/>
  <c r="P285" i="6"/>
  <c r="R285" i="6"/>
  <c r="S285" i="6"/>
  <c r="U285" i="6"/>
  <c r="V285" i="6"/>
  <c r="Y285" i="6"/>
  <c r="AL285" i="6"/>
  <c r="AM285" i="6"/>
  <c r="N287" i="6"/>
  <c r="P287" i="6"/>
  <c r="R287" i="6"/>
  <c r="AA287" i="6"/>
  <c r="M288" i="6"/>
  <c r="N288" i="6"/>
  <c r="P288" i="6"/>
  <c r="R288" i="6"/>
  <c r="V288" i="6"/>
  <c r="Y288" i="6"/>
  <c r="AA288" i="6"/>
  <c r="AM288" i="6"/>
  <c r="M289" i="6"/>
  <c r="N289" i="6"/>
  <c r="O289" i="6"/>
  <c r="P289" i="6"/>
  <c r="S289" i="6"/>
  <c r="U289" i="6"/>
  <c r="V289" i="6"/>
  <c r="Y289" i="6"/>
  <c r="Z289" i="6"/>
  <c r="AA289" i="6"/>
  <c r="AK289" i="6"/>
  <c r="AM289" i="6"/>
  <c r="M290" i="6"/>
  <c r="N290" i="6"/>
  <c r="P290" i="6"/>
  <c r="S290" i="6"/>
  <c r="Y290" i="6"/>
  <c r="AA290" i="6"/>
  <c r="AL290" i="6"/>
  <c r="AM290" i="6"/>
  <c r="P291" i="6"/>
  <c r="R291" i="6"/>
  <c r="U291" i="6"/>
  <c r="V291" i="6"/>
  <c r="Y291" i="6"/>
  <c r="AL291" i="6"/>
  <c r="AM291" i="6"/>
  <c r="M292" i="6"/>
  <c r="N292" i="6"/>
  <c r="O292" i="6"/>
  <c r="R292" i="6"/>
  <c r="S292" i="6"/>
  <c r="U292" i="6"/>
  <c r="V292" i="6"/>
  <c r="Y292" i="6"/>
  <c r="Z292" i="6"/>
  <c r="AK292" i="6"/>
  <c r="AL292" i="6"/>
  <c r="AM292" i="6"/>
  <c r="M293" i="6"/>
  <c r="N293" i="6"/>
  <c r="P293" i="6"/>
  <c r="S293" i="6"/>
  <c r="U293" i="6"/>
  <c r="Y293" i="6"/>
  <c r="AA293" i="6"/>
  <c r="AK293" i="6"/>
  <c r="AL293" i="6"/>
  <c r="AM293" i="6"/>
  <c r="N295" i="6"/>
  <c r="S295" i="6"/>
  <c r="Y295" i="6"/>
  <c r="AA295" i="6"/>
  <c r="P296" i="6"/>
  <c r="R296" i="6"/>
  <c r="S296" i="6"/>
  <c r="V296" i="6"/>
  <c r="AL296" i="6"/>
  <c r="AM296" i="6"/>
  <c r="M297" i="6"/>
  <c r="N297" i="6"/>
  <c r="O297" i="6"/>
  <c r="R297" i="6"/>
  <c r="S297" i="6"/>
  <c r="U297" i="6"/>
  <c r="V297" i="6"/>
  <c r="Y297" i="6"/>
  <c r="Z297" i="6"/>
  <c r="AK297" i="6"/>
  <c r="AL297" i="6"/>
  <c r="AM297" i="6"/>
  <c r="N298" i="6"/>
  <c r="O298" i="6"/>
  <c r="S298" i="6"/>
  <c r="Y298" i="6"/>
  <c r="Z298" i="6"/>
  <c r="AA298" i="6"/>
  <c r="M299" i="6"/>
  <c r="N299" i="6"/>
  <c r="P299" i="6"/>
  <c r="U299" i="6"/>
  <c r="V299" i="6"/>
  <c r="Y299" i="6"/>
  <c r="AA299" i="6"/>
  <c r="AK299" i="6"/>
  <c r="AM299" i="6"/>
  <c r="M300" i="6"/>
  <c r="N300" i="6"/>
  <c r="P300" i="6"/>
  <c r="R300" i="6"/>
  <c r="S300" i="6"/>
  <c r="U300" i="6"/>
  <c r="V300" i="6"/>
  <c r="Y300" i="6"/>
  <c r="AA300" i="6"/>
  <c r="AK300" i="6"/>
  <c r="AL300" i="6"/>
  <c r="AM300" i="6"/>
  <c r="M301" i="6"/>
  <c r="N301" i="6"/>
  <c r="R301" i="6"/>
  <c r="U301" i="6"/>
  <c r="V301" i="6"/>
  <c r="Y301" i="6"/>
  <c r="AA301" i="6"/>
  <c r="AK301" i="6"/>
  <c r="AM301" i="6"/>
  <c r="U302" i="6"/>
  <c r="P303" i="6"/>
  <c r="R303" i="6"/>
  <c r="Z303" i="6"/>
  <c r="AL303" i="6"/>
  <c r="M304" i="6"/>
  <c r="P304" i="6"/>
  <c r="S304" i="6"/>
  <c r="U304" i="6"/>
  <c r="Y304" i="6"/>
  <c r="AA304" i="6"/>
  <c r="AK304" i="6"/>
  <c r="AL304" i="6"/>
  <c r="M305" i="6"/>
  <c r="N305" i="6"/>
  <c r="O305" i="6"/>
  <c r="P305" i="6"/>
  <c r="R305" i="6"/>
  <c r="S305" i="6"/>
  <c r="V305" i="6"/>
  <c r="Y305" i="6"/>
  <c r="Z305" i="6"/>
  <c r="AA305" i="6"/>
  <c r="AK305" i="6"/>
  <c r="AL305" i="6"/>
  <c r="AM305" i="6"/>
  <c r="M306" i="6"/>
  <c r="P306" i="6"/>
  <c r="S306" i="6"/>
  <c r="V306" i="6"/>
  <c r="Z306" i="6"/>
  <c r="AA306" i="6"/>
  <c r="AM306" i="6"/>
  <c r="M307" i="6"/>
  <c r="P307" i="6"/>
  <c r="R307" i="6"/>
  <c r="S307" i="6"/>
  <c r="U307" i="6"/>
  <c r="AK307" i="6"/>
  <c r="AL307" i="6"/>
  <c r="AM307" i="6"/>
  <c r="M308" i="6"/>
  <c r="N308" i="6"/>
  <c r="O308" i="6"/>
  <c r="P308" i="6"/>
  <c r="R308" i="6"/>
  <c r="U308" i="6"/>
  <c r="V308" i="6"/>
  <c r="Y308" i="6"/>
  <c r="Z308" i="6"/>
  <c r="AA308" i="6"/>
  <c r="AK308" i="6"/>
  <c r="AL308" i="6"/>
  <c r="M309" i="6"/>
  <c r="N309" i="6"/>
  <c r="P309" i="6"/>
  <c r="R309" i="6"/>
  <c r="S309" i="6"/>
  <c r="U309" i="6"/>
  <c r="Y309" i="6"/>
  <c r="AA309" i="6"/>
  <c r="AK309" i="6"/>
  <c r="AM309" i="6"/>
  <c r="S311" i="6"/>
  <c r="AL311" i="6"/>
  <c r="AM311" i="6"/>
  <c r="M312" i="6"/>
  <c r="N312" i="6"/>
  <c r="P312" i="6"/>
  <c r="R312" i="6"/>
  <c r="U312" i="6"/>
  <c r="AK312" i="6"/>
  <c r="AL312" i="6"/>
  <c r="AM312" i="6"/>
  <c r="M313" i="6"/>
  <c r="N313" i="6"/>
  <c r="O313" i="6"/>
  <c r="R313" i="6"/>
  <c r="S313" i="6"/>
  <c r="U313" i="6"/>
  <c r="V313" i="6"/>
  <c r="Y313" i="6"/>
  <c r="Z313" i="6"/>
  <c r="AK313" i="6"/>
  <c r="AL313" i="6"/>
  <c r="AM313" i="6"/>
  <c r="N314" i="6"/>
  <c r="O314" i="6"/>
  <c r="R314" i="6"/>
  <c r="U314" i="6"/>
  <c r="Z314" i="6"/>
  <c r="AA314" i="6"/>
  <c r="AK314" i="6"/>
  <c r="AL314" i="6"/>
  <c r="M315" i="6"/>
  <c r="N315" i="6"/>
  <c r="R315" i="6"/>
  <c r="S315" i="6"/>
  <c r="U315" i="6"/>
  <c r="Y315" i="6"/>
  <c r="AA315" i="6"/>
  <c r="AK315" i="6"/>
  <c r="M316" i="6"/>
  <c r="N316" i="6"/>
  <c r="O316" i="6"/>
  <c r="P316" i="6"/>
  <c r="R316" i="6"/>
  <c r="S316" i="6"/>
  <c r="U316" i="6"/>
  <c r="V316" i="6"/>
  <c r="Y316" i="6"/>
  <c r="Z316" i="6"/>
  <c r="AA316" i="6"/>
  <c r="AK316" i="6"/>
  <c r="AL316" i="6"/>
  <c r="AM316" i="6"/>
  <c r="M317" i="6"/>
  <c r="P317" i="6"/>
  <c r="R317" i="6"/>
  <c r="S317" i="6"/>
  <c r="U317" i="6"/>
  <c r="V317" i="6"/>
  <c r="Y317" i="6"/>
  <c r="AK317" i="6"/>
  <c r="AL317" i="6"/>
  <c r="AM317" i="6"/>
  <c r="M318" i="6"/>
  <c r="P319" i="6"/>
  <c r="U319" i="6"/>
  <c r="V319" i="6"/>
  <c r="Y319" i="6"/>
  <c r="AM319" i="6"/>
  <c r="M320" i="6"/>
  <c r="R320" i="6"/>
  <c r="S320" i="6"/>
  <c r="U320" i="6"/>
  <c r="V320" i="6"/>
  <c r="Y320" i="6"/>
  <c r="AA320" i="6"/>
  <c r="M321" i="6"/>
  <c r="N321" i="6"/>
  <c r="O321" i="6"/>
  <c r="P321" i="6"/>
  <c r="R321" i="6"/>
  <c r="S321" i="6"/>
  <c r="U321" i="6"/>
  <c r="V321" i="6"/>
  <c r="Y321" i="6"/>
  <c r="Z321" i="6"/>
  <c r="AA321" i="6"/>
  <c r="AK321" i="6"/>
  <c r="AL321" i="6"/>
  <c r="AM321" i="6"/>
  <c r="M322" i="6"/>
  <c r="O322" i="6"/>
  <c r="P322" i="6"/>
  <c r="S322" i="6"/>
  <c r="V322" i="6"/>
  <c r="Y322" i="6"/>
  <c r="AA322" i="6"/>
  <c r="AL322" i="6"/>
  <c r="AM322" i="6"/>
  <c r="M323" i="6"/>
  <c r="N323" i="6"/>
  <c r="P323" i="6"/>
  <c r="R323" i="6"/>
  <c r="Y323" i="6"/>
  <c r="AA323" i="6"/>
  <c r="AK323" i="6"/>
  <c r="AL323" i="6"/>
  <c r="AM323" i="6"/>
  <c r="M324" i="6"/>
  <c r="N324" i="6"/>
  <c r="O324" i="6"/>
  <c r="P324" i="6"/>
  <c r="R324" i="6"/>
  <c r="S324" i="6"/>
  <c r="U324" i="6"/>
  <c r="V324" i="6"/>
  <c r="Y324" i="6"/>
  <c r="Z324" i="6"/>
  <c r="AA324" i="6"/>
  <c r="AK324" i="6"/>
  <c r="AL324" i="6"/>
  <c r="AM324" i="6"/>
  <c r="M325" i="6"/>
  <c r="N325" i="6"/>
  <c r="P325" i="6"/>
  <c r="R325" i="6"/>
  <c r="S325" i="6"/>
  <c r="U325" i="6"/>
  <c r="Y325" i="6"/>
  <c r="AA325" i="6"/>
  <c r="AK325" i="6"/>
  <c r="AL325" i="6"/>
  <c r="AM325" i="6"/>
  <c r="M327" i="6"/>
  <c r="O327" i="6"/>
  <c r="P327" i="6"/>
  <c r="S327" i="6"/>
  <c r="Y327" i="6"/>
  <c r="AK327" i="6"/>
  <c r="AM327" i="6"/>
  <c r="M328" i="6"/>
  <c r="P328" i="6"/>
  <c r="R328" i="6"/>
  <c r="V328" i="6"/>
  <c r="Y328" i="6"/>
  <c r="AK328" i="6"/>
  <c r="AL328" i="6"/>
  <c r="AM328" i="6"/>
  <c r="M329" i="6"/>
  <c r="N329" i="6"/>
  <c r="O329" i="6"/>
  <c r="P329" i="6"/>
  <c r="R329" i="6"/>
  <c r="S329" i="6"/>
  <c r="U329" i="6"/>
  <c r="V329" i="6"/>
  <c r="Y329" i="6"/>
  <c r="Z329" i="6"/>
  <c r="AA329" i="6"/>
  <c r="AK329" i="6"/>
  <c r="AL329" i="6"/>
  <c r="AM329" i="6"/>
  <c r="M330" i="6"/>
  <c r="N330" i="6"/>
  <c r="O330" i="6"/>
  <c r="R330" i="6"/>
  <c r="S330" i="6"/>
  <c r="V330" i="6"/>
  <c r="Y330" i="6"/>
  <c r="Z330" i="6"/>
  <c r="AK330" i="6"/>
  <c r="AM330" i="6"/>
  <c r="P331" i="6"/>
  <c r="R331" i="6"/>
  <c r="S331" i="6"/>
  <c r="U331" i="6"/>
  <c r="V331" i="6"/>
  <c r="Y331" i="6"/>
  <c r="AM331" i="6"/>
  <c r="M332" i="6"/>
  <c r="N332" i="6"/>
  <c r="O332" i="6"/>
  <c r="P332" i="6"/>
  <c r="R332" i="6"/>
  <c r="S332" i="6"/>
  <c r="U332" i="6"/>
  <c r="V332" i="6"/>
  <c r="Y332" i="6"/>
  <c r="Z332" i="6"/>
  <c r="AA332" i="6"/>
  <c r="AK332" i="6"/>
  <c r="AL332" i="6"/>
  <c r="AM332" i="6"/>
  <c r="M333" i="6"/>
  <c r="N333" i="6"/>
  <c r="P333" i="6"/>
  <c r="R333" i="6"/>
  <c r="U333" i="6"/>
  <c r="V333" i="6"/>
  <c r="Y333" i="6"/>
  <c r="AA333" i="6"/>
  <c r="AK333" i="6"/>
  <c r="AL333" i="6"/>
  <c r="AM333" i="6"/>
  <c r="N335" i="6"/>
  <c r="P335" i="6"/>
  <c r="R335" i="6"/>
  <c r="Z335" i="6"/>
  <c r="AK335" i="6"/>
  <c r="P336" i="6"/>
  <c r="R336" i="6"/>
  <c r="S336" i="6"/>
  <c r="U336" i="6"/>
  <c r="Y336" i="6"/>
  <c r="AL336" i="6"/>
  <c r="AM336" i="6"/>
  <c r="M337" i="6"/>
  <c r="N337" i="6"/>
  <c r="O337" i="6"/>
  <c r="P337" i="6"/>
  <c r="R337" i="6"/>
  <c r="S337" i="6"/>
  <c r="U337" i="6"/>
  <c r="V337" i="6"/>
  <c r="Y337" i="6"/>
  <c r="Z337" i="6"/>
  <c r="AA337" i="6"/>
  <c r="AK337" i="6"/>
  <c r="AL337" i="6"/>
  <c r="AM337" i="6"/>
  <c r="M338" i="6"/>
  <c r="N338" i="6"/>
  <c r="O338" i="6"/>
  <c r="P338" i="6"/>
  <c r="R338" i="6"/>
  <c r="S338" i="6"/>
  <c r="V338" i="6"/>
  <c r="Y338" i="6"/>
  <c r="Z338" i="6"/>
  <c r="AA338" i="6"/>
  <c r="AL338" i="6"/>
  <c r="AM338" i="6"/>
  <c r="M339" i="6"/>
  <c r="P339" i="6"/>
  <c r="U339" i="6"/>
  <c r="V339" i="6"/>
  <c r="Y339" i="6"/>
  <c r="AK339" i="6"/>
  <c r="AL339" i="6"/>
  <c r="AM339" i="6"/>
  <c r="M340" i="6"/>
  <c r="N340" i="6"/>
  <c r="O340" i="6"/>
  <c r="P340" i="6"/>
  <c r="R340" i="6"/>
  <c r="S340" i="6"/>
  <c r="U340" i="6"/>
  <c r="V340" i="6"/>
  <c r="Y340" i="6"/>
  <c r="Z340" i="6"/>
  <c r="AA340" i="6"/>
  <c r="AK340" i="6"/>
  <c r="AL340" i="6"/>
  <c r="AM340" i="6"/>
  <c r="M341" i="6"/>
  <c r="N341" i="6"/>
  <c r="P341" i="6"/>
  <c r="R341" i="6"/>
  <c r="S341" i="6"/>
  <c r="U341" i="6"/>
  <c r="V341" i="6"/>
  <c r="Y341" i="6"/>
  <c r="AA341" i="6"/>
  <c r="AK341" i="6"/>
  <c r="AM341" i="6"/>
  <c r="AK342" i="6"/>
  <c r="M343" i="6"/>
  <c r="O343" i="6"/>
  <c r="R343" i="6"/>
  <c r="U343" i="6"/>
  <c r="V343" i="6"/>
  <c r="Z343" i="6"/>
  <c r="AL343" i="6"/>
  <c r="M344" i="6"/>
  <c r="N344" i="6"/>
  <c r="P344" i="6"/>
  <c r="U344" i="6"/>
  <c r="V344" i="6"/>
  <c r="Y344" i="6"/>
  <c r="AA344" i="6"/>
  <c r="AK344" i="6"/>
  <c r="AL344" i="6"/>
  <c r="M345" i="6"/>
  <c r="N345" i="6"/>
  <c r="O345" i="6"/>
  <c r="P345" i="6"/>
  <c r="R345" i="6"/>
  <c r="S345" i="6"/>
  <c r="U345" i="6"/>
  <c r="V345" i="6"/>
  <c r="Y345" i="6"/>
  <c r="Z345" i="6"/>
  <c r="AA345" i="6"/>
  <c r="AK345" i="6"/>
  <c r="AL345" i="6"/>
  <c r="AM345" i="6"/>
  <c r="M346" i="6"/>
  <c r="N346" i="6"/>
  <c r="O346" i="6"/>
  <c r="P346" i="6"/>
  <c r="R346" i="6"/>
  <c r="S346" i="6"/>
  <c r="V346" i="6"/>
  <c r="Y346" i="6"/>
  <c r="Z346" i="6"/>
  <c r="AA346" i="6"/>
  <c r="AL346" i="6"/>
  <c r="AM346" i="6"/>
  <c r="N347" i="6"/>
  <c r="P347" i="6"/>
  <c r="R347" i="6"/>
  <c r="S347" i="6"/>
  <c r="U347" i="6"/>
  <c r="AK347" i="6"/>
  <c r="AL347" i="6"/>
  <c r="AM347" i="6"/>
  <c r="M348" i="6"/>
  <c r="N348" i="6"/>
  <c r="O348" i="6"/>
  <c r="P348" i="6"/>
  <c r="R348" i="6"/>
  <c r="S348" i="6"/>
  <c r="U348" i="6"/>
  <c r="V348" i="6"/>
  <c r="Y348" i="6"/>
  <c r="Z348" i="6"/>
  <c r="AA348" i="6"/>
  <c r="AK348" i="6"/>
  <c r="AL348" i="6"/>
  <c r="AM348" i="6"/>
  <c r="M349" i="6"/>
  <c r="P349" i="6"/>
  <c r="R349" i="6"/>
  <c r="S349" i="6"/>
  <c r="U349" i="6"/>
  <c r="V349" i="6"/>
  <c r="Y349" i="6"/>
  <c r="AK349" i="6"/>
  <c r="AL349" i="6"/>
  <c r="AM349" i="6"/>
  <c r="V350" i="6"/>
  <c r="M351" i="6"/>
  <c r="P351" i="6"/>
  <c r="R351" i="6"/>
  <c r="V351" i="6"/>
  <c r="Z351" i="6"/>
  <c r="AL351" i="6"/>
  <c r="M352" i="6"/>
  <c r="N352" i="6"/>
  <c r="P352" i="6"/>
  <c r="R352" i="6"/>
  <c r="S352" i="6"/>
  <c r="U352" i="6"/>
  <c r="AA352" i="6"/>
  <c r="AK352" i="6"/>
  <c r="AM352" i="6"/>
  <c r="M353" i="6"/>
  <c r="N353" i="6"/>
  <c r="O353" i="6"/>
  <c r="P353" i="6"/>
  <c r="R353" i="6"/>
  <c r="S353" i="6"/>
  <c r="U353" i="6"/>
  <c r="V353" i="6"/>
  <c r="Y353" i="6"/>
  <c r="Z353" i="6"/>
  <c r="AA353" i="6"/>
  <c r="AK353" i="6"/>
  <c r="AL353" i="6"/>
  <c r="AM353" i="6"/>
  <c r="M354" i="6"/>
  <c r="O354" i="6"/>
  <c r="P354" i="6"/>
  <c r="R354" i="6"/>
  <c r="U354" i="6"/>
  <c r="V354" i="6"/>
  <c r="Z354" i="6"/>
  <c r="AA354" i="6"/>
  <c r="AK354" i="6"/>
  <c r="AL354" i="6"/>
  <c r="M355" i="6"/>
  <c r="N355" i="6"/>
  <c r="R355" i="6"/>
  <c r="U355" i="6"/>
  <c r="V355" i="6"/>
  <c r="Y355" i="6"/>
  <c r="AA355" i="6"/>
  <c r="AK355" i="6"/>
  <c r="M356" i="6"/>
  <c r="N356" i="6"/>
  <c r="O356" i="6"/>
  <c r="P356" i="6"/>
  <c r="R356" i="6"/>
  <c r="S356" i="6"/>
  <c r="U356" i="6"/>
  <c r="V356" i="6"/>
  <c r="Y356" i="6"/>
  <c r="Z356" i="6"/>
  <c r="AA356" i="6"/>
  <c r="AK356" i="6"/>
  <c r="AL356" i="6"/>
  <c r="AM356" i="6"/>
  <c r="M357" i="6"/>
  <c r="N357" i="6"/>
  <c r="P357" i="6"/>
  <c r="R357" i="6"/>
  <c r="S357" i="6"/>
  <c r="U357" i="6"/>
  <c r="Y357" i="6"/>
  <c r="AA357" i="6"/>
  <c r="AK357" i="6"/>
  <c r="AL357" i="6"/>
  <c r="AM357" i="6"/>
  <c r="M359" i="6"/>
  <c r="P359" i="6"/>
  <c r="R359" i="6"/>
  <c r="U359" i="6"/>
  <c r="AA359" i="6"/>
  <c r="AL359" i="6"/>
  <c r="AM359" i="6"/>
  <c r="M360" i="6"/>
  <c r="R360" i="6"/>
  <c r="S360" i="6"/>
  <c r="U360" i="6"/>
  <c r="V360" i="6"/>
  <c r="Y360" i="6"/>
  <c r="AK360" i="6"/>
  <c r="M361" i="6"/>
  <c r="N361" i="6"/>
  <c r="O361" i="6"/>
  <c r="P361" i="6"/>
  <c r="R361" i="6"/>
  <c r="S361" i="6"/>
  <c r="U361" i="6"/>
  <c r="V361" i="6"/>
  <c r="Y361" i="6"/>
  <c r="Z361" i="6"/>
  <c r="AA361" i="6"/>
  <c r="AK361" i="6"/>
  <c r="AL361" i="6"/>
  <c r="AM361" i="6"/>
  <c r="M362" i="6"/>
  <c r="O362" i="6"/>
  <c r="P362" i="6"/>
  <c r="R362" i="6"/>
  <c r="S362" i="6"/>
  <c r="U362" i="6"/>
  <c r="V362" i="6"/>
  <c r="Z362" i="6"/>
  <c r="AA362" i="6"/>
  <c r="AL362" i="6"/>
  <c r="AM362" i="6"/>
  <c r="M363" i="6"/>
  <c r="N363" i="6"/>
  <c r="P363" i="6"/>
  <c r="R363" i="6"/>
  <c r="S363" i="6"/>
  <c r="Y363" i="6"/>
  <c r="AA363" i="6"/>
  <c r="AK363" i="6"/>
  <c r="AM363" i="6"/>
  <c r="M364" i="6"/>
  <c r="N364" i="6"/>
  <c r="O364" i="6"/>
  <c r="P364" i="6"/>
  <c r="R364" i="6"/>
  <c r="S364" i="6"/>
  <c r="U364" i="6"/>
  <c r="V364" i="6"/>
  <c r="Y364" i="6"/>
  <c r="Z364" i="6"/>
  <c r="AA364" i="6"/>
  <c r="AK364" i="6"/>
  <c r="AL364" i="6"/>
  <c r="AM364" i="6"/>
  <c r="M365" i="6"/>
  <c r="N365" i="6"/>
  <c r="P365" i="6"/>
  <c r="R365" i="6"/>
  <c r="U365" i="6"/>
  <c r="V365" i="6"/>
  <c r="Y365" i="6"/>
  <c r="AA365" i="6"/>
  <c r="AK365" i="6"/>
  <c r="AL365" i="6"/>
  <c r="AM365" i="6"/>
  <c r="M367" i="6"/>
  <c r="N367" i="6"/>
  <c r="R367" i="6"/>
  <c r="U367" i="6"/>
  <c r="Y367" i="6"/>
  <c r="Z367" i="6"/>
  <c r="AK367" i="6"/>
  <c r="M368" i="6"/>
  <c r="N368" i="6"/>
  <c r="P368" i="6"/>
  <c r="R368" i="6"/>
  <c r="Y368" i="6"/>
  <c r="AA368" i="6"/>
  <c r="AK368" i="6"/>
  <c r="AL368" i="6"/>
  <c r="AM368" i="6"/>
  <c r="M369" i="6"/>
  <c r="N369" i="6"/>
  <c r="O369" i="6"/>
  <c r="P369" i="6"/>
  <c r="R369" i="6"/>
  <c r="S369" i="6"/>
  <c r="U369" i="6"/>
  <c r="V369" i="6"/>
  <c r="Y369" i="6"/>
  <c r="Z369" i="6"/>
  <c r="AA369" i="6"/>
  <c r="AK369" i="6"/>
  <c r="AL369" i="6"/>
  <c r="AM369" i="6"/>
  <c r="N370" i="6"/>
  <c r="O370" i="6"/>
  <c r="R370" i="6"/>
  <c r="S370" i="6"/>
  <c r="U370" i="6"/>
  <c r="Y370" i="6"/>
  <c r="Z370" i="6"/>
  <c r="AK370" i="6"/>
  <c r="AL370" i="6"/>
  <c r="AM370" i="6"/>
  <c r="R371" i="6"/>
  <c r="S371" i="6"/>
  <c r="U371" i="6"/>
  <c r="V371" i="6"/>
  <c r="Y371" i="6"/>
  <c r="AM371" i="6"/>
  <c r="M372" i="6"/>
  <c r="N372" i="6"/>
  <c r="O372" i="6"/>
  <c r="P372" i="6"/>
  <c r="R372" i="6"/>
  <c r="S372" i="6"/>
  <c r="U372" i="6"/>
  <c r="V372" i="6"/>
  <c r="Y372" i="6"/>
  <c r="Z372" i="6"/>
  <c r="AA372" i="6"/>
  <c r="AK372" i="6"/>
  <c r="AL372" i="6"/>
  <c r="AM372" i="6"/>
  <c r="M373" i="6"/>
  <c r="N373" i="6"/>
  <c r="P373" i="6"/>
  <c r="R373" i="6"/>
  <c r="S373" i="6"/>
  <c r="U373" i="6"/>
  <c r="V373" i="6"/>
  <c r="Y373" i="6"/>
  <c r="AA373" i="6"/>
  <c r="AK373" i="6"/>
  <c r="AM373" i="6"/>
  <c r="M374" i="6"/>
  <c r="N375" i="6"/>
  <c r="P375" i="6"/>
  <c r="S375" i="6"/>
  <c r="V375" i="6"/>
  <c r="Z375" i="6"/>
  <c r="AA375" i="6"/>
  <c r="AM375" i="6"/>
  <c r="P376" i="6"/>
  <c r="R376" i="6"/>
  <c r="U376" i="6"/>
  <c r="V376" i="6"/>
  <c r="Y376" i="6"/>
  <c r="AL376" i="6"/>
  <c r="AM376" i="6"/>
  <c r="M377" i="6"/>
  <c r="N377" i="6"/>
  <c r="O377" i="6"/>
  <c r="P377" i="6"/>
  <c r="R377" i="6"/>
  <c r="S377" i="6"/>
  <c r="U377" i="6"/>
  <c r="V377" i="6"/>
  <c r="Y377" i="6"/>
  <c r="Z377" i="6"/>
  <c r="AA377" i="6"/>
  <c r="AK377" i="6"/>
  <c r="AL377" i="6"/>
  <c r="AM377" i="6"/>
  <c r="M378" i="6"/>
  <c r="N378" i="6"/>
  <c r="O378" i="6"/>
  <c r="R378" i="6"/>
  <c r="U378" i="6"/>
  <c r="V378" i="6"/>
  <c r="Y378" i="6"/>
  <c r="Z378" i="6"/>
  <c r="AK378" i="6"/>
  <c r="AL378" i="6"/>
  <c r="M379" i="6"/>
  <c r="N379" i="6"/>
  <c r="P379" i="6"/>
  <c r="U379" i="6"/>
  <c r="Y379" i="6"/>
  <c r="AA379" i="6"/>
  <c r="AK379" i="6"/>
  <c r="AL379" i="6"/>
  <c r="AM379" i="6"/>
  <c r="M380" i="6"/>
  <c r="N380" i="6"/>
  <c r="O380" i="6"/>
  <c r="P380" i="6"/>
  <c r="R380" i="6"/>
  <c r="S380" i="6"/>
  <c r="U380" i="6"/>
  <c r="V380" i="6"/>
  <c r="Y380" i="6"/>
  <c r="Z380" i="6"/>
  <c r="AA380" i="6"/>
  <c r="AK380" i="6"/>
  <c r="AL380" i="6"/>
  <c r="AM380" i="6"/>
  <c r="M381" i="6"/>
  <c r="P381" i="6"/>
  <c r="R381" i="6"/>
  <c r="S381" i="6"/>
  <c r="U381" i="6"/>
  <c r="V381" i="6"/>
  <c r="Y381" i="6"/>
  <c r="AK381" i="6"/>
  <c r="AL381" i="6"/>
  <c r="AM381" i="6"/>
  <c r="M383" i="6"/>
  <c r="O383" i="6"/>
  <c r="V383" i="6"/>
  <c r="Y383" i="6"/>
  <c r="Z383" i="6"/>
  <c r="AK383" i="6"/>
  <c r="M384" i="6"/>
  <c r="N384" i="6"/>
  <c r="P384" i="6"/>
  <c r="U384" i="6"/>
  <c r="V384" i="6"/>
  <c r="Y384" i="6"/>
  <c r="AA384" i="6"/>
  <c r="AK384" i="6"/>
  <c r="AM384" i="6"/>
  <c r="M385" i="6"/>
  <c r="N385" i="6"/>
  <c r="O385" i="6"/>
  <c r="P385" i="6"/>
  <c r="R385" i="6"/>
  <c r="S385" i="6"/>
  <c r="U385" i="6"/>
  <c r="V385" i="6"/>
  <c r="Y385" i="6"/>
  <c r="Z385" i="6"/>
  <c r="AA385" i="6"/>
  <c r="AK385" i="6"/>
  <c r="AL385" i="6"/>
  <c r="AM385" i="6"/>
  <c r="M386" i="6"/>
  <c r="N386" i="6"/>
  <c r="O386" i="6"/>
  <c r="R386" i="6"/>
  <c r="U386" i="6"/>
  <c r="V386" i="6"/>
  <c r="Y386" i="6"/>
  <c r="Z386" i="6"/>
  <c r="AK386" i="6"/>
  <c r="AL386" i="6"/>
  <c r="N387" i="6"/>
  <c r="P387" i="6"/>
  <c r="R387" i="6"/>
  <c r="U387" i="6"/>
  <c r="V387" i="6"/>
  <c r="AK387" i="6"/>
  <c r="AL387" i="6"/>
  <c r="AM387" i="6"/>
  <c r="M388" i="6"/>
  <c r="N388" i="6"/>
  <c r="O388" i="6"/>
  <c r="P388" i="6"/>
  <c r="R388" i="6"/>
  <c r="S388" i="6"/>
  <c r="U388" i="6"/>
  <c r="V388" i="6"/>
  <c r="Y388" i="6"/>
  <c r="Z388" i="6"/>
  <c r="AA388" i="6"/>
  <c r="AK388" i="6"/>
  <c r="AL388" i="6"/>
  <c r="AM388" i="6"/>
  <c r="M389" i="6"/>
  <c r="N389" i="6"/>
  <c r="P389" i="6"/>
  <c r="R389" i="6"/>
  <c r="S389" i="6"/>
  <c r="U389" i="6"/>
  <c r="Y389" i="6"/>
  <c r="AA389" i="6"/>
  <c r="AK389" i="6"/>
  <c r="AL389" i="6"/>
  <c r="AM389" i="6"/>
  <c r="P391" i="6"/>
  <c r="R391" i="6"/>
  <c r="S391" i="6"/>
  <c r="U391" i="6"/>
  <c r="AA391" i="6"/>
  <c r="AL391" i="6"/>
  <c r="M392" i="6"/>
  <c r="P392" i="6"/>
  <c r="R392" i="6"/>
  <c r="S392" i="6"/>
  <c r="U392" i="6"/>
  <c r="AK392" i="6"/>
  <c r="AL392" i="6"/>
  <c r="AM392" i="6"/>
  <c r="M393" i="6"/>
  <c r="N393" i="6"/>
  <c r="O393" i="6"/>
  <c r="P393" i="6"/>
  <c r="R393" i="6"/>
  <c r="S393" i="6"/>
  <c r="U393" i="6"/>
  <c r="V393" i="6"/>
  <c r="Y393" i="6"/>
  <c r="Z393" i="6"/>
  <c r="AA393" i="6"/>
  <c r="AK393" i="6"/>
  <c r="AL393" i="6"/>
  <c r="AM393" i="6"/>
  <c r="N394" i="6"/>
  <c r="O394" i="6"/>
  <c r="P394" i="6"/>
  <c r="S394" i="6"/>
  <c r="U394" i="6"/>
  <c r="Y394" i="6"/>
  <c r="Z394" i="6"/>
  <c r="AA394" i="6"/>
  <c r="AK394" i="6"/>
  <c r="AM394" i="6"/>
  <c r="M395" i="6"/>
  <c r="N395" i="6"/>
  <c r="S395" i="6"/>
  <c r="U395" i="6"/>
  <c r="V395" i="6"/>
  <c r="Y395" i="6"/>
  <c r="Z395" i="6"/>
  <c r="AA395" i="6"/>
  <c r="M396" i="6"/>
  <c r="N396" i="6"/>
  <c r="O396" i="6"/>
  <c r="P396" i="6"/>
  <c r="R396" i="6"/>
  <c r="S396" i="6"/>
  <c r="U396" i="6"/>
  <c r="V396" i="6"/>
  <c r="Y396" i="6"/>
  <c r="Z396" i="6"/>
  <c r="AA396" i="6"/>
  <c r="AK396" i="6"/>
  <c r="AL396" i="6"/>
  <c r="AM396" i="6"/>
  <c r="M397" i="6"/>
  <c r="N397" i="6"/>
  <c r="O397" i="6"/>
  <c r="P397" i="6"/>
  <c r="R397" i="6"/>
  <c r="S397" i="6"/>
  <c r="U397" i="6"/>
  <c r="V397" i="6"/>
  <c r="Y397" i="6"/>
  <c r="Z397" i="6"/>
  <c r="AA397" i="6"/>
  <c r="AL397" i="6"/>
  <c r="AM397" i="6"/>
  <c r="AK398" i="6"/>
  <c r="M399" i="6"/>
  <c r="N399" i="6"/>
  <c r="P399" i="6"/>
  <c r="S399" i="6"/>
  <c r="V399" i="6"/>
  <c r="AA399" i="6"/>
  <c r="AK399" i="6"/>
  <c r="AM399" i="6"/>
  <c r="N400" i="6"/>
  <c r="O400" i="6"/>
  <c r="P400" i="6"/>
  <c r="R400" i="6"/>
  <c r="S400" i="6"/>
  <c r="U400" i="6"/>
  <c r="Z400" i="6"/>
  <c r="AA400" i="6"/>
  <c r="AL400" i="6"/>
  <c r="AM400" i="6"/>
  <c r="M401" i="6"/>
  <c r="N401" i="6"/>
  <c r="O401" i="6"/>
  <c r="P401" i="6"/>
  <c r="R401" i="6"/>
  <c r="S401" i="6"/>
  <c r="U401" i="6"/>
  <c r="V401" i="6"/>
  <c r="Y401" i="6"/>
  <c r="Z401" i="6"/>
  <c r="AA401" i="6"/>
  <c r="AK401" i="6"/>
  <c r="AL401" i="6"/>
  <c r="AM401" i="6"/>
  <c r="M402" i="6"/>
  <c r="N402" i="6"/>
  <c r="O402" i="6"/>
  <c r="P402" i="6"/>
  <c r="R402" i="6"/>
  <c r="S402" i="6"/>
  <c r="V402" i="6"/>
  <c r="Y402" i="6"/>
  <c r="Z402" i="6"/>
  <c r="AA402" i="6"/>
  <c r="AL402" i="6"/>
  <c r="AM402" i="6"/>
  <c r="M403" i="6"/>
  <c r="P403" i="6"/>
  <c r="R403" i="6"/>
  <c r="S403" i="6"/>
  <c r="U403" i="6"/>
  <c r="V403" i="6"/>
  <c r="Y403" i="6"/>
  <c r="AL403" i="6"/>
  <c r="AM403" i="6"/>
  <c r="M404" i="6"/>
  <c r="N404" i="6"/>
  <c r="O404" i="6"/>
  <c r="P404" i="6"/>
  <c r="R404" i="6"/>
  <c r="S404" i="6"/>
  <c r="U404" i="6"/>
  <c r="V404" i="6"/>
  <c r="Y404" i="6"/>
  <c r="Z404" i="6"/>
  <c r="AA404" i="6"/>
  <c r="AK404" i="6"/>
  <c r="AL404" i="6"/>
  <c r="AM404" i="6"/>
  <c r="M405" i="6"/>
  <c r="N405" i="6"/>
  <c r="O405" i="6"/>
  <c r="P405" i="6"/>
  <c r="R405" i="6"/>
  <c r="S405" i="6"/>
  <c r="U405" i="6"/>
  <c r="V405" i="6"/>
  <c r="Y405" i="6"/>
  <c r="Z405" i="6"/>
  <c r="AA405" i="6"/>
  <c r="AL405" i="6"/>
  <c r="AM405" i="6"/>
  <c r="Z406" i="6"/>
  <c r="O407" i="6"/>
  <c r="R407" i="6"/>
  <c r="S407" i="6"/>
  <c r="U407" i="6"/>
  <c r="Z407" i="6"/>
  <c r="AK407" i="6"/>
  <c r="M408" i="6"/>
  <c r="N408" i="6"/>
  <c r="O408" i="6"/>
  <c r="P408" i="6"/>
  <c r="R408" i="6"/>
  <c r="V408" i="6"/>
  <c r="Y408" i="6"/>
  <c r="Z408" i="6"/>
  <c r="AA408" i="6"/>
  <c r="AL408" i="6"/>
  <c r="AM408" i="6"/>
  <c r="M409" i="6"/>
  <c r="N409" i="6"/>
  <c r="O409" i="6"/>
  <c r="P409" i="6"/>
  <c r="R409" i="6"/>
  <c r="S409" i="6"/>
  <c r="U409" i="6"/>
  <c r="V409" i="6"/>
  <c r="Y409" i="6"/>
  <c r="Z409" i="6"/>
  <c r="AA409" i="6"/>
  <c r="AK409" i="6"/>
  <c r="AL409" i="6"/>
  <c r="AM409" i="6"/>
  <c r="N410" i="6"/>
  <c r="O410" i="6"/>
  <c r="R410" i="6"/>
  <c r="S410" i="6"/>
  <c r="U410" i="6"/>
  <c r="Y410" i="6"/>
  <c r="Z410" i="6"/>
  <c r="AK410" i="6"/>
  <c r="AL410" i="6"/>
  <c r="AM410" i="6"/>
  <c r="N411" i="6"/>
  <c r="O411" i="6"/>
  <c r="P411" i="6"/>
  <c r="R411" i="6"/>
  <c r="S411" i="6"/>
  <c r="U411" i="6"/>
  <c r="Z411" i="6"/>
  <c r="AA411" i="6"/>
  <c r="AL411" i="6"/>
  <c r="AM411" i="6"/>
  <c r="M412" i="6"/>
  <c r="N412" i="6"/>
  <c r="O412" i="6"/>
  <c r="P412" i="6"/>
  <c r="R412" i="6"/>
  <c r="S412" i="6"/>
  <c r="U412" i="6"/>
  <c r="V412" i="6"/>
  <c r="Y412" i="6"/>
  <c r="Z412" i="6"/>
  <c r="AA412" i="6"/>
  <c r="AK412" i="6"/>
  <c r="AL412" i="6"/>
  <c r="AM412" i="6"/>
  <c r="M413" i="6"/>
  <c r="N413" i="6"/>
  <c r="O413" i="6"/>
  <c r="P413" i="6"/>
  <c r="R413" i="6"/>
  <c r="S413" i="6"/>
  <c r="U413" i="6"/>
  <c r="V413" i="6"/>
  <c r="Y413" i="6"/>
  <c r="Z413" i="6"/>
  <c r="AA413" i="6"/>
  <c r="AL413" i="6"/>
  <c r="AM413" i="6"/>
  <c r="R414" i="6"/>
  <c r="M415" i="6"/>
  <c r="O415" i="6"/>
  <c r="R415" i="6"/>
  <c r="V415" i="6"/>
  <c r="Y415" i="6"/>
  <c r="Z415" i="6"/>
  <c r="AK415" i="6"/>
  <c r="M416" i="6"/>
  <c r="N416" i="6"/>
  <c r="O416" i="6"/>
  <c r="S416" i="6"/>
  <c r="U416" i="6"/>
  <c r="V416" i="6"/>
  <c r="Y416" i="6"/>
  <c r="Z416" i="6"/>
  <c r="AA416" i="6"/>
  <c r="M417" i="6"/>
  <c r="N417" i="6"/>
  <c r="O417" i="6"/>
  <c r="P417" i="6"/>
  <c r="R417" i="6"/>
  <c r="S417" i="6"/>
  <c r="U417" i="6"/>
  <c r="V417" i="6"/>
  <c r="Y417" i="6"/>
  <c r="Z417" i="6"/>
  <c r="AA417" i="6"/>
  <c r="AK417" i="6"/>
  <c r="AL417" i="6"/>
  <c r="AM417" i="6"/>
  <c r="M418" i="6"/>
  <c r="O418" i="6"/>
  <c r="P418" i="6"/>
  <c r="R418" i="6"/>
  <c r="U418" i="6"/>
  <c r="V418" i="6"/>
  <c r="Z418" i="6"/>
  <c r="AA418" i="6"/>
  <c r="AK418" i="6"/>
  <c r="AL418" i="6"/>
  <c r="M419" i="6"/>
  <c r="N419" i="6"/>
  <c r="O419" i="6"/>
  <c r="P419" i="6"/>
  <c r="R419" i="6"/>
  <c r="V419" i="6"/>
  <c r="Y419" i="6"/>
  <c r="Z419" i="6"/>
  <c r="AA419" i="6"/>
  <c r="AL419" i="6"/>
  <c r="AM419" i="6"/>
  <c r="M420" i="6"/>
  <c r="N420" i="6"/>
  <c r="O420" i="6"/>
  <c r="P420" i="6"/>
  <c r="R420" i="6"/>
  <c r="S420" i="6"/>
  <c r="U420" i="6"/>
  <c r="V420" i="6"/>
  <c r="Y420" i="6"/>
  <c r="Z420" i="6"/>
  <c r="AA420" i="6"/>
  <c r="AK420" i="6"/>
  <c r="AL420" i="6"/>
  <c r="AM420" i="6"/>
  <c r="M421" i="6"/>
  <c r="N421" i="6"/>
  <c r="O421" i="6"/>
  <c r="P421" i="6"/>
  <c r="R421" i="6"/>
  <c r="S421" i="6"/>
  <c r="U421" i="6"/>
  <c r="V421" i="6"/>
  <c r="Y421" i="6"/>
  <c r="Z421" i="6"/>
  <c r="AA421" i="6"/>
  <c r="AL421" i="6"/>
  <c r="AM421" i="6"/>
  <c r="P422" i="6"/>
  <c r="M423" i="6"/>
  <c r="S423" i="6"/>
  <c r="V423" i="6"/>
  <c r="Y423" i="6"/>
  <c r="AA423" i="6"/>
  <c r="AM423" i="6"/>
  <c r="M424" i="6"/>
  <c r="P424" i="6"/>
  <c r="R424" i="6"/>
  <c r="S424" i="6"/>
  <c r="U424" i="6"/>
  <c r="V424" i="6"/>
  <c r="Y424" i="6"/>
  <c r="AL424" i="6"/>
  <c r="AM424" i="6"/>
  <c r="M425" i="6"/>
  <c r="N425" i="6"/>
  <c r="O425" i="6"/>
  <c r="P425" i="6"/>
  <c r="R425" i="6"/>
  <c r="S425" i="6"/>
  <c r="U425" i="6"/>
  <c r="V425" i="6"/>
  <c r="Y425" i="6"/>
  <c r="Z425" i="6"/>
  <c r="AA425" i="6"/>
  <c r="AK425" i="6"/>
  <c r="AL425" i="6"/>
  <c r="AM425" i="6"/>
  <c r="M426" i="6"/>
  <c r="N426" i="6"/>
  <c r="P426" i="6"/>
  <c r="S426" i="6"/>
  <c r="U426" i="6"/>
  <c r="V426" i="6"/>
  <c r="Y426" i="6"/>
  <c r="AA426" i="6"/>
  <c r="AK426" i="6"/>
  <c r="AM426" i="6"/>
  <c r="M427" i="6"/>
  <c r="N427" i="6"/>
  <c r="O427" i="6"/>
  <c r="S427" i="6"/>
  <c r="U427" i="6"/>
  <c r="V427" i="6"/>
  <c r="Y427" i="6"/>
  <c r="Z427" i="6"/>
  <c r="AA427" i="6"/>
  <c r="M428" i="6"/>
  <c r="N428" i="6"/>
  <c r="O428" i="6"/>
  <c r="P428" i="6"/>
  <c r="R428" i="6"/>
  <c r="S428" i="6"/>
  <c r="U428" i="6"/>
  <c r="V428" i="6"/>
  <c r="Y428" i="6"/>
  <c r="Z428" i="6"/>
  <c r="AA428" i="6"/>
  <c r="AK428" i="6"/>
  <c r="AL428" i="6"/>
  <c r="AM428" i="6"/>
  <c r="M429" i="6"/>
  <c r="N429" i="6"/>
  <c r="O429" i="6"/>
  <c r="P429" i="6"/>
  <c r="R429" i="6"/>
  <c r="S429" i="6"/>
  <c r="U429" i="6"/>
  <c r="V429" i="6"/>
  <c r="Y429" i="6"/>
  <c r="Z429" i="6"/>
  <c r="AA429" i="6"/>
  <c r="AL429" i="6"/>
  <c r="AM429" i="6"/>
  <c r="U430" i="6"/>
  <c r="O431" i="6"/>
  <c r="P431" i="6"/>
  <c r="R431" i="6"/>
  <c r="U431" i="6"/>
  <c r="Z431" i="6"/>
  <c r="AK431" i="6"/>
  <c r="AM431" i="6"/>
  <c r="N432" i="6"/>
  <c r="O432" i="6"/>
  <c r="P432" i="6"/>
  <c r="R432" i="6"/>
  <c r="S432" i="6"/>
  <c r="U432" i="6"/>
  <c r="Z432" i="6"/>
  <c r="AA432" i="6"/>
  <c r="AL432" i="6"/>
  <c r="AM432" i="6"/>
  <c r="M433" i="6"/>
  <c r="N433" i="6"/>
  <c r="O433" i="6"/>
  <c r="P433" i="6"/>
  <c r="R433" i="6"/>
  <c r="S433" i="6"/>
  <c r="U433" i="6"/>
  <c r="V433" i="6"/>
  <c r="Y433" i="6"/>
  <c r="Z433" i="6"/>
  <c r="AA433" i="6"/>
  <c r="AK433" i="6"/>
  <c r="AL433" i="6"/>
  <c r="AM433" i="6"/>
  <c r="N434" i="6"/>
  <c r="O434" i="6"/>
  <c r="R434" i="6"/>
  <c r="S434" i="6"/>
  <c r="U434" i="6"/>
  <c r="Y434" i="6"/>
  <c r="Z434" i="6"/>
  <c r="AK434" i="6"/>
  <c r="AL434" i="6"/>
  <c r="AM434" i="6"/>
  <c r="M435" i="6"/>
  <c r="P435" i="6"/>
  <c r="R435" i="6"/>
  <c r="S435" i="6"/>
  <c r="U435" i="6"/>
  <c r="V435" i="6"/>
  <c r="Y435" i="6"/>
  <c r="AL435" i="6"/>
  <c r="AM435" i="6"/>
  <c r="M436" i="6"/>
  <c r="N436" i="6"/>
  <c r="O436" i="6"/>
  <c r="P436" i="6"/>
  <c r="R436" i="6"/>
  <c r="S436" i="6"/>
  <c r="U436" i="6"/>
  <c r="V436" i="6"/>
  <c r="Y436" i="6"/>
  <c r="Z436" i="6"/>
  <c r="AA436" i="6"/>
  <c r="AK436" i="6"/>
  <c r="AL436" i="6"/>
  <c r="AM436" i="6"/>
  <c r="M437" i="6"/>
  <c r="N437" i="6"/>
  <c r="O437" i="6"/>
  <c r="P437" i="6"/>
  <c r="R437" i="6"/>
  <c r="S437" i="6"/>
  <c r="U437" i="6"/>
  <c r="V437" i="6"/>
  <c r="Y437" i="6"/>
  <c r="Z437" i="6"/>
  <c r="AA437" i="6"/>
  <c r="AL437" i="6"/>
  <c r="AM437" i="6"/>
  <c r="Y438" i="6"/>
  <c r="M439" i="6"/>
  <c r="P439" i="6"/>
  <c r="R439" i="6"/>
  <c r="V439" i="6"/>
  <c r="Z439" i="6"/>
  <c r="AA439" i="6"/>
  <c r="AL439" i="6"/>
  <c r="M440" i="6"/>
  <c r="N440" i="6"/>
  <c r="O440" i="6"/>
  <c r="P440" i="6"/>
  <c r="R440" i="6"/>
  <c r="V440" i="6"/>
  <c r="Y440" i="6"/>
  <c r="Z440" i="6"/>
  <c r="AA440" i="6"/>
  <c r="AL440" i="6"/>
  <c r="AM440" i="6"/>
  <c r="M441" i="6"/>
  <c r="N441" i="6"/>
  <c r="O441" i="6"/>
  <c r="P441" i="6"/>
  <c r="R441" i="6"/>
  <c r="S441" i="6"/>
  <c r="U441" i="6"/>
  <c r="V441" i="6"/>
  <c r="Y441" i="6"/>
  <c r="Z441" i="6"/>
  <c r="AA441" i="6"/>
  <c r="AK441" i="6"/>
  <c r="AL441" i="6"/>
  <c r="AM441" i="6"/>
  <c r="M442" i="6"/>
  <c r="N442" i="6"/>
  <c r="O442" i="6"/>
  <c r="P442" i="6"/>
  <c r="R442" i="6"/>
  <c r="S442" i="6"/>
  <c r="V442" i="6"/>
  <c r="Y442" i="6"/>
  <c r="Z442" i="6"/>
  <c r="AA442" i="6"/>
  <c r="AL442" i="6"/>
  <c r="AM442" i="6"/>
  <c r="N443" i="6"/>
  <c r="O443" i="6"/>
  <c r="P443" i="6"/>
  <c r="R443" i="6"/>
  <c r="S443" i="6"/>
  <c r="U443" i="6"/>
  <c r="Z443" i="6"/>
  <c r="AA443" i="6"/>
  <c r="AL443" i="6"/>
  <c r="AM443" i="6"/>
  <c r="M444" i="6"/>
  <c r="N444" i="6"/>
  <c r="O444" i="6"/>
  <c r="P444" i="6"/>
  <c r="R444" i="6"/>
  <c r="S444" i="6"/>
  <c r="U444" i="6"/>
  <c r="V444" i="6"/>
  <c r="Y444" i="6"/>
  <c r="Z444" i="6"/>
  <c r="AA444" i="6"/>
  <c r="AK444" i="6"/>
  <c r="AL444" i="6"/>
  <c r="AM444" i="6"/>
  <c r="M445" i="6"/>
  <c r="N445" i="6"/>
  <c r="O445" i="6"/>
  <c r="P445" i="6"/>
  <c r="R445" i="6"/>
  <c r="S445" i="6"/>
  <c r="U445" i="6"/>
  <c r="V445" i="6"/>
  <c r="Y445" i="6"/>
  <c r="Z445" i="6"/>
  <c r="AA445" i="6"/>
  <c r="AL445" i="6"/>
  <c r="AM445" i="6"/>
  <c r="P446" i="6"/>
  <c r="M447" i="6"/>
  <c r="N447" i="6"/>
  <c r="P447" i="6"/>
  <c r="U447" i="6"/>
  <c r="Y447" i="6"/>
  <c r="Z447" i="6"/>
  <c r="AA447" i="6"/>
  <c r="M448" i="6"/>
  <c r="N448" i="6"/>
  <c r="O448" i="6"/>
  <c r="S448" i="6"/>
  <c r="U448" i="6"/>
  <c r="V448" i="6"/>
  <c r="Y448" i="6"/>
  <c r="Z448" i="6"/>
  <c r="AA448" i="6"/>
  <c r="M449" i="6"/>
  <c r="N449" i="6"/>
  <c r="O449" i="6"/>
  <c r="P449" i="6"/>
  <c r="R449" i="6"/>
  <c r="S449" i="6"/>
  <c r="U449" i="6"/>
  <c r="V449" i="6"/>
  <c r="Y449" i="6"/>
  <c r="Z449" i="6"/>
  <c r="AA449" i="6"/>
  <c r="AK449" i="6"/>
  <c r="AL449" i="6"/>
  <c r="AM449" i="6"/>
  <c r="M450" i="6"/>
  <c r="N450" i="6"/>
  <c r="P450" i="6"/>
  <c r="S450" i="6"/>
  <c r="U450" i="6"/>
  <c r="V450" i="6"/>
  <c r="Y450" i="6"/>
  <c r="AA450" i="6"/>
  <c r="AK450" i="6"/>
  <c r="AM450" i="6"/>
  <c r="M451" i="6"/>
  <c r="N451" i="6"/>
  <c r="O451" i="6"/>
  <c r="P451" i="6"/>
  <c r="R451" i="6"/>
  <c r="V451" i="6"/>
  <c r="Y451" i="6"/>
  <c r="Z451" i="6"/>
  <c r="AA451" i="6"/>
  <c r="AL451" i="6"/>
  <c r="AM451" i="6"/>
  <c r="M452" i="6"/>
  <c r="N452" i="6"/>
  <c r="O452" i="6"/>
  <c r="P452" i="6"/>
  <c r="R452" i="6"/>
  <c r="S452" i="6"/>
  <c r="U452" i="6"/>
  <c r="V452" i="6"/>
  <c r="Y452" i="6"/>
  <c r="Z452" i="6"/>
  <c r="AA452" i="6"/>
  <c r="AK452" i="6"/>
  <c r="AL452" i="6"/>
  <c r="AM452" i="6"/>
  <c r="M453" i="6"/>
  <c r="N453" i="6"/>
  <c r="O453" i="6"/>
  <c r="P453" i="6"/>
  <c r="R453" i="6"/>
  <c r="S453" i="6"/>
  <c r="U453" i="6"/>
  <c r="V453" i="6"/>
  <c r="Y453" i="6"/>
  <c r="Z453" i="6"/>
  <c r="AA453" i="6"/>
  <c r="AL453" i="6"/>
  <c r="AM453" i="6"/>
  <c r="N455" i="6"/>
  <c r="O455" i="6"/>
  <c r="U455" i="6"/>
  <c r="Y455" i="6"/>
  <c r="AK455" i="6"/>
  <c r="AL455" i="6"/>
  <c r="M456" i="6"/>
  <c r="P456" i="6"/>
  <c r="R456" i="6"/>
  <c r="S456" i="6"/>
  <c r="U456" i="6"/>
  <c r="V456" i="6"/>
  <c r="Y456" i="6"/>
  <c r="AL456" i="6"/>
  <c r="AM456" i="6"/>
  <c r="M457" i="6"/>
  <c r="N457" i="6"/>
  <c r="O457" i="6"/>
  <c r="P457" i="6"/>
  <c r="R457" i="6"/>
  <c r="S457" i="6"/>
  <c r="U457" i="6"/>
  <c r="V457" i="6"/>
  <c r="Y457" i="6"/>
  <c r="Z457" i="6"/>
  <c r="AA457" i="6"/>
  <c r="AK457" i="6"/>
  <c r="AL457" i="6"/>
  <c r="AM457" i="6"/>
  <c r="M458" i="6"/>
  <c r="O458" i="6"/>
  <c r="P458" i="6"/>
  <c r="R458" i="6"/>
  <c r="U458" i="6"/>
  <c r="V458" i="6"/>
  <c r="Z458" i="6"/>
  <c r="AA458" i="6"/>
  <c r="AK458" i="6"/>
  <c r="AL458" i="6"/>
  <c r="M459" i="6"/>
  <c r="N459" i="6"/>
  <c r="O459" i="6"/>
  <c r="S459" i="6"/>
  <c r="U459" i="6"/>
  <c r="V459" i="6"/>
  <c r="Y459" i="6"/>
  <c r="Z459" i="6"/>
  <c r="AA459" i="6"/>
  <c r="M460" i="6"/>
  <c r="N460" i="6"/>
  <c r="O460" i="6"/>
  <c r="P460" i="6"/>
  <c r="R460" i="6"/>
  <c r="S460" i="6"/>
  <c r="U460" i="6"/>
  <c r="V460" i="6"/>
  <c r="Y460" i="6"/>
  <c r="Z460" i="6"/>
  <c r="AA460" i="6"/>
  <c r="AK460" i="6"/>
  <c r="AL460" i="6"/>
  <c r="AM460" i="6"/>
  <c r="M461" i="6"/>
  <c r="N461" i="6"/>
  <c r="O461" i="6"/>
  <c r="P461" i="6"/>
  <c r="R461" i="6"/>
  <c r="S461" i="6"/>
  <c r="U461" i="6"/>
  <c r="V461" i="6"/>
  <c r="Y461" i="6"/>
  <c r="Z461" i="6"/>
  <c r="AA461" i="6"/>
  <c r="AL461" i="6"/>
  <c r="AM461" i="6"/>
  <c r="O462" i="6"/>
  <c r="N463" i="6"/>
  <c r="U463" i="6"/>
  <c r="V463" i="6"/>
  <c r="Y463" i="6"/>
  <c r="AK463" i="6"/>
  <c r="AM463" i="6"/>
  <c r="N464" i="6"/>
  <c r="O464" i="6"/>
  <c r="P464" i="6"/>
  <c r="R464" i="6"/>
  <c r="S464" i="6"/>
  <c r="U464" i="6"/>
  <c r="Z464" i="6"/>
  <c r="AA464" i="6"/>
  <c r="AL464" i="6"/>
  <c r="AM464" i="6"/>
  <c r="M465" i="6"/>
  <c r="N465" i="6"/>
  <c r="O465" i="6"/>
  <c r="P465" i="6"/>
  <c r="R465" i="6"/>
  <c r="S465" i="6"/>
  <c r="U465" i="6"/>
  <c r="V465" i="6"/>
  <c r="Y465" i="6"/>
  <c r="Z465" i="6"/>
  <c r="AA465" i="6"/>
  <c r="AK465" i="6"/>
  <c r="AL465" i="6"/>
  <c r="AM465" i="6"/>
  <c r="M466" i="6"/>
  <c r="N466" i="6"/>
  <c r="O466" i="6"/>
  <c r="P466" i="6"/>
  <c r="R466" i="6"/>
  <c r="S466" i="6"/>
  <c r="V466" i="6"/>
  <c r="Y466" i="6"/>
  <c r="Z466" i="6"/>
  <c r="AA466" i="6"/>
  <c r="AL466" i="6"/>
  <c r="AM466" i="6"/>
  <c r="M467" i="6"/>
  <c r="P467" i="6"/>
  <c r="R467" i="6"/>
  <c r="S467" i="6"/>
  <c r="U467" i="6"/>
  <c r="V467" i="6"/>
  <c r="Y467" i="6"/>
  <c r="AL467" i="6"/>
  <c r="AM467" i="6"/>
  <c r="M468" i="6"/>
  <c r="N468" i="6"/>
  <c r="O468" i="6"/>
  <c r="P468" i="6"/>
  <c r="R468" i="6"/>
  <c r="S468" i="6"/>
  <c r="U468" i="6"/>
  <c r="V468" i="6"/>
  <c r="Y468" i="6"/>
  <c r="Z468" i="6"/>
  <c r="AA468" i="6"/>
  <c r="AK468" i="6"/>
  <c r="AL468" i="6"/>
  <c r="AM468" i="6"/>
  <c r="M469" i="6"/>
  <c r="N469" i="6"/>
  <c r="O469" i="6"/>
  <c r="P469" i="6"/>
  <c r="R469" i="6"/>
  <c r="S469" i="6"/>
  <c r="U469" i="6"/>
  <c r="V469" i="6"/>
  <c r="Y469" i="6"/>
  <c r="Z469" i="6"/>
  <c r="AA469" i="6"/>
  <c r="AL469" i="6"/>
  <c r="AM469" i="6"/>
  <c r="P470" i="6"/>
  <c r="N471" i="6"/>
  <c r="O471" i="6"/>
  <c r="U471" i="6"/>
  <c r="Z471" i="6"/>
  <c r="AA471" i="6"/>
  <c r="AK471" i="6"/>
  <c r="AM471" i="6"/>
  <c r="M472" i="6"/>
  <c r="N472" i="6"/>
  <c r="O472" i="6"/>
  <c r="P472" i="6"/>
  <c r="R472" i="6"/>
  <c r="V472" i="6"/>
  <c r="Y472" i="6"/>
  <c r="Z472" i="6"/>
  <c r="AA472" i="6"/>
  <c r="AL472" i="6"/>
  <c r="AM472" i="6"/>
  <c r="M473" i="6"/>
  <c r="N473" i="6"/>
  <c r="O473" i="6"/>
  <c r="P473" i="6"/>
  <c r="R473" i="6"/>
  <c r="S473" i="6"/>
  <c r="U473" i="6"/>
  <c r="V473" i="6"/>
  <c r="Y473" i="6"/>
  <c r="Z473" i="6"/>
  <c r="AA473" i="6"/>
  <c r="AK473" i="6"/>
  <c r="AL473" i="6"/>
  <c r="AM473" i="6"/>
  <c r="N474" i="6"/>
  <c r="O474" i="6"/>
  <c r="R474" i="6"/>
  <c r="S474" i="6"/>
  <c r="U474" i="6"/>
  <c r="Y474" i="6"/>
  <c r="Z474" i="6"/>
  <c r="AK474" i="6"/>
  <c r="AL474" i="6"/>
  <c r="AM474" i="6"/>
  <c r="N475" i="6"/>
  <c r="O475" i="6"/>
  <c r="P475" i="6"/>
  <c r="R475" i="6"/>
  <c r="S475" i="6"/>
  <c r="U475" i="6"/>
  <c r="Z475" i="6"/>
  <c r="AA475" i="6"/>
  <c r="AL475" i="6"/>
  <c r="AM475" i="6"/>
  <c r="M476" i="6"/>
  <c r="N476" i="6"/>
  <c r="O476" i="6"/>
  <c r="P476" i="6"/>
  <c r="R476" i="6"/>
  <c r="S476" i="6"/>
  <c r="U476" i="6"/>
  <c r="V476" i="6"/>
  <c r="Y476" i="6"/>
  <c r="Z476" i="6"/>
  <c r="AA476" i="6"/>
  <c r="AK476" i="6"/>
  <c r="AL476" i="6"/>
  <c r="AM476" i="6"/>
  <c r="M477" i="6"/>
  <c r="N477" i="6"/>
  <c r="O477" i="6"/>
  <c r="P477" i="6"/>
  <c r="R477" i="6"/>
  <c r="S477" i="6"/>
  <c r="U477" i="6"/>
  <c r="V477" i="6"/>
  <c r="Y477" i="6"/>
  <c r="Z477" i="6"/>
  <c r="AA477" i="6"/>
  <c r="AL477" i="6"/>
  <c r="AM477" i="6"/>
  <c r="M479" i="6"/>
  <c r="O479" i="6"/>
  <c r="P479" i="6"/>
  <c r="V479" i="6"/>
  <c r="Z479" i="6"/>
  <c r="AK479" i="6"/>
  <c r="AL479" i="6"/>
  <c r="M480" i="6"/>
  <c r="N480" i="6"/>
  <c r="O480" i="6"/>
  <c r="S480" i="6"/>
  <c r="U480" i="6"/>
  <c r="V480" i="6"/>
  <c r="Y480" i="6"/>
  <c r="Z480" i="6"/>
  <c r="AA480" i="6"/>
  <c r="M481" i="6"/>
  <c r="N481" i="6"/>
  <c r="O481" i="6"/>
  <c r="P481" i="6"/>
  <c r="R481" i="6"/>
  <c r="S481" i="6"/>
  <c r="U481" i="6"/>
  <c r="V481" i="6"/>
  <c r="Y481" i="6"/>
  <c r="Z481" i="6"/>
  <c r="AA481" i="6"/>
  <c r="AK481" i="6"/>
  <c r="AL481" i="6"/>
  <c r="AM481" i="6"/>
  <c r="M482" i="6"/>
  <c r="O482" i="6"/>
  <c r="P482" i="6"/>
  <c r="R482" i="6"/>
  <c r="U482" i="6"/>
  <c r="V482" i="6"/>
  <c r="Z482" i="6"/>
  <c r="AA482" i="6"/>
  <c r="AK482" i="6"/>
  <c r="AL482" i="6"/>
  <c r="M483" i="6"/>
  <c r="N483" i="6"/>
  <c r="O483" i="6"/>
  <c r="P483" i="6"/>
  <c r="R483" i="6"/>
  <c r="V483" i="6"/>
  <c r="Y483" i="6"/>
  <c r="Z483" i="6"/>
  <c r="AA483" i="6"/>
  <c r="AL483" i="6"/>
  <c r="AM483" i="6"/>
  <c r="M484" i="6"/>
  <c r="N484" i="6"/>
  <c r="O484" i="6"/>
  <c r="P484" i="6"/>
  <c r="R484" i="6"/>
  <c r="S484" i="6"/>
  <c r="U484" i="6"/>
  <c r="V484" i="6"/>
  <c r="Y484" i="6"/>
  <c r="Z484" i="6"/>
  <c r="AA484" i="6"/>
  <c r="AK484" i="6"/>
  <c r="AL484" i="6"/>
  <c r="AM484" i="6"/>
  <c r="M485" i="6"/>
  <c r="N485" i="6"/>
  <c r="O485" i="6"/>
  <c r="P485" i="6"/>
  <c r="R485" i="6"/>
  <c r="S485" i="6"/>
  <c r="U485" i="6"/>
  <c r="V485" i="6"/>
  <c r="Y485" i="6"/>
  <c r="Z485" i="6"/>
  <c r="AA485" i="6"/>
  <c r="AL485" i="6"/>
  <c r="AM485" i="6"/>
  <c r="M487" i="6"/>
  <c r="P487" i="6"/>
  <c r="S487" i="6"/>
  <c r="V487" i="6"/>
  <c r="AA487" i="6"/>
  <c r="AL487" i="6"/>
  <c r="M488" i="6"/>
  <c r="P488" i="6"/>
  <c r="R488" i="6"/>
  <c r="S488" i="6"/>
  <c r="U488" i="6"/>
  <c r="V488" i="6"/>
  <c r="Y488" i="6"/>
  <c r="AL488" i="6"/>
  <c r="AM488" i="6"/>
  <c r="M489" i="6"/>
  <c r="N489" i="6"/>
  <c r="O489" i="6"/>
  <c r="P489" i="6"/>
  <c r="R489" i="6"/>
  <c r="S489" i="6"/>
  <c r="U489" i="6"/>
  <c r="V489" i="6"/>
  <c r="Y489" i="6"/>
  <c r="Z489" i="6"/>
  <c r="AA489" i="6"/>
  <c r="AK489" i="6"/>
  <c r="AL489" i="6"/>
  <c r="AM489" i="6"/>
  <c r="M490" i="6"/>
  <c r="N490" i="6"/>
  <c r="P490" i="6"/>
  <c r="S490" i="6"/>
  <c r="U490" i="6"/>
  <c r="V490" i="6"/>
  <c r="Y490" i="6"/>
  <c r="AA490" i="6"/>
  <c r="AK490" i="6"/>
  <c r="AM490" i="6"/>
  <c r="M491" i="6"/>
  <c r="N491" i="6"/>
  <c r="O491" i="6"/>
  <c r="S491" i="6"/>
  <c r="U491" i="6"/>
  <c r="V491" i="6"/>
  <c r="Y491" i="6"/>
  <c r="Z491" i="6"/>
  <c r="AA491" i="6"/>
  <c r="M492" i="6"/>
  <c r="N492" i="6"/>
  <c r="O492" i="6"/>
  <c r="P492" i="6"/>
  <c r="R492" i="6"/>
  <c r="S492" i="6"/>
  <c r="U492" i="6"/>
  <c r="V492" i="6"/>
  <c r="Y492" i="6"/>
  <c r="Z492" i="6"/>
  <c r="AA492" i="6"/>
  <c r="AK492" i="6"/>
  <c r="AL492" i="6"/>
  <c r="AM492" i="6"/>
  <c r="M493" i="6"/>
  <c r="N493" i="6"/>
  <c r="O493" i="6"/>
  <c r="P493" i="6"/>
  <c r="R493" i="6"/>
  <c r="S493" i="6"/>
  <c r="U493" i="6"/>
  <c r="V493" i="6"/>
  <c r="Y493" i="6"/>
  <c r="Z493" i="6"/>
  <c r="AA493" i="6"/>
  <c r="AL493" i="6"/>
  <c r="AM493" i="6"/>
  <c r="M495" i="6"/>
  <c r="P495" i="6"/>
  <c r="R495" i="6"/>
  <c r="V495" i="6"/>
  <c r="Z495" i="6"/>
  <c r="AA495" i="6"/>
  <c r="AL495" i="6"/>
  <c r="N496" i="6"/>
  <c r="O496" i="6"/>
  <c r="P496" i="6"/>
  <c r="R496" i="6"/>
  <c r="S496" i="6"/>
  <c r="U496" i="6"/>
  <c r="Z496" i="6"/>
  <c r="AA496" i="6"/>
  <c r="AL496" i="6"/>
  <c r="AM496" i="6"/>
  <c r="M497" i="6"/>
  <c r="N497" i="6"/>
  <c r="O497" i="6"/>
  <c r="P497" i="6"/>
  <c r="R497" i="6"/>
  <c r="S497" i="6"/>
  <c r="U497" i="6"/>
  <c r="V497" i="6"/>
  <c r="Y497" i="6"/>
  <c r="Z497" i="6"/>
  <c r="AA497" i="6"/>
  <c r="AK497" i="6"/>
  <c r="AL497" i="6"/>
  <c r="AM497" i="6"/>
  <c r="N498" i="6"/>
  <c r="O498" i="6"/>
  <c r="R498" i="6"/>
  <c r="S498" i="6"/>
  <c r="U498" i="6"/>
  <c r="Y498" i="6"/>
  <c r="Z498" i="6"/>
  <c r="AK498" i="6"/>
  <c r="AL498" i="6"/>
  <c r="AM498" i="6"/>
  <c r="M499" i="6"/>
  <c r="P499" i="6"/>
  <c r="R499" i="6"/>
  <c r="S499" i="6"/>
  <c r="U499" i="6"/>
  <c r="V499" i="6"/>
  <c r="Y499" i="6"/>
  <c r="AL499" i="6"/>
  <c r="AM499" i="6"/>
  <c r="M500" i="6"/>
  <c r="N500" i="6"/>
  <c r="O500" i="6"/>
  <c r="P500" i="6"/>
  <c r="R500" i="6"/>
  <c r="S500" i="6"/>
  <c r="U500" i="6"/>
  <c r="V500" i="6"/>
  <c r="Y500" i="6"/>
  <c r="Z500" i="6"/>
  <c r="AA500" i="6"/>
  <c r="AK500" i="6"/>
  <c r="AL500" i="6"/>
  <c r="AM500" i="6"/>
  <c r="M501" i="6"/>
  <c r="N501" i="6"/>
  <c r="O501" i="6"/>
  <c r="P501" i="6"/>
  <c r="R501" i="6"/>
  <c r="S501" i="6"/>
  <c r="U501" i="6"/>
  <c r="V501" i="6"/>
  <c r="Y501" i="6"/>
  <c r="Z501" i="6"/>
  <c r="AA501" i="6"/>
  <c r="AL501" i="6"/>
  <c r="AM501" i="6"/>
  <c r="R502" i="6"/>
  <c r="M503" i="6"/>
  <c r="P503" i="6"/>
  <c r="R503" i="6"/>
  <c r="U503" i="6"/>
  <c r="AA503" i="6"/>
  <c r="AL503" i="6"/>
  <c r="AM503" i="6"/>
  <c r="M504" i="6"/>
  <c r="N504" i="6"/>
  <c r="O504" i="6"/>
  <c r="P504" i="6"/>
  <c r="R504" i="6"/>
  <c r="V504" i="6"/>
  <c r="Y504" i="6"/>
  <c r="Z504" i="6"/>
  <c r="AA504" i="6"/>
  <c r="AL504" i="6"/>
  <c r="AM504" i="6"/>
  <c r="M505" i="6"/>
  <c r="N505" i="6"/>
  <c r="O505" i="6"/>
  <c r="P505" i="6"/>
  <c r="R505" i="6"/>
  <c r="S505" i="6"/>
  <c r="U505" i="6"/>
  <c r="V505" i="6"/>
  <c r="Y505" i="6"/>
  <c r="Z505" i="6"/>
  <c r="AA505" i="6"/>
  <c r="AK505" i="6"/>
  <c r="AL505" i="6"/>
  <c r="AM505" i="6"/>
  <c r="M506" i="6"/>
  <c r="N506" i="6"/>
  <c r="O506" i="6"/>
  <c r="P506" i="6"/>
  <c r="R506" i="6"/>
  <c r="S506" i="6"/>
  <c r="V506" i="6"/>
  <c r="Y506" i="6"/>
  <c r="Z506" i="6"/>
  <c r="AA506" i="6"/>
  <c r="AL506" i="6"/>
  <c r="AM506" i="6"/>
  <c r="N507" i="6"/>
  <c r="O507" i="6"/>
  <c r="P507" i="6"/>
  <c r="R507" i="6"/>
  <c r="S507" i="6"/>
  <c r="U507" i="6"/>
  <c r="Z507" i="6"/>
  <c r="AA507" i="6"/>
  <c r="AL507" i="6"/>
  <c r="AM507" i="6"/>
  <c r="M508" i="6"/>
  <c r="N508" i="6"/>
  <c r="O508" i="6"/>
  <c r="P508" i="6"/>
  <c r="R508" i="6"/>
  <c r="S508" i="6"/>
  <c r="U508" i="6"/>
  <c r="V508" i="6"/>
  <c r="Y508" i="6"/>
  <c r="Z508" i="6"/>
  <c r="AA508" i="6"/>
  <c r="AK508" i="6"/>
  <c r="AL508" i="6"/>
  <c r="AM508" i="6"/>
  <c r="M509" i="6"/>
  <c r="N509" i="6"/>
  <c r="O509" i="6"/>
  <c r="P509" i="6"/>
  <c r="R509" i="6"/>
  <c r="S509" i="6"/>
  <c r="U509" i="6"/>
  <c r="V509" i="6"/>
  <c r="Y509" i="6"/>
  <c r="Z509" i="6"/>
  <c r="AA509" i="6"/>
  <c r="AL509" i="6"/>
  <c r="AM509" i="6"/>
  <c r="N511" i="6"/>
  <c r="P511" i="6"/>
  <c r="S511" i="6"/>
  <c r="Y511" i="6"/>
  <c r="AA511" i="6"/>
  <c r="AM511" i="6"/>
  <c r="M512" i="6"/>
  <c r="N512" i="6"/>
  <c r="O512" i="6"/>
  <c r="S512" i="6"/>
  <c r="U512" i="6"/>
  <c r="V512" i="6"/>
  <c r="Y512" i="6"/>
  <c r="Z512" i="6"/>
  <c r="AA512" i="6"/>
  <c r="M513" i="6"/>
  <c r="N513" i="6"/>
  <c r="O513" i="6"/>
  <c r="P513" i="6"/>
  <c r="R513" i="6"/>
  <c r="S513" i="6"/>
  <c r="U513" i="6"/>
  <c r="V513" i="6"/>
  <c r="Y513" i="6"/>
  <c r="Z513" i="6"/>
  <c r="AA513" i="6"/>
  <c r="AK513" i="6"/>
  <c r="AL513" i="6"/>
  <c r="AM513" i="6"/>
  <c r="M514" i="6"/>
  <c r="N514" i="6"/>
  <c r="P514" i="6"/>
  <c r="S514" i="6"/>
  <c r="U514" i="6"/>
  <c r="V514" i="6"/>
  <c r="Y514" i="6"/>
  <c r="AA514" i="6"/>
  <c r="AK514" i="6"/>
  <c r="AM514" i="6"/>
  <c r="M515" i="6"/>
  <c r="N515" i="6"/>
  <c r="O515" i="6"/>
  <c r="P515" i="6"/>
  <c r="R515" i="6"/>
  <c r="V515" i="6"/>
  <c r="Y515" i="6"/>
  <c r="Z515" i="6"/>
  <c r="AA515" i="6"/>
  <c r="AL515" i="6"/>
  <c r="AM515" i="6"/>
  <c r="M516" i="6"/>
  <c r="N516" i="6"/>
  <c r="O516" i="6"/>
  <c r="P516" i="6"/>
  <c r="R516" i="6"/>
  <c r="S516" i="6"/>
  <c r="U516" i="6"/>
  <c r="V516" i="6"/>
  <c r="Y516" i="6"/>
  <c r="Z516" i="6"/>
  <c r="AA516" i="6"/>
  <c r="AK516" i="6"/>
  <c r="AL516" i="6"/>
  <c r="AM516" i="6"/>
  <c r="M517" i="6"/>
  <c r="N517" i="6"/>
  <c r="O517" i="6"/>
  <c r="P517" i="6"/>
  <c r="R517" i="6"/>
  <c r="S517" i="6"/>
  <c r="U517" i="6"/>
  <c r="V517" i="6"/>
  <c r="Y517" i="6"/>
  <c r="Z517" i="6"/>
  <c r="AA517" i="6"/>
  <c r="AL517" i="6"/>
  <c r="AM517" i="6"/>
  <c r="R518" i="6"/>
  <c r="N519" i="6"/>
  <c r="S519" i="6"/>
  <c r="V519" i="6"/>
  <c r="Y519" i="6"/>
  <c r="AK519" i="6"/>
  <c r="AM519" i="6"/>
  <c r="M520" i="6"/>
  <c r="P520" i="6"/>
  <c r="R520" i="6"/>
  <c r="S520" i="6"/>
  <c r="U520" i="6"/>
  <c r="V520" i="6"/>
  <c r="Y520" i="6"/>
  <c r="AL520" i="6"/>
  <c r="AM520" i="6"/>
  <c r="M521" i="6"/>
  <c r="N521" i="6"/>
  <c r="O521" i="6"/>
  <c r="P521" i="6"/>
  <c r="R521" i="6"/>
  <c r="S521" i="6"/>
  <c r="U521" i="6"/>
  <c r="V521" i="6"/>
  <c r="Y521" i="6"/>
  <c r="Z521" i="6"/>
  <c r="AA521" i="6"/>
  <c r="AK521" i="6"/>
  <c r="AL521" i="6"/>
  <c r="AM521" i="6"/>
  <c r="M522" i="6"/>
  <c r="O522" i="6"/>
  <c r="P522" i="6"/>
  <c r="R522" i="6"/>
  <c r="U522" i="6"/>
  <c r="V522" i="6"/>
  <c r="Z522" i="6"/>
  <c r="AA522" i="6"/>
  <c r="AK522" i="6"/>
  <c r="AL522" i="6"/>
  <c r="M523" i="6"/>
  <c r="N523" i="6"/>
  <c r="O523" i="6"/>
  <c r="S523" i="6"/>
  <c r="U523" i="6"/>
  <c r="V523" i="6"/>
  <c r="Y523" i="6"/>
  <c r="Z523" i="6"/>
  <c r="AA523" i="6"/>
  <c r="M524" i="6"/>
  <c r="N524" i="6"/>
  <c r="O524" i="6"/>
  <c r="P524" i="6"/>
  <c r="R524" i="6"/>
  <c r="S524" i="6"/>
  <c r="U524" i="6"/>
  <c r="V524" i="6"/>
  <c r="Y524" i="6"/>
  <c r="Z524" i="6"/>
  <c r="AA524" i="6"/>
  <c r="AK524" i="6"/>
  <c r="AL524" i="6"/>
  <c r="AM524" i="6"/>
  <c r="M525" i="6"/>
  <c r="N525" i="6"/>
  <c r="O525" i="6"/>
  <c r="P525" i="6"/>
  <c r="R525" i="6"/>
  <c r="S525" i="6"/>
  <c r="U525" i="6"/>
  <c r="V525" i="6"/>
  <c r="Y525" i="6"/>
  <c r="Z525" i="6"/>
  <c r="AA525" i="6"/>
  <c r="AL525" i="6"/>
  <c r="AM525" i="6"/>
  <c r="M527" i="6"/>
  <c r="N527" i="6"/>
  <c r="P527" i="6"/>
  <c r="R527" i="6"/>
  <c r="U527" i="6"/>
  <c r="AA527" i="6"/>
  <c r="AK527" i="6"/>
  <c r="AL527" i="6"/>
  <c r="N528" i="6"/>
  <c r="O528" i="6"/>
  <c r="P528" i="6"/>
  <c r="R528" i="6"/>
  <c r="S528" i="6"/>
  <c r="U528" i="6"/>
  <c r="Z528" i="6"/>
  <c r="AA528" i="6"/>
  <c r="AL528" i="6"/>
  <c r="AM528" i="6"/>
  <c r="M529" i="6"/>
  <c r="N529" i="6"/>
  <c r="O529" i="6"/>
  <c r="P529" i="6"/>
  <c r="R529" i="6"/>
  <c r="S529" i="6"/>
  <c r="U529" i="6"/>
  <c r="V529" i="6"/>
  <c r="Y529" i="6"/>
  <c r="Z529" i="6"/>
  <c r="AA529" i="6"/>
  <c r="AK529" i="6"/>
  <c r="AL529" i="6"/>
  <c r="AM529" i="6"/>
  <c r="M530" i="6"/>
  <c r="N530" i="6"/>
  <c r="O530" i="6"/>
  <c r="P530" i="6"/>
  <c r="R530" i="6"/>
  <c r="S530" i="6"/>
  <c r="V530" i="6"/>
  <c r="Y530" i="6"/>
  <c r="Z530" i="6"/>
  <c r="AA530" i="6"/>
  <c r="AK530" i="6"/>
  <c r="AL530" i="6"/>
  <c r="AM530" i="6"/>
  <c r="M531" i="6"/>
  <c r="P531" i="6"/>
  <c r="R531" i="6"/>
  <c r="S531" i="6"/>
  <c r="U531" i="6"/>
  <c r="V531" i="6"/>
  <c r="Y531" i="6"/>
  <c r="AL531" i="6"/>
  <c r="AM531" i="6"/>
  <c r="M532" i="6"/>
  <c r="N532" i="6"/>
  <c r="O532" i="6"/>
  <c r="P532" i="6"/>
  <c r="R532" i="6"/>
  <c r="S532" i="6"/>
  <c r="U532" i="6"/>
  <c r="V532" i="6"/>
  <c r="Y532" i="6"/>
  <c r="Z532" i="6"/>
  <c r="AA532" i="6"/>
  <c r="AK532" i="6"/>
  <c r="AL532" i="6"/>
  <c r="AM532" i="6"/>
  <c r="M533" i="6"/>
  <c r="N533" i="6"/>
  <c r="O533" i="6"/>
  <c r="P533" i="6"/>
  <c r="R533" i="6"/>
  <c r="S533" i="6"/>
  <c r="U533" i="6"/>
  <c r="V533" i="6"/>
  <c r="Y533" i="6"/>
  <c r="Z533" i="6"/>
  <c r="AA533" i="6"/>
  <c r="AL533" i="6"/>
  <c r="AM533" i="6"/>
  <c r="N535" i="6"/>
  <c r="P535" i="6"/>
  <c r="R535" i="6"/>
  <c r="U535" i="6"/>
  <c r="AA535" i="6"/>
  <c r="AL535" i="6"/>
  <c r="AM535" i="6"/>
  <c r="M536" i="6"/>
  <c r="N536" i="6"/>
  <c r="O536" i="6"/>
  <c r="P536" i="6"/>
  <c r="R536" i="6"/>
  <c r="V536" i="6"/>
  <c r="Y536" i="6"/>
  <c r="Z536" i="6"/>
  <c r="AA536" i="6"/>
  <c r="AL536" i="6"/>
  <c r="AM536" i="6"/>
  <c r="M537" i="6"/>
  <c r="N537" i="6"/>
  <c r="O537" i="6"/>
  <c r="P537" i="6"/>
  <c r="R537" i="6"/>
  <c r="S537" i="6"/>
  <c r="U537" i="6"/>
  <c r="V537" i="6"/>
  <c r="Y537" i="6"/>
  <c r="Z537" i="6"/>
  <c r="AA537" i="6"/>
  <c r="AK537" i="6"/>
  <c r="AL537" i="6"/>
  <c r="AM537" i="6"/>
  <c r="M538" i="6"/>
  <c r="N538" i="6"/>
  <c r="O538" i="6"/>
  <c r="R538" i="6"/>
  <c r="S538" i="6"/>
  <c r="U538" i="6"/>
  <c r="V538" i="6"/>
  <c r="Y538" i="6"/>
  <c r="Z538" i="6"/>
  <c r="AK538" i="6"/>
  <c r="AL538" i="6"/>
  <c r="AM538" i="6"/>
  <c r="N539" i="6"/>
  <c r="O539" i="6"/>
  <c r="P539" i="6"/>
  <c r="R539" i="6"/>
  <c r="S539" i="6"/>
  <c r="U539" i="6"/>
  <c r="Z539" i="6"/>
  <c r="AA539" i="6"/>
  <c r="AL539" i="6"/>
  <c r="AM539" i="6"/>
  <c r="M540" i="6"/>
  <c r="N540" i="6"/>
  <c r="O540" i="6"/>
  <c r="P540" i="6"/>
  <c r="R540" i="6"/>
  <c r="S540" i="6"/>
  <c r="U540" i="6"/>
  <c r="V540" i="6"/>
  <c r="Y540" i="6"/>
  <c r="Z540" i="6"/>
  <c r="AA540" i="6"/>
  <c r="AK540" i="6"/>
  <c r="AL540" i="6"/>
  <c r="AM540" i="6"/>
  <c r="M541" i="6"/>
  <c r="N541" i="6"/>
  <c r="O541" i="6"/>
  <c r="P541" i="6"/>
  <c r="R541" i="6"/>
  <c r="S541" i="6"/>
  <c r="U541" i="6"/>
  <c r="V541" i="6"/>
  <c r="Y541" i="6"/>
  <c r="Z541" i="6"/>
  <c r="AA541" i="6"/>
  <c r="AL541" i="6"/>
  <c r="AM541" i="6"/>
  <c r="U542" i="6"/>
  <c r="N543" i="6"/>
  <c r="O543" i="6"/>
  <c r="U543" i="6"/>
  <c r="Y543" i="6"/>
  <c r="AK543" i="6"/>
  <c r="AL543" i="6"/>
  <c r="AM543" i="6"/>
  <c r="M544" i="6"/>
  <c r="N544" i="6"/>
  <c r="O544" i="6"/>
  <c r="S544" i="6"/>
  <c r="U544" i="6"/>
  <c r="V544" i="6"/>
  <c r="Y544" i="6"/>
  <c r="Z544" i="6"/>
  <c r="AA544" i="6"/>
  <c r="M545" i="6"/>
  <c r="N545" i="6"/>
  <c r="O545" i="6"/>
  <c r="P545" i="6"/>
  <c r="R545" i="6"/>
  <c r="S545" i="6"/>
  <c r="U545" i="6"/>
  <c r="V545" i="6"/>
  <c r="Y545" i="6"/>
  <c r="Z545" i="6"/>
  <c r="AA545" i="6"/>
  <c r="AK545" i="6"/>
  <c r="AL545" i="6"/>
  <c r="AM545" i="6"/>
  <c r="M546" i="6"/>
  <c r="O546" i="6"/>
  <c r="P546" i="6"/>
  <c r="R546" i="6"/>
  <c r="S546" i="6"/>
  <c r="U546" i="6"/>
  <c r="V546" i="6"/>
  <c r="Z546" i="6"/>
  <c r="AA546" i="6"/>
  <c r="AK546" i="6"/>
  <c r="AL546" i="6"/>
  <c r="AM546" i="6"/>
  <c r="M547" i="6"/>
  <c r="N547" i="6"/>
  <c r="O547" i="6"/>
  <c r="P547" i="6"/>
  <c r="R547" i="6"/>
  <c r="V547" i="6"/>
  <c r="Y547" i="6"/>
  <c r="Z547" i="6"/>
  <c r="AA547" i="6"/>
  <c r="AL547" i="6"/>
  <c r="AM547" i="6"/>
  <c r="M548" i="6"/>
  <c r="N548" i="6"/>
  <c r="O548" i="6"/>
  <c r="P548" i="6"/>
  <c r="R548" i="6"/>
  <c r="S548" i="6"/>
  <c r="U548" i="6"/>
  <c r="V548" i="6"/>
  <c r="Y548" i="6"/>
  <c r="Z548" i="6"/>
  <c r="AA548" i="6"/>
  <c r="AK548" i="6"/>
  <c r="AL548" i="6"/>
  <c r="AM548" i="6"/>
  <c r="M549" i="6"/>
  <c r="N549" i="6"/>
  <c r="O549" i="6"/>
  <c r="P549" i="6"/>
  <c r="R549" i="6"/>
  <c r="S549" i="6"/>
  <c r="U549" i="6"/>
  <c r="V549" i="6"/>
  <c r="Y549" i="6"/>
  <c r="Z549" i="6"/>
  <c r="AA549" i="6"/>
  <c r="AL549" i="6"/>
  <c r="AM549" i="6"/>
  <c r="V550" i="6"/>
  <c r="M551" i="6"/>
  <c r="N551" i="6"/>
  <c r="O551" i="6"/>
  <c r="U551" i="6"/>
  <c r="Y551" i="6"/>
  <c r="Z551" i="6"/>
  <c r="AA551" i="6"/>
  <c r="AL551" i="6"/>
  <c r="M552" i="6"/>
  <c r="P552" i="6"/>
  <c r="R552" i="6"/>
  <c r="S552" i="6"/>
  <c r="U552" i="6"/>
  <c r="V552" i="6"/>
  <c r="Y552" i="6"/>
  <c r="AL552" i="6"/>
  <c r="AM552" i="6"/>
  <c r="M553" i="6"/>
  <c r="N553" i="6"/>
  <c r="O553" i="6"/>
  <c r="P553" i="6"/>
  <c r="R553" i="6"/>
  <c r="S553" i="6"/>
  <c r="U553" i="6"/>
  <c r="V553" i="6"/>
  <c r="Y553" i="6"/>
  <c r="Z553" i="6"/>
  <c r="AA553" i="6"/>
  <c r="AK553" i="6"/>
  <c r="AL553" i="6"/>
  <c r="AM553" i="6"/>
  <c r="M554" i="6"/>
  <c r="N554" i="6"/>
  <c r="O554" i="6"/>
  <c r="P554" i="6"/>
  <c r="S554" i="6"/>
  <c r="U554" i="6"/>
  <c r="V554" i="6"/>
  <c r="Y554" i="6"/>
  <c r="Z554" i="6"/>
  <c r="AA554" i="6"/>
  <c r="AK554" i="6"/>
  <c r="AM554" i="6"/>
  <c r="M555" i="6"/>
  <c r="N555" i="6"/>
  <c r="O555" i="6"/>
  <c r="S555" i="6"/>
  <c r="U555" i="6"/>
  <c r="V555" i="6"/>
  <c r="Y555" i="6"/>
  <c r="Z555" i="6"/>
  <c r="AA555" i="6"/>
  <c r="M556" i="6"/>
  <c r="N556" i="6"/>
  <c r="O556" i="6"/>
  <c r="P556" i="6"/>
  <c r="R556" i="6"/>
  <c r="S556" i="6"/>
  <c r="U556" i="6"/>
  <c r="V556" i="6"/>
  <c r="Y556" i="6"/>
  <c r="Z556" i="6"/>
  <c r="AA556" i="6"/>
  <c r="AK556" i="6"/>
  <c r="AL556" i="6"/>
  <c r="AM556" i="6"/>
  <c r="M557" i="6"/>
  <c r="N557" i="6"/>
  <c r="O557" i="6"/>
  <c r="P557" i="6"/>
  <c r="R557" i="6"/>
  <c r="S557" i="6"/>
  <c r="U557" i="6"/>
  <c r="V557" i="6"/>
  <c r="Y557" i="6"/>
  <c r="Z557" i="6"/>
  <c r="AA557" i="6"/>
  <c r="AL557" i="6"/>
  <c r="AM557" i="6"/>
  <c r="P558" i="6"/>
  <c r="M559" i="6"/>
  <c r="P559" i="6"/>
  <c r="R559" i="6"/>
  <c r="U559" i="6"/>
  <c r="V559" i="6"/>
  <c r="Y559" i="6"/>
  <c r="AK559" i="6"/>
  <c r="AM559" i="6"/>
  <c r="N560" i="6"/>
  <c r="O560" i="6"/>
  <c r="P560" i="6"/>
  <c r="R560" i="6"/>
  <c r="S560" i="6"/>
  <c r="U560" i="6"/>
  <c r="Z560" i="6"/>
  <c r="AA560" i="6"/>
  <c r="AL560" i="6"/>
  <c r="AM560" i="6"/>
  <c r="M561" i="6"/>
  <c r="N561" i="6"/>
  <c r="O561" i="6"/>
  <c r="P561" i="6"/>
  <c r="R561" i="6"/>
  <c r="S561" i="6"/>
  <c r="U561" i="6"/>
  <c r="V561" i="6"/>
  <c r="Y561" i="6"/>
  <c r="Z561" i="6"/>
  <c r="AA561" i="6"/>
  <c r="AK561" i="6"/>
  <c r="AL561" i="6"/>
  <c r="AM561" i="6"/>
  <c r="M562" i="6"/>
  <c r="N562" i="6"/>
  <c r="O562" i="6"/>
  <c r="R562" i="6"/>
  <c r="S562" i="6"/>
  <c r="U562" i="6"/>
  <c r="V562" i="6"/>
  <c r="Y562" i="6"/>
  <c r="Z562" i="6"/>
  <c r="AK562" i="6"/>
  <c r="AL562" i="6"/>
  <c r="AM562" i="6"/>
  <c r="M563" i="6"/>
  <c r="P563" i="6"/>
  <c r="R563" i="6"/>
  <c r="S563" i="6"/>
  <c r="U563" i="6"/>
  <c r="V563" i="6"/>
  <c r="Y563" i="6"/>
  <c r="AL563" i="6"/>
  <c r="AM563" i="6"/>
  <c r="M564" i="6"/>
  <c r="N564" i="6"/>
  <c r="O564" i="6"/>
  <c r="P564" i="6"/>
  <c r="R564" i="6"/>
  <c r="S564" i="6"/>
  <c r="U564" i="6"/>
  <c r="V564" i="6"/>
  <c r="Y564" i="6"/>
  <c r="Z564" i="6"/>
  <c r="AA564" i="6"/>
  <c r="AK564" i="6"/>
  <c r="AL564" i="6"/>
  <c r="AM564" i="6"/>
  <c r="M565" i="6"/>
  <c r="N565" i="6"/>
  <c r="O565" i="6"/>
  <c r="P565" i="6"/>
  <c r="R565" i="6"/>
  <c r="S565" i="6"/>
  <c r="U565" i="6"/>
  <c r="V565" i="6"/>
  <c r="Y565" i="6"/>
  <c r="Z565" i="6"/>
  <c r="AA565" i="6"/>
  <c r="AL565" i="6"/>
  <c r="AM565" i="6"/>
  <c r="AK566" i="6"/>
  <c r="M567" i="6"/>
  <c r="O567" i="6"/>
  <c r="S567" i="6"/>
  <c r="V567" i="6"/>
  <c r="Y567" i="6"/>
  <c r="AA567" i="6"/>
  <c r="AL567" i="6"/>
  <c r="M568" i="6"/>
  <c r="N568" i="6"/>
  <c r="O568" i="6"/>
  <c r="P568" i="6"/>
  <c r="R568" i="6"/>
  <c r="V568" i="6"/>
  <c r="Y568" i="6"/>
  <c r="Z568" i="6"/>
  <c r="AA568" i="6"/>
  <c r="AL568" i="6"/>
  <c r="AM568" i="6"/>
  <c r="M569" i="6"/>
  <c r="N569" i="6"/>
  <c r="O569" i="6"/>
  <c r="P569" i="6"/>
  <c r="R569" i="6"/>
  <c r="S569" i="6"/>
  <c r="U569" i="6"/>
  <c r="V569" i="6"/>
  <c r="Y569" i="6"/>
  <c r="Z569" i="6"/>
  <c r="AA569" i="6"/>
  <c r="AK569" i="6"/>
  <c r="AL569" i="6"/>
  <c r="AM569" i="6"/>
  <c r="M570" i="6"/>
  <c r="N570" i="6"/>
  <c r="O570" i="6"/>
  <c r="P570" i="6"/>
  <c r="R570" i="6"/>
  <c r="S570" i="6"/>
  <c r="V570" i="6"/>
  <c r="Y570" i="6"/>
  <c r="Z570" i="6"/>
  <c r="AA570" i="6"/>
  <c r="AK570" i="6"/>
  <c r="AL570" i="6"/>
  <c r="AM570" i="6"/>
  <c r="N571" i="6"/>
  <c r="O571" i="6"/>
  <c r="P571" i="6"/>
  <c r="R571" i="6"/>
  <c r="S571" i="6"/>
  <c r="U571" i="6"/>
  <c r="Z571" i="6"/>
  <c r="AA571" i="6"/>
  <c r="AL571" i="6"/>
  <c r="AM571" i="6"/>
  <c r="M572" i="6"/>
  <c r="N572" i="6"/>
  <c r="O572" i="6"/>
  <c r="P572" i="6"/>
  <c r="R572" i="6"/>
  <c r="S572" i="6"/>
  <c r="U572" i="6"/>
  <c r="V572" i="6"/>
  <c r="Y572" i="6"/>
  <c r="Z572" i="6"/>
  <c r="AA572" i="6"/>
  <c r="AK572" i="6"/>
  <c r="AL572" i="6"/>
  <c r="AM572" i="6"/>
  <c r="M573" i="6"/>
  <c r="N573" i="6"/>
  <c r="O573" i="6"/>
  <c r="P573" i="6"/>
  <c r="R573" i="6"/>
  <c r="S573" i="6"/>
  <c r="U573" i="6"/>
  <c r="V573" i="6"/>
  <c r="Y573" i="6"/>
  <c r="Z573" i="6"/>
  <c r="AA573" i="6"/>
  <c r="AL573" i="6"/>
  <c r="AM573" i="6"/>
  <c r="P574" i="6"/>
  <c r="AK574" i="6"/>
  <c r="M575" i="6"/>
  <c r="P575" i="6"/>
  <c r="R575" i="6"/>
  <c r="U575" i="6"/>
  <c r="Y575" i="6"/>
  <c r="AK575" i="6"/>
  <c r="AL575" i="6"/>
  <c r="AM575" i="6"/>
  <c r="M576" i="6"/>
  <c r="N576" i="6"/>
  <c r="O576" i="6"/>
  <c r="S576" i="6"/>
  <c r="U576" i="6"/>
  <c r="V576" i="6"/>
  <c r="Y576" i="6"/>
  <c r="Z576" i="6"/>
  <c r="AA576" i="6"/>
  <c r="M577" i="6"/>
  <c r="N577" i="6"/>
  <c r="O577" i="6"/>
  <c r="P577" i="6"/>
  <c r="R577" i="6"/>
  <c r="S577" i="6"/>
  <c r="U577" i="6"/>
  <c r="V577" i="6"/>
  <c r="Y577" i="6"/>
  <c r="Z577" i="6"/>
  <c r="AA577" i="6"/>
  <c r="AK577" i="6"/>
  <c r="AL577" i="6"/>
  <c r="AM577" i="6"/>
  <c r="M578" i="6"/>
  <c r="N578" i="6"/>
  <c r="O578" i="6"/>
  <c r="P578" i="6"/>
  <c r="S578" i="6"/>
  <c r="U578" i="6"/>
  <c r="V578" i="6"/>
  <c r="Y578" i="6"/>
  <c r="Z578" i="6"/>
  <c r="AA578" i="6"/>
  <c r="AK578" i="6"/>
  <c r="AM578" i="6"/>
  <c r="M579" i="6"/>
  <c r="N579" i="6"/>
  <c r="O579" i="6"/>
  <c r="P579" i="6"/>
  <c r="R579" i="6"/>
  <c r="V579" i="6"/>
  <c r="Y579" i="6"/>
  <c r="Z579" i="6"/>
  <c r="AA579" i="6"/>
  <c r="AL579" i="6"/>
  <c r="AM579" i="6"/>
  <c r="M580" i="6"/>
  <c r="N580" i="6"/>
  <c r="O580" i="6"/>
  <c r="P580" i="6"/>
  <c r="R580" i="6"/>
  <c r="S580" i="6"/>
  <c r="U580" i="6"/>
  <c r="V580" i="6"/>
  <c r="Y580" i="6"/>
  <c r="Z580" i="6"/>
  <c r="AA580" i="6"/>
  <c r="AK580" i="6"/>
  <c r="AL580" i="6"/>
  <c r="AM580" i="6"/>
  <c r="M581" i="6"/>
  <c r="N581" i="6"/>
  <c r="O581" i="6"/>
  <c r="P581" i="6"/>
  <c r="R581" i="6"/>
  <c r="S581" i="6"/>
  <c r="U581" i="6"/>
  <c r="V581" i="6"/>
  <c r="Y581" i="6"/>
  <c r="Z581" i="6"/>
  <c r="AA581" i="6"/>
  <c r="AL581" i="6"/>
  <c r="AM581" i="6"/>
  <c r="AK582" i="6"/>
  <c r="M583" i="6"/>
  <c r="N583" i="6"/>
  <c r="O583" i="6"/>
  <c r="U583" i="6"/>
  <c r="Y583" i="6"/>
  <c r="Z583" i="6"/>
  <c r="AA583" i="6"/>
  <c r="AM583" i="6"/>
  <c r="M584" i="6"/>
  <c r="P584" i="6"/>
  <c r="R584" i="6"/>
  <c r="S584" i="6"/>
  <c r="U584" i="6"/>
  <c r="V584" i="6"/>
  <c r="Y584" i="6"/>
  <c r="AL584" i="6"/>
  <c r="AM584" i="6"/>
  <c r="M585" i="6"/>
  <c r="N585" i="6"/>
  <c r="O585" i="6"/>
  <c r="P585" i="6"/>
  <c r="R585" i="6"/>
  <c r="S585" i="6"/>
  <c r="U585" i="6"/>
  <c r="V585" i="6"/>
  <c r="Y585" i="6"/>
  <c r="Z585" i="6"/>
  <c r="AA585" i="6"/>
  <c r="AK585" i="6"/>
  <c r="AL585" i="6"/>
  <c r="AM585" i="6"/>
  <c r="M586" i="6"/>
  <c r="O586" i="6"/>
  <c r="P586" i="6"/>
  <c r="R586" i="6"/>
  <c r="S586" i="6"/>
  <c r="U586" i="6"/>
  <c r="V586" i="6"/>
  <c r="Z586" i="6"/>
  <c r="AA586" i="6"/>
  <c r="AK586" i="6"/>
  <c r="AL586" i="6"/>
  <c r="AM586" i="6"/>
  <c r="M587" i="6"/>
  <c r="N587" i="6"/>
  <c r="O587" i="6"/>
  <c r="S587" i="6"/>
  <c r="U587" i="6"/>
  <c r="V587" i="6"/>
  <c r="Y587" i="6"/>
  <c r="Z587" i="6"/>
  <c r="AA587" i="6"/>
  <c r="M588" i="6"/>
  <c r="N588" i="6"/>
  <c r="O588" i="6"/>
  <c r="P588" i="6"/>
  <c r="R588" i="6"/>
  <c r="S588" i="6"/>
  <c r="U588" i="6"/>
  <c r="V588" i="6"/>
  <c r="Y588" i="6"/>
  <c r="Z588" i="6"/>
  <c r="AA588" i="6"/>
  <c r="AK588" i="6"/>
  <c r="AL588" i="6"/>
  <c r="AM588" i="6"/>
  <c r="M589" i="6"/>
  <c r="N589" i="6"/>
  <c r="O589" i="6"/>
  <c r="P589" i="6"/>
  <c r="R589" i="6"/>
  <c r="S589" i="6"/>
  <c r="U589" i="6"/>
  <c r="V589" i="6"/>
  <c r="Y589" i="6"/>
  <c r="Z589" i="6"/>
  <c r="AA589" i="6"/>
  <c r="AL589" i="6"/>
  <c r="AM589" i="6"/>
  <c r="R590" i="6"/>
  <c r="AM590" i="6"/>
  <c r="M591" i="6"/>
  <c r="P591" i="6"/>
  <c r="R591" i="6"/>
  <c r="U591" i="6"/>
  <c r="V591" i="6"/>
  <c r="Z591" i="6"/>
  <c r="AK591" i="6"/>
  <c r="AM591" i="6"/>
  <c r="N592" i="6"/>
  <c r="O592" i="6"/>
  <c r="P592" i="6"/>
  <c r="R592" i="6"/>
  <c r="S592" i="6"/>
  <c r="U592" i="6"/>
  <c r="Z592" i="6"/>
  <c r="AA592" i="6"/>
  <c r="AL592" i="6"/>
  <c r="AM592" i="6"/>
  <c r="M593" i="6"/>
  <c r="N593" i="6"/>
  <c r="O593" i="6"/>
  <c r="P593" i="6"/>
  <c r="R593" i="6"/>
  <c r="S593" i="6"/>
  <c r="U593" i="6"/>
  <c r="V593" i="6"/>
  <c r="Y593" i="6"/>
  <c r="Z593" i="6"/>
  <c r="AA593" i="6"/>
  <c r="AK593" i="6"/>
  <c r="AL593" i="6"/>
  <c r="AM593" i="6"/>
  <c r="M594" i="6"/>
  <c r="N594" i="6"/>
  <c r="O594" i="6"/>
  <c r="P594" i="6"/>
  <c r="R594" i="6"/>
  <c r="S594" i="6"/>
  <c r="V594" i="6"/>
  <c r="Y594" i="6"/>
  <c r="Z594" i="6"/>
  <c r="AA594" i="6"/>
  <c r="AK594" i="6"/>
  <c r="AL594" i="6"/>
  <c r="AM594" i="6"/>
  <c r="M595" i="6"/>
  <c r="P595" i="6"/>
  <c r="R595" i="6"/>
  <c r="S595" i="6"/>
  <c r="U595" i="6"/>
  <c r="V595" i="6"/>
  <c r="Y595" i="6"/>
  <c r="AL595" i="6"/>
  <c r="AM595" i="6"/>
  <c r="M596" i="6"/>
  <c r="N596" i="6"/>
  <c r="O596" i="6"/>
  <c r="P596" i="6"/>
  <c r="R596" i="6"/>
  <c r="S596" i="6"/>
  <c r="U596" i="6"/>
  <c r="V596" i="6"/>
  <c r="Y596" i="6"/>
  <c r="Z596" i="6"/>
  <c r="AA596" i="6"/>
  <c r="AK596" i="6"/>
  <c r="AL596" i="6"/>
  <c r="AM596" i="6"/>
  <c r="M597" i="6"/>
  <c r="N597" i="6"/>
  <c r="O597" i="6"/>
  <c r="P597" i="6"/>
  <c r="R597" i="6"/>
  <c r="S597" i="6"/>
  <c r="U597" i="6"/>
  <c r="V597" i="6"/>
  <c r="Y597" i="6"/>
  <c r="Z597" i="6"/>
  <c r="AA597" i="6"/>
  <c r="AL597" i="6"/>
  <c r="AM597" i="6"/>
  <c r="S598" i="6"/>
  <c r="AM598" i="6"/>
  <c r="N599" i="6"/>
  <c r="P599" i="6"/>
  <c r="S599" i="6"/>
  <c r="U599" i="6"/>
  <c r="V599" i="6"/>
  <c r="Z599" i="6"/>
  <c r="AK599" i="6"/>
  <c r="M600" i="6"/>
  <c r="N600" i="6"/>
  <c r="O600" i="6"/>
  <c r="P600" i="6"/>
  <c r="R600" i="6"/>
  <c r="V600" i="6"/>
  <c r="Y600" i="6"/>
  <c r="Z600" i="6"/>
  <c r="AA600" i="6"/>
  <c r="AL600" i="6"/>
  <c r="AM600" i="6"/>
  <c r="M601" i="6"/>
  <c r="N601" i="6"/>
  <c r="O601" i="6"/>
  <c r="P601" i="6"/>
  <c r="R601" i="6"/>
  <c r="S601" i="6"/>
  <c r="U601" i="6"/>
  <c r="V601" i="6"/>
  <c r="Y601" i="6"/>
  <c r="Z601" i="6"/>
  <c r="AA601" i="6"/>
  <c r="AK601" i="6"/>
  <c r="AL601" i="6"/>
  <c r="AM601" i="6"/>
  <c r="M602" i="6"/>
  <c r="N602" i="6"/>
  <c r="O602" i="6"/>
  <c r="P602" i="6"/>
  <c r="R602" i="6"/>
  <c r="S602" i="6"/>
  <c r="U602" i="6"/>
  <c r="V602" i="6"/>
  <c r="Y602" i="6"/>
  <c r="Z602" i="6"/>
  <c r="AA602" i="6"/>
  <c r="AK602" i="6"/>
  <c r="AL602" i="6"/>
  <c r="AM602" i="6"/>
  <c r="N603" i="6"/>
  <c r="O603" i="6"/>
  <c r="P603" i="6"/>
  <c r="R603" i="6"/>
  <c r="S603" i="6"/>
  <c r="U603" i="6"/>
  <c r="Z603" i="6"/>
  <c r="AA603" i="6"/>
  <c r="AL603" i="6"/>
  <c r="AM603" i="6"/>
  <c r="M604" i="6"/>
  <c r="N604" i="6"/>
  <c r="O604" i="6"/>
  <c r="P604" i="6"/>
  <c r="R604" i="6"/>
  <c r="S604" i="6"/>
  <c r="U604" i="6"/>
  <c r="V604" i="6"/>
  <c r="Y604" i="6"/>
  <c r="Z604" i="6"/>
  <c r="AA604" i="6"/>
  <c r="AK604" i="6"/>
  <c r="AL604" i="6"/>
  <c r="AM604" i="6"/>
  <c r="M605" i="6"/>
  <c r="N605" i="6"/>
  <c r="O605" i="6"/>
  <c r="P605" i="6"/>
  <c r="R605" i="6"/>
  <c r="S605" i="6"/>
  <c r="U605" i="6"/>
  <c r="V605" i="6"/>
  <c r="Y605" i="6"/>
  <c r="Z605" i="6"/>
  <c r="AA605" i="6"/>
  <c r="AL605" i="6"/>
  <c r="AM605" i="6"/>
  <c r="O606" i="6"/>
  <c r="AL606" i="6"/>
  <c r="M607" i="6"/>
  <c r="N607" i="6"/>
  <c r="O607" i="6"/>
  <c r="U607" i="6"/>
  <c r="Y607" i="6"/>
  <c r="Z607" i="6"/>
  <c r="AA607" i="6"/>
  <c r="AK607" i="6"/>
  <c r="AM607" i="6"/>
  <c r="M608" i="6"/>
  <c r="N608" i="6"/>
  <c r="O608" i="6"/>
  <c r="S608" i="6"/>
  <c r="U608" i="6"/>
  <c r="V608" i="6"/>
  <c r="Y608" i="6"/>
  <c r="Z608" i="6"/>
  <c r="AA608" i="6"/>
  <c r="M609" i="6"/>
  <c r="N609" i="6"/>
  <c r="O609" i="6"/>
  <c r="P609" i="6"/>
  <c r="R609" i="6"/>
  <c r="S609" i="6"/>
  <c r="U609" i="6"/>
  <c r="V609" i="6"/>
  <c r="Y609" i="6"/>
  <c r="Z609" i="6"/>
  <c r="AA609" i="6"/>
  <c r="AK609" i="6"/>
  <c r="AL609" i="6"/>
  <c r="AM609" i="6"/>
  <c r="M610" i="6"/>
  <c r="N610" i="6"/>
  <c r="O610" i="6"/>
  <c r="P610" i="6"/>
  <c r="R610" i="6"/>
  <c r="S610" i="6"/>
  <c r="U610" i="6"/>
  <c r="V610" i="6"/>
  <c r="Y610" i="6"/>
  <c r="Z610" i="6"/>
  <c r="AA610" i="6"/>
  <c r="AK610" i="6"/>
  <c r="AL610" i="6"/>
  <c r="AM610" i="6"/>
  <c r="M611" i="6"/>
  <c r="N611" i="6"/>
  <c r="O611" i="6"/>
  <c r="P611" i="6"/>
  <c r="R611" i="6"/>
  <c r="V611" i="6"/>
  <c r="Y611" i="6"/>
  <c r="Z611" i="6"/>
  <c r="AA611" i="6"/>
  <c r="AL611" i="6"/>
  <c r="AM611" i="6"/>
  <c r="M612" i="6"/>
  <c r="N612" i="6"/>
  <c r="O612" i="6"/>
  <c r="P612" i="6"/>
  <c r="R612" i="6"/>
  <c r="S612" i="6"/>
  <c r="U612" i="6"/>
  <c r="V612" i="6"/>
  <c r="Y612" i="6"/>
  <c r="Z612" i="6"/>
  <c r="AA612" i="6"/>
  <c r="AK612" i="6"/>
  <c r="AL612" i="6"/>
  <c r="AM612" i="6"/>
  <c r="M613" i="6"/>
  <c r="N613" i="6"/>
  <c r="O613" i="6"/>
  <c r="P613" i="6"/>
  <c r="R613" i="6"/>
  <c r="S613" i="6"/>
  <c r="U613" i="6"/>
  <c r="V613" i="6"/>
  <c r="Y613" i="6"/>
  <c r="Z613" i="6"/>
  <c r="AA613" i="6"/>
  <c r="AL613" i="6"/>
  <c r="AM613" i="6"/>
  <c r="N614" i="6"/>
  <c r="S614" i="6"/>
  <c r="AM614" i="6"/>
  <c r="N615" i="6"/>
  <c r="P615" i="6"/>
  <c r="S615" i="6"/>
  <c r="U615" i="6"/>
  <c r="V615" i="6"/>
  <c r="Z615" i="6"/>
  <c r="AK615" i="6"/>
  <c r="AM615" i="6"/>
  <c r="M616" i="6"/>
  <c r="P616" i="6"/>
  <c r="R616" i="6"/>
  <c r="S616" i="6"/>
  <c r="U616" i="6"/>
  <c r="V616" i="6"/>
  <c r="Y616" i="6"/>
  <c r="AL616" i="6"/>
  <c r="AM616" i="6"/>
  <c r="M617" i="6"/>
  <c r="N617" i="6"/>
  <c r="O617" i="6"/>
  <c r="P617" i="6"/>
  <c r="R617" i="6"/>
  <c r="S617" i="6"/>
  <c r="U617" i="6"/>
  <c r="V617" i="6"/>
  <c r="Y617" i="6"/>
  <c r="Z617" i="6"/>
  <c r="AA617" i="6"/>
  <c r="AK617" i="6"/>
  <c r="AL617" i="6"/>
  <c r="AM617" i="6"/>
  <c r="M618" i="6"/>
  <c r="N618" i="6"/>
  <c r="O618" i="6"/>
  <c r="P618" i="6"/>
  <c r="R618" i="6"/>
  <c r="S618" i="6"/>
  <c r="U618" i="6"/>
  <c r="V618" i="6"/>
  <c r="Y618" i="6"/>
  <c r="Z618" i="6"/>
  <c r="AA618" i="6"/>
  <c r="AK618" i="6"/>
  <c r="AL618" i="6"/>
  <c r="AM618" i="6"/>
  <c r="M619" i="6"/>
  <c r="N619" i="6"/>
  <c r="O619" i="6"/>
  <c r="S619" i="6"/>
  <c r="U619" i="6"/>
  <c r="V619" i="6"/>
  <c r="Y619" i="6"/>
  <c r="Z619" i="6"/>
  <c r="AA619" i="6"/>
  <c r="M620" i="6"/>
  <c r="N620" i="6"/>
  <c r="O620" i="6"/>
  <c r="P620" i="6"/>
  <c r="R620" i="6"/>
  <c r="S620" i="6"/>
  <c r="U620" i="6"/>
  <c r="V620" i="6"/>
  <c r="Y620" i="6"/>
  <c r="Z620" i="6"/>
  <c r="AA620" i="6"/>
  <c r="AK620" i="6"/>
  <c r="AL620" i="6"/>
  <c r="AM620" i="6"/>
  <c r="M621" i="6"/>
  <c r="N621" i="6"/>
  <c r="O621" i="6"/>
  <c r="P621" i="6"/>
  <c r="R621" i="6"/>
  <c r="S621" i="6"/>
  <c r="U621" i="6"/>
  <c r="V621" i="6"/>
  <c r="Y621" i="6"/>
  <c r="Z621" i="6"/>
  <c r="AA621" i="6"/>
  <c r="AL621" i="6"/>
  <c r="AM621" i="6"/>
  <c r="U622" i="6"/>
  <c r="M623" i="6"/>
  <c r="N623" i="6"/>
  <c r="O623" i="6"/>
  <c r="P623" i="6"/>
  <c r="S623" i="6"/>
  <c r="Y623" i="6"/>
  <c r="Z623" i="6"/>
  <c r="AA623" i="6"/>
  <c r="AK623" i="6"/>
  <c r="AL623" i="6"/>
  <c r="N624" i="6"/>
  <c r="O624" i="6"/>
  <c r="P624" i="6"/>
  <c r="R624" i="6"/>
  <c r="S624" i="6"/>
  <c r="U624" i="6"/>
  <c r="Z624" i="6"/>
  <c r="AA624" i="6"/>
  <c r="AL624" i="6"/>
  <c r="AM624" i="6"/>
  <c r="M625" i="6"/>
  <c r="N625" i="6"/>
  <c r="O625" i="6"/>
  <c r="P625" i="6"/>
  <c r="R625" i="6"/>
  <c r="S625" i="6"/>
  <c r="U625" i="6"/>
  <c r="V625" i="6"/>
  <c r="Y625" i="6"/>
  <c r="Z625" i="6"/>
  <c r="AA625" i="6"/>
  <c r="AK625" i="6"/>
  <c r="AL625" i="6"/>
  <c r="AM625" i="6"/>
  <c r="M626" i="6"/>
  <c r="N626" i="6"/>
  <c r="O626" i="6"/>
  <c r="P626" i="6"/>
  <c r="R626" i="6"/>
  <c r="S626" i="6"/>
  <c r="U626" i="6"/>
  <c r="V626" i="6"/>
  <c r="Y626" i="6"/>
  <c r="Z626" i="6"/>
  <c r="AA626" i="6"/>
  <c r="AK626" i="6"/>
  <c r="AL626" i="6"/>
  <c r="AM626" i="6"/>
  <c r="M627" i="6"/>
  <c r="P627" i="6"/>
  <c r="R627" i="6"/>
  <c r="S627" i="6"/>
  <c r="U627" i="6"/>
  <c r="V627" i="6"/>
  <c r="Y627" i="6"/>
  <c r="AL627" i="6"/>
  <c r="AM627" i="6"/>
  <c r="M628" i="6"/>
  <c r="N628" i="6"/>
  <c r="O628" i="6"/>
  <c r="P628" i="6"/>
  <c r="R628" i="6"/>
  <c r="S628" i="6"/>
  <c r="U628" i="6"/>
  <c r="V628" i="6"/>
  <c r="Y628" i="6"/>
  <c r="Z628" i="6"/>
  <c r="AA628" i="6"/>
  <c r="AK628" i="6"/>
  <c r="AL628" i="6"/>
  <c r="AM628" i="6"/>
  <c r="M629" i="6"/>
  <c r="N629" i="6"/>
  <c r="O629" i="6"/>
  <c r="P629" i="6"/>
  <c r="R629" i="6"/>
  <c r="S629" i="6"/>
  <c r="U629" i="6"/>
  <c r="V629" i="6"/>
  <c r="Y629" i="6"/>
  <c r="Z629" i="6"/>
  <c r="AA629" i="6"/>
  <c r="AL629" i="6"/>
  <c r="AM629" i="6"/>
  <c r="O630" i="6"/>
  <c r="R630" i="6"/>
  <c r="Z630" i="6"/>
  <c r="AL630" i="6"/>
  <c r="M631" i="6"/>
  <c r="O631" i="6"/>
  <c r="P631" i="6"/>
  <c r="R631" i="6"/>
  <c r="S631" i="6"/>
  <c r="U631" i="6"/>
  <c r="V631" i="6"/>
  <c r="Z631" i="6"/>
  <c r="AA631" i="6"/>
  <c r="AK631" i="6"/>
  <c r="AL631" i="6"/>
  <c r="AM631" i="6"/>
  <c r="M632" i="6"/>
  <c r="N632" i="6"/>
  <c r="O632" i="6"/>
  <c r="P632" i="6"/>
  <c r="R632" i="6"/>
  <c r="V632" i="6"/>
  <c r="Y632" i="6"/>
  <c r="Z632" i="6"/>
  <c r="AA632" i="6"/>
  <c r="AL632" i="6"/>
  <c r="AM632" i="6"/>
  <c r="M633" i="6"/>
  <c r="N633" i="6"/>
  <c r="O633" i="6"/>
  <c r="P633" i="6"/>
  <c r="R633" i="6"/>
  <c r="S633" i="6"/>
  <c r="U633" i="6"/>
  <c r="V633" i="6"/>
  <c r="Y633" i="6"/>
  <c r="Z633" i="6"/>
  <c r="AA633" i="6"/>
  <c r="AK633" i="6"/>
  <c r="AL633" i="6"/>
  <c r="AM633" i="6"/>
  <c r="M634" i="6"/>
  <c r="N634" i="6"/>
  <c r="O634" i="6"/>
  <c r="P634" i="6"/>
  <c r="R634" i="6"/>
  <c r="S634" i="6"/>
  <c r="U634" i="6"/>
  <c r="V634" i="6"/>
  <c r="Y634" i="6"/>
  <c r="Z634" i="6"/>
  <c r="AA634" i="6"/>
  <c r="AK634" i="6"/>
  <c r="AL634" i="6"/>
  <c r="AM634" i="6"/>
  <c r="N635" i="6"/>
  <c r="O635" i="6"/>
  <c r="P635" i="6"/>
  <c r="R635" i="6"/>
  <c r="S635" i="6"/>
  <c r="U635" i="6"/>
  <c r="Z635" i="6"/>
  <c r="AA635" i="6"/>
  <c r="AL635" i="6"/>
  <c r="AM635" i="6"/>
  <c r="M636" i="6"/>
  <c r="N636" i="6"/>
  <c r="O636" i="6"/>
  <c r="P636" i="6"/>
  <c r="R636" i="6"/>
  <c r="S636" i="6"/>
  <c r="U636" i="6"/>
  <c r="V636" i="6"/>
  <c r="Y636" i="6"/>
  <c r="Z636" i="6"/>
  <c r="AA636" i="6"/>
  <c r="AK636" i="6"/>
  <c r="AL636" i="6"/>
  <c r="AM636" i="6"/>
  <c r="M637" i="6"/>
  <c r="N637" i="6"/>
  <c r="O637" i="6"/>
  <c r="P637" i="6"/>
  <c r="R637" i="6"/>
  <c r="S637" i="6"/>
  <c r="U637" i="6"/>
  <c r="V637" i="6"/>
  <c r="Y637" i="6"/>
  <c r="Z637" i="6"/>
  <c r="AA637" i="6"/>
  <c r="AL637" i="6"/>
  <c r="AM637" i="6"/>
  <c r="N638" i="6"/>
  <c r="S638" i="6"/>
  <c r="Y638" i="6"/>
  <c r="AM638" i="6"/>
  <c r="M639" i="6"/>
  <c r="O639" i="6"/>
  <c r="P639" i="6"/>
  <c r="R639" i="6"/>
  <c r="S639" i="6"/>
  <c r="U639" i="6"/>
  <c r="V639" i="6"/>
  <c r="Z639" i="6"/>
  <c r="AA639" i="6"/>
  <c r="AK639" i="6"/>
  <c r="AL639" i="6"/>
  <c r="AM639" i="6"/>
  <c r="M640" i="6"/>
  <c r="N640" i="6"/>
  <c r="O640" i="6"/>
  <c r="S640" i="6"/>
  <c r="U640" i="6"/>
  <c r="V640" i="6"/>
  <c r="Y640" i="6"/>
  <c r="Z640" i="6"/>
  <c r="AA640" i="6"/>
  <c r="M641" i="6"/>
  <c r="N641" i="6"/>
  <c r="O641" i="6"/>
  <c r="P641" i="6"/>
  <c r="R641" i="6"/>
  <c r="S641" i="6"/>
  <c r="U641" i="6"/>
  <c r="V641" i="6"/>
  <c r="Y641" i="6"/>
  <c r="Z641" i="6"/>
  <c r="AA641" i="6"/>
  <c r="AK641" i="6"/>
  <c r="AL641" i="6"/>
  <c r="AM641" i="6"/>
  <c r="M642" i="6"/>
  <c r="N642" i="6"/>
  <c r="O642" i="6"/>
  <c r="P642" i="6"/>
  <c r="R642" i="6"/>
  <c r="S642" i="6"/>
  <c r="U642" i="6"/>
  <c r="V642" i="6"/>
  <c r="Y642" i="6"/>
  <c r="Z642" i="6"/>
  <c r="AA642" i="6"/>
  <c r="AK642" i="6"/>
  <c r="AL642" i="6"/>
  <c r="AM642" i="6"/>
  <c r="M643" i="6"/>
  <c r="N643" i="6"/>
  <c r="O643" i="6"/>
  <c r="P643" i="6"/>
  <c r="R643" i="6"/>
  <c r="V643" i="6"/>
  <c r="Y643" i="6"/>
  <c r="Z643" i="6"/>
  <c r="AA643" i="6"/>
  <c r="AL643" i="6"/>
  <c r="AM643" i="6"/>
  <c r="M644" i="6"/>
  <c r="N644" i="6"/>
  <c r="O644" i="6"/>
  <c r="P644" i="6"/>
  <c r="R644" i="6"/>
  <c r="S644" i="6"/>
  <c r="U644" i="6"/>
  <c r="V644" i="6"/>
  <c r="Y644" i="6"/>
  <c r="Z644" i="6"/>
  <c r="AA644" i="6"/>
  <c r="AK644" i="6"/>
  <c r="AL644" i="6"/>
  <c r="AM644" i="6"/>
  <c r="M645" i="6"/>
  <c r="N645" i="6"/>
  <c r="O645" i="6"/>
  <c r="P645" i="6"/>
  <c r="R645" i="6"/>
  <c r="S645" i="6"/>
  <c r="U645" i="6"/>
  <c r="V645" i="6"/>
  <c r="Y645" i="6"/>
  <c r="Z645" i="6"/>
  <c r="AA645" i="6"/>
  <c r="AL645" i="6"/>
  <c r="AM645" i="6"/>
  <c r="O646" i="6"/>
  <c r="R646" i="6"/>
  <c r="Z646" i="6"/>
  <c r="AL646" i="6"/>
  <c r="M647" i="6"/>
  <c r="O647" i="6"/>
  <c r="P647" i="6"/>
  <c r="R647" i="6"/>
  <c r="S647" i="6"/>
  <c r="U647" i="6"/>
  <c r="V647" i="6"/>
  <c r="Z647" i="6"/>
  <c r="AA647" i="6"/>
  <c r="AK647" i="6"/>
  <c r="AL647" i="6"/>
  <c r="AM647" i="6"/>
  <c r="M648" i="6"/>
  <c r="P648" i="6"/>
  <c r="R648" i="6"/>
  <c r="S648" i="6"/>
  <c r="U648" i="6"/>
  <c r="V648" i="6"/>
  <c r="Y648" i="6"/>
  <c r="AL648" i="6"/>
  <c r="AM648" i="6"/>
  <c r="M649" i="6"/>
  <c r="N649" i="6"/>
  <c r="O649" i="6"/>
  <c r="P649" i="6"/>
  <c r="R649" i="6"/>
  <c r="S649" i="6"/>
  <c r="U649" i="6"/>
  <c r="V649" i="6"/>
  <c r="Y649" i="6"/>
  <c r="Z649" i="6"/>
  <c r="AA649" i="6"/>
  <c r="AK649" i="6"/>
  <c r="AL649" i="6"/>
  <c r="AM649" i="6"/>
  <c r="M650" i="6"/>
  <c r="N650" i="6"/>
  <c r="O650" i="6"/>
  <c r="P650" i="6"/>
  <c r="R650" i="6"/>
  <c r="S650" i="6"/>
  <c r="U650" i="6"/>
  <c r="V650" i="6"/>
  <c r="Y650" i="6"/>
  <c r="Z650" i="6"/>
  <c r="AA650" i="6"/>
  <c r="AK650" i="6"/>
  <c r="AL650" i="6"/>
  <c r="AM650" i="6"/>
  <c r="M651" i="6"/>
  <c r="N651" i="6"/>
  <c r="O651" i="6"/>
  <c r="S651" i="6"/>
  <c r="U651" i="6"/>
  <c r="V651" i="6"/>
  <c r="Y651" i="6"/>
  <c r="Z651" i="6"/>
  <c r="AA651" i="6"/>
  <c r="M652" i="6"/>
  <c r="N652" i="6"/>
  <c r="O652" i="6"/>
  <c r="P652" i="6"/>
  <c r="R652" i="6"/>
  <c r="S652" i="6"/>
  <c r="U652" i="6"/>
  <c r="V652" i="6"/>
  <c r="Y652" i="6"/>
  <c r="Z652" i="6"/>
  <c r="AA652" i="6"/>
  <c r="AK652" i="6"/>
  <c r="AL652" i="6"/>
  <c r="AM652" i="6"/>
  <c r="M653" i="6"/>
  <c r="N653" i="6"/>
  <c r="O653" i="6"/>
  <c r="P653" i="6"/>
  <c r="R653" i="6"/>
  <c r="S653" i="6"/>
  <c r="U653" i="6"/>
  <c r="V653" i="6"/>
  <c r="Y653" i="6"/>
  <c r="Z653" i="6"/>
  <c r="AA653" i="6"/>
  <c r="AL653" i="6"/>
  <c r="AM653" i="6"/>
  <c r="P654" i="6"/>
  <c r="V654" i="6"/>
  <c r="AA654" i="6"/>
  <c r="M655" i="6"/>
  <c r="N655" i="6"/>
  <c r="O655" i="6"/>
  <c r="R655" i="6"/>
  <c r="S655" i="6"/>
  <c r="U655" i="6"/>
  <c r="V655" i="6"/>
  <c r="Y655" i="6"/>
  <c r="Z655" i="6"/>
  <c r="AK655" i="6"/>
  <c r="AL655" i="6"/>
  <c r="AM655" i="6"/>
  <c r="N656" i="6"/>
  <c r="O656" i="6"/>
  <c r="P656" i="6"/>
  <c r="R656" i="6"/>
  <c r="S656" i="6"/>
  <c r="U656" i="6"/>
  <c r="Z656" i="6"/>
  <c r="AA656" i="6"/>
  <c r="AL656" i="6"/>
  <c r="AM656" i="6"/>
  <c r="M657" i="6"/>
  <c r="N657" i="6"/>
  <c r="O657" i="6"/>
  <c r="P657" i="6"/>
  <c r="R657" i="6"/>
  <c r="S657" i="6"/>
  <c r="U657" i="6"/>
  <c r="V657" i="6"/>
  <c r="Y657" i="6"/>
  <c r="Z657" i="6"/>
  <c r="AA657" i="6"/>
  <c r="AK657" i="6"/>
  <c r="AL657" i="6"/>
  <c r="AM657" i="6"/>
  <c r="M658" i="6"/>
  <c r="N658" i="6"/>
  <c r="O658" i="6"/>
  <c r="P658" i="6"/>
  <c r="R658" i="6"/>
  <c r="S658" i="6"/>
  <c r="U658" i="6"/>
  <c r="V658" i="6"/>
  <c r="Y658" i="6"/>
  <c r="Z658" i="6"/>
  <c r="AA658" i="6"/>
  <c r="AK658" i="6"/>
  <c r="AL658" i="6"/>
  <c r="AM658" i="6"/>
  <c r="M659" i="6"/>
  <c r="P659" i="6"/>
  <c r="R659" i="6"/>
  <c r="S659" i="6"/>
  <c r="U659" i="6"/>
  <c r="V659" i="6"/>
  <c r="Y659" i="6"/>
  <c r="AL659" i="6"/>
  <c r="AM659" i="6"/>
  <c r="M660" i="6"/>
  <c r="N660" i="6"/>
  <c r="O660" i="6"/>
  <c r="P660" i="6"/>
  <c r="R660" i="6"/>
  <c r="S660" i="6"/>
  <c r="U660" i="6"/>
  <c r="V660" i="6"/>
  <c r="Y660" i="6"/>
  <c r="Z660" i="6"/>
  <c r="AA660" i="6"/>
  <c r="AK660" i="6"/>
  <c r="AL660" i="6"/>
  <c r="AM660" i="6"/>
  <c r="M661" i="6"/>
  <c r="N661" i="6"/>
  <c r="O661" i="6"/>
  <c r="P661" i="6"/>
  <c r="R661" i="6"/>
  <c r="S661" i="6"/>
  <c r="U661" i="6"/>
  <c r="V661" i="6"/>
  <c r="Y661" i="6"/>
  <c r="Z661" i="6"/>
  <c r="AA661" i="6"/>
  <c r="AL661" i="6"/>
  <c r="AM661" i="6"/>
  <c r="N662" i="6"/>
  <c r="S662" i="6"/>
  <c r="AM662" i="6"/>
  <c r="M663" i="6"/>
  <c r="N663" i="6"/>
  <c r="O663" i="6"/>
  <c r="P663" i="6"/>
  <c r="S663" i="6"/>
  <c r="U663" i="6"/>
  <c r="V663" i="6"/>
  <c r="Y663" i="6"/>
  <c r="Z663" i="6"/>
  <c r="AA663" i="6"/>
  <c r="AK663" i="6"/>
  <c r="AM663" i="6"/>
  <c r="M664" i="6"/>
  <c r="N664" i="6"/>
  <c r="O664" i="6"/>
  <c r="P664" i="6"/>
  <c r="R664" i="6"/>
  <c r="V664" i="6"/>
  <c r="Y664" i="6"/>
  <c r="Z664" i="6"/>
  <c r="AA664" i="6"/>
  <c r="AL664" i="6"/>
  <c r="AM664" i="6"/>
  <c r="M665" i="6"/>
  <c r="N665" i="6"/>
  <c r="O665" i="6"/>
  <c r="P665" i="6"/>
  <c r="R665" i="6"/>
  <c r="S665" i="6"/>
  <c r="U665" i="6"/>
  <c r="V665" i="6"/>
  <c r="Y665" i="6"/>
  <c r="Z665" i="6"/>
  <c r="AA665" i="6"/>
  <c r="AK665" i="6"/>
  <c r="AL665" i="6"/>
  <c r="AM665" i="6"/>
  <c r="M666" i="6"/>
  <c r="N666" i="6"/>
  <c r="O666" i="6"/>
  <c r="P666" i="6"/>
  <c r="R666" i="6"/>
  <c r="S666" i="6"/>
  <c r="U666" i="6"/>
  <c r="V666" i="6"/>
  <c r="Y666" i="6"/>
  <c r="Z666" i="6"/>
  <c r="AA666" i="6"/>
  <c r="AK666" i="6"/>
  <c r="AL666" i="6"/>
  <c r="AM666" i="6"/>
  <c r="N667" i="6"/>
  <c r="O667" i="6"/>
  <c r="P667" i="6"/>
  <c r="R667" i="6"/>
  <c r="S667" i="6"/>
  <c r="U667" i="6"/>
  <c r="Z667" i="6"/>
  <c r="AA667" i="6"/>
  <c r="AL667" i="6"/>
  <c r="AM667" i="6"/>
  <c r="M668" i="6"/>
  <c r="N668" i="6"/>
  <c r="O668" i="6"/>
  <c r="P668" i="6"/>
  <c r="R668" i="6"/>
  <c r="S668" i="6"/>
  <c r="U668" i="6"/>
  <c r="V668" i="6"/>
  <c r="Y668" i="6"/>
  <c r="Z668" i="6"/>
  <c r="AA668" i="6"/>
  <c r="AK668" i="6"/>
  <c r="AL668" i="6"/>
  <c r="AM668" i="6"/>
  <c r="M669" i="6"/>
  <c r="N669" i="6"/>
  <c r="O669" i="6"/>
  <c r="P669" i="6"/>
  <c r="R669" i="6"/>
  <c r="S669" i="6"/>
  <c r="U669" i="6"/>
  <c r="V669" i="6"/>
  <c r="Y669" i="6"/>
  <c r="Z669" i="6"/>
  <c r="AA669" i="6"/>
  <c r="AL669" i="6"/>
  <c r="AM669" i="6"/>
  <c r="O670" i="6"/>
  <c r="R670" i="6"/>
  <c r="AL670" i="6"/>
  <c r="M671" i="6"/>
  <c r="N671" i="6"/>
  <c r="O671" i="6"/>
  <c r="P671" i="6"/>
  <c r="S671" i="6"/>
  <c r="U671" i="6"/>
  <c r="V671" i="6"/>
  <c r="Y671" i="6"/>
  <c r="Z671" i="6"/>
  <c r="AA671" i="6"/>
  <c r="AK671" i="6"/>
  <c r="AM671" i="6"/>
  <c r="M672" i="6"/>
  <c r="N672" i="6"/>
  <c r="O672" i="6"/>
  <c r="S672" i="6"/>
  <c r="U672" i="6"/>
  <c r="V672" i="6"/>
  <c r="Y672" i="6"/>
  <c r="Z672" i="6"/>
  <c r="AA672" i="6"/>
  <c r="M673" i="6"/>
  <c r="N673" i="6"/>
  <c r="O673" i="6"/>
  <c r="P673" i="6"/>
  <c r="R673" i="6"/>
  <c r="S673" i="6"/>
  <c r="U673" i="6"/>
  <c r="V673" i="6"/>
  <c r="Y673" i="6"/>
  <c r="Z673" i="6"/>
  <c r="AA673" i="6"/>
  <c r="AK673" i="6"/>
  <c r="AL673" i="6"/>
  <c r="AM673" i="6"/>
  <c r="M674" i="6"/>
  <c r="N674" i="6"/>
  <c r="O674" i="6"/>
  <c r="P674" i="6"/>
  <c r="R674" i="6"/>
  <c r="S674" i="6"/>
  <c r="U674" i="6"/>
  <c r="V674" i="6"/>
  <c r="Y674" i="6"/>
  <c r="Z674" i="6"/>
  <c r="AA674" i="6"/>
  <c r="AK674" i="6"/>
  <c r="AL674" i="6"/>
  <c r="AM674" i="6"/>
  <c r="M675" i="6"/>
  <c r="N675" i="6"/>
  <c r="O675" i="6"/>
  <c r="P675" i="6"/>
  <c r="R675" i="6"/>
  <c r="V675" i="6"/>
  <c r="Y675" i="6"/>
  <c r="Z675" i="6"/>
  <c r="AA675" i="6"/>
  <c r="AL675" i="6"/>
  <c r="AM675" i="6"/>
  <c r="M676" i="6"/>
  <c r="N676" i="6"/>
  <c r="O676" i="6"/>
  <c r="P676" i="6"/>
  <c r="R676" i="6"/>
  <c r="S676" i="6"/>
  <c r="U676" i="6"/>
  <c r="V676" i="6"/>
  <c r="Y676" i="6"/>
  <c r="Z676" i="6"/>
  <c r="AA676" i="6"/>
  <c r="AK676" i="6"/>
  <c r="AL676" i="6"/>
  <c r="AM676" i="6"/>
  <c r="M677" i="6"/>
  <c r="N677" i="6"/>
  <c r="O677" i="6"/>
  <c r="P677" i="6"/>
  <c r="R677" i="6"/>
  <c r="S677" i="6"/>
  <c r="U677" i="6"/>
  <c r="V677" i="6"/>
  <c r="Y677" i="6"/>
  <c r="Z677" i="6"/>
  <c r="AA677" i="6"/>
  <c r="AL677" i="6"/>
  <c r="AM677" i="6"/>
  <c r="N678" i="6"/>
  <c r="P678" i="6"/>
  <c r="Y678" i="6"/>
  <c r="AA678" i="6"/>
  <c r="AM678" i="6"/>
  <c r="M679" i="6"/>
  <c r="N679" i="6"/>
  <c r="O679" i="6"/>
  <c r="R679" i="6"/>
  <c r="S679" i="6"/>
  <c r="U679" i="6"/>
  <c r="V679" i="6"/>
  <c r="Y679" i="6"/>
  <c r="Z679" i="6"/>
  <c r="AK679" i="6"/>
  <c r="AL679" i="6"/>
  <c r="AM679" i="6"/>
  <c r="M680" i="6"/>
  <c r="P680" i="6"/>
  <c r="R680" i="6"/>
  <c r="S680" i="6"/>
  <c r="U680" i="6"/>
  <c r="V680" i="6"/>
  <c r="Y680" i="6"/>
  <c r="AL680" i="6"/>
  <c r="AM680" i="6"/>
  <c r="M681" i="6"/>
  <c r="N681" i="6"/>
  <c r="O681" i="6"/>
  <c r="P681" i="6"/>
  <c r="R681" i="6"/>
  <c r="S681" i="6"/>
  <c r="U681" i="6"/>
  <c r="V681" i="6"/>
  <c r="Y681" i="6"/>
  <c r="Z681" i="6"/>
  <c r="AA681" i="6"/>
  <c r="AK681" i="6"/>
  <c r="AL681" i="6"/>
  <c r="AM681" i="6"/>
  <c r="M682" i="6"/>
  <c r="N682" i="6"/>
  <c r="O682" i="6"/>
  <c r="P682" i="6"/>
  <c r="R682" i="6"/>
  <c r="S682" i="6"/>
  <c r="U682" i="6"/>
  <c r="V682" i="6"/>
  <c r="Y682" i="6"/>
  <c r="Z682" i="6"/>
  <c r="AA682" i="6"/>
  <c r="AK682" i="6"/>
  <c r="AL682" i="6"/>
  <c r="AM682" i="6"/>
  <c r="M683" i="6"/>
  <c r="N683" i="6"/>
  <c r="O683" i="6"/>
  <c r="S683" i="6"/>
  <c r="U683" i="6"/>
  <c r="V683" i="6"/>
  <c r="Y683" i="6"/>
  <c r="Z683" i="6"/>
  <c r="AA683" i="6"/>
  <c r="M684" i="6"/>
  <c r="N684" i="6"/>
  <c r="O684" i="6"/>
  <c r="P684" i="6"/>
  <c r="R684" i="6"/>
  <c r="S684" i="6"/>
  <c r="U684" i="6"/>
  <c r="V684" i="6"/>
  <c r="Y684" i="6"/>
  <c r="Z684" i="6"/>
  <c r="AA684" i="6"/>
  <c r="AK684" i="6"/>
  <c r="AL684" i="6"/>
  <c r="AM684" i="6"/>
  <c r="M685" i="6"/>
  <c r="N685" i="6"/>
  <c r="O685" i="6"/>
  <c r="P685" i="6"/>
  <c r="R685" i="6"/>
  <c r="S685" i="6"/>
  <c r="U685" i="6"/>
  <c r="V685" i="6"/>
  <c r="Y685" i="6"/>
  <c r="Z685" i="6"/>
  <c r="AA685" i="6"/>
  <c r="AL685" i="6"/>
  <c r="AM685" i="6"/>
  <c r="N686" i="6"/>
  <c r="S686" i="6"/>
  <c r="U686" i="6"/>
  <c r="Y686" i="6"/>
  <c r="AA686" i="6"/>
  <c r="AK686" i="6"/>
  <c r="AM686" i="6"/>
  <c r="M687" i="6"/>
  <c r="N687" i="6"/>
  <c r="O687" i="6"/>
  <c r="P687" i="6"/>
  <c r="R687" i="6"/>
  <c r="S687" i="6"/>
  <c r="U687" i="6"/>
  <c r="V687" i="6"/>
  <c r="Y687" i="6"/>
  <c r="Z687" i="6"/>
  <c r="AA687" i="6"/>
  <c r="AK687" i="6"/>
  <c r="AL687" i="6"/>
  <c r="AM687" i="6"/>
  <c r="N688" i="6"/>
  <c r="O688" i="6"/>
  <c r="P688" i="6"/>
  <c r="R688" i="6"/>
  <c r="S688" i="6"/>
  <c r="U688" i="6"/>
  <c r="Z688" i="6"/>
  <c r="AA688" i="6"/>
  <c r="AL688" i="6"/>
  <c r="AM688" i="6"/>
  <c r="M689" i="6"/>
  <c r="N689" i="6"/>
  <c r="O689" i="6"/>
  <c r="P689" i="6"/>
  <c r="R689" i="6"/>
  <c r="S689" i="6"/>
  <c r="U689" i="6"/>
  <c r="V689" i="6"/>
  <c r="Y689" i="6"/>
  <c r="Z689" i="6"/>
  <c r="AA689" i="6"/>
  <c r="AK689" i="6"/>
  <c r="AL689" i="6"/>
  <c r="AM689" i="6"/>
  <c r="M690" i="6"/>
  <c r="N690" i="6"/>
  <c r="O690" i="6"/>
  <c r="P690" i="6"/>
  <c r="R690" i="6"/>
  <c r="S690" i="6"/>
  <c r="U690" i="6"/>
  <c r="V690" i="6"/>
  <c r="Y690" i="6"/>
  <c r="Z690" i="6"/>
  <c r="AA690" i="6"/>
  <c r="AK690" i="6"/>
  <c r="AL690" i="6"/>
  <c r="AM690" i="6"/>
  <c r="M691" i="6"/>
  <c r="P691" i="6"/>
  <c r="R691" i="6"/>
  <c r="S691" i="6"/>
  <c r="U691" i="6"/>
  <c r="V691" i="6"/>
  <c r="Y691" i="6"/>
  <c r="AL691" i="6"/>
  <c r="AM691" i="6"/>
  <c r="M692" i="6"/>
  <c r="N692" i="6"/>
  <c r="O692" i="6"/>
  <c r="P692" i="6"/>
  <c r="R692" i="6"/>
  <c r="S692" i="6"/>
  <c r="U692" i="6"/>
  <c r="V692" i="6"/>
  <c r="Y692" i="6"/>
  <c r="Z692" i="6"/>
  <c r="AA692" i="6"/>
  <c r="AK692" i="6"/>
  <c r="AL692" i="6"/>
  <c r="AM692" i="6"/>
  <c r="M693" i="6"/>
  <c r="N693" i="6"/>
  <c r="O693" i="6"/>
  <c r="P693" i="6"/>
  <c r="R693" i="6"/>
  <c r="S693" i="6"/>
  <c r="U693" i="6"/>
  <c r="V693" i="6"/>
  <c r="Y693" i="6"/>
  <c r="Z693" i="6"/>
  <c r="AA693" i="6"/>
  <c r="AL693" i="6"/>
  <c r="AM693" i="6"/>
  <c r="N694" i="6"/>
  <c r="O694" i="6"/>
  <c r="R694" i="6"/>
  <c r="U694" i="6"/>
  <c r="Z694" i="6"/>
  <c r="AK694" i="6"/>
  <c r="AL694" i="6"/>
  <c r="M695" i="6"/>
  <c r="N695" i="6"/>
  <c r="O695" i="6"/>
  <c r="P695" i="6"/>
  <c r="R695" i="6"/>
  <c r="S695" i="6"/>
  <c r="U695" i="6"/>
  <c r="V695" i="6"/>
  <c r="Y695" i="6"/>
  <c r="Z695" i="6"/>
  <c r="AA695" i="6"/>
  <c r="AK695" i="6"/>
  <c r="AL695" i="6"/>
  <c r="AM695" i="6"/>
  <c r="M696" i="6"/>
  <c r="N696" i="6"/>
  <c r="O696" i="6"/>
  <c r="P696" i="6"/>
  <c r="R696" i="6"/>
  <c r="V696" i="6"/>
  <c r="Y696" i="6"/>
  <c r="Z696" i="6"/>
  <c r="AA696" i="6"/>
  <c r="AL696" i="6"/>
  <c r="AM696" i="6"/>
  <c r="M697" i="6"/>
  <c r="N697" i="6"/>
  <c r="O697" i="6"/>
  <c r="P697" i="6"/>
  <c r="R697" i="6"/>
  <c r="S697" i="6"/>
  <c r="U697" i="6"/>
  <c r="V697" i="6"/>
  <c r="Y697" i="6"/>
  <c r="Z697" i="6"/>
  <c r="AA697" i="6"/>
  <c r="AK697" i="6"/>
  <c r="AL697" i="6"/>
  <c r="AM697" i="6"/>
  <c r="M698" i="6"/>
  <c r="N698" i="6"/>
  <c r="O698" i="6"/>
  <c r="P698" i="6"/>
  <c r="R698" i="6"/>
  <c r="S698" i="6"/>
  <c r="U698" i="6"/>
  <c r="V698" i="6"/>
  <c r="Y698" i="6"/>
  <c r="Z698" i="6"/>
  <c r="AA698" i="6"/>
  <c r="AK698" i="6"/>
  <c r="AL698" i="6"/>
  <c r="AM698" i="6"/>
  <c r="N699" i="6"/>
  <c r="O699" i="6"/>
  <c r="P699" i="6"/>
  <c r="R699" i="6"/>
  <c r="S699" i="6"/>
  <c r="U699" i="6"/>
  <c r="Z699" i="6"/>
  <c r="AA699" i="6"/>
  <c r="AL699" i="6"/>
  <c r="AM699" i="6"/>
  <c r="M700" i="6"/>
  <c r="N700" i="6"/>
  <c r="O700" i="6"/>
  <c r="P700" i="6"/>
  <c r="R700" i="6"/>
  <c r="S700" i="6"/>
  <c r="U700" i="6"/>
  <c r="V700" i="6"/>
  <c r="Y700" i="6"/>
  <c r="Z700" i="6"/>
  <c r="AA700" i="6"/>
  <c r="AK700" i="6"/>
  <c r="AL700" i="6"/>
  <c r="AM700" i="6"/>
  <c r="M701" i="6"/>
  <c r="N701" i="6"/>
  <c r="O701" i="6"/>
  <c r="P701" i="6"/>
  <c r="R701" i="6"/>
  <c r="S701" i="6"/>
  <c r="U701" i="6"/>
  <c r="V701" i="6"/>
  <c r="Y701" i="6"/>
  <c r="Z701" i="6"/>
  <c r="AA701" i="6"/>
  <c r="AL701" i="6"/>
  <c r="AM701" i="6"/>
  <c r="N702" i="6"/>
  <c r="O702" i="6"/>
  <c r="P702" i="6"/>
  <c r="R702" i="6"/>
  <c r="S702" i="6"/>
  <c r="V702" i="6"/>
  <c r="Y702" i="6"/>
  <c r="AA702" i="6"/>
  <c r="AL702" i="6"/>
  <c r="AM702" i="6"/>
  <c r="M703" i="6"/>
  <c r="N703" i="6"/>
  <c r="O703" i="6"/>
  <c r="P703" i="6"/>
  <c r="R703" i="6"/>
  <c r="S703" i="6"/>
  <c r="U703" i="6"/>
  <c r="V703" i="6"/>
  <c r="Y703" i="6"/>
  <c r="Z703" i="6"/>
  <c r="AA703" i="6"/>
  <c r="AK703" i="6"/>
  <c r="AL703" i="6"/>
  <c r="AM703" i="6"/>
  <c r="M704" i="6"/>
  <c r="N704" i="6"/>
  <c r="O704" i="6"/>
  <c r="S704" i="6"/>
  <c r="U704" i="6"/>
  <c r="V704" i="6"/>
  <c r="Y704" i="6"/>
  <c r="Z704" i="6"/>
  <c r="AA704" i="6"/>
  <c r="M705" i="6"/>
  <c r="N705" i="6"/>
  <c r="O705" i="6"/>
  <c r="P705" i="6"/>
  <c r="R705" i="6"/>
  <c r="S705" i="6"/>
  <c r="U705" i="6"/>
  <c r="V705" i="6"/>
  <c r="Y705" i="6"/>
  <c r="Z705" i="6"/>
  <c r="AA705" i="6"/>
  <c r="AK705" i="6"/>
  <c r="AL705" i="6"/>
  <c r="AM705" i="6"/>
  <c r="M706" i="6"/>
  <c r="N706" i="6"/>
  <c r="O706" i="6"/>
  <c r="P706" i="6"/>
  <c r="R706" i="6"/>
  <c r="S706" i="6"/>
  <c r="U706" i="6"/>
  <c r="V706" i="6"/>
  <c r="Y706" i="6"/>
  <c r="Z706" i="6"/>
  <c r="AA706" i="6"/>
  <c r="AK706" i="6"/>
  <c r="AL706" i="6"/>
  <c r="AM706" i="6"/>
  <c r="M707" i="6"/>
  <c r="N707" i="6"/>
  <c r="O707" i="6"/>
  <c r="P707" i="6"/>
  <c r="R707" i="6"/>
  <c r="V707" i="6"/>
  <c r="Y707" i="6"/>
  <c r="Z707" i="6"/>
  <c r="AA707" i="6"/>
  <c r="AL707" i="6"/>
  <c r="AM707" i="6"/>
  <c r="M708" i="6"/>
  <c r="N708" i="6"/>
  <c r="O708" i="6"/>
  <c r="P708" i="6"/>
  <c r="R708" i="6"/>
  <c r="S708" i="6"/>
  <c r="U708" i="6"/>
  <c r="V708" i="6"/>
  <c r="Y708" i="6"/>
  <c r="Z708" i="6"/>
  <c r="AA708" i="6"/>
  <c r="AK708" i="6"/>
  <c r="AL708" i="6"/>
  <c r="AM708" i="6"/>
  <c r="M709" i="6"/>
  <c r="N709" i="6"/>
  <c r="O709" i="6"/>
  <c r="P709" i="6"/>
  <c r="R709" i="6"/>
  <c r="S709" i="6"/>
  <c r="U709" i="6"/>
  <c r="V709" i="6"/>
  <c r="Y709" i="6"/>
  <c r="Z709" i="6"/>
  <c r="AA709" i="6"/>
  <c r="AL709" i="6"/>
  <c r="AM709" i="6"/>
  <c r="M710" i="6"/>
  <c r="N710" i="6"/>
  <c r="O710" i="6"/>
  <c r="R710" i="6"/>
  <c r="S710" i="6"/>
  <c r="U710" i="6"/>
  <c r="V710" i="6"/>
  <c r="Y710" i="6"/>
  <c r="Z710" i="6"/>
  <c r="AK710" i="6"/>
  <c r="AL710" i="6"/>
  <c r="AM710" i="6"/>
  <c r="M711" i="6"/>
  <c r="N711" i="6"/>
  <c r="O711" i="6"/>
  <c r="P711" i="6"/>
  <c r="R711" i="6"/>
  <c r="S711" i="6"/>
  <c r="U711" i="6"/>
  <c r="V711" i="6"/>
  <c r="Y711" i="6"/>
  <c r="Z711" i="6"/>
  <c r="AA711" i="6"/>
  <c r="AK711" i="6"/>
  <c r="AL711" i="6"/>
  <c r="AM711" i="6"/>
  <c r="M712" i="6"/>
  <c r="P712" i="6"/>
  <c r="R712" i="6"/>
  <c r="S712" i="6"/>
  <c r="U712" i="6"/>
  <c r="V712" i="6"/>
  <c r="Y712" i="6"/>
  <c r="AL712" i="6"/>
  <c r="AM712" i="6"/>
  <c r="M713" i="6"/>
  <c r="N713" i="6"/>
  <c r="O713" i="6"/>
  <c r="P713" i="6"/>
  <c r="R713" i="6"/>
  <c r="S713" i="6"/>
  <c r="U713" i="6"/>
  <c r="V713" i="6"/>
  <c r="Y713" i="6"/>
  <c r="Z713" i="6"/>
  <c r="AA713" i="6"/>
  <c r="AK713" i="6"/>
  <c r="AL713" i="6"/>
  <c r="AM713" i="6"/>
  <c r="M714" i="6"/>
  <c r="N714" i="6"/>
  <c r="O714" i="6"/>
  <c r="P714" i="6"/>
  <c r="R714" i="6"/>
  <c r="S714" i="6"/>
  <c r="U714" i="6"/>
  <c r="V714" i="6"/>
  <c r="Y714" i="6"/>
  <c r="Z714" i="6"/>
  <c r="AA714" i="6"/>
  <c r="AK714" i="6"/>
  <c r="AL714" i="6"/>
  <c r="AM714" i="6"/>
  <c r="M715" i="6"/>
  <c r="N715" i="6"/>
  <c r="O715" i="6"/>
  <c r="S715" i="6"/>
  <c r="U715" i="6"/>
  <c r="V715" i="6"/>
  <c r="Y715" i="6"/>
  <c r="Z715" i="6"/>
  <c r="AA715" i="6"/>
  <c r="M716" i="6"/>
  <c r="N716" i="6"/>
  <c r="O716" i="6"/>
  <c r="P716" i="6"/>
  <c r="R716" i="6"/>
  <c r="S716" i="6"/>
  <c r="U716" i="6"/>
  <c r="V716" i="6"/>
  <c r="Y716" i="6"/>
  <c r="Z716" i="6"/>
  <c r="AA716" i="6"/>
  <c r="AK716" i="6"/>
  <c r="AL716" i="6"/>
  <c r="AM716" i="6"/>
  <c r="M717" i="6"/>
  <c r="N717" i="6"/>
  <c r="O717" i="6"/>
  <c r="P717" i="6"/>
  <c r="R717" i="6"/>
  <c r="S717" i="6"/>
  <c r="U717" i="6"/>
  <c r="V717" i="6"/>
  <c r="Y717" i="6"/>
  <c r="Z717" i="6"/>
  <c r="AA717" i="6"/>
  <c r="AL717" i="6"/>
  <c r="AM717" i="6"/>
  <c r="M718" i="6"/>
  <c r="N718" i="6"/>
  <c r="O718" i="6"/>
  <c r="P718" i="6"/>
  <c r="R718" i="6"/>
  <c r="S718" i="6"/>
  <c r="U718" i="6"/>
  <c r="V718" i="6"/>
  <c r="Y718" i="6"/>
  <c r="Z718" i="6"/>
  <c r="AA718" i="6"/>
  <c r="AK718" i="6"/>
  <c r="AL718" i="6"/>
  <c r="AM718" i="6"/>
  <c r="M719" i="6"/>
  <c r="N719" i="6"/>
  <c r="O719" i="6"/>
  <c r="P719" i="6"/>
  <c r="R719" i="6"/>
  <c r="S719" i="6"/>
  <c r="U719" i="6"/>
  <c r="V719" i="6"/>
  <c r="Y719" i="6"/>
  <c r="Z719" i="6"/>
  <c r="AA719" i="6"/>
  <c r="AK719" i="6"/>
  <c r="AL719" i="6"/>
  <c r="AM719" i="6"/>
  <c r="N720" i="6"/>
  <c r="O720" i="6"/>
  <c r="P720" i="6"/>
  <c r="R720" i="6"/>
  <c r="S720" i="6"/>
  <c r="U720" i="6"/>
  <c r="Z720" i="6"/>
  <c r="AA720" i="6"/>
  <c r="AL720" i="6"/>
  <c r="AM720" i="6"/>
  <c r="M721" i="6"/>
  <c r="N721" i="6"/>
  <c r="O721" i="6"/>
  <c r="P721" i="6"/>
  <c r="R721" i="6"/>
  <c r="S721" i="6"/>
  <c r="U721" i="6"/>
  <c r="V721" i="6"/>
  <c r="Y721" i="6"/>
  <c r="Z721" i="6"/>
  <c r="AA721" i="6"/>
  <c r="AK721" i="6"/>
  <c r="AL721" i="6"/>
  <c r="AM721" i="6"/>
  <c r="M722" i="6"/>
  <c r="N722" i="6"/>
  <c r="O722" i="6"/>
  <c r="P722" i="6"/>
  <c r="R722" i="6"/>
  <c r="S722" i="6"/>
  <c r="U722" i="6"/>
  <c r="V722" i="6"/>
  <c r="Y722" i="6"/>
  <c r="Z722" i="6"/>
  <c r="AA722" i="6"/>
  <c r="AK722" i="6"/>
  <c r="AL722" i="6"/>
  <c r="AM722" i="6"/>
  <c r="M723" i="6"/>
  <c r="P723" i="6"/>
  <c r="R723" i="6"/>
  <c r="S723" i="6"/>
  <c r="U723" i="6"/>
  <c r="V723" i="6"/>
  <c r="Y723" i="6"/>
  <c r="AL723" i="6"/>
  <c r="AM723" i="6"/>
  <c r="M724" i="6"/>
  <c r="N724" i="6"/>
  <c r="O724" i="6"/>
  <c r="P724" i="6"/>
  <c r="R724" i="6"/>
  <c r="S724" i="6"/>
  <c r="U724" i="6"/>
  <c r="V724" i="6"/>
  <c r="Y724" i="6"/>
  <c r="Z724" i="6"/>
  <c r="AA724" i="6"/>
  <c r="AK724" i="6"/>
  <c r="AL724" i="6"/>
  <c r="AM724" i="6"/>
  <c r="M725" i="6"/>
  <c r="N725" i="6"/>
  <c r="O725" i="6"/>
  <c r="P725" i="6"/>
  <c r="R725" i="6"/>
  <c r="S725" i="6"/>
  <c r="U725" i="6"/>
  <c r="V725" i="6"/>
  <c r="Y725" i="6"/>
  <c r="Z725" i="6"/>
  <c r="AA725" i="6"/>
  <c r="AL725" i="6"/>
  <c r="AM725" i="6"/>
  <c r="M726" i="6"/>
  <c r="N726" i="6"/>
  <c r="O726" i="6"/>
  <c r="P726" i="6"/>
  <c r="R726" i="6"/>
  <c r="S726" i="6"/>
  <c r="U726" i="6"/>
  <c r="V726" i="6"/>
  <c r="Y726" i="6"/>
  <c r="Z726" i="6"/>
  <c r="AA726" i="6"/>
  <c r="AK726" i="6"/>
  <c r="AL726" i="6"/>
  <c r="AM726" i="6"/>
  <c r="M727" i="6"/>
  <c r="N727" i="6"/>
  <c r="O727" i="6"/>
  <c r="P727" i="6"/>
  <c r="R727" i="6"/>
  <c r="S727" i="6"/>
  <c r="U727" i="6"/>
  <c r="V727" i="6"/>
  <c r="Y727" i="6"/>
  <c r="Z727" i="6"/>
  <c r="AA727" i="6"/>
  <c r="AK727" i="6"/>
  <c r="AL727" i="6"/>
  <c r="AM727" i="6"/>
  <c r="M728" i="6"/>
  <c r="N728" i="6"/>
  <c r="O728" i="6"/>
  <c r="P728" i="6"/>
  <c r="R728" i="6"/>
  <c r="V728" i="6"/>
  <c r="Y728" i="6"/>
  <c r="Z728" i="6"/>
  <c r="AA728" i="6"/>
  <c r="AL728" i="6"/>
  <c r="AM728" i="6"/>
  <c r="M729" i="6"/>
  <c r="N729" i="6"/>
  <c r="O729" i="6"/>
  <c r="P729" i="6"/>
  <c r="R729" i="6"/>
  <c r="S729" i="6"/>
  <c r="U729" i="6"/>
  <c r="V729" i="6"/>
  <c r="Y729" i="6"/>
  <c r="Z729" i="6"/>
  <c r="AA729" i="6"/>
  <c r="AK729" i="6"/>
  <c r="AL729" i="6"/>
  <c r="AM729" i="6"/>
  <c r="M730" i="6"/>
  <c r="N730" i="6"/>
  <c r="O730" i="6"/>
  <c r="P730" i="6"/>
  <c r="R730" i="6"/>
  <c r="S730" i="6"/>
  <c r="U730" i="6"/>
  <c r="V730" i="6"/>
  <c r="Y730" i="6"/>
  <c r="Z730" i="6"/>
  <c r="AA730" i="6"/>
  <c r="AK730" i="6"/>
  <c r="AL730" i="6"/>
  <c r="AM730" i="6"/>
  <c r="N731" i="6"/>
  <c r="O731" i="6"/>
  <c r="P731" i="6"/>
  <c r="R731" i="6"/>
  <c r="S731" i="6"/>
  <c r="U731" i="6"/>
  <c r="Z731" i="6"/>
  <c r="AA731" i="6"/>
  <c r="AL731" i="6"/>
  <c r="AM731" i="6"/>
  <c r="M732" i="6"/>
  <c r="N732" i="6"/>
  <c r="O732" i="6"/>
  <c r="P732" i="6"/>
  <c r="R732" i="6"/>
  <c r="S732" i="6"/>
  <c r="U732" i="6"/>
  <c r="V732" i="6"/>
  <c r="Y732" i="6"/>
  <c r="Z732" i="6"/>
  <c r="AA732" i="6"/>
  <c r="AK732" i="6"/>
  <c r="AL732" i="6"/>
  <c r="AM732" i="6"/>
  <c r="M733" i="6"/>
  <c r="N733" i="6"/>
  <c r="O733" i="6"/>
  <c r="P733" i="6"/>
  <c r="R733" i="6"/>
  <c r="S733" i="6"/>
  <c r="U733" i="6"/>
  <c r="V733" i="6"/>
  <c r="Y733" i="6"/>
  <c r="Z733" i="6"/>
  <c r="AA733" i="6"/>
  <c r="AL733" i="6"/>
  <c r="AM733" i="6"/>
  <c r="M734" i="6"/>
  <c r="N734" i="6"/>
  <c r="O734" i="6"/>
  <c r="P734" i="6"/>
  <c r="R734" i="6"/>
  <c r="S734" i="6"/>
  <c r="U734" i="6"/>
  <c r="V734" i="6"/>
  <c r="Y734" i="6"/>
  <c r="Z734" i="6"/>
  <c r="AA734" i="6"/>
  <c r="AK734" i="6"/>
  <c r="AL734" i="6"/>
  <c r="AM734" i="6"/>
  <c r="M735" i="6"/>
  <c r="N735" i="6"/>
  <c r="O735" i="6"/>
  <c r="P735" i="6"/>
  <c r="R735" i="6"/>
  <c r="S735" i="6"/>
  <c r="U735" i="6"/>
  <c r="V735" i="6"/>
  <c r="Y735" i="6"/>
  <c r="Z735" i="6"/>
  <c r="AA735" i="6"/>
  <c r="AK735" i="6"/>
  <c r="AL735" i="6"/>
  <c r="AM735" i="6"/>
  <c r="M736" i="6"/>
  <c r="N736" i="6"/>
  <c r="O736" i="6"/>
  <c r="S736" i="6"/>
  <c r="U736" i="6"/>
  <c r="V736" i="6"/>
  <c r="Y736" i="6"/>
  <c r="Z736" i="6"/>
  <c r="AA736" i="6"/>
  <c r="M737" i="6"/>
  <c r="N737" i="6"/>
  <c r="O737" i="6"/>
  <c r="P737" i="6"/>
  <c r="R737" i="6"/>
  <c r="S737" i="6"/>
  <c r="U737" i="6"/>
  <c r="V737" i="6"/>
  <c r="Y737" i="6"/>
  <c r="Z737" i="6"/>
  <c r="AA737" i="6"/>
  <c r="AK737" i="6"/>
  <c r="AL737" i="6"/>
  <c r="AM737" i="6"/>
  <c r="M738" i="6"/>
  <c r="N738" i="6"/>
  <c r="O738" i="6"/>
  <c r="P738" i="6"/>
  <c r="R738" i="6"/>
  <c r="S738" i="6"/>
  <c r="U738" i="6"/>
  <c r="V738" i="6"/>
  <c r="Y738" i="6"/>
  <c r="Z738" i="6"/>
  <c r="AA738" i="6"/>
  <c r="AK738" i="6"/>
  <c r="AL738" i="6"/>
  <c r="AM738" i="6"/>
  <c r="M739" i="6"/>
  <c r="N739" i="6"/>
  <c r="O739" i="6"/>
  <c r="P739" i="6"/>
  <c r="R739" i="6"/>
  <c r="V739" i="6"/>
  <c r="Y739" i="6"/>
  <c r="Z739" i="6"/>
  <c r="AA739" i="6"/>
  <c r="AL739" i="6"/>
  <c r="AM739" i="6"/>
  <c r="M740" i="6"/>
  <c r="N740" i="6"/>
  <c r="O740" i="6"/>
  <c r="P740" i="6"/>
  <c r="R740" i="6"/>
  <c r="S740" i="6"/>
  <c r="U740" i="6"/>
  <c r="V740" i="6"/>
  <c r="Y740" i="6"/>
  <c r="Z740" i="6"/>
  <c r="AA740" i="6"/>
  <c r="AK740" i="6"/>
  <c r="AL740" i="6"/>
  <c r="AM740" i="6"/>
  <c r="M741" i="6"/>
  <c r="N741" i="6"/>
  <c r="O741" i="6"/>
  <c r="P741" i="6"/>
  <c r="R741" i="6"/>
  <c r="S741" i="6"/>
  <c r="U741" i="6"/>
  <c r="V741" i="6"/>
  <c r="Y741" i="6"/>
  <c r="Z741" i="6"/>
  <c r="AA741" i="6"/>
  <c r="AL741" i="6"/>
  <c r="AM741" i="6"/>
  <c r="M742" i="6"/>
  <c r="N742" i="6"/>
  <c r="O742" i="6"/>
  <c r="P742" i="6"/>
  <c r="R742" i="6"/>
  <c r="S742" i="6"/>
  <c r="U742" i="6"/>
  <c r="V742" i="6"/>
  <c r="Y742" i="6"/>
  <c r="Z742" i="6"/>
  <c r="AA742" i="6"/>
  <c r="AK742" i="6"/>
  <c r="AL742" i="6"/>
  <c r="AM742" i="6"/>
  <c r="M743" i="6"/>
  <c r="N743" i="6"/>
  <c r="O743" i="6"/>
  <c r="P743" i="6"/>
  <c r="R743" i="6"/>
  <c r="S743" i="6"/>
  <c r="U743" i="6"/>
  <c r="V743" i="6"/>
  <c r="Y743" i="6"/>
  <c r="Z743" i="6"/>
  <c r="AA743" i="6"/>
  <c r="AK743" i="6"/>
  <c r="AL743" i="6"/>
  <c r="AM743" i="6"/>
  <c r="M744" i="6"/>
  <c r="P744" i="6"/>
  <c r="R744" i="6"/>
  <c r="S744" i="6"/>
  <c r="U744" i="6"/>
  <c r="V744" i="6"/>
  <c r="Y744" i="6"/>
  <c r="AL744" i="6"/>
  <c r="AM744" i="6"/>
  <c r="M745" i="6"/>
  <c r="N745" i="6"/>
  <c r="O745" i="6"/>
  <c r="P745" i="6"/>
  <c r="R745" i="6"/>
  <c r="S745" i="6"/>
  <c r="U745" i="6"/>
  <c r="V745" i="6"/>
  <c r="Y745" i="6"/>
  <c r="Z745" i="6"/>
  <c r="AA745" i="6"/>
  <c r="AK745" i="6"/>
  <c r="AL745" i="6"/>
  <c r="AM745" i="6"/>
  <c r="M746" i="6"/>
  <c r="N746" i="6"/>
  <c r="O746" i="6"/>
  <c r="P746" i="6"/>
  <c r="R746" i="6"/>
  <c r="S746" i="6"/>
  <c r="U746" i="6"/>
  <c r="V746" i="6"/>
  <c r="Y746" i="6"/>
  <c r="Z746" i="6"/>
  <c r="AA746" i="6"/>
  <c r="AK746" i="6"/>
  <c r="AL746" i="6"/>
  <c r="AM746" i="6"/>
  <c r="M747" i="6"/>
  <c r="N747" i="6"/>
  <c r="O747" i="6"/>
  <c r="S747" i="6"/>
  <c r="U747" i="6"/>
  <c r="V747" i="6"/>
  <c r="Y747" i="6"/>
  <c r="Z747" i="6"/>
  <c r="AA747" i="6"/>
  <c r="M748" i="6"/>
  <c r="N748" i="6"/>
  <c r="O748" i="6"/>
  <c r="P748" i="6"/>
  <c r="R748" i="6"/>
  <c r="S748" i="6"/>
  <c r="U748" i="6"/>
  <c r="V748" i="6"/>
  <c r="Y748" i="6"/>
  <c r="Z748" i="6"/>
  <c r="AA748" i="6"/>
  <c r="AK748" i="6"/>
  <c r="AL748" i="6"/>
  <c r="AM748" i="6"/>
  <c r="M749" i="6"/>
  <c r="N749" i="6"/>
  <c r="O749" i="6"/>
  <c r="P749" i="6"/>
  <c r="R749" i="6"/>
  <c r="S749" i="6"/>
  <c r="U749" i="6"/>
  <c r="V749" i="6"/>
  <c r="Y749" i="6"/>
  <c r="Z749" i="6"/>
  <c r="AA749" i="6"/>
  <c r="AL749" i="6"/>
  <c r="AM749" i="6"/>
  <c r="M750" i="6"/>
  <c r="N750" i="6"/>
  <c r="O750" i="6"/>
  <c r="P750" i="6"/>
  <c r="R750" i="6"/>
  <c r="S750" i="6"/>
  <c r="U750" i="6"/>
  <c r="V750" i="6"/>
  <c r="Y750" i="6"/>
  <c r="Z750" i="6"/>
  <c r="AA750" i="6"/>
  <c r="AK750" i="6"/>
  <c r="AL750" i="6"/>
  <c r="AM750" i="6"/>
  <c r="M751" i="6"/>
  <c r="N751" i="6"/>
  <c r="O751" i="6"/>
  <c r="P751" i="6"/>
  <c r="R751" i="6"/>
  <c r="S751" i="6"/>
  <c r="U751" i="6"/>
  <c r="V751" i="6"/>
  <c r="Y751" i="6"/>
  <c r="Z751" i="6"/>
  <c r="AA751" i="6"/>
  <c r="AK751" i="6"/>
  <c r="AL751" i="6"/>
  <c r="AM751" i="6"/>
  <c r="N752" i="6"/>
  <c r="O752" i="6"/>
  <c r="P752" i="6"/>
  <c r="R752" i="6"/>
  <c r="S752" i="6"/>
  <c r="U752" i="6"/>
  <c r="Z752" i="6"/>
  <c r="AA752" i="6"/>
  <c r="AL752" i="6"/>
  <c r="AM752" i="6"/>
  <c r="M753" i="6"/>
  <c r="N753" i="6"/>
  <c r="O753" i="6"/>
  <c r="P753" i="6"/>
  <c r="R753" i="6"/>
  <c r="S753" i="6"/>
  <c r="U753" i="6"/>
  <c r="V753" i="6"/>
  <c r="Y753" i="6"/>
  <c r="Z753" i="6"/>
  <c r="AA753" i="6"/>
  <c r="AK753" i="6"/>
  <c r="AL753" i="6"/>
  <c r="AM753" i="6"/>
  <c r="M754" i="6"/>
  <c r="N754" i="6"/>
  <c r="O754" i="6"/>
  <c r="P754" i="6"/>
  <c r="R754" i="6"/>
  <c r="S754" i="6"/>
  <c r="U754" i="6"/>
  <c r="V754" i="6"/>
  <c r="Y754" i="6"/>
  <c r="Z754" i="6"/>
  <c r="AA754" i="6"/>
  <c r="AK754" i="6"/>
  <c r="AL754" i="6"/>
  <c r="AM754" i="6"/>
  <c r="M755" i="6"/>
  <c r="P755" i="6"/>
  <c r="R755" i="6"/>
  <c r="S755" i="6"/>
  <c r="U755" i="6"/>
  <c r="V755" i="6"/>
  <c r="Y755" i="6"/>
  <c r="AL755" i="6"/>
  <c r="AM755" i="6"/>
  <c r="M756" i="6"/>
  <c r="N756" i="6"/>
  <c r="O756" i="6"/>
  <c r="P756" i="6"/>
  <c r="R756" i="6"/>
  <c r="S756" i="6"/>
  <c r="U756" i="6"/>
  <c r="V756" i="6"/>
  <c r="Y756" i="6"/>
  <c r="Z756" i="6"/>
  <c r="AA756" i="6"/>
  <c r="AK756" i="6"/>
  <c r="AL756" i="6"/>
  <c r="AM756" i="6"/>
  <c r="M757" i="6"/>
  <c r="N757" i="6"/>
  <c r="O757" i="6"/>
  <c r="P757" i="6"/>
  <c r="R757" i="6"/>
  <c r="S757" i="6"/>
  <c r="U757" i="6"/>
  <c r="V757" i="6"/>
  <c r="Y757" i="6"/>
  <c r="Z757" i="6"/>
  <c r="AA757" i="6"/>
  <c r="AL757" i="6"/>
  <c r="AM757" i="6"/>
  <c r="M758" i="6"/>
  <c r="N758" i="6"/>
  <c r="O758" i="6"/>
  <c r="P758" i="6"/>
  <c r="R758" i="6"/>
  <c r="S758" i="6"/>
  <c r="U758" i="6"/>
  <c r="V758" i="6"/>
  <c r="Y758" i="6"/>
  <c r="Z758" i="6"/>
  <c r="AA758" i="6"/>
  <c r="AK758" i="6"/>
  <c r="AL758" i="6"/>
  <c r="AM758" i="6"/>
  <c r="M759" i="6"/>
  <c r="N759" i="6"/>
  <c r="O759" i="6"/>
  <c r="P759" i="6"/>
  <c r="R759" i="6"/>
  <c r="S759" i="6"/>
  <c r="U759" i="6"/>
  <c r="V759" i="6"/>
  <c r="Y759" i="6"/>
  <c r="Z759" i="6"/>
  <c r="AA759" i="6"/>
  <c r="AK759" i="6"/>
  <c r="AL759" i="6"/>
  <c r="AM759" i="6"/>
  <c r="M760" i="6"/>
  <c r="N760" i="6"/>
  <c r="O760" i="6"/>
  <c r="P760" i="6"/>
  <c r="R760" i="6"/>
  <c r="V760" i="6"/>
  <c r="Y760" i="6"/>
  <c r="Z760" i="6"/>
  <c r="AA760" i="6"/>
  <c r="AL760" i="6"/>
  <c r="AM760" i="6"/>
  <c r="M761" i="6"/>
  <c r="N761" i="6"/>
  <c r="O761" i="6"/>
  <c r="P761" i="6"/>
  <c r="R761" i="6"/>
  <c r="S761" i="6"/>
  <c r="U761" i="6"/>
  <c r="V761" i="6"/>
  <c r="Y761" i="6"/>
  <c r="Z761" i="6"/>
  <c r="AA761" i="6"/>
  <c r="AK761" i="6"/>
  <c r="AL761" i="6"/>
  <c r="AM761" i="6"/>
  <c r="M762" i="6"/>
  <c r="N762" i="6"/>
  <c r="O762" i="6"/>
  <c r="P762" i="6"/>
  <c r="R762" i="6"/>
  <c r="S762" i="6"/>
  <c r="U762" i="6"/>
  <c r="V762" i="6"/>
  <c r="Y762" i="6"/>
  <c r="Z762" i="6"/>
  <c r="AA762" i="6"/>
  <c r="AK762" i="6"/>
  <c r="AL762" i="6"/>
  <c r="AM762" i="6"/>
  <c r="N763" i="6"/>
  <c r="O763" i="6"/>
  <c r="P763" i="6"/>
  <c r="R763" i="6"/>
  <c r="S763" i="6"/>
  <c r="U763" i="6"/>
  <c r="Z763" i="6"/>
  <c r="AA763" i="6"/>
  <c r="AL763" i="6"/>
  <c r="AM763" i="6"/>
  <c r="M764" i="6"/>
  <c r="N764" i="6"/>
  <c r="O764" i="6"/>
  <c r="P764" i="6"/>
  <c r="R764" i="6"/>
  <c r="S764" i="6"/>
  <c r="U764" i="6"/>
  <c r="V764" i="6"/>
  <c r="Y764" i="6"/>
  <c r="Z764" i="6"/>
  <c r="AA764" i="6"/>
  <c r="AK764" i="6"/>
  <c r="AL764" i="6"/>
  <c r="AM764" i="6"/>
  <c r="M765" i="6"/>
  <c r="N765" i="6"/>
  <c r="O765" i="6"/>
  <c r="P765" i="6"/>
  <c r="R765" i="6"/>
  <c r="S765" i="6"/>
  <c r="U765" i="6"/>
  <c r="V765" i="6"/>
  <c r="Y765" i="6"/>
  <c r="Z765" i="6"/>
  <c r="AA765" i="6"/>
  <c r="AL765" i="6"/>
  <c r="AM765" i="6"/>
  <c r="M766" i="6"/>
  <c r="N766" i="6"/>
  <c r="O766" i="6"/>
  <c r="P766" i="6"/>
  <c r="R766" i="6"/>
  <c r="S766" i="6"/>
  <c r="U766" i="6"/>
  <c r="V766" i="6"/>
  <c r="Y766" i="6"/>
  <c r="Z766" i="6"/>
  <c r="AA766" i="6"/>
  <c r="AK766" i="6"/>
  <c r="AL766" i="6"/>
  <c r="AM766" i="6"/>
  <c r="M767" i="6"/>
  <c r="N767" i="6"/>
  <c r="O767" i="6"/>
  <c r="P767" i="6"/>
  <c r="R767" i="6"/>
  <c r="S767" i="6"/>
  <c r="U767" i="6"/>
  <c r="V767" i="6"/>
  <c r="Y767" i="6"/>
  <c r="Z767" i="6"/>
  <c r="AA767" i="6"/>
  <c r="AK767" i="6"/>
  <c r="AL767" i="6"/>
  <c r="AM767" i="6"/>
  <c r="M768" i="6"/>
  <c r="N768" i="6"/>
  <c r="O768" i="6"/>
  <c r="S768" i="6"/>
  <c r="U768" i="6"/>
  <c r="V768" i="6"/>
  <c r="Y768" i="6"/>
  <c r="Z768" i="6"/>
  <c r="AA768" i="6"/>
  <c r="M769" i="6"/>
  <c r="N769" i="6"/>
  <c r="O769" i="6"/>
  <c r="P769" i="6"/>
  <c r="R769" i="6"/>
  <c r="S769" i="6"/>
  <c r="U769" i="6"/>
  <c r="V769" i="6"/>
  <c r="Y769" i="6"/>
  <c r="Z769" i="6"/>
  <c r="AA769" i="6"/>
  <c r="AK769" i="6"/>
  <c r="AL769" i="6"/>
  <c r="AM769" i="6"/>
  <c r="M770" i="6"/>
  <c r="N770" i="6"/>
  <c r="O770" i="6"/>
  <c r="P770" i="6"/>
  <c r="R770" i="6"/>
  <c r="S770" i="6"/>
  <c r="U770" i="6"/>
  <c r="V770" i="6"/>
  <c r="Y770" i="6"/>
  <c r="Z770" i="6"/>
  <c r="AA770" i="6"/>
  <c r="AK770" i="6"/>
  <c r="AL770" i="6"/>
  <c r="AM770" i="6"/>
  <c r="M771" i="6"/>
  <c r="N771" i="6"/>
  <c r="O771" i="6"/>
  <c r="P771" i="6"/>
  <c r="R771" i="6"/>
  <c r="V771" i="6"/>
  <c r="Y771" i="6"/>
  <c r="Z771" i="6"/>
  <c r="AA771" i="6"/>
  <c r="AL771" i="6"/>
  <c r="AM771" i="6"/>
  <c r="M772" i="6"/>
  <c r="N772" i="6"/>
  <c r="O772" i="6"/>
  <c r="P772" i="6"/>
  <c r="R772" i="6"/>
  <c r="S772" i="6"/>
  <c r="U772" i="6"/>
  <c r="V772" i="6"/>
  <c r="Y772" i="6"/>
  <c r="Z772" i="6"/>
  <c r="AA772" i="6"/>
  <c r="AK772" i="6"/>
  <c r="AL772" i="6"/>
  <c r="AM772" i="6"/>
  <c r="M773" i="6"/>
  <c r="N773" i="6"/>
  <c r="O773" i="6"/>
  <c r="P773" i="6"/>
  <c r="R773" i="6"/>
  <c r="S773" i="6"/>
  <c r="U773" i="6"/>
  <c r="V773" i="6"/>
  <c r="Y773" i="6"/>
  <c r="Z773" i="6"/>
  <c r="AA773" i="6"/>
  <c r="AL773" i="6"/>
  <c r="AM773" i="6"/>
  <c r="M774" i="6"/>
  <c r="N774" i="6"/>
  <c r="O774" i="6"/>
  <c r="P774" i="6"/>
  <c r="R774" i="6"/>
  <c r="S774" i="6"/>
  <c r="U774" i="6"/>
  <c r="V774" i="6"/>
  <c r="Y774" i="6"/>
  <c r="Z774" i="6"/>
  <c r="AA774" i="6"/>
  <c r="AK774" i="6"/>
  <c r="AL774" i="6"/>
  <c r="AM774" i="6"/>
  <c r="M775" i="6"/>
  <c r="N775" i="6"/>
  <c r="O775" i="6"/>
  <c r="P775" i="6"/>
  <c r="R775" i="6"/>
  <c r="S775" i="6"/>
  <c r="U775" i="6"/>
  <c r="V775" i="6"/>
  <c r="Y775" i="6"/>
  <c r="Z775" i="6"/>
  <c r="AA775" i="6"/>
  <c r="AK775" i="6"/>
  <c r="AL775" i="6"/>
  <c r="AM775" i="6"/>
  <c r="M776" i="6"/>
  <c r="P776" i="6"/>
  <c r="R776" i="6"/>
  <c r="S776" i="6"/>
  <c r="U776" i="6"/>
  <c r="V776" i="6"/>
  <c r="Y776" i="6"/>
  <c r="AL776" i="6"/>
  <c r="AM776" i="6"/>
  <c r="M777" i="6"/>
  <c r="N777" i="6"/>
  <c r="O777" i="6"/>
  <c r="P777" i="6"/>
  <c r="R777" i="6"/>
  <c r="S777" i="6"/>
  <c r="U777" i="6"/>
  <c r="V777" i="6"/>
  <c r="Y777" i="6"/>
  <c r="Z777" i="6"/>
  <c r="AA777" i="6"/>
  <c r="AK777" i="6"/>
  <c r="AL777" i="6"/>
  <c r="AM777" i="6"/>
  <c r="M778" i="6"/>
  <c r="N778" i="6"/>
  <c r="O778" i="6"/>
  <c r="P778" i="6"/>
  <c r="R778" i="6"/>
  <c r="S778" i="6"/>
  <c r="U778" i="6"/>
  <c r="V778" i="6"/>
  <c r="Y778" i="6"/>
  <c r="Z778" i="6"/>
  <c r="AA778" i="6"/>
  <c r="AK778" i="6"/>
  <c r="AL778" i="6"/>
  <c r="AM778" i="6"/>
  <c r="M779" i="6"/>
  <c r="N779" i="6"/>
  <c r="O779" i="6"/>
  <c r="S779" i="6"/>
  <c r="U779" i="6"/>
  <c r="V779" i="6"/>
  <c r="Y779" i="6"/>
  <c r="Z779" i="6"/>
  <c r="AA779" i="6"/>
  <c r="M780" i="6"/>
  <c r="N780" i="6"/>
  <c r="O780" i="6"/>
  <c r="P780" i="6"/>
  <c r="R780" i="6"/>
  <c r="S780" i="6"/>
  <c r="U780" i="6"/>
  <c r="V780" i="6"/>
  <c r="Y780" i="6"/>
  <c r="Z780" i="6"/>
  <c r="AA780" i="6"/>
  <c r="AK780" i="6"/>
  <c r="AL780" i="6"/>
  <c r="AM780" i="6"/>
  <c r="M781" i="6"/>
  <c r="N781" i="6"/>
  <c r="O781" i="6"/>
  <c r="P781" i="6"/>
  <c r="R781" i="6"/>
  <c r="S781" i="6"/>
  <c r="U781" i="6"/>
  <c r="V781" i="6"/>
  <c r="Y781" i="6"/>
  <c r="Z781" i="6"/>
  <c r="AA781" i="6"/>
  <c r="AL781" i="6"/>
  <c r="AM781" i="6"/>
  <c r="M782" i="6"/>
  <c r="N782" i="6"/>
  <c r="O782" i="6"/>
  <c r="P782" i="6"/>
  <c r="R782" i="6"/>
  <c r="S782" i="6"/>
  <c r="U782" i="6"/>
  <c r="V782" i="6"/>
  <c r="Y782" i="6"/>
  <c r="Z782" i="6"/>
  <c r="AA782" i="6"/>
  <c r="AK782" i="6"/>
  <c r="AL782" i="6"/>
  <c r="AM782" i="6"/>
  <c r="M783" i="6"/>
  <c r="N783" i="6"/>
  <c r="O783" i="6"/>
  <c r="P783" i="6"/>
  <c r="R783" i="6"/>
  <c r="S783" i="6"/>
  <c r="U783" i="6"/>
  <c r="V783" i="6"/>
  <c r="Y783" i="6"/>
  <c r="Z783" i="6"/>
  <c r="AA783" i="6"/>
  <c r="AK783" i="6"/>
  <c r="AL783" i="6"/>
  <c r="AM783" i="6"/>
  <c r="N784" i="6"/>
  <c r="O784" i="6"/>
  <c r="P784" i="6"/>
  <c r="R784" i="6"/>
  <c r="S784" i="6"/>
  <c r="U784" i="6"/>
  <c r="Z784" i="6"/>
  <c r="AA784" i="6"/>
  <c r="AL784" i="6"/>
  <c r="AM784" i="6"/>
  <c r="M785" i="6"/>
  <c r="N785" i="6"/>
  <c r="O785" i="6"/>
  <c r="P785" i="6"/>
  <c r="R785" i="6"/>
  <c r="S785" i="6"/>
  <c r="U785" i="6"/>
  <c r="V785" i="6"/>
  <c r="Y785" i="6"/>
  <c r="Z785" i="6"/>
  <c r="AA785" i="6"/>
  <c r="AK785" i="6"/>
  <c r="AL785" i="6"/>
  <c r="AM785" i="6"/>
  <c r="M786" i="6"/>
  <c r="N786" i="6"/>
  <c r="O786" i="6"/>
  <c r="P786" i="6"/>
  <c r="R786" i="6"/>
  <c r="S786" i="6"/>
  <c r="U786" i="6"/>
  <c r="V786" i="6"/>
  <c r="Y786" i="6"/>
  <c r="Z786" i="6"/>
  <c r="AA786" i="6"/>
  <c r="AK786" i="6"/>
  <c r="AL786" i="6"/>
  <c r="AM786" i="6"/>
  <c r="M787" i="6"/>
  <c r="P787" i="6"/>
  <c r="R787" i="6"/>
  <c r="S787" i="6"/>
  <c r="U787" i="6"/>
  <c r="V787" i="6"/>
  <c r="Y787" i="6"/>
  <c r="AL787" i="6"/>
  <c r="AM787" i="6"/>
  <c r="M788" i="6"/>
  <c r="N788" i="6"/>
  <c r="O788" i="6"/>
  <c r="P788" i="6"/>
  <c r="R788" i="6"/>
  <c r="S788" i="6"/>
  <c r="U788" i="6"/>
  <c r="V788" i="6"/>
  <c r="Y788" i="6"/>
  <c r="Z788" i="6"/>
  <c r="AA788" i="6"/>
  <c r="AK788" i="6"/>
  <c r="AL788" i="6"/>
  <c r="AM788" i="6"/>
  <c r="M789" i="6"/>
  <c r="N789" i="6"/>
  <c r="O789" i="6"/>
  <c r="P789" i="6"/>
  <c r="R789" i="6"/>
  <c r="S789" i="6"/>
  <c r="U789" i="6"/>
  <c r="V789" i="6"/>
  <c r="Y789" i="6"/>
  <c r="Z789" i="6"/>
  <c r="AA789" i="6"/>
  <c r="AL789" i="6"/>
  <c r="AM789" i="6"/>
  <c r="M790" i="6"/>
  <c r="N790" i="6"/>
  <c r="O790" i="6"/>
  <c r="P790" i="6"/>
  <c r="R790" i="6"/>
  <c r="S790" i="6"/>
  <c r="U790" i="6"/>
  <c r="V790" i="6"/>
  <c r="Y790" i="6"/>
  <c r="Z790" i="6"/>
  <c r="AA790" i="6"/>
  <c r="AK790" i="6"/>
  <c r="AL790" i="6"/>
  <c r="AM790" i="6"/>
  <c r="M791" i="6"/>
  <c r="N791" i="6"/>
  <c r="O791" i="6"/>
  <c r="P791" i="6"/>
  <c r="R791" i="6"/>
  <c r="S791" i="6"/>
  <c r="U791" i="6"/>
  <c r="V791" i="6"/>
  <c r="Y791" i="6"/>
  <c r="Z791" i="6"/>
  <c r="AA791" i="6"/>
  <c r="AK791" i="6"/>
  <c r="AL791" i="6"/>
  <c r="AM791" i="6"/>
  <c r="M792" i="6"/>
  <c r="N792" i="6"/>
  <c r="O792" i="6"/>
  <c r="P792" i="6"/>
  <c r="R792" i="6"/>
  <c r="V792" i="6"/>
  <c r="Y792" i="6"/>
  <c r="Z792" i="6"/>
  <c r="AA792" i="6"/>
  <c r="AL792" i="6"/>
  <c r="AM792" i="6"/>
  <c r="M793" i="6"/>
  <c r="N793" i="6"/>
  <c r="O793" i="6"/>
  <c r="P793" i="6"/>
  <c r="R793" i="6"/>
  <c r="S793" i="6"/>
  <c r="U793" i="6"/>
  <c r="V793" i="6"/>
  <c r="Y793" i="6"/>
  <c r="Z793" i="6"/>
  <c r="AA793" i="6"/>
  <c r="AK793" i="6"/>
  <c r="AL793" i="6"/>
  <c r="AM793" i="6"/>
  <c r="M794" i="6"/>
  <c r="N794" i="6"/>
  <c r="O794" i="6"/>
  <c r="P794" i="6"/>
  <c r="R794" i="6"/>
  <c r="S794" i="6"/>
  <c r="U794" i="6"/>
  <c r="V794" i="6"/>
  <c r="Y794" i="6"/>
  <c r="Z794" i="6"/>
  <c r="AA794" i="6"/>
  <c r="AK794" i="6"/>
  <c r="AL794" i="6"/>
  <c r="AM794" i="6"/>
  <c r="N795" i="6"/>
  <c r="O795" i="6"/>
  <c r="P795" i="6"/>
  <c r="R795" i="6"/>
  <c r="S795" i="6"/>
  <c r="U795" i="6"/>
  <c r="Z795" i="6"/>
  <c r="AA795" i="6"/>
  <c r="AL795" i="6"/>
  <c r="AM795" i="6"/>
  <c r="M796" i="6"/>
  <c r="N796" i="6"/>
  <c r="O796" i="6"/>
  <c r="P796" i="6"/>
  <c r="R796" i="6"/>
  <c r="S796" i="6"/>
  <c r="U796" i="6"/>
  <c r="V796" i="6"/>
  <c r="Y796" i="6"/>
  <c r="Z796" i="6"/>
  <c r="AA796" i="6"/>
  <c r="AK796" i="6"/>
  <c r="AL796" i="6"/>
  <c r="AM796" i="6"/>
  <c r="M797" i="6"/>
  <c r="N797" i="6"/>
  <c r="O797" i="6"/>
  <c r="P797" i="6"/>
  <c r="R797" i="6"/>
  <c r="S797" i="6"/>
  <c r="U797" i="6"/>
  <c r="V797" i="6"/>
  <c r="Y797" i="6"/>
  <c r="Z797" i="6"/>
  <c r="AA797" i="6"/>
  <c r="AL797" i="6"/>
  <c r="AM797" i="6"/>
  <c r="M798" i="6"/>
  <c r="N798" i="6"/>
  <c r="O798" i="6"/>
  <c r="P798" i="6"/>
  <c r="R798" i="6"/>
  <c r="S798" i="6"/>
  <c r="U798" i="6"/>
  <c r="V798" i="6"/>
  <c r="Y798" i="6"/>
  <c r="Z798" i="6"/>
  <c r="AA798" i="6"/>
  <c r="AK798" i="6"/>
  <c r="AL798" i="6"/>
  <c r="AM798" i="6"/>
  <c r="M799" i="6"/>
  <c r="N799" i="6"/>
  <c r="O799" i="6"/>
  <c r="P799" i="6"/>
  <c r="R799" i="6"/>
  <c r="S799" i="6"/>
  <c r="U799" i="6"/>
  <c r="V799" i="6"/>
  <c r="Y799" i="6"/>
  <c r="Z799" i="6"/>
  <c r="AA799" i="6"/>
  <c r="AK799" i="6"/>
  <c r="AL799" i="6"/>
  <c r="AM799" i="6"/>
  <c r="M800" i="6"/>
  <c r="N800" i="6"/>
  <c r="O800" i="6"/>
  <c r="S800" i="6"/>
  <c r="U800" i="6"/>
  <c r="V800" i="6"/>
  <c r="Y800" i="6"/>
  <c r="Z800" i="6"/>
  <c r="AA800" i="6"/>
  <c r="M801" i="6"/>
  <c r="N801" i="6"/>
  <c r="O801" i="6"/>
  <c r="P801" i="6"/>
  <c r="R801" i="6"/>
  <c r="S801" i="6"/>
  <c r="U801" i="6"/>
  <c r="V801" i="6"/>
  <c r="Y801" i="6"/>
  <c r="Z801" i="6"/>
  <c r="AA801" i="6"/>
  <c r="AK801" i="6"/>
  <c r="AL801" i="6"/>
  <c r="AM801" i="6"/>
  <c r="M802" i="6"/>
  <c r="N802" i="6"/>
  <c r="O802" i="6"/>
  <c r="P802" i="6"/>
  <c r="R802" i="6"/>
  <c r="S802" i="6"/>
  <c r="U802" i="6"/>
  <c r="V802" i="6"/>
  <c r="Y802" i="6"/>
  <c r="Z802" i="6"/>
  <c r="AA802" i="6"/>
  <c r="AK802" i="6"/>
  <c r="AL802" i="6"/>
  <c r="AM802" i="6"/>
  <c r="M803" i="6"/>
  <c r="N803" i="6"/>
  <c r="O803" i="6"/>
  <c r="P803" i="6"/>
  <c r="R803" i="6"/>
  <c r="V803" i="6"/>
  <c r="Y803" i="6"/>
  <c r="Z803" i="6"/>
  <c r="AA803" i="6"/>
  <c r="AL803" i="6"/>
  <c r="AM803" i="6"/>
  <c r="M804" i="6"/>
  <c r="N804" i="6"/>
  <c r="O804" i="6"/>
  <c r="P804" i="6"/>
  <c r="R804" i="6"/>
  <c r="S804" i="6"/>
  <c r="U804" i="6"/>
  <c r="V804" i="6"/>
  <c r="Y804" i="6"/>
  <c r="Z804" i="6"/>
  <c r="AA804" i="6"/>
  <c r="AK804" i="6"/>
  <c r="AL804" i="6"/>
  <c r="AM804" i="6"/>
  <c r="M805" i="6"/>
  <c r="N805" i="6"/>
  <c r="O805" i="6"/>
  <c r="P805" i="6"/>
  <c r="R805" i="6"/>
  <c r="S805" i="6"/>
  <c r="U805" i="6"/>
  <c r="V805" i="6"/>
  <c r="Y805" i="6"/>
  <c r="Z805" i="6"/>
  <c r="AA805" i="6"/>
  <c r="AL805" i="6"/>
  <c r="AM805" i="6"/>
  <c r="M806" i="6"/>
  <c r="N806" i="6"/>
  <c r="O806" i="6"/>
  <c r="P806" i="6"/>
  <c r="R806" i="6"/>
  <c r="S806" i="6"/>
  <c r="U806" i="6"/>
  <c r="V806" i="6"/>
  <c r="Y806" i="6"/>
  <c r="Z806" i="6"/>
  <c r="AA806" i="6"/>
  <c r="AK806" i="6"/>
  <c r="AL806" i="6"/>
  <c r="AM806" i="6"/>
  <c r="M807" i="6"/>
  <c r="N807" i="6"/>
  <c r="O807" i="6"/>
  <c r="P807" i="6"/>
  <c r="R807" i="6"/>
  <c r="S807" i="6"/>
  <c r="U807" i="6"/>
  <c r="V807" i="6"/>
  <c r="Y807" i="6"/>
  <c r="Z807" i="6"/>
  <c r="AA807" i="6"/>
  <c r="AK807" i="6"/>
  <c r="AL807" i="6"/>
  <c r="AM807" i="6"/>
  <c r="M808" i="6"/>
  <c r="P808" i="6"/>
  <c r="R808" i="6"/>
  <c r="S808" i="6"/>
  <c r="U808" i="6"/>
  <c r="V808" i="6"/>
  <c r="Y808" i="6"/>
  <c r="AL808" i="6"/>
  <c r="AM808" i="6"/>
  <c r="M809" i="6"/>
  <c r="N809" i="6"/>
  <c r="O809" i="6"/>
  <c r="P809" i="6"/>
  <c r="R809" i="6"/>
  <c r="S809" i="6"/>
  <c r="U809" i="6"/>
  <c r="V809" i="6"/>
  <c r="Y809" i="6"/>
  <c r="Z809" i="6"/>
  <c r="AA809" i="6"/>
  <c r="AK809" i="6"/>
  <c r="AL809" i="6"/>
  <c r="AM809" i="6"/>
  <c r="M810" i="6"/>
  <c r="N810" i="6"/>
  <c r="O810" i="6"/>
  <c r="P810" i="6"/>
  <c r="R810" i="6"/>
  <c r="S810" i="6"/>
  <c r="U810" i="6"/>
  <c r="V810" i="6"/>
  <c r="Y810" i="6"/>
  <c r="Z810" i="6"/>
  <c r="AA810" i="6"/>
  <c r="AK810" i="6"/>
  <c r="AL810" i="6"/>
  <c r="AM810" i="6"/>
  <c r="M811" i="6"/>
  <c r="N811" i="6"/>
  <c r="O811" i="6"/>
  <c r="S811" i="6"/>
  <c r="U811" i="6"/>
  <c r="V811" i="6"/>
  <c r="Y811" i="6"/>
  <c r="Z811" i="6"/>
  <c r="AA811" i="6"/>
  <c r="M812" i="6"/>
  <c r="N812" i="6"/>
  <c r="O812" i="6"/>
  <c r="P812" i="6"/>
  <c r="R812" i="6"/>
  <c r="S812" i="6"/>
  <c r="U812" i="6"/>
  <c r="V812" i="6"/>
  <c r="Y812" i="6"/>
  <c r="Z812" i="6"/>
  <c r="AA812" i="6"/>
  <c r="AK812" i="6"/>
  <c r="AL812" i="6"/>
  <c r="AM812" i="6"/>
  <c r="M813" i="6"/>
  <c r="N813" i="6"/>
  <c r="O813" i="6"/>
  <c r="P813" i="6"/>
  <c r="R813" i="6"/>
  <c r="S813" i="6"/>
  <c r="U813" i="6"/>
  <c r="V813" i="6"/>
  <c r="Y813" i="6"/>
  <c r="Z813" i="6"/>
  <c r="AA813" i="6"/>
  <c r="AL813" i="6"/>
  <c r="AM813" i="6"/>
  <c r="M814" i="6"/>
  <c r="N814" i="6"/>
  <c r="O814" i="6"/>
  <c r="P814" i="6"/>
  <c r="R814" i="6"/>
  <c r="S814" i="6"/>
  <c r="U814" i="6"/>
  <c r="V814" i="6"/>
  <c r="Y814" i="6"/>
  <c r="Z814" i="6"/>
  <c r="AA814" i="6"/>
  <c r="AK814" i="6"/>
  <c r="AL814" i="6"/>
  <c r="AM814" i="6"/>
  <c r="M815" i="6"/>
  <c r="N815" i="6"/>
  <c r="O815" i="6"/>
  <c r="P815" i="6"/>
  <c r="R815" i="6"/>
  <c r="S815" i="6"/>
  <c r="U815" i="6"/>
  <c r="V815" i="6"/>
  <c r="Y815" i="6"/>
  <c r="Z815" i="6"/>
  <c r="AA815" i="6"/>
  <c r="AK815" i="6"/>
  <c r="AL815" i="6"/>
  <c r="AM815" i="6"/>
  <c r="N816" i="6"/>
  <c r="O816" i="6"/>
  <c r="P816" i="6"/>
  <c r="R816" i="6"/>
  <c r="S816" i="6"/>
  <c r="U816" i="6"/>
  <c r="Z816" i="6"/>
  <c r="AA816" i="6"/>
  <c r="AL816" i="6"/>
  <c r="AM816" i="6"/>
  <c r="M817" i="6"/>
  <c r="N817" i="6"/>
  <c r="O817" i="6"/>
  <c r="P817" i="6"/>
  <c r="R817" i="6"/>
  <c r="S817" i="6"/>
  <c r="U817" i="6"/>
  <c r="V817" i="6"/>
  <c r="Y817" i="6"/>
  <c r="Z817" i="6"/>
  <c r="AA817" i="6"/>
  <c r="AK817" i="6"/>
  <c r="AL817" i="6"/>
  <c r="AM817" i="6"/>
  <c r="M818" i="6"/>
  <c r="N818" i="6"/>
  <c r="O818" i="6"/>
  <c r="P818" i="6"/>
  <c r="R818" i="6"/>
  <c r="S818" i="6"/>
  <c r="U818" i="6"/>
  <c r="V818" i="6"/>
  <c r="Y818" i="6"/>
  <c r="Z818" i="6"/>
  <c r="AA818" i="6"/>
  <c r="AK818" i="6"/>
  <c r="AL818" i="6"/>
  <c r="AM818" i="6"/>
  <c r="M819" i="6"/>
  <c r="P819" i="6"/>
  <c r="R819" i="6"/>
  <c r="S819" i="6"/>
  <c r="U819" i="6"/>
  <c r="V819" i="6"/>
  <c r="Y819" i="6"/>
  <c r="AL819" i="6"/>
  <c r="AM819" i="6"/>
  <c r="M820" i="6"/>
  <c r="N820" i="6"/>
  <c r="O820" i="6"/>
  <c r="P820" i="6"/>
  <c r="R820" i="6"/>
  <c r="S820" i="6"/>
  <c r="U820" i="6"/>
  <c r="V820" i="6"/>
  <c r="Y820" i="6"/>
  <c r="Z820" i="6"/>
  <c r="AA820" i="6"/>
  <c r="AK820" i="6"/>
  <c r="AL820" i="6"/>
  <c r="AM820" i="6"/>
  <c r="M821" i="6"/>
  <c r="N821" i="6"/>
  <c r="O821" i="6"/>
  <c r="P821" i="6"/>
  <c r="R821" i="6"/>
  <c r="S821" i="6"/>
  <c r="U821" i="6"/>
  <c r="V821" i="6"/>
  <c r="Y821" i="6"/>
  <c r="Z821" i="6"/>
  <c r="AA821" i="6"/>
  <c r="AL821" i="6"/>
  <c r="AM821" i="6"/>
  <c r="M822" i="6"/>
  <c r="N822" i="6"/>
  <c r="O822" i="6"/>
  <c r="P822" i="6"/>
  <c r="R822" i="6"/>
  <c r="S822" i="6"/>
  <c r="U822" i="6"/>
  <c r="V822" i="6"/>
  <c r="Y822" i="6"/>
  <c r="Z822" i="6"/>
  <c r="AA822" i="6"/>
  <c r="AK822" i="6"/>
  <c r="AL822" i="6"/>
  <c r="AM822" i="6"/>
  <c r="M823" i="6"/>
  <c r="N823" i="6"/>
  <c r="O823" i="6"/>
  <c r="P823" i="6"/>
  <c r="R823" i="6"/>
  <c r="S823" i="6"/>
  <c r="U823" i="6"/>
  <c r="V823" i="6"/>
  <c r="Y823" i="6"/>
  <c r="Z823" i="6"/>
  <c r="AA823" i="6"/>
  <c r="AK823" i="6"/>
  <c r="AL823" i="6"/>
  <c r="AM823" i="6"/>
  <c r="M824" i="6"/>
  <c r="N824" i="6"/>
  <c r="O824" i="6"/>
  <c r="P824" i="6"/>
  <c r="R824" i="6"/>
  <c r="V824" i="6"/>
  <c r="Y824" i="6"/>
  <c r="Z824" i="6"/>
  <c r="AA824" i="6"/>
  <c r="AL824" i="6"/>
  <c r="AM824" i="6"/>
  <c r="M825" i="6"/>
  <c r="N825" i="6"/>
  <c r="O825" i="6"/>
  <c r="P825" i="6"/>
  <c r="R825" i="6"/>
  <c r="S825" i="6"/>
  <c r="U825" i="6"/>
  <c r="V825" i="6"/>
  <c r="Y825" i="6"/>
  <c r="Z825" i="6"/>
  <c r="AA825" i="6"/>
  <c r="AK825" i="6"/>
  <c r="AL825" i="6"/>
  <c r="AM825" i="6"/>
  <c r="M826" i="6"/>
  <c r="N826" i="6"/>
  <c r="O826" i="6"/>
  <c r="P826" i="6"/>
  <c r="R826" i="6"/>
  <c r="S826" i="6"/>
  <c r="U826" i="6"/>
  <c r="V826" i="6"/>
  <c r="Y826" i="6"/>
  <c r="Z826" i="6"/>
  <c r="AA826" i="6"/>
  <c r="AK826" i="6"/>
  <c r="AL826" i="6"/>
  <c r="AM826" i="6"/>
  <c r="N827" i="6"/>
  <c r="O827" i="6"/>
  <c r="P827" i="6"/>
  <c r="R827" i="6"/>
  <c r="S827" i="6"/>
  <c r="U827" i="6"/>
  <c r="Z827" i="6"/>
  <c r="AA827" i="6"/>
  <c r="AL827" i="6"/>
  <c r="AM827" i="6"/>
  <c r="M828" i="6"/>
  <c r="N828" i="6"/>
  <c r="O828" i="6"/>
  <c r="P828" i="6"/>
  <c r="R828" i="6"/>
  <c r="S828" i="6"/>
  <c r="U828" i="6"/>
  <c r="V828" i="6"/>
  <c r="Y828" i="6"/>
  <c r="Z828" i="6"/>
  <c r="AA828" i="6"/>
  <c r="AK828" i="6"/>
  <c r="AL828" i="6"/>
  <c r="AM828" i="6"/>
  <c r="M829" i="6"/>
  <c r="N829" i="6"/>
  <c r="O829" i="6"/>
  <c r="P829" i="6"/>
  <c r="R829" i="6"/>
  <c r="S829" i="6"/>
  <c r="U829" i="6"/>
  <c r="V829" i="6"/>
  <c r="Y829" i="6"/>
  <c r="Z829" i="6"/>
  <c r="AA829" i="6"/>
  <c r="AL829" i="6"/>
  <c r="AM829" i="6"/>
  <c r="M830" i="6"/>
  <c r="N830" i="6"/>
  <c r="O830" i="6"/>
  <c r="P830" i="6"/>
  <c r="R830" i="6"/>
  <c r="S830" i="6"/>
  <c r="U830" i="6"/>
  <c r="V830" i="6"/>
  <c r="Y830" i="6"/>
  <c r="Z830" i="6"/>
  <c r="AA830" i="6"/>
  <c r="AK830" i="6"/>
  <c r="AL830" i="6"/>
  <c r="AM830" i="6"/>
  <c r="M831" i="6"/>
  <c r="N831" i="6"/>
  <c r="O831" i="6"/>
  <c r="P831" i="6"/>
  <c r="R831" i="6"/>
  <c r="S831" i="6"/>
  <c r="U831" i="6"/>
  <c r="V831" i="6"/>
  <c r="Y831" i="6"/>
  <c r="Z831" i="6"/>
  <c r="AA831" i="6"/>
  <c r="AK831" i="6"/>
  <c r="AL831" i="6"/>
  <c r="AM831" i="6"/>
  <c r="M832" i="6"/>
  <c r="N832" i="6"/>
  <c r="O832" i="6"/>
  <c r="S832" i="6"/>
  <c r="U832" i="6"/>
  <c r="V832" i="6"/>
  <c r="Y832" i="6"/>
  <c r="Z832" i="6"/>
  <c r="AA832" i="6"/>
  <c r="M833" i="6"/>
  <c r="N833" i="6"/>
  <c r="O833" i="6"/>
  <c r="P833" i="6"/>
  <c r="R833" i="6"/>
  <c r="S833" i="6"/>
  <c r="U833" i="6"/>
  <c r="V833" i="6"/>
  <c r="Y833" i="6"/>
  <c r="Z833" i="6"/>
  <c r="AA833" i="6"/>
  <c r="AK833" i="6"/>
  <c r="AL833" i="6"/>
  <c r="AM833" i="6"/>
  <c r="M834" i="6"/>
  <c r="N834" i="6"/>
  <c r="O834" i="6"/>
  <c r="P834" i="6"/>
  <c r="R834" i="6"/>
  <c r="S834" i="6"/>
  <c r="U834" i="6"/>
  <c r="V834" i="6"/>
  <c r="Y834" i="6"/>
  <c r="Z834" i="6"/>
  <c r="AA834" i="6"/>
  <c r="AK834" i="6"/>
  <c r="AL834" i="6"/>
  <c r="AM834" i="6"/>
  <c r="M835" i="6"/>
  <c r="N835" i="6"/>
  <c r="O835" i="6"/>
  <c r="P835" i="6"/>
  <c r="R835" i="6"/>
  <c r="V835" i="6"/>
  <c r="Y835" i="6"/>
  <c r="Z835" i="6"/>
  <c r="AA835" i="6"/>
  <c r="AL835" i="6"/>
  <c r="AM835" i="6"/>
  <c r="M836" i="6"/>
  <c r="N836" i="6"/>
  <c r="O836" i="6"/>
  <c r="P836" i="6"/>
  <c r="R836" i="6"/>
  <c r="S836" i="6"/>
  <c r="U836" i="6"/>
  <c r="V836" i="6"/>
  <c r="Y836" i="6"/>
  <c r="Z836" i="6"/>
  <c r="AA836" i="6"/>
  <c r="AK836" i="6"/>
  <c r="AL836" i="6"/>
  <c r="AM836" i="6"/>
  <c r="M837" i="6"/>
  <c r="N837" i="6"/>
  <c r="O837" i="6"/>
  <c r="P837" i="6"/>
  <c r="R837" i="6"/>
  <c r="S837" i="6"/>
  <c r="U837" i="6"/>
  <c r="V837" i="6"/>
  <c r="Y837" i="6"/>
  <c r="Z837" i="6"/>
  <c r="AA837" i="6"/>
  <c r="AL837" i="6"/>
  <c r="AM837" i="6"/>
  <c r="M838" i="6"/>
  <c r="N838" i="6"/>
  <c r="O838" i="6"/>
  <c r="P838" i="6"/>
  <c r="R838" i="6"/>
  <c r="S838" i="6"/>
  <c r="U838" i="6"/>
  <c r="V838" i="6"/>
  <c r="Y838" i="6"/>
  <c r="Z838" i="6"/>
  <c r="AA838" i="6"/>
  <c r="AK838" i="6"/>
  <c r="AL838" i="6"/>
  <c r="AM838" i="6"/>
  <c r="M839" i="6"/>
  <c r="N839" i="6"/>
  <c r="O839" i="6"/>
  <c r="P839" i="6"/>
  <c r="R839" i="6"/>
  <c r="S839" i="6"/>
  <c r="U839" i="6"/>
  <c r="V839" i="6"/>
  <c r="Y839" i="6"/>
  <c r="Z839" i="6"/>
  <c r="AA839" i="6"/>
  <c r="AK839" i="6"/>
  <c r="AL839" i="6"/>
  <c r="AM839" i="6"/>
  <c r="M840" i="6"/>
  <c r="P840" i="6"/>
  <c r="R840" i="6"/>
  <c r="S840" i="6"/>
  <c r="U840" i="6"/>
  <c r="V840" i="6"/>
  <c r="Y840" i="6"/>
  <c r="AL840" i="6"/>
  <c r="AM840" i="6"/>
  <c r="M841" i="6"/>
  <c r="N841" i="6"/>
  <c r="O841" i="6"/>
  <c r="P841" i="6"/>
  <c r="R841" i="6"/>
  <c r="S841" i="6"/>
  <c r="U841" i="6"/>
  <c r="V841" i="6"/>
  <c r="Y841" i="6"/>
  <c r="Z841" i="6"/>
  <c r="AA841" i="6"/>
  <c r="AK841" i="6"/>
  <c r="AL841" i="6"/>
  <c r="AM841" i="6"/>
  <c r="M842" i="6"/>
  <c r="N842" i="6"/>
  <c r="O842" i="6"/>
  <c r="P842" i="6"/>
  <c r="R842" i="6"/>
  <c r="S842" i="6"/>
  <c r="U842" i="6"/>
  <c r="V842" i="6"/>
  <c r="Y842" i="6"/>
  <c r="Z842" i="6"/>
  <c r="AA842" i="6"/>
  <c r="AK842" i="6"/>
  <c r="AL842" i="6"/>
  <c r="AM842" i="6"/>
  <c r="M843" i="6"/>
  <c r="N843" i="6"/>
  <c r="O843" i="6"/>
  <c r="S843" i="6"/>
  <c r="U843" i="6"/>
  <c r="V843" i="6"/>
  <c r="Y843" i="6"/>
  <c r="Z843" i="6"/>
  <c r="AA843" i="6"/>
  <c r="M844" i="6"/>
  <c r="N844" i="6"/>
  <c r="O844" i="6"/>
  <c r="P844" i="6"/>
  <c r="R844" i="6"/>
  <c r="S844" i="6"/>
  <c r="U844" i="6"/>
  <c r="V844" i="6"/>
  <c r="Y844" i="6"/>
  <c r="Z844" i="6"/>
  <c r="AA844" i="6"/>
  <c r="AK844" i="6"/>
  <c r="AL844" i="6"/>
  <c r="AM844" i="6"/>
  <c r="M845" i="6"/>
  <c r="N845" i="6"/>
  <c r="O845" i="6"/>
  <c r="P845" i="6"/>
  <c r="R845" i="6"/>
  <c r="S845" i="6"/>
  <c r="U845" i="6"/>
  <c r="V845" i="6"/>
  <c r="Y845" i="6"/>
  <c r="Z845" i="6"/>
  <c r="AA845" i="6"/>
  <c r="AL845" i="6"/>
  <c r="AM845" i="6"/>
  <c r="M846" i="6"/>
  <c r="N846" i="6"/>
  <c r="O846" i="6"/>
  <c r="P846" i="6"/>
  <c r="R846" i="6"/>
  <c r="S846" i="6"/>
  <c r="U846" i="6"/>
  <c r="V846" i="6"/>
  <c r="Y846" i="6"/>
  <c r="Z846" i="6"/>
  <c r="AA846" i="6"/>
  <c r="AK846" i="6"/>
  <c r="AL846" i="6"/>
  <c r="AM846" i="6"/>
  <c r="M847" i="6"/>
  <c r="N847" i="6"/>
  <c r="O847" i="6"/>
  <c r="P847" i="6"/>
  <c r="R847" i="6"/>
  <c r="S847" i="6"/>
  <c r="U847" i="6"/>
  <c r="V847" i="6"/>
  <c r="Y847" i="6"/>
  <c r="Z847" i="6"/>
  <c r="AA847" i="6"/>
  <c r="AK847" i="6"/>
  <c r="AL847" i="6"/>
  <c r="AM847" i="6"/>
  <c r="N848" i="6"/>
  <c r="O848" i="6"/>
  <c r="P848" i="6"/>
  <c r="R848" i="6"/>
  <c r="S848" i="6"/>
  <c r="U848" i="6"/>
  <c r="Z848" i="6"/>
  <c r="AA848" i="6"/>
  <c r="AL848" i="6"/>
  <c r="AM848" i="6"/>
  <c r="M849" i="6"/>
  <c r="N849" i="6"/>
  <c r="O849" i="6"/>
  <c r="P849" i="6"/>
  <c r="R849" i="6"/>
  <c r="S849" i="6"/>
  <c r="U849" i="6"/>
  <c r="V849" i="6"/>
  <c r="Y849" i="6"/>
  <c r="Z849" i="6"/>
  <c r="AA849" i="6"/>
  <c r="AK849" i="6"/>
  <c r="AL849" i="6"/>
  <c r="AM849" i="6"/>
  <c r="M850" i="6"/>
  <c r="N850" i="6"/>
  <c r="O850" i="6"/>
  <c r="P850" i="6"/>
  <c r="R850" i="6"/>
  <c r="S850" i="6"/>
  <c r="U850" i="6"/>
  <c r="V850" i="6"/>
  <c r="Y850" i="6"/>
  <c r="Z850" i="6"/>
  <c r="AA850" i="6"/>
  <c r="AK850" i="6"/>
  <c r="AL850" i="6"/>
  <c r="AM850" i="6"/>
  <c r="M851" i="6"/>
  <c r="P851" i="6"/>
  <c r="R851" i="6"/>
  <c r="S851" i="6"/>
  <c r="U851" i="6"/>
  <c r="V851" i="6"/>
  <c r="Y851" i="6"/>
  <c r="AL851" i="6"/>
  <c r="AM851" i="6"/>
  <c r="M852" i="6"/>
  <c r="N852" i="6"/>
  <c r="O852" i="6"/>
  <c r="P852" i="6"/>
  <c r="R852" i="6"/>
  <c r="S852" i="6"/>
  <c r="U852" i="6"/>
  <c r="V852" i="6"/>
  <c r="Y852" i="6"/>
  <c r="Z852" i="6"/>
  <c r="AA852" i="6"/>
  <c r="AK852" i="6"/>
  <c r="AL852" i="6"/>
  <c r="AM852" i="6"/>
  <c r="M853" i="6"/>
  <c r="N853" i="6"/>
  <c r="O853" i="6"/>
  <c r="P853" i="6"/>
  <c r="R853" i="6"/>
  <c r="S853" i="6"/>
  <c r="U853" i="6"/>
  <c r="V853" i="6"/>
  <c r="Y853" i="6"/>
  <c r="Z853" i="6"/>
  <c r="AA853" i="6"/>
  <c r="AL853" i="6"/>
  <c r="AM853" i="6"/>
  <c r="M854" i="6"/>
  <c r="N854" i="6"/>
  <c r="O854" i="6"/>
  <c r="P854" i="6"/>
  <c r="R854" i="6"/>
  <c r="S854" i="6"/>
  <c r="U854" i="6"/>
  <c r="V854" i="6"/>
  <c r="Y854" i="6"/>
  <c r="Z854" i="6"/>
  <c r="AA854" i="6"/>
  <c r="AK854" i="6"/>
  <c r="AL854" i="6"/>
  <c r="AM854" i="6"/>
  <c r="M855" i="6"/>
  <c r="N855" i="6"/>
  <c r="O855" i="6"/>
  <c r="P855" i="6"/>
  <c r="R855" i="6"/>
  <c r="S855" i="6"/>
  <c r="U855" i="6"/>
  <c r="V855" i="6"/>
  <c r="Y855" i="6"/>
  <c r="Z855" i="6"/>
  <c r="AA855" i="6"/>
  <c r="AK855" i="6"/>
  <c r="AL855" i="6"/>
  <c r="AM855" i="6"/>
  <c r="M856" i="6"/>
  <c r="N856" i="6"/>
  <c r="O856" i="6"/>
  <c r="P856" i="6"/>
  <c r="R856" i="6"/>
  <c r="V856" i="6"/>
  <c r="Y856" i="6"/>
  <c r="Z856" i="6"/>
  <c r="AA856" i="6"/>
  <c r="AL856" i="6"/>
  <c r="AM856" i="6"/>
  <c r="M857" i="6"/>
  <c r="N857" i="6"/>
  <c r="O857" i="6"/>
  <c r="P857" i="6"/>
  <c r="R857" i="6"/>
  <c r="S857" i="6"/>
  <c r="U857" i="6"/>
  <c r="V857" i="6"/>
  <c r="Y857" i="6"/>
  <c r="Z857" i="6"/>
  <c r="AA857" i="6"/>
  <c r="AK857" i="6"/>
  <c r="AL857" i="6"/>
  <c r="AM857" i="6"/>
  <c r="M858" i="6"/>
  <c r="N858" i="6"/>
  <c r="O858" i="6"/>
  <c r="P858" i="6"/>
  <c r="R858" i="6"/>
  <c r="S858" i="6"/>
  <c r="U858" i="6"/>
  <c r="V858" i="6"/>
  <c r="Y858" i="6"/>
  <c r="Z858" i="6"/>
  <c r="AA858" i="6"/>
  <c r="AK858" i="6"/>
  <c r="AL858" i="6"/>
  <c r="AM858" i="6"/>
  <c r="N859" i="6"/>
  <c r="O859" i="6"/>
  <c r="P859" i="6"/>
  <c r="R859" i="6"/>
  <c r="S859" i="6"/>
  <c r="U859" i="6"/>
  <c r="Z859" i="6"/>
  <c r="AA859" i="6"/>
  <c r="AL859" i="6"/>
  <c r="AM859" i="6"/>
  <c r="M860" i="6"/>
  <c r="N860" i="6"/>
  <c r="O860" i="6"/>
  <c r="P860" i="6"/>
  <c r="R860" i="6"/>
  <c r="S860" i="6"/>
  <c r="U860" i="6"/>
  <c r="V860" i="6"/>
  <c r="Y860" i="6"/>
  <c r="Z860" i="6"/>
  <c r="AA860" i="6"/>
  <c r="AK860" i="6"/>
  <c r="AL860" i="6"/>
  <c r="AM860" i="6"/>
  <c r="M861" i="6"/>
  <c r="N861" i="6"/>
  <c r="O861" i="6"/>
  <c r="P861" i="6"/>
  <c r="R861" i="6"/>
  <c r="S861" i="6"/>
  <c r="U861" i="6"/>
  <c r="V861" i="6"/>
  <c r="Y861" i="6"/>
  <c r="Z861" i="6"/>
  <c r="AA861" i="6"/>
  <c r="AL861" i="6"/>
  <c r="AM861" i="6"/>
  <c r="M862" i="6"/>
  <c r="N862" i="6"/>
  <c r="O862" i="6"/>
  <c r="P862" i="6"/>
  <c r="R862" i="6"/>
  <c r="S862" i="6"/>
  <c r="U862" i="6"/>
  <c r="V862" i="6"/>
  <c r="Y862" i="6"/>
  <c r="Z862" i="6"/>
  <c r="AA862" i="6"/>
  <c r="AK862" i="6"/>
  <c r="AL862" i="6"/>
  <c r="AM862" i="6"/>
  <c r="M863" i="6"/>
  <c r="N863" i="6"/>
  <c r="O863" i="6"/>
  <c r="P863" i="6"/>
  <c r="R863" i="6"/>
  <c r="S863" i="6"/>
  <c r="U863" i="6"/>
  <c r="V863" i="6"/>
  <c r="Y863" i="6"/>
  <c r="Z863" i="6"/>
  <c r="AA863" i="6"/>
  <c r="AK863" i="6"/>
  <c r="AL863" i="6"/>
  <c r="AM863" i="6"/>
  <c r="M864" i="6"/>
  <c r="N864" i="6"/>
  <c r="O864" i="6"/>
  <c r="S864" i="6"/>
  <c r="U864" i="6"/>
  <c r="V864" i="6"/>
  <c r="Y864" i="6"/>
  <c r="Z864" i="6"/>
  <c r="AA864" i="6"/>
  <c r="M865" i="6"/>
  <c r="N865" i="6"/>
  <c r="O865" i="6"/>
  <c r="P865" i="6"/>
  <c r="R865" i="6"/>
  <c r="S865" i="6"/>
  <c r="U865" i="6"/>
  <c r="V865" i="6"/>
  <c r="Y865" i="6"/>
  <c r="Z865" i="6"/>
  <c r="AA865" i="6"/>
  <c r="AK865" i="6"/>
  <c r="AL865" i="6"/>
  <c r="AM865" i="6"/>
  <c r="M866" i="6"/>
  <c r="N866" i="6"/>
  <c r="O866" i="6"/>
  <c r="P866" i="6"/>
  <c r="R866" i="6"/>
  <c r="S866" i="6"/>
  <c r="U866" i="6"/>
  <c r="V866" i="6"/>
  <c r="Y866" i="6"/>
  <c r="Z866" i="6"/>
  <c r="AA866" i="6"/>
  <c r="AK866" i="6"/>
  <c r="AL866" i="6"/>
  <c r="AM866" i="6"/>
  <c r="M867" i="6"/>
  <c r="N867" i="6"/>
  <c r="O867" i="6"/>
  <c r="P867" i="6"/>
  <c r="R867" i="6"/>
  <c r="V867" i="6"/>
  <c r="Y867" i="6"/>
  <c r="Z867" i="6"/>
  <c r="AA867" i="6"/>
  <c r="AL867" i="6"/>
  <c r="AM867" i="6"/>
  <c r="M868" i="6"/>
  <c r="N868" i="6"/>
  <c r="O868" i="6"/>
  <c r="P868" i="6"/>
  <c r="R868" i="6"/>
  <c r="S868" i="6"/>
  <c r="U868" i="6"/>
  <c r="V868" i="6"/>
  <c r="Y868" i="6"/>
  <c r="Z868" i="6"/>
  <c r="AA868" i="6"/>
  <c r="AK868" i="6"/>
  <c r="AL868" i="6"/>
  <c r="AM868" i="6"/>
  <c r="M869" i="6"/>
  <c r="N869" i="6"/>
  <c r="O869" i="6"/>
  <c r="P869" i="6"/>
  <c r="R869" i="6"/>
  <c r="S869" i="6"/>
  <c r="U869" i="6"/>
  <c r="V869" i="6"/>
  <c r="Y869" i="6"/>
  <c r="Z869" i="6"/>
  <c r="AA869" i="6"/>
  <c r="AL869" i="6"/>
  <c r="AM869" i="6"/>
  <c r="M870" i="6"/>
  <c r="N870" i="6"/>
  <c r="O870" i="6"/>
  <c r="P870" i="6"/>
  <c r="R870" i="6"/>
  <c r="S870" i="6"/>
  <c r="U870" i="6"/>
  <c r="V870" i="6"/>
  <c r="Y870" i="6"/>
  <c r="Z870" i="6"/>
  <c r="AA870" i="6"/>
  <c r="AK870" i="6"/>
  <c r="AL870" i="6"/>
  <c r="AM870" i="6"/>
  <c r="M871" i="6"/>
  <c r="N871" i="6"/>
  <c r="O871" i="6"/>
  <c r="P871" i="6"/>
  <c r="R871" i="6"/>
  <c r="S871" i="6"/>
  <c r="U871" i="6"/>
  <c r="V871" i="6"/>
  <c r="Y871" i="6"/>
  <c r="Z871" i="6"/>
  <c r="AA871" i="6"/>
  <c r="AK871" i="6"/>
  <c r="AL871" i="6"/>
  <c r="AM871" i="6"/>
  <c r="M872" i="6"/>
  <c r="P872" i="6"/>
  <c r="R872" i="6"/>
  <c r="S872" i="6"/>
  <c r="U872" i="6"/>
  <c r="V872" i="6"/>
  <c r="Y872" i="6"/>
  <c r="AL872" i="6"/>
  <c r="AM872" i="6"/>
  <c r="M873" i="6"/>
  <c r="N873" i="6"/>
  <c r="O873" i="6"/>
  <c r="P873" i="6"/>
  <c r="R873" i="6"/>
  <c r="S873" i="6"/>
  <c r="U873" i="6"/>
  <c r="V873" i="6"/>
  <c r="Y873" i="6"/>
  <c r="Z873" i="6"/>
  <c r="AA873" i="6"/>
  <c r="AK873" i="6"/>
  <c r="AL873" i="6"/>
  <c r="AM873" i="6"/>
  <c r="M874" i="6"/>
  <c r="N874" i="6"/>
  <c r="O874" i="6"/>
  <c r="P874" i="6"/>
  <c r="R874" i="6"/>
  <c r="S874" i="6"/>
  <c r="U874" i="6"/>
  <c r="V874" i="6"/>
  <c r="Y874" i="6"/>
  <c r="Z874" i="6"/>
  <c r="AA874" i="6"/>
  <c r="AK874" i="6"/>
  <c r="AL874" i="6"/>
  <c r="AM874" i="6"/>
  <c r="M875" i="6"/>
  <c r="N875" i="6"/>
  <c r="O875" i="6"/>
  <c r="S875" i="6"/>
  <c r="U875" i="6"/>
  <c r="V875" i="6"/>
  <c r="Y875" i="6"/>
  <c r="Z875" i="6"/>
  <c r="AA875" i="6"/>
  <c r="M876" i="6"/>
  <c r="N876" i="6"/>
  <c r="O876" i="6"/>
  <c r="P876" i="6"/>
  <c r="R876" i="6"/>
  <c r="S876" i="6"/>
  <c r="U876" i="6"/>
  <c r="V876" i="6"/>
  <c r="Y876" i="6"/>
  <c r="Z876" i="6"/>
  <c r="AA876" i="6"/>
  <c r="AK876" i="6"/>
  <c r="AL876" i="6"/>
  <c r="AM876" i="6"/>
  <c r="M877" i="6"/>
  <c r="N877" i="6"/>
  <c r="O877" i="6"/>
  <c r="P877" i="6"/>
  <c r="R877" i="6"/>
  <c r="S877" i="6"/>
  <c r="U877" i="6"/>
  <c r="V877" i="6"/>
  <c r="Y877" i="6"/>
  <c r="Z877" i="6"/>
  <c r="AA877" i="6"/>
  <c r="AL877" i="6"/>
  <c r="AM877" i="6"/>
  <c r="M878" i="6"/>
  <c r="N878" i="6"/>
  <c r="O878" i="6"/>
  <c r="P878" i="6"/>
  <c r="R878" i="6"/>
  <c r="S878" i="6"/>
  <c r="U878" i="6"/>
  <c r="V878" i="6"/>
  <c r="Y878" i="6"/>
  <c r="Z878" i="6"/>
  <c r="AA878" i="6"/>
  <c r="AK878" i="6"/>
  <c r="AL878" i="6"/>
  <c r="AM878" i="6"/>
  <c r="M879" i="6"/>
  <c r="N879" i="6"/>
  <c r="O879" i="6"/>
  <c r="P879" i="6"/>
  <c r="R879" i="6"/>
  <c r="S879" i="6"/>
  <c r="U879" i="6"/>
  <c r="V879" i="6"/>
  <c r="Y879" i="6"/>
  <c r="Z879" i="6"/>
  <c r="AA879" i="6"/>
  <c r="AK879" i="6"/>
  <c r="AL879" i="6"/>
  <c r="AM879" i="6"/>
  <c r="N880" i="6"/>
  <c r="O880" i="6"/>
  <c r="P880" i="6"/>
  <c r="R880" i="6"/>
  <c r="S880" i="6"/>
  <c r="U880" i="6"/>
  <c r="Z880" i="6"/>
  <c r="AA880" i="6"/>
  <c r="AL880" i="6"/>
  <c r="AM880" i="6"/>
  <c r="M881" i="6"/>
  <c r="N881" i="6"/>
  <c r="O881" i="6"/>
  <c r="P881" i="6"/>
  <c r="R881" i="6"/>
  <c r="S881" i="6"/>
  <c r="U881" i="6"/>
  <c r="V881" i="6"/>
  <c r="Y881" i="6"/>
  <c r="Z881" i="6"/>
  <c r="AA881" i="6"/>
  <c r="AK881" i="6"/>
  <c r="AL881" i="6"/>
  <c r="AM881" i="6"/>
  <c r="M882" i="6"/>
  <c r="N882" i="6"/>
  <c r="O882" i="6"/>
  <c r="P882" i="6"/>
  <c r="R882" i="6"/>
  <c r="S882" i="6"/>
  <c r="U882" i="6"/>
  <c r="V882" i="6"/>
  <c r="Y882" i="6"/>
  <c r="Z882" i="6"/>
  <c r="AA882" i="6"/>
  <c r="AK882" i="6"/>
  <c r="AL882" i="6"/>
  <c r="AM882" i="6"/>
  <c r="M883" i="6"/>
  <c r="P883" i="6"/>
  <c r="R883" i="6"/>
  <c r="S883" i="6"/>
  <c r="U883" i="6"/>
  <c r="V883" i="6"/>
  <c r="Y883" i="6"/>
  <c r="AL883" i="6"/>
  <c r="AM883" i="6"/>
  <c r="M884" i="6"/>
  <c r="N884" i="6"/>
  <c r="O884" i="6"/>
  <c r="P884" i="6"/>
  <c r="R884" i="6"/>
  <c r="S884" i="6"/>
  <c r="U884" i="6"/>
  <c r="V884" i="6"/>
  <c r="Y884" i="6"/>
  <c r="Z884" i="6"/>
  <c r="AA884" i="6"/>
  <c r="AK884" i="6"/>
  <c r="AL884" i="6"/>
  <c r="AM884" i="6"/>
  <c r="M885" i="6"/>
  <c r="N885" i="6"/>
  <c r="O885" i="6"/>
  <c r="P885" i="6"/>
  <c r="R885" i="6"/>
  <c r="S885" i="6"/>
  <c r="U885" i="6"/>
  <c r="V885" i="6"/>
  <c r="Y885" i="6"/>
  <c r="Z885" i="6"/>
  <c r="AA885" i="6"/>
  <c r="AL885" i="6"/>
  <c r="AM885" i="6"/>
  <c r="M886" i="6"/>
  <c r="N886" i="6"/>
  <c r="O886" i="6"/>
  <c r="P886" i="6"/>
  <c r="R886" i="6"/>
  <c r="S886" i="6"/>
  <c r="U886" i="6"/>
  <c r="V886" i="6"/>
  <c r="Y886" i="6"/>
  <c r="Z886" i="6"/>
  <c r="AA886" i="6"/>
  <c r="AK886" i="6"/>
  <c r="AL886" i="6"/>
  <c r="AM886" i="6"/>
  <c r="M887" i="6"/>
  <c r="N887" i="6"/>
  <c r="O887" i="6"/>
  <c r="P887" i="6"/>
  <c r="R887" i="6"/>
  <c r="S887" i="6"/>
  <c r="U887" i="6"/>
  <c r="V887" i="6"/>
  <c r="Y887" i="6"/>
  <c r="Z887" i="6"/>
  <c r="AA887" i="6"/>
  <c r="AK887" i="6"/>
  <c r="AL887" i="6"/>
  <c r="AM887" i="6"/>
  <c r="M888" i="6"/>
  <c r="N888" i="6"/>
  <c r="O888" i="6"/>
  <c r="P888" i="6"/>
  <c r="R888" i="6"/>
  <c r="V888" i="6"/>
  <c r="Y888" i="6"/>
  <c r="Z888" i="6"/>
  <c r="AA888" i="6"/>
  <c r="AL888" i="6"/>
  <c r="AM888" i="6"/>
  <c r="M889" i="6"/>
  <c r="N889" i="6"/>
  <c r="O889" i="6"/>
  <c r="P889" i="6"/>
  <c r="R889" i="6"/>
  <c r="S889" i="6"/>
  <c r="U889" i="6"/>
  <c r="V889" i="6"/>
  <c r="Y889" i="6"/>
  <c r="Z889" i="6"/>
  <c r="AA889" i="6"/>
  <c r="AK889" i="6"/>
  <c r="AL889" i="6"/>
  <c r="AM889" i="6"/>
  <c r="M890" i="6"/>
  <c r="N890" i="6"/>
  <c r="O890" i="6"/>
  <c r="P890" i="6"/>
  <c r="R890" i="6"/>
  <c r="S890" i="6"/>
  <c r="U890" i="6"/>
  <c r="V890" i="6"/>
  <c r="Y890" i="6"/>
  <c r="Z890" i="6"/>
  <c r="AA890" i="6"/>
  <c r="AK890" i="6"/>
  <c r="AL890" i="6"/>
  <c r="AM890" i="6"/>
  <c r="N891" i="6"/>
  <c r="O891" i="6"/>
  <c r="P891" i="6"/>
  <c r="R891" i="6"/>
  <c r="S891" i="6"/>
  <c r="U891" i="6"/>
  <c r="Z891" i="6"/>
  <c r="AA891" i="6"/>
  <c r="AL891" i="6"/>
  <c r="AM891" i="6"/>
  <c r="M892" i="6"/>
  <c r="N892" i="6"/>
  <c r="O892" i="6"/>
  <c r="P892" i="6"/>
  <c r="R892" i="6"/>
  <c r="S892" i="6"/>
  <c r="U892" i="6"/>
  <c r="V892" i="6"/>
  <c r="Y892" i="6"/>
  <c r="Z892" i="6"/>
  <c r="AA892" i="6"/>
  <c r="AK892" i="6"/>
  <c r="AL892" i="6"/>
  <c r="AM892" i="6"/>
  <c r="M893" i="6"/>
  <c r="N893" i="6"/>
  <c r="O893" i="6"/>
  <c r="P893" i="6"/>
  <c r="R893" i="6"/>
  <c r="S893" i="6"/>
  <c r="U893" i="6"/>
  <c r="V893" i="6"/>
  <c r="Y893" i="6"/>
  <c r="Z893" i="6"/>
  <c r="AA893" i="6"/>
  <c r="AL893" i="6"/>
  <c r="AM893" i="6"/>
  <c r="M894" i="6"/>
  <c r="N894" i="6"/>
  <c r="O894" i="6"/>
  <c r="P894" i="6"/>
  <c r="R894" i="6"/>
  <c r="S894" i="6"/>
  <c r="U894" i="6"/>
  <c r="V894" i="6"/>
  <c r="Y894" i="6"/>
  <c r="Z894" i="6"/>
  <c r="AA894" i="6"/>
  <c r="AK894" i="6"/>
  <c r="AL894" i="6"/>
  <c r="AM894" i="6"/>
  <c r="M895" i="6"/>
  <c r="N895" i="6"/>
  <c r="O895" i="6"/>
  <c r="P895" i="6"/>
  <c r="R895" i="6"/>
  <c r="S895" i="6"/>
  <c r="U895" i="6"/>
  <c r="V895" i="6"/>
  <c r="Y895" i="6"/>
  <c r="Z895" i="6"/>
  <c r="AA895" i="6"/>
  <c r="AK895" i="6"/>
  <c r="AL895" i="6"/>
  <c r="AM895" i="6"/>
  <c r="M896" i="6"/>
  <c r="N896" i="6"/>
  <c r="O896" i="6"/>
  <c r="S896" i="6"/>
  <c r="U896" i="6"/>
  <c r="V896" i="6"/>
  <c r="Y896" i="6"/>
  <c r="Z896" i="6"/>
  <c r="AA896" i="6"/>
  <c r="M897" i="6"/>
  <c r="N897" i="6"/>
  <c r="O897" i="6"/>
  <c r="P897" i="6"/>
  <c r="R897" i="6"/>
  <c r="S897" i="6"/>
  <c r="U897" i="6"/>
  <c r="V897" i="6"/>
  <c r="Y897" i="6"/>
  <c r="Z897" i="6"/>
  <c r="AA897" i="6"/>
  <c r="AK897" i="6"/>
  <c r="AL897" i="6"/>
  <c r="AM897" i="6"/>
  <c r="M898" i="6"/>
  <c r="N898" i="6"/>
  <c r="O898" i="6"/>
  <c r="P898" i="6"/>
  <c r="R898" i="6"/>
  <c r="S898" i="6"/>
  <c r="U898" i="6"/>
  <c r="V898" i="6"/>
  <c r="Y898" i="6"/>
  <c r="Z898" i="6"/>
  <c r="AA898" i="6"/>
  <c r="AK898" i="6"/>
  <c r="AL898" i="6"/>
  <c r="AM898" i="6"/>
  <c r="M899" i="6"/>
  <c r="N899" i="6"/>
  <c r="O899" i="6"/>
  <c r="P899" i="6"/>
  <c r="R899" i="6"/>
  <c r="V899" i="6"/>
  <c r="Y899" i="6"/>
  <c r="Z899" i="6"/>
  <c r="AA899" i="6"/>
  <c r="AL899" i="6"/>
  <c r="AM899" i="6"/>
  <c r="M900" i="6"/>
  <c r="N900" i="6"/>
  <c r="O900" i="6"/>
  <c r="P900" i="6"/>
  <c r="R900" i="6"/>
  <c r="S900" i="6"/>
  <c r="U900" i="6"/>
  <c r="V900" i="6"/>
  <c r="Y900" i="6"/>
  <c r="Z900" i="6"/>
  <c r="AA900" i="6"/>
  <c r="AK900" i="6"/>
  <c r="AL900" i="6"/>
  <c r="AM900" i="6"/>
  <c r="M901" i="6"/>
  <c r="N901" i="6"/>
  <c r="O901" i="6"/>
  <c r="P901" i="6"/>
  <c r="R901" i="6"/>
  <c r="S901" i="6"/>
  <c r="U901" i="6"/>
  <c r="V901" i="6"/>
  <c r="Y901" i="6"/>
  <c r="Z901" i="6"/>
  <c r="AA901" i="6"/>
  <c r="AL901" i="6"/>
  <c r="AM901" i="6"/>
  <c r="M902" i="6"/>
  <c r="N902" i="6"/>
  <c r="O902" i="6"/>
  <c r="P902" i="6"/>
  <c r="R902" i="6"/>
  <c r="S902" i="6"/>
  <c r="U902" i="6"/>
  <c r="V902" i="6"/>
  <c r="Y902" i="6"/>
  <c r="Z902" i="6"/>
  <c r="AA902" i="6"/>
  <c r="AK902" i="6"/>
  <c r="AL902" i="6"/>
  <c r="AM902" i="6"/>
  <c r="M903" i="6"/>
  <c r="N903" i="6"/>
  <c r="O903" i="6"/>
  <c r="P903" i="6"/>
  <c r="R903" i="6"/>
  <c r="S903" i="6"/>
  <c r="U903" i="6"/>
  <c r="V903" i="6"/>
  <c r="Y903" i="6"/>
  <c r="Z903" i="6"/>
  <c r="AA903" i="6"/>
  <c r="AK903" i="6"/>
  <c r="AL903" i="6"/>
  <c r="AM903" i="6"/>
  <c r="M904" i="6"/>
  <c r="P904" i="6"/>
  <c r="R904" i="6"/>
  <c r="S904" i="6"/>
  <c r="U904" i="6"/>
  <c r="V904" i="6"/>
  <c r="Y904" i="6"/>
  <c r="AL904" i="6"/>
  <c r="AM904" i="6"/>
  <c r="M905" i="6"/>
  <c r="N905" i="6"/>
  <c r="O905" i="6"/>
  <c r="P905" i="6"/>
  <c r="R905" i="6"/>
  <c r="S905" i="6"/>
  <c r="U905" i="6"/>
  <c r="V905" i="6"/>
  <c r="Y905" i="6"/>
  <c r="Z905" i="6"/>
  <c r="AA905" i="6"/>
  <c r="AK905" i="6"/>
  <c r="AL905" i="6"/>
  <c r="AM905" i="6"/>
  <c r="M906" i="6"/>
  <c r="N906" i="6"/>
  <c r="O906" i="6"/>
  <c r="P906" i="6"/>
  <c r="R906" i="6"/>
  <c r="S906" i="6"/>
  <c r="U906" i="6"/>
  <c r="V906" i="6"/>
  <c r="Y906" i="6"/>
  <c r="Z906" i="6"/>
  <c r="AA906" i="6"/>
  <c r="AK906" i="6"/>
  <c r="AL906" i="6"/>
  <c r="AM906" i="6"/>
  <c r="M907" i="6"/>
  <c r="N907" i="6"/>
  <c r="O907" i="6"/>
  <c r="S907" i="6"/>
  <c r="U907" i="6"/>
  <c r="V907" i="6"/>
  <c r="Y907" i="6"/>
  <c r="Z907" i="6"/>
  <c r="AA907" i="6"/>
  <c r="M908" i="6"/>
  <c r="N908" i="6"/>
  <c r="O908" i="6"/>
  <c r="P908" i="6"/>
  <c r="R908" i="6"/>
  <c r="S908" i="6"/>
  <c r="U908" i="6"/>
  <c r="V908" i="6"/>
  <c r="Y908" i="6"/>
  <c r="Z908" i="6"/>
  <c r="AA908" i="6"/>
  <c r="AK908" i="6"/>
  <c r="AL908" i="6"/>
  <c r="AM908" i="6"/>
  <c r="M909" i="6"/>
  <c r="N909" i="6"/>
  <c r="O909" i="6"/>
  <c r="P909" i="6"/>
  <c r="R909" i="6"/>
  <c r="S909" i="6"/>
  <c r="U909" i="6"/>
  <c r="V909" i="6"/>
  <c r="Y909" i="6"/>
  <c r="Z909" i="6"/>
  <c r="AA909" i="6"/>
  <c r="AL909" i="6"/>
  <c r="AM909" i="6"/>
  <c r="M910" i="6"/>
  <c r="N910" i="6"/>
  <c r="O910" i="6"/>
  <c r="P910" i="6"/>
  <c r="R910" i="6"/>
  <c r="S910" i="6"/>
  <c r="U910" i="6"/>
  <c r="V910" i="6"/>
  <c r="Y910" i="6"/>
  <c r="Z910" i="6"/>
  <c r="AA910" i="6"/>
  <c r="AK910" i="6"/>
  <c r="AL910" i="6"/>
  <c r="AM910" i="6"/>
  <c r="M911" i="6"/>
  <c r="N911" i="6"/>
  <c r="O911" i="6"/>
  <c r="P911" i="6"/>
  <c r="R911" i="6"/>
  <c r="S911" i="6"/>
  <c r="U911" i="6"/>
  <c r="V911" i="6"/>
  <c r="Y911" i="6"/>
  <c r="Z911" i="6"/>
  <c r="AA911" i="6"/>
  <c r="AK911" i="6"/>
  <c r="AL911" i="6"/>
  <c r="AM911" i="6"/>
  <c r="N912" i="6"/>
  <c r="O912" i="6"/>
  <c r="P912" i="6"/>
  <c r="R912" i="6"/>
  <c r="S912" i="6"/>
  <c r="U912" i="6"/>
  <c r="Z912" i="6"/>
  <c r="AA912" i="6"/>
  <c r="AL912" i="6"/>
  <c r="AM912" i="6"/>
  <c r="M913" i="6"/>
  <c r="N913" i="6"/>
  <c r="O913" i="6"/>
  <c r="P913" i="6"/>
  <c r="R913" i="6"/>
  <c r="S913" i="6"/>
  <c r="U913" i="6"/>
  <c r="V913" i="6"/>
  <c r="Y913" i="6"/>
  <c r="Z913" i="6"/>
  <c r="AA913" i="6"/>
  <c r="AK913" i="6"/>
  <c r="AL913" i="6"/>
  <c r="AM913" i="6"/>
  <c r="M914" i="6"/>
  <c r="N914" i="6"/>
  <c r="O914" i="6"/>
  <c r="P914" i="6"/>
  <c r="R914" i="6"/>
  <c r="S914" i="6"/>
  <c r="U914" i="6"/>
  <c r="V914" i="6"/>
  <c r="Y914" i="6"/>
  <c r="Z914" i="6"/>
  <c r="AA914" i="6"/>
  <c r="AK914" i="6"/>
  <c r="AL914" i="6"/>
  <c r="AM914" i="6"/>
  <c r="M915" i="6"/>
  <c r="P915" i="6"/>
  <c r="R915" i="6"/>
  <c r="S915" i="6"/>
  <c r="U915" i="6"/>
  <c r="V915" i="6"/>
  <c r="Y915" i="6"/>
  <c r="AL915" i="6"/>
  <c r="AM915" i="6"/>
  <c r="M916" i="6"/>
  <c r="N916" i="6"/>
  <c r="O916" i="6"/>
  <c r="P916" i="6"/>
  <c r="R916" i="6"/>
  <c r="S916" i="6"/>
  <c r="U916" i="6"/>
  <c r="V916" i="6"/>
  <c r="Y916" i="6"/>
  <c r="Z916" i="6"/>
  <c r="AA916" i="6"/>
  <c r="AK916" i="6"/>
  <c r="AL916" i="6"/>
  <c r="AM916" i="6"/>
  <c r="M917" i="6"/>
  <c r="N917" i="6"/>
  <c r="O917" i="6"/>
  <c r="P917" i="6"/>
  <c r="R917" i="6"/>
  <c r="S917" i="6"/>
  <c r="U917" i="6"/>
  <c r="V917" i="6"/>
  <c r="Y917" i="6"/>
  <c r="Z917" i="6"/>
  <c r="AA917" i="6"/>
  <c r="AL917" i="6"/>
  <c r="AM917" i="6"/>
  <c r="M918" i="6"/>
  <c r="N918" i="6"/>
  <c r="O918" i="6"/>
  <c r="P918" i="6"/>
  <c r="R918" i="6"/>
  <c r="S918" i="6"/>
  <c r="U918" i="6"/>
  <c r="V918" i="6"/>
  <c r="Y918" i="6"/>
  <c r="Z918" i="6"/>
  <c r="AA918" i="6"/>
  <c r="AK918" i="6"/>
  <c r="AL918" i="6"/>
  <c r="AM918" i="6"/>
  <c r="M919" i="6"/>
  <c r="N919" i="6"/>
  <c r="O919" i="6"/>
  <c r="P919" i="6"/>
  <c r="R919" i="6"/>
  <c r="S919" i="6"/>
  <c r="U919" i="6"/>
  <c r="V919" i="6"/>
  <c r="Y919" i="6"/>
  <c r="Z919" i="6"/>
  <c r="AA919" i="6"/>
  <c r="AK919" i="6"/>
  <c r="AL919" i="6"/>
  <c r="AM919" i="6"/>
  <c r="M920" i="6"/>
  <c r="N920" i="6"/>
  <c r="O920" i="6"/>
  <c r="P920" i="6"/>
  <c r="R920" i="6"/>
  <c r="V920" i="6"/>
  <c r="Y920" i="6"/>
  <c r="Z920" i="6"/>
  <c r="AA920" i="6"/>
  <c r="AL920" i="6"/>
  <c r="AM920" i="6"/>
  <c r="M921" i="6"/>
  <c r="N921" i="6"/>
  <c r="O921" i="6"/>
  <c r="P921" i="6"/>
  <c r="R921" i="6"/>
  <c r="S921" i="6"/>
  <c r="U921" i="6"/>
  <c r="V921" i="6"/>
  <c r="Y921" i="6"/>
  <c r="Z921" i="6"/>
  <c r="AA921" i="6"/>
  <c r="AK921" i="6"/>
  <c r="AL921" i="6"/>
  <c r="AM921" i="6"/>
  <c r="M922" i="6"/>
  <c r="N922" i="6"/>
  <c r="O922" i="6"/>
  <c r="P922" i="6"/>
  <c r="R922" i="6"/>
  <c r="S922" i="6"/>
  <c r="U922" i="6"/>
  <c r="V922" i="6"/>
  <c r="Y922" i="6"/>
  <c r="Z922" i="6"/>
  <c r="AA922" i="6"/>
  <c r="AK922" i="6"/>
  <c r="AL922" i="6"/>
  <c r="AM922" i="6"/>
  <c r="N923" i="6"/>
  <c r="O923" i="6"/>
  <c r="P923" i="6"/>
  <c r="R923" i="6"/>
  <c r="S923" i="6"/>
  <c r="U923" i="6"/>
  <c r="Z923" i="6"/>
  <c r="AA923" i="6"/>
  <c r="AL923" i="6"/>
  <c r="AM923" i="6"/>
  <c r="M924" i="6"/>
  <c r="N924" i="6"/>
  <c r="O924" i="6"/>
  <c r="P924" i="6"/>
  <c r="R924" i="6"/>
  <c r="S924" i="6"/>
  <c r="U924" i="6"/>
  <c r="V924" i="6"/>
  <c r="Y924" i="6"/>
  <c r="Z924" i="6"/>
  <c r="AA924" i="6"/>
  <c r="AK924" i="6"/>
  <c r="AL924" i="6"/>
  <c r="AM924" i="6"/>
  <c r="M925" i="6"/>
  <c r="N925" i="6"/>
  <c r="O925" i="6"/>
  <c r="P925" i="6"/>
  <c r="R925" i="6"/>
  <c r="S925" i="6"/>
  <c r="U925" i="6"/>
  <c r="V925" i="6"/>
  <c r="Y925" i="6"/>
  <c r="Z925" i="6"/>
  <c r="AA925" i="6"/>
  <c r="AL925" i="6"/>
  <c r="AM925" i="6"/>
  <c r="M926" i="6"/>
  <c r="N926" i="6"/>
  <c r="O926" i="6"/>
  <c r="P926" i="6"/>
  <c r="R926" i="6"/>
  <c r="S926" i="6"/>
  <c r="U926" i="6"/>
  <c r="V926" i="6"/>
  <c r="Y926" i="6"/>
  <c r="Z926" i="6"/>
  <c r="AA926" i="6"/>
  <c r="AK926" i="6"/>
  <c r="AL926" i="6"/>
  <c r="AM926" i="6"/>
  <c r="M927" i="6"/>
  <c r="N927" i="6"/>
  <c r="O927" i="6"/>
  <c r="P927" i="6"/>
  <c r="R927" i="6"/>
  <c r="S927" i="6"/>
  <c r="U927" i="6"/>
  <c r="V927" i="6"/>
  <c r="Y927" i="6"/>
  <c r="Z927" i="6"/>
  <c r="AA927" i="6"/>
  <c r="AK927" i="6"/>
  <c r="AL927" i="6"/>
  <c r="AM927" i="6"/>
  <c r="M928" i="6"/>
  <c r="N928" i="6"/>
  <c r="O928" i="6"/>
  <c r="S928" i="6"/>
  <c r="U928" i="6"/>
  <c r="V928" i="6"/>
  <c r="Y928" i="6"/>
  <c r="Z928" i="6"/>
  <c r="AA928" i="6"/>
  <c r="M929" i="6"/>
  <c r="N929" i="6"/>
  <c r="O929" i="6"/>
  <c r="P929" i="6"/>
  <c r="R929" i="6"/>
  <c r="S929" i="6"/>
  <c r="U929" i="6"/>
  <c r="V929" i="6"/>
  <c r="Y929" i="6"/>
  <c r="Z929" i="6"/>
  <c r="AA929" i="6"/>
  <c r="AK929" i="6"/>
  <c r="AL929" i="6"/>
  <c r="AM929" i="6"/>
  <c r="M930" i="6"/>
  <c r="N930" i="6"/>
  <c r="O930" i="6"/>
  <c r="P930" i="6"/>
  <c r="R930" i="6"/>
  <c r="S930" i="6"/>
  <c r="U930" i="6"/>
  <c r="V930" i="6"/>
  <c r="Y930" i="6"/>
  <c r="Z930" i="6"/>
  <c r="AA930" i="6"/>
  <c r="AK930" i="6"/>
  <c r="AL930" i="6"/>
  <c r="AM930" i="6"/>
  <c r="M931" i="6"/>
  <c r="N931" i="6"/>
  <c r="O931" i="6"/>
  <c r="P931" i="6"/>
  <c r="R931" i="6"/>
  <c r="V931" i="6"/>
  <c r="Y931" i="6"/>
  <c r="Z931" i="6"/>
  <c r="AA931" i="6"/>
  <c r="AL931" i="6"/>
  <c r="AM931" i="6"/>
  <c r="M932" i="6"/>
  <c r="N932" i="6"/>
  <c r="O932" i="6"/>
  <c r="P932" i="6"/>
  <c r="R932" i="6"/>
  <c r="S932" i="6"/>
  <c r="U932" i="6"/>
  <c r="V932" i="6"/>
  <c r="Y932" i="6"/>
  <c r="Z932" i="6"/>
  <c r="AA932" i="6"/>
  <c r="AK932" i="6"/>
  <c r="AL932" i="6"/>
  <c r="AM932" i="6"/>
  <c r="M933" i="6"/>
  <c r="N933" i="6"/>
  <c r="O933" i="6"/>
  <c r="P933" i="6"/>
  <c r="R933" i="6"/>
  <c r="S933" i="6"/>
  <c r="U933" i="6"/>
  <c r="V933" i="6"/>
  <c r="Y933" i="6"/>
  <c r="Z933" i="6"/>
  <c r="AA933" i="6"/>
  <c r="AL933" i="6"/>
  <c r="AM933" i="6"/>
  <c r="M934" i="6"/>
  <c r="N934" i="6"/>
  <c r="O934" i="6"/>
  <c r="P934" i="6"/>
  <c r="R934" i="6"/>
  <c r="S934" i="6"/>
  <c r="U934" i="6"/>
  <c r="V934" i="6"/>
  <c r="Y934" i="6"/>
  <c r="Z934" i="6"/>
  <c r="AA934" i="6"/>
  <c r="AK934" i="6"/>
  <c r="AL934" i="6"/>
  <c r="AM934" i="6"/>
  <c r="M935" i="6"/>
  <c r="N935" i="6"/>
  <c r="O935" i="6"/>
  <c r="P935" i="6"/>
  <c r="R935" i="6"/>
  <c r="S935" i="6"/>
  <c r="U935" i="6"/>
  <c r="V935" i="6"/>
  <c r="Y935" i="6"/>
  <c r="Z935" i="6"/>
  <c r="AA935" i="6"/>
  <c r="AK935" i="6"/>
  <c r="AL935" i="6"/>
  <c r="AM935" i="6"/>
  <c r="M936" i="6"/>
  <c r="P936" i="6"/>
  <c r="R936" i="6"/>
  <c r="S936" i="6"/>
  <c r="U936" i="6"/>
  <c r="V936" i="6"/>
  <c r="Y936" i="6"/>
  <c r="AL936" i="6"/>
  <c r="AM936" i="6"/>
  <c r="M937" i="6"/>
  <c r="N937" i="6"/>
  <c r="O937" i="6"/>
  <c r="P937" i="6"/>
  <c r="R937" i="6"/>
  <c r="S937" i="6"/>
  <c r="U937" i="6"/>
  <c r="V937" i="6"/>
  <c r="Y937" i="6"/>
  <c r="Z937" i="6"/>
  <c r="AA937" i="6"/>
  <c r="AK937" i="6"/>
  <c r="AL937" i="6"/>
  <c r="AM937" i="6"/>
  <c r="M938" i="6"/>
  <c r="N938" i="6"/>
  <c r="O938" i="6"/>
  <c r="P938" i="6"/>
  <c r="R938" i="6"/>
  <c r="S938" i="6"/>
  <c r="U938" i="6"/>
  <c r="V938" i="6"/>
  <c r="Y938" i="6"/>
  <c r="Z938" i="6"/>
  <c r="AA938" i="6"/>
  <c r="AK938" i="6"/>
  <c r="AL938" i="6"/>
  <c r="AM938" i="6"/>
  <c r="M939" i="6"/>
  <c r="N939" i="6"/>
  <c r="O939" i="6"/>
  <c r="S939" i="6"/>
  <c r="U939" i="6"/>
  <c r="V939" i="6"/>
  <c r="Y939" i="6"/>
  <c r="Z939" i="6"/>
  <c r="AA939" i="6"/>
  <c r="M940" i="6"/>
  <c r="N940" i="6"/>
  <c r="O940" i="6"/>
  <c r="P940" i="6"/>
  <c r="R940" i="6"/>
  <c r="S940" i="6"/>
  <c r="U940" i="6"/>
  <c r="V940" i="6"/>
  <c r="Y940" i="6"/>
  <c r="Z940" i="6"/>
  <c r="AA940" i="6"/>
  <c r="AK940" i="6"/>
  <c r="AL940" i="6"/>
  <c r="AM940" i="6"/>
  <c r="M941" i="6"/>
  <c r="N941" i="6"/>
  <c r="O941" i="6"/>
  <c r="P941" i="6"/>
  <c r="R941" i="6"/>
  <c r="S941" i="6"/>
  <c r="U941" i="6"/>
  <c r="V941" i="6"/>
  <c r="Y941" i="6"/>
  <c r="Z941" i="6"/>
  <c r="AA941" i="6"/>
  <c r="AL941" i="6"/>
  <c r="AM941" i="6"/>
  <c r="M942" i="6"/>
  <c r="N942" i="6"/>
  <c r="O942" i="6"/>
  <c r="P942" i="6"/>
  <c r="R942" i="6"/>
  <c r="S942" i="6"/>
  <c r="U942" i="6"/>
  <c r="V942" i="6"/>
  <c r="Y942" i="6"/>
  <c r="Z942" i="6"/>
  <c r="AA942" i="6"/>
  <c r="AK942" i="6"/>
  <c r="AL942" i="6"/>
  <c r="AM942" i="6"/>
  <c r="M943" i="6"/>
  <c r="N943" i="6"/>
  <c r="O943" i="6"/>
  <c r="P943" i="6"/>
  <c r="R943" i="6"/>
  <c r="S943" i="6"/>
  <c r="U943" i="6"/>
  <c r="V943" i="6"/>
  <c r="Y943" i="6"/>
  <c r="Z943" i="6"/>
  <c r="AA943" i="6"/>
  <c r="AK943" i="6"/>
  <c r="AL943" i="6"/>
  <c r="AM943" i="6"/>
  <c r="N944" i="6"/>
  <c r="O944" i="6"/>
  <c r="P944" i="6"/>
  <c r="R944" i="6"/>
  <c r="S944" i="6"/>
  <c r="U944" i="6"/>
  <c r="Z944" i="6"/>
  <c r="AA944" i="6"/>
  <c r="AL944" i="6"/>
  <c r="AM944" i="6"/>
  <c r="M945" i="6"/>
  <c r="N945" i="6"/>
  <c r="O945" i="6"/>
  <c r="P945" i="6"/>
  <c r="R945" i="6"/>
  <c r="S945" i="6"/>
  <c r="U945" i="6"/>
  <c r="V945" i="6"/>
  <c r="Y945" i="6"/>
  <c r="Z945" i="6"/>
  <c r="AA945" i="6"/>
  <c r="AK945" i="6"/>
  <c r="AL945" i="6"/>
  <c r="AM945" i="6"/>
  <c r="M946" i="6"/>
  <c r="N946" i="6"/>
  <c r="O946" i="6"/>
  <c r="P946" i="6"/>
  <c r="R946" i="6"/>
  <c r="S946" i="6"/>
  <c r="U946" i="6"/>
  <c r="V946" i="6"/>
  <c r="Y946" i="6"/>
  <c r="Z946" i="6"/>
  <c r="AA946" i="6"/>
  <c r="AK946" i="6"/>
  <c r="AL946" i="6"/>
  <c r="AM946" i="6"/>
  <c r="M947" i="6"/>
  <c r="P947" i="6"/>
  <c r="R947" i="6"/>
  <c r="S947" i="6"/>
  <c r="U947" i="6"/>
  <c r="V947" i="6"/>
  <c r="Y947" i="6"/>
  <c r="AL947" i="6"/>
  <c r="AM947" i="6"/>
  <c r="M948" i="6"/>
  <c r="N948" i="6"/>
  <c r="O948" i="6"/>
  <c r="P948" i="6"/>
  <c r="R948" i="6"/>
  <c r="S948" i="6"/>
  <c r="U948" i="6"/>
  <c r="V948" i="6"/>
  <c r="Y948" i="6"/>
  <c r="Z948" i="6"/>
  <c r="AA948" i="6"/>
  <c r="AK948" i="6"/>
  <c r="AL948" i="6"/>
  <c r="AM948" i="6"/>
  <c r="M949" i="6"/>
  <c r="N949" i="6"/>
  <c r="O949" i="6"/>
  <c r="P949" i="6"/>
  <c r="R949" i="6"/>
  <c r="S949" i="6"/>
  <c r="U949" i="6"/>
  <c r="V949" i="6"/>
  <c r="Y949" i="6"/>
  <c r="Z949" i="6"/>
  <c r="AA949" i="6"/>
  <c r="AL949" i="6"/>
  <c r="AM949" i="6"/>
  <c r="M950" i="6"/>
  <c r="N950" i="6"/>
  <c r="O950" i="6"/>
  <c r="P950" i="6"/>
  <c r="R950" i="6"/>
  <c r="S950" i="6"/>
  <c r="U950" i="6"/>
  <c r="V950" i="6"/>
  <c r="Y950" i="6"/>
  <c r="Z950" i="6"/>
  <c r="AA950" i="6"/>
  <c r="AK950" i="6"/>
  <c r="AL950" i="6"/>
  <c r="AM950" i="6"/>
  <c r="M951" i="6"/>
  <c r="N951" i="6"/>
  <c r="O951" i="6"/>
  <c r="P951" i="6"/>
  <c r="R951" i="6"/>
  <c r="S951" i="6"/>
  <c r="U951" i="6"/>
  <c r="V951" i="6"/>
  <c r="Y951" i="6"/>
  <c r="Z951" i="6"/>
  <c r="AA951" i="6"/>
  <c r="AK951" i="6"/>
  <c r="AL951" i="6"/>
  <c r="AM951" i="6"/>
  <c r="M952" i="6"/>
  <c r="N952" i="6"/>
  <c r="O952" i="6"/>
  <c r="P952" i="6"/>
  <c r="R952" i="6"/>
  <c r="V952" i="6"/>
  <c r="Y952" i="6"/>
  <c r="Z952" i="6"/>
  <c r="AA952" i="6"/>
  <c r="AL952" i="6"/>
  <c r="AM952" i="6"/>
  <c r="M953" i="6"/>
  <c r="N953" i="6"/>
  <c r="O953" i="6"/>
  <c r="P953" i="6"/>
  <c r="R953" i="6"/>
  <c r="S953" i="6"/>
  <c r="U953" i="6"/>
  <c r="V953" i="6"/>
  <c r="Y953" i="6"/>
  <c r="Z953" i="6"/>
  <c r="AA953" i="6"/>
  <c r="AK953" i="6"/>
  <c r="AL953" i="6"/>
  <c r="AM953" i="6"/>
  <c r="M954" i="6"/>
  <c r="N954" i="6"/>
  <c r="O954" i="6"/>
  <c r="P954" i="6"/>
  <c r="R954" i="6"/>
  <c r="S954" i="6"/>
  <c r="U954" i="6"/>
  <c r="V954" i="6"/>
  <c r="Y954" i="6"/>
  <c r="Z954" i="6"/>
  <c r="AA954" i="6"/>
  <c r="AK954" i="6"/>
  <c r="AL954" i="6"/>
  <c r="AM954" i="6"/>
  <c r="N955" i="6"/>
  <c r="O955" i="6"/>
  <c r="P955" i="6"/>
  <c r="R955" i="6"/>
  <c r="S955" i="6"/>
  <c r="U955" i="6"/>
  <c r="Z955" i="6"/>
  <c r="AA955" i="6"/>
  <c r="AL955" i="6"/>
  <c r="AM955" i="6"/>
  <c r="M956" i="6"/>
  <c r="N956" i="6"/>
  <c r="O956" i="6"/>
  <c r="P956" i="6"/>
  <c r="R956" i="6"/>
  <c r="S956" i="6"/>
  <c r="U956" i="6"/>
  <c r="V956" i="6"/>
  <c r="Y956" i="6"/>
  <c r="Z956" i="6"/>
  <c r="AA956" i="6"/>
  <c r="AK956" i="6"/>
  <c r="AL956" i="6"/>
  <c r="AM956" i="6"/>
  <c r="M957" i="6"/>
  <c r="N957" i="6"/>
  <c r="O957" i="6"/>
  <c r="P957" i="6"/>
  <c r="R957" i="6"/>
  <c r="S957" i="6"/>
  <c r="U957" i="6"/>
  <c r="V957" i="6"/>
  <c r="Y957" i="6"/>
  <c r="Z957" i="6"/>
  <c r="AA957" i="6"/>
  <c r="AL957" i="6"/>
  <c r="AM957" i="6"/>
  <c r="M958" i="6"/>
  <c r="N958" i="6"/>
  <c r="O958" i="6"/>
  <c r="P958" i="6"/>
  <c r="R958" i="6"/>
  <c r="S958" i="6"/>
  <c r="U958" i="6"/>
  <c r="V958" i="6"/>
  <c r="Y958" i="6"/>
  <c r="Z958" i="6"/>
  <c r="AA958" i="6"/>
  <c r="AK958" i="6"/>
  <c r="AL958" i="6"/>
  <c r="AM958" i="6"/>
  <c r="M959" i="6"/>
  <c r="N959" i="6"/>
  <c r="O959" i="6"/>
  <c r="P959" i="6"/>
  <c r="R959" i="6"/>
  <c r="S959" i="6"/>
  <c r="U959" i="6"/>
  <c r="V959" i="6"/>
  <c r="Y959" i="6"/>
  <c r="Z959" i="6"/>
  <c r="AA959" i="6"/>
  <c r="AK959" i="6"/>
  <c r="AL959" i="6"/>
  <c r="AM959" i="6"/>
  <c r="M960" i="6"/>
  <c r="N960" i="6"/>
  <c r="O960" i="6"/>
  <c r="S960" i="6"/>
  <c r="U960" i="6"/>
  <c r="V960" i="6"/>
  <c r="Y960" i="6"/>
  <c r="Z960" i="6"/>
  <c r="AA960" i="6"/>
  <c r="M961" i="6"/>
  <c r="N961" i="6"/>
  <c r="O961" i="6"/>
  <c r="P961" i="6"/>
  <c r="R961" i="6"/>
  <c r="S961" i="6"/>
  <c r="U961" i="6"/>
  <c r="V961" i="6"/>
  <c r="Y961" i="6"/>
  <c r="Z961" i="6"/>
  <c r="AA961" i="6"/>
  <c r="AK961" i="6"/>
  <c r="AL961" i="6"/>
  <c r="AM961" i="6"/>
  <c r="M962" i="6"/>
  <c r="N962" i="6"/>
  <c r="O962" i="6"/>
  <c r="P962" i="6"/>
  <c r="R962" i="6"/>
  <c r="S962" i="6"/>
  <c r="U962" i="6"/>
  <c r="V962" i="6"/>
  <c r="Y962" i="6"/>
  <c r="Z962" i="6"/>
  <c r="AA962" i="6"/>
  <c r="AK962" i="6"/>
  <c r="AL962" i="6"/>
  <c r="AM962" i="6"/>
  <c r="M963" i="6"/>
  <c r="N963" i="6"/>
  <c r="O963" i="6"/>
  <c r="P963" i="6"/>
  <c r="R963" i="6"/>
  <c r="V963" i="6"/>
  <c r="Y963" i="6"/>
  <c r="Z963" i="6"/>
  <c r="AA963" i="6"/>
  <c r="AL963" i="6"/>
  <c r="AM963" i="6"/>
  <c r="M964" i="6"/>
  <c r="N964" i="6"/>
  <c r="O964" i="6"/>
  <c r="P964" i="6"/>
  <c r="R964" i="6"/>
  <c r="S964" i="6"/>
  <c r="U964" i="6"/>
  <c r="V964" i="6"/>
  <c r="Y964" i="6"/>
  <c r="Z964" i="6"/>
  <c r="AA964" i="6"/>
  <c r="AK964" i="6"/>
  <c r="AL964" i="6"/>
  <c r="AM964" i="6"/>
  <c r="M965" i="6"/>
  <c r="N965" i="6"/>
  <c r="O965" i="6"/>
  <c r="P965" i="6"/>
  <c r="R965" i="6"/>
  <c r="S965" i="6"/>
  <c r="U965" i="6"/>
  <c r="V965" i="6"/>
  <c r="Y965" i="6"/>
  <c r="Z965" i="6"/>
  <c r="AA965" i="6"/>
  <c r="AL965" i="6"/>
  <c r="AM965" i="6"/>
  <c r="M966" i="6"/>
  <c r="N966" i="6"/>
  <c r="O966" i="6"/>
  <c r="P966" i="6"/>
  <c r="R966" i="6"/>
  <c r="S966" i="6"/>
  <c r="U966" i="6"/>
  <c r="V966" i="6"/>
  <c r="Y966" i="6"/>
  <c r="Z966" i="6"/>
  <c r="AA966" i="6"/>
  <c r="AK966" i="6"/>
  <c r="AL966" i="6"/>
  <c r="AM966" i="6"/>
  <c r="M967" i="6"/>
  <c r="N967" i="6"/>
  <c r="O967" i="6"/>
  <c r="P967" i="6"/>
  <c r="R967" i="6"/>
  <c r="S967" i="6"/>
  <c r="U967" i="6"/>
  <c r="V967" i="6"/>
  <c r="Y967" i="6"/>
  <c r="Z967" i="6"/>
  <c r="AA967" i="6"/>
  <c r="AK967" i="6"/>
  <c r="AL967" i="6"/>
  <c r="AM967" i="6"/>
  <c r="M968" i="6"/>
  <c r="P968" i="6"/>
  <c r="R968" i="6"/>
  <c r="S968" i="6"/>
  <c r="U968" i="6"/>
  <c r="V968" i="6"/>
  <c r="Y968" i="6"/>
  <c r="AL968" i="6"/>
  <c r="AM968" i="6"/>
  <c r="M969" i="6"/>
  <c r="N969" i="6"/>
  <c r="O969" i="6"/>
  <c r="P969" i="6"/>
  <c r="R969" i="6"/>
  <c r="S969" i="6"/>
  <c r="U969" i="6"/>
  <c r="V969" i="6"/>
  <c r="Y969" i="6"/>
  <c r="Z969" i="6"/>
  <c r="AA969" i="6"/>
  <c r="AK969" i="6"/>
  <c r="AL969" i="6"/>
  <c r="AM969" i="6"/>
  <c r="M970" i="6"/>
  <c r="N970" i="6"/>
  <c r="O970" i="6"/>
  <c r="P970" i="6"/>
  <c r="R970" i="6"/>
  <c r="S970" i="6"/>
  <c r="U970" i="6"/>
  <c r="V970" i="6"/>
  <c r="Y970" i="6"/>
  <c r="Z970" i="6"/>
  <c r="AA970" i="6"/>
  <c r="AK970" i="6"/>
  <c r="AL970" i="6"/>
  <c r="AM970" i="6"/>
  <c r="M971" i="6"/>
  <c r="N971" i="6"/>
  <c r="O971" i="6"/>
  <c r="S971" i="6"/>
  <c r="U971" i="6"/>
  <c r="V971" i="6"/>
  <c r="Y971" i="6"/>
  <c r="Z971" i="6"/>
  <c r="AA971" i="6"/>
  <c r="M972" i="6"/>
  <c r="N972" i="6"/>
  <c r="O972" i="6"/>
  <c r="P972" i="6"/>
  <c r="R972" i="6"/>
  <c r="S972" i="6"/>
  <c r="U972" i="6"/>
  <c r="V972" i="6"/>
  <c r="Y972" i="6"/>
  <c r="Z972" i="6"/>
  <c r="AA972" i="6"/>
  <c r="AK972" i="6"/>
  <c r="AL972" i="6"/>
  <c r="AM972" i="6"/>
  <c r="M973" i="6"/>
  <c r="N973" i="6"/>
  <c r="O973" i="6"/>
  <c r="P973" i="6"/>
  <c r="R973" i="6"/>
  <c r="S973" i="6"/>
  <c r="U973" i="6"/>
  <c r="V973" i="6"/>
  <c r="Y973" i="6"/>
  <c r="Z973" i="6"/>
  <c r="AA973" i="6"/>
  <c r="AK973" i="6"/>
  <c r="AL973" i="6"/>
  <c r="AM973" i="6"/>
  <c r="M974" i="6"/>
  <c r="N974" i="6"/>
  <c r="O974" i="6"/>
  <c r="P974" i="6"/>
  <c r="R974" i="6"/>
  <c r="S974" i="6"/>
  <c r="U974" i="6"/>
  <c r="V974" i="6"/>
  <c r="Y974" i="6"/>
  <c r="Z974" i="6"/>
  <c r="AA974" i="6"/>
  <c r="AK974" i="6"/>
  <c r="AL974" i="6"/>
  <c r="AM974" i="6"/>
  <c r="M975" i="6"/>
  <c r="N975" i="6"/>
  <c r="O975" i="6"/>
  <c r="P975" i="6"/>
  <c r="R975" i="6"/>
  <c r="S975" i="6"/>
  <c r="U975" i="6"/>
  <c r="V975" i="6"/>
  <c r="Y975" i="6"/>
  <c r="Z975" i="6"/>
  <c r="AA975" i="6"/>
  <c r="AK975" i="6"/>
  <c r="AL975" i="6"/>
  <c r="AM975" i="6"/>
  <c r="M976" i="6"/>
  <c r="N976" i="6"/>
  <c r="O976" i="6"/>
  <c r="P976" i="6"/>
  <c r="U976" i="6"/>
  <c r="V976" i="6"/>
  <c r="Y976" i="6"/>
  <c r="Z976" i="6"/>
  <c r="AA976" i="6"/>
  <c r="AK976" i="6"/>
  <c r="M977" i="6"/>
  <c r="N977" i="6"/>
  <c r="O977" i="6"/>
  <c r="P977" i="6"/>
  <c r="R977" i="6"/>
  <c r="S977" i="6"/>
  <c r="U977" i="6"/>
  <c r="V977" i="6"/>
  <c r="Y977" i="6"/>
  <c r="Z977" i="6"/>
  <c r="AA977" i="6"/>
  <c r="AK977" i="6"/>
  <c r="AL977" i="6"/>
  <c r="AM977" i="6"/>
  <c r="M978" i="6"/>
  <c r="N978" i="6"/>
  <c r="O978" i="6"/>
  <c r="P978" i="6"/>
  <c r="R978" i="6"/>
  <c r="S978" i="6"/>
  <c r="U978" i="6"/>
  <c r="V978" i="6"/>
  <c r="Y978" i="6"/>
  <c r="Z978" i="6"/>
  <c r="AA978" i="6"/>
  <c r="AK978" i="6"/>
  <c r="AL978" i="6"/>
  <c r="AM978" i="6"/>
  <c r="M979" i="6"/>
  <c r="N979" i="6"/>
  <c r="O979" i="6"/>
  <c r="P979" i="6"/>
  <c r="U979" i="6"/>
  <c r="V979" i="6"/>
  <c r="Y979" i="6"/>
  <c r="Z979" i="6"/>
  <c r="AA979" i="6"/>
  <c r="AK979" i="6"/>
  <c r="M980" i="6"/>
  <c r="N980" i="6"/>
  <c r="O980" i="6"/>
  <c r="P980" i="6"/>
  <c r="R980" i="6"/>
  <c r="S980" i="6"/>
  <c r="U980" i="6"/>
  <c r="V980" i="6"/>
  <c r="Y980" i="6"/>
  <c r="Z980" i="6"/>
  <c r="AA980" i="6"/>
  <c r="AK980" i="6"/>
  <c r="AL980" i="6"/>
  <c r="AM980" i="6"/>
  <c r="M981" i="6"/>
  <c r="N981" i="6"/>
  <c r="O981" i="6"/>
  <c r="P981" i="6"/>
  <c r="R981" i="6"/>
  <c r="S981" i="6"/>
  <c r="U981" i="6"/>
  <c r="V981" i="6"/>
  <c r="Y981" i="6"/>
  <c r="Z981" i="6"/>
  <c r="AA981" i="6"/>
  <c r="AK981" i="6"/>
  <c r="AL981" i="6"/>
  <c r="AM981" i="6"/>
  <c r="M982" i="6"/>
  <c r="N982" i="6"/>
  <c r="O982" i="6"/>
  <c r="P982" i="6"/>
  <c r="R982" i="6"/>
  <c r="S982" i="6"/>
  <c r="U982" i="6"/>
  <c r="V982" i="6"/>
  <c r="Y982" i="6"/>
  <c r="Z982" i="6"/>
  <c r="AA982" i="6"/>
  <c r="AK982" i="6"/>
  <c r="AL982" i="6"/>
  <c r="AM982" i="6"/>
  <c r="M983" i="6"/>
  <c r="N983" i="6"/>
  <c r="O983" i="6"/>
  <c r="P983" i="6"/>
  <c r="R983" i="6"/>
  <c r="S983" i="6"/>
  <c r="U983" i="6"/>
  <c r="V983" i="6"/>
  <c r="Y983" i="6"/>
  <c r="Z983" i="6"/>
  <c r="AA983" i="6"/>
  <c r="AK983" i="6"/>
  <c r="AL983" i="6"/>
  <c r="AM983" i="6"/>
  <c r="M984" i="6"/>
  <c r="N984" i="6"/>
  <c r="O984" i="6"/>
  <c r="P984" i="6"/>
  <c r="U984" i="6"/>
  <c r="V984" i="6"/>
  <c r="Y984" i="6"/>
  <c r="Z984" i="6"/>
  <c r="AA984" i="6"/>
  <c r="AK984" i="6"/>
  <c r="M985" i="6"/>
  <c r="N985" i="6"/>
  <c r="O985" i="6"/>
  <c r="P985" i="6"/>
  <c r="R985" i="6"/>
  <c r="S985" i="6"/>
  <c r="U985" i="6"/>
  <c r="V985" i="6"/>
  <c r="Y985" i="6"/>
  <c r="Z985" i="6"/>
  <c r="AA985" i="6"/>
  <c r="AK985" i="6"/>
  <c r="AL985" i="6"/>
  <c r="AM985" i="6"/>
  <c r="M986" i="6"/>
  <c r="N986" i="6"/>
  <c r="O986" i="6"/>
  <c r="P986" i="6"/>
  <c r="R986" i="6"/>
  <c r="S986" i="6"/>
  <c r="U986" i="6"/>
  <c r="V986" i="6"/>
  <c r="Y986" i="6"/>
  <c r="Z986" i="6"/>
  <c r="AA986" i="6"/>
  <c r="AK986" i="6"/>
  <c r="AL986" i="6"/>
  <c r="AM986" i="6"/>
  <c r="M987" i="6"/>
  <c r="N987" i="6"/>
  <c r="O987" i="6"/>
  <c r="P987" i="6"/>
  <c r="S987" i="6"/>
  <c r="U987" i="6"/>
  <c r="V987" i="6"/>
  <c r="Y987" i="6"/>
  <c r="Z987" i="6"/>
  <c r="AA987" i="6"/>
  <c r="AK987" i="6"/>
  <c r="AM987" i="6"/>
  <c r="M988" i="6"/>
  <c r="N988" i="6"/>
  <c r="O988" i="6"/>
  <c r="P988" i="6"/>
  <c r="R988" i="6"/>
  <c r="S988" i="6"/>
  <c r="U988" i="6"/>
  <c r="V988" i="6"/>
  <c r="Y988" i="6"/>
  <c r="Z988" i="6"/>
  <c r="AA988" i="6"/>
  <c r="AK988" i="6"/>
  <c r="AL988" i="6"/>
  <c r="AM988" i="6"/>
  <c r="M989" i="6"/>
  <c r="N989" i="6"/>
  <c r="O989" i="6"/>
  <c r="P989" i="6"/>
  <c r="R989" i="6"/>
  <c r="S989" i="6"/>
  <c r="U989" i="6"/>
  <c r="V989" i="6"/>
  <c r="Y989" i="6"/>
  <c r="Z989" i="6"/>
  <c r="AA989" i="6"/>
  <c r="AK989" i="6"/>
  <c r="AL989" i="6"/>
  <c r="AM989" i="6"/>
  <c r="M990" i="6"/>
  <c r="N990" i="6"/>
  <c r="O990" i="6"/>
  <c r="P990" i="6"/>
  <c r="R990" i="6"/>
  <c r="S990" i="6"/>
  <c r="U990" i="6"/>
  <c r="V990" i="6"/>
  <c r="Y990" i="6"/>
  <c r="Z990" i="6"/>
  <c r="AA990" i="6"/>
  <c r="AK990" i="6"/>
  <c r="AL990" i="6"/>
  <c r="AM990" i="6"/>
  <c r="M991" i="6"/>
  <c r="N991" i="6"/>
  <c r="O991" i="6"/>
  <c r="P991" i="6"/>
  <c r="R991" i="6"/>
  <c r="S991" i="6"/>
  <c r="U991" i="6"/>
  <c r="V991" i="6"/>
  <c r="Y991" i="6"/>
  <c r="Z991" i="6"/>
  <c r="AA991" i="6"/>
  <c r="AK991" i="6"/>
  <c r="AL991" i="6"/>
  <c r="AM991" i="6"/>
  <c r="M992" i="6"/>
  <c r="N992" i="6"/>
  <c r="O992" i="6"/>
  <c r="P992" i="6"/>
  <c r="S992" i="6"/>
  <c r="U992" i="6"/>
  <c r="V992" i="6"/>
  <c r="Y992" i="6"/>
  <c r="Z992" i="6"/>
  <c r="AA992" i="6"/>
  <c r="AK992" i="6"/>
  <c r="AM992" i="6"/>
  <c r="M993" i="6"/>
  <c r="N993" i="6"/>
  <c r="O993" i="6"/>
  <c r="P993" i="6"/>
  <c r="R993" i="6"/>
  <c r="S993" i="6"/>
  <c r="U993" i="6"/>
  <c r="V993" i="6"/>
  <c r="Y993" i="6"/>
  <c r="Z993" i="6"/>
  <c r="AA993" i="6"/>
  <c r="AK993" i="6"/>
  <c r="AL993" i="6"/>
  <c r="AM993" i="6"/>
  <c r="M994" i="6"/>
  <c r="N994" i="6"/>
  <c r="O994" i="6"/>
  <c r="P994" i="6"/>
  <c r="R994" i="6"/>
  <c r="S994" i="6"/>
  <c r="U994" i="6"/>
  <c r="V994" i="6"/>
  <c r="Y994" i="6"/>
  <c r="Z994" i="6"/>
  <c r="AA994" i="6"/>
  <c r="AK994" i="6"/>
  <c r="AL994" i="6"/>
  <c r="AM994" i="6"/>
  <c r="M995" i="6"/>
  <c r="N995" i="6"/>
  <c r="O995" i="6"/>
  <c r="P995" i="6"/>
  <c r="S995" i="6"/>
  <c r="U995" i="6"/>
  <c r="V995" i="6"/>
  <c r="Y995" i="6"/>
  <c r="Z995" i="6"/>
  <c r="AA995" i="6"/>
  <c r="AK995" i="6"/>
  <c r="AM995" i="6"/>
  <c r="M996" i="6"/>
  <c r="N996" i="6"/>
  <c r="O996" i="6"/>
  <c r="P996" i="6"/>
  <c r="R996" i="6"/>
  <c r="S996" i="6"/>
  <c r="U996" i="6"/>
  <c r="V996" i="6"/>
  <c r="Y996" i="6"/>
  <c r="Z996" i="6"/>
  <c r="AA996" i="6"/>
  <c r="AK996" i="6"/>
  <c r="AL996" i="6"/>
  <c r="AM996" i="6"/>
  <c r="M997" i="6"/>
  <c r="N997" i="6"/>
  <c r="O997" i="6"/>
  <c r="P997" i="6"/>
  <c r="R997" i="6"/>
  <c r="S997" i="6"/>
  <c r="U997" i="6"/>
  <c r="V997" i="6"/>
  <c r="Y997" i="6"/>
  <c r="Z997" i="6"/>
  <c r="AA997" i="6"/>
  <c r="AK997" i="6"/>
  <c r="AL997" i="6"/>
  <c r="AM997" i="6"/>
  <c r="M998" i="6"/>
  <c r="N998" i="6"/>
  <c r="O998" i="6"/>
  <c r="P998" i="6"/>
  <c r="R998" i="6"/>
  <c r="S998" i="6"/>
  <c r="U998" i="6"/>
  <c r="V998" i="6"/>
  <c r="Y998" i="6"/>
  <c r="Z998" i="6"/>
  <c r="AA998" i="6"/>
  <c r="AK998" i="6"/>
  <c r="AL998" i="6"/>
  <c r="AM998" i="6"/>
  <c r="M999" i="6"/>
  <c r="N999" i="6"/>
  <c r="O999" i="6"/>
  <c r="P999" i="6"/>
  <c r="R999" i="6"/>
  <c r="S999" i="6"/>
  <c r="U999" i="6"/>
  <c r="V999" i="6"/>
  <c r="Y999" i="6"/>
  <c r="Z999" i="6"/>
  <c r="AA999" i="6"/>
  <c r="AK999" i="6"/>
  <c r="AL999" i="6"/>
  <c r="AM999" i="6"/>
  <c r="M1000" i="6"/>
  <c r="N1000" i="6"/>
  <c r="O1000" i="6"/>
  <c r="P1000" i="6"/>
  <c r="S1000" i="6"/>
  <c r="U1000" i="6"/>
  <c r="V1000" i="6"/>
  <c r="Y1000" i="6"/>
  <c r="Z1000" i="6"/>
  <c r="AA1000" i="6"/>
  <c r="AK1000" i="6"/>
  <c r="AM1000" i="6"/>
  <c r="M1001" i="6"/>
  <c r="N1001" i="6"/>
  <c r="O1001" i="6"/>
  <c r="P1001" i="6"/>
  <c r="R1001" i="6"/>
  <c r="S1001" i="6"/>
  <c r="U1001" i="6"/>
  <c r="V1001" i="6"/>
  <c r="Y1001" i="6"/>
  <c r="Z1001" i="6"/>
  <c r="AA1001" i="6"/>
  <c r="AK1001" i="6"/>
  <c r="AL1001" i="6"/>
  <c r="AM1001" i="6"/>
  <c r="M1002" i="6"/>
  <c r="N1002" i="6"/>
  <c r="O1002" i="6"/>
  <c r="P1002" i="6"/>
  <c r="R1002" i="6"/>
  <c r="S1002" i="6"/>
  <c r="U1002" i="6"/>
  <c r="V1002" i="6"/>
  <c r="Y1002" i="6"/>
  <c r="Z1002" i="6"/>
  <c r="AA1002" i="6"/>
  <c r="AK1002" i="6"/>
  <c r="AL1002" i="6"/>
  <c r="AM1002" i="6"/>
  <c r="M1003" i="6"/>
  <c r="N1003" i="6"/>
  <c r="O1003" i="6"/>
  <c r="P1003" i="6"/>
  <c r="S1003" i="6"/>
  <c r="U1003" i="6"/>
  <c r="V1003" i="6"/>
  <c r="Y1003" i="6"/>
  <c r="Z1003" i="6"/>
  <c r="AA1003" i="6"/>
  <c r="AK1003" i="6"/>
  <c r="AM1003" i="6"/>
  <c r="M1004" i="6"/>
  <c r="N1004" i="6"/>
  <c r="O1004" i="6"/>
  <c r="P1004" i="6"/>
  <c r="R1004" i="6"/>
  <c r="S1004" i="6"/>
  <c r="U1004" i="6"/>
  <c r="V1004" i="6"/>
  <c r="Y1004" i="6"/>
  <c r="Z1004" i="6"/>
  <c r="AA1004" i="6"/>
  <c r="AK1004" i="6"/>
  <c r="AL1004" i="6"/>
  <c r="AM1004" i="6"/>
  <c r="M1005" i="6"/>
  <c r="N1005" i="6"/>
  <c r="O1005" i="6"/>
  <c r="P1005" i="6"/>
  <c r="R1005" i="6"/>
  <c r="S1005" i="6"/>
  <c r="U1005" i="6"/>
  <c r="V1005" i="6"/>
  <c r="Y1005" i="6"/>
  <c r="Z1005" i="6"/>
  <c r="AA1005" i="6"/>
  <c r="AK1005" i="6"/>
  <c r="AL1005" i="6"/>
  <c r="AM1005" i="6"/>
  <c r="AM6" i="6"/>
  <c r="AL6" i="6"/>
  <c r="Z6" i="6"/>
  <c r="Y6" i="6"/>
  <c r="G3" i="28" l="1"/>
  <c r="AT995" i="6"/>
  <c r="AT994" i="6"/>
  <c r="AT993" i="6"/>
  <c r="AT984" i="6"/>
  <c r="AT983" i="6"/>
  <c r="AT982" i="6"/>
  <c r="AT981" i="6"/>
  <c r="AT980" i="6"/>
  <c r="AT976" i="6"/>
  <c r="AT975" i="6"/>
  <c r="AT974" i="6"/>
  <c r="AT973" i="6"/>
  <c r="AT972" i="6"/>
  <c r="AT959" i="6"/>
  <c r="AT958" i="6"/>
  <c r="AT954" i="6"/>
  <c r="AT953" i="6"/>
  <c r="AT935" i="6"/>
  <c r="AT934" i="6"/>
  <c r="AT919" i="6"/>
  <c r="AT918" i="6"/>
  <c r="AT914" i="6"/>
  <c r="AT913" i="6"/>
  <c r="AT908" i="6"/>
  <c r="AT895" i="6"/>
  <c r="AT894" i="6"/>
  <c r="AT890" i="6"/>
  <c r="AT889" i="6"/>
  <c r="AT871" i="6"/>
  <c r="AT870" i="6"/>
  <c r="AT855" i="6"/>
  <c r="AT854" i="6"/>
  <c r="AT850" i="6"/>
  <c r="AT849" i="6"/>
  <c r="AT844" i="6"/>
  <c r="AT831" i="6"/>
  <c r="AT830" i="6"/>
  <c r="AT826" i="6"/>
  <c r="AT825" i="6"/>
  <c r="AT807" i="6"/>
  <c r="AT806" i="6"/>
  <c r="AT791" i="6"/>
  <c r="AT790" i="6"/>
  <c r="AT786" i="6"/>
  <c r="AT785" i="6"/>
  <c r="AT780" i="6"/>
  <c r="AT767" i="6"/>
  <c r="AT766" i="6"/>
  <c r="AT762" i="6"/>
  <c r="AT761" i="6"/>
  <c r="AT743" i="6"/>
  <c r="AT742" i="6"/>
  <c r="AT727" i="6"/>
  <c r="AT726" i="6"/>
  <c r="AT722" i="6"/>
  <c r="AT721" i="6"/>
  <c r="AT716" i="6"/>
  <c r="AT708" i="6"/>
  <c r="AT698" i="6"/>
  <c r="AT697" i="6"/>
  <c r="AT682" i="6"/>
  <c r="AT681" i="6"/>
  <c r="AT668" i="6"/>
  <c r="AT652" i="6"/>
  <c r="AT642" i="6"/>
  <c r="AT641" i="6"/>
  <c r="AT628" i="6"/>
  <c r="AT623" i="6"/>
  <c r="AT602" i="6"/>
  <c r="AT601" i="6"/>
  <c r="AT586" i="6"/>
  <c r="AT546" i="6"/>
  <c r="AT535" i="6"/>
  <c r="AT521" i="6"/>
  <c r="AT497" i="6"/>
  <c r="AT492" i="6"/>
  <c r="AT356" i="6"/>
  <c r="AT351" i="6"/>
  <c r="AT325" i="6"/>
  <c r="AT317" i="6"/>
  <c r="AT293" i="6"/>
  <c r="AT276" i="6"/>
  <c r="V7" i="25"/>
  <c r="V62" i="25"/>
  <c r="AK1003" i="25"/>
  <c r="AJ1003" i="25"/>
  <c r="AL1003" i="25"/>
  <c r="AI1003" i="25"/>
  <c r="AH1003" i="25"/>
  <c r="AC1003" i="25"/>
  <c r="AB1003" i="25"/>
  <c r="Z1003" i="25"/>
  <c r="AG1003" i="25"/>
  <c r="Y1003" i="25"/>
  <c r="AA1003" i="25"/>
  <c r="X1003" i="25"/>
  <c r="AK995" i="25"/>
  <c r="AL995" i="25"/>
  <c r="AJ995" i="25"/>
  <c r="AI995" i="25"/>
  <c r="AH995" i="25"/>
  <c r="AC995" i="25"/>
  <c r="AB995" i="25"/>
  <c r="AG995" i="25"/>
  <c r="Z995" i="25"/>
  <c r="AA995" i="25"/>
  <c r="Y995" i="25"/>
  <c r="X995" i="25"/>
  <c r="AL987" i="25"/>
  <c r="AK987" i="25"/>
  <c r="AJ987" i="25"/>
  <c r="AI987" i="25"/>
  <c r="AH987" i="25"/>
  <c r="AC987" i="25"/>
  <c r="AB987" i="25"/>
  <c r="Z987" i="25"/>
  <c r="AG987" i="25"/>
  <c r="AA987" i="25"/>
  <c r="Y987" i="25"/>
  <c r="X987" i="25"/>
  <c r="AL979" i="25"/>
  <c r="AK979" i="25"/>
  <c r="AJ979" i="25"/>
  <c r="AI979" i="25"/>
  <c r="AH979" i="25"/>
  <c r="AC979" i="25"/>
  <c r="AB979" i="25"/>
  <c r="Z979" i="25"/>
  <c r="AG979" i="25"/>
  <c r="AA979" i="25"/>
  <c r="Y979" i="25"/>
  <c r="X979" i="25"/>
  <c r="AL971" i="25"/>
  <c r="AK971" i="25"/>
  <c r="AJ971" i="25"/>
  <c r="AI971" i="25"/>
  <c r="AH971" i="25"/>
  <c r="AC971" i="25"/>
  <c r="AB971" i="25"/>
  <c r="Z971" i="25"/>
  <c r="AG971" i="25"/>
  <c r="AA971" i="25"/>
  <c r="X971" i="25"/>
  <c r="Y971" i="25"/>
  <c r="AK963" i="25"/>
  <c r="AJ963" i="25"/>
  <c r="AI963" i="25"/>
  <c r="AL963" i="25"/>
  <c r="AH963" i="25"/>
  <c r="AC963" i="25"/>
  <c r="AB963" i="25"/>
  <c r="AG963" i="25"/>
  <c r="Z963" i="25"/>
  <c r="AA963" i="25"/>
  <c r="Y963" i="25"/>
  <c r="X963" i="25"/>
  <c r="AK955" i="25"/>
  <c r="AL955" i="25"/>
  <c r="AJ955" i="25"/>
  <c r="AI955" i="25"/>
  <c r="AH955" i="25"/>
  <c r="AC955" i="25"/>
  <c r="AB955" i="25"/>
  <c r="Z955" i="25"/>
  <c r="AG955" i="25"/>
  <c r="AA955" i="25"/>
  <c r="Y955" i="25"/>
  <c r="X955" i="25"/>
  <c r="AL947" i="25"/>
  <c r="AK947" i="25"/>
  <c r="AJ947" i="25"/>
  <c r="AI947" i="25"/>
  <c r="AH947" i="25"/>
  <c r="AC947" i="25"/>
  <c r="AB947" i="25"/>
  <c r="Z947" i="25"/>
  <c r="AG947" i="25"/>
  <c r="AA947" i="25"/>
  <c r="Y947" i="25"/>
  <c r="X947" i="25"/>
  <c r="AK939" i="25"/>
  <c r="AJ939" i="25"/>
  <c r="AL939" i="25"/>
  <c r="AI939" i="25"/>
  <c r="AH939" i="25"/>
  <c r="AC939" i="25"/>
  <c r="AB939" i="25"/>
  <c r="Z939" i="25"/>
  <c r="AG939" i="25"/>
  <c r="Y939" i="25"/>
  <c r="AA939" i="25"/>
  <c r="X939" i="25"/>
  <c r="AK931" i="25"/>
  <c r="AJ931" i="25"/>
  <c r="AL931" i="25"/>
  <c r="AI931" i="25"/>
  <c r="AH931" i="25"/>
  <c r="AC931" i="25"/>
  <c r="AB931" i="25"/>
  <c r="AG931" i="25"/>
  <c r="Z931" i="25"/>
  <c r="AA931" i="25"/>
  <c r="Y931" i="25"/>
  <c r="X931" i="25"/>
  <c r="AK923" i="25"/>
  <c r="AL923" i="25"/>
  <c r="AJ923" i="25"/>
  <c r="AI923" i="25"/>
  <c r="AH923" i="25"/>
  <c r="AC923" i="25"/>
  <c r="AB923" i="25"/>
  <c r="Z923" i="25"/>
  <c r="AG923" i="25"/>
  <c r="AA923" i="25"/>
  <c r="Y923" i="25"/>
  <c r="X923" i="25"/>
  <c r="AL915" i="25"/>
  <c r="AK915" i="25"/>
  <c r="AJ915" i="25"/>
  <c r="AI915" i="25"/>
  <c r="AH915" i="25"/>
  <c r="AC915" i="25"/>
  <c r="AB915" i="25"/>
  <c r="Z915" i="25"/>
  <c r="AG915" i="25"/>
  <c r="AA915" i="25"/>
  <c r="Y915" i="25"/>
  <c r="X915" i="25"/>
  <c r="AK907" i="25"/>
  <c r="AJ907" i="25"/>
  <c r="AL907" i="25"/>
  <c r="AI907" i="25"/>
  <c r="AH907" i="25"/>
  <c r="AC907" i="25"/>
  <c r="AB907" i="25"/>
  <c r="Z907" i="25"/>
  <c r="AG907" i="25"/>
  <c r="AA907" i="25"/>
  <c r="Y907" i="25"/>
  <c r="X907" i="25"/>
  <c r="AK899" i="25"/>
  <c r="AJ899" i="25"/>
  <c r="AL899" i="25"/>
  <c r="AH899" i="25"/>
  <c r="AI899" i="25"/>
  <c r="AC899" i="25"/>
  <c r="AB899" i="25"/>
  <c r="AG899" i="25"/>
  <c r="Z899" i="25"/>
  <c r="AA899" i="25"/>
  <c r="X899" i="25"/>
  <c r="Y899" i="25"/>
  <c r="AK891" i="25"/>
  <c r="AL891" i="25"/>
  <c r="AJ891" i="25"/>
  <c r="AH891" i="25"/>
  <c r="AI891" i="25"/>
  <c r="AC891" i="25"/>
  <c r="AB891" i="25"/>
  <c r="Z891" i="25"/>
  <c r="AG891" i="25"/>
  <c r="AA891" i="25"/>
  <c r="X891" i="25"/>
  <c r="Y891" i="25"/>
  <c r="AL883" i="25"/>
  <c r="AK883" i="25"/>
  <c r="AJ883" i="25"/>
  <c r="AI883" i="25"/>
  <c r="AH883" i="25"/>
  <c r="AC883" i="25"/>
  <c r="AB883" i="25"/>
  <c r="Z883" i="25"/>
  <c r="AG883" i="25"/>
  <c r="AA883" i="25"/>
  <c r="Y883" i="25"/>
  <c r="X883" i="25"/>
  <c r="AK875" i="25"/>
  <c r="AJ875" i="25"/>
  <c r="AL875" i="25"/>
  <c r="AH875" i="25"/>
  <c r="AI875" i="25"/>
  <c r="AC875" i="25"/>
  <c r="AB875" i="25"/>
  <c r="Z875" i="25"/>
  <c r="AG875" i="25"/>
  <c r="AA875" i="25"/>
  <c r="Y875" i="25"/>
  <c r="X875" i="25"/>
  <c r="AK867" i="25"/>
  <c r="AL867" i="25"/>
  <c r="AJ867" i="25"/>
  <c r="AH867" i="25"/>
  <c r="AC867" i="25"/>
  <c r="AB867" i="25"/>
  <c r="AI867" i="25"/>
  <c r="AG867" i="25"/>
  <c r="Z867" i="25"/>
  <c r="AA867" i="25"/>
  <c r="Y867" i="25"/>
  <c r="X867" i="25"/>
  <c r="AK859" i="25"/>
  <c r="AL859" i="25"/>
  <c r="AJ859" i="25"/>
  <c r="AH859" i="25"/>
  <c r="AI859" i="25"/>
  <c r="AC859" i="25"/>
  <c r="AB859" i="25"/>
  <c r="Z859" i="25"/>
  <c r="AG859" i="25"/>
  <c r="AA859" i="25"/>
  <c r="Y859" i="25"/>
  <c r="X859" i="25"/>
  <c r="AL851" i="25"/>
  <c r="AK851" i="25"/>
  <c r="AJ851" i="25"/>
  <c r="AH851" i="25"/>
  <c r="AI851" i="25"/>
  <c r="AC851" i="25"/>
  <c r="AB851" i="25"/>
  <c r="Z851" i="25"/>
  <c r="AG851" i="25"/>
  <c r="AA851" i="25"/>
  <c r="X851" i="25"/>
  <c r="Y851" i="25"/>
  <c r="AK843" i="25"/>
  <c r="AL843" i="25"/>
  <c r="AJ843" i="25"/>
  <c r="AH843" i="25"/>
  <c r="AI843" i="25"/>
  <c r="AC843" i="25"/>
  <c r="AB843" i="25"/>
  <c r="Z843" i="25"/>
  <c r="AG843" i="25"/>
  <c r="AA843" i="25"/>
  <c r="Y843" i="25"/>
  <c r="X843" i="25"/>
  <c r="AL835" i="25"/>
  <c r="AK835" i="25"/>
  <c r="AJ835" i="25"/>
  <c r="AH835" i="25"/>
  <c r="AC835" i="25"/>
  <c r="AB835" i="25"/>
  <c r="AI835" i="25"/>
  <c r="AG835" i="25"/>
  <c r="Z835" i="25"/>
  <c r="AA835" i="25"/>
  <c r="X835" i="25"/>
  <c r="Y835" i="25"/>
  <c r="AL827" i="25"/>
  <c r="AK827" i="25"/>
  <c r="AJ827" i="25"/>
  <c r="AH827" i="25"/>
  <c r="AI827" i="25"/>
  <c r="AC827" i="25"/>
  <c r="AB827" i="25"/>
  <c r="Z827" i="25"/>
  <c r="AG827" i="25"/>
  <c r="AA827" i="25"/>
  <c r="Y827" i="25"/>
  <c r="X827" i="25"/>
  <c r="AL819" i="25"/>
  <c r="AK819" i="25"/>
  <c r="AJ819" i="25"/>
  <c r="AH819" i="25"/>
  <c r="AC819" i="25"/>
  <c r="AB819" i="25"/>
  <c r="AI819" i="25"/>
  <c r="Z819" i="25"/>
  <c r="AG819" i="25"/>
  <c r="AA819" i="25"/>
  <c r="Y819" i="25"/>
  <c r="X819" i="25"/>
  <c r="AL811" i="25"/>
  <c r="AK811" i="25"/>
  <c r="AJ811" i="25"/>
  <c r="AH811" i="25"/>
  <c r="AI811" i="25"/>
  <c r="AC811" i="25"/>
  <c r="AB811" i="25"/>
  <c r="Z811" i="25"/>
  <c r="AG811" i="25"/>
  <c r="Y811" i="25"/>
  <c r="AA811" i="25"/>
  <c r="X811" i="25"/>
  <c r="AL803" i="25"/>
  <c r="AK803" i="25"/>
  <c r="AJ803" i="25"/>
  <c r="AI803" i="25"/>
  <c r="AH803" i="25"/>
  <c r="AC803" i="25"/>
  <c r="AB803" i="25"/>
  <c r="AG803" i="25"/>
  <c r="Z803" i="25"/>
  <c r="AA803" i="25"/>
  <c r="Y803" i="25"/>
  <c r="X803" i="25"/>
  <c r="AL795" i="25"/>
  <c r="AK795" i="25"/>
  <c r="AJ795" i="25"/>
  <c r="AH795" i="25"/>
  <c r="AC795" i="25"/>
  <c r="AB795" i="25"/>
  <c r="AI795" i="25"/>
  <c r="Z795" i="25"/>
  <c r="AG795" i="25"/>
  <c r="AA795" i="25"/>
  <c r="Y795" i="25"/>
  <c r="X795" i="25"/>
  <c r="AL787" i="25"/>
  <c r="AK787" i="25"/>
  <c r="AJ787" i="25"/>
  <c r="AH787" i="25"/>
  <c r="AI787" i="25"/>
  <c r="AC787" i="25"/>
  <c r="AB787" i="25"/>
  <c r="Z787" i="25"/>
  <c r="AG787" i="25"/>
  <c r="AA787" i="25"/>
  <c r="X787" i="25"/>
  <c r="Y787" i="25"/>
  <c r="AK779" i="25"/>
  <c r="AJ779" i="25"/>
  <c r="AL779" i="25"/>
  <c r="AH779" i="25"/>
  <c r="AI779" i="25"/>
  <c r="AC779" i="25"/>
  <c r="AB779" i="25"/>
  <c r="Z779" i="25"/>
  <c r="AG779" i="25"/>
  <c r="Y779" i="25"/>
  <c r="AA779" i="25"/>
  <c r="X779" i="25"/>
  <c r="AL771" i="25"/>
  <c r="AK771" i="25"/>
  <c r="AJ771" i="25"/>
  <c r="AI771" i="25"/>
  <c r="AH771" i="25"/>
  <c r="AC771" i="25"/>
  <c r="AB771" i="25"/>
  <c r="AG771" i="25"/>
  <c r="Z771" i="25"/>
  <c r="AA771" i="25"/>
  <c r="X771" i="25"/>
  <c r="Y771" i="25"/>
  <c r="AL763" i="25"/>
  <c r="AK763" i="25"/>
  <c r="AJ763" i="25"/>
  <c r="AH763" i="25"/>
  <c r="AI763" i="25"/>
  <c r="AC763" i="25"/>
  <c r="AB763" i="25"/>
  <c r="Z763" i="25"/>
  <c r="AG763" i="25"/>
  <c r="AA763" i="25"/>
  <c r="Y763" i="25"/>
  <c r="X763" i="25"/>
  <c r="AL755" i="25"/>
  <c r="AK755" i="25"/>
  <c r="AJ755" i="25"/>
  <c r="AH755" i="25"/>
  <c r="AI755" i="25"/>
  <c r="AC755" i="25"/>
  <c r="AB755" i="25"/>
  <c r="Z755" i="25"/>
  <c r="AG755" i="25"/>
  <c r="AA755" i="25"/>
  <c r="Y755" i="25"/>
  <c r="X755" i="25"/>
  <c r="AL747" i="25"/>
  <c r="AK747" i="25"/>
  <c r="AJ747" i="25"/>
  <c r="AH747" i="25"/>
  <c r="AI747" i="25"/>
  <c r="AC747" i="25"/>
  <c r="AB747" i="25"/>
  <c r="Z747" i="25"/>
  <c r="AG747" i="25"/>
  <c r="Y747" i="25"/>
  <c r="AA747" i="25"/>
  <c r="X747" i="25"/>
  <c r="AL739" i="25"/>
  <c r="AK739" i="25"/>
  <c r="AJ739" i="25"/>
  <c r="AI739" i="25"/>
  <c r="AH739" i="25"/>
  <c r="AC739" i="25"/>
  <c r="AB739" i="25"/>
  <c r="AG739" i="25"/>
  <c r="Z739" i="25"/>
  <c r="AA739" i="25"/>
  <c r="Y739" i="25"/>
  <c r="X739" i="25"/>
  <c r="AL731" i="25"/>
  <c r="AK731" i="25"/>
  <c r="AJ731" i="25"/>
  <c r="AH731" i="25"/>
  <c r="AC731" i="25"/>
  <c r="AB731" i="25"/>
  <c r="AI731" i="25"/>
  <c r="Z731" i="25"/>
  <c r="AG731" i="25"/>
  <c r="AA731" i="25"/>
  <c r="Y731" i="25"/>
  <c r="X731" i="25"/>
  <c r="AL723" i="25"/>
  <c r="AK723" i="25"/>
  <c r="AJ723" i="25"/>
  <c r="AH723" i="25"/>
  <c r="AI723" i="25"/>
  <c r="AC723" i="25"/>
  <c r="AB723" i="25"/>
  <c r="Z723" i="25"/>
  <c r="AG723" i="25"/>
  <c r="AA723" i="25"/>
  <c r="Y723" i="25"/>
  <c r="X723" i="25"/>
  <c r="AL715" i="25"/>
  <c r="AK715" i="25"/>
  <c r="AJ715" i="25"/>
  <c r="AH715" i="25"/>
  <c r="AI715" i="25"/>
  <c r="AC715" i="25"/>
  <c r="AB715" i="25"/>
  <c r="Z715" i="25"/>
  <c r="AG715" i="25"/>
  <c r="AA715" i="25"/>
  <c r="Y715" i="25"/>
  <c r="X715" i="25"/>
  <c r="AL707" i="25"/>
  <c r="AK707" i="25"/>
  <c r="AJ707" i="25"/>
  <c r="AI707" i="25"/>
  <c r="AH707" i="25"/>
  <c r="AC707" i="25"/>
  <c r="AB707" i="25"/>
  <c r="AG707" i="25"/>
  <c r="Z707" i="25"/>
  <c r="AA707" i="25"/>
  <c r="X707" i="25"/>
  <c r="Y707" i="25"/>
  <c r="AL699" i="25"/>
  <c r="AK699" i="25"/>
  <c r="AJ699" i="25"/>
  <c r="AH699" i="25"/>
  <c r="AC699" i="25"/>
  <c r="AB699" i="25"/>
  <c r="AI699" i="25"/>
  <c r="Z699" i="25"/>
  <c r="AG699" i="25"/>
  <c r="AA699" i="25"/>
  <c r="Y699" i="25"/>
  <c r="X699" i="25"/>
  <c r="AL691" i="25"/>
  <c r="AK691" i="25"/>
  <c r="AJ691" i="25"/>
  <c r="AH691" i="25"/>
  <c r="AI691" i="25"/>
  <c r="AC691" i="25"/>
  <c r="AB691" i="25"/>
  <c r="Z691" i="25"/>
  <c r="AG691" i="25"/>
  <c r="AA691" i="25"/>
  <c r="Y691" i="25"/>
  <c r="X691" i="25"/>
  <c r="AL683" i="25"/>
  <c r="AK683" i="25"/>
  <c r="AJ683" i="25"/>
  <c r="AH683" i="25"/>
  <c r="AI683" i="25"/>
  <c r="AC683" i="25"/>
  <c r="AB683" i="25"/>
  <c r="Z683" i="25"/>
  <c r="AG683" i="25"/>
  <c r="Y683" i="25"/>
  <c r="X683" i="25"/>
  <c r="AA683" i="25"/>
  <c r="AK675" i="25"/>
  <c r="AJ675" i="25"/>
  <c r="AL675" i="25"/>
  <c r="AI675" i="25"/>
  <c r="AH675" i="25"/>
  <c r="AC675" i="25"/>
  <c r="AB675" i="25"/>
  <c r="AG675" i="25"/>
  <c r="Z675" i="25"/>
  <c r="AA675" i="25"/>
  <c r="Y675" i="25"/>
  <c r="X675" i="25"/>
  <c r="AL667" i="25"/>
  <c r="AK667" i="25"/>
  <c r="AJ667" i="25"/>
  <c r="AH667" i="25"/>
  <c r="AC667" i="25"/>
  <c r="AB667" i="25"/>
  <c r="AI667" i="25"/>
  <c r="Z667" i="25"/>
  <c r="AG667" i="25"/>
  <c r="AA667" i="25"/>
  <c r="X667" i="25"/>
  <c r="Y667" i="25"/>
  <c r="AK659" i="25"/>
  <c r="AL659" i="25"/>
  <c r="AJ659" i="25"/>
  <c r="AH659" i="25"/>
  <c r="AI659" i="25"/>
  <c r="AC659" i="25"/>
  <c r="AB659" i="25"/>
  <c r="Z659" i="25"/>
  <c r="AG659" i="25"/>
  <c r="AA659" i="25"/>
  <c r="Y659" i="25"/>
  <c r="X659" i="25"/>
  <c r="AL651" i="25"/>
  <c r="AK651" i="25"/>
  <c r="AJ651" i="25"/>
  <c r="AH651" i="25"/>
  <c r="AI651" i="25"/>
  <c r="AC651" i="25"/>
  <c r="AB651" i="25"/>
  <c r="Z651" i="25"/>
  <c r="AG651" i="25"/>
  <c r="Y651" i="25"/>
  <c r="AA651" i="25"/>
  <c r="X651" i="25"/>
  <c r="AL643" i="25"/>
  <c r="AK643" i="25"/>
  <c r="AJ643" i="25"/>
  <c r="AI643" i="25"/>
  <c r="AH643" i="25"/>
  <c r="AC643" i="25"/>
  <c r="AB643" i="25"/>
  <c r="AG643" i="25"/>
  <c r="Z643" i="25"/>
  <c r="AA643" i="25"/>
  <c r="Y643" i="25"/>
  <c r="X643" i="25"/>
  <c r="AL635" i="25"/>
  <c r="AK635" i="25"/>
  <c r="AJ635" i="25"/>
  <c r="AH635" i="25"/>
  <c r="AI635" i="25"/>
  <c r="AC635" i="25"/>
  <c r="AB635" i="25"/>
  <c r="Z635" i="25"/>
  <c r="AG635" i="25"/>
  <c r="AA635" i="25"/>
  <c r="Y635" i="25"/>
  <c r="X635" i="25"/>
  <c r="AL627" i="25"/>
  <c r="AK627" i="25"/>
  <c r="AJ627" i="25"/>
  <c r="AH627" i="25"/>
  <c r="AI627" i="25"/>
  <c r="AC627" i="25"/>
  <c r="AB627" i="25"/>
  <c r="Z627" i="25"/>
  <c r="AG627" i="25"/>
  <c r="AA627" i="25"/>
  <c r="Y627" i="25"/>
  <c r="X627" i="25"/>
  <c r="AL619" i="25"/>
  <c r="AK619" i="25"/>
  <c r="AJ619" i="25"/>
  <c r="AH619" i="25"/>
  <c r="AI619" i="25"/>
  <c r="AC619" i="25"/>
  <c r="AB619" i="25"/>
  <c r="Z619" i="25"/>
  <c r="AG619" i="25"/>
  <c r="Y619" i="25"/>
  <c r="AA619" i="25"/>
  <c r="X619" i="25"/>
  <c r="AL611" i="25"/>
  <c r="AK611" i="25"/>
  <c r="AJ611" i="25"/>
  <c r="AI611" i="25"/>
  <c r="AH611" i="25"/>
  <c r="AC611" i="25"/>
  <c r="AB611" i="25"/>
  <c r="AG611" i="25"/>
  <c r="Z611" i="25"/>
  <c r="AA611" i="25"/>
  <c r="Y611" i="25"/>
  <c r="X611" i="25"/>
  <c r="AL603" i="25"/>
  <c r="AK603" i="25"/>
  <c r="AJ603" i="25"/>
  <c r="AH603" i="25"/>
  <c r="AC603" i="25"/>
  <c r="AB603" i="25"/>
  <c r="AI603" i="25"/>
  <c r="Z603" i="25"/>
  <c r="AG603" i="25"/>
  <c r="AA603" i="25"/>
  <c r="Y603" i="25"/>
  <c r="X603" i="25"/>
  <c r="AL595" i="25"/>
  <c r="AK595" i="25"/>
  <c r="AJ595" i="25"/>
  <c r="AH595" i="25"/>
  <c r="AI595" i="25"/>
  <c r="AC595" i="25"/>
  <c r="AB595" i="25"/>
  <c r="Z595" i="25"/>
  <c r="Y595" i="25"/>
  <c r="AG595" i="25"/>
  <c r="AA595" i="25"/>
  <c r="X595" i="25"/>
  <c r="AL587" i="25"/>
  <c r="AK587" i="25"/>
  <c r="AJ587" i="25"/>
  <c r="AH587" i="25"/>
  <c r="AI587" i="25"/>
  <c r="AC587" i="25"/>
  <c r="AB587" i="25"/>
  <c r="Z587" i="25"/>
  <c r="Y587" i="25"/>
  <c r="AG587" i="25"/>
  <c r="X587" i="25"/>
  <c r="AA587" i="25"/>
  <c r="AL579" i="25"/>
  <c r="AK579" i="25"/>
  <c r="AJ579" i="25"/>
  <c r="AI579" i="25"/>
  <c r="AH579" i="25"/>
  <c r="AC579" i="25"/>
  <c r="AB579" i="25"/>
  <c r="AG579" i="25"/>
  <c r="Z579" i="25"/>
  <c r="Y579" i="25"/>
  <c r="AA579" i="25"/>
  <c r="X579" i="25"/>
  <c r="AL571" i="25"/>
  <c r="AK571" i="25"/>
  <c r="AJ571" i="25"/>
  <c r="AH571" i="25"/>
  <c r="AC571" i="25"/>
  <c r="AB571" i="25"/>
  <c r="AI571" i="25"/>
  <c r="Z571" i="25"/>
  <c r="Y571" i="25"/>
  <c r="AG571" i="25"/>
  <c r="AA571" i="25"/>
  <c r="X571" i="25"/>
  <c r="AL563" i="25"/>
  <c r="AK563" i="25"/>
  <c r="AJ563" i="25"/>
  <c r="AH563" i="25"/>
  <c r="AI563" i="25"/>
  <c r="AC563" i="25"/>
  <c r="AB563" i="25"/>
  <c r="Z563" i="25"/>
  <c r="Y563" i="25"/>
  <c r="AG563" i="25"/>
  <c r="AA563" i="25"/>
  <c r="X563" i="25"/>
  <c r="AL555" i="25"/>
  <c r="AK555" i="25"/>
  <c r="AJ555" i="25"/>
  <c r="AH555" i="25"/>
  <c r="AI555" i="25"/>
  <c r="AC555" i="25"/>
  <c r="AB555" i="25"/>
  <c r="Z555" i="25"/>
  <c r="Y555" i="25"/>
  <c r="AG555" i="25"/>
  <c r="AA555" i="25"/>
  <c r="X555" i="25"/>
  <c r="AK547" i="25"/>
  <c r="AL547" i="25"/>
  <c r="AJ547" i="25"/>
  <c r="AI547" i="25"/>
  <c r="AH547" i="25"/>
  <c r="AC547" i="25"/>
  <c r="AB547" i="25"/>
  <c r="AG547" i="25"/>
  <c r="Z547" i="25"/>
  <c r="Y547" i="25"/>
  <c r="AA547" i="25"/>
  <c r="X547" i="25"/>
  <c r="AL539" i="25"/>
  <c r="AK539" i="25"/>
  <c r="AJ539" i="25"/>
  <c r="AH539" i="25"/>
  <c r="AC539" i="25"/>
  <c r="AB539" i="25"/>
  <c r="AI539" i="25"/>
  <c r="Z539" i="25"/>
  <c r="Y539" i="25"/>
  <c r="AG539" i="25"/>
  <c r="AA539" i="25"/>
  <c r="X539" i="25"/>
  <c r="AL531" i="25"/>
  <c r="AK531" i="25"/>
  <c r="AJ531" i="25"/>
  <c r="AH531" i="25"/>
  <c r="AI531" i="25"/>
  <c r="AC531" i="25"/>
  <c r="AB531" i="25"/>
  <c r="Z531" i="25"/>
  <c r="Y531" i="25"/>
  <c r="AG531" i="25"/>
  <c r="AA531" i="25"/>
  <c r="X531" i="25"/>
  <c r="AL523" i="25"/>
  <c r="AK523" i="25"/>
  <c r="AJ523" i="25"/>
  <c r="AH523" i="25"/>
  <c r="AI523" i="25"/>
  <c r="AC523" i="25"/>
  <c r="AB523" i="25"/>
  <c r="Z523" i="25"/>
  <c r="Y523" i="25"/>
  <c r="AG523" i="25"/>
  <c r="X523" i="25"/>
  <c r="AA523" i="25"/>
  <c r="AL515" i="25"/>
  <c r="AK515" i="25"/>
  <c r="AJ515" i="25"/>
  <c r="AI515" i="25"/>
  <c r="AH515" i="25"/>
  <c r="AC515" i="25"/>
  <c r="AB515" i="25"/>
  <c r="AG515" i="25"/>
  <c r="Z515" i="25"/>
  <c r="Y515" i="25"/>
  <c r="AA515" i="25"/>
  <c r="X515" i="25"/>
  <c r="AL507" i="25"/>
  <c r="AK507" i="25"/>
  <c r="AJ507" i="25"/>
  <c r="AH507" i="25"/>
  <c r="AI507" i="25"/>
  <c r="AC507" i="25"/>
  <c r="AB507" i="25"/>
  <c r="Z507" i="25"/>
  <c r="Y507" i="25"/>
  <c r="AG507" i="25"/>
  <c r="AA507" i="25"/>
  <c r="X507" i="25"/>
  <c r="AL499" i="25"/>
  <c r="AK499" i="25"/>
  <c r="AJ499" i="25"/>
  <c r="AH499" i="25"/>
  <c r="AI499" i="25"/>
  <c r="AC499" i="25"/>
  <c r="AB499" i="25"/>
  <c r="Z499" i="25"/>
  <c r="Y499" i="25"/>
  <c r="AG499" i="25"/>
  <c r="AA499" i="25"/>
  <c r="X499" i="25"/>
  <c r="AL491" i="25"/>
  <c r="AK491" i="25"/>
  <c r="AJ491" i="25"/>
  <c r="AH491" i="25"/>
  <c r="AI491" i="25"/>
  <c r="AC491" i="25"/>
  <c r="AB491" i="25"/>
  <c r="Z491" i="25"/>
  <c r="Y491" i="25"/>
  <c r="AG491" i="25"/>
  <c r="X491" i="25"/>
  <c r="AA491" i="25"/>
  <c r="AK483" i="25"/>
  <c r="AJ483" i="25"/>
  <c r="AL483" i="25"/>
  <c r="AI483" i="25"/>
  <c r="AH483" i="25"/>
  <c r="AC483" i="25"/>
  <c r="AB483" i="25"/>
  <c r="AG483" i="25"/>
  <c r="Z483" i="25"/>
  <c r="Y483" i="25"/>
  <c r="AA483" i="25"/>
  <c r="X483" i="25"/>
  <c r="AL475" i="25"/>
  <c r="AK475" i="25"/>
  <c r="AJ475" i="25"/>
  <c r="AH475" i="25"/>
  <c r="AC475" i="25"/>
  <c r="AB475" i="25"/>
  <c r="AI475" i="25"/>
  <c r="Z475" i="25"/>
  <c r="Y475" i="25"/>
  <c r="AG475" i="25"/>
  <c r="AA475" i="25"/>
  <c r="X475" i="25"/>
  <c r="AK467" i="25"/>
  <c r="AL467" i="25"/>
  <c r="AJ467" i="25"/>
  <c r="AH467" i="25"/>
  <c r="AI467" i="25"/>
  <c r="AC467" i="25"/>
  <c r="AB467" i="25"/>
  <c r="Z467" i="25"/>
  <c r="Y467" i="25"/>
  <c r="AG467" i="25"/>
  <c r="AA467" i="25"/>
  <c r="X467" i="25"/>
  <c r="AL459" i="25"/>
  <c r="AK459" i="25"/>
  <c r="AJ459" i="25"/>
  <c r="AI459" i="25"/>
  <c r="AH459" i="25"/>
  <c r="AC459" i="25"/>
  <c r="AB459" i="25"/>
  <c r="Z459" i="25"/>
  <c r="Y459" i="25"/>
  <c r="AG459" i="25"/>
  <c r="AA459" i="25"/>
  <c r="X459" i="25"/>
  <c r="AL451" i="25"/>
  <c r="AK451" i="25"/>
  <c r="AJ451" i="25"/>
  <c r="AI451" i="25"/>
  <c r="AH451" i="25"/>
  <c r="AC451" i="25"/>
  <c r="AB451" i="25"/>
  <c r="AG451" i="25"/>
  <c r="Z451" i="25"/>
  <c r="Y451" i="25"/>
  <c r="AA451" i="25"/>
  <c r="X451" i="25"/>
  <c r="AL443" i="25"/>
  <c r="AK443" i="25"/>
  <c r="AJ443" i="25"/>
  <c r="AI443" i="25"/>
  <c r="AH443" i="25"/>
  <c r="AC443" i="25"/>
  <c r="AB443" i="25"/>
  <c r="Z443" i="25"/>
  <c r="Y443" i="25"/>
  <c r="AG443" i="25"/>
  <c r="AA443" i="25"/>
  <c r="X443" i="25"/>
  <c r="AL435" i="25"/>
  <c r="AK435" i="25"/>
  <c r="AJ435" i="25"/>
  <c r="AI435" i="25"/>
  <c r="AH435" i="25"/>
  <c r="AG435" i="25"/>
  <c r="AC435" i="25"/>
  <c r="AB435" i="25"/>
  <c r="Z435" i="25"/>
  <c r="Y435" i="25"/>
  <c r="AA435" i="25"/>
  <c r="X435" i="25"/>
  <c r="AL427" i="25"/>
  <c r="AK427" i="25"/>
  <c r="AJ427" i="25"/>
  <c r="AI427" i="25"/>
  <c r="AH427" i="25"/>
  <c r="AG427" i="25"/>
  <c r="AC427" i="25"/>
  <c r="AB427" i="25"/>
  <c r="Z427" i="25"/>
  <c r="Y427" i="25"/>
  <c r="X427" i="25"/>
  <c r="AA427" i="25"/>
  <c r="AL419" i="25"/>
  <c r="AK419" i="25"/>
  <c r="AJ419" i="25"/>
  <c r="AI419" i="25"/>
  <c r="AH419" i="25"/>
  <c r="AG419" i="25"/>
  <c r="AC419" i="25"/>
  <c r="AB419" i="25"/>
  <c r="Z419" i="25"/>
  <c r="Y419" i="25"/>
  <c r="AA419" i="25"/>
  <c r="X419" i="25"/>
  <c r="AL411" i="25"/>
  <c r="AK411" i="25"/>
  <c r="AJ411" i="25"/>
  <c r="AI411" i="25"/>
  <c r="AH411" i="25"/>
  <c r="AG411" i="25"/>
  <c r="AC411" i="25"/>
  <c r="AB411" i="25"/>
  <c r="Z411" i="25"/>
  <c r="Y411" i="25"/>
  <c r="AA411" i="25"/>
  <c r="X411" i="25"/>
  <c r="AL403" i="25"/>
  <c r="AK403" i="25"/>
  <c r="AJ403" i="25"/>
  <c r="AI403" i="25"/>
  <c r="AH403" i="25"/>
  <c r="AG403" i="25"/>
  <c r="AC403" i="25"/>
  <c r="AB403" i="25"/>
  <c r="Z403" i="25"/>
  <c r="Y403" i="25"/>
  <c r="AA403" i="25"/>
  <c r="X403" i="25"/>
  <c r="AL395" i="25"/>
  <c r="AK395" i="25"/>
  <c r="AJ395" i="25"/>
  <c r="AI395" i="25"/>
  <c r="AH395" i="25"/>
  <c r="AG395" i="25"/>
  <c r="AC395" i="25"/>
  <c r="AB395" i="25"/>
  <c r="Z395" i="25"/>
  <c r="Y395" i="25"/>
  <c r="AA395" i="25"/>
  <c r="X395" i="25"/>
  <c r="AL387" i="25"/>
  <c r="AK387" i="25"/>
  <c r="AJ387" i="25"/>
  <c r="AI387" i="25"/>
  <c r="AH387" i="25"/>
  <c r="AG387" i="25"/>
  <c r="AC387" i="25"/>
  <c r="AB387" i="25"/>
  <c r="Z387" i="25"/>
  <c r="Y387" i="25"/>
  <c r="AA387" i="25"/>
  <c r="X387" i="25"/>
  <c r="AL379" i="25"/>
  <c r="AK379" i="25"/>
  <c r="AJ379" i="25"/>
  <c r="AI379" i="25"/>
  <c r="AH379" i="25"/>
  <c r="AG379" i="25"/>
  <c r="AC379" i="25"/>
  <c r="AB379" i="25"/>
  <c r="Z379" i="25"/>
  <c r="Y379" i="25"/>
  <c r="AA379" i="25"/>
  <c r="X379" i="25"/>
  <c r="AL371" i="25"/>
  <c r="AK371" i="25"/>
  <c r="AJ371" i="25"/>
  <c r="AI371" i="25"/>
  <c r="AH371" i="25"/>
  <c r="AG371" i="25"/>
  <c r="AC371" i="25"/>
  <c r="AB371" i="25"/>
  <c r="Z371" i="25"/>
  <c r="Y371" i="25"/>
  <c r="AA371" i="25"/>
  <c r="X371" i="25"/>
  <c r="AL363" i="25"/>
  <c r="AK363" i="25"/>
  <c r="AJ363" i="25"/>
  <c r="AI363" i="25"/>
  <c r="AH363" i="25"/>
  <c r="AG363" i="25"/>
  <c r="AC363" i="25"/>
  <c r="AB363" i="25"/>
  <c r="Z363" i="25"/>
  <c r="Y363" i="25"/>
  <c r="AA363" i="25"/>
  <c r="X363" i="25"/>
  <c r="AL355" i="25"/>
  <c r="AK355" i="25"/>
  <c r="AJ355" i="25"/>
  <c r="AI355" i="25"/>
  <c r="AH355" i="25"/>
  <c r="AG355" i="25"/>
  <c r="AC355" i="25"/>
  <c r="AB355" i="25"/>
  <c r="Z355" i="25"/>
  <c r="Y355" i="25"/>
  <c r="AA355" i="25"/>
  <c r="X355" i="25"/>
  <c r="AL347" i="25"/>
  <c r="AK347" i="25"/>
  <c r="AJ347" i="25"/>
  <c r="AI347" i="25"/>
  <c r="AH347" i="25"/>
  <c r="AG347" i="25"/>
  <c r="AC347" i="25"/>
  <c r="AB347" i="25"/>
  <c r="Z347" i="25"/>
  <c r="Y347" i="25"/>
  <c r="AA347" i="25"/>
  <c r="X347" i="25"/>
  <c r="AL339" i="25"/>
  <c r="AK339" i="25"/>
  <c r="AJ339" i="25"/>
  <c r="AI339" i="25"/>
  <c r="AH339" i="25"/>
  <c r="AG339" i="25"/>
  <c r="AC339" i="25"/>
  <c r="AB339" i="25"/>
  <c r="Z339" i="25"/>
  <c r="Y339" i="25"/>
  <c r="AA339" i="25"/>
  <c r="X339" i="25"/>
  <c r="AL331" i="25"/>
  <c r="AK331" i="25"/>
  <c r="AJ331" i="25"/>
  <c r="AI331" i="25"/>
  <c r="AH331" i="25"/>
  <c r="AG331" i="25"/>
  <c r="AC331" i="25"/>
  <c r="AB331" i="25"/>
  <c r="Z331" i="25"/>
  <c r="Y331" i="25"/>
  <c r="AA331" i="25"/>
  <c r="X331" i="25"/>
  <c r="AL323" i="25"/>
  <c r="AK323" i="25"/>
  <c r="AJ323" i="25"/>
  <c r="AI323" i="25"/>
  <c r="AH323" i="25"/>
  <c r="AG323" i="25"/>
  <c r="AC323" i="25"/>
  <c r="AB323" i="25"/>
  <c r="Z323" i="25"/>
  <c r="Y323" i="25"/>
  <c r="AA323" i="25"/>
  <c r="X323" i="25"/>
  <c r="AL315" i="25"/>
  <c r="AK315" i="25"/>
  <c r="AJ315" i="25"/>
  <c r="AI315" i="25"/>
  <c r="AH315" i="25"/>
  <c r="AG315" i="25"/>
  <c r="AC315" i="25"/>
  <c r="AB315" i="25"/>
  <c r="Z315" i="25"/>
  <c r="Y315" i="25"/>
  <c r="AA315" i="25"/>
  <c r="X315" i="25"/>
  <c r="AL307" i="25"/>
  <c r="AK307" i="25"/>
  <c r="AJ307" i="25"/>
  <c r="AI307" i="25"/>
  <c r="AH307" i="25"/>
  <c r="AG307" i="25"/>
  <c r="AC307" i="25"/>
  <c r="AB307" i="25"/>
  <c r="Z307" i="25"/>
  <c r="Y307" i="25"/>
  <c r="AA307" i="25"/>
  <c r="X307" i="25"/>
  <c r="AL299" i="25"/>
  <c r="AK299" i="25"/>
  <c r="AJ299" i="25"/>
  <c r="AI299" i="25"/>
  <c r="AH299" i="25"/>
  <c r="AG299" i="25"/>
  <c r="AC299" i="25"/>
  <c r="AB299" i="25"/>
  <c r="Z299" i="25"/>
  <c r="Y299" i="25"/>
  <c r="AA299" i="25"/>
  <c r="X299" i="25"/>
  <c r="AL291" i="25"/>
  <c r="AK291" i="25"/>
  <c r="AJ291" i="25"/>
  <c r="AI291" i="25"/>
  <c r="AH291" i="25"/>
  <c r="AG291" i="25"/>
  <c r="AC291" i="25"/>
  <c r="AB291" i="25"/>
  <c r="Z291" i="25"/>
  <c r="Y291" i="25"/>
  <c r="AA291" i="25"/>
  <c r="X291" i="25"/>
  <c r="AL283" i="25"/>
  <c r="AK283" i="25"/>
  <c r="AJ283" i="25"/>
  <c r="AI283" i="25"/>
  <c r="AH283" i="25"/>
  <c r="AG283" i="25"/>
  <c r="AC283" i="25"/>
  <c r="AB283" i="25"/>
  <c r="Z283" i="25"/>
  <c r="Y283" i="25"/>
  <c r="AA283" i="25"/>
  <c r="X283" i="25"/>
  <c r="AL275" i="25"/>
  <c r="AK275" i="25"/>
  <c r="AJ275" i="25"/>
  <c r="AI275" i="25"/>
  <c r="AH275" i="25"/>
  <c r="AG275" i="25"/>
  <c r="AC275" i="25"/>
  <c r="AB275" i="25"/>
  <c r="Z275" i="25"/>
  <c r="Y275" i="25"/>
  <c r="AA275" i="25"/>
  <c r="X275" i="25"/>
  <c r="AL267" i="25"/>
  <c r="AK267" i="25"/>
  <c r="AJ267" i="25"/>
  <c r="AI267" i="25"/>
  <c r="AH267" i="25"/>
  <c r="AG267" i="25"/>
  <c r="AC267" i="25"/>
  <c r="AB267" i="25"/>
  <c r="Z267" i="25"/>
  <c r="Y267" i="25"/>
  <c r="AA267" i="25"/>
  <c r="X267" i="25"/>
  <c r="AL259" i="25"/>
  <c r="AK259" i="25"/>
  <c r="AJ259" i="25"/>
  <c r="AI259" i="25"/>
  <c r="AH259" i="25"/>
  <c r="AG259" i="25"/>
  <c r="AC259" i="25"/>
  <c r="AB259" i="25"/>
  <c r="Z259" i="25"/>
  <c r="Y259" i="25"/>
  <c r="X259" i="25"/>
  <c r="AA259" i="25"/>
  <c r="AL251" i="25"/>
  <c r="AK251" i="25"/>
  <c r="AJ251" i="25"/>
  <c r="AI251" i="25"/>
  <c r="AH251" i="25"/>
  <c r="AG251" i="25"/>
  <c r="AC251" i="25"/>
  <c r="AB251" i="25"/>
  <c r="Z251" i="25"/>
  <c r="Y251" i="25"/>
  <c r="AA251" i="25"/>
  <c r="X251" i="25"/>
  <c r="AL243" i="25"/>
  <c r="AK243" i="25"/>
  <c r="AJ243" i="25"/>
  <c r="AI243" i="25"/>
  <c r="AH243" i="25"/>
  <c r="AG243" i="25"/>
  <c r="AC243" i="25"/>
  <c r="AB243" i="25"/>
  <c r="Z243" i="25"/>
  <c r="AA243" i="25"/>
  <c r="Y243" i="25"/>
  <c r="X243" i="25"/>
  <c r="AL235" i="25"/>
  <c r="AK235" i="25"/>
  <c r="AJ235" i="25"/>
  <c r="AI235" i="25"/>
  <c r="AH235" i="25"/>
  <c r="AG235" i="25"/>
  <c r="AC235" i="25"/>
  <c r="AB235" i="25"/>
  <c r="Z235" i="25"/>
  <c r="Y235" i="25"/>
  <c r="AA235" i="25"/>
  <c r="X235" i="25"/>
  <c r="AL227" i="25"/>
  <c r="AK227" i="25"/>
  <c r="AJ227" i="25"/>
  <c r="AI227" i="25"/>
  <c r="AH227" i="25"/>
  <c r="AG227" i="25"/>
  <c r="AC227" i="25"/>
  <c r="AB227" i="25"/>
  <c r="Z227" i="25"/>
  <c r="Y227" i="25"/>
  <c r="AA227" i="25"/>
  <c r="X227" i="25"/>
  <c r="AL219" i="25"/>
  <c r="AK219" i="25"/>
  <c r="AJ219" i="25"/>
  <c r="AI219" i="25"/>
  <c r="AH219" i="25"/>
  <c r="AG219" i="25"/>
  <c r="AC219" i="25"/>
  <c r="AB219" i="25"/>
  <c r="AA219" i="25"/>
  <c r="Z219" i="25"/>
  <c r="Y219" i="25"/>
  <c r="X219" i="25"/>
  <c r="AL211" i="25"/>
  <c r="AK211" i="25"/>
  <c r="AJ211" i="25"/>
  <c r="AI211" i="25"/>
  <c r="AH211" i="25"/>
  <c r="AG211" i="25"/>
  <c r="AC211" i="25"/>
  <c r="AB211" i="25"/>
  <c r="Z211" i="25"/>
  <c r="Y211" i="25"/>
  <c r="AA211" i="25"/>
  <c r="X211" i="25"/>
  <c r="AL203" i="25"/>
  <c r="AK203" i="25"/>
  <c r="AJ203" i="25"/>
  <c r="AI203" i="25"/>
  <c r="AH203" i="25"/>
  <c r="AG203" i="25"/>
  <c r="AC203" i="25"/>
  <c r="AB203" i="25"/>
  <c r="Z203" i="25"/>
  <c r="Y203" i="25"/>
  <c r="AA203" i="25"/>
  <c r="X203" i="25"/>
  <c r="AL195" i="25"/>
  <c r="AK195" i="25"/>
  <c r="AJ195" i="25"/>
  <c r="AI195" i="25"/>
  <c r="AH195" i="25"/>
  <c r="AG195" i="25"/>
  <c r="AC195" i="25"/>
  <c r="AB195" i="25"/>
  <c r="Z195" i="25"/>
  <c r="Y195" i="25"/>
  <c r="AA195" i="25"/>
  <c r="X195" i="25"/>
  <c r="AL187" i="25"/>
  <c r="AK187" i="25"/>
  <c r="AJ187" i="25"/>
  <c r="AI187" i="25"/>
  <c r="AH187" i="25"/>
  <c r="AG187" i="25"/>
  <c r="AC187" i="25"/>
  <c r="AB187" i="25"/>
  <c r="Z187" i="25"/>
  <c r="Y187" i="25"/>
  <c r="AA187" i="25"/>
  <c r="X187" i="25"/>
  <c r="AL179" i="25"/>
  <c r="AK179" i="25"/>
  <c r="AJ179" i="25"/>
  <c r="AI179" i="25"/>
  <c r="AH179" i="25"/>
  <c r="AG179" i="25"/>
  <c r="AC179" i="25"/>
  <c r="AB179" i="25"/>
  <c r="Z179" i="25"/>
  <c r="AA179" i="25"/>
  <c r="Y179" i="25"/>
  <c r="X179" i="25"/>
  <c r="AL171" i="25"/>
  <c r="AK171" i="25"/>
  <c r="AJ171" i="25"/>
  <c r="AI171" i="25"/>
  <c r="AH171" i="25"/>
  <c r="AG171" i="25"/>
  <c r="AC171" i="25"/>
  <c r="AB171" i="25"/>
  <c r="Z171" i="25"/>
  <c r="Y171" i="25"/>
  <c r="AA171" i="25"/>
  <c r="X171" i="25"/>
  <c r="AL1002" i="25"/>
  <c r="AJ1002" i="25"/>
  <c r="AH1002" i="25"/>
  <c r="AK1002" i="25"/>
  <c r="AI1002" i="25"/>
  <c r="AB1002" i="25"/>
  <c r="AG1002" i="25"/>
  <c r="AC1002" i="25"/>
  <c r="AA1002" i="25"/>
  <c r="Y1002" i="25"/>
  <c r="X1002" i="25"/>
  <c r="Z1002" i="25"/>
  <c r="AL994" i="25"/>
  <c r="AJ994" i="25"/>
  <c r="AK994" i="25"/>
  <c r="AH994" i="25"/>
  <c r="AB994" i="25"/>
  <c r="AI994" i="25"/>
  <c r="AG994" i="25"/>
  <c r="AC994" i="25"/>
  <c r="AA994" i="25"/>
  <c r="Z994" i="25"/>
  <c r="Y994" i="25"/>
  <c r="X994" i="25"/>
  <c r="AL986" i="25"/>
  <c r="AJ986" i="25"/>
  <c r="AK986" i="25"/>
  <c r="AH986" i="25"/>
  <c r="AB986" i="25"/>
  <c r="AI986" i="25"/>
  <c r="AG986" i="25"/>
  <c r="AC986" i="25"/>
  <c r="AA986" i="25"/>
  <c r="Z986" i="25"/>
  <c r="Y986" i="25"/>
  <c r="X986" i="25"/>
  <c r="AL978" i="25"/>
  <c r="AJ978" i="25"/>
  <c r="AK978" i="25"/>
  <c r="AH978" i="25"/>
  <c r="AB978" i="25"/>
  <c r="AI978" i="25"/>
  <c r="AG978" i="25"/>
  <c r="AC978" i="25"/>
  <c r="AA978" i="25"/>
  <c r="Z978" i="25"/>
  <c r="Y978" i="25"/>
  <c r="X978" i="25"/>
  <c r="AL970" i="25"/>
  <c r="AK970" i="25"/>
  <c r="AJ970" i="25"/>
  <c r="AH970" i="25"/>
  <c r="AI970" i="25"/>
  <c r="AB970" i="25"/>
  <c r="AG970" i="25"/>
  <c r="AC970" i="25"/>
  <c r="AA970" i="25"/>
  <c r="Z970" i="25"/>
  <c r="Y970" i="25"/>
  <c r="X970" i="25"/>
  <c r="AL962" i="25"/>
  <c r="AK962" i="25"/>
  <c r="AJ962" i="25"/>
  <c r="AH962" i="25"/>
  <c r="AB962" i="25"/>
  <c r="AI962" i="25"/>
  <c r="AG962" i="25"/>
  <c r="AC962" i="25"/>
  <c r="AA962" i="25"/>
  <c r="Z962" i="25"/>
  <c r="Y962" i="25"/>
  <c r="X962" i="25"/>
  <c r="AL954" i="25"/>
  <c r="AK954" i="25"/>
  <c r="AJ954" i="25"/>
  <c r="AH954" i="25"/>
  <c r="AB954" i="25"/>
  <c r="AI954" i="25"/>
  <c r="AG954" i="25"/>
  <c r="AC954" i="25"/>
  <c r="AA954" i="25"/>
  <c r="Z954" i="25"/>
  <c r="X954" i="25"/>
  <c r="Y954" i="25"/>
  <c r="AL946" i="25"/>
  <c r="AK946" i="25"/>
  <c r="AJ946" i="25"/>
  <c r="AH946" i="25"/>
  <c r="AB946" i="25"/>
  <c r="AI946" i="25"/>
  <c r="AG946" i="25"/>
  <c r="AC946" i="25"/>
  <c r="AA946" i="25"/>
  <c r="Z946" i="25"/>
  <c r="X946" i="25"/>
  <c r="Y946" i="25"/>
  <c r="AL938" i="25"/>
  <c r="AK938" i="25"/>
  <c r="AJ938" i="25"/>
  <c r="AH938" i="25"/>
  <c r="AI938" i="25"/>
  <c r="AB938" i="25"/>
  <c r="AG938" i="25"/>
  <c r="AC938" i="25"/>
  <c r="AA938" i="25"/>
  <c r="Y938" i="25"/>
  <c r="Z938" i="25"/>
  <c r="X938" i="25"/>
  <c r="AL930" i="25"/>
  <c r="AK930" i="25"/>
  <c r="AJ930" i="25"/>
  <c r="AH930" i="25"/>
  <c r="AB930" i="25"/>
  <c r="AI930" i="25"/>
  <c r="AG930" i="25"/>
  <c r="AC930" i="25"/>
  <c r="AA930" i="25"/>
  <c r="Z930" i="25"/>
  <c r="Y930" i="25"/>
  <c r="X930" i="25"/>
  <c r="AL922" i="25"/>
  <c r="AK922" i="25"/>
  <c r="AJ922" i="25"/>
  <c r="AH922" i="25"/>
  <c r="AB922" i="25"/>
  <c r="AI922" i="25"/>
  <c r="AG922" i="25"/>
  <c r="AC922" i="25"/>
  <c r="AA922" i="25"/>
  <c r="Z922" i="25"/>
  <c r="Y922" i="25"/>
  <c r="X922" i="25"/>
  <c r="AL914" i="25"/>
  <c r="AK914" i="25"/>
  <c r="AJ914" i="25"/>
  <c r="AH914" i="25"/>
  <c r="AB914" i="25"/>
  <c r="AI914" i="25"/>
  <c r="AG914" i="25"/>
  <c r="AC914" i="25"/>
  <c r="AA914" i="25"/>
  <c r="Z914" i="25"/>
  <c r="Y914" i="25"/>
  <c r="X914" i="25"/>
  <c r="AL906" i="25"/>
  <c r="AK906" i="25"/>
  <c r="AJ906" i="25"/>
  <c r="AH906" i="25"/>
  <c r="AI906" i="25"/>
  <c r="AB906" i="25"/>
  <c r="AG906" i="25"/>
  <c r="AC906" i="25"/>
  <c r="AA906" i="25"/>
  <c r="Z906" i="25"/>
  <c r="Y906" i="25"/>
  <c r="X906" i="25"/>
  <c r="AL898" i="25"/>
  <c r="AK898" i="25"/>
  <c r="AJ898" i="25"/>
  <c r="AH898" i="25"/>
  <c r="AI898" i="25"/>
  <c r="AB898" i="25"/>
  <c r="AG898" i="25"/>
  <c r="AC898" i="25"/>
  <c r="AA898" i="25"/>
  <c r="Z898" i="25"/>
  <c r="Y898" i="25"/>
  <c r="X898" i="25"/>
  <c r="AL890" i="25"/>
  <c r="AK890" i="25"/>
  <c r="AJ890" i="25"/>
  <c r="AH890" i="25"/>
  <c r="AI890" i="25"/>
  <c r="AB890" i="25"/>
  <c r="AG890" i="25"/>
  <c r="AC890" i="25"/>
  <c r="AA890" i="25"/>
  <c r="Z890" i="25"/>
  <c r="X890" i="25"/>
  <c r="Y890" i="25"/>
  <c r="AL882" i="25"/>
  <c r="AK882" i="25"/>
  <c r="AJ882" i="25"/>
  <c r="AH882" i="25"/>
  <c r="AB882" i="25"/>
  <c r="AI882" i="25"/>
  <c r="AG882" i="25"/>
  <c r="AC882" i="25"/>
  <c r="AA882" i="25"/>
  <c r="Z882" i="25"/>
  <c r="X882" i="25"/>
  <c r="Y882" i="25"/>
  <c r="AL874" i="25"/>
  <c r="AK874" i="25"/>
  <c r="AJ874" i="25"/>
  <c r="AH874" i="25"/>
  <c r="AI874" i="25"/>
  <c r="AB874" i="25"/>
  <c r="AG874" i="25"/>
  <c r="AC874" i="25"/>
  <c r="AA874" i="25"/>
  <c r="Y874" i="25"/>
  <c r="Z874" i="25"/>
  <c r="X874" i="25"/>
  <c r="AL866" i="25"/>
  <c r="AK866" i="25"/>
  <c r="AJ866" i="25"/>
  <c r="AH866" i="25"/>
  <c r="AB866" i="25"/>
  <c r="AI866" i="25"/>
  <c r="AG866" i="25"/>
  <c r="AC866" i="25"/>
  <c r="AA866" i="25"/>
  <c r="Z866" i="25"/>
  <c r="Y866" i="25"/>
  <c r="X866" i="25"/>
  <c r="AL858" i="25"/>
  <c r="AK858" i="25"/>
  <c r="AJ858" i="25"/>
  <c r="AH858" i="25"/>
  <c r="AI858" i="25"/>
  <c r="AB858" i="25"/>
  <c r="AG858" i="25"/>
  <c r="AC858" i="25"/>
  <c r="AA858" i="25"/>
  <c r="Z858" i="25"/>
  <c r="Y858" i="25"/>
  <c r="X858" i="25"/>
  <c r="AL850" i="25"/>
  <c r="AK850" i="25"/>
  <c r="AJ850" i="25"/>
  <c r="AH850" i="25"/>
  <c r="AB850" i="25"/>
  <c r="AG850" i="25"/>
  <c r="AI850" i="25"/>
  <c r="AC850" i="25"/>
  <c r="AA850" i="25"/>
  <c r="Z850" i="25"/>
  <c r="Y850" i="25"/>
  <c r="X850" i="25"/>
  <c r="AL842" i="25"/>
  <c r="AK842" i="25"/>
  <c r="AJ842" i="25"/>
  <c r="AH842" i="25"/>
  <c r="AI842" i="25"/>
  <c r="AB842" i="25"/>
  <c r="AG842" i="25"/>
  <c r="AC842" i="25"/>
  <c r="AA842" i="25"/>
  <c r="Y842" i="25"/>
  <c r="X842" i="25"/>
  <c r="Z842" i="25"/>
  <c r="AK834" i="25"/>
  <c r="AL834" i="25"/>
  <c r="AJ834" i="25"/>
  <c r="AH834" i="25"/>
  <c r="AB834" i="25"/>
  <c r="AG834" i="25"/>
  <c r="AC834" i="25"/>
  <c r="AI834" i="25"/>
  <c r="AA834" i="25"/>
  <c r="Z834" i="25"/>
  <c r="Y834" i="25"/>
  <c r="X834" i="25"/>
  <c r="AL826" i="25"/>
  <c r="AK826" i="25"/>
  <c r="AJ826" i="25"/>
  <c r="AH826" i="25"/>
  <c r="AI826" i="25"/>
  <c r="AB826" i="25"/>
  <c r="AG826" i="25"/>
  <c r="AC826" i="25"/>
  <c r="AA826" i="25"/>
  <c r="Z826" i="25"/>
  <c r="X826" i="25"/>
  <c r="Y826" i="25"/>
  <c r="AK818" i="25"/>
  <c r="AL818" i="25"/>
  <c r="AJ818" i="25"/>
  <c r="AH818" i="25"/>
  <c r="AB818" i="25"/>
  <c r="AI818" i="25"/>
  <c r="AG818" i="25"/>
  <c r="AC818" i="25"/>
  <c r="AA818" i="25"/>
  <c r="Z818" i="25"/>
  <c r="Y818" i="25"/>
  <c r="X818" i="25"/>
  <c r="AL810" i="25"/>
  <c r="AK810" i="25"/>
  <c r="AJ810" i="25"/>
  <c r="AH810" i="25"/>
  <c r="AI810" i="25"/>
  <c r="AB810" i="25"/>
  <c r="AG810" i="25"/>
  <c r="AC810" i="25"/>
  <c r="AA810" i="25"/>
  <c r="Y810" i="25"/>
  <c r="Z810" i="25"/>
  <c r="X810" i="25"/>
  <c r="AL802" i="25"/>
  <c r="AK802" i="25"/>
  <c r="AJ802" i="25"/>
  <c r="AI802" i="25"/>
  <c r="AH802" i="25"/>
  <c r="AB802" i="25"/>
  <c r="AG802" i="25"/>
  <c r="AC802" i="25"/>
  <c r="AA802" i="25"/>
  <c r="Z802" i="25"/>
  <c r="Y802" i="25"/>
  <c r="X802" i="25"/>
  <c r="AL794" i="25"/>
  <c r="AK794" i="25"/>
  <c r="AJ794" i="25"/>
  <c r="AI794" i="25"/>
  <c r="AH794" i="25"/>
  <c r="AB794" i="25"/>
  <c r="AG794" i="25"/>
  <c r="AC794" i="25"/>
  <c r="AA794" i="25"/>
  <c r="Z794" i="25"/>
  <c r="Y794" i="25"/>
  <c r="X794" i="25"/>
  <c r="AL786" i="25"/>
  <c r="AK786" i="25"/>
  <c r="AJ786" i="25"/>
  <c r="AI786" i="25"/>
  <c r="AH786" i="25"/>
  <c r="AB786" i="25"/>
  <c r="AG786" i="25"/>
  <c r="AC786" i="25"/>
  <c r="AA786" i="25"/>
  <c r="Y786" i="25"/>
  <c r="X786" i="25"/>
  <c r="Z786" i="25"/>
  <c r="AL778" i="25"/>
  <c r="AK778" i="25"/>
  <c r="AJ778" i="25"/>
  <c r="AI778" i="25"/>
  <c r="AH778" i="25"/>
  <c r="AB778" i="25"/>
  <c r="AG778" i="25"/>
  <c r="AC778" i="25"/>
  <c r="AA778" i="25"/>
  <c r="Y778" i="25"/>
  <c r="Z778" i="25"/>
  <c r="X778" i="25"/>
  <c r="AK770" i="25"/>
  <c r="AL770" i="25"/>
  <c r="AJ770" i="25"/>
  <c r="AI770" i="25"/>
  <c r="AH770" i="25"/>
  <c r="AB770" i="25"/>
  <c r="AG770" i="25"/>
  <c r="AC770" i="25"/>
  <c r="AA770" i="25"/>
  <c r="Z770" i="25"/>
  <c r="Y770" i="25"/>
  <c r="X770" i="25"/>
  <c r="AL762" i="25"/>
  <c r="AK762" i="25"/>
  <c r="AJ762" i="25"/>
  <c r="AI762" i="25"/>
  <c r="AH762" i="25"/>
  <c r="AB762" i="25"/>
  <c r="AG762" i="25"/>
  <c r="AC762" i="25"/>
  <c r="AA762" i="25"/>
  <c r="Z762" i="25"/>
  <c r="Y762" i="25"/>
  <c r="X762" i="25"/>
  <c r="AL754" i="25"/>
  <c r="AK754" i="25"/>
  <c r="AJ754" i="25"/>
  <c r="AI754" i="25"/>
  <c r="AH754" i="25"/>
  <c r="AB754" i="25"/>
  <c r="AG754" i="25"/>
  <c r="AC754" i="25"/>
  <c r="AA754" i="25"/>
  <c r="Z754" i="25"/>
  <c r="Y754" i="25"/>
  <c r="X754" i="25"/>
  <c r="AL746" i="25"/>
  <c r="AK746" i="25"/>
  <c r="AJ746" i="25"/>
  <c r="AI746" i="25"/>
  <c r="AH746" i="25"/>
  <c r="AB746" i="25"/>
  <c r="AG746" i="25"/>
  <c r="AC746" i="25"/>
  <c r="AA746" i="25"/>
  <c r="Y746" i="25"/>
  <c r="Z746" i="25"/>
  <c r="X746" i="25"/>
  <c r="AL738" i="25"/>
  <c r="AK738" i="25"/>
  <c r="AJ738" i="25"/>
  <c r="AI738" i="25"/>
  <c r="AH738" i="25"/>
  <c r="AB738" i="25"/>
  <c r="AG738" i="25"/>
  <c r="AC738" i="25"/>
  <c r="AA738" i="25"/>
  <c r="Z738" i="25"/>
  <c r="Y738" i="25"/>
  <c r="X738" i="25"/>
  <c r="AL730" i="25"/>
  <c r="AK730" i="25"/>
  <c r="AJ730" i="25"/>
  <c r="AI730" i="25"/>
  <c r="AH730" i="25"/>
  <c r="AB730" i="25"/>
  <c r="AG730" i="25"/>
  <c r="AC730" i="25"/>
  <c r="AA730" i="25"/>
  <c r="Z730" i="25"/>
  <c r="Y730" i="25"/>
  <c r="X730" i="25"/>
  <c r="AL722" i="25"/>
  <c r="AK722" i="25"/>
  <c r="AJ722" i="25"/>
  <c r="AI722" i="25"/>
  <c r="AH722" i="25"/>
  <c r="AB722" i="25"/>
  <c r="AG722" i="25"/>
  <c r="AC722" i="25"/>
  <c r="AA722" i="25"/>
  <c r="Y722" i="25"/>
  <c r="Z722" i="25"/>
  <c r="X722" i="25"/>
  <c r="AL714" i="25"/>
  <c r="AK714" i="25"/>
  <c r="AJ714" i="25"/>
  <c r="AI714" i="25"/>
  <c r="AH714" i="25"/>
  <c r="AB714" i="25"/>
  <c r="AG714" i="25"/>
  <c r="AC714" i="25"/>
  <c r="AA714" i="25"/>
  <c r="Y714" i="25"/>
  <c r="Z714" i="25"/>
  <c r="X714" i="25"/>
  <c r="AL706" i="25"/>
  <c r="AK706" i="25"/>
  <c r="AJ706" i="25"/>
  <c r="AI706" i="25"/>
  <c r="AH706" i="25"/>
  <c r="AB706" i="25"/>
  <c r="AG706" i="25"/>
  <c r="AC706" i="25"/>
  <c r="AA706" i="25"/>
  <c r="Z706" i="25"/>
  <c r="Y706" i="25"/>
  <c r="X706" i="25"/>
  <c r="AL698" i="25"/>
  <c r="AK698" i="25"/>
  <c r="AJ698" i="25"/>
  <c r="AI698" i="25"/>
  <c r="AH698" i="25"/>
  <c r="AB698" i="25"/>
  <c r="AG698" i="25"/>
  <c r="AC698" i="25"/>
  <c r="AA698" i="25"/>
  <c r="Z698" i="25"/>
  <c r="Y698" i="25"/>
  <c r="X698" i="25"/>
  <c r="AL690" i="25"/>
  <c r="AK690" i="25"/>
  <c r="AJ690" i="25"/>
  <c r="AI690" i="25"/>
  <c r="AH690" i="25"/>
  <c r="AB690" i="25"/>
  <c r="AG690" i="25"/>
  <c r="AC690" i="25"/>
  <c r="AA690" i="25"/>
  <c r="Z690" i="25"/>
  <c r="X690" i="25"/>
  <c r="Y690" i="25"/>
  <c r="AL682" i="25"/>
  <c r="AK682" i="25"/>
  <c r="AJ682" i="25"/>
  <c r="AI682" i="25"/>
  <c r="AH682" i="25"/>
  <c r="AB682" i="25"/>
  <c r="AG682" i="25"/>
  <c r="AC682" i="25"/>
  <c r="AA682" i="25"/>
  <c r="Y682" i="25"/>
  <c r="Z682" i="25"/>
  <c r="X682" i="25"/>
  <c r="AL674" i="25"/>
  <c r="AK674" i="25"/>
  <c r="AJ674" i="25"/>
  <c r="AI674" i="25"/>
  <c r="AH674" i="25"/>
  <c r="AB674" i="25"/>
  <c r="AG674" i="25"/>
  <c r="AC674" i="25"/>
  <c r="AA674" i="25"/>
  <c r="Z674" i="25"/>
  <c r="Y674" i="25"/>
  <c r="X674" i="25"/>
  <c r="AL666" i="25"/>
  <c r="AK666" i="25"/>
  <c r="AJ666" i="25"/>
  <c r="AI666" i="25"/>
  <c r="AH666" i="25"/>
  <c r="AB666" i="25"/>
  <c r="AG666" i="25"/>
  <c r="AC666" i="25"/>
  <c r="AA666" i="25"/>
  <c r="Z666" i="25"/>
  <c r="Y666" i="25"/>
  <c r="X666" i="25"/>
  <c r="AL658" i="25"/>
  <c r="AK658" i="25"/>
  <c r="AJ658" i="25"/>
  <c r="AI658" i="25"/>
  <c r="AH658" i="25"/>
  <c r="AB658" i="25"/>
  <c r="AG658" i="25"/>
  <c r="AC658" i="25"/>
  <c r="AA658" i="25"/>
  <c r="Z658" i="25"/>
  <c r="Y658" i="25"/>
  <c r="X658" i="25"/>
  <c r="AL650" i="25"/>
  <c r="AK650" i="25"/>
  <c r="AJ650" i="25"/>
  <c r="AI650" i="25"/>
  <c r="AH650" i="25"/>
  <c r="AB650" i="25"/>
  <c r="AG650" i="25"/>
  <c r="AC650" i="25"/>
  <c r="AA650" i="25"/>
  <c r="Z650" i="25"/>
  <c r="Y650" i="25"/>
  <c r="X650" i="25"/>
  <c r="AL642" i="25"/>
  <c r="AK642" i="25"/>
  <c r="AJ642" i="25"/>
  <c r="AI642" i="25"/>
  <c r="AH642" i="25"/>
  <c r="AB642" i="25"/>
  <c r="AG642" i="25"/>
  <c r="AC642" i="25"/>
  <c r="AA642" i="25"/>
  <c r="Z642" i="25"/>
  <c r="Y642" i="25"/>
  <c r="X642" i="25"/>
  <c r="AL634" i="25"/>
  <c r="AK634" i="25"/>
  <c r="AJ634" i="25"/>
  <c r="AI634" i="25"/>
  <c r="AH634" i="25"/>
  <c r="AB634" i="25"/>
  <c r="AG634" i="25"/>
  <c r="AC634" i="25"/>
  <c r="AA634" i="25"/>
  <c r="Z634" i="25"/>
  <c r="Y634" i="25"/>
  <c r="X634" i="25"/>
  <c r="AL626" i="25"/>
  <c r="AK626" i="25"/>
  <c r="AJ626" i="25"/>
  <c r="AI626" i="25"/>
  <c r="AH626" i="25"/>
  <c r="AB626" i="25"/>
  <c r="AG626" i="25"/>
  <c r="AC626" i="25"/>
  <c r="AA626" i="25"/>
  <c r="Z626" i="25"/>
  <c r="Y626" i="25"/>
  <c r="X626" i="25"/>
  <c r="AL618" i="25"/>
  <c r="AK618" i="25"/>
  <c r="AJ618" i="25"/>
  <c r="AI618" i="25"/>
  <c r="AH618" i="25"/>
  <c r="AB618" i="25"/>
  <c r="AG618" i="25"/>
  <c r="AC618" i="25"/>
  <c r="AA618" i="25"/>
  <c r="Z618" i="25"/>
  <c r="Y618" i="25"/>
  <c r="X618" i="25"/>
  <c r="AL610" i="25"/>
  <c r="AK610" i="25"/>
  <c r="AJ610" i="25"/>
  <c r="AI610" i="25"/>
  <c r="AH610" i="25"/>
  <c r="AB610" i="25"/>
  <c r="AG610" i="25"/>
  <c r="AC610" i="25"/>
  <c r="AA610" i="25"/>
  <c r="Z610" i="25"/>
  <c r="Y610" i="25"/>
  <c r="X610" i="25"/>
  <c r="AL602" i="25"/>
  <c r="AK602" i="25"/>
  <c r="AJ602" i="25"/>
  <c r="AI602" i="25"/>
  <c r="AH602" i="25"/>
  <c r="AB602" i="25"/>
  <c r="AG602" i="25"/>
  <c r="AC602" i="25"/>
  <c r="AA602" i="25"/>
  <c r="Z602" i="25"/>
  <c r="Y602" i="25"/>
  <c r="X602" i="25"/>
  <c r="AL594" i="25"/>
  <c r="AK594" i="25"/>
  <c r="AJ594" i="25"/>
  <c r="AI594" i="25"/>
  <c r="AH594" i="25"/>
  <c r="AB594" i="25"/>
  <c r="AG594" i="25"/>
  <c r="AC594" i="25"/>
  <c r="AA594" i="25"/>
  <c r="Z594" i="25"/>
  <c r="Y594" i="25"/>
  <c r="X594" i="25"/>
  <c r="AL586" i="25"/>
  <c r="AK586" i="25"/>
  <c r="AJ586" i="25"/>
  <c r="AI586" i="25"/>
  <c r="AH586" i="25"/>
  <c r="AB586" i="25"/>
  <c r="AG586" i="25"/>
  <c r="AC586" i="25"/>
  <c r="AA586" i="25"/>
  <c r="Y586" i="25"/>
  <c r="Z586" i="25"/>
  <c r="X586" i="25"/>
  <c r="AL578" i="25"/>
  <c r="AK578" i="25"/>
  <c r="AJ578" i="25"/>
  <c r="AI578" i="25"/>
  <c r="AH578" i="25"/>
  <c r="AB578" i="25"/>
  <c r="AG578" i="25"/>
  <c r="AC578" i="25"/>
  <c r="AA578" i="25"/>
  <c r="Z578" i="25"/>
  <c r="Y578" i="25"/>
  <c r="AQ578" i="25" s="1"/>
  <c r="X578" i="25"/>
  <c r="AL570" i="25"/>
  <c r="AK570" i="25"/>
  <c r="AJ570" i="25"/>
  <c r="AI570" i="25"/>
  <c r="AH570" i="25"/>
  <c r="AB570" i="25"/>
  <c r="AG570" i="25"/>
  <c r="AC570" i="25"/>
  <c r="AA570" i="25"/>
  <c r="Y570" i="25"/>
  <c r="Z570" i="25"/>
  <c r="X570" i="25"/>
  <c r="AL562" i="25"/>
  <c r="AK562" i="25"/>
  <c r="AJ562" i="25"/>
  <c r="AI562" i="25"/>
  <c r="AH562" i="25"/>
  <c r="AB562" i="25"/>
  <c r="AG562" i="25"/>
  <c r="AC562" i="25"/>
  <c r="AA562" i="25"/>
  <c r="Z562" i="25"/>
  <c r="Y562" i="25"/>
  <c r="X562" i="25"/>
  <c r="AL554" i="25"/>
  <c r="AK554" i="25"/>
  <c r="AJ554" i="25"/>
  <c r="AI554" i="25"/>
  <c r="AH554" i="25"/>
  <c r="AB554" i="25"/>
  <c r="AG554" i="25"/>
  <c r="AC554" i="25"/>
  <c r="AA554" i="25"/>
  <c r="Y554" i="25"/>
  <c r="X554" i="25"/>
  <c r="Z554" i="25"/>
  <c r="AL546" i="25"/>
  <c r="AK546" i="25"/>
  <c r="AJ546" i="25"/>
  <c r="AI546" i="25"/>
  <c r="AH546" i="25"/>
  <c r="AB546" i="25"/>
  <c r="AG546" i="25"/>
  <c r="AC546" i="25"/>
  <c r="AA546" i="25"/>
  <c r="Z546" i="25"/>
  <c r="Y546" i="25"/>
  <c r="X546" i="25"/>
  <c r="AL538" i="25"/>
  <c r="AK538" i="25"/>
  <c r="AJ538" i="25"/>
  <c r="AI538" i="25"/>
  <c r="AH538" i="25"/>
  <c r="AB538" i="25"/>
  <c r="AG538" i="25"/>
  <c r="AC538" i="25"/>
  <c r="AA538" i="25"/>
  <c r="Z538" i="25"/>
  <c r="Y538" i="25"/>
  <c r="X538" i="25"/>
  <c r="AL530" i="25"/>
  <c r="AK530" i="25"/>
  <c r="AJ530" i="25"/>
  <c r="AI530" i="25"/>
  <c r="AH530" i="25"/>
  <c r="AB530" i="25"/>
  <c r="AG530" i="25"/>
  <c r="AC530" i="25"/>
  <c r="AA530" i="25"/>
  <c r="Y530" i="25"/>
  <c r="Z530" i="25"/>
  <c r="X530" i="25"/>
  <c r="AL522" i="25"/>
  <c r="AK522" i="25"/>
  <c r="AJ522" i="25"/>
  <c r="AI522" i="25"/>
  <c r="AH522" i="25"/>
  <c r="AB522" i="25"/>
  <c r="AG522" i="25"/>
  <c r="AC522" i="25"/>
  <c r="AA522" i="25"/>
  <c r="Y522" i="25"/>
  <c r="Z522" i="25"/>
  <c r="X522" i="25"/>
  <c r="AL514" i="25"/>
  <c r="AK514" i="25"/>
  <c r="AJ514" i="25"/>
  <c r="AI514" i="25"/>
  <c r="AH514" i="25"/>
  <c r="AB514" i="25"/>
  <c r="AG514" i="25"/>
  <c r="AC514" i="25"/>
  <c r="AA514" i="25"/>
  <c r="Z514" i="25"/>
  <c r="Y514" i="25"/>
  <c r="X514" i="25"/>
  <c r="AL506" i="25"/>
  <c r="AK506" i="25"/>
  <c r="AJ506" i="25"/>
  <c r="AI506" i="25"/>
  <c r="AH506" i="25"/>
  <c r="AB506" i="25"/>
  <c r="AG506" i="25"/>
  <c r="AC506" i="25"/>
  <c r="AA506" i="25"/>
  <c r="Y506" i="25"/>
  <c r="Z506" i="25"/>
  <c r="X506" i="25"/>
  <c r="AL498" i="25"/>
  <c r="AK498" i="25"/>
  <c r="AJ498" i="25"/>
  <c r="AI498" i="25"/>
  <c r="AH498" i="25"/>
  <c r="AB498" i="25"/>
  <c r="AG498" i="25"/>
  <c r="AC498" i="25"/>
  <c r="AA498" i="25"/>
  <c r="Z498" i="25"/>
  <c r="Y498" i="25"/>
  <c r="X498" i="25"/>
  <c r="AL490" i="25"/>
  <c r="AK490" i="25"/>
  <c r="AJ490" i="25"/>
  <c r="AI490" i="25"/>
  <c r="AH490" i="25"/>
  <c r="AB490" i="25"/>
  <c r="AG490" i="25"/>
  <c r="AC490" i="25"/>
  <c r="AA490" i="25"/>
  <c r="Y490" i="25"/>
  <c r="Z490" i="25"/>
  <c r="X490" i="25"/>
  <c r="AL482" i="25"/>
  <c r="AK482" i="25"/>
  <c r="AJ482" i="25"/>
  <c r="AI482" i="25"/>
  <c r="AH482" i="25"/>
  <c r="AB482" i="25"/>
  <c r="AG482" i="25"/>
  <c r="AC482" i="25"/>
  <c r="AA482" i="25"/>
  <c r="Z482" i="25"/>
  <c r="Y482" i="25"/>
  <c r="X482" i="25"/>
  <c r="AL474" i="25"/>
  <c r="AK474" i="25"/>
  <c r="AJ474" i="25"/>
  <c r="AI474" i="25"/>
  <c r="AH474" i="25"/>
  <c r="AB474" i="25"/>
  <c r="AG474" i="25"/>
  <c r="AC474" i="25"/>
  <c r="AA474" i="25"/>
  <c r="Z474" i="25"/>
  <c r="Y474" i="25"/>
  <c r="X474" i="25"/>
  <c r="AL466" i="25"/>
  <c r="AK466" i="25"/>
  <c r="AJ466" i="25"/>
  <c r="AI466" i="25"/>
  <c r="AH466" i="25"/>
  <c r="AB466" i="25"/>
  <c r="AG466" i="25"/>
  <c r="AC466" i="25"/>
  <c r="AA466" i="25"/>
  <c r="Z466" i="25"/>
  <c r="Y466" i="25"/>
  <c r="X466" i="25"/>
  <c r="AL458" i="25"/>
  <c r="AK458" i="25"/>
  <c r="AJ458" i="25"/>
  <c r="AI458" i="25"/>
  <c r="AH458" i="25"/>
  <c r="AB458" i="25"/>
  <c r="AG458" i="25"/>
  <c r="AC458" i="25"/>
  <c r="AA458" i="25"/>
  <c r="Y458" i="25"/>
  <c r="Z458" i="25"/>
  <c r="X458" i="25"/>
  <c r="AL450" i="25"/>
  <c r="AK450" i="25"/>
  <c r="AJ450" i="25"/>
  <c r="AI450" i="25"/>
  <c r="AH450" i="25"/>
  <c r="AB450" i="25"/>
  <c r="AG450" i="25"/>
  <c r="AC450" i="25"/>
  <c r="AA450" i="25"/>
  <c r="Z450" i="25"/>
  <c r="Y450" i="25"/>
  <c r="X450" i="25"/>
  <c r="AL442" i="25"/>
  <c r="AK442" i="25"/>
  <c r="AJ442" i="25"/>
  <c r="AI442" i="25"/>
  <c r="AH442" i="25"/>
  <c r="AB442" i="25"/>
  <c r="AG442" i="25"/>
  <c r="AC442" i="25"/>
  <c r="AA442" i="25"/>
  <c r="Y442" i="25"/>
  <c r="Z442" i="25"/>
  <c r="X442" i="25"/>
  <c r="AL434" i="25"/>
  <c r="AK434" i="25"/>
  <c r="AJ434" i="25"/>
  <c r="AI434" i="25"/>
  <c r="AH434" i="25"/>
  <c r="AG434" i="25"/>
  <c r="AB434" i="25"/>
  <c r="AC434" i="25"/>
  <c r="AA434" i="25"/>
  <c r="Z434" i="25"/>
  <c r="Y434" i="25"/>
  <c r="X434" i="25"/>
  <c r="AL426" i="25"/>
  <c r="AK426" i="25"/>
  <c r="AJ426" i="25"/>
  <c r="AI426" i="25"/>
  <c r="AH426" i="25"/>
  <c r="AG426" i="25"/>
  <c r="AB426" i="25"/>
  <c r="AC426" i="25"/>
  <c r="AA426" i="25"/>
  <c r="Z426" i="25"/>
  <c r="Y426" i="25"/>
  <c r="X426" i="25"/>
  <c r="AL418" i="25"/>
  <c r="AK418" i="25"/>
  <c r="AJ418" i="25"/>
  <c r="AI418" i="25"/>
  <c r="AH418" i="25"/>
  <c r="AG418" i="25"/>
  <c r="AB418" i="25"/>
  <c r="AC418" i="25"/>
  <c r="AA418" i="25"/>
  <c r="Y418" i="25"/>
  <c r="Z418" i="25"/>
  <c r="X418" i="25"/>
  <c r="AL410" i="25"/>
  <c r="AJ410" i="25"/>
  <c r="AK410" i="25"/>
  <c r="AI410" i="25"/>
  <c r="AH410" i="25"/>
  <c r="AG410" i="25"/>
  <c r="AB410" i="25"/>
  <c r="AC410" i="25"/>
  <c r="AA410" i="25"/>
  <c r="Z410" i="25"/>
  <c r="Y410" i="25"/>
  <c r="X410" i="25"/>
  <c r="AL402" i="25"/>
  <c r="AK402" i="25"/>
  <c r="AJ402" i="25"/>
  <c r="AI402" i="25"/>
  <c r="AH402" i="25"/>
  <c r="AG402" i="25"/>
  <c r="AB402" i="25"/>
  <c r="AC402" i="25"/>
  <c r="AA402" i="25"/>
  <c r="Z402" i="25"/>
  <c r="Y402" i="25"/>
  <c r="X402" i="25"/>
  <c r="AL394" i="25"/>
  <c r="AK394" i="25"/>
  <c r="AJ394" i="25"/>
  <c r="AI394" i="25"/>
  <c r="AH394" i="25"/>
  <c r="AG394" i="25"/>
  <c r="AB394" i="25"/>
  <c r="AC394" i="25"/>
  <c r="AA394" i="25"/>
  <c r="Z394" i="25"/>
  <c r="Y394" i="25"/>
  <c r="X394" i="25"/>
  <c r="AL386" i="25"/>
  <c r="AK386" i="25"/>
  <c r="AJ386" i="25"/>
  <c r="AI386" i="25"/>
  <c r="AH386" i="25"/>
  <c r="AG386" i="25"/>
  <c r="AB386" i="25"/>
  <c r="AC386" i="25"/>
  <c r="AA386" i="25"/>
  <c r="Y386" i="25"/>
  <c r="Z386" i="25"/>
  <c r="X386" i="25"/>
  <c r="AL378" i="25"/>
  <c r="AJ378" i="25"/>
  <c r="AI378" i="25"/>
  <c r="AK378" i="25"/>
  <c r="AH378" i="25"/>
  <c r="AG378" i="25"/>
  <c r="AB378" i="25"/>
  <c r="AC378" i="25"/>
  <c r="AA378" i="25"/>
  <c r="Z378" i="25"/>
  <c r="Y378" i="25"/>
  <c r="X378" i="25"/>
  <c r="AL370" i="25"/>
  <c r="AK370" i="25"/>
  <c r="AJ370" i="25"/>
  <c r="AI370" i="25"/>
  <c r="AH370" i="25"/>
  <c r="AG370" i="25"/>
  <c r="AB370" i="25"/>
  <c r="AC370" i="25"/>
  <c r="AA370" i="25"/>
  <c r="Z370" i="25"/>
  <c r="Y370" i="25"/>
  <c r="X370" i="25"/>
  <c r="AL362" i="25"/>
  <c r="AK362" i="25"/>
  <c r="AJ362" i="25"/>
  <c r="AI362" i="25"/>
  <c r="AH362" i="25"/>
  <c r="AG362" i="25"/>
  <c r="AB362" i="25"/>
  <c r="AC362" i="25"/>
  <c r="AA362" i="25"/>
  <c r="Z362" i="25"/>
  <c r="Y362" i="25"/>
  <c r="X362" i="25"/>
  <c r="AL354" i="25"/>
  <c r="AJ354" i="25"/>
  <c r="AI354" i="25"/>
  <c r="AK354" i="25"/>
  <c r="AH354" i="25"/>
  <c r="AG354" i="25"/>
  <c r="AB354" i="25"/>
  <c r="AC354" i="25"/>
  <c r="AA354" i="25"/>
  <c r="Y354" i="25"/>
  <c r="Z354" i="25"/>
  <c r="X354" i="25"/>
  <c r="AL346" i="25"/>
  <c r="AJ346" i="25"/>
  <c r="AI346" i="25"/>
  <c r="AK346" i="25"/>
  <c r="AH346" i="25"/>
  <c r="AG346" i="25"/>
  <c r="AB346" i="25"/>
  <c r="AC346" i="25"/>
  <c r="AA346" i="25"/>
  <c r="Z346" i="25"/>
  <c r="Y346" i="25"/>
  <c r="X346" i="25"/>
  <c r="AL338" i="25"/>
  <c r="AK338" i="25"/>
  <c r="AJ338" i="25"/>
  <c r="AI338" i="25"/>
  <c r="AH338" i="25"/>
  <c r="AG338" i="25"/>
  <c r="AB338" i="25"/>
  <c r="AC338" i="25"/>
  <c r="AA338" i="25"/>
  <c r="Z338" i="25"/>
  <c r="Y338" i="25"/>
  <c r="X338" i="25"/>
  <c r="AL330" i="25"/>
  <c r="AK330" i="25"/>
  <c r="AJ330" i="25"/>
  <c r="AI330" i="25"/>
  <c r="AH330" i="25"/>
  <c r="AG330" i="25"/>
  <c r="AB330" i="25"/>
  <c r="AC330" i="25"/>
  <c r="AA330" i="25"/>
  <c r="Z330" i="25"/>
  <c r="Y330" i="25"/>
  <c r="X330" i="25"/>
  <c r="AL322" i="25"/>
  <c r="AJ322" i="25"/>
  <c r="AI322" i="25"/>
  <c r="AK322" i="25"/>
  <c r="AH322" i="25"/>
  <c r="AG322" i="25"/>
  <c r="AB322" i="25"/>
  <c r="AC322" i="25"/>
  <c r="AA322" i="25"/>
  <c r="Y322" i="25"/>
  <c r="Z322" i="25"/>
  <c r="X322" i="25"/>
  <c r="AL314" i="25"/>
  <c r="AJ314" i="25"/>
  <c r="AI314" i="25"/>
  <c r="AK314" i="25"/>
  <c r="AH314" i="25"/>
  <c r="AG314" i="25"/>
  <c r="AB314" i="25"/>
  <c r="AC314" i="25"/>
  <c r="Y314" i="25"/>
  <c r="AA314" i="25"/>
  <c r="Z314" i="25"/>
  <c r="X314" i="25"/>
  <c r="AL306" i="25"/>
  <c r="AK306" i="25"/>
  <c r="AJ306" i="25"/>
  <c r="AI306" i="25"/>
  <c r="AH306" i="25"/>
  <c r="AG306" i="25"/>
  <c r="AB306" i="25"/>
  <c r="Y306" i="25"/>
  <c r="AC306" i="25"/>
  <c r="AA306" i="25"/>
  <c r="Z306" i="25"/>
  <c r="X306" i="25"/>
  <c r="AL298" i="25"/>
  <c r="AK298" i="25"/>
  <c r="AJ298" i="25"/>
  <c r="AI298" i="25"/>
  <c r="AH298" i="25"/>
  <c r="AG298" i="25"/>
  <c r="AB298" i="25"/>
  <c r="Y298" i="25"/>
  <c r="AC298" i="25"/>
  <c r="AA298" i="25"/>
  <c r="Z298" i="25"/>
  <c r="X298" i="25"/>
  <c r="AL290" i="25"/>
  <c r="AJ290" i="25"/>
  <c r="AI290" i="25"/>
  <c r="AK290" i="25"/>
  <c r="AH290" i="25"/>
  <c r="AG290" i="25"/>
  <c r="AB290" i="25"/>
  <c r="Y290" i="25"/>
  <c r="AC290" i="25"/>
  <c r="AA290" i="25"/>
  <c r="Z290" i="25"/>
  <c r="X290" i="25"/>
  <c r="AL282" i="25"/>
  <c r="AJ282" i="25"/>
  <c r="AK282" i="25"/>
  <c r="AI282" i="25"/>
  <c r="AH282" i="25"/>
  <c r="AG282" i="25"/>
  <c r="AB282" i="25"/>
  <c r="AC282" i="25"/>
  <c r="Y282" i="25"/>
  <c r="AA282" i="25"/>
  <c r="Z282" i="25"/>
  <c r="X282" i="25"/>
  <c r="AL274" i="25"/>
  <c r="AK274" i="25"/>
  <c r="AJ274" i="25"/>
  <c r="AI274" i="25"/>
  <c r="AH274" i="25"/>
  <c r="AG274" i="25"/>
  <c r="AB274" i="25"/>
  <c r="Y274" i="25"/>
  <c r="AC274" i="25"/>
  <c r="AA274" i="25"/>
  <c r="Z274" i="25"/>
  <c r="X274" i="25"/>
  <c r="AL266" i="25"/>
  <c r="AK266" i="25"/>
  <c r="AJ266" i="25"/>
  <c r="AI266" i="25"/>
  <c r="AH266" i="25"/>
  <c r="AG266" i="25"/>
  <c r="AB266" i="25"/>
  <c r="AA266" i="25"/>
  <c r="Y266" i="25"/>
  <c r="AC266" i="25"/>
  <c r="Z266" i="25"/>
  <c r="X266" i="25"/>
  <c r="AL258" i="25"/>
  <c r="AK258" i="25"/>
  <c r="AJ258" i="25"/>
  <c r="AI258" i="25"/>
  <c r="AH258" i="25"/>
  <c r="AG258" i="25"/>
  <c r="AB258" i="25"/>
  <c r="AA258" i="25"/>
  <c r="Y258" i="25"/>
  <c r="AC258" i="25"/>
  <c r="Z258" i="25"/>
  <c r="X258" i="25"/>
  <c r="AL250" i="25"/>
  <c r="AJ250" i="25"/>
  <c r="AI250" i="25"/>
  <c r="AK250" i="25"/>
  <c r="AH250" i="25"/>
  <c r="AG250" i="25"/>
  <c r="AB250" i="25"/>
  <c r="AA250" i="25"/>
  <c r="AC250" i="25"/>
  <c r="Y250" i="25"/>
  <c r="Z250" i="25"/>
  <c r="X250" i="25"/>
  <c r="AL242" i="25"/>
  <c r="AK242" i="25"/>
  <c r="AJ242" i="25"/>
  <c r="AI242" i="25"/>
  <c r="AH242" i="25"/>
  <c r="AG242" i="25"/>
  <c r="AB242" i="25"/>
  <c r="AA242" i="25"/>
  <c r="Y242" i="25"/>
  <c r="AC242" i="25"/>
  <c r="Z242" i="25"/>
  <c r="X242" i="25"/>
  <c r="AL234" i="25"/>
  <c r="AK234" i="25"/>
  <c r="AJ234" i="25"/>
  <c r="AI234" i="25"/>
  <c r="AH234" i="25"/>
  <c r="AG234" i="25"/>
  <c r="AB234" i="25"/>
  <c r="AA234" i="25"/>
  <c r="Y234" i="25"/>
  <c r="AC234" i="25"/>
  <c r="Z234" i="25"/>
  <c r="X234" i="25"/>
  <c r="AL226" i="25"/>
  <c r="AJ226" i="25"/>
  <c r="AI226" i="25"/>
  <c r="AK226" i="25"/>
  <c r="AH226" i="25"/>
  <c r="AG226" i="25"/>
  <c r="AB226" i="25"/>
  <c r="AA226" i="25"/>
  <c r="Y226" i="25"/>
  <c r="AC226" i="25"/>
  <c r="Z226" i="25"/>
  <c r="X226" i="25"/>
  <c r="AL218" i="25"/>
  <c r="AJ218" i="25"/>
  <c r="AI218" i="25"/>
  <c r="AH218" i="25"/>
  <c r="AG218" i="25"/>
  <c r="AK218" i="25"/>
  <c r="AB218" i="25"/>
  <c r="AA218" i="25"/>
  <c r="AC218" i="25"/>
  <c r="Y218" i="25"/>
  <c r="Z218" i="25"/>
  <c r="X218" i="25"/>
  <c r="AL210" i="25"/>
  <c r="AK210" i="25"/>
  <c r="AJ210" i="25"/>
  <c r="AI210" i="25"/>
  <c r="AH210" i="25"/>
  <c r="AG210" i="25"/>
  <c r="AB210" i="25"/>
  <c r="AA210" i="25"/>
  <c r="Y210" i="25"/>
  <c r="AC210" i="25"/>
  <c r="Z210" i="25"/>
  <c r="X210" i="25"/>
  <c r="AL202" i="25"/>
  <c r="AK202" i="25"/>
  <c r="AJ202" i="25"/>
  <c r="AI202" i="25"/>
  <c r="AH202" i="25"/>
  <c r="AG202" i="25"/>
  <c r="AB202" i="25"/>
  <c r="AA202" i="25"/>
  <c r="Y202" i="25"/>
  <c r="AC202" i="25"/>
  <c r="Z202" i="25"/>
  <c r="X202" i="25"/>
  <c r="AL194" i="25"/>
  <c r="AJ194" i="25"/>
  <c r="AI194" i="25"/>
  <c r="AK194" i="25"/>
  <c r="AH194" i="25"/>
  <c r="AG194" i="25"/>
  <c r="AB194" i="25"/>
  <c r="AA194" i="25"/>
  <c r="Y194" i="25"/>
  <c r="AC194" i="25"/>
  <c r="X194" i="25"/>
  <c r="Z194" i="25"/>
  <c r="AL186" i="25"/>
  <c r="AJ186" i="25"/>
  <c r="AI186" i="25"/>
  <c r="AK186" i="25"/>
  <c r="AH186" i="25"/>
  <c r="AG186" i="25"/>
  <c r="AB186" i="25"/>
  <c r="AA186" i="25"/>
  <c r="AC186" i="25"/>
  <c r="Y186" i="25"/>
  <c r="Z186" i="25"/>
  <c r="X186" i="25"/>
  <c r="AL178" i="25"/>
  <c r="AK178" i="25"/>
  <c r="AJ178" i="25"/>
  <c r="AI178" i="25"/>
  <c r="AH178" i="25"/>
  <c r="AG178" i="25"/>
  <c r="AB178" i="25"/>
  <c r="AA178" i="25"/>
  <c r="Y178" i="25"/>
  <c r="AC178" i="25"/>
  <c r="Z178" i="25"/>
  <c r="X178" i="25"/>
  <c r="AL170" i="25"/>
  <c r="AK170" i="25"/>
  <c r="AJ170" i="25"/>
  <c r="AI170" i="25"/>
  <c r="AH170" i="25"/>
  <c r="AG170" i="25"/>
  <c r="AB170" i="25"/>
  <c r="AA170" i="25"/>
  <c r="Y170" i="25"/>
  <c r="AC170" i="25"/>
  <c r="Z170" i="25"/>
  <c r="X170" i="25"/>
  <c r="AL1001" i="25"/>
  <c r="AK1001" i="25"/>
  <c r="AJ1001" i="25"/>
  <c r="AH1001" i="25"/>
  <c r="AC1001" i="25"/>
  <c r="AG1001" i="25"/>
  <c r="AB1001" i="25"/>
  <c r="AI1001" i="25"/>
  <c r="Z1001" i="25"/>
  <c r="AA1001" i="25"/>
  <c r="Y1001" i="25"/>
  <c r="X1001" i="25"/>
  <c r="AL993" i="25"/>
  <c r="AK993" i="25"/>
  <c r="AJ993" i="25"/>
  <c r="AH993" i="25"/>
  <c r="AC993" i="25"/>
  <c r="AI993" i="25"/>
  <c r="Z993" i="25"/>
  <c r="AG993" i="25"/>
  <c r="AB993" i="25"/>
  <c r="Y993" i="25"/>
  <c r="AA993" i="25"/>
  <c r="X993" i="25"/>
  <c r="AL985" i="25"/>
  <c r="AK985" i="25"/>
  <c r="AJ985" i="25"/>
  <c r="AI985" i="25"/>
  <c r="AH985" i="25"/>
  <c r="AC985" i="25"/>
  <c r="AB985" i="25"/>
  <c r="Z985" i="25"/>
  <c r="AG985" i="25"/>
  <c r="AA985" i="25"/>
  <c r="Y985" i="25"/>
  <c r="X985" i="25"/>
  <c r="AL977" i="25"/>
  <c r="AK977" i="25"/>
  <c r="AJ977" i="25"/>
  <c r="AI977" i="25"/>
  <c r="AH977" i="25"/>
  <c r="AC977" i="25"/>
  <c r="AB977" i="25"/>
  <c r="AG977" i="25"/>
  <c r="Z977" i="25"/>
  <c r="AA977" i="25"/>
  <c r="Y977" i="25"/>
  <c r="X977" i="25"/>
  <c r="AL969" i="25"/>
  <c r="AK969" i="25"/>
  <c r="AJ969" i="25"/>
  <c r="AH969" i="25"/>
  <c r="AC969" i="25"/>
  <c r="AG969" i="25"/>
  <c r="AI969" i="25"/>
  <c r="AB969" i="25"/>
  <c r="Z969" i="25"/>
  <c r="AA969" i="25"/>
  <c r="Y969" i="25"/>
  <c r="X969" i="25"/>
  <c r="AL961" i="25"/>
  <c r="AK961" i="25"/>
  <c r="AJ961" i="25"/>
  <c r="AH961" i="25"/>
  <c r="AC961" i="25"/>
  <c r="AI961" i="25"/>
  <c r="AB961" i="25"/>
  <c r="Z961" i="25"/>
  <c r="AG961" i="25"/>
  <c r="AA961" i="25"/>
  <c r="X961" i="25"/>
  <c r="Y961" i="25"/>
  <c r="AL953" i="25"/>
  <c r="AK953" i="25"/>
  <c r="AJ953" i="25"/>
  <c r="AI953" i="25"/>
  <c r="AH953" i="25"/>
  <c r="AC953" i="25"/>
  <c r="AB953" i="25"/>
  <c r="Z953" i="25"/>
  <c r="AG953" i="25"/>
  <c r="AA953" i="25"/>
  <c r="Y953" i="25"/>
  <c r="X953" i="25"/>
  <c r="AL945" i="25"/>
  <c r="AK945" i="25"/>
  <c r="AJ945" i="25"/>
  <c r="AI945" i="25"/>
  <c r="AH945" i="25"/>
  <c r="AC945" i="25"/>
  <c r="AG945" i="25"/>
  <c r="Z945" i="25"/>
  <c r="AB945" i="25"/>
  <c r="X945" i="25"/>
  <c r="Y945" i="25"/>
  <c r="AA945" i="25"/>
  <c r="AL937" i="25"/>
  <c r="AK937" i="25"/>
  <c r="AJ937" i="25"/>
  <c r="AH937" i="25"/>
  <c r="AC937" i="25"/>
  <c r="AI937" i="25"/>
  <c r="AG937" i="25"/>
  <c r="AB937" i="25"/>
  <c r="Z937" i="25"/>
  <c r="AA937" i="25"/>
  <c r="X937" i="25"/>
  <c r="Y937" i="25"/>
  <c r="AL929" i="25"/>
  <c r="AK929" i="25"/>
  <c r="AJ929" i="25"/>
  <c r="AH929" i="25"/>
  <c r="AC929" i="25"/>
  <c r="Z929" i="25"/>
  <c r="AG929" i="25"/>
  <c r="Y929" i="25"/>
  <c r="AI929" i="25"/>
  <c r="AB929" i="25"/>
  <c r="X929" i="25"/>
  <c r="AA929" i="25"/>
  <c r="AL921" i="25"/>
  <c r="AK921" i="25"/>
  <c r="AJ921" i="25"/>
  <c r="AI921" i="25"/>
  <c r="AH921" i="25"/>
  <c r="AC921" i="25"/>
  <c r="AB921" i="25"/>
  <c r="Z921" i="25"/>
  <c r="AA921" i="25"/>
  <c r="Y921" i="25"/>
  <c r="X921" i="25"/>
  <c r="AG921" i="25"/>
  <c r="AL913" i="25"/>
  <c r="AK913" i="25"/>
  <c r="AJ913" i="25"/>
  <c r="AI913" i="25"/>
  <c r="AH913" i="25"/>
  <c r="AC913" i="25"/>
  <c r="AB913" i="25"/>
  <c r="AG913" i="25"/>
  <c r="Z913" i="25"/>
  <c r="Y913" i="25"/>
  <c r="X913" i="25"/>
  <c r="AA913" i="25"/>
  <c r="AL905" i="25"/>
  <c r="AK905" i="25"/>
  <c r="AJ905" i="25"/>
  <c r="AI905" i="25"/>
  <c r="AH905" i="25"/>
  <c r="AC905" i="25"/>
  <c r="AG905" i="25"/>
  <c r="AB905" i="25"/>
  <c r="Z905" i="25"/>
  <c r="AA905" i="25"/>
  <c r="Y905" i="25"/>
  <c r="X905" i="25"/>
  <c r="AL897" i="25"/>
  <c r="AK897" i="25"/>
  <c r="AI897" i="25"/>
  <c r="AJ897" i="25"/>
  <c r="AH897" i="25"/>
  <c r="AC897" i="25"/>
  <c r="AB897" i="25"/>
  <c r="Z897" i="25"/>
  <c r="AA897" i="25"/>
  <c r="Y897" i="25"/>
  <c r="AG897" i="25"/>
  <c r="X897" i="25"/>
  <c r="AL889" i="25"/>
  <c r="AK889" i="25"/>
  <c r="AJ889" i="25"/>
  <c r="AI889" i="25"/>
  <c r="AH889" i="25"/>
  <c r="AC889" i="25"/>
  <c r="AB889" i="25"/>
  <c r="Z889" i="25"/>
  <c r="AG889" i="25"/>
  <c r="AA889" i="25"/>
  <c r="X889" i="25"/>
  <c r="Y889" i="25"/>
  <c r="AL881" i="25"/>
  <c r="AK881" i="25"/>
  <c r="AJ881" i="25"/>
  <c r="AI881" i="25"/>
  <c r="AH881" i="25"/>
  <c r="AC881" i="25"/>
  <c r="AG881" i="25"/>
  <c r="Z881" i="25"/>
  <c r="AB881" i="25"/>
  <c r="AA881" i="25"/>
  <c r="X881" i="25"/>
  <c r="Y881" i="25"/>
  <c r="AL873" i="25"/>
  <c r="AK873" i="25"/>
  <c r="AJ873" i="25"/>
  <c r="AI873" i="25"/>
  <c r="AH873" i="25"/>
  <c r="AC873" i="25"/>
  <c r="AG873" i="25"/>
  <c r="AB873" i="25"/>
  <c r="Z873" i="25"/>
  <c r="AA873" i="25"/>
  <c r="Y873" i="25"/>
  <c r="X873" i="25"/>
  <c r="AL865" i="25"/>
  <c r="AK865" i="25"/>
  <c r="AI865" i="25"/>
  <c r="AJ865" i="25"/>
  <c r="AH865" i="25"/>
  <c r="AC865" i="25"/>
  <c r="Z865" i="25"/>
  <c r="AG865" i="25"/>
  <c r="AB865" i="25"/>
  <c r="Y865" i="25"/>
  <c r="X865" i="25"/>
  <c r="AA865" i="25"/>
  <c r="AL857" i="25"/>
  <c r="AK857" i="25"/>
  <c r="AJ857" i="25"/>
  <c r="AI857" i="25"/>
  <c r="AH857" i="25"/>
  <c r="AC857" i="25"/>
  <c r="AB857" i="25"/>
  <c r="Z857" i="25"/>
  <c r="AG857" i="25"/>
  <c r="AA857" i="25"/>
  <c r="Y857" i="25"/>
  <c r="X857" i="25"/>
  <c r="AL849" i="25"/>
  <c r="AK849" i="25"/>
  <c r="AJ849" i="25"/>
  <c r="AI849" i="25"/>
  <c r="AH849" i="25"/>
  <c r="AC849" i="25"/>
  <c r="AB849" i="25"/>
  <c r="AG849" i="25"/>
  <c r="Z849" i="25"/>
  <c r="Y849" i="25"/>
  <c r="X849" i="25"/>
  <c r="AA849" i="25"/>
  <c r="AL841" i="25"/>
  <c r="AK841" i="25"/>
  <c r="AJ841" i="25"/>
  <c r="AI841" i="25"/>
  <c r="AH841" i="25"/>
  <c r="AC841" i="25"/>
  <c r="AG841" i="25"/>
  <c r="AB841" i="25"/>
  <c r="Z841" i="25"/>
  <c r="AA841" i="25"/>
  <c r="X841" i="25"/>
  <c r="Y841" i="25"/>
  <c r="AL833" i="25"/>
  <c r="AK833" i="25"/>
  <c r="AI833" i="25"/>
  <c r="AH833" i="25"/>
  <c r="AJ833" i="25"/>
  <c r="AC833" i="25"/>
  <c r="AB833" i="25"/>
  <c r="Z833" i="25"/>
  <c r="AG833" i="25"/>
  <c r="Y833" i="25"/>
  <c r="X833" i="25"/>
  <c r="AA833" i="25"/>
  <c r="AL825" i="25"/>
  <c r="AK825" i="25"/>
  <c r="AJ825" i="25"/>
  <c r="AI825" i="25"/>
  <c r="AH825" i="25"/>
  <c r="AC825" i="25"/>
  <c r="AB825" i="25"/>
  <c r="Z825" i="25"/>
  <c r="AG825" i="25"/>
  <c r="AA825" i="25"/>
  <c r="X825" i="25"/>
  <c r="Y825" i="25"/>
  <c r="AL817" i="25"/>
  <c r="AK817" i="25"/>
  <c r="AJ817" i="25"/>
  <c r="AI817" i="25"/>
  <c r="AH817" i="25"/>
  <c r="AC817" i="25"/>
  <c r="AG817" i="25"/>
  <c r="Z817" i="25"/>
  <c r="AB817" i="25"/>
  <c r="AA817" i="25"/>
  <c r="X817" i="25"/>
  <c r="Y817" i="25"/>
  <c r="AK809" i="25"/>
  <c r="AL809" i="25"/>
  <c r="AO809" i="25" s="1"/>
  <c r="AJ809" i="25"/>
  <c r="AI809" i="25"/>
  <c r="AH809" i="25"/>
  <c r="AC809" i="25"/>
  <c r="AG809" i="25"/>
  <c r="AB809" i="25"/>
  <c r="Z809" i="25"/>
  <c r="AA809" i="25"/>
  <c r="Y809" i="25"/>
  <c r="X809" i="25"/>
  <c r="AL801" i="25"/>
  <c r="AK801" i="25"/>
  <c r="AI801" i="25"/>
  <c r="AJ801" i="25"/>
  <c r="AH801" i="25"/>
  <c r="AC801" i="25"/>
  <c r="Z801" i="25"/>
  <c r="AB801" i="25"/>
  <c r="AG801" i="25"/>
  <c r="Y801" i="25"/>
  <c r="AA801" i="25"/>
  <c r="X801" i="25"/>
  <c r="AK793" i="25"/>
  <c r="AL793" i="25"/>
  <c r="AJ793" i="25"/>
  <c r="AI793" i="25"/>
  <c r="AH793" i="25"/>
  <c r="AC793" i="25"/>
  <c r="AB793" i="25"/>
  <c r="Z793" i="25"/>
  <c r="AA793" i="25"/>
  <c r="Y793" i="25"/>
  <c r="X793" i="25"/>
  <c r="AG793" i="25"/>
  <c r="AL785" i="25"/>
  <c r="AK785" i="25"/>
  <c r="AJ785" i="25"/>
  <c r="AI785" i="25"/>
  <c r="AH785" i="25"/>
  <c r="AC785" i="25"/>
  <c r="AB785" i="25"/>
  <c r="AG785" i="25"/>
  <c r="Z785" i="25"/>
  <c r="AA785" i="25"/>
  <c r="Y785" i="25"/>
  <c r="X785" i="25"/>
  <c r="AL777" i="25"/>
  <c r="AK777" i="25"/>
  <c r="AJ777" i="25"/>
  <c r="AI777" i="25"/>
  <c r="AH777" i="25"/>
  <c r="AC777" i="25"/>
  <c r="AG777" i="25"/>
  <c r="AB777" i="25"/>
  <c r="Z777" i="25"/>
  <c r="AA777" i="25"/>
  <c r="X777" i="25"/>
  <c r="Y777" i="25"/>
  <c r="AL769" i="25"/>
  <c r="AK769" i="25"/>
  <c r="AI769" i="25"/>
  <c r="AJ769" i="25"/>
  <c r="AH769" i="25"/>
  <c r="AC769" i="25"/>
  <c r="AB769" i="25"/>
  <c r="Z769" i="25"/>
  <c r="AG769" i="25"/>
  <c r="Y769" i="25"/>
  <c r="X769" i="25"/>
  <c r="AA769" i="25"/>
  <c r="AL761" i="25"/>
  <c r="AK761" i="25"/>
  <c r="AJ761" i="25"/>
  <c r="AI761" i="25"/>
  <c r="AH761" i="25"/>
  <c r="AC761" i="25"/>
  <c r="AB761" i="25"/>
  <c r="Z761" i="25"/>
  <c r="AG761" i="25"/>
  <c r="AA761" i="25"/>
  <c r="X761" i="25"/>
  <c r="Y761" i="25"/>
  <c r="AL753" i="25"/>
  <c r="AK753" i="25"/>
  <c r="AJ753" i="25"/>
  <c r="AI753" i="25"/>
  <c r="AH753" i="25"/>
  <c r="AC753" i="25"/>
  <c r="AB753" i="25"/>
  <c r="AG753" i="25"/>
  <c r="Z753" i="25"/>
  <c r="AA753" i="25"/>
  <c r="X753" i="25"/>
  <c r="Y753" i="25"/>
  <c r="AL745" i="25"/>
  <c r="AK745" i="25"/>
  <c r="AJ745" i="25"/>
  <c r="AI745" i="25"/>
  <c r="AH745" i="25"/>
  <c r="AC745" i="25"/>
  <c r="AG745" i="25"/>
  <c r="AB745" i="25"/>
  <c r="Z745" i="25"/>
  <c r="AA745" i="25"/>
  <c r="X745" i="25"/>
  <c r="Y745" i="25"/>
  <c r="AL737" i="25"/>
  <c r="AK737" i="25"/>
  <c r="AI737" i="25"/>
  <c r="AJ737" i="25"/>
  <c r="AH737" i="25"/>
  <c r="AC737" i="25"/>
  <c r="AB737" i="25"/>
  <c r="Z737" i="25"/>
  <c r="AG737" i="25"/>
  <c r="Y737" i="25"/>
  <c r="AA737" i="25"/>
  <c r="X737" i="25"/>
  <c r="AK729" i="25"/>
  <c r="AL729" i="25"/>
  <c r="AJ729" i="25"/>
  <c r="AI729" i="25"/>
  <c r="AH729" i="25"/>
  <c r="AC729" i="25"/>
  <c r="AB729" i="25"/>
  <c r="Z729" i="25"/>
  <c r="AG729" i="25"/>
  <c r="AA729" i="25"/>
  <c r="Y729" i="25"/>
  <c r="X729" i="25"/>
  <c r="AL721" i="25"/>
  <c r="AK721" i="25"/>
  <c r="AJ721" i="25"/>
  <c r="AI721" i="25"/>
  <c r="AH721" i="25"/>
  <c r="AC721" i="25"/>
  <c r="AB721" i="25"/>
  <c r="AG721" i="25"/>
  <c r="Z721" i="25"/>
  <c r="AA721" i="25"/>
  <c r="Y721" i="25"/>
  <c r="X721" i="25"/>
  <c r="AK713" i="25"/>
  <c r="AL713" i="25"/>
  <c r="AJ713" i="25"/>
  <c r="AI713" i="25"/>
  <c r="AH713" i="25"/>
  <c r="AC713" i="25"/>
  <c r="AG713" i="25"/>
  <c r="AB713" i="25"/>
  <c r="Z713" i="25"/>
  <c r="AA713" i="25"/>
  <c r="Y713" i="25"/>
  <c r="X713" i="25"/>
  <c r="AL705" i="25"/>
  <c r="AK705" i="25"/>
  <c r="AI705" i="25"/>
  <c r="AH705" i="25"/>
  <c r="AJ705" i="25"/>
  <c r="AC705" i="25"/>
  <c r="AB705" i="25"/>
  <c r="Z705" i="25"/>
  <c r="AG705" i="25"/>
  <c r="AA705" i="25"/>
  <c r="Y705" i="25"/>
  <c r="X705" i="25"/>
  <c r="AK697" i="25"/>
  <c r="AL697" i="25"/>
  <c r="AJ697" i="25"/>
  <c r="AI697" i="25"/>
  <c r="AH697" i="25"/>
  <c r="AC697" i="25"/>
  <c r="AB697" i="25"/>
  <c r="Z697" i="25"/>
  <c r="AG697" i="25"/>
  <c r="AA697" i="25"/>
  <c r="X697" i="25"/>
  <c r="Y697" i="25"/>
  <c r="AL689" i="25"/>
  <c r="AK689" i="25"/>
  <c r="AJ689" i="25"/>
  <c r="AI689" i="25"/>
  <c r="AH689" i="25"/>
  <c r="AC689" i="25"/>
  <c r="AB689" i="25"/>
  <c r="AG689" i="25"/>
  <c r="Z689" i="25"/>
  <c r="X689" i="25"/>
  <c r="Y689" i="25"/>
  <c r="AA689" i="25"/>
  <c r="AL681" i="25"/>
  <c r="AK681" i="25"/>
  <c r="AJ681" i="25"/>
  <c r="AI681" i="25"/>
  <c r="AH681" i="25"/>
  <c r="AC681" i="25"/>
  <c r="AG681" i="25"/>
  <c r="AB681" i="25"/>
  <c r="Z681" i="25"/>
  <c r="AA681" i="25"/>
  <c r="X681" i="25"/>
  <c r="Y681" i="25"/>
  <c r="AL673" i="25"/>
  <c r="AK673" i="25"/>
  <c r="AI673" i="25"/>
  <c r="AJ673" i="25"/>
  <c r="AH673" i="25"/>
  <c r="AC673" i="25"/>
  <c r="AB673" i="25"/>
  <c r="Z673" i="25"/>
  <c r="AG673" i="25"/>
  <c r="Y673" i="25"/>
  <c r="X673" i="25"/>
  <c r="AA673" i="25"/>
  <c r="AL665" i="25"/>
  <c r="AK665" i="25"/>
  <c r="AJ665" i="25"/>
  <c r="AI665" i="25"/>
  <c r="AH665" i="25"/>
  <c r="AC665" i="25"/>
  <c r="AB665" i="25"/>
  <c r="Z665" i="25"/>
  <c r="AA665" i="25"/>
  <c r="Y665" i="25"/>
  <c r="AG665" i="25"/>
  <c r="X665" i="25"/>
  <c r="AL657" i="25"/>
  <c r="AK657" i="25"/>
  <c r="AJ657" i="25"/>
  <c r="AI657" i="25"/>
  <c r="AH657" i="25"/>
  <c r="AC657" i="25"/>
  <c r="AB657" i="25"/>
  <c r="AG657" i="25"/>
  <c r="Z657" i="25"/>
  <c r="Y657" i="25"/>
  <c r="X657" i="25"/>
  <c r="AA657" i="25"/>
  <c r="AL649" i="25"/>
  <c r="AK649" i="25"/>
  <c r="AJ649" i="25"/>
  <c r="AI649" i="25"/>
  <c r="AH649" i="25"/>
  <c r="AC649" i="25"/>
  <c r="AG649" i="25"/>
  <c r="AB649" i="25"/>
  <c r="Z649" i="25"/>
  <c r="AA649" i="25"/>
  <c r="Y649" i="25"/>
  <c r="X649" i="25"/>
  <c r="AL641" i="25"/>
  <c r="AK641" i="25"/>
  <c r="AI641" i="25"/>
  <c r="AJ641" i="25"/>
  <c r="AH641" i="25"/>
  <c r="AC641" i="25"/>
  <c r="AB641" i="25"/>
  <c r="Z641" i="25"/>
  <c r="AG641" i="25"/>
  <c r="AA641" i="25"/>
  <c r="X641" i="25"/>
  <c r="Y641" i="25"/>
  <c r="AK633" i="25"/>
  <c r="AL633" i="25"/>
  <c r="AJ633" i="25"/>
  <c r="AI633" i="25"/>
  <c r="AH633" i="25"/>
  <c r="AC633" i="25"/>
  <c r="AB633" i="25"/>
  <c r="Z633" i="25"/>
  <c r="AG633" i="25"/>
  <c r="AA633" i="25"/>
  <c r="X633" i="25"/>
  <c r="Y633" i="25"/>
  <c r="AL625" i="25"/>
  <c r="AK625" i="25"/>
  <c r="AJ625" i="25"/>
  <c r="AI625" i="25"/>
  <c r="AH625" i="25"/>
  <c r="AC625" i="25"/>
  <c r="AB625" i="25"/>
  <c r="AG625" i="25"/>
  <c r="Z625" i="25"/>
  <c r="Y625" i="25"/>
  <c r="AA625" i="25"/>
  <c r="X625" i="25"/>
  <c r="AK617" i="25"/>
  <c r="AL617" i="25"/>
  <c r="AJ617" i="25"/>
  <c r="AI617" i="25"/>
  <c r="AH617" i="25"/>
  <c r="AC617" i="25"/>
  <c r="AG617" i="25"/>
  <c r="AB617" i="25"/>
  <c r="Z617" i="25"/>
  <c r="AA617" i="25"/>
  <c r="X617" i="25"/>
  <c r="Y617" i="25"/>
  <c r="AL609" i="25"/>
  <c r="AK609" i="25"/>
  <c r="AI609" i="25"/>
  <c r="AJ609" i="25"/>
  <c r="AH609" i="25"/>
  <c r="AC609" i="25"/>
  <c r="AB609" i="25"/>
  <c r="Z609" i="25"/>
  <c r="AG609" i="25"/>
  <c r="X609" i="25"/>
  <c r="Y609" i="25"/>
  <c r="AA609" i="25"/>
  <c r="AL601" i="25"/>
  <c r="AK601" i="25"/>
  <c r="AJ601" i="25"/>
  <c r="AI601" i="25"/>
  <c r="AH601" i="25"/>
  <c r="AC601" i="25"/>
  <c r="AB601" i="25"/>
  <c r="Z601" i="25"/>
  <c r="AG601" i="25"/>
  <c r="AA601" i="25"/>
  <c r="Y601" i="25"/>
  <c r="X601" i="25"/>
  <c r="AL593" i="25"/>
  <c r="AK593" i="25"/>
  <c r="AJ593" i="25"/>
  <c r="AI593" i="25"/>
  <c r="AH593" i="25"/>
  <c r="AC593" i="25"/>
  <c r="AB593" i="25"/>
  <c r="AG593" i="25"/>
  <c r="Z593" i="25"/>
  <c r="Y593" i="25"/>
  <c r="X593" i="25"/>
  <c r="AA593" i="25"/>
  <c r="AL585" i="25"/>
  <c r="AK585" i="25"/>
  <c r="AJ585" i="25"/>
  <c r="AI585" i="25"/>
  <c r="AH585" i="25"/>
  <c r="AC585" i="25"/>
  <c r="AG585" i="25"/>
  <c r="AB585" i="25"/>
  <c r="Z585" i="25"/>
  <c r="AA585" i="25"/>
  <c r="Y585" i="25"/>
  <c r="X585" i="25"/>
  <c r="AL577" i="25"/>
  <c r="AK577" i="25"/>
  <c r="AI577" i="25"/>
  <c r="AH577" i="25"/>
  <c r="AJ577" i="25"/>
  <c r="AC577" i="25"/>
  <c r="AB577" i="25"/>
  <c r="Z577" i="25"/>
  <c r="AG577" i="25"/>
  <c r="Y577" i="25"/>
  <c r="AA577" i="25"/>
  <c r="X577" i="25"/>
  <c r="AK569" i="25"/>
  <c r="AL569" i="25"/>
  <c r="AJ569" i="25"/>
  <c r="AI569" i="25"/>
  <c r="AH569" i="25"/>
  <c r="AC569" i="25"/>
  <c r="AB569" i="25"/>
  <c r="Z569" i="25"/>
  <c r="AG569" i="25"/>
  <c r="AA569" i="25"/>
  <c r="X569" i="25"/>
  <c r="Y569" i="25"/>
  <c r="AL561" i="25"/>
  <c r="AK561" i="25"/>
  <c r="AJ561" i="25"/>
  <c r="AI561" i="25"/>
  <c r="AH561" i="25"/>
  <c r="AC561" i="25"/>
  <c r="AB561" i="25"/>
  <c r="AG561" i="25"/>
  <c r="Z561" i="25"/>
  <c r="Y561" i="25"/>
  <c r="AA561" i="25"/>
  <c r="X561" i="25"/>
  <c r="AK553" i="25"/>
  <c r="AL553" i="25"/>
  <c r="AJ553" i="25"/>
  <c r="AI553" i="25"/>
  <c r="AH553" i="25"/>
  <c r="AC553" i="25"/>
  <c r="AG553" i="25"/>
  <c r="AB553" i="25"/>
  <c r="Z553" i="25"/>
  <c r="AA553" i="25"/>
  <c r="Y553" i="25"/>
  <c r="X553" i="25"/>
  <c r="AL545" i="25"/>
  <c r="AK545" i="25"/>
  <c r="AI545" i="25"/>
  <c r="AJ545" i="25"/>
  <c r="AH545" i="25"/>
  <c r="AC545" i="25"/>
  <c r="AB545" i="25"/>
  <c r="Z545" i="25"/>
  <c r="Y545" i="25"/>
  <c r="AG545" i="25"/>
  <c r="AA545" i="25"/>
  <c r="X545" i="25"/>
  <c r="AL537" i="25"/>
  <c r="AK537" i="25"/>
  <c r="AJ537" i="25"/>
  <c r="AI537" i="25"/>
  <c r="AH537" i="25"/>
  <c r="AC537" i="25"/>
  <c r="AB537" i="25"/>
  <c r="Z537" i="25"/>
  <c r="Y537" i="25"/>
  <c r="AA537" i="25"/>
  <c r="AG537" i="25"/>
  <c r="X537" i="25"/>
  <c r="AL529" i="25"/>
  <c r="AK529" i="25"/>
  <c r="AJ529" i="25"/>
  <c r="AI529" i="25"/>
  <c r="AH529" i="25"/>
  <c r="AC529" i="25"/>
  <c r="AB529" i="25"/>
  <c r="AG529" i="25"/>
  <c r="Z529" i="25"/>
  <c r="Y529" i="25"/>
  <c r="AA529" i="25"/>
  <c r="X529" i="25"/>
  <c r="AL521" i="25"/>
  <c r="AK521" i="25"/>
  <c r="AJ521" i="25"/>
  <c r="AI521" i="25"/>
  <c r="AH521" i="25"/>
  <c r="AC521" i="25"/>
  <c r="AG521" i="25"/>
  <c r="AB521" i="25"/>
  <c r="Z521" i="25"/>
  <c r="AA521" i="25"/>
  <c r="X521" i="25"/>
  <c r="Y521" i="25"/>
  <c r="AL513" i="25"/>
  <c r="AK513" i="25"/>
  <c r="AI513" i="25"/>
  <c r="AJ513" i="25"/>
  <c r="AH513" i="25"/>
  <c r="AC513" i="25"/>
  <c r="AB513" i="25"/>
  <c r="Z513" i="25"/>
  <c r="X513" i="25"/>
  <c r="Y513" i="25"/>
  <c r="AA513" i="25"/>
  <c r="AG513" i="25"/>
  <c r="AK505" i="25"/>
  <c r="AL505" i="25"/>
  <c r="AJ505" i="25"/>
  <c r="AI505" i="25"/>
  <c r="AH505" i="25"/>
  <c r="AC505" i="25"/>
  <c r="AB505" i="25"/>
  <c r="Z505" i="25"/>
  <c r="AG505" i="25"/>
  <c r="AA505" i="25"/>
  <c r="Y505" i="25"/>
  <c r="X505" i="25"/>
  <c r="AL497" i="25"/>
  <c r="AK497" i="25"/>
  <c r="AJ497" i="25"/>
  <c r="AI497" i="25"/>
  <c r="AH497" i="25"/>
  <c r="AC497" i="25"/>
  <c r="AB497" i="25"/>
  <c r="AG497" i="25"/>
  <c r="Z497" i="25"/>
  <c r="Y497" i="25"/>
  <c r="AA497" i="25"/>
  <c r="X497" i="25"/>
  <c r="AK489" i="25"/>
  <c r="AL489" i="25"/>
  <c r="AJ489" i="25"/>
  <c r="AI489" i="25"/>
  <c r="AH489" i="25"/>
  <c r="AC489" i="25"/>
  <c r="AG489" i="25"/>
  <c r="AB489" i="25"/>
  <c r="Z489" i="25"/>
  <c r="AA489" i="25"/>
  <c r="Y489" i="25"/>
  <c r="X489" i="25"/>
  <c r="AL481" i="25"/>
  <c r="AK481" i="25"/>
  <c r="AI481" i="25"/>
  <c r="AJ481" i="25"/>
  <c r="AH481" i="25"/>
  <c r="AC481" i="25"/>
  <c r="AB481" i="25"/>
  <c r="Z481" i="25"/>
  <c r="Y481" i="25"/>
  <c r="AG481" i="25"/>
  <c r="X481" i="25"/>
  <c r="AA481" i="25"/>
  <c r="AL473" i="25"/>
  <c r="AK473" i="25"/>
  <c r="AJ473" i="25"/>
  <c r="AI473" i="25"/>
  <c r="AH473" i="25"/>
  <c r="AC473" i="25"/>
  <c r="AB473" i="25"/>
  <c r="Z473" i="25"/>
  <c r="AG473" i="25"/>
  <c r="Y473" i="25"/>
  <c r="AA473" i="25"/>
  <c r="X473" i="25"/>
  <c r="AL465" i="25"/>
  <c r="AK465" i="25"/>
  <c r="AI465" i="25"/>
  <c r="AJ465" i="25"/>
  <c r="AH465" i="25"/>
  <c r="AC465" i="25"/>
  <c r="AB465" i="25"/>
  <c r="AG465" i="25"/>
  <c r="Z465" i="25"/>
  <c r="Y465" i="25"/>
  <c r="AA465" i="25"/>
  <c r="X465" i="25"/>
  <c r="AL457" i="25"/>
  <c r="AK457" i="25"/>
  <c r="AI457" i="25"/>
  <c r="AJ457" i="25"/>
  <c r="AH457" i="25"/>
  <c r="AC457" i="25"/>
  <c r="AG457" i="25"/>
  <c r="AB457" i="25"/>
  <c r="Z457" i="25"/>
  <c r="AA457" i="25"/>
  <c r="X457" i="25"/>
  <c r="Y457" i="25"/>
  <c r="AL449" i="25"/>
  <c r="AK449" i="25"/>
  <c r="AI449" i="25"/>
  <c r="AJ449" i="25"/>
  <c r="AH449" i="25"/>
  <c r="AC449" i="25"/>
  <c r="AB449" i="25"/>
  <c r="Z449" i="25"/>
  <c r="AG449" i="25"/>
  <c r="AA449" i="25"/>
  <c r="Y449" i="25"/>
  <c r="X449" i="25"/>
  <c r="AK441" i="25"/>
  <c r="AL441" i="25"/>
  <c r="AI441" i="25"/>
  <c r="AJ441" i="25"/>
  <c r="AH441" i="25"/>
  <c r="AC441" i="25"/>
  <c r="AB441" i="25"/>
  <c r="Z441" i="25"/>
  <c r="AG441" i="25"/>
  <c r="AA441" i="25"/>
  <c r="X441" i="25"/>
  <c r="Y441" i="25"/>
  <c r="AL433" i="25"/>
  <c r="AK433" i="25"/>
  <c r="AI433" i="25"/>
  <c r="AJ433" i="25"/>
  <c r="AG433" i="25"/>
  <c r="AH433" i="25"/>
  <c r="AC433" i="25"/>
  <c r="AB433" i="25"/>
  <c r="Z433" i="25"/>
  <c r="Y433" i="25"/>
  <c r="AA433" i="25"/>
  <c r="X433" i="25"/>
  <c r="AL425" i="25"/>
  <c r="AK425" i="25"/>
  <c r="AI425" i="25"/>
  <c r="AJ425" i="25"/>
  <c r="AG425" i="25"/>
  <c r="AH425" i="25"/>
  <c r="AC425" i="25"/>
  <c r="AB425" i="25"/>
  <c r="Z425" i="25"/>
  <c r="AA425" i="25"/>
  <c r="Y425" i="25"/>
  <c r="X425" i="25"/>
  <c r="AK417" i="25"/>
  <c r="AL417" i="25"/>
  <c r="AI417" i="25"/>
  <c r="AG417" i="25"/>
  <c r="AJ417" i="25"/>
  <c r="AH417" i="25"/>
  <c r="AC417" i="25"/>
  <c r="AB417" i="25"/>
  <c r="Z417" i="25"/>
  <c r="AA417" i="25"/>
  <c r="X417" i="25"/>
  <c r="Y417" i="25"/>
  <c r="AK409" i="25"/>
  <c r="AI409" i="25"/>
  <c r="AL409" i="25"/>
  <c r="AJ409" i="25"/>
  <c r="AG409" i="25"/>
  <c r="AH409" i="25"/>
  <c r="AC409" i="25"/>
  <c r="AB409" i="25"/>
  <c r="Z409" i="25"/>
  <c r="AA409" i="25"/>
  <c r="Y409" i="25"/>
  <c r="X409" i="25"/>
  <c r="AL401" i="25"/>
  <c r="AK401" i="25"/>
  <c r="AI401" i="25"/>
  <c r="AJ401" i="25"/>
  <c r="AG401" i="25"/>
  <c r="AH401" i="25"/>
  <c r="AC401" i="25"/>
  <c r="AB401" i="25"/>
  <c r="Z401" i="25"/>
  <c r="X401" i="25"/>
  <c r="Y401" i="25"/>
  <c r="AA401" i="25"/>
  <c r="AL393" i="25"/>
  <c r="AK393" i="25"/>
  <c r="AI393" i="25"/>
  <c r="AJ393" i="25"/>
  <c r="AG393" i="25"/>
  <c r="AH393" i="25"/>
  <c r="AC393" i="25"/>
  <c r="AB393" i="25"/>
  <c r="Z393" i="25"/>
  <c r="AA393" i="25"/>
  <c r="Y393" i="25"/>
  <c r="X393" i="25"/>
  <c r="AK385" i="25"/>
  <c r="AL385" i="25"/>
  <c r="AI385" i="25"/>
  <c r="AG385" i="25"/>
  <c r="AJ385" i="25"/>
  <c r="AH385" i="25"/>
  <c r="AC385" i="25"/>
  <c r="AB385" i="25"/>
  <c r="Z385" i="25"/>
  <c r="AA385" i="25"/>
  <c r="X385" i="25"/>
  <c r="Y385" i="25"/>
  <c r="AK377" i="25"/>
  <c r="AI377" i="25"/>
  <c r="AL377" i="25"/>
  <c r="AJ377" i="25"/>
  <c r="AG377" i="25"/>
  <c r="AH377" i="25"/>
  <c r="AC377" i="25"/>
  <c r="AB377" i="25"/>
  <c r="Z377" i="25"/>
  <c r="AA377" i="25"/>
  <c r="Y377" i="25"/>
  <c r="X377" i="25"/>
  <c r="AL369" i="25"/>
  <c r="AK369" i="25"/>
  <c r="AI369" i="25"/>
  <c r="AJ369" i="25"/>
  <c r="AG369" i="25"/>
  <c r="AH369" i="25"/>
  <c r="AC369" i="25"/>
  <c r="AB369" i="25"/>
  <c r="Z369" i="25"/>
  <c r="Y369" i="25"/>
  <c r="AA369" i="25"/>
  <c r="X369" i="25"/>
  <c r="AL361" i="25"/>
  <c r="AK361" i="25"/>
  <c r="AI361" i="25"/>
  <c r="AJ361" i="25"/>
  <c r="AG361" i="25"/>
  <c r="AH361" i="25"/>
  <c r="AC361" i="25"/>
  <c r="AB361" i="25"/>
  <c r="Z361" i="25"/>
  <c r="AA361" i="25"/>
  <c r="Y361" i="25"/>
  <c r="X361" i="25"/>
  <c r="AK353" i="25"/>
  <c r="AL353" i="25"/>
  <c r="AI353" i="25"/>
  <c r="AG353" i="25"/>
  <c r="AJ353" i="25"/>
  <c r="AH353" i="25"/>
  <c r="AC353" i="25"/>
  <c r="AB353" i="25"/>
  <c r="Z353" i="25"/>
  <c r="AA353" i="25"/>
  <c r="X353" i="25"/>
  <c r="Y353" i="25"/>
  <c r="AK345" i="25"/>
  <c r="AL345" i="25"/>
  <c r="AI345" i="25"/>
  <c r="AJ345" i="25"/>
  <c r="AG345" i="25"/>
  <c r="AH345" i="25"/>
  <c r="AC345" i="25"/>
  <c r="AB345" i="25"/>
  <c r="Z345" i="25"/>
  <c r="AA345" i="25"/>
  <c r="X345" i="25"/>
  <c r="Y345" i="25"/>
  <c r="AL337" i="25"/>
  <c r="AK337" i="25"/>
  <c r="AI337" i="25"/>
  <c r="AJ337" i="25"/>
  <c r="AG337" i="25"/>
  <c r="AH337" i="25"/>
  <c r="AC337" i="25"/>
  <c r="AB337" i="25"/>
  <c r="Z337" i="25"/>
  <c r="AA337" i="25"/>
  <c r="Y337" i="25"/>
  <c r="X337" i="25"/>
  <c r="AL329" i="25"/>
  <c r="AK329" i="25"/>
  <c r="AI329" i="25"/>
  <c r="AJ329" i="25"/>
  <c r="AG329" i="25"/>
  <c r="AH329" i="25"/>
  <c r="AC329" i="25"/>
  <c r="AB329" i="25"/>
  <c r="Z329" i="25"/>
  <c r="AA329" i="25"/>
  <c r="Y329" i="25"/>
  <c r="X329" i="25"/>
  <c r="AK321" i="25"/>
  <c r="AL321" i="25"/>
  <c r="AI321" i="25"/>
  <c r="AG321" i="25"/>
  <c r="AH321" i="25"/>
  <c r="AJ321" i="25"/>
  <c r="AC321" i="25"/>
  <c r="AB321" i="25"/>
  <c r="Z321" i="25"/>
  <c r="AA321" i="25"/>
  <c r="X321" i="25"/>
  <c r="Y321" i="25"/>
  <c r="AK313" i="25"/>
  <c r="AL313" i="25"/>
  <c r="AI313" i="25"/>
  <c r="AJ313" i="25"/>
  <c r="AG313" i="25"/>
  <c r="AH313" i="25"/>
  <c r="AC313" i="25"/>
  <c r="AB313" i="25"/>
  <c r="Z313" i="25"/>
  <c r="Y313" i="25"/>
  <c r="AA313" i="25"/>
  <c r="X313" i="25"/>
  <c r="AL305" i="25"/>
  <c r="AK305" i="25"/>
  <c r="AI305" i="25"/>
  <c r="AJ305" i="25"/>
  <c r="AG305" i="25"/>
  <c r="AH305" i="25"/>
  <c r="AC305" i="25"/>
  <c r="AB305" i="25"/>
  <c r="Z305" i="25"/>
  <c r="Y305" i="25"/>
  <c r="AA305" i="25"/>
  <c r="X305" i="25"/>
  <c r="AL297" i="25"/>
  <c r="AK297" i="25"/>
  <c r="AI297" i="25"/>
  <c r="AJ297" i="25"/>
  <c r="AG297" i="25"/>
  <c r="AH297" i="25"/>
  <c r="AC297" i="25"/>
  <c r="AB297" i="25"/>
  <c r="Z297" i="25"/>
  <c r="Y297" i="25"/>
  <c r="AA297" i="25"/>
  <c r="X297" i="25"/>
  <c r="AK289" i="25"/>
  <c r="AL289" i="25"/>
  <c r="AI289" i="25"/>
  <c r="AG289" i="25"/>
  <c r="AJ289" i="25"/>
  <c r="AH289" i="25"/>
  <c r="AC289" i="25"/>
  <c r="AB289" i="25"/>
  <c r="Z289" i="25"/>
  <c r="AA289" i="25"/>
  <c r="Y289" i="25"/>
  <c r="X289" i="25"/>
  <c r="AK281" i="25"/>
  <c r="AI281" i="25"/>
  <c r="AL281" i="25"/>
  <c r="AJ281" i="25"/>
  <c r="AG281" i="25"/>
  <c r="AH281" i="25"/>
  <c r="AC281" i="25"/>
  <c r="AB281" i="25"/>
  <c r="Z281" i="25"/>
  <c r="Y281" i="25"/>
  <c r="AA281" i="25"/>
  <c r="X281" i="25"/>
  <c r="AL273" i="25"/>
  <c r="AK273" i="25"/>
  <c r="AI273" i="25"/>
  <c r="AJ273" i="25"/>
  <c r="AG273" i="25"/>
  <c r="AH273" i="25"/>
  <c r="AC273" i="25"/>
  <c r="AB273" i="25"/>
  <c r="Z273" i="25"/>
  <c r="X273" i="25"/>
  <c r="AA273" i="25"/>
  <c r="Y273" i="25"/>
  <c r="AL265" i="25"/>
  <c r="AK265" i="25"/>
  <c r="AI265" i="25"/>
  <c r="AJ265" i="25"/>
  <c r="AG265" i="25"/>
  <c r="AA265" i="25"/>
  <c r="AH265" i="25"/>
  <c r="AC265" i="25"/>
  <c r="AB265" i="25"/>
  <c r="Z265" i="25"/>
  <c r="X265" i="25"/>
  <c r="Y265" i="25"/>
  <c r="AK257" i="25"/>
  <c r="AL257" i="25"/>
  <c r="AI257" i="25"/>
  <c r="AG257" i="25"/>
  <c r="AJ257" i="25"/>
  <c r="AH257" i="25"/>
  <c r="AA257" i="25"/>
  <c r="AC257" i="25"/>
  <c r="AB257" i="25"/>
  <c r="Z257" i="25"/>
  <c r="Y257" i="25"/>
  <c r="X257" i="25"/>
  <c r="AK249" i="25"/>
  <c r="AI249" i="25"/>
  <c r="AL249" i="25"/>
  <c r="AJ249" i="25"/>
  <c r="AG249" i="25"/>
  <c r="AA249" i="25"/>
  <c r="AH249" i="25"/>
  <c r="AC249" i="25"/>
  <c r="AB249" i="25"/>
  <c r="Z249" i="25"/>
  <c r="Y249" i="25"/>
  <c r="X249" i="25"/>
  <c r="AL241" i="25"/>
  <c r="AK241" i="25"/>
  <c r="AI241" i="25"/>
  <c r="AJ241" i="25"/>
  <c r="AG241" i="25"/>
  <c r="AA241" i="25"/>
  <c r="AH241" i="25"/>
  <c r="AC241" i="25"/>
  <c r="AB241" i="25"/>
  <c r="Z241" i="25"/>
  <c r="Y241" i="25"/>
  <c r="X241" i="25"/>
  <c r="AL233" i="25"/>
  <c r="AK233" i="25"/>
  <c r="AI233" i="25"/>
  <c r="AJ233" i="25"/>
  <c r="AG233" i="25"/>
  <c r="AA233" i="25"/>
  <c r="AH233" i="25"/>
  <c r="AC233" i="25"/>
  <c r="AB233" i="25"/>
  <c r="Z233" i="25"/>
  <c r="Y233" i="25"/>
  <c r="X233" i="25"/>
  <c r="AK225" i="25"/>
  <c r="AL225" i="25"/>
  <c r="AI225" i="25"/>
  <c r="AG225" i="25"/>
  <c r="AJ225" i="25"/>
  <c r="AH225" i="25"/>
  <c r="AA225" i="25"/>
  <c r="AC225" i="25"/>
  <c r="AB225" i="25"/>
  <c r="Z225" i="25"/>
  <c r="X225" i="25"/>
  <c r="Y225" i="25"/>
  <c r="AK217" i="25"/>
  <c r="AL217" i="25"/>
  <c r="AI217" i="25"/>
  <c r="AJ217" i="25"/>
  <c r="AG217" i="25"/>
  <c r="AA217" i="25"/>
  <c r="AH217" i="25"/>
  <c r="AC217" i="25"/>
  <c r="AB217" i="25"/>
  <c r="Z217" i="25"/>
  <c r="Y217" i="25"/>
  <c r="X217" i="25"/>
  <c r="AL209" i="25"/>
  <c r="AK209" i="25"/>
  <c r="AI209" i="25"/>
  <c r="AJ209" i="25"/>
  <c r="AG209" i="25"/>
  <c r="AA209" i="25"/>
  <c r="AH209" i="25"/>
  <c r="AC209" i="25"/>
  <c r="AB209" i="25"/>
  <c r="Z209" i="25"/>
  <c r="Y209" i="25"/>
  <c r="X209" i="25"/>
  <c r="AL201" i="25"/>
  <c r="AK201" i="25"/>
  <c r="AI201" i="25"/>
  <c r="AJ201" i="25"/>
  <c r="AG201" i="25"/>
  <c r="AA201" i="25"/>
  <c r="AH201" i="25"/>
  <c r="AC201" i="25"/>
  <c r="AB201" i="25"/>
  <c r="Z201" i="25"/>
  <c r="Y201" i="25"/>
  <c r="X201" i="25"/>
  <c r="AK193" i="25"/>
  <c r="AL193" i="25"/>
  <c r="AI193" i="25"/>
  <c r="AG193" i="25"/>
  <c r="AH193" i="25"/>
  <c r="AA193" i="25"/>
  <c r="AJ193" i="25"/>
  <c r="AC193" i="25"/>
  <c r="AB193" i="25"/>
  <c r="Z193" i="25"/>
  <c r="Y193" i="25"/>
  <c r="X193" i="25"/>
  <c r="AK185" i="25"/>
  <c r="AL185" i="25"/>
  <c r="AI185" i="25"/>
  <c r="AJ185" i="25"/>
  <c r="AG185" i="25"/>
  <c r="AA185" i="25"/>
  <c r="AH185" i="25"/>
  <c r="AC185" i="25"/>
  <c r="AB185" i="25"/>
  <c r="Z185" i="25"/>
  <c r="Y185" i="25"/>
  <c r="X185" i="25"/>
  <c r="AL177" i="25"/>
  <c r="AK177" i="25"/>
  <c r="AI177" i="25"/>
  <c r="AJ177" i="25"/>
  <c r="AG177" i="25"/>
  <c r="AA177" i="25"/>
  <c r="AH177" i="25"/>
  <c r="AC177" i="25"/>
  <c r="AB177" i="25"/>
  <c r="Z177" i="25"/>
  <c r="Y177" i="25"/>
  <c r="X177" i="25"/>
  <c r="AL169" i="25"/>
  <c r="AK169" i="25"/>
  <c r="AI169" i="25"/>
  <c r="AJ169" i="25"/>
  <c r="AG169" i="25"/>
  <c r="AA169" i="25"/>
  <c r="AH169" i="25"/>
  <c r="AC169" i="25"/>
  <c r="AB169" i="25"/>
  <c r="Z169" i="25"/>
  <c r="Y169" i="25"/>
  <c r="X169" i="25"/>
  <c r="AL1000" i="25"/>
  <c r="AJ1000" i="25"/>
  <c r="AK1000" i="25"/>
  <c r="AI1000" i="25"/>
  <c r="AH1000" i="25"/>
  <c r="AG1000" i="25"/>
  <c r="AB1000" i="25"/>
  <c r="AC1000" i="25"/>
  <c r="AA1000" i="25"/>
  <c r="X1000" i="25"/>
  <c r="Z1000" i="25"/>
  <c r="Y1000" i="25"/>
  <c r="AL992" i="25"/>
  <c r="AJ992" i="25"/>
  <c r="AK992" i="25"/>
  <c r="AI992" i="25"/>
  <c r="AG992" i="25"/>
  <c r="AB992" i="25"/>
  <c r="AH992" i="25"/>
  <c r="AC992" i="25"/>
  <c r="AA992" i="25"/>
  <c r="Z992" i="25"/>
  <c r="X992" i="25"/>
  <c r="Y992" i="25"/>
  <c r="AL984" i="25"/>
  <c r="AJ984" i="25"/>
  <c r="AK984" i="25"/>
  <c r="AI984" i="25"/>
  <c r="AG984" i="25"/>
  <c r="AB984" i="25"/>
  <c r="AA984" i="25"/>
  <c r="AH984" i="25"/>
  <c r="AC984" i="25"/>
  <c r="Z984" i="25"/>
  <c r="Y984" i="25"/>
  <c r="X984" i="25"/>
  <c r="AL976" i="25"/>
  <c r="AJ976" i="25"/>
  <c r="AK976" i="25"/>
  <c r="AI976" i="25"/>
  <c r="AH976" i="25"/>
  <c r="AG976" i="25"/>
  <c r="AB976" i="25"/>
  <c r="AA976" i="25"/>
  <c r="Z976" i="25"/>
  <c r="Y976" i="25"/>
  <c r="AC976" i="25"/>
  <c r="X976" i="25"/>
  <c r="AL968" i="25"/>
  <c r="AJ968" i="25"/>
  <c r="AK968" i="25"/>
  <c r="AI968" i="25"/>
  <c r="AH968" i="25"/>
  <c r="AG968" i="25"/>
  <c r="AB968" i="25"/>
  <c r="AC968" i="25"/>
  <c r="AA968" i="25"/>
  <c r="Z968" i="25"/>
  <c r="Y968" i="25"/>
  <c r="X968" i="25"/>
  <c r="AL960" i="25"/>
  <c r="AK960" i="25"/>
  <c r="AJ960" i="25"/>
  <c r="AI960" i="25"/>
  <c r="AG960" i="25"/>
  <c r="AB960" i="25"/>
  <c r="AC960" i="25"/>
  <c r="AA960" i="25"/>
  <c r="AH960" i="25"/>
  <c r="Z960" i="25"/>
  <c r="X960" i="25"/>
  <c r="Y960" i="25"/>
  <c r="AL952" i="25"/>
  <c r="AK952" i="25"/>
  <c r="AJ952" i="25"/>
  <c r="AI952" i="25"/>
  <c r="AG952" i="25"/>
  <c r="AB952" i="25"/>
  <c r="AA952" i="25"/>
  <c r="AH952" i="25"/>
  <c r="Z952" i="25"/>
  <c r="AC952" i="25"/>
  <c r="Y952" i="25"/>
  <c r="X952" i="25"/>
  <c r="AL944" i="25"/>
  <c r="AJ944" i="25"/>
  <c r="AK944" i="25"/>
  <c r="AI944" i="25"/>
  <c r="AH944" i="25"/>
  <c r="AG944" i="25"/>
  <c r="AB944" i="25"/>
  <c r="AA944" i="25"/>
  <c r="AC944" i="25"/>
  <c r="Z944" i="25"/>
  <c r="X944" i="25"/>
  <c r="Y944" i="25"/>
  <c r="AL936" i="25"/>
  <c r="AK936" i="25"/>
  <c r="AJ936" i="25"/>
  <c r="AI936" i="25"/>
  <c r="AH936" i="25"/>
  <c r="AG936" i="25"/>
  <c r="AB936" i="25"/>
  <c r="AC936" i="25"/>
  <c r="AA936" i="25"/>
  <c r="X936" i="25"/>
  <c r="Z936" i="25"/>
  <c r="Y936" i="25"/>
  <c r="AL928" i="25"/>
  <c r="AK928" i="25"/>
  <c r="AJ928" i="25"/>
  <c r="AI928" i="25"/>
  <c r="AG928" i="25"/>
  <c r="AB928" i="25"/>
  <c r="AC928" i="25"/>
  <c r="AH928" i="25"/>
  <c r="AA928" i="25"/>
  <c r="Z928" i="25"/>
  <c r="X928" i="25"/>
  <c r="Y928" i="25"/>
  <c r="AL920" i="25"/>
  <c r="AK920" i="25"/>
  <c r="AJ920" i="25"/>
  <c r="AI920" i="25"/>
  <c r="AG920" i="25"/>
  <c r="AB920" i="25"/>
  <c r="AH920" i="25"/>
  <c r="AA920" i="25"/>
  <c r="AC920" i="25"/>
  <c r="Z920" i="25"/>
  <c r="Y920" i="25"/>
  <c r="X920" i="25"/>
  <c r="AL912" i="25"/>
  <c r="AK912" i="25"/>
  <c r="AJ912" i="25"/>
  <c r="AI912" i="25"/>
  <c r="AH912" i="25"/>
  <c r="AG912" i="25"/>
  <c r="AB912" i="25"/>
  <c r="AA912" i="25"/>
  <c r="AC912" i="25"/>
  <c r="Z912" i="25"/>
  <c r="Y912" i="25"/>
  <c r="X912" i="25"/>
  <c r="AL904" i="25"/>
  <c r="AK904" i="25"/>
  <c r="AJ904" i="25"/>
  <c r="AH904" i="25"/>
  <c r="AG904" i="25"/>
  <c r="AB904" i="25"/>
  <c r="AC904" i="25"/>
  <c r="AA904" i="25"/>
  <c r="AI904" i="25"/>
  <c r="Z904" i="25"/>
  <c r="Y904" i="25"/>
  <c r="X904" i="25"/>
  <c r="AL896" i="25"/>
  <c r="AK896" i="25"/>
  <c r="AJ896" i="25"/>
  <c r="AI896" i="25"/>
  <c r="AG896" i="25"/>
  <c r="AB896" i="25"/>
  <c r="AC896" i="25"/>
  <c r="AH896" i="25"/>
  <c r="AA896" i="25"/>
  <c r="X896" i="25"/>
  <c r="Y896" i="25"/>
  <c r="Z896" i="25"/>
  <c r="AL888" i="25"/>
  <c r="AK888" i="25"/>
  <c r="AJ888" i="25"/>
  <c r="AI888" i="25"/>
  <c r="AG888" i="25"/>
  <c r="AB888" i="25"/>
  <c r="AH888" i="25"/>
  <c r="AA888" i="25"/>
  <c r="AC888" i="25"/>
  <c r="Z888" i="25"/>
  <c r="Y888" i="25"/>
  <c r="X888" i="25"/>
  <c r="AL880" i="25"/>
  <c r="AK880" i="25"/>
  <c r="AJ880" i="25"/>
  <c r="AI880" i="25"/>
  <c r="AH880" i="25"/>
  <c r="AG880" i="25"/>
  <c r="AB880" i="25"/>
  <c r="AA880" i="25"/>
  <c r="AC880" i="25"/>
  <c r="Z880" i="25"/>
  <c r="X880" i="25"/>
  <c r="Y880" i="25"/>
  <c r="AL872" i="25"/>
  <c r="AK872" i="25"/>
  <c r="AJ872" i="25"/>
  <c r="AI872" i="25"/>
  <c r="AH872" i="25"/>
  <c r="AG872" i="25"/>
  <c r="AB872" i="25"/>
  <c r="AC872" i="25"/>
  <c r="AA872" i="25"/>
  <c r="X872" i="25"/>
  <c r="Z872" i="25"/>
  <c r="Y872" i="25"/>
  <c r="AL864" i="25"/>
  <c r="AK864" i="25"/>
  <c r="AJ864" i="25"/>
  <c r="AI864" i="25"/>
  <c r="AG864" i="25"/>
  <c r="AB864" i="25"/>
  <c r="AH864" i="25"/>
  <c r="AC864" i="25"/>
  <c r="AA864" i="25"/>
  <c r="Z864" i="25"/>
  <c r="X864" i="25"/>
  <c r="Y864" i="25"/>
  <c r="AL856" i="25"/>
  <c r="AK856" i="25"/>
  <c r="AJ856" i="25"/>
  <c r="AI856" i="25"/>
  <c r="AG856" i="25"/>
  <c r="AB856" i="25"/>
  <c r="AA856" i="25"/>
  <c r="AH856" i="25"/>
  <c r="AC856" i="25"/>
  <c r="Z856" i="25"/>
  <c r="Y856" i="25"/>
  <c r="X856" i="25"/>
  <c r="AL848" i="25"/>
  <c r="AK848" i="25"/>
  <c r="AJ848" i="25"/>
  <c r="AI848" i="25"/>
  <c r="AH848" i="25"/>
  <c r="AG848" i="25"/>
  <c r="AB848" i="25"/>
  <c r="AA848" i="25"/>
  <c r="Z848" i="25"/>
  <c r="Y848" i="25"/>
  <c r="AC848" i="25"/>
  <c r="X848" i="25"/>
  <c r="AL840" i="25"/>
  <c r="AK840" i="25"/>
  <c r="AJ840" i="25"/>
  <c r="AI840" i="25"/>
  <c r="AH840" i="25"/>
  <c r="AG840" i="25"/>
  <c r="AB840" i="25"/>
  <c r="AC840" i="25"/>
  <c r="AA840" i="25"/>
  <c r="Z840" i="25"/>
  <c r="Y840" i="25"/>
  <c r="X840" i="25"/>
  <c r="AL832" i="25"/>
  <c r="AK832" i="25"/>
  <c r="AJ832" i="25"/>
  <c r="AI832" i="25"/>
  <c r="AG832" i="25"/>
  <c r="AB832" i="25"/>
  <c r="AC832" i="25"/>
  <c r="AA832" i="25"/>
  <c r="AH832" i="25"/>
  <c r="Y832" i="25"/>
  <c r="X832" i="25"/>
  <c r="Z832" i="25"/>
  <c r="AL824" i="25"/>
  <c r="AK824" i="25"/>
  <c r="AJ824" i="25"/>
  <c r="AI824" i="25"/>
  <c r="AG824" i="25"/>
  <c r="AB824" i="25"/>
  <c r="AA824" i="25"/>
  <c r="Z824" i="25"/>
  <c r="AH824" i="25"/>
  <c r="AC824" i="25"/>
  <c r="X824" i="25"/>
  <c r="Y824" i="25"/>
  <c r="AL816" i="25"/>
  <c r="AK816" i="25"/>
  <c r="AJ816" i="25"/>
  <c r="AI816" i="25"/>
  <c r="AH816" i="25"/>
  <c r="AG816" i="25"/>
  <c r="AB816" i="25"/>
  <c r="AA816" i="25"/>
  <c r="AC816" i="25"/>
  <c r="Z816" i="25"/>
  <c r="Y816" i="25"/>
  <c r="X816" i="25"/>
  <c r="AL808" i="25"/>
  <c r="AK808" i="25"/>
  <c r="AJ808" i="25"/>
  <c r="AI808" i="25"/>
  <c r="AH808" i="25"/>
  <c r="AG808" i="25"/>
  <c r="AB808" i="25"/>
  <c r="AC808" i="25"/>
  <c r="AA808" i="25"/>
  <c r="Z808" i="25"/>
  <c r="X808" i="25"/>
  <c r="Y808" i="25"/>
  <c r="AL800" i="25"/>
  <c r="AK800" i="25"/>
  <c r="AJ800" i="25"/>
  <c r="AI800" i="25"/>
  <c r="AG800" i="25"/>
  <c r="AB800" i="25"/>
  <c r="AC800" i="25"/>
  <c r="AH800" i="25"/>
  <c r="AA800" i="25"/>
  <c r="Z800" i="25"/>
  <c r="X800" i="25"/>
  <c r="Y800" i="25"/>
  <c r="AL792" i="25"/>
  <c r="AK792" i="25"/>
  <c r="AJ792" i="25"/>
  <c r="AI792" i="25"/>
  <c r="AG792" i="25"/>
  <c r="AB792" i="25"/>
  <c r="AH792" i="25"/>
  <c r="AA792" i="25"/>
  <c r="AC792" i="25"/>
  <c r="Z792" i="25"/>
  <c r="Y792" i="25"/>
  <c r="X792" i="25"/>
  <c r="AL784" i="25"/>
  <c r="AK784" i="25"/>
  <c r="AJ784" i="25"/>
  <c r="AI784" i="25"/>
  <c r="AH784" i="25"/>
  <c r="AG784" i="25"/>
  <c r="AB784" i="25"/>
  <c r="AA784" i="25"/>
  <c r="AC784" i="25"/>
  <c r="Z784" i="25"/>
  <c r="Y784" i="25"/>
  <c r="X784" i="25"/>
  <c r="AL776" i="25"/>
  <c r="AK776" i="25"/>
  <c r="AJ776" i="25"/>
  <c r="AI776" i="25"/>
  <c r="AH776" i="25"/>
  <c r="AG776" i="25"/>
  <c r="AB776" i="25"/>
  <c r="AC776" i="25"/>
  <c r="AA776" i="25"/>
  <c r="Z776" i="25"/>
  <c r="Y776" i="25"/>
  <c r="X776" i="25"/>
  <c r="AL768" i="25"/>
  <c r="AK768" i="25"/>
  <c r="AJ768" i="25"/>
  <c r="AI768" i="25"/>
  <c r="AG768" i="25"/>
  <c r="AB768" i="25"/>
  <c r="AC768" i="25"/>
  <c r="AH768" i="25"/>
  <c r="AA768" i="25"/>
  <c r="Y768" i="25"/>
  <c r="Z768" i="25"/>
  <c r="X768" i="25"/>
  <c r="AL760" i="25"/>
  <c r="AK760" i="25"/>
  <c r="AJ760" i="25"/>
  <c r="AI760" i="25"/>
  <c r="AG760" i="25"/>
  <c r="AB760" i="25"/>
  <c r="AH760" i="25"/>
  <c r="AA760" i="25"/>
  <c r="AC760" i="25"/>
  <c r="Z760" i="25"/>
  <c r="Y760" i="25"/>
  <c r="X760" i="25"/>
  <c r="AL752" i="25"/>
  <c r="AK752" i="25"/>
  <c r="AJ752" i="25"/>
  <c r="AI752" i="25"/>
  <c r="AH752" i="25"/>
  <c r="AG752" i="25"/>
  <c r="AB752" i="25"/>
  <c r="AA752" i="25"/>
  <c r="AC752" i="25"/>
  <c r="Z752" i="25"/>
  <c r="X752" i="25"/>
  <c r="Y752" i="25"/>
  <c r="AL744" i="25"/>
  <c r="AK744" i="25"/>
  <c r="AJ744" i="25"/>
  <c r="AI744" i="25"/>
  <c r="AH744" i="25"/>
  <c r="AG744" i="25"/>
  <c r="AB744" i="25"/>
  <c r="AC744" i="25"/>
  <c r="AA744" i="25"/>
  <c r="Z744" i="25"/>
  <c r="X744" i="25"/>
  <c r="Y744" i="25"/>
  <c r="AL736" i="25"/>
  <c r="AK736" i="25"/>
  <c r="AJ736" i="25"/>
  <c r="AI736" i="25"/>
  <c r="AG736" i="25"/>
  <c r="AB736" i="25"/>
  <c r="AH736" i="25"/>
  <c r="AC736" i="25"/>
  <c r="AA736" i="25"/>
  <c r="Z736" i="25"/>
  <c r="X736" i="25"/>
  <c r="Y736" i="25"/>
  <c r="AL728" i="25"/>
  <c r="AK728" i="25"/>
  <c r="AJ728" i="25"/>
  <c r="AI728" i="25"/>
  <c r="AG728" i="25"/>
  <c r="AB728" i="25"/>
  <c r="AA728" i="25"/>
  <c r="AH728" i="25"/>
  <c r="AC728" i="25"/>
  <c r="Z728" i="25"/>
  <c r="Y728" i="25"/>
  <c r="X728" i="25"/>
  <c r="AL720" i="25"/>
  <c r="AK720" i="25"/>
  <c r="AJ720" i="25"/>
  <c r="AI720" i="25"/>
  <c r="AH720" i="25"/>
  <c r="AG720" i="25"/>
  <c r="AB720" i="25"/>
  <c r="AA720" i="25"/>
  <c r="Z720" i="25"/>
  <c r="AC720" i="25"/>
  <c r="Y720" i="25"/>
  <c r="X720" i="25"/>
  <c r="AL712" i="25"/>
  <c r="AK712" i="25"/>
  <c r="AJ712" i="25"/>
  <c r="AI712" i="25"/>
  <c r="AH712" i="25"/>
  <c r="AG712" i="25"/>
  <c r="AB712" i="25"/>
  <c r="AC712" i="25"/>
  <c r="AA712" i="25"/>
  <c r="Z712" i="25"/>
  <c r="Y712" i="25"/>
  <c r="X712" i="25"/>
  <c r="AL704" i="25"/>
  <c r="AK704" i="25"/>
  <c r="AJ704" i="25"/>
  <c r="AI704" i="25"/>
  <c r="AG704" i="25"/>
  <c r="AB704" i="25"/>
  <c r="AC704" i="25"/>
  <c r="AA704" i="25"/>
  <c r="AH704" i="25"/>
  <c r="X704" i="25"/>
  <c r="Y704" i="25"/>
  <c r="Z704" i="25"/>
  <c r="AL696" i="25"/>
  <c r="AK696" i="25"/>
  <c r="AJ696" i="25"/>
  <c r="AI696" i="25"/>
  <c r="AG696" i="25"/>
  <c r="AB696" i="25"/>
  <c r="AA696" i="25"/>
  <c r="Z696" i="25"/>
  <c r="AH696" i="25"/>
  <c r="Y696" i="25"/>
  <c r="X696" i="25"/>
  <c r="AC696" i="25"/>
  <c r="AL688" i="25"/>
  <c r="AK688" i="25"/>
  <c r="AJ688" i="25"/>
  <c r="AI688" i="25"/>
  <c r="AH688" i="25"/>
  <c r="AG688" i="25"/>
  <c r="AB688" i="25"/>
  <c r="AA688" i="25"/>
  <c r="AC688" i="25"/>
  <c r="Z688" i="25"/>
  <c r="X688" i="25"/>
  <c r="Y688" i="25"/>
  <c r="AL680" i="25"/>
  <c r="AK680" i="25"/>
  <c r="AJ680" i="25"/>
  <c r="AI680" i="25"/>
  <c r="AH680" i="25"/>
  <c r="AG680" i="25"/>
  <c r="AB680" i="25"/>
  <c r="AC680" i="25"/>
  <c r="AA680" i="25"/>
  <c r="Z680" i="25"/>
  <c r="X680" i="25"/>
  <c r="Y680" i="25"/>
  <c r="AL672" i="25"/>
  <c r="AK672" i="25"/>
  <c r="AJ672" i="25"/>
  <c r="AI672" i="25"/>
  <c r="AG672" i="25"/>
  <c r="AB672" i="25"/>
  <c r="AC672" i="25"/>
  <c r="AH672" i="25"/>
  <c r="AA672" i="25"/>
  <c r="X672" i="25"/>
  <c r="Z672" i="25"/>
  <c r="Y672" i="25"/>
  <c r="AL664" i="25"/>
  <c r="AK664" i="25"/>
  <c r="AJ664" i="25"/>
  <c r="AI664" i="25"/>
  <c r="AG664" i="25"/>
  <c r="AB664" i="25"/>
  <c r="AH664" i="25"/>
  <c r="AA664" i="25"/>
  <c r="AC664" i="25"/>
  <c r="Z664" i="25"/>
  <c r="Y664" i="25"/>
  <c r="X664" i="25"/>
  <c r="AL656" i="25"/>
  <c r="AK656" i="25"/>
  <c r="AJ656" i="25"/>
  <c r="AI656" i="25"/>
  <c r="AH656" i="25"/>
  <c r="AG656" i="25"/>
  <c r="AB656" i="25"/>
  <c r="AA656" i="25"/>
  <c r="AC656" i="25"/>
  <c r="Z656" i="25"/>
  <c r="Y656" i="25"/>
  <c r="X656" i="25"/>
  <c r="AL648" i="25"/>
  <c r="AK648" i="25"/>
  <c r="AJ648" i="25"/>
  <c r="AI648" i="25"/>
  <c r="AH648" i="25"/>
  <c r="AG648" i="25"/>
  <c r="AB648" i="25"/>
  <c r="AC648" i="25"/>
  <c r="AA648" i="25"/>
  <c r="Z648" i="25"/>
  <c r="Y648" i="25"/>
  <c r="X648" i="25"/>
  <c r="AL640" i="25"/>
  <c r="AK640" i="25"/>
  <c r="AJ640" i="25"/>
  <c r="AI640" i="25"/>
  <c r="AG640" i="25"/>
  <c r="AB640" i="25"/>
  <c r="AC640" i="25"/>
  <c r="AH640" i="25"/>
  <c r="AA640" i="25"/>
  <c r="Z640" i="25"/>
  <c r="X640" i="25"/>
  <c r="Y640" i="25"/>
  <c r="AL632" i="25"/>
  <c r="AK632" i="25"/>
  <c r="AJ632" i="25"/>
  <c r="AI632" i="25"/>
  <c r="AG632" i="25"/>
  <c r="AB632" i="25"/>
  <c r="AH632" i="25"/>
  <c r="AA632" i="25"/>
  <c r="AC632" i="25"/>
  <c r="Z632" i="25"/>
  <c r="X632" i="25"/>
  <c r="Y632" i="25"/>
  <c r="AL624" i="25"/>
  <c r="AK624" i="25"/>
  <c r="AJ624" i="25"/>
  <c r="AI624" i="25"/>
  <c r="AH624" i="25"/>
  <c r="AG624" i="25"/>
  <c r="AB624" i="25"/>
  <c r="AA624" i="25"/>
  <c r="AC624" i="25"/>
  <c r="Z624" i="25"/>
  <c r="Y624" i="25"/>
  <c r="X624" i="25"/>
  <c r="AL616" i="25"/>
  <c r="AK616" i="25"/>
  <c r="AJ616" i="25"/>
  <c r="AI616" i="25"/>
  <c r="AH616" i="25"/>
  <c r="AG616" i="25"/>
  <c r="AB616" i="25"/>
  <c r="AC616" i="25"/>
  <c r="AA616" i="25"/>
  <c r="Y616" i="25"/>
  <c r="X616" i="25"/>
  <c r="Z616" i="25"/>
  <c r="AL608" i="25"/>
  <c r="AK608" i="25"/>
  <c r="AJ608" i="25"/>
  <c r="AI608" i="25"/>
  <c r="AG608" i="25"/>
  <c r="AB608" i="25"/>
  <c r="AH608" i="25"/>
  <c r="AC608" i="25"/>
  <c r="AA608" i="25"/>
  <c r="X608" i="25"/>
  <c r="Y608" i="25"/>
  <c r="Z608" i="25"/>
  <c r="AL600" i="25"/>
  <c r="AK600" i="25"/>
  <c r="AJ600" i="25"/>
  <c r="AI600" i="25"/>
  <c r="AG600" i="25"/>
  <c r="AB600" i="25"/>
  <c r="AA600" i="25"/>
  <c r="Y600" i="25"/>
  <c r="AC600" i="25"/>
  <c r="Z600" i="25"/>
  <c r="AH600" i="25"/>
  <c r="X600" i="25"/>
  <c r="AL592" i="25"/>
  <c r="AK592" i="25"/>
  <c r="AJ592" i="25"/>
  <c r="AI592" i="25"/>
  <c r="AH592" i="25"/>
  <c r="AG592" i="25"/>
  <c r="AB592" i="25"/>
  <c r="AA592" i="25"/>
  <c r="Y592" i="25"/>
  <c r="Z592" i="25"/>
  <c r="X592" i="25"/>
  <c r="AC592" i="25"/>
  <c r="AL584" i="25"/>
  <c r="AK584" i="25"/>
  <c r="AJ584" i="25"/>
  <c r="AI584" i="25"/>
  <c r="AH584" i="25"/>
  <c r="AG584" i="25"/>
  <c r="AB584" i="25"/>
  <c r="AC584" i="25"/>
  <c r="AA584" i="25"/>
  <c r="Y584" i="25"/>
  <c r="Z584" i="25"/>
  <c r="X584" i="25"/>
  <c r="AL576" i="25"/>
  <c r="AK576" i="25"/>
  <c r="AJ576" i="25"/>
  <c r="AI576" i="25"/>
  <c r="AG576" i="25"/>
  <c r="AB576" i="25"/>
  <c r="AC576" i="25"/>
  <c r="AA576" i="25"/>
  <c r="AH576" i="25"/>
  <c r="Y576" i="25"/>
  <c r="Z576" i="25"/>
  <c r="X576" i="25"/>
  <c r="AL568" i="25"/>
  <c r="AK568" i="25"/>
  <c r="AJ568" i="25"/>
  <c r="AI568" i="25"/>
  <c r="AG568" i="25"/>
  <c r="AB568" i="25"/>
  <c r="AA568" i="25"/>
  <c r="Y568" i="25"/>
  <c r="Z568" i="25"/>
  <c r="AH568" i="25"/>
  <c r="X568" i="25"/>
  <c r="AC568" i="25"/>
  <c r="AL560" i="25"/>
  <c r="AK560" i="25"/>
  <c r="AJ560" i="25"/>
  <c r="AI560" i="25"/>
  <c r="AH560" i="25"/>
  <c r="AG560" i="25"/>
  <c r="AB560" i="25"/>
  <c r="AA560" i="25"/>
  <c r="Y560" i="25"/>
  <c r="AC560" i="25"/>
  <c r="Z560" i="25"/>
  <c r="X560" i="25"/>
  <c r="AL552" i="25"/>
  <c r="AK552" i="25"/>
  <c r="AJ552" i="25"/>
  <c r="AI552" i="25"/>
  <c r="AH552" i="25"/>
  <c r="AG552" i="25"/>
  <c r="AB552" i="25"/>
  <c r="AC552" i="25"/>
  <c r="AA552" i="25"/>
  <c r="Y552" i="25"/>
  <c r="X552" i="25"/>
  <c r="Z552" i="25"/>
  <c r="AL544" i="25"/>
  <c r="AK544" i="25"/>
  <c r="AJ544" i="25"/>
  <c r="AI544" i="25"/>
  <c r="AG544" i="25"/>
  <c r="AB544" i="25"/>
  <c r="AC544" i="25"/>
  <c r="AH544" i="25"/>
  <c r="AA544" i="25"/>
  <c r="Y544" i="25"/>
  <c r="Z544" i="25"/>
  <c r="X544" i="25"/>
  <c r="AL536" i="25"/>
  <c r="AK536" i="25"/>
  <c r="AJ536" i="25"/>
  <c r="AI536" i="25"/>
  <c r="AG536" i="25"/>
  <c r="AB536" i="25"/>
  <c r="AH536" i="25"/>
  <c r="AA536" i="25"/>
  <c r="Y536" i="25"/>
  <c r="AC536" i="25"/>
  <c r="Z536" i="25"/>
  <c r="X536" i="25"/>
  <c r="AL528" i="25"/>
  <c r="AK528" i="25"/>
  <c r="AJ528" i="25"/>
  <c r="AI528" i="25"/>
  <c r="AH528" i="25"/>
  <c r="AG528" i="25"/>
  <c r="AB528" i="25"/>
  <c r="AA528" i="25"/>
  <c r="Y528" i="25"/>
  <c r="AC528" i="25"/>
  <c r="Z528" i="25"/>
  <c r="X528" i="25"/>
  <c r="AL520" i="25"/>
  <c r="AK520" i="25"/>
  <c r="AJ520" i="25"/>
  <c r="AI520" i="25"/>
  <c r="AH520" i="25"/>
  <c r="AG520" i="25"/>
  <c r="AB520" i="25"/>
  <c r="AC520" i="25"/>
  <c r="AA520" i="25"/>
  <c r="Y520" i="25"/>
  <c r="Z520" i="25"/>
  <c r="X520" i="25"/>
  <c r="AL512" i="25"/>
  <c r="AK512" i="25"/>
  <c r="AJ512" i="25"/>
  <c r="AI512" i="25"/>
  <c r="AG512" i="25"/>
  <c r="AB512" i="25"/>
  <c r="AC512" i="25"/>
  <c r="AH512" i="25"/>
  <c r="AA512" i="25"/>
  <c r="Y512" i="25"/>
  <c r="Z512" i="25"/>
  <c r="X512" i="25"/>
  <c r="AL504" i="25"/>
  <c r="AK504" i="25"/>
  <c r="AJ504" i="25"/>
  <c r="AI504" i="25"/>
  <c r="AG504" i="25"/>
  <c r="AB504" i="25"/>
  <c r="AH504" i="25"/>
  <c r="AA504" i="25"/>
  <c r="Y504" i="25"/>
  <c r="AC504" i="25"/>
  <c r="Z504" i="25"/>
  <c r="X504" i="25"/>
  <c r="AL496" i="25"/>
  <c r="AK496" i="25"/>
  <c r="AJ496" i="25"/>
  <c r="AI496" i="25"/>
  <c r="AH496" i="25"/>
  <c r="AG496" i="25"/>
  <c r="AB496" i="25"/>
  <c r="AA496" i="25"/>
  <c r="Y496" i="25"/>
  <c r="AC496" i="25"/>
  <c r="Z496" i="25"/>
  <c r="X496" i="25"/>
  <c r="AL488" i="25"/>
  <c r="AK488" i="25"/>
  <c r="AJ488" i="25"/>
  <c r="AI488" i="25"/>
  <c r="AH488" i="25"/>
  <c r="AG488" i="25"/>
  <c r="AB488" i="25"/>
  <c r="AC488" i="25"/>
  <c r="AA488" i="25"/>
  <c r="Y488" i="25"/>
  <c r="Z488" i="25"/>
  <c r="X488" i="25"/>
  <c r="AL480" i="25"/>
  <c r="AK480" i="25"/>
  <c r="AJ480" i="25"/>
  <c r="AI480" i="25"/>
  <c r="AG480" i="25"/>
  <c r="AB480" i="25"/>
  <c r="AH480" i="25"/>
  <c r="AC480" i="25"/>
  <c r="AA480" i="25"/>
  <c r="Y480" i="25"/>
  <c r="Z480" i="25"/>
  <c r="X480" i="25"/>
  <c r="AL472" i="25"/>
  <c r="AK472" i="25"/>
  <c r="AJ472" i="25"/>
  <c r="AI472" i="25"/>
  <c r="AG472" i="25"/>
  <c r="AB472" i="25"/>
  <c r="AA472" i="25"/>
  <c r="Y472" i="25"/>
  <c r="AH472" i="25"/>
  <c r="AC472" i="25"/>
  <c r="Z472" i="25"/>
  <c r="X472" i="25"/>
  <c r="AL464" i="25"/>
  <c r="AK464" i="25"/>
  <c r="AJ464" i="25"/>
  <c r="AI464" i="25"/>
  <c r="AH464" i="25"/>
  <c r="AG464" i="25"/>
  <c r="AB464" i="25"/>
  <c r="AA464" i="25"/>
  <c r="Y464" i="25"/>
  <c r="Z464" i="25"/>
  <c r="X464" i="25"/>
  <c r="AC464" i="25"/>
  <c r="AL456" i="25"/>
  <c r="AK456" i="25"/>
  <c r="AJ456" i="25"/>
  <c r="AI456" i="25"/>
  <c r="AH456" i="25"/>
  <c r="AG456" i="25"/>
  <c r="AB456" i="25"/>
  <c r="AC456" i="25"/>
  <c r="AA456" i="25"/>
  <c r="Y456" i="25"/>
  <c r="Z456" i="25"/>
  <c r="X456" i="25"/>
  <c r="AL448" i="25"/>
  <c r="AK448" i="25"/>
  <c r="AJ448" i="25"/>
  <c r="AI448" i="25"/>
  <c r="AG448" i="25"/>
  <c r="AB448" i="25"/>
  <c r="AC448" i="25"/>
  <c r="AA448" i="25"/>
  <c r="AH448" i="25"/>
  <c r="Y448" i="25"/>
  <c r="Z448" i="25"/>
  <c r="X448" i="25"/>
  <c r="AL440" i="25"/>
  <c r="AK440" i="25"/>
  <c r="AJ440" i="25"/>
  <c r="AI440" i="25"/>
  <c r="AG440" i="25"/>
  <c r="AB440" i="25"/>
  <c r="AA440" i="25"/>
  <c r="Y440" i="25"/>
  <c r="AH440" i="25"/>
  <c r="Z440" i="25"/>
  <c r="AC440" i="25"/>
  <c r="X440" i="25"/>
  <c r="AL432" i="25"/>
  <c r="AK432" i="25"/>
  <c r="AJ432" i="25"/>
  <c r="AI432" i="25"/>
  <c r="AH432" i="25"/>
  <c r="AB432" i="25"/>
  <c r="AG432" i="25"/>
  <c r="AA432" i="25"/>
  <c r="Y432" i="25"/>
  <c r="AC432" i="25"/>
  <c r="Z432" i="25"/>
  <c r="X432" i="25"/>
  <c r="AL424" i="25"/>
  <c r="AK424" i="25"/>
  <c r="AJ424" i="25"/>
  <c r="AI424" i="25"/>
  <c r="AH424" i="25"/>
  <c r="AG424" i="25"/>
  <c r="AB424" i="25"/>
  <c r="AC424" i="25"/>
  <c r="AA424" i="25"/>
  <c r="Y424" i="25"/>
  <c r="X424" i="25"/>
  <c r="Z424" i="25"/>
  <c r="AL416" i="25"/>
  <c r="AK416" i="25"/>
  <c r="AJ416" i="25"/>
  <c r="AI416" i="25"/>
  <c r="AG416" i="25"/>
  <c r="AB416" i="25"/>
  <c r="AC416" i="25"/>
  <c r="AH416" i="25"/>
  <c r="AA416" i="25"/>
  <c r="Y416" i="25"/>
  <c r="Z416" i="25"/>
  <c r="X416" i="25"/>
  <c r="AL408" i="25"/>
  <c r="AK408" i="25"/>
  <c r="AJ408" i="25"/>
  <c r="AI408" i="25"/>
  <c r="AG408" i="25"/>
  <c r="AB408" i="25"/>
  <c r="AH408" i="25"/>
  <c r="AA408" i="25"/>
  <c r="Y408" i="25"/>
  <c r="AC408" i="25"/>
  <c r="Z408" i="25"/>
  <c r="X408" i="25"/>
  <c r="AL400" i="25"/>
  <c r="AK400" i="25"/>
  <c r="AJ400" i="25"/>
  <c r="AI400" i="25"/>
  <c r="AH400" i="25"/>
  <c r="AG400" i="25"/>
  <c r="AB400" i="25"/>
  <c r="AA400" i="25"/>
  <c r="Y400" i="25"/>
  <c r="AC400" i="25"/>
  <c r="Z400" i="25"/>
  <c r="X400" i="25"/>
  <c r="AL392" i="25"/>
  <c r="AK392" i="25"/>
  <c r="AJ392" i="25"/>
  <c r="AI392" i="25"/>
  <c r="AG392" i="25"/>
  <c r="AH392" i="25"/>
  <c r="AB392" i="25"/>
  <c r="AC392" i="25"/>
  <c r="AA392" i="25"/>
  <c r="Y392" i="25"/>
  <c r="Z392" i="25"/>
  <c r="X392" i="25"/>
  <c r="AL384" i="25"/>
  <c r="AK384" i="25"/>
  <c r="AJ384" i="25"/>
  <c r="AI384" i="25"/>
  <c r="AB384" i="25"/>
  <c r="AC384" i="25"/>
  <c r="AH384" i="25"/>
  <c r="AA384" i="25"/>
  <c r="Y384" i="25"/>
  <c r="Z384" i="25"/>
  <c r="AG384" i="25"/>
  <c r="X384" i="25"/>
  <c r="AL376" i="25"/>
  <c r="AK376" i="25"/>
  <c r="AJ376" i="25"/>
  <c r="AG376" i="25"/>
  <c r="AI376" i="25"/>
  <c r="AB376" i="25"/>
  <c r="AH376" i="25"/>
  <c r="AA376" i="25"/>
  <c r="Y376" i="25"/>
  <c r="AC376" i="25"/>
  <c r="Z376" i="25"/>
  <c r="X376" i="25"/>
  <c r="AL368" i="25"/>
  <c r="AK368" i="25"/>
  <c r="AJ368" i="25"/>
  <c r="AI368" i="25"/>
  <c r="AH368" i="25"/>
  <c r="AB368" i="25"/>
  <c r="AA368" i="25"/>
  <c r="AG368" i="25"/>
  <c r="Y368" i="25"/>
  <c r="AC368" i="25"/>
  <c r="Z368" i="25"/>
  <c r="X368" i="25"/>
  <c r="AL360" i="25"/>
  <c r="AK360" i="25"/>
  <c r="AJ360" i="25"/>
  <c r="AI360" i="25"/>
  <c r="AH360" i="25"/>
  <c r="AG360" i="25"/>
  <c r="AB360" i="25"/>
  <c r="AC360" i="25"/>
  <c r="AA360" i="25"/>
  <c r="Y360" i="25"/>
  <c r="X360" i="25"/>
  <c r="Z360" i="25"/>
  <c r="AL352" i="25"/>
  <c r="AK352" i="25"/>
  <c r="AJ352" i="25"/>
  <c r="AI352" i="25"/>
  <c r="AG352" i="25"/>
  <c r="AB352" i="25"/>
  <c r="AH352" i="25"/>
  <c r="AC352" i="25"/>
  <c r="AA352" i="25"/>
  <c r="Y352" i="25"/>
  <c r="Z352" i="25"/>
  <c r="X352" i="25"/>
  <c r="AL344" i="25"/>
  <c r="AK344" i="25"/>
  <c r="AJ344" i="25"/>
  <c r="AI344" i="25"/>
  <c r="AG344" i="25"/>
  <c r="AB344" i="25"/>
  <c r="AA344" i="25"/>
  <c r="Y344" i="25"/>
  <c r="AH344" i="25"/>
  <c r="AC344" i="25"/>
  <c r="X344" i="25"/>
  <c r="Z344" i="25"/>
  <c r="AL336" i="25"/>
  <c r="AK336" i="25"/>
  <c r="AJ336" i="25"/>
  <c r="AI336" i="25"/>
  <c r="AH336" i="25"/>
  <c r="AG336" i="25"/>
  <c r="AB336" i="25"/>
  <c r="AA336" i="25"/>
  <c r="Y336" i="25"/>
  <c r="Z336" i="25"/>
  <c r="AC336" i="25"/>
  <c r="X336" i="25"/>
  <c r="AL328" i="25"/>
  <c r="AK328" i="25"/>
  <c r="AJ328" i="25"/>
  <c r="AI328" i="25"/>
  <c r="AH328" i="25"/>
  <c r="AG328" i="25"/>
  <c r="AB328" i="25"/>
  <c r="AC328" i="25"/>
  <c r="AA328" i="25"/>
  <c r="Y328" i="25"/>
  <c r="X328" i="25"/>
  <c r="Z328" i="25"/>
  <c r="AL320" i="25"/>
  <c r="AK320" i="25"/>
  <c r="AJ320" i="25"/>
  <c r="AI320" i="25"/>
  <c r="AG320" i="25"/>
  <c r="AB320" i="25"/>
  <c r="AC320" i="25"/>
  <c r="AA320" i="25"/>
  <c r="AH320" i="25"/>
  <c r="Y320" i="25"/>
  <c r="Z320" i="25"/>
  <c r="X320" i="25"/>
  <c r="AL312" i="25"/>
  <c r="AK312" i="25"/>
  <c r="AJ312" i="25"/>
  <c r="AI312" i="25"/>
  <c r="AG312" i="25"/>
  <c r="AB312" i="25"/>
  <c r="AA312" i="25"/>
  <c r="Y312" i="25"/>
  <c r="AH312" i="25"/>
  <c r="AC312" i="25"/>
  <c r="Z312" i="25"/>
  <c r="X312" i="25"/>
  <c r="AL304" i="25"/>
  <c r="AK304" i="25"/>
  <c r="AJ304" i="25"/>
  <c r="AI304" i="25"/>
  <c r="AH304" i="25"/>
  <c r="AG304" i="25"/>
  <c r="AB304" i="25"/>
  <c r="AA304" i="25"/>
  <c r="Y304" i="25"/>
  <c r="AC304" i="25"/>
  <c r="Z304" i="25"/>
  <c r="X304" i="25"/>
  <c r="AL296" i="25"/>
  <c r="AK296" i="25"/>
  <c r="AJ296" i="25"/>
  <c r="AI296" i="25"/>
  <c r="AH296" i="25"/>
  <c r="AG296" i="25"/>
  <c r="AB296" i="25"/>
  <c r="AC296" i="25"/>
  <c r="AA296" i="25"/>
  <c r="Y296" i="25"/>
  <c r="Z296" i="25"/>
  <c r="X296" i="25"/>
  <c r="AL288" i="25"/>
  <c r="AK288" i="25"/>
  <c r="AJ288" i="25"/>
  <c r="AI288" i="25"/>
  <c r="AG288" i="25"/>
  <c r="AB288" i="25"/>
  <c r="AC288" i="25"/>
  <c r="AH288" i="25"/>
  <c r="AA288" i="25"/>
  <c r="Y288" i="25"/>
  <c r="Z288" i="25"/>
  <c r="X288" i="25"/>
  <c r="AL280" i="25"/>
  <c r="AK280" i="25"/>
  <c r="AJ280" i="25"/>
  <c r="AI280" i="25"/>
  <c r="AG280" i="25"/>
  <c r="AB280" i="25"/>
  <c r="AH280" i="25"/>
  <c r="AA280" i="25"/>
  <c r="Y280" i="25"/>
  <c r="AC280" i="25"/>
  <c r="X280" i="25"/>
  <c r="Z280" i="25"/>
  <c r="AL272" i="25"/>
  <c r="AK272" i="25"/>
  <c r="AJ272" i="25"/>
  <c r="AI272" i="25"/>
  <c r="AH272" i="25"/>
  <c r="AG272" i="25"/>
  <c r="AB272" i="25"/>
  <c r="AA272" i="25"/>
  <c r="Y272" i="25"/>
  <c r="AC272" i="25"/>
  <c r="Z272" i="25"/>
  <c r="X272" i="25"/>
  <c r="AL264" i="25"/>
  <c r="AK264" i="25"/>
  <c r="AJ264" i="25"/>
  <c r="AI264" i="25"/>
  <c r="AH264" i="25"/>
  <c r="AG264" i="25"/>
  <c r="AB264" i="25"/>
  <c r="AA264" i="25"/>
  <c r="AC264" i="25"/>
  <c r="Y264" i="25"/>
  <c r="X264" i="25"/>
  <c r="Z264" i="25"/>
  <c r="AL256" i="25"/>
  <c r="AK256" i="25"/>
  <c r="AJ256" i="25"/>
  <c r="AI256" i="25"/>
  <c r="AG256" i="25"/>
  <c r="AB256" i="25"/>
  <c r="AC256" i="25"/>
  <c r="AH256" i="25"/>
  <c r="AA256" i="25"/>
  <c r="Y256" i="25"/>
  <c r="Z256" i="25"/>
  <c r="X256" i="25"/>
  <c r="AL248" i="25"/>
  <c r="AK248" i="25"/>
  <c r="AJ248" i="25"/>
  <c r="AG248" i="25"/>
  <c r="AI248" i="25"/>
  <c r="AB248" i="25"/>
  <c r="AH248" i="25"/>
  <c r="AA248" i="25"/>
  <c r="Y248" i="25"/>
  <c r="AC248" i="25"/>
  <c r="Z248" i="25"/>
  <c r="X248" i="25"/>
  <c r="AL240" i="25"/>
  <c r="AK240" i="25"/>
  <c r="AJ240" i="25"/>
  <c r="AI240" i="25"/>
  <c r="AH240" i="25"/>
  <c r="AG240" i="25"/>
  <c r="AB240" i="25"/>
  <c r="AA240" i="25"/>
  <c r="Y240" i="25"/>
  <c r="AC240" i="25"/>
  <c r="Z240" i="25"/>
  <c r="X240" i="25"/>
  <c r="AL232" i="25"/>
  <c r="AK232" i="25"/>
  <c r="AJ232" i="25"/>
  <c r="AI232" i="25"/>
  <c r="AH232" i="25"/>
  <c r="AG232" i="25"/>
  <c r="AB232" i="25"/>
  <c r="AC232" i="25"/>
  <c r="Y232" i="25"/>
  <c r="AA232" i="25"/>
  <c r="X232" i="25"/>
  <c r="Z232" i="25"/>
  <c r="AL224" i="25"/>
  <c r="AK224" i="25"/>
  <c r="AJ224" i="25"/>
  <c r="AI224" i="25"/>
  <c r="AG224" i="25"/>
  <c r="AB224" i="25"/>
  <c r="AH224" i="25"/>
  <c r="AC224" i="25"/>
  <c r="AA224" i="25"/>
  <c r="Y224" i="25"/>
  <c r="Z224" i="25"/>
  <c r="X224" i="25"/>
  <c r="AL216" i="25"/>
  <c r="AK216" i="25"/>
  <c r="AJ216" i="25"/>
  <c r="AI216" i="25"/>
  <c r="AG216" i="25"/>
  <c r="AB216" i="25"/>
  <c r="Y216" i="25"/>
  <c r="AA216" i="25"/>
  <c r="AH216" i="25"/>
  <c r="AC216" i="25"/>
  <c r="Z216" i="25"/>
  <c r="X216" i="25"/>
  <c r="AL208" i="25"/>
  <c r="AK208" i="25"/>
  <c r="AJ208" i="25"/>
  <c r="AI208" i="25"/>
  <c r="AH208" i="25"/>
  <c r="AG208" i="25"/>
  <c r="AB208" i="25"/>
  <c r="AA208" i="25"/>
  <c r="Y208" i="25"/>
  <c r="Z208" i="25"/>
  <c r="AC208" i="25"/>
  <c r="X208" i="25"/>
  <c r="AL200" i="25"/>
  <c r="AK200" i="25"/>
  <c r="AJ200" i="25"/>
  <c r="AI200" i="25"/>
  <c r="AH200" i="25"/>
  <c r="AG200" i="25"/>
  <c r="AB200" i="25"/>
  <c r="AA200" i="25"/>
  <c r="AC200" i="25"/>
  <c r="Y200" i="25"/>
  <c r="Z200" i="25"/>
  <c r="X200" i="25"/>
  <c r="AL192" i="25"/>
  <c r="AK192" i="25"/>
  <c r="AJ192" i="25"/>
  <c r="AI192" i="25"/>
  <c r="AG192" i="25"/>
  <c r="AB192" i="25"/>
  <c r="AC192" i="25"/>
  <c r="AH192" i="25"/>
  <c r="AA192" i="25"/>
  <c r="Y192" i="25"/>
  <c r="Z192" i="25"/>
  <c r="X192" i="25"/>
  <c r="AL184" i="25"/>
  <c r="AK184" i="25"/>
  <c r="AJ184" i="25"/>
  <c r="AI184" i="25"/>
  <c r="AG184" i="25"/>
  <c r="AB184" i="25"/>
  <c r="AA184" i="25"/>
  <c r="Y184" i="25"/>
  <c r="AH184" i="25"/>
  <c r="X184" i="25"/>
  <c r="Z184" i="25"/>
  <c r="AC184" i="25"/>
  <c r="AL176" i="25"/>
  <c r="AK176" i="25"/>
  <c r="AJ176" i="25"/>
  <c r="AI176" i="25"/>
  <c r="AH176" i="25"/>
  <c r="AG176" i="25"/>
  <c r="AB176" i="25"/>
  <c r="AA176" i="25"/>
  <c r="Y176" i="25"/>
  <c r="AC176" i="25"/>
  <c r="Z176" i="25"/>
  <c r="X176" i="25"/>
  <c r="AL168" i="25"/>
  <c r="AK168" i="25"/>
  <c r="AJ168" i="25"/>
  <c r="AI168" i="25"/>
  <c r="AH168" i="25"/>
  <c r="AG168" i="25"/>
  <c r="AB168" i="25"/>
  <c r="AC168" i="25"/>
  <c r="Y168" i="25"/>
  <c r="AA168" i="25"/>
  <c r="Z168" i="25"/>
  <c r="X168" i="25"/>
  <c r="AL999" i="25"/>
  <c r="AK999" i="25"/>
  <c r="AJ999" i="25"/>
  <c r="AI999" i="25"/>
  <c r="AH999" i="25"/>
  <c r="AG999" i="25"/>
  <c r="AC999" i="25"/>
  <c r="AB999" i="25"/>
  <c r="AA999" i="25"/>
  <c r="Y999" i="25"/>
  <c r="Z999" i="25"/>
  <c r="X999" i="25"/>
  <c r="AL991" i="25"/>
  <c r="AK991" i="25"/>
  <c r="AJ991" i="25"/>
  <c r="AI991" i="25"/>
  <c r="AH991" i="25"/>
  <c r="AG991" i="25"/>
  <c r="AC991" i="25"/>
  <c r="AA991" i="25"/>
  <c r="AB991" i="25"/>
  <c r="Z991" i="25"/>
  <c r="Y991" i="25"/>
  <c r="X991" i="25"/>
  <c r="AL983" i="25"/>
  <c r="AK983" i="25"/>
  <c r="AJ983" i="25"/>
  <c r="AI983" i="25"/>
  <c r="AH983" i="25"/>
  <c r="AG983" i="25"/>
  <c r="AC983" i="25"/>
  <c r="AB983" i="25"/>
  <c r="AA983" i="25"/>
  <c r="Y983" i="25"/>
  <c r="Z983" i="25"/>
  <c r="X983" i="25"/>
  <c r="AL975" i="25"/>
  <c r="AK975" i="25"/>
  <c r="AJ975" i="25"/>
  <c r="AI975" i="25"/>
  <c r="AH975" i="25"/>
  <c r="AG975" i="25"/>
  <c r="AC975" i="25"/>
  <c r="AB975" i="25"/>
  <c r="AA975" i="25"/>
  <c r="Z975" i="25"/>
  <c r="Y975" i="25"/>
  <c r="X975" i="25"/>
  <c r="AL967" i="25"/>
  <c r="AK967" i="25"/>
  <c r="AJ967" i="25"/>
  <c r="AI967" i="25"/>
  <c r="AH967" i="25"/>
  <c r="AG967" i="25"/>
  <c r="AC967" i="25"/>
  <c r="AA967" i="25"/>
  <c r="Y967" i="25"/>
  <c r="AB967" i="25"/>
  <c r="Z967" i="25"/>
  <c r="X967" i="25"/>
  <c r="AL959" i="25"/>
  <c r="AK959" i="25"/>
  <c r="AJ959" i="25"/>
  <c r="AI959" i="25"/>
  <c r="AH959" i="25"/>
  <c r="AG959" i="25"/>
  <c r="AC959" i="25"/>
  <c r="AB959" i="25"/>
  <c r="AA959" i="25"/>
  <c r="Y959" i="25"/>
  <c r="X959" i="25"/>
  <c r="Z959" i="25"/>
  <c r="AL951" i="25"/>
  <c r="AJ951" i="25"/>
  <c r="AK951" i="25"/>
  <c r="AI951" i="25"/>
  <c r="AH951" i="25"/>
  <c r="AG951" i="25"/>
  <c r="AC951" i="25"/>
  <c r="AA951" i="25"/>
  <c r="Y951" i="25"/>
  <c r="AB951" i="25"/>
  <c r="X951" i="25"/>
  <c r="Z951" i="25"/>
  <c r="AL943" i="25"/>
  <c r="AK943" i="25"/>
  <c r="AJ943" i="25"/>
  <c r="AI943" i="25"/>
  <c r="AH943" i="25"/>
  <c r="AG943" i="25"/>
  <c r="AC943" i="25"/>
  <c r="AA943" i="25"/>
  <c r="AB943" i="25"/>
  <c r="Y943" i="25"/>
  <c r="Z943" i="25"/>
  <c r="X943" i="25"/>
  <c r="AL935" i="25"/>
  <c r="AK935" i="25"/>
  <c r="AI935" i="25"/>
  <c r="AH935" i="25"/>
  <c r="AG935" i="25"/>
  <c r="AC935" i="25"/>
  <c r="AB935" i="25"/>
  <c r="AA935" i="25"/>
  <c r="AJ935" i="25"/>
  <c r="Y935" i="25"/>
  <c r="Z935" i="25"/>
  <c r="X935" i="25"/>
  <c r="AL927" i="25"/>
  <c r="AK927" i="25"/>
  <c r="AJ927" i="25"/>
  <c r="AI927" i="25"/>
  <c r="AH927" i="25"/>
  <c r="AG927" i="25"/>
  <c r="AC927" i="25"/>
  <c r="AA927" i="25"/>
  <c r="AB927" i="25"/>
  <c r="Z927" i="25"/>
  <c r="Y927" i="25"/>
  <c r="X927" i="25"/>
  <c r="AL919" i="25"/>
  <c r="AK919" i="25"/>
  <c r="AJ919" i="25"/>
  <c r="AI919" i="25"/>
  <c r="AH919" i="25"/>
  <c r="AG919" i="25"/>
  <c r="AC919" i="25"/>
  <c r="AB919" i="25"/>
  <c r="AA919" i="25"/>
  <c r="Y919" i="25"/>
  <c r="Z919" i="25"/>
  <c r="X919" i="25"/>
  <c r="AL911" i="25"/>
  <c r="AK911" i="25"/>
  <c r="AJ911" i="25"/>
  <c r="AI911" i="25"/>
  <c r="AH911" i="25"/>
  <c r="AG911" i="25"/>
  <c r="AC911" i="25"/>
  <c r="AB911" i="25"/>
  <c r="AA911" i="25"/>
  <c r="Z911" i="25"/>
  <c r="Y911" i="25"/>
  <c r="X911" i="25"/>
  <c r="AL903" i="25"/>
  <c r="AK903" i="25"/>
  <c r="AJ903" i="25"/>
  <c r="AI903" i="25"/>
  <c r="AH903" i="25"/>
  <c r="AG903" i="25"/>
  <c r="AC903" i="25"/>
  <c r="AA903" i="25"/>
  <c r="AB903" i="25"/>
  <c r="Y903" i="25"/>
  <c r="Z903" i="25"/>
  <c r="X903" i="25"/>
  <c r="AL895" i="25"/>
  <c r="AK895" i="25"/>
  <c r="AJ895" i="25"/>
  <c r="AH895" i="25"/>
  <c r="AG895" i="25"/>
  <c r="AC895" i="25"/>
  <c r="AI895" i="25"/>
  <c r="AB895" i="25"/>
  <c r="AA895" i="25"/>
  <c r="Y895" i="25"/>
  <c r="X895" i="25"/>
  <c r="Z895" i="25"/>
  <c r="AL887" i="25"/>
  <c r="AK887" i="25"/>
  <c r="AJ887" i="25"/>
  <c r="AI887" i="25"/>
  <c r="AH887" i="25"/>
  <c r="AG887" i="25"/>
  <c r="AC887" i="25"/>
  <c r="AA887" i="25"/>
  <c r="AB887" i="25"/>
  <c r="Y887" i="25"/>
  <c r="Z887" i="25"/>
  <c r="X887" i="25"/>
  <c r="AL879" i="25"/>
  <c r="AK879" i="25"/>
  <c r="AJ879" i="25"/>
  <c r="AI879" i="25"/>
  <c r="AH879" i="25"/>
  <c r="AG879" i="25"/>
  <c r="AC879" i="25"/>
  <c r="AA879" i="25"/>
  <c r="AB879" i="25"/>
  <c r="Y879" i="25"/>
  <c r="Z879" i="25"/>
  <c r="X879" i="25"/>
  <c r="AL871" i="25"/>
  <c r="AK871" i="25"/>
  <c r="AI871" i="25"/>
  <c r="AJ871" i="25"/>
  <c r="AH871" i="25"/>
  <c r="AG871" i="25"/>
  <c r="AC871" i="25"/>
  <c r="AB871" i="25"/>
  <c r="AA871" i="25"/>
  <c r="Y871" i="25"/>
  <c r="Z871" i="25"/>
  <c r="X871" i="25"/>
  <c r="AL863" i="25"/>
  <c r="AK863" i="25"/>
  <c r="AJ863" i="25"/>
  <c r="AI863" i="25"/>
  <c r="AH863" i="25"/>
  <c r="AG863" i="25"/>
  <c r="AC863" i="25"/>
  <c r="AA863" i="25"/>
  <c r="AB863" i="25"/>
  <c r="Z863" i="25"/>
  <c r="Y863" i="25"/>
  <c r="X863" i="25"/>
  <c r="AL855" i="25"/>
  <c r="AK855" i="25"/>
  <c r="AJ855" i="25"/>
  <c r="AI855" i="25"/>
  <c r="AH855" i="25"/>
  <c r="AG855" i="25"/>
  <c r="AC855" i="25"/>
  <c r="AB855" i="25"/>
  <c r="AA855" i="25"/>
  <c r="Y855" i="25"/>
  <c r="Z855" i="25"/>
  <c r="X855" i="25"/>
  <c r="AL847" i="25"/>
  <c r="AK847" i="25"/>
  <c r="AJ847" i="25"/>
  <c r="AI847" i="25"/>
  <c r="AH847" i="25"/>
  <c r="AG847" i="25"/>
  <c r="AC847" i="25"/>
  <c r="AB847" i="25"/>
  <c r="AA847" i="25"/>
  <c r="Z847" i="25"/>
  <c r="Y847" i="25"/>
  <c r="X847" i="25"/>
  <c r="AL839" i="25"/>
  <c r="AK839" i="25"/>
  <c r="AJ839" i="25"/>
  <c r="AI839" i="25"/>
  <c r="AH839" i="25"/>
  <c r="AG839" i="25"/>
  <c r="AC839" i="25"/>
  <c r="AA839" i="25"/>
  <c r="Y839" i="25"/>
  <c r="AB839" i="25"/>
  <c r="Z839" i="25"/>
  <c r="X839" i="25"/>
  <c r="AL831" i="25"/>
  <c r="AK831" i="25"/>
  <c r="AJ831" i="25"/>
  <c r="AI831" i="25"/>
  <c r="AH831" i="25"/>
  <c r="AG831" i="25"/>
  <c r="AC831" i="25"/>
  <c r="AB831" i="25"/>
  <c r="AA831" i="25"/>
  <c r="Y831" i="25"/>
  <c r="X831" i="25"/>
  <c r="Z831" i="25"/>
  <c r="AL823" i="25"/>
  <c r="AK823" i="25"/>
  <c r="AJ823" i="25"/>
  <c r="AI823" i="25"/>
  <c r="AH823" i="25"/>
  <c r="AG823" i="25"/>
  <c r="AC823" i="25"/>
  <c r="AA823" i="25"/>
  <c r="AB823" i="25"/>
  <c r="Y823" i="25"/>
  <c r="X823" i="25"/>
  <c r="Z823" i="25"/>
  <c r="AL815" i="25"/>
  <c r="AK815" i="25"/>
  <c r="AJ815" i="25"/>
  <c r="AI815" i="25"/>
  <c r="AH815" i="25"/>
  <c r="AG815" i="25"/>
  <c r="AC815" i="25"/>
  <c r="AA815" i="25"/>
  <c r="AB815" i="25"/>
  <c r="Y815" i="25"/>
  <c r="Z815" i="25"/>
  <c r="X815" i="25"/>
  <c r="AL807" i="25"/>
  <c r="AK807" i="25"/>
  <c r="AI807" i="25"/>
  <c r="AH807" i="25"/>
  <c r="AG807" i="25"/>
  <c r="AC807" i="25"/>
  <c r="AB807" i="25"/>
  <c r="AJ807" i="25"/>
  <c r="AA807" i="25"/>
  <c r="Y807" i="25"/>
  <c r="Z807" i="25"/>
  <c r="X807" i="25"/>
  <c r="AL799" i="25"/>
  <c r="AK799" i="25"/>
  <c r="AI799" i="25"/>
  <c r="AJ799" i="25"/>
  <c r="AH799" i="25"/>
  <c r="AG799" i="25"/>
  <c r="AC799" i="25"/>
  <c r="AA799" i="25"/>
  <c r="AB799" i="25"/>
  <c r="Z799" i="25"/>
  <c r="Y799" i="25"/>
  <c r="X799" i="25"/>
  <c r="AL791" i="25"/>
  <c r="AK791" i="25"/>
  <c r="AI791" i="25"/>
  <c r="AJ791" i="25"/>
  <c r="AH791" i="25"/>
  <c r="AG791" i="25"/>
  <c r="AC791" i="25"/>
  <c r="AB791" i="25"/>
  <c r="AA791" i="25"/>
  <c r="Y791" i="25"/>
  <c r="Z791" i="25"/>
  <c r="X791" i="25"/>
  <c r="AL783" i="25"/>
  <c r="AK783" i="25"/>
  <c r="AJ783" i="25"/>
  <c r="AI783" i="25"/>
  <c r="AH783" i="25"/>
  <c r="AG783" i="25"/>
  <c r="AC783" i="25"/>
  <c r="AB783" i="25"/>
  <c r="AA783" i="25"/>
  <c r="Z783" i="25"/>
  <c r="Y783" i="25"/>
  <c r="X783" i="25"/>
  <c r="AL775" i="25"/>
  <c r="AK775" i="25"/>
  <c r="AI775" i="25"/>
  <c r="AJ775" i="25"/>
  <c r="AH775" i="25"/>
  <c r="AG775" i="25"/>
  <c r="AC775" i="25"/>
  <c r="AA775" i="25"/>
  <c r="Y775" i="25"/>
  <c r="Z775" i="25"/>
  <c r="X775" i="25"/>
  <c r="AB775" i="25"/>
  <c r="AL767" i="25"/>
  <c r="AK767" i="25"/>
  <c r="AI767" i="25"/>
  <c r="AJ767" i="25"/>
  <c r="AH767" i="25"/>
  <c r="AG767" i="25"/>
  <c r="AC767" i="25"/>
  <c r="AB767" i="25"/>
  <c r="AA767" i="25"/>
  <c r="Y767" i="25"/>
  <c r="X767" i="25"/>
  <c r="Z767" i="25"/>
  <c r="AL759" i="25"/>
  <c r="AK759" i="25"/>
  <c r="AI759" i="25"/>
  <c r="AJ759" i="25"/>
  <c r="AH759" i="25"/>
  <c r="AG759" i="25"/>
  <c r="AC759" i="25"/>
  <c r="AB759" i="25"/>
  <c r="AA759" i="25"/>
  <c r="Y759" i="25"/>
  <c r="Z759" i="25"/>
  <c r="X759" i="25"/>
  <c r="AL751" i="25"/>
  <c r="AK751" i="25"/>
  <c r="AJ751" i="25"/>
  <c r="AI751" i="25"/>
  <c r="AH751" i="25"/>
  <c r="AG751" i="25"/>
  <c r="AC751" i="25"/>
  <c r="AA751" i="25"/>
  <c r="Y751" i="25"/>
  <c r="Z751" i="25"/>
  <c r="X751" i="25"/>
  <c r="AB751" i="25"/>
  <c r="AL743" i="25"/>
  <c r="AK743" i="25"/>
  <c r="AI743" i="25"/>
  <c r="AJ743" i="25"/>
  <c r="AH743" i="25"/>
  <c r="AG743" i="25"/>
  <c r="AC743" i="25"/>
  <c r="AA743" i="25"/>
  <c r="Y743" i="25"/>
  <c r="AB743" i="25"/>
  <c r="Z743" i="25"/>
  <c r="X743" i="25"/>
  <c r="AL735" i="25"/>
  <c r="AK735" i="25"/>
  <c r="AI735" i="25"/>
  <c r="AJ735" i="25"/>
  <c r="AH735" i="25"/>
  <c r="AG735" i="25"/>
  <c r="AC735" i="25"/>
  <c r="AB735" i="25"/>
  <c r="AA735" i="25"/>
  <c r="Z735" i="25"/>
  <c r="Y735" i="25"/>
  <c r="X735" i="25"/>
  <c r="AL727" i="25"/>
  <c r="AK727" i="25"/>
  <c r="AI727" i="25"/>
  <c r="AJ727" i="25"/>
  <c r="AH727" i="25"/>
  <c r="AG727" i="25"/>
  <c r="AC727" i="25"/>
  <c r="AB727" i="25"/>
  <c r="AA727" i="25"/>
  <c r="Y727" i="25"/>
  <c r="X727" i="25"/>
  <c r="Z727" i="25"/>
  <c r="AL719" i="25"/>
  <c r="AK719" i="25"/>
  <c r="AJ719" i="25"/>
  <c r="AI719" i="25"/>
  <c r="AH719" i="25"/>
  <c r="AG719" i="25"/>
  <c r="AC719" i="25"/>
  <c r="AA719" i="25"/>
  <c r="AB719" i="25"/>
  <c r="Z719" i="25"/>
  <c r="Y719" i="25"/>
  <c r="X719" i="25"/>
  <c r="AL711" i="25"/>
  <c r="AK711" i="25"/>
  <c r="AI711" i="25"/>
  <c r="AJ711" i="25"/>
  <c r="AH711" i="25"/>
  <c r="AG711" i="25"/>
  <c r="AC711" i="25"/>
  <c r="AA711" i="25"/>
  <c r="AB711" i="25"/>
  <c r="Y711" i="25"/>
  <c r="Z711" i="25"/>
  <c r="X711" i="25"/>
  <c r="AL703" i="25"/>
  <c r="AK703" i="25"/>
  <c r="AI703" i="25"/>
  <c r="AJ703" i="25"/>
  <c r="AH703" i="25"/>
  <c r="AG703" i="25"/>
  <c r="AC703" i="25"/>
  <c r="AB703" i="25"/>
  <c r="AA703" i="25"/>
  <c r="Y703" i="25"/>
  <c r="Z703" i="25"/>
  <c r="X703" i="25"/>
  <c r="AL695" i="25"/>
  <c r="AK695" i="25"/>
  <c r="AI695" i="25"/>
  <c r="AJ695" i="25"/>
  <c r="AH695" i="25"/>
  <c r="AG695" i="25"/>
  <c r="AC695" i="25"/>
  <c r="AB695" i="25"/>
  <c r="AA695" i="25"/>
  <c r="Y695" i="25"/>
  <c r="Z695" i="25"/>
  <c r="X695" i="25"/>
  <c r="AL687" i="25"/>
  <c r="AK687" i="25"/>
  <c r="AJ687" i="25"/>
  <c r="AI687" i="25"/>
  <c r="AH687" i="25"/>
  <c r="AG687" i="25"/>
  <c r="AC687" i="25"/>
  <c r="AA687" i="25"/>
  <c r="AB687" i="25"/>
  <c r="Y687" i="25"/>
  <c r="Z687" i="25"/>
  <c r="X687" i="25"/>
  <c r="AL679" i="25"/>
  <c r="AK679" i="25"/>
  <c r="AI679" i="25"/>
  <c r="AH679" i="25"/>
  <c r="AJ679" i="25"/>
  <c r="AG679" i="25"/>
  <c r="AC679" i="25"/>
  <c r="AA679" i="25"/>
  <c r="Y679" i="25"/>
  <c r="Z679" i="25"/>
  <c r="AB679" i="25"/>
  <c r="X679" i="25"/>
  <c r="AL671" i="25"/>
  <c r="AK671" i="25"/>
  <c r="AI671" i="25"/>
  <c r="AJ671" i="25"/>
  <c r="AH671" i="25"/>
  <c r="AG671" i="25"/>
  <c r="AC671" i="25"/>
  <c r="AB671" i="25"/>
  <c r="AA671" i="25"/>
  <c r="Z671" i="25"/>
  <c r="Y671" i="25"/>
  <c r="X671" i="25"/>
  <c r="AL663" i="25"/>
  <c r="AK663" i="25"/>
  <c r="AI663" i="25"/>
  <c r="AJ663" i="25"/>
  <c r="AH663" i="25"/>
  <c r="AG663" i="25"/>
  <c r="AC663" i="25"/>
  <c r="AB663" i="25"/>
  <c r="AA663" i="25"/>
  <c r="Y663" i="25"/>
  <c r="X663" i="25"/>
  <c r="Z663" i="25"/>
  <c r="AL655" i="25"/>
  <c r="AK655" i="25"/>
  <c r="AJ655" i="25"/>
  <c r="AI655" i="25"/>
  <c r="AH655" i="25"/>
  <c r="AG655" i="25"/>
  <c r="AC655" i="25"/>
  <c r="AA655" i="25"/>
  <c r="Z655" i="25"/>
  <c r="Y655" i="25"/>
  <c r="AB655" i="25"/>
  <c r="X655" i="25"/>
  <c r="AL647" i="25"/>
  <c r="AK647" i="25"/>
  <c r="AI647" i="25"/>
  <c r="AJ647" i="25"/>
  <c r="AH647" i="25"/>
  <c r="AG647" i="25"/>
  <c r="AC647" i="25"/>
  <c r="AA647" i="25"/>
  <c r="Y647" i="25"/>
  <c r="Z647" i="25"/>
  <c r="X647" i="25"/>
  <c r="AB647" i="25"/>
  <c r="AL639" i="25"/>
  <c r="AK639" i="25"/>
  <c r="AI639" i="25"/>
  <c r="AJ639" i="25"/>
  <c r="AH639" i="25"/>
  <c r="AG639" i="25"/>
  <c r="AC639" i="25"/>
  <c r="AB639" i="25"/>
  <c r="AA639" i="25"/>
  <c r="Y639" i="25"/>
  <c r="Z639" i="25"/>
  <c r="X639" i="25"/>
  <c r="AL631" i="25"/>
  <c r="AK631" i="25"/>
  <c r="AI631" i="25"/>
  <c r="AJ631" i="25"/>
  <c r="AH631" i="25"/>
  <c r="AG631" i="25"/>
  <c r="AC631" i="25"/>
  <c r="AB631" i="25"/>
  <c r="AA631" i="25"/>
  <c r="Y631" i="25"/>
  <c r="Z631" i="25"/>
  <c r="X631" i="25"/>
  <c r="AL623" i="25"/>
  <c r="AK623" i="25"/>
  <c r="AJ623" i="25"/>
  <c r="AI623" i="25"/>
  <c r="AH623" i="25"/>
  <c r="AG623" i="25"/>
  <c r="AC623" i="25"/>
  <c r="AA623" i="25"/>
  <c r="Y623" i="25"/>
  <c r="Z623" i="25"/>
  <c r="AB623" i="25"/>
  <c r="X623" i="25"/>
  <c r="AL615" i="25"/>
  <c r="AK615" i="25"/>
  <c r="AI615" i="25"/>
  <c r="AJ615" i="25"/>
  <c r="AH615" i="25"/>
  <c r="AG615" i="25"/>
  <c r="AC615" i="25"/>
  <c r="AA615" i="25"/>
  <c r="Y615" i="25"/>
  <c r="AB615" i="25"/>
  <c r="Z615" i="25"/>
  <c r="X615" i="25"/>
  <c r="AL607" i="25"/>
  <c r="AK607" i="25"/>
  <c r="AI607" i="25"/>
  <c r="AJ607" i="25"/>
  <c r="AH607" i="25"/>
  <c r="AG607" i="25"/>
  <c r="AC607" i="25"/>
  <c r="AB607" i="25"/>
  <c r="AA607" i="25"/>
  <c r="Z607" i="25"/>
  <c r="Y607" i="25"/>
  <c r="X607" i="25"/>
  <c r="AL599" i="25"/>
  <c r="AK599" i="25"/>
  <c r="AI599" i="25"/>
  <c r="AJ599" i="25"/>
  <c r="AH599" i="25"/>
  <c r="AG599" i="25"/>
  <c r="AC599" i="25"/>
  <c r="AB599" i="25"/>
  <c r="AA599" i="25"/>
  <c r="Y599" i="25"/>
  <c r="X599" i="25"/>
  <c r="Z599" i="25"/>
  <c r="AL591" i="25"/>
  <c r="AK591" i="25"/>
  <c r="AJ591" i="25"/>
  <c r="AI591" i="25"/>
  <c r="AH591" i="25"/>
  <c r="AG591" i="25"/>
  <c r="AC591" i="25"/>
  <c r="AA591" i="25"/>
  <c r="AB591" i="25"/>
  <c r="Z591" i="25"/>
  <c r="X591" i="25"/>
  <c r="Y591" i="25"/>
  <c r="AL583" i="25"/>
  <c r="AK583" i="25"/>
  <c r="AI583" i="25"/>
  <c r="AJ583" i="25"/>
  <c r="AH583" i="25"/>
  <c r="AG583" i="25"/>
  <c r="AC583" i="25"/>
  <c r="AA583" i="25"/>
  <c r="Y583" i="25"/>
  <c r="AB583" i="25"/>
  <c r="Z583" i="25"/>
  <c r="X583" i="25"/>
  <c r="AL575" i="25"/>
  <c r="AK575" i="25"/>
  <c r="AI575" i="25"/>
  <c r="AJ575" i="25"/>
  <c r="AH575" i="25"/>
  <c r="AG575" i="25"/>
  <c r="AC575" i="25"/>
  <c r="AB575" i="25"/>
  <c r="AA575" i="25"/>
  <c r="Y575" i="25"/>
  <c r="Z575" i="25"/>
  <c r="X575" i="25"/>
  <c r="AL567" i="25"/>
  <c r="AK567" i="25"/>
  <c r="AI567" i="25"/>
  <c r="AJ567" i="25"/>
  <c r="AH567" i="25"/>
  <c r="AG567" i="25"/>
  <c r="AC567" i="25"/>
  <c r="AB567" i="25"/>
  <c r="AA567" i="25"/>
  <c r="Y567" i="25"/>
  <c r="Z567" i="25"/>
  <c r="X567" i="25"/>
  <c r="AL559" i="25"/>
  <c r="AK559" i="25"/>
  <c r="AJ559" i="25"/>
  <c r="AI559" i="25"/>
  <c r="AH559" i="25"/>
  <c r="AG559" i="25"/>
  <c r="AC559" i="25"/>
  <c r="AA559" i="25"/>
  <c r="AB559" i="25"/>
  <c r="Z559" i="25"/>
  <c r="Y559" i="25"/>
  <c r="X559" i="25"/>
  <c r="AL551" i="25"/>
  <c r="AK551" i="25"/>
  <c r="AI551" i="25"/>
  <c r="AH551" i="25"/>
  <c r="AJ551" i="25"/>
  <c r="AG551" i="25"/>
  <c r="AC551" i="25"/>
  <c r="AA551" i="25"/>
  <c r="Z551" i="25"/>
  <c r="AB551" i="25"/>
  <c r="Y551" i="25"/>
  <c r="X551" i="25"/>
  <c r="AL543" i="25"/>
  <c r="AK543" i="25"/>
  <c r="AI543" i="25"/>
  <c r="AJ543" i="25"/>
  <c r="AH543" i="25"/>
  <c r="AG543" i="25"/>
  <c r="AC543" i="25"/>
  <c r="AB543" i="25"/>
  <c r="AA543" i="25"/>
  <c r="Z543" i="25"/>
  <c r="X543" i="25"/>
  <c r="Y543" i="25"/>
  <c r="AL535" i="25"/>
  <c r="AK535" i="25"/>
  <c r="AI535" i="25"/>
  <c r="AJ535" i="25"/>
  <c r="AH535" i="25"/>
  <c r="AG535" i="25"/>
  <c r="AC535" i="25"/>
  <c r="AB535" i="25"/>
  <c r="AA535" i="25"/>
  <c r="Y535" i="25"/>
  <c r="X535" i="25"/>
  <c r="Z535" i="25"/>
  <c r="AL527" i="25"/>
  <c r="AK527" i="25"/>
  <c r="AJ527" i="25"/>
  <c r="AI527" i="25"/>
  <c r="AH527" i="25"/>
  <c r="AG527" i="25"/>
  <c r="AC527" i="25"/>
  <c r="AA527" i="25"/>
  <c r="Z527" i="25"/>
  <c r="AB527" i="25"/>
  <c r="Y527" i="25"/>
  <c r="X527" i="25"/>
  <c r="AL519" i="25"/>
  <c r="AK519" i="25"/>
  <c r="AI519" i="25"/>
  <c r="AJ519" i="25"/>
  <c r="AH519" i="25"/>
  <c r="AG519" i="25"/>
  <c r="AC519" i="25"/>
  <c r="AA519" i="25"/>
  <c r="Y519" i="25"/>
  <c r="Z519" i="25"/>
  <c r="AB519" i="25"/>
  <c r="X519" i="25"/>
  <c r="AL511" i="25"/>
  <c r="AK511" i="25"/>
  <c r="AI511" i="25"/>
  <c r="AJ511" i="25"/>
  <c r="AH511" i="25"/>
  <c r="AG511" i="25"/>
  <c r="AC511" i="25"/>
  <c r="AB511" i="25"/>
  <c r="AA511" i="25"/>
  <c r="Y511" i="25"/>
  <c r="Z511" i="25"/>
  <c r="X511" i="25"/>
  <c r="AL503" i="25"/>
  <c r="AK503" i="25"/>
  <c r="AI503" i="25"/>
  <c r="AJ503" i="25"/>
  <c r="AH503" i="25"/>
  <c r="AG503" i="25"/>
  <c r="AC503" i="25"/>
  <c r="AB503" i="25"/>
  <c r="AA503" i="25"/>
  <c r="Y503" i="25"/>
  <c r="X503" i="25"/>
  <c r="Z503" i="25"/>
  <c r="AL495" i="25"/>
  <c r="AK495" i="25"/>
  <c r="AJ495" i="25"/>
  <c r="AI495" i="25"/>
  <c r="AH495" i="25"/>
  <c r="AG495" i="25"/>
  <c r="AC495" i="25"/>
  <c r="AA495" i="25"/>
  <c r="Z495" i="25"/>
  <c r="AB495" i="25"/>
  <c r="X495" i="25"/>
  <c r="Y495" i="25"/>
  <c r="AL487" i="25"/>
  <c r="AK487" i="25"/>
  <c r="AI487" i="25"/>
  <c r="AJ487" i="25"/>
  <c r="AH487" i="25"/>
  <c r="AG487" i="25"/>
  <c r="AC487" i="25"/>
  <c r="AA487" i="25"/>
  <c r="AB487" i="25"/>
  <c r="Z487" i="25"/>
  <c r="X487" i="25"/>
  <c r="Y487" i="25"/>
  <c r="AL479" i="25"/>
  <c r="AK479" i="25"/>
  <c r="AI479" i="25"/>
  <c r="AJ479" i="25"/>
  <c r="AH479" i="25"/>
  <c r="AG479" i="25"/>
  <c r="AC479" i="25"/>
  <c r="AB479" i="25"/>
  <c r="AA479" i="25"/>
  <c r="Z479" i="25"/>
  <c r="Y479" i="25"/>
  <c r="X479" i="25"/>
  <c r="AL471" i="25"/>
  <c r="AK471" i="25"/>
  <c r="AI471" i="25"/>
  <c r="AJ471" i="25"/>
  <c r="AH471" i="25"/>
  <c r="AG471" i="25"/>
  <c r="AC471" i="25"/>
  <c r="AB471" i="25"/>
  <c r="AA471" i="25"/>
  <c r="Y471" i="25"/>
  <c r="Z471" i="25"/>
  <c r="X471" i="25"/>
  <c r="AL463" i="25"/>
  <c r="AK463" i="25"/>
  <c r="AI463" i="25"/>
  <c r="AJ463" i="25"/>
  <c r="AH463" i="25"/>
  <c r="AG463" i="25"/>
  <c r="AC463" i="25"/>
  <c r="AA463" i="25"/>
  <c r="AB463" i="25"/>
  <c r="Z463" i="25"/>
  <c r="Y463" i="25"/>
  <c r="X463" i="25"/>
  <c r="AL455" i="25"/>
  <c r="AK455" i="25"/>
  <c r="AI455" i="25"/>
  <c r="AJ455" i="25"/>
  <c r="AH455" i="25"/>
  <c r="AG455" i="25"/>
  <c r="AC455" i="25"/>
  <c r="AA455" i="25"/>
  <c r="Y455" i="25"/>
  <c r="AB455" i="25"/>
  <c r="Z455" i="25"/>
  <c r="X455" i="25"/>
  <c r="AL447" i="25"/>
  <c r="AK447" i="25"/>
  <c r="AI447" i="25"/>
  <c r="AJ447" i="25"/>
  <c r="AH447" i="25"/>
  <c r="AG447" i="25"/>
  <c r="AC447" i="25"/>
  <c r="AB447" i="25"/>
  <c r="AA447" i="25"/>
  <c r="Y447" i="25"/>
  <c r="X447" i="25"/>
  <c r="Z447" i="25"/>
  <c r="AL439" i="25"/>
  <c r="AK439" i="25"/>
  <c r="AI439" i="25"/>
  <c r="AJ439" i="25"/>
  <c r="AH439" i="25"/>
  <c r="AG439" i="25"/>
  <c r="AC439" i="25"/>
  <c r="AB439" i="25"/>
  <c r="AA439" i="25"/>
  <c r="Y439" i="25"/>
  <c r="X439" i="25"/>
  <c r="Z439" i="25"/>
  <c r="AL431" i="25"/>
  <c r="AK431" i="25"/>
  <c r="AI431" i="25"/>
  <c r="AJ431" i="25"/>
  <c r="AH431" i="25"/>
  <c r="AC431" i="25"/>
  <c r="AG431" i="25"/>
  <c r="AA431" i="25"/>
  <c r="Z431" i="25"/>
  <c r="AB431" i="25"/>
  <c r="Y431" i="25"/>
  <c r="X431" i="25"/>
  <c r="AL423" i="25"/>
  <c r="AK423" i="25"/>
  <c r="AI423" i="25"/>
  <c r="AH423" i="25"/>
  <c r="AG423" i="25"/>
  <c r="AC423" i="25"/>
  <c r="AJ423" i="25"/>
  <c r="AA423" i="25"/>
  <c r="Z423" i="25"/>
  <c r="AB423" i="25"/>
  <c r="Y423" i="25"/>
  <c r="X423" i="25"/>
  <c r="AL415" i="25"/>
  <c r="AK415" i="25"/>
  <c r="AI415" i="25"/>
  <c r="AJ415" i="25"/>
  <c r="AH415" i="25"/>
  <c r="AG415" i="25"/>
  <c r="AC415" i="25"/>
  <c r="AB415" i="25"/>
  <c r="AA415" i="25"/>
  <c r="Z415" i="25"/>
  <c r="Y415" i="25"/>
  <c r="X415" i="25"/>
  <c r="AL407" i="25"/>
  <c r="AK407" i="25"/>
  <c r="AI407" i="25"/>
  <c r="AJ407" i="25"/>
  <c r="AH407" i="25"/>
  <c r="AC407" i="25"/>
  <c r="AG407" i="25"/>
  <c r="AB407" i="25"/>
  <c r="AA407" i="25"/>
  <c r="Z407" i="25"/>
  <c r="X407" i="25"/>
  <c r="Y407" i="25"/>
  <c r="AL399" i="25"/>
  <c r="AK399" i="25"/>
  <c r="AI399" i="25"/>
  <c r="AJ399" i="25"/>
  <c r="AH399" i="25"/>
  <c r="AG399" i="25"/>
  <c r="AC399" i="25"/>
  <c r="AA399" i="25"/>
  <c r="Z399" i="25"/>
  <c r="Y399" i="25"/>
  <c r="AB399" i="25"/>
  <c r="X399" i="25"/>
  <c r="AL391" i="25"/>
  <c r="AK391" i="25"/>
  <c r="AI391" i="25"/>
  <c r="AJ391" i="25"/>
  <c r="AH391" i="25"/>
  <c r="AC391" i="25"/>
  <c r="AG391" i="25"/>
  <c r="AA391" i="25"/>
  <c r="Z391" i="25"/>
  <c r="AB391" i="25"/>
  <c r="Y391" i="25"/>
  <c r="X391" i="25"/>
  <c r="AL383" i="25"/>
  <c r="AK383" i="25"/>
  <c r="AI383" i="25"/>
  <c r="AJ383" i="25"/>
  <c r="AH383" i="25"/>
  <c r="AG383" i="25"/>
  <c r="AC383" i="25"/>
  <c r="AB383" i="25"/>
  <c r="AA383" i="25"/>
  <c r="Z383" i="25"/>
  <c r="Y383" i="25"/>
  <c r="X383" i="25"/>
  <c r="AL375" i="25"/>
  <c r="AK375" i="25"/>
  <c r="AI375" i="25"/>
  <c r="AJ375" i="25"/>
  <c r="AH375" i="25"/>
  <c r="AG375" i="25"/>
  <c r="AC375" i="25"/>
  <c r="AB375" i="25"/>
  <c r="AA375" i="25"/>
  <c r="Z375" i="25"/>
  <c r="X375" i="25"/>
  <c r="Y375" i="25"/>
  <c r="AL367" i="25"/>
  <c r="AK367" i="25"/>
  <c r="AI367" i="25"/>
  <c r="AJ367" i="25"/>
  <c r="AH367" i="25"/>
  <c r="AC367" i="25"/>
  <c r="AG367" i="25"/>
  <c r="AA367" i="25"/>
  <c r="Z367" i="25"/>
  <c r="Y367" i="25"/>
  <c r="X367" i="25"/>
  <c r="AB367" i="25"/>
  <c r="AL359" i="25"/>
  <c r="AK359" i="25"/>
  <c r="AI359" i="25"/>
  <c r="AJ359" i="25"/>
  <c r="AH359" i="25"/>
  <c r="AG359" i="25"/>
  <c r="AC359" i="25"/>
  <c r="AA359" i="25"/>
  <c r="Z359" i="25"/>
  <c r="AB359" i="25"/>
  <c r="Y359" i="25"/>
  <c r="X359" i="25"/>
  <c r="AL351" i="25"/>
  <c r="AK351" i="25"/>
  <c r="AI351" i="25"/>
  <c r="AJ351" i="25"/>
  <c r="AH351" i="25"/>
  <c r="AG351" i="25"/>
  <c r="AC351" i="25"/>
  <c r="AB351" i="25"/>
  <c r="AA351" i="25"/>
  <c r="Z351" i="25"/>
  <c r="Y351" i="25"/>
  <c r="X351" i="25"/>
  <c r="AL343" i="25"/>
  <c r="AK343" i="25"/>
  <c r="AI343" i="25"/>
  <c r="AJ343" i="25"/>
  <c r="AH343" i="25"/>
  <c r="AC343" i="25"/>
  <c r="AB343" i="25"/>
  <c r="AA343" i="25"/>
  <c r="AG343" i="25"/>
  <c r="Z343" i="25"/>
  <c r="X343" i="25"/>
  <c r="Y343" i="25"/>
  <c r="AL335" i="25"/>
  <c r="AK335" i="25"/>
  <c r="AI335" i="25"/>
  <c r="AJ335" i="25"/>
  <c r="AH335" i="25"/>
  <c r="AC335" i="25"/>
  <c r="AG335" i="25"/>
  <c r="AA335" i="25"/>
  <c r="Z335" i="25"/>
  <c r="Y335" i="25"/>
  <c r="AB335" i="25"/>
  <c r="X335" i="25"/>
  <c r="AL327" i="25"/>
  <c r="AK327" i="25"/>
  <c r="AI327" i="25"/>
  <c r="AJ327" i="25"/>
  <c r="AH327" i="25"/>
  <c r="AG327" i="25"/>
  <c r="AC327" i="25"/>
  <c r="AA327" i="25"/>
  <c r="Z327" i="25"/>
  <c r="AB327" i="25"/>
  <c r="Y327" i="25"/>
  <c r="X327" i="25"/>
  <c r="AL319" i="25"/>
  <c r="AK319" i="25"/>
  <c r="AI319" i="25"/>
  <c r="AJ319" i="25"/>
  <c r="AH319" i="25"/>
  <c r="AG319" i="25"/>
  <c r="AC319" i="25"/>
  <c r="AB319" i="25"/>
  <c r="AA319" i="25"/>
  <c r="Z319" i="25"/>
  <c r="Y319" i="25"/>
  <c r="X319" i="25"/>
  <c r="AL311" i="25"/>
  <c r="AK311" i="25"/>
  <c r="AI311" i="25"/>
  <c r="AJ311" i="25"/>
  <c r="AH311" i="25"/>
  <c r="AC311" i="25"/>
  <c r="AB311" i="25"/>
  <c r="AG311" i="25"/>
  <c r="AA311" i="25"/>
  <c r="Z311" i="25"/>
  <c r="X311" i="25"/>
  <c r="Y311" i="25"/>
  <c r="AL303" i="25"/>
  <c r="AK303" i="25"/>
  <c r="AI303" i="25"/>
  <c r="AJ303" i="25"/>
  <c r="AH303" i="25"/>
  <c r="AC303" i="25"/>
  <c r="AG303" i="25"/>
  <c r="AA303" i="25"/>
  <c r="Z303" i="25"/>
  <c r="AB303" i="25"/>
  <c r="Y303" i="25"/>
  <c r="X303" i="25"/>
  <c r="AL295" i="25"/>
  <c r="AK295" i="25"/>
  <c r="AI295" i="25"/>
  <c r="AH295" i="25"/>
  <c r="AG295" i="25"/>
  <c r="AC295" i="25"/>
  <c r="AJ295" i="25"/>
  <c r="AA295" i="25"/>
  <c r="Z295" i="25"/>
  <c r="AB295" i="25"/>
  <c r="Y295" i="25"/>
  <c r="X295" i="25"/>
  <c r="AL287" i="25"/>
  <c r="AK287" i="25"/>
  <c r="AI287" i="25"/>
  <c r="AJ287" i="25"/>
  <c r="AH287" i="25"/>
  <c r="AG287" i="25"/>
  <c r="AC287" i="25"/>
  <c r="AB287" i="25"/>
  <c r="AA287" i="25"/>
  <c r="Z287" i="25"/>
  <c r="Y287" i="25"/>
  <c r="X287" i="25"/>
  <c r="AL279" i="25"/>
  <c r="AK279" i="25"/>
  <c r="AI279" i="25"/>
  <c r="AJ279" i="25"/>
  <c r="AH279" i="25"/>
  <c r="AC279" i="25"/>
  <c r="AG279" i="25"/>
  <c r="AB279" i="25"/>
  <c r="AA279" i="25"/>
  <c r="Z279" i="25"/>
  <c r="X279" i="25"/>
  <c r="Y279" i="25"/>
  <c r="AL271" i="25"/>
  <c r="AK271" i="25"/>
  <c r="AI271" i="25"/>
  <c r="AJ271" i="25"/>
  <c r="AH271" i="25"/>
  <c r="AC271" i="25"/>
  <c r="AA271" i="25"/>
  <c r="Z271" i="25"/>
  <c r="AB271" i="25"/>
  <c r="Y271" i="25"/>
  <c r="AG271" i="25"/>
  <c r="X271" i="25"/>
  <c r="AL263" i="25"/>
  <c r="AK263" i="25"/>
  <c r="AI263" i="25"/>
  <c r="AJ263" i="25"/>
  <c r="AH263" i="25"/>
  <c r="AG263" i="25"/>
  <c r="AC263" i="25"/>
  <c r="AA263" i="25"/>
  <c r="Z263" i="25"/>
  <c r="Y263" i="25"/>
  <c r="X263" i="25"/>
  <c r="AB263" i="25"/>
  <c r="AL255" i="25"/>
  <c r="AK255" i="25"/>
  <c r="AI255" i="25"/>
  <c r="AJ255" i="25"/>
  <c r="AH255" i="25"/>
  <c r="AG255" i="25"/>
  <c r="AC255" i="25"/>
  <c r="AA255" i="25"/>
  <c r="AB255" i="25"/>
  <c r="Z255" i="25"/>
  <c r="Y255" i="25"/>
  <c r="X255" i="25"/>
  <c r="AL247" i="25"/>
  <c r="AK247" i="25"/>
  <c r="AI247" i="25"/>
  <c r="AJ247" i="25"/>
  <c r="AH247" i="25"/>
  <c r="AC247" i="25"/>
  <c r="AA247" i="25"/>
  <c r="AB247" i="25"/>
  <c r="Z247" i="25"/>
  <c r="AG247" i="25"/>
  <c r="Y247" i="25"/>
  <c r="X247" i="25"/>
  <c r="AL239" i="25"/>
  <c r="AK239" i="25"/>
  <c r="AI239" i="25"/>
  <c r="AJ239" i="25"/>
  <c r="AH239" i="25"/>
  <c r="AC239" i="25"/>
  <c r="AA239" i="25"/>
  <c r="Z239" i="25"/>
  <c r="Y239" i="25"/>
  <c r="AG239" i="25"/>
  <c r="X239" i="25"/>
  <c r="AB239" i="25"/>
  <c r="AL231" i="25"/>
  <c r="AK231" i="25"/>
  <c r="AI231" i="25"/>
  <c r="AJ231" i="25"/>
  <c r="AH231" i="25"/>
  <c r="AG231" i="25"/>
  <c r="AC231" i="25"/>
  <c r="AA231" i="25"/>
  <c r="Z231" i="25"/>
  <c r="AB231" i="25"/>
  <c r="Y231" i="25"/>
  <c r="X231" i="25"/>
  <c r="AL223" i="25"/>
  <c r="AK223" i="25"/>
  <c r="AI223" i="25"/>
  <c r="AJ223" i="25"/>
  <c r="AH223" i="25"/>
  <c r="AG223" i="25"/>
  <c r="AC223" i="25"/>
  <c r="AA223" i="25"/>
  <c r="AB223" i="25"/>
  <c r="Z223" i="25"/>
  <c r="X223" i="25"/>
  <c r="Y223" i="25"/>
  <c r="AL215" i="25"/>
  <c r="AK215" i="25"/>
  <c r="AI215" i="25"/>
  <c r="AJ215" i="25"/>
  <c r="AH215" i="25"/>
  <c r="AC215" i="25"/>
  <c r="AA215" i="25"/>
  <c r="AB215" i="25"/>
  <c r="AG215" i="25"/>
  <c r="Z215" i="25"/>
  <c r="Y215" i="25"/>
  <c r="X215" i="25"/>
  <c r="AL207" i="25"/>
  <c r="AK207" i="25"/>
  <c r="AI207" i="25"/>
  <c r="AJ207" i="25"/>
  <c r="AH207" i="25"/>
  <c r="AC207" i="25"/>
  <c r="AA207" i="25"/>
  <c r="AG207" i="25"/>
  <c r="Z207" i="25"/>
  <c r="AB207" i="25"/>
  <c r="Y207" i="25"/>
  <c r="X207" i="25"/>
  <c r="AL199" i="25"/>
  <c r="AK199" i="25"/>
  <c r="AI199" i="25"/>
  <c r="AJ199" i="25"/>
  <c r="AH199" i="25"/>
  <c r="AG199" i="25"/>
  <c r="AC199" i="25"/>
  <c r="AA199" i="25"/>
  <c r="Z199" i="25"/>
  <c r="AB199" i="25"/>
  <c r="Y199" i="25"/>
  <c r="X199" i="25"/>
  <c r="AL191" i="25"/>
  <c r="AK191" i="25"/>
  <c r="AI191" i="25"/>
  <c r="AJ191" i="25"/>
  <c r="AH191" i="25"/>
  <c r="AG191" i="25"/>
  <c r="AC191" i="25"/>
  <c r="AA191" i="25"/>
  <c r="AB191" i="25"/>
  <c r="Z191" i="25"/>
  <c r="Y191" i="25"/>
  <c r="X191" i="25"/>
  <c r="AL183" i="25"/>
  <c r="AK183" i="25"/>
  <c r="AI183" i="25"/>
  <c r="AJ183" i="25"/>
  <c r="AH183" i="25"/>
  <c r="AC183" i="25"/>
  <c r="AA183" i="25"/>
  <c r="AB183" i="25"/>
  <c r="AG183" i="25"/>
  <c r="Z183" i="25"/>
  <c r="Y183" i="25"/>
  <c r="X183" i="25"/>
  <c r="AL175" i="25"/>
  <c r="AK175" i="25"/>
  <c r="AI175" i="25"/>
  <c r="AJ175" i="25"/>
  <c r="AH175" i="25"/>
  <c r="AC175" i="25"/>
  <c r="AA175" i="25"/>
  <c r="AG175" i="25"/>
  <c r="Z175" i="25"/>
  <c r="AB175" i="25"/>
  <c r="Y175" i="25"/>
  <c r="X175" i="25"/>
  <c r="AL167" i="25"/>
  <c r="AK167" i="25"/>
  <c r="AI167" i="25"/>
  <c r="AH167" i="25"/>
  <c r="AJ167" i="25"/>
  <c r="AG167" i="25"/>
  <c r="AC167" i="25"/>
  <c r="AA167" i="25"/>
  <c r="Z167" i="25"/>
  <c r="AB167" i="25"/>
  <c r="Y167" i="25"/>
  <c r="X167" i="25"/>
  <c r="AL998" i="25"/>
  <c r="AK998" i="25"/>
  <c r="AJ998" i="25"/>
  <c r="AI998" i="25"/>
  <c r="AH998" i="25"/>
  <c r="AG998" i="25"/>
  <c r="AC998" i="25"/>
  <c r="AB998" i="25"/>
  <c r="AA998" i="25"/>
  <c r="Z998" i="25"/>
  <c r="X998" i="25"/>
  <c r="Y998" i="25"/>
  <c r="AL990" i="25"/>
  <c r="AK990" i="25"/>
  <c r="AJ990" i="25"/>
  <c r="AI990" i="25"/>
  <c r="AH990" i="25"/>
  <c r="AG990" i="25"/>
  <c r="AC990" i="25"/>
  <c r="AB990" i="25"/>
  <c r="AA990" i="25"/>
  <c r="Z990" i="25"/>
  <c r="X990" i="25"/>
  <c r="Y990" i="25"/>
  <c r="AL982" i="25"/>
  <c r="AK982" i="25"/>
  <c r="AJ982" i="25"/>
  <c r="AI982" i="25"/>
  <c r="AH982" i="25"/>
  <c r="AG982" i="25"/>
  <c r="AC982" i="25"/>
  <c r="AB982" i="25"/>
  <c r="AA982" i="25"/>
  <c r="Z982" i="25"/>
  <c r="X982" i="25"/>
  <c r="Y982" i="25"/>
  <c r="AL974" i="25"/>
  <c r="AK974" i="25"/>
  <c r="AJ974" i="25"/>
  <c r="AI974" i="25"/>
  <c r="AH974" i="25"/>
  <c r="AG974" i="25"/>
  <c r="AC974" i="25"/>
  <c r="AB974" i="25"/>
  <c r="AA974" i="25"/>
  <c r="Z974" i="25"/>
  <c r="Y974" i="25"/>
  <c r="X974" i="25"/>
  <c r="AL966" i="25"/>
  <c r="AJ966" i="25"/>
  <c r="AK966" i="25"/>
  <c r="AI966" i="25"/>
  <c r="AH966" i="25"/>
  <c r="AG966" i="25"/>
  <c r="AC966" i="25"/>
  <c r="AB966" i="25"/>
  <c r="AA966" i="25"/>
  <c r="Z966" i="25"/>
  <c r="Y966" i="25"/>
  <c r="X966" i="25"/>
  <c r="AL958" i="25"/>
  <c r="AK958" i="25"/>
  <c r="AJ958" i="25"/>
  <c r="AI958" i="25"/>
  <c r="AH958" i="25"/>
  <c r="AG958" i="25"/>
  <c r="AC958" i="25"/>
  <c r="AB958" i="25"/>
  <c r="AA958" i="25"/>
  <c r="Z958" i="25"/>
  <c r="Y958" i="25"/>
  <c r="X958" i="25"/>
  <c r="AL950" i="25"/>
  <c r="AJ950" i="25"/>
  <c r="AK950" i="25"/>
  <c r="AI950" i="25"/>
  <c r="AH950" i="25"/>
  <c r="AG950" i="25"/>
  <c r="AC950" i="25"/>
  <c r="AB950" i="25"/>
  <c r="AA950" i="25"/>
  <c r="Z950" i="25"/>
  <c r="X950" i="25"/>
  <c r="Y950" i="25"/>
  <c r="AL942" i="25"/>
  <c r="AK942" i="25"/>
  <c r="AJ942" i="25"/>
  <c r="AI942" i="25"/>
  <c r="AH942" i="25"/>
  <c r="AG942" i="25"/>
  <c r="AC942" i="25"/>
  <c r="AB942" i="25"/>
  <c r="AA942" i="25"/>
  <c r="Z942" i="25"/>
  <c r="X942" i="25"/>
  <c r="Y942" i="25"/>
  <c r="AL934" i="25"/>
  <c r="AK934" i="25"/>
  <c r="AJ934" i="25"/>
  <c r="AI934" i="25"/>
  <c r="AH934" i="25"/>
  <c r="AG934" i="25"/>
  <c r="AC934" i="25"/>
  <c r="AB934" i="25"/>
  <c r="AA934" i="25"/>
  <c r="Z934" i="25"/>
  <c r="X934" i="25"/>
  <c r="Y934" i="25"/>
  <c r="AL926" i="25"/>
  <c r="AJ926" i="25"/>
  <c r="AK926" i="25"/>
  <c r="AI926" i="25"/>
  <c r="AH926" i="25"/>
  <c r="AG926" i="25"/>
  <c r="AC926" i="25"/>
  <c r="AB926" i="25"/>
  <c r="AA926" i="25"/>
  <c r="Z926" i="25"/>
  <c r="X926" i="25"/>
  <c r="Y926" i="25"/>
  <c r="AL918" i="25"/>
  <c r="AJ918" i="25"/>
  <c r="AK918" i="25"/>
  <c r="AI918" i="25"/>
  <c r="AH918" i="25"/>
  <c r="AG918" i="25"/>
  <c r="AC918" i="25"/>
  <c r="AB918" i="25"/>
  <c r="AA918" i="25"/>
  <c r="Z918" i="25"/>
  <c r="X918" i="25"/>
  <c r="Y918" i="25"/>
  <c r="AL910" i="25"/>
  <c r="AK910" i="25"/>
  <c r="AJ910" i="25"/>
  <c r="AI910" i="25"/>
  <c r="AH910" i="25"/>
  <c r="AG910" i="25"/>
  <c r="AC910" i="25"/>
  <c r="AB910" i="25"/>
  <c r="AA910" i="25"/>
  <c r="Z910" i="25"/>
  <c r="Y910" i="25"/>
  <c r="X910" i="25"/>
  <c r="AL902" i="25"/>
  <c r="AK902" i="25"/>
  <c r="AJ902" i="25"/>
  <c r="AI902" i="25"/>
  <c r="AH902" i="25"/>
  <c r="AG902" i="25"/>
  <c r="AC902" i="25"/>
  <c r="AB902" i="25"/>
  <c r="AA902" i="25"/>
  <c r="Z902" i="25"/>
  <c r="Y902" i="25"/>
  <c r="X902" i="25"/>
  <c r="AL894" i="25"/>
  <c r="AJ894" i="25"/>
  <c r="AK894" i="25"/>
  <c r="AI894" i="25"/>
  <c r="AH894" i="25"/>
  <c r="AG894" i="25"/>
  <c r="AC894" i="25"/>
  <c r="AB894" i="25"/>
  <c r="AA894" i="25"/>
  <c r="Z894" i="25"/>
  <c r="Y894" i="25"/>
  <c r="X894" i="25"/>
  <c r="AL886" i="25"/>
  <c r="AJ886" i="25"/>
  <c r="AI886" i="25"/>
  <c r="AK886" i="25"/>
  <c r="AH886" i="25"/>
  <c r="AG886" i="25"/>
  <c r="AC886" i="25"/>
  <c r="AB886" i="25"/>
  <c r="AA886" i="25"/>
  <c r="Z886" i="25"/>
  <c r="X886" i="25"/>
  <c r="Y886" i="25"/>
  <c r="AL878" i="25"/>
  <c r="AK878" i="25"/>
  <c r="AJ878" i="25"/>
  <c r="AI878" i="25"/>
  <c r="AH878" i="25"/>
  <c r="AG878" i="25"/>
  <c r="AC878" i="25"/>
  <c r="AB878" i="25"/>
  <c r="AA878" i="25"/>
  <c r="Z878" i="25"/>
  <c r="X878" i="25"/>
  <c r="Y878" i="25"/>
  <c r="AL870" i="25"/>
  <c r="AK870" i="25"/>
  <c r="AJ870" i="25"/>
  <c r="AI870" i="25"/>
  <c r="AH870" i="25"/>
  <c r="AG870" i="25"/>
  <c r="AC870" i="25"/>
  <c r="AB870" i="25"/>
  <c r="AA870" i="25"/>
  <c r="Z870" i="25"/>
  <c r="X870" i="25"/>
  <c r="Y870" i="25"/>
  <c r="AL862" i="25"/>
  <c r="AJ862" i="25"/>
  <c r="AI862" i="25"/>
  <c r="AK862" i="25"/>
  <c r="AH862" i="25"/>
  <c r="AG862" i="25"/>
  <c r="AC862" i="25"/>
  <c r="AB862" i="25"/>
  <c r="AA862" i="25"/>
  <c r="Z862" i="25"/>
  <c r="X862" i="25"/>
  <c r="Y862" i="25"/>
  <c r="AL854" i="25"/>
  <c r="AJ854" i="25"/>
  <c r="AI854" i="25"/>
  <c r="AK854" i="25"/>
  <c r="AH854" i="25"/>
  <c r="AG854" i="25"/>
  <c r="AC854" i="25"/>
  <c r="AB854" i="25"/>
  <c r="AA854" i="25"/>
  <c r="Z854" i="25"/>
  <c r="X854" i="25"/>
  <c r="Y854" i="25"/>
  <c r="AL846" i="25"/>
  <c r="AK846" i="25"/>
  <c r="AJ846" i="25"/>
  <c r="AI846" i="25"/>
  <c r="AH846" i="25"/>
  <c r="AG846" i="25"/>
  <c r="AC846" i="25"/>
  <c r="AB846" i="25"/>
  <c r="AA846" i="25"/>
  <c r="Z846" i="25"/>
  <c r="Y846" i="25"/>
  <c r="X846" i="25"/>
  <c r="AL838" i="25"/>
  <c r="AK838" i="25"/>
  <c r="AJ838" i="25"/>
  <c r="AI838" i="25"/>
  <c r="AH838" i="25"/>
  <c r="AG838" i="25"/>
  <c r="AC838" i="25"/>
  <c r="AB838" i="25"/>
  <c r="AA838" i="25"/>
  <c r="Z838" i="25"/>
  <c r="Y838" i="25"/>
  <c r="X838" i="25"/>
  <c r="AJ830" i="25"/>
  <c r="AI830" i="25"/>
  <c r="AL830" i="25"/>
  <c r="AK830" i="25"/>
  <c r="AH830" i="25"/>
  <c r="AG830" i="25"/>
  <c r="AC830" i="25"/>
  <c r="AB830" i="25"/>
  <c r="AA830" i="25"/>
  <c r="Z830" i="25"/>
  <c r="Y830" i="25"/>
  <c r="X830" i="25"/>
  <c r="AL822" i="25"/>
  <c r="AJ822" i="25"/>
  <c r="AI822" i="25"/>
  <c r="AK822" i="25"/>
  <c r="AH822" i="25"/>
  <c r="AG822" i="25"/>
  <c r="AC822" i="25"/>
  <c r="AB822" i="25"/>
  <c r="AA822" i="25"/>
  <c r="Z822" i="25"/>
  <c r="X822" i="25"/>
  <c r="Y822" i="25"/>
  <c r="AL814" i="25"/>
  <c r="AK814" i="25"/>
  <c r="AJ814" i="25"/>
  <c r="AI814" i="25"/>
  <c r="AH814" i="25"/>
  <c r="AG814" i="25"/>
  <c r="AC814" i="25"/>
  <c r="AB814" i="25"/>
  <c r="AA814" i="25"/>
  <c r="Z814" i="25"/>
  <c r="X814" i="25"/>
  <c r="Y814" i="25"/>
  <c r="AL806" i="25"/>
  <c r="AK806" i="25"/>
  <c r="AJ806" i="25"/>
  <c r="AI806" i="25"/>
  <c r="AH806" i="25"/>
  <c r="AG806" i="25"/>
  <c r="AC806" i="25"/>
  <c r="AB806" i="25"/>
  <c r="AA806" i="25"/>
  <c r="Z806" i="25"/>
  <c r="X806" i="25"/>
  <c r="Y806" i="25"/>
  <c r="AL798" i="25"/>
  <c r="AJ798" i="25"/>
  <c r="AI798" i="25"/>
  <c r="AK798" i="25"/>
  <c r="AH798" i="25"/>
  <c r="AG798" i="25"/>
  <c r="AC798" i="25"/>
  <c r="AB798" i="25"/>
  <c r="AA798" i="25"/>
  <c r="Z798" i="25"/>
  <c r="X798" i="25"/>
  <c r="Y798" i="25"/>
  <c r="AL790" i="25"/>
  <c r="AJ790" i="25"/>
  <c r="AK790" i="25"/>
  <c r="AI790" i="25"/>
  <c r="AH790" i="25"/>
  <c r="AG790" i="25"/>
  <c r="AC790" i="25"/>
  <c r="AB790" i="25"/>
  <c r="AA790" i="25"/>
  <c r="Z790" i="25"/>
  <c r="X790" i="25"/>
  <c r="Y790" i="25"/>
  <c r="AL782" i="25"/>
  <c r="AK782" i="25"/>
  <c r="AJ782" i="25"/>
  <c r="AI782" i="25"/>
  <c r="AH782" i="25"/>
  <c r="AG782" i="25"/>
  <c r="AC782" i="25"/>
  <c r="AB782" i="25"/>
  <c r="AA782" i="25"/>
  <c r="Z782" i="25"/>
  <c r="Y782" i="25"/>
  <c r="X782" i="25"/>
  <c r="AL774" i="25"/>
  <c r="AK774" i="25"/>
  <c r="AJ774" i="25"/>
  <c r="AI774" i="25"/>
  <c r="AH774" i="25"/>
  <c r="AG774" i="25"/>
  <c r="AC774" i="25"/>
  <c r="AB774" i="25"/>
  <c r="AA774" i="25"/>
  <c r="Z774" i="25"/>
  <c r="Y774" i="25"/>
  <c r="X774" i="25"/>
  <c r="AL766" i="25"/>
  <c r="AJ766" i="25"/>
  <c r="AK766" i="25"/>
  <c r="AI766" i="25"/>
  <c r="AH766" i="25"/>
  <c r="AG766" i="25"/>
  <c r="AC766" i="25"/>
  <c r="AB766" i="25"/>
  <c r="AA766" i="25"/>
  <c r="Z766" i="25"/>
  <c r="Y766" i="25"/>
  <c r="X766" i="25"/>
  <c r="AL758" i="25"/>
  <c r="AJ758" i="25"/>
  <c r="AI758" i="25"/>
  <c r="AK758" i="25"/>
  <c r="AH758" i="25"/>
  <c r="AG758" i="25"/>
  <c r="AC758" i="25"/>
  <c r="AB758" i="25"/>
  <c r="AA758" i="25"/>
  <c r="Z758" i="25"/>
  <c r="X758" i="25"/>
  <c r="Y758" i="25"/>
  <c r="AL750" i="25"/>
  <c r="AK750" i="25"/>
  <c r="AJ750" i="25"/>
  <c r="AI750" i="25"/>
  <c r="AH750" i="25"/>
  <c r="AG750" i="25"/>
  <c r="AC750" i="25"/>
  <c r="AB750" i="25"/>
  <c r="AA750" i="25"/>
  <c r="Z750" i="25"/>
  <c r="X750" i="25"/>
  <c r="Y750" i="25"/>
  <c r="AL742" i="25"/>
  <c r="AK742" i="25"/>
  <c r="AJ742" i="25"/>
  <c r="AI742" i="25"/>
  <c r="AH742" i="25"/>
  <c r="AG742" i="25"/>
  <c r="AC742" i="25"/>
  <c r="AB742" i="25"/>
  <c r="AA742" i="25"/>
  <c r="Z742" i="25"/>
  <c r="X742" i="25"/>
  <c r="Y742" i="25"/>
  <c r="AL734" i="25"/>
  <c r="AJ734" i="25"/>
  <c r="AI734" i="25"/>
  <c r="AH734" i="25"/>
  <c r="AK734" i="25"/>
  <c r="AG734" i="25"/>
  <c r="AC734" i="25"/>
  <c r="AB734" i="25"/>
  <c r="AA734" i="25"/>
  <c r="Z734" i="25"/>
  <c r="X734" i="25"/>
  <c r="Y734" i="25"/>
  <c r="AL726" i="25"/>
  <c r="AJ726" i="25"/>
  <c r="AI726" i="25"/>
  <c r="AK726" i="25"/>
  <c r="AH726" i="25"/>
  <c r="AG726" i="25"/>
  <c r="AC726" i="25"/>
  <c r="AB726" i="25"/>
  <c r="AA726" i="25"/>
  <c r="Z726" i="25"/>
  <c r="X726" i="25"/>
  <c r="Y726" i="25"/>
  <c r="AL718" i="25"/>
  <c r="AK718" i="25"/>
  <c r="AJ718" i="25"/>
  <c r="AI718" i="25"/>
  <c r="AH718" i="25"/>
  <c r="AG718" i="25"/>
  <c r="AC718" i="25"/>
  <c r="AB718" i="25"/>
  <c r="AA718" i="25"/>
  <c r="Z718" i="25"/>
  <c r="Y718" i="25"/>
  <c r="X718" i="25"/>
  <c r="AL710" i="25"/>
  <c r="AK710" i="25"/>
  <c r="AJ710" i="25"/>
  <c r="AI710" i="25"/>
  <c r="AH710" i="25"/>
  <c r="AG710" i="25"/>
  <c r="AC710" i="25"/>
  <c r="AB710" i="25"/>
  <c r="AA710" i="25"/>
  <c r="Z710" i="25"/>
  <c r="Y710" i="25"/>
  <c r="X710" i="25"/>
  <c r="AL702" i="25"/>
  <c r="AJ702" i="25"/>
  <c r="AI702" i="25"/>
  <c r="AK702" i="25"/>
  <c r="AH702" i="25"/>
  <c r="AG702" i="25"/>
  <c r="AC702" i="25"/>
  <c r="AB702" i="25"/>
  <c r="AA702" i="25"/>
  <c r="Z702" i="25"/>
  <c r="Y702" i="25"/>
  <c r="X702" i="25"/>
  <c r="AL694" i="25"/>
  <c r="AJ694" i="25"/>
  <c r="AI694" i="25"/>
  <c r="AK694" i="25"/>
  <c r="AH694" i="25"/>
  <c r="AG694" i="25"/>
  <c r="AC694" i="25"/>
  <c r="AB694" i="25"/>
  <c r="AA694" i="25"/>
  <c r="Z694" i="25"/>
  <c r="X694" i="25"/>
  <c r="Y694" i="25"/>
  <c r="AL686" i="25"/>
  <c r="AK686" i="25"/>
  <c r="AJ686" i="25"/>
  <c r="AI686" i="25"/>
  <c r="AH686" i="25"/>
  <c r="AG686" i="25"/>
  <c r="AC686" i="25"/>
  <c r="AB686" i="25"/>
  <c r="AA686" i="25"/>
  <c r="Z686" i="25"/>
  <c r="X686" i="25"/>
  <c r="Y686" i="25"/>
  <c r="AL678" i="25"/>
  <c r="AK678" i="25"/>
  <c r="AJ678" i="25"/>
  <c r="AI678" i="25"/>
  <c r="AH678" i="25"/>
  <c r="AG678" i="25"/>
  <c r="AC678" i="25"/>
  <c r="AB678" i="25"/>
  <c r="AA678" i="25"/>
  <c r="Z678" i="25"/>
  <c r="X678" i="25"/>
  <c r="Y678" i="25"/>
  <c r="AL670" i="25"/>
  <c r="AJ670" i="25"/>
  <c r="AI670" i="25"/>
  <c r="AK670" i="25"/>
  <c r="AH670" i="25"/>
  <c r="AG670" i="25"/>
  <c r="AC670" i="25"/>
  <c r="AB670" i="25"/>
  <c r="AA670" i="25"/>
  <c r="Z670" i="25"/>
  <c r="X670" i="25"/>
  <c r="Y670" i="25"/>
  <c r="AL662" i="25"/>
  <c r="AJ662" i="25"/>
  <c r="AK662" i="25"/>
  <c r="AI662" i="25"/>
  <c r="AH662" i="25"/>
  <c r="AG662" i="25"/>
  <c r="AC662" i="25"/>
  <c r="AB662" i="25"/>
  <c r="AA662" i="25"/>
  <c r="Z662" i="25"/>
  <c r="X662" i="25"/>
  <c r="Y662" i="25"/>
  <c r="AL654" i="25"/>
  <c r="AK654" i="25"/>
  <c r="AJ654" i="25"/>
  <c r="AI654" i="25"/>
  <c r="AH654" i="25"/>
  <c r="AG654" i="25"/>
  <c r="AC654" i="25"/>
  <c r="AB654" i="25"/>
  <c r="AA654" i="25"/>
  <c r="Z654" i="25"/>
  <c r="Y654" i="25"/>
  <c r="X654" i="25"/>
  <c r="AL646" i="25"/>
  <c r="AK646" i="25"/>
  <c r="AJ646" i="25"/>
  <c r="AI646" i="25"/>
  <c r="AH646" i="25"/>
  <c r="AG646" i="25"/>
  <c r="AC646" i="25"/>
  <c r="AB646" i="25"/>
  <c r="AA646" i="25"/>
  <c r="Z646" i="25"/>
  <c r="Y646" i="25"/>
  <c r="X646" i="25"/>
  <c r="AL638" i="25"/>
  <c r="AJ638" i="25"/>
  <c r="AK638" i="25"/>
  <c r="AI638" i="25"/>
  <c r="AH638" i="25"/>
  <c r="AG638" i="25"/>
  <c r="AC638" i="25"/>
  <c r="AB638" i="25"/>
  <c r="AA638" i="25"/>
  <c r="Z638" i="25"/>
  <c r="X638" i="25"/>
  <c r="Y638" i="25"/>
  <c r="AL630" i="25"/>
  <c r="AJ630" i="25"/>
  <c r="AI630" i="25"/>
  <c r="AH630" i="25"/>
  <c r="AK630" i="25"/>
  <c r="AG630" i="25"/>
  <c r="AC630" i="25"/>
  <c r="AB630" i="25"/>
  <c r="AA630" i="25"/>
  <c r="Z630" i="25"/>
  <c r="X630" i="25"/>
  <c r="Y630" i="25"/>
  <c r="AL622" i="25"/>
  <c r="AK622" i="25"/>
  <c r="AJ622" i="25"/>
  <c r="AI622" i="25"/>
  <c r="AH622" i="25"/>
  <c r="AG622" i="25"/>
  <c r="AC622" i="25"/>
  <c r="AB622" i="25"/>
  <c r="AA622" i="25"/>
  <c r="Z622" i="25"/>
  <c r="X622" i="25"/>
  <c r="Y622" i="25"/>
  <c r="AL614" i="25"/>
  <c r="AK614" i="25"/>
  <c r="AJ614" i="25"/>
  <c r="AI614" i="25"/>
  <c r="AH614" i="25"/>
  <c r="AG614" i="25"/>
  <c r="AC614" i="25"/>
  <c r="AB614" i="25"/>
  <c r="AA614" i="25"/>
  <c r="Z614" i="25"/>
  <c r="Y614" i="25"/>
  <c r="X614" i="25"/>
  <c r="AL606" i="25"/>
  <c r="AJ606" i="25"/>
  <c r="AI606" i="25"/>
  <c r="AH606" i="25"/>
  <c r="AK606" i="25"/>
  <c r="AG606" i="25"/>
  <c r="AC606" i="25"/>
  <c r="AB606" i="25"/>
  <c r="AA606" i="25"/>
  <c r="Z606" i="25"/>
  <c r="X606" i="25"/>
  <c r="Y606" i="25"/>
  <c r="AL598" i="25"/>
  <c r="AJ598" i="25"/>
  <c r="AI598" i="25"/>
  <c r="AK598" i="25"/>
  <c r="AH598" i="25"/>
  <c r="AG598" i="25"/>
  <c r="AC598" i="25"/>
  <c r="AB598" i="25"/>
  <c r="AA598" i="25"/>
  <c r="Z598" i="25"/>
  <c r="Y598" i="25"/>
  <c r="X598" i="25"/>
  <c r="AL590" i="25"/>
  <c r="AK590" i="25"/>
  <c r="AJ590" i="25"/>
  <c r="AI590" i="25"/>
  <c r="AH590" i="25"/>
  <c r="AG590" i="25"/>
  <c r="AC590" i="25"/>
  <c r="AB590" i="25"/>
  <c r="AA590" i="25"/>
  <c r="Z590" i="25"/>
  <c r="X590" i="25"/>
  <c r="Y590" i="25"/>
  <c r="AL582" i="25"/>
  <c r="AK582" i="25"/>
  <c r="AJ582" i="25"/>
  <c r="AI582" i="25"/>
  <c r="AH582" i="25"/>
  <c r="AG582" i="25"/>
  <c r="AC582" i="25"/>
  <c r="AB582" i="25"/>
  <c r="AA582" i="25"/>
  <c r="Z582" i="25"/>
  <c r="Y582" i="25"/>
  <c r="X582" i="25"/>
  <c r="AL574" i="25"/>
  <c r="AJ574" i="25"/>
  <c r="AI574" i="25"/>
  <c r="AK574" i="25"/>
  <c r="AH574" i="25"/>
  <c r="AG574" i="25"/>
  <c r="AC574" i="25"/>
  <c r="AB574" i="25"/>
  <c r="AA574" i="25"/>
  <c r="Z574" i="25"/>
  <c r="Y574" i="25"/>
  <c r="X574" i="25"/>
  <c r="AL566" i="25"/>
  <c r="AJ566" i="25"/>
  <c r="AI566" i="25"/>
  <c r="AK566" i="25"/>
  <c r="AH566" i="25"/>
  <c r="AG566" i="25"/>
  <c r="AC566" i="25"/>
  <c r="AB566" i="25"/>
  <c r="AA566" i="25"/>
  <c r="Z566" i="25"/>
  <c r="X566" i="25"/>
  <c r="Y566" i="25"/>
  <c r="AL558" i="25"/>
  <c r="AK558" i="25"/>
  <c r="AJ558" i="25"/>
  <c r="AI558" i="25"/>
  <c r="AH558" i="25"/>
  <c r="AG558" i="25"/>
  <c r="AC558" i="25"/>
  <c r="AB558" i="25"/>
  <c r="AA558" i="25"/>
  <c r="Z558" i="25"/>
  <c r="Y558" i="25"/>
  <c r="X558" i="25"/>
  <c r="AL550" i="25"/>
  <c r="AK550" i="25"/>
  <c r="AJ550" i="25"/>
  <c r="AI550" i="25"/>
  <c r="AH550" i="25"/>
  <c r="AG550" i="25"/>
  <c r="AC550" i="25"/>
  <c r="AB550" i="25"/>
  <c r="AA550" i="25"/>
  <c r="Z550" i="25"/>
  <c r="Y550" i="25"/>
  <c r="X550" i="25"/>
  <c r="AL542" i="25"/>
  <c r="AJ542" i="25"/>
  <c r="AI542" i="25"/>
  <c r="AK542" i="25"/>
  <c r="AH542" i="25"/>
  <c r="AG542" i="25"/>
  <c r="AC542" i="25"/>
  <c r="AB542" i="25"/>
  <c r="AA542" i="25"/>
  <c r="Z542" i="25"/>
  <c r="Y542" i="25"/>
  <c r="X542" i="25"/>
  <c r="AL534" i="25"/>
  <c r="AJ534" i="25"/>
  <c r="AK534" i="25"/>
  <c r="AI534" i="25"/>
  <c r="AH534" i="25"/>
  <c r="AG534" i="25"/>
  <c r="AC534" i="25"/>
  <c r="AB534" i="25"/>
  <c r="AA534" i="25"/>
  <c r="Z534" i="25"/>
  <c r="X534" i="25"/>
  <c r="Y534" i="25"/>
  <c r="AL526" i="25"/>
  <c r="AK526" i="25"/>
  <c r="AJ526" i="25"/>
  <c r="AI526" i="25"/>
  <c r="AH526" i="25"/>
  <c r="AG526" i="25"/>
  <c r="AC526" i="25"/>
  <c r="AB526" i="25"/>
  <c r="AA526" i="25"/>
  <c r="Z526" i="25"/>
  <c r="Y526" i="25"/>
  <c r="X526" i="25"/>
  <c r="AL518" i="25"/>
  <c r="AK518" i="25"/>
  <c r="AJ518" i="25"/>
  <c r="AI518" i="25"/>
  <c r="AH518" i="25"/>
  <c r="AG518" i="25"/>
  <c r="AC518" i="25"/>
  <c r="AB518" i="25"/>
  <c r="AA518" i="25"/>
  <c r="Z518" i="25"/>
  <c r="X518" i="25"/>
  <c r="Y518" i="25"/>
  <c r="AL510" i="25"/>
  <c r="AJ510" i="25"/>
  <c r="AK510" i="25"/>
  <c r="AI510" i="25"/>
  <c r="AH510" i="25"/>
  <c r="AG510" i="25"/>
  <c r="AC510" i="25"/>
  <c r="AB510" i="25"/>
  <c r="AA510" i="25"/>
  <c r="Z510" i="25"/>
  <c r="Y510" i="25"/>
  <c r="X510" i="25"/>
  <c r="AL502" i="25"/>
  <c r="AJ502" i="25"/>
  <c r="AI502" i="25"/>
  <c r="AK502" i="25"/>
  <c r="AH502" i="25"/>
  <c r="AG502" i="25"/>
  <c r="AC502" i="25"/>
  <c r="AB502" i="25"/>
  <c r="AA502" i="25"/>
  <c r="Z502" i="25"/>
  <c r="Y502" i="25"/>
  <c r="X502" i="25"/>
  <c r="AL494" i="25"/>
  <c r="AK494" i="25"/>
  <c r="AJ494" i="25"/>
  <c r="AI494" i="25"/>
  <c r="AH494" i="25"/>
  <c r="AG494" i="25"/>
  <c r="AC494" i="25"/>
  <c r="AB494" i="25"/>
  <c r="AA494" i="25"/>
  <c r="Z494" i="25"/>
  <c r="Y494" i="25"/>
  <c r="X494" i="25"/>
  <c r="AL486" i="25"/>
  <c r="AK486" i="25"/>
  <c r="AJ486" i="25"/>
  <c r="AI486" i="25"/>
  <c r="AH486" i="25"/>
  <c r="AG486" i="25"/>
  <c r="AC486" i="25"/>
  <c r="AB486" i="25"/>
  <c r="AA486" i="25"/>
  <c r="Z486" i="25"/>
  <c r="Y486" i="25"/>
  <c r="X486" i="25"/>
  <c r="AL478" i="25"/>
  <c r="AJ478" i="25"/>
  <c r="AI478" i="25"/>
  <c r="AK478" i="25"/>
  <c r="AH478" i="25"/>
  <c r="AG478" i="25"/>
  <c r="AC478" i="25"/>
  <c r="AB478" i="25"/>
  <c r="AA478" i="25"/>
  <c r="Z478" i="25"/>
  <c r="Y478" i="25"/>
  <c r="X478" i="25"/>
  <c r="AL470" i="25"/>
  <c r="AJ470" i="25"/>
  <c r="AI470" i="25"/>
  <c r="AK470" i="25"/>
  <c r="AH470" i="25"/>
  <c r="AG470" i="25"/>
  <c r="AC470" i="25"/>
  <c r="AB470" i="25"/>
  <c r="AA470" i="25"/>
  <c r="Z470" i="25"/>
  <c r="X470" i="25"/>
  <c r="Y470" i="25"/>
  <c r="AL462" i="25"/>
  <c r="AK462" i="25"/>
  <c r="AJ462" i="25"/>
  <c r="AI462" i="25"/>
  <c r="AH462" i="25"/>
  <c r="AG462" i="25"/>
  <c r="AC462" i="25"/>
  <c r="AB462" i="25"/>
  <c r="AA462" i="25"/>
  <c r="Z462" i="25"/>
  <c r="X462" i="25"/>
  <c r="Y462" i="25"/>
  <c r="AL454" i="25"/>
  <c r="AK454" i="25"/>
  <c r="AJ454" i="25"/>
  <c r="AI454" i="25"/>
  <c r="AH454" i="25"/>
  <c r="AG454" i="25"/>
  <c r="AC454" i="25"/>
  <c r="AB454" i="25"/>
  <c r="AA454" i="25"/>
  <c r="Z454" i="25"/>
  <c r="Y454" i="25"/>
  <c r="X454" i="25"/>
  <c r="AL446" i="25"/>
  <c r="AJ446" i="25"/>
  <c r="AK446" i="25"/>
  <c r="AI446" i="25"/>
  <c r="AH446" i="25"/>
  <c r="AG446" i="25"/>
  <c r="AC446" i="25"/>
  <c r="AB446" i="25"/>
  <c r="AA446" i="25"/>
  <c r="Z446" i="25"/>
  <c r="Y446" i="25"/>
  <c r="X446" i="25"/>
  <c r="AL438" i="25"/>
  <c r="AJ438" i="25"/>
  <c r="AK438" i="25"/>
  <c r="AI438" i="25"/>
  <c r="AH438" i="25"/>
  <c r="AG438" i="25"/>
  <c r="AC438" i="25"/>
  <c r="AB438" i="25"/>
  <c r="AA438" i="25"/>
  <c r="Z438" i="25"/>
  <c r="X438" i="25"/>
  <c r="Y438" i="25"/>
  <c r="AL430" i="25"/>
  <c r="AK430" i="25"/>
  <c r="AJ430" i="25"/>
  <c r="AI430" i="25"/>
  <c r="AH430" i="25"/>
  <c r="AC430" i="25"/>
  <c r="AB430" i="25"/>
  <c r="AA430" i="25"/>
  <c r="AG430" i="25"/>
  <c r="Z430" i="25"/>
  <c r="Y430" i="25"/>
  <c r="X430" i="25"/>
  <c r="AL422" i="25"/>
  <c r="AK422" i="25"/>
  <c r="AJ422" i="25"/>
  <c r="AI422" i="25"/>
  <c r="AH422" i="25"/>
  <c r="AG422" i="25"/>
  <c r="AC422" i="25"/>
  <c r="AB422" i="25"/>
  <c r="AA422" i="25"/>
  <c r="Z422" i="25"/>
  <c r="Y422" i="25"/>
  <c r="X422" i="25"/>
  <c r="AL414" i="25"/>
  <c r="AK414" i="25"/>
  <c r="AJ414" i="25"/>
  <c r="AI414" i="25"/>
  <c r="AH414" i="25"/>
  <c r="AC414" i="25"/>
  <c r="AB414" i="25"/>
  <c r="AG414" i="25"/>
  <c r="AA414" i="25"/>
  <c r="Z414" i="25"/>
  <c r="X414" i="25"/>
  <c r="Y414" i="25"/>
  <c r="AL406" i="25"/>
  <c r="AK406" i="25"/>
  <c r="AJ406" i="25"/>
  <c r="AI406" i="25"/>
  <c r="AH406" i="25"/>
  <c r="AC406" i="25"/>
  <c r="AG406" i="25"/>
  <c r="AB406" i="25"/>
  <c r="AA406" i="25"/>
  <c r="Z406" i="25"/>
  <c r="Y406" i="25"/>
  <c r="X406" i="25"/>
  <c r="AL398" i="25"/>
  <c r="AK398" i="25"/>
  <c r="AJ398" i="25"/>
  <c r="AI398" i="25"/>
  <c r="AH398" i="25"/>
  <c r="AG398" i="25"/>
  <c r="AC398" i="25"/>
  <c r="AB398" i="25"/>
  <c r="AA398" i="25"/>
  <c r="Z398" i="25"/>
  <c r="Y398" i="25"/>
  <c r="X398" i="25"/>
  <c r="AL390" i="25"/>
  <c r="AK390" i="25"/>
  <c r="AJ390" i="25"/>
  <c r="AI390" i="25"/>
  <c r="AH390" i="25"/>
  <c r="AC390" i="25"/>
  <c r="AB390" i="25"/>
  <c r="AG390" i="25"/>
  <c r="AA390" i="25"/>
  <c r="Z390" i="25"/>
  <c r="Y390" i="25"/>
  <c r="X390" i="25"/>
  <c r="AL382" i="25"/>
  <c r="AK382" i="25"/>
  <c r="AJ382" i="25"/>
  <c r="AI382" i="25"/>
  <c r="AH382" i="25"/>
  <c r="AG382" i="25"/>
  <c r="AC382" i="25"/>
  <c r="AB382" i="25"/>
  <c r="AA382" i="25"/>
  <c r="Z382" i="25"/>
  <c r="X382" i="25"/>
  <c r="Y382" i="25"/>
  <c r="AL374" i="25"/>
  <c r="AK374" i="25"/>
  <c r="AJ374" i="25"/>
  <c r="AI374" i="25"/>
  <c r="AH374" i="25"/>
  <c r="AG374" i="25"/>
  <c r="AC374" i="25"/>
  <c r="AB374" i="25"/>
  <c r="AA374" i="25"/>
  <c r="Z374" i="25"/>
  <c r="Y374" i="25"/>
  <c r="X374" i="25"/>
  <c r="AL366" i="25"/>
  <c r="AK366" i="25"/>
  <c r="AJ366" i="25"/>
  <c r="AI366" i="25"/>
  <c r="AH366" i="25"/>
  <c r="AC366" i="25"/>
  <c r="AB366" i="25"/>
  <c r="AA366" i="25"/>
  <c r="Z366" i="25"/>
  <c r="Y366" i="25"/>
  <c r="X366" i="25"/>
  <c r="AG366" i="25"/>
  <c r="AL358" i="25"/>
  <c r="AK358" i="25"/>
  <c r="AJ358" i="25"/>
  <c r="AI358" i="25"/>
  <c r="AH358" i="25"/>
  <c r="AG358" i="25"/>
  <c r="AC358" i="25"/>
  <c r="AB358" i="25"/>
  <c r="AA358" i="25"/>
  <c r="Z358" i="25"/>
  <c r="Y358" i="25"/>
  <c r="X358" i="25"/>
  <c r="AL350" i="25"/>
  <c r="AK350" i="25"/>
  <c r="AJ350" i="25"/>
  <c r="AH350" i="25"/>
  <c r="AG350" i="25"/>
  <c r="AI350" i="25"/>
  <c r="AC350" i="25"/>
  <c r="AB350" i="25"/>
  <c r="AA350" i="25"/>
  <c r="Z350" i="25"/>
  <c r="X350" i="25"/>
  <c r="Y350" i="25"/>
  <c r="AL342" i="25"/>
  <c r="AK342" i="25"/>
  <c r="AJ342" i="25"/>
  <c r="AI342" i="25"/>
  <c r="AH342" i="25"/>
  <c r="AG342" i="25"/>
  <c r="AC342" i="25"/>
  <c r="AB342" i="25"/>
  <c r="AA342" i="25"/>
  <c r="Z342" i="25"/>
  <c r="Y342" i="25"/>
  <c r="X342" i="25"/>
  <c r="AL334" i="25"/>
  <c r="AK334" i="25"/>
  <c r="AJ334" i="25"/>
  <c r="AI334" i="25"/>
  <c r="AH334" i="25"/>
  <c r="AG334" i="25"/>
  <c r="AC334" i="25"/>
  <c r="AB334" i="25"/>
  <c r="AA334" i="25"/>
  <c r="Z334" i="25"/>
  <c r="Y334" i="25"/>
  <c r="X334" i="25"/>
  <c r="AL326" i="25"/>
  <c r="AK326" i="25"/>
  <c r="AJ326" i="25"/>
  <c r="AI326" i="25"/>
  <c r="AH326" i="25"/>
  <c r="AG326" i="25"/>
  <c r="AC326" i="25"/>
  <c r="AB326" i="25"/>
  <c r="AA326" i="25"/>
  <c r="Z326" i="25"/>
  <c r="Y326" i="25"/>
  <c r="X326" i="25"/>
  <c r="AL318" i="25"/>
  <c r="AK318" i="25"/>
  <c r="AJ318" i="25"/>
  <c r="AI318" i="25"/>
  <c r="AH318" i="25"/>
  <c r="AG318" i="25"/>
  <c r="AC318" i="25"/>
  <c r="AB318" i="25"/>
  <c r="AA318" i="25"/>
  <c r="Z318" i="25"/>
  <c r="X318" i="25"/>
  <c r="Y318" i="25"/>
  <c r="AL310" i="25"/>
  <c r="AK310" i="25"/>
  <c r="AJ310" i="25"/>
  <c r="AI310" i="25"/>
  <c r="AH310" i="25"/>
  <c r="AG310" i="25"/>
  <c r="AC310" i="25"/>
  <c r="AB310" i="25"/>
  <c r="AA310" i="25"/>
  <c r="Z310" i="25"/>
  <c r="X310" i="25"/>
  <c r="Y310" i="25"/>
  <c r="AL302" i="25"/>
  <c r="AK302" i="25"/>
  <c r="AJ302" i="25"/>
  <c r="AI302" i="25"/>
  <c r="AH302" i="25"/>
  <c r="AG302" i="25"/>
  <c r="AC302" i="25"/>
  <c r="AB302" i="25"/>
  <c r="AA302" i="25"/>
  <c r="Z302" i="25"/>
  <c r="X302" i="25"/>
  <c r="Y302" i="25"/>
  <c r="AL294" i="25"/>
  <c r="AK294" i="25"/>
  <c r="AJ294" i="25"/>
  <c r="AI294" i="25"/>
  <c r="AH294" i="25"/>
  <c r="AG294" i="25"/>
  <c r="AC294" i="25"/>
  <c r="AB294" i="25"/>
  <c r="AA294" i="25"/>
  <c r="Z294" i="25"/>
  <c r="Y294" i="25"/>
  <c r="X294" i="25"/>
  <c r="AL286" i="25"/>
  <c r="AK286" i="25"/>
  <c r="AJ286" i="25"/>
  <c r="AI286" i="25"/>
  <c r="AH286" i="25"/>
  <c r="AG286" i="25"/>
  <c r="AC286" i="25"/>
  <c r="AB286" i="25"/>
  <c r="AA286" i="25"/>
  <c r="Z286" i="25"/>
  <c r="Y286" i="25"/>
  <c r="X286" i="25"/>
  <c r="AL278" i="25"/>
  <c r="AK278" i="25"/>
  <c r="AJ278" i="25"/>
  <c r="AI278" i="25"/>
  <c r="AH278" i="25"/>
  <c r="AG278" i="25"/>
  <c r="AC278" i="25"/>
  <c r="AB278" i="25"/>
  <c r="AA278" i="25"/>
  <c r="Z278" i="25"/>
  <c r="Y278" i="25"/>
  <c r="X278" i="25"/>
  <c r="AL270" i="25"/>
  <c r="AK270" i="25"/>
  <c r="AJ270" i="25"/>
  <c r="AI270" i="25"/>
  <c r="AH270" i="25"/>
  <c r="AG270" i="25"/>
  <c r="AC270" i="25"/>
  <c r="AB270" i="25"/>
  <c r="AA270" i="25"/>
  <c r="Z270" i="25"/>
  <c r="X270" i="25"/>
  <c r="Y270" i="25"/>
  <c r="AL262" i="25"/>
  <c r="AK262" i="25"/>
  <c r="AJ262" i="25"/>
  <c r="AI262" i="25"/>
  <c r="AH262" i="25"/>
  <c r="AG262" i="25"/>
  <c r="AC262" i="25"/>
  <c r="AB262" i="25"/>
  <c r="AA262" i="25"/>
  <c r="Z262" i="25"/>
  <c r="Y262" i="25"/>
  <c r="X262" i="25"/>
  <c r="AL254" i="25"/>
  <c r="AK254" i="25"/>
  <c r="AJ254" i="25"/>
  <c r="AI254" i="25"/>
  <c r="AH254" i="25"/>
  <c r="AG254" i="25"/>
  <c r="AC254" i="25"/>
  <c r="AB254" i="25"/>
  <c r="Z254" i="25"/>
  <c r="AA254" i="25"/>
  <c r="Y254" i="25"/>
  <c r="X254" i="25"/>
  <c r="AL246" i="25"/>
  <c r="AK246" i="25"/>
  <c r="AJ246" i="25"/>
  <c r="AI246" i="25"/>
  <c r="AH246" i="25"/>
  <c r="AG246" i="25"/>
  <c r="AC246" i="25"/>
  <c r="AB246" i="25"/>
  <c r="AA246" i="25"/>
  <c r="Z246" i="25"/>
  <c r="Y246" i="25"/>
  <c r="X246" i="25"/>
  <c r="AL238" i="25"/>
  <c r="AK238" i="25"/>
  <c r="AJ238" i="25"/>
  <c r="AI238" i="25"/>
  <c r="AH238" i="25"/>
  <c r="AG238" i="25"/>
  <c r="AC238" i="25"/>
  <c r="AB238" i="25"/>
  <c r="Z238" i="25"/>
  <c r="AA238" i="25"/>
  <c r="Y238" i="25"/>
  <c r="X238" i="25"/>
  <c r="AL230" i="25"/>
  <c r="AK230" i="25"/>
  <c r="AJ230" i="25"/>
  <c r="AI230" i="25"/>
  <c r="AH230" i="25"/>
  <c r="AG230" i="25"/>
  <c r="AC230" i="25"/>
  <c r="AB230" i="25"/>
  <c r="Z230" i="25"/>
  <c r="AA230" i="25"/>
  <c r="Y230" i="25"/>
  <c r="X230" i="25"/>
  <c r="AL222" i="25"/>
  <c r="AK222" i="25"/>
  <c r="AJ222" i="25"/>
  <c r="AH222" i="25"/>
  <c r="AG222" i="25"/>
  <c r="AI222" i="25"/>
  <c r="AC222" i="25"/>
  <c r="AB222" i="25"/>
  <c r="AA222" i="25"/>
  <c r="Z222" i="25"/>
  <c r="Y222" i="25"/>
  <c r="X222" i="25"/>
  <c r="AL214" i="25"/>
  <c r="AK214" i="25"/>
  <c r="AJ214" i="25"/>
  <c r="AI214" i="25"/>
  <c r="AH214" i="25"/>
  <c r="AG214" i="25"/>
  <c r="AC214" i="25"/>
  <c r="AB214" i="25"/>
  <c r="Z214" i="25"/>
  <c r="AA214" i="25"/>
  <c r="Y214" i="25"/>
  <c r="X214" i="25"/>
  <c r="AL206" i="25"/>
  <c r="AK206" i="25"/>
  <c r="AJ206" i="25"/>
  <c r="AI206" i="25"/>
  <c r="AH206" i="25"/>
  <c r="AG206" i="25"/>
  <c r="AC206" i="25"/>
  <c r="AB206" i="25"/>
  <c r="AA206" i="25"/>
  <c r="Z206" i="25"/>
  <c r="X206" i="25"/>
  <c r="Y206" i="25"/>
  <c r="AL198" i="25"/>
  <c r="AK198" i="25"/>
  <c r="AJ198" i="25"/>
  <c r="AI198" i="25"/>
  <c r="AH198" i="25"/>
  <c r="AG198" i="25"/>
  <c r="AC198" i="25"/>
  <c r="AB198" i="25"/>
  <c r="AA198" i="25"/>
  <c r="Z198" i="25"/>
  <c r="Y198" i="25"/>
  <c r="X198" i="25"/>
  <c r="AL190" i="25"/>
  <c r="AK190" i="25"/>
  <c r="AJ190" i="25"/>
  <c r="AI190" i="25"/>
  <c r="AH190" i="25"/>
  <c r="AG190" i="25"/>
  <c r="AC190" i="25"/>
  <c r="AB190" i="25"/>
  <c r="Z190" i="25"/>
  <c r="Y190" i="25"/>
  <c r="X190" i="25"/>
  <c r="AA190" i="25"/>
  <c r="AL182" i="25"/>
  <c r="AK182" i="25"/>
  <c r="AJ182" i="25"/>
  <c r="AI182" i="25"/>
  <c r="AH182" i="25"/>
  <c r="AG182" i="25"/>
  <c r="AC182" i="25"/>
  <c r="AB182" i="25"/>
  <c r="AA182" i="25"/>
  <c r="Z182" i="25"/>
  <c r="X182" i="25"/>
  <c r="Y182" i="25"/>
  <c r="AL174" i="25"/>
  <c r="AK174" i="25"/>
  <c r="AJ174" i="25"/>
  <c r="AI174" i="25"/>
  <c r="AH174" i="25"/>
  <c r="AG174" i="25"/>
  <c r="AC174" i="25"/>
  <c r="AB174" i="25"/>
  <c r="Z174" i="25"/>
  <c r="X174" i="25"/>
  <c r="AA174" i="25"/>
  <c r="Y174" i="25"/>
  <c r="AL166" i="25"/>
  <c r="AK166" i="25"/>
  <c r="AJ166" i="25"/>
  <c r="AI166" i="25"/>
  <c r="AH166" i="25"/>
  <c r="AG166" i="25"/>
  <c r="AC166" i="25"/>
  <c r="AB166" i="25"/>
  <c r="Z166" i="25"/>
  <c r="AA166" i="25"/>
  <c r="X166" i="25"/>
  <c r="Y166" i="25"/>
  <c r="AL1005" i="25"/>
  <c r="AK1005" i="25"/>
  <c r="AJ1005" i="25"/>
  <c r="AI1005" i="25"/>
  <c r="AH1005" i="25"/>
  <c r="AG1005" i="25"/>
  <c r="AC1005" i="25"/>
  <c r="AB1005" i="25"/>
  <c r="AA1005" i="25"/>
  <c r="Z1005" i="25"/>
  <c r="Y1005" i="25"/>
  <c r="X1005" i="25"/>
  <c r="AL997" i="25"/>
  <c r="AK997" i="25"/>
  <c r="AJ997" i="25"/>
  <c r="AI997" i="25"/>
  <c r="AH997" i="25"/>
  <c r="AG997" i="25"/>
  <c r="AC997" i="25"/>
  <c r="AB997" i="25"/>
  <c r="AA997" i="25"/>
  <c r="Z997" i="25"/>
  <c r="Y997" i="25"/>
  <c r="X997" i="25"/>
  <c r="AL989" i="25"/>
  <c r="AK989" i="25"/>
  <c r="AJ989" i="25"/>
  <c r="AI989" i="25"/>
  <c r="AH989" i="25"/>
  <c r="AG989" i="25"/>
  <c r="AC989" i="25"/>
  <c r="AB989" i="25"/>
  <c r="AA989" i="25"/>
  <c r="Z989" i="25"/>
  <c r="X989" i="25"/>
  <c r="Y989" i="25"/>
  <c r="AL981" i="25"/>
  <c r="AK981" i="25"/>
  <c r="AJ981" i="25"/>
  <c r="AI981" i="25"/>
  <c r="AH981" i="25"/>
  <c r="AG981" i="25"/>
  <c r="AC981" i="25"/>
  <c r="AB981" i="25"/>
  <c r="AA981" i="25"/>
  <c r="Z981" i="25"/>
  <c r="X981" i="25"/>
  <c r="Y981" i="25"/>
  <c r="AL973" i="25"/>
  <c r="AK973" i="25"/>
  <c r="AJ973" i="25"/>
  <c r="AI973" i="25"/>
  <c r="AH973" i="25"/>
  <c r="AG973" i="25"/>
  <c r="AC973" i="25"/>
  <c r="AB973" i="25"/>
  <c r="AA973" i="25"/>
  <c r="Z973" i="25"/>
  <c r="X973" i="25"/>
  <c r="Y973" i="25"/>
  <c r="AK965" i="25"/>
  <c r="AL965" i="25"/>
  <c r="AJ965" i="25"/>
  <c r="AI965" i="25"/>
  <c r="AH965" i="25"/>
  <c r="AG965" i="25"/>
  <c r="AC965" i="25"/>
  <c r="AB965" i="25"/>
  <c r="AA965" i="25"/>
  <c r="Z965" i="25"/>
  <c r="Y965" i="25"/>
  <c r="X965" i="25"/>
  <c r="AL957" i="25"/>
  <c r="AK957" i="25"/>
  <c r="AJ957" i="25"/>
  <c r="AI957" i="25"/>
  <c r="AH957" i="25"/>
  <c r="AG957" i="25"/>
  <c r="AC957" i="25"/>
  <c r="AB957" i="25"/>
  <c r="AA957" i="25"/>
  <c r="Z957" i="25"/>
  <c r="Y957" i="25"/>
  <c r="X957" i="25"/>
  <c r="AL949" i="25"/>
  <c r="AK949" i="25"/>
  <c r="AJ949" i="25"/>
  <c r="AI949" i="25"/>
  <c r="AH949" i="25"/>
  <c r="AG949" i="25"/>
  <c r="AC949" i="25"/>
  <c r="AB949" i="25"/>
  <c r="AA949" i="25"/>
  <c r="Z949" i="25"/>
  <c r="Y949" i="25"/>
  <c r="X949" i="25"/>
  <c r="AL941" i="25"/>
  <c r="AK941" i="25"/>
  <c r="AJ941" i="25"/>
  <c r="AI941" i="25"/>
  <c r="AH941" i="25"/>
  <c r="AG941" i="25"/>
  <c r="AC941" i="25"/>
  <c r="AB941" i="25"/>
  <c r="AA941" i="25"/>
  <c r="Z941" i="25"/>
  <c r="Y941" i="25"/>
  <c r="X941" i="25"/>
  <c r="AK933" i="25"/>
  <c r="AL933" i="25"/>
  <c r="AJ933" i="25"/>
  <c r="AI933" i="25"/>
  <c r="AH933" i="25"/>
  <c r="AG933" i="25"/>
  <c r="AC933" i="25"/>
  <c r="AB933" i="25"/>
  <c r="AA933" i="25"/>
  <c r="Z933" i="25"/>
  <c r="X933" i="25"/>
  <c r="Y933" i="25"/>
  <c r="AL925" i="25"/>
  <c r="AK925" i="25"/>
  <c r="AJ925" i="25"/>
  <c r="AI925" i="25"/>
  <c r="AH925" i="25"/>
  <c r="AG925" i="25"/>
  <c r="AC925" i="25"/>
  <c r="AB925" i="25"/>
  <c r="AA925" i="25"/>
  <c r="Z925" i="25"/>
  <c r="Y925" i="25"/>
  <c r="X925" i="25"/>
  <c r="AL917" i="25"/>
  <c r="AK917" i="25"/>
  <c r="AJ917" i="25"/>
  <c r="AI917" i="25"/>
  <c r="AH917" i="25"/>
  <c r="AG917" i="25"/>
  <c r="AC917" i="25"/>
  <c r="AB917" i="25"/>
  <c r="AA917" i="25"/>
  <c r="Z917" i="25"/>
  <c r="X917" i="25"/>
  <c r="Y917" i="25"/>
  <c r="AL909" i="25"/>
  <c r="AK909" i="25"/>
  <c r="AJ909" i="25"/>
  <c r="AI909" i="25"/>
  <c r="AH909" i="25"/>
  <c r="AG909" i="25"/>
  <c r="AC909" i="25"/>
  <c r="AB909" i="25"/>
  <c r="AA909" i="25"/>
  <c r="Z909" i="25"/>
  <c r="X909" i="25"/>
  <c r="Y909" i="25"/>
  <c r="AK901" i="25"/>
  <c r="AL901" i="25"/>
  <c r="AJ901" i="25"/>
  <c r="AI901" i="25"/>
  <c r="AH901" i="25"/>
  <c r="AG901" i="25"/>
  <c r="AC901" i="25"/>
  <c r="AB901" i="25"/>
  <c r="AA901" i="25"/>
  <c r="Z901" i="25"/>
  <c r="Y901" i="25"/>
  <c r="X901" i="25"/>
  <c r="AL893" i="25"/>
  <c r="AK893" i="25"/>
  <c r="AJ893" i="25"/>
  <c r="AI893" i="25"/>
  <c r="AH893" i="25"/>
  <c r="AG893" i="25"/>
  <c r="AC893" i="25"/>
  <c r="AB893" i="25"/>
  <c r="AA893" i="25"/>
  <c r="Z893" i="25"/>
  <c r="Y893" i="25"/>
  <c r="X893" i="25"/>
  <c r="AL885" i="25"/>
  <c r="AK885" i="25"/>
  <c r="AJ885" i="25"/>
  <c r="AI885" i="25"/>
  <c r="AH885" i="25"/>
  <c r="AG885" i="25"/>
  <c r="AC885" i="25"/>
  <c r="AB885" i="25"/>
  <c r="AA885" i="25"/>
  <c r="Z885" i="25"/>
  <c r="X885" i="25"/>
  <c r="Y885" i="25"/>
  <c r="AL877" i="25"/>
  <c r="AK877" i="25"/>
  <c r="AJ877" i="25"/>
  <c r="AI877" i="25"/>
  <c r="AH877" i="25"/>
  <c r="AG877" i="25"/>
  <c r="AC877" i="25"/>
  <c r="AB877" i="25"/>
  <c r="AA877" i="25"/>
  <c r="Z877" i="25"/>
  <c r="Y877" i="25"/>
  <c r="X877" i="25"/>
  <c r="AK869" i="25"/>
  <c r="AL869" i="25"/>
  <c r="AJ869" i="25"/>
  <c r="AI869" i="25"/>
  <c r="AH869" i="25"/>
  <c r="AG869" i="25"/>
  <c r="AC869" i="25"/>
  <c r="AB869" i="25"/>
  <c r="AA869" i="25"/>
  <c r="Z869" i="25"/>
  <c r="X869" i="25"/>
  <c r="Y869" i="25"/>
  <c r="AL861" i="25"/>
  <c r="AK861" i="25"/>
  <c r="AJ861" i="25"/>
  <c r="AI861" i="25"/>
  <c r="AH861" i="25"/>
  <c r="AG861" i="25"/>
  <c r="AC861" i="25"/>
  <c r="AB861" i="25"/>
  <c r="AA861" i="25"/>
  <c r="Z861" i="25"/>
  <c r="X861" i="25"/>
  <c r="Y861" i="25"/>
  <c r="AL853" i="25"/>
  <c r="AK853" i="25"/>
  <c r="AJ853" i="25"/>
  <c r="AI853" i="25"/>
  <c r="AH853" i="25"/>
  <c r="AG853" i="25"/>
  <c r="AC853" i="25"/>
  <c r="AB853" i="25"/>
  <c r="AA853" i="25"/>
  <c r="Z853" i="25"/>
  <c r="X853" i="25"/>
  <c r="Y853" i="25"/>
  <c r="AL845" i="25"/>
  <c r="AK845" i="25"/>
  <c r="AJ845" i="25"/>
  <c r="AI845" i="25"/>
  <c r="AH845" i="25"/>
  <c r="AG845" i="25"/>
  <c r="AC845" i="25"/>
  <c r="AB845" i="25"/>
  <c r="AA845" i="25"/>
  <c r="Z845" i="25"/>
  <c r="X845" i="25"/>
  <c r="Y845" i="25"/>
  <c r="AL837" i="25"/>
  <c r="AK837" i="25"/>
  <c r="AJ837" i="25"/>
  <c r="AI837" i="25"/>
  <c r="AH837" i="25"/>
  <c r="AG837" i="25"/>
  <c r="AC837" i="25"/>
  <c r="AB837" i="25"/>
  <c r="AA837" i="25"/>
  <c r="Z837" i="25"/>
  <c r="Y837" i="25"/>
  <c r="X837" i="25"/>
  <c r="AL829" i="25"/>
  <c r="AK829" i="25"/>
  <c r="AJ829" i="25"/>
  <c r="AI829" i="25"/>
  <c r="AH829" i="25"/>
  <c r="AG829" i="25"/>
  <c r="AC829" i="25"/>
  <c r="AB829" i="25"/>
  <c r="AA829" i="25"/>
  <c r="Z829" i="25"/>
  <c r="Y829" i="25"/>
  <c r="X829" i="25"/>
  <c r="AL821" i="25"/>
  <c r="AK821" i="25"/>
  <c r="AJ821" i="25"/>
  <c r="AI821" i="25"/>
  <c r="AH821" i="25"/>
  <c r="AG821" i="25"/>
  <c r="AC821" i="25"/>
  <c r="AB821" i="25"/>
  <c r="AA821" i="25"/>
  <c r="Z821" i="25"/>
  <c r="X821" i="25"/>
  <c r="Y821" i="25"/>
  <c r="AL813" i="25"/>
  <c r="AK813" i="25"/>
  <c r="AJ813" i="25"/>
  <c r="AI813" i="25"/>
  <c r="AH813" i="25"/>
  <c r="AG813" i="25"/>
  <c r="AC813" i="25"/>
  <c r="AB813" i="25"/>
  <c r="AA813" i="25"/>
  <c r="Z813" i="25"/>
  <c r="X813" i="25"/>
  <c r="Y813" i="25"/>
  <c r="AL805" i="25"/>
  <c r="AK805" i="25"/>
  <c r="AJ805" i="25"/>
  <c r="AI805" i="25"/>
  <c r="AH805" i="25"/>
  <c r="AG805" i="25"/>
  <c r="AC805" i="25"/>
  <c r="AB805" i="25"/>
  <c r="AA805" i="25"/>
  <c r="Z805" i="25"/>
  <c r="X805" i="25"/>
  <c r="Y805" i="25"/>
  <c r="AL797" i="25"/>
  <c r="AK797" i="25"/>
  <c r="AJ797" i="25"/>
  <c r="AI797" i="25"/>
  <c r="AH797" i="25"/>
  <c r="AG797" i="25"/>
  <c r="AC797" i="25"/>
  <c r="AB797" i="25"/>
  <c r="AA797" i="25"/>
  <c r="Z797" i="25"/>
  <c r="X797" i="25"/>
  <c r="Y797" i="25"/>
  <c r="AL789" i="25"/>
  <c r="AK789" i="25"/>
  <c r="AJ789" i="25"/>
  <c r="AI789" i="25"/>
  <c r="AH789" i="25"/>
  <c r="AG789" i="25"/>
  <c r="AC789" i="25"/>
  <c r="AB789" i="25"/>
  <c r="AA789" i="25"/>
  <c r="Z789" i="25"/>
  <c r="X789" i="25"/>
  <c r="Y789" i="25"/>
  <c r="AL781" i="25"/>
  <c r="AK781" i="25"/>
  <c r="AJ781" i="25"/>
  <c r="AI781" i="25"/>
  <c r="AH781" i="25"/>
  <c r="AG781" i="25"/>
  <c r="AC781" i="25"/>
  <c r="AB781" i="25"/>
  <c r="AA781" i="25"/>
  <c r="Z781" i="25"/>
  <c r="X781" i="25"/>
  <c r="Y781" i="25"/>
  <c r="AL773" i="25"/>
  <c r="AK773" i="25"/>
  <c r="AJ773" i="25"/>
  <c r="AI773" i="25"/>
  <c r="AH773" i="25"/>
  <c r="AG773" i="25"/>
  <c r="AC773" i="25"/>
  <c r="AB773" i="25"/>
  <c r="AA773" i="25"/>
  <c r="Z773" i="25"/>
  <c r="Y773" i="25"/>
  <c r="X773" i="25"/>
  <c r="AL765" i="25"/>
  <c r="AK765" i="25"/>
  <c r="AJ765" i="25"/>
  <c r="AI765" i="25"/>
  <c r="AH765" i="25"/>
  <c r="AG765" i="25"/>
  <c r="AC765" i="25"/>
  <c r="AB765" i="25"/>
  <c r="AA765" i="25"/>
  <c r="Z765" i="25"/>
  <c r="Y765" i="25"/>
  <c r="X765" i="25"/>
  <c r="AL757" i="25"/>
  <c r="AK757" i="25"/>
  <c r="AJ757" i="25"/>
  <c r="AI757" i="25"/>
  <c r="AH757" i="25"/>
  <c r="AG757" i="25"/>
  <c r="AC757" i="25"/>
  <c r="AB757" i="25"/>
  <c r="AA757" i="25"/>
  <c r="Z757" i="25"/>
  <c r="X757" i="25"/>
  <c r="Y757" i="25"/>
  <c r="AL749" i="25"/>
  <c r="AK749" i="25"/>
  <c r="AJ749" i="25"/>
  <c r="AI749" i="25"/>
  <c r="AH749" i="25"/>
  <c r="AG749" i="25"/>
  <c r="AC749" i="25"/>
  <c r="AB749" i="25"/>
  <c r="AA749" i="25"/>
  <c r="Z749" i="25"/>
  <c r="X749" i="25"/>
  <c r="Y749" i="25"/>
  <c r="AL741" i="25"/>
  <c r="AK741" i="25"/>
  <c r="AJ741" i="25"/>
  <c r="AI741" i="25"/>
  <c r="AH741" i="25"/>
  <c r="AG741" i="25"/>
  <c r="AC741" i="25"/>
  <c r="AB741" i="25"/>
  <c r="AA741" i="25"/>
  <c r="Z741" i="25"/>
  <c r="X741" i="25"/>
  <c r="Y741" i="25"/>
  <c r="AL733" i="25"/>
  <c r="AK733" i="25"/>
  <c r="AJ733" i="25"/>
  <c r="AI733" i="25"/>
  <c r="AH733" i="25"/>
  <c r="AG733" i="25"/>
  <c r="AC733" i="25"/>
  <c r="AB733" i="25"/>
  <c r="AA733" i="25"/>
  <c r="Z733" i="25"/>
  <c r="X733" i="25"/>
  <c r="Y733" i="25"/>
  <c r="AL725" i="25"/>
  <c r="AK725" i="25"/>
  <c r="AJ725" i="25"/>
  <c r="AI725" i="25"/>
  <c r="AH725" i="25"/>
  <c r="AG725" i="25"/>
  <c r="AC725" i="25"/>
  <c r="AB725" i="25"/>
  <c r="AA725" i="25"/>
  <c r="Z725" i="25"/>
  <c r="X725" i="25"/>
  <c r="Y725" i="25"/>
  <c r="AL717" i="25"/>
  <c r="AK717" i="25"/>
  <c r="AJ717" i="25"/>
  <c r="AI717" i="25"/>
  <c r="AH717" i="25"/>
  <c r="AG717" i="25"/>
  <c r="AC717" i="25"/>
  <c r="AB717" i="25"/>
  <c r="AA717" i="25"/>
  <c r="Z717" i="25"/>
  <c r="X717" i="25"/>
  <c r="Y717" i="25"/>
  <c r="AL709" i="25"/>
  <c r="AK709" i="25"/>
  <c r="AJ709" i="25"/>
  <c r="AI709" i="25"/>
  <c r="AH709" i="25"/>
  <c r="AG709" i="25"/>
  <c r="AC709" i="25"/>
  <c r="AB709" i="25"/>
  <c r="AA709" i="25"/>
  <c r="Z709" i="25"/>
  <c r="Y709" i="25"/>
  <c r="X709" i="25"/>
  <c r="AL701" i="25"/>
  <c r="AK701" i="25"/>
  <c r="AJ701" i="25"/>
  <c r="AI701" i="25"/>
  <c r="AH701" i="25"/>
  <c r="AG701" i="25"/>
  <c r="AC701" i="25"/>
  <c r="AB701" i="25"/>
  <c r="AA701" i="25"/>
  <c r="Z701" i="25"/>
  <c r="Y701" i="25"/>
  <c r="X701" i="25"/>
  <c r="AL693" i="25"/>
  <c r="AK693" i="25"/>
  <c r="AJ693" i="25"/>
  <c r="AI693" i="25"/>
  <c r="AH693" i="25"/>
  <c r="AG693" i="25"/>
  <c r="AC693" i="25"/>
  <c r="AB693" i="25"/>
  <c r="AA693" i="25"/>
  <c r="Z693" i="25"/>
  <c r="X693" i="25"/>
  <c r="Y693" i="25"/>
  <c r="AL685" i="25"/>
  <c r="AK685" i="25"/>
  <c r="AJ685" i="25"/>
  <c r="AI685" i="25"/>
  <c r="AH685" i="25"/>
  <c r="AG685" i="25"/>
  <c r="AC685" i="25"/>
  <c r="AB685" i="25"/>
  <c r="AA685" i="25"/>
  <c r="Z685" i="25"/>
  <c r="X685" i="25"/>
  <c r="Y685" i="25"/>
  <c r="AL677" i="25"/>
  <c r="AK677" i="25"/>
  <c r="AJ677" i="25"/>
  <c r="AI677" i="25"/>
  <c r="AH677" i="25"/>
  <c r="AG677" i="25"/>
  <c r="AC677" i="25"/>
  <c r="AB677" i="25"/>
  <c r="AA677" i="25"/>
  <c r="Z677" i="25"/>
  <c r="X677" i="25"/>
  <c r="Y677" i="25"/>
  <c r="AL669" i="25"/>
  <c r="AK669" i="25"/>
  <c r="AJ669" i="25"/>
  <c r="AI669" i="25"/>
  <c r="AH669" i="25"/>
  <c r="AG669" i="25"/>
  <c r="AC669" i="25"/>
  <c r="AB669" i="25"/>
  <c r="AA669" i="25"/>
  <c r="Z669" i="25"/>
  <c r="X669" i="25"/>
  <c r="Y669" i="25"/>
  <c r="AL661" i="25"/>
  <c r="AK661" i="25"/>
  <c r="AJ661" i="25"/>
  <c r="AI661" i="25"/>
  <c r="AH661" i="25"/>
  <c r="AG661" i="25"/>
  <c r="AC661" i="25"/>
  <c r="AB661" i="25"/>
  <c r="AA661" i="25"/>
  <c r="Z661" i="25"/>
  <c r="X661" i="25"/>
  <c r="Y661" i="25"/>
  <c r="AL653" i="25"/>
  <c r="AK653" i="25"/>
  <c r="AJ653" i="25"/>
  <c r="AI653" i="25"/>
  <c r="AH653" i="25"/>
  <c r="AG653" i="25"/>
  <c r="AC653" i="25"/>
  <c r="AB653" i="25"/>
  <c r="AA653" i="25"/>
  <c r="Z653" i="25"/>
  <c r="X653" i="25"/>
  <c r="Y653" i="25"/>
  <c r="AL645" i="25"/>
  <c r="AK645" i="25"/>
  <c r="AJ645" i="25"/>
  <c r="AI645" i="25"/>
  <c r="AH645" i="25"/>
  <c r="AG645" i="25"/>
  <c r="AC645" i="25"/>
  <c r="AB645" i="25"/>
  <c r="AA645" i="25"/>
  <c r="Z645" i="25"/>
  <c r="Y645" i="25"/>
  <c r="X645" i="25"/>
  <c r="AL637" i="25"/>
  <c r="AK637" i="25"/>
  <c r="AJ637" i="25"/>
  <c r="AI637" i="25"/>
  <c r="AH637" i="25"/>
  <c r="AG637" i="25"/>
  <c r="AC637" i="25"/>
  <c r="AB637" i="25"/>
  <c r="AA637" i="25"/>
  <c r="Z637" i="25"/>
  <c r="X637" i="25"/>
  <c r="Y637" i="25"/>
  <c r="AL629" i="25"/>
  <c r="AK629" i="25"/>
  <c r="AJ629" i="25"/>
  <c r="AI629" i="25"/>
  <c r="AH629" i="25"/>
  <c r="AG629" i="25"/>
  <c r="AC629" i="25"/>
  <c r="AB629" i="25"/>
  <c r="AA629" i="25"/>
  <c r="Z629" i="25"/>
  <c r="X629" i="25"/>
  <c r="Y629" i="25"/>
  <c r="AL621" i="25"/>
  <c r="AK621" i="25"/>
  <c r="AJ621" i="25"/>
  <c r="AI621" i="25"/>
  <c r="AH621" i="25"/>
  <c r="AG621" i="25"/>
  <c r="AC621" i="25"/>
  <c r="AB621" i="25"/>
  <c r="AA621" i="25"/>
  <c r="Z621" i="25"/>
  <c r="X621" i="25"/>
  <c r="Y621" i="25"/>
  <c r="AL613" i="25"/>
  <c r="AK613" i="25"/>
  <c r="AJ613" i="25"/>
  <c r="AI613" i="25"/>
  <c r="AH613" i="25"/>
  <c r="AG613" i="25"/>
  <c r="AC613" i="25"/>
  <c r="AB613" i="25"/>
  <c r="AA613" i="25"/>
  <c r="Z613" i="25"/>
  <c r="Y613" i="25"/>
  <c r="X613" i="25"/>
  <c r="AL605" i="25"/>
  <c r="AK605" i="25"/>
  <c r="AJ605" i="25"/>
  <c r="AI605" i="25"/>
  <c r="AH605" i="25"/>
  <c r="AG605" i="25"/>
  <c r="AC605" i="25"/>
  <c r="AB605" i="25"/>
  <c r="AA605" i="25"/>
  <c r="Z605" i="25"/>
  <c r="Y605" i="25"/>
  <c r="X605" i="25"/>
  <c r="AL597" i="25"/>
  <c r="AK597" i="25"/>
  <c r="AJ597" i="25"/>
  <c r="AI597" i="25"/>
  <c r="AH597" i="25"/>
  <c r="AG597" i="25"/>
  <c r="AC597" i="25"/>
  <c r="AB597" i="25"/>
  <c r="AA597" i="25"/>
  <c r="Z597" i="25"/>
  <c r="X597" i="25"/>
  <c r="Y597" i="25"/>
  <c r="AL589" i="25"/>
  <c r="AK589" i="25"/>
  <c r="AJ589" i="25"/>
  <c r="AI589" i="25"/>
  <c r="AH589" i="25"/>
  <c r="AG589" i="25"/>
  <c r="AC589" i="25"/>
  <c r="AB589" i="25"/>
  <c r="AA589" i="25"/>
  <c r="Z589" i="25"/>
  <c r="Y589" i="25"/>
  <c r="X589" i="25"/>
  <c r="AL581" i="25"/>
  <c r="AK581" i="25"/>
  <c r="AJ581" i="25"/>
  <c r="AI581" i="25"/>
  <c r="AH581" i="25"/>
  <c r="AG581" i="25"/>
  <c r="AC581" i="25"/>
  <c r="AB581" i="25"/>
  <c r="AA581" i="25"/>
  <c r="Z581" i="25"/>
  <c r="Y581" i="25"/>
  <c r="X581" i="25"/>
  <c r="AL573" i="25"/>
  <c r="AK573" i="25"/>
  <c r="AJ573" i="25"/>
  <c r="AI573" i="25"/>
  <c r="AH573" i="25"/>
  <c r="AG573" i="25"/>
  <c r="AC573" i="25"/>
  <c r="AB573" i="25"/>
  <c r="AA573" i="25"/>
  <c r="Z573" i="25"/>
  <c r="X573" i="25"/>
  <c r="Y573" i="25"/>
  <c r="AL565" i="25"/>
  <c r="AK565" i="25"/>
  <c r="AJ565" i="25"/>
  <c r="AI565" i="25"/>
  <c r="AH565" i="25"/>
  <c r="AG565" i="25"/>
  <c r="AC565" i="25"/>
  <c r="AB565" i="25"/>
  <c r="AA565" i="25"/>
  <c r="Z565" i="25"/>
  <c r="X565" i="25"/>
  <c r="Y565" i="25"/>
  <c r="AL557" i="25"/>
  <c r="AK557" i="25"/>
  <c r="AJ557" i="25"/>
  <c r="AI557" i="25"/>
  <c r="AH557" i="25"/>
  <c r="AG557" i="25"/>
  <c r="AC557" i="25"/>
  <c r="AB557" i="25"/>
  <c r="AA557" i="25"/>
  <c r="Z557" i="25"/>
  <c r="X557" i="25"/>
  <c r="Y557" i="25"/>
  <c r="AL549" i="25"/>
  <c r="AK549" i="25"/>
  <c r="AJ549" i="25"/>
  <c r="AI549" i="25"/>
  <c r="AH549" i="25"/>
  <c r="AG549" i="25"/>
  <c r="AC549" i="25"/>
  <c r="AB549" i="25"/>
  <c r="AA549" i="25"/>
  <c r="Z549" i="25"/>
  <c r="Y549" i="25"/>
  <c r="X549" i="25"/>
  <c r="AL541" i="25"/>
  <c r="AK541" i="25"/>
  <c r="AJ541" i="25"/>
  <c r="AI541" i="25"/>
  <c r="AH541" i="25"/>
  <c r="AG541" i="25"/>
  <c r="AC541" i="25"/>
  <c r="AB541" i="25"/>
  <c r="AA541" i="25"/>
  <c r="Z541" i="25"/>
  <c r="X541" i="25"/>
  <c r="Y541" i="25"/>
  <c r="AL533" i="25"/>
  <c r="AK533" i="25"/>
  <c r="AJ533" i="25"/>
  <c r="AI533" i="25"/>
  <c r="AH533" i="25"/>
  <c r="AG533" i="25"/>
  <c r="AC533" i="25"/>
  <c r="AB533" i="25"/>
  <c r="AA533" i="25"/>
  <c r="Z533" i="25"/>
  <c r="Y533" i="25"/>
  <c r="X533" i="25"/>
  <c r="AL525" i="25"/>
  <c r="AK525" i="25"/>
  <c r="AJ525" i="25"/>
  <c r="AI525" i="25"/>
  <c r="AH525" i="25"/>
  <c r="AG525" i="25"/>
  <c r="AC525" i="25"/>
  <c r="AB525" i="25"/>
  <c r="AA525" i="25"/>
  <c r="Z525" i="25"/>
  <c r="Y525" i="25"/>
  <c r="X525" i="25"/>
  <c r="AL517" i="25"/>
  <c r="AK517" i="25"/>
  <c r="AJ517" i="25"/>
  <c r="AI517" i="25"/>
  <c r="AH517" i="25"/>
  <c r="AG517" i="25"/>
  <c r="AC517" i="25"/>
  <c r="AB517" i="25"/>
  <c r="AA517" i="25"/>
  <c r="Z517" i="25"/>
  <c r="Y517" i="25"/>
  <c r="X517" i="25"/>
  <c r="AL509" i="25"/>
  <c r="AK509" i="25"/>
  <c r="AJ509" i="25"/>
  <c r="AI509" i="25"/>
  <c r="AH509" i="25"/>
  <c r="AG509" i="25"/>
  <c r="AC509" i="25"/>
  <c r="AB509" i="25"/>
  <c r="AA509" i="25"/>
  <c r="Z509" i="25"/>
  <c r="X509" i="25"/>
  <c r="Y509" i="25"/>
  <c r="AL501" i="25"/>
  <c r="AK501" i="25"/>
  <c r="AJ501" i="25"/>
  <c r="AI501" i="25"/>
  <c r="AH501" i="25"/>
  <c r="AG501" i="25"/>
  <c r="AC501" i="25"/>
  <c r="AB501" i="25"/>
  <c r="AA501" i="25"/>
  <c r="Z501" i="25"/>
  <c r="Y501" i="25"/>
  <c r="X501" i="25"/>
  <c r="AL493" i="25"/>
  <c r="AK493" i="25"/>
  <c r="AJ493" i="25"/>
  <c r="AI493" i="25"/>
  <c r="AH493" i="25"/>
  <c r="AG493" i="25"/>
  <c r="AC493" i="25"/>
  <c r="AB493" i="25"/>
  <c r="AA493" i="25"/>
  <c r="Z493" i="25"/>
  <c r="X493" i="25"/>
  <c r="Y493" i="25"/>
  <c r="AL485" i="25"/>
  <c r="AK485" i="25"/>
  <c r="AJ485" i="25"/>
  <c r="AI485" i="25"/>
  <c r="AH485" i="25"/>
  <c r="AG485" i="25"/>
  <c r="AC485" i="25"/>
  <c r="AB485" i="25"/>
  <c r="AA485" i="25"/>
  <c r="Z485" i="25"/>
  <c r="Y485" i="25"/>
  <c r="X485" i="25"/>
  <c r="AL477" i="25"/>
  <c r="AK477" i="25"/>
  <c r="AJ477" i="25"/>
  <c r="AI477" i="25"/>
  <c r="AH477" i="25"/>
  <c r="AG477" i="25"/>
  <c r="AC477" i="25"/>
  <c r="AB477" i="25"/>
  <c r="AA477" i="25"/>
  <c r="Z477" i="25"/>
  <c r="Y477" i="25"/>
  <c r="X477" i="25"/>
  <c r="AL469" i="25"/>
  <c r="AK469" i="25"/>
  <c r="AJ469" i="25"/>
  <c r="AI469" i="25"/>
  <c r="AH469" i="25"/>
  <c r="AG469" i="25"/>
  <c r="AC469" i="25"/>
  <c r="AB469" i="25"/>
  <c r="AA469" i="25"/>
  <c r="Z469" i="25"/>
  <c r="Y469" i="25"/>
  <c r="X469" i="25"/>
  <c r="AL461" i="25"/>
  <c r="AK461" i="25"/>
  <c r="AJ461" i="25"/>
  <c r="AI461" i="25"/>
  <c r="AH461" i="25"/>
  <c r="AG461" i="25"/>
  <c r="AC461" i="25"/>
  <c r="AB461" i="25"/>
  <c r="AA461" i="25"/>
  <c r="Z461" i="25"/>
  <c r="Y461" i="25"/>
  <c r="X461" i="25"/>
  <c r="AL453" i="25"/>
  <c r="AK453" i="25"/>
  <c r="AJ453" i="25"/>
  <c r="AI453" i="25"/>
  <c r="AH453" i="25"/>
  <c r="AG453" i="25"/>
  <c r="AC453" i="25"/>
  <c r="AB453" i="25"/>
  <c r="AA453" i="25"/>
  <c r="Z453" i="25"/>
  <c r="Y453" i="25"/>
  <c r="X453" i="25"/>
  <c r="AL445" i="25"/>
  <c r="AK445" i="25"/>
  <c r="AJ445" i="25"/>
  <c r="AI445" i="25"/>
  <c r="AH445" i="25"/>
  <c r="AG445" i="25"/>
  <c r="AC445" i="25"/>
  <c r="AB445" i="25"/>
  <c r="AA445" i="25"/>
  <c r="Z445" i="25"/>
  <c r="X445" i="25"/>
  <c r="Y445" i="25"/>
  <c r="AL437" i="25"/>
  <c r="AK437" i="25"/>
  <c r="AJ437" i="25"/>
  <c r="AI437" i="25"/>
  <c r="AH437" i="25"/>
  <c r="AG437" i="25"/>
  <c r="AC437" i="25"/>
  <c r="AB437" i="25"/>
  <c r="AA437" i="25"/>
  <c r="Z437" i="25"/>
  <c r="X437" i="25"/>
  <c r="Y437" i="25"/>
  <c r="AL429" i="25"/>
  <c r="AK429" i="25"/>
  <c r="AJ429" i="25"/>
  <c r="AI429" i="25"/>
  <c r="AH429" i="25"/>
  <c r="AG429" i="25"/>
  <c r="AC429" i="25"/>
  <c r="AB429" i="25"/>
  <c r="AA429" i="25"/>
  <c r="Z429" i="25"/>
  <c r="X429" i="25"/>
  <c r="Y429" i="25"/>
  <c r="AL421" i="25"/>
  <c r="AK421" i="25"/>
  <c r="AJ421" i="25"/>
  <c r="AI421" i="25"/>
  <c r="AH421" i="25"/>
  <c r="AG421" i="25"/>
  <c r="AC421" i="25"/>
  <c r="AB421" i="25"/>
  <c r="AA421" i="25"/>
  <c r="Z421" i="25"/>
  <c r="Y421" i="25"/>
  <c r="X421" i="25"/>
  <c r="AL413" i="25"/>
  <c r="AK413" i="25"/>
  <c r="AJ413" i="25"/>
  <c r="AI413" i="25"/>
  <c r="AH413" i="25"/>
  <c r="AG413" i="25"/>
  <c r="AC413" i="25"/>
  <c r="AB413" i="25"/>
  <c r="AA413" i="25"/>
  <c r="Z413" i="25"/>
  <c r="Y413" i="25"/>
  <c r="X413" i="25"/>
  <c r="AL405" i="25"/>
  <c r="AK405" i="25"/>
  <c r="AJ405" i="25"/>
  <c r="AI405" i="25"/>
  <c r="AH405" i="25"/>
  <c r="AG405" i="25"/>
  <c r="AC405" i="25"/>
  <c r="AB405" i="25"/>
  <c r="AA405" i="25"/>
  <c r="Z405" i="25"/>
  <c r="Y405" i="25"/>
  <c r="X405" i="25"/>
  <c r="AL397" i="25"/>
  <c r="AK397" i="25"/>
  <c r="AJ397" i="25"/>
  <c r="AI397" i="25"/>
  <c r="AH397" i="25"/>
  <c r="AG397" i="25"/>
  <c r="AC397" i="25"/>
  <c r="AB397" i="25"/>
  <c r="AA397" i="25"/>
  <c r="Z397" i="25"/>
  <c r="Y397" i="25"/>
  <c r="X397" i="25"/>
  <c r="AL389" i="25"/>
  <c r="AK389" i="25"/>
  <c r="AJ389" i="25"/>
  <c r="AI389" i="25"/>
  <c r="AH389" i="25"/>
  <c r="AG389" i="25"/>
  <c r="AC389" i="25"/>
  <c r="AB389" i="25"/>
  <c r="AA389" i="25"/>
  <c r="Z389" i="25"/>
  <c r="Y389" i="25"/>
  <c r="X389" i="25"/>
  <c r="AL381" i="25"/>
  <c r="AK381" i="25"/>
  <c r="AJ381" i="25"/>
  <c r="AI381" i="25"/>
  <c r="AH381" i="25"/>
  <c r="AG381" i="25"/>
  <c r="AC381" i="25"/>
  <c r="AB381" i="25"/>
  <c r="AA381" i="25"/>
  <c r="Z381" i="25"/>
  <c r="Y381" i="25"/>
  <c r="X381" i="25"/>
  <c r="AL373" i="25"/>
  <c r="AK373" i="25"/>
  <c r="AJ373" i="25"/>
  <c r="AI373" i="25"/>
  <c r="AH373" i="25"/>
  <c r="AG373" i="25"/>
  <c r="AC373" i="25"/>
  <c r="AB373" i="25"/>
  <c r="AA373" i="25"/>
  <c r="Z373" i="25"/>
  <c r="Y373" i="25"/>
  <c r="X373" i="25"/>
  <c r="AL365" i="25"/>
  <c r="AK365" i="25"/>
  <c r="AJ365" i="25"/>
  <c r="AI365" i="25"/>
  <c r="AH365" i="25"/>
  <c r="AG365" i="25"/>
  <c r="AC365" i="25"/>
  <c r="AB365" i="25"/>
  <c r="AA365" i="25"/>
  <c r="Z365" i="25"/>
  <c r="Y365" i="25"/>
  <c r="X365" i="25"/>
  <c r="AL357" i="25"/>
  <c r="AK357" i="25"/>
  <c r="AJ357" i="25"/>
  <c r="AI357" i="25"/>
  <c r="AH357" i="25"/>
  <c r="AG357" i="25"/>
  <c r="AC357" i="25"/>
  <c r="AB357" i="25"/>
  <c r="AA357" i="25"/>
  <c r="Z357" i="25"/>
  <c r="Y357" i="25"/>
  <c r="X357" i="25"/>
  <c r="AL349" i="25"/>
  <c r="AK349" i="25"/>
  <c r="AJ349" i="25"/>
  <c r="AI349" i="25"/>
  <c r="AH349" i="25"/>
  <c r="AG349" i="25"/>
  <c r="AC349" i="25"/>
  <c r="AB349" i="25"/>
  <c r="AA349" i="25"/>
  <c r="Z349" i="25"/>
  <c r="Y349" i="25"/>
  <c r="X349" i="25"/>
  <c r="AL341" i="25"/>
  <c r="AK341" i="25"/>
  <c r="AJ341" i="25"/>
  <c r="AI341" i="25"/>
  <c r="AH341" i="25"/>
  <c r="AG341" i="25"/>
  <c r="AC341" i="25"/>
  <c r="AB341" i="25"/>
  <c r="AA341" i="25"/>
  <c r="Z341" i="25"/>
  <c r="Y341" i="25"/>
  <c r="X341" i="25"/>
  <c r="AL333" i="25"/>
  <c r="AK333" i="25"/>
  <c r="AJ333" i="25"/>
  <c r="AI333" i="25"/>
  <c r="AH333" i="25"/>
  <c r="AG333" i="25"/>
  <c r="AC333" i="25"/>
  <c r="AB333" i="25"/>
  <c r="AA333" i="25"/>
  <c r="Z333" i="25"/>
  <c r="Y333" i="25"/>
  <c r="X333" i="25"/>
  <c r="AL325" i="25"/>
  <c r="AK325" i="25"/>
  <c r="AJ325" i="25"/>
  <c r="AI325" i="25"/>
  <c r="AH325" i="25"/>
  <c r="AG325" i="25"/>
  <c r="AC325" i="25"/>
  <c r="AB325" i="25"/>
  <c r="AA325" i="25"/>
  <c r="Z325" i="25"/>
  <c r="Y325" i="25"/>
  <c r="X325" i="25"/>
  <c r="AL317" i="25"/>
  <c r="AK317" i="25"/>
  <c r="AJ317" i="25"/>
  <c r="AI317" i="25"/>
  <c r="AH317" i="25"/>
  <c r="AG317" i="25"/>
  <c r="AC317" i="25"/>
  <c r="AB317" i="25"/>
  <c r="AA317" i="25"/>
  <c r="Z317" i="25"/>
  <c r="Y317" i="25"/>
  <c r="X317" i="25"/>
  <c r="AL309" i="25"/>
  <c r="AK309" i="25"/>
  <c r="AJ309" i="25"/>
  <c r="AI309" i="25"/>
  <c r="AH309" i="25"/>
  <c r="AG309" i="25"/>
  <c r="AC309" i="25"/>
  <c r="AB309" i="25"/>
  <c r="AA309" i="25"/>
  <c r="Z309" i="25"/>
  <c r="Y309" i="25"/>
  <c r="X309" i="25"/>
  <c r="AL301" i="25"/>
  <c r="AK301" i="25"/>
  <c r="AJ301" i="25"/>
  <c r="AI301" i="25"/>
  <c r="AH301" i="25"/>
  <c r="AG301" i="25"/>
  <c r="AC301" i="25"/>
  <c r="AB301" i="25"/>
  <c r="AA301" i="25"/>
  <c r="Z301" i="25"/>
  <c r="Y301" i="25"/>
  <c r="X301" i="25"/>
  <c r="AL293" i="25"/>
  <c r="AK293" i="25"/>
  <c r="AJ293" i="25"/>
  <c r="AI293" i="25"/>
  <c r="AH293" i="25"/>
  <c r="AG293" i="25"/>
  <c r="AC293" i="25"/>
  <c r="AB293" i="25"/>
  <c r="AA293" i="25"/>
  <c r="Z293" i="25"/>
  <c r="Y293" i="25"/>
  <c r="X293" i="25"/>
  <c r="AL285" i="25"/>
  <c r="AK285" i="25"/>
  <c r="AJ285" i="25"/>
  <c r="AI285" i="25"/>
  <c r="AH285" i="25"/>
  <c r="AG285" i="25"/>
  <c r="AC285" i="25"/>
  <c r="AB285" i="25"/>
  <c r="AA285" i="25"/>
  <c r="Z285" i="25"/>
  <c r="Y285" i="25"/>
  <c r="X285" i="25"/>
  <c r="AL277" i="25"/>
  <c r="AK277" i="25"/>
  <c r="AJ277" i="25"/>
  <c r="AI277" i="25"/>
  <c r="AH277" i="25"/>
  <c r="AG277" i="25"/>
  <c r="AC277" i="25"/>
  <c r="AB277" i="25"/>
  <c r="AA277" i="25"/>
  <c r="Z277" i="25"/>
  <c r="Y277" i="25"/>
  <c r="X277" i="25"/>
  <c r="AL269" i="25"/>
  <c r="AK269" i="25"/>
  <c r="AJ269" i="25"/>
  <c r="AI269" i="25"/>
  <c r="AH269" i="25"/>
  <c r="AG269" i="25"/>
  <c r="AC269" i="25"/>
  <c r="AB269" i="25"/>
  <c r="AA269" i="25"/>
  <c r="Z269" i="25"/>
  <c r="Y269" i="25"/>
  <c r="X269" i="25"/>
  <c r="AL261" i="25"/>
  <c r="AK261" i="25"/>
  <c r="AJ261" i="25"/>
  <c r="AI261" i="25"/>
  <c r="AH261" i="25"/>
  <c r="AG261" i="25"/>
  <c r="AC261" i="25"/>
  <c r="AB261" i="25"/>
  <c r="AA261" i="25"/>
  <c r="Z261" i="25"/>
  <c r="Y261" i="25"/>
  <c r="X261" i="25"/>
  <c r="AL253" i="25"/>
  <c r="AK253" i="25"/>
  <c r="AJ253" i="25"/>
  <c r="AI253" i="25"/>
  <c r="AH253" i="25"/>
  <c r="AG253" i="25"/>
  <c r="AC253" i="25"/>
  <c r="AB253" i="25"/>
  <c r="AA253" i="25"/>
  <c r="Z253" i="25"/>
  <c r="Y253" i="25"/>
  <c r="X253" i="25"/>
  <c r="AL245" i="25"/>
  <c r="AK245" i="25"/>
  <c r="AJ245" i="25"/>
  <c r="AI245" i="25"/>
  <c r="AH245" i="25"/>
  <c r="AG245" i="25"/>
  <c r="AC245" i="25"/>
  <c r="AB245" i="25"/>
  <c r="AA245" i="25"/>
  <c r="Z245" i="25"/>
  <c r="Y245" i="25"/>
  <c r="X245" i="25"/>
  <c r="AL237" i="25"/>
  <c r="AK237" i="25"/>
  <c r="AJ237" i="25"/>
  <c r="AI237" i="25"/>
  <c r="AH237" i="25"/>
  <c r="AG237" i="25"/>
  <c r="AC237" i="25"/>
  <c r="AB237" i="25"/>
  <c r="AA237" i="25"/>
  <c r="Z237" i="25"/>
  <c r="Y237" i="25"/>
  <c r="X237" i="25"/>
  <c r="AL229" i="25"/>
  <c r="AK229" i="25"/>
  <c r="AJ229" i="25"/>
  <c r="AI229" i="25"/>
  <c r="AH229" i="25"/>
  <c r="AG229" i="25"/>
  <c r="AC229" i="25"/>
  <c r="AB229" i="25"/>
  <c r="AA229" i="25"/>
  <c r="Z229" i="25"/>
  <c r="Y229" i="25"/>
  <c r="X229" i="25"/>
  <c r="AL221" i="25"/>
  <c r="AK221" i="25"/>
  <c r="AJ221" i="25"/>
  <c r="AI221" i="25"/>
  <c r="AH221" i="25"/>
  <c r="AG221" i="25"/>
  <c r="AC221" i="25"/>
  <c r="AB221" i="25"/>
  <c r="AA221" i="25"/>
  <c r="Z221" i="25"/>
  <c r="Y221" i="25"/>
  <c r="X221" i="25"/>
  <c r="AL213" i="25"/>
  <c r="AK213" i="25"/>
  <c r="AJ213" i="25"/>
  <c r="AI213" i="25"/>
  <c r="AH213" i="25"/>
  <c r="AG213" i="25"/>
  <c r="AC213" i="25"/>
  <c r="AB213" i="25"/>
  <c r="AA213" i="25"/>
  <c r="Z213" i="25"/>
  <c r="Y213" i="25"/>
  <c r="X213" i="25"/>
  <c r="AL205" i="25"/>
  <c r="AK205" i="25"/>
  <c r="AJ205" i="25"/>
  <c r="AI205" i="25"/>
  <c r="AH205" i="25"/>
  <c r="AG205" i="25"/>
  <c r="AC205" i="25"/>
  <c r="AB205" i="25"/>
  <c r="AA205" i="25"/>
  <c r="Z205" i="25"/>
  <c r="Y205" i="25"/>
  <c r="X205" i="25"/>
  <c r="AL197" i="25"/>
  <c r="AK197" i="25"/>
  <c r="AJ197" i="25"/>
  <c r="AI197" i="25"/>
  <c r="AH197" i="25"/>
  <c r="AG197" i="25"/>
  <c r="AC197" i="25"/>
  <c r="AB197" i="25"/>
  <c r="AA197" i="25"/>
  <c r="Z197" i="25"/>
  <c r="Y197" i="25"/>
  <c r="X197" i="25"/>
  <c r="AL189" i="25"/>
  <c r="AK189" i="25"/>
  <c r="AJ189" i="25"/>
  <c r="AI189" i="25"/>
  <c r="AH189" i="25"/>
  <c r="AG189" i="25"/>
  <c r="AC189" i="25"/>
  <c r="AB189" i="25"/>
  <c r="AA189" i="25"/>
  <c r="Z189" i="25"/>
  <c r="Y189" i="25"/>
  <c r="X189" i="25"/>
  <c r="AL181" i="25"/>
  <c r="AK181" i="25"/>
  <c r="AJ181" i="25"/>
  <c r="AI181" i="25"/>
  <c r="AH181" i="25"/>
  <c r="AG181" i="25"/>
  <c r="AC181" i="25"/>
  <c r="AB181" i="25"/>
  <c r="AA181" i="25"/>
  <c r="Z181" i="25"/>
  <c r="Y181" i="25"/>
  <c r="X181" i="25"/>
  <c r="AL173" i="25"/>
  <c r="AK173" i="25"/>
  <c r="AJ173" i="25"/>
  <c r="AI173" i="25"/>
  <c r="AH173" i="25"/>
  <c r="AG173" i="25"/>
  <c r="AC173" i="25"/>
  <c r="AB173" i="25"/>
  <c r="AA173" i="25"/>
  <c r="Z173" i="25"/>
  <c r="Y173" i="25"/>
  <c r="X173" i="25"/>
  <c r="AL165" i="25"/>
  <c r="AK165" i="25"/>
  <c r="AJ165" i="25"/>
  <c r="AI165" i="25"/>
  <c r="AH165" i="25"/>
  <c r="AG165" i="25"/>
  <c r="AC165" i="25"/>
  <c r="AB165" i="25"/>
  <c r="AA165" i="25"/>
  <c r="Z165" i="25"/>
  <c r="Y165" i="25"/>
  <c r="X165" i="25"/>
  <c r="AL1004" i="25"/>
  <c r="AK1004" i="25"/>
  <c r="AJ1004" i="25"/>
  <c r="AI1004" i="25"/>
  <c r="AH1004" i="25"/>
  <c r="AG1004" i="25"/>
  <c r="AC1004" i="25"/>
  <c r="AA1004" i="25"/>
  <c r="Z1004" i="25"/>
  <c r="AB1004" i="25"/>
  <c r="X1004" i="25"/>
  <c r="Y1004" i="25"/>
  <c r="AL996" i="25"/>
  <c r="AK996" i="25"/>
  <c r="AJ996" i="25"/>
  <c r="AI996" i="25"/>
  <c r="AH996" i="25"/>
  <c r="AG996" i="25"/>
  <c r="AC996" i="25"/>
  <c r="AB996" i="25"/>
  <c r="AA996" i="25"/>
  <c r="Z996" i="25"/>
  <c r="X996" i="25"/>
  <c r="Y996" i="25"/>
  <c r="AL988" i="25"/>
  <c r="AK988" i="25"/>
  <c r="AJ988" i="25"/>
  <c r="AI988" i="25"/>
  <c r="AH988" i="25"/>
  <c r="AG988" i="25"/>
  <c r="AC988" i="25"/>
  <c r="AA988" i="25"/>
  <c r="Z988" i="25"/>
  <c r="AB988" i="25"/>
  <c r="X988" i="25"/>
  <c r="Y988" i="25"/>
  <c r="AL980" i="25"/>
  <c r="AK980" i="25"/>
  <c r="AJ980" i="25"/>
  <c r="AI980" i="25"/>
  <c r="AH980" i="25"/>
  <c r="AG980" i="25"/>
  <c r="AC980" i="25"/>
  <c r="AA980" i="25"/>
  <c r="Z980" i="25"/>
  <c r="AB980" i="25"/>
  <c r="X980" i="25"/>
  <c r="Y980" i="25"/>
  <c r="AL972" i="25"/>
  <c r="AK972" i="25"/>
  <c r="AJ972" i="25"/>
  <c r="AI972" i="25"/>
  <c r="AH972" i="25"/>
  <c r="AG972" i="25"/>
  <c r="AC972" i="25"/>
  <c r="AA972" i="25"/>
  <c r="Z972" i="25"/>
  <c r="AB972" i="25"/>
  <c r="X972" i="25"/>
  <c r="Y972" i="25"/>
  <c r="AL964" i="25"/>
  <c r="AJ964" i="25"/>
  <c r="AK964" i="25"/>
  <c r="AI964" i="25"/>
  <c r="AH964" i="25"/>
  <c r="AG964" i="25"/>
  <c r="AC964" i="25"/>
  <c r="AA964" i="25"/>
  <c r="Z964" i="25"/>
  <c r="AB964" i="25"/>
  <c r="X964" i="25"/>
  <c r="Y964" i="25"/>
  <c r="AL956" i="25"/>
  <c r="AK956" i="25"/>
  <c r="AJ956" i="25"/>
  <c r="AI956" i="25"/>
  <c r="AH956" i="25"/>
  <c r="AG956" i="25"/>
  <c r="AC956" i="25"/>
  <c r="AA956" i="25"/>
  <c r="AB956" i="25"/>
  <c r="Z956" i="25"/>
  <c r="Y956" i="25"/>
  <c r="X956" i="25"/>
  <c r="AL948" i="25"/>
  <c r="AK948" i="25"/>
  <c r="AJ948" i="25"/>
  <c r="AI948" i="25"/>
  <c r="AH948" i="25"/>
  <c r="AG948" i="25"/>
  <c r="AC948" i="25"/>
  <c r="AA948" i="25"/>
  <c r="Z948" i="25"/>
  <c r="AB948" i="25"/>
  <c r="X948" i="25"/>
  <c r="Y948" i="25"/>
  <c r="AL940" i="25"/>
  <c r="AK940" i="25"/>
  <c r="AJ940" i="25"/>
  <c r="AI940" i="25"/>
  <c r="AH940" i="25"/>
  <c r="AG940" i="25"/>
  <c r="AC940" i="25"/>
  <c r="AA940" i="25"/>
  <c r="Z940" i="25"/>
  <c r="AB940" i="25"/>
  <c r="X940" i="25"/>
  <c r="Y940" i="25"/>
  <c r="AL932" i="25"/>
  <c r="AK932" i="25"/>
  <c r="AJ932" i="25"/>
  <c r="AI932" i="25"/>
  <c r="AH932" i="25"/>
  <c r="AG932" i="25"/>
  <c r="AC932" i="25"/>
  <c r="AB932" i="25"/>
  <c r="AA932" i="25"/>
  <c r="Z932" i="25"/>
  <c r="X932" i="25"/>
  <c r="Y932" i="25"/>
  <c r="AL924" i="25"/>
  <c r="AK924" i="25"/>
  <c r="AJ924" i="25"/>
  <c r="AI924" i="25"/>
  <c r="AH924" i="25"/>
  <c r="AG924" i="25"/>
  <c r="AC924" i="25"/>
  <c r="AA924" i="25"/>
  <c r="Z924" i="25"/>
  <c r="AB924" i="25"/>
  <c r="X924" i="25"/>
  <c r="Y924" i="25"/>
  <c r="AL916" i="25"/>
  <c r="AK916" i="25"/>
  <c r="AJ916" i="25"/>
  <c r="AI916" i="25"/>
  <c r="AH916" i="25"/>
  <c r="AG916" i="25"/>
  <c r="AC916" i="25"/>
  <c r="AA916" i="25"/>
  <c r="Z916" i="25"/>
  <c r="AB916" i="25"/>
  <c r="X916" i="25"/>
  <c r="Y916" i="25"/>
  <c r="AL908" i="25"/>
  <c r="AK908" i="25"/>
  <c r="AJ908" i="25"/>
  <c r="AI908" i="25"/>
  <c r="AH908" i="25"/>
  <c r="AG908" i="25"/>
  <c r="AC908" i="25"/>
  <c r="AA908" i="25"/>
  <c r="Z908" i="25"/>
  <c r="AB908" i="25"/>
  <c r="X908" i="25"/>
  <c r="Y908" i="25"/>
  <c r="AL900" i="25"/>
  <c r="AK900" i="25"/>
  <c r="AJ900" i="25"/>
  <c r="AH900" i="25"/>
  <c r="AI900" i="25"/>
  <c r="AG900" i="25"/>
  <c r="AC900" i="25"/>
  <c r="AA900" i="25"/>
  <c r="Z900" i="25"/>
  <c r="AB900" i="25"/>
  <c r="X900" i="25"/>
  <c r="Y900" i="25"/>
  <c r="AL892" i="25"/>
  <c r="AK892" i="25"/>
  <c r="AJ892" i="25"/>
  <c r="AH892" i="25"/>
  <c r="AG892" i="25"/>
  <c r="AC892" i="25"/>
  <c r="AA892" i="25"/>
  <c r="AB892" i="25"/>
  <c r="Z892" i="25"/>
  <c r="AI892" i="25"/>
  <c r="Y892" i="25"/>
  <c r="X892" i="25"/>
  <c r="AL884" i="25"/>
  <c r="AK884" i="25"/>
  <c r="AJ884" i="25"/>
  <c r="AI884" i="25"/>
  <c r="AH884" i="25"/>
  <c r="AG884" i="25"/>
  <c r="AC884" i="25"/>
  <c r="AA884" i="25"/>
  <c r="Z884" i="25"/>
  <c r="AB884" i="25"/>
  <c r="X884" i="25"/>
  <c r="Y884" i="25"/>
  <c r="AL876" i="25"/>
  <c r="AK876" i="25"/>
  <c r="AJ876" i="25"/>
  <c r="AH876" i="25"/>
  <c r="AI876" i="25"/>
  <c r="AG876" i="25"/>
  <c r="AC876" i="25"/>
  <c r="AA876" i="25"/>
  <c r="Z876" i="25"/>
  <c r="AB876" i="25"/>
  <c r="X876" i="25"/>
  <c r="Y876" i="25"/>
  <c r="AL868" i="25"/>
  <c r="AK868" i="25"/>
  <c r="AJ868" i="25"/>
  <c r="AI868" i="25"/>
  <c r="AH868" i="25"/>
  <c r="AG868" i="25"/>
  <c r="AC868" i="25"/>
  <c r="AB868" i="25"/>
  <c r="AA868" i="25"/>
  <c r="Z868" i="25"/>
  <c r="X868" i="25"/>
  <c r="Y868" i="25"/>
  <c r="AL860" i="25"/>
  <c r="AK860" i="25"/>
  <c r="AJ860" i="25"/>
  <c r="AH860" i="25"/>
  <c r="AI860" i="25"/>
  <c r="AG860" i="25"/>
  <c r="AC860" i="25"/>
  <c r="AA860" i="25"/>
  <c r="Z860" i="25"/>
  <c r="AB860" i="25"/>
  <c r="X860" i="25"/>
  <c r="Y860" i="25"/>
  <c r="AL852" i="25"/>
  <c r="AK852" i="25"/>
  <c r="AJ852" i="25"/>
  <c r="AI852" i="25"/>
  <c r="AH852" i="25"/>
  <c r="AG852" i="25"/>
  <c r="AC852" i="25"/>
  <c r="AA852" i="25"/>
  <c r="Z852" i="25"/>
  <c r="AB852" i="25"/>
  <c r="X852" i="25"/>
  <c r="Y852" i="25"/>
  <c r="AL844" i="25"/>
  <c r="AK844" i="25"/>
  <c r="AJ844" i="25"/>
  <c r="AH844" i="25"/>
  <c r="AI844" i="25"/>
  <c r="AG844" i="25"/>
  <c r="AC844" i="25"/>
  <c r="AA844" i="25"/>
  <c r="Z844" i="25"/>
  <c r="X844" i="25"/>
  <c r="Y844" i="25"/>
  <c r="AB844" i="25"/>
  <c r="AL836" i="25"/>
  <c r="AK836" i="25"/>
  <c r="AJ836" i="25"/>
  <c r="AI836" i="25"/>
  <c r="AH836" i="25"/>
  <c r="AG836" i="25"/>
  <c r="AC836" i="25"/>
  <c r="AA836" i="25"/>
  <c r="Z836" i="25"/>
  <c r="AB836" i="25"/>
  <c r="X836" i="25"/>
  <c r="Y836" i="25"/>
  <c r="AL828" i="25"/>
  <c r="AK828" i="25"/>
  <c r="AJ828" i="25"/>
  <c r="AH828" i="25"/>
  <c r="AI828" i="25"/>
  <c r="AG828" i="25"/>
  <c r="AC828" i="25"/>
  <c r="AA828" i="25"/>
  <c r="AB828" i="25"/>
  <c r="Z828" i="25"/>
  <c r="Y828" i="25"/>
  <c r="X828" i="25"/>
  <c r="AK820" i="25"/>
  <c r="AL820" i="25"/>
  <c r="AJ820" i="25"/>
  <c r="AI820" i="25"/>
  <c r="AH820" i="25"/>
  <c r="AG820" i="25"/>
  <c r="AC820" i="25"/>
  <c r="AA820" i="25"/>
  <c r="Z820" i="25"/>
  <c r="AB820" i="25"/>
  <c r="X820" i="25"/>
  <c r="Y820" i="25"/>
  <c r="AL812" i="25"/>
  <c r="AK812" i="25"/>
  <c r="AJ812" i="25"/>
  <c r="AH812" i="25"/>
  <c r="AI812" i="25"/>
  <c r="AG812" i="25"/>
  <c r="AC812" i="25"/>
  <c r="AA812" i="25"/>
  <c r="Z812" i="25"/>
  <c r="AB812" i="25"/>
  <c r="X812" i="25"/>
  <c r="Y812" i="25"/>
  <c r="AL804" i="25"/>
  <c r="AK804" i="25"/>
  <c r="AJ804" i="25"/>
  <c r="AI804" i="25"/>
  <c r="AH804" i="25"/>
  <c r="AG804" i="25"/>
  <c r="AC804" i="25"/>
  <c r="AB804" i="25"/>
  <c r="AA804" i="25"/>
  <c r="Z804" i="25"/>
  <c r="X804" i="25"/>
  <c r="Y804" i="25"/>
  <c r="AL796" i="25"/>
  <c r="AK796" i="25"/>
  <c r="AJ796" i="25"/>
  <c r="AI796" i="25"/>
  <c r="AH796" i="25"/>
  <c r="AG796" i="25"/>
  <c r="AC796" i="25"/>
  <c r="AA796" i="25"/>
  <c r="Z796" i="25"/>
  <c r="AB796" i="25"/>
  <c r="X796" i="25"/>
  <c r="Y796" i="25"/>
  <c r="AL788" i="25"/>
  <c r="AK788" i="25"/>
  <c r="AJ788" i="25"/>
  <c r="AH788" i="25"/>
  <c r="AG788" i="25"/>
  <c r="AI788" i="25"/>
  <c r="AC788" i="25"/>
  <c r="AA788" i="25"/>
  <c r="Z788" i="25"/>
  <c r="AB788" i="25"/>
  <c r="X788" i="25"/>
  <c r="Y788" i="25"/>
  <c r="AL780" i="25"/>
  <c r="AK780" i="25"/>
  <c r="AJ780" i="25"/>
  <c r="AH780" i="25"/>
  <c r="AI780" i="25"/>
  <c r="AG780" i="25"/>
  <c r="AC780" i="25"/>
  <c r="AA780" i="25"/>
  <c r="Z780" i="25"/>
  <c r="AB780" i="25"/>
  <c r="X780" i="25"/>
  <c r="Y780" i="25"/>
  <c r="AL772" i="25"/>
  <c r="AK772" i="25"/>
  <c r="AJ772" i="25"/>
  <c r="AI772" i="25"/>
  <c r="AH772" i="25"/>
  <c r="AG772" i="25"/>
  <c r="AC772" i="25"/>
  <c r="AB772" i="25"/>
  <c r="AA772" i="25"/>
  <c r="Z772" i="25"/>
  <c r="X772" i="25"/>
  <c r="Y772" i="25"/>
  <c r="AL764" i="25"/>
  <c r="AK764" i="25"/>
  <c r="AJ764" i="25"/>
  <c r="AI764" i="25"/>
  <c r="AH764" i="25"/>
  <c r="AG764" i="25"/>
  <c r="AC764" i="25"/>
  <c r="AB764" i="25"/>
  <c r="AA764" i="25"/>
  <c r="Z764" i="25"/>
  <c r="Y764" i="25"/>
  <c r="X764" i="25"/>
  <c r="AL756" i="25"/>
  <c r="AK756" i="25"/>
  <c r="AJ756" i="25"/>
  <c r="AH756" i="25"/>
  <c r="AG756" i="25"/>
  <c r="AC756" i="25"/>
  <c r="AB756" i="25"/>
  <c r="AA756" i="25"/>
  <c r="Z756" i="25"/>
  <c r="AI756" i="25"/>
  <c r="X756" i="25"/>
  <c r="Y756" i="25"/>
  <c r="AL748" i="25"/>
  <c r="AK748" i="25"/>
  <c r="AJ748" i="25"/>
  <c r="AH748" i="25"/>
  <c r="AI748" i="25"/>
  <c r="AG748" i="25"/>
  <c r="AC748" i="25"/>
  <c r="AB748" i="25"/>
  <c r="AA748" i="25"/>
  <c r="Z748" i="25"/>
  <c r="X748" i="25"/>
  <c r="Y748" i="25"/>
  <c r="AK740" i="25"/>
  <c r="AJ740" i="25"/>
  <c r="AL740" i="25"/>
  <c r="AI740" i="25"/>
  <c r="AH740" i="25"/>
  <c r="AG740" i="25"/>
  <c r="AC740" i="25"/>
  <c r="AB740" i="25"/>
  <c r="AA740" i="25"/>
  <c r="Z740" i="25"/>
  <c r="X740" i="25"/>
  <c r="Y740" i="25"/>
  <c r="AL732" i="25"/>
  <c r="AK732" i="25"/>
  <c r="AJ732" i="25"/>
  <c r="AI732" i="25"/>
  <c r="AH732" i="25"/>
  <c r="AG732" i="25"/>
  <c r="AC732" i="25"/>
  <c r="AB732" i="25"/>
  <c r="AA732" i="25"/>
  <c r="Z732" i="25"/>
  <c r="X732" i="25"/>
  <c r="Y732" i="25"/>
  <c r="AK724" i="25"/>
  <c r="AJ724" i="25"/>
  <c r="AL724" i="25"/>
  <c r="AH724" i="25"/>
  <c r="AG724" i="25"/>
  <c r="AC724" i="25"/>
  <c r="AB724" i="25"/>
  <c r="AA724" i="25"/>
  <c r="AI724" i="25"/>
  <c r="Z724" i="25"/>
  <c r="X724" i="25"/>
  <c r="Y724" i="25"/>
  <c r="AL716" i="25"/>
  <c r="AK716" i="25"/>
  <c r="AJ716" i="25"/>
  <c r="AH716" i="25"/>
  <c r="AI716" i="25"/>
  <c r="AG716" i="25"/>
  <c r="AC716" i="25"/>
  <c r="AB716" i="25"/>
  <c r="AA716" i="25"/>
  <c r="Z716" i="25"/>
  <c r="X716" i="25"/>
  <c r="Y716" i="25"/>
  <c r="AL708" i="25"/>
  <c r="AK708" i="25"/>
  <c r="AJ708" i="25"/>
  <c r="AI708" i="25"/>
  <c r="AH708" i="25"/>
  <c r="AG708" i="25"/>
  <c r="AC708" i="25"/>
  <c r="AB708" i="25"/>
  <c r="AA708" i="25"/>
  <c r="Z708" i="25"/>
  <c r="X708" i="25"/>
  <c r="Y708" i="25"/>
  <c r="AL700" i="25"/>
  <c r="AK700" i="25"/>
  <c r="AJ700" i="25"/>
  <c r="AI700" i="25"/>
  <c r="AH700" i="25"/>
  <c r="AG700" i="25"/>
  <c r="AC700" i="25"/>
  <c r="AB700" i="25"/>
  <c r="AA700" i="25"/>
  <c r="Z700" i="25"/>
  <c r="Y700" i="25"/>
  <c r="X700" i="25"/>
  <c r="AL692" i="25"/>
  <c r="AK692" i="25"/>
  <c r="AJ692" i="25"/>
  <c r="AH692" i="25"/>
  <c r="AG692" i="25"/>
  <c r="AC692" i="25"/>
  <c r="AB692" i="25"/>
  <c r="AI692" i="25"/>
  <c r="AA692" i="25"/>
  <c r="Z692" i="25"/>
  <c r="X692" i="25"/>
  <c r="Y692" i="25"/>
  <c r="AL684" i="25"/>
  <c r="AK684" i="25"/>
  <c r="AJ684" i="25"/>
  <c r="AH684" i="25"/>
  <c r="AI684" i="25"/>
  <c r="AG684" i="25"/>
  <c r="AC684" i="25"/>
  <c r="AB684" i="25"/>
  <c r="AA684" i="25"/>
  <c r="Z684" i="25"/>
  <c r="X684" i="25"/>
  <c r="Y684" i="25"/>
  <c r="AL676" i="25"/>
  <c r="AK676" i="25"/>
  <c r="AJ676" i="25"/>
  <c r="AI676" i="25"/>
  <c r="AH676" i="25"/>
  <c r="AG676" i="25"/>
  <c r="AC676" i="25"/>
  <c r="AB676" i="25"/>
  <c r="AA676" i="25"/>
  <c r="Z676" i="25"/>
  <c r="X676" i="25"/>
  <c r="Y676" i="25"/>
  <c r="AL668" i="25"/>
  <c r="AK668" i="25"/>
  <c r="AJ668" i="25"/>
  <c r="AI668" i="25"/>
  <c r="AH668" i="25"/>
  <c r="AG668" i="25"/>
  <c r="AC668" i="25"/>
  <c r="AB668" i="25"/>
  <c r="AA668" i="25"/>
  <c r="Z668" i="25"/>
  <c r="X668" i="25"/>
  <c r="Y668" i="25"/>
  <c r="AL660" i="25"/>
  <c r="AK660" i="25"/>
  <c r="AJ660" i="25"/>
  <c r="AH660" i="25"/>
  <c r="AG660" i="25"/>
  <c r="AI660" i="25"/>
  <c r="AC660" i="25"/>
  <c r="AB660" i="25"/>
  <c r="AA660" i="25"/>
  <c r="Z660" i="25"/>
  <c r="X660" i="25"/>
  <c r="Y660" i="25"/>
  <c r="AL652" i="25"/>
  <c r="AK652" i="25"/>
  <c r="AJ652" i="25"/>
  <c r="AH652" i="25"/>
  <c r="AI652" i="25"/>
  <c r="AG652" i="25"/>
  <c r="AC652" i="25"/>
  <c r="AB652" i="25"/>
  <c r="AA652" i="25"/>
  <c r="Z652" i="25"/>
  <c r="X652" i="25"/>
  <c r="Y652" i="25"/>
  <c r="AL644" i="25"/>
  <c r="AK644" i="25"/>
  <c r="AJ644" i="25"/>
  <c r="AI644" i="25"/>
  <c r="AH644" i="25"/>
  <c r="AG644" i="25"/>
  <c r="AC644" i="25"/>
  <c r="AB644" i="25"/>
  <c r="AA644" i="25"/>
  <c r="Z644" i="25"/>
  <c r="X644" i="25"/>
  <c r="Y644" i="25"/>
  <c r="AL636" i="25"/>
  <c r="AK636" i="25"/>
  <c r="AJ636" i="25"/>
  <c r="AI636" i="25"/>
  <c r="AH636" i="25"/>
  <c r="AG636" i="25"/>
  <c r="AC636" i="25"/>
  <c r="AB636" i="25"/>
  <c r="AA636" i="25"/>
  <c r="Z636" i="25"/>
  <c r="X636" i="25"/>
  <c r="Y636" i="25"/>
  <c r="AL628" i="25"/>
  <c r="AK628" i="25"/>
  <c r="AJ628" i="25"/>
  <c r="AH628" i="25"/>
  <c r="AG628" i="25"/>
  <c r="AC628" i="25"/>
  <c r="AB628" i="25"/>
  <c r="AI628" i="25"/>
  <c r="AA628" i="25"/>
  <c r="Z628" i="25"/>
  <c r="X628" i="25"/>
  <c r="Y628" i="25"/>
  <c r="AL620" i="25"/>
  <c r="AK620" i="25"/>
  <c r="AJ620" i="25"/>
  <c r="AH620" i="25"/>
  <c r="AI620" i="25"/>
  <c r="AG620" i="25"/>
  <c r="AC620" i="25"/>
  <c r="AB620" i="25"/>
  <c r="AA620" i="25"/>
  <c r="Z620" i="25"/>
  <c r="X620" i="25"/>
  <c r="Y620" i="25"/>
  <c r="AL612" i="25"/>
  <c r="AK612" i="25"/>
  <c r="AJ612" i="25"/>
  <c r="AI612" i="25"/>
  <c r="AH612" i="25"/>
  <c r="AG612" i="25"/>
  <c r="AC612" i="25"/>
  <c r="AB612" i="25"/>
  <c r="AA612" i="25"/>
  <c r="Z612" i="25"/>
  <c r="X612" i="25"/>
  <c r="Y612" i="25"/>
  <c r="AL604" i="25"/>
  <c r="AK604" i="25"/>
  <c r="AJ604" i="25"/>
  <c r="AI604" i="25"/>
  <c r="AH604" i="25"/>
  <c r="AG604" i="25"/>
  <c r="AC604" i="25"/>
  <c r="AB604" i="25"/>
  <c r="AA604" i="25"/>
  <c r="Z604" i="25"/>
  <c r="X604" i="25"/>
  <c r="Y604" i="25"/>
  <c r="AL596" i="25"/>
  <c r="AK596" i="25"/>
  <c r="AJ596" i="25"/>
  <c r="AH596" i="25"/>
  <c r="AG596" i="25"/>
  <c r="AC596" i="25"/>
  <c r="AB596" i="25"/>
  <c r="AA596" i="25"/>
  <c r="Z596" i="25"/>
  <c r="Y596" i="25"/>
  <c r="AI596" i="25"/>
  <c r="X596" i="25"/>
  <c r="AL588" i="25"/>
  <c r="AK588" i="25"/>
  <c r="AJ588" i="25"/>
  <c r="AH588" i="25"/>
  <c r="AI588" i="25"/>
  <c r="AG588" i="25"/>
  <c r="AC588" i="25"/>
  <c r="AB588" i="25"/>
  <c r="AA588" i="25"/>
  <c r="Z588" i="25"/>
  <c r="Y588" i="25"/>
  <c r="X588" i="25"/>
  <c r="AL580" i="25"/>
  <c r="AK580" i="25"/>
  <c r="AJ580" i="25"/>
  <c r="AI580" i="25"/>
  <c r="AH580" i="25"/>
  <c r="AG580" i="25"/>
  <c r="AC580" i="25"/>
  <c r="AB580" i="25"/>
  <c r="AA580" i="25"/>
  <c r="Z580" i="25"/>
  <c r="Y580" i="25"/>
  <c r="X580" i="25"/>
  <c r="AL572" i="25"/>
  <c r="AK572" i="25"/>
  <c r="AJ572" i="25"/>
  <c r="AI572" i="25"/>
  <c r="AH572" i="25"/>
  <c r="AG572" i="25"/>
  <c r="AC572" i="25"/>
  <c r="AB572" i="25"/>
  <c r="AA572" i="25"/>
  <c r="Z572" i="25"/>
  <c r="Y572" i="25"/>
  <c r="X572" i="25"/>
  <c r="AL564" i="25"/>
  <c r="AK564" i="25"/>
  <c r="AJ564" i="25"/>
  <c r="AH564" i="25"/>
  <c r="AG564" i="25"/>
  <c r="AC564" i="25"/>
  <c r="AB564" i="25"/>
  <c r="AI564" i="25"/>
  <c r="AA564" i="25"/>
  <c r="Z564" i="25"/>
  <c r="Y564" i="25"/>
  <c r="X564" i="25"/>
  <c r="AL556" i="25"/>
  <c r="AK556" i="25"/>
  <c r="AJ556" i="25"/>
  <c r="AH556" i="25"/>
  <c r="AI556" i="25"/>
  <c r="AG556" i="25"/>
  <c r="AC556" i="25"/>
  <c r="AB556" i="25"/>
  <c r="AA556" i="25"/>
  <c r="Z556" i="25"/>
  <c r="Y556" i="25"/>
  <c r="X556" i="25"/>
  <c r="AL548" i="25"/>
  <c r="AK548" i="25"/>
  <c r="AJ548" i="25"/>
  <c r="AI548" i="25"/>
  <c r="AH548" i="25"/>
  <c r="AG548" i="25"/>
  <c r="AC548" i="25"/>
  <c r="AB548" i="25"/>
  <c r="AA548" i="25"/>
  <c r="Z548" i="25"/>
  <c r="Y548" i="25"/>
  <c r="X548" i="25"/>
  <c r="AL540" i="25"/>
  <c r="AK540" i="25"/>
  <c r="AJ540" i="25"/>
  <c r="AI540" i="25"/>
  <c r="AH540" i="25"/>
  <c r="AG540" i="25"/>
  <c r="AC540" i="25"/>
  <c r="AB540" i="25"/>
  <c r="AA540" i="25"/>
  <c r="Z540" i="25"/>
  <c r="Y540" i="25"/>
  <c r="X540" i="25"/>
  <c r="AL532" i="25"/>
  <c r="AK532" i="25"/>
  <c r="AJ532" i="25"/>
  <c r="AH532" i="25"/>
  <c r="AG532" i="25"/>
  <c r="AI532" i="25"/>
  <c r="AC532" i="25"/>
  <c r="AB532" i="25"/>
  <c r="AA532" i="25"/>
  <c r="Z532" i="25"/>
  <c r="Y532" i="25"/>
  <c r="X532" i="25"/>
  <c r="AL524" i="25"/>
  <c r="AK524" i="25"/>
  <c r="AJ524" i="25"/>
  <c r="AH524" i="25"/>
  <c r="AI524" i="25"/>
  <c r="AG524" i="25"/>
  <c r="AC524" i="25"/>
  <c r="AB524" i="25"/>
  <c r="AA524" i="25"/>
  <c r="Z524" i="25"/>
  <c r="Y524" i="25"/>
  <c r="X524" i="25"/>
  <c r="AL516" i="25"/>
  <c r="AK516" i="25"/>
  <c r="AJ516" i="25"/>
  <c r="AI516" i="25"/>
  <c r="AH516" i="25"/>
  <c r="AG516" i="25"/>
  <c r="AC516" i="25"/>
  <c r="AB516" i="25"/>
  <c r="AA516" i="25"/>
  <c r="Z516" i="25"/>
  <c r="Y516" i="25"/>
  <c r="X516" i="25"/>
  <c r="AL508" i="25"/>
  <c r="AK508" i="25"/>
  <c r="AJ508" i="25"/>
  <c r="AI508" i="25"/>
  <c r="AH508" i="25"/>
  <c r="AG508" i="25"/>
  <c r="AC508" i="25"/>
  <c r="AB508" i="25"/>
  <c r="AA508" i="25"/>
  <c r="Z508" i="25"/>
  <c r="Y508" i="25"/>
  <c r="X508" i="25"/>
  <c r="AL500" i="25"/>
  <c r="AK500" i="25"/>
  <c r="AJ500" i="25"/>
  <c r="AH500" i="25"/>
  <c r="AG500" i="25"/>
  <c r="AC500" i="25"/>
  <c r="AB500" i="25"/>
  <c r="AA500" i="25"/>
  <c r="Z500" i="25"/>
  <c r="Y500" i="25"/>
  <c r="AI500" i="25"/>
  <c r="X500" i="25"/>
  <c r="AL492" i="25"/>
  <c r="AK492" i="25"/>
  <c r="AJ492" i="25"/>
  <c r="AH492" i="25"/>
  <c r="AI492" i="25"/>
  <c r="AG492" i="25"/>
  <c r="AC492" i="25"/>
  <c r="AB492" i="25"/>
  <c r="AA492" i="25"/>
  <c r="Z492" i="25"/>
  <c r="Y492" i="25"/>
  <c r="X492" i="25"/>
  <c r="AL484" i="25"/>
  <c r="AK484" i="25"/>
  <c r="AJ484" i="25"/>
  <c r="AI484" i="25"/>
  <c r="AH484" i="25"/>
  <c r="AG484" i="25"/>
  <c r="AC484" i="25"/>
  <c r="AB484" i="25"/>
  <c r="AA484" i="25"/>
  <c r="Z484" i="25"/>
  <c r="Y484" i="25"/>
  <c r="X484" i="25"/>
  <c r="AL476" i="25"/>
  <c r="AK476" i="25"/>
  <c r="AJ476" i="25"/>
  <c r="AI476" i="25"/>
  <c r="AH476" i="25"/>
  <c r="AG476" i="25"/>
  <c r="AC476" i="25"/>
  <c r="AB476" i="25"/>
  <c r="AA476" i="25"/>
  <c r="Z476" i="25"/>
  <c r="Y476" i="25"/>
  <c r="X476" i="25"/>
  <c r="AL468" i="25"/>
  <c r="AK468" i="25"/>
  <c r="AJ468" i="25"/>
  <c r="AH468" i="25"/>
  <c r="AG468" i="25"/>
  <c r="AC468" i="25"/>
  <c r="AB468" i="25"/>
  <c r="AA468" i="25"/>
  <c r="Z468" i="25"/>
  <c r="Y468" i="25"/>
  <c r="AI468" i="25"/>
  <c r="X468" i="25"/>
  <c r="AL460" i="25"/>
  <c r="AK460" i="25"/>
  <c r="AJ460" i="25"/>
  <c r="AI460" i="25"/>
  <c r="AH460" i="25"/>
  <c r="AG460" i="25"/>
  <c r="AC460" i="25"/>
  <c r="AB460" i="25"/>
  <c r="AA460" i="25"/>
  <c r="Z460" i="25"/>
  <c r="Y460" i="25"/>
  <c r="X460" i="25"/>
  <c r="AL452" i="25"/>
  <c r="AK452" i="25"/>
  <c r="AJ452" i="25"/>
  <c r="AI452" i="25"/>
  <c r="AH452" i="25"/>
  <c r="AG452" i="25"/>
  <c r="AC452" i="25"/>
  <c r="AB452" i="25"/>
  <c r="AA452" i="25"/>
  <c r="Z452" i="25"/>
  <c r="Y452" i="25"/>
  <c r="X452" i="25"/>
  <c r="AL444" i="25"/>
  <c r="AK444" i="25"/>
  <c r="AJ444" i="25"/>
  <c r="AI444" i="25"/>
  <c r="AH444" i="25"/>
  <c r="AG444" i="25"/>
  <c r="AC444" i="25"/>
  <c r="AB444" i="25"/>
  <c r="AA444" i="25"/>
  <c r="Z444" i="25"/>
  <c r="Y444" i="25"/>
  <c r="X444" i="25"/>
  <c r="AL436" i="25"/>
  <c r="AK436" i="25"/>
  <c r="AJ436" i="25"/>
  <c r="AI436" i="25"/>
  <c r="AH436" i="25"/>
  <c r="AG436" i="25"/>
  <c r="AC436" i="25"/>
  <c r="AB436" i="25"/>
  <c r="AA436" i="25"/>
  <c r="Z436" i="25"/>
  <c r="Y436" i="25"/>
  <c r="X436" i="25"/>
  <c r="AL428" i="25"/>
  <c r="AJ428" i="25"/>
  <c r="AK428" i="25"/>
  <c r="AI428" i="25"/>
  <c r="AH428" i="25"/>
  <c r="AG428" i="25"/>
  <c r="AC428" i="25"/>
  <c r="AB428" i="25"/>
  <c r="AA428" i="25"/>
  <c r="Z428" i="25"/>
  <c r="Y428" i="25"/>
  <c r="X428" i="25"/>
  <c r="AL420" i="25"/>
  <c r="AK420" i="25"/>
  <c r="AJ420" i="25"/>
  <c r="AI420" i="25"/>
  <c r="AH420" i="25"/>
  <c r="AG420" i="25"/>
  <c r="AC420" i="25"/>
  <c r="AB420" i="25"/>
  <c r="AA420" i="25"/>
  <c r="Z420" i="25"/>
  <c r="Y420" i="25"/>
  <c r="X420" i="25"/>
  <c r="AL412" i="25"/>
  <c r="AK412" i="25"/>
  <c r="AJ412" i="25"/>
  <c r="AI412" i="25"/>
  <c r="AH412" i="25"/>
  <c r="AG412" i="25"/>
  <c r="AC412" i="25"/>
  <c r="AB412" i="25"/>
  <c r="AA412" i="25"/>
  <c r="Z412" i="25"/>
  <c r="Y412" i="25"/>
  <c r="X412" i="25"/>
  <c r="AL404" i="25"/>
  <c r="AK404" i="25"/>
  <c r="AJ404" i="25"/>
  <c r="AI404" i="25"/>
  <c r="AH404" i="25"/>
  <c r="AG404" i="25"/>
  <c r="AC404" i="25"/>
  <c r="AB404" i="25"/>
  <c r="AA404" i="25"/>
  <c r="Z404" i="25"/>
  <c r="Y404" i="25"/>
  <c r="X404" i="25"/>
  <c r="AL396" i="25"/>
  <c r="AK396" i="25"/>
  <c r="AJ396" i="25"/>
  <c r="AI396" i="25"/>
  <c r="AH396" i="25"/>
  <c r="AG396" i="25"/>
  <c r="AC396" i="25"/>
  <c r="AB396" i="25"/>
  <c r="AA396" i="25"/>
  <c r="Z396" i="25"/>
  <c r="Y396" i="25"/>
  <c r="X396" i="25"/>
  <c r="AL388" i="25"/>
  <c r="AK388" i="25"/>
  <c r="AJ388" i="25"/>
  <c r="AI388" i="25"/>
  <c r="AH388" i="25"/>
  <c r="AG388" i="25"/>
  <c r="AC388" i="25"/>
  <c r="AB388" i="25"/>
  <c r="AA388" i="25"/>
  <c r="Z388" i="25"/>
  <c r="Y388" i="25"/>
  <c r="X388" i="25"/>
  <c r="AL380" i="25"/>
  <c r="AK380" i="25"/>
  <c r="AJ380" i="25"/>
  <c r="AI380" i="25"/>
  <c r="AH380" i="25"/>
  <c r="AG380" i="25"/>
  <c r="AC380" i="25"/>
  <c r="AB380" i="25"/>
  <c r="AA380" i="25"/>
  <c r="Z380" i="25"/>
  <c r="Y380" i="25"/>
  <c r="X380" i="25"/>
  <c r="AL372" i="25"/>
  <c r="AK372" i="25"/>
  <c r="AJ372" i="25"/>
  <c r="AI372" i="25"/>
  <c r="AH372" i="25"/>
  <c r="AG372" i="25"/>
  <c r="AC372" i="25"/>
  <c r="AB372" i="25"/>
  <c r="AA372" i="25"/>
  <c r="Z372" i="25"/>
  <c r="Y372" i="25"/>
  <c r="X372" i="25"/>
  <c r="AL364" i="25"/>
  <c r="AK364" i="25"/>
  <c r="AJ364" i="25"/>
  <c r="AI364" i="25"/>
  <c r="AH364" i="25"/>
  <c r="AG364" i="25"/>
  <c r="AC364" i="25"/>
  <c r="AB364" i="25"/>
  <c r="AA364" i="25"/>
  <c r="Z364" i="25"/>
  <c r="Y364" i="25"/>
  <c r="X364" i="25"/>
  <c r="AL356" i="25"/>
  <c r="AK356" i="25"/>
  <c r="AJ356" i="25"/>
  <c r="AI356" i="25"/>
  <c r="AH356" i="25"/>
  <c r="AG356" i="25"/>
  <c r="AC356" i="25"/>
  <c r="AB356" i="25"/>
  <c r="AA356" i="25"/>
  <c r="Z356" i="25"/>
  <c r="Y356" i="25"/>
  <c r="X356" i="25"/>
  <c r="AL348" i="25"/>
  <c r="AK348" i="25"/>
  <c r="AJ348" i="25"/>
  <c r="AI348" i="25"/>
  <c r="AH348" i="25"/>
  <c r="AG348" i="25"/>
  <c r="AC348" i="25"/>
  <c r="AB348" i="25"/>
  <c r="AA348" i="25"/>
  <c r="Z348" i="25"/>
  <c r="Y348" i="25"/>
  <c r="X348" i="25"/>
  <c r="AL340" i="25"/>
  <c r="AK340" i="25"/>
  <c r="AJ340" i="25"/>
  <c r="AI340" i="25"/>
  <c r="AH340" i="25"/>
  <c r="AG340" i="25"/>
  <c r="AC340" i="25"/>
  <c r="AB340" i="25"/>
  <c r="AA340" i="25"/>
  <c r="Z340" i="25"/>
  <c r="Y340" i="25"/>
  <c r="X340" i="25"/>
  <c r="AL332" i="25"/>
  <c r="AK332" i="25"/>
  <c r="AJ332" i="25"/>
  <c r="AI332" i="25"/>
  <c r="AH332" i="25"/>
  <c r="AG332" i="25"/>
  <c r="AC332" i="25"/>
  <c r="AB332" i="25"/>
  <c r="AA332" i="25"/>
  <c r="Z332" i="25"/>
  <c r="Y332" i="25"/>
  <c r="X332" i="25"/>
  <c r="AL324" i="25"/>
  <c r="AK324" i="25"/>
  <c r="AJ324" i="25"/>
  <c r="AI324" i="25"/>
  <c r="AH324" i="25"/>
  <c r="AG324" i="25"/>
  <c r="AC324" i="25"/>
  <c r="AB324" i="25"/>
  <c r="AA324" i="25"/>
  <c r="Z324" i="25"/>
  <c r="Y324" i="25"/>
  <c r="X324" i="25"/>
  <c r="AL316" i="25"/>
  <c r="AK316" i="25"/>
  <c r="AJ316" i="25"/>
  <c r="AI316" i="25"/>
  <c r="AH316" i="25"/>
  <c r="AG316" i="25"/>
  <c r="AC316" i="25"/>
  <c r="AB316" i="25"/>
  <c r="AA316" i="25"/>
  <c r="Z316" i="25"/>
  <c r="Y316" i="25"/>
  <c r="X316" i="25"/>
  <c r="AL308" i="25"/>
  <c r="AK308" i="25"/>
  <c r="AJ308" i="25"/>
  <c r="AI308" i="25"/>
  <c r="AH308" i="25"/>
  <c r="AG308" i="25"/>
  <c r="AC308" i="25"/>
  <c r="AB308" i="25"/>
  <c r="AA308" i="25"/>
  <c r="Z308" i="25"/>
  <c r="Y308" i="25"/>
  <c r="X308" i="25"/>
  <c r="AL300" i="25"/>
  <c r="AK300" i="25"/>
  <c r="AJ300" i="25"/>
  <c r="AI300" i="25"/>
  <c r="AH300" i="25"/>
  <c r="AG300" i="25"/>
  <c r="AC300" i="25"/>
  <c r="AB300" i="25"/>
  <c r="AA300" i="25"/>
  <c r="Z300" i="25"/>
  <c r="Y300" i="25"/>
  <c r="X300" i="25"/>
  <c r="AL292" i="25"/>
  <c r="AK292" i="25"/>
  <c r="AJ292" i="25"/>
  <c r="AI292" i="25"/>
  <c r="AH292" i="25"/>
  <c r="AG292" i="25"/>
  <c r="AC292" i="25"/>
  <c r="AB292" i="25"/>
  <c r="AA292" i="25"/>
  <c r="Z292" i="25"/>
  <c r="Y292" i="25"/>
  <c r="X292" i="25"/>
  <c r="AL284" i="25"/>
  <c r="AK284" i="25"/>
  <c r="AJ284" i="25"/>
  <c r="AI284" i="25"/>
  <c r="AH284" i="25"/>
  <c r="AG284" i="25"/>
  <c r="AC284" i="25"/>
  <c r="AB284" i="25"/>
  <c r="AA284" i="25"/>
  <c r="Z284" i="25"/>
  <c r="Y284" i="25"/>
  <c r="X284" i="25"/>
  <c r="AL276" i="25"/>
  <c r="AK276" i="25"/>
  <c r="AJ276" i="25"/>
  <c r="AI276" i="25"/>
  <c r="AH276" i="25"/>
  <c r="AG276" i="25"/>
  <c r="AC276" i="25"/>
  <c r="AB276" i="25"/>
  <c r="AA276" i="25"/>
  <c r="Z276" i="25"/>
  <c r="Y276" i="25"/>
  <c r="X276" i="25"/>
  <c r="AL268" i="25"/>
  <c r="AK268" i="25"/>
  <c r="AJ268" i="25"/>
  <c r="AI268" i="25"/>
  <c r="AH268" i="25"/>
  <c r="AG268" i="25"/>
  <c r="AC268" i="25"/>
  <c r="AB268" i="25"/>
  <c r="AA268" i="25"/>
  <c r="Z268" i="25"/>
  <c r="Y268" i="25"/>
  <c r="X268" i="25"/>
  <c r="AL260" i="25"/>
  <c r="AK260" i="25"/>
  <c r="AJ260" i="25"/>
  <c r="AI260" i="25"/>
  <c r="AH260" i="25"/>
  <c r="AG260" i="25"/>
  <c r="AC260" i="25"/>
  <c r="AB260" i="25"/>
  <c r="AA260" i="25"/>
  <c r="Z260" i="25"/>
  <c r="Y260" i="25"/>
  <c r="X260" i="25"/>
  <c r="AL252" i="25"/>
  <c r="AK252" i="25"/>
  <c r="AJ252" i="25"/>
  <c r="AI252" i="25"/>
  <c r="AH252" i="25"/>
  <c r="AG252" i="25"/>
  <c r="AC252" i="25"/>
  <c r="AB252" i="25"/>
  <c r="AA252" i="25"/>
  <c r="Z252" i="25"/>
  <c r="Y252" i="25"/>
  <c r="X252" i="25"/>
  <c r="AL244" i="25"/>
  <c r="AK244" i="25"/>
  <c r="AJ244" i="25"/>
  <c r="AI244" i="25"/>
  <c r="AH244" i="25"/>
  <c r="AG244" i="25"/>
  <c r="AC244" i="25"/>
  <c r="AB244" i="25"/>
  <c r="AA244" i="25"/>
  <c r="Z244" i="25"/>
  <c r="Y244" i="25"/>
  <c r="X244" i="25"/>
  <c r="AL236" i="25"/>
  <c r="AK236" i="25"/>
  <c r="AJ236" i="25"/>
  <c r="AI236" i="25"/>
  <c r="AH236" i="25"/>
  <c r="AG236" i="25"/>
  <c r="AC236" i="25"/>
  <c r="AB236" i="25"/>
  <c r="AA236" i="25"/>
  <c r="Z236" i="25"/>
  <c r="Y236" i="25"/>
  <c r="X236" i="25"/>
  <c r="AL228" i="25"/>
  <c r="AK228" i="25"/>
  <c r="AJ228" i="25"/>
  <c r="AI228" i="25"/>
  <c r="AH228" i="25"/>
  <c r="AG228" i="25"/>
  <c r="AC228" i="25"/>
  <c r="AB228" i="25"/>
  <c r="AA228" i="25"/>
  <c r="Z228" i="25"/>
  <c r="Y228" i="25"/>
  <c r="X228" i="25"/>
  <c r="AL220" i="25"/>
  <c r="AK220" i="25"/>
  <c r="AJ220" i="25"/>
  <c r="AI220" i="25"/>
  <c r="AH220" i="25"/>
  <c r="AG220" i="25"/>
  <c r="AC220" i="25"/>
  <c r="AB220" i="25"/>
  <c r="AA220" i="25"/>
  <c r="Z220" i="25"/>
  <c r="Y220" i="25"/>
  <c r="X220" i="25"/>
  <c r="AL212" i="25"/>
  <c r="AK212" i="25"/>
  <c r="AJ212" i="25"/>
  <c r="AI212" i="25"/>
  <c r="AH212" i="25"/>
  <c r="AG212" i="25"/>
  <c r="AC212" i="25"/>
  <c r="AB212" i="25"/>
  <c r="AA212" i="25"/>
  <c r="Z212" i="25"/>
  <c r="Y212" i="25"/>
  <c r="X212" i="25"/>
  <c r="AL204" i="25"/>
  <c r="AK204" i="25"/>
  <c r="AJ204" i="25"/>
  <c r="AI204" i="25"/>
  <c r="AH204" i="25"/>
  <c r="AG204" i="25"/>
  <c r="AC204" i="25"/>
  <c r="AB204" i="25"/>
  <c r="AA204" i="25"/>
  <c r="Z204" i="25"/>
  <c r="Y204" i="25"/>
  <c r="X204" i="25"/>
  <c r="AL196" i="25"/>
  <c r="AK196" i="25"/>
  <c r="AJ196" i="25"/>
  <c r="AI196" i="25"/>
  <c r="AH196" i="25"/>
  <c r="AG196" i="25"/>
  <c r="AC196" i="25"/>
  <c r="AB196" i="25"/>
  <c r="AA196" i="25"/>
  <c r="Z196" i="25"/>
  <c r="Y196" i="25"/>
  <c r="X196" i="25"/>
  <c r="AL188" i="25"/>
  <c r="AK188" i="25"/>
  <c r="AJ188" i="25"/>
  <c r="AI188" i="25"/>
  <c r="AH188" i="25"/>
  <c r="AG188" i="25"/>
  <c r="AC188" i="25"/>
  <c r="AB188" i="25"/>
  <c r="AA188" i="25"/>
  <c r="Z188" i="25"/>
  <c r="Y188" i="25"/>
  <c r="X188" i="25"/>
  <c r="AL180" i="25"/>
  <c r="AK180" i="25"/>
  <c r="AJ180" i="25"/>
  <c r="AI180" i="25"/>
  <c r="AH180" i="25"/>
  <c r="AG180" i="25"/>
  <c r="AC180" i="25"/>
  <c r="AB180" i="25"/>
  <c r="AA180" i="25"/>
  <c r="Z180" i="25"/>
  <c r="Y180" i="25"/>
  <c r="X180" i="25"/>
  <c r="AL172" i="25"/>
  <c r="AK172" i="25"/>
  <c r="AJ172" i="25"/>
  <c r="AI172" i="25"/>
  <c r="AH172" i="25"/>
  <c r="AG172" i="25"/>
  <c r="AC172" i="25"/>
  <c r="AB172" i="25"/>
  <c r="AA172" i="25"/>
  <c r="Z172" i="25"/>
  <c r="Y172" i="25"/>
  <c r="X172" i="25"/>
  <c r="AT209" i="6"/>
  <c r="AT204" i="6"/>
  <c r="AM123" i="6"/>
  <c r="AA99" i="6"/>
  <c r="AT273" i="6"/>
  <c r="AT227" i="6"/>
  <c r="AM115" i="6"/>
  <c r="AM91" i="6"/>
  <c r="Y89" i="6"/>
  <c r="Z89" i="6"/>
  <c r="Y107" i="6"/>
  <c r="N107" i="6"/>
  <c r="AM113" i="6"/>
  <c r="M113" i="6"/>
  <c r="R116" i="6"/>
  <c r="AK116" i="6"/>
  <c r="AL121" i="6"/>
  <c r="Z121" i="6"/>
  <c r="P133" i="6"/>
  <c r="AT133" i="6" s="1"/>
  <c r="AK133" i="6"/>
  <c r="N137" i="6"/>
  <c r="U137" i="6"/>
  <c r="AA139" i="6"/>
  <c r="V141" i="6"/>
  <c r="W141" i="6" s="1"/>
  <c r="J141" i="6" s="1"/>
  <c r="P141" i="6"/>
  <c r="AT141" i="6" s="1"/>
  <c r="AK144" i="6"/>
  <c r="AA144" i="6"/>
  <c r="V148" i="6"/>
  <c r="W148" i="6" s="1"/>
  <c r="J148" i="6" s="1"/>
  <c r="AM148" i="6"/>
  <c r="Y152" i="6"/>
  <c r="AL152" i="6"/>
  <c r="S155" i="6"/>
  <c r="U155" i="6"/>
  <c r="Y157" i="6"/>
  <c r="M157" i="6"/>
  <c r="V160" i="6"/>
  <c r="W160" i="6" s="1"/>
  <c r="J160" i="6" s="1"/>
  <c r="AM160" i="6"/>
  <c r="R164" i="6"/>
  <c r="V164" i="6"/>
  <c r="M168" i="6"/>
  <c r="M170" i="6"/>
  <c r="AL172" i="6"/>
  <c r="P172" i="6"/>
  <c r="AT172" i="6" s="1"/>
  <c r="AM173" i="6"/>
  <c r="AG173" i="6" s="1"/>
  <c r="Y173" i="6"/>
  <c r="V180" i="6"/>
  <c r="Z180" i="6"/>
  <c r="AF180" i="6" s="1"/>
  <c r="AK188" i="6"/>
  <c r="S188" i="6"/>
  <c r="X188" i="6" s="1"/>
  <c r="H188" i="6" s="1"/>
  <c r="AL189" i="6"/>
  <c r="V189" i="6"/>
  <c r="AA197" i="6"/>
  <c r="R197" i="6"/>
  <c r="X197" i="6" s="1"/>
  <c r="S202" i="6"/>
  <c r="AM202" i="6"/>
  <c r="N204" i="6"/>
  <c r="AK204" i="6"/>
  <c r="AE204" i="6" s="1"/>
  <c r="R205" i="6"/>
  <c r="AK205" i="6"/>
  <c r="AE205" i="6" s="1"/>
  <c r="R212" i="6"/>
  <c r="T212" i="6" s="1"/>
  <c r="AK215" i="6"/>
  <c r="N217" i="6"/>
  <c r="AL217" i="6"/>
  <c r="AF217" i="6" s="1"/>
  <c r="V220" i="6"/>
  <c r="W220" i="6" s="1"/>
  <c r="J220" i="6" s="1"/>
  <c r="S220" i="6"/>
  <c r="P221" i="6"/>
  <c r="Z223" i="6"/>
  <c r="AL223" i="6"/>
  <c r="N225" i="6"/>
  <c r="AL225" i="6"/>
  <c r="AF225" i="6" s="1"/>
  <c r="R229" i="6"/>
  <c r="P229" i="6"/>
  <c r="AT229" i="6" s="1"/>
  <c r="N233" i="6"/>
  <c r="AM233" i="6"/>
  <c r="AA235" i="6"/>
  <c r="R235" i="6"/>
  <c r="X235" i="6" s="1"/>
  <c r="U237" i="6"/>
  <c r="W237" i="6" s="1"/>
  <c r="J237" i="6" s="1"/>
  <c r="N237" i="6"/>
  <c r="Y239" i="6"/>
  <c r="O239" i="6"/>
  <c r="AM240" i="6"/>
  <c r="AG240" i="6" s="1"/>
  <c r="U244" i="6"/>
  <c r="N244" i="6"/>
  <c r="AK244" i="6"/>
  <c r="AE244" i="6" s="1"/>
  <c r="P245" i="6"/>
  <c r="AT245" i="6" s="1"/>
  <c r="AK245" i="6"/>
  <c r="AE245" i="6" s="1"/>
  <c r="U249" i="6"/>
  <c r="W249" i="6" s="1"/>
  <c r="J249" i="6" s="1"/>
  <c r="O249" i="6"/>
  <c r="AK249" i="6"/>
  <c r="AE249" i="6" s="1"/>
  <c r="S251" i="6"/>
  <c r="X251" i="6" s="1"/>
  <c r="O252" i="6"/>
  <c r="AL252" i="6"/>
  <c r="AF252" i="6" s="1"/>
  <c r="N256" i="6"/>
  <c r="S256" i="6"/>
  <c r="X256" i="6" s="1"/>
  <c r="M257" i="6"/>
  <c r="AT257" i="6"/>
  <c r="R258" i="6"/>
  <c r="N258" i="6"/>
  <c r="AT639" i="6"/>
  <c r="AT618" i="6"/>
  <c r="AT617" i="6"/>
  <c r="AT580" i="6"/>
  <c r="AT575" i="6"/>
  <c r="AT564" i="6"/>
  <c r="AT561" i="6"/>
  <c r="AT540" i="6"/>
  <c r="AT537" i="6"/>
  <c r="AT522" i="6"/>
  <c r="AT516" i="6"/>
  <c r="AT513" i="6"/>
  <c r="AT508" i="6"/>
  <c r="AT479" i="6"/>
  <c r="AT393" i="6"/>
  <c r="AT387" i="6"/>
  <c r="AT381" i="6"/>
  <c r="AT376" i="6"/>
  <c r="AT339" i="6"/>
  <c r="AT329" i="6"/>
  <c r="AT281" i="6"/>
  <c r="AT249" i="6"/>
  <c r="AT237" i="6"/>
  <c r="AT232" i="6"/>
  <c r="AT284" i="6"/>
  <c r="AT1003" i="6"/>
  <c r="AT1002" i="6"/>
  <c r="AT1001" i="6"/>
  <c r="AT987" i="6"/>
  <c r="AT986" i="6"/>
  <c r="AT985" i="6"/>
  <c r="AT979" i="6"/>
  <c r="AT978" i="6"/>
  <c r="AT977" i="6"/>
  <c r="AT967" i="6"/>
  <c r="AT966" i="6"/>
  <c r="AT951" i="6"/>
  <c r="AT950" i="6"/>
  <c r="AT946" i="6"/>
  <c r="AT945" i="6"/>
  <c r="AT940" i="6"/>
  <c r="AT927" i="6"/>
  <c r="AT926" i="6"/>
  <c r="AT922" i="6"/>
  <c r="AT921" i="6"/>
  <c r="AT903" i="6"/>
  <c r="AT902" i="6"/>
  <c r="AT887" i="6"/>
  <c r="AT886" i="6"/>
  <c r="AT882" i="6"/>
  <c r="AT881" i="6"/>
  <c r="AT876" i="6"/>
  <c r="AT863" i="6"/>
  <c r="AT862" i="6"/>
  <c r="AT858" i="6"/>
  <c r="AT857" i="6"/>
  <c r="AT839" i="6"/>
  <c r="AT838" i="6"/>
  <c r="AT823" i="6"/>
  <c r="AT822" i="6"/>
  <c r="AT818" i="6"/>
  <c r="AT817" i="6"/>
  <c r="AT812" i="6"/>
  <c r="AT799" i="6"/>
  <c r="AT798" i="6"/>
  <c r="AT794" i="6"/>
  <c r="AT793" i="6"/>
  <c r="AT775" i="6"/>
  <c r="AT774" i="6"/>
  <c r="AT759" i="6"/>
  <c r="AT758" i="6"/>
  <c r="AT754" i="6"/>
  <c r="AT753" i="6"/>
  <c r="AT748" i="6"/>
  <c r="AT735" i="6"/>
  <c r="AT734" i="6"/>
  <c r="AT730" i="6"/>
  <c r="AT729" i="6"/>
  <c r="AT711" i="6"/>
  <c r="AT706" i="6"/>
  <c r="AT705" i="6"/>
  <c r="AT695" i="6"/>
  <c r="AT663" i="6"/>
  <c r="AT644" i="6"/>
  <c r="AT634" i="6"/>
  <c r="AT633" i="6"/>
  <c r="AT596" i="6"/>
  <c r="AT593" i="6"/>
  <c r="AT457" i="6"/>
  <c r="AT452" i="6"/>
  <c r="AT449" i="6"/>
  <c r="AT433" i="6"/>
  <c r="AT426" i="6"/>
  <c r="AT420" i="6"/>
  <c r="AT417" i="6"/>
  <c r="AT396" i="6"/>
  <c r="AT361" i="6"/>
  <c r="AT349" i="6"/>
  <c r="AT335" i="6"/>
  <c r="AT308" i="6"/>
  <c r="AT289" i="6"/>
  <c r="AT189" i="6"/>
  <c r="AT180" i="6"/>
  <c r="R87" i="6"/>
  <c r="AK104" i="6"/>
  <c r="V115" i="6"/>
  <c r="R117" i="6"/>
  <c r="V117" i="6"/>
  <c r="W117" i="6" s="1"/>
  <c r="J117" i="6" s="1"/>
  <c r="AL123" i="6"/>
  <c r="M123" i="6"/>
  <c r="Y124" i="6"/>
  <c r="AK124" i="6"/>
  <c r="V129" i="6"/>
  <c r="T129" i="6" s="1"/>
  <c r="N129" i="6"/>
  <c r="V131" i="6"/>
  <c r="T131" i="6" s="1"/>
  <c r="AL131" i="6"/>
  <c r="M136" i="6"/>
  <c r="S136" i="6"/>
  <c r="X136" i="6" s="1"/>
  <c r="AK145" i="6"/>
  <c r="P145" i="6"/>
  <c r="AT145" i="6" s="1"/>
  <c r="Y147" i="6"/>
  <c r="AE147" i="6" s="1"/>
  <c r="P147" i="6"/>
  <c r="AT147" i="6" s="1"/>
  <c r="AL151" i="6"/>
  <c r="U153" i="6"/>
  <c r="AK153" i="6"/>
  <c r="V161" i="6"/>
  <c r="W161" i="6" s="1"/>
  <c r="J161" i="6" s="1"/>
  <c r="S161" i="6"/>
  <c r="P163" i="6"/>
  <c r="AT163" i="6" s="1"/>
  <c r="N163" i="6"/>
  <c r="P169" i="6"/>
  <c r="U169" i="6"/>
  <c r="W169" i="6" s="1"/>
  <c r="J169" i="6" s="1"/>
  <c r="N177" i="6"/>
  <c r="R177" i="6"/>
  <c r="Y179" i="6"/>
  <c r="AE179" i="6" s="1"/>
  <c r="P179" i="6"/>
  <c r="AT179" i="6" s="1"/>
  <c r="Y185" i="6"/>
  <c r="AE185" i="6" s="1"/>
  <c r="M187" i="6"/>
  <c r="AL187" i="6"/>
  <c r="AA192" i="6"/>
  <c r="Y193" i="6"/>
  <c r="Z193" i="6"/>
  <c r="AM195" i="6"/>
  <c r="AG195" i="6" s="1"/>
  <c r="R195" i="6"/>
  <c r="T195" i="6" s="1"/>
  <c r="P196" i="6"/>
  <c r="AT196" i="6" s="1"/>
  <c r="AL196" i="6"/>
  <c r="AF196" i="6" s="1"/>
  <c r="Y200" i="6"/>
  <c r="V200" i="6"/>
  <c r="W200" i="6" s="1"/>
  <c r="J200" i="6" s="1"/>
  <c r="U201" i="6"/>
  <c r="V201" i="6"/>
  <c r="T201" i="6" s="1"/>
  <c r="AA203" i="6"/>
  <c r="M204" i="6"/>
  <c r="Z204" i="6"/>
  <c r="AF204" i="6" s="1"/>
  <c r="P208" i="6"/>
  <c r="AT208" i="6" s="1"/>
  <c r="M208" i="6"/>
  <c r="M209" i="6"/>
  <c r="AK209" i="6"/>
  <c r="AE209" i="6" s="1"/>
  <c r="U211" i="6"/>
  <c r="W211" i="6" s="1"/>
  <c r="J211" i="6" s="1"/>
  <c r="AK213" i="6"/>
  <c r="AE213" i="6" s="1"/>
  <c r="N216" i="6"/>
  <c r="AL216" i="6"/>
  <c r="U217" i="6"/>
  <c r="R218" i="6"/>
  <c r="Y218" i="6"/>
  <c r="AE218" i="6" s="1"/>
  <c r="Y219" i="6"/>
  <c r="AE219" i="6" s="1"/>
  <c r="AL219" i="6"/>
  <c r="M224" i="6"/>
  <c r="AK224" i="6"/>
  <c r="AE224" i="6" s="1"/>
  <c r="M225" i="6"/>
  <c r="V225" i="6"/>
  <c r="W225" i="6" s="1"/>
  <c r="J225" i="6" s="1"/>
  <c r="AL227" i="6"/>
  <c r="M227" i="6"/>
  <c r="Y228" i="6"/>
  <c r="R232" i="6"/>
  <c r="X232" i="6" s="1"/>
  <c r="M232" i="6"/>
  <c r="O233" i="6"/>
  <c r="M233" i="6"/>
  <c r="Z233" i="6"/>
  <c r="AF233" i="6" s="1"/>
  <c r="AK234" i="6"/>
  <c r="AE234" i="6" s="1"/>
  <c r="AM234" i="6"/>
  <c r="M236" i="6"/>
  <c r="Z236" i="6"/>
  <c r="AF236" i="6" s="1"/>
  <c r="N241" i="6"/>
  <c r="Y241" i="6"/>
  <c r="AE241" i="6" s="1"/>
  <c r="AK242" i="6"/>
  <c r="Y243" i="6"/>
  <c r="AE243" i="6" s="1"/>
  <c r="AL243" i="6"/>
  <c r="AT1000" i="6"/>
  <c r="AT999" i="6"/>
  <c r="AT998" i="6"/>
  <c r="AT997" i="6"/>
  <c r="AT996" i="6"/>
  <c r="AT970" i="6"/>
  <c r="AT969" i="6"/>
  <c r="AT964" i="6"/>
  <c r="AT948" i="6"/>
  <c r="AT930" i="6"/>
  <c r="AT929" i="6"/>
  <c r="AT924" i="6"/>
  <c r="AT911" i="6"/>
  <c r="AT910" i="6"/>
  <c r="AT906" i="6"/>
  <c r="AT905" i="6"/>
  <c r="AT900" i="6"/>
  <c r="AT884" i="6"/>
  <c r="AT866" i="6"/>
  <c r="AT865" i="6"/>
  <c r="AT511" i="6"/>
  <c r="AT476" i="6"/>
  <c r="AT412" i="6"/>
  <c r="AT404" i="6"/>
  <c r="AT388" i="6"/>
  <c r="AT377" i="6"/>
  <c r="AT991" i="6"/>
  <c r="AT989" i="6"/>
  <c r="AT961" i="6"/>
  <c r="AT937" i="6"/>
  <c r="AT916" i="6"/>
  <c r="AT897" i="6"/>
  <c r="AT892" i="6"/>
  <c r="AT873" i="6"/>
  <c r="AT833" i="6"/>
  <c r="AT828" i="6"/>
  <c r="AT809" i="6"/>
  <c r="AT769" i="6"/>
  <c r="AT764" i="6"/>
  <c r="AT740" i="6"/>
  <c r="AT700" i="6"/>
  <c r="AT604" i="6"/>
  <c r="AT569" i="6"/>
  <c r="AT503" i="6"/>
  <c r="AT255" i="6"/>
  <c r="AT690" i="6"/>
  <c r="AT689" i="6"/>
  <c r="AT660" i="6"/>
  <c r="AT594" i="6"/>
  <c r="AT548" i="6"/>
  <c r="AT484" i="6"/>
  <c r="AT481" i="6"/>
  <c r="AT465" i="6"/>
  <c r="AT458" i="6"/>
  <c r="AT450" i="6"/>
  <c r="AT444" i="6"/>
  <c r="AT428" i="6"/>
  <c r="AT418" i="6"/>
  <c r="AT392" i="6"/>
  <c r="AT353" i="6"/>
  <c r="AT340" i="6"/>
  <c r="AT328" i="6"/>
  <c r="AT272" i="6"/>
  <c r="AT1005" i="6"/>
  <c r="AT1004" i="6"/>
  <c r="AT992" i="6"/>
  <c r="AT990" i="6"/>
  <c r="AT988" i="6"/>
  <c r="AT962" i="6"/>
  <c r="AT956" i="6"/>
  <c r="AT943" i="6"/>
  <c r="AT942" i="6"/>
  <c r="AT938" i="6"/>
  <c r="AT932" i="6"/>
  <c r="AT898" i="6"/>
  <c r="AT879" i="6"/>
  <c r="AT878" i="6"/>
  <c r="AT874" i="6"/>
  <c r="AT868" i="6"/>
  <c r="AT852" i="6"/>
  <c r="AT834" i="6"/>
  <c r="AT815" i="6"/>
  <c r="AT814" i="6"/>
  <c r="AT810" i="6"/>
  <c r="AT804" i="6"/>
  <c r="AT788" i="6"/>
  <c r="AT770" i="6"/>
  <c r="AT751" i="6"/>
  <c r="AT750" i="6"/>
  <c r="AT746" i="6"/>
  <c r="AT745" i="6"/>
  <c r="AT724" i="6"/>
  <c r="AT703" i="6"/>
  <c r="AT684" i="6"/>
  <c r="AT612" i="6"/>
  <c r="AT572" i="6"/>
  <c r="AT489" i="6"/>
  <c r="AT860" i="6"/>
  <c r="AT847" i="6"/>
  <c r="AT846" i="6"/>
  <c r="AT842" i="6"/>
  <c r="AT841" i="6"/>
  <c r="AT836" i="6"/>
  <c r="AT820" i="6"/>
  <c r="AT802" i="6"/>
  <c r="AT801" i="6"/>
  <c r="AT796" i="6"/>
  <c r="AT783" i="6"/>
  <c r="AT782" i="6"/>
  <c r="AT778" i="6"/>
  <c r="AT777" i="6"/>
  <c r="AT772" i="6"/>
  <c r="AT756" i="6"/>
  <c r="AT738" i="6"/>
  <c r="AT737" i="6"/>
  <c r="AT732" i="6"/>
  <c r="AT719" i="6"/>
  <c r="AT718" i="6"/>
  <c r="AT714" i="6"/>
  <c r="AT713" i="6"/>
  <c r="AT666" i="6"/>
  <c r="AT665" i="6"/>
  <c r="AT650" i="6"/>
  <c r="AT649" i="6"/>
  <c r="AT636" i="6"/>
  <c r="AT626" i="6"/>
  <c r="AT625" i="6"/>
  <c r="AT610" i="6"/>
  <c r="AT609" i="6"/>
  <c r="AT529" i="6"/>
  <c r="AT524" i="6"/>
  <c r="AT514" i="6"/>
  <c r="AT500" i="6"/>
  <c r="AT487" i="6"/>
  <c r="AT394" i="6"/>
  <c r="AT385" i="6"/>
  <c r="AT357" i="6"/>
  <c r="AT348" i="6"/>
  <c r="AT323" i="6"/>
  <c r="AT153" i="6"/>
  <c r="AT274" i="6"/>
  <c r="AT251" i="6"/>
  <c r="AT248" i="6"/>
  <c r="AT168" i="6"/>
  <c r="N81" i="6"/>
  <c r="M100" i="6"/>
  <c r="AA100" i="6"/>
  <c r="Y108" i="6"/>
  <c r="M108" i="6"/>
  <c r="AL132" i="6"/>
  <c r="R140" i="6"/>
  <c r="X140" i="6" s="1"/>
  <c r="AM140" i="6"/>
  <c r="AG140" i="6" s="1"/>
  <c r="O148" i="6"/>
  <c r="AA148" i="6"/>
  <c r="O156" i="6"/>
  <c r="AA156" i="6"/>
  <c r="N164" i="6"/>
  <c r="Z164" i="6"/>
  <c r="N172" i="6"/>
  <c r="Z172" i="6"/>
  <c r="AF172" i="6" s="1"/>
  <c r="U180" i="6"/>
  <c r="N188" i="6"/>
  <c r="Z188" i="6"/>
  <c r="AF188" i="6" s="1"/>
  <c r="M196" i="6"/>
  <c r="V196" i="6"/>
  <c r="S204" i="6"/>
  <c r="AM204" i="6"/>
  <c r="AG204" i="6" s="1"/>
  <c r="O212" i="6"/>
  <c r="Z212" i="6"/>
  <c r="AF212" i="6" s="1"/>
  <c r="AK220" i="6"/>
  <c r="AE220" i="6" s="1"/>
  <c r="AT228" i="6"/>
  <c r="AK228" i="6"/>
  <c r="AT236" i="6"/>
  <c r="AK236" i="6"/>
  <c r="AE236" i="6" s="1"/>
  <c r="M244" i="6"/>
  <c r="V244" i="6"/>
  <c r="S252" i="6"/>
  <c r="X252" i="6" s="1"/>
  <c r="AM252" i="6"/>
  <c r="AG252" i="6" s="1"/>
  <c r="R260" i="6"/>
  <c r="T260" i="6" s="1"/>
  <c r="AL260" i="6"/>
  <c r="AF260" i="6" s="1"/>
  <c r="O268" i="6"/>
  <c r="Z268" i="6"/>
  <c r="AF268" i="6" s="1"/>
  <c r="U276" i="6"/>
  <c r="W276" i="6" s="1"/>
  <c r="J276" i="6" s="1"/>
  <c r="AA109" i="6"/>
  <c r="AG109" i="6" s="1"/>
  <c r="N109" i="6"/>
  <c r="Y133" i="6"/>
  <c r="Y141" i="6"/>
  <c r="S149" i="6"/>
  <c r="S157" i="6"/>
  <c r="R165" i="6"/>
  <c r="AT173" i="6"/>
  <c r="M181" i="6"/>
  <c r="AM181" i="6"/>
  <c r="AG181" i="6" s="1"/>
  <c r="S189" i="6"/>
  <c r="N197" i="6"/>
  <c r="AK197" i="6"/>
  <c r="AE197" i="6" s="1"/>
  <c r="V205" i="6"/>
  <c r="W205" i="6" s="1"/>
  <c r="J205" i="6" s="1"/>
  <c r="P213" i="6"/>
  <c r="AM213" i="6"/>
  <c r="AG213" i="6" s="1"/>
  <c r="S221" i="6"/>
  <c r="X221" i="6" s="1"/>
  <c r="H221" i="6" s="1"/>
  <c r="S229" i="6"/>
  <c r="R237" i="6"/>
  <c r="T237" i="6" s="1"/>
  <c r="M245" i="6"/>
  <c r="AA245" i="6"/>
  <c r="AG245" i="6" s="1"/>
  <c r="V253" i="6"/>
  <c r="T253" i="6" s="1"/>
  <c r="U261" i="6"/>
  <c r="P269" i="6"/>
  <c r="AT269" i="6" s="1"/>
  <c r="AL269" i="6"/>
  <c r="AT460" i="6"/>
  <c r="AT436" i="6"/>
  <c r="AT364" i="6"/>
  <c r="AT354" i="6"/>
  <c r="AT347" i="6"/>
  <c r="AT332" i="6"/>
  <c r="AT324" i="6"/>
  <c r="AT316" i="6"/>
  <c r="AT307" i="6"/>
  <c r="AT306" i="6"/>
  <c r="AT300" i="6"/>
  <c r="AT285" i="6"/>
  <c r="AT268" i="6"/>
  <c r="AT241" i="6"/>
  <c r="AT216" i="6"/>
  <c r="AT212" i="6"/>
  <c r="AT687" i="6"/>
  <c r="AT674" i="6"/>
  <c r="AT673" i="6"/>
  <c r="AT671" i="6"/>
  <c r="AT658" i="6"/>
  <c r="AT657" i="6"/>
  <c r="AT631" i="6"/>
  <c r="AT620" i="6"/>
  <c r="AT615" i="6"/>
  <c r="AT588" i="6"/>
  <c r="AT585" i="6"/>
  <c r="AT570" i="6"/>
  <c r="AT545" i="6"/>
  <c r="AT505" i="6"/>
  <c r="AT490" i="6"/>
  <c r="AT468" i="6"/>
  <c r="AT389" i="6"/>
  <c r="AT380" i="6"/>
  <c r="AT369" i="6"/>
  <c r="AT365" i="6"/>
  <c r="AT359" i="6"/>
  <c r="AT345" i="6"/>
  <c r="AT336" i="6"/>
  <c r="AT333" i="6"/>
  <c r="AA313" i="6"/>
  <c r="AG313" i="6" s="1"/>
  <c r="P313" i="6"/>
  <c r="AT313" i="6" s="1"/>
  <c r="AA312" i="6"/>
  <c r="AG312" i="6" s="1"/>
  <c r="V309" i="6"/>
  <c r="T309" i="6" s="1"/>
  <c r="AM308" i="6"/>
  <c r="AG308" i="6" s="1"/>
  <c r="S308" i="6"/>
  <c r="X308" i="6" s="1"/>
  <c r="H308" i="6" s="1"/>
  <c r="U305" i="6"/>
  <c r="W305" i="6" s="1"/>
  <c r="J305" i="6" s="1"/>
  <c r="N304" i="6"/>
  <c r="AL301" i="6"/>
  <c r="P301" i="6"/>
  <c r="AT301" i="6" s="1"/>
  <c r="Z300" i="6"/>
  <c r="AF300" i="6" s="1"/>
  <c r="O300" i="6"/>
  <c r="AA297" i="6"/>
  <c r="AG297" i="6" s="1"/>
  <c r="P297" i="6"/>
  <c r="AT297" i="6" s="1"/>
  <c r="U296" i="6"/>
  <c r="W296" i="6" s="1"/>
  <c r="J296" i="6" s="1"/>
  <c r="R293" i="6"/>
  <c r="X293" i="6" s="1"/>
  <c r="AA292" i="6"/>
  <c r="AG292" i="6" s="1"/>
  <c r="P292" i="6"/>
  <c r="AT292" i="6" s="1"/>
  <c r="AL289" i="6"/>
  <c r="AF289" i="6" s="1"/>
  <c r="R289" i="6"/>
  <c r="X289" i="6" s="1"/>
  <c r="H289" i="6" s="1"/>
  <c r="AK288" i="6"/>
  <c r="AE288" i="6" s="1"/>
  <c r="AK285" i="6"/>
  <c r="AE285" i="6" s="1"/>
  <c r="M285" i="6"/>
  <c r="V284" i="6"/>
  <c r="W284" i="6" s="1"/>
  <c r="J284" i="6" s="1"/>
  <c r="M284" i="6"/>
  <c r="Y281" i="6"/>
  <c r="AE281" i="6" s="1"/>
  <c r="N281" i="6"/>
  <c r="R280" i="6"/>
  <c r="T280" i="6" s="1"/>
  <c r="AK277" i="6"/>
  <c r="AE277" i="6" s="1"/>
  <c r="N277" i="6"/>
  <c r="Y276" i="6"/>
  <c r="AE276" i="6" s="1"/>
  <c r="M276" i="6"/>
  <c r="AK273" i="6"/>
  <c r="AE273" i="6" s="1"/>
  <c r="R269" i="6"/>
  <c r="T269" i="6" s="1"/>
  <c r="AA268" i="6"/>
  <c r="AG268" i="6" s="1"/>
  <c r="N268" i="6"/>
  <c r="P266" i="6"/>
  <c r="AT266" i="6" s="1"/>
  <c r="Y261" i="6"/>
  <c r="AE261" i="6" s="1"/>
  <c r="AK260" i="6"/>
  <c r="AE260" i="6" s="1"/>
  <c r="P260" i="6"/>
  <c r="AT260" i="6" s="1"/>
  <c r="Y257" i="6"/>
  <c r="AE257" i="6" s="1"/>
  <c r="U253" i="6"/>
  <c r="AK252" i="6"/>
  <c r="AE252" i="6" s="1"/>
  <c r="P252" i="6"/>
  <c r="AT252" i="6" s="1"/>
  <c r="N250" i="6"/>
  <c r="AM248" i="6"/>
  <c r="AG248" i="6" s="1"/>
  <c r="V245" i="6"/>
  <c r="T245" i="6" s="1"/>
  <c r="AL244" i="6"/>
  <c r="AF244" i="6" s="1"/>
  <c r="AT244" i="6"/>
  <c r="V242" i="6"/>
  <c r="W242" i="6" s="1"/>
  <c r="J242" i="6" s="1"/>
  <c r="AA241" i="6"/>
  <c r="AG241" i="6" s="1"/>
  <c r="AK237" i="6"/>
  <c r="AE237" i="6" s="1"/>
  <c r="M237" i="6"/>
  <c r="U236" i="6"/>
  <c r="W236" i="6" s="1"/>
  <c r="J236" i="6" s="1"/>
  <c r="AL234" i="6"/>
  <c r="AA233" i="6"/>
  <c r="AK229" i="6"/>
  <c r="AE229" i="6" s="1"/>
  <c r="M229" i="6"/>
  <c r="S228" i="6"/>
  <c r="X228" i="6" s="1"/>
  <c r="AA226" i="6"/>
  <c r="AG226" i="6" s="1"/>
  <c r="Y225" i="6"/>
  <c r="AE225" i="6" s="1"/>
  <c r="Y221" i="6"/>
  <c r="AE221" i="6" s="1"/>
  <c r="AM220" i="6"/>
  <c r="AG220" i="6" s="1"/>
  <c r="R220" i="6"/>
  <c r="V217" i="6"/>
  <c r="T217" i="6" s="1"/>
  <c r="S213" i="6"/>
  <c r="X213" i="6" s="1"/>
  <c r="AA212" i="6"/>
  <c r="AG212" i="6" s="1"/>
  <c r="N212" i="6"/>
  <c r="AA209" i="6"/>
  <c r="AA205" i="6"/>
  <c r="AG205" i="6" s="1"/>
  <c r="R204" i="6"/>
  <c r="T204" i="6" s="1"/>
  <c r="AM197" i="6"/>
  <c r="P197" i="6"/>
  <c r="AT197" i="6" s="1"/>
  <c r="U196" i="6"/>
  <c r="AM192" i="6"/>
  <c r="U189" i="6"/>
  <c r="Y188" i="6"/>
  <c r="Z185" i="6"/>
  <c r="AF185" i="6" s="1"/>
  <c r="AK184" i="6"/>
  <c r="AE184" i="6" s="1"/>
  <c r="P183" i="6"/>
  <c r="P181" i="6"/>
  <c r="S180" i="6"/>
  <c r="M178" i="6"/>
  <c r="O177" i="6"/>
  <c r="AT176" i="6"/>
  <c r="V173" i="6"/>
  <c r="AA172" i="6"/>
  <c r="AG172" i="6" s="1"/>
  <c r="M172" i="6"/>
  <c r="AM170" i="6"/>
  <c r="R169" i="6"/>
  <c r="T169" i="6" s="1"/>
  <c r="U168" i="6"/>
  <c r="W168" i="6" s="1"/>
  <c r="J168" i="6" s="1"/>
  <c r="AA165" i="6"/>
  <c r="AL164" i="6"/>
  <c r="O164" i="6"/>
  <c r="AA161" i="6"/>
  <c r="Y160" i="6"/>
  <c r="AL157" i="6"/>
  <c r="V153" i="6"/>
  <c r="AA152" i="6"/>
  <c r="AM149" i="6"/>
  <c r="AG149" i="6" s="1"/>
  <c r="M149" i="6"/>
  <c r="S148" i="6"/>
  <c r="AM145" i="6"/>
  <c r="M145" i="6"/>
  <c r="P143" i="6"/>
  <c r="R141" i="6"/>
  <c r="Z140" i="6"/>
  <c r="AL138" i="6"/>
  <c r="AF138" i="6" s="1"/>
  <c r="S133" i="6"/>
  <c r="Z132" i="6"/>
  <c r="AF132" i="6" s="1"/>
  <c r="M132" i="6"/>
  <c r="AM128" i="6"/>
  <c r="AL125" i="6"/>
  <c r="V124" i="6"/>
  <c r="Y123" i="6"/>
  <c r="AE123" i="6" s="1"/>
  <c r="R121" i="6"/>
  <c r="T121" i="6" s="1"/>
  <c r="AM117" i="6"/>
  <c r="Z116" i="6"/>
  <c r="AF116" i="6" s="1"/>
  <c r="AK112" i="6"/>
  <c r="AK107" i="6"/>
  <c r="U104" i="6"/>
  <c r="W104" i="6" s="1"/>
  <c r="J104" i="6" s="1"/>
  <c r="N100" i="6"/>
  <c r="R96" i="6"/>
  <c r="U89" i="6"/>
  <c r="P77" i="6"/>
  <c r="AT77" i="6" s="1"/>
  <c r="AT482" i="6"/>
  <c r="AT220" i="6"/>
  <c r="AT211" i="6"/>
  <c r="R180" i="6"/>
  <c r="AK177" i="6"/>
  <c r="AE177" i="6" s="1"/>
  <c r="U173" i="6"/>
  <c r="Y172" i="6"/>
  <c r="Y165" i="6"/>
  <c r="AE165" i="6" s="1"/>
  <c r="AA164" i="6"/>
  <c r="AG164" i="6" s="1"/>
  <c r="M164" i="6"/>
  <c r="AK157" i="6"/>
  <c r="AM156" i="6"/>
  <c r="P156" i="6"/>
  <c r="AK149" i="6"/>
  <c r="AE149" i="6" s="1"/>
  <c r="AT148" i="6"/>
  <c r="Y140" i="6"/>
  <c r="AE140" i="6" s="1"/>
  <c r="R133" i="6"/>
  <c r="Y132" i="6"/>
  <c r="AE132" i="6" s="1"/>
  <c r="AL129" i="6"/>
  <c r="U125" i="6"/>
  <c r="W125" i="6" s="1"/>
  <c r="J125" i="6" s="1"/>
  <c r="U124" i="6"/>
  <c r="P121" i="6"/>
  <c r="Y117" i="6"/>
  <c r="Y116" i="6"/>
  <c r="AM108" i="6"/>
  <c r="O89" i="6"/>
  <c r="Y72" i="6"/>
  <c r="AK175" i="6"/>
  <c r="Y191" i="6"/>
  <c r="AA207" i="6"/>
  <c r="V223" i="6"/>
  <c r="T223" i="6" s="1"/>
  <c r="N231" i="6"/>
  <c r="Y255" i="6"/>
  <c r="AK263" i="6"/>
  <c r="AT112" i="6"/>
  <c r="AK88" i="6"/>
  <c r="Y88" i="6"/>
  <c r="Y112" i="6"/>
  <c r="V120" i="6"/>
  <c r="Y128" i="6"/>
  <c r="AE128" i="6" s="1"/>
  <c r="N144" i="6"/>
  <c r="M152" i="6"/>
  <c r="AM152" i="6"/>
  <c r="P160" i="6"/>
  <c r="AM168" i="6"/>
  <c r="AM176" i="6"/>
  <c r="V184" i="6"/>
  <c r="W184" i="6" s="1"/>
  <c r="J184" i="6" s="1"/>
  <c r="Y192" i="6"/>
  <c r="AE192" i="6" s="1"/>
  <c r="S200" i="6"/>
  <c r="X200" i="6" s="1"/>
  <c r="AK208" i="6"/>
  <c r="AE208" i="6" s="1"/>
  <c r="V216" i="6"/>
  <c r="T216" i="6" s="1"/>
  <c r="V224" i="6"/>
  <c r="W224" i="6" s="1"/>
  <c r="J224" i="6" s="1"/>
  <c r="AK232" i="6"/>
  <c r="AE232" i="6" s="1"/>
  <c r="S240" i="6"/>
  <c r="X240" i="6" s="1"/>
  <c r="M248" i="6"/>
  <c r="AL248" i="6"/>
  <c r="AM256" i="6"/>
  <c r="V264" i="6"/>
  <c r="W264" i="6" s="1"/>
  <c r="J264" i="6" s="1"/>
  <c r="N272" i="6"/>
  <c r="AM272" i="6"/>
  <c r="AG272" i="6" s="1"/>
  <c r="N85" i="6"/>
  <c r="S73" i="6"/>
  <c r="O73" i="6"/>
  <c r="Z105" i="6"/>
  <c r="AF105" i="6" s="1"/>
  <c r="P105" i="6"/>
  <c r="O137" i="6"/>
  <c r="N145" i="6"/>
  <c r="AL145" i="6"/>
  <c r="Z153" i="6"/>
  <c r="O161" i="6"/>
  <c r="AM161" i="6"/>
  <c r="Z169" i="6"/>
  <c r="V177" i="6"/>
  <c r="R185" i="6"/>
  <c r="X185" i="6" s="1"/>
  <c r="AT193" i="6"/>
  <c r="AL193" i="6"/>
  <c r="O201" i="6"/>
  <c r="AK201" i="6"/>
  <c r="AE201" i="6" s="1"/>
  <c r="R209" i="6"/>
  <c r="X209" i="6" s="1"/>
  <c r="AM209" i="6"/>
  <c r="P217" i="6"/>
  <c r="AT217" i="6" s="1"/>
  <c r="AA217" i="6"/>
  <c r="P225" i="6"/>
  <c r="AT225" i="6" s="1"/>
  <c r="AA225" i="6"/>
  <c r="AG225" i="6" s="1"/>
  <c r="AT233" i="6"/>
  <c r="AK233" i="6"/>
  <c r="AE233" i="6" s="1"/>
  <c r="O241" i="6"/>
  <c r="Z241" i="6"/>
  <c r="AF241" i="6" s="1"/>
  <c r="R249" i="6"/>
  <c r="X249" i="6" s="1"/>
  <c r="AL249" i="6"/>
  <c r="AF249" i="6" s="1"/>
  <c r="S257" i="6"/>
  <c r="X257" i="6" s="1"/>
  <c r="AM257" i="6"/>
  <c r="AG257" i="6" s="1"/>
  <c r="P265" i="6"/>
  <c r="AT265" i="6" s="1"/>
  <c r="AA265" i="6"/>
  <c r="AG265" i="6" s="1"/>
  <c r="S273" i="6"/>
  <c r="X273" i="6" s="1"/>
  <c r="H273" i="6" s="1"/>
  <c r="AM273" i="6"/>
  <c r="AG273" i="6" s="1"/>
  <c r="AT692" i="6"/>
  <c r="AT676" i="6"/>
  <c r="AT647" i="6"/>
  <c r="AT578" i="6"/>
  <c r="AT577" i="6"/>
  <c r="AT556" i="6"/>
  <c r="AT554" i="6"/>
  <c r="AT553" i="6"/>
  <c r="AT532" i="6"/>
  <c r="AT473" i="6"/>
  <c r="AT441" i="6"/>
  <c r="AT425" i="6"/>
  <c r="AT409" i="6"/>
  <c r="AT401" i="6"/>
  <c r="AT379" i="6"/>
  <c r="AT372" i="6"/>
  <c r="AT368" i="6"/>
  <c r="AT337" i="6"/>
  <c r="AT321" i="6"/>
  <c r="AT312" i="6"/>
  <c r="AT305" i="6"/>
  <c r="AT296" i="6"/>
  <c r="AT291" i="6"/>
  <c r="AT261" i="6"/>
  <c r="AT253" i="6"/>
  <c r="AL169" i="6"/>
  <c r="P165" i="6"/>
  <c r="AT165" i="6" s="1"/>
  <c r="U164" i="6"/>
  <c r="R160" i="6"/>
  <c r="X160" i="6" s="1"/>
  <c r="R157" i="6"/>
  <c r="Y156" i="6"/>
  <c r="AE156" i="6" s="1"/>
  <c r="AM153" i="6"/>
  <c r="AG153" i="6" s="1"/>
  <c r="O153" i="6"/>
  <c r="P152" i="6"/>
  <c r="AT152" i="6" s="1"/>
  <c r="V149" i="6"/>
  <c r="Z148" i="6"/>
  <c r="M148" i="6"/>
  <c r="S145" i="6"/>
  <c r="U144" i="6"/>
  <c r="AL141" i="6"/>
  <c r="Z137" i="6"/>
  <c r="AF137" i="6" s="1"/>
  <c r="AK136" i="6"/>
  <c r="AM133" i="6"/>
  <c r="N133" i="6"/>
  <c r="R132" i="6"/>
  <c r="X132" i="6" s="1"/>
  <c r="P128" i="6"/>
  <c r="P125" i="6"/>
  <c r="AT125" i="6" s="1"/>
  <c r="M124" i="6"/>
  <c r="Y120" i="6"/>
  <c r="N117" i="6"/>
  <c r="N116" i="6"/>
  <c r="Z113" i="6"/>
  <c r="AF113" i="6" s="1"/>
  <c r="AL109" i="6"/>
  <c r="U108" i="6"/>
  <c r="W108" i="6" s="1"/>
  <c r="J108" i="6" s="1"/>
  <c r="AA105" i="6"/>
  <c r="AL100" i="6"/>
  <c r="Z97" i="6"/>
  <c r="N92" i="6"/>
  <c r="N84" i="6"/>
  <c r="N186" i="6"/>
  <c r="AA218" i="6"/>
  <c r="AT205" i="6"/>
  <c r="AK193" i="6"/>
  <c r="O193" i="6"/>
  <c r="P192" i="6"/>
  <c r="AK189" i="6"/>
  <c r="AE189" i="6" s="1"/>
  <c r="AM188" i="6"/>
  <c r="AM185" i="6"/>
  <c r="P185" i="6"/>
  <c r="AT185" i="6" s="1"/>
  <c r="M184" i="6"/>
  <c r="U181" i="6"/>
  <c r="W181" i="6" s="1"/>
  <c r="J181" i="6" s="1"/>
  <c r="AA180" i="6"/>
  <c r="AG180" i="6" s="1"/>
  <c r="M180" i="6"/>
  <c r="U177" i="6"/>
  <c r="U176" i="6"/>
  <c r="AK173" i="6"/>
  <c r="AE173" i="6" s="1"/>
  <c r="R172" i="6"/>
  <c r="X172" i="6" s="1"/>
  <c r="H172" i="6" s="1"/>
  <c r="AA169" i="6"/>
  <c r="AG169" i="6" s="1"/>
  <c r="AL168" i="6"/>
  <c r="AM165" i="6"/>
  <c r="AG165" i="6" s="1"/>
  <c r="N165" i="6"/>
  <c r="S164" i="6"/>
  <c r="P161" i="6"/>
  <c r="AT161" i="6" s="1"/>
  <c r="AT157" i="6"/>
  <c r="V156" i="6"/>
  <c r="W156" i="6" s="1"/>
  <c r="J156" i="6" s="1"/>
  <c r="AL153" i="6"/>
  <c r="M153" i="6"/>
  <c r="N152" i="6"/>
  <c r="R149" i="6"/>
  <c r="Y148" i="6"/>
  <c r="AE148" i="6" s="1"/>
  <c r="R145" i="6"/>
  <c r="T145" i="6" s="1"/>
  <c r="S144" i="6"/>
  <c r="X144" i="6" s="1"/>
  <c r="AK141" i="6"/>
  <c r="AL140" i="6"/>
  <c r="P140" i="6"/>
  <c r="AT140" i="6" s="1"/>
  <c r="Y137" i="6"/>
  <c r="U136" i="6"/>
  <c r="AL133" i="6"/>
  <c r="AM132" i="6"/>
  <c r="AG132" i="6" s="1"/>
  <c r="P132" i="6"/>
  <c r="P129" i="6"/>
  <c r="N128" i="6"/>
  <c r="M125" i="6"/>
  <c r="R120" i="6"/>
  <c r="O113" i="6"/>
  <c r="Y109" i="6"/>
  <c r="S105" i="6"/>
  <c r="Z100" i="6"/>
  <c r="R97" i="6"/>
  <c r="AA81" i="6"/>
  <c r="R99" i="6"/>
  <c r="T99" i="6" s="1"/>
  <c r="N99" i="6"/>
  <c r="Y139" i="6"/>
  <c r="AE139" i="6" s="1"/>
  <c r="R147" i="6"/>
  <c r="X147" i="6" s="1"/>
  <c r="R155" i="6"/>
  <c r="P171" i="6"/>
  <c r="AL179" i="6"/>
  <c r="AT187" i="6"/>
  <c r="M203" i="6"/>
  <c r="AM203" i="6"/>
  <c r="S211" i="6"/>
  <c r="X211" i="6" s="1"/>
  <c r="AA219" i="6"/>
  <c r="AK227" i="6"/>
  <c r="V235" i="6"/>
  <c r="AT243" i="6"/>
  <c r="AM251" i="6"/>
  <c r="AK259" i="6"/>
  <c r="AE259" i="6" s="1"/>
  <c r="S267" i="6"/>
  <c r="X267" i="6" s="1"/>
  <c r="AL164" i="25"/>
  <c r="AK164" i="25"/>
  <c r="AJ164" i="25"/>
  <c r="AI164" i="25"/>
  <c r="AH164" i="25"/>
  <c r="AG164" i="25"/>
  <c r="AC164" i="25"/>
  <c r="AB164" i="25"/>
  <c r="AA164" i="25"/>
  <c r="Z164" i="25"/>
  <c r="Y164" i="25"/>
  <c r="X164" i="25"/>
  <c r="AC163" i="25"/>
  <c r="AB163" i="25"/>
  <c r="AA163" i="25"/>
  <c r="AL163" i="25"/>
  <c r="AK163" i="25"/>
  <c r="AJ163" i="25"/>
  <c r="AI163" i="25"/>
  <c r="AH163" i="25"/>
  <c r="AG163" i="25"/>
  <c r="Z163" i="25"/>
  <c r="Y163" i="25"/>
  <c r="X163" i="25"/>
  <c r="AL162" i="25"/>
  <c r="AK162" i="25"/>
  <c r="AJ162" i="25"/>
  <c r="AI162" i="25"/>
  <c r="AH162" i="25"/>
  <c r="AG162" i="25"/>
  <c r="AC162" i="25"/>
  <c r="AB162" i="25"/>
  <c r="AA162" i="25"/>
  <c r="Z162" i="25"/>
  <c r="Y162" i="25"/>
  <c r="X162" i="25"/>
  <c r="AL161" i="25"/>
  <c r="AK161" i="25"/>
  <c r="AJ161" i="25"/>
  <c r="AI161" i="25"/>
  <c r="AH161" i="25"/>
  <c r="AG161" i="25"/>
  <c r="AC161" i="25"/>
  <c r="AB161" i="25"/>
  <c r="AA161" i="25"/>
  <c r="Z161" i="25"/>
  <c r="Y161" i="25"/>
  <c r="X161" i="25"/>
  <c r="AL160" i="25"/>
  <c r="AK160" i="25"/>
  <c r="AJ160" i="25"/>
  <c r="AI160" i="25"/>
  <c r="AH160" i="25"/>
  <c r="AG160" i="25"/>
  <c r="AC160" i="25"/>
  <c r="AB160" i="25"/>
  <c r="AA160" i="25"/>
  <c r="Z160" i="25"/>
  <c r="Y160" i="25"/>
  <c r="X160" i="25"/>
  <c r="AL159" i="25"/>
  <c r="AK159" i="25"/>
  <c r="AJ159" i="25"/>
  <c r="AI159" i="25"/>
  <c r="AH159" i="25"/>
  <c r="AG159" i="25"/>
  <c r="AC159" i="25"/>
  <c r="AB159" i="25"/>
  <c r="AA159" i="25"/>
  <c r="Z159" i="25"/>
  <c r="Y159" i="25"/>
  <c r="X159" i="25"/>
  <c r="AL158" i="25"/>
  <c r="AK158" i="25"/>
  <c r="AJ158" i="25"/>
  <c r="AI158" i="25"/>
  <c r="AH158" i="25"/>
  <c r="AG158" i="25"/>
  <c r="AC158" i="25"/>
  <c r="AB158" i="25"/>
  <c r="AA158" i="25"/>
  <c r="Z158" i="25"/>
  <c r="Y158" i="25"/>
  <c r="X158" i="25"/>
  <c r="AG156" i="25"/>
  <c r="AH156" i="25"/>
  <c r="AI156" i="25"/>
  <c r="X156" i="25"/>
  <c r="AJ156" i="25"/>
  <c r="Y156" i="25"/>
  <c r="AK156" i="25"/>
  <c r="Z156" i="25"/>
  <c r="AL156" i="25"/>
  <c r="AA156" i="25"/>
  <c r="AB156" i="25"/>
  <c r="AC156" i="25"/>
  <c r="AH155" i="25"/>
  <c r="AI155" i="25"/>
  <c r="X155" i="25"/>
  <c r="AJ155" i="25"/>
  <c r="Y155" i="25"/>
  <c r="AK155" i="25"/>
  <c r="Z155" i="25"/>
  <c r="AL155" i="25"/>
  <c r="AA155" i="25"/>
  <c r="AB155" i="25"/>
  <c r="AC155" i="25"/>
  <c r="AG155" i="25"/>
  <c r="AI154" i="25"/>
  <c r="X154" i="25"/>
  <c r="AJ154" i="25"/>
  <c r="Y154" i="25"/>
  <c r="AK154" i="25"/>
  <c r="Z154" i="25"/>
  <c r="AL154" i="25"/>
  <c r="AA154" i="25"/>
  <c r="AB154" i="25"/>
  <c r="AC154" i="25"/>
  <c r="AG154" i="25"/>
  <c r="AH154" i="25"/>
  <c r="AJ153" i="25"/>
  <c r="Y153" i="25"/>
  <c r="AK153" i="25"/>
  <c r="Z153" i="25"/>
  <c r="AL153" i="25"/>
  <c r="AA153" i="25"/>
  <c r="AB153" i="25"/>
  <c r="AC153" i="25"/>
  <c r="AG153" i="25"/>
  <c r="AH153" i="25"/>
  <c r="AI153" i="25"/>
  <c r="X153" i="25"/>
  <c r="AK152" i="25"/>
  <c r="Z152" i="25"/>
  <c r="AL152" i="25"/>
  <c r="AA152" i="25"/>
  <c r="AB152" i="25"/>
  <c r="AC152" i="25"/>
  <c r="AG152" i="25"/>
  <c r="AH152" i="25"/>
  <c r="AI152" i="25"/>
  <c r="X152" i="25"/>
  <c r="AJ152" i="25"/>
  <c r="Y152" i="25"/>
  <c r="AL151" i="25"/>
  <c r="AA151" i="25"/>
  <c r="AB151" i="25"/>
  <c r="AC151" i="25"/>
  <c r="AG151" i="25"/>
  <c r="AH151" i="25"/>
  <c r="AI151" i="25"/>
  <c r="X151" i="25"/>
  <c r="AJ151" i="25"/>
  <c r="Y151" i="25"/>
  <c r="AK151" i="25"/>
  <c r="Z151" i="25"/>
  <c r="AC157" i="25"/>
  <c r="AG157" i="25"/>
  <c r="AH157" i="25"/>
  <c r="AI157" i="25"/>
  <c r="X157" i="25"/>
  <c r="AJ157" i="25"/>
  <c r="Y157" i="25"/>
  <c r="AK157" i="25"/>
  <c r="Z157" i="25"/>
  <c r="AL157" i="25"/>
  <c r="AA157" i="25"/>
  <c r="AB157" i="25"/>
  <c r="AK148" i="25"/>
  <c r="AJ148" i="25"/>
  <c r="AI148" i="25"/>
  <c r="X148" i="25"/>
  <c r="AH148" i="25"/>
  <c r="AG148" i="25"/>
  <c r="AC148" i="25"/>
  <c r="Y148" i="25"/>
  <c r="Z148" i="25"/>
  <c r="AB148" i="25"/>
  <c r="AL148" i="25"/>
  <c r="AA148" i="25"/>
  <c r="AJ147" i="25"/>
  <c r="AI147" i="25"/>
  <c r="AH147" i="25"/>
  <c r="AG147" i="25"/>
  <c r="AC147" i="25"/>
  <c r="AB147" i="25"/>
  <c r="X147" i="25"/>
  <c r="Y147" i="25"/>
  <c r="AL147" i="25"/>
  <c r="AA147" i="25"/>
  <c r="Z147" i="25"/>
  <c r="AK147" i="25"/>
  <c r="AI146" i="25"/>
  <c r="AH146" i="25"/>
  <c r="AG146" i="25"/>
  <c r="AC146" i="25"/>
  <c r="AB146" i="25"/>
  <c r="AA146" i="25"/>
  <c r="AL146" i="25"/>
  <c r="X146" i="25"/>
  <c r="AK146" i="25"/>
  <c r="Z146" i="25"/>
  <c r="Y146" i="25"/>
  <c r="AJ146" i="25"/>
  <c r="AH145" i="25"/>
  <c r="AG145" i="25"/>
  <c r="AC145" i="25"/>
  <c r="AB145" i="25"/>
  <c r="AL145" i="25"/>
  <c r="AA145" i="25"/>
  <c r="Z145" i="25"/>
  <c r="AK145" i="25"/>
  <c r="AJ145" i="25"/>
  <c r="Y145" i="25"/>
  <c r="X145" i="25"/>
  <c r="AI145" i="25"/>
  <c r="AG144" i="25"/>
  <c r="AC144" i="25"/>
  <c r="AB144" i="25"/>
  <c r="AA144" i="25"/>
  <c r="AL144" i="25"/>
  <c r="AK144" i="25"/>
  <c r="Z144" i="25"/>
  <c r="Y144" i="25"/>
  <c r="AJ144" i="25"/>
  <c r="AI144" i="25"/>
  <c r="X144" i="25"/>
  <c r="AH144" i="25"/>
  <c r="AC143" i="25"/>
  <c r="AB143" i="25"/>
  <c r="AL143" i="25"/>
  <c r="AA143" i="25"/>
  <c r="AK143" i="25"/>
  <c r="Z143" i="25"/>
  <c r="AJ143" i="25"/>
  <c r="Y143" i="25"/>
  <c r="X143" i="25"/>
  <c r="AI143" i="25"/>
  <c r="AH143" i="25"/>
  <c r="AG143" i="25"/>
  <c r="B146" i="23"/>
  <c r="AB150" i="25"/>
  <c r="AL150" i="25"/>
  <c r="AA150" i="25"/>
  <c r="AK150" i="25"/>
  <c r="Z150" i="25"/>
  <c r="AJ150" i="25"/>
  <c r="Y150" i="25"/>
  <c r="AI150" i="25"/>
  <c r="X150" i="25"/>
  <c r="AH150" i="25"/>
  <c r="AG150" i="25"/>
  <c r="AC150" i="25"/>
  <c r="B138" i="23"/>
  <c r="AB142" i="25"/>
  <c r="AL142" i="25"/>
  <c r="AA142" i="25"/>
  <c r="AK142" i="25"/>
  <c r="Z142" i="25"/>
  <c r="AJ142" i="25"/>
  <c r="Y142" i="25"/>
  <c r="AI142" i="25"/>
  <c r="X142" i="25"/>
  <c r="AH142" i="25"/>
  <c r="AG142" i="25"/>
  <c r="AC142" i="25"/>
  <c r="AL149" i="25"/>
  <c r="AA149" i="25"/>
  <c r="AK149" i="25"/>
  <c r="AJ149" i="25"/>
  <c r="Y149" i="25"/>
  <c r="AI149" i="25"/>
  <c r="X149" i="25"/>
  <c r="AH149" i="25"/>
  <c r="Z149" i="25"/>
  <c r="AG149" i="25"/>
  <c r="AC149" i="25"/>
  <c r="AB149" i="25"/>
  <c r="AL141" i="25"/>
  <c r="AA141" i="25"/>
  <c r="AK141" i="25"/>
  <c r="AJ141" i="25"/>
  <c r="Y141" i="25"/>
  <c r="AI141" i="25"/>
  <c r="X141" i="25"/>
  <c r="AH141" i="25"/>
  <c r="Z141" i="25"/>
  <c r="AG141" i="25"/>
  <c r="AC141" i="25"/>
  <c r="AB141" i="25"/>
  <c r="AJ140" i="25"/>
  <c r="AC140" i="25"/>
  <c r="Y140" i="25"/>
  <c r="AK140" i="25"/>
  <c r="AG140" i="25"/>
  <c r="Z140" i="25"/>
  <c r="AL140" i="25"/>
  <c r="AH140" i="25"/>
  <c r="AA140" i="25"/>
  <c r="X140" i="25"/>
  <c r="AI140" i="25"/>
  <c r="AB140" i="25"/>
  <c r="AK139" i="25"/>
  <c r="AG139" i="25"/>
  <c r="Z139" i="25"/>
  <c r="AL139" i="25"/>
  <c r="AH139" i="25"/>
  <c r="AA139" i="25"/>
  <c r="AI139" i="25"/>
  <c r="AB139" i="25"/>
  <c r="X139" i="25"/>
  <c r="AJ139" i="25"/>
  <c r="AC139" i="25"/>
  <c r="Y139" i="25"/>
  <c r="AK138" i="25"/>
  <c r="AG138" i="25"/>
  <c r="Z138" i="25"/>
  <c r="AL138" i="25"/>
  <c r="AH138" i="25"/>
  <c r="AA138" i="25"/>
  <c r="AI138" i="25"/>
  <c r="AB138" i="25"/>
  <c r="X138" i="25"/>
  <c r="Y138" i="25"/>
  <c r="AJ138" i="25"/>
  <c r="AC138" i="25"/>
  <c r="AL137" i="25"/>
  <c r="AH137" i="25"/>
  <c r="AA137" i="25"/>
  <c r="AI137" i="25"/>
  <c r="AB137" i="25"/>
  <c r="X137" i="25"/>
  <c r="AJ137" i="25"/>
  <c r="AC137" i="25"/>
  <c r="Y137" i="25"/>
  <c r="AK137" i="25"/>
  <c r="AG137" i="25"/>
  <c r="Z137" i="25"/>
  <c r="AL136" i="25"/>
  <c r="AH136" i="25"/>
  <c r="AA136" i="25"/>
  <c r="AI136" i="25"/>
  <c r="AB136" i="25"/>
  <c r="X136" i="25"/>
  <c r="AJ136" i="25"/>
  <c r="AC136" i="25"/>
  <c r="Y136" i="25"/>
  <c r="Z136" i="25"/>
  <c r="AK136" i="25"/>
  <c r="AG136" i="25"/>
  <c r="M72" i="6"/>
  <c r="M83" i="6"/>
  <c r="AM81" i="6"/>
  <c r="AA68" i="6"/>
  <c r="AL132" i="25"/>
  <c r="AK132" i="25"/>
  <c r="AJ132" i="25"/>
  <c r="AI132" i="25"/>
  <c r="AH132" i="25"/>
  <c r="AG132" i="25"/>
  <c r="AC132" i="25"/>
  <c r="AB132" i="25"/>
  <c r="AA132" i="25"/>
  <c r="Z132" i="25"/>
  <c r="Y132" i="25"/>
  <c r="X132" i="25"/>
  <c r="AL124" i="25"/>
  <c r="AK124" i="25"/>
  <c r="AJ124" i="25"/>
  <c r="AI124" i="25"/>
  <c r="AH124" i="25"/>
  <c r="AG124" i="25"/>
  <c r="AC124" i="25"/>
  <c r="AB124" i="25"/>
  <c r="AA124" i="25"/>
  <c r="Z124" i="25"/>
  <c r="Y124" i="25"/>
  <c r="X124" i="25"/>
  <c r="AL116" i="25"/>
  <c r="AK116" i="25"/>
  <c r="AJ116" i="25"/>
  <c r="AI116" i="25"/>
  <c r="AH116" i="25"/>
  <c r="AG116" i="25"/>
  <c r="AC116" i="25"/>
  <c r="AB116" i="25"/>
  <c r="AA116" i="25"/>
  <c r="Z116" i="25"/>
  <c r="Y116" i="25"/>
  <c r="X116" i="25"/>
  <c r="AL108" i="25"/>
  <c r="AK108" i="25"/>
  <c r="AJ108" i="25"/>
  <c r="AI108" i="25"/>
  <c r="AH108" i="25"/>
  <c r="AG108" i="25"/>
  <c r="AC108" i="25"/>
  <c r="AB108" i="25"/>
  <c r="AA108" i="25"/>
  <c r="Z108" i="25"/>
  <c r="Y108" i="25"/>
  <c r="X108" i="25"/>
  <c r="AL100" i="25"/>
  <c r="AK100" i="25"/>
  <c r="AJ100" i="25"/>
  <c r="AI100" i="25"/>
  <c r="AH100" i="25"/>
  <c r="AG100" i="25"/>
  <c r="AC100" i="25"/>
  <c r="AB100" i="25"/>
  <c r="AA100" i="25"/>
  <c r="Z100" i="25"/>
  <c r="Y100" i="25"/>
  <c r="X100" i="25"/>
  <c r="AL92" i="25"/>
  <c r="AK92" i="25"/>
  <c r="AJ92" i="25"/>
  <c r="AI92" i="25"/>
  <c r="AH92" i="25"/>
  <c r="AG92" i="25"/>
  <c r="AC92" i="25"/>
  <c r="AB92" i="25"/>
  <c r="AA92" i="25"/>
  <c r="Z92" i="25"/>
  <c r="Y92" i="25"/>
  <c r="X92" i="25"/>
  <c r="AL84" i="25"/>
  <c r="AK84" i="25"/>
  <c r="AJ84" i="25"/>
  <c r="AI84" i="25"/>
  <c r="AH84" i="25"/>
  <c r="AG84" i="25"/>
  <c r="AC84" i="25"/>
  <c r="AB84" i="25"/>
  <c r="AA84" i="25"/>
  <c r="Z84" i="25"/>
  <c r="Y84" i="25"/>
  <c r="X84" i="25"/>
  <c r="AL76" i="25"/>
  <c r="AK76" i="25"/>
  <c r="AJ76" i="25"/>
  <c r="AI76" i="25"/>
  <c r="AH76" i="25"/>
  <c r="AG76" i="25"/>
  <c r="AC76" i="25"/>
  <c r="AB76" i="25"/>
  <c r="AA76" i="25"/>
  <c r="Z76" i="25"/>
  <c r="Y76" i="25"/>
  <c r="X76" i="25"/>
  <c r="AL68" i="25"/>
  <c r="AK68" i="25"/>
  <c r="AJ68" i="25"/>
  <c r="AI68" i="25"/>
  <c r="AH68" i="25"/>
  <c r="AG68" i="25"/>
  <c r="AC68" i="25"/>
  <c r="AB68" i="25"/>
  <c r="AA68" i="25"/>
  <c r="Z68" i="25"/>
  <c r="Y68" i="25"/>
  <c r="X68" i="25"/>
  <c r="AL60" i="25"/>
  <c r="AK60" i="25"/>
  <c r="AJ60" i="25"/>
  <c r="AI60" i="25"/>
  <c r="AH60" i="25"/>
  <c r="AG60" i="25"/>
  <c r="AC60" i="25"/>
  <c r="AB60" i="25"/>
  <c r="AA60" i="25"/>
  <c r="Z60" i="25"/>
  <c r="Y60" i="25"/>
  <c r="X60" i="25"/>
  <c r="AL52" i="25"/>
  <c r="AK52" i="25"/>
  <c r="AJ52" i="25"/>
  <c r="AI52" i="25"/>
  <c r="AH52" i="25"/>
  <c r="AG52" i="25"/>
  <c r="AC52" i="25"/>
  <c r="AB52" i="25"/>
  <c r="AA52" i="25"/>
  <c r="Z52" i="25"/>
  <c r="Y52" i="25"/>
  <c r="X52" i="25"/>
  <c r="AL44" i="25"/>
  <c r="AK44" i="25"/>
  <c r="AJ44" i="25"/>
  <c r="AI44" i="25"/>
  <c r="AH44" i="25"/>
  <c r="AG44" i="25"/>
  <c r="AC44" i="25"/>
  <c r="AB44" i="25"/>
  <c r="AA44" i="25"/>
  <c r="Z44" i="25"/>
  <c r="Y44" i="25"/>
  <c r="X44" i="25"/>
  <c r="AL36" i="25"/>
  <c r="AK36" i="25"/>
  <c r="AJ36" i="25"/>
  <c r="AI36" i="25"/>
  <c r="AH36" i="25"/>
  <c r="AG36" i="25"/>
  <c r="AC36" i="25"/>
  <c r="AB36" i="25"/>
  <c r="AA36" i="25"/>
  <c r="Z36" i="25"/>
  <c r="Y36" i="25"/>
  <c r="X36" i="25"/>
  <c r="AL28" i="25"/>
  <c r="AK28" i="25"/>
  <c r="AJ28" i="25"/>
  <c r="AI28" i="25"/>
  <c r="AH28" i="25"/>
  <c r="AG28" i="25"/>
  <c r="AC28" i="25"/>
  <c r="AB28" i="25"/>
  <c r="AA28" i="25"/>
  <c r="Z28" i="25"/>
  <c r="Y28" i="25"/>
  <c r="X28" i="25"/>
  <c r="AL20" i="25"/>
  <c r="AK20" i="25"/>
  <c r="AJ20" i="25"/>
  <c r="AI20" i="25"/>
  <c r="AH20" i="25"/>
  <c r="AG20" i="25"/>
  <c r="AC20" i="25"/>
  <c r="AB20" i="25"/>
  <c r="AA20" i="25"/>
  <c r="Z20" i="25"/>
  <c r="Y20" i="25"/>
  <c r="X20" i="25"/>
  <c r="AL12" i="25"/>
  <c r="AK12" i="25"/>
  <c r="AJ12" i="25"/>
  <c r="AI12" i="25"/>
  <c r="AH12" i="25"/>
  <c r="AG12" i="25"/>
  <c r="AC12" i="25"/>
  <c r="AB12" i="25"/>
  <c r="AA12" i="25"/>
  <c r="Z12" i="25"/>
  <c r="Y12" i="25"/>
  <c r="X12" i="25"/>
  <c r="AL131" i="25"/>
  <c r="AK131" i="25"/>
  <c r="AJ131" i="25"/>
  <c r="AI131" i="25"/>
  <c r="AH131" i="25"/>
  <c r="AG131" i="25"/>
  <c r="AC131" i="25"/>
  <c r="AB131" i="25"/>
  <c r="AA131" i="25"/>
  <c r="Z131" i="25"/>
  <c r="Y131" i="25"/>
  <c r="X131" i="25"/>
  <c r="AL123" i="25"/>
  <c r="AK123" i="25"/>
  <c r="AJ123" i="25"/>
  <c r="AI123" i="25"/>
  <c r="AH123" i="25"/>
  <c r="AG123" i="25"/>
  <c r="AC123" i="25"/>
  <c r="AB123" i="25"/>
  <c r="AA123" i="25"/>
  <c r="Z123" i="25"/>
  <c r="Y123" i="25"/>
  <c r="X123" i="25"/>
  <c r="AL115" i="25"/>
  <c r="AK115" i="25"/>
  <c r="AJ115" i="25"/>
  <c r="AI115" i="25"/>
  <c r="AH115" i="25"/>
  <c r="AG115" i="25"/>
  <c r="AC115" i="25"/>
  <c r="AB115" i="25"/>
  <c r="AA115" i="25"/>
  <c r="Z115" i="25"/>
  <c r="Y115" i="25"/>
  <c r="X115" i="25"/>
  <c r="AL107" i="25"/>
  <c r="AK107" i="25"/>
  <c r="AJ107" i="25"/>
  <c r="AI107" i="25"/>
  <c r="AH107" i="25"/>
  <c r="AG107" i="25"/>
  <c r="AC107" i="25"/>
  <c r="AB107" i="25"/>
  <c r="AA107" i="25"/>
  <c r="Z107" i="25"/>
  <c r="Y107" i="25"/>
  <c r="X107" i="25"/>
  <c r="AL99" i="25"/>
  <c r="AK99" i="25"/>
  <c r="AJ99" i="25"/>
  <c r="AI99" i="25"/>
  <c r="AH99" i="25"/>
  <c r="AG99" i="25"/>
  <c r="AC99" i="25"/>
  <c r="AB99" i="25"/>
  <c r="AA99" i="25"/>
  <c r="Z99" i="25"/>
  <c r="Y99" i="25"/>
  <c r="X99" i="25"/>
  <c r="AL91" i="25"/>
  <c r="AK91" i="25"/>
  <c r="AJ91" i="25"/>
  <c r="AI91" i="25"/>
  <c r="AH91" i="25"/>
  <c r="AG91" i="25"/>
  <c r="AC91" i="25"/>
  <c r="AB91" i="25"/>
  <c r="AA91" i="25"/>
  <c r="Z91" i="25"/>
  <c r="Y91" i="25"/>
  <c r="X91" i="25"/>
  <c r="AL83" i="25"/>
  <c r="AK83" i="25"/>
  <c r="AJ83" i="25"/>
  <c r="AI83" i="25"/>
  <c r="AH83" i="25"/>
  <c r="AG83" i="25"/>
  <c r="AC83" i="25"/>
  <c r="AB83" i="25"/>
  <c r="AA83" i="25"/>
  <c r="Z83" i="25"/>
  <c r="Y83" i="25"/>
  <c r="X83" i="25"/>
  <c r="AL75" i="25"/>
  <c r="AK75" i="25"/>
  <c r="AJ75" i="25"/>
  <c r="AI75" i="25"/>
  <c r="AH75" i="25"/>
  <c r="AG75" i="25"/>
  <c r="AC75" i="25"/>
  <c r="AB75" i="25"/>
  <c r="AA75" i="25"/>
  <c r="Z75" i="25"/>
  <c r="Y75" i="25"/>
  <c r="X75" i="25"/>
  <c r="AL67" i="25"/>
  <c r="AK67" i="25"/>
  <c r="AJ67" i="25"/>
  <c r="AI67" i="25"/>
  <c r="AH67" i="25"/>
  <c r="AG67" i="25"/>
  <c r="AC67" i="25"/>
  <c r="AB67" i="25"/>
  <c r="AA67" i="25"/>
  <c r="Z67" i="25"/>
  <c r="Y67" i="25"/>
  <c r="X67" i="25"/>
  <c r="AL59" i="25"/>
  <c r="AK59" i="25"/>
  <c r="AJ59" i="25"/>
  <c r="AI59" i="25"/>
  <c r="AH59" i="25"/>
  <c r="AG59" i="25"/>
  <c r="AC59" i="25"/>
  <c r="AB59" i="25"/>
  <c r="AA59" i="25"/>
  <c r="Z59" i="25"/>
  <c r="Y59" i="25"/>
  <c r="X59" i="25"/>
  <c r="AL51" i="25"/>
  <c r="AK51" i="25"/>
  <c r="AJ51" i="25"/>
  <c r="AI51" i="25"/>
  <c r="AH51" i="25"/>
  <c r="AG51" i="25"/>
  <c r="AC51" i="25"/>
  <c r="AB51" i="25"/>
  <c r="AA51" i="25"/>
  <c r="Z51" i="25"/>
  <c r="Y51" i="25"/>
  <c r="X51" i="25"/>
  <c r="AL43" i="25"/>
  <c r="AK43" i="25"/>
  <c r="AJ43" i="25"/>
  <c r="AI43" i="25"/>
  <c r="AH43" i="25"/>
  <c r="AG43" i="25"/>
  <c r="AC43" i="25"/>
  <c r="AB43" i="25"/>
  <c r="AA43" i="25"/>
  <c r="Z43" i="25"/>
  <c r="Y43" i="25"/>
  <c r="X43" i="25"/>
  <c r="AL35" i="25"/>
  <c r="AK35" i="25"/>
  <c r="AJ35" i="25"/>
  <c r="AI35" i="25"/>
  <c r="AH35" i="25"/>
  <c r="AG35" i="25"/>
  <c r="AC35" i="25"/>
  <c r="AB35" i="25"/>
  <c r="AA35" i="25"/>
  <c r="Z35" i="25"/>
  <c r="Y35" i="25"/>
  <c r="X35" i="25"/>
  <c r="AL27" i="25"/>
  <c r="AK27" i="25"/>
  <c r="AJ27" i="25"/>
  <c r="AI27" i="25"/>
  <c r="AH27" i="25"/>
  <c r="AG27" i="25"/>
  <c r="AC27" i="25"/>
  <c r="AB27" i="25"/>
  <c r="AA27" i="25"/>
  <c r="Z27" i="25"/>
  <c r="Y27" i="25"/>
  <c r="X27" i="25"/>
  <c r="AL19" i="25"/>
  <c r="AK19" i="25"/>
  <c r="AJ19" i="25"/>
  <c r="AI19" i="25"/>
  <c r="AH19" i="25"/>
  <c r="AG19" i="25"/>
  <c r="AC19" i="25"/>
  <c r="AB19" i="25"/>
  <c r="AA19" i="25"/>
  <c r="Z19" i="25"/>
  <c r="Y19" i="25"/>
  <c r="X19" i="25"/>
  <c r="AL11" i="25"/>
  <c r="AK11" i="25"/>
  <c r="AJ11" i="25"/>
  <c r="AI11" i="25"/>
  <c r="AH11" i="25"/>
  <c r="AG11" i="25"/>
  <c r="AC11" i="25"/>
  <c r="AB11" i="25"/>
  <c r="AA11" i="25"/>
  <c r="Z11" i="25"/>
  <c r="Y11" i="25"/>
  <c r="X11" i="25"/>
  <c r="AL130" i="25"/>
  <c r="AK130" i="25"/>
  <c r="AJ130" i="25"/>
  <c r="AI130" i="25"/>
  <c r="AH130" i="25"/>
  <c r="AG130" i="25"/>
  <c r="AC130" i="25"/>
  <c r="AB130" i="25"/>
  <c r="AA130" i="25"/>
  <c r="Z130" i="25"/>
  <c r="Y130" i="25"/>
  <c r="X130" i="25"/>
  <c r="AL122" i="25"/>
  <c r="AK122" i="25"/>
  <c r="AJ122" i="25"/>
  <c r="AI122" i="25"/>
  <c r="AH122" i="25"/>
  <c r="AG122" i="25"/>
  <c r="AC122" i="25"/>
  <c r="AB122" i="25"/>
  <c r="AA122" i="25"/>
  <c r="Z122" i="25"/>
  <c r="Y122" i="25"/>
  <c r="X122" i="25"/>
  <c r="AL114" i="25"/>
  <c r="AK114" i="25"/>
  <c r="AJ114" i="25"/>
  <c r="AI114" i="25"/>
  <c r="AH114" i="25"/>
  <c r="AG114" i="25"/>
  <c r="AC114" i="25"/>
  <c r="AB114" i="25"/>
  <c r="AA114" i="25"/>
  <c r="Z114" i="25"/>
  <c r="Y114" i="25"/>
  <c r="X114" i="25"/>
  <c r="AL106" i="25"/>
  <c r="AK106" i="25"/>
  <c r="AJ106" i="25"/>
  <c r="AI106" i="25"/>
  <c r="AH106" i="25"/>
  <c r="AG106" i="25"/>
  <c r="AC106" i="25"/>
  <c r="AB106" i="25"/>
  <c r="AA106" i="25"/>
  <c r="Z106" i="25"/>
  <c r="Y106" i="25"/>
  <c r="X106" i="25"/>
  <c r="AL98" i="25"/>
  <c r="AK98" i="25"/>
  <c r="AJ98" i="25"/>
  <c r="AI98" i="25"/>
  <c r="AH98" i="25"/>
  <c r="AG98" i="25"/>
  <c r="AC98" i="25"/>
  <c r="AB98" i="25"/>
  <c r="AA98" i="25"/>
  <c r="Z98" i="25"/>
  <c r="Y98" i="25"/>
  <c r="X98" i="25"/>
  <c r="AL90" i="25"/>
  <c r="AK90" i="25"/>
  <c r="AJ90" i="25"/>
  <c r="AI90" i="25"/>
  <c r="AH90" i="25"/>
  <c r="AG90" i="25"/>
  <c r="AC90" i="25"/>
  <c r="AB90" i="25"/>
  <c r="AA90" i="25"/>
  <c r="Z90" i="25"/>
  <c r="Y90" i="25"/>
  <c r="X90" i="25"/>
  <c r="AL82" i="25"/>
  <c r="AK82" i="25"/>
  <c r="AJ82" i="25"/>
  <c r="AI82" i="25"/>
  <c r="AH82" i="25"/>
  <c r="AG82" i="25"/>
  <c r="AC82" i="25"/>
  <c r="AB82" i="25"/>
  <c r="AA82" i="25"/>
  <c r="Z82" i="25"/>
  <c r="Y82" i="25"/>
  <c r="X82" i="25"/>
  <c r="AL74" i="25"/>
  <c r="AK74" i="25"/>
  <c r="AJ74" i="25"/>
  <c r="AI74" i="25"/>
  <c r="AH74" i="25"/>
  <c r="AG74" i="25"/>
  <c r="AC74" i="25"/>
  <c r="AB74" i="25"/>
  <c r="AA74" i="25"/>
  <c r="Z74" i="25"/>
  <c r="Y74" i="25"/>
  <c r="X74" i="25"/>
  <c r="AL66" i="25"/>
  <c r="AK66" i="25"/>
  <c r="AJ66" i="25"/>
  <c r="AI66" i="25"/>
  <c r="AH66" i="25"/>
  <c r="AG66" i="25"/>
  <c r="AC66" i="25"/>
  <c r="AB66" i="25"/>
  <c r="AA66" i="25"/>
  <c r="Z66" i="25"/>
  <c r="Y66" i="25"/>
  <c r="X66" i="25"/>
  <c r="AL58" i="25"/>
  <c r="AK58" i="25"/>
  <c r="AJ58" i="25"/>
  <c r="AI58" i="25"/>
  <c r="AH58" i="25"/>
  <c r="AG58" i="25"/>
  <c r="AC58" i="25"/>
  <c r="AB58" i="25"/>
  <c r="AA58" i="25"/>
  <c r="Z58" i="25"/>
  <c r="Y58" i="25"/>
  <c r="X58" i="25"/>
  <c r="AL50" i="25"/>
  <c r="AK50" i="25"/>
  <c r="AJ50" i="25"/>
  <c r="AI50" i="25"/>
  <c r="AH50" i="25"/>
  <c r="AG50" i="25"/>
  <c r="AC50" i="25"/>
  <c r="AB50" i="25"/>
  <c r="AA50" i="25"/>
  <c r="Z50" i="25"/>
  <c r="Y50" i="25"/>
  <c r="X50" i="25"/>
  <c r="AL42" i="25"/>
  <c r="AK42" i="25"/>
  <c r="AJ42" i="25"/>
  <c r="AI42" i="25"/>
  <c r="AH42" i="25"/>
  <c r="AG42" i="25"/>
  <c r="AC42" i="25"/>
  <c r="AB42" i="25"/>
  <c r="AA42" i="25"/>
  <c r="Z42" i="25"/>
  <c r="Y42" i="25"/>
  <c r="X42" i="25"/>
  <c r="AL34" i="25"/>
  <c r="AK34" i="25"/>
  <c r="AJ34" i="25"/>
  <c r="AI34" i="25"/>
  <c r="AH34" i="25"/>
  <c r="AG34" i="25"/>
  <c r="AC34" i="25"/>
  <c r="AB34" i="25"/>
  <c r="AA34" i="25"/>
  <c r="Z34" i="25"/>
  <c r="Y34" i="25"/>
  <c r="X34" i="25"/>
  <c r="AL26" i="25"/>
  <c r="AK26" i="25"/>
  <c r="AJ26" i="25"/>
  <c r="AI26" i="25"/>
  <c r="AH26" i="25"/>
  <c r="AG26" i="25"/>
  <c r="AC26" i="25"/>
  <c r="AB26" i="25"/>
  <c r="AA26" i="25"/>
  <c r="Z26" i="25"/>
  <c r="Y26" i="25"/>
  <c r="X26" i="25"/>
  <c r="AL18" i="25"/>
  <c r="AK18" i="25"/>
  <c r="AJ18" i="25"/>
  <c r="AI18" i="25"/>
  <c r="AH18" i="25"/>
  <c r="AG18" i="25"/>
  <c r="AC18" i="25"/>
  <c r="AB18" i="25"/>
  <c r="AA18" i="25"/>
  <c r="Z18" i="25"/>
  <c r="Y18" i="25"/>
  <c r="X18" i="25"/>
  <c r="AL10" i="25"/>
  <c r="AK10" i="25"/>
  <c r="AJ10" i="25"/>
  <c r="AI10" i="25"/>
  <c r="AH10" i="25"/>
  <c r="AG10" i="25"/>
  <c r="AC10" i="25"/>
  <c r="AB10" i="25"/>
  <c r="AA10" i="25"/>
  <c r="Z10" i="25"/>
  <c r="Y10" i="25"/>
  <c r="X10" i="25"/>
  <c r="AL6" i="25"/>
  <c r="AK6" i="25"/>
  <c r="AJ6" i="25"/>
  <c r="AI6" i="25"/>
  <c r="AH6" i="25"/>
  <c r="AG6" i="25"/>
  <c r="AC6" i="25"/>
  <c r="AB6" i="25"/>
  <c r="AA6" i="25"/>
  <c r="Z6" i="25"/>
  <c r="Y6" i="25"/>
  <c r="AL129" i="25"/>
  <c r="AK129" i="25"/>
  <c r="AJ129" i="25"/>
  <c r="AI129" i="25"/>
  <c r="AH129" i="25"/>
  <c r="AG129" i="25"/>
  <c r="AC129" i="25"/>
  <c r="AB129" i="25"/>
  <c r="AA129" i="25"/>
  <c r="Z129" i="25"/>
  <c r="Y129" i="25"/>
  <c r="X129" i="25"/>
  <c r="AL121" i="25"/>
  <c r="AK121" i="25"/>
  <c r="AJ121" i="25"/>
  <c r="AI121" i="25"/>
  <c r="AH121" i="25"/>
  <c r="AG121" i="25"/>
  <c r="AC121" i="25"/>
  <c r="AB121" i="25"/>
  <c r="AA121" i="25"/>
  <c r="Z121" i="25"/>
  <c r="Y121" i="25"/>
  <c r="X121" i="25"/>
  <c r="AL113" i="25"/>
  <c r="AK113" i="25"/>
  <c r="AJ113" i="25"/>
  <c r="AI113" i="25"/>
  <c r="AH113" i="25"/>
  <c r="AG113" i="25"/>
  <c r="AC113" i="25"/>
  <c r="AB113" i="25"/>
  <c r="AA113" i="25"/>
  <c r="Z113" i="25"/>
  <c r="Y113" i="25"/>
  <c r="X113" i="25"/>
  <c r="AL105" i="25"/>
  <c r="AK105" i="25"/>
  <c r="AJ105" i="25"/>
  <c r="AI105" i="25"/>
  <c r="AH105" i="25"/>
  <c r="AG105" i="25"/>
  <c r="AC105" i="25"/>
  <c r="AB105" i="25"/>
  <c r="AA105" i="25"/>
  <c r="Z105" i="25"/>
  <c r="Y105" i="25"/>
  <c r="X105" i="25"/>
  <c r="AL97" i="25"/>
  <c r="AK97" i="25"/>
  <c r="AJ97" i="25"/>
  <c r="AI97" i="25"/>
  <c r="AH97" i="25"/>
  <c r="AG97" i="25"/>
  <c r="AC97" i="25"/>
  <c r="AB97" i="25"/>
  <c r="AA97" i="25"/>
  <c r="Z97" i="25"/>
  <c r="Y97" i="25"/>
  <c r="X97" i="25"/>
  <c r="AL89" i="25"/>
  <c r="AK89" i="25"/>
  <c r="AJ89" i="25"/>
  <c r="AI89" i="25"/>
  <c r="AH89" i="25"/>
  <c r="AG89" i="25"/>
  <c r="AC89" i="25"/>
  <c r="AB89" i="25"/>
  <c r="AA89" i="25"/>
  <c r="Z89" i="25"/>
  <c r="Y89" i="25"/>
  <c r="X89" i="25"/>
  <c r="AL81" i="25"/>
  <c r="AK81" i="25"/>
  <c r="AJ81" i="25"/>
  <c r="AI81" i="25"/>
  <c r="AH81" i="25"/>
  <c r="AG81" i="25"/>
  <c r="AC81" i="25"/>
  <c r="AB81" i="25"/>
  <c r="AA81" i="25"/>
  <c r="Z81" i="25"/>
  <c r="Y81" i="25"/>
  <c r="X81" i="25"/>
  <c r="AL73" i="25"/>
  <c r="AK73" i="25"/>
  <c r="AJ73" i="25"/>
  <c r="AI73" i="25"/>
  <c r="AH73" i="25"/>
  <c r="AG73" i="25"/>
  <c r="AC73" i="25"/>
  <c r="AB73" i="25"/>
  <c r="AA73" i="25"/>
  <c r="Z73" i="25"/>
  <c r="Y73" i="25"/>
  <c r="X73" i="25"/>
  <c r="AL65" i="25"/>
  <c r="AK65" i="25"/>
  <c r="AJ65" i="25"/>
  <c r="AI65" i="25"/>
  <c r="AH65" i="25"/>
  <c r="AG65" i="25"/>
  <c r="AC65" i="25"/>
  <c r="AB65" i="25"/>
  <c r="AA65" i="25"/>
  <c r="Z65" i="25"/>
  <c r="Y65" i="25"/>
  <c r="X65" i="25"/>
  <c r="AL57" i="25"/>
  <c r="AK57" i="25"/>
  <c r="AJ57" i="25"/>
  <c r="AI57" i="25"/>
  <c r="AH57" i="25"/>
  <c r="AG57" i="25"/>
  <c r="AC57" i="25"/>
  <c r="AB57" i="25"/>
  <c r="AA57" i="25"/>
  <c r="Z57" i="25"/>
  <c r="Y57" i="25"/>
  <c r="X57" i="25"/>
  <c r="AL49" i="25"/>
  <c r="AK49" i="25"/>
  <c r="AJ49" i="25"/>
  <c r="AI49" i="25"/>
  <c r="AH49" i="25"/>
  <c r="AG49" i="25"/>
  <c r="AC49" i="25"/>
  <c r="AB49" i="25"/>
  <c r="AA49" i="25"/>
  <c r="Z49" i="25"/>
  <c r="Y49" i="25"/>
  <c r="X49" i="25"/>
  <c r="AL41" i="25"/>
  <c r="AK41" i="25"/>
  <c r="AJ41" i="25"/>
  <c r="AI41" i="25"/>
  <c r="AH41" i="25"/>
  <c r="AG41" i="25"/>
  <c r="AC41" i="25"/>
  <c r="AB41" i="25"/>
  <c r="AA41" i="25"/>
  <c r="Z41" i="25"/>
  <c r="Y41" i="25"/>
  <c r="X41" i="25"/>
  <c r="AL33" i="25"/>
  <c r="AK33" i="25"/>
  <c r="AJ33" i="25"/>
  <c r="AI33" i="25"/>
  <c r="AH33" i="25"/>
  <c r="AG33" i="25"/>
  <c r="AC33" i="25"/>
  <c r="AB33" i="25"/>
  <c r="AA33" i="25"/>
  <c r="Z33" i="25"/>
  <c r="Y33" i="25"/>
  <c r="X33" i="25"/>
  <c r="AL25" i="25"/>
  <c r="AK25" i="25"/>
  <c r="AJ25" i="25"/>
  <c r="AI25" i="25"/>
  <c r="AH25" i="25"/>
  <c r="AG25" i="25"/>
  <c r="AC25" i="25"/>
  <c r="AB25" i="25"/>
  <c r="AA25" i="25"/>
  <c r="Z25" i="25"/>
  <c r="Y25" i="25"/>
  <c r="X25" i="25"/>
  <c r="AL17" i="25"/>
  <c r="AK17" i="25"/>
  <c r="AJ17" i="25"/>
  <c r="AI17" i="25"/>
  <c r="AH17" i="25"/>
  <c r="AG17" i="25"/>
  <c r="AC17" i="25"/>
  <c r="AB17" i="25"/>
  <c r="AA17" i="25"/>
  <c r="Z17" i="25"/>
  <c r="Y17" i="25"/>
  <c r="X17" i="25"/>
  <c r="AL9" i="25"/>
  <c r="AK9" i="25"/>
  <c r="AJ9" i="25"/>
  <c r="AI9" i="25"/>
  <c r="AH9" i="25"/>
  <c r="AG9" i="25"/>
  <c r="AC9" i="25"/>
  <c r="AB9" i="25"/>
  <c r="AA9" i="25"/>
  <c r="Z9" i="25"/>
  <c r="Y9" i="25"/>
  <c r="X9" i="25"/>
  <c r="AL128" i="25"/>
  <c r="AK128" i="25"/>
  <c r="AJ128" i="25"/>
  <c r="AI128" i="25"/>
  <c r="AH128" i="25"/>
  <c r="AG128" i="25"/>
  <c r="AC128" i="25"/>
  <c r="AB128" i="25"/>
  <c r="AA128" i="25"/>
  <c r="Z128" i="25"/>
  <c r="Y128" i="25"/>
  <c r="X128" i="25"/>
  <c r="AL120" i="25"/>
  <c r="AK120" i="25"/>
  <c r="AJ120" i="25"/>
  <c r="AI120" i="25"/>
  <c r="AH120" i="25"/>
  <c r="AG120" i="25"/>
  <c r="AC120" i="25"/>
  <c r="AB120" i="25"/>
  <c r="AA120" i="25"/>
  <c r="Z120" i="25"/>
  <c r="Y120" i="25"/>
  <c r="X120" i="25"/>
  <c r="AL112" i="25"/>
  <c r="AK112" i="25"/>
  <c r="AJ112" i="25"/>
  <c r="AI112" i="25"/>
  <c r="AH112" i="25"/>
  <c r="AG112" i="25"/>
  <c r="AC112" i="25"/>
  <c r="AB112" i="25"/>
  <c r="AA112" i="25"/>
  <c r="Z112" i="25"/>
  <c r="Y112" i="25"/>
  <c r="X112" i="25"/>
  <c r="AL104" i="25"/>
  <c r="AK104" i="25"/>
  <c r="AJ104" i="25"/>
  <c r="AI104" i="25"/>
  <c r="AH104" i="25"/>
  <c r="AG104" i="25"/>
  <c r="AC104" i="25"/>
  <c r="AB104" i="25"/>
  <c r="AA104" i="25"/>
  <c r="Z104" i="25"/>
  <c r="Y104" i="25"/>
  <c r="X104" i="25"/>
  <c r="AL96" i="25"/>
  <c r="AK96" i="25"/>
  <c r="AJ96" i="25"/>
  <c r="AI96" i="25"/>
  <c r="AH96" i="25"/>
  <c r="AG96" i="25"/>
  <c r="AC96" i="25"/>
  <c r="AB96" i="25"/>
  <c r="AA96" i="25"/>
  <c r="Z96" i="25"/>
  <c r="Y96" i="25"/>
  <c r="X96" i="25"/>
  <c r="AL88" i="25"/>
  <c r="AK88" i="25"/>
  <c r="AJ88" i="25"/>
  <c r="AI88" i="25"/>
  <c r="AH88" i="25"/>
  <c r="AG88" i="25"/>
  <c r="AC88" i="25"/>
  <c r="AB88" i="25"/>
  <c r="AA88" i="25"/>
  <c r="Z88" i="25"/>
  <c r="Y88" i="25"/>
  <c r="X88" i="25"/>
  <c r="AL80" i="25"/>
  <c r="AK80" i="25"/>
  <c r="AJ80" i="25"/>
  <c r="AI80" i="25"/>
  <c r="AH80" i="25"/>
  <c r="AG80" i="25"/>
  <c r="AC80" i="25"/>
  <c r="AB80" i="25"/>
  <c r="AA80" i="25"/>
  <c r="Z80" i="25"/>
  <c r="Y80" i="25"/>
  <c r="X80" i="25"/>
  <c r="AL72" i="25"/>
  <c r="AK72" i="25"/>
  <c r="AJ72" i="25"/>
  <c r="AI72" i="25"/>
  <c r="AH72" i="25"/>
  <c r="AG72" i="25"/>
  <c r="AC72" i="25"/>
  <c r="AB72" i="25"/>
  <c r="AA72" i="25"/>
  <c r="Z72" i="25"/>
  <c r="Y72" i="25"/>
  <c r="X72" i="25"/>
  <c r="AL64" i="25"/>
  <c r="AK64" i="25"/>
  <c r="AJ64" i="25"/>
  <c r="AI64" i="25"/>
  <c r="AH64" i="25"/>
  <c r="AG64" i="25"/>
  <c r="AC64" i="25"/>
  <c r="AB64" i="25"/>
  <c r="AA64" i="25"/>
  <c r="Z64" i="25"/>
  <c r="Y64" i="25"/>
  <c r="X64" i="25"/>
  <c r="AL56" i="25"/>
  <c r="AK56" i="25"/>
  <c r="AJ56" i="25"/>
  <c r="AI56" i="25"/>
  <c r="AH56" i="25"/>
  <c r="AG56" i="25"/>
  <c r="AC56" i="25"/>
  <c r="AB56" i="25"/>
  <c r="AA56" i="25"/>
  <c r="Z56" i="25"/>
  <c r="Y56" i="25"/>
  <c r="X56" i="25"/>
  <c r="AL48" i="25"/>
  <c r="AK48" i="25"/>
  <c r="AJ48" i="25"/>
  <c r="AI48" i="25"/>
  <c r="AH48" i="25"/>
  <c r="AG48" i="25"/>
  <c r="AC48" i="25"/>
  <c r="AB48" i="25"/>
  <c r="AA48" i="25"/>
  <c r="Z48" i="25"/>
  <c r="Y48" i="25"/>
  <c r="X48" i="25"/>
  <c r="AL40" i="25"/>
  <c r="AK40" i="25"/>
  <c r="AJ40" i="25"/>
  <c r="AI40" i="25"/>
  <c r="AH40" i="25"/>
  <c r="AG40" i="25"/>
  <c r="AC40" i="25"/>
  <c r="AB40" i="25"/>
  <c r="AA40" i="25"/>
  <c r="Z40" i="25"/>
  <c r="Y40" i="25"/>
  <c r="X40" i="25"/>
  <c r="AL32" i="25"/>
  <c r="AK32" i="25"/>
  <c r="AJ32" i="25"/>
  <c r="AI32" i="25"/>
  <c r="AH32" i="25"/>
  <c r="AG32" i="25"/>
  <c r="AC32" i="25"/>
  <c r="AB32" i="25"/>
  <c r="AA32" i="25"/>
  <c r="Z32" i="25"/>
  <c r="Y32" i="25"/>
  <c r="X32" i="25"/>
  <c r="AL24" i="25"/>
  <c r="AK24" i="25"/>
  <c r="AJ24" i="25"/>
  <c r="AI24" i="25"/>
  <c r="AH24" i="25"/>
  <c r="AG24" i="25"/>
  <c r="AC24" i="25"/>
  <c r="AB24" i="25"/>
  <c r="AA24" i="25"/>
  <c r="Z24" i="25"/>
  <c r="Y24" i="25"/>
  <c r="X24" i="25"/>
  <c r="AL16" i="25"/>
  <c r="AK16" i="25"/>
  <c r="AJ16" i="25"/>
  <c r="AI16" i="25"/>
  <c r="AH16" i="25"/>
  <c r="AG16" i="25"/>
  <c r="AC16" i="25"/>
  <c r="AB16" i="25"/>
  <c r="AA16" i="25"/>
  <c r="Z16" i="25"/>
  <c r="Y16" i="25"/>
  <c r="X16" i="25"/>
  <c r="AL8" i="25"/>
  <c r="AK8" i="25"/>
  <c r="AJ8" i="25"/>
  <c r="AI8" i="25"/>
  <c r="AH8" i="25"/>
  <c r="AG8" i="25"/>
  <c r="AC8" i="25"/>
  <c r="AB8" i="25"/>
  <c r="AA8" i="25"/>
  <c r="Z8" i="25"/>
  <c r="Y8" i="25"/>
  <c r="X8" i="25"/>
  <c r="AL135" i="25"/>
  <c r="AK135" i="25"/>
  <c r="AJ135" i="25"/>
  <c r="AI135" i="25"/>
  <c r="AH135" i="25"/>
  <c r="AG135" i="25"/>
  <c r="AC135" i="25"/>
  <c r="AB135" i="25"/>
  <c r="AA135" i="25"/>
  <c r="Z135" i="25"/>
  <c r="Y135" i="25"/>
  <c r="X135" i="25"/>
  <c r="AL127" i="25"/>
  <c r="AK127" i="25"/>
  <c r="AJ127" i="25"/>
  <c r="AI127" i="25"/>
  <c r="AH127" i="25"/>
  <c r="AG127" i="25"/>
  <c r="AC127" i="25"/>
  <c r="AB127" i="25"/>
  <c r="AA127" i="25"/>
  <c r="Z127" i="25"/>
  <c r="Y127" i="25"/>
  <c r="X127" i="25"/>
  <c r="AL119" i="25"/>
  <c r="AK119" i="25"/>
  <c r="AJ119" i="25"/>
  <c r="AI119" i="25"/>
  <c r="AH119" i="25"/>
  <c r="AG119" i="25"/>
  <c r="AC119" i="25"/>
  <c r="AB119" i="25"/>
  <c r="AA119" i="25"/>
  <c r="Z119" i="25"/>
  <c r="Y119" i="25"/>
  <c r="X119" i="25"/>
  <c r="AL111" i="25"/>
  <c r="AK111" i="25"/>
  <c r="AJ111" i="25"/>
  <c r="AI111" i="25"/>
  <c r="AH111" i="25"/>
  <c r="AG111" i="25"/>
  <c r="AC111" i="25"/>
  <c r="AB111" i="25"/>
  <c r="AA111" i="25"/>
  <c r="Z111" i="25"/>
  <c r="Y111" i="25"/>
  <c r="X111" i="25"/>
  <c r="AL103" i="25"/>
  <c r="AK103" i="25"/>
  <c r="AJ103" i="25"/>
  <c r="AI103" i="25"/>
  <c r="AH103" i="25"/>
  <c r="AG103" i="25"/>
  <c r="AC103" i="25"/>
  <c r="AB103" i="25"/>
  <c r="AA103" i="25"/>
  <c r="Z103" i="25"/>
  <c r="Y103" i="25"/>
  <c r="X103" i="25"/>
  <c r="AL95" i="25"/>
  <c r="AK95" i="25"/>
  <c r="AJ95" i="25"/>
  <c r="AI95" i="25"/>
  <c r="AH95" i="25"/>
  <c r="AG95" i="25"/>
  <c r="AC95" i="25"/>
  <c r="AB95" i="25"/>
  <c r="AA95" i="25"/>
  <c r="Z95" i="25"/>
  <c r="Y95" i="25"/>
  <c r="X95" i="25"/>
  <c r="AL87" i="25"/>
  <c r="AK87" i="25"/>
  <c r="AJ87" i="25"/>
  <c r="AI87" i="25"/>
  <c r="AH87" i="25"/>
  <c r="AG87" i="25"/>
  <c r="AC87" i="25"/>
  <c r="AB87" i="25"/>
  <c r="AA87" i="25"/>
  <c r="Z87" i="25"/>
  <c r="Y87" i="25"/>
  <c r="X87" i="25"/>
  <c r="AL79" i="25"/>
  <c r="AK79" i="25"/>
  <c r="AJ79" i="25"/>
  <c r="AI79" i="25"/>
  <c r="AH79" i="25"/>
  <c r="AG79" i="25"/>
  <c r="AC79" i="25"/>
  <c r="AB79" i="25"/>
  <c r="AA79" i="25"/>
  <c r="Z79" i="25"/>
  <c r="Y79" i="25"/>
  <c r="X79" i="25"/>
  <c r="AL71" i="25"/>
  <c r="AK71" i="25"/>
  <c r="AJ71" i="25"/>
  <c r="AI71" i="25"/>
  <c r="AH71" i="25"/>
  <c r="AG71" i="25"/>
  <c r="AC71" i="25"/>
  <c r="AB71" i="25"/>
  <c r="AA71" i="25"/>
  <c r="Z71" i="25"/>
  <c r="Y71" i="25"/>
  <c r="X71" i="25"/>
  <c r="B59" i="23"/>
  <c r="AL63" i="25"/>
  <c r="AK63" i="25"/>
  <c r="AJ63" i="25"/>
  <c r="AI63" i="25"/>
  <c r="AH63" i="25"/>
  <c r="AG63" i="25"/>
  <c r="AC63" i="25"/>
  <c r="AB63" i="25"/>
  <c r="AA63" i="25"/>
  <c r="Z63" i="25"/>
  <c r="Y63" i="25"/>
  <c r="X63" i="25"/>
  <c r="B51" i="23"/>
  <c r="AL55" i="25"/>
  <c r="AK55" i="25"/>
  <c r="AJ55" i="25"/>
  <c r="AI55" i="25"/>
  <c r="AH55" i="25"/>
  <c r="AG55" i="25"/>
  <c r="AC55" i="25"/>
  <c r="AB55" i="25"/>
  <c r="AA55" i="25"/>
  <c r="Z55" i="25"/>
  <c r="Y55" i="25"/>
  <c r="X55" i="25"/>
  <c r="AL47" i="25"/>
  <c r="AK47" i="25"/>
  <c r="AJ47" i="25"/>
  <c r="AI47" i="25"/>
  <c r="AH47" i="25"/>
  <c r="AG47" i="25"/>
  <c r="AC47" i="25"/>
  <c r="AB47" i="25"/>
  <c r="AA47" i="25"/>
  <c r="Z47" i="25"/>
  <c r="Y47" i="25"/>
  <c r="X47" i="25"/>
  <c r="AL39" i="25"/>
  <c r="AK39" i="25"/>
  <c r="AJ39" i="25"/>
  <c r="AI39" i="25"/>
  <c r="AH39" i="25"/>
  <c r="AG39" i="25"/>
  <c r="AC39" i="25"/>
  <c r="AB39" i="25"/>
  <c r="AA39" i="25"/>
  <c r="Z39" i="25"/>
  <c r="Y39" i="25"/>
  <c r="X39" i="25"/>
  <c r="AL31" i="25"/>
  <c r="AK31" i="25"/>
  <c r="AJ31" i="25"/>
  <c r="AI31" i="25"/>
  <c r="AH31" i="25"/>
  <c r="AG31" i="25"/>
  <c r="AC31" i="25"/>
  <c r="AB31" i="25"/>
  <c r="AA31" i="25"/>
  <c r="Z31" i="25"/>
  <c r="Y31" i="25"/>
  <c r="X31" i="25"/>
  <c r="AL23" i="25"/>
  <c r="AK23" i="25"/>
  <c r="AJ23" i="25"/>
  <c r="AI23" i="25"/>
  <c r="AH23" i="25"/>
  <c r="AG23" i="25"/>
  <c r="AC23" i="25"/>
  <c r="AB23" i="25"/>
  <c r="AA23" i="25"/>
  <c r="Z23" i="25"/>
  <c r="Y23" i="25"/>
  <c r="X23" i="25"/>
  <c r="AL15" i="25"/>
  <c r="AK15" i="25"/>
  <c r="AJ15" i="25"/>
  <c r="AI15" i="25"/>
  <c r="AH15" i="25"/>
  <c r="AG15" i="25"/>
  <c r="AC15" i="25"/>
  <c r="AB15" i="25"/>
  <c r="AA15" i="25"/>
  <c r="Z15" i="25"/>
  <c r="Y15" i="25"/>
  <c r="X15" i="25"/>
  <c r="AL7" i="25"/>
  <c r="AK7" i="25"/>
  <c r="AJ7" i="25"/>
  <c r="AI7" i="25"/>
  <c r="AH7" i="25"/>
  <c r="AG7" i="25"/>
  <c r="AC7" i="25"/>
  <c r="AB7" i="25"/>
  <c r="AA7" i="25"/>
  <c r="Z7" i="25"/>
  <c r="Y7" i="25"/>
  <c r="X7" i="25"/>
  <c r="AL134" i="25"/>
  <c r="AK134" i="25"/>
  <c r="AJ134" i="25"/>
  <c r="AI134" i="25"/>
  <c r="AH134" i="25"/>
  <c r="AG134" i="25"/>
  <c r="AC134" i="25"/>
  <c r="AB134" i="25"/>
  <c r="AA134" i="25"/>
  <c r="Z134" i="25"/>
  <c r="Y134" i="25"/>
  <c r="X134" i="25"/>
  <c r="AL126" i="25"/>
  <c r="AK126" i="25"/>
  <c r="AJ126" i="25"/>
  <c r="AI126" i="25"/>
  <c r="AH126" i="25"/>
  <c r="AG126" i="25"/>
  <c r="AC126" i="25"/>
  <c r="AB126" i="25"/>
  <c r="AA126" i="25"/>
  <c r="Z126" i="25"/>
  <c r="Y126" i="25"/>
  <c r="X126" i="25"/>
  <c r="AL118" i="25"/>
  <c r="AK118" i="25"/>
  <c r="AJ118" i="25"/>
  <c r="AI118" i="25"/>
  <c r="AH118" i="25"/>
  <c r="AG118" i="25"/>
  <c r="AC118" i="25"/>
  <c r="AB118" i="25"/>
  <c r="AA118" i="25"/>
  <c r="Z118" i="25"/>
  <c r="Y118" i="25"/>
  <c r="X118" i="25"/>
  <c r="AL110" i="25"/>
  <c r="AK110" i="25"/>
  <c r="AJ110" i="25"/>
  <c r="AI110" i="25"/>
  <c r="AH110" i="25"/>
  <c r="AG110" i="25"/>
  <c r="AC110" i="25"/>
  <c r="AB110" i="25"/>
  <c r="AA110" i="25"/>
  <c r="Z110" i="25"/>
  <c r="Y110" i="25"/>
  <c r="X110" i="25"/>
  <c r="B98" i="23"/>
  <c r="AL102" i="25"/>
  <c r="AK102" i="25"/>
  <c r="AJ102" i="25"/>
  <c r="AI102" i="25"/>
  <c r="AH102" i="25"/>
  <c r="AG102" i="25"/>
  <c r="AC102" i="25"/>
  <c r="AB102" i="25"/>
  <c r="AA102" i="25"/>
  <c r="Z102" i="25"/>
  <c r="Y102" i="25"/>
  <c r="X102" i="25"/>
  <c r="AL94" i="25"/>
  <c r="AK94" i="25"/>
  <c r="AJ94" i="25"/>
  <c r="AI94" i="25"/>
  <c r="AH94" i="25"/>
  <c r="AG94" i="25"/>
  <c r="AC94" i="25"/>
  <c r="AB94" i="25"/>
  <c r="AA94" i="25"/>
  <c r="Z94" i="25"/>
  <c r="Y94" i="25"/>
  <c r="X94" i="25"/>
  <c r="B82" i="23"/>
  <c r="AL86" i="25"/>
  <c r="AK86" i="25"/>
  <c r="AJ86" i="25"/>
  <c r="AI86" i="25"/>
  <c r="AH86" i="25"/>
  <c r="AG86" i="25"/>
  <c r="AC86" i="25"/>
  <c r="AB86" i="25"/>
  <c r="AA86" i="25"/>
  <c r="Z86" i="25"/>
  <c r="Y86" i="25"/>
  <c r="X86" i="25"/>
  <c r="B74" i="23"/>
  <c r="AL78" i="25"/>
  <c r="AK78" i="25"/>
  <c r="AJ78" i="25"/>
  <c r="AI78" i="25"/>
  <c r="AH78" i="25"/>
  <c r="AG78" i="25"/>
  <c r="AC78" i="25"/>
  <c r="AB78" i="25"/>
  <c r="AA78" i="25"/>
  <c r="Z78" i="25"/>
  <c r="Y78" i="25"/>
  <c r="X78" i="25"/>
  <c r="AL70" i="25"/>
  <c r="AK70" i="25"/>
  <c r="AJ70" i="25"/>
  <c r="AI70" i="25"/>
  <c r="AH70" i="25"/>
  <c r="AG70" i="25"/>
  <c r="AC70" i="25"/>
  <c r="AB70" i="25"/>
  <c r="AA70" i="25"/>
  <c r="Z70" i="25"/>
  <c r="Y70" i="25"/>
  <c r="X70" i="25"/>
  <c r="AL62" i="25"/>
  <c r="AK62" i="25"/>
  <c r="AJ62" i="25"/>
  <c r="AI62" i="25"/>
  <c r="AH62" i="25"/>
  <c r="AG62" i="25"/>
  <c r="AC62" i="25"/>
  <c r="AB62" i="25"/>
  <c r="AA62" i="25"/>
  <c r="Z62" i="25"/>
  <c r="Y62" i="25"/>
  <c r="X62" i="25"/>
  <c r="AL54" i="25"/>
  <c r="AK54" i="25"/>
  <c r="AJ54" i="25"/>
  <c r="AI54" i="25"/>
  <c r="AH54" i="25"/>
  <c r="AG54" i="25"/>
  <c r="AC54" i="25"/>
  <c r="AB54" i="25"/>
  <c r="AA54" i="25"/>
  <c r="Z54" i="25"/>
  <c r="Y54" i="25"/>
  <c r="X54" i="25"/>
  <c r="AL46" i="25"/>
  <c r="AK46" i="25"/>
  <c r="AJ46" i="25"/>
  <c r="AI46" i="25"/>
  <c r="AH46" i="25"/>
  <c r="AG46" i="25"/>
  <c r="AC46" i="25"/>
  <c r="AB46" i="25"/>
  <c r="AA46" i="25"/>
  <c r="Z46" i="25"/>
  <c r="Y46" i="25"/>
  <c r="X46" i="25"/>
  <c r="B34" i="23"/>
  <c r="AL38" i="25"/>
  <c r="AK38" i="25"/>
  <c r="AJ38" i="25"/>
  <c r="AI38" i="25"/>
  <c r="AH38" i="25"/>
  <c r="AG38" i="25"/>
  <c r="AC38" i="25"/>
  <c r="AB38" i="25"/>
  <c r="AA38" i="25"/>
  <c r="Z38" i="25"/>
  <c r="Y38" i="25"/>
  <c r="X38" i="25"/>
  <c r="AL30" i="25"/>
  <c r="AK30" i="25"/>
  <c r="AJ30" i="25"/>
  <c r="AI30" i="25"/>
  <c r="AH30" i="25"/>
  <c r="AG30" i="25"/>
  <c r="AC30" i="25"/>
  <c r="AB30" i="25"/>
  <c r="AA30" i="25"/>
  <c r="Z30" i="25"/>
  <c r="Y30" i="25"/>
  <c r="X30" i="25"/>
  <c r="B18" i="23"/>
  <c r="AL22" i="25"/>
  <c r="AK22" i="25"/>
  <c r="AJ22" i="25"/>
  <c r="AI22" i="25"/>
  <c r="AH22" i="25"/>
  <c r="AG22" i="25"/>
  <c r="AC22" i="25"/>
  <c r="AB22" i="25"/>
  <c r="AA22" i="25"/>
  <c r="Z22" i="25"/>
  <c r="Y22" i="25"/>
  <c r="X22" i="25"/>
  <c r="B10" i="23"/>
  <c r="AL14" i="25"/>
  <c r="AK14" i="25"/>
  <c r="AJ14" i="25"/>
  <c r="AI14" i="25"/>
  <c r="AH14" i="25"/>
  <c r="AG14" i="25"/>
  <c r="AC14" i="25"/>
  <c r="AB14" i="25"/>
  <c r="AA14" i="25"/>
  <c r="Z14" i="25"/>
  <c r="Y14" i="25"/>
  <c r="X14" i="25"/>
  <c r="AL133" i="25"/>
  <c r="AK133" i="25"/>
  <c r="AJ133" i="25"/>
  <c r="AI133" i="25"/>
  <c r="AH133" i="25"/>
  <c r="AG133" i="25"/>
  <c r="AC133" i="25"/>
  <c r="AB133" i="25"/>
  <c r="AA133" i="25"/>
  <c r="Z133" i="25"/>
  <c r="Y133" i="25"/>
  <c r="X133" i="25"/>
  <c r="AL125" i="25"/>
  <c r="AK125" i="25"/>
  <c r="AJ125" i="25"/>
  <c r="AI125" i="25"/>
  <c r="AH125" i="25"/>
  <c r="AG125" i="25"/>
  <c r="AC125" i="25"/>
  <c r="AB125" i="25"/>
  <c r="AA125" i="25"/>
  <c r="Z125" i="25"/>
  <c r="Y125" i="25"/>
  <c r="X125" i="25"/>
  <c r="AL117" i="25"/>
  <c r="AK117" i="25"/>
  <c r="AJ117" i="25"/>
  <c r="AI117" i="25"/>
  <c r="AH117" i="25"/>
  <c r="AG117" i="25"/>
  <c r="AC117" i="25"/>
  <c r="AB117" i="25"/>
  <c r="AA117" i="25"/>
  <c r="Z117" i="25"/>
  <c r="Y117" i="25"/>
  <c r="X117" i="25"/>
  <c r="AL109" i="25"/>
  <c r="AK109" i="25"/>
  <c r="AJ109" i="25"/>
  <c r="AI109" i="25"/>
  <c r="AH109" i="25"/>
  <c r="AG109" i="25"/>
  <c r="AC109" i="25"/>
  <c r="AB109" i="25"/>
  <c r="AA109" i="25"/>
  <c r="Z109" i="25"/>
  <c r="Y109" i="25"/>
  <c r="X109" i="25"/>
  <c r="AL101" i="25"/>
  <c r="AK101" i="25"/>
  <c r="AJ101" i="25"/>
  <c r="AI101" i="25"/>
  <c r="AH101" i="25"/>
  <c r="AG101" i="25"/>
  <c r="AC101" i="25"/>
  <c r="AB101" i="25"/>
  <c r="AA101" i="25"/>
  <c r="Z101" i="25"/>
  <c r="Y101" i="25"/>
  <c r="X101" i="25"/>
  <c r="AL93" i="25"/>
  <c r="AK93" i="25"/>
  <c r="AJ93" i="25"/>
  <c r="AI93" i="25"/>
  <c r="AH93" i="25"/>
  <c r="AG93" i="25"/>
  <c r="AC93" i="25"/>
  <c r="AB93" i="25"/>
  <c r="AA93" i="25"/>
  <c r="Z93" i="25"/>
  <c r="Y93" i="25"/>
  <c r="X93" i="25"/>
  <c r="AL85" i="25"/>
  <c r="AK85" i="25"/>
  <c r="AJ85" i="25"/>
  <c r="AI85" i="25"/>
  <c r="AH85" i="25"/>
  <c r="AG85" i="25"/>
  <c r="AC85" i="25"/>
  <c r="AB85" i="25"/>
  <c r="AA85" i="25"/>
  <c r="Z85" i="25"/>
  <c r="Y85" i="25"/>
  <c r="X85" i="25"/>
  <c r="AL77" i="25"/>
  <c r="AK77" i="25"/>
  <c r="AJ77" i="25"/>
  <c r="AI77" i="25"/>
  <c r="AH77" i="25"/>
  <c r="AG77" i="25"/>
  <c r="AC77" i="25"/>
  <c r="AB77" i="25"/>
  <c r="AA77" i="25"/>
  <c r="Z77" i="25"/>
  <c r="Y77" i="25"/>
  <c r="X77" i="25"/>
  <c r="AL69" i="25"/>
  <c r="AK69" i="25"/>
  <c r="AJ69" i="25"/>
  <c r="AI69" i="25"/>
  <c r="AH69" i="25"/>
  <c r="AG69" i="25"/>
  <c r="AC69" i="25"/>
  <c r="AB69" i="25"/>
  <c r="AA69" i="25"/>
  <c r="Z69" i="25"/>
  <c r="Y69" i="25"/>
  <c r="X69" i="25"/>
  <c r="AL61" i="25"/>
  <c r="AK61" i="25"/>
  <c r="AJ61" i="25"/>
  <c r="AI61" i="25"/>
  <c r="AH61" i="25"/>
  <c r="AG61" i="25"/>
  <c r="AC61" i="25"/>
  <c r="AB61" i="25"/>
  <c r="AA61" i="25"/>
  <c r="Z61" i="25"/>
  <c r="Y61" i="25"/>
  <c r="X61" i="25"/>
  <c r="AL53" i="25"/>
  <c r="AK53" i="25"/>
  <c r="AJ53" i="25"/>
  <c r="AI53" i="25"/>
  <c r="AH53" i="25"/>
  <c r="AG53" i="25"/>
  <c r="AC53" i="25"/>
  <c r="AB53" i="25"/>
  <c r="AA53" i="25"/>
  <c r="Z53" i="25"/>
  <c r="Y53" i="25"/>
  <c r="X53" i="25"/>
  <c r="AL45" i="25"/>
  <c r="AK45" i="25"/>
  <c r="AJ45" i="25"/>
  <c r="AI45" i="25"/>
  <c r="AH45" i="25"/>
  <c r="AG45" i="25"/>
  <c r="AC45" i="25"/>
  <c r="AB45" i="25"/>
  <c r="AA45" i="25"/>
  <c r="Z45" i="25"/>
  <c r="Y45" i="25"/>
  <c r="X45" i="25"/>
  <c r="AL37" i="25"/>
  <c r="AK37" i="25"/>
  <c r="AJ37" i="25"/>
  <c r="AI37" i="25"/>
  <c r="AH37" i="25"/>
  <c r="AG37" i="25"/>
  <c r="AC37" i="25"/>
  <c r="AB37" i="25"/>
  <c r="AA37" i="25"/>
  <c r="Z37" i="25"/>
  <c r="Y37" i="25"/>
  <c r="X37" i="25"/>
  <c r="AL29" i="25"/>
  <c r="AK29" i="25"/>
  <c r="AJ29" i="25"/>
  <c r="AI29" i="25"/>
  <c r="AH29" i="25"/>
  <c r="AG29" i="25"/>
  <c r="AC29" i="25"/>
  <c r="AB29" i="25"/>
  <c r="AA29" i="25"/>
  <c r="Z29" i="25"/>
  <c r="Y29" i="25"/>
  <c r="X29" i="25"/>
  <c r="AL21" i="25"/>
  <c r="AK21" i="25"/>
  <c r="AJ21" i="25"/>
  <c r="AI21" i="25"/>
  <c r="AH21" i="25"/>
  <c r="AG21" i="25"/>
  <c r="AC21" i="25"/>
  <c r="AB21" i="25"/>
  <c r="AA21" i="25"/>
  <c r="Z21" i="25"/>
  <c r="Y21" i="25"/>
  <c r="X21" i="25"/>
  <c r="AL13" i="25"/>
  <c r="AK13" i="25"/>
  <c r="AJ13" i="25"/>
  <c r="AI13" i="25"/>
  <c r="AH13" i="25"/>
  <c r="AG13" i="25"/>
  <c r="AC13" i="25"/>
  <c r="AB13" i="25"/>
  <c r="AA13" i="25"/>
  <c r="Z13" i="25"/>
  <c r="Y13" i="25"/>
  <c r="X13" i="25"/>
  <c r="S56" i="6"/>
  <c r="L1" i="10"/>
  <c r="R93" i="6"/>
  <c r="AM90" i="6"/>
  <c r="S104" i="6"/>
  <c r="U96" i="6"/>
  <c r="AK85" i="6"/>
  <c r="U80" i="6"/>
  <c r="R72" i="6"/>
  <c r="N112" i="6"/>
  <c r="AM101" i="6"/>
  <c r="P96" i="6"/>
  <c r="R107" i="6"/>
  <c r="AL101" i="6"/>
  <c r="V97" i="6"/>
  <c r="M96" i="6"/>
  <c r="AA88" i="6"/>
  <c r="Y83" i="6"/>
  <c r="AK77" i="6"/>
  <c r="S64" i="6"/>
  <c r="AK114" i="6"/>
  <c r="AM112" i="6"/>
  <c r="Y104" i="6"/>
  <c r="AA101" i="6"/>
  <c r="AL93" i="6"/>
  <c r="U88" i="6"/>
  <c r="O56" i="6"/>
  <c r="AL106" i="6"/>
  <c r="AK96" i="6"/>
  <c r="AK93" i="6"/>
  <c r="N88" i="6"/>
  <c r="M97" i="6"/>
  <c r="V105" i="6"/>
  <c r="U121" i="6"/>
  <c r="W121" i="6" s="1"/>
  <c r="J121" i="6" s="1"/>
  <c r="Z129" i="6"/>
  <c r="V90" i="6"/>
  <c r="AK91" i="6"/>
  <c r="P91" i="6"/>
  <c r="AT91" i="6" s="1"/>
  <c r="M99" i="6"/>
  <c r="P107" i="6"/>
  <c r="U115" i="6"/>
  <c r="P123" i="6"/>
  <c r="AT123" i="6" s="1"/>
  <c r="U131" i="6"/>
  <c r="Y84" i="6"/>
  <c r="S84" i="6"/>
  <c r="R92" i="6"/>
  <c r="AK92" i="6"/>
  <c r="R100" i="6"/>
  <c r="O100" i="6"/>
  <c r="P108" i="6"/>
  <c r="R108" i="6"/>
  <c r="T108" i="6" s="1"/>
  <c r="S116" i="6"/>
  <c r="N124" i="6"/>
  <c r="AM93" i="6"/>
  <c r="N101" i="6"/>
  <c r="P109" i="6"/>
  <c r="AT109" i="6" s="1"/>
  <c r="P117" i="6"/>
  <c r="AM125" i="6"/>
  <c r="U101" i="6"/>
  <c r="P100" i="6"/>
  <c r="U93" i="6"/>
  <c r="S89" i="6"/>
  <c r="V85" i="6"/>
  <c r="V81" i="6"/>
  <c r="P75" i="6"/>
  <c r="AL98" i="6"/>
  <c r="R24" i="6"/>
  <c r="M93" i="6"/>
  <c r="P92" i="6"/>
  <c r="N91" i="6"/>
  <c r="M89" i="6"/>
  <c r="Y85" i="6"/>
  <c r="AM83" i="6"/>
  <c r="Y80" i="6"/>
  <c r="AM76" i="6"/>
  <c r="AL76" i="6"/>
  <c r="AK125" i="6"/>
  <c r="AL124" i="6"/>
  <c r="AF124" i="6" s="1"/>
  <c r="O124" i="6"/>
  <c r="U123" i="6"/>
  <c r="AK121" i="6"/>
  <c r="AL120" i="6"/>
  <c r="AK117" i="6"/>
  <c r="AM116" i="6"/>
  <c r="AT116" i="6"/>
  <c r="S115" i="6"/>
  <c r="R113" i="6"/>
  <c r="R112" i="6"/>
  <c r="V109" i="6"/>
  <c r="AA108" i="6"/>
  <c r="R105" i="6"/>
  <c r="M104" i="6"/>
  <c r="P101" i="6"/>
  <c r="S100" i="6"/>
  <c r="U99" i="6"/>
  <c r="W99" i="6" s="1"/>
  <c r="J99" i="6" s="1"/>
  <c r="Y97" i="6"/>
  <c r="AE97" i="6" s="1"/>
  <c r="S96" i="6"/>
  <c r="Y93" i="6"/>
  <c r="Y92" i="6"/>
  <c r="AL91" i="6"/>
  <c r="V89" i="6"/>
  <c r="P88" i="6"/>
  <c r="Z84" i="6"/>
  <c r="AL81" i="6"/>
  <c r="AM77" i="6"/>
  <c r="AK72" i="6"/>
  <c r="AM56" i="6"/>
  <c r="AL73" i="6"/>
  <c r="U56" i="6"/>
  <c r="Y125" i="6"/>
  <c r="AM124" i="6"/>
  <c r="R124" i="6"/>
  <c r="N121" i="6"/>
  <c r="P120" i="6"/>
  <c r="S117" i="6"/>
  <c r="AA116" i="6"/>
  <c r="O116" i="6"/>
  <c r="R115" i="6"/>
  <c r="U113" i="6"/>
  <c r="AA112" i="6"/>
  <c r="AK109" i="6"/>
  <c r="M109" i="6"/>
  <c r="S108" i="6"/>
  <c r="AA107" i="6"/>
  <c r="AG107" i="6" s="1"/>
  <c r="N105" i="6"/>
  <c r="V100" i="6"/>
  <c r="AK99" i="6"/>
  <c r="AM96" i="6"/>
  <c r="AG96" i="6" s="1"/>
  <c r="AA95" i="6"/>
  <c r="AT93" i="6"/>
  <c r="U92" i="6"/>
  <c r="W92" i="6" s="1"/>
  <c r="J92" i="6" s="1"/>
  <c r="U91" i="6"/>
  <c r="V88" i="6"/>
  <c r="R85" i="6"/>
  <c r="X85" i="6" s="1"/>
  <c r="AK83" i="6"/>
  <c r="AM80" i="6"/>
  <c r="M77" i="6"/>
  <c r="AL72" i="6"/>
  <c r="R67" i="6"/>
  <c r="V64" i="6"/>
  <c r="R101" i="6"/>
  <c r="X101" i="6" s="1"/>
  <c r="S93" i="6"/>
  <c r="AA92" i="6"/>
  <c r="M92" i="6"/>
  <c r="AL77" i="6"/>
  <c r="S76" i="6"/>
  <c r="N67" i="6"/>
  <c r="AM85" i="6"/>
  <c r="AK84" i="6"/>
  <c r="P83" i="6"/>
  <c r="AA77" i="6"/>
  <c r="U85" i="6"/>
  <c r="O84" i="6"/>
  <c r="Y77" i="6"/>
  <c r="R75" i="6"/>
  <c r="AM67" i="6"/>
  <c r="AA67" i="6"/>
  <c r="AM59" i="6"/>
  <c r="M12" i="6"/>
  <c r="AL20" i="6"/>
  <c r="R36" i="6"/>
  <c r="R44" i="6"/>
  <c r="U52" i="6"/>
  <c r="AM60" i="6"/>
  <c r="P68" i="6"/>
  <c r="AA76" i="6"/>
  <c r="AM13" i="6"/>
  <c r="V45" i="6"/>
  <c r="S53" i="6"/>
  <c r="AL61" i="6"/>
  <c r="U77" i="6"/>
  <c r="O76" i="6"/>
  <c r="AA69" i="6"/>
  <c r="AL59" i="6"/>
  <c r="M52" i="6"/>
  <c r="U84" i="6"/>
  <c r="V83" i="6"/>
  <c r="O81" i="6"/>
  <c r="N77" i="6"/>
  <c r="U75" i="6"/>
  <c r="P69" i="6"/>
  <c r="Y8" i="6"/>
  <c r="R16" i="6"/>
  <c r="T16" i="6" s="1"/>
  <c r="U32" i="6"/>
  <c r="AK40" i="6"/>
  <c r="AL56" i="6"/>
  <c r="AK17" i="6"/>
  <c r="N25" i="6"/>
  <c r="U33" i="6"/>
  <c r="S41" i="6"/>
  <c r="V49" i="6"/>
  <c r="P65" i="6"/>
  <c r="V73" i="6"/>
  <c r="Y66" i="6"/>
  <c r="V33" i="25"/>
  <c r="AA35" i="6"/>
  <c r="B155" i="23"/>
  <c r="B147" i="23"/>
  <c r="B139" i="23"/>
  <c r="B131" i="23"/>
  <c r="B123" i="23"/>
  <c r="B115" i="23"/>
  <c r="B107" i="23"/>
  <c r="B91" i="23"/>
  <c r="B83" i="23"/>
  <c r="B75" i="23"/>
  <c r="B67" i="23"/>
  <c r="B43" i="23"/>
  <c r="B35" i="23"/>
  <c r="B27" i="23"/>
  <c r="B19" i="23"/>
  <c r="B11" i="23"/>
  <c r="B3" i="23"/>
  <c r="B150" i="23"/>
  <c r="B142" i="23"/>
  <c r="B134" i="23"/>
  <c r="B126" i="23"/>
  <c r="B118" i="23"/>
  <c r="B110" i="23"/>
  <c r="B102" i="23"/>
  <c r="B94" i="23"/>
  <c r="B86" i="23"/>
  <c r="B78" i="23"/>
  <c r="B70" i="23"/>
  <c r="B62" i="23"/>
  <c r="B54" i="23"/>
  <c r="B46" i="23"/>
  <c r="B38" i="23"/>
  <c r="B30" i="23"/>
  <c r="B22" i="23"/>
  <c r="B14" i="23"/>
  <c r="B6" i="23"/>
  <c r="B68" i="23"/>
  <c r="B60" i="23"/>
  <c r="B52" i="23"/>
  <c r="B44" i="23"/>
  <c r="B36" i="23"/>
  <c r="B28" i="23"/>
  <c r="B20" i="23"/>
  <c r="B12" i="23"/>
  <c r="B4" i="23"/>
  <c r="B154" i="23"/>
  <c r="B130" i="23"/>
  <c r="B122" i="23"/>
  <c r="B114" i="23"/>
  <c r="B106" i="23"/>
  <c r="B90" i="23"/>
  <c r="B66" i="23"/>
  <c r="B58" i="23"/>
  <c r="B50" i="23"/>
  <c r="B42" i="23"/>
  <c r="B26" i="23"/>
  <c r="B81" i="23"/>
  <c r="B73" i="23"/>
  <c r="B65" i="23"/>
  <c r="B57" i="23"/>
  <c r="B49" i="23"/>
  <c r="B41" i="23"/>
  <c r="B33" i="23"/>
  <c r="B25" i="23"/>
  <c r="B17" i="23"/>
  <c r="B9" i="23"/>
  <c r="B152" i="23"/>
  <c r="B144" i="23"/>
  <c r="B136" i="23"/>
  <c r="B128" i="23"/>
  <c r="B120" i="23"/>
  <c r="B112" i="23"/>
  <c r="B104" i="23"/>
  <c r="B96" i="23"/>
  <c r="B88" i="23"/>
  <c r="B80" i="23"/>
  <c r="B72" i="23"/>
  <c r="B64" i="23"/>
  <c r="B56" i="23"/>
  <c r="B48" i="23"/>
  <c r="B40" i="23"/>
  <c r="B32" i="23"/>
  <c r="B24" i="23"/>
  <c r="B16" i="23"/>
  <c r="B8" i="23"/>
  <c r="B157" i="23"/>
  <c r="B149" i="23"/>
  <c r="B141" i="23"/>
  <c r="B133" i="23"/>
  <c r="B125" i="23"/>
  <c r="B117" i="23"/>
  <c r="B109" i="23"/>
  <c r="B101" i="23"/>
  <c r="B93" i="23"/>
  <c r="B85" i="23"/>
  <c r="B77" i="23"/>
  <c r="B69" i="23"/>
  <c r="B61" i="23"/>
  <c r="B53" i="23"/>
  <c r="B45" i="23"/>
  <c r="B37" i="23"/>
  <c r="B29" i="23"/>
  <c r="B21" i="23"/>
  <c r="B13" i="23"/>
  <c r="B5" i="23"/>
  <c r="B156" i="23"/>
  <c r="B148" i="23"/>
  <c r="B140" i="23"/>
  <c r="B132" i="23"/>
  <c r="B124" i="23"/>
  <c r="B116" i="23"/>
  <c r="B108" i="23"/>
  <c r="B100" i="23"/>
  <c r="B92" i="23"/>
  <c r="B84" i="23"/>
  <c r="B76" i="23"/>
  <c r="B99" i="23"/>
  <c r="B153" i="23"/>
  <c r="B145" i="23"/>
  <c r="B137" i="23"/>
  <c r="B129" i="23"/>
  <c r="B121" i="23"/>
  <c r="B113" i="23"/>
  <c r="B105" i="23"/>
  <c r="B97" i="23"/>
  <c r="B89" i="23"/>
  <c r="B151" i="23"/>
  <c r="B143" i="23"/>
  <c r="B135" i="23"/>
  <c r="B127" i="23"/>
  <c r="B119" i="23"/>
  <c r="B111" i="23"/>
  <c r="B103" i="23"/>
  <c r="B95" i="23"/>
  <c r="B87" i="23"/>
  <c r="B79" i="23"/>
  <c r="B71" i="23"/>
  <c r="B63" i="23"/>
  <c r="B55" i="23"/>
  <c r="B47" i="23"/>
  <c r="B39" i="23"/>
  <c r="B31" i="23"/>
  <c r="B23" i="23"/>
  <c r="B15" i="23"/>
  <c r="B7" i="23"/>
  <c r="AO465" i="25"/>
  <c r="AE595" i="25"/>
  <c r="AN600" i="25"/>
  <c r="U68" i="6"/>
  <c r="AL60" i="6"/>
  <c r="Y41" i="6"/>
  <c r="M76" i="6"/>
  <c r="AM69" i="6"/>
  <c r="S68" i="6"/>
  <c r="V76" i="6"/>
  <c r="S69" i="6"/>
  <c r="P49" i="6"/>
  <c r="AT49" i="6" s="1"/>
  <c r="AM28" i="6"/>
  <c r="Y44" i="6"/>
  <c r="R76" i="6"/>
  <c r="Z74" i="6"/>
  <c r="AM68" i="6"/>
  <c r="U44" i="6"/>
  <c r="AL26" i="6"/>
  <c r="N44" i="6"/>
  <c r="AL41" i="6"/>
  <c r="Z17" i="6"/>
  <c r="U24" i="6"/>
  <c r="AL24" i="6"/>
  <c r="AL48" i="6"/>
  <c r="O48" i="6"/>
  <c r="AT72" i="6"/>
  <c r="P80" i="6"/>
  <c r="AT80" i="6" s="1"/>
  <c r="M88" i="6"/>
  <c r="AM33" i="6"/>
  <c r="O33" i="6"/>
  <c r="Z57" i="6"/>
  <c r="R57" i="6"/>
  <c r="AK48" i="6"/>
  <c r="AL40" i="6"/>
  <c r="V32" i="6"/>
  <c r="V82" i="6"/>
  <c r="R69" i="6"/>
  <c r="R64" i="6"/>
  <c r="V52" i="6"/>
  <c r="O40" i="6"/>
  <c r="V19" i="6"/>
  <c r="R19" i="6"/>
  <c r="P67" i="6"/>
  <c r="Y67" i="6"/>
  <c r="AM75" i="6"/>
  <c r="Y75" i="6"/>
  <c r="S57" i="6"/>
  <c r="P37" i="6"/>
  <c r="AT37" i="6" s="1"/>
  <c r="V9" i="6"/>
  <c r="N68" i="6"/>
  <c r="Y68" i="6"/>
  <c r="N69" i="6"/>
  <c r="Y69" i="6"/>
  <c r="AE69" i="6" s="1"/>
  <c r="R189" i="6"/>
  <c r="AA188" i="6"/>
  <c r="P188" i="6"/>
  <c r="AT188" i="6" s="1"/>
  <c r="AA187" i="6"/>
  <c r="AG187" i="6" s="1"/>
  <c r="AK186" i="6"/>
  <c r="AE186" i="6" s="1"/>
  <c r="AA185" i="6"/>
  <c r="O185" i="6"/>
  <c r="R184" i="6"/>
  <c r="AK181" i="6"/>
  <c r="AE181" i="6" s="1"/>
  <c r="N181" i="6"/>
  <c r="Y180" i="6"/>
  <c r="N180" i="6"/>
  <c r="S179" i="6"/>
  <c r="AL177" i="6"/>
  <c r="AF177" i="6" s="1"/>
  <c r="AT177" i="6"/>
  <c r="AK176" i="6"/>
  <c r="P175" i="6"/>
  <c r="R173" i="6"/>
  <c r="AK172" i="6"/>
  <c r="V171" i="6"/>
  <c r="S170" i="6"/>
  <c r="S169" i="6"/>
  <c r="AK168" i="6"/>
  <c r="AE168" i="6" s="1"/>
  <c r="AA167" i="6"/>
  <c r="S165" i="6"/>
  <c r="AK164" i="6"/>
  <c r="AE164" i="6" s="1"/>
  <c r="AT164" i="6"/>
  <c r="AK163" i="6"/>
  <c r="AE163" i="6" s="1"/>
  <c r="Y161" i="6"/>
  <c r="AE161" i="6" s="1"/>
  <c r="U157" i="6"/>
  <c r="W157" i="6" s="1"/>
  <c r="J157" i="6" s="1"/>
  <c r="AL156" i="6"/>
  <c r="AF156" i="6" s="1"/>
  <c r="R156" i="6"/>
  <c r="X156" i="6" s="1"/>
  <c r="AA155" i="6"/>
  <c r="AG155" i="6" s="1"/>
  <c r="R153" i="6"/>
  <c r="AK152" i="6"/>
  <c r="U149" i="6"/>
  <c r="AL148" i="6"/>
  <c r="R148" i="6"/>
  <c r="AL147" i="6"/>
  <c r="Y145" i="6"/>
  <c r="M144" i="6"/>
  <c r="AA141" i="6"/>
  <c r="AG141" i="6" s="1"/>
  <c r="M141" i="6"/>
  <c r="V140" i="6"/>
  <c r="M140" i="6"/>
  <c r="N139" i="6"/>
  <c r="AA137" i="6"/>
  <c r="P136" i="6"/>
  <c r="AA133" i="6"/>
  <c r="M133" i="6"/>
  <c r="U132" i="6"/>
  <c r="W132" i="6" s="1"/>
  <c r="J132" i="6" s="1"/>
  <c r="P131" i="6"/>
  <c r="AT131" i="6" s="1"/>
  <c r="U129" i="6"/>
  <c r="AA128" i="6"/>
  <c r="AL127" i="6"/>
  <c r="R125" i="6"/>
  <c r="T125" i="6" s="1"/>
  <c r="AA124" i="6"/>
  <c r="P124" i="6"/>
  <c r="AT124" i="6" s="1"/>
  <c r="AA123" i="6"/>
  <c r="AG123" i="6" s="1"/>
  <c r="V122" i="6"/>
  <c r="U120" i="6"/>
  <c r="AA117" i="6"/>
  <c r="M117" i="6"/>
  <c r="V116" i="6"/>
  <c r="M116" i="6"/>
  <c r="Y113" i="6"/>
  <c r="AE113" i="6" s="1"/>
  <c r="AL112" i="6"/>
  <c r="M112" i="6"/>
  <c r="R109" i="6"/>
  <c r="AK108" i="6"/>
  <c r="S107" i="6"/>
  <c r="AM105" i="6"/>
  <c r="O105" i="6"/>
  <c r="R104" i="6"/>
  <c r="T104" i="6" s="1"/>
  <c r="Y101" i="6"/>
  <c r="AE101" i="6" s="1"/>
  <c r="AM100" i="6"/>
  <c r="Y99" i="6"/>
  <c r="N98" i="6"/>
  <c r="N96" i="6"/>
  <c r="V93" i="6"/>
  <c r="AM92" i="6"/>
  <c r="R90" i="6"/>
  <c r="AL88" i="6"/>
  <c r="P85" i="6"/>
  <c r="U83" i="6"/>
  <c r="P81" i="6"/>
  <c r="R80" i="6"/>
  <c r="X80" i="6" s="1"/>
  <c r="V77" i="6"/>
  <c r="Z76" i="6"/>
  <c r="S75" i="6"/>
  <c r="AM72" i="6"/>
  <c r="M69" i="6"/>
  <c r="AK67" i="6"/>
  <c r="AK56" i="6"/>
  <c r="AK49" i="6"/>
  <c r="AA27" i="6"/>
  <c r="S19" i="6"/>
  <c r="P6" i="6"/>
  <c r="AT6" i="6" s="1"/>
  <c r="AU6" i="6" s="1"/>
  <c r="V53" i="6"/>
  <c r="R29" i="6"/>
  <c r="O13" i="6"/>
  <c r="R37" i="6"/>
  <c r="R35" i="6"/>
  <c r="P35" i="6"/>
  <c r="V43" i="6"/>
  <c r="M43" i="6"/>
  <c r="O43" i="6"/>
  <c r="AL43" i="6"/>
  <c r="Z51" i="6"/>
  <c r="R51" i="6"/>
  <c r="U51" i="6"/>
  <c r="U59" i="6"/>
  <c r="W59" i="6" s="1"/>
  <c r="J59" i="6" s="1"/>
  <c r="O59" i="6"/>
  <c r="P12" i="6"/>
  <c r="AT12" i="6" s="1"/>
  <c r="S12" i="6"/>
  <c r="V12" i="6"/>
  <c r="AK12" i="6"/>
  <c r="AM12" i="6"/>
  <c r="P20" i="6"/>
  <c r="M20" i="6"/>
  <c r="N20" i="6"/>
  <c r="R20" i="6"/>
  <c r="V20" i="6"/>
  <c r="Y28" i="6"/>
  <c r="P28" i="6"/>
  <c r="S28" i="6"/>
  <c r="U28" i="6"/>
  <c r="AA28" i="6"/>
  <c r="O36" i="6"/>
  <c r="S36" i="6"/>
  <c r="V36" i="6"/>
  <c r="AL36" i="6"/>
  <c r="AM36" i="6"/>
  <c r="AK44" i="6"/>
  <c r="AL44" i="6"/>
  <c r="AK52" i="6"/>
  <c r="Z52" i="6"/>
  <c r="V60" i="6"/>
  <c r="O60" i="6"/>
  <c r="R60" i="6"/>
  <c r="S60" i="6"/>
  <c r="Z60" i="6"/>
  <c r="AM21" i="6"/>
  <c r="S21" i="6"/>
  <c r="Y21" i="6"/>
  <c r="AA21" i="6"/>
  <c r="AK21" i="6"/>
  <c r="M29" i="6"/>
  <c r="V29" i="6"/>
  <c r="Z29" i="6"/>
  <c r="AL29" i="6"/>
  <c r="AA37" i="6"/>
  <c r="U37" i="6"/>
  <c r="P45" i="6"/>
  <c r="M45" i="6"/>
  <c r="O45" i="6"/>
  <c r="S45" i="6"/>
  <c r="AL53" i="6"/>
  <c r="M53" i="6"/>
  <c r="O53" i="6"/>
  <c r="P61" i="6"/>
  <c r="S61" i="6"/>
  <c r="V61" i="6"/>
  <c r="Z61" i="6"/>
  <c r="AA61" i="6"/>
  <c r="AL45" i="6"/>
  <c r="M37" i="6"/>
  <c r="V27" i="6"/>
  <c r="N21" i="6"/>
  <c r="AA13" i="6"/>
  <c r="O61" i="6"/>
  <c r="AK53" i="6"/>
  <c r="AK45" i="6"/>
  <c r="M61" i="6"/>
  <c r="Z53" i="6"/>
  <c r="AA45" i="6"/>
  <c r="M36" i="6"/>
  <c r="U29" i="6"/>
  <c r="Y20" i="6"/>
  <c r="P13" i="6"/>
  <c r="AA48" i="6"/>
  <c r="U40" i="6"/>
  <c r="V25" i="6"/>
  <c r="AL16" i="6"/>
  <c r="AL57" i="6"/>
  <c r="V48" i="6"/>
  <c r="R40" i="6"/>
  <c r="S25" i="6"/>
  <c r="Y16" i="6"/>
  <c r="V51" i="6"/>
  <c r="P27" i="6"/>
  <c r="AT27" i="6" s="1"/>
  <c r="AM11" i="6"/>
  <c r="AA19" i="6"/>
  <c r="Y11" i="6"/>
  <c r="V72" i="6"/>
  <c r="AL69" i="6"/>
  <c r="AA64" i="6"/>
  <c r="AK61" i="6"/>
  <c r="M60" i="6"/>
  <c r="P48" i="6"/>
  <c r="Z36" i="6"/>
  <c r="N28" i="6"/>
  <c r="AA20" i="6"/>
  <c r="AA12" i="6"/>
  <c r="AM8" i="6"/>
  <c r="AK6" i="6"/>
  <c r="AE6" i="6" s="1"/>
  <c r="S8" i="6"/>
  <c r="AK9" i="6"/>
  <c r="U10" i="6"/>
  <c r="AK11" i="6"/>
  <c r="N12" i="6"/>
  <c r="M13" i="6"/>
  <c r="O16" i="6"/>
  <c r="N17" i="6"/>
  <c r="P19" i="6"/>
  <c r="S20" i="6"/>
  <c r="R21" i="6"/>
  <c r="M22" i="6"/>
  <c r="V24" i="6"/>
  <c r="V103" i="25"/>
  <c r="O27" i="6"/>
  <c r="V30" i="25"/>
  <c r="U31" i="6"/>
  <c r="AA32" i="6"/>
  <c r="P34" i="6"/>
  <c r="V35" i="6"/>
  <c r="P36" i="6"/>
  <c r="V37" i="6"/>
  <c r="P39" i="6"/>
  <c r="S40" i="6"/>
  <c r="M41" i="6"/>
  <c r="S43" i="6"/>
  <c r="O44" i="6"/>
  <c r="V85" i="25"/>
  <c r="S49" i="6"/>
  <c r="S51" i="6"/>
  <c r="R52" i="6"/>
  <c r="P53" i="6"/>
  <c r="P56" i="6"/>
  <c r="AT56" i="6" s="1"/>
  <c r="V57" i="6"/>
  <c r="AA59" i="6"/>
  <c r="P60" i="6"/>
  <c r="U61" i="6"/>
  <c r="N65" i="6"/>
  <c r="AM66" i="6"/>
  <c r="M67" i="6"/>
  <c r="U69" i="6"/>
  <c r="AA73" i="6"/>
  <c r="V75" i="6"/>
  <c r="AT76" i="6"/>
  <c r="R77" i="6"/>
  <c r="R79" i="6"/>
  <c r="T79" i="6" s="1"/>
  <c r="Z81" i="6"/>
  <c r="M84" i="6"/>
  <c r="M85" i="6"/>
  <c r="S91" i="6"/>
  <c r="X91" i="6" s="1"/>
  <c r="O92" i="6"/>
  <c r="O97" i="6"/>
  <c r="U102" i="6"/>
  <c r="N106" i="6"/>
  <c r="O108" i="6"/>
  <c r="U111" i="6"/>
  <c r="Y114" i="6"/>
  <c r="O126" i="6"/>
  <c r="N130" i="6"/>
  <c r="M135" i="6"/>
  <c r="N138" i="6"/>
  <c r="AM146" i="6"/>
  <c r="U154" i="6"/>
  <c r="Z158" i="6"/>
  <c r="N166" i="6"/>
  <c r="AL174" i="6"/>
  <c r="AM190" i="6"/>
  <c r="Z194" i="6"/>
  <c r="AF194" i="6" s="1"/>
  <c r="AM198" i="6"/>
  <c r="AK202" i="6"/>
  <c r="P206" i="6"/>
  <c r="R214" i="6"/>
  <c r="P226" i="6"/>
  <c r="AT226" i="6" s="1"/>
  <c r="M230" i="6"/>
  <c r="P234" i="6"/>
  <c r="AT234" i="6" s="1"/>
  <c r="Z242" i="6"/>
  <c r="O246" i="6"/>
  <c r="AA250" i="6"/>
  <c r="U258" i="6"/>
  <c r="AL266" i="6"/>
  <c r="AF266" i="6" s="1"/>
  <c r="S270" i="6"/>
  <c r="S282" i="6"/>
  <c r="X282" i="6" s="1"/>
  <c r="U290" i="6"/>
  <c r="N294" i="6"/>
  <c r="O302" i="6"/>
  <c r="N306" i="6"/>
  <c r="P310" i="6"/>
  <c r="P314" i="6"/>
  <c r="AL318" i="6"/>
  <c r="R322" i="6"/>
  <c r="V326" i="6"/>
  <c r="R334" i="6"/>
  <c r="S358" i="6"/>
  <c r="AM374" i="6"/>
  <c r="N382" i="6"/>
  <c r="AK390" i="6"/>
  <c r="R398" i="6"/>
  <c r="Y414" i="6"/>
  <c r="AM422" i="6"/>
  <c r="R438" i="6"/>
  <c r="Y454" i="6"/>
  <c r="R462" i="6"/>
  <c r="M486" i="6"/>
  <c r="AA494" i="6"/>
  <c r="Y502" i="6"/>
  <c r="M510" i="6"/>
  <c r="AD513" i="6"/>
  <c r="AS513" i="6" s="1"/>
  <c r="Y518" i="6"/>
  <c r="R526" i="6"/>
  <c r="V534" i="6"/>
  <c r="AK558" i="6"/>
  <c r="O566" i="6"/>
  <c r="S574" i="6"/>
  <c r="AC602" i="6"/>
  <c r="AR602" i="6" s="1"/>
  <c r="AC610" i="6"/>
  <c r="AR610" i="6" s="1"/>
  <c r="AC618" i="6"/>
  <c r="AR618" i="6" s="1"/>
  <c r="M622" i="6"/>
  <c r="AC626" i="6"/>
  <c r="AR626" i="6" s="1"/>
  <c r="S630" i="6"/>
  <c r="X630" i="6" s="1"/>
  <c r="AD631" i="6"/>
  <c r="AS631" i="6" s="1"/>
  <c r="O638" i="6"/>
  <c r="N639" i="6"/>
  <c r="AC642" i="6"/>
  <c r="AR642" i="6" s="1"/>
  <c r="S646" i="6"/>
  <c r="X646" i="6" s="1"/>
  <c r="AD647" i="6"/>
  <c r="AS647" i="6" s="1"/>
  <c r="AC650" i="6"/>
  <c r="AR650" i="6" s="1"/>
  <c r="P655" i="6"/>
  <c r="AT655" i="6" s="1"/>
  <c r="AC658" i="6"/>
  <c r="AR658" i="6" s="1"/>
  <c r="R663" i="6"/>
  <c r="AC666" i="6"/>
  <c r="AR666" i="6" s="1"/>
  <c r="AD671" i="6"/>
  <c r="AS671" i="6" s="1"/>
  <c r="AC674" i="6"/>
  <c r="AR674" i="6" s="1"/>
  <c r="O678" i="6"/>
  <c r="P679" i="6"/>
  <c r="AT679" i="6" s="1"/>
  <c r="AC682" i="6"/>
  <c r="AR682" i="6" s="1"/>
  <c r="AC686" i="6"/>
  <c r="AD687" i="6"/>
  <c r="AS687" i="6" s="1"/>
  <c r="AB689" i="6"/>
  <c r="AQ689" i="6" s="1"/>
  <c r="AD694" i="6"/>
  <c r="AD695" i="6"/>
  <c r="AS695" i="6" s="1"/>
  <c r="AB697" i="6"/>
  <c r="AQ697" i="6" s="1"/>
  <c r="AC702" i="6"/>
  <c r="AD703" i="6"/>
  <c r="AS703" i="6" s="1"/>
  <c r="AB705" i="6"/>
  <c r="AQ705" i="6" s="1"/>
  <c r="AC706" i="6"/>
  <c r="AR706" i="6" s="1"/>
  <c r="AB708" i="6"/>
  <c r="AQ708" i="6" s="1"/>
  <c r="P710" i="6"/>
  <c r="AT710" i="6" s="1"/>
  <c r="AC714" i="6"/>
  <c r="AR714" i="6" s="1"/>
  <c r="AD718" i="6"/>
  <c r="AS718" i="6" s="1"/>
  <c r="AD719" i="6"/>
  <c r="AS719" i="6" s="1"/>
  <c r="AB721" i="6"/>
  <c r="AQ721" i="6" s="1"/>
  <c r="AC722" i="6"/>
  <c r="AR722" i="6" s="1"/>
  <c r="AB724" i="6"/>
  <c r="AQ724" i="6" s="1"/>
  <c r="AC730" i="6"/>
  <c r="AR730" i="6" s="1"/>
  <c r="AD734" i="6"/>
  <c r="AS734" i="6" s="1"/>
  <c r="AD735" i="6"/>
  <c r="AS735" i="6" s="1"/>
  <c r="AB737" i="6"/>
  <c r="AQ737" i="6" s="1"/>
  <c r="AC738" i="6"/>
  <c r="AR738" i="6" s="1"/>
  <c r="AB740" i="6"/>
  <c r="AQ740" i="6" s="1"/>
  <c r="AC746" i="6"/>
  <c r="AR746" i="6" s="1"/>
  <c r="AD750" i="6"/>
  <c r="AS750" i="6" s="1"/>
  <c r="AD751" i="6"/>
  <c r="AS751" i="6" s="1"/>
  <c r="AB753" i="6"/>
  <c r="AQ753" i="6" s="1"/>
  <c r="AC754" i="6"/>
  <c r="AR754" i="6" s="1"/>
  <c r="AB756" i="6"/>
  <c r="AQ756" i="6" s="1"/>
  <c r="AC762" i="6"/>
  <c r="AR762" i="6" s="1"/>
  <c r="AD766" i="6"/>
  <c r="AS766" i="6" s="1"/>
  <c r="AD767" i="6"/>
  <c r="AS767" i="6" s="1"/>
  <c r="AB769" i="6"/>
  <c r="AQ769" i="6" s="1"/>
  <c r="AC770" i="6"/>
  <c r="AR770" i="6" s="1"/>
  <c r="AB772" i="6"/>
  <c r="AQ772" i="6" s="1"/>
  <c r="AB774" i="6"/>
  <c r="AQ774" i="6" s="1"/>
  <c r="AC778" i="6"/>
  <c r="AR778" i="6" s="1"/>
  <c r="AC782" i="6"/>
  <c r="AR782" i="6" s="1"/>
  <c r="AC786" i="6"/>
  <c r="AR786" i="6" s="1"/>
  <c r="AB790" i="6"/>
  <c r="AQ790" i="6" s="1"/>
  <c r="AC798" i="6"/>
  <c r="AR798" i="6" s="1"/>
  <c r="AB802" i="6"/>
  <c r="AQ802" i="6" s="1"/>
  <c r="AB804" i="6"/>
  <c r="AQ804" i="6" s="1"/>
  <c r="AD807" i="6"/>
  <c r="AS807" i="6" s="1"/>
  <c r="AB809" i="6"/>
  <c r="AQ809" i="6" s="1"/>
  <c r="AB810" i="6"/>
  <c r="AQ810" i="6" s="1"/>
  <c r="AD812" i="6"/>
  <c r="AS812" i="6" s="1"/>
  <c r="AC817" i="6"/>
  <c r="AR817" i="6" s="1"/>
  <c r="AB822" i="6"/>
  <c r="AQ822" i="6" s="1"/>
  <c r="AC823" i="6"/>
  <c r="AR823" i="6" s="1"/>
  <c r="AC830" i="6"/>
  <c r="AR830" i="6" s="1"/>
  <c r="AB834" i="6"/>
  <c r="AQ834" i="6" s="1"/>
  <c r="AB836" i="6"/>
  <c r="AQ836" i="6" s="1"/>
  <c r="AD839" i="6"/>
  <c r="AS839" i="6" s="1"/>
  <c r="AB841" i="6"/>
  <c r="AQ841" i="6" s="1"/>
  <c r="AB842" i="6"/>
  <c r="AQ842" i="6" s="1"/>
  <c r="AD844" i="6"/>
  <c r="AS844" i="6" s="1"/>
  <c r="AD846" i="6"/>
  <c r="AS846" i="6" s="1"/>
  <c r="AD847" i="6"/>
  <c r="AS847" i="6" s="1"/>
  <c r="AC849" i="6"/>
  <c r="AR849" i="6" s="1"/>
  <c r="AB854" i="6"/>
  <c r="AQ854" i="6" s="1"/>
  <c r="AC855" i="6"/>
  <c r="AR855" i="6" s="1"/>
  <c r="AC862" i="6"/>
  <c r="AR862" i="6" s="1"/>
  <c r="AB866" i="6"/>
  <c r="AQ866" i="6" s="1"/>
  <c r="AB868" i="6"/>
  <c r="AQ868" i="6" s="1"/>
  <c r="AD871" i="6"/>
  <c r="AS871" i="6" s="1"/>
  <c r="AB873" i="6"/>
  <c r="AQ873" i="6" s="1"/>
  <c r="AB874" i="6"/>
  <c r="AQ874" i="6" s="1"/>
  <c r="AD876" i="6"/>
  <c r="AS876" i="6" s="1"/>
  <c r="AD878" i="6"/>
  <c r="AS878" i="6" s="1"/>
  <c r="AD879" i="6"/>
  <c r="AS879" i="6" s="1"/>
  <c r="AC881" i="6"/>
  <c r="AR881" i="6" s="1"/>
  <c r="AB886" i="6"/>
  <c r="AQ886" i="6" s="1"/>
  <c r="AC887" i="6"/>
  <c r="AR887" i="6" s="1"/>
  <c r="AC894" i="6"/>
  <c r="AR894" i="6" s="1"/>
  <c r="AB898" i="6"/>
  <c r="AQ898" i="6" s="1"/>
  <c r="AB900" i="6"/>
  <c r="AQ900" i="6" s="1"/>
  <c r="AD903" i="6"/>
  <c r="AS903" i="6" s="1"/>
  <c r="AB905" i="6"/>
  <c r="AQ905" i="6" s="1"/>
  <c r="AD908" i="6"/>
  <c r="AS908" i="6" s="1"/>
  <c r="AD911" i="6"/>
  <c r="AS911" i="6" s="1"/>
  <c r="AC913" i="6"/>
  <c r="AR913" i="6" s="1"/>
  <c r="AC919" i="6"/>
  <c r="AR919" i="6" s="1"/>
  <c r="AB924" i="6"/>
  <c r="AQ924" i="6" s="1"/>
  <c r="AD927" i="6"/>
  <c r="AS927" i="6" s="1"/>
  <c r="AB930" i="6"/>
  <c r="AQ930" i="6" s="1"/>
  <c r="AD932" i="6"/>
  <c r="AS932" i="6" s="1"/>
  <c r="AD935" i="6"/>
  <c r="AS935" i="6" s="1"/>
  <c r="AB937" i="6"/>
  <c r="AQ937" i="6" s="1"/>
  <c r="AD940" i="6"/>
  <c r="AS940" i="6" s="1"/>
  <c r="AD943" i="6"/>
  <c r="AS943" i="6" s="1"/>
  <c r="AC945" i="6"/>
  <c r="AR945" i="6" s="1"/>
  <c r="AC951" i="6"/>
  <c r="AR951" i="6" s="1"/>
  <c r="AC959" i="6"/>
  <c r="AR959" i="6" s="1"/>
  <c r="AC967" i="6"/>
  <c r="AR967" i="6" s="1"/>
  <c r="AB971" i="6"/>
  <c r="AQ971" i="6" s="1"/>
  <c r="AC975" i="6"/>
  <c r="AR975" i="6" s="1"/>
  <c r="AD978" i="6"/>
  <c r="AS978" i="6" s="1"/>
  <c r="AB979" i="6"/>
  <c r="AQ979" i="6" s="1"/>
  <c r="AC983" i="6"/>
  <c r="AR983" i="6" s="1"/>
  <c r="AC984" i="6"/>
  <c r="AR984" i="6" s="1"/>
  <c r="AD986" i="6"/>
  <c r="AS986" i="6" s="1"/>
  <c r="AB987" i="6"/>
  <c r="AQ987" i="6" s="1"/>
  <c r="AD994" i="6"/>
  <c r="AS994" i="6" s="1"/>
  <c r="AB995" i="6"/>
  <c r="AQ995" i="6" s="1"/>
  <c r="AD956" i="6"/>
  <c r="AS956" i="6" s="1"/>
  <c r="AD964" i="6"/>
  <c r="AS964" i="6" s="1"/>
  <c r="AD972" i="6"/>
  <c r="AS972" i="6" s="1"/>
  <c r="AD980" i="6"/>
  <c r="AS980" i="6" s="1"/>
  <c r="AB988" i="6"/>
  <c r="AQ988" i="6" s="1"/>
  <c r="AB996" i="6"/>
  <c r="AQ996" i="6" s="1"/>
  <c r="AB1004" i="6"/>
  <c r="AQ1004" i="6" s="1"/>
  <c r="AD957" i="6"/>
  <c r="AS957" i="6" s="1"/>
  <c r="AD965" i="6"/>
  <c r="AS965" i="6" s="1"/>
  <c r="AD973" i="6"/>
  <c r="AS973" i="6" s="1"/>
  <c r="AD981" i="6"/>
  <c r="AS981" i="6" s="1"/>
  <c r="AD989" i="6"/>
  <c r="AS989" i="6" s="1"/>
  <c r="AB997" i="6"/>
  <c r="AQ997" i="6" s="1"/>
  <c r="AD1005" i="6"/>
  <c r="AS1005" i="6" s="1"/>
  <c r="AD910" i="6"/>
  <c r="AS910" i="6" s="1"/>
  <c r="AB918" i="6"/>
  <c r="AQ918" i="6" s="1"/>
  <c r="AC926" i="6"/>
  <c r="AR926" i="6" s="1"/>
  <c r="AD934" i="6"/>
  <c r="AS934" i="6" s="1"/>
  <c r="AD942" i="6"/>
  <c r="AS942" i="6" s="1"/>
  <c r="AB950" i="6"/>
  <c r="AQ950" i="6" s="1"/>
  <c r="AD958" i="6"/>
  <c r="AS958" i="6" s="1"/>
  <c r="AD966" i="6"/>
  <c r="AS966" i="6" s="1"/>
  <c r="AD974" i="6"/>
  <c r="AS974" i="6" s="1"/>
  <c r="AD982" i="6"/>
  <c r="AS982" i="6" s="1"/>
  <c r="AD990" i="6"/>
  <c r="AS990" i="6" s="1"/>
  <c r="AD998" i="6"/>
  <c r="AS998" i="6" s="1"/>
  <c r="AC999" i="6"/>
  <c r="AR999" i="6" s="1"/>
  <c r="AD991" i="6"/>
  <c r="AS991" i="6" s="1"/>
  <c r="AC1000" i="6"/>
  <c r="AR1000" i="6" s="1"/>
  <c r="AC991" i="6"/>
  <c r="AR991" i="6" s="1"/>
  <c r="AM486" i="6"/>
  <c r="Z334" i="6"/>
  <c r="AA310" i="6"/>
  <c r="R390" i="6"/>
  <c r="AK270" i="6"/>
  <c r="AA246" i="6"/>
  <c r="AL126" i="6"/>
  <c r="AK462" i="6"/>
  <c r="R454" i="6"/>
  <c r="O390" i="6"/>
  <c r="R318" i="6"/>
  <c r="Z470" i="6"/>
  <c r="AM470" i="6"/>
  <c r="M470" i="6"/>
  <c r="Y478" i="6"/>
  <c r="R478" i="6"/>
  <c r="P486" i="6"/>
  <c r="Z486" i="6"/>
  <c r="U494" i="6"/>
  <c r="M494" i="6"/>
  <c r="Z510" i="6"/>
  <c r="AM510" i="6"/>
  <c r="P510" i="6"/>
  <c r="AK526" i="6"/>
  <c r="O526" i="6"/>
  <c r="O534" i="6"/>
  <c r="AA534" i="6"/>
  <c r="N542" i="6"/>
  <c r="Z542" i="6"/>
  <c r="AA550" i="6"/>
  <c r="O550" i="6"/>
  <c r="Y558" i="6"/>
  <c r="AE558" i="6" s="1"/>
  <c r="M558" i="6"/>
  <c r="S582" i="6"/>
  <c r="O582" i="6"/>
  <c r="V590" i="6"/>
  <c r="O598" i="6"/>
  <c r="Y598" i="6"/>
  <c r="N598" i="6"/>
  <c r="S606" i="6"/>
  <c r="Z606" i="6"/>
  <c r="AF606" i="6" s="1"/>
  <c r="R606" i="6"/>
  <c r="O614" i="6"/>
  <c r="Y614" i="6"/>
  <c r="M87" i="6"/>
  <c r="Z87" i="6"/>
  <c r="N95" i="6"/>
  <c r="R95" i="6"/>
  <c r="T95" i="6" s="1"/>
  <c r="V103" i="6"/>
  <c r="Z103" i="6"/>
  <c r="Z111" i="6"/>
  <c r="P111" i="6"/>
  <c r="AK111" i="6"/>
  <c r="N111" i="6"/>
  <c r="V119" i="6"/>
  <c r="AL119" i="6"/>
  <c r="U127" i="6"/>
  <c r="R127" i="6"/>
  <c r="S143" i="6"/>
  <c r="Y143" i="6"/>
  <c r="AE143" i="6" s="1"/>
  <c r="P151" i="6"/>
  <c r="R151" i="6"/>
  <c r="AM151" i="6"/>
  <c r="V151" i="6"/>
  <c r="P159" i="6"/>
  <c r="AT159" i="6" s="1"/>
  <c r="AM159" i="6"/>
  <c r="AK159" i="6"/>
  <c r="AE159" i="6" s="1"/>
  <c r="N159" i="6"/>
  <c r="R167" i="6"/>
  <c r="N167" i="6"/>
  <c r="O167" i="6"/>
  <c r="AL167" i="6"/>
  <c r="AM175" i="6"/>
  <c r="S175" i="6"/>
  <c r="V175" i="6"/>
  <c r="Z183" i="6"/>
  <c r="U183" i="6"/>
  <c r="AK183" i="6"/>
  <c r="S191" i="6"/>
  <c r="V191" i="6"/>
  <c r="M191" i="6"/>
  <c r="U199" i="6"/>
  <c r="Y199" i="6"/>
  <c r="Z199" i="6"/>
  <c r="O199" i="6"/>
  <c r="P207" i="6"/>
  <c r="V207" i="6"/>
  <c r="Y207" i="6"/>
  <c r="AL215" i="6"/>
  <c r="V215" i="6"/>
  <c r="Z215" i="6"/>
  <c r="N215" i="6"/>
  <c r="O223" i="6"/>
  <c r="S223" i="6"/>
  <c r="X223" i="6" s="1"/>
  <c r="S231" i="6"/>
  <c r="V231" i="6"/>
  <c r="AA231" i="6"/>
  <c r="AL231" i="6"/>
  <c r="R231" i="6"/>
  <c r="N239" i="6"/>
  <c r="AK239" i="6"/>
  <c r="S239" i="6"/>
  <c r="U239" i="6"/>
  <c r="W239" i="6" s="1"/>
  <c r="J239" i="6" s="1"/>
  <c r="Z239" i="6"/>
  <c r="M239" i="6"/>
  <c r="S247" i="6"/>
  <c r="O247" i="6"/>
  <c r="AM247" i="6"/>
  <c r="P247" i="6"/>
  <c r="AT247" i="6" s="1"/>
  <c r="AA247" i="6"/>
  <c r="Z247" i="6"/>
  <c r="N247" i="6"/>
  <c r="V247" i="6"/>
  <c r="Z255" i="6"/>
  <c r="AA255" i="6"/>
  <c r="N255" i="6"/>
  <c r="AK255" i="6"/>
  <c r="O255" i="6"/>
  <c r="U255" i="6"/>
  <c r="AL255" i="6"/>
  <c r="R263" i="6"/>
  <c r="X263" i="6" s="1"/>
  <c r="Y263" i="6"/>
  <c r="AA263" i="6"/>
  <c r="AG263" i="6" s="1"/>
  <c r="U263" i="6"/>
  <c r="P263" i="6"/>
  <c r="U271" i="6"/>
  <c r="W271" i="6" s="1"/>
  <c r="J271" i="6" s="1"/>
  <c r="R271" i="6"/>
  <c r="T271" i="6" s="1"/>
  <c r="O271" i="6"/>
  <c r="Z271" i="6"/>
  <c r="AF271" i="6" s="1"/>
  <c r="S271" i="6"/>
  <c r="Y279" i="6"/>
  <c r="M279" i="6"/>
  <c r="AK279" i="6"/>
  <c r="N279" i="6"/>
  <c r="AM279" i="6"/>
  <c r="Z279" i="6"/>
  <c r="O279" i="6"/>
  <c r="U279" i="6"/>
  <c r="W279" i="6" s="1"/>
  <c r="J279" i="6" s="1"/>
  <c r="O287" i="6"/>
  <c r="AL287" i="6"/>
  <c r="V287" i="6"/>
  <c r="Y287" i="6"/>
  <c r="U287" i="6"/>
  <c r="M287" i="6"/>
  <c r="Z287" i="6"/>
  <c r="O295" i="6"/>
  <c r="AM295" i="6"/>
  <c r="AG295" i="6" s="1"/>
  <c r="P295" i="6"/>
  <c r="V295" i="6"/>
  <c r="M295" i="6"/>
  <c r="Z295" i="6"/>
  <c r="AK295" i="6"/>
  <c r="AE295" i="6" s="1"/>
  <c r="U303" i="6"/>
  <c r="AA303" i="6"/>
  <c r="N303" i="6"/>
  <c r="AK303" i="6"/>
  <c r="Y303" i="6"/>
  <c r="AT303" i="6"/>
  <c r="O303" i="6"/>
  <c r="N311" i="6"/>
  <c r="AK311" i="6"/>
  <c r="U311" i="6"/>
  <c r="AA311" i="6"/>
  <c r="AG311" i="6" s="1"/>
  <c r="Y311" i="6"/>
  <c r="P311" i="6"/>
  <c r="AT311" i="6" s="1"/>
  <c r="R311" i="6"/>
  <c r="X311" i="6" s="1"/>
  <c r="N319" i="6"/>
  <c r="Z319" i="6"/>
  <c r="M319" i="6"/>
  <c r="AA319" i="6"/>
  <c r="AG319" i="6" s="1"/>
  <c r="R319" i="6"/>
  <c r="T319" i="6" s="1"/>
  <c r="S319" i="6"/>
  <c r="AL319" i="6"/>
  <c r="O319" i="6"/>
  <c r="N327" i="6"/>
  <c r="Z327" i="6"/>
  <c r="U327" i="6"/>
  <c r="AA327" i="6"/>
  <c r="AG327" i="6" s="1"/>
  <c r="AT327" i="6"/>
  <c r="V327" i="6"/>
  <c r="V335" i="6"/>
  <c r="U335" i="6"/>
  <c r="O335" i="6"/>
  <c r="AL335" i="6"/>
  <c r="AF335" i="6" s="1"/>
  <c r="Y335" i="6"/>
  <c r="AE335" i="6" s="1"/>
  <c r="M335" i="6"/>
  <c r="AA335" i="6"/>
  <c r="AK343" i="6"/>
  <c r="S343" i="6"/>
  <c r="X343" i="6" s="1"/>
  <c r="H343" i="6" s="1"/>
  <c r="P343" i="6"/>
  <c r="AM343" i="6"/>
  <c r="Y343" i="6"/>
  <c r="N343" i="6"/>
  <c r="AA343" i="6"/>
  <c r="S351" i="6"/>
  <c r="X351" i="6" s="1"/>
  <c r="H351" i="6" s="1"/>
  <c r="AM351" i="6"/>
  <c r="O351" i="6"/>
  <c r="AA351" i="6"/>
  <c r="N351" i="6"/>
  <c r="AK351" i="6"/>
  <c r="U351" i="6"/>
  <c r="W351" i="6" s="1"/>
  <c r="J351" i="6" s="1"/>
  <c r="Y351" i="6"/>
  <c r="N359" i="6"/>
  <c r="Y359" i="6"/>
  <c r="V359" i="6"/>
  <c r="O359" i="6"/>
  <c r="AK359" i="6"/>
  <c r="S359" i="6"/>
  <c r="X359" i="6" s="1"/>
  <c r="Z359" i="6"/>
  <c r="AF359" i="6" s="1"/>
  <c r="P367" i="6"/>
  <c r="AA367" i="6"/>
  <c r="AL367" i="6"/>
  <c r="AF367" i="6" s="1"/>
  <c r="V367" i="6"/>
  <c r="O367" i="6"/>
  <c r="AM367" i="6"/>
  <c r="S367" i="6"/>
  <c r="X367" i="6" s="1"/>
  <c r="R375" i="6"/>
  <c r="X375" i="6" s="1"/>
  <c r="H375" i="6" s="1"/>
  <c r="AL375" i="6"/>
  <c r="AF375" i="6" s="1"/>
  <c r="M375" i="6"/>
  <c r="Y375" i="6"/>
  <c r="U375" i="6"/>
  <c r="W375" i="6" s="1"/>
  <c r="J375" i="6" s="1"/>
  <c r="O375" i="6"/>
  <c r="AK375" i="6"/>
  <c r="AT375" i="6"/>
  <c r="U383" i="6"/>
  <c r="W383" i="6" s="1"/>
  <c r="J383" i="6" s="1"/>
  <c r="R383" i="6"/>
  <c r="T383" i="6" s="1"/>
  <c r="AM383" i="6"/>
  <c r="S383" i="6"/>
  <c r="N383" i="6"/>
  <c r="AA383" i="6"/>
  <c r="P383" i="6"/>
  <c r="AT383" i="6" s="1"/>
  <c r="AL383" i="6"/>
  <c r="AF383" i="6" s="1"/>
  <c r="N391" i="6"/>
  <c r="Y391" i="6"/>
  <c r="M391" i="6"/>
  <c r="Z391" i="6"/>
  <c r="AF391" i="6" s="1"/>
  <c r="AT391" i="6"/>
  <c r="AM391" i="6"/>
  <c r="AG391" i="6" s="1"/>
  <c r="V391" i="6"/>
  <c r="O391" i="6"/>
  <c r="AK391" i="6"/>
  <c r="O399" i="6"/>
  <c r="Z399" i="6"/>
  <c r="AT399" i="6"/>
  <c r="AL399" i="6"/>
  <c r="Y399" i="6"/>
  <c r="AE399" i="6" s="1"/>
  <c r="R399" i="6"/>
  <c r="T399" i="6" s="1"/>
  <c r="U399" i="6"/>
  <c r="W399" i="6" s="1"/>
  <c r="J399" i="6" s="1"/>
  <c r="M407" i="6"/>
  <c r="V407" i="6"/>
  <c r="AL407" i="6"/>
  <c r="AF407" i="6" s="1"/>
  <c r="P407" i="6"/>
  <c r="AM407" i="6"/>
  <c r="Y407" i="6"/>
  <c r="AE407" i="6" s="1"/>
  <c r="N407" i="6"/>
  <c r="AA407" i="6"/>
  <c r="S415" i="6"/>
  <c r="X415" i="6" s="1"/>
  <c r="H415" i="6" s="1"/>
  <c r="AM415" i="6"/>
  <c r="AL415" i="6"/>
  <c r="AF415" i="6" s="1"/>
  <c r="U415" i="6"/>
  <c r="W415" i="6" s="1"/>
  <c r="J415" i="6" s="1"/>
  <c r="N415" i="6"/>
  <c r="AA415" i="6"/>
  <c r="P415" i="6"/>
  <c r="O423" i="6"/>
  <c r="Z423" i="6"/>
  <c r="P423" i="6"/>
  <c r="AT423" i="6" s="1"/>
  <c r="AK423" i="6"/>
  <c r="AE423" i="6" s="1"/>
  <c r="U423" i="6"/>
  <c r="W423" i="6" s="1"/>
  <c r="J423" i="6" s="1"/>
  <c r="N423" i="6"/>
  <c r="AL423" i="6"/>
  <c r="R423" i="6"/>
  <c r="X423" i="6" s="1"/>
  <c r="H423" i="6" s="1"/>
  <c r="AD431" i="6"/>
  <c r="N431" i="6"/>
  <c r="Y431" i="6"/>
  <c r="AE431" i="6" s="1"/>
  <c r="AT431" i="6"/>
  <c r="AL431" i="6"/>
  <c r="AF431" i="6" s="1"/>
  <c r="M431" i="6"/>
  <c r="AA431" i="6"/>
  <c r="AG431" i="6" s="1"/>
  <c r="S431" i="6"/>
  <c r="X431" i="6" s="1"/>
  <c r="V431" i="6"/>
  <c r="N439" i="6"/>
  <c r="Y439" i="6"/>
  <c r="S439" i="6"/>
  <c r="X439" i="6" s="1"/>
  <c r="H439" i="6" s="1"/>
  <c r="U439" i="6"/>
  <c r="W439" i="6" s="1"/>
  <c r="J439" i="6" s="1"/>
  <c r="O439" i="6"/>
  <c r="AK439" i="6"/>
  <c r="AT439" i="6"/>
  <c r="AM439" i="6"/>
  <c r="AG439" i="6" s="1"/>
  <c r="R447" i="6"/>
  <c r="AL447" i="6"/>
  <c r="AF447" i="6" s="1"/>
  <c r="AT447" i="6"/>
  <c r="AM447" i="6"/>
  <c r="AG447" i="6" s="1"/>
  <c r="V447" i="6"/>
  <c r="O447" i="6"/>
  <c r="AK447" i="6"/>
  <c r="AE447" i="6" s="1"/>
  <c r="S447" i="6"/>
  <c r="P455" i="6"/>
  <c r="AT455" i="6" s="1"/>
  <c r="AA455" i="6"/>
  <c r="R455" i="6"/>
  <c r="AM455" i="6"/>
  <c r="M455" i="6"/>
  <c r="Z455" i="6"/>
  <c r="AF455" i="6" s="1"/>
  <c r="S455" i="6"/>
  <c r="V455" i="6"/>
  <c r="O463" i="6"/>
  <c r="Z463" i="6"/>
  <c r="S463" i="6"/>
  <c r="R463" i="6"/>
  <c r="T463" i="6" s="1"/>
  <c r="M463" i="6"/>
  <c r="AA463" i="6"/>
  <c r="AG463" i="6" s="1"/>
  <c r="P463" i="6"/>
  <c r="AT463" i="6" s="1"/>
  <c r="AL463" i="6"/>
  <c r="M471" i="6"/>
  <c r="V471" i="6"/>
  <c r="S471" i="6"/>
  <c r="Y471" i="6"/>
  <c r="AE471" i="6" s="1"/>
  <c r="P471" i="6"/>
  <c r="AT471" i="6" s="1"/>
  <c r="AL471" i="6"/>
  <c r="AF471" i="6" s="1"/>
  <c r="R471" i="6"/>
  <c r="S479" i="6"/>
  <c r="AM479" i="6"/>
  <c r="U479" i="6"/>
  <c r="W479" i="6" s="1"/>
  <c r="J479" i="6" s="1"/>
  <c r="N479" i="6"/>
  <c r="AA479" i="6"/>
  <c r="R479" i="6"/>
  <c r="T479" i="6" s="1"/>
  <c r="Y479" i="6"/>
  <c r="AE479" i="6" s="1"/>
  <c r="O487" i="6"/>
  <c r="Z487" i="6"/>
  <c r="AF487" i="6" s="1"/>
  <c r="R487" i="6"/>
  <c r="T487" i="6" s="1"/>
  <c r="AM487" i="6"/>
  <c r="AG487" i="6" s="1"/>
  <c r="N487" i="6"/>
  <c r="AK487" i="6"/>
  <c r="U487" i="6"/>
  <c r="W487" i="6" s="1"/>
  <c r="J487" i="6" s="1"/>
  <c r="Y487" i="6"/>
  <c r="N495" i="6"/>
  <c r="Y495" i="6"/>
  <c r="S495" i="6"/>
  <c r="X495" i="6" s="1"/>
  <c r="H495" i="6" s="1"/>
  <c r="U495" i="6"/>
  <c r="W495" i="6" s="1"/>
  <c r="J495" i="6" s="1"/>
  <c r="O495" i="6"/>
  <c r="AK495" i="6"/>
  <c r="AT495" i="6"/>
  <c r="AM495" i="6"/>
  <c r="AG495" i="6" s="1"/>
  <c r="N503" i="6"/>
  <c r="Y503" i="6"/>
  <c r="V503" i="6"/>
  <c r="O503" i="6"/>
  <c r="AK503" i="6"/>
  <c r="S503" i="6"/>
  <c r="X503" i="6" s="1"/>
  <c r="Z503" i="6"/>
  <c r="AF503" i="6" s="1"/>
  <c r="R511" i="6"/>
  <c r="AL511" i="6"/>
  <c r="U511" i="6"/>
  <c r="O511" i="6"/>
  <c r="AK511" i="6"/>
  <c r="AE511" i="6" s="1"/>
  <c r="V511" i="6"/>
  <c r="M511" i="6"/>
  <c r="Z511" i="6"/>
  <c r="AD519" i="6"/>
  <c r="P519" i="6"/>
  <c r="AT519" i="6" s="1"/>
  <c r="AA519" i="6"/>
  <c r="AG519" i="6" s="1"/>
  <c r="U519" i="6"/>
  <c r="W519" i="6" s="1"/>
  <c r="J519" i="6" s="1"/>
  <c r="R519" i="6"/>
  <c r="T519" i="6" s="1"/>
  <c r="M519" i="6"/>
  <c r="Z519" i="6"/>
  <c r="O519" i="6"/>
  <c r="AL519" i="6"/>
  <c r="O527" i="6"/>
  <c r="Z527" i="6"/>
  <c r="V527" i="6"/>
  <c r="Y527" i="6"/>
  <c r="AE527" i="6" s="1"/>
  <c r="AT527" i="6"/>
  <c r="AM527" i="6"/>
  <c r="AG527" i="6" s="1"/>
  <c r="S527" i="6"/>
  <c r="X527" i="6" s="1"/>
  <c r="M535" i="6"/>
  <c r="V535" i="6"/>
  <c r="Y535" i="6"/>
  <c r="O535" i="6"/>
  <c r="AK535" i="6"/>
  <c r="S535" i="6"/>
  <c r="X535" i="6" s="1"/>
  <c r="Z535" i="6"/>
  <c r="AF535" i="6" s="1"/>
  <c r="AD543" i="6"/>
  <c r="P543" i="6"/>
  <c r="AT543" i="6" s="1"/>
  <c r="AA543" i="6"/>
  <c r="AG543" i="6" s="1"/>
  <c r="R543" i="6"/>
  <c r="M543" i="6"/>
  <c r="Z543" i="6"/>
  <c r="AF543" i="6" s="1"/>
  <c r="S543" i="6"/>
  <c r="V543" i="6"/>
  <c r="S551" i="6"/>
  <c r="AM551" i="6"/>
  <c r="AG551" i="6" s="1"/>
  <c r="V551" i="6"/>
  <c r="P551" i="6"/>
  <c r="AT551" i="6" s="1"/>
  <c r="AK551" i="6"/>
  <c r="AE551" i="6" s="1"/>
  <c r="R551" i="6"/>
  <c r="AD559" i="6"/>
  <c r="O559" i="6"/>
  <c r="Z559" i="6"/>
  <c r="S559" i="6"/>
  <c r="X559" i="6" s="1"/>
  <c r="H559" i="6" s="1"/>
  <c r="N559" i="6"/>
  <c r="AA559" i="6"/>
  <c r="AG559" i="6" s="1"/>
  <c r="AT559" i="6"/>
  <c r="AL559" i="6"/>
  <c r="AD567" i="6"/>
  <c r="AS567" i="6" s="1"/>
  <c r="U567" i="6"/>
  <c r="W567" i="6" s="1"/>
  <c r="J567" i="6" s="1"/>
  <c r="R567" i="6"/>
  <c r="T567" i="6" s="1"/>
  <c r="AM567" i="6"/>
  <c r="AG567" i="6" s="1"/>
  <c r="N567" i="6"/>
  <c r="Z567" i="6"/>
  <c r="AF567" i="6" s="1"/>
  <c r="P567" i="6"/>
  <c r="AT567" i="6" s="1"/>
  <c r="AK567" i="6"/>
  <c r="AE567" i="6" s="1"/>
  <c r="O575" i="6"/>
  <c r="Z575" i="6"/>
  <c r="AF575" i="6" s="1"/>
  <c r="N575" i="6"/>
  <c r="AA575" i="6"/>
  <c r="AG575" i="6" s="1"/>
  <c r="S575" i="6"/>
  <c r="X575" i="6" s="1"/>
  <c r="V575" i="6"/>
  <c r="AD583" i="6"/>
  <c r="AS583" i="6" s="1"/>
  <c r="R583" i="6"/>
  <c r="AL583" i="6"/>
  <c r="AF583" i="6" s="1"/>
  <c r="V583" i="6"/>
  <c r="P583" i="6"/>
  <c r="AT583" i="6" s="1"/>
  <c r="AK583" i="6"/>
  <c r="AE583" i="6" s="1"/>
  <c r="S583" i="6"/>
  <c r="N591" i="6"/>
  <c r="Y591" i="6"/>
  <c r="AE591" i="6" s="1"/>
  <c r="S591" i="6"/>
  <c r="X591" i="6" s="1"/>
  <c r="H591" i="6" s="1"/>
  <c r="O591" i="6"/>
  <c r="AA591" i="6"/>
  <c r="AG591" i="6" s="1"/>
  <c r="AT591" i="6"/>
  <c r="AL591" i="6"/>
  <c r="AF591" i="6" s="1"/>
  <c r="R599" i="6"/>
  <c r="AL599" i="6"/>
  <c r="AF599" i="6" s="1"/>
  <c r="AT599" i="6"/>
  <c r="AM599" i="6"/>
  <c r="M599" i="6"/>
  <c r="Y599" i="6"/>
  <c r="AE599" i="6" s="1"/>
  <c r="O599" i="6"/>
  <c r="AA599" i="6"/>
  <c r="AD607" i="6"/>
  <c r="AS607" i="6" s="1"/>
  <c r="R607" i="6"/>
  <c r="AL607" i="6"/>
  <c r="AF607" i="6" s="1"/>
  <c r="V607" i="6"/>
  <c r="P607" i="6"/>
  <c r="AT607" i="6" s="1"/>
  <c r="S607" i="6"/>
  <c r="R615" i="6"/>
  <c r="X615" i="6" s="1"/>
  <c r="H615" i="6" s="1"/>
  <c r="AL615" i="6"/>
  <c r="AF615" i="6" s="1"/>
  <c r="O615" i="6"/>
  <c r="AA615" i="6"/>
  <c r="AG615" i="6" s="1"/>
  <c r="M615" i="6"/>
  <c r="Y615" i="6"/>
  <c r="AE615" i="6" s="1"/>
  <c r="AD623" i="6"/>
  <c r="AS623" i="6" s="1"/>
  <c r="U623" i="6"/>
  <c r="V623" i="6"/>
  <c r="R623" i="6"/>
  <c r="X623" i="6" s="1"/>
  <c r="AM623" i="6"/>
  <c r="AG623" i="6" s="1"/>
  <c r="Z150" i="6"/>
  <c r="N150" i="6"/>
  <c r="AK182" i="6"/>
  <c r="P182" i="6"/>
  <c r="AM222" i="6"/>
  <c r="O238" i="6"/>
  <c r="Z238" i="6"/>
  <c r="AA254" i="6"/>
  <c r="R254" i="6"/>
  <c r="P262" i="6"/>
  <c r="S262" i="6"/>
  <c r="R286" i="6"/>
  <c r="AA286" i="6"/>
  <c r="AK326" i="6"/>
  <c r="M326" i="6"/>
  <c r="O342" i="6"/>
  <c r="R342" i="6"/>
  <c r="AM350" i="6"/>
  <c r="Z358" i="6"/>
  <c r="AA366" i="6"/>
  <c r="M366" i="6"/>
  <c r="Z374" i="6"/>
  <c r="P374" i="6"/>
  <c r="M406" i="6"/>
  <c r="AM406" i="6"/>
  <c r="Z422" i="6"/>
  <c r="M422" i="6"/>
  <c r="M430" i="6"/>
  <c r="AA430" i="6"/>
  <c r="Z446" i="6"/>
  <c r="M446" i="6"/>
  <c r="AM446" i="6"/>
  <c r="P406" i="6"/>
  <c r="O398" i="6"/>
  <c r="AA382" i="6"/>
  <c r="S278" i="6"/>
  <c r="AB6" i="6"/>
  <c r="AQ6" i="6" s="1"/>
  <c r="AA6" i="6"/>
  <c r="V55" i="6"/>
  <c r="O63" i="6"/>
  <c r="AL63" i="6"/>
  <c r="M71" i="6"/>
  <c r="AK71" i="6"/>
  <c r="AL71" i="6"/>
  <c r="N6" i="6"/>
  <c r="S566" i="6"/>
  <c r="U366" i="6"/>
  <c r="Z294" i="6"/>
  <c r="U230" i="6"/>
  <c r="S103" i="6"/>
  <c r="Z79" i="6"/>
  <c r="AK622" i="6"/>
  <c r="AT654" i="6"/>
  <c r="M654" i="6"/>
  <c r="O662" i="6"/>
  <c r="Y662" i="6"/>
  <c r="S670" i="6"/>
  <c r="X670" i="6" s="1"/>
  <c r="Z670" i="6"/>
  <c r="AF670" i="6" s="1"/>
  <c r="Z702" i="6"/>
  <c r="AF702" i="6" s="1"/>
  <c r="M702" i="6"/>
  <c r="Y694" i="6"/>
  <c r="AE694" i="6" s="1"/>
  <c r="P686" i="6"/>
  <c r="AT686" i="6" s="1"/>
  <c r="AA679" i="6"/>
  <c r="AG679" i="6" s="1"/>
  <c r="S678" i="6"/>
  <c r="AL671" i="6"/>
  <c r="AF671" i="6" s="1"/>
  <c r="R671" i="6"/>
  <c r="AL663" i="6"/>
  <c r="AF663" i="6" s="1"/>
  <c r="AA655" i="6"/>
  <c r="AG655" i="6" s="1"/>
  <c r="Y647" i="6"/>
  <c r="AE647" i="6" s="1"/>
  <c r="N647" i="6"/>
  <c r="Y639" i="6"/>
  <c r="AE639" i="6" s="1"/>
  <c r="Y631" i="6"/>
  <c r="AE631" i="6" s="1"/>
  <c r="N631" i="6"/>
  <c r="AK98" i="6"/>
  <c r="O98" i="6"/>
  <c r="M274" i="6"/>
  <c r="AM274" i="6"/>
  <c r="AG274" i="6" s="1"/>
  <c r="M298" i="6"/>
  <c r="AK298" i="6"/>
  <c r="AE298" i="6" s="1"/>
  <c r="AL84" i="6"/>
  <c r="R84" i="6"/>
  <c r="Y76" i="6"/>
  <c r="N76" i="6"/>
  <c r="R73" i="6"/>
  <c r="Z68" i="6"/>
  <c r="O68" i="6"/>
  <c r="AM65" i="6"/>
  <c r="Y60" i="6"/>
  <c r="N60" i="6"/>
  <c r="O57" i="6"/>
  <c r="AA52" i="6"/>
  <c r="P52" i="6"/>
  <c r="V44" i="6"/>
  <c r="M44" i="6"/>
  <c r="Y36" i="6"/>
  <c r="N36" i="6"/>
  <c r="Z28" i="6"/>
  <c r="O28" i="6"/>
  <c r="AK20" i="6"/>
  <c r="U12" i="6"/>
  <c r="R9" i="6"/>
  <c r="AA84" i="6"/>
  <c r="P84" i="6"/>
  <c r="AT84" i="6" s="1"/>
  <c r="U76" i="6"/>
  <c r="V68" i="6"/>
  <c r="M68" i="6"/>
  <c r="S65" i="6"/>
  <c r="U60" i="6"/>
  <c r="M59" i="6"/>
  <c r="Y52" i="6"/>
  <c r="N52" i="6"/>
  <c r="AM44" i="6"/>
  <c r="S44" i="6"/>
  <c r="AM43" i="6"/>
  <c r="AA41" i="6"/>
  <c r="U36" i="6"/>
  <c r="Z33" i="6"/>
  <c r="V28" i="6"/>
  <c r="M28" i="6"/>
  <c r="AA25" i="6"/>
  <c r="Z20" i="6"/>
  <c r="O20" i="6"/>
  <c r="M19" i="6"/>
  <c r="AL12" i="6"/>
  <c r="R12" i="6"/>
  <c r="AD983" i="6"/>
  <c r="AS983" i="6" s="1"/>
  <c r="AD900" i="6"/>
  <c r="AS900" i="6" s="1"/>
  <c r="Z108" i="6"/>
  <c r="AF108" i="6" s="1"/>
  <c r="AK100" i="6"/>
  <c r="AE100" i="6" s="1"/>
  <c r="Z92" i="6"/>
  <c r="AL89" i="6"/>
  <c r="AF89" i="6" s="1"/>
  <c r="AA85" i="6"/>
  <c r="V84" i="6"/>
  <c r="AK76" i="6"/>
  <c r="AL68" i="6"/>
  <c r="R68" i="6"/>
  <c r="AL67" i="6"/>
  <c r="AK60" i="6"/>
  <c r="AA53" i="6"/>
  <c r="AM52" i="6"/>
  <c r="S52" i="6"/>
  <c r="AA51" i="6"/>
  <c r="U45" i="6"/>
  <c r="AA44" i="6"/>
  <c r="P44" i="6"/>
  <c r="AT44" i="6" s="1"/>
  <c r="U43" i="6"/>
  <c r="AK36" i="6"/>
  <c r="AA29" i="6"/>
  <c r="AL28" i="6"/>
  <c r="R28" i="6"/>
  <c r="Z27" i="6"/>
  <c r="M21" i="6"/>
  <c r="U20" i="6"/>
  <c r="Z13" i="6"/>
  <c r="Z12" i="6"/>
  <c r="O12" i="6"/>
  <c r="AD1004" i="6"/>
  <c r="AS1004" i="6" s="1"/>
  <c r="AK68" i="6"/>
  <c r="AA60" i="6"/>
  <c r="AL52" i="6"/>
  <c r="Z44" i="6"/>
  <c r="AA36" i="6"/>
  <c r="AK28" i="6"/>
  <c r="AM20" i="6"/>
  <c r="Y12" i="6"/>
  <c r="AD997" i="6"/>
  <c r="AS997" i="6" s="1"/>
  <c r="N14" i="6"/>
  <c r="AL14" i="6"/>
  <c r="Z14" i="6"/>
  <c r="M14" i="6"/>
  <c r="S14" i="6"/>
  <c r="V14" i="6"/>
  <c r="AA14" i="6"/>
  <c r="P14" i="6"/>
  <c r="Y14" i="6"/>
  <c r="O14" i="6"/>
  <c r="P22" i="6"/>
  <c r="AL22" i="6"/>
  <c r="N22" i="6"/>
  <c r="R22" i="6"/>
  <c r="Y22" i="6"/>
  <c r="V22" i="6"/>
  <c r="S22" i="6"/>
  <c r="AA22" i="6"/>
  <c r="AK22" i="6"/>
  <c r="M30" i="6"/>
  <c r="AA30" i="6"/>
  <c r="P30" i="6"/>
  <c r="R30" i="6"/>
  <c r="Z30" i="6"/>
  <c r="O30" i="6"/>
  <c r="V30" i="6"/>
  <c r="AL30" i="6"/>
  <c r="AK30" i="6"/>
  <c r="U30" i="6"/>
  <c r="V38" i="6"/>
  <c r="P38" i="6"/>
  <c r="AM38" i="6"/>
  <c r="R38" i="6"/>
  <c r="AA38" i="6"/>
  <c r="AL38" i="6"/>
  <c r="Z38" i="6"/>
  <c r="U38" i="6"/>
  <c r="AK38" i="6"/>
  <c r="M38" i="6"/>
  <c r="M46" i="6"/>
  <c r="Z46" i="6"/>
  <c r="V46" i="6"/>
  <c r="O46" i="6"/>
  <c r="AK46" i="6"/>
  <c r="R46" i="6"/>
  <c r="S46" i="6"/>
  <c r="AA46" i="6"/>
  <c r="P46" i="6"/>
  <c r="U46" i="6"/>
  <c r="AM46" i="6"/>
  <c r="V54" i="6"/>
  <c r="O54" i="6"/>
  <c r="AK54" i="6"/>
  <c r="AM54" i="6"/>
  <c r="U54" i="6"/>
  <c r="AL54" i="6"/>
  <c r="M54" i="6"/>
  <c r="Z54" i="6"/>
  <c r="AA54" i="6"/>
  <c r="P54" i="6"/>
  <c r="R54" i="6"/>
  <c r="R62" i="6"/>
  <c r="AM62" i="6"/>
  <c r="U62" i="6"/>
  <c r="O62" i="6"/>
  <c r="AA62" i="6"/>
  <c r="AL62" i="6"/>
  <c r="S62" i="6"/>
  <c r="Z62" i="6"/>
  <c r="M62" i="6"/>
  <c r="V62" i="6"/>
  <c r="P62" i="6"/>
  <c r="N70" i="6"/>
  <c r="Y70" i="6"/>
  <c r="P70" i="6"/>
  <c r="AA70" i="6"/>
  <c r="S70" i="6"/>
  <c r="AM70" i="6"/>
  <c r="R70" i="6"/>
  <c r="U70" i="6"/>
  <c r="Z70" i="6"/>
  <c r="M70" i="6"/>
  <c r="V70" i="6"/>
  <c r="AL70" i="6"/>
  <c r="O70" i="6"/>
  <c r="AK78" i="6"/>
  <c r="U78" i="6"/>
  <c r="S78" i="6"/>
  <c r="N78" i="6"/>
  <c r="AL78" i="6"/>
  <c r="P78" i="6"/>
  <c r="AM78" i="6"/>
  <c r="O78" i="6"/>
  <c r="M78" i="6"/>
  <c r="Y78" i="6"/>
  <c r="Z78" i="6"/>
  <c r="S86" i="6"/>
  <c r="AM86" i="6"/>
  <c r="N86" i="6"/>
  <c r="Y86" i="6"/>
  <c r="V86" i="6"/>
  <c r="M86" i="6"/>
  <c r="AK86" i="6"/>
  <c r="P86" i="6"/>
  <c r="U86" i="6"/>
  <c r="AL86" i="6"/>
  <c r="R86" i="6"/>
  <c r="U94" i="6"/>
  <c r="AL94" i="6"/>
  <c r="R94" i="6"/>
  <c r="V94" i="6"/>
  <c r="N94" i="6"/>
  <c r="AM94" i="6"/>
  <c r="P94" i="6"/>
  <c r="Y94" i="6"/>
  <c r="AA94" i="6"/>
  <c r="M94" i="6"/>
  <c r="S94" i="6"/>
  <c r="AK102" i="6"/>
  <c r="O102" i="6"/>
  <c r="AA102" i="6"/>
  <c r="R102" i="6"/>
  <c r="AM102" i="6"/>
  <c r="S102" i="6"/>
  <c r="V102" i="6"/>
  <c r="Y102" i="6"/>
  <c r="AL102" i="6"/>
  <c r="N102" i="6"/>
  <c r="R110" i="6"/>
  <c r="AL110" i="6"/>
  <c r="P110" i="6"/>
  <c r="AT110" i="6" s="1"/>
  <c r="AK110" i="6"/>
  <c r="S110" i="6"/>
  <c r="O110" i="6"/>
  <c r="U110" i="6"/>
  <c r="Y110" i="6"/>
  <c r="AM110" i="6"/>
  <c r="AA110" i="6"/>
  <c r="U118" i="6"/>
  <c r="S118" i="6"/>
  <c r="M118" i="6"/>
  <c r="Y118" i="6"/>
  <c r="P118" i="6"/>
  <c r="AM118" i="6"/>
  <c r="R118" i="6"/>
  <c r="V118" i="6"/>
  <c r="AA118" i="6"/>
  <c r="N118" i="6"/>
  <c r="O118" i="6"/>
  <c r="M126" i="6"/>
  <c r="V126" i="6"/>
  <c r="U126" i="6"/>
  <c r="N126" i="6"/>
  <c r="Z126" i="6"/>
  <c r="AF126" i="6" s="1"/>
  <c r="P126" i="6"/>
  <c r="AM126" i="6"/>
  <c r="R126" i="6"/>
  <c r="S126" i="6"/>
  <c r="AA126" i="6"/>
  <c r="N134" i="6"/>
  <c r="Y134" i="6"/>
  <c r="V134" i="6"/>
  <c r="O134" i="6"/>
  <c r="AA134" i="6"/>
  <c r="S134" i="6"/>
  <c r="Z134" i="6"/>
  <c r="AL134" i="6"/>
  <c r="P134" i="6"/>
  <c r="AK134" i="6"/>
  <c r="M134" i="6"/>
  <c r="O142" i="6"/>
  <c r="Z142" i="6"/>
  <c r="AF142" i="6" s="1"/>
  <c r="M142" i="6"/>
  <c r="P142" i="6"/>
  <c r="AK142" i="6"/>
  <c r="AM142" i="6"/>
  <c r="S142" i="6"/>
  <c r="U142" i="6"/>
  <c r="Y142" i="6"/>
  <c r="AA142" i="6"/>
  <c r="N142" i="6"/>
  <c r="AK150" i="6"/>
  <c r="R150" i="6"/>
  <c r="AM150" i="6"/>
  <c r="P150" i="6"/>
  <c r="U150" i="6"/>
  <c r="Y150" i="6"/>
  <c r="AA150" i="6"/>
  <c r="O150" i="6"/>
  <c r="M150" i="6"/>
  <c r="AL150" i="6"/>
  <c r="R158" i="6"/>
  <c r="AL158" i="6"/>
  <c r="S158" i="6"/>
  <c r="O158" i="6"/>
  <c r="AK158" i="6"/>
  <c r="Y158" i="6"/>
  <c r="AA158" i="6"/>
  <c r="P158" i="6"/>
  <c r="V158" i="6"/>
  <c r="M158" i="6"/>
  <c r="S166" i="6"/>
  <c r="AM166" i="6"/>
  <c r="U166" i="6"/>
  <c r="O166" i="6"/>
  <c r="AK166" i="6"/>
  <c r="Z166" i="6"/>
  <c r="M166" i="6"/>
  <c r="AL166" i="6"/>
  <c r="R166" i="6"/>
  <c r="V166" i="6"/>
  <c r="U174" i="6"/>
  <c r="M174" i="6"/>
  <c r="Y174" i="6"/>
  <c r="AM174" i="6"/>
  <c r="S174" i="6"/>
  <c r="AK174" i="6"/>
  <c r="O174" i="6"/>
  <c r="V174" i="6"/>
  <c r="P174" i="6"/>
  <c r="N182" i="6"/>
  <c r="Y182" i="6"/>
  <c r="V182" i="6"/>
  <c r="O182" i="6"/>
  <c r="AA182" i="6"/>
  <c r="Z182" i="6"/>
  <c r="M182" i="6"/>
  <c r="AL182" i="6"/>
  <c r="R182" i="6"/>
  <c r="S182" i="6"/>
  <c r="O190" i="6"/>
  <c r="Z190" i="6"/>
  <c r="M190" i="6"/>
  <c r="Y190" i="6"/>
  <c r="P190" i="6"/>
  <c r="AK190" i="6"/>
  <c r="S190" i="6"/>
  <c r="AA190" i="6"/>
  <c r="R190" i="6"/>
  <c r="P198" i="6"/>
  <c r="AA198" i="6"/>
  <c r="N198" i="6"/>
  <c r="Z198" i="6"/>
  <c r="AL198" i="6"/>
  <c r="V198" i="6"/>
  <c r="AK198" i="6"/>
  <c r="R198" i="6"/>
  <c r="O198" i="6"/>
  <c r="AK206" i="6"/>
  <c r="O206" i="6"/>
  <c r="AA206" i="6"/>
  <c r="R206" i="6"/>
  <c r="AM206" i="6"/>
  <c r="N206" i="6"/>
  <c r="S206" i="6"/>
  <c r="Y206" i="6"/>
  <c r="M206" i="6"/>
  <c r="AL206" i="6"/>
  <c r="S214" i="6"/>
  <c r="AM214" i="6"/>
  <c r="AL214" i="6"/>
  <c r="U214" i="6"/>
  <c r="V214" i="6"/>
  <c r="Z214" i="6"/>
  <c r="O214" i="6"/>
  <c r="N214" i="6"/>
  <c r="AK214" i="6"/>
  <c r="N222" i="6"/>
  <c r="Y222" i="6"/>
  <c r="P222" i="6"/>
  <c r="AA222" i="6"/>
  <c r="S222" i="6"/>
  <c r="V222" i="6"/>
  <c r="O222" i="6"/>
  <c r="AL222" i="6"/>
  <c r="AK222" i="6"/>
  <c r="R222" i="6"/>
  <c r="O230" i="6"/>
  <c r="Z230" i="6"/>
  <c r="AK230" i="6"/>
  <c r="N230" i="6"/>
  <c r="AL230" i="6"/>
  <c r="R230" i="6"/>
  <c r="V230" i="6"/>
  <c r="Y230" i="6"/>
  <c r="P238" i="6"/>
  <c r="AA238" i="6"/>
  <c r="R238" i="6"/>
  <c r="AL238" i="6"/>
  <c r="Y238" i="6"/>
  <c r="S238" i="6"/>
  <c r="R246" i="6"/>
  <c r="AL246" i="6"/>
  <c r="U246" i="6"/>
  <c r="V246" i="6"/>
  <c r="P246" i="6"/>
  <c r="AM246" i="6"/>
  <c r="S254" i="6"/>
  <c r="AM254" i="6"/>
  <c r="M254" i="6"/>
  <c r="V254" i="6"/>
  <c r="P254" i="6"/>
  <c r="AL254" i="6"/>
  <c r="Z254" i="6"/>
  <c r="M262" i="6"/>
  <c r="V262" i="6"/>
  <c r="O262" i="6"/>
  <c r="Z262" i="6"/>
  <c r="N262" i="6"/>
  <c r="AK262" i="6"/>
  <c r="U262" i="6"/>
  <c r="N270" i="6"/>
  <c r="Y270" i="6"/>
  <c r="P270" i="6"/>
  <c r="AA270" i="6"/>
  <c r="U270" i="6"/>
  <c r="AM270" i="6"/>
  <c r="P278" i="6"/>
  <c r="AA278" i="6"/>
  <c r="AG278" i="6" s="1"/>
  <c r="R278" i="6"/>
  <c r="AL278" i="6"/>
  <c r="M278" i="6"/>
  <c r="Z278" i="6"/>
  <c r="AK286" i="6"/>
  <c r="S286" i="6"/>
  <c r="AM286" i="6"/>
  <c r="M286" i="6"/>
  <c r="Z286" i="6"/>
  <c r="U286" i="6"/>
  <c r="R294" i="6"/>
  <c r="AL294" i="6"/>
  <c r="U294" i="6"/>
  <c r="V294" i="6"/>
  <c r="P294" i="6"/>
  <c r="AM294" i="6"/>
  <c r="S302" i="6"/>
  <c r="AM302" i="6"/>
  <c r="M302" i="6"/>
  <c r="V302" i="6"/>
  <c r="P302" i="6"/>
  <c r="AL302" i="6"/>
  <c r="Z302" i="6"/>
  <c r="M310" i="6"/>
  <c r="V310" i="6"/>
  <c r="O310" i="6"/>
  <c r="Z310" i="6"/>
  <c r="N310" i="6"/>
  <c r="AK310" i="6"/>
  <c r="U310" i="6"/>
  <c r="AK318" i="6"/>
  <c r="S318" i="6"/>
  <c r="O318" i="6"/>
  <c r="AA318" i="6"/>
  <c r="R326" i="6"/>
  <c r="AL326" i="6"/>
  <c r="AM326" i="6"/>
  <c r="N326" i="6"/>
  <c r="Z326" i="6"/>
  <c r="S334" i="6"/>
  <c r="AM334" i="6"/>
  <c r="P334" i="6"/>
  <c r="AK334" i="6"/>
  <c r="M334" i="6"/>
  <c r="Y334" i="6"/>
  <c r="N342" i="6"/>
  <c r="Y342" i="6"/>
  <c r="AE342" i="6" s="1"/>
  <c r="S342" i="6"/>
  <c r="AM342" i="6"/>
  <c r="O350" i="6"/>
  <c r="Z350" i="6"/>
  <c r="U350" i="6"/>
  <c r="W350" i="6" s="1"/>
  <c r="J350" i="6" s="1"/>
  <c r="AK358" i="6"/>
  <c r="N358" i="6"/>
  <c r="Y358" i="6"/>
  <c r="R366" i="6"/>
  <c r="AL366" i="6"/>
  <c r="O366" i="6"/>
  <c r="Z366" i="6"/>
  <c r="U374" i="6"/>
  <c r="AK374" i="6"/>
  <c r="M382" i="6"/>
  <c r="V382" i="6"/>
  <c r="R382" i="6"/>
  <c r="AL382" i="6"/>
  <c r="N390" i="6"/>
  <c r="Y390" i="6"/>
  <c r="S390" i="6"/>
  <c r="AM390" i="6"/>
  <c r="N398" i="6"/>
  <c r="Y398" i="6"/>
  <c r="AE398" i="6" s="1"/>
  <c r="S398" i="6"/>
  <c r="AM398" i="6"/>
  <c r="U406" i="6"/>
  <c r="AK406" i="6"/>
  <c r="P414" i="6"/>
  <c r="AA414" i="6"/>
  <c r="M414" i="6"/>
  <c r="V414" i="6"/>
  <c r="U422" i="6"/>
  <c r="AT422" i="6"/>
  <c r="AK422" i="6"/>
  <c r="R430" i="6"/>
  <c r="AL430" i="6"/>
  <c r="O430" i="6"/>
  <c r="Z430" i="6"/>
  <c r="P438" i="6"/>
  <c r="AA438" i="6"/>
  <c r="M438" i="6"/>
  <c r="V438" i="6"/>
  <c r="U446" i="6"/>
  <c r="AT446" i="6"/>
  <c r="AK446" i="6"/>
  <c r="P454" i="6"/>
  <c r="AA454" i="6"/>
  <c r="M454" i="6"/>
  <c r="V454" i="6"/>
  <c r="N462" i="6"/>
  <c r="Y462" i="6"/>
  <c r="S462" i="6"/>
  <c r="AM462" i="6"/>
  <c r="U470" i="6"/>
  <c r="AT470" i="6"/>
  <c r="AK470" i="6"/>
  <c r="P478" i="6"/>
  <c r="AA478" i="6"/>
  <c r="M478" i="6"/>
  <c r="V478" i="6"/>
  <c r="U486" i="6"/>
  <c r="AK486" i="6"/>
  <c r="R494" i="6"/>
  <c r="AL494" i="6"/>
  <c r="O494" i="6"/>
  <c r="Z494" i="6"/>
  <c r="P502" i="6"/>
  <c r="AA502" i="6"/>
  <c r="M502" i="6"/>
  <c r="V502" i="6"/>
  <c r="U510" i="6"/>
  <c r="AK510" i="6"/>
  <c r="P518" i="6"/>
  <c r="AA518" i="6"/>
  <c r="M518" i="6"/>
  <c r="V518" i="6"/>
  <c r="N526" i="6"/>
  <c r="Y526" i="6"/>
  <c r="S526" i="6"/>
  <c r="AM526" i="6"/>
  <c r="U534" i="6"/>
  <c r="P542" i="6"/>
  <c r="AA542" i="6"/>
  <c r="U550" i="6"/>
  <c r="W550" i="6" s="1"/>
  <c r="J550" i="6" s="1"/>
  <c r="R558" i="6"/>
  <c r="AL558" i="6"/>
  <c r="P566" i="6"/>
  <c r="AA566" i="6"/>
  <c r="U574" i="6"/>
  <c r="P582" i="6"/>
  <c r="AA582" i="6"/>
  <c r="N590" i="6"/>
  <c r="Y590" i="6"/>
  <c r="AL46" i="6"/>
  <c r="V678" i="6"/>
  <c r="M678" i="6"/>
  <c r="AK670" i="6"/>
  <c r="V662" i="6"/>
  <c r="M662" i="6"/>
  <c r="Z654" i="6"/>
  <c r="O654" i="6"/>
  <c r="AK646" i="6"/>
  <c r="V638" i="6"/>
  <c r="M638" i="6"/>
  <c r="AK630" i="6"/>
  <c r="AM622" i="6"/>
  <c r="S622" i="6"/>
  <c r="V614" i="6"/>
  <c r="M614" i="6"/>
  <c r="AK606" i="6"/>
  <c r="V598" i="6"/>
  <c r="M598" i="6"/>
  <c r="U590" i="6"/>
  <c r="AM582" i="6"/>
  <c r="R582" i="6"/>
  <c r="AM574" i="6"/>
  <c r="R574" i="6"/>
  <c r="AM566" i="6"/>
  <c r="R566" i="6"/>
  <c r="AA558" i="6"/>
  <c r="O558" i="6"/>
  <c r="Z550" i="6"/>
  <c r="N550" i="6"/>
  <c r="Y542" i="6"/>
  <c r="M542" i="6"/>
  <c r="Z534" i="6"/>
  <c r="N534" i="6"/>
  <c r="U518" i="6"/>
  <c r="AL510" i="6"/>
  <c r="O510" i="6"/>
  <c r="U502" i="6"/>
  <c r="Y494" i="6"/>
  <c r="AL486" i="6"/>
  <c r="O486" i="6"/>
  <c r="U478" i="6"/>
  <c r="AL470" i="6"/>
  <c r="O470" i="6"/>
  <c r="U454" i="6"/>
  <c r="AL446" i="6"/>
  <c r="O446" i="6"/>
  <c r="U438" i="6"/>
  <c r="Y430" i="6"/>
  <c r="AL422" i="6"/>
  <c r="O422" i="6"/>
  <c r="U414" i="6"/>
  <c r="AL406" i="6"/>
  <c r="O406" i="6"/>
  <c r="AM382" i="6"/>
  <c r="P382" i="6"/>
  <c r="AT382" i="6" s="1"/>
  <c r="AL374" i="6"/>
  <c r="O374" i="6"/>
  <c r="Y366" i="6"/>
  <c r="V358" i="6"/>
  <c r="S350" i="6"/>
  <c r="V334" i="6"/>
  <c r="AA326" i="6"/>
  <c r="P318" i="6"/>
  <c r="AM310" i="6"/>
  <c r="R302" i="6"/>
  <c r="AK294" i="6"/>
  <c r="M294" i="6"/>
  <c r="Y286" i="6"/>
  <c r="O278" i="6"/>
  <c r="Z270" i="6"/>
  <c r="R262" i="6"/>
  <c r="Y254" i="6"/>
  <c r="N246" i="6"/>
  <c r="V238" i="6"/>
  <c r="S230" i="6"/>
  <c r="Z222" i="6"/>
  <c r="AA214" i="6"/>
  <c r="AL190" i="6"/>
  <c r="U182" i="6"/>
  <c r="U158" i="6"/>
  <c r="V150" i="6"/>
  <c r="V142" i="6"/>
  <c r="AK126" i="6"/>
  <c r="Z110" i="6"/>
  <c r="P102" i="6"/>
  <c r="AT102" i="6" s="1"/>
  <c r="AA710" i="6"/>
  <c r="AG710" i="6" s="1"/>
  <c r="U702" i="6"/>
  <c r="W702" i="6" s="1"/>
  <c r="J702" i="6" s="1"/>
  <c r="AA694" i="6"/>
  <c r="P694" i="6"/>
  <c r="AT694" i="6" s="1"/>
  <c r="AL686" i="6"/>
  <c r="R686" i="6"/>
  <c r="U678" i="6"/>
  <c r="AA670" i="6"/>
  <c r="P670" i="6"/>
  <c r="U662" i="6"/>
  <c r="Y654" i="6"/>
  <c r="N654" i="6"/>
  <c r="AA646" i="6"/>
  <c r="P646" i="6"/>
  <c r="AT646" i="6" s="1"/>
  <c r="U638" i="6"/>
  <c r="AA630" i="6"/>
  <c r="P630" i="6"/>
  <c r="AL622" i="6"/>
  <c r="R622" i="6"/>
  <c r="U614" i="6"/>
  <c r="AA606" i="6"/>
  <c r="P606" i="6"/>
  <c r="U598" i="6"/>
  <c r="S590" i="6"/>
  <c r="X590" i="6" s="1"/>
  <c r="AL582" i="6"/>
  <c r="AL574" i="6"/>
  <c r="AT574" i="6"/>
  <c r="AL566" i="6"/>
  <c r="Z558" i="6"/>
  <c r="N558" i="6"/>
  <c r="Y550" i="6"/>
  <c r="M550" i="6"/>
  <c r="V542" i="6"/>
  <c r="Y534" i="6"/>
  <c r="M534" i="6"/>
  <c r="AL526" i="6"/>
  <c r="P526" i="6"/>
  <c r="S518" i="6"/>
  <c r="X518" i="6" s="1"/>
  <c r="AA510" i="6"/>
  <c r="N510" i="6"/>
  <c r="S502" i="6"/>
  <c r="X502" i="6" s="1"/>
  <c r="V494" i="6"/>
  <c r="AA486" i="6"/>
  <c r="N486" i="6"/>
  <c r="S478" i="6"/>
  <c r="AA470" i="6"/>
  <c r="N470" i="6"/>
  <c r="AL462" i="6"/>
  <c r="P462" i="6"/>
  <c r="S454" i="6"/>
  <c r="AA446" i="6"/>
  <c r="N446" i="6"/>
  <c r="S438" i="6"/>
  <c r="V430" i="6"/>
  <c r="AA422" i="6"/>
  <c r="N422" i="6"/>
  <c r="S414" i="6"/>
  <c r="X414" i="6" s="1"/>
  <c r="AA406" i="6"/>
  <c r="N406" i="6"/>
  <c r="AL398" i="6"/>
  <c r="P398" i="6"/>
  <c r="AL390" i="6"/>
  <c r="P390" i="6"/>
  <c r="AK382" i="6"/>
  <c r="O382" i="6"/>
  <c r="AA374" i="6"/>
  <c r="N374" i="6"/>
  <c r="V366" i="6"/>
  <c r="U358" i="6"/>
  <c r="R350" i="6"/>
  <c r="AL342" i="6"/>
  <c r="P342" i="6"/>
  <c r="U334" i="6"/>
  <c r="Y326" i="6"/>
  <c r="AM318" i="6"/>
  <c r="N318" i="6"/>
  <c r="AL310" i="6"/>
  <c r="AA294" i="6"/>
  <c r="V286" i="6"/>
  <c r="N278" i="6"/>
  <c r="V270" i="6"/>
  <c r="U254" i="6"/>
  <c r="AK246" i="6"/>
  <c r="M246" i="6"/>
  <c r="U238" i="6"/>
  <c r="P230" i="6"/>
  <c r="U222" i="6"/>
  <c r="Y214" i="6"/>
  <c r="V190" i="6"/>
  <c r="N158" i="6"/>
  <c r="S150" i="6"/>
  <c r="R142" i="6"/>
  <c r="Y126" i="6"/>
  <c r="V110" i="6"/>
  <c r="M102" i="6"/>
  <c r="AK94" i="6"/>
  <c r="AK70" i="6"/>
  <c r="S54" i="6"/>
  <c r="N110" i="6"/>
  <c r="Z94" i="6"/>
  <c r="P10" i="6"/>
  <c r="AA10" i="6"/>
  <c r="S10" i="6"/>
  <c r="V10" i="6"/>
  <c r="O10" i="6"/>
  <c r="AK10" i="6"/>
  <c r="Y10" i="6"/>
  <c r="AL10" i="6"/>
  <c r="M10" i="6"/>
  <c r="R10" i="6"/>
  <c r="Z10" i="6"/>
  <c r="AM10" i="6"/>
  <c r="N10" i="6"/>
  <c r="M18" i="6"/>
  <c r="V18" i="6"/>
  <c r="AL18" i="6"/>
  <c r="S18" i="6"/>
  <c r="N18" i="6"/>
  <c r="Z18" i="6"/>
  <c r="AK18" i="6"/>
  <c r="O18" i="6"/>
  <c r="U18" i="6"/>
  <c r="AA18" i="6"/>
  <c r="Y18" i="6"/>
  <c r="R18" i="6"/>
  <c r="P18" i="6"/>
  <c r="AT18" i="6" s="1"/>
  <c r="AM18" i="6"/>
  <c r="U26" i="6"/>
  <c r="R26" i="6"/>
  <c r="AM26" i="6"/>
  <c r="V26" i="6"/>
  <c r="O26" i="6"/>
  <c r="AA26" i="6"/>
  <c r="AK26" i="6"/>
  <c r="M26" i="6"/>
  <c r="P26" i="6"/>
  <c r="AT26" i="6" s="1"/>
  <c r="N26" i="6"/>
  <c r="S26" i="6"/>
  <c r="Z26" i="6"/>
  <c r="V14" i="25"/>
  <c r="Y26" i="6"/>
  <c r="R34" i="6"/>
  <c r="AL34" i="6"/>
  <c r="S34" i="6"/>
  <c r="V34" i="6"/>
  <c r="O34" i="6"/>
  <c r="AA34" i="6"/>
  <c r="U34" i="6"/>
  <c r="N34" i="6"/>
  <c r="V83" i="25"/>
  <c r="M34" i="6"/>
  <c r="Y34" i="6"/>
  <c r="Z34" i="6"/>
  <c r="AK34" i="6"/>
  <c r="AM34" i="6"/>
  <c r="O42" i="6"/>
  <c r="Z42" i="6"/>
  <c r="R42" i="6"/>
  <c r="AM42" i="6"/>
  <c r="U42" i="6"/>
  <c r="N42" i="6"/>
  <c r="AA42" i="6"/>
  <c r="M42" i="6"/>
  <c r="V42" i="6"/>
  <c r="P42" i="6"/>
  <c r="Y42" i="6"/>
  <c r="AL42" i="6"/>
  <c r="S42" i="6"/>
  <c r="AK42" i="6"/>
  <c r="N50" i="6"/>
  <c r="Y50" i="6"/>
  <c r="U50" i="6"/>
  <c r="M50" i="6"/>
  <c r="Z50" i="6"/>
  <c r="AL50" i="6"/>
  <c r="AM50" i="6"/>
  <c r="AA50" i="6"/>
  <c r="P50" i="6"/>
  <c r="S50" i="6"/>
  <c r="R50" i="6"/>
  <c r="AK50" i="6"/>
  <c r="O50" i="6"/>
  <c r="V50" i="6"/>
  <c r="U58" i="6"/>
  <c r="N58" i="6"/>
  <c r="Y58" i="6"/>
  <c r="AK58" i="6"/>
  <c r="V58" i="6"/>
  <c r="AL58" i="6"/>
  <c r="O58" i="6"/>
  <c r="R58" i="6"/>
  <c r="Z58" i="6"/>
  <c r="AM58" i="6"/>
  <c r="P58" i="6"/>
  <c r="AT58" i="6" s="1"/>
  <c r="M58" i="6"/>
  <c r="S58" i="6"/>
  <c r="AA58" i="6"/>
  <c r="M66" i="6"/>
  <c r="V66" i="6"/>
  <c r="O66" i="6"/>
  <c r="Z66" i="6"/>
  <c r="R66" i="6"/>
  <c r="AL66" i="6"/>
  <c r="U66" i="6"/>
  <c r="S66" i="6"/>
  <c r="AA66" i="6"/>
  <c r="N66" i="6"/>
  <c r="P66" i="6"/>
  <c r="AK66" i="6"/>
  <c r="U74" i="6"/>
  <c r="N74" i="6"/>
  <c r="Y74" i="6"/>
  <c r="AK74" i="6"/>
  <c r="S74" i="6"/>
  <c r="AL74" i="6"/>
  <c r="O74" i="6"/>
  <c r="V74" i="6"/>
  <c r="AA74" i="6"/>
  <c r="M74" i="6"/>
  <c r="R74" i="6"/>
  <c r="AM74" i="6"/>
  <c r="AK82" i="6"/>
  <c r="U82" i="6"/>
  <c r="N82" i="6"/>
  <c r="AA82" i="6"/>
  <c r="O82" i="6"/>
  <c r="AM82" i="6"/>
  <c r="R82" i="6"/>
  <c r="P82" i="6"/>
  <c r="S82" i="6"/>
  <c r="Y82" i="6"/>
  <c r="Z82" i="6"/>
  <c r="AK90" i="6"/>
  <c r="U90" i="6"/>
  <c r="S90" i="6"/>
  <c r="Y90" i="6"/>
  <c r="M90" i="6"/>
  <c r="AL90" i="6"/>
  <c r="O90" i="6"/>
  <c r="P90" i="6"/>
  <c r="Z90" i="6"/>
  <c r="AA90" i="6"/>
  <c r="S98" i="6"/>
  <c r="M98" i="6"/>
  <c r="Y98" i="6"/>
  <c r="R98" i="6"/>
  <c r="V98" i="6"/>
  <c r="Z98" i="6"/>
  <c r="P98" i="6"/>
  <c r="AA98" i="6"/>
  <c r="AM98" i="6"/>
  <c r="U98" i="6"/>
  <c r="AK106" i="6"/>
  <c r="M106" i="6"/>
  <c r="Y106" i="6"/>
  <c r="O106" i="6"/>
  <c r="AA106" i="6"/>
  <c r="S106" i="6"/>
  <c r="X106" i="6" s="1"/>
  <c r="V106" i="6"/>
  <c r="P106" i="6"/>
  <c r="AT106" i="6" s="1"/>
  <c r="U106" i="6"/>
  <c r="AM106" i="6"/>
  <c r="Z106" i="6"/>
  <c r="P114" i="6"/>
  <c r="AA114" i="6"/>
  <c r="V114" i="6"/>
  <c r="N114" i="6"/>
  <c r="Z114" i="6"/>
  <c r="M114" i="6"/>
  <c r="AL114" i="6"/>
  <c r="AM114" i="6"/>
  <c r="O114" i="6"/>
  <c r="U114" i="6"/>
  <c r="R114" i="6"/>
  <c r="S122" i="6"/>
  <c r="AM122" i="6"/>
  <c r="O122" i="6"/>
  <c r="AA122" i="6"/>
  <c r="AL122" i="6"/>
  <c r="N122" i="6"/>
  <c r="R122" i="6"/>
  <c r="M122" i="6"/>
  <c r="U122" i="6"/>
  <c r="Z122" i="6"/>
  <c r="AK122" i="6"/>
  <c r="AE122" i="6" s="1"/>
  <c r="P122" i="6"/>
  <c r="AT122" i="6" s="1"/>
  <c r="S130" i="6"/>
  <c r="AM130" i="6"/>
  <c r="O130" i="6"/>
  <c r="AA130" i="6"/>
  <c r="AL130" i="6"/>
  <c r="AF130" i="6" s="1"/>
  <c r="M130" i="6"/>
  <c r="AK130" i="6"/>
  <c r="P130" i="6"/>
  <c r="R130" i="6"/>
  <c r="Y130" i="6"/>
  <c r="U130" i="6"/>
  <c r="W130" i="6" s="1"/>
  <c r="J130" i="6" s="1"/>
  <c r="M138" i="6"/>
  <c r="V138" i="6"/>
  <c r="R138" i="6"/>
  <c r="AM138" i="6"/>
  <c r="U138" i="6"/>
  <c r="P138" i="6"/>
  <c r="AT138" i="6" s="1"/>
  <c r="S138" i="6"/>
  <c r="O138" i="6"/>
  <c r="Y138" i="6"/>
  <c r="AK138" i="6"/>
  <c r="AA138" i="6"/>
  <c r="O146" i="6"/>
  <c r="Z146" i="6"/>
  <c r="M146" i="6"/>
  <c r="Y146" i="6"/>
  <c r="U146" i="6"/>
  <c r="AA146" i="6"/>
  <c r="V146" i="6"/>
  <c r="AL146" i="6"/>
  <c r="AK146" i="6"/>
  <c r="P146" i="6"/>
  <c r="N154" i="6"/>
  <c r="Y154" i="6"/>
  <c r="V154" i="6"/>
  <c r="AM154" i="6"/>
  <c r="AG154" i="6" s="1"/>
  <c r="S154" i="6"/>
  <c r="R154" i="6"/>
  <c r="Z154" i="6"/>
  <c r="M154" i="6"/>
  <c r="AL154" i="6"/>
  <c r="AK154" i="6"/>
  <c r="P154" i="6"/>
  <c r="R162" i="6"/>
  <c r="AL162" i="6"/>
  <c r="P162" i="6"/>
  <c r="AT162" i="6" s="1"/>
  <c r="AK162" i="6"/>
  <c r="U162" i="6"/>
  <c r="Y162" i="6"/>
  <c r="AA162" i="6"/>
  <c r="AG162" i="6" s="1"/>
  <c r="N162" i="6"/>
  <c r="S162" i="6"/>
  <c r="V162" i="6"/>
  <c r="M162" i="6"/>
  <c r="AK170" i="6"/>
  <c r="O170" i="6"/>
  <c r="AA170" i="6"/>
  <c r="R170" i="6"/>
  <c r="U170" i="6"/>
  <c r="W170" i="6" s="1"/>
  <c r="J170" i="6" s="1"/>
  <c r="Y170" i="6"/>
  <c r="AL170" i="6"/>
  <c r="P170" i="6"/>
  <c r="Z170" i="6"/>
  <c r="N170" i="6"/>
  <c r="S178" i="6"/>
  <c r="AM178" i="6"/>
  <c r="O178" i="6"/>
  <c r="AA178" i="6"/>
  <c r="AT178" i="6"/>
  <c r="AL178" i="6"/>
  <c r="U178" i="6"/>
  <c r="W178" i="6" s="1"/>
  <c r="J178" i="6" s="1"/>
  <c r="Y178" i="6"/>
  <c r="N178" i="6"/>
  <c r="AK178" i="6"/>
  <c r="R178" i="6"/>
  <c r="T178" i="6" s="1"/>
  <c r="M186" i="6"/>
  <c r="V186" i="6"/>
  <c r="R186" i="6"/>
  <c r="AM186" i="6"/>
  <c r="U186" i="6"/>
  <c r="P186" i="6"/>
  <c r="AT186" i="6" s="1"/>
  <c r="S186" i="6"/>
  <c r="AA186" i="6"/>
  <c r="Z186" i="6"/>
  <c r="M194" i="6"/>
  <c r="V194" i="6"/>
  <c r="R194" i="6"/>
  <c r="AM194" i="6"/>
  <c r="U194" i="6"/>
  <c r="Y194" i="6"/>
  <c r="AA194" i="6"/>
  <c r="P194" i="6"/>
  <c r="AK194" i="6"/>
  <c r="P202" i="6"/>
  <c r="AT202" i="6" s="1"/>
  <c r="AA202" i="6"/>
  <c r="V202" i="6"/>
  <c r="N202" i="6"/>
  <c r="Z202" i="6"/>
  <c r="R202" i="6"/>
  <c r="U202" i="6"/>
  <c r="M202" i="6"/>
  <c r="AL202" i="6"/>
  <c r="Y202" i="6"/>
  <c r="O210" i="6"/>
  <c r="Z210" i="6"/>
  <c r="AF210" i="6" s="1"/>
  <c r="U210" i="6"/>
  <c r="M210" i="6"/>
  <c r="Y210" i="6"/>
  <c r="AE210" i="6" s="1"/>
  <c r="S210" i="6"/>
  <c r="X210" i="6" s="1"/>
  <c r="AA210" i="6"/>
  <c r="P210" i="6"/>
  <c r="AT210" i="6" s="1"/>
  <c r="AM210" i="6"/>
  <c r="V210" i="6"/>
  <c r="N210" i="6"/>
  <c r="S218" i="6"/>
  <c r="AM218" i="6"/>
  <c r="M218" i="6"/>
  <c r="V218" i="6"/>
  <c r="U218" i="6"/>
  <c r="Z218" i="6"/>
  <c r="P218" i="6"/>
  <c r="AL218" i="6"/>
  <c r="M226" i="6"/>
  <c r="V226" i="6"/>
  <c r="O226" i="6"/>
  <c r="Z226" i="6"/>
  <c r="R226" i="6"/>
  <c r="U226" i="6"/>
  <c r="N226" i="6"/>
  <c r="AK226" i="6"/>
  <c r="AE226" i="6" s="1"/>
  <c r="AL226" i="6"/>
  <c r="S226" i="6"/>
  <c r="M234" i="6"/>
  <c r="V234" i="6"/>
  <c r="O234" i="6"/>
  <c r="Z234" i="6"/>
  <c r="S234" i="6"/>
  <c r="AA234" i="6"/>
  <c r="R234" i="6"/>
  <c r="P242" i="6"/>
  <c r="AT242" i="6" s="1"/>
  <c r="AA242" i="6"/>
  <c r="AG242" i="6" s="1"/>
  <c r="R242" i="6"/>
  <c r="AL242" i="6"/>
  <c r="Y242" i="6"/>
  <c r="S242" i="6"/>
  <c r="O250" i="6"/>
  <c r="Z250" i="6"/>
  <c r="AK250" i="6"/>
  <c r="P250" i="6"/>
  <c r="AM250" i="6"/>
  <c r="Y250" i="6"/>
  <c r="S258" i="6"/>
  <c r="AM258" i="6"/>
  <c r="AG258" i="6" s="1"/>
  <c r="M258" i="6"/>
  <c r="V258" i="6"/>
  <c r="P258" i="6"/>
  <c r="AT258" i="6" s="1"/>
  <c r="AL258" i="6"/>
  <c r="Z258" i="6"/>
  <c r="U266" i="6"/>
  <c r="W266" i="6" s="1"/>
  <c r="J266" i="6" s="1"/>
  <c r="N266" i="6"/>
  <c r="Y266" i="6"/>
  <c r="AE266" i="6" s="1"/>
  <c r="M266" i="6"/>
  <c r="AA266" i="6"/>
  <c r="AG266" i="6" s="1"/>
  <c r="S266" i="6"/>
  <c r="X266" i="6" s="1"/>
  <c r="U274" i="6"/>
  <c r="W274" i="6" s="1"/>
  <c r="J274" i="6" s="1"/>
  <c r="N274" i="6"/>
  <c r="Y274" i="6"/>
  <c r="R274" i="6"/>
  <c r="O274" i="6"/>
  <c r="AK274" i="6"/>
  <c r="O282" i="6"/>
  <c r="Z282" i="6"/>
  <c r="AK282" i="6"/>
  <c r="P282" i="6"/>
  <c r="AM282" i="6"/>
  <c r="AG282" i="6" s="1"/>
  <c r="Y282" i="6"/>
  <c r="O290" i="6"/>
  <c r="Z290" i="6"/>
  <c r="AF290" i="6" s="1"/>
  <c r="AT290" i="6"/>
  <c r="AK290" i="6"/>
  <c r="AE290" i="6" s="1"/>
  <c r="V290" i="6"/>
  <c r="R290" i="6"/>
  <c r="X290" i="6" s="1"/>
  <c r="R298" i="6"/>
  <c r="X298" i="6" s="1"/>
  <c r="AL298" i="6"/>
  <c r="AF298" i="6" s="1"/>
  <c r="U298" i="6"/>
  <c r="V298" i="6"/>
  <c r="P298" i="6"/>
  <c r="AT298" i="6" s="1"/>
  <c r="AM298" i="6"/>
  <c r="AG298" i="6" s="1"/>
  <c r="R306" i="6"/>
  <c r="AL306" i="6"/>
  <c r="U306" i="6"/>
  <c r="W306" i="6" s="1"/>
  <c r="J306" i="6" s="1"/>
  <c r="O306" i="6"/>
  <c r="AK306" i="6"/>
  <c r="Y306" i="6"/>
  <c r="S314" i="6"/>
  <c r="X314" i="6" s="1"/>
  <c r="M314" i="6"/>
  <c r="V314" i="6"/>
  <c r="Y314" i="6"/>
  <c r="AE314" i="6" s="1"/>
  <c r="AM314" i="6"/>
  <c r="AG314" i="6" s="1"/>
  <c r="AT322" i="6"/>
  <c r="AK322" i="6"/>
  <c r="N322" i="6"/>
  <c r="Z322" i="6"/>
  <c r="AF322" i="6" s="1"/>
  <c r="U322" i="6"/>
  <c r="W322" i="6" s="1"/>
  <c r="J322" i="6" s="1"/>
  <c r="P330" i="6"/>
  <c r="AA330" i="6"/>
  <c r="AG330" i="6" s="1"/>
  <c r="U330" i="6"/>
  <c r="W330" i="6" s="1"/>
  <c r="J330" i="6" s="1"/>
  <c r="AL330" i="6"/>
  <c r="AF330" i="6" s="1"/>
  <c r="U338" i="6"/>
  <c r="W338" i="6" s="1"/>
  <c r="J338" i="6" s="1"/>
  <c r="AT338" i="6"/>
  <c r="AK338" i="6"/>
  <c r="AE338" i="6" s="1"/>
  <c r="U346" i="6"/>
  <c r="W346" i="6" s="1"/>
  <c r="J346" i="6" s="1"/>
  <c r="AT346" i="6"/>
  <c r="AK346" i="6"/>
  <c r="AE346" i="6" s="1"/>
  <c r="N354" i="6"/>
  <c r="Y354" i="6"/>
  <c r="AE354" i="6" s="1"/>
  <c r="S354" i="6"/>
  <c r="X354" i="6" s="1"/>
  <c r="H354" i="6" s="1"/>
  <c r="AM354" i="6"/>
  <c r="AT362" i="6"/>
  <c r="AK362" i="6"/>
  <c r="N362" i="6"/>
  <c r="Y362" i="6"/>
  <c r="P370" i="6"/>
  <c r="AT370" i="6" s="1"/>
  <c r="AA370" i="6"/>
  <c r="AG370" i="6" s="1"/>
  <c r="M370" i="6"/>
  <c r="V370" i="6"/>
  <c r="S378" i="6"/>
  <c r="X378" i="6" s="1"/>
  <c r="H378" i="6" s="1"/>
  <c r="AM378" i="6"/>
  <c r="P378" i="6"/>
  <c r="AT378" i="6" s="1"/>
  <c r="AA378" i="6"/>
  <c r="S386" i="6"/>
  <c r="X386" i="6" s="1"/>
  <c r="H386" i="6" s="1"/>
  <c r="AM386" i="6"/>
  <c r="P386" i="6"/>
  <c r="AT386" i="6" s="1"/>
  <c r="AA386" i="6"/>
  <c r="M394" i="6"/>
  <c r="V394" i="6"/>
  <c r="R394" i="6"/>
  <c r="AL394" i="6"/>
  <c r="AF394" i="6" s="1"/>
  <c r="U402" i="6"/>
  <c r="W402" i="6" s="1"/>
  <c r="J402" i="6" s="1"/>
  <c r="AT402" i="6"/>
  <c r="AK402" i="6"/>
  <c r="AE402" i="6" s="1"/>
  <c r="P410" i="6"/>
  <c r="AT410" i="6" s="1"/>
  <c r="AA410" i="6"/>
  <c r="AG410" i="6" s="1"/>
  <c r="M410" i="6"/>
  <c r="V410" i="6"/>
  <c r="N418" i="6"/>
  <c r="Y418" i="6"/>
  <c r="AE418" i="6" s="1"/>
  <c r="S418" i="6"/>
  <c r="X418" i="6" s="1"/>
  <c r="H418" i="6" s="1"/>
  <c r="AM418" i="6"/>
  <c r="AG418" i="6" s="1"/>
  <c r="R426" i="6"/>
  <c r="AL426" i="6"/>
  <c r="O426" i="6"/>
  <c r="Z426" i="6"/>
  <c r="P434" i="6"/>
  <c r="AT434" i="6" s="1"/>
  <c r="AA434" i="6"/>
  <c r="AG434" i="6" s="1"/>
  <c r="M434" i="6"/>
  <c r="V434" i="6"/>
  <c r="U442" i="6"/>
  <c r="W442" i="6" s="1"/>
  <c r="J442" i="6" s="1"/>
  <c r="AT442" i="6"/>
  <c r="AK442" i="6"/>
  <c r="AE442" i="6" s="1"/>
  <c r="R450" i="6"/>
  <c r="X450" i="6" s="1"/>
  <c r="H450" i="6" s="1"/>
  <c r="AL450" i="6"/>
  <c r="O450" i="6"/>
  <c r="Z450" i="6"/>
  <c r="N458" i="6"/>
  <c r="Y458" i="6"/>
  <c r="AE458" i="6" s="1"/>
  <c r="S458" i="6"/>
  <c r="X458" i="6" s="1"/>
  <c r="H458" i="6" s="1"/>
  <c r="AM458" i="6"/>
  <c r="AG458" i="6" s="1"/>
  <c r="U466" i="6"/>
  <c r="W466" i="6" s="1"/>
  <c r="J466" i="6" s="1"/>
  <c r="AT466" i="6"/>
  <c r="AK466" i="6"/>
  <c r="AE466" i="6" s="1"/>
  <c r="AC474" i="6"/>
  <c r="AR474" i="6" s="1"/>
  <c r="P474" i="6"/>
  <c r="AT474" i="6" s="1"/>
  <c r="AA474" i="6"/>
  <c r="AG474" i="6" s="1"/>
  <c r="M474" i="6"/>
  <c r="V474" i="6"/>
  <c r="N482" i="6"/>
  <c r="Y482" i="6"/>
  <c r="AE482" i="6" s="1"/>
  <c r="S482" i="6"/>
  <c r="X482" i="6" s="1"/>
  <c r="H482" i="6" s="1"/>
  <c r="AM482" i="6"/>
  <c r="AG482" i="6" s="1"/>
  <c r="R490" i="6"/>
  <c r="AL490" i="6"/>
  <c r="O490" i="6"/>
  <c r="Z490" i="6"/>
  <c r="P498" i="6"/>
  <c r="AT498" i="6" s="1"/>
  <c r="AA498" i="6"/>
  <c r="AG498" i="6" s="1"/>
  <c r="M498" i="6"/>
  <c r="V498" i="6"/>
  <c r="AB506" i="6"/>
  <c r="AQ506" i="6" s="1"/>
  <c r="U506" i="6"/>
  <c r="W506" i="6" s="1"/>
  <c r="J506" i="6" s="1"/>
  <c r="AT506" i="6"/>
  <c r="AK506" i="6"/>
  <c r="AE506" i="6" s="1"/>
  <c r="R514" i="6"/>
  <c r="X514" i="6" s="1"/>
  <c r="H514" i="6" s="1"/>
  <c r="AL514" i="6"/>
  <c r="O514" i="6"/>
  <c r="Z514" i="6"/>
  <c r="AC522" i="6"/>
  <c r="AR522" i="6" s="1"/>
  <c r="N522" i="6"/>
  <c r="Y522" i="6"/>
  <c r="AE522" i="6" s="1"/>
  <c r="S522" i="6"/>
  <c r="X522" i="6" s="1"/>
  <c r="H522" i="6" s="1"/>
  <c r="AM522" i="6"/>
  <c r="AC530" i="6"/>
  <c r="AR530" i="6" s="1"/>
  <c r="U530" i="6"/>
  <c r="W530" i="6" s="1"/>
  <c r="J530" i="6" s="1"/>
  <c r="AT530" i="6"/>
  <c r="AC538" i="6"/>
  <c r="AR538" i="6" s="1"/>
  <c r="P538" i="6"/>
  <c r="AT538" i="6" s="1"/>
  <c r="AA538" i="6"/>
  <c r="AG538" i="6" s="1"/>
  <c r="AC546" i="6"/>
  <c r="AR546" i="6" s="1"/>
  <c r="N546" i="6"/>
  <c r="Y546" i="6"/>
  <c r="AE546" i="6" s="1"/>
  <c r="AC554" i="6"/>
  <c r="AR554" i="6" s="1"/>
  <c r="R554" i="6"/>
  <c r="AL554" i="6"/>
  <c r="AF554" i="6" s="1"/>
  <c r="AC562" i="6"/>
  <c r="AR562" i="6" s="1"/>
  <c r="P562" i="6"/>
  <c r="AT562" i="6" s="1"/>
  <c r="AA562" i="6"/>
  <c r="AG562" i="6" s="1"/>
  <c r="U570" i="6"/>
  <c r="W570" i="6" s="1"/>
  <c r="J570" i="6" s="1"/>
  <c r="AC578" i="6"/>
  <c r="AR578" i="6" s="1"/>
  <c r="R578" i="6"/>
  <c r="X578" i="6" s="1"/>
  <c r="H578" i="6" s="1"/>
  <c r="AL578" i="6"/>
  <c r="AF578" i="6" s="1"/>
  <c r="AC586" i="6"/>
  <c r="AR586" i="6" s="1"/>
  <c r="N586" i="6"/>
  <c r="Y586" i="6"/>
  <c r="AE586" i="6" s="1"/>
  <c r="AC594" i="6"/>
  <c r="AR594" i="6" s="1"/>
  <c r="U594" i="6"/>
  <c r="W594" i="6" s="1"/>
  <c r="J594" i="6" s="1"/>
  <c r="AL678" i="6"/>
  <c r="R678" i="6"/>
  <c r="Y670" i="6"/>
  <c r="N670" i="6"/>
  <c r="AL662" i="6"/>
  <c r="R662" i="6"/>
  <c r="U654" i="6"/>
  <c r="W654" i="6" s="1"/>
  <c r="J654" i="6" s="1"/>
  <c r="Y646" i="6"/>
  <c r="N646" i="6"/>
  <c r="AL638" i="6"/>
  <c r="R638" i="6"/>
  <c r="X638" i="6" s="1"/>
  <c r="Y630" i="6"/>
  <c r="N630" i="6"/>
  <c r="AA622" i="6"/>
  <c r="P622" i="6"/>
  <c r="AT622" i="6" s="1"/>
  <c r="AL614" i="6"/>
  <c r="R614" i="6"/>
  <c r="X614" i="6" s="1"/>
  <c r="Y606" i="6"/>
  <c r="N606" i="6"/>
  <c r="AL598" i="6"/>
  <c r="R598" i="6"/>
  <c r="AL590" i="6"/>
  <c r="Z582" i="6"/>
  <c r="N582" i="6"/>
  <c r="AA574" i="6"/>
  <c r="O574" i="6"/>
  <c r="Z566" i="6"/>
  <c r="N566" i="6"/>
  <c r="V558" i="6"/>
  <c r="S550" i="6"/>
  <c r="S542" i="6"/>
  <c r="S534" i="6"/>
  <c r="AA526" i="6"/>
  <c r="M526" i="6"/>
  <c r="AM518" i="6"/>
  <c r="Y510" i="6"/>
  <c r="AM502" i="6"/>
  <c r="S494" i="6"/>
  <c r="Y486" i="6"/>
  <c r="AM478" i="6"/>
  <c r="Y470" i="6"/>
  <c r="AA462" i="6"/>
  <c r="M462" i="6"/>
  <c r="AM454" i="6"/>
  <c r="Y446" i="6"/>
  <c r="AM438" i="6"/>
  <c r="S430" i="6"/>
  <c r="Y422" i="6"/>
  <c r="AM414" i="6"/>
  <c r="Y406" i="6"/>
  <c r="AA398" i="6"/>
  <c r="M398" i="6"/>
  <c r="AA390" i="6"/>
  <c r="M390" i="6"/>
  <c r="Z382" i="6"/>
  <c r="Y374" i="6"/>
  <c r="S366" i="6"/>
  <c r="R358" i="6"/>
  <c r="AL350" i="6"/>
  <c r="P350" i="6"/>
  <c r="AA342" i="6"/>
  <c r="M342" i="6"/>
  <c r="U326" i="6"/>
  <c r="Z318" i="6"/>
  <c r="Y310" i="6"/>
  <c r="N302" i="6"/>
  <c r="Y294" i="6"/>
  <c r="P286" i="6"/>
  <c r="AT286" i="6" s="1"/>
  <c r="AK278" i="6"/>
  <c r="R270" i="6"/>
  <c r="AM262" i="6"/>
  <c r="Z246" i="6"/>
  <c r="N238" i="6"/>
  <c r="M222" i="6"/>
  <c r="P214" i="6"/>
  <c r="Y198" i="6"/>
  <c r="N190" i="6"/>
  <c r="AA174" i="6"/>
  <c r="AL118" i="6"/>
  <c r="M110" i="6"/>
  <c r="O94" i="6"/>
  <c r="AA86" i="6"/>
  <c r="AA78" i="6"/>
  <c r="AK702" i="6"/>
  <c r="AE702" i="6" s="1"/>
  <c r="AT702" i="6"/>
  <c r="V694" i="6"/>
  <c r="M694" i="6"/>
  <c r="Z686" i="6"/>
  <c r="O686" i="6"/>
  <c r="AK678" i="6"/>
  <c r="AE678" i="6" s="1"/>
  <c r="AT678" i="6"/>
  <c r="V670" i="6"/>
  <c r="M670" i="6"/>
  <c r="AK662" i="6"/>
  <c r="AM654" i="6"/>
  <c r="AG654" i="6" s="1"/>
  <c r="S654" i="6"/>
  <c r="V646" i="6"/>
  <c r="M646" i="6"/>
  <c r="AK638" i="6"/>
  <c r="AE638" i="6" s="1"/>
  <c r="V630" i="6"/>
  <c r="M630" i="6"/>
  <c r="Z622" i="6"/>
  <c r="O622" i="6"/>
  <c r="AK614" i="6"/>
  <c r="V606" i="6"/>
  <c r="M606" i="6"/>
  <c r="AK598" i="6"/>
  <c r="AK590" i="6"/>
  <c r="P590" i="6"/>
  <c r="Y582" i="6"/>
  <c r="AE582" i="6" s="1"/>
  <c r="M582" i="6"/>
  <c r="Z574" i="6"/>
  <c r="N574" i="6"/>
  <c r="Y566" i="6"/>
  <c r="AE566" i="6" s="1"/>
  <c r="M566" i="6"/>
  <c r="U558" i="6"/>
  <c r="AM550" i="6"/>
  <c r="R550" i="6"/>
  <c r="T550" i="6" s="1"/>
  <c r="AM542" i="6"/>
  <c r="R542" i="6"/>
  <c r="AM534" i="6"/>
  <c r="R534" i="6"/>
  <c r="Z526" i="6"/>
  <c r="AL518" i="6"/>
  <c r="O518" i="6"/>
  <c r="V510" i="6"/>
  <c r="AL502" i="6"/>
  <c r="O502" i="6"/>
  <c r="V486" i="6"/>
  <c r="AL478" i="6"/>
  <c r="O478" i="6"/>
  <c r="V470" i="6"/>
  <c r="Z462" i="6"/>
  <c r="AL454" i="6"/>
  <c r="O454" i="6"/>
  <c r="V446" i="6"/>
  <c r="AL438" i="6"/>
  <c r="O438" i="6"/>
  <c r="V422" i="6"/>
  <c r="AL414" i="6"/>
  <c r="O414" i="6"/>
  <c r="V406" i="6"/>
  <c r="Z398" i="6"/>
  <c r="Z390" i="6"/>
  <c r="Y382" i="6"/>
  <c r="V374" i="6"/>
  <c r="AM358" i="6"/>
  <c r="P358" i="6"/>
  <c r="AT358" i="6" s="1"/>
  <c r="AK350" i="6"/>
  <c r="N350" i="6"/>
  <c r="Z342" i="6"/>
  <c r="O334" i="6"/>
  <c r="S326" i="6"/>
  <c r="Y318" i="6"/>
  <c r="S310" i="6"/>
  <c r="AK302" i="6"/>
  <c r="S294" i="6"/>
  <c r="O286" i="6"/>
  <c r="Y278" i="6"/>
  <c r="O270" i="6"/>
  <c r="AL262" i="6"/>
  <c r="O254" i="6"/>
  <c r="Y246" i="6"/>
  <c r="M238" i="6"/>
  <c r="M214" i="6"/>
  <c r="Z206" i="6"/>
  <c r="U198" i="6"/>
  <c r="Z174" i="6"/>
  <c r="AA166" i="6"/>
  <c r="AM134" i="6"/>
  <c r="AK118" i="6"/>
  <c r="N90" i="6"/>
  <c r="Z86" i="6"/>
  <c r="AL82" i="6"/>
  <c r="V78" i="6"/>
  <c r="P74" i="6"/>
  <c r="O38" i="6"/>
  <c r="V390" i="6"/>
  <c r="AK62" i="6"/>
  <c r="U670" i="6"/>
  <c r="AA662" i="6"/>
  <c r="AG662" i="6" s="1"/>
  <c r="P662" i="6"/>
  <c r="AT662" i="6" s="1"/>
  <c r="AL654" i="6"/>
  <c r="R654" i="6"/>
  <c r="T654" i="6" s="1"/>
  <c r="U646" i="6"/>
  <c r="AA638" i="6"/>
  <c r="P638" i="6"/>
  <c r="AT638" i="6" s="1"/>
  <c r="U630" i="6"/>
  <c r="Y622" i="6"/>
  <c r="N622" i="6"/>
  <c r="AA614" i="6"/>
  <c r="AG614" i="6" s="1"/>
  <c r="P614" i="6"/>
  <c r="AT614" i="6" s="1"/>
  <c r="U606" i="6"/>
  <c r="AA598" i="6"/>
  <c r="AG598" i="6" s="1"/>
  <c r="P598" i="6"/>
  <c r="AT598" i="6" s="1"/>
  <c r="AA590" i="6"/>
  <c r="AG590" i="6" s="1"/>
  <c r="O590" i="6"/>
  <c r="V582" i="6"/>
  <c r="Y574" i="6"/>
  <c r="AE574" i="6" s="1"/>
  <c r="M574" i="6"/>
  <c r="V566" i="6"/>
  <c r="S558" i="6"/>
  <c r="AL550" i="6"/>
  <c r="AL542" i="6"/>
  <c r="AL534" i="6"/>
  <c r="V526" i="6"/>
  <c r="AK518" i="6"/>
  <c r="N518" i="6"/>
  <c r="S510" i="6"/>
  <c r="AK502" i="6"/>
  <c r="N502" i="6"/>
  <c r="AM494" i="6"/>
  <c r="P494" i="6"/>
  <c r="AT494" i="6" s="1"/>
  <c r="S486" i="6"/>
  <c r="AK478" i="6"/>
  <c r="N478" i="6"/>
  <c r="S470" i="6"/>
  <c r="V462" i="6"/>
  <c r="AK454" i="6"/>
  <c r="N454" i="6"/>
  <c r="S446" i="6"/>
  <c r="AK438" i="6"/>
  <c r="N438" i="6"/>
  <c r="AM430" i="6"/>
  <c r="P430" i="6"/>
  <c r="AT430" i="6" s="1"/>
  <c r="S422" i="6"/>
  <c r="AK414" i="6"/>
  <c r="N414" i="6"/>
  <c r="S406" i="6"/>
  <c r="V398" i="6"/>
  <c r="U382" i="6"/>
  <c r="S374" i="6"/>
  <c r="AM366" i="6"/>
  <c r="P366" i="6"/>
  <c r="AL358" i="6"/>
  <c r="O358" i="6"/>
  <c r="AA350" i="6"/>
  <c r="M350" i="6"/>
  <c r="V342" i="6"/>
  <c r="AL334" i="6"/>
  <c r="N334" i="6"/>
  <c r="P326" i="6"/>
  <c r="V318" i="6"/>
  <c r="R310" i="6"/>
  <c r="AA302" i="6"/>
  <c r="N286" i="6"/>
  <c r="V278" i="6"/>
  <c r="M270" i="6"/>
  <c r="AA262" i="6"/>
  <c r="N254" i="6"/>
  <c r="S246" i="6"/>
  <c r="AM238" i="6"/>
  <c r="AM230" i="6"/>
  <c r="V206" i="6"/>
  <c r="S198" i="6"/>
  <c r="R174" i="6"/>
  <c r="Y166" i="6"/>
  <c r="U134" i="6"/>
  <c r="Z118" i="6"/>
  <c r="O86" i="6"/>
  <c r="R78" i="6"/>
  <c r="AM694" i="6"/>
  <c r="S694" i="6"/>
  <c r="X694" i="6" s="1"/>
  <c r="V686" i="6"/>
  <c r="M686" i="6"/>
  <c r="Z678" i="6"/>
  <c r="AM670" i="6"/>
  <c r="Z662" i="6"/>
  <c r="AK654" i="6"/>
  <c r="AM646" i="6"/>
  <c r="Z638" i="6"/>
  <c r="AM630" i="6"/>
  <c r="V622" i="6"/>
  <c r="Z614" i="6"/>
  <c r="AM606" i="6"/>
  <c r="Z598" i="6"/>
  <c r="AF598" i="6" s="1"/>
  <c r="Z590" i="6"/>
  <c r="M590" i="6"/>
  <c r="U582" i="6"/>
  <c r="V574" i="6"/>
  <c r="U566" i="6"/>
  <c r="AM558" i="6"/>
  <c r="AT558" i="6"/>
  <c r="AK550" i="6"/>
  <c r="P550" i="6"/>
  <c r="AK542" i="6"/>
  <c r="O542" i="6"/>
  <c r="AK534" i="6"/>
  <c r="P534" i="6"/>
  <c r="U526" i="6"/>
  <c r="Z518" i="6"/>
  <c r="R510" i="6"/>
  <c r="Z502" i="6"/>
  <c r="AK494" i="6"/>
  <c r="N494" i="6"/>
  <c r="R486" i="6"/>
  <c r="Z478" i="6"/>
  <c r="R470" i="6"/>
  <c r="U462" i="6"/>
  <c r="Z454" i="6"/>
  <c r="R446" i="6"/>
  <c r="Z438" i="6"/>
  <c r="AK430" i="6"/>
  <c r="N430" i="6"/>
  <c r="R422" i="6"/>
  <c r="Z414" i="6"/>
  <c r="R406" i="6"/>
  <c r="U398" i="6"/>
  <c r="U390" i="6"/>
  <c r="S382" i="6"/>
  <c r="R374" i="6"/>
  <c r="AK366" i="6"/>
  <c r="N366" i="6"/>
  <c r="AA358" i="6"/>
  <c r="M358" i="6"/>
  <c r="Y350" i="6"/>
  <c r="U342" i="6"/>
  <c r="AA334" i="6"/>
  <c r="O326" i="6"/>
  <c r="U318" i="6"/>
  <c r="Y302" i="6"/>
  <c r="O294" i="6"/>
  <c r="AL286" i="6"/>
  <c r="U278" i="6"/>
  <c r="AL270" i="6"/>
  <c r="Y262" i="6"/>
  <c r="AK254" i="6"/>
  <c r="AK238" i="6"/>
  <c r="AA230" i="6"/>
  <c r="U206" i="6"/>
  <c r="M198" i="6"/>
  <c r="AM182" i="6"/>
  <c r="N174" i="6"/>
  <c r="P166" i="6"/>
  <c r="AT166" i="6" s="1"/>
  <c r="AM158" i="6"/>
  <c r="R134" i="6"/>
  <c r="Z102" i="6"/>
  <c r="M82" i="6"/>
  <c r="S15" i="6"/>
  <c r="AM15" i="6"/>
  <c r="R15" i="6"/>
  <c r="V15" i="6"/>
  <c r="O15" i="6"/>
  <c r="AA15" i="6"/>
  <c r="Y15" i="6"/>
  <c r="AK15" i="6"/>
  <c r="U15" i="6"/>
  <c r="AL15" i="6"/>
  <c r="M15" i="6"/>
  <c r="P15" i="6"/>
  <c r="AT15" i="6" s="1"/>
  <c r="Z15" i="6"/>
  <c r="N15" i="6"/>
  <c r="S23" i="6"/>
  <c r="AM23" i="6"/>
  <c r="V23" i="6"/>
  <c r="N23" i="6"/>
  <c r="Z23" i="6"/>
  <c r="AL23" i="6"/>
  <c r="R23" i="6"/>
  <c r="Y23" i="6"/>
  <c r="U23" i="6"/>
  <c r="AK23" i="6"/>
  <c r="M23" i="6"/>
  <c r="P23" i="6"/>
  <c r="AK31" i="6"/>
  <c r="V31" i="6"/>
  <c r="N31" i="6"/>
  <c r="Z31" i="6"/>
  <c r="R31" i="6"/>
  <c r="AM31" i="6"/>
  <c r="P31" i="6"/>
  <c r="AT31" i="6" s="1"/>
  <c r="AA31" i="6"/>
  <c r="O31" i="6"/>
  <c r="AL31" i="6"/>
  <c r="M31" i="6"/>
  <c r="S31" i="6"/>
  <c r="N39" i="6"/>
  <c r="Y39" i="6"/>
  <c r="U39" i="6"/>
  <c r="M39" i="6"/>
  <c r="Z39" i="6"/>
  <c r="V95" i="25"/>
  <c r="AL39" i="6"/>
  <c r="AK39" i="6"/>
  <c r="AA39" i="6"/>
  <c r="O39" i="6"/>
  <c r="R39" i="6"/>
  <c r="V39" i="6"/>
  <c r="AM39" i="6"/>
  <c r="O47" i="6"/>
  <c r="Z47" i="6"/>
  <c r="P47" i="6"/>
  <c r="AT47" i="6" s="1"/>
  <c r="AK47" i="6"/>
  <c r="R47" i="6"/>
  <c r="AM47" i="6"/>
  <c r="V47" i="6"/>
  <c r="M47" i="6"/>
  <c r="U47" i="6"/>
  <c r="AA47" i="6"/>
  <c r="Y47" i="6"/>
  <c r="N47" i="6"/>
  <c r="S47" i="6"/>
  <c r="N55" i="6"/>
  <c r="Y55" i="6"/>
  <c r="R55" i="6"/>
  <c r="AM55" i="6"/>
  <c r="U55" i="6"/>
  <c r="O55" i="6"/>
  <c r="AA55" i="6"/>
  <c r="AL55" i="6"/>
  <c r="P55" i="6"/>
  <c r="AT55" i="6" s="1"/>
  <c r="M55" i="6"/>
  <c r="S55" i="6"/>
  <c r="Z55" i="6"/>
  <c r="AK55" i="6"/>
  <c r="S63" i="6"/>
  <c r="AM63" i="6"/>
  <c r="M63" i="6"/>
  <c r="V63" i="6"/>
  <c r="P63" i="6"/>
  <c r="AT63" i="6" s="1"/>
  <c r="AA63" i="6"/>
  <c r="Z63" i="6"/>
  <c r="R63" i="6"/>
  <c r="Y63" i="6"/>
  <c r="AK63" i="6"/>
  <c r="N63" i="6"/>
  <c r="U63" i="6"/>
  <c r="N71" i="6"/>
  <c r="Y71" i="6"/>
  <c r="P71" i="6"/>
  <c r="AA71" i="6"/>
  <c r="S71" i="6"/>
  <c r="AM71" i="6"/>
  <c r="O71" i="6"/>
  <c r="R71" i="6"/>
  <c r="V71" i="6"/>
  <c r="Z71" i="6"/>
  <c r="U71" i="6"/>
  <c r="AK79" i="6"/>
  <c r="U79" i="6"/>
  <c r="W79" i="6" s="1"/>
  <c r="J79" i="6" s="1"/>
  <c r="N79" i="6"/>
  <c r="AA79" i="6"/>
  <c r="Y79" i="6"/>
  <c r="M79" i="6"/>
  <c r="AL79" i="6"/>
  <c r="P79" i="6"/>
  <c r="O79" i="6"/>
  <c r="S79" i="6"/>
  <c r="AM79" i="6"/>
  <c r="S87" i="6"/>
  <c r="AM87" i="6"/>
  <c r="N87" i="6"/>
  <c r="Y87" i="6"/>
  <c r="P87" i="6"/>
  <c r="AL87" i="6"/>
  <c r="V87" i="6"/>
  <c r="AA87" i="6"/>
  <c r="U87" i="6"/>
  <c r="O87" i="6"/>
  <c r="AK87" i="6"/>
  <c r="U95" i="6"/>
  <c r="W95" i="6" s="1"/>
  <c r="J95" i="6" s="1"/>
  <c r="S95" i="6"/>
  <c r="M95" i="6"/>
  <c r="Z95" i="6"/>
  <c r="O95" i="6"/>
  <c r="AK95" i="6"/>
  <c r="AL95" i="6"/>
  <c r="P95" i="6"/>
  <c r="Y95" i="6"/>
  <c r="AM95" i="6"/>
  <c r="AK103" i="6"/>
  <c r="R103" i="6"/>
  <c r="AM103" i="6"/>
  <c r="U103" i="6"/>
  <c r="N103" i="6"/>
  <c r="AL103" i="6"/>
  <c r="P103" i="6"/>
  <c r="Y103" i="6"/>
  <c r="AA103" i="6"/>
  <c r="O103" i="6"/>
  <c r="R111" i="6"/>
  <c r="AL111" i="6"/>
  <c r="S111" i="6"/>
  <c r="V111" i="6"/>
  <c r="M111" i="6"/>
  <c r="AA111" i="6"/>
  <c r="O111" i="6"/>
  <c r="AM111" i="6"/>
  <c r="Y111" i="6"/>
  <c r="U119" i="6"/>
  <c r="M119" i="6"/>
  <c r="Y119" i="6"/>
  <c r="O119" i="6"/>
  <c r="AA119" i="6"/>
  <c r="AK119" i="6"/>
  <c r="P119" i="6"/>
  <c r="AM119" i="6"/>
  <c r="S119" i="6"/>
  <c r="X119" i="6" s="1"/>
  <c r="Z119" i="6"/>
  <c r="N119" i="6"/>
  <c r="M127" i="6"/>
  <c r="V127" i="6"/>
  <c r="N127" i="6"/>
  <c r="Z127" i="6"/>
  <c r="P127" i="6"/>
  <c r="AK127" i="6"/>
  <c r="AA127" i="6"/>
  <c r="O127" i="6"/>
  <c r="AM127" i="6"/>
  <c r="S127" i="6"/>
  <c r="Y127" i="6"/>
  <c r="N135" i="6"/>
  <c r="Y135" i="6"/>
  <c r="O135" i="6"/>
  <c r="AA135" i="6"/>
  <c r="AL135" i="6"/>
  <c r="AF135" i="6" s="1"/>
  <c r="AK135" i="6"/>
  <c r="P135" i="6"/>
  <c r="AT135" i="6" s="1"/>
  <c r="V135" i="6"/>
  <c r="AM135" i="6"/>
  <c r="R135" i="6"/>
  <c r="O143" i="6"/>
  <c r="Z143" i="6"/>
  <c r="R143" i="6"/>
  <c r="AM143" i="6"/>
  <c r="V143" i="6"/>
  <c r="M143" i="6"/>
  <c r="AA143" i="6"/>
  <c r="U143" i="6"/>
  <c r="AL143" i="6"/>
  <c r="AK151" i="6"/>
  <c r="U151" i="6"/>
  <c r="Y151" i="6"/>
  <c r="N151" i="6"/>
  <c r="AA151" i="6"/>
  <c r="S151" i="6"/>
  <c r="Z151" i="6"/>
  <c r="O151" i="6"/>
  <c r="R159" i="6"/>
  <c r="AL159" i="6"/>
  <c r="V159" i="6"/>
  <c r="U159" i="6"/>
  <c r="M159" i="6"/>
  <c r="Z159" i="6"/>
  <c r="S159" i="6"/>
  <c r="AA159" i="6"/>
  <c r="O159" i="6"/>
  <c r="S167" i="6"/>
  <c r="AM167" i="6"/>
  <c r="M167" i="6"/>
  <c r="Y167" i="6"/>
  <c r="U167" i="6"/>
  <c r="Z167" i="6"/>
  <c r="V167" i="6"/>
  <c r="AK167" i="6"/>
  <c r="P167" i="6"/>
  <c r="AT167" i="6" s="1"/>
  <c r="U175" i="6"/>
  <c r="O175" i="6"/>
  <c r="Y175" i="6"/>
  <c r="N175" i="6"/>
  <c r="AA175" i="6"/>
  <c r="Z175" i="6"/>
  <c r="M175" i="6"/>
  <c r="AL175" i="6"/>
  <c r="R175" i="6"/>
  <c r="N183" i="6"/>
  <c r="Y183" i="6"/>
  <c r="O183" i="6"/>
  <c r="AA183" i="6"/>
  <c r="AL183" i="6"/>
  <c r="S183" i="6"/>
  <c r="X183" i="6" s="1"/>
  <c r="V183" i="6"/>
  <c r="M183" i="6"/>
  <c r="AM183" i="6"/>
  <c r="O191" i="6"/>
  <c r="Z191" i="6"/>
  <c r="AF191" i="6" s="1"/>
  <c r="P191" i="6"/>
  <c r="AK191" i="6"/>
  <c r="R191" i="6"/>
  <c r="AM191" i="6"/>
  <c r="AA191" i="6"/>
  <c r="N191" i="6"/>
  <c r="U191" i="6"/>
  <c r="P199" i="6"/>
  <c r="AA199" i="6"/>
  <c r="AL199" i="6"/>
  <c r="S199" i="6"/>
  <c r="R199" i="6"/>
  <c r="V199" i="6"/>
  <c r="M199" i="6"/>
  <c r="AK199" i="6"/>
  <c r="AK207" i="6"/>
  <c r="R207" i="6"/>
  <c r="AM207" i="6"/>
  <c r="U207" i="6"/>
  <c r="Z207" i="6"/>
  <c r="N207" i="6"/>
  <c r="AL207" i="6"/>
  <c r="S207" i="6"/>
  <c r="S215" i="6"/>
  <c r="U215" i="6"/>
  <c r="M215" i="6"/>
  <c r="Y215" i="6"/>
  <c r="P215" i="6"/>
  <c r="AT215" i="6" s="1"/>
  <c r="AM215" i="6"/>
  <c r="R215" i="6"/>
  <c r="AA215" i="6"/>
  <c r="N223" i="6"/>
  <c r="Y223" i="6"/>
  <c r="P223" i="6"/>
  <c r="AA223" i="6"/>
  <c r="M223" i="6"/>
  <c r="AK223" i="6"/>
  <c r="AM223" i="6"/>
  <c r="U223" i="6"/>
  <c r="O231" i="6"/>
  <c r="Z231" i="6"/>
  <c r="AK231" i="6"/>
  <c r="U231" i="6"/>
  <c r="Y231" i="6"/>
  <c r="P231" i="6"/>
  <c r="AM231" i="6"/>
  <c r="P239" i="6"/>
  <c r="AT239" i="6" s="1"/>
  <c r="AA239" i="6"/>
  <c r="AG239" i="6" s="1"/>
  <c r="R239" i="6"/>
  <c r="AL239" i="6"/>
  <c r="R247" i="6"/>
  <c r="AL247" i="6"/>
  <c r="U247" i="6"/>
  <c r="S255" i="6"/>
  <c r="X255" i="6" s="1"/>
  <c r="AM255" i="6"/>
  <c r="M255" i="6"/>
  <c r="V255" i="6"/>
  <c r="M263" i="6"/>
  <c r="V263" i="6"/>
  <c r="O263" i="6"/>
  <c r="Z263" i="6"/>
  <c r="AF263" i="6" s="1"/>
  <c r="N271" i="6"/>
  <c r="Y271" i="6"/>
  <c r="AE271" i="6" s="1"/>
  <c r="P271" i="6"/>
  <c r="AA271" i="6"/>
  <c r="AG271" i="6" s="1"/>
  <c r="P279" i="6"/>
  <c r="AA279" i="6"/>
  <c r="R279" i="6"/>
  <c r="X279" i="6" s="1"/>
  <c r="H279" i="6" s="1"/>
  <c r="AL279" i="6"/>
  <c r="AT287" i="6"/>
  <c r="AK287" i="6"/>
  <c r="S287" i="6"/>
  <c r="X287" i="6" s="1"/>
  <c r="AM287" i="6"/>
  <c r="R295" i="6"/>
  <c r="X295" i="6" s="1"/>
  <c r="AL295" i="6"/>
  <c r="U295" i="6"/>
  <c r="S303" i="6"/>
  <c r="X303" i="6" s="1"/>
  <c r="AM303" i="6"/>
  <c r="M303" i="6"/>
  <c r="V303" i="6"/>
  <c r="M311" i="6"/>
  <c r="V311" i="6"/>
  <c r="O311" i="6"/>
  <c r="Z311" i="6"/>
  <c r="AF311" i="6" s="1"/>
  <c r="AT319" i="6"/>
  <c r="AK319" i="6"/>
  <c r="AE319" i="6" s="1"/>
  <c r="R327" i="6"/>
  <c r="AL327" i="6"/>
  <c r="S335" i="6"/>
  <c r="X335" i="6" s="1"/>
  <c r="AM335" i="6"/>
  <c r="AA23" i="6"/>
  <c r="Y31" i="6"/>
  <c r="O23" i="6"/>
  <c r="AL47" i="6"/>
  <c r="S39" i="6"/>
  <c r="P9" i="6"/>
  <c r="AA9" i="6"/>
  <c r="AL9" i="6"/>
  <c r="S9" i="6"/>
  <c r="M9" i="6"/>
  <c r="Y9" i="6"/>
  <c r="Z9" i="6"/>
  <c r="AM9" i="6"/>
  <c r="N9" i="6"/>
  <c r="M17" i="6"/>
  <c r="V17" i="6"/>
  <c r="O17" i="6"/>
  <c r="AA17" i="6"/>
  <c r="AL17" i="6"/>
  <c r="U17" i="6"/>
  <c r="AM17" i="6"/>
  <c r="P17" i="6"/>
  <c r="R17" i="6"/>
  <c r="Y17" i="6"/>
  <c r="U25" i="6"/>
  <c r="P25" i="6"/>
  <c r="AK25" i="6"/>
  <c r="R25" i="6"/>
  <c r="AM25" i="6"/>
  <c r="M25" i="6"/>
  <c r="Y25" i="6"/>
  <c r="AL25" i="6"/>
  <c r="O25" i="6"/>
  <c r="R33" i="6"/>
  <c r="AL33" i="6"/>
  <c r="P33" i="6"/>
  <c r="AK33" i="6"/>
  <c r="S33" i="6"/>
  <c r="M33" i="6"/>
  <c r="Y33" i="6"/>
  <c r="V33" i="6"/>
  <c r="N33" i="6"/>
  <c r="O41" i="6"/>
  <c r="Z41" i="6"/>
  <c r="P41" i="6"/>
  <c r="AK41" i="6"/>
  <c r="R41" i="6"/>
  <c r="AM41" i="6"/>
  <c r="V41" i="6"/>
  <c r="N41" i="6"/>
  <c r="U41" i="6"/>
  <c r="N49" i="6"/>
  <c r="Y49" i="6"/>
  <c r="R49" i="6"/>
  <c r="AM49" i="6"/>
  <c r="U49" i="6"/>
  <c r="O49" i="6"/>
  <c r="AA49" i="6"/>
  <c r="M49" i="6"/>
  <c r="Z49" i="6"/>
  <c r="AL49" i="6"/>
  <c r="M57" i="6"/>
  <c r="U57" i="6"/>
  <c r="N57" i="6"/>
  <c r="Y57" i="6"/>
  <c r="AK57" i="6"/>
  <c r="AA57" i="6"/>
  <c r="AM57" i="6"/>
  <c r="P57" i="6"/>
  <c r="M65" i="6"/>
  <c r="V65" i="6"/>
  <c r="O65" i="6"/>
  <c r="Z65" i="6"/>
  <c r="R65" i="6"/>
  <c r="AL65" i="6"/>
  <c r="AA65" i="6"/>
  <c r="U65" i="6"/>
  <c r="AK65" i="6"/>
  <c r="AE65" i="6" s="1"/>
  <c r="U73" i="6"/>
  <c r="N73" i="6"/>
  <c r="Y73" i="6"/>
  <c r="AK73" i="6"/>
  <c r="Z73" i="6"/>
  <c r="M73" i="6"/>
  <c r="AM73" i="6"/>
  <c r="P73" i="6"/>
  <c r="AK81" i="6"/>
  <c r="U81" i="6"/>
  <c r="S81" i="6"/>
  <c r="R81" i="6"/>
  <c r="Y81" i="6"/>
  <c r="AK89" i="6"/>
  <c r="AE89" i="6" s="1"/>
  <c r="R89" i="6"/>
  <c r="AM89" i="6"/>
  <c r="N89" i="6"/>
  <c r="AA89" i="6"/>
  <c r="P89" i="6"/>
  <c r="S97" i="6"/>
  <c r="AM97" i="6"/>
  <c r="U97" i="6"/>
  <c r="N97" i="6"/>
  <c r="AA97" i="6"/>
  <c r="P97" i="6"/>
  <c r="AT97" i="6" s="1"/>
  <c r="AL97" i="6"/>
  <c r="AK105" i="6"/>
  <c r="U105" i="6"/>
  <c r="M105" i="6"/>
  <c r="Y105" i="6"/>
  <c r="P113" i="6"/>
  <c r="AT113" i="6" s="1"/>
  <c r="AA113" i="6"/>
  <c r="S113" i="6"/>
  <c r="V113" i="6"/>
  <c r="S121" i="6"/>
  <c r="AM121" i="6"/>
  <c r="M121" i="6"/>
  <c r="Y121" i="6"/>
  <c r="O121" i="6"/>
  <c r="AA121" i="6"/>
  <c r="S129" i="6"/>
  <c r="X129" i="6" s="1"/>
  <c r="AM129" i="6"/>
  <c r="M129" i="6"/>
  <c r="Y129" i="6"/>
  <c r="O129" i="6"/>
  <c r="AA129" i="6"/>
  <c r="M137" i="6"/>
  <c r="V137" i="6"/>
  <c r="P137" i="6"/>
  <c r="AT137" i="6" s="1"/>
  <c r="AK137" i="6"/>
  <c r="R137" i="6"/>
  <c r="AM137" i="6"/>
  <c r="O145" i="6"/>
  <c r="Z145" i="6"/>
  <c r="U145" i="6"/>
  <c r="W145" i="6" s="1"/>
  <c r="J145" i="6" s="1"/>
  <c r="N153" i="6"/>
  <c r="Y153" i="6"/>
  <c r="S153" i="6"/>
  <c r="R161" i="6"/>
  <c r="AL161" i="6"/>
  <c r="N161" i="6"/>
  <c r="Z161" i="6"/>
  <c r="AK169" i="6"/>
  <c r="M169" i="6"/>
  <c r="Y169" i="6"/>
  <c r="S177" i="6"/>
  <c r="AM177" i="6"/>
  <c r="AG177" i="6" s="1"/>
  <c r="M185" i="6"/>
  <c r="V185" i="6"/>
  <c r="M193" i="6"/>
  <c r="V193" i="6"/>
  <c r="P201" i="6"/>
  <c r="AT201" i="6" s="1"/>
  <c r="AA201" i="6"/>
  <c r="AG201" i="6" s="1"/>
  <c r="O209" i="6"/>
  <c r="Z209" i="6"/>
  <c r="AF209" i="6" s="1"/>
  <c r="S17" i="6"/>
  <c r="O9" i="6"/>
  <c r="AA33" i="6"/>
  <c r="Z25" i="6"/>
  <c r="AD815" i="6"/>
  <c r="AS815" i="6" s="1"/>
  <c r="AC815" i="6"/>
  <c r="AR815" i="6" s="1"/>
  <c r="AB713" i="6"/>
  <c r="AQ713" i="6" s="1"/>
  <c r="AC713" i="6"/>
  <c r="AR713" i="6" s="1"/>
  <c r="AB729" i="6"/>
  <c r="AQ729" i="6" s="1"/>
  <c r="AC729" i="6"/>
  <c r="AR729" i="6" s="1"/>
  <c r="AB745" i="6"/>
  <c r="AQ745" i="6" s="1"/>
  <c r="AC745" i="6"/>
  <c r="AR745" i="6" s="1"/>
  <c r="AB761" i="6"/>
  <c r="AQ761" i="6" s="1"/>
  <c r="AC761" i="6"/>
  <c r="AR761" i="6" s="1"/>
  <c r="AC777" i="6"/>
  <c r="AR777" i="6" s="1"/>
  <c r="AB777" i="6"/>
  <c r="AQ777" i="6" s="1"/>
  <c r="AB785" i="6"/>
  <c r="AQ785" i="6" s="1"/>
  <c r="AC785" i="6"/>
  <c r="AR785" i="6" s="1"/>
  <c r="AB793" i="6"/>
  <c r="AQ793" i="6" s="1"/>
  <c r="AC793" i="6"/>
  <c r="AR793" i="6" s="1"/>
  <c r="AC801" i="6"/>
  <c r="AR801" i="6" s="1"/>
  <c r="AB801" i="6"/>
  <c r="AQ801" i="6" s="1"/>
  <c r="AB825" i="6"/>
  <c r="AQ825" i="6" s="1"/>
  <c r="AC825" i="6"/>
  <c r="AR825" i="6" s="1"/>
  <c r="AC833" i="6"/>
  <c r="AR833" i="6" s="1"/>
  <c r="AB833" i="6"/>
  <c r="AQ833" i="6" s="1"/>
  <c r="AB857" i="6"/>
  <c r="AQ857" i="6" s="1"/>
  <c r="AC857" i="6"/>
  <c r="AR857" i="6" s="1"/>
  <c r="AC865" i="6"/>
  <c r="AR865" i="6" s="1"/>
  <c r="AB865" i="6"/>
  <c r="AQ865" i="6" s="1"/>
  <c r="AB889" i="6"/>
  <c r="AQ889" i="6" s="1"/>
  <c r="AC889" i="6"/>
  <c r="AR889" i="6" s="1"/>
  <c r="AC897" i="6"/>
  <c r="AR897" i="6" s="1"/>
  <c r="AB897" i="6"/>
  <c r="AQ897" i="6" s="1"/>
  <c r="AB921" i="6"/>
  <c r="AQ921" i="6" s="1"/>
  <c r="AC921" i="6"/>
  <c r="AR921" i="6" s="1"/>
  <c r="AC929" i="6"/>
  <c r="AR929" i="6" s="1"/>
  <c r="AB929" i="6"/>
  <c r="AQ929" i="6" s="1"/>
  <c r="AB953" i="6"/>
  <c r="AQ953" i="6" s="1"/>
  <c r="AC953" i="6"/>
  <c r="AR953" i="6" s="1"/>
  <c r="AD953" i="6"/>
  <c r="AS953" i="6" s="1"/>
  <c r="AD961" i="6"/>
  <c r="AS961" i="6" s="1"/>
  <c r="AC961" i="6"/>
  <c r="AR961" i="6" s="1"/>
  <c r="AD969" i="6"/>
  <c r="AS969" i="6" s="1"/>
  <c r="AC969" i="6"/>
  <c r="AR969" i="6" s="1"/>
  <c r="AD977" i="6"/>
  <c r="AS977" i="6" s="1"/>
  <c r="AC977" i="6"/>
  <c r="AR977" i="6" s="1"/>
  <c r="AD985" i="6"/>
  <c r="AS985" i="6" s="1"/>
  <c r="AC985" i="6"/>
  <c r="AR985" i="6" s="1"/>
  <c r="AD993" i="6"/>
  <c r="AS993" i="6" s="1"/>
  <c r="AC993" i="6"/>
  <c r="AR993" i="6" s="1"/>
  <c r="AD1001" i="6"/>
  <c r="AS1001" i="6" s="1"/>
  <c r="AC1001" i="6"/>
  <c r="AR1001" i="6" s="1"/>
  <c r="AC794" i="6"/>
  <c r="AR794" i="6" s="1"/>
  <c r="AB794" i="6"/>
  <c r="AQ794" i="6" s="1"/>
  <c r="AB818" i="6"/>
  <c r="AQ818" i="6" s="1"/>
  <c r="AC818" i="6"/>
  <c r="AR818" i="6" s="1"/>
  <c r="AC826" i="6"/>
  <c r="AR826" i="6" s="1"/>
  <c r="AB826" i="6"/>
  <c r="AQ826" i="6" s="1"/>
  <c r="AB850" i="6"/>
  <c r="AQ850" i="6" s="1"/>
  <c r="AC850" i="6"/>
  <c r="AR850" i="6" s="1"/>
  <c r="AC858" i="6"/>
  <c r="AR858" i="6" s="1"/>
  <c r="AB858" i="6"/>
  <c r="AQ858" i="6" s="1"/>
  <c r="AB882" i="6"/>
  <c r="AQ882" i="6" s="1"/>
  <c r="AC882" i="6"/>
  <c r="AR882" i="6" s="1"/>
  <c r="AC890" i="6"/>
  <c r="AR890" i="6" s="1"/>
  <c r="AB890" i="6"/>
  <c r="AQ890" i="6" s="1"/>
  <c r="AB906" i="6"/>
  <c r="AQ906" i="6" s="1"/>
  <c r="AC906" i="6"/>
  <c r="AR906" i="6" s="1"/>
  <c r="AB914" i="6"/>
  <c r="AQ914" i="6" s="1"/>
  <c r="AC914" i="6"/>
  <c r="AR914" i="6" s="1"/>
  <c r="AC922" i="6"/>
  <c r="AR922" i="6" s="1"/>
  <c r="AB922" i="6"/>
  <c r="AQ922" i="6" s="1"/>
  <c r="AB938" i="6"/>
  <c r="AQ938" i="6" s="1"/>
  <c r="AC938" i="6"/>
  <c r="AR938" i="6" s="1"/>
  <c r="AB946" i="6"/>
  <c r="AQ946" i="6" s="1"/>
  <c r="AC946" i="6"/>
  <c r="AR946" i="6" s="1"/>
  <c r="AB954" i="6"/>
  <c r="AQ954" i="6" s="1"/>
  <c r="AC954" i="6"/>
  <c r="AR954" i="6" s="1"/>
  <c r="AD962" i="6"/>
  <c r="AS962" i="6" s="1"/>
  <c r="AB962" i="6"/>
  <c r="AQ962" i="6" s="1"/>
  <c r="AC962" i="6"/>
  <c r="AR962" i="6" s="1"/>
  <c r="AD970" i="6"/>
  <c r="AS970" i="6" s="1"/>
  <c r="AB970" i="6"/>
  <c r="AQ970" i="6" s="1"/>
  <c r="AC970" i="6"/>
  <c r="AR970" i="6" s="1"/>
  <c r="AM48" i="6"/>
  <c r="V40" i="6"/>
  <c r="Z32" i="6"/>
  <c r="U16" i="6"/>
  <c r="W16" i="6" s="1"/>
  <c r="J16" i="6" s="1"/>
  <c r="AK8" i="6"/>
  <c r="AL37" i="6"/>
  <c r="AD999" i="6"/>
  <c r="AS999" i="6" s="1"/>
  <c r="AB994" i="6"/>
  <c r="AQ994" i="6" s="1"/>
  <c r="AC986" i="6"/>
  <c r="AR986" i="6" s="1"/>
  <c r="AB980" i="6"/>
  <c r="AQ980" i="6" s="1"/>
  <c r="AB972" i="6"/>
  <c r="AQ972" i="6" s="1"/>
  <c r="AB964" i="6"/>
  <c r="AQ964" i="6" s="1"/>
  <c r="AC956" i="6"/>
  <c r="AR956" i="6" s="1"/>
  <c r="AC943" i="6"/>
  <c r="AR943" i="6" s="1"/>
  <c r="AB932" i="6"/>
  <c r="AQ932" i="6" s="1"/>
  <c r="AD868" i="6"/>
  <c r="AS868" i="6" s="1"/>
  <c r="AC847" i="6"/>
  <c r="AR847" i="6" s="1"/>
  <c r="AD804" i="6"/>
  <c r="AS804" i="6" s="1"/>
  <c r="AB986" i="6"/>
  <c r="AQ986" i="6" s="1"/>
  <c r="AC978" i="6"/>
  <c r="AR978" i="6" s="1"/>
  <c r="AB942" i="6"/>
  <c r="AQ942" i="6" s="1"/>
  <c r="AC918" i="6"/>
  <c r="AR918" i="6" s="1"/>
  <c r="AB978" i="6"/>
  <c r="AQ978" i="6" s="1"/>
  <c r="AC879" i="6"/>
  <c r="AR879" i="6" s="1"/>
  <c r="AD975" i="6"/>
  <c r="AS975" i="6" s="1"/>
  <c r="AD967" i="6"/>
  <c r="AS967" i="6" s="1"/>
  <c r="AD959" i="6"/>
  <c r="AS959" i="6" s="1"/>
  <c r="AD836" i="6"/>
  <c r="AS836" i="6" s="1"/>
  <c r="AC1002" i="6"/>
  <c r="AR1002" i="6" s="1"/>
  <c r="AD996" i="6"/>
  <c r="AS996" i="6" s="1"/>
  <c r="AC950" i="6"/>
  <c r="AR950" i="6" s="1"/>
  <c r="AC911" i="6"/>
  <c r="AR911" i="6" s="1"/>
  <c r="AB1002" i="6"/>
  <c r="AQ1002" i="6" s="1"/>
  <c r="AD988" i="6"/>
  <c r="AS988" i="6" s="1"/>
  <c r="AB981" i="6"/>
  <c r="AQ981" i="6" s="1"/>
  <c r="AC994" i="6"/>
  <c r="AR994" i="6" s="1"/>
  <c r="AH8" i="6"/>
  <c r="AI8" i="6"/>
  <c r="AJ8" i="6"/>
  <c r="AB8" i="6"/>
  <c r="AC8" i="6"/>
  <c r="AD8" i="6"/>
  <c r="O8" i="6"/>
  <c r="Z8" i="6"/>
  <c r="P8" i="6"/>
  <c r="AA8" i="6"/>
  <c r="R8" i="6"/>
  <c r="M8" i="6"/>
  <c r="V8" i="6"/>
  <c r="AL8" i="6"/>
  <c r="U8" i="6"/>
  <c r="AH16" i="6"/>
  <c r="AI16" i="6"/>
  <c r="AJ16" i="6"/>
  <c r="AB16" i="6"/>
  <c r="AC16" i="6"/>
  <c r="AD16" i="6"/>
  <c r="P16" i="6"/>
  <c r="AA16" i="6"/>
  <c r="AK16" i="6"/>
  <c r="S16" i="6"/>
  <c r="AM16" i="6"/>
  <c r="Z16" i="6"/>
  <c r="M16" i="6"/>
  <c r="AH24" i="6"/>
  <c r="AI24" i="6"/>
  <c r="AJ24" i="6"/>
  <c r="AB24" i="6"/>
  <c r="AC24" i="6"/>
  <c r="AD24" i="6"/>
  <c r="AS24" i="6" s="1"/>
  <c r="S24" i="6"/>
  <c r="AM24" i="6"/>
  <c r="AG24" i="6" s="1"/>
  <c r="N24" i="6"/>
  <c r="Y24" i="6"/>
  <c r="O24" i="6"/>
  <c r="AK24" i="6"/>
  <c r="Z24" i="6"/>
  <c r="AH32" i="6"/>
  <c r="AI32" i="6"/>
  <c r="AO32" i="6" s="1"/>
  <c r="AJ32" i="6"/>
  <c r="AB32" i="6"/>
  <c r="AC32" i="6"/>
  <c r="AD32" i="6"/>
  <c r="S32" i="6"/>
  <c r="AM32" i="6"/>
  <c r="N32" i="6"/>
  <c r="Y32" i="6"/>
  <c r="O32" i="6"/>
  <c r="AK32" i="6"/>
  <c r="R32" i="6"/>
  <c r="AH40" i="6"/>
  <c r="AI40" i="6"/>
  <c r="AJ40" i="6"/>
  <c r="AB40" i="6"/>
  <c r="AD40" i="6"/>
  <c r="AC40" i="6"/>
  <c r="N40" i="6"/>
  <c r="Y40" i="6"/>
  <c r="M40" i="6"/>
  <c r="Z40" i="6"/>
  <c r="AA40" i="6"/>
  <c r="AH48" i="6"/>
  <c r="AI48" i="6"/>
  <c r="AJ48" i="6"/>
  <c r="AB48" i="6"/>
  <c r="AC48" i="6"/>
  <c r="AD48" i="6"/>
  <c r="N48" i="6"/>
  <c r="Y48" i="6"/>
  <c r="M48" i="6"/>
  <c r="Z48" i="6"/>
  <c r="U48" i="6"/>
  <c r="AH56" i="6"/>
  <c r="AI56" i="6"/>
  <c r="AJ56" i="6"/>
  <c r="AC56" i="6"/>
  <c r="AD56" i="6"/>
  <c r="AB56" i="6"/>
  <c r="N56" i="6"/>
  <c r="Y56" i="6"/>
  <c r="M56" i="6"/>
  <c r="Z56" i="6"/>
  <c r="R56" i="6"/>
  <c r="AH64" i="6"/>
  <c r="AI64" i="6"/>
  <c r="AJ64" i="6"/>
  <c r="AB64" i="6"/>
  <c r="AC64" i="6"/>
  <c r="AD64" i="6"/>
  <c r="N64" i="6"/>
  <c r="Y64" i="6"/>
  <c r="M64" i="6"/>
  <c r="Z64" i="6"/>
  <c r="P64" i="6"/>
  <c r="AT64" i="6" s="1"/>
  <c r="AL64" i="6"/>
  <c r="AH72" i="6"/>
  <c r="AI72" i="6"/>
  <c r="AJ72" i="6"/>
  <c r="AB72" i="6"/>
  <c r="AC72" i="6"/>
  <c r="AD72" i="6"/>
  <c r="O72" i="6"/>
  <c r="Z72" i="6"/>
  <c r="N72" i="6"/>
  <c r="AA72" i="6"/>
  <c r="AH80" i="6"/>
  <c r="AI80" i="6"/>
  <c r="AO80" i="6" s="1"/>
  <c r="AJ80" i="6"/>
  <c r="AB80" i="6"/>
  <c r="AC80" i="6"/>
  <c r="AD80" i="6"/>
  <c r="O80" i="6"/>
  <c r="Z80" i="6"/>
  <c r="AF80" i="6" s="1"/>
  <c r="V80" i="6"/>
  <c r="AH88" i="6"/>
  <c r="AI88" i="6"/>
  <c r="AJ88" i="6"/>
  <c r="AB88" i="6"/>
  <c r="AC88" i="6"/>
  <c r="AD88" i="6"/>
  <c r="O88" i="6"/>
  <c r="Z88" i="6"/>
  <c r="S88" i="6"/>
  <c r="AH96" i="6"/>
  <c r="AI96" i="6"/>
  <c r="AJ96" i="6"/>
  <c r="AC96" i="6"/>
  <c r="AD96" i="6"/>
  <c r="AS96" i="6" s="1"/>
  <c r="AB96" i="6"/>
  <c r="O96" i="6"/>
  <c r="Z96" i="6"/>
  <c r="AL96" i="6"/>
  <c r="AH104" i="6"/>
  <c r="AI104" i="6"/>
  <c r="AJ104" i="6"/>
  <c r="AB104" i="6"/>
  <c r="AC104" i="6"/>
  <c r="AD104" i="6"/>
  <c r="O104" i="6"/>
  <c r="Z104" i="6"/>
  <c r="N104" i="6"/>
  <c r="AA104" i="6"/>
  <c r="AH112" i="6"/>
  <c r="AJ112" i="6"/>
  <c r="AI112" i="6"/>
  <c r="AB112" i="6"/>
  <c r="AC112" i="6"/>
  <c r="AD112" i="6"/>
  <c r="O112" i="6"/>
  <c r="Z112" i="6"/>
  <c r="V112" i="6"/>
  <c r="AH120" i="6"/>
  <c r="AI120" i="6"/>
  <c r="AJ120" i="6"/>
  <c r="AP120" i="6" s="1"/>
  <c r="AC120" i="6"/>
  <c r="AD120" i="6"/>
  <c r="AB120" i="6"/>
  <c r="O120" i="6"/>
  <c r="Z120" i="6"/>
  <c r="S120" i="6"/>
  <c r="AH128" i="6"/>
  <c r="AN128" i="6" s="1"/>
  <c r="AJ128" i="6"/>
  <c r="AI128" i="6"/>
  <c r="AC128" i="6"/>
  <c r="AD128" i="6"/>
  <c r="AB128" i="6"/>
  <c r="O128" i="6"/>
  <c r="Z128" i="6"/>
  <c r="AL128" i="6"/>
  <c r="AH136" i="6"/>
  <c r="AI136" i="6"/>
  <c r="AO136" i="6" s="1"/>
  <c r="AJ136" i="6"/>
  <c r="AP136" i="6" s="1"/>
  <c r="AC136" i="6"/>
  <c r="AD136" i="6"/>
  <c r="AB136" i="6"/>
  <c r="O136" i="6"/>
  <c r="Z136" i="6"/>
  <c r="AF136" i="6" s="1"/>
  <c r="N136" i="6"/>
  <c r="AA136" i="6"/>
  <c r="AG136" i="6" s="1"/>
  <c r="AH144" i="6"/>
  <c r="AJ144" i="6"/>
  <c r="AI144" i="6"/>
  <c r="AC144" i="6"/>
  <c r="AD144" i="6"/>
  <c r="AS144" i="6" s="1"/>
  <c r="AB144" i="6"/>
  <c r="AQ144" i="6" s="1"/>
  <c r="O144" i="6"/>
  <c r="Z144" i="6"/>
  <c r="V144" i="6"/>
  <c r="AH152" i="6"/>
  <c r="AI152" i="6"/>
  <c r="AJ152" i="6"/>
  <c r="AC152" i="6"/>
  <c r="AD152" i="6"/>
  <c r="AB152" i="6"/>
  <c r="O152" i="6"/>
  <c r="Z152" i="6"/>
  <c r="S152" i="6"/>
  <c r="X152" i="6" s="1"/>
  <c r="AH160" i="6"/>
  <c r="AJ160" i="6"/>
  <c r="AI160" i="6"/>
  <c r="AC160" i="6"/>
  <c r="AD160" i="6"/>
  <c r="AB160" i="6"/>
  <c r="O160" i="6"/>
  <c r="Z160" i="6"/>
  <c r="AL160" i="6"/>
  <c r="AH168" i="6"/>
  <c r="AI168" i="6"/>
  <c r="AJ168" i="6"/>
  <c r="AC168" i="6"/>
  <c r="AD168" i="6"/>
  <c r="AB168" i="6"/>
  <c r="AQ168" i="6" s="1"/>
  <c r="O168" i="6"/>
  <c r="Z168" i="6"/>
  <c r="N168" i="6"/>
  <c r="AA168" i="6"/>
  <c r="AH176" i="6"/>
  <c r="AJ176" i="6"/>
  <c r="AI176" i="6"/>
  <c r="AO176" i="6" s="1"/>
  <c r="AC176" i="6"/>
  <c r="AD176" i="6"/>
  <c r="AB176" i="6"/>
  <c r="O176" i="6"/>
  <c r="Z176" i="6"/>
  <c r="AF176" i="6" s="1"/>
  <c r="V176" i="6"/>
  <c r="AH184" i="6"/>
  <c r="AI184" i="6"/>
  <c r="AJ184" i="6"/>
  <c r="AC184" i="6"/>
  <c r="AD184" i="6"/>
  <c r="AS184" i="6" s="1"/>
  <c r="AB184" i="6"/>
  <c r="AQ184" i="6" s="1"/>
  <c r="O184" i="6"/>
  <c r="Z184" i="6"/>
  <c r="S184" i="6"/>
  <c r="AH192" i="6"/>
  <c r="AN192" i="6" s="1"/>
  <c r="AJ192" i="6"/>
  <c r="AI192" i="6"/>
  <c r="AC192" i="6"/>
  <c r="AD192" i="6"/>
  <c r="AB192" i="6"/>
  <c r="O192" i="6"/>
  <c r="Z192" i="6"/>
  <c r="AL192" i="6"/>
  <c r="AH200" i="6"/>
  <c r="AI200" i="6"/>
  <c r="AJ200" i="6"/>
  <c r="AP200" i="6" s="1"/>
  <c r="AC200" i="6"/>
  <c r="AD200" i="6"/>
  <c r="AB200" i="6"/>
  <c r="O200" i="6"/>
  <c r="Z200" i="6"/>
  <c r="N200" i="6"/>
  <c r="AA200" i="6"/>
  <c r="AG200" i="6" s="1"/>
  <c r="AH208" i="6"/>
  <c r="AJ208" i="6"/>
  <c r="AP208" i="6" s="1"/>
  <c r="AI208" i="6"/>
  <c r="AO208" i="6" s="1"/>
  <c r="AD208" i="6"/>
  <c r="AS208" i="6" s="1"/>
  <c r="AB208" i="6"/>
  <c r="AQ208" i="6" s="1"/>
  <c r="AC208" i="6"/>
  <c r="O208" i="6"/>
  <c r="Z208" i="6"/>
  <c r="AF208" i="6" s="1"/>
  <c r="V208" i="6"/>
  <c r="AH216" i="6"/>
  <c r="AN216" i="6" s="1"/>
  <c r="AI216" i="6"/>
  <c r="AJ216" i="6"/>
  <c r="AP216" i="6" s="1"/>
  <c r="AD216" i="6"/>
  <c r="AB216" i="6"/>
  <c r="AC216" i="6"/>
  <c r="O216" i="6"/>
  <c r="Z216" i="6"/>
  <c r="S216" i="6"/>
  <c r="X216" i="6" s="1"/>
  <c r="AH224" i="6"/>
  <c r="AI224" i="6"/>
  <c r="AJ224" i="6"/>
  <c r="AD224" i="6"/>
  <c r="AS224" i="6" s="1"/>
  <c r="AB224" i="6"/>
  <c r="AQ224" i="6" s="1"/>
  <c r="AC224" i="6"/>
  <c r="O224" i="6"/>
  <c r="Z224" i="6"/>
  <c r="AL224" i="6"/>
  <c r="AJ232" i="6"/>
  <c r="AP232" i="6" s="1"/>
  <c r="AH232" i="6"/>
  <c r="AD232" i="6"/>
  <c r="AI232" i="6"/>
  <c r="AO232" i="6" s="1"/>
  <c r="AB232" i="6"/>
  <c r="AQ232" i="6" s="1"/>
  <c r="AC232" i="6"/>
  <c r="O232" i="6"/>
  <c r="Z232" i="6"/>
  <c r="AF232" i="6" s="1"/>
  <c r="N232" i="6"/>
  <c r="AA232" i="6"/>
  <c r="AJ240" i="6"/>
  <c r="AH240" i="6"/>
  <c r="AI240" i="6"/>
  <c r="AD240" i="6"/>
  <c r="AS240" i="6" s="1"/>
  <c r="AC240" i="6"/>
  <c r="AB240" i="6"/>
  <c r="AQ240" i="6" s="1"/>
  <c r="O240" i="6"/>
  <c r="Z240" i="6"/>
  <c r="V240" i="6"/>
  <c r="AJ248" i="6"/>
  <c r="AH248" i="6"/>
  <c r="AN248" i="6" s="1"/>
  <c r="AI248" i="6"/>
  <c r="AD248" i="6"/>
  <c r="AS248" i="6" s="1"/>
  <c r="AB248" i="6"/>
  <c r="AQ248" i="6" s="1"/>
  <c r="AC248" i="6"/>
  <c r="O248" i="6"/>
  <c r="Z248" i="6"/>
  <c r="S248" i="6"/>
  <c r="AJ256" i="6"/>
  <c r="AH256" i="6"/>
  <c r="AN256" i="6" s="1"/>
  <c r="AI256" i="6"/>
  <c r="AD256" i="6"/>
  <c r="AB256" i="6"/>
  <c r="AC256" i="6"/>
  <c r="O256" i="6"/>
  <c r="Z256" i="6"/>
  <c r="AT256" i="6"/>
  <c r="AL256" i="6"/>
  <c r="AJ264" i="6"/>
  <c r="AH264" i="6"/>
  <c r="AN264" i="6" s="1"/>
  <c r="AI264" i="6"/>
  <c r="AO264" i="6" s="1"/>
  <c r="AD264" i="6"/>
  <c r="AB264" i="6"/>
  <c r="AQ264" i="6" s="1"/>
  <c r="AC264" i="6"/>
  <c r="O264" i="6"/>
  <c r="Z264" i="6"/>
  <c r="AF264" i="6" s="1"/>
  <c r="N264" i="6"/>
  <c r="AA264" i="6"/>
  <c r="AJ272" i="6"/>
  <c r="AH272" i="6"/>
  <c r="AN272" i="6" s="1"/>
  <c r="AI272" i="6"/>
  <c r="AO272" i="6" s="1"/>
  <c r="AD272" i="6"/>
  <c r="AS272" i="6" s="1"/>
  <c r="AB272" i="6"/>
  <c r="AC272" i="6"/>
  <c r="O272" i="6"/>
  <c r="Z272" i="6"/>
  <c r="AF272" i="6" s="1"/>
  <c r="V272" i="6"/>
  <c r="AJ280" i="6"/>
  <c r="AP280" i="6" s="1"/>
  <c r="AH280" i="6"/>
  <c r="AI280" i="6"/>
  <c r="AD280" i="6"/>
  <c r="AS280" i="6" s="1"/>
  <c r="AB280" i="6"/>
  <c r="AQ280" i="6" s="1"/>
  <c r="AC280" i="6"/>
  <c r="O280" i="6"/>
  <c r="Z280" i="6"/>
  <c r="S280" i="6"/>
  <c r="AJ288" i="6"/>
  <c r="AP288" i="6" s="1"/>
  <c r="AH288" i="6"/>
  <c r="AI288" i="6"/>
  <c r="AD288" i="6"/>
  <c r="AS288" i="6" s="1"/>
  <c r="AB288" i="6"/>
  <c r="AQ288" i="6" s="1"/>
  <c r="AC288" i="6"/>
  <c r="O288" i="6"/>
  <c r="Z288" i="6"/>
  <c r="AT288" i="6"/>
  <c r="AL288" i="6"/>
  <c r="AJ296" i="6"/>
  <c r="AP296" i="6" s="1"/>
  <c r="AH296" i="6"/>
  <c r="AI296" i="6"/>
  <c r="AO296" i="6" s="1"/>
  <c r="AD296" i="6"/>
  <c r="AB296" i="6"/>
  <c r="AC296" i="6"/>
  <c r="O296" i="6"/>
  <c r="Z296" i="6"/>
  <c r="N296" i="6"/>
  <c r="AA296" i="6"/>
  <c r="AG296" i="6" s="1"/>
  <c r="AJ304" i="6"/>
  <c r="AH304" i="6"/>
  <c r="AN304" i="6" s="1"/>
  <c r="AI304" i="6"/>
  <c r="AO304" i="6" s="1"/>
  <c r="AD304" i="6"/>
  <c r="AS304" i="6" s="1"/>
  <c r="AC304" i="6"/>
  <c r="AB304" i="6"/>
  <c r="AQ304" i="6" s="1"/>
  <c r="O304" i="6"/>
  <c r="Z304" i="6"/>
  <c r="AF304" i="6" s="1"/>
  <c r="V304" i="6"/>
  <c r="AJ312" i="6"/>
  <c r="AP312" i="6" s="1"/>
  <c r="AH312" i="6"/>
  <c r="AN312" i="6" s="1"/>
  <c r="AI312" i="6"/>
  <c r="AO312" i="6" s="1"/>
  <c r="AD312" i="6"/>
  <c r="AB312" i="6"/>
  <c r="AC312" i="6"/>
  <c r="O312" i="6"/>
  <c r="Z312" i="6"/>
  <c r="S312" i="6"/>
  <c r="X312" i="6" s="1"/>
  <c r="AJ320" i="6"/>
  <c r="AH320" i="6"/>
  <c r="AI320" i="6"/>
  <c r="AD320" i="6"/>
  <c r="AS320" i="6" s="1"/>
  <c r="AB320" i="6"/>
  <c r="AQ320" i="6" s="1"/>
  <c r="AC320" i="6"/>
  <c r="O320" i="6"/>
  <c r="Z320" i="6"/>
  <c r="AL320" i="6"/>
  <c r="AJ328" i="6"/>
  <c r="AP328" i="6" s="1"/>
  <c r="AH328" i="6"/>
  <c r="AN328" i="6" s="1"/>
  <c r="AI328" i="6"/>
  <c r="AO328" i="6" s="1"/>
  <c r="AD328" i="6"/>
  <c r="AB328" i="6"/>
  <c r="AQ328" i="6" s="1"/>
  <c r="AC328" i="6"/>
  <c r="O328" i="6"/>
  <c r="Z328" i="6"/>
  <c r="N328" i="6"/>
  <c r="AA328" i="6"/>
  <c r="AG328" i="6" s="1"/>
  <c r="AJ336" i="6"/>
  <c r="AP336" i="6" s="1"/>
  <c r="AH336" i="6"/>
  <c r="AI336" i="6"/>
  <c r="AO336" i="6" s="1"/>
  <c r="AD336" i="6"/>
  <c r="AB336" i="6"/>
  <c r="AQ336" i="6" s="1"/>
  <c r="AC336" i="6"/>
  <c r="O336" i="6"/>
  <c r="Z336" i="6"/>
  <c r="AF336" i="6" s="1"/>
  <c r="V336" i="6"/>
  <c r="AJ344" i="6"/>
  <c r="AH344" i="6"/>
  <c r="AN344" i="6" s="1"/>
  <c r="AI344" i="6"/>
  <c r="AO344" i="6" s="1"/>
  <c r="AD344" i="6"/>
  <c r="AS344" i="6" s="1"/>
  <c r="AB344" i="6"/>
  <c r="AQ344" i="6" s="1"/>
  <c r="AC344" i="6"/>
  <c r="O344" i="6"/>
  <c r="Z344" i="6"/>
  <c r="AF344" i="6" s="1"/>
  <c r="S344" i="6"/>
  <c r="AJ352" i="6"/>
  <c r="AP352" i="6" s="1"/>
  <c r="AH352" i="6"/>
  <c r="AN352" i="6" s="1"/>
  <c r="AI352" i="6"/>
  <c r="AD352" i="6"/>
  <c r="AS352" i="6" s="1"/>
  <c r="AB352" i="6"/>
  <c r="AC352" i="6"/>
  <c r="O352" i="6"/>
  <c r="Z352" i="6"/>
  <c r="AT352" i="6"/>
  <c r="AL352" i="6"/>
  <c r="AJ360" i="6"/>
  <c r="AH360" i="6"/>
  <c r="AN360" i="6" s="1"/>
  <c r="AI360" i="6"/>
  <c r="AD360" i="6"/>
  <c r="AB360" i="6"/>
  <c r="AQ360" i="6" s="1"/>
  <c r="AC360" i="6"/>
  <c r="O360" i="6"/>
  <c r="Z360" i="6"/>
  <c r="N360" i="6"/>
  <c r="AA360" i="6"/>
  <c r="AJ368" i="6"/>
  <c r="AP368" i="6" s="1"/>
  <c r="AH368" i="6"/>
  <c r="AN368" i="6" s="1"/>
  <c r="AI368" i="6"/>
  <c r="AO368" i="6" s="1"/>
  <c r="AD368" i="6"/>
  <c r="AS368" i="6" s="1"/>
  <c r="AC368" i="6"/>
  <c r="AB368" i="6"/>
  <c r="AQ368" i="6" s="1"/>
  <c r="O368" i="6"/>
  <c r="Z368" i="6"/>
  <c r="V368" i="6"/>
  <c r="AJ376" i="6"/>
  <c r="AP376" i="6" s="1"/>
  <c r="AH376" i="6"/>
  <c r="AI376" i="6"/>
  <c r="AO376" i="6" s="1"/>
  <c r="AD376" i="6"/>
  <c r="AB376" i="6"/>
  <c r="AQ376" i="6" s="1"/>
  <c r="AC376" i="6"/>
  <c r="O376" i="6"/>
  <c r="Z376" i="6"/>
  <c r="AF376" i="6" s="1"/>
  <c r="S376" i="6"/>
  <c r="X376" i="6" s="1"/>
  <c r="H376" i="6" s="1"/>
  <c r="AJ384" i="6"/>
  <c r="AP384" i="6" s="1"/>
  <c r="AH384" i="6"/>
  <c r="AN384" i="6" s="1"/>
  <c r="AI384" i="6"/>
  <c r="AB384" i="6"/>
  <c r="AQ384" i="6" s="1"/>
  <c r="AC384" i="6"/>
  <c r="AD384" i="6"/>
  <c r="AS384" i="6" s="1"/>
  <c r="O384" i="6"/>
  <c r="Z384" i="6"/>
  <c r="AT384" i="6"/>
  <c r="AL384" i="6"/>
  <c r="AJ392" i="6"/>
  <c r="AP392" i="6" s="1"/>
  <c r="AI392" i="6"/>
  <c r="AO392" i="6" s="1"/>
  <c r="AH392" i="6"/>
  <c r="AN392" i="6" s="1"/>
  <c r="AB392" i="6"/>
  <c r="AC392" i="6"/>
  <c r="AD392" i="6"/>
  <c r="O392" i="6"/>
  <c r="Z392" i="6"/>
  <c r="AF392" i="6" s="1"/>
  <c r="N392" i="6"/>
  <c r="AA392" i="6"/>
  <c r="AG392" i="6" s="1"/>
  <c r="AI400" i="6"/>
  <c r="AO400" i="6" s="1"/>
  <c r="AJ400" i="6"/>
  <c r="AP400" i="6" s="1"/>
  <c r="AH400" i="6"/>
  <c r="AB400" i="6"/>
  <c r="AC400" i="6"/>
  <c r="AR400" i="6" s="1"/>
  <c r="AD400" i="6"/>
  <c r="AS400" i="6" s="1"/>
  <c r="AT400" i="6"/>
  <c r="AK400" i="6"/>
  <c r="AH408" i="6"/>
  <c r="AI408" i="6"/>
  <c r="AO408" i="6" s="1"/>
  <c r="AJ408" i="6"/>
  <c r="AP408" i="6" s="1"/>
  <c r="AB408" i="6"/>
  <c r="AQ408" i="6" s="1"/>
  <c r="AC408" i="6"/>
  <c r="AR408" i="6" s="1"/>
  <c r="AD408" i="6"/>
  <c r="AS408" i="6" s="1"/>
  <c r="AT408" i="6"/>
  <c r="AK408" i="6"/>
  <c r="AE408" i="6" s="1"/>
  <c r="AH416" i="6"/>
  <c r="AI416" i="6"/>
  <c r="AJ416" i="6"/>
  <c r="AB416" i="6"/>
  <c r="AQ416" i="6" s="1"/>
  <c r="AC416" i="6"/>
  <c r="AR416" i="6" s="1"/>
  <c r="AD416" i="6"/>
  <c r="AS416" i="6" s="1"/>
  <c r="AK416" i="6"/>
  <c r="AE416" i="6" s="1"/>
  <c r="AH424" i="6"/>
  <c r="AI424" i="6"/>
  <c r="AO424" i="6" s="1"/>
  <c r="AJ424" i="6"/>
  <c r="AP424" i="6" s="1"/>
  <c r="AB424" i="6"/>
  <c r="AQ424" i="6" s="1"/>
  <c r="AC424" i="6"/>
  <c r="AD424" i="6"/>
  <c r="AT424" i="6"/>
  <c r="AK424" i="6"/>
  <c r="AE424" i="6" s="1"/>
  <c r="AH432" i="6"/>
  <c r="AI432" i="6"/>
  <c r="AO432" i="6" s="1"/>
  <c r="AJ432" i="6"/>
  <c r="AP432" i="6" s="1"/>
  <c r="AB432" i="6"/>
  <c r="AC432" i="6"/>
  <c r="AR432" i="6" s="1"/>
  <c r="AD432" i="6"/>
  <c r="AS432" i="6" s="1"/>
  <c r="AT432" i="6"/>
  <c r="AK432" i="6"/>
  <c r="AH440" i="6"/>
  <c r="AI440" i="6"/>
  <c r="AO440" i="6" s="1"/>
  <c r="AJ440" i="6"/>
  <c r="AP440" i="6" s="1"/>
  <c r="AB440" i="6"/>
  <c r="AQ440" i="6" s="1"/>
  <c r="AC440" i="6"/>
  <c r="AR440" i="6" s="1"/>
  <c r="AD440" i="6"/>
  <c r="AS440" i="6" s="1"/>
  <c r="AT440" i="6"/>
  <c r="AK440" i="6"/>
  <c r="AE440" i="6" s="1"/>
  <c r="AH448" i="6"/>
  <c r="AI448" i="6"/>
  <c r="AJ448" i="6"/>
  <c r="AB448" i="6"/>
  <c r="AQ448" i="6" s="1"/>
  <c r="AC448" i="6"/>
  <c r="AR448" i="6" s="1"/>
  <c r="AD448" i="6"/>
  <c r="AS448" i="6" s="1"/>
  <c r="AK448" i="6"/>
  <c r="AE448" i="6" s="1"/>
  <c r="AH456" i="6"/>
  <c r="AI456" i="6"/>
  <c r="AO456" i="6" s="1"/>
  <c r="AJ456" i="6"/>
  <c r="AP456" i="6" s="1"/>
  <c r="AB456" i="6"/>
  <c r="AQ456" i="6" s="1"/>
  <c r="AC456" i="6"/>
  <c r="AD456" i="6"/>
  <c r="AT456" i="6"/>
  <c r="AK456" i="6"/>
  <c r="AE456" i="6" s="1"/>
  <c r="AH464" i="6"/>
  <c r="AI464" i="6"/>
  <c r="AO464" i="6" s="1"/>
  <c r="AJ464" i="6"/>
  <c r="AP464" i="6" s="1"/>
  <c r="AB464" i="6"/>
  <c r="AC464" i="6"/>
  <c r="AR464" i="6" s="1"/>
  <c r="AD464" i="6"/>
  <c r="AS464" i="6" s="1"/>
  <c r="AT464" i="6"/>
  <c r="AK464" i="6"/>
  <c r="AH472" i="6"/>
  <c r="AI472" i="6"/>
  <c r="AO472" i="6" s="1"/>
  <c r="AJ472" i="6"/>
  <c r="AP472" i="6" s="1"/>
  <c r="AB472" i="6"/>
  <c r="AQ472" i="6" s="1"/>
  <c r="AC472" i="6"/>
  <c r="AR472" i="6" s="1"/>
  <c r="AD472" i="6"/>
  <c r="AS472" i="6" s="1"/>
  <c r="AT472" i="6"/>
  <c r="AK472" i="6"/>
  <c r="AE472" i="6" s="1"/>
  <c r="AH480" i="6"/>
  <c r="AI480" i="6"/>
  <c r="AJ480" i="6"/>
  <c r="AB480" i="6"/>
  <c r="AQ480" i="6" s="1"/>
  <c r="AC480" i="6"/>
  <c r="AR480" i="6" s="1"/>
  <c r="AD480" i="6"/>
  <c r="AS480" i="6" s="1"/>
  <c r="AK480" i="6"/>
  <c r="AE480" i="6" s="1"/>
  <c r="AH488" i="6"/>
  <c r="AI488" i="6"/>
  <c r="AO488" i="6" s="1"/>
  <c r="AJ488" i="6"/>
  <c r="AP488" i="6" s="1"/>
  <c r="AB488" i="6"/>
  <c r="AQ488" i="6" s="1"/>
  <c r="AC488" i="6"/>
  <c r="AD488" i="6"/>
  <c r="AT488" i="6"/>
  <c r="AK488" i="6"/>
  <c r="AE488" i="6" s="1"/>
  <c r="AH496" i="6"/>
  <c r="AI496" i="6"/>
  <c r="AO496" i="6" s="1"/>
  <c r="AJ496" i="6"/>
  <c r="AP496" i="6" s="1"/>
  <c r="AB496" i="6"/>
  <c r="AC496" i="6"/>
  <c r="AR496" i="6" s="1"/>
  <c r="AD496" i="6"/>
  <c r="AS496" i="6" s="1"/>
  <c r="AT496" i="6"/>
  <c r="AK496" i="6"/>
  <c r="AH504" i="6"/>
  <c r="AI504" i="6"/>
  <c r="AO504" i="6" s="1"/>
  <c r="AJ504" i="6"/>
  <c r="AP504" i="6" s="1"/>
  <c r="AB504" i="6"/>
  <c r="AQ504" i="6" s="1"/>
  <c r="AC504" i="6"/>
  <c r="AR504" i="6" s="1"/>
  <c r="AD504" i="6"/>
  <c r="AS504" i="6" s="1"/>
  <c r="AT504" i="6"/>
  <c r="AK504" i="6"/>
  <c r="AE504" i="6" s="1"/>
  <c r="AH512" i="6"/>
  <c r="AI512" i="6"/>
  <c r="AJ512" i="6"/>
  <c r="AB512" i="6"/>
  <c r="AQ512" i="6" s="1"/>
  <c r="AC512" i="6"/>
  <c r="AR512" i="6" s="1"/>
  <c r="AD512" i="6"/>
  <c r="AS512" i="6" s="1"/>
  <c r="AK512" i="6"/>
  <c r="AE512" i="6" s="1"/>
  <c r="AH520" i="6"/>
  <c r="AI520" i="6"/>
  <c r="AO520" i="6" s="1"/>
  <c r="AJ520" i="6"/>
  <c r="AP520" i="6" s="1"/>
  <c r="AD520" i="6"/>
  <c r="AB520" i="6"/>
  <c r="AQ520" i="6" s="1"/>
  <c r="AC520" i="6"/>
  <c r="AT520" i="6"/>
  <c r="AK520" i="6"/>
  <c r="AE520" i="6" s="1"/>
  <c r="AH528" i="6"/>
  <c r="AI528" i="6"/>
  <c r="AO528" i="6" s="1"/>
  <c r="AJ528" i="6"/>
  <c r="AP528" i="6" s="1"/>
  <c r="AD528" i="6"/>
  <c r="AS528" i="6" s="1"/>
  <c r="AB528" i="6"/>
  <c r="AC528" i="6"/>
  <c r="AR528" i="6" s="1"/>
  <c r="AT528" i="6"/>
  <c r="AK528" i="6"/>
  <c r="AH536" i="6"/>
  <c r="AI536" i="6"/>
  <c r="AO536" i="6" s="1"/>
  <c r="AJ536" i="6"/>
  <c r="AP536" i="6" s="1"/>
  <c r="AD536" i="6"/>
  <c r="AS536" i="6" s="1"/>
  <c r="AB536" i="6"/>
  <c r="AQ536" i="6" s="1"/>
  <c r="AC536" i="6"/>
  <c r="AR536" i="6" s="1"/>
  <c r="AT536" i="6"/>
  <c r="AK536" i="6"/>
  <c r="AE536" i="6" s="1"/>
  <c r="AH544" i="6"/>
  <c r="AI544" i="6"/>
  <c r="AJ544" i="6"/>
  <c r="AD544" i="6"/>
  <c r="AS544" i="6" s="1"/>
  <c r="AB544" i="6"/>
  <c r="AQ544" i="6" s="1"/>
  <c r="AC544" i="6"/>
  <c r="AR544" i="6" s="1"/>
  <c r="AK544" i="6"/>
  <c r="AE544" i="6" s="1"/>
  <c r="AH552" i="6"/>
  <c r="AI552" i="6"/>
  <c r="AO552" i="6" s="1"/>
  <c r="AJ552" i="6"/>
  <c r="AP552" i="6" s="1"/>
  <c r="AD552" i="6"/>
  <c r="AB552" i="6"/>
  <c r="AQ552" i="6" s="1"/>
  <c r="AC552" i="6"/>
  <c r="AT552" i="6"/>
  <c r="AK552" i="6"/>
  <c r="AE552" i="6" s="1"/>
  <c r="AH560" i="6"/>
  <c r="AI560" i="6"/>
  <c r="AO560" i="6" s="1"/>
  <c r="AJ560" i="6"/>
  <c r="AP560" i="6" s="1"/>
  <c r="AD560" i="6"/>
  <c r="AS560" i="6" s="1"/>
  <c r="AB560" i="6"/>
  <c r="AC560" i="6"/>
  <c r="AR560" i="6" s="1"/>
  <c r="AT560" i="6"/>
  <c r="AK560" i="6"/>
  <c r="AH568" i="6"/>
  <c r="AI568" i="6"/>
  <c r="AO568" i="6" s="1"/>
  <c r="AJ568" i="6"/>
  <c r="AP568" i="6" s="1"/>
  <c r="AD568" i="6"/>
  <c r="AS568" i="6" s="1"/>
  <c r="AB568" i="6"/>
  <c r="AQ568" i="6" s="1"/>
  <c r="AC568" i="6"/>
  <c r="AR568" i="6" s="1"/>
  <c r="AT568" i="6"/>
  <c r="AK568" i="6"/>
  <c r="AE568" i="6" s="1"/>
  <c r="AH576" i="6"/>
  <c r="AI576" i="6"/>
  <c r="AJ576" i="6"/>
  <c r="AD576" i="6"/>
  <c r="AS576" i="6" s="1"/>
  <c r="AB576" i="6"/>
  <c r="AQ576" i="6" s="1"/>
  <c r="AC576" i="6"/>
  <c r="AR576" i="6" s="1"/>
  <c r="AK576" i="6"/>
  <c r="AE576" i="6" s="1"/>
  <c r="AH584" i="6"/>
  <c r="AI584" i="6"/>
  <c r="AO584" i="6" s="1"/>
  <c r="AJ584" i="6"/>
  <c r="AP584" i="6" s="1"/>
  <c r="AD584" i="6"/>
  <c r="AB584" i="6"/>
  <c r="AQ584" i="6" s="1"/>
  <c r="AC584" i="6"/>
  <c r="AT584" i="6"/>
  <c r="AK584" i="6"/>
  <c r="AE584" i="6" s="1"/>
  <c r="AH592" i="6"/>
  <c r="AI592" i="6"/>
  <c r="AO592" i="6" s="1"/>
  <c r="AJ592" i="6"/>
  <c r="AP592" i="6" s="1"/>
  <c r="AD592" i="6"/>
  <c r="AS592" i="6" s="1"/>
  <c r="AB592" i="6"/>
  <c r="AC592" i="6"/>
  <c r="AR592" i="6" s="1"/>
  <c r="AT592" i="6"/>
  <c r="AK592" i="6"/>
  <c r="AH600" i="6"/>
  <c r="AI600" i="6"/>
  <c r="AO600" i="6" s="1"/>
  <c r="AJ600" i="6"/>
  <c r="AP600" i="6" s="1"/>
  <c r="AD600" i="6"/>
  <c r="AS600" i="6" s="1"/>
  <c r="AB600" i="6"/>
  <c r="AQ600" i="6" s="1"/>
  <c r="AC600" i="6"/>
  <c r="AR600" i="6" s="1"/>
  <c r="AT600" i="6"/>
  <c r="AK600" i="6"/>
  <c r="AE600" i="6" s="1"/>
  <c r="AH608" i="6"/>
  <c r="AI608" i="6"/>
  <c r="AJ608" i="6"/>
  <c r="AD608" i="6"/>
  <c r="AS608" i="6" s="1"/>
  <c r="AB608" i="6"/>
  <c r="AQ608" i="6" s="1"/>
  <c r="AC608" i="6"/>
  <c r="AR608" i="6" s="1"/>
  <c r="AK608" i="6"/>
  <c r="AE608" i="6" s="1"/>
  <c r="AH616" i="6"/>
  <c r="AI616" i="6"/>
  <c r="AO616" i="6" s="1"/>
  <c r="AJ616" i="6"/>
  <c r="AP616" i="6" s="1"/>
  <c r="AD616" i="6"/>
  <c r="AB616" i="6"/>
  <c r="AQ616" i="6" s="1"/>
  <c r="AC616" i="6"/>
  <c r="AT616" i="6"/>
  <c r="AK616" i="6"/>
  <c r="AH624" i="6"/>
  <c r="AI624" i="6"/>
  <c r="AO624" i="6" s="1"/>
  <c r="AJ624" i="6"/>
  <c r="AP624" i="6" s="1"/>
  <c r="AD624" i="6"/>
  <c r="AS624" i="6" s="1"/>
  <c r="AB624" i="6"/>
  <c r="AC624" i="6"/>
  <c r="AR624" i="6" s="1"/>
  <c r="AT624" i="6"/>
  <c r="AK624" i="6"/>
  <c r="AH632" i="6"/>
  <c r="AI632" i="6"/>
  <c r="AO632" i="6" s="1"/>
  <c r="AJ632" i="6"/>
  <c r="AP632" i="6" s="1"/>
  <c r="AD632" i="6"/>
  <c r="AS632" i="6" s="1"/>
  <c r="AB632" i="6"/>
  <c r="AQ632" i="6" s="1"/>
  <c r="AC632" i="6"/>
  <c r="AR632" i="6" s="1"/>
  <c r="AT632" i="6"/>
  <c r="AK632" i="6"/>
  <c r="AH640" i="6"/>
  <c r="AI640" i="6"/>
  <c r="AJ640" i="6"/>
  <c r="AD640" i="6"/>
  <c r="AS640" i="6" s="1"/>
  <c r="AB640" i="6"/>
  <c r="AQ640" i="6" s="1"/>
  <c r="AC640" i="6"/>
  <c r="AR640" i="6" s="1"/>
  <c r="AK640" i="6"/>
  <c r="AE640" i="6" s="1"/>
  <c r="AH648" i="6"/>
  <c r="AI648" i="6"/>
  <c r="AO648" i="6" s="1"/>
  <c r="AJ648" i="6"/>
  <c r="AP648" i="6" s="1"/>
  <c r="AD648" i="6"/>
  <c r="AB648" i="6"/>
  <c r="AQ648" i="6" s="1"/>
  <c r="AC648" i="6"/>
  <c r="AT648" i="6"/>
  <c r="AK648" i="6"/>
  <c r="AE648" i="6" s="1"/>
  <c r="AH656" i="6"/>
  <c r="AI656" i="6"/>
  <c r="AO656" i="6" s="1"/>
  <c r="AJ656" i="6"/>
  <c r="AP656" i="6" s="1"/>
  <c r="AD656" i="6"/>
  <c r="AS656" i="6" s="1"/>
  <c r="AB656" i="6"/>
  <c r="AC656" i="6"/>
  <c r="AR656" i="6" s="1"/>
  <c r="AT656" i="6"/>
  <c r="AK656" i="6"/>
  <c r="AH664" i="6"/>
  <c r="AI664" i="6"/>
  <c r="AO664" i="6" s="1"/>
  <c r="AJ664" i="6"/>
  <c r="AP664" i="6" s="1"/>
  <c r="AD664" i="6"/>
  <c r="AS664" i="6" s="1"/>
  <c r="AB664" i="6"/>
  <c r="AQ664" i="6" s="1"/>
  <c r="AC664" i="6"/>
  <c r="AR664" i="6" s="1"/>
  <c r="AT664" i="6"/>
  <c r="AK664" i="6"/>
  <c r="AE664" i="6" s="1"/>
  <c r="AH672" i="6"/>
  <c r="AJ672" i="6"/>
  <c r="AI672" i="6"/>
  <c r="AD672" i="6"/>
  <c r="AS672" i="6" s="1"/>
  <c r="AB672" i="6"/>
  <c r="AQ672" i="6" s="1"/>
  <c r="AC672" i="6"/>
  <c r="AR672" i="6" s="1"/>
  <c r="AK672" i="6"/>
  <c r="AE672" i="6" s="1"/>
  <c r="AH680" i="6"/>
  <c r="AJ680" i="6"/>
  <c r="AP680" i="6" s="1"/>
  <c r="AI680" i="6"/>
  <c r="AO680" i="6" s="1"/>
  <c r="AD680" i="6"/>
  <c r="AB680" i="6"/>
  <c r="AQ680" i="6" s="1"/>
  <c r="AC680" i="6"/>
  <c r="AT680" i="6"/>
  <c r="AK680" i="6"/>
  <c r="AH688" i="6"/>
  <c r="AJ688" i="6"/>
  <c r="AP688" i="6" s="1"/>
  <c r="AI688" i="6"/>
  <c r="AO688" i="6" s="1"/>
  <c r="AD688" i="6"/>
  <c r="AS688" i="6" s="1"/>
  <c r="AB688" i="6"/>
  <c r="AC688" i="6"/>
  <c r="AR688" i="6" s="1"/>
  <c r="AT688" i="6"/>
  <c r="AK688" i="6"/>
  <c r="AH696" i="6"/>
  <c r="AJ696" i="6"/>
  <c r="AP696" i="6" s="1"/>
  <c r="AI696" i="6"/>
  <c r="AO696" i="6" s="1"/>
  <c r="AD696" i="6"/>
  <c r="AS696" i="6" s="1"/>
  <c r="AB696" i="6"/>
  <c r="AQ696" i="6" s="1"/>
  <c r="AC696" i="6"/>
  <c r="AR696" i="6" s="1"/>
  <c r="AT696" i="6"/>
  <c r="AK696" i="6"/>
  <c r="AE696" i="6" s="1"/>
  <c r="AH704" i="6"/>
  <c r="AJ704" i="6"/>
  <c r="AI704" i="6"/>
  <c r="AD704" i="6"/>
  <c r="AS704" i="6" s="1"/>
  <c r="AB704" i="6"/>
  <c r="AQ704" i="6" s="1"/>
  <c r="AC704" i="6"/>
  <c r="AR704" i="6" s="1"/>
  <c r="AK704" i="6"/>
  <c r="AE704" i="6" s="1"/>
  <c r="AH712" i="6"/>
  <c r="AJ712" i="6"/>
  <c r="AP712" i="6" s="1"/>
  <c r="AI712" i="6"/>
  <c r="AO712" i="6" s="1"/>
  <c r="AD712" i="6"/>
  <c r="AB712" i="6"/>
  <c r="AQ712" i="6" s="1"/>
  <c r="AC712" i="6"/>
  <c r="AT712" i="6"/>
  <c r="AK712" i="6"/>
  <c r="AH720" i="6"/>
  <c r="AJ720" i="6"/>
  <c r="AP720" i="6" s="1"/>
  <c r="AI720" i="6"/>
  <c r="AO720" i="6" s="1"/>
  <c r="AD720" i="6"/>
  <c r="AS720" i="6" s="1"/>
  <c r="AB720" i="6"/>
  <c r="AC720" i="6"/>
  <c r="AR720" i="6" s="1"/>
  <c r="AT720" i="6"/>
  <c r="AK720" i="6"/>
  <c r="AH728" i="6"/>
  <c r="AJ728" i="6"/>
  <c r="AP728" i="6" s="1"/>
  <c r="AI728" i="6"/>
  <c r="AO728" i="6" s="1"/>
  <c r="AD728" i="6"/>
  <c r="AS728" i="6" s="1"/>
  <c r="AB728" i="6"/>
  <c r="AQ728" i="6" s="1"/>
  <c r="AC728" i="6"/>
  <c r="AR728" i="6" s="1"/>
  <c r="AT728" i="6"/>
  <c r="AK728" i="6"/>
  <c r="AE728" i="6" s="1"/>
  <c r="AH736" i="6"/>
  <c r="AJ736" i="6"/>
  <c r="AI736" i="6"/>
  <c r="AD736" i="6"/>
  <c r="AS736" i="6" s="1"/>
  <c r="AB736" i="6"/>
  <c r="AQ736" i="6" s="1"/>
  <c r="AC736" i="6"/>
  <c r="AR736" i="6" s="1"/>
  <c r="AK736" i="6"/>
  <c r="AH744" i="6"/>
  <c r="AJ744" i="6"/>
  <c r="AP744" i="6" s="1"/>
  <c r="AI744" i="6"/>
  <c r="AO744" i="6" s="1"/>
  <c r="AD744" i="6"/>
  <c r="AB744" i="6"/>
  <c r="AQ744" i="6" s="1"/>
  <c r="AC744" i="6"/>
  <c r="AT744" i="6"/>
  <c r="AK744" i="6"/>
  <c r="AH752" i="6"/>
  <c r="AJ752" i="6"/>
  <c r="AP752" i="6" s="1"/>
  <c r="AI752" i="6"/>
  <c r="AO752" i="6" s="1"/>
  <c r="AD752" i="6"/>
  <c r="AS752" i="6" s="1"/>
  <c r="AB752" i="6"/>
  <c r="AC752" i="6"/>
  <c r="AR752" i="6" s="1"/>
  <c r="AT752" i="6"/>
  <c r="AK752" i="6"/>
  <c r="AH760" i="6"/>
  <c r="AJ760" i="6"/>
  <c r="AP760" i="6" s="1"/>
  <c r="AI760" i="6"/>
  <c r="AO760" i="6" s="1"/>
  <c r="AD760" i="6"/>
  <c r="AS760" i="6" s="1"/>
  <c r="AB760" i="6"/>
  <c r="AQ760" i="6" s="1"/>
  <c r="AC760" i="6"/>
  <c r="AR760" i="6" s="1"/>
  <c r="AT760" i="6"/>
  <c r="AK760" i="6"/>
  <c r="AE760" i="6" s="1"/>
  <c r="AH768" i="6"/>
  <c r="AJ768" i="6"/>
  <c r="AI768" i="6"/>
  <c r="AD768" i="6"/>
  <c r="AS768" i="6" s="1"/>
  <c r="AB768" i="6"/>
  <c r="AQ768" i="6" s="1"/>
  <c r="AC768" i="6"/>
  <c r="AR768" i="6" s="1"/>
  <c r="AK768" i="6"/>
  <c r="AH776" i="6"/>
  <c r="AJ776" i="6"/>
  <c r="AP776" i="6" s="1"/>
  <c r="AI776" i="6"/>
  <c r="AO776" i="6" s="1"/>
  <c r="AB776" i="6"/>
  <c r="AQ776" i="6" s="1"/>
  <c r="AC776" i="6"/>
  <c r="AD776" i="6"/>
  <c r="AT776" i="6"/>
  <c r="AK776" i="6"/>
  <c r="AE776" i="6" s="1"/>
  <c r="AH784" i="6"/>
  <c r="AI784" i="6"/>
  <c r="AO784" i="6" s="1"/>
  <c r="AJ784" i="6"/>
  <c r="AP784" i="6" s="1"/>
  <c r="AB784" i="6"/>
  <c r="AC784" i="6"/>
  <c r="AR784" i="6" s="1"/>
  <c r="AD784" i="6"/>
  <c r="AS784" i="6" s="1"/>
  <c r="AT784" i="6"/>
  <c r="AK784" i="6"/>
  <c r="AH792" i="6"/>
  <c r="AI792" i="6"/>
  <c r="AO792" i="6" s="1"/>
  <c r="AJ792" i="6"/>
  <c r="AP792" i="6" s="1"/>
  <c r="AB792" i="6"/>
  <c r="AQ792" i="6" s="1"/>
  <c r="AC792" i="6"/>
  <c r="AR792" i="6" s="1"/>
  <c r="AD792" i="6"/>
  <c r="AS792" i="6" s="1"/>
  <c r="AT792" i="6"/>
  <c r="AK792" i="6"/>
  <c r="AH800" i="6"/>
  <c r="AI800" i="6"/>
  <c r="AJ800" i="6"/>
  <c r="AB800" i="6"/>
  <c r="AQ800" i="6" s="1"/>
  <c r="AC800" i="6"/>
  <c r="AR800" i="6" s="1"/>
  <c r="AD800" i="6"/>
  <c r="AS800" i="6" s="1"/>
  <c r="AK800" i="6"/>
  <c r="AH808" i="6"/>
  <c r="AI808" i="6"/>
  <c r="AO808" i="6" s="1"/>
  <c r="AJ808" i="6"/>
  <c r="AP808" i="6" s="1"/>
  <c r="AB808" i="6"/>
  <c r="AQ808" i="6" s="1"/>
  <c r="AD808" i="6"/>
  <c r="AC808" i="6"/>
  <c r="AT808" i="6"/>
  <c r="AK808" i="6"/>
  <c r="AE808" i="6" s="1"/>
  <c r="AH816" i="6"/>
  <c r="AI816" i="6"/>
  <c r="AO816" i="6" s="1"/>
  <c r="AJ816" i="6"/>
  <c r="AP816" i="6" s="1"/>
  <c r="AB816" i="6"/>
  <c r="AD816" i="6"/>
  <c r="AS816" i="6" s="1"/>
  <c r="AC816" i="6"/>
  <c r="AR816" i="6" s="1"/>
  <c r="AT816" i="6"/>
  <c r="AK816" i="6"/>
  <c r="AH824" i="6"/>
  <c r="AI824" i="6"/>
  <c r="AO824" i="6" s="1"/>
  <c r="AJ824" i="6"/>
  <c r="AP824" i="6" s="1"/>
  <c r="AB824" i="6"/>
  <c r="AQ824" i="6" s="1"/>
  <c r="AC824" i="6"/>
  <c r="AR824" i="6" s="1"/>
  <c r="AD824" i="6"/>
  <c r="AS824" i="6" s="1"/>
  <c r="AT824" i="6"/>
  <c r="AK824" i="6"/>
  <c r="AE824" i="6" s="1"/>
  <c r="AH832" i="6"/>
  <c r="AI832" i="6"/>
  <c r="AJ832" i="6"/>
  <c r="AB832" i="6"/>
  <c r="AQ832" i="6" s="1"/>
  <c r="AC832" i="6"/>
  <c r="AR832" i="6" s="1"/>
  <c r="AD832" i="6"/>
  <c r="AS832" i="6" s="1"/>
  <c r="AK832" i="6"/>
  <c r="AE832" i="6" s="1"/>
  <c r="AH840" i="6"/>
  <c r="AI840" i="6"/>
  <c r="AO840" i="6" s="1"/>
  <c r="AJ840" i="6"/>
  <c r="AP840" i="6" s="1"/>
  <c r="AB840" i="6"/>
  <c r="AQ840" i="6" s="1"/>
  <c r="AD840" i="6"/>
  <c r="AC840" i="6"/>
  <c r="AT840" i="6"/>
  <c r="AK840" i="6"/>
  <c r="AE840" i="6" s="1"/>
  <c r="AH848" i="6"/>
  <c r="AI848" i="6"/>
  <c r="AO848" i="6" s="1"/>
  <c r="AJ848" i="6"/>
  <c r="AP848" i="6" s="1"/>
  <c r="AB848" i="6"/>
  <c r="AD848" i="6"/>
  <c r="AS848" i="6" s="1"/>
  <c r="AC848" i="6"/>
  <c r="AR848" i="6" s="1"/>
  <c r="AT848" i="6"/>
  <c r="AK848" i="6"/>
  <c r="AH856" i="6"/>
  <c r="AI856" i="6"/>
  <c r="AO856" i="6" s="1"/>
  <c r="AJ856" i="6"/>
  <c r="AP856" i="6" s="1"/>
  <c r="AB856" i="6"/>
  <c r="AQ856" i="6" s="1"/>
  <c r="AC856" i="6"/>
  <c r="AR856" i="6" s="1"/>
  <c r="AD856" i="6"/>
  <c r="AS856" i="6" s="1"/>
  <c r="AT856" i="6"/>
  <c r="AK856" i="6"/>
  <c r="AE856" i="6" s="1"/>
  <c r="AH864" i="6"/>
  <c r="AI864" i="6"/>
  <c r="AJ864" i="6"/>
  <c r="AB864" i="6"/>
  <c r="AQ864" i="6" s="1"/>
  <c r="AC864" i="6"/>
  <c r="AR864" i="6" s="1"/>
  <c r="AD864" i="6"/>
  <c r="AS864" i="6" s="1"/>
  <c r="AK864" i="6"/>
  <c r="AE864" i="6" s="1"/>
  <c r="AH872" i="6"/>
  <c r="AI872" i="6"/>
  <c r="AO872" i="6" s="1"/>
  <c r="AJ872" i="6"/>
  <c r="AP872" i="6" s="1"/>
  <c r="AB872" i="6"/>
  <c r="AQ872" i="6" s="1"/>
  <c r="AD872" i="6"/>
  <c r="AC872" i="6"/>
  <c r="AT872" i="6"/>
  <c r="AK872" i="6"/>
  <c r="AE872" i="6" s="1"/>
  <c r="AH880" i="6"/>
  <c r="AI880" i="6"/>
  <c r="AO880" i="6" s="1"/>
  <c r="AJ880" i="6"/>
  <c r="AP880" i="6" s="1"/>
  <c r="AB880" i="6"/>
  <c r="AD880" i="6"/>
  <c r="AS880" i="6" s="1"/>
  <c r="AC880" i="6"/>
  <c r="AR880" i="6" s="1"/>
  <c r="AT880" i="6"/>
  <c r="AK880" i="6"/>
  <c r="AH888" i="6"/>
  <c r="AI888" i="6"/>
  <c r="AO888" i="6" s="1"/>
  <c r="AJ888" i="6"/>
  <c r="AP888" i="6" s="1"/>
  <c r="AB888" i="6"/>
  <c r="AQ888" i="6" s="1"/>
  <c r="AC888" i="6"/>
  <c r="AR888" i="6" s="1"/>
  <c r="AD888" i="6"/>
  <c r="AS888" i="6" s="1"/>
  <c r="AT888" i="6"/>
  <c r="AK888" i="6"/>
  <c r="AE888" i="6" s="1"/>
  <c r="AH896" i="6"/>
  <c r="AI896" i="6"/>
  <c r="AJ896" i="6"/>
  <c r="AB896" i="6"/>
  <c r="AQ896" i="6" s="1"/>
  <c r="AC896" i="6"/>
  <c r="AR896" i="6" s="1"/>
  <c r="AD896" i="6"/>
  <c r="AS896" i="6" s="1"/>
  <c r="AK896" i="6"/>
  <c r="AE896" i="6" s="1"/>
  <c r="AH904" i="6"/>
  <c r="AJ904" i="6"/>
  <c r="AP904" i="6" s="1"/>
  <c r="AI904" i="6"/>
  <c r="AO904" i="6" s="1"/>
  <c r="AB904" i="6"/>
  <c r="AQ904" i="6" s="1"/>
  <c r="AD904" i="6"/>
  <c r="AC904" i="6"/>
  <c r="AT904" i="6"/>
  <c r="AK904" i="6"/>
  <c r="AH912" i="6"/>
  <c r="AJ912" i="6"/>
  <c r="AP912" i="6" s="1"/>
  <c r="AI912" i="6"/>
  <c r="AO912" i="6" s="1"/>
  <c r="AB912" i="6"/>
  <c r="AD912" i="6"/>
  <c r="AS912" i="6" s="1"/>
  <c r="AC912" i="6"/>
  <c r="AR912" i="6" s="1"/>
  <c r="AT912" i="6"/>
  <c r="AK912" i="6"/>
  <c r="AH920" i="6"/>
  <c r="AJ920" i="6"/>
  <c r="AP920" i="6" s="1"/>
  <c r="AI920" i="6"/>
  <c r="AO920" i="6" s="1"/>
  <c r="AB920" i="6"/>
  <c r="AQ920" i="6" s="1"/>
  <c r="AC920" i="6"/>
  <c r="AR920" i="6" s="1"/>
  <c r="AD920" i="6"/>
  <c r="AS920" i="6" s="1"/>
  <c r="AT920" i="6"/>
  <c r="AK920" i="6"/>
  <c r="AE920" i="6" s="1"/>
  <c r="AH928" i="6"/>
  <c r="AJ928" i="6"/>
  <c r="AI928" i="6"/>
  <c r="AB928" i="6"/>
  <c r="AQ928" i="6" s="1"/>
  <c r="AC928" i="6"/>
  <c r="AR928" i="6" s="1"/>
  <c r="AD928" i="6"/>
  <c r="AS928" i="6" s="1"/>
  <c r="AK928" i="6"/>
  <c r="AE928" i="6" s="1"/>
  <c r="AH936" i="6"/>
  <c r="AJ936" i="6"/>
  <c r="AP936" i="6" s="1"/>
  <c r="AI936" i="6"/>
  <c r="AO936" i="6" s="1"/>
  <c r="AB936" i="6"/>
  <c r="AQ936" i="6" s="1"/>
  <c r="AD936" i="6"/>
  <c r="AC936" i="6"/>
  <c r="AT936" i="6"/>
  <c r="AK936" i="6"/>
  <c r="AE936" i="6" s="1"/>
  <c r="AH944" i="6"/>
  <c r="AJ944" i="6"/>
  <c r="AP944" i="6" s="1"/>
  <c r="AI944" i="6"/>
  <c r="AO944" i="6" s="1"/>
  <c r="AB944" i="6"/>
  <c r="AD944" i="6"/>
  <c r="AS944" i="6" s="1"/>
  <c r="AT944" i="6"/>
  <c r="AK944" i="6"/>
  <c r="AC944" i="6"/>
  <c r="AR944" i="6" s="1"/>
  <c r="AH952" i="6"/>
  <c r="AJ952" i="6"/>
  <c r="AP952" i="6" s="1"/>
  <c r="AI952" i="6"/>
  <c r="AO952" i="6" s="1"/>
  <c r="AB952" i="6"/>
  <c r="AQ952" i="6" s="1"/>
  <c r="AC952" i="6"/>
  <c r="AR952" i="6" s="1"/>
  <c r="AT952" i="6"/>
  <c r="AK952" i="6"/>
  <c r="AE952" i="6" s="1"/>
  <c r="AD952" i="6"/>
  <c r="AS952" i="6" s="1"/>
  <c r="AH960" i="6"/>
  <c r="AJ960" i="6"/>
  <c r="AI960" i="6"/>
  <c r="AD960" i="6"/>
  <c r="AS960" i="6" s="1"/>
  <c r="AB960" i="6"/>
  <c r="AQ960" i="6" s="1"/>
  <c r="AK960" i="6"/>
  <c r="AE960" i="6" s="1"/>
  <c r="AH968" i="6"/>
  <c r="AJ968" i="6"/>
  <c r="AP968" i="6" s="1"/>
  <c r="AI968" i="6"/>
  <c r="AO968" i="6" s="1"/>
  <c r="AD968" i="6"/>
  <c r="AB968" i="6"/>
  <c r="AQ968" i="6" s="1"/>
  <c r="AT968" i="6"/>
  <c r="AK968" i="6"/>
  <c r="AE968" i="6" s="1"/>
  <c r="AH976" i="6"/>
  <c r="AN976" i="6" s="1"/>
  <c r="AJ976" i="6"/>
  <c r="AI976" i="6"/>
  <c r="AD976" i="6"/>
  <c r="AS976" i="6" s="1"/>
  <c r="AB976" i="6"/>
  <c r="AQ976" i="6" s="1"/>
  <c r="AH984" i="6"/>
  <c r="AN984" i="6" s="1"/>
  <c r="AJ984" i="6"/>
  <c r="AI984" i="6"/>
  <c r="AD984" i="6"/>
  <c r="AS984" i="6" s="1"/>
  <c r="AB984" i="6"/>
  <c r="AQ984" i="6" s="1"/>
  <c r="AH992" i="6"/>
  <c r="AN992" i="6" s="1"/>
  <c r="AJ992" i="6"/>
  <c r="AP992" i="6" s="1"/>
  <c r="AI992" i="6"/>
  <c r="AD992" i="6"/>
  <c r="AS992" i="6" s="1"/>
  <c r="AB992" i="6"/>
  <c r="AQ992" i="6" s="1"/>
  <c r="AH1000" i="6"/>
  <c r="AN1000" i="6" s="1"/>
  <c r="AJ1000" i="6"/>
  <c r="AP1000" i="6" s="1"/>
  <c r="AI1000" i="6"/>
  <c r="AD1000" i="6"/>
  <c r="AS1000" i="6" s="1"/>
  <c r="AB1000" i="6"/>
  <c r="AQ1000" i="6" s="1"/>
  <c r="AC960" i="6"/>
  <c r="AR960" i="6" s="1"/>
  <c r="AC976" i="6"/>
  <c r="AR976" i="6" s="1"/>
  <c r="AJ11" i="6"/>
  <c r="AH11" i="6"/>
  <c r="AI11" i="6"/>
  <c r="AB11" i="6"/>
  <c r="AC11" i="6"/>
  <c r="AD11" i="6"/>
  <c r="U11" i="6"/>
  <c r="M11" i="6"/>
  <c r="V11" i="6"/>
  <c r="O11" i="6"/>
  <c r="Z11" i="6"/>
  <c r="R11" i="6"/>
  <c r="AL11" i="6"/>
  <c r="AA11" i="6"/>
  <c r="S11" i="6"/>
  <c r="AJ19" i="6"/>
  <c r="AH19" i="6"/>
  <c r="AI19" i="6"/>
  <c r="AD19" i="6"/>
  <c r="AB19" i="6"/>
  <c r="AC19" i="6"/>
  <c r="N19" i="6"/>
  <c r="Y19" i="6"/>
  <c r="O19" i="6"/>
  <c r="Z19" i="6"/>
  <c r="AK19" i="6"/>
  <c r="U19" i="6"/>
  <c r="AL19" i="6"/>
  <c r="AJ27" i="6"/>
  <c r="AH27" i="6"/>
  <c r="AI27" i="6"/>
  <c r="AB27" i="6"/>
  <c r="AC27" i="6"/>
  <c r="AD27" i="6"/>
  <c r="S27" i="6"/>
  <c r="AM27" i="6"/>
  <c r="N27" i="6"/>
  <c r="Y27" i="6"/>
  <c r="U27" i="6"/>
  <c r="R27" i="6"/>
  <c r="AJ35" i="6"/>
  <c r="AH35" i="6"/>
  <c r="AI35" i="6"/>
  <c r="AD35" i="6"/>
  <c r="AB35" i="6"/>
  <c r="AC35" i="6"/>
  <c r="AR35" i="6" s="1"/>
  <c r="S35" i="6"/>
  <c r="AM35" i="6"/>
  <c r="N35" i="6"/>
  <c r="Y35" i="6"/>
  <c r="U35" i="6"/>
  <c r="O35" i="6"/>
  <c r="AL35" i="6"/>
  <c r="AF35" i="6" s="1"/>
  <c r="AJ43" i="6"/>
  <c r="AH43" i="6"/>
  <c r="AI43" i="6"/>
  <c r="AB43" i="6"/>
  <c r="AC43" i="6"/>
  <c r="AD43" i="6"/>
  <c r="N43" i="6"/>
  <c r="Y43" i="6"/>
  <c r="P43" i="6"/>
  <c r="AT43" i="6" s="1"/>
  <c r="AK43" i="6"/>
  <c r="R43" i="6"/>
  <c r="AJ51" i="6"/>
  <c r="AH51" i="6"/>
  <c r="AI51" i="6"/>
  <c r="AB51" i="6"/>
  <c r="AC51" i="6"/>
  <c r="AD51" i="6"/>
  <c r="N51" i="6"/>
  <c r="Y51" i="6"/>
  <c r="P51" i="6"/>
  <c r="AK51" i="6"/>
  <c r="O51" i="6"/>
  <c r="AL51" i="6"/>
  <c r="AJ59" i="6"/>
  <c r="AH59" i="6"/>
  <c r="AI59" i="6"/>
  <c r="AD59" i="6"/>
  <c r="AB59" i="6"/>
  <c r="AC59" i="6"/>
  <c r="N59" i="6"/>
  <c r="Y59" i="6"/>
  <c r="P59" i="6"/>
  <c r="AK59" i="6"/>
  <c r="Z59" i="6"/>
  <c r="AJ67" i="6"/>
  <c r="AH67" i="6"/>
  <c r="AI67" i="6"/>
  <c r="AB67" i="6"/>
  <c r="AC67" i="6"/>
  <c r="AD67" i="6"/>
  <c r="O67" i="6"/>
  <c r="Z67" i="6"/>
  <c r="S67" i="6"/>
  <c r="AJ75" i="6"/>
  <c r="AH75" i="6"/>
  <c r="AI75" i="6"/>
  <c r="AB75" i="6"/>
  <c r="AC75" i="6"/>
  <c r="AD75" i="6"/>
  <c r="O75" i="6"/>
  <c r="Z75" i="6"/>
  <c r="AL75" i="6"/>
  <c r="AJ83" i="6"/>
  <c r="AH83" i="6"/>
  <c r="AI83" i="6"/>
  <c r="AO83" i="6" s="1"/>
  <c r="AB83" i="6"/>
  <c r="AC83" i="6"/>
  <c r="AD83" i="6"/>
  <c r="O83" i="6"/>
  <c r="Z83" i="6"/>
  <c r="N83" i="6"/>
  <c r="AA83" i="6"/>
  <c r="AJ91" i="6"/>
  <c r="AP91" i="6" s="1"/>
  <c r="AH91" i="6"/>
  <c r="AI91" i="6"/>
  <c r="AB91" i="6"/>
  <c r="AC91" i="6"/>
  <c r="AD91" i="6"/>
  <c r="O91" i="6"/>
  <c r="Z91" i="6"/>
  <c r="V91" i="6"/>
  <c r="AJ99" i="6"/>
  <c r="AH99" i="6"/>
  <c r="AI99" i="6"/>
  <c r="AC99" i="6"/>
  <c r="AD99" i="6"/>
  <c r="AS99" i="6" s="1"/>
  <c r="AB99" i="6"/>
  <c r="O99" i="6"/>
  <c r="Z99" i="6"/>
  <c r="S99" i="6"/>
  <c r="AJ107" i="6"/>
  <c r="AP107" i="6" s="1"/>
  <c r="AH107" i="6"/>
  <c r="AI107" i="6"/>
  <c r="AB107" i="6"/>
  <c r="AC107" i="6"/>
  <c r="AD107" i="6"/>
  <c r="O107" i="6"/>
  <c r="Z107" i="6"/>
  <c r="AL107" i="6"/>
  <c r="AJ115" i="6"/>
  <c r="AH115" i="6"/>
  <c r="AI115" i="6"/>
  <c r="AB115" i="6"/>
  <c r="AQ115" i="6" s="1"/>
  <c r="AC115" i="6"/>
  <c r="AD115" i="6"/>
  <c r="O115" i="6"/>
  <c r="Z115" i="6"/>
  <c r="N115" i="6"/>
  <c r="AA115" i="6"/>
  <c r="AG115" i="6" s="1"/>
  <c r="AJ123" i="6"/>
  <c r="AP123" i="6" s="1"/>
  <c r="AI123" i="6"/>
  <c r="AH123" i="6"/>
  <c r="AN123" i="6" s="1"/>
  <c r="AB123" i="6"/>
  <c r="AC123" i="6"/>
  <c r="AD123" i="6"/>
  <c r="O123" i="6"/>
  <c r="Z123" i="6"/>
  <c r="AF123" i="6" s="1"/>
  <c r="V123" i="6"/>
  <c r="AJ131" i="6"/>
  <c r="AP131" i="6" s="1"/>
  <c r="AH131" i="6"/>
  <c r="AN131" i="6" s="1"/>
  <c r="AI131" i="6"/>
  <c r="AB131" i="6"/>
  <c r="AC131" i="6"/>
  <c r="AD131" i="6"/>
  <c r="O131" i="6"/>
  <c r="Z131" i="6"/>
  <c r="S131" i="6"/>
  <c r="X131" i="6" s="1"/>
  <c r="AJ139" i="6"/>
  <c r="AI139" i="6"/>
  <c r="AH139" i="6"/>
  <c r="AN139" i="6" s="1"/>
  <c r="AB139" i="6"/>
  <c r="AC139" i="6"/>
  <c r="AD139" i="6"/>
  <c r="AS139" i="6" s="1"/>
  <c r="O139" i="6"/>
  <c r="Z139" i="6"/>
  <c r="AL139" i="6"/>
  <c r="AJ147" i="6"/>
  <c r="AP147" i="6" s="1"/>
  <c r="AH147" i="6"/>
  <c r="AN147" i="6" s="1"/>
  <c r="AI147" i="6"/>
  <c r="AB147" i="6"/>
  <c r="AC147" i="6"/>
  <c r="AD147" i="6"/>
  <c r="O147" i="6"/>
  <c r="Z147" i="6"/>
  <c r="N147" i="6"/>
  <c r="AA147" i="6"/>
  <c r="AJ155" i="6"/>
  <c r="AP155" i="6" s="1"/>
  <c r="AI155" i="6"/>
  <c r="AH155" i="6"/>
  <c r="AB155" i="6"/>
  <c r="AQ155" i="6" s="1"/>
  <c r="AC155" i="6"/>
  <c r="AD155" i="6"/>
  <c r="O155" i="6"/>
  <c r="Z155" i="6"/>
  <c r="V155" i="6"/>
  <c r="AJ163" i="6"/>
  <c r="AP163" i="6" s="1"/>
  <c r="AH163" i="6"/>
  <c r="AI163" i="6"/>
  <c r="AO163" i="6" s="1"/>
  <c r="AB163" i="6"/>
  <c r="AQ163" i="6" s="1"/>
  <c r="AC163" i="6"/>
  <c r="AD163" i="6"/>
  <c r="AS163" i="6" s="1"/>
  <c r="O163" i="6"/>
  <c r="Z163" i="6"/>
  <c r="AF163" i="6" s="1"/>
  <c r="S163" i="6"/>
  <c r="AJ171" i="6"/>
  <c r="AP171" i="6" s="1"/>
  <c r="AI171" i="6"/>
  <c r="AH171" i="6"/>
  <c r="AN171" i="6" s="1"/>
  <c r="AB171" i="6"/>
  <c r="AC171" i="6"/>
  <c r="AD171" i="6"/>
  <c r="O171" i="6"/>
  <c r="Z171" i="6"/>
  <c r="AL171" i="6"/>
  <c r="AJ179" i="6"/>
  <c r="AH179" i="6"/>
  <c r="AN179" i="6" s="1"/>
  <c r="AI179" i="6"/>
  <c r="AB179" i="6"/>
  <c r="AC179" i="6"/>
  <c r="AD179" i="6"/>
  <c r="O179" i="6"/>
  <c r="Z179" i="6"/>
  <c r="N179" i="6"/>
  <c r="AA179" i="6"/>
  <c r="AJ187" i="6"/>
  <c r="AP187" i="6" s="1"/>
  <c r="AI187" i="6"/>
  <c r="AH187" i="6"/>
  <c r="AN187" i="6" s="1"/>
  <c r="AB187" i="6"/>
  <c r="AC187" i="6"/>
  <c r="AD187" i="6"/>
  <c r="O187" i="6"/>
  <c r="Z187" i="6"/>
  <c r="V187" i="6"/>
  <c r="AJ195" i="6"/>
  <c r="AH195" i="6"/>
  <c r="AI195" i="6"/>
  <c r="AB195" i="6"/>
  <c r="AQ195" i="6" s="1"/>
  <c r="AC195" i="6"/>
  <c r="AD195" i="6"/>
  <c r="AS195" i="6" s="1"/>
  <c r="O195" i="6"/>
  <c r="Z195" i="6"/>
  <c r="S195" i="6"/>
  <c r="AJ203" i="6"/>
  <c r="AP203" i="6" s="1"/>
  <c r="AI203" i="6"/>
  <c r="AH203" i="6"/>
  <c r="AN203" i="6" s="1"/>
  <c r="AB203" i="6"/>
  <c r="AQ203" i="6" s="1"/>
  <c r="AC203" i="6"/>
  <c r="AD203" i="6"/>
  <c r="O203" i="6"/>
  <c r="Z203" i="6"/>
  <c r="AT203" i="6"/>
  <c r="AL203" i="6"/>
  <c r="AJ211" i="6"/>
  <c r="AP211" i="6" s="1"/>
  <c r="AH211" i="6"/>
  <c r="AI211" i="6"/>
  <c r="AO211" i="6" s="1"/>
  <c r="AC211" i="6"/>
  <c r="AD211" i="6"/>
  <c r="AB211" i="6"/>
  <c r="O211" i="6"/>
  <c r="Z211" i="6"/>
  <c r="AF211" i="6" s="1"/>
  <c r="N211" i="6"/>
  <c r="AA211" i="6"/>
  <c r="AG211" i="6" s="1"/>
  <c r="AJ219" i="6"/>
  <c r="AI219" i="6"/>
  <c r="AH219" i="6"/>
  <c r="AN219" i="6" s="1"/>
  <c r="AC219" i="6"/>
  <c r="AD219" i="6"/>
  <c r="AS219" i="6" s="1"/>
  <c r="AB219" i="6"/>
  <c r="O219" i="6"/>
  <c r="Z219" i="6"/>
  <c r="V219" i="6"/>
  <c r="AH227" i="6"/>
  <c r="AI227" i="6"/>
  <c r="AJ227" i="6"/>
  <c r="AP227" i="6" s="1"/>
  <c r="AC227" i="6"/>
  <c r="AD227" i="6"/>
  <c r="AS227" i="6" s="1"/>
  <c r="AB227" i="6"/>
  <c r="O227" i="6"/>
  <c r="Z227" i="6"/>
  <c r="S227" i="6"/>
  <c r="X227" i="6" s="1"/>
  <c r="AI235" i="6"/>
  <c r="AJ235" i="6"/>
  <c r="AH235" i="6"/>
  <c r="AC235" i="6"/>
  <c r="AD235" i="6"/>
  <c r="AS235" i="6" s="1"/>
  <c r="AB235" i="6"/>
  <c r="AQ235" i="6" s="1"/>
  <c r="O235" i="6"/>
  <c r="Z235" i="6"/>
  <c r="AL235" i="6"/>
  <c r="AI243" i="6"/>
  <c r="AJ243" i="6"/>
  <c r="AP243" i="6" s="1"/>
  <c r="AH243" i="6"/>
  <c r="AN243" i="6" s="1"/>
  <c r="AC243" i="6"/>
  <c r="AD243" i="6"/>
  <c r="AB243" i="6"/>
  <c r="O243" i="6"/>
  <c r="Z243" i="6"/>
  <c r="N243" i="6"/>
  <c r="AA243" i="6"/>
  <c r="AG243" i="6" s="1"/>
  <c r="AI251" i="6"/>
  <c r="AO251" i="6" s="1"/>
  <c r="AJ251" i="6"/>
  <c r="AH251" i="6"/>
  <c r="AC251" i="6"/>
  <c r="AD251" i="6"/>
  <c r="AB251" i="6"/>
  <c r="AQ251" i="6" s="1"/>
  <c r="O251" i="6"/>
  <c r="Z251" i="6"/>
  <c r="V251" i="6"/>
  <c r="AI259" i="6"/>
  <c r="AO259" i="6" s="1"/>
  <c r="AJ259" i="6"/>
  <c r="AH259" i="6"/>
  <c r="AC259" i="6"/>
  <c r="AD259" i="6"/>
  <c r="AS259" i="6" s="1"/>
  <c r="AB259" i="6"/>
  <c r="AQ259" i="6" s="1"/>
  <c r="O259" i="6"/>
  <c r="Z259" i="6"/>
  <c r="AF259" i="6" s="1"/>
  <c r="S259" i="6"/>
  <c r="AI267" i="6"/>
  <c r="AJ267" i="6"/>
  <c r="AP267" i="6" s="1"/>
  <c r="AH267" i="6"/>
  <c r="AN267" i="6" s="1"/>
  <c r="AC267" i="6"/>
  <c r="AD267" i="6"/>
  <c r="AS267" i="6" s="1"/>
  <c r="AB267" i="6"/>
  <c r="O267" i="6"/>
  <c r="Z267" i="6"/>
  <c r="AT267" i="6"/>
  <c r="AL267" i="6"/>
  <c r="AI275" i="6"/>
  <c r="AJ275" i="6"/>
  <c r="AH275" i="6"/>
  <c r="AN275" i="6" s="1"/>
  <c r="AC275" i="6"/>
  <c r="AD275" i="6"/>
  <c r="AB275" i="6"/>
  <c r="AQ275" i="6" s="1"/>
  <c r="O275" i="6"/>
  <c r="Z275" i="6"/>
  <c r="N275" i="6"/>
  <c r="AA275" i="6"/>
  <c r="AI283" i="6"/>
  <c r="AO283" i="6" s="1"/>
  <c r="AJ283" i="6"/>
  <c r="AP283" i="6" s="1"/>
  <c r="AH283" i="6"/>
  <c r="AN283" i="6" s="1"/>
  <c r="AC283" i="6"/>
  <c r="AD283" i="6"/>
  <c r="AS283" i="6" s="1"/>
  <c r="AB283" i="6"/>
  <c r="AQ283" i="6" s="1"/>
  <c r="O283" i="6"/>
  <c r="Z283" i="6"/>
  <c r="AF283" i="6" s="1"/>
  <c r="V283" i="6"/>
  <c r="AI291" i="6"/>
  <c r="AO291" i="6" s="1"/>
  <c r="AJ291" i="6"/>
  <c r="AP291" i="6" s="1"/>
  <c r="AH291" i="6"/>
  <c r="AC291" i="6"/>
  <c r="AD291" i="6"/>
  <c r="AB291" i="6"/>
  <c r="AQ291" i="6" s="1"/>
  <c r="O291" i="6"/>
  <c r="Z291" i="6"/>
  <c r="AF291" i="6" s="1"/>
  <c r="S291" i="6"/>
  <c r="X291" i="6" s="1"/>
  <c r="H291" i="6" s="1"/>
  <c r="AI299" i="6"/>
  <c r="AJ299" i="6"/>
  <c r="AP299" i="6" s="1"/>
  <c r="AH299" i="6"/>
  <c r="AN299" i="6" s="1"/>
  <c r="AC299" i="6"/>
  <c r="AD299" i="6"/>
  <c r="AS299" i="6" s="1"/>
  <c r="AB299" i="6"/>
  <c r="AQ299" i="6" s="1"/>
  <c r="O299" i="6"/>
  <c r="Z299" i="6"/>
  <c r="AT299" i="6"/>
  <c r="AL299" i="6"/>
  <c r="AI307" i="6"/>
  <c r="AO307" i="6" s="1"/>
  <c r="AJ307" i="6"/>
  <c r="AP307" i="6" s="1"/>
  <c r="AH307" i="6"/>
  <c r="AN307" i="6" s="1"/>
  <c r="AC307" i="6"/>
  <c r="AD307" i="6"/>
  <c r="AB307" i="6"/>
  <c r="O307" i="6"/>
  <c r="Z307" i="6"/>
  <c r="AF307" i="6" s="1"/>
  <c r="N307" i="6"/>
  <c r="AA307" i="6"/>
  <c r="AG307" i="6" s="1"/>
  <c r="AI315" i="6"/>
  <c r="AJ315" i="6"/>
  <c r="AH315" i="6"/>
  <c r="AN315" i="6" s="1"/>
  <c r="AC315" i="6"/>
  <c r="AD315" i="6"/>
  <c r="AS315" i="6" s="1"/>
  <c r="AB315" i="6"/>
  <c r="AQ315" i="6" s="1"/>
  <c r="O315" i="6"/>
  <c r="Z315" i="6"/>
  <c r="V315" i="6"/>
  <c r="AI323" i="6"/>
  <c r="AO323" i="6" s="1"/>
  <c r="AJ323" i="6"/>
  <c r="AP323" i="6" s="1"/>
  <c r="AH323" i="6"/>
  <c r="AN323" i="6" s="1"/>
  <c r="AC323" i="6"/>
  <c r="AD323" i="6"/>
  <c r="AS323" i="6" s="1"/>
  <c r="AB323" i="6"/>
  <c r="AQ323" i="6" s="1"/>
  <c r="O323" i="6"/>
  <c r="Z323" i="6"/>
  <c r="S323" i="6"/>
  <c r="X323" i="6" s="1"/>
  <c r="AI331" i="6"/>
  <c r="AJ331" i="6"/>
  <c r="AP331" i="6" s="1"/>
  <c r="AH331" i="6"/>
  <c r="AC331" i="6"/>
  <c r="AD331" i="6"/>
  <c r="AB331" i="6"/>
  <c r="AQ331" i="6" s="1"/>
  <c r="O331" i="6"/>
  <c r="Z331" i="6"/>
  <c r="AT331" i="6"/>
  <c r="AL331" i="6"/>
  <c r="AI339" i="6"/>
  <c r="AO339" i="6" s="1"/>
  <c r="AJ339" i="6"/>
  <c r="AP339" i="6" s="1"/>
  <c r="AH339" i="6"/>
  <c r="AN339" i="6" s="1"/>
  <c r="AC339" i="6"/>
  <c r="AD339" i="6"/>
  <c r="AB339" i="6"/>
  <c r="AQ339" i="6" s="1"/>
  <c r="O339" i="6"/>
  <c r="Z339" i="6"/>
  <c r="AF339" i="6" s="1"/>
  <c r="N339" i="6"/>
  <c r="AA339" i="6"/>
  <c r="AG339" i="6" s="1"/>
  <c r="AI347" i="6"/>
  <c r="AO347" i="6" s="1"/>
  <c r="AJ347" i="6"/>
  <c r="AP347" i="6" s="1"/>
  <c r="AH347" i="6"/>
  <c r="AN347" i="6" s="1"/>
  <c r="AC347" i="6"/>
  <c r="AD347" i="6"/>
  <c r="AB347" i="6"/>
  <c r="O347" i="6"/>
  <c r="Z347" i="6"/>
  <c r="AF347" i="6" s="1"/>
  <c r="V347" i="6"/>
  <c r="AI355" i="6"/>
  <c r="AJ355" i="6"/>
  <c r="AH355" i="6"/>
  <c r="AN355" i="6" s="1"/>
  <c r="AC355" i="6"/>
  <c r="AD355" i="6"/>
  <c r="AS355" i="6" s="1"/>
  <c r="AB355" i="6"/>
  <c r="AQ355" i="6" s="1"/>
  <c r="O355" i="6"/>
  <c r="Z355" i="6"/>
  <c r="S355" i="6"/>
  <c r="X355" i="6" s="1"/>
  <c r="H355" i="6" s="1"/>
  <c r="AI363" i="6"/>
  <c r="AJ363" i="6"/>
  <c r="AP363" i="6" s="1"/>
  <c r="AH363" i="6"/>
  <c r="AN363" i="6" s="1"/>
  <c r="AC363" i="6"/>
  <c r="AD363" i="6"/>
  <c r="AS363" i="6" s="1"/>
  <c r="AB363" i="6"/>
  <c r="AQ363" i="6" s="1"/>
  <c r="O363" i="6"/>
  <c r="Z363" i="6"/>
  <c r="AT363" i="6"/>
  <c r="AL363" i="6"/>
  <c r="AI371" i="6"/>
  <c r="AJ371" i="6"/>
  <c r="AP371" i="6" s="1"/>
  <c r="AH371" i="6"/>
  <c r="AC371" i="6"/>
  <c r="AD371" i="6"/>
  <c r="AB371" i="6"/>
  <c r="AQ371" i="6" s="1"/>
  <c r="O371" i="6"/>
  <c r="Z371" i="6"/>
  <c r="N371" i="6"/>
  <c r="AA371" i="6"/>
  <c r="AG371" i="6" s="1"/>
  <c r="AI379" i="6"/>
  <c r="AO379" i="6" s="1"/>
  <c r="AJ379" i="6"/>
  <c r="AP379" i="6" s="1"/>
  <c r="AH379" i="6"/>
  <c r="AN379" i="6" s="1"/>
  <c r="AC379" i="6"/>
  <c r="AD379" i="6"/>
  <c r="AS379" i="6" s="1"/>
  <c r="AB379" i="6"/>
  <c r="AQ379" i="6" s="1"/>
  <c r="O379" i="6"/>
  <c r="Z379" i="6"/>
  <c r="AF379" i="6" s="1"/>
  <c r="V379" i="6"/>
  <c r="AI387" i="6"/>
  <c r="AO387" i="6" s="1"/>
  <c r="AJ387" i="6"/>
  <c r="AP387" i="6" s="1"/>
  <c r="AH387" i="6"/>
  <c r="AN387" i="6" s="1"/>
  <c r="AB387" i="6"/>
  <c r="AC387" i="6"/>
  <c r="AD387" i="6"/>
  <c r="O387" i="6"/>
  <c r="Z387" i="6"/>
  <c r="AF387" i="6" s="1"/>
  <c r="S387" i="6"/>
  <c r="X387" i="6" s="1"/>
  <c r="H387" i="6" s="1"/>
  <c r="AI395" i="6"/>
  <c r="AJ395" i="6"/>
  <c r="AH395" i="6"/>
  <c r="AB395" i="6"/>
  <c r="AQ395" i="6" s="1"/>
  <c r="AC395" i="6"/>
  <c r="AR395" i="6" s="1"/>
  <c r="AD395" i="6"/>
  <c r="AS395" i="6" s="1"/>
  <c r="O395" i="6"/>
  <c r="AK395" i="6"/>
  <c r="AE395" i="6" s="1"/>
  <c r="AJ403" i="6"/>
  <c r="AP403" i="6" s="1"/>
  <c r="AH403" i="6"/>
  <c r="AI403" i="6"/>
  <c r="AO403" i="6" s="1"/>
  <c r="AB403" i="6"/>
  <c r="AQ403" i="6" s="1"/>
  <c r="AC403" i="6"/>
  <c r="AD403" i="6"/>
  <c r="AT403" i="6"/>
  <c r="AK403" i="6"/>
  <c r="AE403" i="6" s="1"/>
  <c r="AH411" i="6"/>
  <c r="AI411" i="6"/>
  <c r="AO411" i="6" s="1"/>
  <c r="AJ411" i="6"/>
  <c r="AP411" i="6" s="1"/>
  <c r="AB411" i="6"/>
  <c r="AC411" i="6"/>
  <c r="AR411" i="6" s="1"/>
  <c r="AD411" i="6"/>
  <c r="AS411" i="6" s="1"/>
  <c r="AT411" i="6"/>
  <c r="AK411" i="6"/>
  <c r="AH419" i="6"/>
  <c r="AI419" i="6"/>
  <c r="AO419" i="6" s="1"/>
  <c r="AJ419" i="6"/>
  <c r="AP419" i="6" s="1"/>
  <c r="AB419" i="6"/>
  <c r="AQ419" i="6" s="1"/>
  <c r="AC419" i="6"/>
  <c r="AR419" i="6" s="1"/>
  <c r="AD419" i="6"/>
  <c r="AS419" i="6" s="1"/>
  <c r="AT419" i="6"/>
  <c r="AK419" i="6"/>
  <c r="AE419" i="6" s="1"/>
  <c r="AH427" i="6"/>
  <c r="AI427" i="6"/>
  <c r="AJ427" i="6"/>
  <c r="AB427" i="6"/>
  <c r="AQ427" i="6" s="1"/>
  <c r="AC427" i="6"/>
  <c r="AR427" i="6" s="1"/>
  <c r="AD427" i="6"/>
  <c r="AS427" i="6" s="1"/>
  <c r="AK427" i="6"/>
  <c r="AE427" i="6" s="1"/>
  <c r="AH435" i="6"/>
  <c r="AI435" i="6"/>
  <c r="AO435" i="6" s="1"/>
  <c r="AJ435" i="6"/>
  <c r="AP435" i="6" s="1"/>
  <c r="AB435" i="6"/>
  <c r="AQ435" i="6" s="1"/>
  <c r="AC435" i="6"/>
  <c r="AD435" i="6"/>
  <c r="AT435" i="6"/>
  <c r="AK435" i="6"/>
  <c r="AE435" i="6" s="1"/>
  <c r="AH443" i="6"/>
  <c r="AI443" i="6"/>
  <c r="AO443" i="6" s="1"/>
  <c r="AJ443" i="6"/>
  <c r="AP443" i="6" s="1"/>
  <c r="AB443" i="6"/>
  <c r="AC443" i="6"/>
  <c r="AR443" i="6" s="1"/>
  <c r="AD443" i="6"/>
  <c r="AS443" i="6" s="1"/>
  <c r="AT443" i="6"/>
  <c r="AK443" i="6"/>
  <c r="AH451" i="6"/>
  <c r="AI451" i="6"/>
  <c r="AO451" i="6" s="1"/>
  <c r="AJ451" i="6"/>
  <c r="AP451" i="6" s="1"/>
  <c r="AB451" i="6"/>
  <c r="AQ451" i="6" s="1"/>
  <c r="AC451" i="6"/>
  <c r="AR451" i="6" s="1"/>
  <c r="AD451" i="6"/>
  <c r="AS451" i="6" s="1"/>
  <c r="AT451" i="6"/>
  <c r="AK451" i="6"/>
  <c r="AH459" i="6"/>
  <c r="AI459" i="6"/>
  <c r="AJ459" i="6"/>
  <c r="AB459" i="6"/>
  <c r="AQ459" i="6" s="1"/>
  <c r="AC459" i="6"/>
  <c r="AR459" i="6" s="1"/>
  <c r="AD459" i="6"/>
  <c r="AS459" i="6" s="1"/>
  <c r="AK459" i="6"/>
  <c r="AE459" i="6" s="1"/>
  <c r="AH467" i="6"/>
  <c r="AI467" i="6"/>
  <c r="AO467" i="6" s="1"/>
  <c r="AJ467" i="6"/>
  <c r="AP467" i="6" s="1"/>
  <c r="AB467" i="6"/>
  <c r="AQ467" i="6" s="1"/>
  <c r="AC467" i="6"/>
  <c r="AD467" i="6"/>
  <c r="AT467" i="6"/>
  <c r="AK467" i="6"/>
  <c r="AE467" i="6" s="1"/>
  <c r="AH475" i="6"/>
  <c r="AI475" i="6"/>
  <c r="AO475" i="6" s="1"/>
  <c r="AJ475" i="6"/>
  <c r="AP475" i="6" s="1"/>
  <c r="AB475" i="6"/>
  <c r="AC475" i="6"/>
  <c r="AR475" i="6" s="1"/>
  <c r="AD475" i="6"/>
  <c r="AS475" i="6" s="1"/>
  <c r="AT475" i="6"/>
  <c r="AK475" i="6"/>
  <c r="AH483" i="6"/>
  <c r="AI483" i="6"/>
  <c r="AO483" i="6" s="1"/>
  <c r="AJ483" i="6"/>
  <c r="AP483" i="6" s="1"/>
  <c r="AB483" i="6"/>
  <c r="AQ483" i="6" s="1"/>
  <c r="AC483" i="6"/>
  <c r="AR483" i="6" s="1"/>
  <c r="AD483" i="6"/>
  <c r="AS483" i="6" s="1"/>
  <c r="AT483" i="6"/>
  <c r="AK483" i="6"/>
  <c r="AE483" i="6" s="1"/>
  <c r="AH491" i="6"/>
  <c r="AI491" i="6"/>
  <c r="AJ491" i="6"/>
  <c r="AB491" i="6"/>
  <c r="AQ491" i="6" s="1"/>
  <c r="AC491" i="6"/>
  <c r="AR491" i="6" s="1"/>
  <c r="AD491" i="6"/>
  <c r="AS491" i="6" s="1"/>
  <c r="AK491" i="6"/>
  <c r="AE491" i="6" s="1"/>
  <c r="AH499" i="6"/>
  <c r="AI499" i="6"/>
  <c r="AO499" i="6" s="1"/>
  <c r="AJ499" i="6"/>
  <c r="AP499" i="6" s="1"/>
  <c r="AB499" i="6"/>
  <c r="AQ499" i="6" s="1"/>
  <c r="AC499" i="6"/>
  <c r="AD499" i="6"/>
  <c r="AT499" i="6"/>
  <c r="AK499" i="6"/>
  <c r="AE499" i="6" s="1"/>
  <c r="AH507" i="6"/>
  <c r="AI507" i="6"/>
  <c r="AO507" i="6" s="1"/>
  <c r="AJ507" i="6"/>
  <c r="AP507" i="6" s="1"/>
  <c r="AB507" i="6"/>
  <c r="AD507" i="6"/>
  <c r="AS507" i="6" s="1"/>
  <c r="AC507" i="6"/>
  <c r="AR507" i="6" s="1"/>
  <c r="AT507" i="6"/>
  <c r="AK507" i="6"/>
  <c r="AH515" i="6"/>
  <c r="AI515" i="6"/>
  <c r="AO515" i="6" s="1"/>
  <c r="AJ515" i="6"/>
  <c r="AP515" i="6" s="1"/>
  <c r="AD515" i="6"/>
  <c r="AS515" i="6" s="1"/>
  <c r="AB515" i="6"/>
  <c r="AQ515" i="6" s="1"/>
  <c r="AC515" i="6"/>
  <c r="AR515" i="6" s="1"/>
  <c r="AT515" i="6"/>
  <c r="AK515" i="6"/>
  <c r="AE515" i="6" s="1"/>
  <c r="AH523" i="6"/>
  <c r="AI523" i="6"/>
  <c r="AJ523" i="6"/>
  <c r="AC523" i="6"/>
  <c r="AR523" i="6" s="1"/>
  <c r="AD523" i="6"/>
  <c r="AS523" i="6" s="1"/>
  <c r="AB523" i="6"/>
  <c r="AQ523" i="6" s="1"/>
  <c r="AK523" i="6"/>
  <c r="AE523" i="6" s="1"/>
  <c r="AH531" i="6"/>
  <c r="AI531" i="6"/>
  <c r="AO531" i="6" s="1"/>
  <c r="AJ531" i="6"/>
  <c r="AP531" i="6" s="1"/>
  <c r="AC531" i="6"/>
  <c r="AD531" i="6"/>
  <c r="AB531" i="6"/>
  <c r="AQ531" i="6" s="1"/>
  <c r="AT531" i="6"/>
  <c r="AK531" i="6"/>
  <c r="AE531" i="6" s="1"/>
  <c r="AH539" i="6"/>
  <c r="AI539" i="6"/>
  <c r="AO539" i="6" s="1"/>
  <c r="AJ539" i="6"/>
  <c r="AP539" i="6" s="1"/>
  <c r="AC539" i="6"/>
  <c r="AR539" i="6" s="1"/>
  <c r="AD539" i="6"/>
  <c r="AS539" i="6" s="1"/>
  <c r="AB539" i="6"/>
  <c r="AT539" i="6"/>
  <c r="AK539" i="6"/>
  <c r="AH547" i="6"/>
  <c r="AI547" i="6"/>
  <c r="AO547" i="6" s="1"/>
  <c r="AJ547" i="6"/>
  <c r="AP547" i="6" s="1"/>
  <c r="AC547" i="6"/>
  <c r="AR547" i="6" s="1"/>
  <c r="AD547" i="6"/>
  <c r="AS547" i="6" s="1"/>
  <c r="AB547" i="6"/>
  <c r="AQ547" i="6" s="1"/>
  <c r="AT547" i="6"/>
  <c r="AK547" i="6"/>
  <c r="AE547" i="6" s="1"/>
  <c r="AH555" i="6"/>
  <c r="AI555" i="6"/>
  <c r="AJ555" i="6"/>
  <c r="AC555" i="6"/>
  <c r="AR555" i="6" s="1"/>
  <c r="AD555" i="6"/>
  <c r="AS555" i="6" s="1"/>
  <c r="AB555" i="6"/>
  <c r="AQ555" i="6" s="1"/>
  <c r="AK555" i="6"/>
  <c r="AE555" i="6" s="1"/>
  <c r="AH563" i="6"/>
  <c r="AI563" i="6"/>
  <c r="AO563" i="6" s="1"/>
  <c r="AJ563" i="6"/>
  <c r="AP563" i="6" s="1"/>
  <c r="AC563" i="6"/>
  <c r="AD563" i="6"/>
  <c r="AB563" i="6"/>
  <c r="AQ563" i="6" s="1"/>
  <c r="AT563" i="6"/>
  <c r="AK563" i="6"/>
  <c r="AH571" i="6"/>
  <c r="AI571" i="6"/>
  <c r="AO571" i="6" s="1"/>
  <c r="AJ571" i="6"/>
  <c r="AP571" i="6" s="1"/>
  <c r="AC571" i="6"/>
  <c r="AR571" i="6" s="1"/>
  <c r="AD571" i="6"/>
  <c r="AS571" i="6" s="1"/>
  <c r="AB571" i="6"/>
  <c r="AT571" i="6"/>
  <c r="AK571" i="6"/>
  <c r="AH579" i="6"/>
  <c r="AI579" i="6"/>
  <c r="AO579" i="6" s="1"/>
  <c r="AJ579" i="6"/>
  <c r="AP579" i="6" s="1"/>
  <c r="AC579" i="6"/>
  <c r="AR579" i="6" s="1"/>
  <c r="AD579" i="6"/>
  <c r="AS579" i="6" s="1"/>
  <c r="AB579" i="6"/>
  <c r="AQ579" i="6" s="1"/>
  <c r="AT579" i="6"/>
  <c r="AK579" i="6"/>
  <c r="AE579" i="6" s="1"/>
  <c r="AH587" i="6"/>
  <c r="AI587" i="6"/>
  <c r="AJ587" i="6"/>
  <c r="AC587" i="6"/>
  <c r="AR587" i="6" s="1"/>
  <c r="AD587" i="6"/>
  <c r="AS587" i="6" s="1"/>
  <c r="AB587" i="6"/>
  <c r="AQ587" i="6" s="1"/>
  <c r="AK587" i="6"/>
  <c r="AE587" i="6" s="1"/>
  <c r="AH595" i="6"/>
  <c r="AI595" i="6"/>
  <c r="AO595" i="6" s="1"/>
  <c r="AJ595" i="6"/>
  <c r="AP595" i="6" s="1"/>
  <c r="AC595" i="6"/>
  <c r="AD595" i="6"/>
  <c r="AB595" i="6"/>
  <c r="AQ595" i="6" s="1"/>
  <c r="AT595" i="6"/>
  <c r="AK595" i="6"/>
  <c r="AE595" i="6" s="1"/>
  <c r="AH603" i="6"/>
  <c r="AI603" i="6"/>
  <c r="AO603" i="6" s="1"/>
  <c r="AJ603" i="6"/>
  <c r="AP603" i="6" s="1"/>
  <c r="AC603" i="6"/>
  <c r="AR603" i="6" s="1"/>
  <c r="AD603" i="6"/>
  <c r="AS603" i="6" s="1"/>
  <c r="AB603" i="6"/>
  <c r="AT603" i="6"/>
  <c r="AK603" i="6"/>
  <c r="AH611" i="6"/>
  <c r="AI611" i="6"/>
  <c r="AO611" i="6" s="1"/>
  <c r="AJ611" i="6"/>
  <c r="AP611" i="6" s="1"/>
  <c r="AC611" i="6"/>
  <c r="AR611" i="6" s="1"/>
  <c r="AD611" i="6"/>
  <c r="AS611" i="6" s="1"/>
  <c r="AB611" i="6"/>
  <c r="AQ611" i="6" s="1"/>
  <c r="AT611" i="6"/>
  <c r="AK611" i="6"/>
  <c r="AH619" i="6"/>
  <c r="AI619" i="6"/>
  <c r="AJ619" i="6"/>
  <c r="AC619" i="6"/>
  <c r="AR619" i="6" s="1"/>
  <c r="AD619" i="6"/>
  <c r="AS619" i="6" s="1"/>
  <c r="AB619" i="6"/>
  <c r="AQ619" i="6" s="1"/>
  <c r="AK619" i="6"/>
  <c r="AE619" i="6" s="1"/>
  <c r="AH627" i="6"/>
  <c r="AI627" i="6"/>
  <c r="AO627" i="6" s="1"/>
  <c r="AJ627" i="6"/>
  <c r="AP627" i="6" s="1"/>
  <c r="AC627" i="6"/>
  <c r="AD627" i="6"/>
  <c r="AB627" i="6"/>
  <c r="AQ627" i="6" s="1"/>
  <c r="AT627" i="6"/>
  <c r="AK627" i="6"/>
  <c r="AE627" i="6" s="1"/>
  <c r="AH635" i="6"/>
  <c r="AI635" i="6"/>
  <c r="AO635" i="6" s="1"/>
  <c r="AJ635" i="6"/>
  <c r="AP635" i="6" s="1"/>
  <c r="AC635" i="6"/>
  <c r="AR635" i="6" s="1"/>
  <c r="AD635" i="6"/>
  <c r="AS635" i="6" s="1"/>
  <c r="AB635" i="6"/>
  <c r="AT635" i="6"/>
  <c r="AK635" i="6"/>
  <c r="AH643" i="6"/>
  <c r="AI643" i="6"/>
  <c r="AO643" i="6" s="1"/>
  <c r="AJ643" i="6"/>
  <c r="AP643" i="6" s="1"/>
  <c r="AC643" i="6"/>
  <c r="AR643" i="6" s="1"/>
  <c r="AD643" i="6"/>
  <c r="AS643" i="6" s="1"/>
  <c r="AB643" i="6"/>
  <c r="AQ643" i="6" s="1"/>
  <c r="AT643" i="6"/>
  <c r="AK643" i="6"/>
  <c r="AH651" i="6"/>
  <c r="AI651" i="6"/>
  <c r="AJ651" i="6"/>
  <c r="AC651" i="6"/>
  <c r="AR651" i="6" s="1"/>
  <c r="AD651" i="6"/>
  <c r="AS651" i="6" s="1"/>
  <c r="AB651" i="6"/>
  <c r="AQ651" i="6" s="1"/>
  <c r="AK651" i="6"/>
  <c r="AE651" i="6" s="1"/>
  <c r="AH659" i="6"/>
  <c r="AI659" i="6"/>
  <c r="AO659" i="6" s="1"/>
  <c r="AJ659" i="6"/>
  <c r="AP659" i="6" s="1"/>
  <c r="AC659" i="6"/>
  <c r="AD659" i="6"/>
  <c r="AB659" i="6"/>
  <c r="AQ659" i="6" s="1"/>
  <c r="AT659" i="6"/>
  <c r="AK659" i="6"/>
  <c r="AE659" i="6" s="1"/>
  <c r="AH667" i="6"/>
  <c r="AI667" i="6"/>
  <c r="AO667" i="6" s="1"/>
  <c r="AJ667" i="6"/>
  <c r="AP667" i="6" s="1"/>
  <c r="AC667" i="6"/>
  <c r="AR667" i="6" s="1"/>
  <c r="AD667" i="6"/>
  <c r="AS667" i="6" s="1"/>
  <c r="AB667" i="6"/>
  <c r="AT667" i="6"/>
  <c r="AK667" i="6"/>
  <c r="AI675" i="6"/>
  <c r="AO675" i="6" s="1"/>
  <c r="AJ675" i="6"/>
  <c r="AP675" i="6" s="1"/>
  <c r="AH675" i="6"/>
  <c r="AC675" i="6"/>
  <c r="AR675" i="6" s="1"/>
  <c r="AD675" i="6"/>
  <c r="AS675" i="6" s="1"/>
  <c r="AB675" i="6"/>
  <c r="AQ675" i="6" s="1"/>
  <c r="AT675" i="6"/>
  <c r="AK675" i="6"/>
  <c r="AE675" i="6" s="1"/>
  <c r="AI683" i="6"/>
  <c r="AJ683" i="6"/>
  <c r="AH683" i="6"/>
  <c r="AC683" i="6"/>
  <c r="AR683" i="6" s="1"/>
  <c r="AB683" i="6"/>
  <c r="AQ683" i="6" s="1"/>
  <c r="AD683" i="6"/>
  <c r="AS683" i="6" s="1"/>
  <c r="AK683" i="6"/>
  <c r="AE683" i="6" s="1"/>
  <c r="AI691" i="6"/>
  <c r="AO691" i="6" s="1"/>
  <c r="AH691" i="6"/>
  <c r="AJ691" i="6"/>
  <c r="AP691" i="6" s="1"/>
  <c r="AC691" i="6"/>
  <c r="AB691" i="6"/>
  <c r="AQ691" i="6" s="1"/>
  <c r="AD691" i="6"/>
  <c r="AT691" i="6"/>
  <c r="AK691" i="6"/>
  <c r="AE691" i="6" s="1"/>
  <c r="AI699" i="6"/>
  <c r="AO699" i="6" s="1"/>
  <c r="AH699" i="6"/>
  <c r="AJ699" i="6"/>
  <c r="AP699" i="6" s="1"/>
  <c r="AC699" i="6"/>
  <c r="AR699" i="6" s="1"/>
  <c r="AB699" i="6"/>
  <c r="AD699" i="6"/>
  <c r="AS699" i="6" s="1"/>
  <c r="AT699" i="6"/>
  <c r="AK699" i="6"/>
  <c r="AI707" i="6"/>
  <c r="AO707" i="6" s="1"/>
  <c r="AH707" i="6"/>
  <c r="AJ707" i="6"/>
  <c r="AP707" i="6" s="1"/>
  <c r="AC707" i="6"/>
  <c r="AR707" i="6" s="1"/>
  <c r="AB707" i="6"/>
  <c r="AQ707" i="6" s="1"/>
  <c r="AD707" i="6"/>
  <c r="AS707" i="6" s="1"/>
  <c r="AT707" i="6"/>
  <c r="AK707" i="6"/>
  <c r="AE707" i="6" s="1"/>
  <c r="AI715" i="6"/>
  <c r="AH715" i="6"/>
  <c r="AJ715" i="6"/>
  <c r="AC715" i="6"/>
  <c r="AR715" i="6" s="1"/>
  <c r="AB715" i="6"/>
  <c r="AQ715" i="6" s="1"/>
  <c r="AD715" i="6"/>
  <c r="AS715" i="6" s="1"/>
  <c r="AK715" i="6"/>
  <c r="AE715" i="6" s="1"/>
  <c r="AI723" i="6"/>
  <c r="AO723" i="6" s="1"/>
  <c r="AH723" i="6"/>
  <c r="AJ723" i="6"/>
  <c r="AP723" i="6" s="1"/>
  <c r="AC723" i="6"/>
  <c r="AB723" i="6"/>
  <c r="AQ723" i="6" s="1"/>
  <c r="AD723" i="6"/>
  <c r="AT723" i="6"/>
  <c r="AK723" i="6"/>
  <c r="AE723" i="6" s="1"/>
  <c r="AI731" i="6"/>
  <c r="AO731" i="6" s="1"/>
  <c r="AH731" i="6"/>
  <c r="AJ731" i="6"/>
  <c r="AP731" i="6" s="1"/>
  <c r="AC731" i="6"/>
  <c r="AR731" i="6" s="1"/>
  <c r="AB731" i="6"/>
  <c r="AD731" i="6"/>
  <c r="AS731" i="6" s="1"/>
  <c r="AT731" i="6"/>
  <c r="AK731" i="6"/>
  <c r="AI739" i="6"/>
  <c r="AO739" i="6" s="1"/>
  <c r="AH739" i="6"/>
  <c r="AJ739" i="6"/>
  <c r="AP739" i="6" s="1"/>
  <c r="AC739" i="6"/>
  <c r="AR739" i="6" s="1"/>
  <c r="AB739" i="6"/>
  <c r="AQ739" i="6" s="1"/>
  <c r="AD739" i="6"/>
  <c r="AS739" i="6" s="1"/>
  <c r="AT739" i="6"/>
  <c r="AK739" i="6"/>
  <c r="AE739" i="6" s="1"/>
  <c r="AI747" i="6"/>
  <c r="AH747" i="6"/>
  <c r="AJ747" i="6"/>
  <c r="AC747" i="6"/>
  <c r="AR747" i="6" s="1"/>
  <c r="AB747" i="6"/>
  <c r="AQ747" i="6" s="1"/>
  <c r="AD747" i="6"/>
  <c r="AS747" i="6" s="1"/>
  <c r="AK747" i="6"/>
  <c r="AE747" i="6" s="1"/>
  <c r="AI755" i="6"/>
  <c r="AO755" i="6" s="1"/>
  <c r="AH755" i="6"/>
  <c r="AJ755" i="6"/>
  <c r="AP755" i="6" s="1"/>
  <c r="AC755" i="6"/>
  <c r="AB755" i="6"/>
  <c r="AQ755" i="6" s="1"/>
  <c r="AD755" i="6"/>
  <c r="AT755" i="6"/>
  <c r="AK755" i="6"/>
  <c r="AE755" i="6" s="1"/>
  <c r="AI763" i="6"/>
  <c r="AO763" i="6" s="1"/>
  <c r="AH763" i="6"/>
  <c r="AJ763" i="6"/>
  <c r="AP763" i="6" s="1"/>
  <c r="AC763" i="6"/>
  <c r="AR763" i="6" s="1"/>
  <c r="AB763" i="6"/>
  <c r="AD763" i="6"/>
  <c r="AS763" i="6" s="1"/>
  <c r="AT763" i="6"/>
  <c r="AK763" i="6"/>
  <c r="AI771" i="6"/>
  <c r="AO771" i="6" s="1"/>
  <c r="AJ771" i="6"/>
  <c r="AP771" i="6" s="1"/>
  <c r="AH771" i="6"/>
  <c r="AC771" i="6"/>
  <c r="AR771" i="6" s="1"/>
  <c r="AB771" i="6"/>
  <c r="AQ771" i="6" s="1"/>
  <c r="AD771" i="6"/>
  <c r="AS771" i="6" s="1"/>
  <c r="AT771" i="6"/>
  <c r="AK771" i="6"/>
  <c r="AE771" i="6" s="1"/>
  <c r="AI779" i="6"/>
  <c r="AH779" i="6"/>
  <c r="AJ779" i="6"/>
  <c r="AB779" i="6"/>
  <c r="AQ779" i="6" s="1"/>
  <c r="AC779" i="6"/>
  <c r="AR779" i="6" s="1"/>
  <c r="AD779" i="6"/>
  <c r="AS779" i="6" s="1"/>
  <c r="AK779" i="6"/>
  <c r="AE779" i="6" s="1"/>
  <c r="AH787" i="6"/>
  <c r="AI787" i="6"/>
  <c r="AO787" i="6" s="1"/>
  <c r="AJ787" i="6"/>
  <c r="AP787" i="6" s="1"/>
  <c r="AC787" i="6"/>
  <c r="AD787" i="6"/>
  <c r="AB787" i="6"/>
  <c r="AQ787" i="6" s="1"/>
  <c r="AT787" i="6"/>
  <c r="AK787" i="6"/>
  <c r="AE787" i="6" s="1"/>
  <c r="AH795" i="6"/>
  <c r="AI795" i="6"/>
  <c r="AO795" i="6" s="1"/>
  <c r="AJ795" i="6"/>
  <c r="AP795" i="6" s="1"/>
  <c r="AC795" i="6"/>
  <c r="AR795" i="6" s="1"/>
  <c r="AD795" i="6"/>
  <c r="AS795" i="6" s="1"/>
  <c r="AB795" i="6"/>
  <c r="AT795" i="6"/>
  <c r="AK795" i="6"/>
  <c r="AH803" i="6"/>
  <c r="AI803" i="6"/>
  <c r="AO803" i="6" s="1"/>
  <c r="AJ803" i="6"/>
  <c r="AP803" i="6" s="1"/>
  <c r="AB803" i="6"/>
  <c r="AQ803" i="6" s="1"/>
  <c r="AC803" i="6"/>
  <c r="AR803" i="6" s="1"/>
  <c r="AD803" i="6"/>
  <c r="AS803" i="6" s="1"/>
  <c r="AT803" i="6"/>
  <c r="AK803" i="6"/>
  <c r="AE803" i="6" s="1"/>
  <c r="AH811" i="6"/>
  <c r="AI811" i="6"/>
  <c r="AJ811" i="6"/>
  <c r="AB811" i="6"/>
  <c r="AQ811" i="6" s="1"/>
  <c r="AC811" i="6"/>
  <c r="AR811" i="6" s="1"/>
  <c r="AD811" i="6"/>
  <c r="AS811" i="6" s="1"/>
  <c r="AK811" i="6"/>
  <c r="AE811" i="6" s="1"/>
  <c r="AH819" i="6"/>
  <c r="AI819" i="6"/>
  <c r="AO819" i="6" s="1"/>
  <c r="AJ819" i="6"/>
  <c r="AP819" i="6" s="1"/>
  <c r="AC819" i="6"/>
  <c r="AB819" i="6"/>
  <c r="AQ819" i="6" s="1"/>
  <c r="AD819" i="6"/>
  <c r="AT819" i="6"/>
  <c r="AK819" i="6"/>
  <c r="AH827" i="6"/>
  <c r="AI827" i="6"/>
  <c r="AO827" i="6" s="1"/>
  <c r="AJ827" i="6"/>
  <c r="AP827" i="6" s="1"/>
  <c r="AC827" i="6"/>
  <c r="AR827" i="6" s="1"/>
  <c r="AD827" i="6"/>
  <c r="AS827" i="6" s="1"/>
  <c r="AB827" i="6"/>
  <c r="AT827" i="6"/>
  <c r="AK827" i="6"/>
  <c r="AH835" i="6"/>
  <c r="AI835" i="6"/>
  <c r="AO835" i="6" s="1"/>
  <c r="AJ835" i="6"/>
  <c r="AP835" i="6" s="1"/>
  <c r="AB835" i="6"/>
  <c r="AQ835" i="6" s="1"/>
  <c r="AC835" i="6"/>
  <c r="AR835" i="6" s="1"/>
  <c r="AD835" i="6"/>
  <c r="AS835" i="6" s="1"/>
  <c r="AT835" i="6"/>
  <c r="AK835" i="6"/>
  <c r="AH843" i="6"/>
  <c r="AI843" i="6"/>
  <c r="AJ843" i="6"/>
  <c r="AB843" i="6"/>
  <c r="AQ843" i="6" s="1"/>
  <c r="AC843" i="6"/>
  <c r="AR843" i="6" s="1"/>
  <c r="AD843" i="6"/>
  <c r="AS843" i="6" s="1"/>
  <c r="AK843" i="6"/>
  <c r="AE843" i="6" s="1"/>
  <c r="AH851" i="6"/>
  <c r="AI851" i="6"/>
  <c r="AO851" i="6" s="1"/>
  <c r="AJ851" i="6"/>
  <c r="AP851" i="6" s="1"/>
  <c r="AC851" i="6"/>
  <c r="AD851" i="6"/>
  <c r="AB851" i="6"/>
  <c r="AQ851" i="6" s="1"/>
  <c r="AT851" i="6"/>
  <c r="AK851" i="6"/>
  <c r="AE851" i="6" s="1"/>
  <c r="AH859" i="6"/>
  <c r="AI859" i="6"/>
  <c r="AO859" i="6" s="1"/>
  <c r="AJ859" i="6"/>
  <c r="AP859" i="6" s="1"/>
  <c r="AC859" i="6"/>
  <c r="AR859" i="6" s="1"/>
  <c r="AD859" i="6"/>
  <c r="AS859" i="6" s="1"/>
  <c r="AB859" i="6"/>
  <c r="AT859" i="6"/>
  <c r="AK859" i="6"/>
  <c r="AH867" i="6"/>
  <c r="AI867" i="6"/>
  <c r="AO867" i="6" s="1"/>
  <c r="AJ867" i="6"/>
  <c r="AP867" i="6" s="1"/>
  <c r="AB867" i="6"/>
  <c r="AQ867" i="6" s="1"/>
  <c r="AC867" i="6"/>
  <c r="AR867" i="6" s="1"/>
  <c r="AD867" i="6"/>
  <c r="AS867" i="6" s="1"/>
  <c r="AT867" i="6"/>
  <c r="AK867" i="6"/>
  <c r="AH875" i="6"/>
  <c r="AI875" i="6"/>
  <c r="AJ875" i="6"/>
  <c r="AB875" i="6"/>
  <c r="AQ875" i="6" s="1"/>
  <c r="AC875" i="6"/>
  <c r="AR875" i="6" s="1"/>
  <c r="AD875" i="6"/>
  <c r="AS875" i="6" s="1"/>
  <c r="AK875" i="6"/>
  <c r="AE875" i="6" s="1"/>
  <c r="AH883" i="6"/>
  <c r="AI883" i="6"/>
  <c r="AO883" i="6" s="1"/>
  <c r="AJ883" i="6"/>
  <c r="AP883" i="6" s="1"/>
  <c r="AC883" i="6"/>
  <c r="AB883" i="6"/>
  <c r="AQ883" i="6" s="1"/>
  <c r="AD883" i="6"/>
  <c r="AT883" i="6"/>
  <c r="AK883" i="6"/>
  <c r="AE883" i="6" s="1"/>
  <c r="AH891" i="6"/>
  <c r="AI891" i="6"/>
  <c r="AO891" i="6" s="1"/>
  <c r="AJ891" i="6"/>
  <c r="AP891" i="6" s="1"/>
  <c r="AC891" i="6"/>
  <c r="AR891" i="6" s="1"/>
  <c r="AD891" i="6"/>
  <c r="AS891" i="6" s="1"/>
  <c r="AB891" i="6"/>
  <c r="AT891" i="6"/>
  <c r="AK891" i="6"/>
  <c r="AI899" i="6"/>
  <c r="AO899" i="6" s="1"/>
  <c r="AJ899" i="6"/>
  <c r="AP899" i="6" s="1"/>
  <c r="AH899" i="6"/>
  <c r="AB899" i="6"/>
  <c r="AQ899" i="6" s="1"/>
  <c r="AC899" i="6"/>
  <c r="AR899" i="6" s="1"/>
  <c r="AD899" i="6"/>
  <c r="AS899" i="6" s="1"/>
  <c r="AT899" i="6"/>
  <c r="AK899" i="6"/>
  <c r="AE899" i="6" s="1"/>
  <c r="AI907" i="6"/>
  <c r="AJ907" i="6"/>
  <c r="AH907" i="6"/>
  <c r="AB907" i="6"/>
  <c r="AQ907" i="6" s="1"/>
  <c r="AD907" i="6"/>
  <c r="AS907" i="6" s="1"/>
  <c r="AC907" i="6"/>
  <c r="AR907" i="6" s="1"/>
  <c r="AK907" i="6"/>
  <c r="AE907" i="6" s="1"/>
  <c r="AI915" i="6"/>
  <c r="AO915" i="6" s="1"/>
  <c r="AJ915" i="6"/>
  <c r="AP915" i="6" s="1"/>
  <c r="AH915" i="6"/>
  <c r="AC915" i="6"/>
  <c r="AD915" i="6"/>
  <c r="AB915" i="6"/>
  <c r="AQ915" i="6" s="1"/>
  <c r="AT915" i="6"/>
  <c r="AK915" i="6"/>
  <c r="AE915" i="6" s="1"/>
  <c r="AI923" i="6"/>
  <c r="AO923" i="6" s="1"/>
  <c r="AJ923" i="6"/>
  <c r="AP923" i="6" s="1"/>
  <c r="AH923" i="6"/>
  <c r="AC923" i="6"/>
  <c r="AR923" i="6" s="1"/>
  <c r="AD923" i="6"/>
  <c r="AS923" i="6" s="1"/>
  <c r="AT923" i="6"/>
  <c r="AK923" i="6"/>
  <c r="AB923" i="6"/>
  <c r="AI931" i="6"/>
  <c r="AO931" i="6" s="1"/>
  <c r="AH931" i="6"/>
  <c r="AJ931" i="6"/>
  <c r="AP931" i="6" s="1"/>
  <c r="AB931" i="6"/>
  <c r="AQ931" i="6" s="1"/>
  <c r="AD931" i="6"/>
  <c r="AS931" i="6" s="1"/>
  <c r="AC931" i="6"/>
  <c r="AR931" i="6" s="1"/>
  <c r="AT931" i="6"/>
  <c r="AK931" i="6"/>
  <c r="AE931" i="6" s="1"/>
  <c r="AI939" i="6"/>
  <c r="AH939" i="6"/>
  <c r="AJ939" i="6"/>
  <c r="AB939" i="6"/>
  <c r="AQ939" i="6" s="1"/>
  <c r="AC939" i="6"/>
  <c r="AR939" i="6" s="1"/>
  <c r="AD939" i="6"/>
  <c r="AS939" i="6" s="1"/>
  <c r="AK939" i="6"/>
  <c r="AE939" i="6" s="1"/>
  <c r="AI947" i="6"/>
  <c r="AO947" i="6" s="1"/>
  <c r="AH947" i="6"/>
  <c r="AJ947" i="6"/>
  <c r="AP947" i="6" s="1"/>
  <c r="AC947" i="6"/>
  <c r="AD947" i="6"/>
  <c r="AT947" i="6"/>
  <c r="AK947" i="6"/>
  <c r="AE947" i="6" s="1"/>
  <c r="AB947" i="6"/>
  <c r="AQ947" i="6" s="1"/>
  <c r="AI955" i="6"/>
  <c r="AO955" i="6" s="1"/>
  <c r="AH955" i="6"/>
  <c r="AJ955" i="6"/>
  <c r="AP955" i="6" s="1"/>
  <c r="AB955" i="6"/>
  <c r="AC955" i="6"/>
  <c r="AR955" i="6" s="1"/>
  <c r="AD955" i="6"/>
  <c r="AS955" i="6" s="1"/>
  <c r="AT955" i="6"/>
  <c r="AK955" i="6"/>
  <c r="AI963" i="6"/>
  <c r="AO963" i="6" s="1"/>
  <c r="AH963" i="6"/>
  <c r="AJ963" i="6"/>
  <c r="AP963" i="6" s="1"/>
  <c r="AC963" i="6"/>
  <c r="AR963" i="6" s="1"/>
  <c r="AD963" i="6"/>
  <c r="AS963" i="6" s="1"/>
  <c r="AT963" i="6"/>
  <c r="AK963" i="6"/>
  <c r="AI971" i="6"/>
  <c r="AH971" i="6"/>
  <c r="AJ971" i="6"/>
  <c r="AC971" i="6"/>
  <c r="AR971" i="6" s="1"/>
  <c r="AD971" i="6"/>
  <c r="AS971" i="6" s="1"/>
  <c r="AK971" i="6"/>
  <c r="AE971" i="6" s="1"/>
  <c r="AI979" i="6"/>
  <c r="AH979" i="6"/>
  <c r="AN979" i="6" s="1"/>
  <c r="AJ979" i="6"/>
  <c r="AC979" i="6"/>
  <c r="AR979" i="6" s="1"/>
  <c r="AD979" i="6"/>
  <c r="AS979" i="6" s="1"/>
  <c r="AI987" i="6"/>
  <c r="AH987" i="6"/>
  <c r="AN987" i="6" s="1"/>
  <c r="AJ987" i="6"/>
  <c r="AP987" i="6" s="1"/>
  <c r="AC987" i="6"/>
  <c r="AR987" i="6" s="1"/>
  <c r="AD987" i="6"/>
  <c r="AS987" i="6" s="1"/>
  <c r="AI995" i="6"/>
  <c r="AH995" i="6"/>
  <c r="AN995" i="6" s="1"/>
  <c r="AJ995" i="6"/>
  <c r="AP995" i="6" s="1"/>
  <c r="AC995" i="6"/>
  <c r="AR995" i="6" s="1"/>
  <c r="AD995" i="6"/>
  <c r="AS995" i="6" s="1"/>
  <c r="AI1003" i="6"/>
  <c r="AH1003" i="6"/>
  <c r="AN1003" i="6" s="1"/>
  <c r="AJ1003" i="6"/>
  <c r="AP1003" i="6" s="1"/>
  <c r="AC1003" i="6"/>
  <c r="AR1003" i="6" s="1"/>
  <c r="AD1003" i="6"/>
  <c r="AS1003" i="6" s="1"/>
  <c r="AB1003" i="6"/>
  <c r="AQ1003" i="6" s="1"/>
  <c r="AC992" i="6"/>
  <c r="AR992" i="6" s="1"/>
  <c r="AB963" i="6"/>
  <c r="AQ963" i="6" s="1"/>
  <c r="AM984" i="6"/>
  <c r="AG984" i="6" s="1"/>
  <c r="S984" i="6"/>
  <c r="AM979" i="6"/>
  <c r="AG979" i="6" s="1"/>
  <c r="S979" i="6"/>
  <c r="AM976" i="6"/>
  <c r="AG976" i="6" s="1"/>
  <c r="S976" i="6"/>
  <c r="AM971" i="6"/>
  <c r="R971" i="6"/>
  <c r="T971" i="6" s="1"/>
  <c r="AA968" i="6"/>
  <c r="AG968" i="6" s="1"/>
  <c r="O968" i="6"/>
  <c r="U963" i="6"/>
  <c r="W963" i="6" s="1"/>
  <c r="J963" i="6" s="1"/>
  <c r="AM960" i="6"/>
  <c r="R960" i="6"/>
  <c r="T960" i="6" s="1"/>
  <c r="Y955" i="6"/>
  <c r="M955" i="6"/>
  <c r="U952" i="6"/>
  <c r="W952" i="6" s="1"/>
  <c r="J952" i="6" s="1"/>
  <c r="AA947" i="6"/>
  <c r="AG947" i="6" s="1"/>
  <c r="O947" i="6"/>
  <c r="Y944" i="6"/>
  <c r="M944" i="6"/>
  <c r="AM939" i="6"/>
  <c r="AG939" i="6" s="1"/>
  <c r="R939" i="6"/>
  <c r="AA936" i="6"/>
  <c r="AG936" i="6" s="1"/>
  <c r="O936" i="6"/>
  <c r="U931" i="6"/>
  <c r="W931" i="6" s="1"/>
  <c r="J931" i="6" s="1"/>
  <c r="AM928" i="6"/>
  <c r="AG928" i="6" s="1"/>
  <c r="R928" i="6"/>
  <c r="Y923" i="6"/>
  <c r="M923" i="6"/>
  <c r="U920" i="6"/>
  <c r="W920" i="6" s="1"/>
  <c r="J920" i="6" s="1"/>
  <c r="AA915" i="6"/>
  <c r="AG915" i="6" s="1"/>
  <c r="O915" i="6"/>
  <c r="Y912" i="6"/>
  <c r="M912" i="6"/>
  <c r="AM907" i="6"/>
  <c r="R907" i="6"/>
  <c r="T907" i="6" s="1"/>
  <c r="AA904" i="6"/>
  <c r="AG904" i="6" s="1"/>
  <c r="O904" i="6"/>
  <c r="U899" i="6"/>
  <c r="W899" i="6" s="1"/>
  <c r="J899" i="6" s="1"/>
  <c r="AM896" i="6"/>
  <c r="AG896" i="6" s="1"/>
  <c r="R896" i="6"/>
  <c r="Y891" i="6"/>
  <c r="M891" i="6"/>
  <c r="U888" i="6"/>
  <c r="W888" i="6" s="1"/>
  <c r="J888" i="6" s="1"/>
  <c r="AA883" i="6"/>
  <c r="AG883" i="6" s="1"/>
  <c r="O883" i="6"/>
  <c r="Y880" i="6"/>
  <c r="M880" i="6"/>
  <c r="AM875" i="6"/>
  <c r="AG875" i="6" s="1"/>
  <c r="R875" i="6"/>
  <c r="AA872" i="6"/>
  <c r="O872" i="6"/>
  <c r="U867" i="6"/>
  <c r="W867" i="6" s="1"/>
  <c r="J867" i="6" s="1"/>
  <c r="AM864" i="6"/>
  <c r="R864" i="6"/>
  <c r="X864" i="6" s="1"/>
  <c r="H864" i="6" s="1"/>
  <c r="Y859" i="6"/>
  <c r="M859" i="6"/>
  <c r="U856" i="6"/>
  <c r="W856" i="6" s="1"/>
  <c r="J856" i="6" s="1"/>
  <c r="AA851" i="6"/>
  <c r="O851" i="6"/>
  <c r="Y848" i="6"/>
  <c r="M848" i="6"/>
  <c r="AM843" i="6"/>
  <c r="AG843" i="6" s="1"/>
  <c r="R843" i="6"/>
  <c r="T843" i="6" s="1"/>
  <c r="AA840" i="6"/>
  <c r="AG840" i="6" s="1"/>
  <c r="O840" i="6"/>
  <c r="U835" i="6"/>
  <c r="W835" i="6" s="1"/>
  <c r="J835" i="6" s="1"/>
  <c r="AM832" i="6"/>
  <c r="AG832" i="6" s="1"/>
  <c r="R832" i="6"/>
  <c r="Y827" i="6"/>
  <c r="M827" i="6"/>
  <c r="U824" i="6"/>
  <c r="W824" i="6" s="1"/>
  <c r="J824" i="6" s="1"/>
  <c r="AA819" i="6"/>
  <c r="AG819" i="6" s="1"/>
  <c r="O819" i="6"/>
  <c r="Y816" i="6"/>
  <c r="M816" i="6"/>
  <c r="AM811" i="6"/>
  <c r="AG811" i="6" s="1"/>
  <c r="R811" i="6"/>
  <c r="AA808" i="6"/>
  <c r="AG808" i="6" s="1"/>
  <c r="O808" i="6"/>
  <c r="U803" i="6"/>
  <c r="W803" i="6" s="1"/>
  <c r="J803" i="6" s="1"/>
  <c r="AM800" i="6"/>
  <c r="AG800" i="6" s="1"/>
  <c r="R800" i="6"/>
  <c r="Y795" i="6"/>
  <c r="M795" i="6"/>
  <c r="U792" i="6"/>
  <c r="W792" i="6" s="1"/>
  <c r="J792" i="6" s="1"/>
  <c r="AA787" i="6"/>
  <c r="AG787" i="6" s="1"/>
  <c r="O787" i="6"/>
  <c r="Y784" i="6"/>
  <c r="M784" i="6"/>
  <c r="AM779" i="6"/>
  <c r="AG779" i="6" s="1"/>
  <c r="R779" i="6"/>
  <c r="AA776" i="6"/>
  <c r="AG776" i="6" s="1"/>
  <c r="O776" i="6"/>
  <c r="U771" i="6"/>
  <c r="W771" i="6" s="1"/>
  <c r="J771" i="6" s="1"/>
  <c r="AM768" i="6"/>
  <c r="AG768" i="6" s="1"/>
  <c r="R768" i="6"/>
  <c r="Y763" i="6"/>
  <c r="M763" i="6"/>
  <c r="U760" i="6"/>
  <c r="W760" i="6" s="1"/>
  <c r="J760" i="6" s="1"/>
  <c r="AA755" i="6"/>
  <c r="AG755" i="6" s="1"/>
  <c r="O755" i="6"/>
  <c r="Y752" i="6"/>
  <c r="M752" i="6"/>
  <c r="AM747" i="6"/>
  <c r="AG747" i="6" s="1"/>
  <c r="R747" i="6"/>
  <c r="T747" i="6" s="1"/>
  <c r="AA744" i="6"/>
  <c r="O744" i="6"/>
  <c r="U739" i="6"/>
  <c r="W739" i="6" s="1"/>
  <c r="J739" i="6" s="1"/>
  <c r="AM736" i="6"/>
  <c r="AG736" i="6" s="1"/>
  <c r="R736" i="6"/>
  <c r="X736" i="6" s="1"/>
  <c r="H736" i="6" s="1"/>
  <c r="Y731" i="6"/>
  <c r="M731" i="6"/>
  <c r="U728" i="6"/>
  <c r="W728" i="6" s="1"/>
  <c r="J728" i="6" s="1"/>
  <c r="AA723" i="6"/>
  <c r="O723" i="6"/>
  <c r="Y720" i="6"/>
  <c r="M720" i="6"/>
  <c r="AM715" i="6"/>
  <c r="AG715" i="6" s="1"/>
  <c r="R715" i="6"/>
  <c r="T715" i="6" s="1"/>
  <c r="AA712" i="6"/>
  <c r="AG712" i="6" s="1"/>
  <c r="O712" i="6"/>
  <c r="U707" i="6"/>
  <c r="W707" i="6" s="1"/>
  <c r="J707" i="6" s="1"/>
  <c r="AM704" i="6"/>
  <c r="AG704" i="6" s="1"/>
  <c r="R704" i="6"/>
  <c r="T704" i="6" s="1"/>
  <c r="Y699" i="6"/>
  <c r="M699" i="6"/>
  <c r="U696" i="6"/>
  <c r="W696" i="6" s="1"/>
  <c r="J696" i="6" s="1"/>
  <c r="AA691" i="6"/>
  <c r="AG691" i="6" s="1"/>
  <c r="O691" i="6"/>
  <c r="Y688" i="6"/>
  <c r="M688" i="6"/>
  <c r="AM683" i="6"/>
  <c r="AG683" i="6" s="1"/>
  <c r="R683" i="6"/>
  <c r="T683" i="6" s="1"/>
  <c r="AA680" i="6"/>
  <c r="AG680" i="6" s="1"/>
  <c r="O680" i="6"/>
  <c r="U675" i="6"/>
  <c r="W675" i="6" s="1"/>
  <c r="J675" i="6" s="1"/>
  <c r="AM672" i="6"/>
  <c r="AG672" i="6" s="1"/>
  <c r="R672" i="6"/>
  <c r="T672" i="6" s="1"/>
  <c r="Y667" i="6"/>
  <c r="M667" i="6"/>
  <c r="U664" i="6"/>
  <c r="W664" i="6" s="1"/>
  <c r="J664" i="6" s="1"/>
  <c r="AA659" i="6"/>
  <c r="AG659" i="6" s="1"/>
  <c r="O659" i="6"/>
  <c r="Y656" i="6"/>
  <c r="M656" i="6"/>
  <c r="AM651" i="6"/>
  <c r="AG651" i="6" s="1"/>
  <c r="R651" i="6"/>
  <c r="T651" i="6" s="1"/>
  <c r="AA648" i="6"/>
  <c r="AG648" i="6" s="1"/>
  <c r="O648" i="6"/>
  <c r="U643" i="6"/>
  <c r="W643" i="6" s="1"/>
  <c r="J643" i="6" s="1"/>
  <c r="AM640" i="6"/>
  <c r="AG640" i="6" s="1"/>
  <c r="R640" i="6"/>
  <c r="Y635" i="6"/>
  <c r="M635" i="6"/>
  <c r="U632" i="6"/>
  <c r="W632" i="6" s="1"/>
  <c r="J632" i="6" s="1"/>
  <c r="AA627" i="6"/>
  <c r="AG627" i="6" s="1"/>
  <c r="O627" i="6"/>
  <c r="Y624" i="6"/>
  <c r="M624" i="6"/>
  <c r="AM619" i="6"/>
  <c r="AG619" i="6" s="1"/>
  <c r="R619" i="6"/>
  <c r="X619" i="6" s="1"/>
  <c r="H619" i="6" s="1"/>
  <c r="AA616" i="6"/>
  <c r="AG616" i="6" s="1"/>
  <c r="O616" i="6"/>
  <c r="U611" i="6"/>
  <c r="W611" i="6" s="1"/>
  <c r="J611" i="6" s="1"/>
  <c r="AM608" i="6"/>
  <c r="R608" i="6"/>
  <c r="X608" i="6" s="1"/>
  <c r="H608" i="6" s="1"/>
  <c r="Y603" i="6"/>
  <c r="M603" i="6"/>
  <c r="U600" i="6"/>
  <c r="W600" i="6" s="1"/>
  <c r="J600" i="6" s="1"/>
  <c r="AA595" i="6"/>
  <c r="O595" i="6"/>
  <c r="Y592" i="6"/>
  <c r="M592" i="6"/>
  <c r="AM587" i="6"/>
  <c r="AG587" i="6" s="1"/>
  <c r="R587" i="6"/>
  <c r="T587" i="6" s="1"/>
  <c r="AA584" i="6"/>
  <c r="AG584" i="6" s="1"/>
  <c r="O584" i="6"/>
  <c r="U579" i="6"/>
  <c r="W579" i="6" s="1"/>
  <c r="J579" i="6" s="1"/>
  <c r="AM576" i="6"/>
  <c r="AG576" i="6" s="1"/>
  <c r="R576" i="6"/>
  <c r="Y571" i="6"/>
  <c r="M571" i="6"/>
  <c r="U568" i="6"/>
  <c r="W568" i="6" s="1"/>
  <c r="J568" i="6" s="1"/>
  <c r="AA563" i="6"/>
  <c r="AG563" i="6" s="1"/>
  <c r="O563" i="6"/>
  <c r="Y560" i="6"/>
  <c r="M560" i="6"/>
  <c r="AM555" i="6"/>
  <c r="AG555" i="6" s="1"/>
  <c r="R555" i="6"/>
  <c r="T555" i="6" s="1"/>
  <c r="AA552" i="6"/>
  <c r="AG552" i="6" s="1"/>
  <c r="O552" i="6"/>
  <c r="U547" i="6"/>
  <c r="W547" i="6" s="1"/>
  <c r="J547" i="6" s="1"/>
  <c r="AM544" i="6"/>
  <c r="AG544" i="6" s="1"/>
  <c r="R544" i="6"/>
  <c r="T544" i="6" s="1"/>
  <c r="Y539" i="6"/>
  <c r="M539" i="6"/>
  <c r="U536" i="6"/>
  <c r="W536" i="6" s="1"/>
  <c r="J536" i="6" s="1"/>
  <c r="AA531" i="6"/>
  <c r="O531" i="6"/>
  <c r="Y528" i="6"/>
  <c r="M528" i="6"/>
  <c r="AM523" i="6"/>
  <c r="AG523" i="6" s="1"/>
  <c r="R523" i="6"/>
  <c r="X523" i="6" s="1"/>
  <c r="H523" i="6" s="1"/>
  <c r="AA520" i="6"/>
  <c r="AG520" i="6" s="1"/>
  <c r="O520" i="6"/>
  <c r="U515" i="6"/>
  <c r="W515" i="6" s="1"/>
  <c r="J515" i="6" s="1"/>
  <c r="AM512" i="6"/>
  <c r="AG512" i="6" s="1"/>
  <c r="R512" i="6"/>
  <c r="Y507" i="6"/>
  <c r="M507" i="6"/>
  <c r="U504" i="6"/>
  <c r="W504" i="6" s="1"/>
  <c r="J504" i="6" s="1"/>
  <c r="AA499" i="6"/>
  <c r="AG499" i="6" s="1"/>
  <c r="O499" i="6"/>
  <c r="Y496" i="6"/>
  <c r="M496" i="6"/>
  <c r="AM491" i="6"/>
  <c r="AG491" i="6" s="1"/>
  <c r="R491" i="6"/>
  <c r="X491" i="6" s="1"/>
  <c r="H491" i="6" s="1"/>
  <c r="AA488" i="6"/>
  <c r="AG488" i="6" s="1"/>
  <c r="O488" i="6"/>
  <c r="U483" i="6"/>
  <c r="W483" i="6" s="1"/>
  <c r="J483" i="6" s="1"/>
  <c r="AM480" i="6"/>
  <c r="R480" i="6"/>
  <c r="Y475" i="6"/>
  <c r="M475" i="6"/>
  <c r="U472" i="6"/>
  <c r="W472" i="6" s="1"/>
  <c r="J472" i="6" s="1"/>
  <c r="AA467" i="6"/>
  <c r="O467" i="6"/>
  <c r="Y464" i="6"/>
  <c r="M464" i="6"/>
  <c r="AM459" i="6"/>
  <c r="AG459" i="6" s="1"/>
  <c r="R459" i="6"/>
  <c r="AA456" i="6"/>
  <c r="AG456" i="6" s="1"/>
  <c r="O456" i="6"/>
  <c r="U451" i="6"/>
  <c r="W451" i="6" s="1"/>
  <c r="J451" i="6" s="1"/>
  <c r="AM448" i="6"/>
  <c r="AG448" i="6" s="1"/>
  <c r="R448" i="6"/>
  <c r="Y443" i="6"/>
  <c r="M443" i="6"/>
  <c r="U440" i="6"/>
  <c r="W440" i="6" s="1"/>
  <c r="J440" i="6" s="1"/>
  <c r="AA435" i="6"/>
  <c r="AG435" i="6" s="1"/>
  <c r="O435" i="6"/>
  <c r="Y432" i="6"/>
  <c r="M432" i="6"/>
  <c r="AM427" i="6"/>
  <c r="AG427" i="6" s="1"/>
  <c r="R427" i="6"/>
  <c r="T427" i="6" s="1"/>
  <c r="AA424" i="6"/>
  <c r="O424" i="6"/>
  <c r="U419" i="6"/>
  <c r="W419" i="6" s="1"/>
  <c r="J419" i="6" s="1"/>
  <c r="AM416" i="6"/>
  <c r="AG416" i="6" s="1"/>
  <c r="R416" i="6"/>
  <c r="Y411" i="6"/>
  <c r="M411" i="6"/>
  <c r="U408" i="6"/>
  <c r="W408" i="6" s="1"/>
  <c r="J408" i="6" s="1"/>
  <c r="AA403" i="6"/>
  <c r="AG403" i="6" s="1"/>
  <c r="O403" i="6"/>
  <c r="Y400" i="6"/>
  <c r="M400" i="6"/>
  <c r="AM395" i="6"/>
  <c r="AG395" i="6" s="1"/>
  <c r="R395" i="6"/>
  <c r="Y392" i="6"/>
  <c r="AE392" i="6" s="1"/>
  <c r="AA387" i="6"/>
  <c r="AG387" i="6" s="1"/>
  <c r="M387" i="6"/>
  <c r="S384" i="6"/>
  <c r="S379" i="6"/>
  <c r="AK376" i="6"/>
  <c r="AE376" i="6" s="1"/>
  <c r="N376" i="6"/>
  <c r="AL371" i="6"/>
  <c r="P371" i="6"/>
  <c r="AT371" i="6" s="1"/>
  <c r="U368" i="6"/>
  <c r="V363" i="6"/>
  <c r="AM360" i="6"/>
  <c r="AM355" i="6"/>
  <c r="AG355" i="6" s="1"/>
  <c r="Y352" i="6"/>
  <c r="AE352" i="6" s="1"/>
  <c r="AA347" i="6"/>
  <c r="M347" i="6"/>
  <c r="R344" i="6"/>
  <c r="T344" i="6" s="1"/>
  <c r="S339" i="6"/>
  <c r="AK336" i="6"/>
  <c r="AE336" i="6" s="1"/>
  <c r="N336" i="6"/>
  <c r="AK331" i="6"/>
  <c r="AE331" i="6" s="1"/>
  <c r="N331" i="6"/>
  <c r="U328" i="6"/>
  <c r="W328" i="6" s="1"/>
  <c r="J328" i="6" s="1"/>
  <c r="V323" i="6"/>
  <c r="AM320" i="6"/>
  <c r="AG320" i="6" s="1"/>
  <c r="P320" i="6"/>
  <c r="AM315" i="6"/>
  <c r="Y312" i="6"/>
  <c r="AE312" i="6" s="1"/>
  <c r="Y307" i="6"/>
  <c r="R304" i="6"/>
  <c r="X304" i="6" s="1"/>
  <c r="S299" i="6"/>
  <c r="AK296" i="6"/>
  <c r="M296" i="6"/>
  <c r="AK291" i="6"/>
  <c r="AE291" i="6" s="1"/>
  <c r="N291" i="6"/>
  <c r="U288" i="6"/>
  <c r="W288" i="6" s="1"/>
  <c r="J288" i="6" s="1"/>
  <c r="U283" i="6"/>
  <c r="AL280" i="6"/>
  <c r="P280" i="6"/>
  <c r="AT280" i="6" s="1"/>
  <c r="AM275" i="6"/>
  <c r="Y272" i="6"/>
  <c r="AE272" i="6" s="1"/>
  <c r="Y267" i="6"/>
  <c r="AE267" i="6" s="1"/>
  <c r="R264" i="6"/>
  <c r="R259" i="6"/>
  <c r="T259" i="6" s="1"/>
  <c r="AA256" i="6"/>
  <c r="M256" i="6"/>
  <c r="AK251" i="6"/>
  <c r="AE251" i="6" s="1"/>
  <c r="N251" i="6"/>
  <c r="U248" i="6"/>
  <c r="W248" i="6" s="1"/>
  <c r="J248" i="6" s="1"/>
  <c r="U243" i="6"/>
  <c r="W243" i="6" s="1"/>
  <c r="J243" i="6" s="1"/>
  <c r="AL240" i="6"/>
  <c r="P240" i="6"/>
  <c r="AT240" i="6" s="1"/>
  <c r="AM235" i="6"/>
  <c r="P235" i="6"/>
  <c r="V232" i="6"/>
  <c r="Y227" i="6"/>
  <c r="R224" i="6"/>
  <c r="R219" i="6"/>
  <c r="X219" i="6" s="1"/>
  <c r="AA216" i="6"/>
  <c r="AG216" i="6" s="1"/>
  <c r="M216" i="6"/>
  <c r="AK211" i="6"/>
  <c r="M211" i="6"/>
  <c r="S208" i="6"/>
  <c r="U203" i="6"/>
  <c r="W203" i="6" s="1"/>
  <c r="J203" i="6" s="1"/>
  <c r="AL200" i="6"/>
  <c r="P200" i="6"/>
  <c r="AT200" i="6" s="1"/>
  <c r="AL195" i="6"/>
  <c r="P195" i="6"/>
  <c r="V192" i="6"/>
  <c r="Y187" i="6"/>
  <c r="AE187" i="6" s="1"/>
  <c r="AM184" i="6"/>
  <c r="AG184" i="6" s="1"/>
  <c r="R179" i="6"/>
  <c r="AA176" i="6"/>
  <c r="M176" i="6"/>
  <c r="AA171" i="6"/>
  <c r="AG171" i="6" s="1"/>
  <c r="M171" i="6"/>
  <c r="S168" i="6"/>
  <c r="U163" i="6"/>
  <c r="W163" i="6" s="1"/>
  <c r="J163" i="6" s="1"/>
  <c r="AK160" i="6"/>
  <c r="N160" i="6"/>
  <c r="AL155" i="6"/>
  <c r="P155" i="6"/>
  <c r="AT155" i="6" s="1"/>
  <c r="V152" i="6"/>
  <c r="V147" i="6"/>
  <c r="AM144" i="6"/>
  <c r="R139" i="6"/>
  <c r="T139" i="6" s="1"/>
  <c r="Y136" i="6"/>
  <c r="AA131" i="6"/>
  <c r="AG131" i="6" s="1"/>
  <c r="M131" i="6"/>
  <c r="S128" i="6"/>
  <c r="S123" i="6"/>
  <c r="AK120" i="6"/>
  <c r="N120" i="6"/>
  <c r="AL115" i="6"/>
  <c r="P115" i="6"/>
  <c r="AT115" i="6" s="1"/>
  <c r="U112" i="6"/>
  <c r="V107" i="6"/>
  <c r="AM104" i="6"/>
  <c r="AM99" i="6"/>
  <c r="AG99" i="6" s="1"/>
  <c r="Y96" i="6"/>
  <c r="AA91" i="6"/>
  <c r="M91" i="6"/>
  <c r="R88" i="6"/>
  <c r="S83" i="6"/>
  <c r="AK80" i="6"/>
  <c r="N80" i="6"/>
  <c r="AK75" i="6"/>
  <c r="N75" i="6"/>
  <c r="U72" i="6"/>
  <c r="V67" i="6"/>
  <c r="AM64" i="6"/>
  <c r="O64" i="6"/>
  <c r="S59" i="6"/>
  <c r="AA56" i="6"/>
  <c r="S48" i="6"/>
  <c r="AA43" i="6"/>
  <c r="M35" i="6"/>
  <c r="P32" i="6"/>
  <c r="AT32" i="6" s="1"/>
  <c r="AL27" i="6"/>
  <c r="M27" i="6"/>
  <c r="P24" i="6"/>
  <c r="AT24" i="6" s="1"/>
  <c r="N16" i="6"/>
  <c r="P11" i="6"/>
  <c r="AT11" i="6" s="1"/>
  <c r="N8" i="6"/>
  <c r="AL1003" i="6"/>
  <c r="AF1003" i="6" s="1"/>
  <c r="R1003" i="6"/>
  <c r="X1003" i="6" s="1"/>
  <c r="H1003" i="6" s="1"/>
  <c r="AL1000" i="6"/>
  <c r="R1000" i="6"/>
  <c r="X1000" i="6" s="1"/>
  <c r="AL995" i="6"/>
  <c r="AF995" i="6" s="1"/>
  <c r="R995" i="6"/>
  <c r="X995" i="6" s="1"/>
  <c r="H995" i="6" s="1"/>
  <c r="AL992" i="6"/>
  <c r="AF992" i="6" s="1"/>
  <c r="R992" i="6"/>
  <c r="X992" i="6" s="1"/>
  <c r="H992" i="6" s="1"/>
  <c r="AL987" i="6"/>
  <c r="R987" i="6"/>
  <c r="X987" i="6" s="1"/>
  <c r="H987" i="6" s="1"/>
  <c r="AL984" i="6"/>
  <c r="AF984" i="6" s="1"/>
  <c r="R984" i="6"/>
  <c r="T984" i="6" s="1"/>
  <c r="AL979" i="6"/>
  <c r="AF979" i="6" s="1"/>
  <c r="R979" i="6"/>
  <c r="AL976" i="6"/>
  <c r="AF976" i="6" s="1"/>
  <c r="R976" i="6"/>
  <c r="T976" i="6" s="1"/>
  <c r="AL971" i="6"/>
  <c r="AF971" i="6" s="1"/>
  <c r="P971" i="6"/>
  <c r="Z968" i="6"/>
  <c r="AF968" i="6" s="1"/>
  <c r="N968" i="6"/>
  <c r="S963" i="6"/>
  <c r="X963" i="6" s="1"/>
  <c r="H963" i="6" s="1"/>
  <c r="AL960" i="6"/>
  <c r="AF960" i="6" s="1"/>
  <c r="P960" i="6"/>
  <c r="AT960" i="6" s="1"/>
  <c r="V955" i="6"/>
  <c r="S952" i="6"/>
  <c r="X952" i="6" s="1"/>
  <c r="H952" i="6" s="1"/>
  <c r="Z947" i="6"/>
  <c r="N947" i="6"/>
  <c r="V944" i="6"/>
  <c r="AL939" i="6"/>
  <c r="AF939" i="6" s="1"/>
  <c r="P939" i="6"/>
  <c r="Z936" i="6"/>
  <c r="AF936" i="6" s="1"/>
  <c r="N936" i="6"/>
  <c r="S931" i="6"/>
  <c r="X931" i="6" s="1"/>
  <c r="H931" i="6" s="1"/>
  <c r="AL928" i="6"/>
  <c r="AF928" i="6" s="1"/>
  <c r="P928" i="6"/>
  <c r="AT928" i="6" s="1"/>
  <c r="V923" i="6"/>
  <c r="S920" i="6"/>
  <c r="X920" i="6" s="1"/>
  <c r="H920" i="6" s="1"/>
  <c r="Z915" i="6"/>
  <c r="N915" i="6"/>
  <c r="V912" i="6"/>
  <c r="AL907" i="6"/>
  <c r="AF907" i="6" s="1"/>
  <c r="P907" i="6"/>
  <c r="AT907" i="6" s="1"/>
  <c r="Z904" i="6"/>
  <c r="N904" i="6"/>
  <c r="S899" i="6"/>
  <c r="X899" i="6" s="1"/>
  <c r="H899" i="6" s="1"/>
  <c r="AL896" i="6"/>
  <c r="AF896" i="6" s="1"/>
  <c r="P896" i="6"/>
  <c r="V891" i="6"/>
  <c r="S888" i="6"/>
  <c r="X888" i="6" s="1"/>
  <c r="H888" i="6" s="1"/>
  <c r="Z883" i="6"/>
  <c r="AF883" i="6" s="1"/>
  <c r="N883" i="6"/>
  <c r="V880" i="6"/>
  <c r="AL875" i="6"/>
  <c r="P875" i="6"/>
  <c r="Z872" i="6"/>
  <c r="AF872" i="6" s="1"/>
  <c r="N872" i="6"/>
  <c r="S867" i="6"/>
  <c r="X867" i="6" s="1"/>
  <c r="H867" i="6" s="1"/>
  <c r="AL864" i="6"/>
  <c r="AF864" i="6" s="1"/>
  <c r="P864" i="6"/>
  <c r="AT864" i="6" s="1"/>
  <c r="V859" i="6"/>
  <c r="S856" i="6"/>
  <c r="X856" i="6" s="1"/>
  <c r="H856" i="6" s="1"/>
  <c r="Z851" i="6"/>
  <c r="AF851" i="6" s="1"/>
  <c r="N851" i="6"/>
  <c r="V848" i="6"/>
  <c r="AL843" i="6"/>
  <c r="AF843" i="6" s="1"/>
  <c r="P843" i="6"/>
  <c r="Z840" i="6"/>
  <c r="N840" i="6"/>
  <c r="S835" i="6"/>
  <c r="X835" i="6" s="1"/>
  <c r="H835" i="6" s="1"/>
  <c r="AL832" i="6"/>
  <c r="AF832" i="6" s="1"/>
  <c r="P832" i="6"/>
  <c r="V827" i="6"/>
  <c r="S824" i="6"/>
  <c r="X824" i="6" s="1"/>
  <c r="H824" i="6" s="1"/>
  <c r="Z819" i="6"/>
  <c r="AF819" i="6" s="1"/>
  <c r="N819" i="6"/>
  <c r="V816" i="6"/>
  <c r="AL811" i="6"/>
  <c r="P811" i="6"/>
  <c r="Z808" i="6"/>
  <c r="AF808" i="6" s="1"/>
  <c r="N808" i="6"/>
  <c r="S803" i="6"/>
  <c r="X803" i="6" s="1"/>
  <c r="H803" i="6" s="1"/>
  <c r="AL800" i="6"/>
  <c r="AF800" i="6" s="1"/>
  <c r="P800" i="6"/>
  <c r="AT800" i="6" s="1"/>
  <c r="V795" i="6"/>
  <c r="S792" i="6"/>
  <c r="X792" i="6" s="1"/>
  <c r="H792" i="6" s="1"/>
  <c r="Z787" i="6"/>
  <c r="AF787" i="6" s="1"/>
  <c r="N787" i="6"/>
  <c r="V784" i="6"/>
  <c r="AL779" i="6"/>
  <c r="AF779" i="6" s="1"/>
  <c r="P779" i="6"/>
  <c r="AT779" i="6" s="1"/>
  <c r="Z776" i="6"/>
  <c r="AF776" i="6" s="1"/>
  <c r="N776" i="6"/>
  <c r="S771" i="6"/>
  <c r="X771" i="6" s="1"/>
  <c r="H771" i="6" s="1"/>
  <c r="AL768" i="6"/>
  <c r="AF768" i="6" s="1"/>
  <c r="P768" i="6"/>
  <c r="V763" i="6"/>
  <c r="S760" i="6"/>
  <c r="X760" i="6" s="1"/>
  <c r="H760" i="6" s="1"/>
  <c r="Z755" i="6"/>
  <c r="N755" i="6"/>
  <c r="V752" i="6"/>
  <c r="AL747" i="6"/>
  <c r="P747" i="6"/>
  <c r="Z744" i="6"/>
  <c r="AF744" i="6" s="1"/>
  <c r="N744" i="6"/>
  <c r="S739" i="6"/>
  <c r="X739" i="6" s="1"/>
  <c r="H739" i="6" s="1"/>
  <c r="AL736" i="6"/>
  <c r="AF736" i="6" s="1"/>
  <c r="P736" i="6"/>
  <c r="AT736" i="6" s="1"/>
  <c r="V731" i="6"/>
  <c r="S728" i="6"/>
  <c r="X728" i="6" s="1"/>
  <c r="H728" i="6" s="1"/>
  <c r="Z723" i="6"/>
  <c r="AF723" i="6" s="1"/>
  <c r="N723" i="6"/>
  <c r="V720" i="6"/>
  <c r="AL715" i="6"/>
  <c r="AF715" i="6" s="1"/>
  <c r="P715" i="6"/>
  <c r="Z712" i="6"/>
  <c r="AF712" i="6" s="1"/>
  <c r="N712" i="6"/>
  <c r="S707" i="6"/>
  <c r="X707" i="6" s="1"/>
  <c r="H707" i="6" s="1"/>
  <c r="AL704" i="6"/>
  <c r="AF704" i="6" s="1"/>
  <c r="P704" i="6"/>
  <c r="V699" i="6"/>
  <c r="S696" i="6"/>
  <c r="X696" i="6" s="1"/>
  <c r="H696" i="6" s="1"/>
  <c r="Z691" i="6"/>
  <c r="AF691" i="6" s="1"/>
  <c r="N691" i="6"/>
  <c r="V688" i="6"/>
  <c r="AL683" i="6"/>
  <c r="AF683" i="6" s="1"/>
  <c r="P683" i="6"/>
  <c r="AT683" i="6" s="1"/>
  <c r="Z680" i="6"/>
  <c r="AF680" i="6" s="1"/>
  <c r="N680" i="6"/>
  <c r="S675" i="6"/>
  <c r="X675" i="6" s="1"/>
  <c r="H675" i="6" s="1"/>
  <c r="AL672" i="6"/>
  <c r="AF672" i="6" s="1"/>
  <c r="P672" i="6"/>
  <c r="AT672" i="6" s="1"/>
  <c r="V667" i="6"/>
  <c r="S664" i="6"/>
  <c r="X664" i="6" s="1"/>
  <c r="H664" i="6" s="1"/>
  <c r="Z659" i="6"/>
  <c r="AF659" i="6" s="1"/>
  <c r="N659" i="6"/>
  <c r="V656" i="6"/>
  <c r="AL651" i="6"/>
  <c r="AF651" i="6" s="1"/>
  <c r="P651" i="6"/>
  <c r="AT651" i="6" s="1"/>
  <c r="Z648" i="6"/>
  <c r="AF648" i="6" s="1"/>
  <c r="N648" i="6"/>
  <c r="S643" i="6"/>
  <c r="X643" i="6" s="1"/>
  <c r="H643" i="6" s="1"/>
  <c r="AL640" i="6"/>
  <c r="P640" i="6"/>
  <c r="V635" i="6"/>
  <c r="S632" i="6"/>
  <c r="X632" i="6" s="1"/>
  <c r="H632" i="6" s="1"/>
  <c r="Z627" i="6"/>
  <c r="AF627" i="6" s="1"/>
  <c r="N627" i="6"/>
  <c r="V624" i="6"/>
  <c r="AL619" i="6"/>
  <c r="P619" i="6"/>
  <c r="Z616" i="6"/>
  <c r="AF616" i="6" s="1"/>
  <c r="N616" i="6"/>
  <c r="S611" i="6"/>
  <c r="X611" i="6" s="1"/>
  <c r="H611" i="6" s="1"/>
  <c r="AL608" i="6"/>
  <c r="AF608" i="6" s="1"/>
  <c r="P608" i="6"/>
  <c r="AT608" i="6" s="1"/>
  <c r="V603" i="6"/>
  <c r="S600" i="6"/>
  <c r="X600" i="6" s="1"/>
  <c r="H600" i="6" s="1"/>
  <c r="Z595" i="6"/>
  <c r="AF595" i="6" s="1"/>
  <c r="N595" i="6"/>
  <c r="V592" i="6"/>
  <c r="AL587" i="6"/>
  <c r="AF587" i="6" s="1"/>
  <c r="P587" i="6"/>
  <c r="AT587" i="6" s="1"/>
  <c r="Z584" i="6"/>
  <c r="AF584" i="6" s="1"/>
  <c r="N584" i="6"/>
  <c r="S579" i="6"/>
  <c r="X579" i="6" s="1"/>
  <c r="H579" i="6" s="1"/>
  <c r="AL576" i="6"/>
  <c r="AF576" i="6" s="1"/>
  <c r="P576" i="6"/>
  <c r="V571" i="6"/>
  <c r="S568" i="6"/>
  <c r="X568" i="6" s="1"/>
  <c r="H568" i="6" s="1"/>
  <c r="Z563" i="6"/>
  <c r="N563" i="6"/>
  <c r="V560" i="6"/>
  <c r="AL555" i="6"/>
  <c r="P555" i="6"/>
  <c r="AT555" i="6" s="1"/>
  <c r="Z552" i="6"/>
  <c r="AF552" i="6" s="1"/>
  <c r="N552" i="6"/>
  <c r="S547" i="6"/>
  <c r="X547" i="6" s="1"/>
  <c r="H547" i="6" s="1"/>
  <c r="AL544" i="6"/>
  <c r="AF544" i="6" s="1"/>
  <c r="P544" i="6"/>
  <c r="AT544" i="6" s="1"/>
  <c r="V539" i="6"/>
  <c r="S536" i="6"/>
  <c r="X536" i="6" s="1"/>
  <c r="H536" i="6" s="1"/>
  <c r="Z531" i="6"/>
  <c r="N531" i="6"/>
  <c r="V528" i="6"/>
  <c r="AL523" i="6"/>
  <c r="AF523" i="6" s="1"/>
  <c r="P523" i="6"/>
  <c r="AT523" i="6" s="1"/>
  <c r="Z520" i="6"/>
  <c r="AF520" i="6" s="1"/>
  <c r="N520" i="6"/>
  <c r="S515" i="6"/>
  <c r="X515" i="6" s="1"/>
  <c r="H515" i="6" s="1"/>
  <c r="AL512" i="6"/>
  <c r="P512" i="6"/>
  <c r="V507" i="6"/>
  <c r="S504" i="6"/>
  <c r="X504" i="6" s="1"/>
  <c r="H504" i="6" s="1"/>
  <c r="Z499" i="6"/>
  <c r="AF499" i="6" s="1"/>
  <c r="N499" i="6"/>
  <c r="V496" i="6"/>
  <c r="AL491" i="6"/>
  <c r="P491" i="6"/>
  <c r="Z488" i="6"/>
  <c r="AF488" i="6" s="1"/>
  <c r="N488" i="6"/>
  <c r="S483" i="6"/>
  <c r="X483" i="6" s="1"/>
  <c r="H483" i="6" s="1"/>
  <c r="AL480" i="6"/>
  <c r="AF480" i="6" s="1"/>
  <c r="P480" i="6"/>
  <c r="AT480" i="6" s="1"/>
  <c r="V475" i="6"/>
  <c r="S472" i="6"/>
  <c r="X472" i="6" s="1"/>
  <c r="H472" i="6" s="1"/>
  <c r="Z467" i="6"/>
  <c r="AF467" i="6" s="1"/>
  <c r="N467" i="6"/>
  <c r="V464" i="6"/>
  <c r="AL459" i="6"/>
  <c r="AF459" i="6" s="1"/>
  <c r="P459" i="6"/>
  <c r="AT459" i="6" s="1"/>
  <c r="Z456" i="6"/>
  <c r="AF456" i="6" s="1"/>
  <c r="N456" i="6"/>
  <c r="S451" i="6"/>
  <c r="X451" i="6" s="1"/>
  <c r="H451" i="6" s="1"/>
  <c r="AL448" i="6"/>
  <c r="AF448" i="6" s="1"/>
  <c r="P448" i="6"/>
  <c r="V443" i="6"/>
  <c r="S440" i="6"/>
  <c r="X440" i="6" s="1"/>
  <c r="H440" i="6" s="1"/>
  <c r="Z435" i="6"/>
  <c r="N435" i="6"/>
  <c r="V432" i="6"/>
  <c r="AL427" i="6"/>
  <c r="P427" i="6"/>
  <c r="AT427" i="6" s="1"/>
  <c r="Z424" i="6"/>
  <c r="AF424" i="6" s="1"/>
  <c r="N424" i="6"/>
  <c r="S419" i="6"/>
  <c r="X419" i="6" s="1"/>
  <c r="H419" i="6" s="1"/>
  <c r="AL416" i="6"/>
  <c r="AF416" i="6" s="1"/>
  <c r="P416" i="6"/>
  <c r="AT416" i="6" s="1"/>
  <c r="V411" i="6"/>
  <c r="S408" i="6"/>
  <c r="X408" i="6" s="1"/>
  <c r="H408" i="6" s="1"/>
  <c r="Z403" i="6"/>
  <c r="AF403" i="6" s="1"/>
  <c r="N403" i="6"/>
  <c r="V400" i="6"/>
  <c r="AL395" i="6"/>
  <c r="AF395" i="6" s="1"/>
  <c r="P395" i="6"/>
  <c r="AT395" i="6" s="1"/>
  <c r="V392" i="6"/>
  <c r="Y387" i="6"/>
  <c r="AE387" i="6" s="1"/>
  <c r="R384" i="6"/>
  <c r="R379" i="6"/>
  <c r="AA376" i="6"/>
  <c r="M376" i="6"/>
  <c r="AK371" i="6"/>
  <c r="AE371" i="6" s="1"/>
  <c r="M371" i="6"/>
  <c r="S368" i="6"/>
  <c r="X368" i="6" s="1"/>
  <c r="U363" i="6"/>
  <c r="AL360" i="6"/>
  <c r="P360" i="6"/>
  <c r="AL355" i="6"/>
  <c r="P355" i="6"/>
  <c r="V352" i="6"/>
  <c r="Y347" i="6"/>
  <c r="AE347" i="6" s="1"/>
  <c r="AM344" i="6"/>
  <c r="AG344" i="6" s="1"/>
  <c r="AT344" i="6"/>
  <c r="R339" i="6"/>
  <c r="AA336" i="6"/>
  <c r="M336" i="6"/>
  <c r="AA331" i="6"/>
  <c r="AG331" i="6" s="1"/>
  <c r="M331" i="6"/>
  <c r="S328" i="6"/>
  <c r="X328" i="6" s="1"/>
  <c r="H328" i="6" s="1"/>
  <c r="U323" i="6"/>
  <c r="AK320" i="6"/>
  <c r="AE320" i="6" s="1"/>
  <c r="N320" i="6"/>
  <c r="AL315" i="6"/>
  <c r="P315" i="6"/>
  <c r="V312" i="6"/>
  <c r="V307" i="6"/>
  <c r="AM304" i="6"/>
  <c r="AG304" i="6" s="1"/>
  <c r="AT304" i="6"/>
  <c r="R299" i="6"/>
  <c r="T299" i="6" s="1"/>
  <c r="Y296" i="6"/>
  <c r="AA291" i="6"/>
  <c r="AG291" i="6" s="1"/>
  <c r="M291" i="6"/>
  <c r="S288" i="6"/>
  <c r="X288" i="6" s="1"/>
  <c r="H288" i="6" s="1"/>
  <c r="S283" i="6"/>
  <c r="X283" i="6" s="1"/>
  <c r="AK280" i="6"/>
  <c r="AE280" i="6" s="1"/>
  <c r="N280" i="6"/>
  <c r="AL275" i="6"/>
  <c r="P275" i="6"/>
  <c r="U272" i="6"/>
  <c r="V267" i="6"/>
  <c r="AM264" i="6"/>
  <c r="AT264" i="6"/>
  <c r="AM259" i="6"/>
  <c r="AG259" i="6" s="1"/>
  <c r="AT259" i="6"/>
  <c r="Y256" i="6"/>
  <c r="AE256" i="6" s="1"/>
  <c r="AA251" i="6"/>
  <c r="M251" i="6"/>
  <c r="R248" i="6"/>
  <c r="T248" i="6" s="1"/>
  <c r="S243" i="6"/>
  <c r="X243" i="6" s="1"/>
  <c r="AK240" i="6"/>
  <c r="AE240" i="6" s="1"/>
  <c r="N240" i="6"/>
  <c r="AK235" i="6"/>
  <c r="AE235" i="6" s="1"/>
  <c r="N235" i="6"/>
  <c r="U232" i="6"/>
  <c r="V227" i="6"/>
  <c r="AM224" i="6"/>
  <c r="AG224" i="6" s="1"/>
  <c r="P224" i="6"/>
  <c r="AT224" i="6" s="1"/>
  <c r="AM219" i="6"/>
  <c r="AT219" i="6"/>
  <c r="Y216" i="6"/>
  <c r="AE216" i="6" s="1"/>
  <c r="Y211" i="6"/>
  <c r="R208" i="6"/>
  <c r="S203" i="6"/>
  <c r="X203" i="6" s="1"/>
  <c r="AK200" i="6"/>
  <c r="M200" i="6"/>
  <c r="AK195" i="6"/>
  <c r="AE195" i="6" s="1"/>
  <c r="N195" i="6"/>
  <c r="U192" i="6"/>
  <c r="U187" i="6"/>
  <c r="AL184" i="6"/>
  <c r="P184" i="6"/>
  <c r="AM179" i="6"/>
  <c r="Y176" i="6"/>
  <c r="Y171" i="6"/>
  <c r="R168" i="6"/>
  <c r="T168" i="6" s="1"/>
  <c r="R163" i="6"/>
  <c r="T163" i="6" s="1"/>
  <c r="AA160" i="6"/>
  <c r="M160" i="6"/>
  <c r="AK155" i="6"/>
  <c r="AE155" i="6" s="1"/>
  <c r="N155" i="6"/>
  <c r="U152" i="6"/>
  <c r="U147" i="6"/>
  <c r="AL144" i="6"/>
  <c r="P144" i="6"/>
  <c r="AM139" i="6"/>
  <c r="P139" i="6"/>
  <c r="AT139" i="6" s="1"/>
  <c r="V136" i="6"/>
  <c r="Y131" i="6"/>
  <c r="AE131" i="6" s="1"/>
  <c r="R128" i="6"/>
  <c r="T128" i="6" s="1"/>
  <c r="R123" i="6"/>
  <c r="AA120" i="6"/>
  <c r="AG120" i="6" s="1"/>
  <c r="M120" i="6"/>
  <c r="AK115" i="6"/>
  <c r="AE115" i="6" s="1"/>
  <c r="M115" i="6"/>
  <c r="S112" i="6"/>
  <c r="U107" i="6"/>
  <c r="AL104" i="6"/>
  <c r="P104" i="6"/>
  <c r="AL99" i="6"/>
  <c r="P99" i="6"/>
  <c r="V96" i="6"/>
  <c r="Y91" i="6"/>
  <c r="AM88" i="6"/>
  <c r="R83" i="6"/>
  <c r="AA80" i="6"/>
  <c r="M80" i="6"/>
  <c r="AA75" i="6"/>
  <c r="M75" i="6"/>
  <c r="S72" i="6"/>
  <c r="U67" i="6"/>
  <c r="AK64" i="6"/>
  <c r="R59" i="6"/>
  <c r="V56" i="6"/>
  <c r="AM51" i="6"/>
  <c r="M51" i="6"/>
  <c r="R48" i="6"/>
  <c r="Z43" i="6"/>
  <c r="AM40" i="6"/>
  <c r="P40" i="6"/>
  <c r="AK35" i="6"/>
  <c r="M32" i="6"/>
  <c r="AK27" i="6"/>
  <c r="M24" i="6"/>
  <c r="AM19" i="6"/>
  <c r="N11" i="6"/>
  <c r="AH13" i="6"/>
  <c r="AI13" i="6"/>
  <c r="AJ13" i="6"/>
  <c r="AC13" i="6"/>
  <c r="AB13" i="6"/>
  <c r="AD13" i="6"/>
  <c r="S13" i="6"/>
  <c r="AK13" i="6"/>
  <c r="U13" i="6"/>
  <c r="AL13" i="6"/>
  <c r="N13" i="6"/>
  <c r="Y13" i="6"/>
  <c r="V13" i="6"/>
  <c r="R13" i="6"/>
  <c r="AH21" i="6"/>
  <c r="AI21" i="6"/>
  <c r="AJ21" i="6"/>
  <c r="AC21" i="6"/>
  <c r="AB21" i="6"/>
  <c r="AD21" i="6"/>
  <c r="U21" i="6"/>
  <c r="O21" i="6"/>
  <c r="Z21" i="6"/>
  <c r="P21" i="6"/>
  <c r="AL21" i="6"/>
  <c r="V21" i="6"/>
  <c r="AH29" i="6"/>
  <c r="AI29" i="6"/>
  <c r="AJ29" i="6"/>
  <c r="AC29" i="6"/>
  <c r="AB29" i="6"/>
  <c r="AD29" i="6"/>
  <c r="S29" i="6"/>
  <c r="AM29" i="6"/>
  <c r="N29" i="6"/>
  <c r="Y29" i="6"/>
  <c r="O29" i="6"/>
  <c r="AK29" i="6"/>
  <c r="P29" i="6"/>
  <c r="AT29" i="6" s="1"/>
  <c r="AH37" i="6"/>
  <c r="AI37" i="6"/>
  <c r="AJ37" i="6"/>
  <c r="AC37" i="6"/>
  <c r="AB37" i="6"/>
  <c r="AD37" i="6"/>
  <c r="S37" i="6"/>
  <c r="AM37" i="6"/>
  <c r="N37" i="6"/>
  <c r="Y37" i="6"/>
  <c r="O37" i="6"/>
  <c r="AK37" i="6"/>
  <c r="Z37" i="6"/>
  <c r="AH45" i="6"/>
  <c r="AI45" i="6"/>
  <c r="AJ45" i="6"/>
  <c r="AC45" i="6"/>
  <c r="AB45" i="6"/>
  <c r="AD45" i="6"/>
  <c r="AS45" i="6" s="1"/>
  <c r="N45" i="6"/>
  <c r="Y45" i="6"/>
  <c r="R45" i="6"/>
  <c r="AM45" i="6"/>
  <c r="Z45" i="6"/>
  <c r="AH53" i="6"/>
  <c r="AI53" i="6"/>
  <c r="AJ53" i="6"/>
  <c r="AB53" i="6"/>
  <c r="AC53" i="6"/>
  <c r="AD53" i="6"/>
  <c r="N53" i="6"/>
  <c r="Y53" i="6"/>
  <c r="R53" i="6"/>
  <c r="AM53" i="6"/>
  <c r="U53" i="6"/>
  <c r="AH61" i="6"/>
  <c r="AI61" i="6"/>
  <c r="AJ61" i="6"/>
  <c r="AB61" i="6"/>
  <c r="AC61" i="6"/>
  <c r="AD61" i="6"/>
  <c r="N61" i="6"/>
  <c r="Y61" i="6"/>
  <c r="R61" i="6"/>
  <c r="AM61" i="6"/>
  <c r="AH69" i="6"/>
  <c r="AN69" i="6" s="1"/>
  <c r="AI69" i="6"/>
  <c r="AJ69" i="6"/>
  <c r="AB69" i="6"/>
  <c r="AC69" i="6"/>
  <c r="AD69" i="6"/>
  <c r="O69" i="6"/>
  <c r="Z69" i="6"/>
  <c r="V69" i="6"/>
  <c r="AH77" i="6"/>
  <c r="AI77" i="6"/>
  <c r="AJ77" i="6"/>
  <c r="AB77" i="6"/>
  <c r="AC77" i="6"/>
  <c r="AD77" i="6"/>
  <c r="O77" i="6"/>
  <c r="Z77" i="6"/>
  <c r="S77" i="6"/>
  <c r="AH85" i="6"/>
  <c r="AI85" i="6"/>
  <c r="AJ85" i="6"/>
  <c r="AB85" i="6"/>
  <c r="AC85" i="6"/>
  <c r="AD85" i="6"/>
  <c r="O85" i="6"/>
  <c r="Z85" i="6"/>
  <c r="AL85" i="6"/>
  <c r="AH93" i="6"/>
  <c r="AI93" i="6"/>
  <c r="AJ93" i="6"/>
  <c r="AC93" i="6"/>
  <c r="AD93" i="6"/>
  <c r="AB93" i="6"/>
  <c r="O93" i="6"/>
  <c r="Z93" i="6"/>
  <c r="N93" i="6"/>
  <c r="AA93" i="6"/>
  <c r="AH101" i="6"/>
  <c r="AN101" i="6" s="1"/>
  <c r="AI101" i="6"/>
  <c r="AJ101" i="6"/>
  <c r="AB101" i="6"/>
  <c r="AQ101" i="6" s="1"/>
  <c r="AC101" i="6"/>
  <c r="AD101" i="6"/>
  <c r="O101" i="6"/>
  <c r="Z101" i="6"/>
  <c r="V101" i="6"/>
  <c r="AH109" i="6"/>
  <c r="AI109" i="6"/>
  <c r="AJ109" i="6"/>
  <c r="AP109" i="6" s="1"/>
  <c r="AB109" i="6"/>
  <c r="AC109" i="6"/>
  <c r="AD109" i="6"/>
  <c r="O109" i="6"/>
  <c r="Z109" i="6"/>
  <c r="S109" i="6"/>
  <c r="AH117" i="6"/>
  <c r="AI117" i="6"/>
  <c r="AJ117" i="6"/>
  <c r="AD117" i="6"/>
  <c r="AB117" i="6"/>
  <c r="AC117" i="6"/>
  <c r="O117" i="6"/>
  <c r="Z117" i="6"/>
  <c r="AL117" i="6"/>
  <c r="AH125" i="6"/>
  <c r="AI125" i="6"/>
  <c r="AJ125" i="6"/>
  <c r="AD125" i="6"/>
  <c r="AB125" i="6"/>
  <c r="AC125" i="6"/>
  <c r="O125" i="6"/>
  <c r="Z125" i="6"/>
  <c r="N125" i="6"/>
  <c r="AA125" i="6"/>
  <c r="AH133" i="6"/>
  <c r="AI133" i="6"/>
  <c r="AJ133" i="6"/>
  <c r="AD133" i="6"/>
  <c r="AB133" i="6"/>
  <c r="AC133" i="6"/>
  <c r="O133" i="6"/>
  <c r="Z133" i="6"/>
  <c r="V133" i="6"/>
  <c r="AH141" i="6"/>
  <c r="AI141" i="6"/>
  <c r="AJ141" i="6"/>
  <c r="AP141" i="6" s="1"/>
  <c r="AD141" i="6"/>
  <c r="AB141" i="6"/>
  <c r="AC141" i="6"/>
  <c r="O141" i="6"/>
  <c r="Z141" i="6"/>
  <c r="S141" i="6"/>
  <c r="AH149" i="6"/>
  <c r="AI149" i="6"/>
  <c r="AJ149" i="6"/>
  <c r="AD149" i="6"/>
  <c r="AS149" i="6" s="1"/>
  <c r="AB149" i="6"/>
  <c r="AQ149" i="6" s="1"/>
  <c r="AC149" i="6"/>
  <c r="O149" i="6"/>
  <c r="Z149" i="6"/>
  <c r="AT149" i="6"/>
  <c r="AL149" i="6"/>
  <c r="AH157" i="6"/>
  <c r="AI157" i="6"/>
  <c r="AJ157" i="6"/>
  <c r="AP157" i="6" s="1"/>
  <c r="AD157" i="6"/>
  <c r="AB157" i="6"/>
  <c r="AQ157" i="6" s="1"/>
  <c r="AC157" i="6"/>
  <c r="O157" i="6"/>
  <c r="Z157" i="6"/>
  <c r="N157" i="6"/>
  <c r="AA157" i="6"/>
  <c r="AG157" i="6" s="1"/>
  <c r="AH165" i="6"/>
  <c r="AN165" i="6" s="1"/>
  <c r="AI165" i="6"/>
  <c r="AO165" i="6" s="1"/>
  <c r="AD165" i="6"/>
  <c r="AJ165" i="6"/>
  <c r="AB165" i="6"/>
  <c r="AC165" i="6"/>
  <c r="O165" i="6"/>
  <c r="Z165" i="6"/>
  <c r="V165" i="6"/>
  <c r="AH173" i="6"/>
  <c r="AI173" i="6"/>
  <c r="AO173" i="6" s="1"/>
  <c r="AJ173" i="6"/>
  <c r="AD173" i="6"/>
  <c r="AS173" i="6" s="1"/>
  <c r="AB173" i="6"/>
  <c r="AC173" i="6"/>
  <c r="O173" i="6"/>
  <c r="Z173" i="6"/>
  <c r="AF173" i="6" s="1"/>
  <c r="S173" i="6"/>
  <c r="AH181" i="6"/>
  <c r="AI181" i="6"/>
  <c r="AJ181" i="6"/>
  <c r="AD181" i="6"/>
  <c r="AS181" i="6" s="1"/>
  <c r="AB181" i="6"/>
  <c r="AQ181" i="6" s="1"/>
  <c r="AC181" i="6"/>
  <c r="O181" i="6"/>
  <c r="Z181" i="6"/>
  <c r="AL181" i="6"/>
  <c r="AH189" i="6"/>
  <c r="AI189" i="6"/>
  <c r="AO189" i="6" s="1"/>
  <c r="AJ189" i="6"/>
  <c r="AP189" i="6" s="1"/>
  <c r="AD189" i="6"/>
  <c r="AB189" i="6"/>
  <c r="AQ189" i="6" s="1"/>
  <c r="AC189" i="6"/>
  <c r="O189" i="6"/>
  <c r="Z189" i="6"/>
  <c r="N189" i="6"/>
  <c r="AA189" i="6"/>
  <c r="AG189" i="6" s="1"/>
  <c r="AH197" i="6"/>
  <c r="AI197" i="6"/>
  <c r="AO197" i="6" s="1"/>
  <c r="AJ197" i="6"/>
  <c r="AD197" i="6"/>
  <c r="AB197" i="6"/>
  <c r="AQ197" i="6" s="1"/>
  <c r="AC197" i="6"/>
  <c r="O197" i="6"/>
  <c r="Z197" i="6"/>
  <c r="AF197" i="6" s="1"/>
  <c r="V197" i="6"/>
  <c r="AH205" i="6"/>
  <c r="AI205" i="6"/>
  <c r="AO205" i="6" s="1"/>
  <c r="AJ205" i="6"/>
  <c r="AP205" i="6" s="1"/>
  <c r="AD205" i="6"/>
  <c r="AB205" i="6"/>
  <c r="AQ205" i="6" s="1"/>
  <c r="AC205" i="6"/>
  <c r="O205" i="6"/>
  <c r="Z205" i="6"/>
  <c r="S205" i="6"/>
  <c r="AH213" i="6"/>
  <c r="AI213" i="6"/>
  <c r="AJ213" i="6"/>
  <c r="AB213" i="6"/>
  <c r="AQ213" i="6" s="1"/>
  <c r="AC213" i="6"/>
  <c r="AD213" i="6"/>
  <c r="AS213" i="6" s="1"/>
  <c r="O213" i="6"/>
  <c r="Z213" i="6"/>
  <c r="AL213" i="6"/>
  <c r="AH221" i="6"/>
  <c r="AN221" i="6" s="1"/>
  <c r="AI221" i="6"/>
  <c r="AO221" i="6" s="1"/>
  <c r="AJ221" i="6"/>
  <c r="AP221" i="6" s="1"/>
  <c r="AB221" i="6"/>
  <c r="AC221" i="6"/>
  <c r="AD221" i="6"/>
  <c r="O221" i="6"/>
  <c r="Z221" i="6"/>
  <c r="AF221" i="6" s="1"/>
  <c r="N221" i="6"/>
  <c r="AA221" i="6"/>
  <c r="AG221" i="6" s="1"/>
  <c r="AH229" i="6"/>
  <c r="AI229" i="6"/>
  <c r="AO229" i="6" s="1"/>
  <c r="AJ229" i="6"/>
  <c r="AP229" i="6" s="1"/>
  <c r="AB229" i="6"/>
  <c r="AQ229" i="6" s="1"/>
  <c r="AC229" i="6"/>
  <c r="AD229" i="6"/>
  <c r="AS229" i="6" s="1"/>
  <c r="O229" i="6"/>
  <c r="Z229" i="6"/>
  <c r="AF229" i="6" s="1"/>
  <c r="V229" i="6"/>
  <c r="AH237" i="6"/>
  <c r="AI237" i="6"/>
  <c r="AO237" i="6" s="1"/>
  <c r="AJ237" i="6"/>
  <c r="AP237" i="6" s="1"/>
  <c r="AB237" i="6"/>
  <c r="AQ237" i="6" s="1"/>
  <c r="AC237" i="6"/>
  <c r="AD237" i="6"/>
  <c r="AS237" i="6" s="1"/>
  <c r="O237" i="6"/>
  <c r="Z237" i="6"/>
  <c r="AF237" i="6" s="1"/>
  <c r="S237" i="6"/>
  <c r="AH245" i="6"/>
  <c r="AI245" i="6"/>
  <c r="AJ245" i="6"/>
  <c r="AP245" i="6" s="1"/>
  <c r="AB245" i="6"/>
  <c r="AQ245" i="6" s="1"/>
  <c r="AC245" i="6"/>
  <c r="AD245" i="6"/>
  <c r="O245" i="6"/>
  <c r="Z245" i="6"/>
  <c r="AL245" i="6"/>
  <c r="AH253" i="6"/>
  <c r="AN253" i="6" s="1"/>
  <c r="AI253" i="6"/>
  <c r="AO253" i="6" s="1"/>
  <c r="AJ253" i="6"/>
  <c r="AP253" i="6" s="1"/>
  <c r="AB253" i="6"/>
  <c r="AQ253" i="6" s="1"/>
  <c r="AC253" i="6"/>
  <c r="AD253" i="6"/>
  <c r="O253" i="6"/>
  <c r="Z253" i="6"/>
  <c r="N253" i="6"/>
  <c r="AA253" i="6"/>
  <c r="AH261" i="6"/>
  <c r="AN261" i="6" s="1"/>
  <c r="AI261" i="6"/>
  <c r="AO261" i="6" s="1"/>
  <c r="AJ261" i="6"/>
  <c r="AP261" i="6" s="1"/>
  <c r="AB261" i="6"/>
  <c r="AD261" i="6"/>
  <c r="AS261" i="6" s="1"/>
  <c r="AC261" i="6"/>
  <c r="O261" i="6"/>
  <c r="Z261" i="6"/>
  <c r="AF261" i="6" s="1"/>
  <c r="V261" i="6"/>
  <c r="AH269" i="6"/>
  <c r="AN269" i="6" s="1"/>
  <c r="AI269" i="6"/>
  <c r="AJ269" i="6"/>
  <c r="AP269" i="6" s="1"/>
  <c r="AB269" i="6"/>
  <c r="AQ269" i="6" s="1"/>
  <c r="AC269" i="6"/>
  <c r="AD269" i="6"/>
  <c r="AS269" i="6" s="1"/>
  <c r="O269" i="6"/>
  <c r="Z269" i="6"/>
  <c r="S269" i="6"/>
  <c r="AH277" i="6"/>
  <c r="AI277" i="6"/>
  <c r="AJ277" i="6"/>
  <c r="AP277" i="6" s="1"/>
  <c r="AB277" i="6"/>
  <c r="AQ277" i="6" s="1"/>
  <c r="AC277" i="6"/>
  <c r="AD277" i="6"/>
  <c r="AS277" i="6" s="1"/>
  <c r="O277" i="6"/>
  <c r="Z277" i="6"/>
  <c r="AT277" i="6"/>
  <c r="AL277" i="6"/>
  <c r="AH285" i="6"/>
  <c r="AI285" i="6"/>
  <c r="AO285" i="6" s="1"/>
  <c r="AJ285" i="6"/>
  <c r="AP285" i="6" s="1"/>
  <c r="AB285" i="6"/>
  <c r="AQ285" i="6" s="1"/>
  <c r="AC285" i="6"/>
  <c r="AD285" i="6"/>
  <c r="O285" i="6"/>
  <c r="Z285" i="6"/>
  <c r="N285" i="6"/>
  <c r="AA285" i="6"/>
  <c r="AG285" i="6" s="1"/>
  <c r="AH293" i="6"/>
  <c r="AN293" i="6" s="1"/>
  <c r="AI293" i="6"/>
  <c r="AO293" i="6" s="1"/>
  <c r="AJ293" i="6"/>
  <c r="AP293" i="6" s="1"/>
  <c r="AB293" i="6"/>
  <c r="AQ293" i="6" s="1"/>
  <c r="AC293" i="6"/>
  <c r="AD293" i="6"/>
  <c r="AS293" i="6" s="1"/>
  <c r="O293" i="6"/>
  <c r="Z293" i="6"/>
  <c r="AF293" i="6" s="1"/>
  <c r="V293" i="6"/>
  <c r="AH301" i="6"/>
  <c r="AN301" i="6" s="1"/>
  <c r="AI301" i="6"/>
  <c r="AJ301" i="6"/>
  <c r="AP301" i="6" s="1"/>
  <c r="AB301" i="6"/>
  <c r="AQ301" i="6" s="1"/>
  <c r="AC301" i="6"/>
  <c r="AD301" i="6"/>
  <c r="AS301" i="6" s="1"/>
  <c r="O301" i="6"/>
  <c r="Z301" i="6"/>
  <c r="S301" i="6"/>
  <c r="X301" i="6" s="1"/>
  <c r="H301" i="6" s="1"/>
  <c r="AH309" i="6"/>
  <c r="AN309" i="6" s="1"/>
  <c r="AI309" i="6"/>
  <c r="AJ309" i="6"/>
  <c r="AP309" i="6" s="1"/>
  <c r="AB309" i="6"/>
  <c r="AQ309" i="6" s="1"/>
  <c r="AC309" i="6"/>
  <c r="AD309" i="6"/>
  <c r="AS309" i="6" s="1"/>
  <c r="O309" i="6"/>
  <c r="Z309" i="6"/>
  <c r="AT309" i="6"/>
  <c r="AL309" i="6"/>
  <c r="AH317" i="6"/>
  <c r="AN317" i="6" s="1"/>
  <c r="AI317" i="6"/>
  <c r="AO317" i="6" s="1"/>
  <c r="AJ317" i="6"/>
  <c r="AP317" i="6" s="1"/>
  <c r="AB317" i="6"/>
  <c r="AQ317" i="6" s="1"/>
  <c r="AC317" i="6"/>
  <c r="AD317" i="6"/>
  <c r="O317" i="6"/>
  <c r="Z317" i="6"/>
  <c r="N317" i="6"/>
  <c r="AA317" i="6"/>
  <c r="AH325" i="6"/>
  <c r="AN325" i="6" s="1"/>
  <c r="AI325" i="6"/>
  <c r="AO325" i="6" s="1"/>
  <c r="AJ325" i="6"/>
  <c r="AP325" i="6" s="1"/>
  <c r="AB325" i="6"/>
  <c r="AQ325" i="6" s="1"/>
  <c r="AD325" i="6"/>
  <c r="AS325" i="6" s="1"/>
  <c r="AC325" i="6"/>
  <c r="O325" i="6"/>
  <c r="Z325" i="6"/>
  <c r="AF325" i="6" s="1"/>
  <c r="V325" i="6"/>
  <c r="AH333" i="6"/>
  <c r="AN333" i="6" s="1"/>
  <c r="AI333" i="6"/>
  <c r="AO333" i="6" s="1"/>
  <c r="AJ333" i="6"/>
  <c r="AP333" i="6" s="1"/>
  <c r="AB333" i="6"/>
  <c r="AQ333" i="6" s="1"/>
  <c r="AC333" i="6"/>
  <c r="AD333" i="6"/>
  <c r="AS333" i="6" s="1"/>
  <c r="O333" i="6"/>
  <c r="Z333" i="6"/>
  <c r="AF333" i="6" s="1"/>
  <c r="S333" i="6"/>
  <c r="X333" i="6" s="1"/>
  <c r="H333" i="6" s="1"/>
  <c r="AH341" i="6"/>
  <c r="AN341" i="6" s="1"/>
  <c r="AI341" i="6"/>
  <c r="AJ341" i="6"/>
  <c r="AP341" i="6" s="1"/>
  <c r="AB341" i="6"/>
  <c r="AQ341" i="6" s="1"/>
  <c r="AC341" i="6"/>
  <c r="AD341" i="6"/>
  <c r="AS341" i="6" s="1"/>
  <c r="O341" i="6"/>
  <c r="Z341" i="6"/>
  <c r="AT341" i="6"/>
  <c r="AL341" i="6"/>
  <c r="AH349" i="6"/>
  <c r="AN349" i="6" s="1"/>
  <c r="AI349" i="6"/>
  <c r="AO349" i="6" s="1"/>
  <c r="AJ349" i="6"/>
  <c r="AP349" i="6" s="1"/>
  <c r="AB349" i="6"/>
  <c r="AQ349" i="6" s="1"/>
  <c r="AC349" i="6"/>
  <c r="AD349" i="6"/>
  <c r="O349" i="6"/>
  <c r="Z349" i="6"/>
  <c r="AF349" i="6" s="1"/>
  <c r="N349" i="6"/>
  <c r="AA349" i="6"/>
  <c r="AG349" i="6" s="1"/>
  <c r="AH357" i="6"/>
  <c r="AN357" i="6" s="1"/>
  <c r="AI357" i="6"/>
  <c r="AO357" i="6" s="1"/>
  <c r="AJ357" i="6"/>
  <c r="AP357" i="6" s="1"/>
  <c r="AB357" i="6"/>
  <c r="AQ357" i="6" s="1"/>
  <c r="AC357" i="6"/>
  <c r="AD357" i="6"/>
  <c r="AS357" i="6" s="1"/>
  <c r="O357" i="6"/>
  <c r="Z357" i="6"/>
  <c r="V357" i="6"/>
  <c r="AH365" i="6"/>
  <c r="AN365" i="6" s="1"/>
  <c r="AI365" i="6"/>
  <c r="AO365" i="6" s="1"/>
  <c r="AJ365" i="6"/>
  <c r="AP365" i="6" s="1"/>
  <c r="AB365" i="6"/>
  <c r="AQ365" i="6" s="1"/>
  <c r="AC365" i="6"/>
  <c r="AD365" i="6"/>
  <c r="AS365" i="6" s="1"/>
  <c r="O365" i="6"/>
  <c r="Z365" i="6"/>
  <c r="AF365" i="6" s="1"/>
  <c r="S365" i="6"/>
  <c r="X365" i="6" s="1"/>
  <c r="H365" i="6" s="1"/>
  <c r="AH373" i="6"/>
  <c r="AN373" i="6" s="1"/>
  <c r="AI373" i="6"/>
  <c r="AJ373" i="6"/>
  <c r="AP373" i="6" s="1"/>
  <c r="AB373" i="6"/>
  <c r="AQ373" i="6" s="1"/>
  <c r="AD373" i="6"/>
  <c r="AS373" i="6" s="1"/>
  <c r="AC373" i="6"/>
  <c r="O373" i="6"/>
  <c r="Z373" i="6"/>
  <c r="AT373" i="6"/>
  <c r="AL373" i="6"/>
  <c r="AH381" i="6"/>
  <c r="AN381" i="6" s="1"/>
  <c r="AI381" i="6"/>
  <c r="AO381" i="6" s="1"/>
  <c r="AJ381" i="6"/>
  <c r="AP381" i="6" s="1"/>
  <c r="AB381" i="6"/>
  <c r="AQ381" i="6" s="1"/>
  <c r="AC381" i="6"/>
  <c r="AD381" i="6"/>
  <c r="O381" i="6"/>
  <c r="Z381" i="6"/>
  <c r="AF381" i="6" s="1"/>
  <c r="N381" i="6"/>
  <c r="AA381" i="6"/>
  <c r="AG381" i="6" s="1"/>
  <c r="AH389" i="6"/>
  <c r="AN389" i="6" s="1"/>
  <c r="AI389" i="6"/>
  <c r="AO389" i="6" s="1"/>
  <c r="AJ389" i="6"/>
  <c r="AP389" i="6" s="1"/>
  <c r="AB389" i="6"/>
  <c r="AQ389" i="6" s="1"/>
  <c r="AC389" i="6"/>
  <c r="AD389" i="6"/>
  <c r="AS389" i="6" s="1"/>
  <c r="O389" i="6"/>
  <c r="Z389" i="6"/>
  <c r="V389" i="6"/>
  <c r="AH397" i="6"/>
  <c r="AI397" i="6"/>
  <c r="AO397" i="6" s="1"/>
  <c r="AJ397" i="6"/>
  <c r="AP397" i="6" s="1"/>
  <c r="AB397" i="6"/>
  <c r="AQ397" i="6" s="1"/>
  <c r="AC397" i="6"/>
  <c r="AR397" i="6" s="1"/>
  <c r="AD397" i="6"/>
  <c r="AS397" i="6" s="1"/>
  <c r="AT397" i="6"/>
  <c r="AK397" i="6"/>
  <c r="AH405" i="6"/>
  <c r="AI405" i="6"/>
  <c r="AO405" i="6" s="1"/>
  <c r="AJ405" i="6"/>
  <c r="AP405" i="6" s="1"/>
  <c r="AB405" i="6"/>
  <c r="AQ405" i="6" s="1"/>
  <c r="AC405" i="6"/>
  <c r="AR405" i="6" s="1"/>
  <c r="AD405" i="6"/>
  <c r="AS405" i="6" s="1"/>
  <c r="AT405" i="6"/>
  <c r="AK405" i="6"/>
  <c r="AH413" i="6"/>
  <c r="AI413" i="6"/>
  <c r="AO413" i="6" s="1"/>
  <c r="AJ413" i="6"/>
  <c r="AP413" i="6" s="1"/>
  <c r="AB413" i="6"/>
  <c r="AQ413" i="6" s="1"/>
  <c r="AC413" i="6"/>
  <c r="AR413" i="6" s="1"/>
  <c r="AD413" i="6"/>
  <c r="AS413" i="6" s="1"/>
  <c r="AT413" i="6"/>
  <c r="AK413" i="6"/>
  <c r="AE413" i="6" s="1"/>
  <c r="AH421" i="6"/>
  <c r="AI421" i="6"/>
  <c r="AO421" i="6" s="1"/>
  <c r="AJ421" i="6"/>
  <c r="AP421" i="6" s="1"/>
  <c r="AB421" i="6"/>
  <c r="AQ421" i="6" s="1"/>
  <c r="AC421" i="6"/>
  <c r="AR421" i="6" s="1"/>
  <c r="AD421" i="6"/>
  <c r="AS421" i="6" s="1"/>
  <c r="AT421" i="6"/>
  <c r="AK421" i="6"/>
  <c r="AE421" i="6" s="1"/>
  <c r="AH429" i="6"/>
  <c r="AI429" i="6"/>
  <c r="AO429" i="6" s="1"/>
  <c r="AJ429" i="6"/>
  <c r="AP429" i="6" s="1"/>
  <c r="AB429" i="6"/>
  <c r="AQ429" i="6" s="1"/>
  <c r="AC429" i="6"/>
  <c r="AR429" i="6" s="1"/>
  <c r="AD429" i="6"/>
  <c r="AS429" i="6" s="1"/>
  <c r="AT429" i="6"/>
  <c r="AK429" i="6"/>
  <c r="AE429" i="6" s="1"/>
  <c r="AH437" i="6"/>
  <c r="AI437" i="6"/>
  <c r="AO437" i="6" s="1"/>
  <c r="AJ437" i="6"/>
  <c r="AP437" i="6" s="1"/>
  <c r="AC437" i="6"/>
  <c r="AR437" i="6" s="1"/>
  <c r="AD437" i="6"/>
  <c r="AS437" i="6" s="1"/>
  <c r="AB437" i="6"/>
  <c r="AQ437" i="6" s="1"/>
  <c r="AT437" i="6"/>
  <c r="AK437" i="6"/>
  <c r="AE437" i="6" s="1"/>
  <c r="AH445" i="6"/>
  <c r="AI445" i="6"/>
  <c r="AO445" i="6" s="1"/>
  <c r="AJ445" i="6"/>
  <c r="AP445" i="6" s="1"/>
  <c r="AC445" i="6"/>
  <c r="AR445" i="6" s="1"/>
  <c r="AD445" i="6"/>
  <c r="AS445" i="6" s="1"/>
  <c r="AB445" i="6"/>
  <c r="AQ445" i="6" s="1"/>
  <c r="AT445" i="6"/>
  <c r="AK445" i="6"/>
  <c r="AE445" i="6" s="1"/>
  <c r="AH453" i="6"/>
  <c r="AI453" i="6"/>
  <c r="AO453" i="6" s="1"/>
  <c r="AJ453" i="6"/>
  <c r="AP453" i="6" s="1"/>
  <c r="AC453" i="6"/>
  <c r="AR453" i="6" s="1"/>
  <c r="AD453" i="6"/>
  <c r="AS453" i="6" s="1"/>
  <c r="AB453" i="6"/>
  <c r="AQ453" i="6" s="1"/>
  <c r="AT453" i="6"/>
  <c r="AK453" i="6"/>
  <c r="AH461" i="6"/>
  <c r="AI461" i="6"/>
  <c r="AO461" i="6" s="1"/>
  <c r="AJ461" i="6"/>
  <c r="AP461" i="6" s="1"/>
  <c r="AC461" i="6"/>
  <c r="AR461" i="6" s="1"/>
  <c r="AD461" i="6"/>
  <c r="AS461" i="6" s="1"/>
  <c r="AB461" i="6"/>
  <c r="AQ461" i="6" s="1"/>
  <c r="AT461" i="6"/>
  <c r="AK461" i="6"/>
  <c r="AH469" i="6"/>
  <c r="AI469" i="6"/>
  <c r="AO469" i="6" s="1"/>
  <c r="AJ469" i="6"/>
  <c r="AP469" i="6" s="1"/>
  <c r="AC469" i="6"/>
  <c r="AR469" i="6" s="1"/>
  <c r="AD469" i="6"/>
  <c r="AS469" i="6" s="1"/>
  <c r="AB469" i="6"/>
  <c r="AQ469" i="6" s="1"/>
  <c r="AT469" i="6"/>
  <c r="AK469" i="6"/>
  <c r="AE469" i="6" s="1"/>
  <c r="AH477" i="6"/>
  <c r="AI477" i="6"/>
  <c r="AO477" i="6" s="1"/>
  <c r="AJ477" i="6"/>
  <c r="AP477" i="6" s="1"/>
  <c r="AC477" i="6"/>
  <c r="AR477" i="6" s="1"/>
  <c r="AD477" i="6"/>
  <c r="AS477" i="6" s="1"/>
  <c r="AB477" i="6"/>
  <c r="AQ477" i="6" s="1"/>
  <c r="AT477" i="6"/>
  <c r="AK477" i="6"/>
  <c r="AH485" i="6"/>
  <c r="AI485" i="6"/>
  <c r="AO485" i="6" s="1"/>
  <c r="AJ485" i="6"/>
  <c r="AP485" i="6" s="1"/>
  <c r="AC485" i="6"/>
  <c r="AR485" i="6" s="1"/>
  <c r="AD485" i="6"/>
  <c r="AS485" i="6" s="1"/>
  <c r="AB485" i="6"/>
  <c r="AQ485" i="6" s="1"/>
  <c r="AT485" i="6"/>
  <c r="AK485" i="6"/>
  <c r="AI493" i="6"/>
  <c r="AO493" i="6" s="1"/>
  <c r="AJ493" i="6"/>
  <c r="AP493" i="6" s="1"/>
  <c r="AH493" i="6"/>
  <c r="AC493" i="6"/>
  <c r="AR493" i="6" s="1"/>
  <c r="AD493" i="6"/>
  <c r="AS493" i="6" s="1"/>
  <c r="AB493" i="6"/>
  <c r="AQ493" i="6" s="1"/>
  <c r="AT493" i="6"/>
  <c r="AK493" i="6"/>
  <c r="AE493" i="6" s="1"/>
  <c r="AI501" i="6"/>
  <c r="AO501" i="6" s="1"/>
  <c r="AJ501" i="6"/>
  <c r="AP501" i="6" s="1"/>
  <c r="AH501" i="6"/>
  <c r="AC501" i="6"/>
  <c r="AR501" i="6" s="1"/>
  <c r="AD501" i="6"/>
  <c r="AS501" i="6" s="1"/>
  <c r="AB501" i="6"/>
  <c r="AQ501" i="6" s="1"/>
  <c r="AT501" i="6"/>
  <c r="AK501" i="6"/>
  <c r="AE501" i="6" s="1"/>
  <c r="AI509" i="6"/>
  <c r="AO509" i="6" s="1"/>
  <c r="AJ509" i="6"/>
  <c r="AP509" i="6" s="1"/>
  <c r="AH509" i="6"/>
  <c r="AC509" i="6"/>
  <c r="AR509" i="6" s="1"/>
  <c r="AB509" i="6"/>
  <c r="AQ509" i="6" s="1"/>
  <c r="AD509" i="6"/>
  <c r="AS509" i="6" s="1"/>
  <c r="AT509" i="6"/>
  <c r="AK509" i="6"/>
  <c r="AJ517" i="6"/>
  <c r="AP517" i="6" s="1"/>
  <c r="AH517" i="6"/>
  <c r="AI517" i="6"/>
  <c r="AO517" i="6" s="1"/>
  <c r="AC517" i="6"/>
  <c r="AR517" i="6" s="1"/>
  <c r="AD517" i="6"/>
  <c r="AS517" i="6" s="1"/>
  <c r="AB517" i="6"/>
  <c r="AQ517" i="6" s="1"/>
  <c r="AT517" i="6"/>
  <c r="AK517" i="6"/>
  <c r="AE517" i="6" s="1"/>
  <c r="AH525" i="6"/>
  <c r="AI525" i="6"/>
  <c r="AO525" i="6" s="1"/>
  <c r="AJ525" i="6"/>
  <c r="AP525" i="6" s="1"/>
  <c r="AC525" i="6"/>
  <c r="AR525" i="6" s="1"/>
  <c r="AD525" i="6"/>
  <c r="AS525" i="6" s="1"/>
  <c r="AB525" i="6"/>
  <c r="AQ525" i="6" s="1"/>
  <c r="AT525" i="6"/>
  <c r="AK525" i="6"/>
  <c r="AH533" i="6"/>
  <c r="AI533" i="6"/>
  <c r="AO533" i="6" s="1"/>
  <c r="AJ533" i="6"/>
  <c r="AP533" i="6" s="1"/>
  <c r="AC533" i="6"/>
  <c r="AR533" i="6" s="1"/>
  <c r="AD533" i="6"/>
  <c r="AS533" i="6" s="1"/>
  <c r="AB533" i="6"/>
  <c r="AQ533" i="6" s="1"/>
  <c r="AT533" i="6"/>
  <c r="AK533" i="6"/>
  <c r="AE533" i="6" s="1"/>
  <c r="AH541" i="6"/>
  <c r="AI541" i="6"/>
  <c r="AO541" i="6" s="1"/>
  <c r="AJ541" i="6"/>
  <c r="AP541" i="6" s="1"/>
  <c r="AC541" i="6"/>
  <c r="AR541" i="6" s="1"/>
  <c r="AD541" i="6"/>
  <c r="AS541" i="6" s="1"/>
  <c r="AB541" i="6"/>
  <c r="AQ541" i="6" s="1"/>
  <c r="AT541" i="6"/>
  <c r="AK541" i="6"/>
  <c r="AE541" i="6" s="1"/>
  <c r="AH549" i="6"/>
  <c r="AI549" i="6"/>
  <c r="AO549" i="6" s="1"/>
  <c r="AJ549" i="6"/>
  <c r="AP549" i="6" s="1"/>
  <c r="AC549" i="6"/>
  <c r="AR549" i="6" s="1"/>
  <c r="AD549" i="6"/>
  <c r="AS549" i="6" s="1"/>
  <c r="AB549" i="6"/>
  <c r="AQ549" i="6" s="1"/>
  <c r="AT549" i="6"/>
  <c r="AK549" i="6"/>
  <c r="AE549" i="6" s="1"/>
  <c r="AH557" i="6"/>
  <c r="AI557" i="6"/>
  <c r="AO557" i="6" s="1"/>
  <c r="AJ557" i="6"/>
  <c r="AP557" i="6" s="1"/>
  <c r="AC557" i="6"/>
  <c r="AR557" i="6" s="1"/>
  <c r="AD557" i="6"/>
  <c r="AS557" i="6" s="1"/>
  <c r="AB557" i="6"/>
  <c r="AQ557" i="6" s="1"/>
  <c r="AT557" i="6"/>
  <c r="AK557" i="6"/>
  <c r="AE557" i="6" s="1"/>
  <c r="AH565" i="6"/>
  <c r="AI565" i="6"/>
  <c r="AO565" i="6" s="1"/>
  <c r="AJ565" i="6"/>
  <c r="AP565" i="6" s="1"/>
  <c r="AC565" i="6"/>
  <c r="AR565" i="6" s="1"/>
  <c r="AD565" i="6"/>
  <c r="AS565" i="6" s="1"/>
  <c r="AB565" i="6"/>
  <c r="AQ565" i="6" s="1"/>
  <c r="AT565" i="6"/>
  <c r="AK565" i="6"/>
  <c r="AE565" i="6" s="1"/>
  <c r="AH573" i="6"/>
  <c r="AI573" i="6"/>
  <c r="AO573" i="6" s="1"/>
  <c r="AJ573" i="6"/>
  <c r="AP573" i="6" s="1"/>
  <c r="AC573" i="6"/>
  <c r="AR573" i="6" s="1"/>
  <c r="AD573" i="6"/>
  <c r="AS573" i="6" s="1"/>
  <c r="AB573" i="6"/>
  <c r="AQ573" i="6" s="1"/>
  <c r="AT573" i="6"/>
  <c r="AK573" i="6"/>
  <c r="AE573" i="6" s="1"/>
  <c r="AH581" i="6"/>
  <c r="AI581" i="6"/>
  <c r="AO581" i="6" s="1"/>
  <c r="AJ581" i="6"/>
  <c r="AP581" i="6" s="1"/>
  <c r="AC581" i="6"/>
  <c r="AR581" i="6" s="1"/>
  <c r="AD581" i="6"/>
  <c r="AS581" i="6" s="1"/>
  <c r="AB581" i="6"/>
  <c r="AQ581" i="6" s="1"/>
  <c r="AT581" i="6"/>
  <c r="AK581" i="6"/>
  <c r="AE581" i="6" s="1"/>
  <c r="AH589" i="6"/>
  <c r="AI589" i="6"/>
  <c r="AO589" i="6" s="1"/>
  <c r="AJ589" i="6"/>
  <c r="AP589" i="6" s="1"/>
  <c r="AC589" i="6"/>
  <c r="AR589" i="6" s="1"/>
  <c r="AD589" i="6"/>
  <c r="AS589" i="6" s="1"/>
  <c r="AB589" i="6"/>
  <c r="AQ589" i="6" s="1"/>
  <c r="AT589" i="6"/>
  <c r="AK589" i="6"/>
  <c r="AE589" i="6" s="1"/>
  <c r="AH597" i="6"/>
  <c r="AI597" i="6"/>
  <c r="AO597" i="6" s="1"/>
  <c r="AJ597" i="6"/>
  <c r="AP597" i="6" s="1"/>
  <c r="AC597" i="6"/>
  <c r="AR597" i="6" s="1"/>
  <c r="AD597" i="6"/>
  <c r="AS597" i="6" s="1"/>
  <c r="AB597" i="6"/>
  <c r="AQ597" i="6" s="1"/>
  <c r="AT597" i="6"/>
  <c r="AK597" i="6"/>
  <c r="AE597" i="6" s="1"/>
  <c r="AH605" i="6"/>
  <c r="AI605" i="6"/>
  <c r="AO605" i="6" s="1"/>
  <c r="AJ605" i="6"/>
  <c r="AP605" i="6" s="1"/>
  <c r="AC605" i="6"/>
  <c r="AR605" i="6" s="1"/>
  <c r="AD605" i="6"/>
  <c r="AS605" i="6" s="1"/>
  <c r="AB605" i="6"/>
  <c r="AQ605" i="6" s="1"/>
  <c r="AT605" i="6"/>
  <c r="AK605" i="6"/>
  <c r="AE605" i="6" s="1"/>
  <c r="AH613" i="6"/>
  <c r="AI613" i="6"/>
  <c r="AO613" i="6" s="1"/>
  <c r="AJ613" i="6"/>
  <c r="AP613" i="6" s="1"/>
  <c r="AC613" i="6"/>
  <c r="AR613" i="6" s="1"/>
  <c r="AD613" i="6"/>
  <c r="AS613" i="6" s="1"/>
  <c r="AB613" i="6"/>
  <c r="AQ613" i="6" s="1"/>
  <c r="AT613" i="6"/>
  <c r="AK613" i="6"/>
  <c r="AE613" i="6" s="1"/>
  <c r="AH621" i="6"/>
  <c r="AI621" i="6"/>
  <c r="AO621" i="6" s="1"/>
  <c r="AJ621" i="6"/>
  <c r="AP621" i="6" s="1"/>
  <c r="AC621" i="6"/>
  <c r="AR621" i="6" s="1"/>
  <c r="AD621" i="6"/>
  <c r="AS621" i="6" s="1"/>
  <c r="AB621" i="6"/>
  <c r="AQ621" i="6" s="1"/>
  <c r="AT621" i="6"/>
  <c r="AK621" i="6"/>
  <c r="AE621" i="6" s="1"/>
  <c r="AH629" i="6"/>
  <c r="AI629" i="6"/>
  <c r="AO629" i="6" s="1"/>
  <c r="AJ629" i="6"/>
  <c r="AP629" i="6" s="1"/>
  <c r="AC629" i="6"/>
  <c r="AR629" i="6" s="1"/>
  <c r="AD629" i="6"/>
  <c r="AS629" i="6" s="1"/>
  <c r="AB629" i="6"/>
  <c r="AQ629" i="6" s="1"/>
  <c r="AT629" i="6"/>
  <c r="AK629" i="6"/>
  <c r="AE629" i="6" s="1"/>
  <c r="AH637" i="6"/>
  <c r="AI637" i="6"/>
  <c r="AO637" i="6" s="1"/>
  <c r="AJ637" i="6"/>
  <c r="AP637" i="6" s="1"/>
  <c r="AC637" i="6"/>
  <c r="AR637" i="6" s="1"/>
  <c r="AD637" i="6"/>
  <c r="AS637" i="6" s="1"/>
  <c r="AB637" i="6"/>
  <c r="AQ637" i="6" s="1"/>
  <c r="AT637" i="6"/>
  <c r="AK637" i="6"/>
  <c r="AH645" i="6"/>
  <c r="AI645" i="6"/>
  <c r="AO645" i="6" s="1"/>
  <c r="AJ645" i="6"/>
  <c r="AP645" i="6" s="1"/>
  <c r="AC645" i="6"/>
  <c r="AR645" i="6" s="1"/>
  <c r="AD645" i="6"/>
  <c r="AS645" i="6" s="1"/>
  <c r="AB645" i="6"/>
  <c r="AQ645" i="6" s="1"/>
  <c r="AT645" i="6"/>
  <c r="AK645" i="6"/>
  <c r="AH653" i="6"/>
  <c r="AI653" i="6"/>
  <c r="AO653" i="6" s="1"/>
  <c r="AJ653" i="6"/>
  <c r="AP653" i="6" s="1"/>
  <c r="AC653" i="6"/>
  <c r="AR653" i="6" s="1"/>
  <c r="AD653" i="6"/>
  <c r="AS653" i="6" s="1"/>
  <c r="AB653" i="6"/>
  <c r="AQ653" i="6" s="1"/>
  <c r="AT653" i="6"/>
  <c r="AK653" i="6"/>
  <c r="AE653" i="6" s="1"/>
  <c r="AH661" i="6"/>
  <c r="AI661" i="6"/>
  <c r="AO661" i="6" s="1"/>
  <c r="AJ661" i="6"/>
  <c r="AP661" i="6" s="1"/>
  <c r="AC661" i="6"/>
  <c r="AR661" i="6" s="1"/>
  <c r="AD661" i="6"/>
  <c r="AS661" i="6" s="1"/>
  <c r="AB661" i="6"/>
  <c r="AQ661" i="6" s="1"/>
  <c r="AT661" i="6"/>
  <c r="AK661" i="6"/>
  <c r="AE661" i="6" s="1"/>
  <c r="AH669" i="6"/>
  <c r="AI669" i="6"/>
  <c r="AO669" i="6" s="1"/>
  <c r="AJ669" i="6"/>
  <c r="AP669" i="6" s="1"/>
  <c r="AC669" i="6"/>
  <c r="AR669" i="6" s="1"/>
  <c r="AD669" i="6"/>
  <c r="AS669" i="6" s="1"/>
  <c r="AB669" i="6"/>
  <c r="AQ669" i="6" s="1"/>
  <c r="AT669" i="6"/>
  <c r="AK669" i="6"/>
  <c r="AE669" i="6" s="1"/>
  <c r="AI677" i="6"/>
  <c r="AO677" i="6" s="1"/>
  <c r="AH677" i="6"/>
  <c r="AJ677" i="6"/>
  <c r="AP677" i="6" s="1"/>
  <c r="AC677" i="6"/>
  <c r="AR677" i="6" s="1"/>
  <c r="AD677" i="6"/>
  <c r="AS677" i="6" s="1"/>
  <c r="AB677" i="6"/>
  <c r="AQ677" i="6" s="1"/>
  <c r="AT677" i="6"/>
  <c r="AK677" i="6"/>
  <c r="AE677" i="6" s="1"/>
  <c r="AI685" i="6"/>
  <c r="AO685" i="6" s="1"/>
  <c r="AH685" i="6"/>
  <c r="AJ685" i="6"/>
  <c r="AP685" i="6" s="1"/>
  <c r="AC685" i="6"/>
  <c r="AR685" i="6" s="1"/>
  <c r="AD685" i="6"/>
  <c r="AS685" i="6" s="1"/>
  <c r="AB685" i="6"/>
  <c r="AQ685" i="6" s="1"/>
  <c r="AT685" i="6"/>
  <c r="AK685" i="6"/>
  <c r="AE685" i="6" s="1"/>
  <c r="AI693" i="6"/>
  <c r="AO693" i="6" s="1"/>
  <c r="AJ693" i="6"/>
  <c r="AP693" i="6" s="1"/>
  <c r="AH693" i="6"/>
  <c r="AC693" i="6"/>
  <c r="AR693" i="6" s="1"/>
  <c r="AD693" i="6"/>
  <c r="AS693" i="6" s="1"/>
  <c r="AB693" i="6"/>
  <c r="AQ693" i="6" s="1"/>
  <c r="AT693" i="6"/>
  <c r="AK693" i="6"/>
  <c r="AE693" i="6" s="1"/>
  <c r="AI701" i="6"/>
  <c r="AO701" i="6" s="1"/>
  <c r="AH701" i="6"/>
  <c r="AJ701" i="6"/>
  <c r="AP701" i="6" s="1"/>
  <c r="AC701" i="6"/>
  <c r="AR701" i="6" s="1"/>
  <c r="AD701" i="6"/>
  <c r="AS701" i="6" s="1"/>
  <c r="AB701" i="6"/>
  <c r="AQ701" i="6" s="1"/>
  <c r="AT701" i="6"/>
  <c r="AK701" i="6"/>
  <c r="AE701" i="6" s="1"/>
  <c r="AI709" i="6"/>
  <c r="AO709" i="6" s="1"/>
  <c r="AH709" i="6"/>
  <c r="AJ709" i="6"/>
  <c r="AP709" i="6" s="1"/>
  <c r="AC709" i="6"/>
  <c r="AR709" i="6" s="1"/>
  <c r="AD709" i="6"/>
  <c r="AS709" i="6" s="1"/>
  <c r="AB709" i="6"/>
  <c r="AQ709" i="6" s="1"/>
  <c r="AT709" i="6"/>
  <c r="AK709" i="6"/>
  <c r="AE709" i="6" s="1"/>
  <c r="AI717" i="6"/>
  <c r="AO717" i="6" s="1"/>
  <c r="AH717" i="6"/>
  <c r="AJ717" i="6"/>
  <c r="AP717" i="6" s="1"/>
  <c r="AC717" i="6"/>
  <c r="AR717" i="6" s="1"/>
  <c r="AB717" i="6"/>
  <c r="AQ717" i="6" s="1"/>
  <c r="AD717" i="6"/>
  <c r="AS717" i="6" s="1"/>
  <c r="AT717" i="6"/>
  <c r="AK717" i="6"/>
  <c r="AE717" i="6" s="1"/>
  <c r="AI725" i="6"/>
  <c r="AO725" i="6" s="1"/>
  <c r="AJ725" i="6"/>
  <c r="AP725" i="6" s="1"/>
  <c r="AH725" i="6"/>
  <c r="AC725" i="6"/>
  <c r="AR725" i="6" s="1"/>
  <c r="AD725" i="6"/>
  <c r="AS725" i="6" s="1"/>
  <c r="AB725" i="6"/>
  <c r="AQ725" i="6" s="1"/>
  <c r="AT725" i="6"/>
  <c r="AK725" i="6"/>
  <c r="AE725" i="6" s="1"/>
  <c r="AI733" i="6"/>
  <c r="AO733" i="6" s="1"/>
  <c r="AH733" i="6"/>
  <c r="AJ733" i="6"/>
  <c r="AP733" i="6" s="1"/>
  <c r="AC733" i="6"/>
  <c r="AR733" i="6" s="1"/>
  <c r="AB733" i="6"/>
  <c r="AQ733" i="6" s="1"/>
  <c r="AD733" i="6"/>
  <c r="AS733" i="6" s="1"/>
  <c r="AT733" i="6"/>
  <c r="AK733" i="6"/>
  <c r="AE733" i="6" s="1"/>
  <c r="AI741" i="6"/>
  <c r="AO741" i="6" s="1"/>
  <c r="AH741" i="6"/>
  <c r="AJ741" i="6"/>
  <c r="AP741" i="6" s="1"/>
  <c r="AC741" i="6"/>
  <c r="AR741" i="6" s="1"/>
  <c r="AD741" i="6"/>
  <c r="AS741" i="6" s="1"/>
  <c r="AB741" i="6"/>
  <c r="AQ741" i="6" s="1"/>
  <c r="AT741" i="6"/>
  <c r="AK741" i="6"/>
  <c r="AE741" i="6" s="1"/>
  <c r="AI749" i="6"/>
  <c r="AO749" i="6" s="1"/>
  <c r="AH749" i="6"/>
  <c r="AJ749" i="6"/>
  <c r="AP749" i="6" s="1"/>
  <c r="AC749" i="6"/>
  <c r="AR749" i="6" s="1"/>
  <c r="AB749" i="6"/>
  <c r="AQ749" i="6" s="1"/>
  <c r="AD749" i="6"/>
  <c r="AS749" i="6" s="1"/>
  <c r="AT749" i="6"/>
  <c r="AK749" i="6"/>
  <c r="AE749" i="6" s="1"/>
  <c r="AI757" i="6"/>
  <c r="AO757" i="6" s="1"/>
  <c r="AJ757" i="6"/>
  <c r="AP757" i="6" s="1"/>
  <c r="AH757" i="6"/>
  <c r="AC757" i="6"/>
  <c r="AR757" i="6" s="1"/>
  <c r="AD757" i="6"/>
  <c r="AS757" i="6" s="1"/>
  <c r="AB757" i="6"/>
  <c r="AQ757" i="6" s="1"/>
  <c r="AT757" i="6"/>
  <c r="AK757" i="6"/>
  <c r="AE757" i="6" s="1"/>
  <c r="AI765" i="6"/>
  <c r="AO765" i="6" s="1"/>
  <c r="AH765" i="6"/>
  <c r="AJ765" i="6"/>
  <c r="AP765" i="6" s="1"/>
  <c r="AC765" i="6"/>
  <c r="AR765" i="6" s="1"/>
  <c r="AB765" i="6"/>
  <c r="AQ765" i="6" s="1"/>
  <c r="AD765" i="6"/>
  <c r="AS765" i="6" s="1"/>
  <c r="AT765" i="6"/>
  <c r="AK765" i="6"/>
  <c r="AE765" i="6" s="1"/>
  <c r="AI773" i="6"/>
  <c r="AO773" i="6" s="1"/>
  <c r="AH773" i="6"/>
  <c r="AJ773" i="6"/>
  <c r="AP773" i="6" s="1"/>
  <c r="AC773" i="6"/>
  <c r="AR773" i="6" s="1"/>
  <c r="AD773" i="6"/>
  <c r="AS773" i="6" s="1"/>
  <c r="AB773" i="6"/>
  <c r="AQ773" i="6" s="1"/>
  <c r="AT773" i="6"/>
  <c r="AK773" i="6"/>
  <c r="AE773" i="6" s="1"/>
  <c r="AI781" i="6"/>
  <c r="AO781" i="6" s="1"/>
  <c r="AH781" i="6"/>
  <c r="AJ781" i="6"/>
  <c r="AP781" i="6" s="1"/>
  <c r="AC781" i="6"/>
  <c r="AR781" i="6" s="1"/>
  <c r="AB781" i="6"/>
  <c r="AQ781" i="6" s="1"/>
  <c r="AD781" i="6"/>
  <c r="AS781" i="6" s="1"/>
  <c r="AT781" i="6"/>
  <c r="AK781" i="6"/>
  <c r="AE781" i="6" s="1"/>
  <c r="AI789" i="6"/>
  <c r="AO789" i="6" s="1"/>
  <c r="AH789" i="6"/>
  <c r="AJ789" i="6"/>
  <c r="AP789" i="6" s="1"/>
  <c r="AC789" i="6"/>
  <c r="AR789" i="6" s="1"/>
  <c r="AB789" i="6"/>
  <c r="AQ789" i="6" s="1"/>
  <c r="AD789" i="6"/>
  <c r="AS789" i="6" s="1"/>
  <c r="AT789" i="6"/>
  <c r="AK789" i="6"/>
  <c r="AE789" i="6" s="1"/>
  <c r="AH797" i="6"/>
  <c r="AI797" i="6"/>
  <c r="AO797" i="6" s="1"/>
  <c r="AJ797" i="6"/>
  <c r="AP797" i="6" s="1"/>
  <c r="AC797" i="6"/>
  <c r="AR797" i="6" s="1"/>
  <c r="AB797" i="6"/>
  <c r="AQ797" i="6" s="1"/>
  <c r="AD797" i="6"/>
  <c r="AS797" i="6" s="1"/>
  <c r="AT797" i="6"/>
  <c r="AK797" i="6"/>
  <c r="AE797" i="6" s="1"/>
  <c r="AH805" i="6"/>
  <c r="AI805" i="6"/>
  <c r="AO805" i="6" s="1"/>
  <c r="AJ805" i="6"/>
  <c r="AP805" i="6" s="1"/>
  <c r="AC805" i="6"/>
  <c r="AR805" i="6" s="1"/>
  <c r="AB805" i="6"/>
  <c r="AQ805" i="6" s="1"/>
  <c r="AD805" i="6"/>
  <c r="AS805" i="6" s="1"/>
  <c r="AT805" i="6"/>
  <c r="AK805" i="6"/>
  <c r="AE805" i="6" s="1"/>
  <c r="AH813" i="6"/>
  <c r="AI813" i="6"/>
  <c r="AO813" i="6" s="1"/>
  <c r="AJ813" i="6"/>
  <c r="AP813" i="6" s="1"/>
  <c r="AC813" i="6"/>
  <c r="AR813" i="6" s="1"/>
  <c r="AB813" i="6"/>
  <c r="AQ813" i="6" s="1"/>
  <c r="AD813" i="6"/>
  <c r="AS813" i="6" s="1"/>
  <c r="AT813" i="6"/>
  <c r="AK813" i="6"/>
  <c r="AE813" i="6" s="1"/>
  <c r="AH821" i="6"/>
  <c r="AI821" i="6"/>
  <c r="AO821" i="6" s="1"/>
  <c r="AJ821" i="6"/>
  <c r="AP821" i="6" s="1"/>
  <c r="AC821" i="6"/>
  <c r="AR821" i="6" s="1"/>
  <c r="AB821" i="6"/>
  <c r="AQ821" i="6" s="1"/>
  <c r="AD821" i="6"/>
  <c r="AS821" i="6" s="1"/>
  <c r="AT821" i="6"/>
  <c r="AK821" i="6"/>
  <c r="AE821" i="6" s="1"/>
  <c r="AH829" i="6"/>
  <c r="AI829" i="6"/>
  <c r="AO829" i="6" s="1"/>
  <c r="AJ829" i="6"/>
  <c r="AP829" i="6" s="1"/>
  <c r="AC829" i="6"/>
  <c r="AR829" i="6" s="1"/>
  <c r="AB829" i="6"/>
  <c r="AQ829" i="6" s="1"/>
  <c r="AD829" i="6"/>
  <c r="AS829" i="6" s="1"/>
  <c r="AT829" i="6"/>
  <c r="AK829" i="6"/>
  <c r="AE829" i="6" s="1"/>
  <c r="AH837" i="6"/>
  <c r="AI837" i="6"/>
  <c r="AO837" i="6" s="1"/>
  <c r="AJ837" i="6"/>
  <c r="AP837" i="6" s="1"/>
  <c r="AC837" i="6"/>
  <c r="AR837" i="6" s="1"/>
  <c r="AB837" i="6"/>
  <c r="AQ837" i="6" s="1"/>
  <c r="AD837" i="6"/>
  <c r="AS837" i="6" s="1"/>
  <c r="AT837" i="6"/>
  <c r="AK837" i="6"/>
  <c r="AE837" i="6" s="1"/>
  <c r="AH845" i="6"/>
  <c r="AI845" i="6"/>
  <c r="AO845" i="6" s="1"/>
  <c r="AJ845" i="6"/>
  <c r="AP845" i="6" s="1"/>
  <c r="AC845" i="6"/>
  <c r="AR845" i="6" s="1"/>
  <c r="AB845" i="6"/>
  <c r="AQ845" i="6" s="1"/>
  <c r="AD845" i="6"/>
  <c r="AS845" i="6" s="1"/>
  <c r="AT845" i="6"/>
  <c r="AK845" i="6"/>
  <c r="AE845" i="6" s="1"/>
  <c r="AH853" i="6"/>
  <c r="AI853" i="6"/>
  <c r="AO853" i="6" s="1"/>
  <c r="AJ853" i="6"/>
  <c r="AP853" i="6" s="1"/>
  <c r="AC853" i="6"/>
  <c r="AR853" i="6" s="1"/>
  <c r="AB853" i="6"/>
  <c r="AQ853" i="6" s="1"/>
  <c r="AD853" i="6"/>
  <c r="AS853" i="6" s="1"/>
  <c r="AT853" i="6"/>
  <c r="AK853" i="6"/>
  <c r="AE853" i="6" s="1"/>
  <c r="AH861" i="6"/>
  <c r="AI861" i="6"/>
  <c r="AO861" i="6" s="1"/>
  <c r="AJ861" i="6"/>
  <c r="AP861" i="6" s="1"/>
  <c r="AC861" i="6"/>
  <c r="AR861" i="6" s="1"/>
  <c r="AD861" i="6"/>
  <c r="AS861" i="6" s="1"/>
  <c r="AB861" i="6"/>
  <c r="AQ861" i="6" s="1"/>
  <c r="AT861" i="6"/>
  <c r="AK861" i="6"/>
  <c r="AH869" i="6"/>
  <c r="AI869" i="6"/>
  <c r="AO869" i="6" s="1"/>
  <c r="AJ869" i="6"/>
  <c r="AP869" i="6" s="1"/>
  <c r="AC869" i="6"/>
  <c r="AR869" i="6" s="1"/>
  <c r="AB869" i="6"/>
  <c r="AQ869" i="6" s="1"/>
  <c r="AD869" i="6"/>
  <c r="AS869" i="6" s="1"/>
  <c r="AT869" i="6"/>
  <c r="AK869" i="6"/>
  <c r="AE869" i="6" s="1"/>
  <c r="AH877" i="6"/>
  <c r="AI877" i="6"/>
  <c r="AO877" i="6" s="1"/>
  <c r="AJ877" i="6"/>
  <c r="AP877" i="6" s="1"/>
  <c r="AC877" i="6"/>
  <c r="AR877" i="6" s="1"/>
  <c r="AB877" i="6"/>
  <c r="AQ877" i="6" s="1"/>
  <c r="AD877" i="6"/>
  <c r="AS877" i="6" s="1"/>
  <c r="AT877" i="6"/>
  <c r="AK877" i="6"/>
  <c r="AE877" i="6" s="1"/>
  <c r="AH885" i="6"/>
  <c r="AI885" i="6"/>
  <c r="AO885" i="6" s="1"/>
  <c r="AJ885" i="6"/>
  <c r="AP885" i="6" s="1"/>
  <c r="AC885" i="6"/>
  <c r="AR885" i="6" s="1"/>
  <c r="AB885" i="6"/>
  <c r="AQ885" i="6" s="1"/>
  <c r="AD885" i="6"/>
  <c r="AS885" i="6" s="1"/>
  <c r="AT885" i="6"/>
  <c r="AK885" i="6"/>
  <c r="AE885" i="6" s="1"/>
  <c r="AH893" i="6"/>
  <c r="AI893" i="6"/>
  <c r="AO893" i="6" s="1"/>
  <c r="AJ893" i="6"/>
  <c r="AP893" i="6" s="1"/>
  <c r="AC893" i="6"/>
  <c r="AR893" i="6" s="1"/>
  <c r="AB893" i="6"/>
  <c r="AQ893" i="6" s="1"/>
  <c r="AD893" i="6"/>
  <c r="AS893" i="6" s="1"/>
  <c r="AT893" i="6"/>
  <c r="AK893" i="6"/>
  <c r="AE893" i="6" s="1"/>
  <c r="AH901" i="6"/>
  <c r="AI901" i="6"/>
  <c r="AO901" i="6" s="1"/>
  <c r="AJ901" i="6"/>
  <c r="AP901" i="6" s="1"/>
  <c r="AC901" i="6"/>
  <c r="AR901" i="6" s="1"/>
  <c r="AB901" i="6"/>
  <c r="AQ901" i="6" s="1"/>
  <c r="AD901" i="6"/>
  <c r="AS901" i="6" s="1"/>
  <c r="AT901" i="6"/>
  <c r="AK901" i="6"/>
  <c r="AE901" i="6" s="1"/>
  <c r="AH909" i="6"/>
  <c r="AI909" i="6"/>
  <c r="AO909" i="6" s="1"/>
  <c r="AJ909" i="6"/>
  <c r="AP909" i="6" s="1"/>
  <c r="AC909" i="6"/>
  <c r="AR909" i="6" s="1"/>
  <c r="AB909" i="6"/>
  <c r="AQ909" i="6" s="1"/>
  <c r="AD909" i="6"/>
  <c r="AS909" i="6" s="1"/>
  <c r="AT909" i="6"/>
  <c r="AK909" i="6"/>
  <c r="AE909" i="6" s="1"/>
  <c r="AH917" i="6"/>
  <c r="AI917" i="6"/>
  <c r="AO917" i="6" s="1"/>
  <c r="AJ917" i="6"/>
  <c r="AP917" i="6" s="1"/>
  <c r="AC917" i="6"/>
  <c r="AR917" i="6" s="1"/>
  <c r="AB917" i="6"/>
  <c r="AQ917" i="6" s="1"/>
  <c r="AD917" i="6"/>
  <c r="AS917" i="6" s="1"/>
  <c r="AT917" i="6"/>
  <c r="AK917" i="6"/>
  <c r="AE917" i="6" s="1"/>
  <c r="AH925" i="6"/>
  <c r="AI925" i="6"/>
  <c r="AO925" i="6" s="1"/>
  <c r="AJ925" i="6"/>
  <c r="AP925" i="6" s="1"/>
  <c r="AC925" i="6"/>
  <c r="AR925" i="6" s="1"/>
  <c r="AB925" i="6"/>
  <c r="AQ925" i="6" s="1"/>
  <c r="AT925" i="6"/>
  <c r="AK925" i="6"/>
  <c r="AE925" i="6" s="1"/>
  <c r="AD925" i="6"/>
  <c r="AS925" i="6" s="1"/>
  <c r="AH933" i="6"/>
  <c r="AI933" i="6"/>
  <c r="AO933" i="6" s="1"/>
  <c r="AJ933" i="6"/>
  <c r="AP933" i="6" s="1"/>
  <c r="AC933" i="6"/>
  <c r="AR933" i="6" s="1"/>
  <c r="AB933" i="6"/>
  <c r="AQ933" i="6" s="1"/>
  <c r="AT933" i="6"/>
  <c r="AK933" i="6"/>
  <c r="AE933" i="6" s="1"/>
  <c r="AD933" i="6"/>
  <c r="AS933" i="6" s="1"/>
  <c r="AH941" i="6"/>
  <c r="AI941" i="6"/>
  <c r="AO941" i="6" s="1"/>
  <c r="AJ941" i="6"/>
  <c r="AP941" i="6" s="1"/>
  <c r="AC941" i="6"/>
  <c r="AR941" i="6" s="1"/>
  <c r="AB941" i="6"/>
  <c r="AQ941" i="6" s="1"/>
  <c r="AD941" i="6"/>
  <c r="AS941" i="6" s="1"/>
  <c r="AT941" i="6"/>
  <c r="AK941" i="6"/>
  <c r="AE941" i="6" s="1"/>
  <c r="AH949" i="6"/>
  <c r="AI949" i="6"/>
  <c r="AO949" i="6" s="1"/>
  <c r="AJ949" i="6"/>
  <c r="AP949" i="6" s="1"/>
  <c r="AC949" i="6"/>
  <c r="AR949" i="6" s="1"/>
  <c r="AD949" i="6"/>
  <c r="AS949" i="6" s="1"/>
  <c r="AB949" i="6"/>
  <c r="AQ949" i="6" s="1"/>
  <c r="AT949" i="6"/>
  <c r="AK949" i="6"/>
  <c r="AE949" i="6" s="1"/>
  <c r="AH957" i="6"/>
  <c r="AI957" i="6"/>
  <c r="AO957" i="6" s="1"/>
  <c r="AJ957" i="6"/>
  <c r="AP957" i="6" s="1"/>
  <c r="AC957" i="6"/>
  <c r="AR957" i="6" s="1"/>
  <c r="AB957" i="6"/>
  <c r="AQ957" i="6" s="1"/>
  <c r="AT957" i="6"/>
  <c r="AK957" i="6"/>
  <c r="AE957" i="6" s="1"/>
  <c r="AH965" i="6"/>
  <c r="AI965" i="6"/>
  <c r="AO965" i="6" s="1"/>
  <c r="AJ965" i="6"/>
  <c r="AP965" i="6" s="1"/>
  <c r="AC965" i="6"/>
  <c r="AR965" i="6" s="1"/>
  <c r="AT965" i="6"/>
  <c r="AK965" i="6"/>
  <c r="AE965" i="6" s="1"/>
  <c r="AB965" i="6"/>
  <c r="AQ965" i="6" s="1"/>
  <c r="AH973" i="6"/>
  <c r="AN973" i="6" s="1"/>
  <c r="AI973" i="6"/>
  <c r="AO973" i="6" s="1"/>
  <c r="AJ973" i="6"/>
  <c r="AP973" i="6" s="1"/>
  <c r="AC973" i="6"/>
  <c r="AR973" i="6" s="1"/>
  <c r="AB973" i="6"/>
  <c r="AQ973" i="6" s="1"/>
  <c r="AH981" i="6"/>
  <c r="AN981" i="6" s="1"/>
  <c r="AI981" i="6"/>
  <c r="AO981" i="6" s="1"/>
  <c r="AJ981" i="6"/>
  <c r="AP981" i="6" s="1"/>
  <c r="AC981" i="6"/>
  <c r="AR981" i="6" s="1"/>
  <c r="AH989" i="6"/>
  <c r="AN989" i="6" s="1"/>
  <c r="AI989" i="6"/>
  <c r="AO989" i="6" s="1"/>
  <c r="AJ989" i="6"/>
  <c r="AP989" i="6" s="1"/>
  <c r="AC989" i="6"/>
  <c r="AR989" i="6" s="1"/>
  <c r="AB989" i="6"/>
  <c r="AQ989" i="6" s="1"/>
  <c r="AH997" i="6"/>
  <c r="AN997" i="6" s="1"/>
  <c r="AI997" i="6"/>
  <c r="AO997" i="6" s="1"/>
  <c r="AJ997" i="6"/>
  <c r="AP997" i="6" s="1"/>
  <c r="AC997" i="6"/>
  <c r="AR997" i="6" s="1"/>
  <c r="AH1005" i="6"/>
  <c r="AN1005" i="6" s="1"/>
  <c r="AI1005" i="6"/>
  <c r="AO1005" i="6" s="1"/>
  <c r="AJ1005" i="6"/>
  <c r="AP1005" i="6" s="1"/>
  <c r="AC1005" i="6"/>
  <c r="AR1005" i="6" s="1"/>
  <c r="AB1005" i="6"/>
  <c r="AQ1005" i="6" s="1"/>
  <c r="AC968" i="6"/>
  <c r="AC822" i="6"/>
  <c r="AR822" i="6" s="1"/>
  <c r="AC886" i="6"/>
  <c r="AR886" i="6" s="1"/>
  <c r="AD790" i="6"/>
  <c r="AS790" i="6" s="1"/>
  <c r="AC854" i="6"/>
  <c r="AR854" i="6" s="1"/>
  <c r="AI14" i="6"/>
  <c r="AJ14" i="6"/>
  <c r="AH14" i="6"/>
  <c r="AD14" i="6"/>
  <c r="AC14" i="6"/>
  <c r="AB14" i="6"/>
  <c r="R14" i="6"/>
  <c r="AK14" i="6"/>
  <c r="U14" i="6"/>
  <c r="AM14" i="6"/>
  <c r="AI22" i="6"/>
  <c r="AJ22" i="6"/>
  <c r="AH22" i="6"/>
  <c r="AD22" i="6"/>
  <c r="AB22" i="6"/>
  <c r="AC22" i="6"/>
  <c r="U22" i="6"/>
  <c r="AM22" i="6"/>
  <c r="O22" i="6"/>
  <c r="Z22" i="6"/>
  <c r="AI30" i="6"/>
  <c r="AJ30" i="6"/>
  <c r="AH30" i="6"/>
  <c r="AD30" i="6"/>
  <c r="AC30" i="6"/>
  <c r="AB30" i="6"/>
  <c r="S30" i="6"/>
  <c r="AM30" i="6"/>
  <c r="N30" i="6"/>
  <c r="Y30" i="6"/>
  <c r="AI38" i="6"/>
  <c r="AJ38" i="6"/>
  <c r="AH38" i="6"/>
  <c r="AB38" i="6"/>
  <c r="AC38" i="6"/>
  <c r="AD38" i="6"/>
  <c r="S38" i="6"/>
  <c r="N38" i="6"/>
  <c r="Y38" i="6"/>
  <c r="AI46" i="6"/>
  <c r="AJ46" i="6"/>
  <c r="AH46" i="6"/>
  <c r="AB46" i="6"/>
  <c r="AC46" i="6"/>
  <c r="AD46" i="6"/>
  <c r="N46" i="6"/>
  <c r="Y46" i="6"/>
  <c r="AI54" i="6"/>
  <c r="AJ54" i="6"/>
  <c r="AH54" i="6"/>
  <c r="AB54" i="6"/>
  <c r="AC54" i="6"/>
  <c r="AD54" i="6"/>
  <c r="N54" i="6"/>
  <c r="Y54" i="6"/>
  <c r="AI62" i="6"/>
  <c r="AJ62" i="6"/>
  <c r="AH62" i="6"/>
  <c r="AD62" i="6"/>
  <c r="AB62" i="6"/>
  <c r="AC62" i="6"/>
  <c r="N62" i="6"/>
  <c r="Y62" i="6"/>
  <c r="AI70" i="6"/>
  <c r="AJ70" i="6"/>
  <c r="AH70" i="6"/>
  <c r="AB70" i="6"/>
  <c r="AC70" i="6"/>
  <c r="AD70" i="6"/>
  <c r="AI78" i="6"/>
  <c r="AJ78" i="6"/>
  <c r="AH78" i="6"/>
  <c r="AB78" i="6"/>
  <c r="AC78" i="6"/>
  <c r="AD78" i="6"/>
  <c r="AI86" i="6"/>
  <c r="AJ86" i="6"/>
  <c r="AH86" i="6"/>
  <c r="AB86" i="6"/>
  <c r="AC86" i="6"/>
  <c r="AD86" i="6"/>
  <c r="AI94" i="6"/>
  <c r="AJ94" i="6"/>
  <c r="AH94" i="6"/>
  <c r="AB94" i="6"/>
  <c r="AC94" i="6"/>
  <c r="AD94" i="6"/>
  <c r="AI102" i="6"/>
  <c r="AJ102" i="6"/>
  <c r="AH102" i="6"/>
  <c r="AC102" i="6"/>
  <c r="AD102" i="6"/>
  <c r="AB102" i="6"/>
  <c r="AI110" i="6"/>
  <c r="AJ110" i="6"/>
  <c r="AH110" i="6"/>
  <c r="AB110" i="6"/>
  <c r="AC110" i="6"/>
  <c r="AD110" i="6"/>
  <c r="AI118" i="6"/>
  <c r="AJ118" i="6"/>
  <c r="AH118" i="6"/>
  <c r="AB118" i="6"/>
  <c r="AC118" i="6"/>
  <c r="AD118" i="6"/>
  <c r="AI126" i="6"/>
  <c r="AJ126" i="6"/>
  <c r="AH126" i="6"/>
  <c r="AB126" i="6"/>
  <c r="AC126" i="6"/>
  <c r="AD126" i="6"/>
  <c r="AI134" i="6"/>
  <c r="AJ134" i="6"/>
  <c r="AH134" i="6"/>
  <c r="AB134" i="6"/>
  <c r="AC134" i="6"/>
  <c r="AD134" i="6"/>
  <c r="AI142" i="6"/>
  <c r="AO142" i="6" s="1"/>
  <c r="AJ142" i="6"/>
  <c r="AH142" i="6"/>
  <c r="AB142" i="6"/>
  <c r="AC142" i="6"/>
  <c r="AD142" i="6"/>
  <c r="AI150" i="6"/>
  <c r="AJ150" i="6"/>
  <c r="AH150" i="6"/>
  <c r="AB150" i="6"/>
  <c r="AC150" i="6"/>
  <c r="AD150" i="6"/>
  <c r="AI158" i="6"/>
  <c r="AJ158" i="6"/>
  <c r="AH158" i="6"/>
  <c r="AB158" i="6"/>
  <c r="AC158" i="6"/>
  <c r="AD158" i="6"/>
  <c r="AI166" i="6"/>
  <c r="AJ166" i="6"/>
  <c r="AH166" i="6"/>
  <c r="AB166" i="6"/>
  <c r="AC166" i="6"/>
  <c r="AD166" i="6"/>
  <c r="AI174" i="6"/>
  <c r="AJ174" i="6"/>
  <c r="AH174" i="6"/>
  <c r="AB174" i="6"/>
  <c r="AC174" i="6"/>
  <c r="AD174" i="6"/>
  <c r="AI182" i="6"/>
  <c r="AJ182" i="6"/>
  <c r="AH182" i="6"/>
  <c r="AB182" i="6"/>
  <c r="AC182" i="6"/>
  <c r="AD182" i="6"/>
  <c r="AI190" i="6"/>
  <c r="AJ190" i="6"/>
  <c r="AH190" i="6"/>
  <c r="AB190" i="6"/>
  <c r="AC190" i="6"/>
  <c r="AD190" i="6"/>
  <c r="AI198" i="6"/>
  <c r="AJ198" i="6"/>
  <c r="AH198" i="6"/>
  <c r="AB198" i="6"/>
  <c r="AC198" i="6"/>
  <c r="AD198" i="6"/>
  <c r="AI206" i="6"/>
  <c r="AJ206" i="6"/>
  <c r="AH206" i="6"/>
  <c r="AB206" i="6"/>
  <c r="AC206" i="6"/>
  <c r="AD206" i="6"/>
  <c r="AI214" i="6"/>
  <c r="AJ214" i="6"/>
  <c r="AH214" i="6"/>
  <c r="AB214" i="6"/>
  <c r="AC214" i="6"/>
  <c r="AD214" i="6"/>
  <c r="AI222" i="6"/>
  <c r="AJ222" i="6"/>
  <c r="AH222" i="6"/>
  <c r="AB222" i="6"/>
  <c r="AC222" i="6"/>
  <c r="AD222" i="6"/>
  <c r="AH230" i="6"/>
  <c r="AI230" i="6"/>
  <c r="AJ230" i="6"/>
  <c r="AB230" i="6"/>
  <c r="AC230" i="6"/>
  <c r="AD230" i="6"/>
  <c r="AH238" i="6"/>
  <c r="AI238" i="6"/>
  <c r="AJ238" i="6"/>
  <c r="AB238" i="6"/>
  <c r="AC238" i="6"/>
  <c r="AD238" i="6"/>
  <c r="AH246" i="6"/>
  <c r="AI246" i="6"/>
  <c r="AJ246" i="6"/>
  <c r="AB246" i="6"/>
  <c r="AC246" i="6"/>
  <c r="AD246" i="6"/>
  <c r="AH254" i="6"/>
  <c r="AI254" i="6"/>
  <c r="AJ254" i="6"/>
  <c r="AB254" i="6"/>
  <c r="AC254" i="6"/>
  <c r="AD254" i="6"/>
  <c r="AH262" i="6"/>
  <c r="AI262" i="6"/>
  <c r="AJ262" i="6"/>
  <c r="AB262" i="6"/>
  <c r="AC262" i="6"/>
  <c r="AD262" i="6"/>
  <c r="AH270" i="6"/>
  <c r="AI270" i="6"/>
  <c r="AJ270" i="6"/>
  <c r="AB270" i="6"/>
  <c r="AC270" i="6"/>
  <c r="AD270" i="6"/>
  <c r="AH278" i="6"/>
  <c r="AI278" i="6"/>
  <c r="AJ278" i="6"/>
  <c r="AP278" i="6" s="1"/>
  <c r="AB278" i="6"/>
  <c r="AC278" i="6"/>
  <c r="AD278" i="6"/>
  <c r="AH286" i="6"/>
  <c r="AI286" i="6"/>
  <c r="AJ286" i="6"/>
  <c r="AB286" i="6"/>
  <c r="AC286" i="6"/>
  <c r="AD286" i="6"/>
  <c r="AH294" i="6"/>
  <c r="AI294" i="6"/>
  <c r="AJ294" i="6"/>
  <c r="AB294" i="6"/>
  <c r="AC294" i="6"/>
  <c r="AD294" i="6"/>
  <c r="AH302" i="6"/>
  <c r="AI302" i="6"/>
  <c r="AJ302" i="6"/>
  <c r="AB302" i="6"/>
  <c r="AC302" i="6"/>
  <c r="AD302" i="6"/>
  <c r="AH310" i="6"/>
  <c r="AI310" i="6"/>
  <c r="AJ310" i="6"/>
  <c r="AB310" i="6"/>
  <c r="AC310" i="6"/>
  <c r="AD310" i="6"/>
  <c r="AH318" i="6"/>
  <c r="AI318" i="6"/>
  <c r="AO318" i="6" s="1"/>
  <c r="AJ318" i="6"/>
  <c r="AB318" i="6"/>
  <c r="AC318" i="6"/>
  <c r="AD318" i="6"/>
  <c r="AH326" i="6"/>
  <c r="AI326" i="6"/>
  <c r="AJ326" i="6"/>
  <c r="AB326" i="6"/>
  <c r="AC326" i="6"/>
  <c r="AD326" i="6"/>
  <c r="AH334" i="6"/>
  <c r="AI334" i="6"/>
  <c r="AJ334" i="6"/>
  <c r="AB334" i="6"/>
  <c r="AC334" i="6"/>
  <c r="AD334" i="6"/>
  <c r="AH342" i="6"/>
  <c r="AN342" i="6" s="1"/>
  <c r="AI342" i="6"/>
  <c r="AJ342" i="6"/>
  <c r="AB342" i="6"/>
  <c r="AC342" i="6"/>
  <c r="AD342" i="6"/>
  <c r="AH350" i="6"/>
  <c r="AI350" i="6"/>
  <c r="AJ350" i="6"/>
  <c r="AB350" i="6"/>
  <c r="AC350" i="6"/>
  <c r="AD350" i="6"/>
  <c r="AH358" i="6"/>
  <c r="AI358" i="6"/>
  <c r="AJ358" i="6"/>
  <c r="AB358" i="6"/>
  <c r="AC358" i="6"/>
  <c r="AD358" i="6"/>
  <c r="AH366" i="6"/>
  <c r="AI366" i="6"/>
  <c r="AJ366" i="6"/>
  <c r="AB366" i="6"/>
  <c r="AC366" i="6"/>
  <c r="AD366" i="6"/>
  <c r="AH374" i="6"/>
  <c r="AI374" i="6"/>
  <c r="AJ374" i="6"/>
  <c r="AB374" i="6"/>
  <c r="AC374" i="6"/>
  <c r="AD374" i="6"/>
  <c r="AH382" i="6"/>
  <c r="AI382" i="6"/>
  <c r="AJ382" i="6"/>
  <c r="AC382" i="6"/>
  <c r="AB382" i="6"/>
  <c r="AD382" i="6"/>
  <c r="AH390" i="6"/>
  <c r="AI390" i="6"/>
  <c r="AJ390" i="6"/>
  <c r="AB390" i="6"/>
  <c r="AC390" i="6"/>
  <c r="AD390" i="6"/>
  <c r="AI398" i="6"/>
  <c r="AH398" i="6"/>
  <c r="AN398" i="6" s="1"/>
  <c r="AJ398" i="6"/>
  <c r="AB398" i="6"/>
  <c r="AC398" i="6"/>
  <c r="AD398" i="6"/>
  <c r="AI406" i="6"/>
  <c r="AH406" i="6"/>
  <c r="AJ406" i="6"/>
  <c r="AB406" i="6"/>
  <c r="AC406" i="6"/>
  <c r="AR406" i="6" s="1"/>
  <c r="AD406" i="6"/>
  <c r="AH414" i="6"/>
  <c r="AI414" i="6"/>
  <c r="AJ414" i="6"/>
  <c r="AB414" i="6"/>
  <c r="AC414" i="6"/>
  <c r="AD414" i="6"/>
  <c r="AH422" i="6"/>
  <c r="AI422" i="6"/>
  <c r="AJ422" i="6"/>
  <c r="AB422" i="6"/>
  <c r="AC422" i="6"/>
  <c r="AD422" i="6"/>
  <c r="AH430" i="6"/>
  <c r="AI430" i="6"/>
  <c r="AJ430" i="6"/>
  <c r="AB430" i="6"/>
  <c r="AC430" i="6"/>
  <c r="AD430" i="6"/>
  <c r="AH438" i="6"/>
  <c r="AI438" i="6"/>
  <c r="AJ438" i="6"/>
  <c r="AB438" i="6"/>
  <c r="AQ438" i="6" s="1"/>
  <c r="AC438" i="6"/>
  <c r="AD438" i="6"/>
  <c r="AH446" i="6"/>
  <c r="AI446" i="6"/>
  <c r="AJ446" i="6"/>
  <c r="AB446" i="6"/>
  <c r="AC446" i="6"/>
  <c r="AD446" i="6"/>
  <c r="AH454" i="6"/>
  <c r="AI454" i="6"/>
  <c r="AJ454" i="6"/>
  <c r="AB454" i="6"/>
  <c r="AC454" i="6"/>
  <c r="AD454" i="6"/>
  <c r="AH462" i="6"/>
  <c r="AI462" i="6"/>
  <c r="AJ462" i="6"/>
  <c r="AB462" i="6"/>
  <c r="AC462" i="6"/>
  <c r="AD462" i="6"/>
  <c r="AH470" i="6"/>
  <c r="AI470" i="6"/>
  <c r="AJ470" i="6"/>
  <c r="AB470" i="6"/>
  <c r="AC470" i="6"/>
  <c r="AD470" i="6"/>
  <c r="AH478" i="6"/>
  <c r="AI478" i="6"/>
  <c r="AJ478" i="6"/>
  <c r="AB478" i="6"/>
  <c r="AC478" i="6"/>
  <c r="AD478" i="6"/>
  <c r="AH486" i="6"/>
  <c r="AI486" i="6"/>
  <c r="AJ486" i="6"/>
  <c r="AB486" i="6"/>
  <c r="AC486" i="6"/>
  <c r="AD486" i="6"/>
  <c r="AH494" i="6"/>
  <c r="AI494" i="6"/>
  <c r="AJ494" i="6"/>
  <c r="AB494" i="6"/>
  <c r="AC494" i="6"/>
  <c r="AD494" i="6"/>
  <c r="AH502" i="6"/>
  <c r="AI502" i="6"/>
  <c r="AJ502" i="6"/>
  <c r="AB502" i="6"/>
  <c r="AC502" i="6"/>
  <c r="AD502" i="6"/>
  <c r="AH510" i="6"/>
  <c r="AI510" i="6"/>
  <c r="AJ510" i="6"/>
  <c r="AC510" i="6"/>
  <c r="AD510" i="6"/>
  <c r="AB510" i="6"/>
  <c r="AH518" i="6"/>
  <c r="AI518" i="6"/>
  <c r="AJ518" i="6"/>
  <c r="AB518" i="6"/>
  <c r="AC518" i="6"/>
  <c r="AD518" i="6"/>
  <c r="AH526" i="6"/>
  <c r="AI526" i="6"/>
  <c r="AJ526" i="6"/>
  <c r="AB526" i="6"/>
  <c r="AC526" i="6"/>
  <c r="AD526" i="6"/>
  <c r="AH534" i="6"/>
  <c r="AI534" i="6"/>
  <c r="AJ534" i="6"/>
  <c r="AB534" i="6"/>
  <c r="AC534" i="6"/>
  <c r="AD534" i="6"/>
  <c r="AH542" i="6"/>
  <c r="AI542" i="6"/>
  <c r="AJ542" i="6"/>
  <c r="AB542" i="6"/>
  <c r="AC542" i="6"/>
  <c r="AD542" i="6"/>
  <c r="AH550" i="6"/>
  <c r="AI550" i="6"/>
  <c r="AJ550" i="6"/>
  <c r="AB550" i="6"/>
  <c r="AC550" i="6"/>
  <c r="AD550" i="6"/>
  <c r="AH558" i="6"/>
  <c r="AI558" i="6"/>
  <c r="AJ558" i="6"/>
  <c r="AB558" i="6"/>
  <c r="AC558" i="6"/>
  <c r="AD558" i="6"/>
  <c r="AH566" i="6"/>
  <c r="AN566" i="6" s="1"/>
  <c r="AI566" i="6"/>
  <c r="AJ566" i="6"/>
  <c r="AB566" i="6"/>
  <c r="AC566" i="6"/>
  <c r="AD566" i="6"/>
  <c r="AH574" i="6"/>
  <c r="AN574" i="6" s="1"/>
  <c r="AI574" i="6"/>
  <c r="AJ574" i="6"/>
  <c r="AB574" i="6"/>
  <c r="AC574" i="6"/>
  <c r="AD574" i="6"/>
  <c r="AH582" i="6"/>
  <c r="AN582" i="6" s="1"/>
  <c r="AI582" i="6"/>
  <c r="AJ582" i="6"/>
  <c r="AB582" i="6"/>
  <c r="AC582" i="6"/>
  <c r="AD582" i="6"/>
  <c r="AH590" i="6"/>
  <c r="AI590" i="6"/>
  <c r="AJ590" i="6"/>
  <c r="AP590" i="6" s="1"/>
  <c r="AB590" i="6"/>
  <c r="AC590" i="6"/>
  <c r="AD590" i="6"/>
  <c r="AH598" i="6"/>
  <c r="AI598" i="6"/>
  <c r="AJ598" i="6"/>
  <c r="AP598" i="6" s="1"/>
  <c r="AB598" i="6"/>
  <c r="AC598" i="6"/>
  <c r="AD598" i="6"/>
  <c r="AH606" i="6"/>
  <c r="AI606" i="6"/>
  <c r="AO606" i="6" s="1"/>
  <c r="AJ606" i="6"/>
  <c r="AB606" i="6"/>
  <c r="AC606" i="6"/>
  <c r="AD606" i="6"/>
  <c r="AH614" i="6"/>
  <c r="AI614" i="6"/>
  <c r="AJ614" i="6"/>
  <c r="AP614" i="6" s="1"/>
  <c r="AB614" i="6"/>
  <c r="AC614" i="6"/>
  <c r="AD614" i="6"/>
  <c r="AH622" i="6"/>
  <c r="AI622" i="6"/>
  <c r="AJ622" i="6"/>
  <c r="AB622" i="6"/>
  <c r="AC622" i="6"/>
  <c r="AD622" i="6"/>
  <c r="AH630" i="6"/>
  <c r="AI630" i="6"/>
  <c r="AO630" i="6" s="1"/>
  <c r="AJ630" i="6"/>
  <c r="AB630" i="6"/>
  <c r="AC630" i="6"/>
  <c r="AR630" i="6" s="1"/>
  <c r="AD630" i="6"/>
  <c r="AH638" i="6"/>
  <c r="AI638" i="6"/>
  <c r="AJ638" i="6"/>
  <c r="AP638" i="6" s="1"/>
  <c r="AB638" i="6"/>
  <c r="AQ638" i="6" s="1"/>
  <c r="AC638" i="6"/>
  <c r="AD638" i="6"/>
  <c r="AH646" i="6"/>
  <c r="AI646" i="6"/>
  <c r="AO646" i="6" s="1"/>
  <c r="AJ646" i="6"/>
  <c r="AB646" i="6"/>
  <c r="AC646" i="6"/>
  <c r="AR646" i="6" s="1"/>
  <c r="AD646" i="6"/>
  <c r="AH654" i="6"/>
  <c r="AI654" i="6"/>
  <c r="AJ654" i="6"/>
  <c r="AB654" i="6"/>
  <c r="AC654" i="6"/>
  <c r="AD654" i="6"/>
  <c r="AS654" i="6" s="1"/>
  <c r="AH662" i="6"/>
  <c r="AI662" i="6"/>
  <c r="AJ662" i="6"/>
  <c r="AP662" i="6" s="1"/>
  <c r="AB662" i="6"/>
  <c r="AC662" i="6"/>
  <c r="AD662" i="6"/>
  <c r="AH670" i="6"/>
  <c r="AI670" i="6"/>
  <c r="AO670" i="6" s="1"/>
  <c r="AJ670" i="6"/>
  <c r="AB670" i="6"/>
  <c r="AC670" i="6"/>
  <c r="AD670" i="6"/>
  <c r="AH678" i="6"/>
  <c r="AI678" i="6"/>
  <c r="AJ678" i="6"/>
  <c r="AP678" i="6" s="1"/>
  <c r="AB678" i="6"/>
  <c r="AQ678" i="6" s="1"/>
  <c r="AC678" i="6"/>
  <c r="AD678" i="6"/>
  <c r="AS678" i="6" s="1"/>
  <c r="AH686" i="6"/>
  <c r="AN686" i="6" s="1"/>
  <c r="AJ686" i="6"/>
  <c r="AP686" i="6" s="1"/>
  <c r="AI686" i="6"/>
  <c r="AB686" i="6"/>
  <c r="AQ686" i="6" s="1"/>
  <c r="AD686" i="6"/>
  <c r="AS686" i="6" s="1"/>
  <c r="AH694" i="6"/>
  <c r="AN694" i="6" s="1"/>
  <c r="AI694" i="6"/>
  <c r="AO694" i="6" s="1"/>
  <c r="AJ694" i="6"/>
  <c r="AB694" i="6"/>
  <c r="AC694" i="6"/>
  <c r="AR694" i="6" s="1"/>
  <c r="AH702" i="6"/>
  <c r="AI702" i="6"/>
  <c r="AO702" i="6" s="1"/>
  <c r="AJ702" i="6"/>
  <c r="AP702" i="6" s="1"/>
  <c r="AB702" i="6"/>
  <c r="AQ702" i="6" s="1"/>
  <c r="AH710" i="6"/>
  <c r="AN710" i="6" s="1"/>
  <c r="AI710" i="6"/>
  <c r="AO710" i="6" s="1"/>
  <c r="AJ710" i="6"/>
  <c r="AP710" i="6" s="1"/>
  <c r="AB710" i="6"/>
  <c r="AQ710" i="6" s="1"/>
  <c r="AD710" i="6"/>
  <c r="AC710" i="6"/>
  <c r="AR710" i="6" s="1"/>
  <c r="AH718" i="6"/>
  <c r="AN718" i="6" s="1"/>
  <c r="AJ718" i="6"/>
  <c r="AP718" i="6" s="1"/>
  <c r="AI718" i="6"/>
  <c r="AO718" i="6" s="1"/>
  <c r="AB718" i="6"/>
  <c r="AQ718" i="6" s="1"/>
  <c r="AC718" i="6"/>
  <c r="AR718" i="6" s="1"/>
  <c r="AH726" i="6"/>
  <c r="AN726" i="6" s="1"/>
  <c r="AI726" i="6"/>
  <c r="AO726" i="6" s="1"/>
  <c r="AJ726" i="6"/>
  <c r="AP726" i="6" s="1"/>
  <c r="AB726" i="6"/>
  <c r="AQ726" i="6" s="1"/>
  <c r="AD726" i="6"/>
  <c r="AS726" i="6" s="1"/>
  <c r="AC726" i="6"/>
  <c r="AR726" i="6" s="1"/>
  <c r="AH734" i="6"/>
  <c r="AN734" i="6" s="1"/>
  <c r="AI734" i="6"/>
  <c r="AO734" i="6" s="1"/>
  <c r="AJ734" i="6"/>
  <c r="AP734" i="6" s="1"/>
  <c r="AB734" i="6"/>
  <c r="AQ734" i="6" s="1"/>
  <c r="AC734" i="6"/>
  <c r="AR734" i="6" s="1"/>
  <c r="AH742" i="6"/>
  <c r="AN742" i="6" s="1"/>
  <c r="AI742" i="6"/>
  <c r="AO742" i="6" s="1"/>
  <c r="AJ742" i="6"/>
  <c r="AP742" i="6" s="1"/>
  <c r="AB742" i="6"/>
  <c r="AQ742" i="6" s="1"/>
  <c r="AD742" i="6"/>
  <c r="AS742" i="6" s="1"/>
  <c r="AC742" i="6"/>
  <c r="AR742" i="6" s="1"/>
  <c r="AH750" i="6"/>
  <c r="AN750" i="6" s="1"/>
  <c r="AJ750" i="6"/>
  <c r="AP750" i="6" s="1"/>
  <c r="AI750" i="6"/>
  <c r="AO750" i="6" s="1"/>
  <c r="AB750" i="6"/>
  <c r="AQ750" i="6" s="1"/>
  <c r="AC750" i="6"/>
  <c r="AR750" i="6" s="1"/>
  <c r="AH758" i="6"/>
  <c r="AN758" i="6" s="1"/>
  <c r="AI758" i="6"/>
  <c r="AO758" i="6" s="1"/>
  <c r="AJ758" i="6"/>
  <c r="AP758" i="6" s="1"/>
  <c r="AB758" i="6"/>
  <c r="AQ758" i="6" s="1"/>
  <c r="AD758" i="6"/>
  <c r="AS758" i="6" s="1"/>
  <c r="AH766" i="6"/>
  <c r="AN766" i="6" s="1"/>
  <c r="AI766" i="6"/>
  <c r="AO766" i="6" s="1"/>
  <c r="AJ766" i="6"/>
  <c r="AP766" i="6" s="1"/>
  <c r="AB766" i="6"/>
  <c r="AQ766" i="6" s="1"/>
  <c r="AC766" i="6"/>
  <c r="AR766" i="6" s="1"/>
  <c r="AH774" i="6"/>
  <c r="AN774" i="6" s="1"/>
  <c r="AI774" i="6"/>
  <c r="AO774" i="6" s="1"/>
  <c r="AJ774" i="6"/>
  <c r="AP774" i="6" s="1"/>
  <c r="AC774" i="6"/>
  <c r="AR774" i="6" s="1"/>
  <c r="AD774" i="6"/>
  <c r="AS774" i="6" s="1"/>
  <c r="AI782" i="6"/>
  <c r="AO782" i="6" s="1"/>
  <c r="AJ782" i="6"/>
  <c r="AP782" i="6" s="1"/>
  <c r="AH782" i="6"/>
  <c r="AN782" i="6" s="1"/>
  <c r="AD782" i="6"/>
  <c r="AS782" i="6" s="1"/>
  <c r="AB782" i="6"/>
  <c r="AQ782" i="6" s="1"/>
  <c r="AH790" i="6"/>
  <c r="AN790" i="6" s="1"/>
  <c r="AI790" i="6"/>
  <c r="AO790" i="6" s="1"/>
  <c r="AJ790" i="6"/>
  <c r="AP790" i="6" s="1"/>
  <c r="AC790" i="6"/>
  <c r="AR790" i="6" s="1"/>
  <c r="AH798" i="6"/>
  <c r="AN798" i="6" s="1"/>
  <c r="AI798" i="6"/>
  <c r="AO798" i="6" s="1"/>
  <c r="AJ798" i="6"/>
  <c r="AP798" i="6" s="1"/>
  <c r="AD798" i="6"/>
  <c r="AS798" i="6" s="1"/>
  <c r="AB798" i="6"/>
  <c r="AQ798" i="6" s="1"/>
  <c r="AH806" i="6"/>
  <c r="AN806" i="6" s="1"/>
  <c r="AI806" i="6"/>
  <c r="AO806" i="6" s="1"/>
  <c r="AJ806" i="6"/>
  <c r="AP806" i="6" s="1"/>
  <c r="AB806" i="6"/>
  <c r="AQ806" i="6" s="1"/>
  <c r="AC806" i="6"/>
  <c r="AR806" i="6" s="1"/>
  <c r="AD806" i="6"/>
  <c r="AS806" i="6" s="1"/>
  <c r="AH814" i="6"/>
  <c r="AN814" i="6" s="1"/>
  <c r="AI814" i="6"/>
  <c r="AO814" i="6" s="1"/>
  <c r="AJ814" i="6"/>
  <c r="AP814" i="6" s="1"/>
  <c r="AB814" i="6"/>
  <c r="AQ814" i="6" s="1"/>
  <c r="AC814" i="6"/>
  <c r="AR814" i="6" s="1"/>
  <c r="AH822" i="6"/>
  <c r="AN822" i="6" s="1"/>
  <c r="AI822" i="6"/>
  <c r="AO822" i="6" s="1"/>
  <c r="AJ822" i="6"/>
  <c r="AP822" i="6" s="1"/>
  <c r="AD822" i="6"/>
  <c r="AS822" i="6" s="1"/>
  <c r="AH830" i="6"/>
  <c r="AN830" i="6" s="1"/>
  <c r="AI830" i="6"/>
  <c r="AO830" i="6" s="1"/>
  <c r="AJ830" i="6"/>
  <c r="AP830" i="6" s="1"/>
  <c r="AD830" i="6"/>
  <c r="AS830" i="6" s="1"/>
  <c r="AB830" i="6"/>
  <c r="AQ830" i="6" s="1"/>
  <c r="AH838" i="6"/>
  <c r="AN838" i="6" s="1"/>
  <c r="AI838" i="6"/>
  <c r="AO838" i="6" s="1"/>
  <c r="AJ838" i="6"/>
  <c r="AP838" i="6" s="1"/>
  <c r="AB838" i="6"/>
  <c r="AQ838" i="6" s="1"/>
  <c r="AC838" i="6"/>
  <c r="AR838" i="6" s="1"/>
  <c r="AD838" i="6"/>
  <c r="AS838" i="6" s="1"/>
  <c r="AH846" i="6"/>
  <c r="AN846" i="6" s="1"/>
  <c r="AI846" i="6"/>
  <c r="AO846" i="6" s="1"/>
  <c r="AJ846" i="6"/>
  <c r="AP846" i="6" s="1"/>
  <c r="AB846" i="6"/>
  <c r="AQ846" i="6" s="1"/>
  <c r="AC846" i="6"/>
  <c r="AR846" i="6" s="1"/>
  <c r="AH854" i="6"/>
  <c r="AN854" i="6" s="1"/>
  <c r="AI854" i="6"/>
  <c r="AO854" i="6" s="1"/>
  <c r="AJ854" i="6"/>
  <c r="AP854" i="6" s="1"/>
  <c r="AD854" i="6"/>
  <c r="AS854" i="6" s="1"/>
  <c r="AH862" i="6"/>
  <c r="AN862" i="6" s="1"/>
  <c r="AI862" i="6"/>
  <c r="AO862" i="6" s="1"/>
  <c r="AJ862" i="6"/>
  <c r="AP862" i="6" s="1"/>
  <c r="AD862" i="6"/>
  <c r="AS862" i="6" s="1"/>
  <c r="AB862" i="6"/>
  <c r="AQ862" i="6" s="1"/>
  <c r="AH870" i="6"/>
  <c r="AN870" i="6" s="1"/>
  <c r="AI870" i="6"/>
  <c r="AO870" i="6" s="1"/>
  <c r="AJ870" i="6"/>
  <c r="AP870" i="6" s="1"/>
  <c r="AB870" i="6"/>
  <c r="AQ870" i="6" s="1"/>
  <c r="AC870" i="6"/>
  <c r="AR870" i="6" s="1"/>
  <c r="AD870" i="6"/>
  <c r="AS870" i="6" s="1"/>
  <c r="AH878" i="6"/>
  <c r="AN878" i="6" s="1"/>
  <c r="AI878" i="6"/>
  <c r="AO878" i="6" s="1"/>
  <c r="AJ878" i="6"/>
  <c r="AP878" i="6" s="1"/>
  <c r="AB878" i="6"/>
  <c r="AQ878" i="6" s="1"/>
  <c r="AC878" i="6"/>
  <c r="AR878" i="6" s="1"/>
  <c r="AH886" i="6"/>
  <c r="AN886" i="6" s="1"/>
  <c r="AI886" i="6"/>
  <c r="AO886" i="6" s="1"/>
  <c r="AJ886" i="6"/>
  <c r="AP886" i="6" s="1"/>
  <c r="AD886" i="6"/>
  <c r="AS886" i="6" s="1"/>
  <c r="AH894" i="6"/>
  <c r="AN894" i="6" s="1"/>
  <c r="AI894" i="6"/>
  <c r="AO894" i="6" s="1"/>
  <c r="AJ894" i="6"/>
  <c r="AP894" i="6" s="1"/>
  <c r="AD894" i="6"/>
  <c r="AS894" i="6" s="1"/>
  <c r="AB894" i="6"/>
  <c r="AQ894" i="6" s="1"/>
  <c r="AH902" i="6"/>
  <c r="AN902" i="6" s="1"/>
  <c r="AI902" i="6"/>
  <c r="AO902" i="6" s="1"/>
  <c r="AJ902" i="6"/>
  <c r="AP902" i="6" s="1"/>
  <c r="AB902" i="6"/>
  <c r="AQ902" i="6" s="1"/>
  <c r="AC902" i="6"/>
  <c r="AR902" i="6" s="1"/>
  <c r="AD902" i="6"/>
  <c r="AS902" i="6" s="1"/>
  <c r="AH910" i="6"/>
  <c r="AN910" i="6" s="1"/>
  <c r="AI910" i="6"/>
  <c r="AO910" i="6" s="1"/>
  <c r="AJ910" i="6"/>
  <c r="AP910" i="6" s="1"/>
  <c r="AB910" i="6"/>
  <c r="AQ910" i="6" s="1"/>
  <c r="AC910" i="6"/>
  <c r="AR910" i="6" s="1"/>
  <c r="AH918" i="6"/>
  <c r="AN918" i="6" s="1"/>
  <c r="AI918" i="6"/>
  <c r="AO918" i="6" s="1"/>
  <c r="AJ918" i="6"/>
  <c r="AP918" i="6" s="1"/>
  <c r="AD918" i="6"/>
  <c r="AS918" i="6" s="1"/>
  <c r="AH926" i="6"/>
  <c r="AN926" i="6" s="1"/>
  <c r="AI926" i="6"/>
  <c r="AO926" i="6" s="1"/>
  <c r="AJ926" i="6"/>
  <c r="AP926" i="6" s="1"/>
  <c r="AD926" i="6"/>
  <c r="AS926" i="6" s="1"/>
  <c r="AB926" i="6"/>
  <c r="AQ926" i="6" s="1"/>
  <c r="AH934" i="6"/>
  <c r="AN934" i="6" s="1"/>
  <c r="AI934" i="6"/>
  <c r="AO934" i="6" s="1"/>
  <c r="AJ934" i="6"/>
  <c r="AP934" i="6" s="1"/>
  <c r="AB934" i="6"/>
  <c r="AQ934" i="6" s="1"/>
  <c r="AC934" i="6"/>
  <c r="AR934" i="6" s="1"/>
  <c r="AH942" i="6"/>
  <c r="AN942" i="6" s="1"/>
  <c r="AI942" i="6"/>
  <c r="AO942" i="6" s="1"/>
  <c r="AJ942" i="6"/>
  <c r="AP942" i="6" s="1"/>
  <c r="AC942" i="6"/>
  <c r="AR942" i="6" s="1"/>
  <c r="AH950" i="6"/>
  <c r="AN950" i="6" s="1"/>
  <c r="AI950" i="6"/>
  <c r="AO950" i="6" s="1"/>
  <c r="AJ950" i="6"/>
  <c r="AP950" i="6" s="1"/>
  <c r="AD950" i="6"/>
  <c r="AS950" i="6" s="1"/>
  <c r="AH958" i="6"/>
  <c r="AN958" i="6" s="1"/>
  <c r="AI958" i="6"/>
  <c r="AO958" i="6" s="1"/>
  <c r="AJ958" i="6"/>
  <c r="AP958" i="6" s="1"/>
  <c r="AB958" i="6"/>
  <c r="AQ958" i="6" s="1"/>
  <c r="AC958" i="6"/>
  <c r="AR958" i="6" s="1"/>
  <c r="AH966" i="6"/>
  <c r="AN966" i="6" s="1"/>
  <c r="AI966" i="6"/>
  <c r="AO966" i="6" s="1"/>
  <c r="AJ966" i="6"/>
  <c r="AP966" i="6" s="1"/>
  <c r="AB966" i="6"/>
  <c r="AQ966" i="6" s="1"/>
  <c r="AC966" i="6"/>
  <c r="AR966" i="6" s="1"/>
  <c r="AH974" i="6"/>
  <c r="AN974" i="6" s="1"/>
  <c r="AI974" i="6"/>
  <c r="AO974" i="6" s="1"/>
  <c r="AJ974" i="6"/>
  <c r="AP974" i="6" s="1"/>
  <c r="AB974" i="6"/>
  <c r="AQ974" i="6" s="1"/>
  <c r="AC974" i="6"/>
  <c r="AR974" i="6" s="1"/>
  <c r="AH982" i="6"/>
  <c r="AN982" i="6" s="1"/>
  <c r="AI982" i="6"/>
  <c r="AO982" i="6" s="1"/>
  <c r="AJ982" i="6"/>
  <c r="AP982" i="6" s="1"/>
  <c r="AB982" i="6"/>
  <c r="AQ982" i="6" s="1"/>
  <c r="AC982" i="6"/>
  <c r="AR982" i="6" s="1"/>
  <c r="AH990" i="6"/>
  <c r="AN990" i="6" s="1"/>
  <c r="AI990" i="6"/>
  <c r="AO990" i="6" s="1"/>
  <c r="AJ990" i="6"/>
  <c r="AP990" i="6" s="1"/>
  <c r="AB990" i="6"/>
  <c r="AQ990" i="6" s="1"/>
  <c r="AC990" i="6"/>
  <c r="AR990" i="6" s="1"/>
  <c r="AH998" i="6"/>
  <c r="AN998" i="6" s="1"/>
  <c r="AI998" i="6"/>
  <c r="AO998" i="6" s="1"/>
  <c r="AJ998" i="6"/>
  <c r="AP998" i="6" s="1"/>
  <c r="AB998" i="6"/>
  <c r="AQ998" i="6" s="1"/>
  <c r="AC998" i="6"/>
  <c r="AR998" i="6" s="1"/>
  <c r="AH7" i="6"/>
  <c r="AN7" i="6" s="1"/>
  <c r="AI7" i="6"/>
  <c r="AJ7" i="6"/>
  <c r="AP7" i="6" s="1"/>
  <c r="R7" i="6"/>
  <c r="T7" i="6" s="1"/>
  <c r="AB7" i="6"/>
  <c r="AQ7" i="6" s="1"/>
  <c r="AC7" i="6"/>
  <c r="AD7" i="6"/>
  <c r="AS7" i="6" s="1"/>
  <c r="P7" i="6"/>
  <c r="U7" i="6"/>
  <c r="W7" i="6" s="1"/>
  <c r="J7" i="6" s="1"/>
  <c r="AL7" i="6"/>
  <c r="N7" i="6"/>
  <c r="Z7" i="6"/>
  <c r="AD814" i="6"/>
  <c r="AS814" i="6" s="1"/>
  <c r="AC758" i="6"/>
  <c r="AR758" i="6" s="1"/>
  <c r="AD702" i="6"/>
  <c r="AS702" i="6" s="1"/>
  <c r="AC697" i="6"/>
  <c r="AR697" i="6" s="1"/>
  <c r="AH12" i="6"/>
  <c r="AI12" i="6"/>
  <c r="AJ12" i="6"/>
  <c r="AB12" i="6"/>
  <c r="AC12" i="6"/>
  <c r="AD12" i="6"/>
  <c r="AH20" i="6"/>
  <c r="AI20" i="6"/>
  <c r="AJ20" i="6"/>
  <c r="AB20" i="6"/>
  <c r="AC20" i="6"/>
  <c r="AD20" i="6"/>
  <c r="AH28" i="6"/>
  <c r="AI28" i="6"/>
  <c r="AJ28" i="6"/>
  <c r="AB28" i="6"/>
  <c r="AC28" i="6"/>
  <c r="AD28" i="6"/>
  <c r="AH36" i="6"/>
  <c r="AI36" i="6"/>
  <c r="AJ36" i="6"/>
  <c r="AB36" i="6"/>
  <c r="AC36" i="6"/>
  <c r="AD36" i="6"/>
  <c r="AH44" i="6"/>
  <c r="AI44" i="6"/>
  <c r="AJ44" i="6"/>
  <c r="AC44" i="6"/>
  <c r="AD44" i="6"/>
  <c r="AB44" i="6"/>
  <c r="AH52" i="6"/>
  <c r="AI52" i="6"/>
  <c r="AJ52" i="6"/>
  <c r="AC52" i="6"/>
  <c r="AD52" i="6"/>
  <c r="AB52" i="6"/>
  <c r="AH60" i="6"/>
  <c r="AI60" i="6"/>
  <c r="AJ60" i="6"/>
  <c r="AD60" i="6"/>
  <c r="AB60" i="6"/>
  <c r="AC60" i="6"/>
  <c r="AH68" i="6"/>
  <c r="AI68" i="6"/>
  <c r="AJ68" i="6"/>
  <c r="AD68" i="6"/>
  <c r="AB68" i="6"/>
  <c r="AC68" i="6"/>
  <c r="AH76" i="6"/>
  <c r="AI76" i="6"/>
  <c r="AJ76" i="6"/>
  <c r="AD76" i="6"/>
  <c r="AB76" i="6"/>
  <c r="AC76" i="6"/>
  <c r="AH84" i="6"/>
  <c r="AI84" i="6"/>
  <c r="AJ84" i="6"/>
  <c r="AP84" i="6" s="1"/>
  <c r="AD84" i="6"/>
  <c r="AB84" i="6"/>
  <c r="AC84" i="6"/>
  <c r="AH92" i="6"/>
  <c r="AI92" i="6"/>
  <c r="AO92" i="6" s="1"/>
  <c r="AJ92" i="6"/>
  <c r="AD92" i="6"/>
  <c r="AB92" i="6"/>
  <c r="AC92" i="6"/>
  <c r="AH100" i="6"/>
  <c r="AI100" i="6"/>
  <c r="AJ100" i="6"/>
  <c r="AD100" i="6"/>
  <c r="AB100" i="6"/>
  <c r="AQ100" i="6" s="1"/>
  <c r="AC100" i="6"/>
  <c r="AH108" i="6"/>
  <c r="AI108" i="6"/>
  <c r="AO108" i="6" s="1"/>
  <c r="AJ108" i="6"/>
  <c r="AD108" i="6"/>
  <c r="AC108" i="6"/>
  <c r="AB108" i="6"/>
  <c r="AH116" i="6"/>
  <c r="AI116" i="6"/>
  <c r="AO116" i="6" s="1"/>
  <c r="AJ116" i="6"/>
  <c r="AD116" i="6"/>
  <c r="AB116" i="6"/>
  <c r="AC116" i="6"/>
  <c r="AH124" i="6"/>
  <c r="AI124" i="6"/>
  <c r="AJ124" i="6"/>
  <c r="AB124" i="6"/>
  <c r="AC124" i="6"/>
  <c r="AR124" i="6" s="1"/>
  <c r="AD124" i="6"/>
  <c r="AH132" i="6"/>
  <c r="AN132" i="6" s="1"/>
  <c r="AI132" i="6"/>
  <c r="AJ132" i="6"/>
  <c r="AB132" i="6"/>
  <c r="AC132" i="6"/>
  <c r="AD132" i="6"/>
  <c r="AS132" i="6" s="1"/>
  <c r="AH140" i="6"/>
  <c r="AN140" i="6" s="1"/>
  <c r="AI140" i="6"/>
  <c r="AJ140" i="6"/>
  <c r="AB140" i="6"/>
  <c r="AC140" i="6"/>
  <c r="AD140" i="6"/>
  <c r="AS140" i="6" s="1"/>
  <c r="AH148" i="6"/>
  <c r="AN148" i="6" s="1"/>
  <c r="AI148" i="6"/>
  <c r="AJ148" i="6"/>
  <c r="AB148" i="6"/>
  <c r="AC148" i="6"/>
  <c r="AD148" i="6"/>
  <c r="AH156" i="6"/>
  <c r="AN156" i="6" s="1"/>
  <c r="AI156" i="6"/>
  <c r="AJ156" i="6"/>
  <c r="AB156" i="6"/>
  <c r="AC156" i="6"/>
  <c r="AR156" i="6" s="1"/>
  <c r="AD156" i="6"/>
  <c r="AH164" i="6"/>
  <c r="AI164" i="6"/>
  <c r="AJ164" i="6"/>
  <c r="AP164" i="6" s="1"/>
  <c r="AB164" i="6"/>
  <c r="AQ164" i="6" s="1"/>
  <c r="AC164" i="6"/>
  <c r="AD164" i="6"/>
  <c r="AH172" i="6"/>
  <c r="AI172" i="6"/>
  <c r="AJ172" i="6"/>
  <c r="AP172" i="6" s="1"/>
  <c r="AB172" i="6"/>
  <c r="AC172" i="6"/>
  <c r="AR172" i="6" s="1"/>
  <c r="AD172" i="6"/>
  <c r="AH180" i="6"/>
  <c r="AN180" i="6" s="1"/>
  <c r="AI180" i="6"/>
  <c r="AO180" i="6" s="1"/>
  <c r="AJ180" i="6"/>
  <c r="AP180" i="6" s="1"/>
  <c r="AB180" i="6"/>
  <c r="AC180" i="6"/>
  <c r="AD180" i="6"/>
  <c r="AH188" i="6"/>
  <c r="AI188" i="6"/>
  <c r="AO188" i="6" s="1"/>
  <c r="AJ188" i="6"/>
  <c r="AB188" i="6"/>
  <c r="AC188" i="6"/>
  <c r="AD188" i="6"/>
  <c r="AH196" i="6"/>
  <c r="AN196" i="6" s="1"/>
  <c r="AI196" i="6"/>
  <c r="AJ196" i="6"/>
  <c r="AP196" i="6" s="1"/>
  <c r="AB196" i="6"/>
  <c r="AQ196" i="6" s="1"/>
  <c r="AC196" i="6"/>
  <c r="AR196" i="6" s="1"/>
  <c r="AD196" i="6"/>
  <c r="AS196" i="6" s="1"/>
  <c r="AH204" i="6"/>
  <c r="AI204" i="6"/>
  <c r="AO204" i="6" s="1"/>
  <c r="AJ204" i="6"/>
  <c r="AB204" i="6"/>
  <c r="AQ204" i="6" s="1"/>
  <c r="AC204" i="6"/>
  <c r="AD204" i="6"/>
  <c r="AS204" i="6" s="1"/>
  <c r="AH212" i="6"/>
  <c r="AN212" i="6" s="1"/>
  <c r="AI212" i="6"/>
  <c r="AO212" i="6" s="1"/>
  <c r="AJ212" i="6"/>
  <c r="AP212" i="6" s="1"/>
  <c r="AB212" i="6"/>
  <c r="AQ212" i="6" s="1"/>
  <c r="AC212" i="6"/>
  <c r="AD212" i="6"/>
  <c r="AH220" i="6"/>
  <c r="AI220" i="6"/>
  <c r="AO220" i="6" s="1"/>
  <c r="AJ220" i="6"/>
  <c r="AB220" i="6"/>
  <c r="AQ220" i="6" s="1"/>
  <c r="AC220" i="6"/>
  <c r="AR220" i="6" s="1"/>
  <c r="AD220" i="6"/>
  <c r="AS220" i="6" s="1"/>
  <c r="AJ228" i="6"/>
  <c r="AP228" i="6" s="1"/>
  <c r="AI228" i="6"/>
  <c r="AO228" i="6" s="1"/>
  <c r="AH228" i="6"/>
  <c r="AB228" i="6"/>
  <c r="AC228" i="6"/>
  <c r="AR228" i="6" s="1"/>
  <c r="AD228" i="6"/>
  <c r="AS228" i="6" s="1"/>
  <c r="AH236" i="6"/>
  <c r="AJ236" i="6"/>
  <c r="AP236" i="6" s="1"/>
  <c r="AI236" i="6"/>
  <c r="AO236" i="6" s="1"/>
  <c r="AB236" i="6"/>
  <c r="AQ236" i="6" s="1"/>
  <c r="AC236" i="6"/>
  <c r="AD236" i="6"/>
  <c r="AS236" i="6" s="1"/>
  <c r="AH244" i="6"/>
  <c r="AJ244" i="6"/>
  <c r="AP244" i="6" s="1"/>
  <c r="AI244" i="6"/>
  <c r="AB244" i="6"/>
  <c r="AQ244" i="6" s="1"/>
  <c r="AC244" i="6"/>
  <c r="AR244" i="6" s="1"/>
  <c r="AD244" i="6"/>
  <c r="AS244" i="6" s="1"/>
  <c r="AH252" i="6"/>
  <c r="AJ252" i="6"/>
  <c r="AI252" i="6"/>
  <c r="AB252" i="6"/>
  <c r="AQ252" i="6" s="1"/>
  <c r="AC252" i="6"/>
  <c r="AR252" i="6" s="1"/>
  <c r="AD252" i="6"/>
  <c r="AS252" i="6" s="1"/>
  <c r="AH260" i="6"/>
  <c r="AJ260" i="6"/>
  <c r="AP260" i="6" s="1"/>
  <c r="AI260" i="6"/>
  <c r="AB260" i="6"/>
  <c r="AQ260" i="6" s="1"/>
  <c r="AC260" i="6"/>
  <c r="AR260" i="6" s="1"/>
  <c r="AD260" i="6"/>
  <c r="AS260" i="6" s="1"/>
  <c r="AH268" i="6"/>
  <c r="AN268" i="6" s="1"/>
  <c r="AJ268" i="6"/>
  <c r="AP268" i="6" s="1"/>
  <c r="AI268" i="6"/>
  <c r="AO268" i="6" s="1"/>
  <c r="AB268" i="6"/>
  <c r="AQ268" i="6" s="1"/>
  <c r="AC268" i="6"/>
  <c r="AD268" i="6"/>
  <c r="AH276" i="6"/>
  <c r="AN276" i="6" s="1"/>
  <c r="AJ276" i="6"/>
  <c r="AP276" i="6" s="1"/>
  <c r="AI276" i="6"/>
  <c r="AO276" i="6" s="1"/>
  <c r="AB276" i="6"/>
  <c r="AC276" i="6"/>
  <c r="AR276" i="6" s="1"/>
  <c r="AD276" i="6"/>
  <c r="AS276" i="6" s="1"/>
  <c r="AH284" i="6"/>
  <c r="AN284" i="6" s="1"/>
  <c r="AJ284" i="6"/>
  <c r="AP284" i="6" s="1"/>
  <c r="AI284" i="6"/>
  <c r="AO284" i="6" s="1"/>
  <c r="AB284" i="6"/>
  <c r="AQ284" i="6" s="1"/>
  <c r="AC284" i="6"/>
  <c r="AR284" i="6" s="1"/>
  <c r="AD284" i="6"/>
  <c r="AS284" i="6" s="1"/>
  <c r="AH292" i="6"/>
  <c r="AN292" i="6" s="1"/>
  <c r="AJ292" i="6"/>
  <c r="AP292" i="6" s="1"/>
  <c r="AI292" i="6"/>
  <c r="AO292" i="6" s="1"/>
  <c r="AB292" i="6"/>
  <c r="AQ292" i="6" s="1"/>
  <c r="AC292" i="6"/>
  <c r="AR292" i="6" s="1"/>
  <c r="AD292" i="6"/>
  <c r="AH300" i="6"/>
  <c r="AN300" i="6" s="1"/>
  <c r="AJ300" i="6"/>
  <c r="AP300" i="6" s="1"/>
  <c r="AI300" i="6"/>
  <c r="AO300" i="6" s="1"/>
  <c r="AB300" i="6"/>
  <c r="AQ300" i="6" s="1"/>
  <c r="AC300" i="6"/>
  <c r="AD300" i="6"/>
  <c r="AS300" i="6" s="1"/>
  <c r="AH308" i="6"/>
  <c r="AN308" i="6" s="1"/>
  <c r="AJ308" i="6"/>
  <c r="AI308" i="6"/>
  <c r="AO308" i="6" s="1"/>
  <c r="AB308" i="6"/>
  <c r="AQ308" i="6" s="1"/>
  <c r="AC308" i="6"/>
  <c r="AR308" i="6" s="1"/>
  <c r="AD308" i="6"/>
  <c r="AS308" i="6" s="1"/>
  <c r="AH316" i="6"/>
  <c r="AN316" i="6" s="1"/>
  <c r="AJ316" i="6"/>
  <c r="AP316" i="6" s="1"/>
  <c r="AI316" i="6"/>
  <c r="AO316" i="6" s="1"/>
  <c r="AB316" i="6"/>
  <c r="AQ316" i="6" s="1"/>
  <c r="AC316" i="6"/>
  <c r="AR316" i="6" s="1"/>
  <c r="AD316" i="6"/>
  <c r="AS316" i="6" s="1"/>
  <c r="AH324" i="6"/>
  <c r="AN324" i="6" s="1"/>
  <c r="AJ324" i="6"/>
  <c r="AP324" i="6" s="1"/>
  <c r="AI324" i="6"/>
  <c r="AO324" i="6" s="1"/>
  <c r="AB324" i="6"/>
  <c r="AQ324" i="6" s="1"/>
  <c r="AC324" i="6"/>
  <c r="AR324" i="6" s="1"/>
  <c r="AD324" i="6"/>
  <c r="AS324" i="6" s="1"/>
  <c r="AH332" i="6"/>
  <c r="AN332" i="6" s="1"/>
  <c r="AJ332" i="6"/>
  <c r="AP332" i="6" s="1"/>
  <c r="AI332" i="6"/>
  <c r="AO332" i="6" s="1"/>
  <c r="AB332" i="6"/>
  <c r="AQ332" i="6" s="1"/>
  <c r="AC332" i="6"/>
  <c r="AR332" i="6" s="1"/>
  <c r="AD332" i="6"/>
  <c r="AS332" i="6" s="1"/>
  <c r="AH340" i="6"/>
  <c r="AN340" i="6" s="1"/>
  <c r="AJ340" i="6"/>
  <c r="AP340" i="6" s="1"/>
  <c r="AI340" i="6"/>
  <c r="AO340" i="6" s="1"/>
  <c r="AB340" i="6"/>
  <c r="AQ340" i="6" s="1"/>
  <c r="AC340" i="6"/>
  <c r="AR340" i="6" s="1"/>
  <c r="AD340" i="6"/>
  <c r="AS340" i="6" s="1"/>
  <c r="AH348" i="6"/>
  <c r="AN348" i="6" s="1"/>
  <c r="AJ348" i="6"/>
  <c r="AP348" i="6" s="1"/>
  <c r="AI348" i="6"/>
  <c r="AO348" i="6" s="1"/>
  <c r="AB348" i="6"/>
  <c r="AQ348" i="6" s="1"/>
  <c r="AC348" i="6"/>
  <c r="AR348" i="6" s="1"/>
  <c r="AD348" i="6"/>
  <c r="AS348" i="6" s="1"/>
  <c r="AH356" i="6"/>
  <c r="AN356" i="6" s="1"/>
  <c r="AJ356" i="6"/>
  <c r="AP356" i="6" s="1"/>
  <c r="AI356" i="6"/>
  <c r="AO356" i="6" s="1"/>
  <c r="AB356" i="6"/>
  <c r="AQ356" i="6" s="1"/>
  <c r="AC356" i="6"/>
  <c r="AR356" i="6" s="1"/>
  <c r="AD356" i="6"/>
  <c r="AS356" i="6" s="1"/>
  <c r="AH364" i="6"/>
  <c r="AN364" i="6" s="1"/>
  <c r="AJ364" i="6"/>
  <c r="AP364" i="6" s="1"/>
  <c r="AI364" i="6"/>
  <c r="AO364" i="6" s="1"/>
  <c r="AB364" i="6"/>
  <c r="AQ364" i="6" s="1"/>
  <c r="AC364" i="6"/>
  <c r="AR364" i="6" s="1"/>
  <c r="AD364" i="6"/>
  <c r="AS364" i="6" s="1"/>
  <c r="AJ372" i="6"/>
  <c r="AP372" i="6" s="1"/>
  <c r="AH372" i="6"/>
  <c r="AN372" i="6" s="1"/>
  <c r="AI372" i="6"/>
  <c r="AO372" i="6" s="1"/>
  <c r="AC372" i="6"/>
  <c r="AR372" i="6" s="1"/>
  <c r="AB372" i="6"/>
  <c r="AQ372" i="6" s="1"/>
  <c r="AD372" i="6"/>
  <c r="AS372" i="6" s="1"/>
  <c r="AJ380" i="6"/>
  <c r="AP380" i="6" s="1"/>
  <c r="AH380" i="6"/>
  <c r="AN380" i="6" s="1"/>
  <c r="AI380" i="6"/>
  <c r="AO380" i="6" s="1"/>
  <c r="AC380" i="6"/>
  <c r="AR380" i="6" s="1"/>
  <c r="AB380" i="6"/>
  <c r="AQ380" i="6" s="1"/>
  <c r="AD380" i="6"/>
  <c r="AS380" i="6" s="1"/>
  <c r="AJ388" i="6"/>
  <c r="AP388" i="6" s="1"/>
  <c r="AI388" i="6"/>
  <c r="AO388" i="6" s="1"/>
  <c r="AH388" i="6"/>
  <c r="AN388" i="6" s="1"/>
  <c r="AC388" i="6"/>
  <c r="AR388" i="6" s="1"/>
  <c r="AD388" i="6"/>
  <c r="AS388" i="6" s="1"/>
  <c r="AB388" i="6"/>
  <c r="AQ388" i="6" s="1"/>
  <c r="AJ396" i="6"/>
  <c r="AP396" i="6" s="1"/>
  <c r="AI396" i="6"/>
  <c r="AO396" i="6" s="1"/>
  <c r="AH396" i="6"/>
  <c r="AN396" i="6" s="1"/>
  <c r="AC396" i="6"/>
  <c r="AR396" i="6" s="1"/>
  <c r="AD396" i="6"/>
  <c r="AS396" i="6" s="1"/>
  <c r="AB396" i="6"/>
  <c r="AQ396" i="6" s="1"/>
  <c r="AH404" i="6"/>
  <c r="AN404" i="6" s="1"/>
  <c r="AI404" i="6"/>
  <c r="AO404" i="6" s="1"/>
  <c r="AJ404" i="6"/>
  <c r="AP404" i="6" s="1"/>
  <c r="AC404" i="6"/>
  <c r="AR404" i="6" s="1"/>
  <c r="AD404" i="6"/>
  <c r="AS404" i="6" s="1"/>
  <c r="AB404" i="6"/>
  <c r="AQ404" i="6" s="1"/>
  <c r="AJ412" i="6"/>
  <c r="AP412" i="6" s="1"/>
  <c r="AH412" i="6"/>
  <c r="AN412" i="6" s="1"/>
  <c r="AI412" i="6"/>
  <c r="AO412" i="6" s="1"/>
  <c r="AC412" i="6"/>
  <c r="AR412" i="6" s="1"/>
  <c r="AD412" i="6"/>
  <c r="AS412" i="6" s="1"/>
  <c r="AB412" i="6"/>
  <c r="AQ412" i="6" s="1"/>
  <c r="AJ420" i="6"/>
  <c r="AP420" i="6" s="1"/>
  <c r="AI420" i="6"/>
  <c r="AO420" i="6" s="1"/>
  <c r="AH420" i="6"/>
  <c r="AN420" i="6" s="1"/>
  <c r="AC420" i="6"/>
  <c r="AR420" i="6" s="1"/>
  <c r="AD420" i="6"/>
  <c r="AS420" i="6" s="1"/>
  <c r="AB420" i="6"/>
  <c r="AQ420" i="6" s="1"/>
  <c r="AJ428" i="6"/>
  <c r="AP428" i="6" s="1"/>
  <c r="AH428" i="6"/>
  <c r="AN428" i="6" s="1"/>
  <c r="AI428" i="6"/>
  <c r="AO428" i="6" s="1"/>
  <c r="AC428" i="6"/>
  <c r="AR428" i="6" s="1"/>
  <c r="AD428" i="6"/>
  <c r="AS428" i="6" s="1"/>
  <c r="AB428" i="6"/>
  <c r="AQ428" i="6" s="1"/>
  <c r="AJ436" i="6"/>
  <c r="AP436" i="6" s="1"/>
  <c r="AH436" i="6"/>
  <c r="AN436" i="6" s="1"/>
  <c r="AI436" i="6"/>
  <c r="AO436" i="6" s="1"/>
  <c r="AC436" i="6"/>
  <c r="AR436" i="6" s="1"/>
  <c r="AD436" i="6"/>
  <c r="AS436" i="6" s="1"/>
  <c r="AB436" i="6"/>
  <c r="AQ436" i="6" s="1"/>
  <c r="AJ444" i="6"/>
  <c r="AP444" i="6" s="1"/>
  <c r="AH444" i="6"/>
  <c r="AN444" i="6" s="1"/>
  <c r="AI444" i="6"/>
  <c r="AO444" i="6" s="1"/>
  <c r="AC444" i="6"/>
  <c r="AR444" i="6" s="1"/>
  <c r="AD444" i="6"/>
  <c r="AS444" i="6" s="1"/>
  <c r="AB444" i="6"/>
  <c r="AQ444" i="6" s="1"/>
  <c r="AJ452" i="6"/>
  <c r="AP452" i="6" s="1"/>
  <c r="AI452" i="6"/>
  <c r="AO452" i="6" s="1"/>
  <c r="AH452" i="6"/>
  <c r="AN452" i="6" s="1"/>
  <c r="AC452" i="6"/>
  <c r="AR452" i="6" s="1"/>
  <c r="AD452" i="6"/>
  <c r="AS452" i="6" s="1"/>
  <c r="AB452" i="6"/>
  <c r="AQ452" i="6" s="1"/>
  <c r="AJ460" i="6"/>
  <c r="AP460" i="6" s="1"/>
  <c r="AH460" i="6"/>
  <c r="AN460" i="6" s="1"/>
  <c r="AI460" i="6"/>
  <c r="AO460" i="6" s="1"/>
  <c r="AC460" i="6"/>
  <c r="AR460" i="6" s="1"/>
  <c r="AD460" i="6"/>
  <c r="AS460" i="6" s="1"/>
  <c r="AB460" i="6"/>
  <c r="AQ460" i="6" s="1"/>
  <c r="AJ468" i="6"/>
  <c r="AP468" i="6" s="1"/>
  <c r="AH468" i="6"/>
  <c r="AN468" i="6" s="1"/>
  <c r="AI468" i="6"/>
  <c r="AO468" i="6" s="1"/>
  <c r="AC468" i="6"/>
  <c r="AR468" i="6" s="1"/>
  <c r="AD468" i="6"/>
  <c r="AS468" i="6" s="1"/>
  <c r="AB468" i="6"/>
  <c r="AQ468" i="6" s="1"/>
  <c r="AJ476" i="6"/>
  <c r="AP476" i="6" s="1"/>
  <c r="AH476" i="6"/>
  <c r="AN476" i="6" s="1"/>
  <c r="AI476" i="6"/>
  <c r="AO476" i="6" s="1"/>
  <c r="AC476" i="6"/>
  <c r="AR476" i="6" s="1"/>
  <c r="AD476" i="6"/>
  <c r="AS476" i="6" s="1"/>
  <c r="AB476" i="6"/>
  <c r="AQ476" i="6" s="1"/>
  <c r="AI484" i="6"/>
  <c r="AO484" i="6" s="1"/>
  <c r="AJ484" i="6"/>
  <c r="AP484" i="6" s="1"/>
  <c r="AH484" i="6"/>
  <c r="AN484" i="6" s="1"/>
  <c r="AC484" i="6"/>
  <c r="AR484" i="6" s="1"/>
  <c r="AD484" i="6"/>
  <c r="AS484" i="6" s="1"/>
  <c r="AB484" i="6"/>
  <c r="AQ484" i="6" s="1"/>
  <c r="AH492" i="6"/>
  <c r="AN492" i="6" s="1"/>
  <c r="AI492" i="6"/>
  <c r="AO492" i="6" s="1"/>
  <c r="AJ492" i="6"/>
  <c r="AP492" i="6" s="1"/>
  <c r="AC492" i="6"/>
  <c r="AR492" i="6" s="1"/>
  <c r="AD492" i="6"/>
  <c r="AS492" i="6" s="1"/>
  <c r="AB492" i="6"/>
  <c r="AQ492" i="6" s="1"/>
  <c r="AH500" i="6"/>
  <c r="AN500" i="6" s="1"/>
  <c r="AI500" i="6"/>
  <c r="AO500" i="6" s="1"/>
  <c r="AJ500" i="6"/>
  <c r="AP500" i="6" s="1"/>
  <c r="AC500" i="6"/>
  <c r="AR500" i="6" s="1"/>
  <c r="AD500" i="6"/>
  <c r="AS500" i="6" s="1"/>
  <c r="AB500" i="6"/>
  <c r="AQ500" i="6" s="1"/>
  <c r="AH508" i="6"/>
  <c r="AN508" i="6" s="1"/>
  <c r="AI508" i="6"/>
  <c r="AO508" i="6" s="1"/>
  <c r="AJ508" i="6"/>
  <c r="AP508" i="6" s="1"/>
  <c r="AB508" i="6"/>
  <c r="AQ508" i="6" s="1"/>
  <c r="AC508" i="6"/>
  <c r="AR508" i="6" s="1"/>
  <c r="AD508" i="6"/>
  <c r="AS508" i="6" s="1"/>
  <c r="AJ516" i="6"/>
  <c r="AP516" i="6" s="1"/>
  <c r="AH516" i="6"/>
  <c r="AN516" i="6" s="1"/>
  <c r="AI516" i="6"/>
  <c r="AO516" i="6" s="1"/>
  <c r="AB516" i="6"/>
  <c r="AQ516" i="6" s="1"/>
  <c r="AC516" i="6"/>
  <c r="AR516" i="6" s="1"/>
  <c r="AD516" i="6"/>
  <c r="AS516" i="6" s="1"/>
  <c r="AH524" i="6"/>
  <c r="AN524" i="6" s="1"/>
  <c r="AI524" i="6"/>
  <c r="AO524" i="6" s="1"/>
  <c r="AJ524" i="6"/>
  <c r="AP524" i="6" s="1"/>
  <c r="AB524" i="6"/>
  <c r="AQ524" i="6" s="1"/>
  <c r="AC524" i="6"/>
  <c r="AR524" i="6" s="1"/>
  <c r="AD524" i="6"/>
  <c r="AS524" i="6" s="1"/>
  <c r="AH532" i="6"/>
  <c r="AN532" i="6" s="1"/>
  <c r="AI532" i="6"/>
  <c r="AO532" i="6" s="1"/>
  <c r="AJ532" i="6"/>
  <c r="AP532" i="6" s="1"/>
  <c r="AB532" i="6"/>
  <c r="AQ532" i="6" s="1"/>
  <c r="AC532" i="6"/>
  <c r="AR532" i="6" s="1"/>
  <c r="AD532" i="6"/>
  <c r="AS532" i="6" s="1"/>
  <c r="AH540" i="6"/>
  <c r="AN540" i="6" s="1"/>
  <c r="AI540" i="6"/>
  <c r="AO540" i="6" s="1"/>
  <c r="AJ540" i="6"/>
  <c r="AP540" i="6" s="1"/>
  <c r="AB540" i="6"/>
  <c r="AQ540" i="6" s="1"/>
  <c r="AC540" i="6"/>
  <c r="AR540" i="6" s="1"/>
  <c r="AD540" i="6"/>
  <c r="AS540" i="6" s="1"/>
  <c r="AH548" i="6"/>
  <c r="AN548" i="6" s="1"/>
  <c r="AI548" i="6"/>
  <c r="AO548" i="6" s="1"/>
  <c r="AJ548" i="6"/>
  <c r="AP548" i="6" s="1"/>
  <c r="AB548" i="6"/>
  <c r="AQ548" i="6" s="1"/>
  <c r="AC548" i="6"/>
  <c r="AR548" i="6" s="1"/>
  <c r="AD548" i="6"/>
  <c r="AS548" i="6" s="1"/>
  <c r="AH556" i="6"/>
  <c r="AN556" i="6" s="1"/>
  <c r="AI556" i="6"/>
  <c r="AO556" i="6" s="1"/>
  <c r="AJ556" i="6"/>
  <c r="AP556" i="6" s="1"/>
  <c r="AB556" i="6"/>
  <c r="AQ556" i="6" s="1"/>
  <c r="AC556" i="6"/>
  <c r="AR556" i="6" s="1"/>
  <c r="AD556" i="6"/>
  <c r="AS556" i="6" s="1"/>
  <c r="AH564" i="6"/>
  <c r="AN564" i="6" s="1"/>
  <c r="AI564" i="6"/>
  <c r="AO564" i="6" s="1"/>
  <c r="AJ564" i="6"/>
  <c r="AP564" i="6" s="1"/>
  <c r="AB564" i="6"/>
  <c r="AQ564" i="6" s="1"/>
  <c r="AC564" i="6"/>
  <c r="AR564" i="6" s="1"/>
  <c r="AD564" i="6"/>
  <c r="AS564" i="6" s="1"/>
  <c r="AH572" i="6"/>
  <c r="AN572" i="6" s="1"/>
  <c r="AI572" i="6"/>
  <c r="AO572" i="6" s="1"/>
  <c r="AJ572" i="6"/>
  <c r="AP572" i="6" s="1"/>
  <c r="AB572" i="6"/>
  <c r="AQ572" i="6" s="1"/>
  <c r="AC572" i="6"/>
  <c r="AR572" i="6" s="1"/>
  <c r="AD572" i="6"/>
  <c r="AS572" i="6" s="1"/>
  <c r="AH580" i="6"/>
  <c r="AN580" i="6" s="1"/>
  <c r="AI580" i="6"/>
  <c r="AO580" i="6" s="1"/>
  <c r="AJ580" i="6"/>
  <c r="AP580" i="6" s="1"/>
  <c r="AB580" i="6"/>
  <c r="AQ580" i="6" s="1"/>
  <c r="AC580" i="6"/>
  <c r="AR580" i="6" s="1"/>
  <c r="AD580" i="6"/>
  <c r="AS580" i="6" s="1"/>
  <c r="AH588" i="6"/>
  <c r="AN588" i="6" s="1"/>
  <c r="AI588" i="6"/>
  <c r="AO588" i="6" s="1"/>
  <c r="AJ588" i="6"/>
  <c r="AP588" i="6" s="1"/>
  <c r="AB588" i="6"/>
  <c r="AQ588" i="6" s="1"/>
  <c r="AC588" i="6"/>
  <c r="AR588" i="6" s="1"/>
  <c r="AD588" i="6"/>
  <c r="AS588" i="6" s="1"/>
  <c r="AI596" i="6"/>
  <c r="AO596" i="6" s="1"/>
  <c r="AH596" i="6"/>
  <c r="AN596" i="6" s="1"/>
  <c r="AJ596" i="6"/>
  <c r="AP596" i="6" s="1"/>
  <c r="AB596" i="6"/>
  <c r="AQ596" i="6" s="1"/>
  <c r="AC596" i="6"/>
  <c r="AR596" i="6" s="1"/>
  <c r="AD596" i="6"/>
  <c r="AS596" i="6" s="1"/>
  <c r="AI604" i="6"/>
  <c r="AO604" i="6" s="1"/>
  <c r="AH604" i="6"/>
  <c r="AN604" i="6" s="1"/>
  <c r="AJ604" i="6"/>
  <c r="AP604" i="6" s="1"/>
  <c r="AB604" i="6"/>
  <c r="AQ604" i="6" s="1"/>
  <c r="AC604" i="6"/>
  <c r="AR604" i="6" s="1"/>
  <c r="AD604" i="6"/>
  <c r="AS604" i="6" s="1"/>
  <c r="AI612" i="6"/>
  <c r="AO612" i="6" s="1"/>
  <c r="AJ612" i="6"/>
  <c r="AP612" i="6" s="1"/>
  <c r="AH612" i="6"/>
  <c r="AN612" i="6" s="1"/>
  <c r="AB612" i="6"/>
  <c r="AQ612" i="6" s="1"/>
  <c r="AC612" i="6"/>
  <c r="AR612" i="6" s="1"/>
  <c r="AD612" i="6"/>
  <c r="AS612" i="6" s="1"/>
  <c r="AI620" i="6"/>
  <c r="AO620" i="6" s="1"/>
  <c r="AH620" i="6"/>
  <c r="AN620" i="6" s="1"/>
  <c r="AJ620" i="6"/>
  <c r="AP620" i="6" s="1"/>
  <c r="AB620" i="6"/>
  <c r="AQ620" i="6" s="1"/>
  <c r="AC620" i="6"/>
  <c r="AR620" i="6" s="1"/>
  <c r="AD620" i="6"/>
  <c r="AS620" i="6" s="1"/>
  <c r="AI628" i="6"/>
  <c r="AO628" i="6" s="1"/>
  <c r="AH628" i="6"/>
  <c r="AN628" i="6" s="1"/>
  <c r="AJ628" i="6"/>
  <c r="AP628" i="6" s="1"/>
  <c r="AB628" i="6"/>
  <c r="AQ628" i="6" s="1"/>
  <c r="AC628" i="6"/>
  <c r="AR628" i="6" s="1"/>
  <c r="AD628" i="6"/>
  <c r="AS628" i="6" s="1"/>
  <c r="AI636" i="6"/>
  <c r="AO636" i="6" s="1"/>
  <c r="AH636" i="6"/>
  <c r="AN636" i="6" s="1"/>
  <c r="AJ636" i="6"/>
  <c r="AP636" i="6" s="1"/>
  <c r="AB636" i="6"/>
  <c r="AQ636" i="6" s="1"/>
  <c r="AC636" i="6"/>
  <c r="AR636" i="6" s="1"/>
  <c r="AD636" i="6"/>
  <c r="AS636" i="6" s="1"/>
  <c r="AI644" i="6"/>
  <c r="AO644" i="6" s="1"/>
  <c r="AJ644" i="6"/>
  <c r="AP644" i="6" s="1"/>
  <c r="AH644" i="6"/>
  <c r="AN644" i="6" s="1"/>
  <c r="AB644" i="6"/>
  <c r="AQ644" i="6" s="1"/>
  <c r="AC644" i="6"/>
  <c r="AR644" i="6" s="1"/>
  <c r="AD644" i="6"/>
  <c r="AS644" i="6" s="1"/>
  <c r="AI652" i="6"/>
  <c r="AO652" i="6" s="1"/>
  <c r="AH652" i="6"/>
  <c r="AN652" i="6" s="1"/>
  <c r="AJ652" i="6"/>
  <c r="AP652" i="6" s="1"/>
  <c r="AB652" i="6"/>
  <c r="AQ652" i="6" s="1"/>
  <c r="AC652" i="6"/>
  <c r="AR652" i="6" s="1"/>
  <c r="AD652" i="6"/>
  <c r="AS652" i="6" s="1"/>
  <c r="AI660" i="6"/>
  <c r="AO660" i="6" s="1"/>
  <c r="AH660" i="6"/>
  <c r="AN660" i="6" s="1"/>
  <c r="AJ660" i="6"/>
  <c r="AP660" i="6" s="1"/>
  <c r="AB660" i="6"/>
  <c r="AQ660" i="6" s="1"/>
  <c r="AC660" i="6"/>
  <c r="AR660" i="6" s="1"/>
  <c r="AD660" i="6"/>
  <c r="AS660" i="6" s="1"/>
  <c r="AI668" i="6"/>
  <c r="AO668" i="6" s="1"/>
  <c r="AH668" i="6"/>
  <c r="AN668" i="6" s="1"/>
  <c r="AJ668" i="6"/>
  <c r="AP668" i="6" s="1"/>
  <c r="AB668" i="6"/>
  <c r="AQ668" i="6" s="1"/>
  <c r="AC668" i="6"/>
  <c r="AR668" i="6" s="1"/>
  <c r="AD668" i="6"/>
  <c r="AS668" i="6" s="1"/>
  <c r="AI676" i="6"/>
  <c r="AO676" i="6" s="1"/>
  <c r="AH676" i="6"/>
  <c r="AN676" i="6" s="1"/>
  <c r="AJ676" i="6"/>
  <c r="AP676" i="6" s="1"/>
  <c r="AB676" i="6"/>
  <c r="AQ676" i="6" s="1"/>
  <c r="AC676" i="6"/>
  <c r="AR676" i="6" s="1"/>
  <c r="AD676" i="6"/>
  <c r="AS676" i="6" s="1"/>
  <c r="AH684" i="6"/>
  <c r="AN684" i="6" s="1"/>
  <c r="AI684" i="6"/>
  <c r="AO684" i="6" s="1"/>
  <c r="AJ684" i="6"/>
  <c r="AP684" i="6" s="1"/>
  <c r="AB684" i="6"/>
  <c r="AQ684" i="6" s="1"/>
  <c r="AC684" i="6"/>
  <c r="AR684" i="6" s="1"/>
  <c r="AD684" i="6"/>
  <c r="AS684" i="6" s="1"/>
  <c r="AH692" i="6"/>
  <c r="AN692" i="6" s="1"/>
  <c r="AI692" i="6"/>
  <c r="AO692" i="6" s="1"/>
  <c r="AJ692" i="6"/>
  <c r="AP692" i="6" s="1"/>
  <c r="AB692" i="6"/>
  <c r="AQ692" i="6" s="1"/>
  <c r="AC692" i="6"/>
  <c r="AR692" i="6" s="1"/>
  <c r="AD692" i="6"/>
  <c r="AS692" i="6" s="1"/>
  <c r="AJ700" i="6"/>
  <c r="AP700" i="6" s="1"/>
  <c r="AI700" i="6"/>
  <c r="AO700" i="6" s="1"/>
  <c r="AH700" i="6"/>
  <c r="AN700" i="6" s="1"/>
  <c r="AC700" i="6"/>
  <c r="AR700" i="6" s="1"/>
  <c r="AD700" i="6"/>
  <c r="AS700" i="6" s="1"/>
  <c r="AH708" i="6"/>
  <c r="AN708" i="6" s="1"/>
  <c r="AI708" i="6"/>
  <c r="AO708" i="6" s="1"/>
  <c r="AJ708" i="6"/>
  <c r="AP708" i="6" s="1"/>
  <c r="AC708" i="6"/>
  <c r="AR708" i="6" s="1"/>
  <c r="AD708" i="6"/>
  <c r="AS708" i="6" s="1"/>
  <c r="AH716" i="6"/>
  <c r="AN716" i="6" s="1"/>
  <c r="AI716" i="6"/>
  <c r="AO716" i="6" s="1"/>
  <c r="AJ716" i="6"/>
  <c r="AP716" i="6" s="1"/>
  <c r="AC716" i="6"/>
  <c r="AR716" i="6" s="1"/>
  <c r="AD716" i="6"/>
  <c r="AS716" i="6" s="1"/>
  <c r="AH724" i="6"/>
  <c r="AN724" i="6" s="1"/>
  <c r="AI724" i="6"/>
  <c r="AO724" i="6" s="1"/>
  <c r="AJ724" i="6"/>
  <c r="AP724" i="6" s="1"/>
  <c r="AC724" i="6"/>
  <c r="AR724" i="6" s="1"/>
  <c r="AD724" i="6"/>
  <c r="AS724" i="6" s="1"/>
  <c r="AJ732" i="6"/>
  <c r="AP732" i="6" s="1"/>
  <c r="AH732" i="6"/>
  <c r="AN732" i="6" s="1"/>
  <c r="AI732" i="6"/>
  <c r="AO732" i="6" s="1"/>
  <c r="AC732" i="6"/>
  <c r="AR732" i="6" s="1"/>
  <c r="AD732" i="6"/>
  <c r="AS732" i="6" s="1"/>
  <c r="AH740" i="6"/>
  <c r="AN740" i="6" s="1"/>
  <c r="AI740" i="6"/>
  <c r="AO740" i="6" s="1"/>
  <c r="AJ740" i="6"/>
  <c r="AP740" i="6" s="1"/>
  <c r="AC740" i="6"/>
  <c r="AR740" i="6" s="1"/>
  <c r="AD740" i="6"/>
  <c r="AS740" i="6" s="1"/>
  <c r="AH748" i="6"/>
  <c r="AN748" i="6" s="1"/>
  <c r="AI748" i="6"/>
  <c r="AO748" i="6" s="1"/>
  <c r="AJ748" i="6"/>
  <c r="AP748" i="6" s="1"/>
  <c r="AC748" i="6"/>
  <c r="AR748" i="6" s="1"/>
  <c r="AD748" i="6"/>
  <c r="AS748" i="6" s="1"/>
  <c r="AH756" i="6"/>
  <c r="AN756" i="6" s="1"/>
  <c r="AI756" i="6"/>
  <c r="AO756" i="6" s="1"/>
  <c r="AJ756" i="6"/>
  <c r="AP756" i="6" s="1"/>
  <c r="AC756" i="6"/>
  <c r="AR756" i="6" s="1"/>
  <c r="AD756" i="6"/>
  <c r="AS756" i="6" s="1"/>
  <c r="AJ764" i="6"/>
  <c r="AP764" i="6" s="1"/>
  <c r="AH764" i="6"/>
  <c r="AN764" i="6" s="1"/>
  <c r="AI764" i="6"/>
  <c r="AO764" i="6" s="1"/>
  <c r="AC764" i="6"/>
  <c r="AR764" i="6" s="1"/>
  <c r="AD764" i="6"/>
  <c r="AS764" i="6" s="1"/>
  <c r="AH772" i="6"/>
  <c r="AN772" i="6" s="1"/>
  <c r="AI772" i="6"/>
  <c r="AO772" i="6" s="1"/>
  <c r="AJ772" i="6"/>
  <c r="AP772" i="6" s="1"/>
  <c r="AC772" i="6"/>
  <c r="AR772" i="6" s="1"/>
  <c r="AD772" i="6"/>
  <c r="AS772" i="6" s="1"/>
  <c r="AH780" i="6"/>
  <c r="AN780" i="6" s="1"/>
  <c r="AI780" i="6"/>
  <c r="AO780" i="6" s="1"/>
  <c r="AJ780" i="6"/>
  <c r="AP780" i="6" s="1"/>
  <c r="AC780" i="6"/>
  <c r="AR780" i="6" s="1"/>
  <c r="AD780" i="6"/>
  <c r="AS780" i="6" s="1"/>
  <c r="AI788" i="6"/>
  <c r="AO788" i="6" s="1"/>
  <c r="AJ788" i="6"/>
  <c r="AP788" i="6" s="1"/>
  <c r="AH788" i="6"/>
  <c r="AN788" i="6" s="1"/>
  <c r="AC788" i="6"/>
  <c r="AR788" i="6" s="1"/>
  <c r="AD788" i="6"/>
  <c r="AS788" i="6" s="1"/>
  <c r="AJ796" i="6"/>
  <c r="AP796" i="6" s="1"/>
  <c r="AI796" i="6"/>
  <c r="AO796" i="6" s="1"/>
  <c r="AH796" i="6"/>
  <c r="AN796" i="6" s="1"/>
  <c r="AC796" i="6"/>
  <c r="AR796" i="6" s="1"/>
  <c r="AJ804" i="6"/>
  <c r="AP804" i="6" s="1"/>
  <c r="AH804" i="6"/>
  <c r="AN804" i="6" s="1"/>
  <c r="AI804" i="6"/>
  <c r="AO804" i="6" s="1"/>
  <c r="AC804" i="6"/>
  <c r="AR804" i="6" s="1"/>
  <c r="AJ812" i="6"/>
  <c r="AP812" i="6" s="1"/>
  <c r="AH812" i="6"/>
  <c r="AN812" i="6" s="1"/>
  <c r="AI812" i="6"/>
  <c r="AO812" i="6" s="1"/>
  <c r="AC812" i="6"/>
  <c r="AR812" i="6" s="1"/>
  <c r="AJ820" i="6"/>
  <c r="AP820" i="6" s="1"/>
  <c r="AH820" i="6"/>
  <c r="AN820" i="6" s="1"/>
  <c r="AI820" i="6"/>
  <c r="AO820" i="6" s="1"/>
  <c r="AC820" i="6"/>
  <c r="AR820" i="6" s="1"/>
  <c r="AJ828" i="6"/>
  <c r="AP828" i="6" s="1"/>
  <c r="AI828" i="6"/>
  <c r="AO828" i="6" s="1"/>
  <c r="AH828" i="6"/>
  <c r="AN828" i="6" s="1"/>
  <c r="AC828" i="6"/>
  <c r="AR828" i="6" s="1"/>
  <c r="AJ836" i="6"/>
  <c r="AP836" i="6" s="1"/>
  <c r="AH836" i="6"/>
  <c r="AN836" i="6" s="1"/>
  <c r="AI836" i="6"/>
  <c r="AO836" i="6" s="1"/>
  <c r="AC836" i="6"/>
  <c r="AR836" i="6" s="1"/>
  <c r="AJ844" i="6"/>
  <c r="AP844" i="6" s="1"/>
  <c r="AH844" i="6"/>
  <c r="AN844" i="6" s="1"/>
  <c r="AI844" i="6"/>
  <c r="AO844" i="6" s="1"/>
  <c r="AC844" i="6"/>
  <c r="AR844" i="6" s="1"/>
  <c r="AJ852" i="6"/>
  <c r="AP852" i="6" s="1"/>
  <c r="AH852" i="6"/>
  <c r="AN852" i="6" s="1"/>
  <c r="AI852" i="6"/>
  <c r="AO852" i="6" s="1"/>
  <c r="AC852" i="6"/>
  <c r="AR852" i="6" s="1"/>
  <c r="AJ860" i="6"/>
  <c r="AP860" i="6" s="1"/>
  <c r="AI860" i="6"/>
  <c r="AO860" i="6" s="1"/>
  <c r="AH860" i="6"/>
  <c r="AN860" i="6" s="1"/>
  <c r="AC860" i="6"/>
  <c r="AR860" i="6" s="1"/>
  <c r="AJ868" i="6"/>
  <c r="AP868" i="6" s="1"/>
  <c r="AH868" i="6"/>
  <c r="AN868" i="6" s="1"/>
  <c r="AI868" i="6"/>
  <c r="AO868" i="6" s="1"/>
  <c r="AC868" i="6"/>
  <c r="AR868" i="6" s="1"/>
  <c r="AJ876" i="6"/>
  <c r="AP876" i="6" s="1"/>
  <c r="AH876" i="6"/>
  <c r="AN876" i="6" s="1"/>
  <c r="AI876" i="6"/>
  <c r="AO876" i="6" s="1"/>
  <c r="AC876" i="6"/>
  <c r="AR876" i="6" s="1"/>
  <c r="AJ884" i="6"/>
  <c r="AP884" i="6" s="1"/>
  <c r="AH884" i="6"/>
  <c r="AN884" i="6" s="1"/>
  <c r="AI884" i="6"/>
  <c r="AO884" i="6" s="1"/>
  <c r="AC884" i="6"/>
  <c r="AR884" i="6" s="1"/>
  <c r="AJ892" i="6"/>
  <c r="AP892" i="6" s="1"/>
  <c r="AI892" i="6"/>
  <c r="AO892" i="6" s="1"/>
  <c r="AH892" i="6"/>
  <c r="AN892" i="6" s="1"/>
  <c r="AC892" i="6"/>
  <c r="AR892" i="6" s="1"/>
  <c r="AJ900" i="6"/>
  <c r="AP900" i="6" s="1"/>
  <c r="AH900" i="6"/>
  <c r="AN900" i="6" s="1"/>
  <c r="AI900" i="6"/>
  <c r="AO900" i="6" s="1"/>
  <c r="AC900" i="6"/>
  <c r="AR900" i="6" s="1"/>
  <c r="AJ908" i="6"/>
  <c r="AP908" i="6" s="1"/>
  <c r="AI908" i="6"/>
  <c r="AO908" i="6" s="1"/>
  <c r="AH908" i="6"/>
  <c r="AN908" i="6" s="1"/>
  <c r="AC908" i="6"/>
  <c r="AR908" i="6" s="1"/>
  <c r="AJ916" i="6"/>
  <c r="AP916" i="6" s="1"/>
  <c r="AH916" i="6"/>
  <c r="AN916" i="6" s="1"/>
  <c r="AI916" i="6"/>
  <c r="AO916" i="6" s="1"/>
  <c r="AC916" i="6"/>
  <c r="AR916" i="6" s="1"/>
  <c r="AJ924" i="6"/>
  <c r="AP924" i="6" s="1"/>
  <c r="AH924" i="6"/>
  <c r="AN924" i="6" s="1"/>
  <c r="AI924" i="6"/>
  <c r="AO924" i="6" s="1"/>
  <c r="AC924" i="6"/>
  <c r="AR924" i="6" s="1"/>
  <c r="AJ932" i="6"/>
  <c r="AP932" i="6" s="1"/>
  <c r="AH932" i="6"/>
  <c r="AN932" i="6" s="1"/>
  <c r="AI932" i="6"/>
  <c r="AO932" i="6" s="1"/>
  <c r="AC932" i="6"/>
  <c r="AR932" i="6" s="1"/>
  <c r="AJ940" i="6"/>
  <c r="AP940" i="6" s="1"/>
  <c r="AI940" i="6"/>
  <c r="AO940" i="6" s="1"/>
  <c r="AH940" i="6"/>
  <c r="AN940" i="6" s="1"/>
  <c r="AC940" i="6"/>
  <c r="AR940" i="6" s="1"/>
  <c r="AJ948" i="6"/>
  <c r="AP948" i="6" s="1"/>
  <c r="AH948" i="6"/>
  <c r="AN948" i="6" s="1"/>
  <c r="AI948" i="6"/>
  <c r="AO948" i="6" s="1"/>
  <c r="AC948" i="6"/>
  <c r="AR948" i="6" s="1"/>
  <c r="AJ956" i="6"/>
  <c r="AP956" i="6" s="1"/>
  <c r="AI956" i="6"/>
  <c r="AO956" i="6" s="1"/>
  <c r="AH956" i="6"/>
  <c r="AN956" i="6" s="1"/>
  <c r="AJ964" i="6"/>
  <c r="AP964" i="6" s="1"/>
  <c r="AH964" i="6"/>
  <c r="AN964" i="6" s="1"/>
  <c r="AI964" i="6"/>
  <c r="AO964" i="6" s="1"/>
  <c r="AJ972" i="6"/>
  <c r="AP972" i="6" s="1"/>
  <c r="AI972" i="6"/>
  <c r="AO972" i="6" s="1"/>
  <c r="AH972" i="6"/>
  <c r="AN972" i="6" s="1"/>
  <c r="AJ980" i="6"/>
  <c r="AP980" i="6" s="1"/>
  <c r="AH980" i="6"/>
  <c r="AN980" i="6" s="1"/>
  <c r="AI980" i="6"/>
  <c r="AO980" i="6" s="1"/>
  <c r="AJ988" i="6"/>
  <c r="AP988" i="6" s="1"/>
  <c r="AI988" i="6"/>
  <c r="AO988" i="6" s="1"/>
  <c r="AH988" i="6"/>
  <c r="AN988" i="6" s="1"/>
  <c r="AJ996" i="6"/>
  <c r="AP996" i="6" s="1"/>
  <c r="AH996" i="6"/>
  <c r="AN996" i="6" s="1"/>
  <c r="AI996" i="6"/>
  <c r="AO996" i="6" s="1"/>
  <c r="AJ1004" i="6"/>
  <c r="AP1004" i="6" s="1"/>
  <c r="AI1004" i="6"/>
  <c r="AO1004" i="6" s="1"/>
  <c r="AH1004" i="6"/>
  <c r="AN1004" i="6" s="1"/>
  <c r="AB940" i="6"/>
  <c r="AQ940" i="6" s="1"/>
  <c r="AB908" i="6"/>
  <c r="AQ908" i="6" s="1"/>
  <c r="AB876" i="6"/>
  <c r="AQ876" i="6" s="1"/>
  <c r="AB844" i="6"/>
  <c r="AQ844" i="6" s="1"/>
  <c r="AB812" i="6"/>
  <c r="AQ812" i="6" s="1"/>
  <c r="M6" i="6"/>
  <c r="O6" i="6"/>
  <c r="AJ6" i="6"/>
  <c r="AP6" i="6" s="1"/>
  <c r="AI6" i="6"/>
  <c r="AO6" i="6" s="1"/>
  <c r="AH6" i="6"/>
  <c r="AH15" i="6"/>
  <c r="AI15" i="6"/>
  <c r="AJ15" i="6"/>
  <c r="AB15" i="6"/>
  <c r="AC15" i="6"/>
  <c r="AD15" i="6"/>
  <c r="AH23" i="6"/>
  <c r="AI23" i="6"/>
  <c r="AJ23" i="6"/>
  <c r="AB23" i="6"/>
  <c r="AC23" i="6"/>
  <c r="AD23" i="6"/>
  <c r="AH31" i="6"/>
  <c r="AI31" i="6"/>
  <c r="AJ31" i="6"/>
  <c r="AB31" i="6"/>
  <c r="AC31" i="6"/>
  <c r="AD31" i="6"/>
  <c r="AH39" i="6"/>
  <c r="AI39" i="6"/>
  <c r="AJ39" i="6"/>
  <c r="AB39" i="6"/>
  <c r="AC39" i="6"/>
  <c r="AD39" i="6"/>
  <c r="AH47" i="6"/>
  <c r="AI47" i="6"/>
  <c r="AJ47" i="6"/>
  <c r="AB47" i="6"/>
  <c r="AC47" i="6"/>
  <c r="AD47" i="6"/>
  <c r="AH55" i="6"/>
  <c r="AI55" i="6"/>
  <c r="AJ55" i="6"/>
  <c r="AB55" i="6"/>
  <c r="AC55" i="6"/>
  <c r="AD55" i="6"/>
  <c r="AH63" i="6"/>
  <c r="AI63" i="6"/>
  <c r="AJ63" i="6"/>
  <c r="AC63" i="6"/>
  <c r="AB63" i="6"/>
  <c r="AD63" i="6"/>
  <c r="AH71" i="6"/>
  <c r="AI71" i="6"/>
  <c r="AJ71" i="6"/>
  <c r="AC71" i="6"/>
  <c r="AB71" i="6"/>
  <c r="AD71" i="6"/>
  <c r="AH79" i="6"/>
  <c r="AI79" i="6"/>
  <c r="AJ79" i="6"/>
  <c r="AC79" i="6"/>
  <c r="AB79" i="6"/>
  <c r="AD79" i="6"/>
  <c r="AH87" i="6"/>
  <c r="AI87" i="6"/>
  <c r="AJ87" i="6"/>
  <c r="AC87" i="6"/>
  <c r="AB87" i="6"/>
  <c r="AD87" i="6"/>
  <c r="AH95" i="6"/>
  <c r="AI95" i="6"/>
  <c r="AJ95" i="6"/>
  <c r="AC95" i="6"/>
  <c r="AB95" i="6"/>
  <c r="AD95" i="6"/>
  <c r="AH103" i="6"/>
  <c r="AI103" i="6"/>
  <c r="AJ103" i="6"/>
  <c r="AC103" i="6"/>
  <c r="AB103" i="6"/>
  <c r="AD103" i="6"/>
  <c r="AH111" i="6"/>
  <c r="AI111" i="6"/>
  <c r="AJ111" i="6"/>
  <c r="AC111" i="6"/>
  <c r="AD111" i="6"/>
  <c r="AB111" i="6"/>
  <c r="AH119" i="6"/>
  <c r="AI119" i="6"/>
  <c r="AJ119" i="6"/>
  <c r="AB119" i="6"/>
  <c r="AC119" i="6"/>
  <c r="AD119" i="6"/>
  <c r="AH127" i="6"/>
  <c r="AI127" i="6"/>
  <c r="AJ127" i="6"/>
  <c r="AB127" i="6"/>
  <c r="AC127" i="6"/>
  <c r="AD127" i="6"/>
  <c r="AH135" i="6"/>
  <c r="AI135" i="6"/>
  <c r="AJ135" i="6"/>
  <c r="AB135" i="6"/>
  <c r="AC135" i="6"/>
  <c r="AR135" i="6" s="1"/>
  <c r="AD135" i="6"/>
  <c r="AH143" i="6"/>
  <c r="AN143" i="6" s="1"/>
  <c r="AI143" i="6"/>
  <c r="AJ143" i="6"/>
  <c r="AB143" i="6"/>
  <c r="AC143" i="6"/>
  <c r="AD143" i="6"/>
  <c r="AH151" i="6"/>
  <c r="AI151" i="6"/>
  <c r="AJ151" i="6"/>
  <c r="AB151" i="6"/>
  <c r="AC151" i="6"/>
  <c r="AD151" i="6"/>
  <c r="AH159" i="6"/>
  <c r="AI159" i="6"/>
  <c r="AJ159" i="6"/>
  <c r="AB159" i="6"/>
  <c r="AQ159" i="6" s="1"/>
  <c r="AC159" i="6"/>
  <c r="AD159" i="6"/>
  <c r="AH167" i="6"/>
  <c r="AI167" i="6"/>
  <c r="AJ167" i="6"/>
  <c r="AB167" i="6"/>
  <c r="AC167" i="6"/>
  <c r="AD167" i="6"/>
  <c r="AH175" i="6"/>
  <c r="AI175" i="6"/>
  <c r="AJ175" i="6"/>
  <c r="AB175" i="6"/>
  <c r="AD175" i="6"/>
  <c r="AC175" i="6"/>
  <c r="AH183" i="6"/>
  <c r="AI183" i="6"/>
  <c r="AJ183" i="6"/>
  <c r="AB183" i="6"/>
  <c r="AD183" i="6"/>
  <c r="AC183" i="6"/>
  <c r="AH191" i="6"/>
  <c r="AI191" i="6"/>
  <c r="AO191" i="6" s="1"/>
  <c r="AJ191" i="6"/>
  <c r="AB191" i="6"/>
  <c r="AD191" i="6"/>
  <c r="AC191" i="6"/>
  <c r="AH199" i="6"/>
  <c r="AI199" i="6"/>
  <c r="AJ199" i="6"/>
  <c r="AP199" i="6" s="1"/>
  <c r="AB199" i="6"/>
  <c r="AD199" i="6"/>
  <c r="AC199" i="6"/>
  <c r="AH207" i="6"/>
  <c r="AI207" i="6"/>
  <c r="AJ207" i="6"/>
  <c r="AB207" i="6"/>
  <c r="AD207" i="6"/>
  <c r="AC207" i="6"/>
  <c r="AH215" i="6"/>
  <c r="AI215" i="6"/>
  <c r="AJ215" i="6"/>
  <c r="AB215" i="6"/>
  <c r="AD215" i="6"/>
  <c r="AC215" i="6"/>
  <c r="AI223" i="6"/>
  <c r="AJ223" i="6"/>
  <c r="AH223" i="6"/>
  <c r="AB223" i="6"/>
  <c r="AD223" i="6"/>
  <c r="AC223" i="6"/>
  <c r="AI231" i="6"/>
  <c r="AH231" i="6"/>
  <c r="AJ231" i="6"/>
  <c r="AB231" i="6"/>
  <c r="AD231" i="6"/>
  <c r="AC231" i="6"/>
  <c r="AI239" i="6"/>
  <c r="AJ239" i="6"/>
  <c r="AP239" i="6" s="1"/>
  <c r="AH239" i="6"/>
  <c r="AB239" i="6"/>
  <c r="AD239" i="6"/>
  <c r="AC239" i="6"/>
  <c r="AI247" i="6"/>
  <c r="AH247" i="6"/>
  <c r="AN247" i="6" s="1"/>
  <c r="AJ247" i="6"/>
  <c r="AB247" i="6"/>
  <c r="AQ247" i="6" s="1"/>
  <c r="AD247" i="6"/>
  <c r="AC247" i="6"/>
  <c r="AI255" i="6"/>
  <c r="AJ255" i="6"/>
  <c r="AH255" i="6"/>
  <c r="AB255" i="6"/>
  <c r="AD255" i="6"/>
  <c r="AC255" i="6"/>
  <c r="AI263" i="6"/>
  <c r="AO263" i="6" s="1"/>
  <c r="AH263" i="6"/>
  <c r="AJ263" i="6"/>
  <c r="AP263" i="6" s="1"/>
  <c r="AB263" i="6"/>
  <c r="AD263" i="6"/>
  <c r="AC263" i="6"/>
  <c r="AI271" i="6"/>
  <c r="AO271" i="6" s="1"/>
  <c r="AJ271" i="6"/>
  <c r="AP271" i="6" s="1"/>
  <c r="AH271" i="6"/>
  <c r="AN271" i="6" s="1"/>
  <c r="AB271" i="6"/>
  <c r="AD271" i="6"/>
  <c r="AC271" i="6"/>
  <c r="AI279" i="6"/>
  <c r="AH279" i="6"/>
  <c r="AJ279" i="6"/>
  <c r="AB279" i="6"/>
  <c r="AD279" i="6"/>
  <c r="AC279" i="6"/>
  <c r="AI287" i="6"/>
  <c r="AJ287" i="6"/>
  <c r="AH287" i="6"/>
  <c r="AB287" i="6"/>
  <c r="AD287" i="6"/>
  <c r="AS287" i="6" s="1"/>
  <c r="AC287" i="6"/>
  <c r="AI295" i="6"/>
  <c r="AH295" i="6"/>
  <c r="AJ295" i="6"/>
  <c r="AB295" i="6"/>
  <c r="AQ295" i="6" s="1"/>
  <c r="AD295" i="6"/>
  <c r="AS295" i="6" s="1"/>
  <c r="AC295" i="6"/>
  <c r="AI303" i="6"/>
  <c r="AO303" i="6" s="1"/>
  <c r="AJ303" i="6"/>
  <c r="AH303" i="6"/>
  <c r="AB303" i="6"/>
  <c r="AD303" i="6"/>
  <c r="AC303" i="6"/>
  <c r="AR303" i="6" s="1"/>
  <c r="AI311" i="6"/>
  <c r="AO311" i="6" s="1"/>
  <c r="AH311" i="6"/>
  <c r="AJ311" i="6"/>
  <c r="AP311" i="6" s="1"/>
  <c r="AB311" i="6"/>
  <c r="AQ311" i="6" s="1"/>
  <c r="AD311" i="6"/>
  <c r="AC311" i="6"/>
  <c r="AI319" i="6"/>
  <c r="AJ319" i="6"/>
  <c r="AP319" i="6" s="1"/>
  <c r="AH319" i="6"/>
  <c r="AB319" i="6"/>
  <c r="AQ319" i="6" s="1"/>
  <c r="AD319" i="6"/>
  <c r="AC319" i="6"/>
  <c r="AI327" i="6"/>
  <c r="AH327" i="6"/>
  <c r="AN327" i="6" s="1"/>
  <c r="AJ327" i="6"/>
  <c r="AP327" i="6" s="1"/>
  <c r="AB327" i="6"/>
  <c r="AQ327" i="6" s="1"/>
  <c r="AD327" i="6"/>
  <c r="AC327" i="6"/>
  <c r="AI335" i="6"/>
  <c r="AJ335" i="6"/>
  <c r="AH335" i="6"/>
  <c r="AN335" i="6" s="1"/>
  <c r="AB335" i="6"/>
  <c r="AD335" i="6"/>
  <c r="AC335" i="6"/>
  <c r="AR335" i="6" s="1"/>
  <c r="AI343" i="6"/>
  <c r="AO343" i="6" s="1"/>
  <c r="AH343" i="6"/>
  <c r="AJ343" i="6"/>
  <c r="AB343" i="6"/>
  <c r="AD343" i="6"/>
  <c r="AC343" i="6"/>
  <c r="AR343" i="6" s="1"/>
  <c r="AI351" i="6"/>
  <c r="AO351" i="6" s="1"/>
  <c r="AJ351" i="6"/>
  <c r="AH351" i="6"/>
  <c r="AB351" i="6"/>
  <c r="AD351" i="6"/>
  <c r="AC351" i="6"/>
  <c r="AR351" i="6" s="1"/>
  <c r="AI359" i="6"/>
  <c r="AO359" i="6" s="1"/>
  <c r="AH359" i="6"/>
  <c r="AJ359" i="6"/>
  <c r="AP359" i="6" s="1"/>
  <c r="AB359" i="6"/>
  <c r="AD359" i="6"/>
  <c r="AS359" i="6" s="1"/>
  <c r="AC359" i="6"/>
  <c r="AI367" i="6"/>
  <c r="AH367" i="6"/>
  <c r="AN367" i="6" s="1"/>
  <c r="AJ367" i="6"/>
  <c r="AB367" i="6"/>
  <c r="AQ367" i="6" s="1"/>
  <c r="AD367" i="6"/>
  <c r="AC367" i="6"/>
  <c r="AR367" i="6" s="1"/>
  <c r="AI375" i="6"/>
  <c r="AJ375" i="6"/>
  <c r="AP375" i="6" s="1"/>
  <c r="AH375" i="6"/>
  <c r="AB375" i="6"/>
  <c r="AD375" i="6"/>
  <c r="AS375" i="6" s="1"/>
  <c r="AC375" i="6"/>
  <c r="AR375" i="6" s="1"/>
  <c r="AI383" i="6"/>
  <c r="AH383" i="6"/>
  <c r="AN383" i="6" s="1"/>
  <c r="AJ383" i="6"/>
  <c r="AB383" i="6"/>
  <c r="AQ383" i="6" s="1"/>
  <c r="AC383" i="6"/>
  <c r="AR383" i="6" s="1"/>
  <c r="AD383" i="6"/>
  <c r="AI391" i="6"/>
  <c r="AO391" i="6" s="1"/>
  <c r="AH391" i="6"/>
  <c r="AJ391" i="6"/>
  <c r="AB391" i="6"/>
  <c r="AC391" i="6"/>
  <c r="AD391" i="6"/>
  <c r="AS391" i="6" s="1"/>
  <c r="AI399" i="6"/>
  <c r="AH399" i="6"/>
  <c r="AN399" i="6" s="1"/>
  <c r="AJ399" i="6"/>
  <c r="AP399" i="6" s="1"/>
  <c r="AB399" i="6"/>
  <c r="AC399" i="6"/>
  <c r="AD399" i="6"/>
  <c r="AS399" i="6" s="1"/>
  <c r="AH407" i="6"/>
  <c r="AN407" i="6" s="1"/>
  <c r="AI407" i="6"/>
  <c r="AJ407" i="6"/>
  <c r="AB407" i="6"/>
  <c r="AC407" i="6"/>
  <c r="AR407" i="6" s="1"/>
  <c r="AD407" i="6"/>
  <c r="AI415" i="6"/>
  <c r="AJ415" i="6"/>
  <c r="AH415" i="6"/>
  <c r="AN415" i="6" s="1"/>
  <c r="AB415" i="6"/>
  <c r="AQ415" i="6" s="1"/>
  <c r="AC415" i="6"/>
  <c r="AR415" i="6" s="1"/>
  <c r="AD415" i="6"/>
  <c r="AI423" i="6"/>
  <c r="AJ423" i="6"/>
  <c r="AP423" i="6" s="1"/>
  <c r="AH423" i="6"/>
  <c r="AB423" i="6"/>
  <c r="AQ423" i="6" s="1"/>
  <c r="AC423" i="6"/>
  <c r="AD423" i="6"/>
  <c r="AS423" i="6" s="1"/>
  <c r="AI431" i="6"/>
  <c r="AJ431" i="6"/>
  <c r="AP431" i="6" s="1"/>
  <c r="AH431" i="6"/>
  <c r="AN431" i="6" s="1"/>
  <c r="AB431" i="6"/>
  <c r="AC431" i="6"/>
  <c r="AR431" i="6" s="1"/>
  <c r="AI439" i="6"/>
  <c r="AO439" i="6" s="1"/>
  <c r="AJ439" i="6"/>
  <c r="AH439" i="6"/>
  <c r="AB439" i="6"/>
  <c r="AC439" i="6"/>
  <c r="AR439" i="6" s="1"/>
  <c r="AD439" i="6"/>
  <c r="AS439" i="6" s="1"/>
  <c r="AI447" i="6"/>
  <c r="AJ447" i="6"/>
  <c r="AH447" i="6"/>
  <c r="AB447" i="6"/>
  <c r="AQ447" i="6" s="1"/>
  <c r="AC447" i="6"/>
  <c r="AR447" i="6" s="1"/>
  <c r="AD447" i="6"/>
  <c r="AS447" i="6" s="1"/>
  <c r="AI455" i="6"/>
  <c r="AO455" i="6" s="1"/>
  <c r="AJ455" i="6"/>
  <c r="AH455" i="6"/>
  <c r="AN455" i="6" s="1"/>
  <c r="AB455" i="6"/>
  <c r="AQ455" i="6" s="1"/>
  <c r="AC455" i="6"/>
  <c r="AD455" i="6"/>
  <c r="AI463" i="6"/>
  <c r="AJ463" i="6"/>
  <c r="AP463" i="6" s="1"/>
  <c r="AH463" i="6"/>
  <c r="AN463" i="6" s="1"/>
  <c r="AB463" i="6"/>
  <c r="AQ463" i="6" s="1"/>
  <c r="AC463" i="6"/>
  <c r="AD463" i="6"/>
  <c r="AI471" i="6"/>
  <c r="AJ471" i="6"/>
  <c r="AP471" i="6" s="1"/>
  <c r="AH471" i="6"/>
  <c r="AN471" i="6" s="1"/>
  <c r="AB471" i="6"/>
  <c r="AC471" i="6"/>
  <c r="AR471" i="6" s="1"/>
  <c r="AD471" i="6"/>
  <c r="AS471" i="6" s="1"/>
  <c r="AI479" i="6"/>
  <c r="AO479" i="6" s="1"/>
  <c r="AJ479" i="6"/>
  <c r="AH479" i="6"/>
  <c r="AN479" i="6" s="1"/>
  <c r="AB479" i="6"/>
  <c r="AC479" i="6"/>
  <c r="AR479" i="6" s="1"/>
  <c r="AD479" i="6"/>
  <c r="AJ487" i="6"/>
  <c r="AH487" i="6"/>
  <c r="AI487" i="6"/>
  <c r="AO487" i="6" s="1"/>
  <c r="AB487" i="6"/>
  <c r="AC487" i="6"/>
  <c r="AD487" i="6"/>
  <c r="AS487" i="6" s="1"/>
  <c r="AJ495" i="6"/>
  <c r="AH495" i="6"/>
  <c r="AI495" i="6"/>
  <c r="AO495" i="6" s="1"/>
  <c r="AB495" i="6"/>
  <c r="AC495" i="6"/>
  <c r="AR495" i="6" s="1"/>
  <c r="AH503" i="6"/>
  <c r="AI503" i="6"/>
  <c r="AO503" i="6" s="1"/>
  <c r="AJ503" i="6"/>
  <c r="AP503" i="6" s="1"/>
  <c r="AB503" i="6"/>
  <c r="AC503" i="6"/>
  <c r="AD503" i="6"/>
  <c r="AS503" i="6" s="1"/>
  <c r="AJ511" i="6"/>
  <c r="AP511" i="6" s="1"/>
  <c r="AH511" i="6"/>
  <c r="AI511" i="6"/>
  <c r="AC511" i="6"/>
  <c r="AD511" i="6"/>
  <c r="AS511" i="6" s="1"/>
  <c r="AB511" i="6"/>
  <c r="AQ511" i="6" s="1"/>
  <c r="AJ519" i="6"/>
  <c r="AP519" i="6" s="1"/>
  <c r="AH519" i="6"/>
  <c r="AN519" i="6" s="1"/>
  <c r="AI519" i="6"/>
  <c r="AB519" i="6"/>
  <c r="AQ519" i="6" s="1"/>
  <c r="AC519" i="6"/>
  <c r="AJ527" i="6"/>
  <c r="AH527" i="6"/>
  <c r="AN527" i="6" s="1"/>
  <c r="AI527" i="6"/>
  <c r="AO527" i="6" s="1"/>
  <c r="AB527" i="6"/>
  <c r="AC527" i="6"/>
  <c r="AJ535" i="6"/>
  <c r="AP535" i="6" s="1"/>
  <c r="AH535" i="6"/>
  <c r="AI535" i="6"/>
  <c r="AO535" i="6" s="1"/>
  <c r="AB535" i="6"/>
  <c r="AC535" i="6"/>
  <c r="AJ543" i="6"/>
  <c r="AP543" i="6" s="1"/>
  <c r="AH543" i="6"/>
  <c r="AN543" i="6" s="1"/>
  <c r="AI543" i="6"/>
  <c r="AO543" i="6" s="1"/>
  <c r="AB543" i="6"/>
  <c r="AQ543" i="6" s="1"/>
  <c r="AC543" i="6"/>
  <c r="AJ551" i="6"/>
  <c r="AH551" i="6"/>
  <c r="AI551" i="6"/>
  <c r="AO551" i="6" s="1"/>
  <c r="AB551" i="6"/>
  <c r="AQ551" i="6" s="1"/>
  <c r="AC551" i="6"/>
  <c r="AR551" i="6" s="1"/>
  <c r="AJ559" i="6"/>
  <c r="AP559" i="6" s="1"/>
  <c r="AH559" i="6"/>
  <c r="AN559" i="6" s="1"/>
  <c r="AI559" i="6"/>
  <c r="AB559" i="6"/>
  <c r="AQ559" i="6" s="1"/>
  <c r="AC559" i="6"/>
  <c r="AJ567" i="6"/>
  <c r="AH567" i="6"/>
  <c r="AI567" i="6"/>
  <c r="AO567" i="6" s="1"/>
  <c r="AB567" i="6"/>
  <c r="AQ567" i="6" s="1"/>
  <c r="AC567" i="6"/>
  <c r="AJ575" i="6"/>
  <c r="AP575" i="6" s="1"/>
  <c r="AH575" i="6"/>
  <c r="AN575" i="6" s="1"/>
  <c r="AI575" i="6"/>
  <c r="AO575" i="6" s="1"/>
  <c r="AB575" i="6"/>
  <c r="AQ575" i="6" s="1"/>
  <c r="AC575" i="6"/>
  <c r="AJ583" i="6"/>
  <c r="AP583" i="6" s="1"/>
  <c r="AH583" i="6"/>
  <c r="AI583" i="6"/>
  <c r="AB583" i="6"/>
  <c r="AQ583" i="6" s="1"/>
  <c r="AC583" i="6"/>
  <c r="AR583" i="6" s="1"/>
  <c r="AJ591" i="6"/>
  <c r="AP591" i="6" s="1"/>
  <c r="AH591" i="6"/>
  <c r="AN591" i="6" s="1"/>
  <c r="AI591" i="6"/>
  <c r="AB591" i="6"/>
  <c r="AC591" i="6"/>
  <c r="AR591" i="6" s="1"/>
  <c r="AJ599" i="6"/>
  <c r="AH599" i="6"/>
  <c r="AN599" i="6" s="1"/>
  <c r="AI599" i="6"/>
  <c r="AB599" i="6"/>
  <c r="AC599" i="6"/>
  <c r="AR599" i="6" s="1"/>
  <c r="AJ607" i="6"/>
  <c r="AP607" i="6" s="1"/>
  <c r="AH607" i="6"/>
  <c r="AN607" i="6" s="1"/>
  <c r="AI607" i="6"/>
  <c r="AB607" i="6"/>
  <c r="AQ607" i="6" s="1"/>
  <c r="AC607" i="6"/>
  <c r="AR607" i="6" s="1"/>
  <c r="AJ615" i="6"/>
  <c r="AP615" i="6" s="1"/>
  <c r="AH615" i="6"/>
  <c r="AN615" i="6" s="1"/>
  <c r="AI615" i="6"/>
  <c r="AB615" i="6"/>
  <c r="AC615" i="6"/>
  <c r="AR615" i="6" s="1"/>
  <c r="AJ623" i="6"/>
  <c r="AH623" i="6"/>
  <c r="AN623" i="6" s="1"/>
  <c r="AI623" i="6"/>
  <c r="AO623" i="6" s="1"/>
  <c r="AB623" i="6"/>
  <c r="AQ623" i="6" s="1"/>
  <c r="AC623" i="6"/>
  <c r="AR623" i="6" s="1"/>
  <c r="AJ631" i="6"/>
  <c r="AP631" i="6" s="1"/>
  <c r="AH631" i="6"/>
  <c r="AN631" i="6" s="1"/>
  <c r="AI631" i="6"/>
  <c r="AO631" i="6" s="1"/>
  <c r="AB631" i="6"/>
  <c r="AC631" i="6"/>
  <c r="AR631" i="6" s="1"/>
  <c r="AJ639" i="6"/>
  <c r="AP639" i="6" s="1"/>
  <c r="AH639" i="6"/>
  <c r="AN639" i="6" s="1"/>
  <c r="AI639" i="6"/>
  <c r="AO639" i="6" s="1"/>
  <c r="AB639" i="6"/>
  <c r="AC639" i="6"/>
  <c r="AR639" i="6" s="1"/>
  <c r="AJ647" i="6"/>
  <c r="AP647" i="6" s="1"/>
  <c r="AH647" i="6"/>
  <c r="AN647" i="6" s="1"/>
  <c r="AI647" i="6"/>
  <c r="AO647" i="6" s="1"/>
  <c r="AB647" i="6"/>
  <c r="AC647" i="6"/>
  <c r="AR647" i="6" s="1"/>
  <c r="AJ655" i="6"/>
  <c r="AP655" i="6" s="1"/>
  <c r="AH655" i="6"/>
  <c r="AN655" i="6" s="1"/>
  <c r="AI655" i="6"/>
  <c r="AO655" i="6" s="1"/>
  <c r="AB655" i="6"/>
  <c r="AQ655" i="6" s="1"/>
  <c r="AC655" i="6"/>
  <c r="AR655" i="6" s="1"/>
  <c r="AJ663" i="6"/>
  <c r="AP663" i="6" s="1"/>
  <c r="AH663" i="6"/>
  <c r="AN663" i="6" s="1"/>
  <c r="AI663" i="6"/>
  <c r="AB663" i="6"/>
  <c r="AQ663" i="6" s="1"/>
  <c r="AC663" i="6"/>
  <c r="AR663" i="6" s="1"/>
  <c r="AH671" i="6"/>
  <c r="AN671" i="6" s="1"/>
  <c r="AI671" i="6"/>
  <c r="AJ671" i="6"/>
  <c r="AP671" i="6" s="1"/>
  <c r="AB671" i="6"/>
  <c r="AQ671" i="6" s="1"/>
  <c r="AC671" i="6"/>
  <c r="AR671" i="6" s="1"/>
  <c r="AH679" i="6"/>
  <c r="AN679" i="6" s="1"/>
  <c r="AI679" i="6"/>
  <c r="AO679" i="6" s="1"/>
  <c r="AJ679" i="6"/>
  <c r="AP679" i="6" s="1"/>
  <c r="AB679" i="6"/>
  <c r="AQ679" i="6" s="1"/>
  <c r="AC679" i="6"/>
  <c r="AR679" i="6" s="1"/>
  <c r="AH687" i="6"/>
  <c r="AN687" i="6" s="1"/>
  <c r="AI687" i="6"/>
  <c r="AO687" i="6" s="1"/>
  <c r="AJ687" i="6"/>
  <c r="AP687" i="6" s="1"/>
  <c r="AB687" i="6"/>
  <c r="AQ687" i="6" s="1"/>
  <c r="AC687" i="6"/>
  <c r="AR687" i="6" s="1"/>
  <c r="AH695" i="6"/>
  <c r="AN695" i="6" s="1"/>
  <c r="AI695" i="6"/>
  <c r="AO695" i="6" s="1"/>
  <c r="AJ695" i="6"/>
  <c r="AP695" i="6" s="1"/>
  <c r="AB695" i="6"/>
  <c r="AQ695" i="6" s="1"/>
  <c r="AC695" i="6"/>
  <c r="AR695" i="6" s="1"/>
  <c r="AH703" i="6"/>
  <c r="AN703" i="6" s="1"/>
  <c r="AI703" i="6"/>
  <c r="AO703" i="6" s="1"/>
  <c r="AJ703" i="6"/>
  <c r="AP703" i="6" s="1"/>
  <c r="AB703" i="6"/>
  <c r="AQ703" i="6" s="1"/>
  <c r="AC703" i="6"/>
  <c r="AR703" i="6" s="1"/>
  <c r="AI711" i="6"/>
  <c r="AO711" i="6" s="1"/>
  <c r="AJ711" i="6"/>
  <c r="AP711" i="6" s="1"/>
  <c r="AH711" i="6"/>
  <c r="AN711" i="6" s="1"/>
  <c r="AB711" i="6"/>
  <c r="AQ711" i="6" s="1"/>
  <c r="AC711" i="6"/>
  <c r="AR711" i="6" s="1"/>
  <c r="AH719" i="6"/>
  <c r="AN719" i="6" s="1"/>
  <c r="AI719" i="6"/>
  <c r="AO719" i="6" s="1"/>
  <c r="AJ719" i="6"/>
  <c r="AP719" i="6" s="1"/>
  <c r="AB719" i="6"/>
  <c r="AQ719" i="6" s="1"/>
  <c r="AC719" i="6"/>
  <c r="AR719" i="6" s="1"/>
  <c r="AH727" i="6"/>
  <c r="AN727" i="6" s="1"/>
  <c r="AI727" i="6"/>
  <c r="AO727" i="6" s="1"/>
  <c r="AJ727" i="6"/>
  <c r="AP727" i="6" s="1"/>
  <c r="AB727" i="6"/>
  <c r="AQ727" i="6" s="1"/>
  <c r="AC727" i="6"/>
  <c r="AR727" i="6" s="1"/>
  <c r="AH735" i="6"/>
  <c r="AN735" i="6" s="1"/>
  <c r="AI735" i="6"/>
  <c r="AO735" i="6" s="1"/>
  <c r="AJ735" i="6"/>
  <c r="AP735" i="6" s="1"/>
  <c r="AB735" i="6"/>
  <c r="AQ735" i="6" s="1"/>
  <c r="AC735" i="6"/>
  <c r="AR735" i="6" s="1"/>
  <c r="AI743" i="6"/>
  <c r="AO743" i="6" s="1"/>
  <c r="AJ743" i="6"/>
  <c r="AP743" i="6" s="1"/>
  <c r="AH743" i="6"/>
  <c r="AN743" i="6" s="1"/>
  <c r="AB743" i="6"/>
  <c r="AQ743" i="6" s="1"/>
  <c r="AC743" i="6"/>
  <c r="AR743" i="6" s="1"/>
  <c r="AH751" i="6"/>
  <c r="AN751" i="6" s="1"/>
  <c r="AI751" i="6"/>
  <c r="AO751" i="6" s="1"/>
  <c r="AJ751" i="6"/>
  <c r="AP751" i="6" s="1"/>
  <c r="AB751" i="6"/>
  <c r="AQ751" i="6" s="1"/>
  <c r="AC751" i="6"/>
  <c r="AR751" i="6" s="1"/>
  <c r="AH759" i="6"/>
  <c r="AN759" i="6" s="1"/>
  <c r="AI759" i="6"/>
  <c r="AO759" i="6" s="1"/>
  <c r="AJ759" i="6"/>
  <c r="AP759" i="6" s="1"/>
  <c r="AB759" i="6"/>
  <c r="AQ759" i="6" s="1"/>
  <c r="AC759" i="6"/>
  <c r="AR759" i="6" s="1"/>
  <c r="AH767" i="6"/>
  <c r="AN767" i="6" s="1"/>
  <c r="AI767" i="6"/>
  <c r="AO767" i="6" s="1"/>
  <c r="AJ767" i="6"/>
  <c r="AP767" i="6" s="1"/>
  <c r="AB767" i="6"/>
  <c r="AQ767" i="6" s="1"/>
  <c r="AC767" i="6"/>
  <c r="AR767" i="6" s="1"/>
  <c r="AI775" i="6"/>
  <c r="AO775" i="6" s="1"/>
  <c r="AJ775" i="6"/>
  <c r="AP775" i="6" s="1"/>
  <c r="AH775" i="6"/>
  <c r="AN775" i="6" s="1"/>
  <c r="AB775" i="6"/>
  <c r="AQ775" i="6" s="1"/>
  <c r="AC775" i="6"/>
  <c r="AR775" i="6" s="1"/>
  <c r="AH783" i="6"/>
  <c r="AN783" i="6" s="1"/>
  <c r="AI783" i="6"/>
  <c r="AO783" i="6" s="1"/>
  <c r="AJ783" i="6"/>
  <c r="AP783" i="6" s="1"/>
  <c r="AB783" i="6"/>
  <c r="AQ783" i="6" s="1"/>
  <c r="AC783" i="6"/>
  <c r="AR783" i="6" s="1"/>
  <c r="AI791" i="6"/>
  <c r="AO791" i="6" s="1"/>
  <c r="AJ791" i="6"/>
  <c r="AP791" i="6" s="1"/>
  <c r="AH791" i="6"/>
  <c r="AN791" i="6" s="1"/>
  <c r="AB791" i="6"/>
  <c r="AQ791" i="6" s="1"/>
  <c r="AC791" i="6"/>
  <c r="AR791" i="6" s="1"/>
  <c r="AI799" i="6"/>
  <c r="AO799" i="6" s="1"/>
  <c r="AJ799" i="6"/>
  <c r="AP799" i="6" s="1"/>
  <c r="AH799" i="6"/>
  <c r="AN799" i="6" s="1"/>
  <c r="AB799" i="6"/>
  <c r="AQ799" i="6" s="1"/>
  <c r="AI807" i="6"/>
  <c r="AO807" i="6" s="1"/>
  <c r="AJ807" i="6"/>
  <c r="AP807" i="6" s="1"/>
  <c r="AH807" i="6"/>
  <c r="AN807" i="6" s="1"/>
  <c r="AB807" i="6"/>
  <c r="AQ807" i="6" s="1"/>
  <c r="AI815" i="6"/>
  <c r="AO815" i="6" s="1"/>
  <c r="AJ815" i="6"/>
  <c r="AP815" i="6" s="1"/>
  <c r="AH815" i="6"/>
  <c r="AN815" i="6" s="1"/>
  <c r="AB815" i="6"/>
  <c r="AQ815" i="6" s="1"/>
  <c r="AI823" i="6"/>
  <c r="AO823" i="6" s="1"/>
  <c r="AJ823" i="6"/>
  <c r="AP823" i="6" s="1"/>
  <c r="AH823" i="6"/>
  <c r="AN823" i="6" s="1"/>
  <c r="AB823" i="6"/>
  <c r="AQ823" i="6" s="1"/>
  <c r="AI831" i="6"/>
  <c r="AO831" i="6" s="1"/>
  <c r="AJ831" i="6"/>
  <c r="AP831" i="6" s="1"/>
  <c r="AH831" i="6"/>
  <c r="AN831" i="6" s="1"/>
  <c r="AB831" i="6"/>
  <c r="AQ831" i="6" s="1"/>
  <c r="AI839" i="6"/>
  <c r="AO839" i="6" s="1"/>
  <c r="AJ839" i="6"/>
  <c r="AP839" i="6" s="1"/>
  <c r="AH839" i="6"/>
  <c r="AN839" i="6" s="1"/>
  <c r="AB839" i="6"/>
  <c r="AQ839" i="6" s="1"/>
  <c r="AI847" i="6"/>
  <c r="AO847" i="6" s="1"/>
  <c r="AJ847" i="6"/>
  <c r="AP847" i="6" s="1"/>
  <c r="AH847" i="6"/>
  <c r="AN847" i="6" s="1"/>
  <c r="AB847" i="6"/>
  <c r="AQ847" i="6" s="1"/>
  <c r="AI855" i="6"/>
  <c r="AO855" i="6" s="1"/>
  <c r="AJ855" i="6"/>
  <c r="AP855" i="6" s="1"/>
  <c r="AH855" i="6"/>
  <c r="AN855" i="6" s="1"/>
  <c r="AB855" i="6"/>
  <c r="AQ855" i="6" s="1"/>
  <c r="AI863" i="6"/>
  <c r="AO863" i="6" s="1"/>
  <c r="AJ863" i="6"/>
  <c r="AP863" i="6" s="1"/>
  <c r="AH863" i="6"/>
  <c r="AN863" i="6" s="1"/>
  <c r="AB863" i="6"/>
  <c r="AQ863" i="6" s="1"/>
  <c r="AI871" i="6"/>
  <c r="AO871" i="6" s="1"/>
  <c r="AJ871" i="6"/>
  <c r="AP871" i="6" s="1"/>
  <c r="AH871" i="6"/>
  <c r="AN871" i="6" s="1"/>
  <c r="AB871" i="6"/>
  <c r="AQ871" i="6" s="1"/>
  <c r="AI879" i="6"/>
  <c r="AO879" i="6" s="1"/>
  <c r="AJ879" i="6"/>
  <c r="AP879" i="6" s="1"/>
  <c r="AH879" i="6"/>
  <c r="AN879" i="6" s="1"/>
  <c r="AB879" i="6"/>
  <c r="AQ879" i="6" s="1"/>
  <c r="AI887" i="6"/>
  <c r="AO887" i="6" s="1"/>
  <c r="AJ887" i="6"/>
  <c r="AP887" i="6" s="1"/>
  <c r="AH887" i="6"/>
  <c r="AN887" i="6" s="1"/>
  <c r="AB887" i="6"/>
  <c r="AQ887" i="6" s="1"/>
  <c r="AI895" i="6"/>
  <c r="AO895" i="6" s="1"/>
  <c r="AJ895" i="6"/>
  <c r="AP895" i="6" s="1"/>
  <c r="AH895" i="6"/>
  <c r="AN895" i="6" s="1"/>
  <c r="AB895" i="6"/>
  <c r="AQ895" i="6" s="1"/>
  <c r="AI903" i="6"/>
  <c r="AO903" i="6" s="1"/>
  <c r="AJ903" i="6"/>
  <c r="AP903" i="6" s="1"/>
  <c r="AH903" i="6"/>
  <c r="AN903" i="6" s="1"/>
  <c r="AB903" i="6"/>
  <c r="AQ903" i="6" s="1"/>
  <c r="AI911" i="6"/>
  <c r="AO911" i="6" s="1"/>
  <c r="AJ911" i="6"/>
  <c r="AP911" i="6" s="1"/>
  <c r="AH911" i="6"/>
  <c r="AN911" i="6" s="1"/>
  <c r="AB911" i="6"/>
  <c r="AQ911" i="6" s="1"/>
  <c r="AI919" i="6"/>
  <c r="AO919" i="6" s="1"/>
  <c r="AJ919" i="6"/>
  <c r="AP919" i="6" s="1"/>
  <c r="AH919" i="6"/>
  <c r="AN919" i="6" s="1"/>
  <c r="AB919" i="6"/>
  <c r="AQ919" i="6" s="1"/>
  <c r="AI927" i="6"/>
  <c r="AO927" i="6" s="1"/>
  <c r="AJ927" i="6"/>
  <c r="AP927" i="6" s="1"/>
  <c r="AH927" i="6"/>
  <c r="AN927" i="6" s="1"/>
  <c r="AB927" i="6"/>
  <c r="AQ927" i="6" s="1"/>
  <c r="AI935" i="6"/>
  <c r="AO935" i="6" s="1"/>
  <c r="AJ935" i="6"/>
  <c r="AP935" i="6" s="1"/>
  <c r="AH935" i="6"/>
  <c r="AN935" i="6" s="1"/>
  <c r="AB935" i="6"/>
  <c r="AQ935" i="6" s="1"/>
  <c r="AI943" i="6"/>
  <c r="AO943" i="6" s="1"/>
  <c r="AJ943" i="6"/>
  <c r="AP943" i="6" s="1"/>
  <c r="AH943" i="6"/>
  <c r="AN943" i="6" s="1"/>
  <c r="AB943" i="6"/>
  <c r="AQ943" i="6" s="1"/>
  <c r="AI951" i="6"/>
  <c r="AO951" i="6" s="1"/>
  <c r="AJ951" i="6"/>
  <c r="AP951" i="6" s="1"/>
  <c r="AH951" i="6"/>
  <c r="AN951" i="6" s="1"/>
  <c r="AB951" i="6"/>
  <c r="AQ951" i="6" s="1"/>
  <c r="AI959" i="6"/>
  <c r="AO959" i="6" s="1"/>
  <c r="AJ959" i="6"/>
  <c r="AP959" i="6" s="1"/>
  <c r="AH959" i="6"/>
  <c r="AN959" i="6" s="1"/>
  <c r="AI967" i="6"/>
  <c r="AO967" i="6" s="1"/>
  <c r="AJ967" i="6"/>
  <c r="AP967" i="6" s="1"/>
  <c r="AH967" i="6"/>
  <c r="AN967" i="6" s="1"/>
  <c r="AI975" i="6"/>
  <c r="AO975" i="6" s="1"/>
  <c r="AJ975" i="6"/>
  <c r="AP975" i="6" s="1"/>
  <c r="AH975" i="6"/>
  <c r="AN975" i="6" s="1"/>
  <c r="AI983" i="6"/>
  <c r="AO983" i="6" s="1"/>
  <c r="AJ983" i="6"/>
  <c r="AP983" i="6" s="1"/>
  <c r="AH983" i="6"/>
  <c r="AN983" i="6" s="1"/>
  <c r="AI991" i="6"/>
  <c r="AO991" i="6" s="1"/>
  <c r="AJ991" i="6"/>
  <c r="AP991" i="6" s="1"/>
  <c r="AH991" i="6"/>
  <c r="AN991" i="6" s="1"/>
  <c r="AI999" i="6"/>
  <c r="AO999" i="6" s="1"/>
  <c r="AJ999" i="6"/>
  <c r="AP999" i="6" s="1"/>
  <c r="AH999" i="6"/>
  <c r="AN999" i="6" s="1"/>
  <c r="AC1004" i="6"/>
  <c r="AR1004" i="6" s="1"/>
  <c r="AB999" i="6"/>
  <c r="AQ999" i="6" s="1"/>
  <c r="AC996" i="6"/>
  <c r="AR996" i="6" s="1"/>
  <c r="AB991" i="6"/>
  <c r="AQ991" i="6" s="1"/>
  <c r="AC988" i="6"/>
  <c r="AR988" i="6" s="1"/>
  <c r="AB983" i="6"/>
  <c r="AQ983" i="6" s="1"/>
  <c r="AC980" i="6"/>
  <c r="AR980" i="6" s="1"/>
  <c r="AB975" i="6"/>
  <c r="AQ975" i="6" s="1"/>
  <c r="AC972" i="6"/>
  <c r="AR972" i="6" s="1"/>
  <c r="AB967" i="6"/>
  <c r="AQ967" i="6" s="1"/>
  <c r="AC964" i="6"/>
  <c r="AR964" i="6" s="1"/>
  <c r="AB959" i="6"/>
  <c r="AQ959" i="6" s="1"/>
  <c r="AB956" i="6"/>
  <c r="AQ956" i="6" s="1"/>
  <c r="AC935" i="6"/>
  <c r="AR935" i="6" s="1"/>
  <c r="AD924" i="6"/>
  <c r="AS924" i="6" s="1"/>
  <c r="AC903" i="6"/>
  <c r="AR903" i="6" s="1"/>
  <c r="AD892" i="6"/>
  <c r="AS892" i="6" s="1"/>
  <c r="AC871" i="6"/>
  <c r="AR871" i="6" s="1"/>
  <c r="AD860" i="6"/>
  <c r="AS860" i="6" s="1"/>
  <c r="AC839" i="6"/>
  <c r="AR839" i="6" s="1"/>
  <c r="AD828" i="6"/>
  <c r="AS828" i="6" s="1"/>
  <c r="AC807" i="6"/>
  <c r="AR807" i="6" s="1"/>
  <c r="AD796" i="6"/>
  <c r="AS796" i="6" s="1"/>
  <c r="AB780" i="6"/>
  <c r="AQ780" i="6" s="1"/>
  <c r="AD663" i="6"/>
  <c r="AS663" i="6" s="1"/>
  <c r="AD599" i="6"/>
  <c r="AD535" i="6"/>
  <c r="AS535" i="6" s="1"/>
  <c r="AD895" i="6"/>
  <c r="AS895" i="6" s="1"/>
  <c r="AB892" i="6"/>
  <c r="AQ892" i="6" s="1"/>
  <c r="AC874" i="6"/>
  <c r="AR874" i="6" s="1"/>
  <c r="AD863" i="6"/>
  <c r="AS863" i="6" s="1"/>
  <c r="AB860" i="6"/>
  <c r="AQ860" i="6" s="1"/>
  <c r="AC842" i="6"/>
  <c r="AR842" i="6" s="1"/>
  <c r="AD831" i="6"/>
  <c r="AS831" i="6" s="1"/>
  <c r="AB828" i="6"/>
  <c r="AQ828" i="6" s="1"/>
  <c r="AC810" i="6"/>
  <c r="AR810" i="6" s="1"/>
  <c r="AD799" i="6"/>
  <c r="AS799" i="6" s="1"/>
  <c r="AB796" i="6"/>
  <c r="AQ796" i="6" s="1"/>
  <c r="AB788" i="6"/>
  <c r="AQ788" i="6" s="1"/>
  <c r="AD775" i="6"/>
  <c r="AS775" i="6" s="1"/>
  <c r="AB700" i="6"/>
  <c r="AQ700" i="6" s="1"/>
  <c r="AD639" i="6"/>
  <c r="AS639" i="6" s="1"/>
  <c r="AD575" i="6"/>
  <c r="AH9" i="6"/>
  <c r="AI9" i="6"/>
  <c r="AJ9" i="6"/>
  <c r="AC9" i="6"/>
  <c r="AD9" i="6"/>
  <c r="AB9" i="6"/>
  <c r="AH17" i="6"/>
  <c r="AI17" i="6"/>
  <c r="AJ17" i="6"/>
  <c r="AC17" i="6"/>
  <c r="AD17" i="6"/>
  <c r="AB17" i="6"/>
  <c r="AH25" i="6"/>
  <c r="AI25" i="6"/>
  <c r="AJ25" i="6"/>
  <c r="AC25" i="6"/>
  <c r="AD25" i="6"/>
  <c r="AB25" i="6"/>
  <c r="AH33" i="6"/>
  <c r="AI33" i="6"/>
  <c r="AJ33" i="6"/>
  <c r="AC33" i="6"/>
  <c r="AD33" i="6"/>
  <c r="AB33" i="6"/>
  <c r="AH41" i="6"/>
  <c r="AI41" i="6"/>
  <c r="AJ41" i="6"/>
  <c r="AD41" i="6"/>
  <c r="AB41" i="6"/>
  <c r="AC41" i="6"/>
  <c r="AH49" i="6"/>
  <c r="AI49" i="6"/>
  <c r="AJ49" i="6"/>
  <c r="AD49" i="6"/>
  <c r="AB49" i="6"/>
  <c r="AC49" i="6"/>
  <c r="AH57" i="6"/>
  <c r="AI57" i="6"/>
  <c r="AJ57" i="6"/>
  <c r="AD57" i="6"/>
  <c r="AB57" i="6"/>
  <c r="AC57" i="6"/>
  <c r="AH65" i="6"/>
  <c r="AI65" i="6"/>
  <c r="AJ65" i="6"/>
  <c r="AD65" i="6"/>
  <c r="AB65" i="6"/>
  <c r="AQ65" i="6" s="1"/>
  <c r="AC65" i="6"/>
  <c r="AH73" i="6"/>
  <c r="AI73" i="6"/>
  <c r="AJ73" i="6"/>
  <c r="AB73" i="6"/>
  <c r="AC73" i="6"/>
  <c r="AD73" i="6"/>
  <c r="AH81" i="6"/>
  <c r="AI81" i="6"/>
  <c r="AJ81" i="6"/>
  <c r="AB81" i="6"/>
  <c r="AC81" i="6"/>
  <c r="AD81" i="6"/>
  <c r="AH89" i="6"/>
  <c r="AI89" i="6"/>
  <c r="AJ89" i="6"/>
  <c r="AB89" i="6"/>
  <c r="AC89" i="6"/>
  <c r="AD89" i="6"/>
  <c r="AH97" i="6"/>
  <c r="AN97" i="6" s="1"/>
  <c r="AI97" i="6"/>
  <c r="AJ97" i="6"/>
  <c r="AB97" i="6"/>
  <c r="AC97" i="6"/>
  <c r="AD97" i="6"/>
  <c r="AH105" i="6"/>
  <c r="AI105" i="6"/>
  <c r="AO105" i="6" s="1"/>
  <c r="AJ105" i="6"/>
  <c r="AC105" i="6"/>
  <c r="AD105" i="6"/>
  <c r="AB105" i="6"/>
  <c r="AH113" i="6"/>
  <c r="AN113" i="6" s="1"/>
  <c r="AI113" i="6"/>
  <c r="AO113" i="6" s="1"/>
  <c r="AJ113" i="6"/>
  <c r="AB113" i="6"/>
  <c r="AC113" i="6"/>
  <c r="AD113" i="6"/>
  <c r="AH121" i="6"/>
  <c r="AI121" i="6"/>
  <c r="AJ121" i="6"/>
  <c r="AB121" i="6"/>
  <c r="AC121" i="6"/>
  <c r="AD121" i="6"/>
  <c r="AH129" i="6"/>
  <c r="AN129" i="6" s="1"/>
  <c r="AI129" i="6"/>
  <c r="AJ129" i="6"/>
  <c r="AB129" i="6"/>
  <c r="AC129" i="6"/>
  <c r="AD129" i="6"/>
  <c r="AH137" i="6"/>
  <c r="AI137" i="6"/>
  <c r="AO137" i="6" s="1"/>
  <c r="AJ137" i="6"/>
  <c r="AB137" i="6"/>
  <c r="AC137" i="6"/>
  <c r="AD137" i="6"/>
  <c r="AH145" i="6"/>
  <c r="AI145" i="6"/>
  <c r="AJ145" i="6"/>
  <c r="AP145" i="6" s="1"/>
  <c r="AB145" i="6"/>
  <c r="AC145" i="6"/>
  <c r="AD145" i="6"/>
  <c r="AS145" i="6" s="1"/>
  <c r="AH153" i="6"/>
  <c r="AI153" i="6"/>
  <c r="AJ153" i="6"/>
  <c r="AB153" i="6"/>
  <c r="AC153" i="6"/>
  <c r="AD153" i="6"/>
  <c r="AS153" i="6" s="1"/>
  <c r="AH161" i="6"/>
  <c r="AN161" i="6" s="1"/>
  <c r="AI161" i="6"/>
  <c r="AJ161" i="6"/>
  <c r="AB161" i="6"/>
  <c r="AC161" i="6"/>
  <c r="AD161" i="6"/>
  <c r="AH169" i="6"/>
  <c r="AI169" i="6"/>
  <c r="AO169" i="6" s="1"/>
  <c r="AJ169" i="6"/>
  <c r="AP169" i="6" s="1"/>
  <c r="AB169" i="6"/>
  <c r="AC169" i="6"/>
  <c r="AD169" i="6"/>
  <c r="AH177" i="6"/>
  <c r="AI177" i="6"/>
  <c r="AJ177" i="6"/>
  <c r="AB177" i="6"/>
  <c r="AQ177" i="6" s="1"/>
  <c r="AC177" i="6"/>
  <c r="AR177" i="6" s="1"/>
  <c r="AD177" i="6"/>
  <c r="AS177" i="6" s="1"/>
  <c r="AH185" i="6"/>
  <c r="AN185" i="6" s="1"/>
  <c r="AI185" i="6"/>
  <c r="AO185" i="6" s="1"/>
  <c r="AJ185" i="6"/>
  <c r="AB185" i="6"/>
  <c r="AC185" i="6"/>
  <c r="AD185" i="6"/>
  <c r="AH193" i="6"/>
  <c r="AI193" i="6"/>
  <c r="AJ193" i="6"/>
  <c r="AP193" i="6" s="1"/>
  <c r="AB193" i="6"/>
  <c r="AC193" i="6"/>
  <c r="AD193" i="6"/>
  <c r="AS193" i="6" s="1"/>
  <c r="AH201" i="6"/>
  <c r="AI201" i="6"/>
  <c r="AO201" i="6" s="1"/>
  <c r="AJ201" i="6"/>
  <c r="AP201" i="6" s="1"/>
  <c r="AB201" i="6"/>
  <c r="AQ201" i="6" s="1"/>
  <c r="AC201" i="6"/>
  <c r="AR201" i="6" s="1"/>
  <c r="AD201" i="6"/>
  <c r="AH209" i="6"/>
  <c r="AI209" i="6"/>
  <c r="AO209" i="6" s="1"/>
  <c r="AJ209" i="6"/>
  <c r="AB209" i="6"/>
  <c r="AQ209" i="6" s="1"/>
  <c r="AC209" i="6"/>
  <c r="AD209" i="6"/>
  <c r="AH217" i="6"/>
  <c r="AN217" i="6" s="1"/>
  <c r="AI217" i="6"/>
  <c r="AJ217" i="6"/>
  <c r="AP217" i="6" s="1"/>
  <c r="AB217" i="6"/>
  <c r="AQ217" i="6" s="1"/>
  <c r="AC217" i="6"/>
  <c r="AR217" i="6" s="1"/>
  <c r="AD217" i="6"/>
  <c r="AH225" i="6"/>
  <c r="AN225" i="6" s="1"/>
  <c r="AI225" i="6"/>
  <c r="AJ225" i="6"/>
  <c r="AP225" i="6" s="1"/>
  <c r="AB225" i="6"/>
  <c r="AC225" i="6"/>
  <c r="AR225" i="6" s="1"/>
  <c r="AD225" i="6"/>
  <c r="AH233" i="6"/>
  <c r="AI233" i="6"/>
  <c r="AO233" i="6" s="1"/>
  <c r="AJ233" i="6"/>
  <c r="AB233" i="6"/>
  <c r="AQ233" i="6" s="1"/>
  <c r="AC233" i="6"/>
  <c r="AD233" i="6"/>
  <c r="AH241" i="6"/>
  <c r="AN241" i="6" s="1"/>
  <c r="AI241" i="6"/>
  <c r="AO241" i="6" s="1"/>
  <c r="AJ241" i="6"/>
  <c r="AP241" i="6" s="1"/>
  <c r="AB241" i="6"/>
  <c r="AC241" i="6"/>
  <c r="AD241" i="6"/>
  <c r="AH249" i="6"/>
  <c r="AI249" i="6"/>
  <c r="AJ249" i="6"/>
  <c r="AP249" i="6" s="1"/>
  <c r="AB249" i="6"/>
  <c r="AQ249" i="6" s="1"/>
  <c r="AC249" i="6"/>
  <c r="AR249" i="6" s="1"/>
  <c r="AD249" i="6"/>
  <c r="AS249" i="6" s="1"/>
  <c r="AH257" i="6"/>
  <c r="AN257" i="6" s="1"/>
  <c r="AI257" i="6"/>
  <c r="AO257" i="6" s="1"/>
  <c r="AJ257" i="6"/>
  <c r="AB257" i="6"/>
  <c r="AC257" i="6"/>
  <c r="AR257" i="6" s="1"/>
  <c r="AD257" i="6"/>
  <c r="AS257" i="6" s="1"/>
  <c r="AH265" i="6"/>
  <c r="AN265" i="6" s="1"/>
  <c r="AI265" i="6"/>
  <c r="AO265" i="6" s="1"/>
  <c r="AJ265" i="6"/>
  <c r="AP265" i="6" s="1"/>
  <c r="AB265" i="6"/>
  <c r="AQ265" i="6" s="1"/>
  <c r="AC265" i="6"/>
  <c r="AR265" i="6" s="1"/>
  <c r="AD265" i="6"/>
  <c r="AH273" i="6"/>
  <c r="AI273" i="6"/>
  <c r="AO273" i="6" s="1"/>
  <c r="AJ273" i="6"/>
  <c r="AB273" i="6"/>
  <c r="AQ273" i="6" s="1"/>
  <c r="AC273" i="6"/>
  <c r="AR273" i="6" s="1"/>
  <c r="AD273" i="6"/>
  <c r="AS273" i="6" s="1"/>
  <c r="AH281" i="6"/>
  <c r="AN281" i="6" s="1"/>
  <c r="AI281" i="6"/>
  <c r="AO281" i="6" s="1"/>
  <c r="AJ281" i="6"/>
  <c r="AP281" i="6" s="1"/>
  <c r="AB281" i="6"/>
  <c r="AC281" i="6"/>
  <c r="AR281" i="6" s="1"/>
  <c r="AD281" i="6"/>
  <c r="AS281" i="6" s="1"/>
  <c r="AH289" i="6"/>
  <c r="AN289" i="6" s="1"/>
  <c r="AI289" i="6"/>
  <c r="AJ289" i="6"/>
  <c r="AP289" i="6" s="1"/>
  <c r="AB289" i="6"/>
  <c r="AQ289" i="6" s="1"/>
  <c r="AC289" i="6"/>
  <c r="AR289" i="6" s="1"/>
  <c r="AD289" i="6"/>
  <c r="AS289" i="6" s="1"/>
  <c r="AH297" i="6"/>
  <c r="AN297" i="6" s="1"/>
  <c r="AI297" i="6"/>
  <c r="AO297" i="6" s="1"/>
  <c r="AJ297" i="6"/>
  <c r="AP297" i="6" s="1"/>
  <c r="AB297" i="6"/>
  <c r="AQ297" i="6" s="1"/>
  <c r="AC297" i="6"/>
  <c r="AR297" i="6" s="1"/>
  <c r="AD297" i="6"/>
  <c r="AH305" i="6"/>
  <c r="AN305" i="6" s="1"/>
  <c r="AI305" i="6"/>
  <c r="AO305" i="6" s="1"/>
  <c r="AJ305" i="6"/>
  <c r="AP305" i="6" s="1"/>
  <c r="AB305" i="6"/>
  <c r="AQ305" i="6" s="1"/>
  <c r="AC305" i="6"/>
  <c r="AR305" i="6" s="1"/>
  <c r="AD305" i="6"/>
  <c r="AS305" i="6" s="1"/>
  <c r="AH313" i="6"/>
  <c r="AN313" i="6" s="1"/>
  <c r="AI313" i="6"/>
  <c r="AO313" i="6" s="1"/>
  <c r="AJ313" i="6"/>
  <c r="AP313" i="6" s="1"/>
  <c r="AB313" i="6"/>
  <c r="AQ313" i="6" s="1"/>
  <c r="AC313" i="6"/>
  <c r="AR313" i="6" s="1"/>
  <c r="AD313" i="6"/>
  <c r="AH321" i="6"/>
  <c r="AN321" i="6" s="1"/>
  <c r="AI321" i="6"/>
  <c r="AO321" i="6" s="1"/>
  <c r="AJ321" i="6"/>
  <c r="AP321" i="6" s="1"/>
  <c r="AB321" i="6"/>
  <c r="AQ321" i="6" s="1"/>
  <c r="AC321" i="6"/>
  <c r="AR321" i="6" s="1"/>
  <c r="AD321" i="6"/>
  <c r="AS321" i="6" s="1"/>
  <c r="AH329" i="6"/>
  <c r="AN329" i="6" s="1"/>
  <c r="AI329" i="6"/>
  <c r="AO329" i="6" s="1"/>
  <c r="AJ329" i="6"/>
  <c r="AP329" i="6" s="1"/>
  <c r="AB329" i="6"/>
  <c r="AQ329" i="6" s="1"/>
  <c r="AC329" i="6"/>
  <c r="AR329" i="6" s="1"/>
  <c r="AD329" i="6"/>
  <c r="AS329" i="6" s="1"/>
  <c r="AH337" i="6"/>
  <c r="AN337" i="6" s="1"/>
  <c r="AI337" i="6"/>
  <c r="AO337" i="6" s="1"/>
  <c r="AJ337" i="6"/>
  <c r="AP337" i="6" s="1"/>
  <c r="AB337" i="6"/>
  <c r="AQ337" i="6" s="1"/>
  <c r="AC337" i="6"/>
  <c r="AR337" i="6" s="1"/>
  <c r="AD337" i="6"/>
  <c r="AS337" i="6" s="1"/>
  <c r="AH345" i="6"/>
  <c r="AN345" i="6" s="1"/>
  <c r="AI345" i="6"/>
  <c r="AO345" i="6" s="1"/>
  <c r="AJ345" i="6"/>
  <c r="AP345" i="6" s="1"/>
  <c r="AB345" i="6"/>
  <c r="AQ345" i="6" s="1"/>
  <c r="AC345" i="6"/>
  <c r="AR345" i="6" s="1"/>
  <c r="AD345" i="6"/>
  <c r="AS345" i="6" s="1"/>
  <c r="AH353" i="6"/>
  <c r="AN353" i="6" s="1"/>
  <c r="AI353" i="6"/>
  <c r="AO353" i="6" s="1"/>
  <c r="AJ353" i="6"/>
  <c r="AP353" i="6" s="1"/>
  <c r="AB353" i="6"/>
  <c r="AQ353" i="6" s="1"/>
  <c r="AC353" i="6"/>
  <c r="AR353" i="6" s="1"/>
  <c r="AD353" i="6"/>
  <c r="AS353" i="6" s="1"/>
  <c r="AH361" i="6"/>
  <c r="AN361" i="6" s="1"/>
  <c r="AI361" i="6"/>
  <c r="AO361" i="6" s="1"/>
  <c r="AJ361" i="6"/>
  <c r="AP361" i="6" s="1"/>
  <c r="AB361" i="6"/>
  <c r="AQ361" i="6" s="1"/>
  <c r="AC361" i="6"/>
  <c r="AR361" i="6" s="1"/>
  <c r="AD361" i="6"/>
  <c r="AS361" i="6" s="1"/>
  <c r="AH369" i="6"/>
  <c r="AN369" i="6" s="1"/>
  <c r="AI369" i="6"/>
  <c r="AO369" i="6" s="1"/>
  <c r="AJ369" i="6"/>
  <c r="AP369" i="6" s="1"/>
  <c r="AB369" i="6"/>
  <c r="AQ369" i="6" s="1"/>
  <c r="AD369" i="6"/>
  <c r="AS369" i="6" s="1"/>
  <c r="AC369" i="6"/>
  <c r="AR369" i="6" s="1"/>
  <c r="AH377" i="6"/>
  <c r="AN377" i="6" s="1"/>
  <c r="AI377" i="6"/>
  <c r="AO377" i="6" s="1"/>
  <c r="AJ377" i="6"/>
  <c r="AP377" i="6" s="1"/>
  <c r="AB377" i="6"/>
  <c r="AQ377" i="6" s="1"/>
  <c r="AD377" i="6"/>
  <c r="AS377" i="6" s="1"/>
  <c r="AC377" i="6"/>
  <c r="AR377" i="6" s="1"/>
  <c r="AH385" i="6"/>
  <c r="AN385" i="6" s="1"/>
  <c r="AI385" i="6"/>
  <c r="AO385" i="6" s="1"/>
  <c r="AJ385" i="6"/>
  <c r="AP385" i="6" s="1"/>
  <c r="AD385" i="6"/>
  <c r="AS385" i="6" s="1"/>
  <c r="AB385" i="6"/>
  <c r="AQ385" i="6" s="1"/>
  <c r="AC385" i="6"/>
  <c r="AR385" i="6" s="1"/>
  <c r="AH393" i="6"/>
  <c r="AN393" i="6" s="1"/>
  <c r="AI393" i="6"/>
  <c r="AO393" i="6" s="1"/>
  <c r="AJ393" i="6"/>
  <c r="AP393" i="6" s="1"/>
  <c r="AD393" i="6"/>
  <c r="AS393" i="6" s="1"/>
  <c r="AB393" i="6"/>
  <c r="AQ393" i="6" s="1"/>
  <c r="AC393" i="6"/>
  <c r="AR393" i="6" s="1"/>
  <c r="AH401" i="6"/>
  <c r="AN401" i="6" s="1"/>
  <c r="AI401" i="6"/>
  <c r="AO401" i="6" s="1"/>
  <c r="AJ401" i="6"/>
  <c r="AP401" i="6" s="1"/>
  <c r="AD401" i="6"/>
  <c r="AS401" i="6" s="1"/>
  <c r="AB401" i="6"/>
  <c r="AQ401" i="6" s="1"/>
  <c r="AC401" i="6"/>
  <c r="AR401" i="6" s="1"/>
  <c r="AH409" i="6"/>
  <c r="AN409" i="6" s="1"/>
  <c r="AJ409" i="6"/>
  <c r="AP409" i="6" s="1"/>
  <c r="AI409" i="6"/>
  <c r="AO409" i="6" s="1"/>
  <c r="AD409" i="6"/>
  <c r="AS409" i="6" s="1"/>
  <c r="AB409" i="6"/>
  <c r="AQ409" i="6" s="1"/>
  <c r="AC409" i="6"/>
  <c r="AR409" i="6" s="1"/>
  <c r="AH417" i="6"/>
  <c r="AN417" i="6" s="1"/>
  <c r="AI417" i="6"/>
  <c r="AO417" i="6" s="1"/>
  <c r="AJ417" i="6"/>
  <c r="AP417" i="6" s="1"/>
  <c r="AD417" i="6"/>
  <c r="AS417" i="6" s="1"/>
  <c r="AB417" i="6"/>
  <c r="AQ417" i="6" s="1"/>
  <c r="AC417" i="6"/>
  <c r="AR417" i="6" s="1"/>
  <c r="AH425" i="6"/>
  <c r="AN425" i="6" s="1"/>
  <c r="AI425" i="6"/>
  <c r="AO425" i="6" s="1"/>
  <c r="AJ425" i="6"/>
  <c r="AP425" i="6" s="1"/>
  <c r="AD425" i="6"/>
  <c r="AS425" i="6" s="1"/>
  <c r="AB425" i="6"/>
  <c r="AQ425" i="6" s="1"/>
  <c r="AC425" i="6"/>
  <c r="AR425" i="6" s="1"/>
  <c r="AH433" i="6"/>
  <c r="AN433" i="6" s="1"/>
  <c r="AI433" i="6"/>
  <c r="AO433" i="6" s="1"/>
  <c r="AJ433" i="6"/>
  <c r="AP433" i="6" s="1"/>
  <c r="AD433" i="6"/>
  <c r="AS433" i="6" s="1"/>
  <c r="AB433" i="6"/>
  <c r="AQ433" i="6" s="1"/>
  <c r="AC433" i="6"/>
  <c r="AR433" i="6" s="1"/>
  <c r="AH441" i="6"/>
  <c r="AN441" i="6" s="1"/>
  <c r="AJ441" i="6"/>
  <c r="AP441" i="6" s="1"/>
  <c r="AI441" i="6"/>
  <c r="AO441" i="6" s="1"/>
  <c r="AD441" i="6"/>
  <c r="AS441" i="6" s="1"/>
  <c r="AB441" i="6"/>
  <c r="AQ441" i="6" s="1"/>
  <c r="AC441" i="6"/>
  <c r="AR441" i="6" s="1"/>
  <c r="AH449" i="6"/>
  <c r="AN449" i="6" s="1"/>
  <c r="AI449" i="6"/>
  <c r="AO449" i="6" s="1"/>
  <c r="AJ449" i="6"/>
  <c r="AP449" i="6" s="1"/>
  <c r="AD449" i="6"/>
  <c r="AS449" i="6" s="1"/>
  <c r="AB449" i="6"/>
  <c r="AQ449" i="6" s="1"/>
  <c r="AC449" i="6"/>
  <c r="AR449" i="6" s="1"/>
  <c r="AH457" i="6"/>
  <c r="AN457" i="6" s="1"/>
  <c r="AI457" i="6"/>
  <c r="AO457" i="6" s="1"/>
  <c r="AJ457" i="6"/>
  <c r="AP457" i="6" s="1"/>
  <c r="AD457" i="6"/>
  <c r="AS457" i="6" s="1"/>
  <c r="AB457" i="6"/>
  <c r="AQ457" i="6" s="1"/>
  <c r="AC457" i="6"/>
  <c r="AR457" i="6" s="1"/>
  <c r="AH465" i="6"/>
  <c r="AN465" i="6" s="1"/>
  <c r="AI465" i="6"/>
  <c r="AO465" i="6" s="1"/>
  <c r="AJ465" i="6"/>
  <c r="AP465" i="6" s="1"/>
  <c r="AD465" i="6"/>
  <c r="AS465" i="6" s="1"/>
  <c r="AB465" i="6"/>
  <c r="AQ465" i="6" s="1"/>
  <c r="AC465" i="6"/>
  <c r="AR465" i="6" s="1"/>
  <c r="AH473" i="6"/>
  <c r="AN473" i="6" s="1"/>
  <c r="AJ473" i="6"/>
  <c r="AP473" i="6" s="1"/>
  <c r="AI473" i="6"/>
  <c r="AO473" i="6" s="1"/>
  <c r="AD473" i="6"/>
  <c r="AS473" i="6" s="1"/>
  <c r="AB473" i="6"/>
  <c r="AQ473" i="6" s="1"/>
  <c r="AC473" i="6"/>
  <c r="AR473" i="6" s="1"/>
  <c r="AH481" i="6"/>
  <c r="AN481" i="6" s="1"/>
  <c r="AI481" i="6"/>
  <c r="AO481" i="6" s="1"/>
  <c r="AJ481" i="6"/>
  <c r="AP481" i="6" s="1"/>
  <c r="AD481" i="6"/>
  <c r="AS481" i="6" s="1"/>
  <c r="AB481" i="6"/>
  <c r="AQ481" i="6" s="1"/>
  <c r="AC481" i="6"/>
  <c r="AR481" i="6" s="1"/>
  <c r="AH489" i="6"/>
  <c r="AN489" i="6" s="1"/>
  <c r="AI489" i="6"/>
  <c r="AO489" i="6" s="1"/>
  <c r="AJ489" i="6"/>
  <c r="AP489" i="6" s="1"/>
  <c r="AD489" i="6"/>
  <c r="AS489" i="6" s="1"/>
  <c r="AB489" i="6"/>
  <c r="AQ489" i="6" s="1"/>
  <c r="AC489" i="6"/>
  <c r="AR489" i="6" s="1"/>
  <c r="AH497" i="6"/>
  <c r="AN497" i="6" s="1"/>
  <c r="AI497" i="6"/>
  <c r="AO497" i="6" s="1"/>
  <c r="AJ497" i="6"/>
  <c r="AP497" i="6" s="1"/>
  <c r="AD497" i="6"/>
  <c r="AS497" i="6" s="1"/>
  <c r="AB497" i="6"/>
  <c r="AQ497" i="6" s="1"/>
  <c r="AC497" i="6"/>
  <c r="AR497" i="6" s="1"/>
  <c r="AH505" i="6"/>
  <c r="AN505" i="6" s="1"/>
  <c r="AI505" i="6"/>
  <c r="AO505" i="6" s="1"/>
  <c r="AJ505" i="6"/>
  <c r="AP505" i="6" s="1"/>
  <c r="AB505" i="6"/>
  <c r="AQ505" i="6" s="1"/>
  <c r="AC505" i="6"/>
  <c r="AR505" i="6" s="1"/>
  <c r="AD505" i="6"/>
  <c r="AS505" i="6" s="1"/>
  <c r="AH513" i="6"/>
  <c r="AN513" i="6" s="1"/>
  <c r="AI513" i="6"/>
  <c r="AO513" i="6" s="1"/>
  <c r="AJ513" i="6"/>
  <c r="AP513" i="6" s="1"/>
  <c r="AB513" i="6"/>
  <c r="AQ513" i="6" s="1"/>
  <c r="AC513" i="6"/>
  <c r="AR513" i="6" s="1"/>
  <c r="AH521" i="6"/>
  <c r="AN521" i="6" s="1"/>
  <c r="AI521" i="6"/>
  <c r="AO521" i="6" s="1"/>
  <c r="AJ521" i="6"/>
  <c r="AP521" i="6" s="1"/>
  <c r="AB521" i="6"/>
  <c r="AQ521" i="6" s="1"/>
  <c r="AC521" i="6"/>
  <c r="AR521" i="6" s="1"/>
  <c r="AD521" i="6"/>
  <c r="AS521" i="6" s="1"/>
  <c r="AH529" i="6"/>
  <c r="AN529" i="6" s="1"/>
  <c r="AI529" i="6"/>
  <c r="AO529" i="6" s="1"/>
  <c r="AJ529" i="6"/>
  <c r="AP529" i="6" s="1"/>
  <c r="AB529" i="6"/>
  <c r="AQ529" i="6" s="1"/>
  <c r="AC529" i="6"/>
  <c r="AR529" i="6" s="1"/>
  <c r="AD529" i="6"/>
  <c r="AS529" i="6" s="1"/>
  <c r="AH537" i="6"/>
  <c r="AN537" i="6" s="1"/>
  <c r="AI537" i="6"/>
  <c r="AO537" i="6" s="1"/>
  <c r="AJ537" i="6"/>
  <c r="AP537" i="6" s="1"/>
  <c r="AB537" i="6"/>
  <c r="AQ537" i="6" s="1"/>
  <c r="AC537" i="6"/>
  <c r="AR537" i="6" s="1"/>
  <c r="AD537" i="6"/>
  <c r="AS537" i="6" s="1"/>
  <c r="AH545" i="6"/>
  <c r="AN545" i="6" s="1"/>
  <c r="AI545" i="6"/>
  <c r="AO545" i="6" s="1"/>
  <c r="AJ545" i="6"/>
  <c r="AP545" i="6" s="1"/>
  <c r="AB545" i="6"/>
  <c r="AQ545" i="6" s="1"/>
  <c r="AC545" i="6"/>
  <c r="AR545" i="6" s="1"/>
  <c r="AD545" i="6"/>
  <c r="AS545" i="6" s="1"/>
  <c r="AH553" i="6"/>
  <c r="AN553" i="6" s="1"/>
  <c r="AI553" i="6"/>
  <c r="AO553" i="6" s="1"/>
  <c r="AJ553" i="6"/>
  <c r="AP553" i="6" s="1"/>
  <c r="AB553" i="6"/>
  <c r="AQ553" i="6" s="1"/>
  <c r="AC553" i="6"/>
  <c r="AR553" i="6" s="1"/>
  <c r="AD553" i="6"/>
  <c r="AS553" i="6" s="1"/>
  <c r="AH561" i="6"/>
  <c r="AN561" i="6" s="1"/>
  <c r="AI561" i="6"/>
  <c r="AO561" i="6" s="1"/>
  <c r="AJ561" i="6"/>
  <c r="AP561" i="6" s="1"/>
  <c r="AB561" i="6"/>
  <c r="AQ561" i="6" s="1"/>
  <c r="AC561" i="6"/>
  <c r="AR561" i="6" s="1"/>
  <c r="AD561" i="6"/>
  <c r="AS561" i="6" s="1"/>
  <c r="AH569" i="6"/>
  <c r="AN569" i="6" s="1"/>
  <c r="AI569" i="6"/>
  <c r="AO569" i="6" s="1"/>
  <c r="AJ569" i="6"/>
  <c r="AP569" i="6" s="1"/>
  <c r="AB569" i="6"/>
  <c r="AQ569" i="6" s="1"/>
  <c r="AC569" i="6"/>
  <c r="AR569" i="6" s="1"/>
  <c r="AD569" i="6"/>
  <c r="AS569" i="6" s="1"/>
  <c r="AH577" i="6"/>
  <c r="AN577" i="6" s="1"/>
  <c r="AI577" i="6"/>
  <c r="AO577" i="6" s="1"/>
  <c r="AJ577" i="6"/>
  <c r="AP577" i="6" s="1"/>
  <c r="AB577" i="6"/>
  <c r="AQ577" i="6" s="1"/>
  <c r="AC577" i="6"/>
  <c r="AR577" i="6" s="1"/>
  <c r="AD577" i="6"/>
  <c r="AS577" i="6" s="1"/>
  <c r="AH585" i="6"/>
  <c r="AN585" i="6" s="1"/>
  <c r="AI585" i="6"/>
  <c r="AO585" i="6" s="1"/>
  <c r="AJ585" i="6"/>
  <c r="AP585" i="6" s="1"/>
  <c r="AB585" i="6"/>
  <c r="AQ585" i="6" s="1"/>
  <c r="AC585" i="6"/>
  <c r="AR585" i="6" s="1"/>
  <c r="AD585" i="6"/>
  <c r="AS585" i="6" s="1"/>
  <c r="AH593" i="6"/>
  <c r="AN593" i="6" s="1"/>
  <c r="AI593" i="6"/>
  <c r="AO593" i="6" s="1"/>
  <c r="AJ593" i="6"/>
  <c r="AP593" i="6" s="1"/>
  <c r="AB593" i="6"/>
  <c r="AQ593" i="6" s="1"/>
  <c r="AC593" i="6"/>
  <c r="AR593" i="6" s="1"/>
  <c r="AD593" i="6"/>
  <c r="AS593" i="6" s="1"/>
  <c r="AH601" i="6"/>
  <c r="AN601" i="6" s="1"/>
  <c r="AJ601" i="6"/>
  <c r="AP601" i="6" s="1"/>
  <c r="AI601" i="6"/>
  <c r="AO601" i="6" s="1"/>
  <c r="AB601" i="6"/>
  <c r="AQ601" i="6" s="1"/>
  <c r="AC601" i="6"/>
  <c r="AR601" i="6" s="1"/>
  <c r="AD601" i="6"/>
  <c r="AS601" i="6" s="1"/>
  <c r="AH609" i="6"/>
  <c r="AN609" i="6" s="1"/>
  <c r="AJ609" i="6"/>
  <c r="AP609" i="6" s="1"/>
  <c r="AI609" i="6"/>
  <c r="AO609" i="6" s="1"/>
  <c r="AB609" i="6"/>
  <c r="AQ609" i="6" s="1"/>
  <c r="AC609" i="6"/>
  <c r="AR609" i="6" s="1"/>
  <c r="AD609" i="6"/>
  <c r="AS609" i="6" s="1"/>
  <c r="AH617" i="6"/>
  <c r="AN617" i="6" s="1"/>
  <c r="AJ617" i="6"/>
  <c r="AP617" i="6" s="1"/>
  <c r="AI617" i="6"/>
  <c r="AO617" i="6" s="1"/>
  <c r="AB617" i="6"/>
  <c r="AQ617" i="6" s="1"/>
  <c r="AC617" i="6"/>
  <c r="AR617" i="6" s="1"/>
  <c r="AD617" i="6"/>
  <c r="AS617" i="6" s="1"/>
  <c r="AH625" i="6"/>
  <c r="AN625" i="6" s="1"/>
  <c r="AJ625" i="6"/>
  <c r="AP625" i="6" s="1"/>
  <c r="AI625" i="6"/>
  <c r="AO625" i="6" s="1"/>
  <c r="AB625" i="6"/>
  <c r="AQ625" i="6" s="1"/>
  <c r="AC625" i="6"/>
  <c r="AR625" i="6" s="1"/>
  <c r="AD625" i="6"/>
  <c r="AS625" i="6" s="1"/>
  <c r="AH633" i="6"/>
  <c r="AN633" i="6" s="1"/>
  <c r="AJ633" i="6"/>
  <c r="AP633" i="6" s="1"/>
  <c r="AI633" i="6"/>
  <c r="AO633" i="6" s="1"/>
  <c r="AB633" i="6"/>
  <c r="AQ633" i="6" s="1"/>
  <c r="AC633" i="6"/>
  <c r="AR633" i="6" s="1"/>
  <c r="AD633" i="6"/>
  <c r="AS633" i="6" s="1"/>
  <c r="AH641" i="6"/>
  <c r="AN641" i="6" s="1"/>
  <c r="AJ641" i="6"/>
  <c r="AP641" i="6" s="1"/>
  <c r="AI641" i="6"/>
  <c r="AO641" i="6" s="1"/>
  <c r="AB641" i="6"/>
  <c r="AQ641" i="6" s="1"/>
  <c r="AC641" i="6"/>
  <c r="AR641" i="6" s="1"/>
  <c r="AD641" i="6"/>
  <c r="AS641" i="6" s="1"/>
  <c r="AH649" i="6"/>
  <c r="AN649" i="6" s="1"/>
  <c r="AJ649" i="6"/>
  <c r="AP649" i="6" s="1"/>
  <c r="AI649" i="6"/>
  <c r="AO649" i="6" s="1"/>
  <c r="AB649" i="6"/>
  <c r="AQ649" i="6" s="1"/>
  <c r="AC649" i="6"/>
  <c r="AR649" i="6" s="1"/>
  <c r="AD649" i="6"/>
  <c r="AS649" i="6" s="1"/>
  <c r="AH657" i="6"/>
  <c r="AN657" i="6" s="1"/>
  <c r="AJ657" i="6"/>
  <c r="AP657" i="6" s="1"/>
  <c r="AI657" i="6"/>
  <c r="AO657" i="6" s="1"/>
  <c r="AB657" i="6"/>
  <c r="AQ657" i="6" s="1"/>
  <c r="AC657" i="6"/>
  <c r="AR657" i="6" s="1"/>
  <c r="AD657" i="6"/>
  <c r="AS657" i="6" s="1"/>
  <c r="AH665" i="6"/>
  <c r="AN665" i="6" s="1"/>
  <c r="AJ665" i="6"/>
  <c r="AP665" i="6" s="1"/>
  <c r="AI665" i="6"/>
  <c r="AO665" i="6" s="1"/>
  <c r="AB665" i="6"/>
  <c r="AQ665" i="6" s="1"/>
  <c r="AC665" i="6"/>
  <c r="AR665" i="6" s="1"/>
  <c r="AD665" i="6"/>
  <c r="AS665" i="6" s="1"/>
  <c r="AH673" i="6"/>
  <c r="AN673" i="6" s="1"/>
  <c r="AJ673" i="6"/>
  <c r="AP673" i="6" s="1"/>
  <c r="AI673" i="6"/>
  <c r="AO673" i="6" s="1"/>
  <c r="AB673" i="6"/>
  <c r="AQ673" i="6" s="1"/>
  <c r="AC673" i="6"/>
  <c r="AR673" i="6" s="1"/>
  <c r="AD673" i="6"/>
  <c r="AS673" i="6" s="1"/>
  <c r="AH681" i="6"/>
  <c r="AN681" i="6" s="1"/>
  <c r="AI681" i="6"/>
  <c r="AO681" i="6" s="1"/>
  <c r="AJ681" i="6"/>
  <c r="AP681" i="6" s="1"/>
  <c r="AB681" i="6"/>
  <c r="AQ681" i="6" s="1"/>
  <c r="AC681" i="6"/>
  <c r="AR681" i="6" s="1"/>
  <c r="AD681" i="6"/>
  <c r="AS681" i="6" s="1"/>
  <c r="AH689" i="6"/>
  <c r="AN689" i="6" s="1"/>
  <c r="AI689" i="6"/>
  <c r="AO689" i="6" s="1"/>
  <c r="AJ689" i="6"/>
  <c r="AP689" i="6" s="1"/>
  <c r="AC689" i="6"/>
  <c r="AR689" i="6" s="1"/>
  <c r="AD689" i="6"/>
  <c r="AS689" i="6" s="1"/>
  <c r="AI697" i="6"/>
  <c r="AO697" i="6" s="1"/>
  <c r="AJ697" i="6"/>
  <c r="AP697" i="6" s="1"/>
  <c r="AH697" i="6"/>
  <c r="AN697" i="6" s="1"/>
  <c r="AD697" i="6"/>
  <c r="AS697" i="6" s="1"/>
  <c r="AH705" i="6"/>
  <c r="AN705" i="6" s="1"/>
  <c r="AI705" i="6"/>
  <c r="AO705" i="6" s="1"/>
  <c r="AJ705" i="6"/>
  <c r="AP705" i="6" s="1"/>
  <c r="AD705" i="6"/>
  <c r="AS705" i="6" s="1"/>
  <c r="AH713" i="6"/>
  <c r="AN713" i="6" s="1"/>
  <c r="AI713" i="6"/>
  <c r="AO713" i="6" s="1"/>
  <c r="AJ713" i="6"/>
  <c r="AP713" i="6" s="1"/>
  <c r="AD713" i="6"/>
  <c r="AS713" i="6" s="1"/>
  <c r="AH721" i="6"/>
  <c r="AN721" i="6" s="1"/>
  <c r="AI721" i="6"/>
  <c r="AO721" i="6" s="1"/>
  <c r="AJ721" i="6"/>
  <c r="AP721" i="6" s="1"/>
  <c r="AD721" i="6"/>
  <c r="AS721" i="6" s="1"/>
  <c r="AI729" i="6"/>
  <c r="AO729" i="6" s="1"/>
  <c r="AJ729" i="6"/>
  <c r="AP729" i="6" s="1"/>
  <c r="AH729" i="6"/>
  <c r="AN729" i="6" s="1"/>
  <c r="AD729" i="6"/>
  <c r="AS729" i="6" s="1"/>
  <c r="AH737" i="6"/>
  <c r="AN737" i="6" s="1"/>
  <c r="AI737" i="6"/>
  <c r="AO737" i="6" s="1"/>
  <c r="AJ737" i="6"/>
  <c r="AP737" i="6" s="1"/>
  <c r="AD737" i="6"/>
  <c r="AS737" i="6" s="1"/>
  <c r="AH745" i="6"/>
  <c r="AN745" i="6" s="1"/>
  <c r="AI745" i="6"/>
  <c r="AO745" i="6" s="1"/>
  <c r="AJ745" i="6"/>
  <c r="AP745" i="6" s="1"/>
  <c r="AD745" i="6"/>
  <c r="AS745" i="6" s="1"/>
  <c r="AH753" i="6"/>
  <c r="AN753" i="6" s="1"/>
  <c r="AI753" i="6"/>
  <c r="AO753" i="6" s="1"/>
  <c r="AJ753" i="6"/>
  <c r="AP753" i="6" s="1"/>
  <c r="AD753" i="6"/>
  <c r="AS753" i="6" s="1"/>
  <c r="AI761" i="6"/>
  <c r="AO761" i="6" s="1"/>
  <c r="AJ761" i="6"/>
  <c r="AP761" i="6" s="1"/>
  <c r="AH761" i="6"/>
  <c r="AN761" i="6" s="1"/>
  <c r="AD761" i="6"/>
  <c r="AS761" i="6" s="1"/>
  <c r="AH769" i="6"/>
  <c r="AN769" i="6" s="1"/>
  <c r="AI769" i="6"/>
  <c r="AO769" i="6" s="1"/>
  <c r="AJ769" i="6"/>
  <c r="AP769" i="6" s="1"/>
  <c r="AD769" i="6"/>
  <c r="AS769" i="6" s="1"/>
  <c r="AH777" i="6"/>
  <c r="AN777" i="6" s="1"/>
  <c r="AI777" i="6"/>
  <c r="AO777" i="6" s="1"/>
  <c r="AJ777" i="6"/>
  <c r="AP777" i="6" s="1"/>
  <c r="AD777" i="6"/>
  <c r="AS777" i="6" s="1"/>
  <c r="AI785" i="6"/>
  <c r="AO785" i="6" s="1"/>
  <c r="AJ785" i="6"/>
  <c r="AP785" i="6" s="1"/>
  <c r="AH785" i="6"/>
  <c r="AN785" i="6" s="1"/>
  <c r="AD785" i="6"/>
  <c r="AS785" i="6" s="1"/>
  <c r="AH793" i="6"/>
  <c r="AN793" i="6" s="1"/>
  <c r="AI793" i="6"/>
  <c r="AO793" i="6" s="1"/>
  <c r="AJ793" i="6"/>
  <c r="AP793" i="6" s="1"/>
  <c r="AD793" i="6"/>
  <c r="AS793" i="6" s="1"/>
  <c r="AH801" i="6"/>
  <c r="AN801" i="6" s="1"/>
  <c r="AI801" i="6"/>
  <c r="AO801" i="6" s="1"/>
  <c r="AJ801" i="6"/>
  <c r="AP801" i="6" s="1"/>
  <c r="AD801" i="6"/>
  <c r="AS801" i="6" s="1"/>
  <c r="AH809" i="6"/>
  <c r="AN809" i="6" s="1"/>
  <c r="AI809" i="6"/>
  <c r="AO809" i="6" s="1"/>
  <c r="AJ809" i="6"/>
  <c r="AP809" i="6" s="1"/>
  <c r="AD809" i="6"/>
  <c r="AS809" i="6" s="1"/>
  <c r="AH817" i="6"/>
  <c r="AN817" i="6" s="1"/>
  <c r="AJ817" i="6"/>
  <c r="AP817" i="6" s="1"/>
  <c r="AI817" i="6"/>
  <c r="AO817" i="6" s="1"/>
  <c r="AD817" i="6"/>
  <c r="AS817" i="6" s="1"/>
  <c r="AH825" i="6"/>
  <c r="AN825" i="6" s="1"/>
  <c r="AI825" i="6"/>
  <c r="AO825" i="6" s="1"/>
  <c r="AJ825" i="6"/>
  <c r="AP825" i="6" s="1"/>
  <c r="AD825" i="6"/>
  <c r="AS825" i="6" s="1"/>
  <c r="AH833" i="6"/>
  <c r="AN833" i="6" s="1"/>
  <c r="AI833" i="6"/>
  <c r="AO833" i="6" s="1"/>
  <c r="AJ833" i="6"/>
  <c r="AP833" i="6" s="1"/>
  <c r="AD833" i="6"/>
  <c r="AS833" i="6" s="1"/>
  <c r="AH841" i="6"/>
  <c r="AN841" i="6" s="1"/>
  <c r="AI841" i="6"/>
  <c r="AO841" i="6" s="1"/>
  <c r="AJ841" i="6"/>
  <c r="AP841" i="6" s="1"/>
  <c r="AD841" i="6"/>
  <c r="AS841" i="6" s="1"/>
  <c r="AH849" i="6"/>
  <c r="AN849" i="6" s="1"/>
  <c r="AJ849" i="6"/>
  <c r="AP849" i="6" s="1"/>
  <c r="AI849" i="6"/>
  <c r="AO849" i="6" s="1"/>
  <c r="AD849" i="6"/>
  <c r="AS849" i="6" s="1"/>
  <c r="AH857" i="6"/>
  <c r="AN857" i="6" s="1"/>
  <c r="AI857" i="6"/>
  <c r="AO857" i="6" s="1"/>
  <c r="AJ857" i="6"/>
  <c r="AP857" i="6" s="1"/>
  <c r="AD857" i="6"/>
  <c r="AS857" i="6" s="1"/>
  <c r="AH865" i="6"/>
  <c r="AN865" i="6" s="1"/>
  <c r="AI865" i="6"/>
  <c r="AO865" i="6" s="1"/>
  <c r="AJ865" i="6"/>
  <c r="AP865" i="6" s="1"/>
  <c r="AD865" i="6"/>
  <c r="AS865" i="6" s="1"/>
  <c r="AH873" i="6"/>
  <c r="AN873" i="6" s="1"/>
  <c r="AI873" i="6"/>
  <c r="AO873" i="6" s="1"/>
  <c r="AJ873" i="6"/>
  <c r="AP873" i="6" s="1"/>
  <c r="AD873" i="6"/>
  <c r="AS873" i="6" s="1"/>
  <c r="AH881" i="6"/>
  <c r="AN881" i="6" s="1"/>
  <c r="AJ881" i="6"/>
  <c r="AP881" i="6" s="1"/>
  <c r="AI881" i="6"/>
  <c r="AO881" i="6" s="1"/>
  <c r="AD881" i="6"/>
  <c r="AS881" i="6" s="1"/>
  <c r="AH889" i="6"/>
  <c r="AN889" i="6" s="1"/>
  <c r="AI889" i="6"/>
  <c r="AO889" i="6" s="1"/>
  <c r="AJ889" i="6"/>
  <c r="AP889" i="6" s="1"/>
  <c r="AD889" i="6"/>
  <c r="AS889" i="6" s="1"/>
  <c r="AH897" i="6"/>
  <c r="AN897" i="6" s="1"/>
  <c r="AI897" i="6"/>
  <c r="AO897" i="6" s="1"/>
  <c r="AJ897" i="6"/>
  <c r="AP897" i="6" s="1"/>
  <c r="AD897" i="6"/>
  <c r="AS897" i="6" s="1"/>
  <c r="AH905" i="6"/>
  <c r="AN905" i="6" s="1"/>
  <c r="AI905" i="6"/>
  <c r="AO905" i="6" s="1"/>
  <c r="AJ905" i="6"/>
  <c r="AP905" i="6" s="1"/>
  <c r="AD905" i="6"/>
  <c r="AS905" i="6" s="1"/>
  <c r="AH913" i="6"/>
  <c r="AN913" i="6" s="1"/>
  <c r="AI913" i="6"/>
  <c r="AO913" i="6" s="1"/>
  <c r="AJ913" i="6"/>
  <c r="AP913" i="6" s="1"/>
  <c r="AD913" i="6"/>
  <c r="AS913" i="6" s="1"/>
  <c r="AH921" i="6"/>
  <c r="AN921" i="6" s="1"/>
  <c r="AI921" i="6"/>
  <c r="AO921" i="6" s="1"/>
  <c r="AJ921" i="6"/>
  <c r="AP921" i="6" s="1"/>
  <c r="AD921" i="6"/>
  <c r="AS921" i="6" s="1"/>
  <c r="AH929" i="6"/>
  <c r="AN929" i="6" s="1"/>
  <c r="AJ929" i="6"/>
  <c r="AP929" i="6" s="1"/>
  <c r="AI929" i="6"/>
  <c r="AO929" i="6" s="1"/>
  <c r="AD929" i="6"/>
  <c r="AS929" i="6" s="1"/>
  <c r="AH937" i="6"/>
  <c r="AN937" i="6" s="1"/>
  <c r="AI937" i="6"/>
  <c r="AO937" i="6" s="1"/>
  <c r="AJ937" i="6"/>
  <c r="AP937" i="6" s="1"/>
  <c r="AD937" i="6"/>
  <c r="AS937" i="6" s="1"/>
  <c r="AJ945" i="6"/>
  <c r="AP945" i="6" s="1"/>
  <c r="AH945" i="6"/>
  <c r="AN945" i="6" s="1"/>
  <c r="AI945" i="6"/>
  <c r="AO945" i="6" s="1"/>
  <c r="AD945" i="6"/>
  <c r="AS945" i="6" s="1"/>
  <c r="AH953" i="6"/>
  <c r="AN953" i="6" s="1"/>
  <c r="AI953" i="6"/>
  <c r="AO953" i="6" s="1"/>
  <c r="AJ953" i="6"/>
  <c r="AP953" i="6" s="1"/>
  <c r="AJ961" i="6"/>
  <c r="AP961" i="6" s="1"/>
  <c r="AH961" i="6"/>
  <c r="AN961" i="6" s="1"/>
  <c r="AI961" i="6"/>
  <c r="AO961" i="6" s="1"/>
  <c r="AH969" i="6"/>
  <c r="AN969" i="6" s="1"/>
  <c r="AI969" i="6"/>
  <c r="AO969" i="6" s="1"/>
  <c r="AJ969" i="6"/>
  <c r="AP969" i="6" s="1"/>
  <c r="AJ977" i="6"/>
  <c r="AP977" i="6" s="1"/>
  <c r="AH977" i="6"/>
  <c r="AN977" i="6" s="1"/>
  <c r="AI977" i="6"/>
  <c r="AO977" i="6" s="1"/>
  <c r="AH985" i="6"/>
  <c r="AN985" i="6" s="1"/>
  <c r="AI985" i="6"/>
  <c r="AO985" i="6" s="1"/>
  <c r="AJ985" i="6"/>
  <c r="AP985" i="6" s="1"/>
  <c r="AJ993" i="6"/>
  <c r="AP993" i="6" s="1"/>
  <c r="AH993" i="6"/>
  <c r="AN993" i="6" s="1"/>
  <c r="AI993" i="6"/>
  <c r="AO993" i="6" s="1"/>
  <c r="AH1001" i="6"/>
  <c r="AN1001" i="6" s="1"/>
  <c r="AI1001" i="6"/>
  <c r="AO1001" i="6" s="1"/>
  <c r="AJ1001" i="6"/>
  <c r="AP1001" i="6" s="1"/>
  <c r="AC6" i="6"/>
  <c r="AR6" i="6" s="1"/>
  <c r="AB1001" i="6"/>
  <c r="AQ1001" i="6" s="1"/>
  <c r="AB993" i="6"/>
  <c r="AQ993" i="6" s="1"/>
  <c r="AB985" i="6"/>
  <c r="AQ985" i="6" s="1"/>
  <c r="AB977" i="6"/>
  <c r="AQ977" i="6" s="1"/>
  <c r="AB969" i="6"/>
  <c r="AQ969" i="6" s="1"/>
  <c r="AB961" i="6"/>
  <c r="AQ961" i="6" s="1"/>
  <c r="AD948" i="6"/>
  <c r="AS948" i="6" s="1"/>
  <c r="AB945" i="6"/>
  <c r="AQ945" i="6" s="1"/>
  <c r="AC927" i="6"/>
  <c r="AR927" i="6" s="1"/>
  <c r="AD916" i="6"/>
  <c r="AS916" i="6" s="1"/>
  <c r="AB913" i="6"/>
  <c r="AQ913" i="6" s="1"/>
  <c r="AC895" i="6"/>
  <c r="AR895" i="6" s="1"/>
  <c r="AD884" i="6"/>
  <c r="AS884" i="6" s="1"/>
  <c r="AB881" i="6"/>
  <c r="AQ881" i="6" s="1"/>
  <c r="AC863" i="6"/>
  <c r="AR863" i="6" s="1"/>
  <c r="AD852" i="6"/>
  <c r="AS852" i="6" s="1"/>
  <c r="AB849" i="6"/>
  <c r="AQ849" i="6" s="1"/>
  <c r="AC831" i="6"/>
  <c r="AR831" i="6" s="1"/>
  <c r="AD820" i="6"/>
  <c r="AS820" i="6" s="1"/>
  <c r="AB817" i="6"/>
  <c r="AQ817" i="6" s="1"/>
  <c r="AC799" i="6"/>
  <c r="AR799" i="6" s="1"/>
  <c r="AD783" i="6"/>
  <c r="AS783" i="6" s="1"/>
  <c r="AD759" i="6"/>
  <c r="AS759" i="6" s="1"/>
  <c r="AD743" i="6"/>
  <c r="AS743" i="6" s="1"/>
  <c r="AD727" i="6"/>
  <c r="AS727" i="6" s="1"/>
  <c r="AD711" i="6"/>
  <c r="AS711" i="6" s="1"/>
  <c r="AD679" i="6"/>
  <c r="AD615" i="6"/>
  <c r="AD551" i="6"/>
  <c r="AS551" i="6" s="1"/>
  <c r="AH10" i="6"/>
  <c r="AI10" i="6"/>
  <c r="AJ10" i="6"/>
  <c r="AB10" i="6"/>
  <c r="AD10" i="6"/>
  <c r="AC10" i="6"/>
  <c r="AH18" i="6"/>
  <c r="AI18" i="6"/>
  <c r="AJ18" i="6"/>
  <c r="AB18" i="6"/>
  <c r="AD18" i="6"/>
  <c r="AC18" i="6"/>
  <c r="AH26" i="6"/>
  <c r="AI26" i="6"/>
  <c r="AJ26" i="6"/>
  <c r="AB26" i="6"/>
  <c r="AD26" i="6"/>
  <c r="AC26" i="6"/>
  <c r="AH34" i="6"/>
  <c r="AI34" i="6"/>
  <c r="AJ34" i="6"/>
  <c r="AB34" i="6"/>
  <c r="AD34" i="6"/>
  <c r="AC34" i="6"/>
  <c r="AH42" i="6"/>
  <c r="AI42" i="6"/>
  <c r="AJ42" i="6"/>
  <c r="AB42" i="6"/>
  <c r="AD42" i="6"/>
  <c r="AC42" i="6"/>
  <c r="AH50" i="6"/>
  <c r="AI50" i="6"/>
  <c r="AJ50" i="6"/>
  <c r="AB50" i="6"/>
  <c r="AC50" i="6"/>
  <c r="AD50" i="6"/>
  <c r="AH58" i="6"/>
  <c r="AI58" i="6"/>
  <c r="AJ58" i="6"/>
  <c r="AB58" i="6"/>
  <c r="AC58" i="6"/>
  <c r="AD58" i="6"/>
  <c r="AH66" i="6"/>
  <c r="AI66" i="6"/>
  <c r="AJ66" i="6"/>
  <c r="AB66" i="6"/>
  <c r="AC66" i="6"/>
  <c r="AD66" i="6"/>
  <c r="AH74" i="6"/>
  <c r="AI74" i="6"/>
  <c r="AJ74" i="6"/>
  <c r="AB74" i="6"/>
  <c r="AC74" i="6"/>
  <c r="AD74" i="6"/>
  <c r="AH82" i="6"/>
  <c r="AI82" i="6"/>
  <c r="AJ82" i="6"/>
  <c r="AB82" i="6"/>
  <c r="AC82" i="6"/>
  <c r="AD82" i="6"/>
  <c r="AH90" i="6"/>
  <c r="AI90" i="6"/>
  <c r="AJ90" i="6"/>
  <c r="AB90" i="6"/>
  <c r="AC90" i="6"/>
  <c r="AD90" i="6"/>
  <c r="AH98" i="6"/>
  <c r="AI98" i="6"/>
  <c r="AJ98" i="6"/>
  <c r="AB98" i="6"/>
  <c r="AC98" i="6"/>
  <c r="AD98" i="6"/>
  <c r="AH106" i="6"/>
  <c r="AI106" i="6"/>
  <c r="AJ106" i="6"/>
  <c r="AB106" i="6"/>
  <c r="AC106" i="6"/>
  <c r="AD106" i="6"/>
  <c r="AH114" i="6"/>
  <c r="AI114" i="6"/>
  <c r="AJ114" i="6"/>
  <c r="AB114" i="6"/>
  <c r="AD114" i="6"/>
  <c r="AC114" i="6"/>
  <c r="AH122" i="6"/>
  <c r="AI122" i="6"/>
  <c r="AJ122" i="6"/>
  <c r="AB122" i="6"/>
  <c r="AQ122" i="6" s="1"/>
  <c r="AC122" i="6"/>
  <c r="AD122" i="6"/>
  <c r="AH130" i="6"/>
  <c r="AI130" i="6"/>
  <c r="AJ130" i="6"/>
  <c r="AB130" i="6"/>
  <c r="AC130" i="6"/>
  <c r="AR130" i="6" s="1"/>
  <c r="AD130" i="6"/>
  <c r="AH138" i="6"/>
  <c r="AI138" i="6"/>
  <c r="AJ138" i="6"/>
  <c r="AB138" i="6"/>
  <c r="AC138" i="6"/>
  <c r="AR138" i="6" s="1"/>
  <c r="AD138" i="6"/>
  <c r="AH146" i="6"/>
  <c r="AI146" i="6"/>
  <c r="AJ146" i="6"/>
  <c r="AB146" i="6"/>
  <c r="AC146" i="6"/>
  <c r="AD146" i="6"/>
  <c r="AH154" i="6"/>
  <c r="AI154" i="6"/>
  <c r="AJ154" i="6"/>
  <c r="AB154" i="6"/>
  <c r="AC154" i="6"/>
  <c r="AD154" i="6"/>
  <c r="AS154" i="6" s="1"/>
  <c r="AH162" i="6"/>
  <c r="AI162" i="6"/>
  <c r="AJ162" i="6"/>
  <c r="AP162" i="6" s="1"/>
  <c r="AB162" i="6"/>
  <c r="AC162" i="6"/>
  <c r="AR162" i="6" s="1"/>
  <c r="AD162" i="6"/>
  <c r="AH170" i="6"/>
  <c r="AI170" i="6"/>
  <c r="AJ170" i="6"/>
  <c r="AB170" i="6"/>
  <c r="AC170" i="6"/>
  <c r="AD170" i="6"/>
  <c r="AH178" i="6"/>
  <c r="AI178" i="6"/>
  <c r="AJ178" i="6"/>
  <c r="AC178" i="6"/>
  <c r="AR178" i="6" s="1"/>
  <c r="AB178" i="6"/>
  <c r="AD178" i="6"/>
  <c r="AH186" i="6"/>
  <c r="AI186" i="6"/>
  <c r="AO186" i="6" s="1"/>
  <c r="AJ186" i="6"/>
  <c r="AC186" i="6"/>
  <c r="AB186" i="6"/>
  <c r="AQ186" i="6" s="1"/>
  <c r="AD186" i="6"/>
  <c r="AH194" i="6"/>
  <c r="AI194" i="6"/>
  <c r="AO194" i="6" s="1"/>
  <c r="AJ194" i="6"/>
  <c r="AC194" i="6"/>
  <c r="AB194" i="6"/>
  <c r="AD194" i="6"/>
  <c r="AH202" i="6"/>
  <c r="AI202" i="6"/>
  <c r="AJ202" i="6"/>
  <c r="AC202" i="6"/>
  <c r="AB202" i="6"/>
  <c r="AD202" i="6"/>
  <c r="AH210" i="6"/>
  <c r="AN210" i="6" s="1"/>
  <c r="AI210" i="6"/>
  <c r="AO210" i="6" s="1"/>
  <c r="AJ210" i="6"/>
  <c r="AC210" i="6"/>
  <c r="AB210" i="6"/>
  <c r="AD210" i="6"/>
  <c r="AH218" i="6"/>
  <c r="AN218" i="6" s="1"/>
  <c r="AI218" i="6"/>
  <c r="AJ218" i="6"/>
  <c r="AC218" i="6"/>
  <c r="AB218" i="6"/>
  <c r="AD218" i="6"/>
  <c r="AH226" i="6"/>
  <c r="AI226" i="6"/>
  <c r="AJ226" i="6"/>
  <c r="AP226" i="6" s="1"/>
  <c r="AC226" i="6"/>
  <c r="AD226" i="6"/>
  <c r="AB226" i="6"/>
  <c r="AQ226" i="6" s="1"/>
  <c r="AH234" i="6"/>
  <c r="AI234" i="6"/>
  <c r="AO234" i="6" s="1"/>
  <c r="AJ234" i="6"/>
  <c r="AC234" i="6"/>
  <c r="AB234" i="6"/>
  <c r="AQ234" i="6" s="1"/>
  <c r="AD234" i="6"/>
  <c r="AH242" i="6"/>
  <c r="AI242" i="6"/>
  <c r="AJ242" i="6"/>
  <c r="AP242" i="6" s="1"/>
  <c r="AC242" i="6"/>
  <c r="AR242" i="6" s="1"/>
  <c r="AB242" i="6"/>
  <c r="AD242" i="6"/>
  <c r="AH250" i="6"/>
  <c r="AI250" i="6"/>
  <c r="AO250" i="6" s="1"/>
  <c r="AJ250" i="6"/>
  <c r="AC250" i="6"/>
  <c r="AB250" i="6"/>
  <c r="AD250" i="6"/>
  <c r="AH258" i="6"/>
  <c r="AN258" i="6" s="1"/>
  <c r="AI258" i="6"/>
  <c r="AJ258" i="6"/>
  <c r="AC258" i="6"/>
  <c r="AB258" i="6"/>
  <c r="AQ258" i="6" s="1"/>
  <c r="AD258" i="6"/>
  <c r="AS258" i="6" s="1"/>
  <c r="AH266" i="6"/>
  <c r="AN266" i="6" s="1"/>
  <c r="AI266" i="6"/>
  <c r="AJ266" i="6"/>
  <c r="AP266" i="6" s="1"/>
  <c r="AC266" i="6"/>
  <c r="AR266" i="6" s="1"/>
  <c r="AB266" i="6"/>
  <c r="AD266" i="6"/>
  <c r="AH274" i="6"/>
  <c r="AI274" i="6"/>
  <c r="AO274" i="6" s="1"/>
  <c r="AJ274" i="6"/>
  <c r="AC274" i="6"/>
  <c r="AR274" i="6" s="1"/>
  <c r="AB274" i="6"/>
  <c r="AD274" i="6"/>
  <c r="AS274" i="6" s="1"/>
  <c r="AH282" i="6"/>
  <c r="AI282" i="6"/>
  <c r="AO282" i="6" s="1"/>
  <c r="AJ282" i="6"/>
  <c r="AC282" i="6"/>
  <c r="AB282" i="6"/>
  <c r="AD282" i="6"/>
  <c r="AS282" i="6" s="1"/>
  <c r="AH290" i="6"/>
  <c r="AI290" i="6"/>
  <c r="AO290" i="6" s="1"/>
  <c r="AJ290" i="6"/>
  <c r="AP290" i="6" s="1"/>
  <c r="AC290" i="6"/>
  <c r="AD290" i="6"/>
  <c r="AS290" i="6" s="1"/>
  <c r="AB290" i="6"/>
  <c r="AQ290" i="6" s="1"/>
  <c r="AH298" i="6"/>
  <c r="AI298" i="6"/>
  <c r="AJ298" i="6"/>
  <c r="AC298" i="6"/>
  <c r="AR298" i="6" s="1"/>
  <c r="AB298" i="6"/>
  <c r="AQ298" i="6" s="1"/>
  <c r="AD298" i="6"/>
  <c r="AS298" i="6" s="1"/>
  <c r="AH306" i="6"/>
  <c r="AI306" i="6"/>
  <c r="AJ306" i="6"/>
  <c r="AP306" i="6" s="1"/>
  <c r="AC306" i="6"/>
  <c r="AR306" i="6" s="1"/>
  <c r="AB306" i="6"/>
  <c r="AD306" i="6"/>
  <c r="AS306" i="6" s="1"/>
  <c r="AH314" i="6"/>
  <c r="AN314" i="6" s="1"/>
  <c r="AI314" i="6"/>
  <c r="AO314" i="6" s="1"/>
  <c r="AJ314" i="6"/>
  <c r="AC314" i="6"/>
  <c r="AR314" i="6" s="1"/>
  <c r="AB314" i="6"/>
  <c r="AD314" i="6"/>
  <c r="AS314" i="6" s="1"/>
  <c r="AH322" i="6"/>
  <c r="AI322" i="6"/>
  <c r="AO322" i="6" s="1"/>
  <c r="AJ322" i="6"/>
  <c r="AP322" i="6" s="1"/>
  <c r="AC322" i="6"/>
  <c r="AB322" i="6"/>
  <c r="AQ322" i="6" s="1"/>
  <c r="AD322" i="6"/>
  <c r="AS322" i="6" s="1"/>
  <c r="AH330" i="6"/>
  <c r="AN330" i="6" s="1"/>
  <c r="AI330" i="6"/>
  <c r="AJ330" i="6"/>
  <c r="AP330" i="6" s="1"/>
  <c r="AC330" i="6"/>
  <c r="AR330" i="6" s="1"/>
  <c r="AB330" i="6"/>
  <c r="AQ330" i="6" s="1"/>
  <c r="AD330" i="6"/>
  <c r="AH338" i="6"/>
  <c r="AI338" i="6"/>
  <c r="AO338" i="6" s="1"/>
  <c r="AJ338" i="6"/>
  <c r="AP338" i="6" s="1"/>
  <c r="AC338" i="6"/>
  <c r="AR338" i="6" s="1"/>
  <c r="AB338" i="6"/>
  <c r="AQ338" i="6" s="1"/>
  <c r="AD338" i="6"/>
  <c r="AS338" i="6" s="1"/>
  <c r="AH346" i="6"/>
  <c r="AI346" i="6"/>
  <c r="AO346" i="6" s="1"/>
  <c r="AJ346" i="6"/>
  <c r="AP346" i="6" s="1"/>
  <c r="AC346" i="6"/>
  <c r="AR346" i="6" s="1"/>
  <c r="AB346" i="6"/>
  <c r="AQ346" i="6" s="1"/>
  <c r="AD346" i="6"/>
  <c r="AS346" i="6" s="1"/>
  <c r="AH354" i="6"/>
  <c r="AN354" i="6" s="1"/>
  <c r="AI354" i="6"/>
  <c r="AO354" i="6" s="1"/>
  <c r="AJ354" i="6"/>
  <c r="AC354" i="6"/>
  <c r="AR354" i="6" s="1"/>
  <c r="AD354" i="6"/>
  <c r="AS354" i="6" s="1"/>
  <c r="AB354" i="6"/>
  <c r="AH362" i="6"/>
  <c r="AI362" i="6"/>
  <c r="AO362" i="6" s="1"/>
  <c r="AJ362" i="6"/>
  <c r="AP362" i="6" s="1"/>
  <c r="AC362" i="6"/>
  <c r="AR362" i="6" s="1"/>
  <c r="AB362" i="6"/>
  <c r="AD362" i="6"/>
  <c r="AS362" i="6" s="1"/>
  <c r="AH370" i="6"/>
  <c r="AN370" i="6" s="1"/>
  <c r="AI370" i="6"/>
  <c r="AO370" i="6" s="1"/>
  <c r="AJ370" i="6"/>
  <c r="AP370" i="6" s="1"/>
  <c r="AC370" i="6"/>
  <c r="AR370" i="6" s="1"/>
  <c r="AB370" i="6"/>
  <c r="AQ370" i="6" s="1"/>
  <c r="AD370" i="6"/>
  <c r="AH378" i="6"/>
  <c r="AN378" i="6" s="1"/>
  <c r="AI378" i="6"/>
  <c r="AO378" i="6" s="1"/>
  <c r="AC378" i="6"/>
  <c r="AR378" i="6" s="1"/>
  <c r="AJ378" i="6"/>
  <c r="AB378" i="6"/>
  <c r="AQ378" i="6" s="1"/>
  <c r="AD378" i="6"/>
  <c r="AH386" i="6"/>
  <c r="AN386" i="6" s="1"/>
  <c r="AI386" i="6"/>
  <c r="AO386" i="6" s="1"/>
  <c r="AJ386" i="6"/>
  <c r="AB386" i="6"/>
  <c r="AQ386" i="6" s="1"/>
  <c r="AC386" i="6"/>
  <c r="AR386" i="6" s="1"/>
  <c r="AD386" i="6"/>
  <c r="AH394" i="6"/>
  <c r="AN394" i="6" s="1"/>
  <c r="AI394" i="6"/>
  <c r="AJ394" i="6"/>
  <c r="AP394" i="6" s="1"/>
  <c r="AB394" i="6"/>
  <c r="AQ394" i="6" s="1"/>
  <c r="AC394" i="6"/>
  <c r="AR394" i="6" s="1"/>
  <c r="AD394" i="6"/>
  <c r="AS394" i="6" s="1"/>
  <c r="AH402" i="6"/>
  <c r="AI402" i="6"/>
  <c r="AO402" i="6" s="1"/>
  <c r="AJ402" i="6"/>
  <c r="AP402" i="6" s="1"/>
  <c r="AB402" i="6"/>
  <c r="AQ402" i="6" s="1"/>
  <c r="AC402" i="6"/>
  <c r="AR402" i="6" s="1"/>
  <c r="AD402" i="6"/>
  <c r="AS402" i="6" s="1"/>
  <c r="AH410" i="6"/>
  <c r="AN410" i="6" s="1"/>
  <c r="AI410" i="6"/>
  <c r="AO410" i="6" s="1"/>
  <c r="AJ410" i="6"/>
  <c r="AP410" i="6" s="1"/>
  <c r="AB410" i="6"/>
  <c r="AQ410" i="6" s="1"/>
  <c r="AC410" i="6"/>
  <c r="AR410" i="6" s="1"/>
  <c r="AD410" i="6"/>
  <c r="AH418" i="6"/>
  <c r="AN418" i="6" s="1"/>
  <c r="AI418" i="6"/>
  <c r="AO418" i="6" s="1"/>
  <c r="AJ418" i="6"/>
  <c r="AB418" i="6"/>
  <c r="AC418" i="6"/>
  <c r="AR418" i="6" s="1"/>
  <c r="AD418" i="6"/>
  <c r="AS418" i="6" s="1"/>
  <c r="AH426" i="6"/>
  <c r="AN426" i="6" s="1"/>
  <c r="AI426" i="6"/>
  <c r="AJ426" i="6"/>
  <c r="AP426" i="6" s="1"/>
  <c r="AB426" i="6"/>
  <c r="AQ426" i="6" s="1"/>
  <c r="AC426" i="6"/>
  <c r="AD426" i="6"/>
  <c r="AS426" i="6" s="1"/>
  <c r="AH434" i="6"/>
  <c r="AN434" i="6" s="1"/>
  <c r="AI434" i="6"/>
  <c r="AO434" i="6" s="1"/>
  <c r="AJ434" i="6"/>
  <c r="AP434" i="6" s="1"/>
  <c r="AB434" i="6"/>
  <c r="AQ434" i="6" s="1"/>
  <c r="AD434" i="6"/>
  <c r="AC434" i="6"/>
  <c r="AR434" i="6" s="1"/>
  <c r="AH442" i="6"/>
  <c r="AI442" i="6"/>
  <c r="AO442" i="6" s="1"/>
  <c r="AJ442" i="6"/>
  <c r="AP442" i="6" s="1"/>
  <c r="AB442" i="6"/>
  <c r="AQ442" i="6" s="1"/>
  <c r="AD442" i="6"/>
  <c r="AS442" i="6" s="1"/>
  <c r="AC442" i="6"/>
  <c r="AR442" i="6" s="1"/>
  <c r="AH450" i="6"/>
  <c r="AN450" i="6" s="1"/>
  <c r="AI450" i="6"/>
  <c r="AJ450" i="6"/>
  <c r="AP450" i="6" s="1"/>
  <c r="AB450" i="6"/>
  <c r="AQ450" i="6" s="1"/>
  <c r="AD450" i="6"/>
  <c r="AS450" i="6" s="1"/>
  <c r="AC450" i="6"/>
  <c r="AH458" i="6"/>
  <c r="AN458" i="6" s="1"/>
  <c r="AI458" i="6"/>
  <c r="AO458" i="6" s="1"/>
  <c r="AJ458" i="6"/>
  <c r="AB458" i="6"/>
  <c r="AD458" i="6"/>
  <c r="AS458" i="6" s="1"/>
  <c r="AC458" i="6"/>
  <c r="AR458" i="6" s="1"/>
  <c r="AH466" i="6"/>
  <c r="AI466" i="6"/>
  <c r="AO466" i="6" s="1"/>
  <c r="AJ466" i="6"/>
  <c r="AP466" i="6" s="1"/>
  <c r="AB466" i="6"/>
  <c r="AQ466" i="6" s="1"/>
  <c r="AD466" i="6"/>
  <c r="AS466" i="6" s="1"/>
  <c r="AC466" i="6"/>
  <c r="AR466" i="6" s="1"/>
  <c r="AH474" i="6"/>
  <c r="AN474" i="6" s="1"/>
  <c r="AI474" i="6"/>
  <c r="AO474" i="6" s="1"/>
  <c r="AJ474" i="6"/>
  <c r="AP474" i="6" s="1"/>
  <c r="AB474" i="6"/>
  <c r="AQ474" i="6" s="1"/>
  <c r="AD474" i="6"/>
  <c r="AH482" i="6"/>
  <c r="AN482" i="6" s="1"/>
  <c r="AI482" i="6"/>
  <c r="AO482" i="6" s="1"/>
  <c r="AJ482" i="6"/>
  <c r="AB482" i="6"/>
  <c r="AD482" i="6"/>
  <c r="AS482" i="6" s="1"/>
  <c r="AC482" i="6"/>
  <c r="AR482" i="6" s="1"/>
  <c r="AJ490" i="6"/>
  <c r="AP490" i="6" s="1"/>
  <c r="AI490" i="6"/>
  <c r="AH490" i="6"/>
  <c r="AN490" i="6" s="1"/>
  <c r="AB490" i="6"/>
  <c r="AQ490" i="6" s="1"/>
  <c r="AD490" i="6"/>
  <c r="AS490" i="6" s="1"/>
  <c r="AC490" i="6"/>
  <c r="AJ498" i="6"/>
  <c r="AP498" i="6" s="1"/>
  <c r="AH498" i="6"/>
  <c r="AN498" i="6" s="1"/>
  <c r="AI498" i="6"/>
  <c r="AO498" i="6" s="1"/>
  <c r="AB498" i="6"/>
  <c r="AQ498" i="6" s="1"/>
  <c r="AD498" i="6"/>
  <c r="AC498" i="6"/>
  <c r="AR498" i="6" s="1"/>
  <c r="AJ506" i="6"/>
  <c r="AP506" i="6" s="1"/>
  <c r="AI506" i="6"/>
  <c r="AO506" i="6" s="1"/>
  <c r="AH506" i="6"/>
  <c r="AD506" i="6"/>
  <c r="AS506" i="6" s="1"/>
  <c r="AC506" i="6"/>
  <c r="AR506" i="6" s="1"/>
  <c r="AJ514" i="6"/>
  <c r="AP514" i="6" s="1"/>
  <c r="AH514" i="6"/>
  <c r="AN514" i="6" s="1"/>
  <c r="AI514" i="6"/>
  <c r="AD514" i="6"/>
  <c r="AS514" i="6" s="1"/>
  <c r="AB514" i="6"/>
  <c r="AQ514" i="6" s="1"/>
  <c r="AC514" i="6"/>
  <c r="AI522" i="6"/>
  <c r="AO522" i="6" s="1"/>
  <c r="AJ522" i="6"/>
  <c r="AH522" i="6"/>
  <c r="AN522" i="6" s="1"/>
  <c r="AB522" i="6"/>
  <c r="AD522" i="6"/>
  <c r="AS522" i="6" s="1"/>
  <c r="AI530" i="6"/>
  <c r="AO530" i="6" s="1"/>
  <c r="AJ530" i="6"/>
  <c r="AP530" i="6" s="1"/>
  <c r="AH530" i="6"/>
  <c r="AN530" i="6" s="1"/>
  <c r="AB530" i="6"/>
  <c r="AQ530" i="6" s="1"/>
  <c r="AD530" i="6"/>
  <c r="AS530" i="6" s="1"/>
  <c r="AI538" i="6"/>
  <c r="AO538" i="6" s="1"/>
  <c r="AJ538" i="6"/>
  <c r="AP538" i="6" s="1"/>
  <c r="AH538" i="6"/>
  <c r="AN538" i="6" s="1"/>
  <c r="AB538" i="6"/>
  <c r="AQ538" i="6" s="1"/>
  <c r="AD538" i="6"/>
  <c r="AI546" i="6"/>
  <c r="AO546" i="6" s="1"/>
  <c r="AJ546" i="6"/>
  <c r="AP546" i="6" s="1"/>
  <c r="AH546" i="6"/>
  <c r="AN546" i="6" s="1"/>
  <c r="AB546" i="6"/>
  <c r="AD546" i="6"/>
  <c r="AS546" i="6" s="1"/>
  <c r="AI554" i="6"/>
  <c r="AJ554" i="6"/>
  <c r="AP554" i="6" s="1"/>
  <c r="AH554" i="6"/>
  <c r="AN554" i="6" s="1"/>
  <c r="AB554" i="6"/>
  <c r="AQ554" i="6" s="1"/>
  <c r="AD554" i="6"/>
  <c r="AS554" i="6" s="1"/>
  <c r="AI562" i="6"/>
  <c r="AO562" i="6" s="1"/>
  <c r="AJ562" i="6"/>
  <c r="AP562" i="6" s="1"/>
  <c r="AH562" i="6"/>
  <c r="AN562" i="6" s="1"/>
  <c r="AB562" i="6"/>
  <c r="AQ562" i="6" s="1"/>
  <c r="AD562" i="6"/>
  <c r="AI570" i="6"/>
  <c r="AO570" i="6" s="1"/>
  <c r="AJ570" i="6"/>
  <c r="AP570" i="6" s="1"/>
  <c r="AH570" i="6"/>
  <c r="AN570" i="6" s="1"/>
  <c r="AB570" i="6"/>
  <c r="AQ570" i="6" s="1"/>
  <c r="AD570" i="6"/>
  <c r="AS570" i="6" s="1"/>
  <c r="AI578" i="6"/>
  <c r="AJ578" i="6"/>
  <c r="AP578" i="6" s="1"/>
  <c r="AH578" i="6"/>
  <c r="AN578" i="6" s="1"/>
  <c r="AB578" i="6"/>
  <c r="AQ578" i="6" s="1"/>
  <c r="AD578" i="6"/>
  <c r="AS578" i="6" s="1"/>
  <c r="AI586" i="6"/>
  <c r="AO586" i="6" s="1"/>
  <c r="AJ586" i="6"/>
  <c r="AP586" i="6" s="1"/>
  <c r="AH586" i="6"/>
  <c r="AN586" i="6" s="1"/>
  <c r="AB586" i="6"/>
  <c r="AD586" i="6"/>
  <c r="AS586" i="6" s="1"/>
  <c r="AI594" i="6"/>
  <c r="AO594" i="6" s="1"/>
  <c r="AJ594" i="6"/>
  <c r="AP594" i="6" s="1"/>
  <c r="AH594" i="6"/>
  <c r="AN594" i="6" s="1"/>
  <c r="AB594" i="6"/>
  <c r="AQ594" i="6" s="1"/>
  <c r="AD594" i="6"/>
  <c r="AS594" i="6" s="1"/>
  <c r="AI602" i="6"/>
  <c r="AO602" i="6" s="1"/>
  <c r="AJ602" i="6"/>
  <c r="AP602" i="6" s="1"/>
  <c r="AH602" i="6"/>
  <c r="AN602" i="6" s="1"/>
  <c r="AB602" i="6"/>
  <c r="AQ602" i="6" s="1"/>
  <c r="AD602" i="6"/>
  <c r="AS602" i="6" s="1"/>
  <c r="AI610" i="6"/>
  <c r="AO610" i="6" s="1"/>
  <c r="AJ610" i="6"/>
  <c r="AP610" i="6" s="1"/>
  <c r="AH610" i="6"/>
  <c r="AN610" i="6" s="1"/>
  <c r="AB610" i="6"/>
  <c r="AQ610" i="6" s="1"/>
  <c r="AD610" i="6"/>
  <c r="AS610" i="6" s="1"/>
  <c r="AI618" i="6"/>
  <c r="AO618" i="6" s="1"/>
  <c r="AJ618" i="6"/>
  <c r="AP618" i="6" s="1"/>
  <c r="AH618" i="6"/>
  <c r="AN618" i="6" s="1"/>
  <c r="AB618" i="6"/>
  <c r="AQ618" i="6" s="1"/>
  <c r="AD618" i="6"/>
  <c r="AS618" i="6" s="1"/>
  <c r="AI626" i="6"/>
  <c r="AO626" i="6" s="1"/>
  <c r="AJ626" i="6"/>
  <c r="AP626" i="6" s="1"/>
  <c r="AH626" i="6"/>
  <c r="AN626" i="6" s="1"/>
  <c r="AB626" i="6"/>
  <c r="AQ626" i="6" s="1"/>
  <c r="AD626" i="6"/>
  <c r="AS626" i="6" s="1"/>
  <c r="AI634" i="6"/>
  <c r="AO634" i="6" s="1"/>
  <c r="AJ634" i="6"/>
  <c r="AP634" i="6" s="1"/>
  <c r="AH634" i="6"/>
  <c r="AN634" i="6" s="1"/>
  <c r="AB634" i="6"/>
  <c r="AQ634" i="6" s="1"/>
  <c r="AD634" i="6"/>
  <c r="AS634" i="6" s="1"/>
  <c r="AI642" i="6"/>
  <c r="AO642" i="6" s="1"/>
  <c r="AJ642" i="6"/>
  <c r="AP642" i="6" s="1"/>
  <c r="AH642" i="6"/>
  <c r="AN642" i="6" s="1"/>
  <c r="AB642" i="6"/>
  <c r="AQ642" i="6" s="1"/>
  <c r="AD642" i="6"/>
  <c r="AS642" i="6" s="1"/>
  <c r="AI650" i="6"/>
  <c r="AO650" i="6" s="1"/>
  <c r="AJ650" i="6"/>
  <c r="AP650" i="6" s="1"/>
  <c r="AH650" i="6"/>
  <c r="AN650" i="6" s="1"/>
  <c r="AB650" i="6"/>
  <c r="AQ650" i="6" s="1"/>
  <c r="AD650" i="6"/>
  <c r="AS650" i="6" s="1"/>
  <c r="AI658" i="6"/>
  <c r="AO658" i="6" s="1"/>
  <c r="AJ658" i="6"/>
  <c r="AP658" i="6" s="1"/>
  <c r="AH658" i="6"/>
  <c r="AN658" i="6" s="1"/>
  <c r="AB658" i="6"/>
  <c r="AQ658" i="6" s="1"/>
  <c r="AD658" i="6"/>
  <c r="AS658" i="6" s="1"/>
  <c r="AI666" i="6"/>
  <c r="AO666" i="6" s="1"/>
  <c r="AJ666" i="6"/>
  <c r="AP666" i="6" s="1"/>
  <c r="AH666" i="6"/>
  <c r="AN666" i="6" s="1"/>
  <c r="AB666" i="6"/>
  <c r="AQ666" i="6" s="1"/>
  <c r="AD666" i="6"/>
  <c r="AS666" i="6" s="1"/>
  <c r="AJ674" i="6"/>
  <c r="AP674" i="6" s="1"/>
  <c r="AH674" i="6"/>
  <c r="AN674" i="6" s="1"/>
  <c r="AI674" i="6"/>
  <c r="AO674" i="6" s="1"/>
  <c r="AB674" i="6"/>
  <c r="AQ674" i="6" s="1"/>
  <c r="AD674" i="6"/>
  <c r="AS674" i="6" s="1"/>
  <c r="AJ682" i="6"/>
  <c r="AP682" i="6" s="1"/>
  <c r="AI682" i="6"/>
  <c r="AO682" i="6" s="1"/>
  <c r="AH682" i="6"/>
  <c r="AN682" i="6" s="1"/>
  <c r="AB682" i="6"/>
  <c r="AQ682" i="6" s="1"/>
  <c r="AD682" i="6"/>
  <c r="AS682" i="6" s="1"/>
  <c r="AJ690" i="6"/>
  <c r="AP690" i="6" s="1"/>
  <c r="AH690" i="6"/>
  <c r="AN690" i="6" s="1"/>
  <c r="AI690" i="6"/>
  <c r="AO690" i="6" s="1"/>
  <c r="AB690" i="6"/>
  <c r="AQ690" i="6" s="1"/>
  <c r="AD690" i="6"/>
  <c r="AS690" i="6" s="1"/>
  <c r="AJ698" i="6"/>
  <c r="AP698" i="6" s="1"/>
  <c r="AH698" i="6"/>
  <c r="AN698" i="6" s="1"/>
  <c r="AI698" i="6"/>
  <c r="AO698" i="6" s="1"/>
  <c r="AB698" i="6"/>
  <c r="AQ698" i="6" s="1"/>
  <c r="AD698" i="6"/>
  <c r="AS698" i="6" s="1"/>
  <c r="AJ706" i="6"/>
  <c r="AP706" i="6" s="1"/>
  <c r="AH706" i="6"/>
  <c r="AN706" i="6" s="1"/>
  <c r="AI706" i="6"/>
  <c r="AO706" i="6" s="1"/>
  <c r="AB706" i="6"/>
  <c r="AQ706" i="6" s="1"/>
  <c r="AD706" i="6"/>
  <c r="AS706" i="6" s="1"/>
  <c r="AJ714" i="6"/>
  <c r="AP714" i="6" s="1"/>
  <c r="AI714" i="6"/>
  <c r="AO714" i="6" s="1"/>
  <c r="AH714" i="6"/>
  <c r="AN714" i="6" s="1"/>
  <c r="AB714" i="6"/>
  <c r="AQ714" i="6" s="1"/>
  <c r="AD714" i="6"/>
  <c r="AS714" i="6" s="1"/>
  <c r="AJ722" i="6"/>
  <c r="AP722" i="6" s="1"/>
  <c r="AH722" i="6"/>
  <c r="AN722" i="6" s="1"/>
  <c r="AI722" i="6"/>
  <c r="AO722" i="6" s="1"/>
  <c r="AB722" i="6"/>
  <c r="AQ722" i="6" s="1"/>
  <c r="AD722" i="6"/>
  <c r="AS722" i="6" s="1"/>
  <c r="AJ730" i="6"/>
  <c r="AP730" i="6" s="1"/>
  <c r="AH730" i="6"/>
  <c r="AN730" i="6" s="1"/>
  <c r="AI730" i="6"/>
  <c r="AO730" i="6" s="1"/>
  <c r="AB730" i="6"/>
  <c r="AQ730" i="6" s="1"/>
  <c r="AD730" i="6"/>
  <c r="AS730" i="6" s="1"/>
  <c r="AJ738" i="6"/>
  <c r="AP738" i="6" s="1"/>
  <c r="AH738" i="6"/>
  <c r="AN738" i="6" s="1"/>
  <c r="AI738" i="6"/>
  <c r="AO738" i="6" s="1"/>
  <c r="AB738" i="6"/>
  <c r="AQ738" i="6" s="1"/>
  <c r="AD738" i="6"/>
  <c r="AS738" i="6" s="1"/>
  <c r="AJ746" i="6"/>
  <c r="AP746" i="6" s="1"/>
  <c r="AH746" i="6"/>
  <c r="AN746" i="6" s="1"/>
  <c r="AI746" i="6"/>
  <c r="AO746" i="6" s="1"/>
  <c r="AB746" i="6"/>
  <c r="AQ746" i="6" s="1"/>
  <c r="AD746" i="6"/>
  <c r="AS746" i="6" s="1"/>
  <c r="AJ754" i="6"/>
  <c r="AP754" i="6" s="1"/>
  <c r="AH754" i="6"/>
  <c r="AN754" i="6" s="1"/>
  <c r="AI754" i="6"/>
  <c r="AO754" i="6" s="1"/>
  <c r="AB754" i="6"/>
  <c r="AQ754" i="6" s="1"/>
  <c r="AD754" i="6"/>
  <c r="AS754" i="6" s="1"/>
  <c r="AJ762" i="6"/>
  <c r="AP762" i="6" s="1"/>
  <c r="AH762" i="6"/>
  <c r="AN762" i="6" s="1"/>
  <c r="AI762" i="6"/>
  <c r="AO762" i="6" s="1"/>
  <c r="AB762" i="6"/>
  <c r="AQ762" i="6" s="1"/>
  <c r="AD762" i="6"/>
  <c r="AS762" i="6" s="1"/>
  <c r="AJ770" i="6"/>
  <c r="AP770" i="6" s="1"/>
  <c r="AH770" i="6"/>
  <c r="AN770" i="6" s="1"/>
  <c r="AI770" i="6"/>
  <c r="AO770" i="6" s="1"/>
  <c r="AB770" i="6"/>
  <c r="AQ770" i="6" s="1"/>
  <c r="AD770" i="6"/>
  <c r="AS770" i="6" s="1"/>
  <c r="AJ778" i="6"/>
  <c r="AP778" i="6" s="1"/>
  <c r="AH778" i="6"/>
  <c r="AN778" i="6" s="1"/>
  <c r="AI778" i="6"/>
  <c r="AO778" i="6" s="1"/>
  <c r="AB778" i="6"/>
  <c r="AQ778" i="6" s="1"/>
  <c r="AD778" i="6"/>
  <c r="AS778" i="6" s="1"/>
  <c r="AJ786" i="6"/>
  <c r="AP786" i="6" s="1"/>
  <c r="AH786" i="6"/>
  <c r="AN786" i="6" s="1"/>
  <c r="AI786" i="6"/>
  <c r="AO786" i="6" s="1"/>
  <c r="AB786" i="6"/>
  <c r="AQ786" i="6" s="1"/>
  <c r="AD786" i="6"/>
  <c r="AS786" i="6" s="1"/>
  <c r="AH794" i="6"/>
  <c r="AN794" i="6" s="1"/>
  <c r="AI794" i="6"/>
  <c r="AO794" i="6" s="1"/>
  <c r="AJ794" i="6"/>
  <c r="AP794" i="6" s="1"/>
  <c r="AD794" i="6"/>
  <c r="AS794" i="6" s="1"/>
  <c r="AH802" i="6"/>
  <c r="AN802" i="6" s="1"/>
  <c r="AI802" i="6"/>
  <c r="AO802" i="6" s="1"/>
  <c r="AJ802" i="6"/>
  <c r="AP802" i="6" s="1"/>
  <c r="AD802" i="6"/>
  <c r="AS802" i="6" s="1"/>
  <c r="AH810" i="6"/>
  <c r="AN810" i="6" s="1"/>
  <c r="AI810" i="6"/>
  <c r="AO810" i="6" s="1"/>
  <c r="AJ810" i="6"/>
  <c r="AP810" i="6" s="1"/>
  <c r="AD810" i="6"/>
  <c r="AS810" i="6" s="1"/>
  <c r="AH818" i="6"/>
  <c r="AN818" i="6" s="1"/>
  <c r="AI818" i="6"/>
  <c r="AO818" i="6" s="1"/>
  <c r="AJ818" i="6"/>
  <c r="AP818" i="6" s="1"/>
  <c r="AD818" i="6"/>
  <c r="AS818" i="6" s="1"/>
  <c r="AH826" i="6"/>
  <c r="AN826" i="6" s="1"/>
  <c r="AI826" i="6"/>
  <c r="AO826" i="6" s="1"/>
  <c r="AJ826" i="6"/>
  <c r="AP826" i="6" s="1"/>
  <c r="AD826" i="6"/>
  <c r="AS826" i="6" s="1"/>
  <c r="AH834" i="6"/>
  <c r="AN834" i="6" s="1"/>
  <c r="AI834" i="6"/>
  <c r="AO834" i="6" s="1"/>
  <c r="AJ834" i="6"/>
  <c r="AP834" i="6" s="1"/>
  <c r="AD834" i="6"/>
  <c r="AS834" i="6" s="1"/>
  <c r="AH842" i="6"/>
  <c r="AN842" i="6" s="1"/>
  <c r="AI842" i="6"/>
  <c r="AO842" i="6" s="1"/>
  <c r="AJ842" i="6"/>
  <c r="AP842" i="6" s="1"/>
  <c r="AD842" i="6"/>
  <c r="AS842" i="6" s="1"/>
  <c r="AH850" i="6"/>
  <c r="AN850" i="6" s="1"/>
  <c r="AI850" i="6"/>
  <c r="AO850" i="6" s="1"/>
  <c r="AJ850" i="6"/>
  <c r="AP850" i="6" s="1"/>
  <c r="AD850" i="6"/>
  <c r="AS850" i="6" s="1"/>
  <c r="AH858" i="6"/>
  <c r="AN858" i="6" s="1"/>
  <c r="AI858" i="6"/>
  <c r="AO858" i="6" s="1"/>
  <c r="AJ858" i="6"/>
  <c r="AP858" i="6" s="1"/>
  <c r="AD858" i="6"/>
  <c r="AS858" i="6" s="1"/>
  <c r="AH866" i="6"/>
  <c r="AN866" i="6" s="1"/>
  <c r="AI866" i="6"/>
  <c r="AO866" i="6" s="1"/>
  <c r="AJ866" i="6"/>
  <c r="AP866" i="6" s="1"/>
  <c r="AD866" i="6"/>
  <c r="AS866" i="6" s="1"/>
  <c r="AH874" i="6"/>
  <c r="AN874" i="6" s="1"/>
  <c r="AI874" i="6"/>
  <c r="AO874" i="6" s="1"/>
  <c r="AJ874" i="6"/>
  <c r="AP874" i="6" s="1"/>
  <c r="AD874" i="6"/>
  <c r="AS874" i="6" s="1"/>
  <c r="AH882" i="6"/>
  <c r="AN882" i="6" s="1"/>
  <c r="AI882" i="6"/>
  <c r="AO882" i="6" s="1"/>
  <c r="AJ882" i="6"/>
  <c r="AP882" i="6" s="1"/>
  <c r="AD882" i="6"/>
  <c r="AS882" i="6" s="1"/>
  <c r="AH890" i="6"/>
  <c r="AN890" i="6" s="1"/>
  <c r="AI890" i="6"/>
  <c r="AO890" i="6" s="1"/>
  <c r="AJ890" i="6"/>
  <c r="AP890" i="6" s="1"/>
  <c r="AD890" i="6"/>
  <c r="AS890" i="6" s="1"/>
  <c r="AH898" i="6"/>
  <c r="AN898" i="6" s="1"/>
  <c r="AI898" i="6"/>
  <c r="AO898" i="6" s="1"/>
  <c r="AJ898" i="6"/>
  <c r="AP898" i="6" s="1"/>
  <c r="AD898" i="6"/>
  <c r="AS898" i="6" s="1"/>
  <c r="AH906" i="6"/>
  <c r="AN906" i="6" s="1"/>
  <c r="AI906" i="6"/>
  <c r="AO906" i="6" s="1"/>
  <c r="AJ906" i="6"/>
  <c r="AP906" i="6" s="1"/>
  <c r="AD906" i="6"/>
  <c r="AS906" i="6" s="1"/>
  <c r="AH914" i="6"/>
  <c r="AN914" i="6" s="1"/>
  <c r="AI914" i="6"/>
  <c r="AO914" i="6" s="1"/>
  <c r="AJ914" i="6"/>
  <c r="AP914" i="6" s="1"/>
  <c r="AD914" i="6"/>
  <c r="AS914" i="6" s="1"/>
  <c r="AH922" i="6"/>
  <c r="AN922" i="6" s="1"/>
  <c r="AI922" i="6"/>
  <c r="AO922" i="6" s="1"/>
  <c r="AJ922" i="6"/>
  <c r="AP922" i="6" s="1"/>
  <c r="AD922" i="6"/>
  <c r="AS922" i="6" s="1"/>
  <c r="AH930" i="6"/>
  <c r="AN930" i="6" s="1"/>
  <c r="AI930" i="6"/>
  <c r="AO930" i="6" s="1"/>
  <c r="AJ930" i="6"/>
  <c r="AP930" i="6" s="1"/>
  <c r="AD930" i="6"/>
  <c r="AS930" i="6" s="1"/>
  <c r="AH938" i="6"/>
  <c r="AN938" i="6" s="1"/>
  <c r="AI938" i="6"/>
  <c r="AO938" i="6" s="1"/>
  <c r="AJ938" i="6"/>
  <c r="AP938" i="6" s="1"/>
  <c r="AD938" i="6"/>
  <c r="AS938" i="6" s="1"/>
  <c r="AH946" i="6"/>
  <c r="AN946" i="6" s="1"/>
  <c r="AI946" i="6"/>
  <c r="AO946" i="6" s="1"/>
  <c r="AJ946" i="6"/>
  <c r="AP946" i="6" s="1"/>
  <c r="AD946" i="6"/>
  <c r="AS946" i="6" s="1"/>
  <c r="AH954" i="6"/>
  <c r="AN954" i="6" s="1"/>
  <c r="AI954" i="6"/>
  <c r="AO954" i="6" s="1"/>
  <c r="AJ954" i="6"/>
  <c r="AP954" i="6" s="1"/>
  <c r="AD954" i="6"/>
  <c r="AS954" i="6" s="1"/>
  <c r="AH962" i="6"/>
  <c r="AN962" i="6" s="1"/>
  <c r="AI962" i="6"/>
  <c r="AO962" i="6" s="1"/>
  <c r="AJ962" i="6"/>
  <c r="AP962" i="6" s="1"/>
  <c r="AH970" i="6"/>
  <c r="AN970" i="6" s="1"/>
  <c r="AI970" i="6"/>
  <c r="AO970" i="6" s="1"/>
  <c r="AJ970" i="6"/>
  <c r="AP970" i="6" s="1"/>
  <c r="AH978" i="6"/>
  <c r="AN978" i="6" s="1"/>
  <c r="AI978" i="6"/>
  <c r="AO978" i="6" s="1"/>
  <c r="AJ978" i="6"/>
  <c r="AP978" i="6" s="1"/>
  <c r="AH986" i="6"/>
  <c r="AN986" i="6" s="1"/>
  <c r="AI986" i="6"/>
  <c r="AO986" i="6" s="1"/>
  <c r="AJ986" i="6"/>
  <c r="AP986" i="6" s="1"/>
  <c r="AH994" i="6"/>
  <c r="AN994" i="6" s="1"/>
  <c r="AI994" i="6"/>
  <c r="AO994" i="6" s="1"/>
  <c r="AJ994" i="6"/>
  <c r="AP994" i="6" s="1"/>
  <c r="AH1002" i="6"/>
  <c r="AN1002" i="6" s="1"/>
  <c r="AI1002" i="6"/>
  <c r="AO1002" i="6" s="1"/>
  <c r="AJ1002" i="6"/>
  <c r="AP1002" i="6" s="1"/>
  <c r="AD6" i="6"/>
  <c r="AD951" i="6"/>
  <c r="AS951" i="6" s="1"/>
  <c r="AB948" i="6"/>
  <c r="AQ948" i="6" s="1"/>
  <c r="AC937" i="6"/>
  <c r="AR937" i="6" s="1"/>
  <c r="AC930" i="6"/>
  <c r="AR930" i="6" s="1"/>
  <c r="AD919" i="6"/>
  <c r="AS919" i="6" s="1"/>
  <c r="AB916" i="6"/>
  <c r="AQ916" i="6" s="1"/>
  <c r="AC905" i="6"/>
  <c r="AR905" i="6" s="1"/>
  <c r="AC898" i="6"/>
  <c r="AR898" i="6" s="1"/>
  <c r="AD887" i="6"/>
  <c r="AS887" i="6" s="1"/>
  <c r="AB884" i="6"/>
  <c r="AQ884" i="6" s="1"/>
  <c r="AC873" i="6"/>
  <c r="AR873" i="6" s="1"/>
  <c r="AC866" i="6"/>
  <c r="AR866" i="6" s="1"/>
  <c r="AD855" i="6"/>
  <c r="AS855" i="6" s="1"/>
  <c r="AB852" i="6"/>
  <c r="AQ852" i="6" s="1"/>
  <c r="AC841" i="6"/>
  <c r="AR841" i="6" s="1"/>
  <c r="AC834" i="6"/>
  <c r="AR834" i="6" s="1"/>
  <c r="AD823" i="6"/>
  <c r="AS823" i="6" s="1"/>
  <c r="AB820" i="6"/>
  <c r="AQ820" i="6" s="1"/>
  <c r="AC809" i="6"/>
  <c r="AR809" i="6" s="1"/>
  <c r="AC802" i="6"/>
  <c r="AR802" i="6" s="1"/>
  <c r="AD791" i="6"/>
  <c r="AS791" i="6" s="1"/>
  <c r="AC769" i="6"/>
  <c r="AR769" i="6" s="1"/>
  <c r="AB764" i="6"/>
  <c r="AQ764" i="6" s="1"/>
  <c r="AC753" i="6"/>
  <c r="AR753" i="6" s="1"/>
  <c r="AB748" i="6"/>
  <c r="AQ748" i="6" s="1"/>
  <c r="AC737" i="6"/>
  <c r="AR737" i="6" s="1"/>
  <c r="AB732" i="6"/>
  <c r="AQ732" i="6" s="1"/>
  <c r="AC721" i="6"/>
  <c r="AR721" i="6" s="1"/>
  <c r="AB716" i="6"/>
  <c r="AQ716" i="6" s="1"/>
  <c r="AC705" i="6"/>
  <c r="AR705" i="6" s="1"/>
  <c r="AC698" i="6"/>
  <c r="AR698" i="6" s="1"/>
  <c r="AC690" i="6"/>
  <c r="AR690" i="6" s="1"/>
  <c r="AD655" i="6"/>
  <c r="AC634" i="6"/>
  <c r="AR634" i="6" s="1"/>
  <c r="AD591" i="6"/>
  <c r="AC570" i="6"/>
  <c r="AR570" i="6" s="1"/>
  <c r="AD527" i="6"/>
  <c r="AS527" i="6" s="1"/>
  <c r="AD495" i="6"/>
  <c r="AS495" i="6" s="1"/>
  <c r="AF881" i="6"/>
  <c r="AF833" i="6"/>
  <c r="AG812" i="6"/>
  <c r="AF803" i="6"/>
  <c r="AF586" i="6"/>
  <c r="AF308" i="6"/>
  <c r="AF405" i="6"/>
  <c r="AF758" i="6"/>
  <c r="AE695" i="6"/>
  <c r="T950" i="6"/>
  <c r="AF708" i="6"/>
  <c r="AG981" i="6"/>
  <c r="AG910" i="6"/>
  <c r="AG565" i="6"/>
  <c r="AE564" i="6"/>
  <c r="AG578" i="6"/>
  <c r="AG554" i="6"/>
  <c r="AG460" i="6"/>
  <c r="AF351" i="6"/>
  <c r="AF609" i="6"/>
  <c r="T466" i="6"/>
  <c r="AG421" i="6"/>
  <c r="AF380" i="6"/>
  <c r="AF356" i="6"/>
  <c r="AG784" i="6"/>
  <c r="AE735" i="6"/>
  <c r="AG728" i="6"/>
  <c r="AF860" i="6"/>
  <c r="AF852" i="6"/>
  <c r="AF844" i="6"/>
  <c r="AF836" i="6"/>
  <c r="AF792" i="6"/>
  <c r="AF788" i="6"/>
  <c r="AF752" i="6"/>
  <c r="AG737" i="6"/>
  <c r="AG346" i="6"/>
  <c r="AG753" i="6"/>
  <c r="AG525" i="6"/>
  <c r="AE524" i="6"/>
  <c r="AG517" i="6"/>
  <c r="AE508" i="6"/>
  <c r="AG388" i="6"/>
  <c r="AG878" i="6"/>
  <c r="AG862" i="6"/>
  <c r="AG858" i="6"/>
  <c r="AG822" i="6"/>
  <c r="AG437" i="6"/>
  <c r="AF959" i="6"/>
  <c r="AF935" i="6"/>
  <c r="W801" i="6"/>
  <c r="J801" i="6" s="1"/>
  <c r="AF790" i="6"/>
  <c r="AG763" i="6"/>
  <c r="X363" i="6"/>
  <c r="AG653" i="6"/>
  <c r="AG674" i="6"/>
  <c r="AE673" i="6"/>
  <c r="AF661" i="6"/>
  <c r="AG436" i="6"/>
  <c r="AG934" i="6"/>
  <c r="AG922" i="6"/>
  <c r="AF913" i="6"/>
  <c r="AG849" i="6"/>
  <c r="AG841" i="6"/>
  <c r="AG816" i="6"/>
  <c r="AG618" i="6"/>
  <c r="W972" i="6"/>
  <c r="J972" i="6" s="1"/>
  <c r="AG923" i="6"/>
  <c r="AE754" i="6"/>
  <c r="AF729" i="6"/>
  <c r="AG692" i="6"/>
  <c r="AE973" i="6"/>
  <c r="AE1002" i="6"/>
  <c r="AG992" i="6"/>
  <c r="AF963" i="6"/>
  <c r="AG871" i="6"/>
  <c r="AF956" i="6"/>
  <c r="AF952" i="6"/>
  <c r="AF940" i="6"/>
  <c r="AF916" i="6"/>
  <c r="AG888" i="6"/>
  <c r="AF818" i="6"/>
  <c r="W737" i="6"/>
  <c r="J737" i="6" s="1"/>
  <c r="AF579" i="6"/>
  <c r="AG909" i="6"/>
  <c r="AG905" i="6"/>
  <c r="AG893" i="6"/>
  <c r="AG889" i="6"/>
  <c r="AG795" i="6"/>
  <c r="AE790" i="6"/>
  <c r="AF698" i="6"/>
  <c r="W660" i="6"/>
  <c r="J660" i="6" s="1"/>
  <c r="AF617" i="6"/>
  <c r="AF626" i="6"/>
  <c r="AF597" i="6"/>
  <c r="AG471" i="6"/>
  <c r="AF413" i="6"/>
  <c r="AG377" i="6"/>
  <c r="AG373" i="6"/>
  <c r="AG369" i="6"/>
  <c r="AG361" i="6"/>
  <c r="AG300" i="6"/>
  <c r="AG594" i="6"/>
  <c r="AG586" i="6"/>
  <c r="AF483" i="6"/>
  <c r="W445" i="6"/>
  <c r="J445" i="6" s="1"/>
  <c r="T277" i="6"/>
  <c r="AG781" i="6"/>
  <c r="T778" i="6"/>
  <c r="AF777" i="6"/>
  <c r="AG777" i="6"/>
  <c r="AF692" i="6"/>
  <c r="AF652" i="6"/>
  <c r="X592" i="6"/>
  <c r="AF577" i="6"/>
  <c r="AG504" i="6"/>
  <c r="AG496" i="6"/>
  <c r="AG468" i="6"/>
  <c r="AG464" i="6"/>
  <c r="AF439" i="6"/>
  <c r="AF353" i="6"/>
  <c r="AF321" i="6"/>
  <c r="AF228" i="6"/>
  <c r="AG657" i="6"/>
  <c r="AG637" i="6"/>
  <c r="AE628" i="6"/>
  <c r="AF509" i="6"/>
  <c r="AG505" i="6"/>
  <c r="AG501" i="6"/>
  <c r="AG306" i="6"/>
  <c r="X475" i="6"/>
  <c r="AG999" i="6"/>
  <c r="AF990" i="6"/>
  <c r="AF974" i="6"/>
  <c r="AG988" i="6"/>
  <c r="AG980" i="6"/>
  <c r="AF910" i="6"/>
  <c r="AG902" i="6"/>
  <c r="AG885" i="6"/>
  <c r="AE884" i="6"/>
  <c r="AG881" i="6"/>
  <c r="AF880" i="6"/>
  <c r="AG848" i="6"/>
  <c r="AG836" i="6"/>
  <c r="AE737" i="6"/>
  <c r="AG730" i="6"/>
  <c r="AF682" i="6"/>
  <c r="AG600" i="6"/>
  <c r="AG528" i="6"/>
  <c r="AF972" i="6"/>
  <c r="AF964" i="6"/>
  <c r="AG956" i="6"/>
  <c r="AG952" i="6"/>
  <c r="AG944" i="6"/>
  <c r="AE943" i="6"/>
  <c r="AG895" i="6"/>
  <c r="AG886" i="6"/>
  <c r="AG829" i="6"/>
  <c r="AG793" i="6"/>
  <c r="T785" i="6"/>
  <c r="AF479" i="6"/>
  <c r="T915" i="6"/>
  <c r="X477" i="6"/>
  <c r="H477" i="6" s="1"/>
  <c r="AG401" i="6"/>
  <c r="AF989" i="6"/>
  <c r="AF965" i="6"/>
  <c r="AG929" i="6"/>
  <c r="AF917" i="6"/>
  <c r="W884" i="6"/>
  <c r="J884" i="6" s="1"/>
  <c r="AF869" i="6"/>
  <c r="AF857" i="6"/>
  <c r="AF849" i="6"/>
  <c r="AF825" i="6"/>
  <c r="AE807" i="6"/>
  <c r="W806" i="6"/>
  <c r="J806" i="6" s="1"/>
  <c r="AF784" i="6"/>
  <c r="AG740" i="6"/>
  <c r="AG705" i="6"/>
  <c r="AF700" i="6"/>
  <c r="AF696" i="6"/>
  <c r="AG645" i="6"/>
  <c r="AG641" i="6"/>
  <c r="AG481" i="6"/>
  <c r="AG813" i="6"/>
  <c r="W722" i="6"/>
  <c r="J722" i="6" s="1"/>
  <c r="AF476" i="6"/>
  <c r="AG348" i="6"/>
  <c r="AF938" i="6"/>
  <c r="AF801" i="6"/>
  <c r="AE676" i="6"/>
  <c r="AG642" i="6"/>
  <c r="AG581" i="6"/>
  <c r="AF377" i="6"/>
  <c r="AG955" i="6"/>
  <c r="AE954" i="6"/>
  <c r="AG951" i="6"/>
  <c r="AF909" i="6"/>
  <c r="AF795" i="6"/>
  <c r="W780" i="6"/>
  <c r="J780" i="6" s="1"/>
  <c r="W767" i="6"/>
  <c r="J767" i="6" s="1"/>
  <c r="AG738" i="6"/>
  <c r="AF681" i="6"/>
  <c r="AG604" i="6"/>
  <c r="AF536" i="6"/>
  <c r="AF411" i="6"/>
  <c r="AE465" i="6"/>
  <c r="AG337" i="6"/>
  <c r="AG329" i="6"/>
  <c r="AG283" i="6"/>
  <c r="AG193" i="6"/>
  <c r="AG380" i="6"/>
  <c r="AF354" i="6"/>
  <c r="AG301" i="6"/>
  <c r="AG280" i="6"/>
  <c r="AG402" i="6"/>
  <c r="W349" i="6"/>
  <c r="J349" i="6" s="1"/>
  <c r="AG289" i="6"/>
  <c r="AG244" i="6"/>
  <c r="AG228" i="6"/>
  <c r="AG986" i="6"/>
  <c r="AF966" i="6"/>
  <c r="AG966" i="6"/>
  <c r="AF945" i="6"/>
  <c r="AG941" i="6"/>
  <c r="AE940" i="6"/>
  <c r="AG937" i="6"/>
  <c r="AG1004" i="6"/>
  <c r="AF999" i="6"/>
  <c r="AG978" i="6"/>
  <c r="AF962" i="6"/>
  <c r="AG958" i="6"/>
  <c r="AG954" i="6"/>
  <c r="AE953" i="6"/>
  <c r="AG946" i="6"/>
  <c r="AG983" i="6"/>
  <c r="AF982" i="6"/>
  <c r="AG972" i="6"/>
  <c r="T970" i="6"/>
  <c r="T968" i="6"/>
  <c r="AF967" i="6"/>
  <c r="W965" i="6"/>
  <c r="J965" i="6" s="1"/>
  <c r="AF934" i="6"/>
  <c r="AG921" i="6"/>
  <c r="AE967" i="6"/>
  <c r="AG964" i="6"/>
  <c r="AF955" i="6"/>
  <c r="AF951" i="6"/>
  <c r="AF943" i="6"/>
  <c r="AF944" i="6"/>
  <c r="AG940" i="6"/>
  <c r="AE934" i="6"/>
  <c r="AF931" i="6"/>
  <c r="AG931" i="6"/>
  <c r="AF930" i="6"/>
  <c r="AG879" i="6"/>
  <c r="AF870" i="6"/>
  <c r="AF866" i="6"/>
  <c r="AF862" i="6"/>
  <c r="AF850" i="6"/>
  <c r="AG837" i="6"/>
  <c r="AG833" i="6"/>
  <c r="AG827" i="6"/>
  <c r="AE906" i="6"/>
  <c r="AF893" i="6"/>
  <c r="AF889" i="6"/>
  <c r="AF884" i="6"/>
  <c r="AG859" i="6"/>
  <c r="AG855" i="6"/>
  <c r="AG828" i="6"/>
  <c r="AE812" i="6"/>
  <c r="AF812" i="6"/>
  <c r="AF802" i="6"/>
  <c r="AG797" i="6"/>
  <c r="AG758" i="6"/>
  <c r="AF746" i="6"/>
  <c r="AG716" i="6"/>
  <c r="AF703" i="6"/>
  <c r="AG697" i="6"/>
  <c r="W690" i="6"/>
  <c r="J690" i="6" s="1"/>
  <c r="AF679" i="6"/>
  <c r="AE674" i="6"/>
  <c r="AE660" i="6"/>
  <c r="AG656" i="6"/>
  <c r="W925" i="6"/>
  <c r="J925" i="6" s="1"/>
  <c r="W916" i="6"/>
  <c r="J916" i="6" s="1"/>
  <c r="AG908" i="6"/>
  <c r="AG899" i="6"/>
  <c r="AG894" i="6"/>
  <c r="AF871" i="6"/>
  <c r="AF867" i="6"/>
  <c r="W911" i="6"/>
  <c r="J911" i="6" s="1"/>
  <c r="AF908" i="6"/>
  <c r="W902" i="6"/>
  <c r="J902" i="6" s="1"/>
  <c r="AF890" i="6"/>
  <c r="AG887" i="6"/>
  <c r="AF885" i="6"/>
  <c r="AE871" i="6"/>
  <c r="AF868" i="6"/>
  <c r="AF856" i="6"/>
  <c r="AG825" i="6"/>
  <c r="AF684" i="6"/>
  <c r="AF937" i="6"/>
  <c r="T925" i="6"/>
  <c r="AE913" i="6"/>
  <c r="AG785" i="6"/>
  <c r="AE782" i="6"/>
  <c r="X756" i="6"/>
  <c r="T733" i="6"/>
  <c r="X719" i="6"/>
  <c r="AG718" i="6"/>
  <c r="AF676" i="6"/>
  <c r="AG933" i="6"/>
  <c r="AG920" i="6"/>
  <c r="AG897" i="6"/>
  <c r="AF891" i="6"/>
  <c r="AF887" i="6"/>
  <c r="AF877" i="6"/>
  <c r="AF873" i="6"/>
  <c r="AG873" i="6"/>
  <c r="AG857" i="6"/>
  <c r="AF835" i="6"/>
  <c r="AF830" i="6"/>
  <c r="AG745" i="6"/>
  <c r="AG734" i="6"/>
  <c r="AG733" i="6"/>
  <c r="AE732" i="6"/>
  <c r="AG724" i="6"/>
  <c r="T629" i="6"/>
  <c r="AF892" i="6"/>
  <c r="AF756" i="6"/>
  <c r="AF733" i="6"/>
  <c r="AG687" i="6"/>
  <c r="AG668" i="6"/>
  <c r="AF660" i="6"/>
  <c r="AF646" i="6"/>
  <c r="AE641" i="6"/>
  <c r="AG649" i="6"/>
  <c r="AG613" i="6"/>
  <c r="AE612" i="6"/>
  <c r="T589" i="6"/>
  <c r="AF573" i="6"/>
  <c r="AF553" i="6"/>
  <c r="AG541" i="6"/>
  <c r="AF532" i="6"/>
  <c r="AG515" i="6"/>
  <c r="AG514" i="6"/>
  <c r="AF508" i="6"/>
  <c r="X497" i="6"/>
  <c r="H497" i="6" s="1"/>
  <c r="AG472" i="6"/>
  <c r="X605" i="6"/>
  <c r="H605" i="6" s="1"/>
  <c r="AF594" i="6"/>
  <c r="AG579" i="6"/>
  <c r="AE537" i="6"/>
  <c r="AG509" i="6"/>
  <c r="AF472" i="6"/>
  <c r="AG443" i="6"/>
  <c r="AG465" i="6"/>
  <c r="AF460" i="6"/>
  <c r="AF425" i="6"/>
  <c r="AG634" i="6"/>
  <c r="AF633" i="6"/>
  <c r="AF562" i="6"/>
  <c r="AG557" i="6"/>
  <c r="AG548" i="6"/>
  <c r="AF547" i="6"/>
  <c r="AF539" i="6"/>
  <c r="AG539" i="6"/>
  <c r="AF516" i="6"/>
  <c r="AG507" i="6"/>
  <c r="AG485" i="6"/>
  <c r="AF484" i="6"/>
  <c r="AG461" i="6"/>
  <c r="AG457" i="6"/>
  <c r="AG452" i="6"/>
  <c r="AG444" i="6"/>
  <c r="T441" i="6"/>
  <c r="AF666" i="6"/>
  <c r="AG663" i="6"/>
  <c r="AF653" i="6"/>
  <c r="AE652" i="6"/>
  <c r="AG644" i="6"/>
  <c r="AG626" i="6"/>
  <c r="AF621" i="6"/>
  <c r="AG621" i="6"/>
  <c r="AE620" i="6"/>
  <c r="AG607" i="6"/>
  <c r="AG592" i="6"/>
  <c r="AF517" i="6"/>
  <c r="AG503" i="6"/>
  <c r="AF453" i="6"/>
  <c r="AG453" i="6"/>
  <c r="AG445" i="6"/>
  <c r="AG413" i="6"/>
  <c r="AF385" i="6"/>
  <c r="X353" i="6"/>
  <c r="H353" i="6" s="1"/>
  <c r="AF345" i="6"/>
  <c r="T297" i="6"/>
  <c r="AG288" i="6"/>
  <c r="AE269" i="6"/>
  <c r="AG353" i="6"/>
  <c r="AE264" i="6"/>
  <c r="AF364" i="6"/>
  <c r="AF284" i="6"/>
  <c r="AG433" i="6"/>
  <c r="X424" i="6"/>
  <c r="H424" i="6" s="1"/>
  <c r="AG397" i="6"/>
  <c r="AF343" i="6"/>
  <c r="AF303" i="6"/>
  <c r="AG420" i="6"/>
  <c r="AG357" i="6"/>
  <c r="T328" i="6"/>
  <c r="AG322" i="6"/>
  <c r="AF313" i="6"/>
  <c r="AE308" i="6"/>
  <c r="W297" i="6"/>
  <c r="J297" i="6" s="1"/>
  <c r="AE361" i="6"/>
  <c r="AE340" i="6"/>
  <c r="AG7" i="6"/>
  <c r="AF991" i="6"/>
  <c r="AE956" i="6"/>
  <c r="AE945" i="6"/>
  <c r="AF929" i="6"/>
  <c r="AG924" i="6"/>
  <c r="AG911" i="6"/>
  <c r="AE910" i="6"/>
  <c r="AG900" i="6"/>
  <c r="AG853" i="6"/>
  <c r="AG842" i="6"/>
  <c r="AF810" i="6"/>
  <c r="AG786" i="6"/>
  <c r="AE783" i="6"/>
  <c r="W755" i="6"/>
  <c r="J755" i="6" s="1"/>
  <c r="AG741" i="6"/>
  <c r="AG667" i="6"/>
  <c r="AF644" i="6"/>
  <c r="AF485" i="6"/>
  <c r="AG1002" i="6"/>
  <c r="AF1001" i="6"/>
  <c r="AG987" i="6"/>
  <c r="AG977" i="6"/>
  <c r="AF975" i="6"/>
  <c r="AG975" i="6"/>
  <c r="AF973" i="6"/>
  <c r="AG962" i="6"/>
  <c r="AF957" i="6"/>
  <c r="AF953" i="6"/>
  <c r="W940" i="6"/>
  <c r="J940" i="6" s="1"/>
  <c r="AG935" i="6"/>
  <c r="AF926" i="6"/>
  <c r="AG926" i="6"/>
  <c r="AF923" i="6"/>
  <c r="AG860" i="6"/>
  <c r="AF859" i="6"/>
  <c r="AF853" i="6"/>
  <c r="AG823" i="6"/>
  <c r="W819" i="6"/>
  <c r="J819" i="6" s="1"/>
  <c r="AF816" i="6"/>
  <c r="AG791" i="6"/>
  <c r="AE762" i="6"/>
  <c r="AG682" i="6"/>
  <c r="AF677" i="6"/>
  <c r="AF649" i="6"/>
  <c r="AF581" i="6"/>
  <c r="AF946" i="6"/>
  <c r="AG1003" i="6"/>
  <c r="AG998" i="6"/>
  <c r="AF997" i="6"/>
  <c r="AG994" i="6"/>
  <c r="AF993" i="6"/>
  <c r="AE987" i="6"/>
  <c r="AE982" i="6"/>
  <c r="AE962" i="6"/>
  <c r="AG914" i="6"/>
  <c r="AE886" i="6"/>
  <c r="AG870" i="6"/>
  <c r="AG865" i="6"/>
  <c r="AG861" i="6"/>
  <c r="AG856" i="6"/>
  <c r="AF831" i="6"/>
  <c r="AG814" i="6"/>
  <c r="AG804" i="6"/>
  <c r="AG749" i="6"/>
  <c r="AF602" i="6"/>
  <c r="T839" i="6"/>
  <c r="AG917" i="6"/>
  <c r="AF876" i="6"/>
  <c r="AG748" i="6"/>
  <c r="AG996" i="6"/>
  <c r="AF961" i="6"/>
  <c r="AE938" i="6"/>
  <c r="AG1000" i="6"/>
  <c r="AG995" i="6"/>
  <c r="T922" i="6"/>
  <c r="AG845" i="6"/>
  <c r="W836" i="6"/>
  <c r="J836" i="6" s="1"/>
  <c r="T835" i="6"/>
  <c r="AG820" i="6"/>
  <c r="AF814" i="6"/>
  <c r="AG809" i="6"/>
  <c r="AG789" i="6"/>
  <c r="AG756" i="6"/>
  <c r="AG717" i="6"/>
  <c r="AF632" i="6"/>
  <c r="AG628" i="6"/>
  <c r="AG925" i="6"/>
  <c r="AF791" i="6"/>
  <c r="AG991" i="6"/>
  <c r="AG961" i="6"/>
  <c r="AG948" i="6"/>
  <c r="AG863" i="6"/>
  <c r="AF799" i="6"/>
  <c r="AF785" i="6"/>
  <c r="AG750" i="6"/>
  <c r="AF732" i="6"/>
  <c r="AF728" i="6"/>
  <c r="AG727" i="6"/>
  <c r="AE726" i="6"/>
  <c r="AF958" i="6"/>
  <c r="AF950" i="6"/>
  <c r="X945" i="6"/>
  <c r="AG943" i="6"/>
  <c r="AF942" i="6"/>
  <c r="X930" i="6"/>
  <c r="AF905" i="6"/>
  <c r="AG901" i="6"/>
  <c r="AF900" i="6"/>
  <c r="AF865" i="6"/>
  <c r="AF861" i="6"/>
  <c r="AG838" i="6"/>
  <c r="AF837" i="6"/>
  <c r="AG830" i="6"/>
  <c r="AF815" i="6"/>
  <c r="AG805" i="6"/>
  <c r="AF781" i="6"/>
  <c r="W766" i="6"/>
  <c r="J766" i="6" s="1"/>
  <c r="W765" i="6"/>
  <c r="J765" i="6" s="1"/>
  <c r="AG762" i="6"/>
  <c r="AF739" i="6"/>
  <c r="AF716" i="6"/>
  <c r="AF697" i="6"/>
  <c r="AF667" i="6"/>
  <c r="AF655" i="6"/>
  <c r="AG650" i="6"/>
  <c r="AG639" i="6"/>
  <c r="AF605" i="6"/>
  <c r="AF551" i="6"/>
  <c r="AF740" i="6"/>
  <c r="AF717" i="6"/>
  <c r="AG713" i="6"/>
  <c r="AF699" i="6"/>
  <c r="AF693" i="6"/>
  <c r="AF668" i="6"/>
  <c r="AG664" i="6"/>
  <c r="AE663" i="6"/>
  <c r="AG658" i="6"/>
  <c r="AF656" i="6"/>
  <c r="AF613" i="6"/>
  <c r="AF600" i="6"/>
  <c r="AG533" i="6"/>
  <c r="AF513" i="6"/>
  <c r="W761" i="6"/>
  <c r="J761" i="6" s="1"/>
  <c r="AF748" i="6"/>
  <c r="W727" i="6"/>
  <c r="J727" i="6" s="1"/>
  <c r="AF713" i="6"/>
  <c r="AG709" i="6"/>
  <c r="AG708" i="6"/>
  <c r="AF707" i="6"/>
  <c r="AG701" i="6"/>
  <c r="AG700" i="6"/>
  <c r="X681" i="6"/>
  <c r="H681" i="6" s="1"/>
  <c r="AG675" i="6"/>
  <c r="AG669" i="6"/>
  <c r="AF664" i="6"/>
  <c r="W655" i="6"/>
  <c r="J655" i="6" s="1"/>
  <c r="AE618" i="6"/>
  <c r="AG568" i="6"/>
  <c r="AF533" i="6"/>
  <c r="AG792" i="6"/>
  <c r="AF786" i="6"/>
  <c r="AG772" i="6"/>
  <c r="AG765" i="6"/>
  <c r="AE750" i="6"/>
  <c r="AF737" i="6"/>
  <c r="AG731" i="6"/>
  <c r="AG702" i="6"/>
  <c r="AG676" i="6"/>
  <c r="AF675" i="6"/>
  <c r="AF669" i="6"/>
  <c r="AG643" i="6"/>
  <c r="AF625" i="6"/>
  <c r="AF589" i="6"/>
  <c r="AF568" i="6"/>
  <c r="T548" i="6"/>
  <c r="AG547" i="6"/>
  <c r="AF538" i="6"/>
  <c r="AG529" i="6"/>
  <c r="AG803" i="6"/>
  <c r="AF793" i="6"/>
  <c r="AE786" i="6"/>
  <c r="AG780" i="6"/>
  <c r="AG773" i="6"/>
  <c r="AG767" i="6"/>
  <c r="AF765" i="6"/>
  <c r="AG760" i="6"/>
  <c r="T727" i="6"/>
  <c r="AG725" i="6"/>
  <c r="W683" i="6"/>
  <c r="J683" i="6" s="1"/>
  <c r="AG681" i="6"/>
  <c r="AF643" i="6"/>
  <c r="AF569" i="6"/>
  <c r="AG743" i="6"/>
  <c r="AF742" i="6"/>
  <c r="AE734" i="6"/>
  <c r="AG729" i="6"/>
  <c r="AG721" i="6"/>
  <c r="AG720" i="6"/>
  <c r="AF694" i="6"/>
  <c r="AG689" i="6"/>
  <c r="AF688" i="6"/>
  <c r="AG678" i="6"/>
  <c r="AG665" i="6"/>
  <c r="AG660" i="6"/>
  <c r="AF657" i="6"/>
  <c r="AG602" i="6"/>
  <c r="AG571" i="6"/>
  <c r="AG570" i="6"/>
  <c r="AE897" i="6"/>
  <c r="W887" i="6"/>
  <c r="J887" i="6" s="1"/>
  <c r="AF882" i="6"/>
  <c r="AF874" i="6"/>
  <c r="AF863" i="6"/>
  <c r="AF858" i="6"/>
  <c r="AF841" i="6"/>
  <c r="AF834" i="6"/>
  <c r="AG818" i="6"/>
  <c r="AG817" i="6"/>
  <c r="AG801" i="6"/>
  <c r="AF797" i="6"/>
  <c r="AF796" i="6"/>
  <c r="AF789" i="6"/>
  <c r="W787" i="6"/>
  <c r="J787" i="6" s="1"/>
  <c r="AF774" i="6"/>
  <c r="AF773" i="6"/>
  <c r="AF769" i="6"/>
  <c r="AG769" i="6"/>
  <c r="AF767" i="6"/>
  <c r="X757" i="6"/>
  <c r="H757" i="6" s="1"/>
  <c r="AF745" i="6"/>
  <c r="AF743" i="6"/>
  <c r="W725" i="6"/>
  <c r="J725" i="6" s="1"/>
  <c r="AF689" i="6"/>
  <c r="AG666" i="6"/>
  <c r="AF630" i="6"/>
  <c r="AF629" i="6"/>
  <c r="AG611" i="6"/>
  <c r="AG610" i="6"/>
  <c r="AG603" i="6"/>
  <c r="AF601" i="6"/>
  <c r="AG596" i="6"/>
  <c r="AG583" i="6"/>
  <c r="AG492" i="6"/>
  <c r="AG493" i="6"/>
  <c r="AF464" i="6"/>
  <c r="AG473" i="6"/>
  <c r="AG500" i="6"/>
  <c r="AF495" i="6"/>
  <c r="AF493" i="6"/>
  <c r="X481" i="6"/>
  <c r="H481" i="6" s="1"/>
  <c r="AF522" i="6"/>
  <c r="AG497" i="6"/>
  <c r="AG580" i="6"/>
  <c r="AG572" i="6"/>
  <c r="AF571" i="6"/>
  <c r="AF570" i="6"/>
  <c r="AG556" i="6"/>
  <c r="AG535" i="6"/>
  <c r="AG530" i="6"/>
  <c r="AF528" i="6"/>
  <c r="AF504" i="6"/>
  <c r="AF497" i="6"/>
  <c r="AG476" i="6"/>
  <c r="AF465" i="6"/>
  <c r="AF565" i="6"/>
  <c r="AG560" i="6"/>
  <c r="AG549" i="6"/>
  <c r="AG540" i="6"/>
  <c r="AF524" i="6"/>
  <c r="AF489" i="6"/>
  <c r="AG484" i="6"/>
  <c r="AG477" i="6"/>
  <c r="AF466" i="6"/>
  <c r="AF443" i="6"/>
  <c r="AF432" i="6"/>
  <c r="AF396" i="6"/>
  <c r="AF388" i="6"/>
  <c r="W465" i="6"/>
  <c r="J465" i="6" s="1"/>
  <c r="T458" i="6"/>
  <c r="AF397" i="6"/>
  <c r="AG389" i="6"/>
  <c r="AG469" i="6"/>
  <c r="AG450" i="6"/>
  <c r="AF449" i="6"/>
  <c r="AF469" i="6"/>
  <c r="AF437" i="6"/>
  <c r="AF429" i="6"/>
  <c r="AG429" i="6"/>
  <c r="AF428" i="6"/>
  <c r="AG419" i="6"/>
  <c r="AG409" i="6"/>
  <c r="AF408" i="6"/>
  <c r="AG385" i="6"/>
  <c r="T436" i="6"/>
  <c r="AF433" i="6"/>
  <c r="AG425" i="6"/>
  <c r="AF421" i="6"/>
  <c r="AG417" i="6"/>
  <c r="AG405" i="6"/>
  <c r="AG404" i="6"/>
  <c r="W396" i="6"/>
  <c r="J396" i="6" s="1"/>
  <c r="AG394" i="6"/>
  <c r="AF372" i="6"/>
  <c r="AF346" i="6"/>
  <c r="AG428" i="6"/>
  <c r="AF417" i="6"/>
  <c r="AG412" i="6"/>
  <c r="AF393" i="6"/>
  <c r="AG368" i="6"/>
  <c r="AG363" i="6"/>
  <c r="AF338" i="6"/>
  <c r="AG338" i="6"/>
  <c r="AF337" i="6"/>
  <c r="AG333" i="6"/>
  <c r="AG321" i="6"/>
  <c r="AG379" i="6"/>
  <c r="AF329" i="6"/>
  <c r="X317" i="6"/>
  <c r="H317" i="6" s="1"/>
  <c r="X362" i="6"/>
  <c r="H362" i="6" s="1"/>
  <c r="AG345" i="6"/>
  <c r="AF340" i="6"/>
  <c r="X373" i="6"/>
  <c r="H373" i="6" s="1"/>
  <c r="AE289" i="6"/>
  <c r="AF274" i="6"/>
  <c r="T265" i="6"/>
  <c r="AF201" i="6"/>
  <c r="AF314" i="6"/>
  <c r="AG267" i="6"/>
  <c r="AF292" i="6"/>
  <c r="AG281" i="6"/>
  <c r="AG293" i="6"/>
  <c r="AG277" i="6"/>
  <c r="AF257" i="6"/>
  <c r="AG236" i="6"/>
  <c r="AG237" i="6"/>
  <c r="AG229" i="6"/>
  <c r="AG208" i="6"/>
  <c r="AG163" i="6"/>
  <c r="T974" i="6"/>
  <c r="X964" i="6"/>
  <c r="AE961" i="6"/>
  <c r="T948" i="6"/>
  <c r="AE929" i="6"/>
  <c r="X891" i="6"/>
  <c r="AE852" i="6"/>
  <c r="T805" i="6"/>
  <c r="T771" i="6"/>
  <c r="T746" i="6"/>
  <c r="T738" i="6"/>
  <c r="X629" i="6"/>
  <c r="H629" i="6" s="1"/>
  <c r="AE253" i="6"/>
  <c r="AE993" i="6"/>
  <c r="AE969" i="6"/>
  <c r="X950" i="6"/>
  <c r="T949" i="6"/>
  <c r="T824" i="6"/>
  <c r="T730" i="6"/>
  <c r="AE703" i="6"/>
  <c r="T440" i="6"/>
  <c r="X892" i="6"/>
  <c r="H892" i="6" s="1"/>
  <c r="X789" i="6"/>
  <c r="H789" i="6" s="1"/>
  <c r="T775" i="6"/>
  <c r="T740" i="6"/>
  <c r="X738" i="6"/>
  <c r="AE569" i="6"/>
  <c r="AE265" i="6"/>
  <c r="W710" i="6"/>
  <c r="J710" i="6" s="1"/>
  <c r="AE580" i="6"/>
  <c r="W521" i="6"/>
  <c r="J521" i="6" s="1"/>
  <c r="W946" i="6"/>
  <c r="J946" i="6" s="1"/>
  <c r="W841" i="6"/>
  <c r="J841" i="6" s="1"/>
  <c r="AE766" i="6"/>
  <c r="W584" i="6"/>
  <c r="J584" i="6" s="1"/>
  <c r="W559" i="6"/>
  <c r="J559" i="6" s="1"/>
  <c r="AE553" i="6"/>
  <c r="AE401" i="6"/>
  <c r="AE995" i="6"/>
  <c r="W989" i="6"/>
  <c r="J989" i="6" s="1"/>
  <c r="W978" i="6"/>
  <c r="J978" i="6" s="1"/>
  <c r="T887" i="6"/>
  <c r="X886" i="6"/>
  <c r="T762" i="6"/>
  <c r="AE1001" i="6"/>
  <c r="W964" i="6"/>
  <c r="J964" i="6" s="1"/>
  <c r="AE959" i="6"/>
  <c r="X946" i="6"/>
  <c r="H946" i="6" s="1"/>
  <c r="AE905" i="6"/>
  <c r="AE900" i="6"/>
  <c r="AE892" i="6"/>
  <c r="AE860" i="6"/>
  <c r="X848" i="6"/>
  <c r="AE818" i="6"/>
  <c r="AE799" i="6"/>
  <c r="AE798" i="6"/>
  <c r="AE774" i="6"/>
  <c r="AE751" i="6"/>
  <c r="AE738" i="6"/>
  <c r="AE697" i="6"/>
  <c r="T689" i="6"/>
  <c r="T685" i="6"/>
  <c r="X660" i="6"/>
  <c r="H660" i="6" s="1"/>
  <c r="T628" i="6"/>
  <c r="AE604" i="6"/>
  <c r="AE596" i="6"/>
  <c r="AE588" i="6"/>
  <c r="AE585" i="6"/>
  <c r="AE554" i="6"/>
  <c r="W512" i="6"/>
  <c r="J512" i="6" s="1"/>
  <c r="X498" i="6"/>
  <c r="X370" i="6"/>
  <c r="T483" i="6"/>
  <c r="X467" i="6"/>
  <c r="H467" i="6" s="1"/>
  <c r="AE332" i="6"/>
  <c r="AE324" i="6"/>
  <c r="AE316" i="6"/>
  <c r="AE474" i="6"/>
  <c r="AE433" i="6"/>
  <c r="AE383" i="6"/>
  <c r="AE325" i="6"/>
  <c r="AE317" i="6"/>
  <c r="AE304" i="6"/>
  <c r="X281" i="6"/>
  <c r="H281" i="6" s="1"/>
  <c r="W269" i="6"/>
  <c r="J269" i="6" s="1"/>
  <c r="AE212" i="6"/>
  <c r="AE994" i="6"/>
  <c r="W988" i="6"/>
  <c r="J988" i="6" s="1"/>
  <c r="W977" i="6"/>
  <c r="J977" i="6" s="1"/>
  <c r="W976" i="6"/>
  <c r="J976" i="6" s="1"/>
  <c r="W969" i="6"/>
  <c r="J969" i="6" s="1"/>
  <c r="X961" i="6"/>
  <c r="H961" i="6" s="1"/>
  <c r="AE948" i="6"/>
  <c r="AE890" i="6"/>
  <c r="AE874" i="6"/>
  <c r="AE873" i="6"/>
  <c r="W838" i="6"/>
  <c r="J838" i="6" s="1"/>
  <c r="AE823" i="6"/>
  <c r="T820" i="6"/>
  <c r="X819" i="6"/>
  <c r="H819" i="6" s="1"/>
  <c r="X775" i="6"/>
  <c r="H775" i="6" s="1"/>
  <c r="AE758" i="6"/>
  <c r="AE746" i="6"/>
  <c r="AE729" i="6"/>
  <c r="AE711" i="6"/>
  <c r="T680" i="6"/>
  <c r="AE671" i="6"/>
  <c r="T655" i="6"/>
  <c r="T584" i="6"/>
  <c r="AE463" i="6"/>
  <c r="AE457" i="6"/>
  <c r="AE428" i="6"/>
  <c r="AE341" i="6"/>
  <c r="X305" i="6"/>
  <c r="H305" i="6" s="1"/>
  <c r="T292" i="6"/>
  <c r="X241" i="6"/>
  <c r="H241" i="6" s="1"/>
  <c r="AE7" i="6"/>
  <c r="X659" i="6"/>
  <c r="H659" i="6" s="1"/>
  <c r="W641" i="6"/>
  <c r="J641" i="6" s="1"/>
  <c r="T597" i="6"/>
  <c r="AE572" i="6"/>
  <c r="W497" i="6"/>
  <c r="J497" i="6" s="1"/>
  <c r="W378" i="6"/>
  <c r="J378" i="6" s="1"/>
  <c r="AE327" i="6"/>
  <c r="T288" i="6"/>
  <c r="X999" i="6"/>
  <c r="AE991" i="6"/>
  <c r="AE981" i="6"/>
  <c r="W980" i="6"/>
  <c r="J980" i="6" s="1"/>
  <c r="X970" i="6"/>
  <c r="H970" i="6" s="1"/>
  <c r="AE958" i="6"/>
  <c r="W957" i="6"/>
  <c r="J957" i="6" s="1"/>
  <c r="T941" i="6"/>
  <c r="AE937" i="6"/>
  <c r="W934" i="6"/>
  <c r="J934" i="6" s="1"/>
  <c r="T932" i="6"/>
  <c r="AE921" i="6"/>
  <c r="AE889" i="6"/>
  <c r="W854" i="6"/>
  <c r="J854" i="6" s="1"/>
  <c r="AE844" i="6"/>
  <c r="W843" i="6"/>
  <c r="J843" i="6" s="1"/>
  <c r="T802" i="6"/>
  <c r="T989" i="6"/>
  <c r="AE946" i="6"/>
  <c r="X938" i="6"/>
  <c r="H938" i="6" s="1"/>
  <c r="T933" i="6"/>
  <c r="T919" i="6"/>
  <c r="AE916" i="6"/>
  <c r="AE836" i="6"/>
  <c r="T546" i="6"/>
  <c r="AE977" i="6"/>
  <c r="AE976" i="6"/>
  <c r="AE974" i="6"/>
  <c r="W953" i="6"/>
  <c r="J953" i="6" s="1"/>
  <c r="W926" i="6"/>
  <c r="J926" i="6" s="1"/>
  <c r="T920" i="6"/>
  <c r="AE902" i="6"/>
  <c r="AE895" i="6"/>
  <c r="W881" i="6"/>
  <c r="J881" i="6" s="1"/>
  <c r="T986" i="6"/>
  <c r="W974" i="6"/>
  <c r="J974" i="6" s="1"/>
  <c r="AE970" i="6"/>
  <c r="X966" i="6"/>
  <c r="T958" i="6"/>
  <c r="X914" i="6"/>
  <c r="H914" i="6" s="1"/>
  <c r="AE903" i="6"/>
  <c r="AE894" i="6"/>
  <c r="X889" i="6"/>
  <c r="H889" i="6" s="1"/>
  <c r="AE876" i="6"/>
  <c r="X836" i="6"/>
  <c r="T791" i="6"/>
  <c r="T899" i="6"/>
  <c r="X998" i="6"/>
  <c r="AE980" i="6"/>
  <c r="X969" i="6"/>
  <c r="H969" i="6" s="1"/>
  <c r="X949" i="6"/>
  <c r="H949" i="6" s="1"/>
  <c r="AE935" i="6"/>
  <c r="AE930" i="6"/>
  <c r="X900" i="6"/>
  <c r="AE865" i="6"/>
  <c r="W849" i="6"/>
  <c r="J849" i="6" s="1"/>
  <c r="W809" i="6"/>
  <c r="J809" i="6" s="1"/>
  <c r="AE847" i="6"/>
  <c r="AE809" i="6"/>
  <c r="W782" i="6"/>
  <c r="J782" i="6" s="1"/>
  <c r="W777" i="6"/>
  <c r="J777" i="6" s="1"/>
  <c r="AE770" i="6"/>
  <c r="W759" i="6"/>
  <c r="J759" i="6" s="1"/>
  <c r="AE742" i="6"/>
  <c r="T729" i="6"/>
  <c r="AE716" i="6"/>
  <c r="AE710" i="6"/>
  <c r="T644" i="6"/>
  <c r="W613" i="6"/>
  <c r="J613" i="6" s="1"/>
  <c r="W612" i="6"/>
  <c r="J612" i="6" s="1"/>
  <c r="T604" i="6"/>
  <c r="T595" i="6"/>
  <c r="AE538" i="6"/>
  <c r="AE887" i="6"/>
  <c r="AE868" i="6"/>
  <c r="X865" i="6"/>
  <c r="H865" i="6" s="1"/>
  <c r="AE863" i="6"/>
  <c r="AE857" i="6"/>
  <c r="AE839" i="6"/>
  <c r="AE825" i="6"/>
  <c r="T786" i="6"/>
  <c r="T783" i="6"/>
  <c r="T781" i="6"/>
  <c r="W776" i="6"/>
  <c r="J776" i="6" s="1"/>
  <c r="T767" i="6"/>
  <c r="T766" i="6"/>
  <c r="AE761" i="6"/>
  <c r="X758" i="6"/>
  <c r="H758" i="6" s="1"/>
  <c r="T755" i="6"/>
  <c r="X752" i="6"/>
  <c r="T707" i="6"/>
  <c r="W700" i="6"/>
  <c r="J700" i="6" s="1"/>
  <c r="X699" i="6"/>
  <c r="W652" i="6"/>
  <c r="J652" i="6" s="1"/>
  <c r="X637" i="6"/>
  <c r="H637" i="6" s="1"/>
  <c r="W588" i="6"/>
  <c r="J588" i="6" s="1"/>
  <c r="AE570" i="6"/>
  <c r="W569" i="6"/>
  <c r="J569" i="6" s="1"/>
  <c r="X531" i="6"/>
  <c r="H531" i="6" s="1"/>
  <c r="AE922" i="6"/>
  <c r="X884" i="6"/>
  <c r="H884" i="6" s="1"/>
  <c r="X876" i="6"/>
  <c r="AE842" i="6"/>
  <c r="AE828" i="6"/>
  <c r="AE820" i="6"/>
  <c r="X732" i="6"/>
  <c r="H732" i="6" s="1"/>
  <c r="W711" i="6"/>
  <c r="J711" i="6" s="1"/>
  <c r="W703" i="6"/>
  <c r="J703" i="6" s="1"/>
  <c r="AE689" i="6"/>
  <c r="W682" i="6"/>
  <c r="J682" i="6" s="1"/>
  <c r="W681" i="6"/>
  <c r="J681" i="6" s="1"/>
  <c r="X674" i="6"/>
  <c r="W668" i="6"/>
  <c r="J668" i="6" s="1"/>
  <c r="AE658" i="6"/>
  <c r="AE649" i="6"/>
  <c r="AE644" i="6"/>
  <c r="W634" i="6"/>
  <c r="J634" i="6" s="1"/>
  <c r="W593" i="6"/>
  <c r="J593" i="6" s="1"/>
  <c r="T591" i="6"/>
  <c r="T588" i="6"/>
  <c r="X585" i="6"/>
  <c r="H585" i="6" s="1"/>
  <c r="X533" i="6"/>
  <c r="H533" i="6" s="1"/>
  <c r="AE849" i="6"/>
  <c r="T842" i="6"/>
  <c r="AE841" i="6"/>
  <c r="AE806" i="6"/>
  <c r="AE714" i="6"/>
  <c r="AE690" i="6"/>
  <c r="AE666" i="6"/>
  <c r="X617" i="6"/>
  <c r="H617" i="6" s="1"/>
  <c r="T616" i="6"/>
  <c r="X593" i="6"/>
  <c r="H593" i="6" s="1"/>
  <c r="T743" i="6"/>
  <c r="T712" i="6"/>
  <c r="T682" i="6"/>
  <c r="T593" i="6"/>
  <c r="T549" i="6"/>
  <c r="X780" i="6"/>
  <c r="H780" i="6" s="1"/>
  <c r="W751" i="6"/>
  <c r="J751" i="6" s="1"/>
  <c r="X748" i="6"/>
  <c r="H748" i="6" s="1"/>
  <c r="W729" i="6"/>
  <c r="J729" i="6" s="1"/>
  <c r="AE722" i="6"/>
  <c r="X706" i="6"/>
  <c r="W695" i="6"/>
  <c r="J695" i="6" s="1"/>
  <c r="W671" i="6"/>
  <c r="J671" i="6" s="1"/>
  <c r="AE657" i="6"/>
  <c r="W636" i="6"/>
  <c r="J636" i="6" s="1"/>
  <c r="X573" i="6"/>
  <c r="H573" i="6" s="1"/>
  <c r="W553" i="6"/>
  <c r="J553" i="6" s="1"/>
  <c r="AE521" i="6"/>
  <c r="W461" i="6"/>
  <c r="J461" i="6" s="1"/>
  <c r="X460" i="6"/>
  <c r="H460" i="6" s="1"/>
  <c r="W437" i="6"/>
  <c r="J437" i="6" s="1"/>
  <c r="W436" i="6"/>
  <c r="J436" i="6" s="1"/>
  <c r="W413" i="6"/>
  <c r="J413" i="6" s="1"/>
  <c r="AE381" i="6"/>
  <c r="W365" i="6"/>
  <c r="J365" i="6" s="1"/>
  <c r="AE360" i="6"/>
  <c r="W356" i="6"/>
  <c r="J356" i="6" s="1"/>
  <c r="W337" i="6"/>
  <c r="J337" i="6" s="1"/>
  <c r="AE814" i="6"/>
  <c r="W811" i="6"/>
  <c r="J811" i="6" s="1"/>
  <c r="X809" i="6"/>
  <c r="T807" i="6"/>
  <c r="AE785" i="6"/>
  <c r="W779" i="6"/>
  <c r="J779" i="6" s="1"/>
  <c r="AE772" i="6"/>
  <c r="W745" i="6"/>
  <c r="J745" i="6" s="1"/>
  <c r="W743" i="6"/>
  <c r="J743" i="6" s="1"/>
  <c r="W742" i="6"/>
  <c r="J742" i="6" s="1"/>
  <c r="X740" i="6"/>
  <c r="AE700" i="6"/>
  <c r="W697" i="6"/>
  <c r="J697" i="6" s="1"/>
  <c r="AE687" i="6"/>
  <c r="T643" i="6"/>
  <c r="W604" i="6"/>
  <c r="J604" i="6" s="1"/>
  <c r="W580" i="6"/>
  <c r="J580" i="6" s="1"/>
  <c r="AE578" i="6"/>
  <c r="W572" i="6"/>
  <c r="J572" i="6" s="1"/>
  <c r="X571" i="6"/>
  <c r="AE562" i="6"/>
  <c r="AE545" i="6"/>
  <c r="W544" i="6"/>
  <c r="J544" i="6" s="1"/>
  <c r="W533" i="6"/>
  <c r="J533" i="6" s="1"/>
  <c r="AE473" i="6"/>
  <c r="W449" i="6"/>
  <c r="J449" i="6" s="1"/>
  <c r="T435" i="6"/>
  <c r="AE410" i="6"/>
  <c r="AE409" i="6"/>
  <c r="T372" i="6"/>
  <c r="AE339" i="6"/>
  <c r="X324" i="6"/>
  <c r="H324" i="6" s="1"/>
  <c r="W319" i="6"/>
  <c r="J319" i="6" s="1"/>
  <c r="W308" i="6"/>
  <c r="J308" i="6" s="1"/>
  <c r="X474" i="6"/>
  <c r="T439" i="6"/>
  <c r="W397" i="6"/>
  <c r="J397" i="6" s="1"/>
  <c r="AE377" i="6"/>
  <c r="W373" i="6"/>
  <c r="J373" i="6" s="1"/>
  <c r="AE368" i="6"/>
  <c r="AE363" i="6"/>
  <c r="T340" i="6"/>
  <c r="AE434" i="6"/>
  <c r="AE412" i="6"/>
  <c r="T404" i="6"/>
  <c r="AE379" i="6"/>
  <c r="AE378" i="6"/>
  <c r="AE355" i="6"/>
  <c r="X217" i="6"/>
  <c r="AE498" i="6"/>
  <c r="AE490" i="6"/>
  <c r="X484" i="6"/>
  <c r="H484" i="6" s="1"/>
  <c r="X456" i="6"/>
  <c r="H456" i="6" s="1"/>
  <c r="AE420" i="6"/>
  <c r="X466" i="6"/>
  <c r="H466" i="6" s="1"/>
  <c r="X465" i="6"/>
  <c r="H465" i="6" s="1"/>
  <c r="T457" i="6"/>
  <c r="T456" i="6"/>
  <c r="AE417" i="6"/>
  <c r="AE415" i="6"/>
  <c r="AE309" i="6"/>
  <c r="X253" i="6"/>
  <c r="X250" i="6"/>
  <c r="AE203" i="6"/>
  <c r="AE394" i="6"/>
  <c r="AE389" i="6"/>
  <c r="AE388" i="6"/>
  <c r="AE386" i="6"/>
  <c r="T376" i="6"/>
  <c r="AE370" i="6"/>
  <c r="AE369" i="6"/>
  <c r="AE364" i="6"/>
  <c r="AE353" i="6"/>
  <c r="AE315" i="6"/>
  <c r="T301" i="6"/>
  <c r="T300" i="6"/>
  <c r="AE297" i="6"/>
  <c r="W384" i="6"/>
  <c r="J384" i="6" s="1"/>
  <c r="AE365" i="6"/>
  <c r="T364" i="6"/>
  <c r="AE357" i="6"/>
  <c r="W345" i="6"/>
  <c r="J345" i="6" s="1"/>
  <c r="X340" i="6"/>
  <c r="H340" i="6" s="1"/>
  <c r="AE323" i="6"/>
  <c r="T320" i="6"/>
  <c r="AE305" i="6"/>
  <c r="AE985" i="6"/>
  <c r="AE1005" i="6"/>
  <c r="AE966" i="6"/>
  <c r="W990" i="6"/>
  <c r="J990" i="6" s="1"/>
  <c r="AE997" i="6"/>
  <c r="AE998" i="6"/>
  <c r="AE992" i="6"/>
  <c r="AE972" i="6"/>
  <c r="AE964" i="6"/>
  <c r="AE950" i="6"/>
  <c r="T943" i="6"/>
  <c r="AE919" i="6"/>
  <c r="AE1000" i="6"/>
  <c r="AE978" i="6"/>
  <c r="W967" i="6"/>
  <c r="J967" i="6" s="1"/>
  <c r="T954" i="6"/>
  <c r="AE951" i="6"/>
  <c r="AE1003" i="6"/>
  <c r="T990" i="6"/>
  <c r="AE979" i="6"/>
  <c r="T965" i="6"/>
  <c r="T951" i="6"/>
  <c r="T938" i="6"/>
  <c r="W933" i="6"/>
  <c r="J933" i="6" s="1"/>
  <c r="X909" i="6"/>
  <c r="H909" i="6" s="1"/>
  <c r="AE898" i="6"/>
  <c r="X974" i="6"/>
  <c r="AE988" i="6"/>
  <c r="W981" i="6"/>
  <c r="J981" i="6" s="1"/>
  <c r="W979" i="6"/>
  <c r="J979" i="6" s="1"/>
  <c r="X972" i="6"/>
  <c r="X965" i="6"/>
  <c r="T959" i="6"/>
  <c r="AE1004" i="6"/>
  <c r="AE996" i="6"/>
  <c r="AE990" i="6"/>
  <c r="AE989" i="6"/>
  <c r="AE983" i="6"/>
  <c r="W982" i="6"/>
  <c r="J982" i="6" s="1"/>
  <c r="T980" i="6"/>
  <c r="T978" i="6"/>
  <c r="W922" i="6"/>
  <c r="J922" i="6" s="1"/>
  <c r="AE831" i="6"/>
  <c r="X994" i="6"/>
  <c r="AE984" i="6"/>
  <c r="T981" i="6"/>
  <c r="AE942" i="6"/>
  <c r="W879" i="6"/>
  <c r="J879" i="6" s="1"/>
  <c r="W878" i="6"/>
  <c r="J878" i="6" s="1"/>
  <c r="AE866" i="6"/>
  <c r="AE858" i="6"/>
  <c r="W855" i="6"/>
  <c r="J855" i="6" s="1"/>
  <c r="AE850" i="6"/>
  <c r="AE834" i="6"/>
  <c r="AE830" i="6"/>
  <c r="W822" i="6"/>
  <c r="J822" i="6" s="1"/>
  <c r="AE815" i="6"/>
  <c r="AE802" i="6"/>
  <c r="AE794" i="6"/>
  <c r="W793" i="6"/>
  <c r="J793" i="6" s="1"/>
  <c r="AE777" i="6"/>
  <c r="W769" i="6"/>
  <c r="J769" i="6" s="1"/>
  <c r="W705" i="6"/>
  <c r="J705" i="6" s="1"/>
  <c r="X926" i="6"/>
  <c r="W895" i="6"/>
  <c r="J895" i="6" s="1"/>
  <c r="W893" i="6"/>
  <c r="J893" i="6" s="1"/>
  <c r="T888" i="6"/>
  <c r="W885" i="6"/>
  <c r="J885" i="6" s="1"/>
  <c r="X873" i="6"/>
  <c r="T867" i="6"/>
  <c r="T866" i="6"/>
  <c r="W865" i="6"/>
  <c r="J865" i="6" s="1"/>
  <c r="T858" i="6"/>
  <c r="X854" i="6"/>
  <c r="W853" i="6"/>
  <c r="J853" i="6" s="1"/>
  <c r="W851" i="6"/>
  <c r="J851" i="6" s="1"/>
  <c r="W845" i="6"/>
  <c r="J845" i="6" s="1"/>
  <c r="AE838" i="6"/>
  <c r="AE833" i="6"/>
  <c r="W825" i="6"/>
  <c r="J825" i="6" s="1"/>
  <c r="W813" i="6"/>
  <c r="J813" i="6" s="1"/>
  <c r="T810" i="6"/>
  <c r="W799" i="6"/>
  <c r="J799" i="6" s="1"/>
  <c r="W796" i="6"/>
  <c r="J796" i="6" s="1"/>
  <c r="T794" i="6"/>
  <c r="X793" i="6"/>
  <c r="H793" i="6" s="1"/>
  <c r="AE780" i="6"/>
  <c r="AE778" i="6"/>
  <c r="AE775" i="6"/>
  <c r="X763" i="6"/>
  <c r="T735" i="6"/>
  <c r="X923" i="6"/>
  <c r="X922" i="6"/>
  <c r="H922" i="6" s="1"/>
  <c r="T917" i="6"/>
  <c r="W896" i="6"/>
  <c r="J896" i="6" s="1"/>
  <c r="X895" i="6"/>
  <c r="H895" i="6" s="1"/>
  <c r="AE870" i="6"/>
  <c r="AE862" i="6"/>
  <c r="W857" i="6"/>
  <c r="J857" i="6" s="1"/>
  <c r="X853" i="6"/>
  <c r="H853" i="6" s="1"/>
  <c r="W852" i="6"/>
  <c r="J852" i="6" s="1"/>
  <c r="X851" i="6"/>
  <c r="H851" i="6" s="1"/>
  <c r="X846" i="6"/>
  <c r="W844" i="6"/>
  <c r="J844" i="6" s="1"/>
  <c r="X842" i="6"/>
  <c r="X823" i="6"/>
  <c r="X814" i="6"/>
  <c r="H814" i="6" s="1"/>
  <c r="W800" i="6"/>
  <c r="J800" i="6" s="1"/>
  <c r="X796" i="6"/>
  <c r="H796" i="6" s="1"/>
  <c r="AE788" i="6"/>
  <c r="AE679" i="6"/>
  <c r="X934" i="6"/>
  <c r="T895" i="6"/>
  <c r="X887" i="6"/>
  <c r="T885" i="6"/>
  <c r="W870" i="6"/>
  <c r="J870" i="6" s="1"/>
  <c r="X852" i="6"/>
  <c r="H852" i="6" s="1"/>
  <c r="T847" i="6"/>
  <c r="X829" i="6"/>
  <c r="H829" i="6" s="1"/>
  <c r="T823" i="6"/>
  <c r="T799" i="6"/>
  <c r="W785" i="6"/>
  <c r="J785" i="6" s="1"/>
  <c r="W775" i="6"/>
  <c r="J775" i="6" s="1"/>
  <c r="T770" i="6"/>
  <c r="AE759" i="6"/>
  <c r="T756" i="6"/>
  <c r="W750" i="6"/>
  <c r="J750" i="6" s="1"/>
  <c r="AE692" i="6"/>
  <c r="T664" i="6"/>
  <c r="AE516" i="6"/>
  <c r="T936" i="6"/>
  <c r="T817" i="6"/>
  <c r="T788" i="6"/>
  <c r="X773" i="6"/>
  <c r="H773" i="6" s="1"/>
  <c r="AE764" i="6"/>
  <c r="W758" i="6"/>
  <c r="J758" i="6" s="1"/>
  <c r="W753" i="6"/>
  <c r="J753" i="6" s="1"/>
  <c r="W948" i="6"/>
  <c r="J948" i="6" s="1"/>
  <c r="AE932" i="6"/>
  <c r="AE911" i="6"/>
  <c r="AE908" i="6"/>
  <c r="AE882" i="6"/>
  <c r="W875" i="6"/>
  <c r="J875" i="6" s="1"/>
  <c r="T874" i="6"/>
  <c r="AE854" i="6"/>
  <c r="T840" i="6"/>
  <c r="T818" i="6"/>
  <c r="W817" i="6"/>
  <c r="J817" i="6" s="1"/>
  <c r="AE810" i="6"/>
  <c r="AE718" i="6"/>
  <c r="X684" i="6"/>
  <c r="H684" i="6" s="1"/>
  <c r="W657" i="6"/>
  <c r="J657" i="6" s="1"/>
  <c r="W992" i="6"/>
  <c r="J992" i="6" s="1"/>
  <c r="AE986" i="6"/>
  <c r="T982" i="6"/>
  <c r="AE975" i="6"/>
  <c r="W950" i="6"/>
  <c r="J950" i="6" s="1"/>
  <c r="T940" i="6"/>
  <c r="T930" i="6"/>
  <c r="AE927" i="6"/>
  <c r="AE926" i="6"/>
  <c r="AE924" i="6"/>
  <c r="AE918" i="6"/>
  <c r="W909" i="6"/>
  <c r="J909" i="6" s="1"/>
  <c r="X908" i="6"/>
  <c r="AE881" i="6"/>
  <c r="AE879" i="6"/>
  <c r="AE878" i="6"/>
  <c r="AE855" i="6"/>
  <c r="AE846" i="6"/>
  <c r="AE826" i="6"/>
  <c r="AE822" i="6"/>
  <c r="X817" i="6"/>
  <c r="AE804" i="6"/>
  <c r="AE801" i="6"/>
  <c r="AE796" i="6"/>
  <c r="AE793" i="6"/>
  <c r="AE791" i="6"/>
  <c r="W783" i="6"/>
  <c r="J783" i="6" s="1"/>
  <c r="W781" i="6"/>
  <c r="J781" i="6" s="1"/>
  <c r="AE769" i="6"/>
  <c r="AE767" i="6"/>
  <c r="W734" i="6"/>
  <c r="J734" i="6" s="1"/>
  <c r="AE719" i="6"/>
  <c r="W674" i="6"/>
  <c r="J674" i="6" s="1"/>
  <c r="AE594" i="6"/>
  <c r="X581" i="6"/>
  <c r="H581" i="6" s="1"/>
  <c r="W577" i="6"/>
  <c r="J577" i="6" s="1"/>
  <c r="W541" i="6"/>
  <c r="J541" i="6" s="1"/>
  <c r="AE519" i="6"/>
  <c r="W453" i="6"/>
  <c r="J453" i="6" s="1"/>
  <c r="AE441" i="6"/>
  <c r="W427" i="6"/>
  <c r="J427" i="6" s="1"/>
  <c r="W412" i="6"/>
  <c r="J412" i="6" s="1"/>
  <c r="W764" i="6"/>
  <c r="J764" i="6" s="1"/>
  <c r="T751" i="6"/>
  <c r="AE740" i="6"/>
  <c r="T737" i="6"/>
  <c r="AE724" i="6"/>
  <c r="W718" i="6"/>
  <c r="J718" i="6" s="1"/>
  <c r="AE708" i="6"/>
  <c r="W706" i="6"/>
  <c r="J706" i="6" s="1"/>
  <c r="X705" i="6"/>
  <c r="X700" i="6"/>
  <c r="H700" i="6" s="1"/>
  <c r="W689" i="6"/>
  <c r="J689" i="6" s="1"/>
  <c r="AE682" i="6"/>
  <c r="W676" i="6"/>
  <c r="J676" i="6" s="1"/>
  <c r="AE665" i="6"/>
  <c r="W663" i="6"/>
  <c r="J663" i="6" s="1"/>
  <c r="W647" i="6"/>
  <c r="J647" i="6" s="1"/>
  <c r="X635" i="6"/>
  <c r="AE623" i="6"/>
  <c r="W620" i="6"/>
  <c r="J620" i="6" s="1"/>
  <c r="T618" i="6"/>
  <c r="X616" i="6"/>
  <c r="H616" i="6" s="1"/>
  <c r="AE610" i="6"/>
  <c r="AE609" i="6"/>
  <c r="W605" i="6"/>
  <c r="J605" i="6" s="1"/>
  <c r="AE602" i="6"/>
  <c r="AE601" i="6"/>
  <c r="T585" i="6"/>
  <c r="X569" i="6"/>
  <c r="H569" i="6" s="1"/>
  <c r="AE529" i="6"/>
  <c r="W525" i="6"/>
  <c r="J525" i="6" s="1"/>
  <c r="AE492" i="6"/>
  <c r="W489" i="6"/>
  <c r="J489" i="6" s="1"/>
  <c r="AE380" i="6"/>
  <c r="T703" i="6"/>
  <c r="AE698" i="6"/>
  <c r="T690" i="6"/>
  <c r="T666" i="6"/>
  <c r="AE626" i="6"/>
  <c r="T601" i="6"/>
  <c r="T577" i="6"/>
  <c r="W491" i="6"/>
  <c r="J491" i="6" s="1"/>
  <c r="W490" i="6"/>
  <c r="J490" i="6" s="1"/>
  <c r="W481" i="6"/>
  <c r="J481" i="6" s="1"/>
  <c r="X468" i="6"/>
  <c r="H468" i="6" s="1"/>
  <c r="AE756" i="6"/>
  <c r="AE748" i="6"/>
  <c r="AE745" i="6"/>
  <c r="AE743" i="6"/>
  <c r="AE730" i="6"/>
  <c r="AE727" i="6"/>
  <c r="X721" i="6"/>
  <c r="T719" i="6"/>
  <c r="AE681" i="6"/>
  <c r="T675" i="6"/>
  <c r="AE668" i="6"/>
  <c r="AE655" i="6"/>
  <c r="W651" i="6"/>
  <c r="J651" i="6" s="1"/>
  <c r="X649" i="6"/>
  <c r="H649" i="6" s="1"/>
  <c r="X648" i="6"/>
  <c r="H648" i="6" s="1"/>
  <c r="X647" i="6"/>
  <c r="W645" i="6"/>
  <c r="J645" i="6" s="1"/>
  <c r="X641" i="6"/>
  <c r="H641" i="6" s="1"/>
  <c r="AE633" i="6"/>
  <c r="W629" i="6"/>
  <c r="J629" i="6" s="1"/>
  <c r="W628" i="6"/>
  <c r="J628" i="6" s="1"/>
  <c r="T625" i="6"/>
  <c r="T605" i="6"/>
  <c r="X594" i="6"/>
  <c r="H594" i="6" s="1"/>
  <c r="W591" i="6"/>
  <c r="J591" i="6" s="1"/>
  <c r="W587" i="6"/>
  <c r="J587" i="6" s="1"/>
  <c r="AE561" i="6"/>
  <c r="AE559" i="6"/>
  <c r="AE530" i="6"/>
  <c r="W520" i="6"/>
  <c r="J520" i="6" s="1"/>
  <c r="W505" i="6"/>
  <c r="J505" i="6" s="1"/>
  <c r="AE497" i="6"/>
  <c r="W493" i="6"/>
  <c r="J493" i="6" s="1"/>
  <c r="W492" i="6"/>
  <c r="J492" i="6" s="1"/>
  <c r="AE484" i="6"/>
  <c r="T473" i="6"/>
  <c r="T469" i="6"/>
  <c r="AE450" i="6"/>
  <c r="W726" i="6"/>
  <c r="J726" i="6" s="1"/>
  <c r="X722" i="6"/>
  <c r="W692" i="6"/>
  <c r="J692" i="6" s="1"/>
  <c r="X690" i="6"/>
  <c r="H690" i="6" s="1"/>
  <c r="AE684" i="6"/>
  <c r="X666" i="6"/>
  <c r="X653" i="6"/>
  <c r="H653" i="6" s="1"/>
  <c r="AE636" i="6"/>
  <c r="X601" i="6"/>
  <c r="H601" i="6" s="1"/>
  <c r="AE593" i="6"/>
  <c r="W561" i="6"/>
  <c r="J561" i="6" s="1"/>
  <c r="X545" i="6"/>
  <c r="H545" i="6" s="1"/>
  <c r="AE500" i="6"/>
  <c r="T461" i="6"/>
  <c r="T573" i="6"/>
  <c r="AE513" i="6"/>
  <c r="T505" i="6"/>
  <c r="W485" i="6"/>
  <c r="J485" i="6" s="1"/>
  <c r="AE476" i="6"/>
  <c r="AE452" i="6"/>
  <c r="W450" i="6"/>
  <c r="J450" i="6" s="1"/>
  <c r="AE426" i="6"/>
  <c r="X745" i="6"/>
  <c r="H745" i="6" s="1"/>
  <c r="X731" i="6"/>
  <c r="X726" i="6"/>
  <c r="H726" i="6" s="1"/>
  <c r="W713" i="6"/>
  <c r="J713" i="6" s="1"/>
  <c r="X711" i="6"/>
  <c r="H711" i="6" s="1"/>
  <c r="AE706" i="6"/>
  <c r="X698" i="6"/>
  <c r="H698" i="6" s="1"/>
  <c r="X692" i="6"/>
  <c r="H692" i="6" s="1"/>
  <c r="AE686" i="6"/>
  <c r="W684" i="6"/>
  <c r="J684" i="6" s="1"/>
  <c r="W673" i="6"/>
  <c r="J673" i="6" s="1"/>
  <c r="W661" i="6"/>
  <c r="J661" i="6" s="1"/>
  <c r="X658" i="6"/>
  <c r="X652" i="6"/>
  <c r="H652" i="6" s="1"/>
  <c r="X625" i="6"/>
  <c r="H625" i="6" s="1"/>
  <c r="X589" i="6"/>
  <c r="H589" i="6" s="1"/>
  <c r="W586" i="6"/>
  <c r="J586" i="6" s="1"/>
  <c r="T581" i="6"/>
  <c r="AE577" i="6"/>
  <c r="W573" i="6"/>
  <c r="J573" i="6" s="1"/>
  <c r="X520" i="6"/>
  <c r="H520" i="6" s="1"/>
  <c r="W500" i="6"/>
  <c r="J500" i="6" s="1"/>
  <c r="T499" i="6"/>
  <c r="AE489" i="6"/>
  <c r="AE468" i="6"/>
  <c r="W401" i="6"/>
  <c r="J401" i="6" s="1"/>
  <c r="X396" i="6"/>
  <c r="H396" i="6" s="1"/>
  <c r="AE385" i="6"/>
  <c r="AE373" i="6"/>
  <c r="W360" i="6"/>
  <c r="J360" i="6" s="1"/>
  <c r="AE356" i="6"/>
  <c r="W354" i="6"/>
  <c r="J354" i="6" s="1"/>
  <c r="W321" i="6"/>
  <c r="J321" i="6" s="1"/>
  <c r="T413" i="6"/>
  <c r="T412" i="6"/>
  <c r="AE404" i="6"/>
  <c r="AE393" i="6"/>
  <c r="W381" i="6"/>
  <c r="J381" i="6" s="1"/>
  <c r="W380" i="6"/>
  <c r="J380" i="6" s="1"/>
  <c r="T377" i="6"/>
  <c r="AE372" i="6"/>
  <c r="AE367" i="6"/>
  <c r="W355" i="6"/>
  <c r="J355" i="6" s="1"/>
  <c r="AE344" i="6"/>
  <c r="W343" i="6"/>
  <c r="J343" i="6" s="1"/>
  <c r="W340" i="6"/>
  <c r="J340" i="6" s="1"/>
  <c r="W324" i="6"/>
  <c r="J324" i="6" s="1"/>
  <c r="W188" i="6"/>
  <c r="J188" i="6" s="1"/>
  <c r="T401" i="6"/>
  <c r="AE384" i="6"/>
  <c r="T354" i="6"/>
  <c r="T331" i="6"/>
  <c r="T321" i="6"/>
  <c r="AE436" i="6"/>
  <c r="W428" i="6"/>
  <c r="J428" i="6" s="1"/>
  <c r="W405" i="6"/>
  <c r="J405" i="6" s="1"/>
  <c r="T386" i="6"/>
  <c r="T381" i="6"/>
  <c r="W372" i="6"/>
  <c r="J372" i="6" s="1"/>
  <c r="W371" i="6"/>
  <c r="J371" i="6" s="1"/>
  <c r="AE345" i="6"/>
  <c r="W344" i="6"/>
  <c r="J344" i="6" s="1"/>
  <c r="AE328" i="6"/>
  <c r="AE293" i="6"/>
  <c r="T188" i="6"/>
  <c r="AE460" i="6"/>
  <c r="W457" i="6"/>
  <c r="J457" i="6" s="1"/>
  <c r="W456" i="6"/>
  <c r="J456" i="6" s="1"/>
  <c r="T449" i="6"/>
  <c r="W435" i="6"/>
  <c r="J435" i="6" s="1"/>
  <c r="W420" i="6"/>
  <c r="J420" i="6" s="1"/>
  <c r="T408" i="6"/>
  <c r="X403" i="6"/>
  <c r="H403" i="6" s="1"/>
  <c r="AE396" i="6"/>
  <c r="AE349" i="6"/>
  <c r="AE348" i="6"/>
  <c r="AE299" i="6"/>
  <c r="X192" i="6"/>
  <c r="AE144" i="6"/>
  <c r="X435" i="6"/>
  <c r="H435" i="6" s="1"/>
  <c r="X434" i="6"/>
  <c r="T433" i="6"/>
  <c r="X429" i="6"/>
  <c r="H429" i="6" s="1"/>
  <c r="AE425" i="6"/>
  <c r="T371" i="6"/>
  <c r="AE333" i="6"/>
  <c r="X316" i="6"/>
  <c r="H316" i="6" s="1"/>
  <c r="W300" i="6"/>
  <c r="J300" i="6" s="1"/>
  <c r="W282" i="6"/>
  <c r="J282" i="6" s="1"/>
  <c r="X345" i="6"/>
  <c r="H345" i="6" s="1"/>
  <c r="AE284" i="6"/>
  <c r="AE196" i="6"/>
  <c r="T181" i="6"/>
  <c r="W252" i="6"/>
  <c r="J252" i="6" s="1"/>
  <c r="W241" i="6"/>
  <c r="J241" i="6" s="1"/>
  <c r="T213" i="6"/>
  <c r="AE258" i="6"/>
  <c r="W257" i="6"/>
  <c r="J257" i="6" s="1"/>
  <c r="T250" i="6"/>
  <c r="T243" i="6"/>
  <c r="X171" i="6"/>
  <c r="W204" i="6"/>
  <c r="J204" i="6" s="1"/>
  <c r="W1000" i="6"/>
  <c r="J1000" i="6" s="1"/>
  <c r="W999" i="6"/>
  <c r="J999" i="6" s="1"/>
  <c r="AF1005" i="6"/>
  <c r="W1005" i="6"/>
  <c r="J1005" i="6" s="1"/>
  <c r="T1002" i="6"/>
  <c r="T1001" i="6"/>
  <c r="T998" i="6"/>
  <c r="X990" i="6"/>
  <c r="W987" i="6"/>
  <c r="J987" i="6" s="1"/>
  <c r="X973" i="6"/>
  <c r="T972" i="6"/>
  <c r="AF969" i="6"/>
  <c r="T962" i="6"/>
  <c r="X957" i="6"/>
  <c r="T956" i="6"/>
  <c r="W954" i="6"/>
  <c r="J954" i="6" s="1"/>
  <c r="AF949" i="6"/>
  <c r="T942" i="6"/>
  <c r="W941" i="6"/>
  <c r="J941" i="6" s="1"/>
  <c r="X937" i="6"/>
  <c r="W932" i="6"/>
  <c r="J932" i="6" s="1"/>
  <c r="T927" i="6"/>
  <c r="AF924" i="6"/>
  <c r="AF921" i="6"/>
  <c r="W905" i="6"/>
  <c r="J905" i="6" s="1"/>
  <c r="AF899" i="6"/>
  <c r="AF879" i="6"/>
  <c r="AF878" i="6"/>
  <c r="X849" i="6"/>
  <c r="W847" i="6"/>
  <c r="J847" i="6" s="1"/>
  <c r="AF842" i="6"/>
  <c r="W839" i="6"/>
  <c r="J839" i="6" s="1"/>
  <c r="AF829" i="6"/>
  <c r="X813" i="6"/>
  <c r="H813" i="6" s="1"/>
  <c r="X812" i="6"/>
  <c r="X810" i="6"/>
  <c r="W808" i="6"/>
  <c r="J808" i="6" s="1"/>
  <c r="W807" i="6"/>
  <c r="J807" i="6" s="1"/>
  <c r="W805" i="6"/>
  <c r="J805" i="6" s="1"/>
  <c r="W804" i="6"/>
  <c r="J804" i="6" s="1"/>
  <c r="T801" i="6"/>
  <c r="AF798" i="6"/>
  <c r="T790" i="6"/>
  <c r="AF783" i="6"/>
  <c r="AF775" i="6"/>
  <c r="AF998" i="6"/>
  <c r="X989" i="6"/>
  <c r="X986" i="6"/>
  <c r="T985" i="6"/>
  <c r="T973" i="6"/>
  <c r="X958" i="6"/>
  <c r="T957" i="6"/>
  <c r="X953" i="6"/>
  <c r="H953" i="6" s="1"/>
  <c r="X940" i="6"/>
  <c r="X936" i="6"/>
  <c r="H936" i="6" s="1"/>
  <c r="X919" i="6"/>
  <c r="AF912" i="6"/>
  <c r="AF894" i="6"/>
  <c r="W883" i="6"/>
  <c r="J883" i="6" s="1"/>
  <c r="X847" i="6"/>
  <c r="W823" i="6"/>
  <c r="J823" i="6" s="1"/>
  <c r="X820" i="6"/>
  <c r="H820" i="6" s="1"/>
  <c r="X804" i="6"/>
  <c r="T803" i="6"/>
  <c r="AF794" i="6"/>
  <c r="X787" i="6"/>
  <c r="H787" i="6" s="1"/>
  <c r="X786" i="6"/>
  <c r="AF760" i="6"/>
  <c r="X980" i="6"/>
  <c r="X977" i="6"/>
  <c r="H977" i="6" s="1"/>
  <c r="W949" i="6"/>
  <c r="J949" i="6" s="1"/>
  <c r="X942" i="6"/>
  <c r="AF927" i="6"/>
  <c r="AF920" i="6"/>
  <c r="X916" i="6"/>
  <c r="H916" i="6" s="1"/>
  <c r="W915" i="6"/>
  <c r="J915" i="6" s="1"/>
  <c r="W914" i="6"/>
  <c r="J914" i="6" s="1"/>
  <c r="X901" i="6"/>
  <c r="H901" i="6" s="1"/>
  <c r="AF897" i="6"/>
  <c r="AF888" i="6"/>
  <c r="T856" i="6"/>
  <c r="X839" i="6"/>
  <c r="X806" i="6"/>
  <c r="H806" i="6" s="1"/>
  <c r="X801" i="6"/>
  <c r="H801" i="6" s="1"/>
  <c r="W798" i="6"/>
  <c r="J798" i="6" s="1"/>
  <c r="T793" i="6"/>
  <c r="W768" i="6"/>
  <c r="J768" i="6" s="1"/>
  <c r="X764" i="6"/>
  <c r="H764" i="6" s="1"/>
  <c r="AF763" i="6"/>
  <c r="AF983" i="6"/>
  <c r="X982" i="6"/>
  <c r="X925" i="6"/>
  <c r="H925" i="6" s="1"/>
  <c r="X898" i="6"/>
  <c r="X883" i="6"/>
  <c r="H883" i="6" s="1"/>
  <c r="AF848" i="6"/>
  <c r="X845" i="6"/>
  <c r="H845" i="6" s="1"/>
  <c r="X837" i="6"/>
  <c r="H837" i="6" s="1"/>
  <c r="W833" i="6"/>
  <c r="J833" i="6" s="1"/>
  <c r="W832" i="6"/>
  <c r="J832" i="6" s="1"/>
  <c r="W831" i="6"/>
  <c r="J831" i="6" s="1"/>
  <c r="W829" i="6"/>
  <c r="J829" i="6" s="1"/>
  <c r="X822" i="6"/>
  <c r="X802" i="6"/>
  <c r="X797" i="6"/>
  <c r="H797" i="6" s="1"/>
  <c r="W774" i="6"/>
  <c r="J774" i="6" s="1"/>
  <c r="X772" i="6"/>
  <c r="X765" i="6"/>
  <c r="H765" i="6" s="1"/>
  <c r="X828" i="6"/>
  <c r="H828" i="6" s="1"/>
  <c r="X825" i="6"/>
  <c r="H825" i="6" s="1"/>
  <c r="W993" i="6"/>
  <c r="J993" i="6" s="1"/>
  <c r="AF988" i="6"/>
  <c r="AF986" i="6"/>
  <c r="AF980" i="6"/>
  <c r="W966" i="6"/>
  <c r="J966" i="6" s="1"/>
  <c r="W961" i="6"/>
  <c r="J961" i="6" s="1"/>
  <c r="AF954" i="6"/>
  <c r="W945" i="6"/>
  <c r="J945" i="6" s="1"/>
  <c r="AF941" i="6"/>
  <c r="W921" i="6"/>
  <c r="J921" i="6" s="1"/>
  <c r="W913" i="6"/>
  <c r="J913" i="6" s="1"/>
  <c r="W910" i="6"/>
  <c r="J910" i="6" s="1"/>
  <c r="AF906" i="6"/>
  <c r="AF902" i="6"/>
  <c r="W892" i="6"/>
  <c r="J892" i="6" s="1"/>
  <c r="W889" i="6"/>
  <c r="J889" i="6" s="1"/>
  <c r="X881" i="6"/>
  <c r="W873" i="6"/>
  <c r="J873" i="6" s="1"/>
  <c r="W871" i="6"/>
  <c r="J871" i="6" s="1"/>
  <c r="W868" i="6"/>
  <c r="J868" i="6" s="1"/>
  <c r="W862" i="6"/>
  <c r="J862" i="6" s="1"/>
  <c r="T851" i="6"/>
  <c r="AF847" i="6"/>
  <c r="AF846" i="6"/>
  <c r="X844" i="6"/>
  <c r="AF839" i="6"/>
  <c r="X833" i="6"/>
  <c r="H833" i="6" s="1"/>
  <c r="T831" i="6"/>
  <c r="AF820" i="6"/>
  <c r="W815" i="6"/>
  <c r="J815" i="6" s="1"/>
  <c r="AF807" i="6"/>
  <c r="AF805" i="6"/>
  <c r="AF804" i="6"/>
  <c r="W788" i="6"/>
  <c r="J788" i="6" s="1"/>
  <c r="AF771" i="6"/>
  <c r="W1002" i="6"/>
  <c r="J1002" i="6" s="1"/>
  <c r="W997" i="6"/>
  <c r="J997" i="6" s="1"/>
  <c r="W995" i="6"/>
  <c r="J995" i="6" s="1"/>
  <c r="AF981" i="6"/>
  <c r="W962" i="6"/>
  <c r="J962" i="6" s="1"/>
  <c r="W956" i="6"/>
  <c r="J956" i="6" s="1"/>
  <c r="T946" i="6"/>
  <c r="W937" i="6"/>
  <c r="J937" i="6" s="1"/>
  <c r="AF932" i="6"/>
  <c r="W929" i="6"/>
  <c r="J929" i="6" s="1"/>
  <c r="W927" i="6"/>
  <c r="J927" i="6" s="1"/>
  <c r="AF925" i="6"/>
  <c r="W918" i="6"/>
  <c r="J918" i="6" s="1"/>
  <c r="AF903" i="6"/>
  <c r="AF901" i="6"/>
  <c r="X894" i="6"/>
  <c r="T893" i="6"/>
  <c r="W863" i="6"/>
  <c r="J863" i="6" s="1"/>
  <c r="X861" i="6"/>
  <c r="H861" i="6" s="1"/>
  <c r="AF854" i="6"/>
  <c r="AF826" i="6"/>
  <c r="AF822" i="6"/>
  <c r="AF821" i="6"/>
  <c r="X818" i="6"/>
  <c r="H818" i="6" s="1"/>
  <c r="W814" i="6"/>
  <c r="J814" i="6" s="1"/>
  <c r="AF806" i="6"/>
  <c r="X794" i="6"/>
  <c r="H794" i="6" s="1"/>
  <c r="X791" i="6"/>
  <c r="H791" i="6" s="1"/>
  <c r="W790" i="6"/>
  <c r="J790" i="6" s="1"/>
  <c r="W789" i="6"/>
  <c r="J789" i="6" s="1"/>
  <c r="X788" i="6"/>
  <c r="H788" i="6" s="1"/>
  <c r="X784" i="6"/>
  <c r="AF780" i="6"/>
  <c r="AF757" i="6"/>
  <c r="AF754" i="6"/>
  <c r="T994" i="6"/>
  <c r="W985" i="6"/>
  <c r="J985" i="6" s="1"/>
  <c r="W984" i="6"/>
  <c r="J984" i="6" s="1"/>
  <c r="AF978" i="6"/>
  <c r="W973" i="6"/>
  <c r="J973" i="6" s="1"/>
  <c r="AF970" i="6"/>
  <c r="T966" i="6"/>
  <c r="W958" i="6"/>
  <c r="J958" i="6" s="1"/>
  <c r="AF948" i="6"/>
  <c r="T935" i="6"/>
  <c r="AF933" i="6"/>
  <c r="AF898" i="6"/>
  <c r="AF895" i="6"/>
  <c r="AF886" i="6"/>
  <c r="T871" i="6"/>
  <c r="X863" i="6"/>
  <c r="H863" i="6" s="1"/>
  <c r="T861" i="6"/>
  <c r="X860" i="6"/>
  <c r="H860" i="6" s="1"/>
  <c r="X858" i="6"/>
  <c r="H858" i="6" s="1"/>
  <c r="AF855" i="6"/>
  <c r="AF845" i="6"/>
  <c r="AF838" i="6"/>
  <c r="AF828" i="6"/>
  <c r="AF827" i="6"/>
  <c r="AF824" i="6"/>
  <c r="AF823" i="6"/>
  <c r="T815" i="6"/>
  <c r="AF778" i="6"/>
  <c r="AF772" i="6"/>
  <c r="AF759" i="6"/>
  <c r="T764" i="6"/>
  <c r="AF762" i="6"/>
  <c r="AF761" i="6"/>
  <c r="T757" i="6"/>
  <c r="X754" i="6"/>
  <c r="AF749" i="6"/>
  <c r="T739" i="6"/>
  <c r="X730" i="6"/>
  <c r="AF724" i="6"/>
  <c r="AF722" i="6"/>
  <c r="AF721" i="6"/>
  <c r="AF720" i="6"/>
  <c r="AF719" i="6"/>
  <c r="W715" i="6"/>
  <c r="J715" i="6" s="1"/>
  <c r="X714" i="6"/>
  <c r="X712" i="6"/>
  <c r="H712" i="6" s="1"/>
  <c r="W704" i="6"/>
  <c r="J704" i="6" s="1"/>
  <c r="AF695" i="6"/>
  <c r="T695" i="6"/>
  <c r="X691" i="6"/>
  <c r="H691" i="6" s="1"/>
  <c r="X688" i="6"/>
  <c r="W687" i="6"/>
  <c r="J687" i="6" s="1"/>
  <c r="T648" i="6"/>
  <c r="W642" i="6"/>
  <c r="J642" i="6" s="1"/>
  <c r="AF639" i="6"/>
  <c r="AF637" i="6"/>
  <c r="T636" i="6"/>
  <c r="W627" i="6"/>
  <c r="J627" i="6" s="1"/>
  <c r="W619" i="6"/>
  <c r="J619" i="6" s="1"/>
  <c r="AF611" i="6"/>
  <c r="AF610" i="6"/>
  <c r="T600" i="6"/>
  <c r="T596" i="6"/>
  <c r="AF593" i="6"/>
  <c r="AF592" i="6"/>
  <c r="W565" i="6"/>
  <c r="J565" i="6" s="1"/>
  <c r="W564" i="6"/>
  <c r="J564" i="6" s="1"/>
  <c r="W562" i="6"/>
  <c r="J562" i="6" s="1"/>
  <c r="W557" i="6"/>
  <c r="J557" i="6" s="1"/>
  <c r="T748" i="6"/>
  <c r="X709" i="6"/>
  <c r="H709" i="6" s="1"/>
  <c r="W708" i="6"/>
  <c r="J708" i="6" s="1"/>
  <c r="T698" i="6"/>
  <c r="AF690" i="6"/>
  <c r="T674" i="6"/>
  <c r="T669" i="6"/>
  <c r="T661" i="6"/>
  <c r="T631" i="6"/>
  <c r="T620" i="6"/>
  <c r="AF612" i="6"/>
  <c r="X603" i="6"/>
  <c r="T557" i="6"/>
  <c r="T530" i="6"/>
  <c r="AF753" i="6"/>
  <c r="X750" i="6"/>
  <c r="W749" i="6"/>
  <c r="J749" i="6" s="1"/>
  <c r="W747" i="6"/>
  <c r="J747" i="6" s="1"/>
  <c r="W744" i="6"/>
  <c r="J744" i="6" s="1"/>
  <c r="AF741" i="6"/>
  <c r="AF738" i="6"/>
  <c r="X735" i="6"/>
  <c r="X734" i="6"/>
  <c r="AF731" i="6"/>
  <c r="AF730" i="6"/>
  <c r="X727" i="6"/>
  <c r="H727" i="6" s="1"/>
  <c r="W724" i="6"/>
  <c r="J724" i="6" s="1"/>
  <c r="W723" i="6"/>
  <c r="J723" i="6" s="1"/>
  <c r="AF711" i="6"/>
  <c r="X710" i="6"/>
  <c r="X702" i="6"/>
  <c r="AF687" i="6"/>
  <c r="AF685" i="6"/>
  <c r="W672" i="6"/>
  <c r="J672" i="6" s="1"/>
  <c r="X669" i="6"/>
  <c r="H669" i="6" s="1"/>
  <c r="W658" i="6"/>
  <c r="J658" i="6" s="1"/>
  <c r="AF642" i="6"/>
  <c r="AF641" i="6"/>
  <c r="W640" i="6"/>
  <c r="J640" i="6" s="1"/>
  <c r="W639" i="6"/>
  <c r="J639" i="6" s="1"/>
  <c r="W637" i="6"/>
  <c r="J637" i="6" s="1"/>
  <c r="X636" i="6"/>
  <c r="H636" i="6" s="1"/>
  <c r="X633" i="6"/>
  <c r="H633" i="6" s="1"/>
  <c r="X631" i="6"/>
  <c r="X627" i="6"/>
  <c r="H627" i="6" s="1"/>
  <c r="W626" i="6"/>
  <c r="J626" i="6" s="1"/>
  <c r="W625" i="6"/>
  <c r="J625" i="6" s="1"/>
  <c r="X620" i="6"/>
  <c r="H620" i="6" s="1"/>
  <c r="W616" i="6"/>
  <c r="J616" i="6" s="1"/>
  <c r="W608" i="6"/>
  <c r="J608" i="6" s="1"/>
  <c r="W602" i="6"/>
  <c r="J602" i="6" s="1"/>
  <c r="X584" i="6"/>
  <c r="H584" i="6" s="1"/>
  <c r="T559" i="6"/>
  <c r="AF556" i="6"/>
  <c r="AF645" i="6"/>
  <c r="X621" i="6"/>
  <c r="H621" i="6" s="1"/>
  <c r="X744" i="6"/>
  <c r="H744" i="6" s="1"/>
  <c r="W740" i="6"/>
  <c r="J740" i="6" s="1"/>
  <c r="T726" i="6"/>
  <c r="T724" i="6"/>
  <c r="T723" i="6"/>
  <c r="AF709" i="6"/>
  <c r="AF706" i="6"/>
  <c r="T700" i="6"/>
  <c r="AF665" i="6"/>
  <c r="W665" i="6"/>
  <c r="J665" i="6" s="1"/>
  <c r="T659" i="6"/>
  <c r="T637" i="6"/>
  <c r="T632" i="6"/>
  <c r="T626" i="6"/>
  <c r="T610" i="6"/>
  <c r="X609" i="6"/>
  <c r="H609" i="6" s="1"/>
  <c r="AF603" i="6"/>
  <c r="T602" i="6"/>
  <c r="W597" i="6"/>
  <c r="J597" i="6" s="1"/>
  <c r="AF530" i="6"/>
  <c r="AF521" i="6"/>
  <c r="W516" i="6"/>
  <c r="J516" i="6" s="1"/>
  <c r="AF782" i="6"/>
  <c r="AF770" i="6"/>
  <c r="AF764" i="6"/>
  <c r="X761" i="6"/>
  <c r="H761" i="6" s="1"/>
  <c r="X759" i="6"/>
  <c r="H759" i="6" s="1"/>
  <c r="W757" i="6"/>
  <c r="J757" i="6" s="1"/>
  <c r="W756" i="6"/>
  <c r="J756" i="6" s="1"/>
  <c r="T754" i="6"/>
  <c r="AF751" i="6"/>
  <c r="T742" i="6"/>
  <c r="W741" i="6"/>
  <c r="J741" i="6" s="1"/>
  <c r="AF727" i="6"/>
  <c r="T725" i="6"/>
  <c r="X718" i="6"/>
  <c r="X717" i="6"/>
  <c r="H717" i="6" s="1"/>
  <c r="W716" i="6"/>
  <c r="J716" i="6" s="1"/>
  <c r="T714" i="6"/>
  <c r="AF705" i="6"/>
  <c r="AF701" i="6"/>
  <c r="X697" i="6"/>
  <c r="W685" i="6"/>
  <c r="J685" i="6" s="1"/>
  <c r="T677" i="6"/>
  <c r="AF674" i="6"/>
  <c r="AF673" i="6"/>
  <c r="AF658" i="6"/>
  <c r="W653" i="6"/>
  <c r="J653" i="6" s="1"/>
  <c r="AF650" i="6"/>
  <c r="AF636" i="6"/>
  <c r="AF634" i="6"/>
  <c r="AF628" i="6"/>
  <c r="X624" i="6"/>
  <c r="AF618" i="6"/>
  <c r="T612" i="6"/>
  <c r="W599" i="6"/>
  <c r="J599" i="6" s="1"/>
  <c r="X597" i="6"/>
  <c r="H597" i="6" s="1"/>
  <c r="W596" i="6"/>
  <c r="J596" i="6" s="1"/>
  <c r="AF585" i="6"/>
  <c r="W581" i="6"/>
  <c r="J581" i="6" s="1"/>
  <c r="T572" i="6"/>
  <c r="AF561" i="6"/>
  <c r="T772" i="6"/>
  <c r="AF766" i="6"/>
  <c r="T761" i="6"/>
  <c r="T759" i="6"/>
  <c r="AF750" i="6"/>
  <c r="AF735" i="6"/>
  <c r="AF734" i="6"/>
  <c r="AF726" i="6"/>
  <c r="T697" i="6"/>
  <c r="T642" i="6"/>
  <c r="AF624" i="6"/>
  <c r="AF620" i="6"/>
  <c r="T569" i="6"/>
  <c r="T568" i="6"/>
  <c r="T564" i="6"/>
  <c r="T562" i="6"/>
  <c r="T540" i="6"/>
  <c r="T538" i="6"/>
  <c r="T516" i="6"/>
  <c r="T580" i="6"/>
  <c r="T561" i="6"/>
  <c r="W556" i="6"/>
  <c r="J556" i="6" s="1"/>
  <c r="AF549" i="6"/>
  <c r="AF548" i="6"/>
  <c r="X546" i="6"/>
  <c r="H546" i="6" s="1"/>
  <c r="AF541" i="6"/>
  <c r="T533" i="6"/>
  <c r="AF506" i="6"/>
  <c r="W501" i="6"/>
  <c r="J501" i="6" s="1"/>
  <c r="AF498" i="6"/>
  <c r="AF496" i="6"/>
  <c r="X492" i="6"/>
  <c r="H492" i="6" s="1"/>
  <c r="X489" i="6"/>
  <c r="H489" i="6" s="1"/>
  <c r="X488" i="6"/>
  <c r="H488" i="6" s="1"/>
  <c r="X485" i="6"/>
  <c r="H485" i="6" s="1"/>
  <c r="T481" i="6"/>
  <c r="W477" i="6"/>
  <c r="J477" i="6" s="1"/>
  <c r="AF474" i="6"/>
  <c r="W467" i="6"/>
  <c r="J467" i="6" s="1"/>
  <c r="X453" i="6"/>
  <c r="H453" i="6" s="1"/>
  <c r="AF420" i="6"/>
  <c r="AF412" i="6"/>
  <c r="T405" i="6"/>
  <c r="T403" i="6"/>
  <c r="W395" i="6"/>
  <c r="J395" i="6" s="1"/>
  <c r="W393" i="6"/>
  <c r="J393" i="6" s="1"/>
  <c r="W385" i="6"/>
  <c r="J385" i="6" s="1"/>
  <c r="T508" i="6"/>
  <c r="AF436" i="6"/>
  <c r="W509" i="6"/>
  <c r="J509" i="6" s="1"/>
  <c r="W499" i="6"/>
  <c r="J499" i="6" s="1"/>
  <c r="T482" i="6"/>
  <c r="T467" i="6"/>
  <c r="X464" i="6"/>
  <c r="W463" i="6"/>
  <c r="J463" i="6" s="1"/>
  <c r="W459" i="6"/>
  <c r="J459" i="6" s="1"/>
  <c r="W458" i="6"/>
  <c r="J458" i="6" s="1"/>
  <c r="AF444" i="6"/>
  <c r="W441" i="6"/>
  <c r="J441" i="6" s="1"/>
  <c r="W421" i="6"/>
  <c r="J421" i="6" s="1"/>
  <c r="W416" i="6"/>
  <c r="J416" i="6" s="1"/>
  <c r="AF409" i="6"/>
  <c r="AF404" i="6"/>
  <c r="AF401" i="6"/>
  <c r="AF400" i="6"/>
  <c r="T393" i="6"/>
  <c r="W554" i="6"/>
  <c r="J554" i="6" s="1"/>
  <c r="X552" i="6"/>
  <c r="H552" i="6" s="1"/>
  <c r="AF546" i="6"/>
  <c r="AF525" i="6"/>
  <c r="W517" i="6"/>
  <c r="J517" i="6" s="1"/>
  <c r="W514" i="6"/>
  <c r="J514" i="6" s="1"/>
  <c r="X513" i="6"/>
  <c r="X509" i="6"/>
  <c r="H509" i="6" s="1"/>
  <c r="X500" i="6"/>
  <c r="H500" i="6" s="1"/>
  <c r="AF492" i="6"/>
  <c r="AF481" i="6"/>
  <c r="AF468" i="6"/>
  <c r="T417" i="6"/>
  <c r="T415" i="6"/>
  <c r="AF440" i="6"/>
  <c r="X432" i="6"/>
  <c r="T421" i="6"/>
  <c r="W538" i="6"/>
  <c r="J538" i="6" s="1"/>
  <c r="W537" i="6"/>
  <c r="J537" i="6" s="1"/>
  <c r="W529" i="6"/>
  <c r="J529" i="6" s="1"/>
  <c r="W524" i="6"/>
  <c r="J524" i="6" s="1"/>
  <c r="T517" i="6"/>
  <c r="T515" i="6"/>
  <c r="X506" i="6"/>
  <c r="H506" i="6" s="1"/>
  <c r="AF482" i="6"/>
  <c r="AF477" i="6"/>
  <c r="X473" i="6"/>
  <c r="H473" i="6" s="1"/>
  <c r="W452" i="6"/>
  <c r="J452" i="6" s="1"/>
  <c r="X443" i="6"/>
  <c r="X442" i="6"/>
  <c r="H442" i="6" s="1"/>
  <c r="X433" i="6"/>
  <c r="H433" i="6" s="1"/>
  <c r="W429" i="6"/>
  <c r="J429" i="6" s="1"/>
  <c r="X411" i="6"/>
  <c r="W403" i="6"/>
  <c r="J403" i="6" s="1"/>
  <c r="X565" i="6"/>
  <c r="H565" i="6" s="1"/>
  <c r="X562" i="6"/>
  <c r="H562" i="6" s="1"/>
  <c r="X560" i="6"/>
  <c r="AF557" i="6"/>
  <c r="W545" i="6"/>
  <c r="J545" i="6" s="1"/>
  <c r="T541" i="6"/>
  <c r="W531" i="6"/>
  <c r="J531" i="6" s="1"/>
  <c r="X529" i="6"/>
  <c r="H529" i="6" s="1"/>
  <c r="AF507" i="6"/>
  <c r="AF505" i="6"/>
  <c r="AF500" i="6"/>
  <c r="X493" i="6"/>
  <c r="H493" i="6" s="1"/>
  <c r="T489" i="6"/>
  <c r="W488" i="6"/>
  <c r="J488" i="6" s="1"/>
  <c r="AF475" i="6"/>
  <c r="AF461" i="6"/>
  <c r="AF457" i="6"/>
  <c r="T524" i="6"/>
  <c r="AF473" i="6"/>
  <c r="W469" i="6"/>
  <c r="J469" i="6" s="1"/>
  <c r="AF458" i="6"/>
  <c r="T452" i="6"/>
  <c r="T445" i="6"/>
  <c r="T444" i="6"/>
  <c r="AF441" i="6"/>
  <c r="AF419" i="6"/>
  <c r="X402" i="6"/>
  <c r="H402" i="6" s="1"/>
  <c r="X400" i="6"/>
  <c r="W386" i="6"/>
  <c r="J386" i="6" s="1"/>
  <c r="T333" i="6"/>
  <c r="T332" i="6"/>
  <c r="W362" i="6"/>
  <c r="J362" i="6" s="1"/>
  <c r="T356" i="6"/>
  <c r="X341" i="6"/>
  <c r="H341" i="6" s="1"/>
  <c r="X337" i="6"/>
  <c r="H337" i="6" s="1"/>
  <c r="AF332" i="6"/>
  <c r="X325" i="6"/>
  <c r="AF316" i="6"/>
  <c r="W316" i="6"/>
  <c r="J316" i="6" s="1"/>
  <c r="AF305" i="6"/>
  <c r="W259" i="6"/>
  <c r="J259" i="6" s="1"/>
  <c r="X320" i="6"/>
  <c r="H320" i="6" s="1"/>
  <c r="W313" i="6"/>
  <c r="J313" i="6" s="1"/>
  <c r="W285" i="6"/>
  <c r="J285" i="6" s="1"/>
  <c r="X284" i="6"/>
  <c r="T282" i="6"/>
  <c r="W281" i="6"/>
  <c r="J281" i="6" s="1"/>
  <c r="W275" i="6"/>
  <c r="J275" i="6" s="1"/>
  <c r="W273" i="6"/>
  <c r="J273" i="6" s="1"/>
  <c r="X261" i="6"/>
  <c r="X371" i="6"/>
  <c r="H371" i="6" s="1"/>
  <c r="X369" i="6"/>
  <c r="H369" i="6" s="1"/>
  <c r="X361" i="6"/>
  <c r="H361" i="6" s="1"/>
  <c r="X356" i="6"/>
  <c r="H356" i="6" s="1"/>
  <c r="X349" i="6"/>
  <c r="H349" i="6" s="1"/>
  <c r="W348" i="6"/>
  <c r="J348" i="6" s="1"/>
  <c r="T257" i="6"/>
  <c r="T256" i="6"/>
  <c r="X347" i="6"/>
  <c r="AF324" i="6"/>
  <c r="X309" i="6"/>
  <c r="X285" i="6"/>
  <c r="H285" i="6" s="1"/>
  <c r="T355" i="6"/>
  <c r="T346" i="6"/>
  <c r="AF276" i="6"/>
  <c r="X392" i="6"/>
  <c r="AF362" i="6"/>
  <c r="AF348" i="6"/>
  <c r="T341" i="6"/>
  <c r="W333" i="6"/>
  <c r="J333" i="6" s="1"/>
  <c r="W332" i="6"/>
  <c r="J332" i="6" s="1"/>
  <c r="X330" i="6"/>
  <c r="H330" i="6" s="1"/>
  <c r="T308" i="6"/>
  <c r="T296" i="6"/>
  <c r="W292" i="6"/>
  <c r="J292" i="6" s="1"/>
  <c r="X268" i="6"/>
  <c r="H268" i="6" s="1"/>
  <c r="AF369" i="6"/>
  <c r="AF361" i="6"/>
  <c r="T360" i="6"/>
  <c r="T351" i="6"/>
  <c r="W339" i="6"/>
  <c r="J339" i="6" s="1"/>
  <c r="X338" i="6"/>
  <c r="H338" i="6" s="1"/>
  <c r="X332" i="6"/>
  <c r="H332" i="6" s="1"/>
  <c r="W329" i="6"/>
  <c r="J329" i="6" s="1"/>
  <c r="W291" i="6"/>
  <c r="J291" i="6" s="1"/>
  <c r="W289" i="6"/>
  <c r="J289" i="6" s="1"/>
  <c r="T211" i="6"/>
  <c r="X245" i="6"/>
  <c r="X187" i="6"/>
  <c r="X225" i="6"/>
  <c r="W209" i="6"/>
  <c r="J209" i="6" s="1"/>
  <c r="T241" i="6"/>
  <c r="X181" i="6"/>
  <c r="H181" i="6" s="1"/>
  <c r="W172" i="6"/>
  <c r="J172" i="6" s="1"/>
  <c r="X146" i="6"/>
  <c r="T1005" i="6"/>
  <c r="T1004" i="6"/>
  <c r="X1001" i="6"/>
  <c r="H1001" i="6" s="1"/>
  <c r="T991" i="6"/>
  <c r="T988" i="6"/>
  <c r="X985" i="6"/>
  <c r="H985" i="6" s="1"/>
  <c r="T983" i="6"/>
  <c r="X978" i="6"/>
  <c r="AG974" i="6"/>
  <c r="AG963" i="6"/>
  <c r="X962" i="6"/>
  <c r="H962" i="6" s="1"/>
  <c r="AG950" i="6"/>
  <c r="AG942" i="6"/>
  <c r="AG876" i="6"/>
  <c r="AS1002" i="6"/>
  <c r="W1001" i="6"/>
  <c r="J1001" i="6" s="1"/>
  <c r="AG997" i="6"/>
  <c r="W996" i="6"/>
  <c r="J996" i="6" s="1"/>
  <c r="AG993" i="6"/>
  <c r="AG990" i="6"/>
  <c r="W986" i="6"/>
  <c r="J986" i="6" s="1"/>
  <c r="W975" i="6"/>
  <c r="J975" i="6" s="1"/>
  <c r="AG969" i="6"/>
  <c r="AG957" i="6"/>
  <c r="X956" i="6"/>
  <c r="W951" i="6"/>
  <c r="J951" i="6" s="1"/>
  <c r="X947" i="6"/>
  <c r="H947" i="6" s="1"/>
  <c r="W943" i="6"/>
  <c r="J943" i="6" s="1"/>
  <c r="T926" i="6"/>
  <c r="W924" i="6"/>
  <c r="J924" i="6" s="1"/>
  <c r="W903" i="6"/>
  <c r="J903" i="6" s="1"/>
  <c r="AG892" i="6"/>
  <c r="AG877" i="6"/>
  <c r="X872" i="6"/>
  <c r="H872" i="6" s="1"/>
  <c r="T872" i="6"/>
  <c r="X1002" i="6"/>
  <c r="X996" i="6"/>
  <c r="AG982" i="6"/>
  <c r="X975" i="6"/>
  <c r="AG970" i="6"/>
  <c r="T967" i="6"/>
  <c r="AG959" i="6"/>
  <c r="X951" i="6"/>
  <c r="X943" i="6"/>
  <c r="X941" i="6"/>
  <c r="H941" i="6" s="1"/>
  <c r="AG938" i="6"/>
  <c r="X903" i="6"/>
  <c r="AG869" i="6"/>
  <c r="X1005" i="6"/>
  <c r="T997" i="6"/>
  <c r="T996" i="6"/>
  <c r="T993" i="6"/>
  <c r="AG985" i="6"/>
  <c r="T975" i="6"/>
  <c r="T969" i="6"/>
  <c r="X954" i="6"/>
  <c r="H954" i="6" s="1"/>
  <c r="T952" i="6"/>
  <c r="T924" i="6"/>
  <c r="X912" i="6"/>
  <c r="T903" i="6"/>
  <c r="W897" i="6"/>
  <c r="J897" i="6" s="1"/>
  <c r="W886" i="6"/>
  <c r="J886" i="6" s="1"/>
  <c r="AG973" i="6"/>
  <c r="X968" i="6"/>
  <c r="H968" i="6" s="1"/>
  <c r="X967" i="6"/>
  <c r="AG949" i="6"/>
  <c r="X948" i="6"/>
  <c r="H948" i="6" s="1"/>
  <c r="W942" i="6"/>
  <c r="J942" i="6" s="1"/>
  <c r="X927" i="6"/>
  <c r="AG913" i="6"/>
  <c r="W907" i="6"/>
  <c r="J907" i="6" s="1"/>
  <c r="W894" i="6"/>
  <c r="J894" i="6" s="1"/>
  <c r="T883" i="6"/>
  <c r="AG1005" i="6"/>
  <c r="W1004" i="6"/>
  <c r="J1004" i="6" s="1"/>
  <c r="X997" i="6"/>
  <c r="W994" i="6"/>
  <c r="J994" i="6" s="1"/>
  <c r="X993" i="6"/>
  <c r="H993" i="6" s="1"/>
  <c r="W991" i="6"/>
  <c r="J991" i="6" s="1"/>
  <c r="W983" i="6"/>
  <c r="J983" i="6" s="1"/>
  <c r="T977" i="6"/>
  <c r="W971" i="6"/>
  <c r="J971" i="6" s="1"/>
  <c r="AG965" i="6"/>
  <c r="W959" i="6"/>
  <c r="J959" i="6" s="1"/>
  <c r="X955" i="6"/>
  <c r="AG945" i="6"/>
  <c r="W939" i="6"/>
  <c r="J939" i="6" s="1"/>
  <c r="W935" i="6"/>
  <c r="J935" i="6" s="1"/>
  <c r="AG932" i="6"/>
  <c r="AG927" i="6"/>
  <c r="AG919" i="6"/>
  <c r="X1004" i="6"/>
  <c r="W1003" i="6"/>
  <c r="J1003" i="6" s="1"/>
  <c r="T999" i="6"/>
  <c r="W998" i="6"/>
  <c r="J998" i="6" s="1"/>
  <c r="X991" i="6"/>
  <c r="H991" i="6" s="1"/>
  <c r="AG989" i="6"/>
  <c r="X988" i="6"/>
  <c r="X983" i="6"/>
  <c r="X981" i="6"/>
  <c r="W970" i="6"/>
  <c r="J970" i="6" s="1"/>
  <c r="AG967" i="6"/>
  <c r="T964" i="6"/>
  <c r="X959" i="6"/>
  <c r="AG953" i="6"/>
  <c r="W947" i="6"/>
  <c r="J947" i="6" s="1"/>
  <c r="X944" i="6"/>
  <c r="W938" i="6"/>
  <c r="J938" i="6" s="1"/>
  <c r="X935" i="6"/>
  <c r="T931" i="6"/>
  <c r="W930" i="6"/>
  <c r="J930" i="6" s="1"/>
  <c r="T921" i="6"/>
  <c r="AG884" i="6"/>
  <c r="X868" i="6"/>
  <c r="X831" i="6"/>
  <c r="H831" i="6" s="1"/>
  <c r="T798" i="6"/>
  <c r="X790" i="6"/>
  <c r="T774" i="6"/>
  <c r="X766" i="6"/>
  <c r="T758" i="6"/>
  <c r="T753" i="6"/>
  <c r="AG752" i="6"/>
  <c r="X742" i="6"/>
  <c r="H742" i="6" s="1"/>
  <c r="T708" i="6"/>
  <c r="X703" i="6"/>
  <c r="X904" i="6"/>
  <c r="H904" i="6" s="1"/>
  <c r="AG903" i="6"/>
  <c r="T898" i="6"/>
  <c r="AG891" i="6"/>
  <c r="X890" i="6"/>
  <c r="H890" i="6" s="1"/>
  <c r="X882" i="6"/>
  <c r="H882" i="6" s="1"/>
  <c r="X878" i="6"/>
  <c r="W877" i="6"/>
  <c r="J877" i="6" s="1"/>
  <c r="X870" i="6"/>
  <c r="H870" i="6" s="1"/>
  <c r="W869" i="6"/>
  <c r="J869" i="6" s="1"/>
  <c r="W864" i="6"/>
  <c r="J864" i="6" s="1"/>
  <c r="W860" i="6"/>
  <c r="J860" i="6" s="1"/>
  <c r="X857" i="6"/>
  <c r="H857" i="6" s="1"/>
  <c r="X841" i="6"/>
  <c r="W840" i="6"/>
  <c r="J840" i="6" s="1"/>
  <c r="T837" i="6"/>
  <c r="AG834" i="6"/>
  <c r="X827" i="6"/>
  <c r="X826" i="6"/>
  <c r="H826" i="6" s="1"/>
  <c r="AG821" i="6"/>
  <c r="W821" i="6"/>
  <c r="J821" i="6" s="1"/>
  <c r="T809" i="6"/>
  <c r="AG807" i="6"/>
  <c r="AG806" i="6"/>
  <c r="T797" i="6"/>
  <c r="T787" i="6"/>
  <c r="AG783" i="6"/>
  <c r="AG782" i="6"/>
  <c r="T780" i="6"/>
  <c r="AG778" i="6"/>
  <c r="X777" i="6"/>
  <c r="H777" i="6" s="1"/>
  <c r="T773" i="6"/>
  <c r="X762" i="6"/>
  <c r="X743" i="6"/>
  <c r="H743" i="6" s="1"/>
  <c r="W714" i="6"/>
  <c r="J714" i="6" s="1"/>
  <c r="W709" i="6"/>
  <c r="J709" i="6" s="1"/>
  <c r="AG706" i="6"/>
  <c r="T692" i="6"/>
  <c r="T691" i="6"/>
  <c r="AG690" i="6"/>
  <c r="AG673" i="6"/>
  <c r="X913" i="6"/>
  <c r="T906" i="6"/>
  <c r="X877" i="6"/>
  <c r="H877" i="6" s="1"/>
  <c r="W876" i="6"/>
  <c r="J876" i="6" s="1"/>
  <c r="AG874" i="6"/>
  <c r="W872" i="6"/>
  <c r="J872" i="6" s="1"/>
  <c r="X871" i="6"/>
  <c r="X869" i="6"/>
  <c r="H869" i="6" s="1"/>
  <c r="AG866" i="6"/>
  <c r="X855" i="6"/>
  <c r="AG854" i="6"/>
  <c r="T850" i="6"/>
  <c r="AG847" i="6"/>
  <c r="W846" i="6"/>
  <c r="J846" i="6" s="1"/>
  <c r="X821" i="6"/>
  <c r="H821" i="6" s="1"/>
  <c r="X815" i="6"/>
  <c r="H815" i="6" s="1"/>
  <c r="T804" i="6"/>
  <c r="AG802" i="6"/>
  <c r="AG796" i="6"/>
  <c r="T777" i="6"/>
  <c r="AG771" i="6"/>
  <c r="X767" i="6"/>
  <c r="X751" i="6"/>
  <c r="AG735" i="6"/>
  <c r="T732" i="6"/>
  <c r="W719" i="6"/>
  <c r="J719" i="6" s="1"/>
  <c r="X716" i="6"/>
  <c r="H716" i="6" s="1"/>
  <c r="AG698" i="6"/>
  <c r="T693" i="6"/>
  <c r="T877" i="6"/>
  <c r="T869" i="6"/>
  <c r="T855" i="6"/>
  <c r="AG852" i="6"/>
  <c r="AG846" i="6"/>
  <c r="AG844" i="6"/>
  <c r="AG831" i="6"/>
  <c r="T821" i="6"/>
  <c r="T806" i="6"/>
  <c r="X805" i="6"/>
  <c r="H805" i="6" s="1"/>
  <c r="X798" i="6"/>
  <c r="AG790" i="6"/>
  <c r="X785" i="6"/>
  <c r="H785" i="6" s="1"/>
  <c r="T782" i="6"/>
  <c r="X781" i="6"/>
  <c r="H781" i="6" s="1"/>
  <c r="X774" i="6"/>
  <c r="AG766" i="6"/>
  <c r="AG761" i="6"/>
  <c r="AG742" i="6"/>
  <c r="AG739" i="6"/>
  <c r="T734" i="6"/>
  <c r="W733" i="6"/>
  <c r="J733" i="6" s="1"/>
  <c r="T696" i="6"/>
  <c r="W919" i="6"/>
  <c r="J919" i="6" s="1"/>
  <c r="X918" i="6"/>
  <c r="X915" i="6"/>
  <c r="H915" i="6" s="1"/>
  <c r="AG912" i="6"/>
  <c r="T911" i="6"/>
  <c r="X906" i="6"/>
  <c r="H906" i="6" s="1"/>
  <c r="X902" i="6"/>
  <c r="H902" i="6" s="1"/>
  <c r="W901" i="6"/>
  <c r="J901" i="6" s="1"/>
  <c r="X893" i="6"/>
  <c r="H893" i="6" s="1"/>
  <c r="AG890" i="6"/>
  <c r="X885" i="6"/>
  <c r="H885" i="6" s="1"/>
  <c r="AG882" i="6"/>
  <c r="X859" i="6"/>
  <c r="X850" i="6"/>
  <c r="H850" i="6" s="1"/>
  <c r="X840" i="6"/>
  <c r="H840" i="6" s="1"/>
  <c r="T834" i="6"/>
  <c r="W830" i="6"/>
  <c r="J830" i="6" s="1"/>
  <c r="AG826" i="6"/>
  <c r="AG815" i="6"/>
  <c r="X799" i="6"/>
  <c r="H799" i="6" s="1"/>
  <c r="X795" i="6"/>
  <c r="X770" i="6"/>
  <c r="X755" i="6"/>
  <c r="H755" i="6" s="1"/>
  <c r="AG751" i="6"/>
  <c r="X746" i="6"/>
  <c r="X723" i="6"/>
  <c r="H723" i="6" s="1"/>
  <c r="AG714" i="6"/>
  <c r="X701" i="6"/>
  <c r="H701" i="6" s="1"/>
  <c r="X695" i="6"/>
  <c r="X693" i="6"/>
  <c r="H693" i="6" s="1"/>
  <c r="X689" i="6"/>
  <c r="W679" i="6"/>
  <c r="J679" i="6" s="1"/>
  <c r="AG918" i="6"/>
  <c r="W917" i="6"/>
  <c r="J917" i="6" s="1"/>
  <c r="W904" i="6"/>
  <c r="J904" i="6" s="1"/>
  <c r="T901" i="6"/>
  <c r="W900" i="6"/>
  <c r="J900" i="6" s="1"/>
  <c r="AG898" i="6"/>
  <c r="X897" i="6"/>
  <c r="H897" i="6" s="1"/>
  <c r="X880" i="6"/>
  <c r="AG868" i="6"/>
  <c r="T863" i="6"/>
  <c r="AG839" i="6"/>
  <c r="AG835" i="6"/>
  <c r="X834" i="6"/>
  <c r="X830" i="6"/>
  <c r="W828" i="6"/>
  <c r="J828" i="6" s="1"/>
  <c r="T814" i="6"/>
  <c r="AG799" i="6"/>
  <c r="AG798" i="6"/>
  <c r="T789" i="6"/>
  <c r="X782" i="6"/>
  <c r="X776" i="6"/>
  <c r="H776" i="6" s="1"/>
  <c r="AG774" i="6"/>
  <c r="AG770" i="6"/>
  <c r="T765" i="6"/>
  <c r="T750" i="6"/>
  <c r="X749" i="6"/>
  <c r="H749" i="6" s="1"/>
  <c r="W748" i="6"/>
  <c r="J748" i="6" s="1"/>
  <c r="AG746" i="6"/>
  <c r="T745" i="6"/>
  <c r="X741" i="6"/>
  <c r="H741" i="6" s="1"/>
  <c r="W736" i="6"/>
  <c r="J736" i="6" s="1"/>
  <c r="W735" i="6"/>
  <c r="J735" i="6" s="1"/>
  <c r="AG732" i="6"/>
  <c r="W721" i="6"/>
  <c r="J721" i="6" s="1"/>
  <c r="T718" i="6"/>
  <c r="AG688" i="6"/>
  <c r="T687" i="6"/>
  <c r="X687" i="6"/>
  <c r="X933" i="6"/>
  <c r="H933" i="6" s="1"/>
  <c r="AG930" i="6"/>
  <c r="X929" i="6"/>
  <c r="H929" i="6" s="1"/>
  <c r="T909" i="6"/>
  <c r="W908" i="6"/>
  <c r="J908" i="6" s="1"/>
  <c r="AG906" i="6"/>
  <c r="X905" i="6"/>
  <c r="T904" i="6"/>
  <c r="T890" i="6"/>
  <c r="T882" i="6"/>
  <c r="AG880" i="6"/>
  <c r="T879" i="6"/>
  <c r="X874" i="6"/>
  <c r="AG867" i="6"/>
  <c r="X866" i="6"/>
  <c r="X862" i="6"/>
  <c r="W861" i="6"/>
  <c r="J861" i="6" s="1"/>
  <c r="T853" i="6"/>
  <c r="AG850" i="6"/>
  <c r="T845" i="6"/>
  <c r="X838" i="6"/>
  <c r="H838" i="6" s="1"/>
  <c r="W837" i="6"/>
  <c r="J837" i="6" s="1"/>
  <c r="T829" i="6"/>
  <c r="T826" i="6"/>
  <c r="AG824" i="6"/>
  <c r="T819" i="6"/>
  <c r="T813" i="6"/>
  <c r="X807" i="6"/>
  <c r="W797" i="6"/>
  <c r="J797" i="6" s="1"/>
  <c r="T796" i="6"/>
  <c r="AG794" i="6"/>
  <c r="W791" i="6"/>
  <c r="J791" i="6" s="1"/>
  <c r="AG788" i="6"/>
  <c r="X783" i="6"/>
  <c r="H783" i="6" s="1"/>
  <c r="X778" i="6"/>
  <c r="AG775" i="6"/>
  <c r="W773" i="6"/>
  <c r="J773" i="6" s="1"/>
  <c r="W772" i="6"/>
  <c r="J772" i="6" s="1"/>
  <c r="T769" i="6"/>
  <c r="AG764" i="6"/>
  <c r="W762" i="6"/>
  <c r="J762" i="6" s="1"/>
  <c r="AG759" i="6"/>
  <c r="AG757" i="6"/>
  <c r="AG754" i="6"/>
  <c r="X753" i="6"/>
  <c r="T749" i="6"/>
  <c r="T741" i="6"/>
  <c r="AG726" i="6"/>
  <c r="X708" i="6"/>
  <c r="W698" i="6"/>
  <c r="J698" i="6" s="1"/>
  <c r="AG693" i="6"/>
  <c r="W691" i="6"/>
  <c r="J691" i="6" s="1"/>
  <c r="AG686" i="6"/>
  <c r="AG684" i="6"/>
  <c r="T679" i="6"/>
  <c r="X679" i="6"/>
  <c r="X737" i="6"/>
  <c r="X733" i="6"/>
  <c r="H733" i="6" s="1"/>
  <c r="W732" i="6"/>
  <c r="J732" i="6" s="1"/>
  <c r="X729" i="6"/>
  <c r="H729" i="6" s="1"/>
  <c r="X725" i="6"/>
  <c r="H725" i="6" s="1"/>
  <c r="T721" i="6"/>
  <c r="X720" i="6"/>
  <c r="T713" i="6"/>
  <c r="T711" i="6"/>
  <c r="T706" i="6"/>
  <c r="T702" i="6"/>
  <c r="AG696" i="6"/>
  <c r="AG695" i="6"/>
  <c r="W693" i="6"/>
  <c r="J693" i="6" s="1"/>
  <c r="AG685" i="6"/>
  <c r="X677" i="6"/>
  <c r="H677" i="6" s="1"/>
  <c r="X673" i="6"/>
  <c r="H673" i="6" s="1"/>
  <c r="X668" i="6"/>
  <c r="H668" i="6" s="1"/>
  <c r="X667" i="6"/>
  <c r="AG661" i="6"/>
  <c r="W659" i="6"/>
  <c r="J659" i="6" s="1"/>
  <c r="X657" i="6"/>
  <c r="H657" i="6" s="1"/>
  <c r="X656" i="6"/>
  <c r="W650" i="6"/>
  <c r="J650" i="6" s="1"/>
  <c r="W649" i="6"/>
  <c r="J649" i="6" s="1"/>
  <c r="X645" i="6"/>
  <c r="H645" i="6" s="1"/>
  <c r="W644" i="6"/>
  <c r="J644" i="6" s="1"/>
  <c r="T641" i="6"/>
  <c r="AG631" i="6"/>
  <c r="X595" i="6"/>
  <c r="H595" i="6" s="1"/>
  <c r="X588" i="6"/>
  <c r="H588" i="6" s="1"/>
  <c r="W585" i="6"/>
  <c r="J585" i="6" s="1"/>
  <c r="W578" i="6"/>
  <c r="J578" i="6" s="1"/>
  <c r="X570" i="6"/>
  <c r="H570" i="6" s="1"/>
  <c r="T565" i="6"/>
  <c r="X564" i="6"/>
  <c r="H564" i="6" s="1"/>
  <c r="X563" i="6"/>
  <c r="H563" i="6" s="1"/>
  <c r="AG561" i="6"/>
  <c r="X539" i="6"/>
  <c r="AG532" i="6"/>
  <c r="W523" i="6"/>
  <c r="J523" i="6" s="1"/>
  <c r="W522" i="6"/>
  <c r="J522" i="6" s="1"/>
  <c r="X521" i="6"/>
  <c r="H521" i="6" s="1"/>
  <c r="T658" i="6"/>
  <c r="X655" i="6"/>
  <c r="T653" i="6"/>
  <c r="X650" i="6"/>
  <c r="T649" i="6"/>
  <c r="AG647" i="6"/>
  <c r="T645" i="6"/>
  <c r="T633" i="6"/>
  <c r="AG629" i="6"/>
  <c r="X628" i="6"/>
  <c r="H628" i="6" s="1"/>
  <c r="AG617" i="6"/>
  <c r="AG609" i="6"/>
  <c r="AG605" i="6"/>
  <c r="AG597" i="6"/>
  <c r="AG588" i="6"/>
  <c r="AG573" i="6"/>
  <c r="T570" i="6"/>
  <c r="T563" i="6"/>
  <c r="AG553" i="6"/>
  <c r="X537" i="6"/>
  <c r="H537" i="6" s="1"/>
  <c r="AG671" i="6"/>
  <c r="T660" i="6"/>
  <c r="T650" i="6"/>
  <c r="X644" i="6"/>
  <c r="H644" i="6" s="1"/>
  <c r="AG635" i="6"/>
  <c r="X634" i="6"/>
  <c r="H634" i="6" s="1"/>
  <c r="X626" i="6"/>
  <c r="T525" i="6"/>
  <c r="AG511" i="6"/>
  <c r="W680" i="6"/>
  <c r="J680" i="6" s="1"/>
  <c r="AG677" i="6"/>
  <c r="X676" i="6"/>
  <c r="H676" i="6" s="1"/>
  <c r="W669" i="6"/>
  <c r="J669" i="6" s="1"/>
  <c r="W648" i="6"/>
  <c r="J648" i="6" s="1"/>
  <c r="W631" i="6"/>
  <c r="J631" i="6" s="1"/>
  <c r="W621" i="6"/>
  <c r="J621" i="6" s="1"/>
  <c r="W615" i="6"/>
  <c r="J615" i="6" s="1"/>
  <c r="X612" i="6"/>
  <c r="H612" i="6" s="1"/>
  <c r="X602" i="6"/>
  <c r="W589" i="6"/>
  <c r="J589" i="6" s="1"/>
  <c r="X580" i="6"/>
  <c r="H580" i="6" s="1"/>
  <c r="W576" i="6"/>
  <c r="J576" i="6" s="1"/>
  <c r="X572" i="6"/>
  <c r="H572" i="6" s="1"/>
  <c r="AG564" i="6"/>
  <c r="W549" i="6"/>
  <c r="J549" i="6" s="1"/>
  <c r="X538" i="6"/>
  <c r="H538" i="6" s="1"/>
  <c r="T609" i="6"/>
  <c r="T556" i="6"/>
  <c r="W540" i="6"/>
  <c r="J540" i="6" s="1"/>
  <c r="T520" i="6"/>
  <c r="W712" i="6"/>
  <c r="J712" i="6" s="1"/>
  <c r="T710" i="6"/>
  <c r="T705" i="6"/>
  <c r="AG703" i="6"/>
  <c r="AG699" i="6"/>
  <c r="X685" i="6"/>
  <c r="H685" i="6" s="1"/>
  <c r="X680" i="6"/>
  <c r="H680" i="6" s="1"/>
  <c r="X665" i="6"/>
  <c r="H665" i="6" s="1"/>
  <c r="X661" i="6"/>
  <c r="H661" i="6" s="1"/>
  <c r="X642" i="6"/>
  <c r="X639" i="6"/>
  <c r="AG633" i="6"/>
  <c r="T621" i="6"/>
  <c r="W618" i="6"/>
  <c r="J618" i="6" s="1"/>
  <c r="AG612" i="6"/>
  <c r="T611" i="6"/>
  <c r="W610" i="6"/>
  <c r="J610" i="6" s="1"/>
  <c r="W609" i="6"/>
  <c r="J609" i="6" s="1"/>
  <c r="W601" i="6"/>
  <c r="J601" i="6" s="1"/>
  <c r="T594" i="6"/>
  <c r="X586" i="6"/>
  <c r="H586" i="6" s="1"/>
  <c r="X577" i="6"/>
  <c r="H577" i="6" s="1"/>
  <c r="X557" i="6"/>
  <c r="H557" i="6" s="1"/>
  <c r="W555" i="6"/>
  <c r="J555" i="6" s="1"/>
  <c r="W548" i="6"/>
  <c r="J548" i="6" s="1"/>
  <c r="AG546" i="6"/>
  <c r="AG545" i="6"/>
  <c r="X517" i="6"/>
  <c r="H517" i="6" s="1"/>
  <c r="X516" i="6"/>
  <c r="H516" i="6" s="1"/>
  <c r="W666" i="6"/>
  <c r="J666" i="6" s="1"/>
  <c r="T652" i="6"/>
  <c r="T639" i="6"/>
  <c r="AG625" i="6"/>
  <c r="AG620" i="6"/>
  <c r="X618" i="6"/>
  <c r="X610" i="6"/>
  <c r="X604" i="6"/>
  <c r="H604" i="6" s="1"/>
  <c r="X596" i="6"/>
  <c r="H596" i="6" s="1"/>
  <c r="W595" i="6"/>
  <c r="J595" i="6" s="1"/>
  <c r="AG589" i="6"/>
  <c r="T586" i="6"/>
  <c r="T579" i="6"/>
  <c r="W563" i="6"/>
  <c r="J563" i="6" s="1"/>
  <c r="X561" i="6"/>
  <c r="H561" i="6" s="1"/>
  <c r="X553" i="6"/>
  <c r="H553" i="6" s="1"/>
  <c r="W552" i="6"/>
  <c r="J552" i="6" s="1"/>
  <c r="X548" i="6"/>
  <c r="H548" i="6" s="1"/>
  <c r="W513" i="6"/>
  <c r="J513" i="6" s="1"/>
  <c r="T442" i="6"/>
  <c r="T437" i="6"/>
  <c r="T419" i="6"/>
  <c r="X417" i="6"/>
  <c r="H417" i="6" s="1"/>
  <c r="T409" i="6"/>
  <c r="W404" i="6"/>
  <c r="J404" i="6" s="1"/>
  <c r="X401" i="6"/>
  <c r="H401" i="6" s="1"/>
  <c r="AG362" i="6"/>
  <c r="T547" i="6"/>
  <c r="W546" i="6"/>
  <c r="J546" i="6" s="1"/>
  <c r="X541" i="6"/>
  <c r="H541" i="6" s="1"/>
  <c r="X532" i="6"/>
  <c r="H532" i="6" s="1"/>
  <c r="AG513" i="6"/>
  <c r="AG508" i="6"/>
  <c r="X508" i="6"/>
  <c r="H508" i="6" s="1"/>
  <c r="T497" i="6"/>
  <c r="T493" i="6"/>
  <c r="T488" i="6"/>
  <c r="W482" i="6"/>
  <c r="J482" i="6" s="1"/>
  <c r="X476" i="6"/>
  <c r="H476" i="6" s="1"/>
  <c r="T472" i="6"/>
  <c r="X469" i="6"/>
  <c r="H469" i="6" s="1"/>
  <c r="W468" i="6"/>
  <c r="J468" i="6" s="1"/>
  <c r="T465" i="6"/>
  <c r="X461" i="6"/>
  <c r="H461" i="6" s="1"/>
  <c r="W460" i="6"/>
  <c r="J460" i="6" s="1"/>
  <c r="X457" i="6"/>
  <c r="H457" i="6" s="1"/>
  <c r="AG441" i="6"/>
  <c r="AG440" i="6"/>
  <c r="X436" i="6"/>
  <c r="H436" i="6" s="1"/>
  <c r="W433" i="6"/>
  <c r="J433" i="6" s="1"/>
  <c r="X393" i="6"/>
  <c r="H393" i="6" s="1"/>
  <c r="X380" i="6"/>
  <c r="H380" i="6" s="1"/>
  <c r="T532" i="6"/>
  <c r="X525" i="6"/>
  <c r="H525" i="6" s="1"/>
  <c r="X524" i="6"/>
  <c r="H524" i="6" s="1"/>
  <c r="AG506" i="6"/>
  <c r="X496" i="6"/>
  <c r="AG451" i="6"/>
  <c r="W448" i="6"/>
  <c r="J448" i="6" s="1"/>
  <c r="X360" i="6"/>
  <c r="H360" i="6" s="1"/>
  <c r="T495" i="6"/>
  <c r="AG483" i="6"/>
  <c r="AG475" i="6"/>
  <c r="T429" i="6"/>
  <c r="X412" i="6"/>
  <c r="H412" i="6" s="1"/>
  <c r="AG411" i="6"/>
  <c r="X404" i="6"/>
  <c r="H404" i="6" s="1"/>
  <c r="T397" i="6"/>
  <c r="T396" i="6"/>
  <c r="AG393" i="6"/>
  <c r="W387" i="6"/>
  <c r="J387" i="6" s="1"/>
  <c r="W508" i="6"/>
  <c r="J508" i="6" s="1"/>
  <c r="X505" i="6"/>
  <c r="H505" i="6" s="1"/>
  <c r="X499" i="6"/>
  <c r="H499" i="6" s="1"/>
  <c r="X449" i="6"/>
  <c r="H449" i="6" s="1"/>
  <c r="W444" i="6"/>
  <c r="J444" i="6" s="1"/>
  <c r="X407" i="6"/>
  <c r="AG384" i="6"/>
  <c r="X377" i="6"/>
  <c r="H377" i="6" s="1"/>
  <c r="X352" i="6"/>
  <c r="X388" i="6"/>
  <c r="H388" i="6" s="1"/>
  <c r="T388" i="6"/>
  <c r="T387" i="6"/>
  <c r="X501" i="6"/>
  <c r="H501" i="6" s="1"/>
  <c r="W484" i="6"/>
  <c r="J484" i="6" s="1"/>
  <c r="AG449" i="6"/>
  <c r="AG432" i="6"/>
  <c r="X428" i="6"/>
  <c r="H428" i="6" s="1"/>
  <c r="AG426" i="6"/>
  <c r="W426" i="6"/>
  <c r="J426" i="6" s="1"/>
  <c r="W425" i="6"/>
  <c r="J425" i="6" s="1"/>
  <c r="X420" i="6"/>
  <c r="H420" i="6" s="1"/>
  <c r="W418" i="6"/>
  <c r="J418" i="6" s="1"/>
  <c r="X410" i="6"/>
  <c r="W409" i="6"/>
  <c r="J409" i="6" s="1"/>
  <c r="AG399" i="6"/>
  <c r="AG396" i="6"/>
  <c r="X391" i="6"/>
  <c r="X381" i="6"/>
  <c r="H381" i="6" s="1"/>
  <c r="W376" i="6"/>
  <c r="J376" i="6" s="1"/>
  <c r="T373" i="6"/>
  <c r="AG365" i="6"/>
  <c r="AG537" i="6"/>
  <c r="T531" i="6"/>
  <c r="AG521" i="6"/>
  <c r="T509" i="6"/>
  <c r="T504" i="6"/>
  <c r="T501" i="6"/>
  <c r="AG490" i="6"/>
  <c r="AG489" i="6"/>
  <c r="T485" i="6"/>
  <c r="W480" i="6"/>
  <c r="J480" i="6" s="1"/>
  <c r="T477" i="6"/>
  <c r="W476" i="6"/>
  <c r="J476" i="6" s="1"/>
  <c r="X441" i="6"/>
  <c r="H441" i="6" s="1"/>
  <c r="X425" i="6"/>
  <c r="H425" i="6" s="1"/>
  <c r="T424" i="6"/>
  <c r="W417" i="6"/>
  <c r="J417" i="6" s="1"/>
  <c r="X409" i="6"/>
  <c r="H409" i="6" s="1"/>
  <c r="T380" i="6"/>
  <c r="W341" i="6"/>
  <c r="J341" i="6" s="1"/>
  <c r="X331" i="6"/>
  <c r="H331" i="6" s="1"/>
  <c r="AG305" i="6"/>
  <c r="W299" i="6"/>
  <c r="J299" i="6" s="1"/>
  <c r="X296" i="6"/>
  <c r="H296" i="6" s="1"/>
  <c r="AG261" i="6"/>
  <c r="AG196" i="6"/>
  <c r="T291" i="6"/>
  <c r="W369" i="6"/>
  <c r="J369" i="6" s="1"/>
  <c r="T365" i="6"/>
  <c r="W364" i="6"/>
  <c r="J364" i="6" s="1"/>
  <c r="T362" i="6"/>
  <c r="W361" i="6"/>
  <c r="J361" i="6" s="1"/>
  <c r="W353" i="6"/>
  <c r="J353" i="6" s="1"/>
  <c r="T349" i="6"/>
  <c r="X348" i="6"/>
  <c r="H348" i="6" s="1"/>
  <c r="T337" i="6"/>
  <c r="X336" i="6"/>
  <c r="AG325" i="6"/>
  <c r="T324" i="6"/>
  <c r="W317" i="6"/>
  <c r="J317" i="6" s="1"/>
  <c r="AG309" i="6"/>
  <c r="W277" i="6"/>
  <c r="J277" i="6" s="1"/>
  <c r="T275" i="6"/>
  <c r="W256" i="6"/>
  <c r="J256" i="6" s="1"/>
  <c r="T285" i="6"/>
  <c r="AG284" i="6"/>
  <c r="X265" i="6"/>
  <c r="H265" i="6" s="1"/>
  <c r="AG227" i="6"/>
  <c r="T369" i="6"/>
  <c r="T361" i="6"/>
  <c r="AG359" i="6"/>
  <c r="AG356" i="6"/>
  <c r="T353" i="6"/>
  <c r="T329" i="6"/>
  <c r="T317" i="6"/>
  <c r="T313" i="6"/>
  <c r="X307" i="6"/>
  <c r="AG290" i="6"/>
  <c r="T281" i="6"/>
  <c r="AG276" i="6"/>
  <c r="T273" i="6"/>
  <c r="W388" i="6"/>
  <c r="J388" i="6" s="1"/>
  <c r="X385" i="6"/>
  <c r="H385" i="6" s="1"/>
  <c r="X372" i="6"/>
  <c r="H372" i="6" s="1"/>
  <c r="X364" i="6"/>
  <c r="H364" i="6" s="1"/>
  <c r="AG323" i="6"/>
  <c r="W320" i="6"/>
  <c r="J320" i="6" s="1"/>
  <c r="AG299" i="6"/>
  <c r="X292" i="6"/>
  <c r="H292" i="6" s="1"/>
  <c r="W280" i="6"/>
  <c r="J280" i="6" s="1"/>
  <c r="X277" i="6"/>
  <c r="H277" i="6" s="1"/>
  <c r="X276" i="6"/>
  <c r="H276" i="6" s="1"/>
  <c r="W265" i="6"/>
  <c r="J265" i="6" s="1"/>
  <c r="AG260" i="6"/>
  <c r="AG217" i="6"/>
  <c r="T385" i="6"/>
  <c r="T378" i="6"/>
  <c r="W377" i="6"/>
  <c r="J377" i="6" s="1"/>
  <c r="AG375" i="6"/>
  <c r="AG372" i="6"/>
  <c r="AG364" i="6"/>
  <c r="X346" i="6"/>
  <c r="H346" i="6" s="1"/>
  <c r="W331" i="6"/>
  <c r="J331" i="6" s="1"/>
  <c r="T316" i="6"/>
  <c r="X315" i="6"/>
  <c r="W301" i="6"/>
  <c r="J301" i="6" s="1"/>
  <c r="T266" i="6"/>
  <c r="X357" i="6"/>
  <c r="W233" i="6"/>
  <c r="J233" i="6" s="1"/>
  <c r="T203" i="6"/>
  <c r="W195" i="6"/>
  <c r="J195" i="6" s="1"/>
  <c r="T228" i="6"/>
  <c r="W250" i="6"/>
  <c r="J250" i="6" s="1"/>
  <c r="X233" i="6"/>
  <c r="H233" i="6" s="1"/>
  <c r="W213" i="6"/>
  <c r="J213" i="6" s="1"/>
  <c r="X201" i="6"/>
  <c r="W228" i="6"/>
  <c r="J228" i="6" s="1"/>
  <c r="W212" i="6"/>
  <c r="J212" i="6" s="1"/>
  <c r="W179" i="6"/>
  <c r="J179" i="6" s="1"/>
  <c r="W139" i="6"/>
  <c r="J139" i="6" s="1"/>
  <c r="X176" i="6"/>
  <c r="AF1002" i="6"/>
  <c r="AF994" i="6"/>
  <c r="W968" i="6"/>
  <c r="J968" i="6" s="1"/>
  <c r="T961" i="6"/>
  <c r="W960" i="6"/>
  <c r="J960" i="6" s="1"/>
  <c r="T953" i="6"/>
  <c r="T945" i="6"/>
  <c r="T937" i="6"/>
  <c r="W936" i="6"/>
  <c r="J936" i="6" s="1"/>
  <c r="T929" i="6"/>
  <c r="W928" i="6"/>
  <c r="J928" i="6" s="1"/>
  <c r="AF922" i="6"/>
  <c r="AF918" i="6"/>
  <c r="X910" i="6"/>
  <c r="T910" i="6"/>
  <c r="T934" i="6"/>
  <c r="AF919" i="6"/>
  <c r="AF911" i="6"/>
  <c r="AF1004" i="6"/>
  <c r="AG1001" i="6"/>
  <c r="AE999" i="6"/>
  <c r="AF996" i="6"/>
  <c r="T963" i="6"/>
  <c r="T947" i="6"/>
  <c r="T916" i="6"/>
  <c r="AF985" i="6"/>
  <c r="AF977" i="6"/>
  <c r="X932" i="6"/>
  <c r="X924" i="6"/>
  <c r="X921" i="6"/>
  <c r="H921" i="6" s="1"/>
  <c r="AG916" i="6"/>
  <c r="T914" i="6"/>
  <c r="X917" i="6"/>
  <c r="H917" i="6" s="1"/>
  <c r="AF914" i="6"/>
  <c r="T918" i="6"/>
  <c r="AE914" i="6"/>
  <c r="T908" i="6"/>
  <c r="T900" i="6"/>
  <c r="T892" i="6"/>
  <c r="T884" i="6"/>
  <c r="T876" i="6"/>
  <c r="T868" i="6"/>
  <c r="T860" i="6"/>
  <c r="T852" i="6"/>
  <c r="T844" i="6"/>
  <c r="T836" i="6"/>
  <c r="T828" i="6"/>
  <c r="W812" i="6"/>
  <c r="J812" i="6" s="1"/>
  <c r="AG810" i="6"/>
  <c r="T913" i="6"/>
  <c r="T905" i="6"/>
  <c r="T897" i="6"/>
  <c r="T889" i="6"/>
  <c r="T881" i="6"/>
  <c r="T873" i="6"/>
  <c r="T865" i="6"/>
  <c r="T857" i="6"/>
  <c r="T849" i="6"/>
  <c r="T841" i="6"/>
  <c r="T833" i="6"/>
  <c r="T825" i="6"/>
  <c r="AF817" i="6"/>
  <c r="T902" i="6"/>
  <c r="T894" i="6"/>
  <c r="T886" i="6"/>
  <c r="T878" i="6"/>
  <c r="T870" i="6"/>
  <c r="T862" i="6"/>
  <c r="T854" i="6"/>
  <c r="T846" i="6"/>
  <c r="T838" i="6"/>
  <c r="T830" i="6"/>
  <c r="T822" i="6"/>
  <c r="W820" i="6"/>
  <c r="J820" i="6" s="1"/>
  <c r="T812" i="6"/>
  <c r="X911" i="6"/>
  <c r="W906" i="6"/>
  <c r="J906" i="6" s="1"/>
  <c r="W898" i="6"/>
  <c r="J898" i="6" s="1"/>
  <c r="W890" i="6"/>
  <c r="J890" i="6" s="1"/>
  <c r="W882" i="6"/>
  <c r="J882" i="6" s="1"/>
  <c r="X879" i="6"/>
  <c r="W874" i="6"/>
  <c r="J874" i="6" s="1"/>
  <c r="W866" i="6"/>
  <c r="J866" i="6" s="1"/>
  <c r="W858" i="6"/>
  <c r="J858" i="6" s="1"/>
  <c r="W850" i="6"/>
  <c r="J850" i="6" s="1"/>
  <c r="W842" i="6"/>
  <c r="J842" i="6" s="1"/>
  <c r="W834" i="6"/>
  <c r="J834" i="6" s="1"/>
  <c r="W826" i="6"/>
  <c r="J826" i="6" s="1"/>
  <c r="X808" i="6"/>
  <c r="H808" i="6" s="1"/>
  <c r="T808" i="6"/>
  <c r="W818" i="6"/>
  <c r="J818" i="6" s="1"/>
  <c r="AF813" i="6"/>
  <c r="X816" i="6"/>
  <c r="AF809" i="6"/>
  <c r="W810" i="6"/>
  <c r="J810" i="6" s="1"/>
  <c r="W802" i="6"/>
  <c r="J802" i="6" s="1"/>
  <c r="W794" i="6"/>
  <c r="J794" i="6" s="1"/>
  <c r="W786" i="6"/>
  <c r="J786" i="6" s="1"/>
  <c r="W778" i="6"/>
  <c r="J778" i="6" s="1"/>
  <c r="W770" i="6"/>
  <c r="J770" i="6" s="1"/>
  <c r="W754" i="6"/>
  <c r="J754" i="6" s="1"/>
  <c r="W746" i="6"/>
  <c r="J746" i="6" s="1"/>
  <c r="W738" i="6"/>
  <c r="J738" i="6" s="1"/>
  <c r="W730" i="6"/>
  <c r="J730" i="6" s="1"/>
  <c r="AG722" i="6"/>
  <c r="AE721" i="6"/>
  <c r="T709" i="6"/>
  <c r="T792" i="6"/>
  <c r="T776" i="6"/>
  <c r="T760" i="6"/>
  <c r="T744" i="6"/>
  <c r="T728" i="6"/>
  <c r="T717" i="6"/>
  <c r="W717" i="6"/>
  <c r="J717" i="6" s="1"/>
  <c r="AE817" i="6"/>
  <c r="X769" i="6"/>
  <c r="AE753" i="6"/>
  <c r="AF725" i="6"/>
  <c r="AG719" i="6"/>
  <c r="AE713" i="6"/>
  <c r="AG711" i="6"/>
  <c r="AG707" i="6"/>
  <c r="T701" i="6"/>
  <c r="AF714" i="6"/>
  <c r="W701" i="6"/>
  <c r="J701" i="6" s="1"/>
  <c r="T722" i="6"/>
  <c r="X724" i="6"/>
  <c r="AF718" i="6"/>
  <c r="X713" i="6"/>
  <c r="H713" i="6" s="1"/>
  <c r="AF710" i="6"/>
  <c r="AE705" i="6"/>
  <c r="AG652" i="6"/>
  <c r="AF635" i="6"/>
  <c r="AE617" i="6"/>
  <c r="T716" i="6"/>
  <c r="T684" i="6"/>
  <c r="T676" i="6"/>
  <c r="T668" i="6"/>
  <c r="AF647" i="6"/>
  <c r="AE642" i="6"/>
  <c r="AE634" i="6"/>
  <c r="T627" i="6"/>
  <c r="T681" i="6"/>
  <c r="T673" i="6"/>
  <c r="T665" i="6"/>
  <c r="T657" i="6"/>
  <c r="AE625" i="6"/>
  <c r="X613" i="6"/>
  <c r="H613" i="6" s="1"/>
  <c r="T613" i="6"/>
  <c r="X682" i="6"/>
  <c r="W677" i="6"/>
  <c r="J677" i="6" s="1"/>
  <c r="T617" i="6"/>
  <c r="W633" i="6"/>
  <c r="J633" i="6" s="1"/>
  <c r="AF623" i="6"/>
  <c r="W617" i="6"/>
  <c r="J617" i="6" s="1"/>
  <c r="AE650" i="6"/>
  <c r="AG636" i="6"/>
  <c r="AG632" i="6"/>
  <c r="AG624" i="6"/>
  <c r="T647" i="6"/>
  <c r="T634" i="6"/>
  <c r="AF631" i="6"/>
  <c r="AE607" i="6"/>
  <c r="AF604" i="6"/>
  <c r="AG601" i="6"/>
  <c r="AF596" i="6"/>
  <c r="AG593" i="6"/>
  <c r="AF588" i="6"/>
  <c r="AG585" i="6"/>
  <c r="AF580" i="6"/>
  <c r="AG577" i="6"/>
  <c r="AE575" i="6"/>
  <c r="AF572" i="6"/>
  <c r="AG569" i="6"/>
  <c r="AF564" i="6"/>
  <c r="AF560" i="6"/>
  <c r="AE540" i="6"/>
  <c r="AE532" i="6"/>
  <c r="X530" i="6"/>
  <c r="H530" i="6" s="1"/>
  <c r="AF529" i="6"/>
  <c r="T522" i="6"/>
  <c r="AG516" i="6"/>
  <c r="AE556" i="6"/>
  <c r="T553" i="6"/>
  <c r="AG536" i="6"/>
  <c r="W532" i="6"/>
  <c r="J532" i="6" s="1"/>
  <c r="AF515" i="6"/>
  <c r="T545" i="6"/>
  <c r="T552" i="6"/>
  <c r="AE543" i="6"/>
  <c r="X540" i="6"/>
  <c r="H540" i="6" s="1"/>
  <c r="AF537" i="6"/>
  <c r="X556" i="6"/>
  <c r="H556" i="6" s="1"/>
  <c r="X549" i="6"/>
  <c r="H549" i="6" s="1"/>
  <c r="AE548" i="6"/>
  <c r="AF545" i="6"/>
  <c r="AF540" i="6"/>
  <c r="T536" i="6"/>
  <c r="X528" i="6"/>
  <c r="AG524" i="6"/>
  <c r="AE514" i="6"/>
  <c r="AE505" i="6"/>
  <c r="AE481" i="6"/>
  <c r="T453" i="6"/>
  <c r="AF452" i="6"/>
  <c r="X444" i="6"/>
  <c r="H444" i="6" s="1"/>
  <c r="T506" i="6"/>
  <c r="W473" i="6"/>
  <c r="J473" i="6" s="1"/>
  <c r="AG442" i="6"/>
  <c r="X507" i="6"/>
  <c r="AE455" i="6"/>
  <c r="T451" i="6"/>
  <c r="AF501" i="6"/>
  <c r="T500" i="6"/>
  <c r="T492" i="6"/>
  <c r="T484" i="6"/>
  <c r="T476" i="6"/>
  <c r="T468" i="6"/>
  <c r="AG466" i="6"/>
  <c r="T460" i="6"/>
  <c r="AF451" i="6"/>
  <c r="T537" i="6"/>
  <c r="T529" i="6"/>
  <c r="T521" i="6"/>
  <c r="T513" i="6"/>
  <c r="AE444" i="6"/>
  <c r="X452" i="6"/>
  <c r="H452" i="6" s="1"/>
  <c r="AE449" i="6"/>
  <c r="AF445" i="6"/>
  <c r="T418" i="6"/>
  <c r="AG408" i="6"/>
  <c r="T402" i="6"/>
  <c r="AG400" i="6"/>
  <c r="AG352" i="6"/>
  <c r="T345" i="6"/>
  <c r="T338" i="6"/>
  <c r="AG324" i="6"/>
  <c r="AG341" i="6"/>
  <c r="T428" i="6"/>
  <c r="T420" i="6"/>
  <c r="X445" i="6"/>
  <c r="H445" i="6" s="1"/>
  <c r="AF442" i="6"/>
  <c r="X437" i="6"/>
  <c r="H437" i="6" s="1"/>
  <c r="AF434" i="6"/>
  <c r="T425" i="6"/>
  <c r="W424" i="6"/>
  <c r="J424" i="6" s="1"/>
  <c r="AG423" i="6"/>
  <c r="X421" i="6"/>
  <c r="H421" i="6" s="1"/>
  <c r="AF418" i="6"/>
  <c r="X413" i="6"/>
  <c r="H413" i="6" s="1"/>
  <c r="AF410" i="6"/>
  <c r="X405" i="6"/>
  <c r="H405" i="6" s="1"/>
  <c r="AF402" i="6"/>
  <c r="X397" i="6"/>
  <c r="H397" i="6" s="1"/>
  <c r="X389" i="6"/>
  <c r="AF386" i="6"/>
  <c r="AF378" i="6"/>
  <c r="AF370" i="6"/>
  <c r="T348" i="6"/>
  <c r="T343" i="6"/>
  <c r="AG340" i="6"/>
  <c r="AE330" i="6"/>
  <c r="T330" i="6"/>
  <c r="AG332" i="6"/>
  <c r="AG316" i="6"/>
  <c r="X300" i="6"/>
  <c r="H300" i="6" s="1"/>
  <c r="AE268" i="6"/>
  <c r="T276" i="6"/>
  <c r="W268" i="6"/>
  <c r="J268" i="6" s="1"/>
  <c r="AE301" i="6"/>
  <c r="AE300" i="6"/>
  <c r="W260" i="6"/>
  <c r="J260" i="6" s="1"/>
  <c r="AE337" i="6"/>
  <c r="AE329" i="6"/>
  <c r="X329" i="6"/>
  <c r="H329" i="6" s="1"/>
  <c r="AE321" i="6"/>
  <c r="X321" i="6"/>
  <c r="H321" i="6" s="1"/>
  <c r="AE313" i="6"/>
  <c r="X313" i="6"/>
  <c r="H313" i="6" s="1"/>
  <c r="T305" i="6"/>
  <c r="AF281" i="6"/>
  <c r="AF297" i="6"/>
  <c r="T268" i="6"/>
  <c r="AE292" i="6"/>
  <c r="AF273" i="6"/>
  <c r="AF265" i="6"/>
  <c r="X297" i="6"/>
  <c r="H297" i="6" s="1"/>
  <c r="X272" i="6"/>
  <c r="AE247" i="6"/>
  <c r="AE283" i="6"/>
  <c r="AE275" i="6"/>
  <c r="X275" i="6"/>
  <c r="H275" i="6" s="1"/>
  <c r="AG269" i="6"/>
  <c r="W221" i="6"/>
  <c r="J221" i="6" s="1"/>
  <c r="T221" i="6"/>
  <c r="T236" i="6"/>
  <c r="X236" i="6"/>
  <c r="H236" i="6" s="1"/>
  <c r="AF220" i="6"/>
  <c r="AG249" i="6"/>
  <c r="AE217" i="6"/>
  <c r="T233" i="6"/>
  <c r="X193" i="6"/>
  <c r="T252" i="6"/>
  <c r="AE248" i="6"/>
  <c r="X244" i="6"/>
  <c r="X196" i="6"/>
  <c r="AG145" i="6"/>
  <c r="W128" i="6"/>
  <c r="J128" i="6" s="1"/>
  <c r="AF6" i="6"/>
  <c r="AE157" i="6" l="1"/>
  <c r="AP220" i="6"/>
  <c r="AP132" i="6"/>
  <c r="AS212" i="6"/>
  <c r="AP213" i="6"/>
  <c r="AP195" i="6"/>
  <c r="AP202" i="6"/>
  <c r="AS152" i="6"/>
  <c r="AO260" i="6"/>
  <c r="AR236" i="6"/>
  <c r="AS172" i="6"/>
  <c r="AS217" i="6"/>
  <c r="AS165" i="6"/>
  <c r="AR140" i="6"/>
  <c r="AR180" i="6"/>
  <c r="AN144" i="6"/>
  <c r="W606" i="6"/>
  <c r="J606" i="6" s="1"/>
  <c r="W670" i="6"/>
  <c r="J670" i="6" s="1"/>
  <c r="X294" i="6"/>
  <c r="W630" i="6"/>
  <c r="J630" i="6" s="1"/>
  <c r="W646" i="6"/>
  <c r="J646" i="6" s="1"/>
  <c r="AD678" i="25"/>
  <c r="AP115" i="6"/>
  <c r="AG100" i="6"/>
  <c r="AO152" i="6"/>
  <c r="AF152" i="6"/>
  <c r="AO172" i="6"/>
  <c r="AR121" i="6"/>
  <c r="AR89" i="6"/>
  <c r="AF121" i="6"/>
  <c r="AO121" i="6"/>
  <c r="AQ89" i="6"/>
  <c r="AP140" i="6"/>
  <c r="AS197" i="6"/>
  <c r="AG219" i="6"/>
  <c r="AG91" i="6"/>
  <c r="AG144" i="6"/>
  <c r="AG235" i="6"/>
  <c r="AO266" i="6"/>
  <c r="AR97" i="6"/>
  <c r="AF97" i="6"/>
  <c r="AR422" i="6"/>
  <c r="AR204" i="6"/>
  <c r="AF216" i="6"/>
  <c r="AO223" i="6"/>
  <c r="AO132" i="6"/>
  <c r="AO269" i="6"/>
  <c r="AO125" i="6"/>
  <c r="AO243" i="6"/>
  <c r="AO375" i="6"/>
  <c r="AO156" i="6"/>
  <c r="AS406" i="6"/>
  <c r="AS374" i="6"/>
  <c r="AF93" i="6"/>
  <c r="AF358" i="6"/>
  <c r="AD719" i="25"/>
  <c r="W245" i="6"/>
  <c r="J245" i="6" s="1"/>
  <c r="AN260" i="6"/>
  <c r="AO225" i="6"/>
  <c r="AR164" i="6"/>
  <c r="AO249" i="6"/>
  <c r="AR223" i="6"/>
  <c r="AF131" i="6"/>
  <c r="H245" i="6"/>
  <c r="AO133" i="6"/>
  <c r="AF153" i="6"/>
  <c r="AR153" i="6"/>
  <c r="AO131" i="6"/>
  <c r="AF542" i="6"/>
  <c r="AF223" i="6"/>
  <c r="AO109" i="6"/>
  <c r="AO24" i="6"/>
  <c r="AR233" i="6"/>
  <c r="AF164" i="6"/>
  <c r="AG113" i="6"/>
  <c r="AG160" i="6"/>
  <c r="AP160" i="6"/>
  <c r="AP113" i="6"/>
  <c r="AS313" i="6"/>
  <c r="AF148" i="6"/>
  <c r="AP148" i="6"/>
  <c r="AQ173" i="6"/>
  <c r="AP190" i="6"/>
  <c r="AP134" i="6"/>
  <c r="AS205" i="6"/>
  <c r="AP447" i="6"/>
  <c r="AP233" i="6"/>
  <c r="AP252" i="6"/>
  <c r="AG218" i="6"/>
  <c r="AS222" i="6"/>
  <c r="AG137" i="6"/>
  <c r="AS218" i="6"/>
  <c r="AP257" i="6"/>
  <c r="AS292" i="6"/>
  <c r="AP168" i="6"/>
  <c r="AG203" i="6"/>
  <c r="AN205" i="6"/>
  <c r="AQ107" i="6"/>
  <c r="AD315" i="25"/>
  <c r="AD251" i="25"/>
  <c r="AF140" i="6"/>
  <c r="AO301" i="6"/>
  <c r="AO157" i="6"/>
  <c r="AF125" i="6"/>
  <c r="AO193" i="6"/>
  <c r="AO151" i="6"/>
  <c r="AF301" i="6"/>
  <c r="AF157" i="6"/>
  <c r="AR113" i="6"/>
  <c r="AO462" i="6"/>
  <c r="AO138" i="6"/>
  <c r="AR193" i="6"/>
  <c r="AP153" i="6"/>
  <c r="AO140" i="6"/>
  <c r="AR126" i="6"/>
  <c r="AF269" i="6"/>
  <c r="AO219" i="6"/>
  <c r="AS203" i="6"/>
  <c r="AO123" i="6"/>
  <c r="AP117" i="6"/>
  <c r="AS297" i="6"/>
  <c r="AS265" i="6"/>
  <c r="AS233" i="6"/>
  <c r="AO217" i="6"/>
  <c r="AO244" i="6"/>
  <c r="AR188" i="6"/>
  <c r="AO101" i="6"/>
  <c r="AF227" i="6"/>
  <c r="AG202" i="6"/>
  <c r="AG188" i="6"/>
  <c r="AO43" i="6"/>
  <c r="AS241" i="6"/>
  <c r="AR105" i="6"/>
  <c r="AO252" i="6"/>
  <c r="AG251" i="6"/>
  <c r="AO164" i="6"/>
  <c r="AP308" i="6"/>
  <c r="AO26" i="6"/>
  <c r="AR241" i="6"/>
  <c r="AO247" i="6"/>
  <c r="AP191" i="6"/>
  <c r="AS268" i="6"/>
  <c r="AS100" i="6"/>
  <c r="AP173" i="6"/>
  <c r="AG139" i="6"/>
  <c r="AG117" i="6"/>
  <c r="AG185" i="6"/>
  <c r="W189" i="6"/>
  <c r="J189" i="6" s="1"/>
  <c r="T189" i="6"/>
  <c r="AQ132" i="6"/>
  <c r="AN189" i="6"/>
  <c r="AD486" i="25"/>
  <c r="AP570" i="25"/>
  <c r="AE120" i="6"/>
  <c r="X87" i="6"/>
  <c r="H87" i="6" s="1"/>
  <c r="AQ200" i="6"/>
  <c r="H160" i="6"/>
  <c r="AN285" i="6"/>
  <c r="AM671" i="25"/>
  <c r="AE107" i="6"/>
  <c r="AD295" i="25"/>
  <c r="X141" i="6"/>
  <c r="H141" i="6" s="1"/>
  <c r="AE518" i="6"/>
  <c r="AN229" i="6"/>
  <c r="AN116" i="6"/>
  <c r="AN245" i="6"/>
  <c r="AQ228" i="6"/>
  <c r="AE108" i="6"/>
  <c r="AN252" i="6"/>
  <c r="AN188" i="6"/>
  <c r="X229" i="6"/>
  <c r="H229" i="6" s="1"/>
  <c r="W153" i="6"/>
  <c r="J153" i="6" s="1"/>
  <c r="AN193" i="6"/>
  <c r="AQ108" i="6"/>
  <c r="AQ117" i="6"/>
  <c r="T141" i="6"/>
  <c r="AN234" i="6"/>
  <c r="AE200" i="6"/>
  <c r="T264" i="6"/>
  <c r="AE116" i="6"/>
  <c r="AP646" i="6"/>
  <c r="AS245" i="6"/>
  <c r="T149" i="6"/>
  <c r="AG152" i="6"/>
  <c r="AG197" i="6"/>
  <c r="T117" i="6"/>
  <c r="AP170" i="6"/>
  <c r="AS225" i="6"/>
  <c r="AG170" i="6"/>
  <c r="AP185" i="6"/>
  <c r="AP240" i="6"/>
  <c r="AS156" i="6"/>
  <c r="AP149" i="6"/>
  <c r="W196" i="6"/>
  <c r="J196" i="6" s="1"/>
  <c r="W253" i="6"/>
  <c r="J253" i="6" s="1"/>
  <c r="T164" i="6"/>
  <c r="T205" i="6"/>
  <c r="AQ188" i="6"/>
  <c r="AE124" i="6"/>
  <c r="T284" i="6"/>
  <c r="AQ454" i="6"/>
  <c r="X157" i="6"/>
  <c r="H157" i="6" s="1"/>
  <c r="AE188" i="6"/>
  <c r="X205" i="6"/>
  <c r="H205" i="6" s="1"/>
  <c r="AN215" i="6"/>
  <c r="AE227" i="6"/>
  <c r="H201" i="6"/>
  <c r="T196" i="6"/>
  <c r="T132" i="6"/>
  <c r="AN220" i="6"/>
  <c r="AN124" i="6"/>
  <c r="AE160" i="6"/>
  <c r="AQ88" i="6"/>
  <c r="X25" i="6"/>
  <c r="H25" i="6" s="1"/>
  <c r="X218" i="6"/>
  <c r="H218" i="6" s="1"/>
  <c r="T122" i="6"/>
  <c r="X390" i="6"/>
  <c r="H390" i="6" s="1"/>
  <c r="X105" i="6"/>
  <c r="H105" i="6" s="1"/>
  <c r="T235" i="6"/>
  <c r="W164" i="6"/>
  <c r="J164" i="6" s="1"/>
  <c r="AE193" i="6"/>
  <c r="AQ185" i="6"/>
  <c r="AQ566" i="6"/>
  <c r="AN288" i="6"/>
  <c r="T200" i="6"/>
  <c r="T172" i="6"/>
  <c r="AN177" i="6"/>
  <c r="AQ276" i="6"/>
  <c r="AQ148" i="6"/>
  <c r="AQ160" i="6"/>
  <c r="AQ72" i="6"/>
  <c r="AE215" i="6"/>
  <c r="AE242" i="6"/>
  <c r="X133" i="6"/>
  <c r="H133" i="6" s="1"/>
  <c r="AG148" i="6"/>
  <c r="AS271" i="6"/>
  <c r="AS350" i="6"/>
  <c r="AS510" i="6"/>
  <c r="AG167" i="6"/>
  <c r="AS186" i="6"/>
  <c r="AS247" i="6"/>
  <c r="AS183" i="6"/>
  <c r="AP534" i="6"/>
  <c r="AS137" i="6"/>
  <c r="X155" i="6"/>
  <c r="H155" i="6" s="1"/>
  <c r="AR563" i="6"/>
  <c r="X180" i="6"/>
  <c r="H180" i="6" s="1"/>
  <c r="W201" i="6"/>
  <c r="J201" i="6" s="1"/>
  <c r="AN191" i="6"/>
  <c r="AN173" i="6"/>
  <c r="AN273" i="6"/>
  <c r="AN209" i="6"/>
  <c r="AE176" i="6"/>
  <c r="AE239" i="6"/>
  <c r="AQ193" i="6"/>
  <c r="AQ152" i="6"/>
  <c r="AE228" i="6"/>
  <c r="AR23" i="6"/>
  <c r="AN228" i="6"/>
  <c r="W120" i="6"/>
  <c r="J120" i="6" s="1"/>
  <c r="X195" i="6"/>
  <c r="H195" i="6" s="1"/>
  <c r="W216" i="6"/>
  <c r="J216" i="6" s="1"/>
  <c r="T209" i="6"/>
  <c r="AQ239" i="6"/>
  <c r="AN145" i="6"/>
  <c r="AQ495" i="6"/>
  <c r="H263" i="6"/>
  <c r="AE172" i="6"/>
  <c r="T220" i="6"/>
  <c r="W235" i="6"/>
  <c r="J235" i="6" s="1"/>
  <c r="H284" i="6"/>
  <c r="AQ218" i="6"/>
  <c r="AQ343" i="6"/>
  <c r="AQ215" i="6"/>
  <c r="AN204" i="6"/>
  <c r="AN157" i="6"/>
  <c r="AQ133" i="6"/>
  <c r="X280" i="6"/>
  <c r="H280" i="6" s="1"/>
  <c r="AN136" i="6"/>
  <c r="X177" i="6"/>
  <c r="H177" i="6" s="1"/>
  <c r="AN213" i="6"/>
  <c r="T247" i="6"/>
  <c r="T289" i="6"/>
  <c r="AN249" i="6"/>
  <c r="AN153" i="6"/>
  <c r="AQ124" i="6"/>
  <c r="AE153" i="6"/>
  <c r="T242" i="6"/>
  <c r="T177" i="6"/>
  <c r="X116" i="6"/>
  <c r="H116" i="6" s="1"/>
  <c r="AQ241" i="6"/>
  <c r="X121" i="6"/>
  <c r="H121" i="6" s="1"/>
  <c r="AN279" i="6"/>
  <c r="AN107" i="6"/>
  <c r="AR87" i="6"/>
  <c r="AP92" i="6"/>
  <c r="AP105" i="6"/>
  <c r="AN48" i="6"/>
  <c r="AF44" i="6"/>
  <c r="AN95" i="6"/>
  <c r="AF71" i="6"/>
  <c r="AP128" i="6"/>
  <c r="T358" i="6"/>
  <c r="W60" i="6"/>
  <c r="J60" i="6" s="1"/>
  <c r="H200" i="6"/>
  <c r="X204" i="6"/>
  <c r="H204" i="6" s="1"/>
  <c r="T160" i="6"/>
  <c r="AG128" i="6"/>
  <c r="X202" i="6"/>
  <c r="H202" i="6" s="1"/>
  <c r="AG234" i="6"/>
  <c r="X167" i="6"/>
  <c r="H167" i="6" s="1"/>
  <c r="AQ261" i="6"/>
  <c r="AQ221" i="6"/>
  <c r="AQ147" i="6"/>
  <c r="AN133" i="6"/>
  <c r="T148" i="6"/>
  <c r="AQ182" i="6"/>
  <c r="AE38" i="6"/>
  <c r="W129" i="6"/>
  <c r="J129" i="6" s="1"/>
  <c r="T249" i="6"/>
  <c r="X212" i="6"/>
  <c r="H212" i="6" s="1"/>
  <c r="AN81" i="6"/>
  <c r="AN104" i="6"/>
  <c r="AE622" i="6"/>
  <c r="AE133" i="6"/>
  <c r="T225" i="6"/>
  <c r="W217" i="6"/>
  <c r="J217" i="6" s="1"/>
  <c r="AN244" i="6"/>
  <c r="AE75" i="6"/>
  <c r="AN259" i="6"/>
  <c r="X318" i="6"/>
  <c r="H318" i="6" s="1"/>
  <c r="X165" i="6"/>
  <c r="H165" i="6" s="1"/>
  <c r="T173" i="6"/>
  <c r="AE104" i="6"/>
  <c r="AR81" i="6"/>
  <c r="AN119" i="6"/>
  <c r="AO28" i="6"/>
  <c r="X51" i="6"/>
  <c r="H51" i="6" s="1"/>
  <c r="AE88" i="6"/>
  <c r="AQ86" i="6"/>
  <c r="AP78" i="6"/>
  <c r="AS90" i="6"/>
  <c r="AR119" i="6"/>
  <c r="AE71" i="6"/>
  <c r="AE556" i="25"/>
  <c r="AQ622" i="6"/>
  <c r="AP166" i="6"/>
  <c r="AP251" i="6"/>
  <c r="AF67" i="6"/>
  <c r="AQ192" i="6"/>
  <c r="AG168" i="6"/>
  <c r="AO168" i="6"/>
  <c r="X120" i="6"/>
  <c r="H120" i="6" s="1"/>
  <c r="T174" i="6"/>
  <c r="AF174" i="6"/>
  <c r="AG446" i="6"/>
  <c r="T115" i="6"/>
  <c r="X164" i="6"/>
  <c r="H164" i="6" s="1"/>
  <c r="T180" i="6"/>
  <c r="W180" i="6"/>
  <c r="J180" i="6" s="1"/>
  <c r="AP167" i="6"/>
  <c r="AN31" i="6"/>
  <c r="AF141" i="6"/>
  <c r="AS192" i="6"/>
  <c r="AG151" i="6"/>
  <c r="W582" i="6"/>
  <c r="J582" i="6" s="1"/>
  <c r="X169" i="6"/>
  <c r="H169" i="6" s="1"/>
  <c r="AG233" i="6"/>
  <c r="W244" i="6"/>
  <c r="J244" i="6" s="1"/>
  <c r="AE94" i="6"/>
  <c r="X117" i="6"/>
  <c r="H117" i="6" s="1"/>
  <c r="W131" i="6"/>
  <c r="J131" i="6" s="1"/>
  <c r="AN12" i="6"/>
  <c r="AO227" i="6"/>
  <c r="AP248" i="6"/>
  <c r="AP192" i="6"/>
  <c r="AF662" i="6"/>
  <c r="AF74" i="6"/>
  <c r="AF222" i="6"/>
  <c r="W454" i="6"/>
  <c r="J454" i="6" s="1"/>
  <c r="AE152" i="6"/>
  <c r="AG108" i="6"/>
  <c r="AR294" i="6"/>
  <c r="AR968" i="6"/>
  <c r="AF187" i="6"/>
  <c r="AF248" i="6"/>
  <c r="X9" i="6"/>
  <c r="H9" i="6" s="1"/>
  <c r="AE118" i="6"/>
  <c r="X258" i="6"/>
  <c r="H258" i="6" s="1"/>
  <c r="AE255" i="6"/>
  <c r="T153" i="6"/>
  <c r="X96" i="6"/>
  <c r="H96" i="6" s="1"/>
  <c r="W115" i="6"/>
  <c r="J115" i="6" s="1"/>
  <c r="AE141" i="6"/>
  <c r="AF36" i="6"/>
  <c r="AG101" i="6"/>
  <c r="AG192" i="6"/>
  <c r="AG48" i="6"/>
  <c r="W478" i="6"/>
  <c r="J478" i="6" s="1"/>
  <c r="AG105" i="6"/>
  <c r="AE145" i="6"/>
  <c r="AT715" i="6"/>
  <c r="AT843" i="6"/>
  <c r="V846" i="25"/>
  <c r="V654" i="25"/>
  <c r="V466" i="25"/>
  <c r="V354" i="25"/>
  <c r="V286" i="25"/>
  <c r="V814" i="25"/>
  <c r="V494" i="25"/>
  <c r="V402" i="25"/>
  <c r="V302" i="25"/>
  <c r="V878" i="25"/>
  <c r="V686" i="25"/>
  <c r="V590" i="25"/>
  <c r="V434" i="25"/>
  <c r="V338" i="25"/>
  <c r="V318" i="25"/>
  <c r="V270" i="25"/>
  <c r="V942" i="25"/>
  <c r="V750" i="25"/>
  <c r="V526" i="25"/>
  <c r="V386" i="25"/>
  <c r="V294" i="25"/>
  <c r="V910" i="25"/>
  <c r="V718" i="25"/>
  <c r="V558" i="25"/>
  <c r="V418" i="25"/>
  <c r="V326" i="25"/>
  <c r="V974" i="25"/>
  <c r="V782" i="25"/>
  <c r="V622" i="25"/>
  <c r="V450" i="25"/>
  <c r="V370" i="25"/>
  <c r="V310" i="25"/>
  <c r="V278" i="25"/>
  <c r="V206" i="25"/>
  <c r="V142" i="25"/>
  <c r="V166" i="25"/>
  <c r="V262" i="25"/>
  <c r="V198" i="25"/>
  <c r="V230" i="25"/>
  <c r="V150" i="25"/>
  <c r="V254" i="25"/>
  <c r="V190" i="25"/>
  <c r="V246" i="25"/>
  <c r="V182" i="25"/>
  <c r="V238" i="25"/>
  <c r="V174" i="25"/>
  <c r="V214" i="25"/>
  <c r="V222" i="25"/>
  <c r="V158" i="25"/>
  <c r="V854" i="25"/>
  <c r="V191" i="25"/>
  <c r="V255" i="25"/>
  <c r="V319" i="25"/>
  <c r="V437" i="25"/>
  <c r="V656" i="25"/>
  <c r="V912" i="25"/>
  <c r="V272" i="25"/>
  <c r="V137" i="25"/>
  <c r="V201" i="25"/>
  <c r="V265" i="25"/>
  <c r="V330" i="25"/>
  <c r="V456" i="25"/>
  <c r="V696" i="25"/>
  <c r="V952" i="25"/>
  <c r="V502" i="25"/>
  <c r="V170" i="25"/>
  <c r="V234" i="25"/>
  <c r="V298" i="25"/>
  <c r="V394" i="25"/>
  <c r="V574" i="25"/>
  <c r="V830" i="25"/>
  <c r="V160" i="25"/>
  <c r="V534" i="25"/>
  <c r="V171" i="25"/>
  <c r="V235" i="25"/>
  <c r="V299" i="25"/>
  <c r="V397" i="25"/>
  <c r="V576" i="25"/>
  <c r="V832" i="25"/>
  <c r="V144" i="25"/>
  <c r="V164" i="25"/>
  <c r="V228" i="25"/>
  <c r="V292" i="25"/>
  <c r="V382" i="25"/>
  <c r="V550" i="25"/>
  <c r="V806" i="25"/>
  <c r="V726" i="25"/>
  <c r="V949" i="25"/>
  <c r="V885" i="25"/>
  <c r="V821" i="25"/>
  <c r="V757" i="25"/>
  <c r="V693" i="25"/>
  <c r="V629" i="25"/>
  <c r="V565" i="25"/>
  <c r="V501" i="25"/>
  <c r="V972" i="25"/>
  <c r="V908" i="25"/>
  <c r="V844" i="25"/>
  <c r="V780" i="25"/>
  <c r="V716" i="25"/>
  <c r="V652" i="25"/>
  <c r="V588" i="25"/>
  <c r="V524" i="25"/>
  <c r="V460" i="25"/>
  <c r="V396" i="25"/>
  <c r="V332" i="25"/>
  <c r="V939" i="25"/>
  <c r="V875" i="25"/>
  <c r="V811" i="25"/>
  <c r="V747" i="25"/>
  <c r="V683" i="25"/>
  <c r="V619" i="25"/>
  <c r="V555" i="25"/>
  <c r="V491" i="25"/>
  <c r="V427" i="25"/>
  <c r="V363" i="25"/>
  <c r="V978" i="25"/>
  <c r="V914" i="25"/>
  <c r="V850" i="25"/>
  <c r="V786" i="25"/>
  <c r="V722" i="25"/>
  <c r="V658" i="25"/>
  <c r="V594" i="25"/>
  <c r="V998" i="25"/>
  <c r="V199" i="25"/>
  <c r="V263" i="25"/>
  <c r="V328" i="25"/>
  <c r="V453" i="25"/>
  <c r="V688" i="25"/>
  <c r="V944" i="25"/>
  <c r="V296" i="25"/>
  <c r="V145" i="25"/>
  <c r="V209" i="25"/>
  <c r="V273" i="25"/>
  <c r="V344" i="25"/>
  <c r="V472" i="25"/>
  <c r="V728" i="25"/>
  <c r="V984" i="25"/>
  <c r="V662" i="25"/>
  <c r="V178" i="25"/>
  <c r="V242" i="25"/>
  <c r="V306" i="25"/>
  <c r="V410" i="25"/>
  <c r="V606" i="25"/>
  <c r="V862" i="25"/>
  <c r="V176" i="25"/>
  <c r="V630" i="25"/>
  <c r="V179" i="25"/>
  <c r="V243" i="25"/>
  <c r="V307" i="25"/>
  <c r="V413" i="25"/>
  <c r="V608" i="25"/>
  <c r="V864" i="25"/>
  <c r="V184" i="25"/>
  <c r="V172" i="25"/>
  <c r="V236" i="25"/>
  <c r="V300" i="25"/>
  <c r="V398" i="25"/>
  <c r="V582" i="25"/>
  <c r="V838" i="25"/>
  <c r="V168" i="25"/>
  <c r="V1005" i="25"/>
  <c r="V941" i="25"/>
  <c r="V877" i="25"/>
  <c r="V813" i="25"/>
  <c r="V749" i="25"/>
  <c r="V685" i="25"/>
  <c r="V621" i="25"/>
  <c r="V557" i="25"/>
  <c r="V493" i="25"/>
  <c r="V964" i="25"/>
  <c r="V900" i="25"/>
  <c r="V836" i="25"/>
  <c r="V772" i="25"/>
  <c r="V708" i="25"/>
  <c r="V644" i="25"/>
  <c r="V580" i="25"/>
  <c r="V516" i="25"/>
  <c r="V452" i="25"/>
  <c r="V388" i="25"/>
  <c r="V995" i="25"/>
  <c r="V931" i="25"/>
  <c r="V867" i="25"/>
  <c r="V803" i="25"/>
  <c r="V739" i="25"/>
  <c r="V675" i="25"/>
  <c r="V611" i="25"/>
  <c r="V547" i="25"/>
  <c r="V483" i="25"/>
  <c r="V419" i="25"/>
  <c r="V355" i="25"/>
  <c r="V970" i="25"/>
  <c r="V906" i="25"/>
  <c r="V842" i="25"/>
  <c r="V778" i="25"/>
  <c r="V714" i="25"/>
  <c r="V650" i="25"/>
  <c r="V586" i="25"/>
  <c r="V522" i="25"/>
  <c r="V993" i="25"/>
  <c r="V929" i="25"/>
  <c r="V865" i="25"/>
  <c r="V801" i="25"/>
  <c r="V737" i="25"/>
  <c r="V673" i="25"/>
  <c r="V609" i="25"/>
  <c r="V545" i="25"/>
  <c r="V481" i="25"/>
  <c r="V417" i="25"/>
  <c r="V353" i="25"/>
  <c r="V951" i="25"/>
  <c r="V887" i="25"/>
  <c r="V823" i="25"/>
  <c r="V759" i="25"/>
  <c r="V695" i="25"/>
  <c r="V631" i="25"/>
  <c r="V567" i="25"/>
  <c r="V503" i="25"/>
  <c r="V439" i="25"/>
  <c r="V143" i="25"/>
  <c r="V207" i="25"/>
  <c r="V271" i="25"/>
  <c r="V341" i="25"/>
  <c r="V469" i="25"/>
  <c r="V720" i="25"/>
  <c r="V976" i="25"/>
  <c r="V342" i="25"/>
  <c r="V153" i="25"/>
  <c r="V217" i="25"/>
  <c r="V281" i="25"/>
  <c r="V360" i="25"/>
  <c r="V504" i="25"/>
  <c r="V760" i="25"/>
  <c r="V152" i="25"/>
  <c r="V822" i="25"/>
  <c r="V186" i="25"/>
  <c r="V250" i="25"/>
  <c r="V314" i="25"/>
  <c r="V426" i="25"/>
  <c r="V638" i="25"/>
  <c r="V894" i="25"/>
  <c r="V208" i="25"/>
  <c r="V758" i="25"/>
  <c r="V187" i="25"/>
  <c r="V251" i="25"/>
  <c r="V315" i="25"/>
  <c r="V429" i="25"/>
  <c r="V640" i="25"/>
  <c r="V896" i="25"/>
  <c r="V224" i="25"/>
  <c r="V180" i="25"/>
  <c r="V244" i="25"/>
  <c r="V308" i="25"/>
  <c r="V414" i="25"/>
  <c r="V614" i="25"/>
  <c r="V870" i="25"/>
  <c r="V216" i="25"/>
  <c r="V997" i="25"/>
  <c r="V933" i="25"/>
  <c r="V869" i="25"/>
  <c r="V805" i="25"/>
  <c r="V741" i="25"/>
  <c r="V677" i="25"/>
  <c r="V613" i="25"/>
  <c r="V549" i="25"/>
  <c r="V485" i="25"/>
  <c r="V956" i="25"/>
  <c r="V892" i="25"/>
  <c r="V828" i="25"/>
  <c r="V764" i="25"/>
  <c r="V700" i="25"/>
  <c r="V636" i="25"/>
  <c r="V572" i="25"/>
  <c r="V508" i="25"/>
  <c r="V444" i="25"/>
  <c r="V380" i="25"/>
  <c r="V987" i="25"/>
  <c r="V923" i="25"/>
  <c r="V859" i="25"/>
  <c r="V795" i="25"/>
  <c r="V731" i="25"/>
  <c r="V667" i="25"/>
  <c r="V603" i="25"/>
  <c r="V539" i="25"/>
  <c r="V475" i="25"/>
  <c r="V411" i="25"/>
  <c r="V347" i="25"/>
  <c r="V962" i="25"/>
  <c r="V898" i="25"/>
  <c r="V834" i="25"/>
  <c r="V770" i="25"/>
  <c r="V706" i="25"/>
  <c r="V642" i="25"/>
  <c r="V578" i="25"/>
  <c r="V514" i="25"/>
  <c r="V985" i="25"/>
  <c r="V921" i="25"/>
  <c r="V857" i="25"/>
  <c r="V793" i="25"/>
  <c r="V729" i="25"/>
  <c r="V665" i="25"/>
  <c r="V601" i="25"/>
  <c r="V537" i="25"/>
  <c r="V473" i="25"/>
  <c r="V409" i="25"/>
  <c r="V345" i="25"/>
  <c r="V943" i="25"/>
  <c r="V879" i="25"/>
  <c r="V815" i="25"/>
  <c r="V751" i="25"/>
  <c r="V687" i="25"/>
  <c r="V623" i="25"/>
  <c r="V559" i="25"/>
  <c r="V495" i="25"/>
  <c r="V431" i="25"/>
  <c r="V367" i="25"/>
  <c r="V151" i="25"/>
  <c r="V215" i="25"/>
  <c r="V279" i="25"/>
  <c r="V357" i="25"/>
  <c r="V496" i="25"/>
  <c r="V752" i="25"/>
  <c r="V1003" i="25"/>
  <c r="V438" i="25"/>
  <c r="V161" i="25"/>
  <c r="V225" i="25"/>
  <c r="V289" i="25"/>
  <c r="V376" i="25"/>
  <c r="V536" i="25"/>
  <c r="V792" i="25"/>
  <c r="V200" i="25"/>
  <c r="V982" i="25"/>
  <c r="V194" i="25"/>
  <c r="V258" i="25"/>
  <c r="V322" i="25"/>
  <c r="V442" i="25"/>
  <c r="V670" i="25"/>
  <c r="V926" i="25"/>
  <c r="V248" i="25"/>
  <c r="V918" i="25"/>
  <c r="V195" i="25"/>
  <c r="V259" i="25"/>
  <c r="V323" i="25"/>
  <c r="V159" i="25"/>
  <c r="V223" i="25"/>
  <c r="V287" i="25"/>
  <c r="V373" i="25"/>
  <c r="V528" i="25"/>
  <c r="V784" i="25"/>
  <c r="V566" i="25"/>
  <c r="V169" i="25"/>
  <c r="V233" i="25"/>
  <c r="V297" i="25"/>
  <c r="V392" i="25"/>
  <c r="V568" i="25"/>
  <c r="V824" i="25"/>
  <c r="V240" i="25"/>
  <c r="V138" i="25"/>
  <c r="V202" i="25"/>
  <c r="V266" i="25"/>
  <c r="V333" i="25"/>
  <c r="V458" i="25"/>
  <c r="V702" i="25"/>
  <c r="V958" i="25"/>
  <c r="V288" i="25"/>
  <c r="V139" i="25"/>
  <c r="V203" i="25"/>
  <c r="V267" i="25"/>
  <c r="V334" i="25"/>
  <c r="V461" i="25"/>
  <c r="V704" i="25"/>
  <c r="V960" i="25"/>
  <c r="V312" i="25"/>
  <c r="V196" i="25"/>
  <c r="V260" i="25"/>
  <c r="V324" i="25"/>
  <c r="V446" i="25"/>
  <c r="V678" i="25"/>
  <c r="V934" i="25"/>
  <c r="V304" i="25"/>
  <c r="V981" i="25"/>
  <c r="V917" i="25"/>
  <c r="V853" i="25"/>
  <c r="V789" i="25"/>
  <c r="V725" i="25"/>
  <c r="V661" i="25"/>
  <c r="V597" i="25"/>
  <c r="V533" i="25"/>
  <c r="V1004" i="25"/>
  <c r="V940" i="25"/>
  <c r="V876" i="25"/>
  <c r="V812" i="25"/>
  <c r="V748" i="25"/>
  <c r="V684" i="25"/>
  <c r="V620" i="25"/>
  <c r="V556" i="25"/>
  <c r="V492" i="25"/>
  <c r="V428" i="25"/>
  <c r="V364" i="25"/>
  <c r="V971" i="25"/>
  <c r="V907" i="25"/>
  <c r="V843" i="25"/>
  <c r="V779" i="25"/>
  <c r="V715" i="25"/>
  <c r="V651" i="25"/>
  <c r="V587" i="25"/>
  <c r="V523" i="25"/>
  <c r="V459" i="25"/>
  <c r="V395" i="25"/>
  <c r="V331" i="25"/>
  <c r="V946" i="25"/>
  <c r="V882" i="25"/>
  <c r="V818" i="25"/>
  <c r="V175" i="25"/>
  <c r="V239" i="25"/>
  <c r="V303" i="25"/>
  <c r="V405" i="25"/>
  <c r="V592" i="25"/>
  <c r="V848" i="25"/>
  <c r="V192" i="25"/>
  <c r="V790" i="25"/>
  <c r="V185" i="25"/>
  <c r="V249" i="25"/>
  <c r="V313" i="25"/>
  <c r="V424" i="25"/>
  <c r="V632" i="25"/>
  <c r="V888" i="25"/>
  <c r="V320" i="25"/>
  <c r="V154" i="25"/>
  <c r="V218" i="25"/>
  <c r="V282" i="25"/>
  <c r="V362" i="25"/>
  <c r="V510" i="25"/>
  <c r="V766" i="25"/>
  <c r="V390" i="25"/>
  <c r="V155" i="25"/>
  <c r="V219" i="25"/>
  <c r="V283" i="25"/>
  <c r="V365" i="25"/>
  <c r="V512" i="25"/>
  <c r="V768" i="25"/>
  <c r="V470" i="25"/>
  <c r="V148" i="25"/>
  <c r="V212" i="25"/>
  <c r="V276" i="25"/>
  <c r="V350" i="25"/>
  <c r="V486" i="25"/>
  <c r="V742" i="25"/>
  <c r="V454" i="25"/>
  <c r="V965" i="25"/>
  <c r="V901" i="25"/>
  <c r="V837" i="25"/>
  <c r="V773" i="25"/>
  <c r="V709" i="25"/>
  <c r="V645" i="25"/>
  <c r="V581" i="25"/>
  <c r="V517" i="25"/>
  <c r="V988" i="25"/>
  <c r="V924" i="25"/>
  <c r="V860" i="25"/>
  <c r="V796" i="25"/>
  <c r="V732" i="25"/>
  <c r="V668" i="25"/>
  <c r="V604" i="25"/>
  <c r="V540" i="25"/>
  <c r="V476" i="25"/>
  <c r="V412" i="25"/>
  <c r="V348" i="25"/>
  <c r="V955" i="25"/>
  <c r="V891" i="25"/>
  <c r="V827" i="25"/>
  <c r="V763" i="25"/>
  <c r="V699" i="25"/>
  <c r="V635" i="25"/>
  <c r="V571" i="25"/>
  <c r="V507" i="25"/>
  <c r="V443" i="25"/>
  <c r="V379" i="25"/>
  <c r="V994" i="25"/>
  <c r="V930" i="25"/>
  <c r="V866" i="25"/>
  <c r="V802" i="25"/>
  <c r="V738" i="25"/>
  <c r="V674" i="25"/>
  <c r="V610" i="25"/>
  <c r="V546" i="25"/>
  <c r="V482" i="25"/>
  <c r="V953" i="25"/>
  <c r="V889" i="25"/>
  <c r="V825" i="25"/>
  <c r="V761" i="25"/>
  <c r="V697" i="25"/>
  <c r="V633" i="25"/>
  <c r="V569" i="25"/>
  <c r="V505" i="25"/>
  <c r="V441" i="25"/>
  <c r="V377" i="25"/>
  <c r="V975" i="25"/>
  <c r="V911" i="25"/>
  <c r="V847" i="25"/>
  <c r="V295" i="25"/>
  <c r="V136" i="25"/>
  <c r="V177" i="25"/>
  <c r="V600" i="25"/>
  <c r="V346" i="25"/>
  <c r="V329" i="25"/>
  <c r="V211" i="25"/>
  <c r="V544" i="25"/>
  <c r="V374" i="25"/>
  <c r="V188" i="25"/>
  <c r="V366" i="25"/>
  <c r="V966" i="25"/>
  <c r="V925" i="25"/>
  <c r="V765" i="25"/>
  <c r="V589" i="25"/>
  <c r="V948" i="25"/>
  <c r="V788" i="25"/>
  <c r="V612" i="25"/>
  <c r="V436" i="25"/>
  <c r="V947" i="25"/>
  <c r="V771" i="25"/>
  <c r="V595" i="25"/>
  <c r="V435" i="25"/>
  <c r="V938" i="25"/>
  <c r="V762" i="25"/>
  <c r="V634" i="25"/>
  <c r="V530" i="25"/>
  <c r="V961" i="25"/>
  <c r="V849" i="25"/>
  <c r="V753" i="25"/>
  <c r="V649" i="25"/>
  <c r="V553" i="25"/>
  <c r="V449" i="25"/>
  <c r="V999" i="25"/>
  <c r="V903" i="25"/>
  <c r="V799" i="25"/>
  <c r="V719" i="25"/>
  <c r="V639" i="25"/>
  <c r="V543" i="25"/>
  <c r="V463" i="25"/>
  <c r="V383" i="25"/>
  <c r="V165" i="25"/>
  <c r="V229" i="25"/>
  <c r="V293" i="25"/>
  <c r="V384" i="25"/>
  <c r="V552" i="25"/>
  <c r="V808" i="25"/>
  <c r="V584" i="25"/>
  <c r="V868" i="25"/>
  <c r="V851" i="25"/>
  <c r="V858" i="25"/>
  <c r="V905" i="25"/>
  <c r="V393" i="25"/>
  <c r="V591" i="25"/>
  <c r="V325" i="25"/>
  <c r="V936" i="25"/>
  <c r="V205" i="25"/>
  <c r="V311" i="25"/>
  <c r="V232" i="25"/>
  <c r="V193" i="25"/>
  <c r="V664" i="25"/>
  <c r="V378" i="25"/>
  <c r="V422" i="25"/>
  <c r="V227" i="25"/>
  <c r="V672" i="25"/>
  <c r="V886" i="25"/>
  <c r="V204" i="25"/>
  <c r="V430" i="25"/>
  <c r="V909" i="25"/>
  <c r="V733" i="25"/>
  <c r="V573" i="25"/>
  <c r="V932" i="25"/>
  <c r="V756" i="25"/>
  <c r="V596" i="25"/>
  <c r="V420" i="25"/>
  <c r="V915" i="25"/>
  <c r="V755" i="25"/>
  <c r="V579" i="25"/>
  <c r="V403" i="25"/>
  <c r="V922" i="25"/>
  <c r="V754" i="25"/>
  <c r="V626" i="25"/>
  <c r="V506" i="25"/>
  <c r="V945" i="25"/>
  <c r="V841" i="25"/>
  <c r="V745" i="25"/>
  <c r="V641" i="25"/>
  <c r="V529" i="25"/>
  <c r="V433" i="25"/>
  <c r="V991" i="25"/>
  <c r="V895" i="25"/>
  <c r="V791" i="25"/>
  <c r="V711" i="25"/>
  <c r="V615" i="25"/>
  <c r="V535" i="25"/>
  <c r="V455" i="25"/>
  <c r="V375" i="25"/>
  <c r="V173" i="25"/>
  <c r="V237" i="25"/>
  <c r="V301" i="25"/>
  <c r="V400" i="25"/>
  <c r="V840" i="25"/>
  <c r="V349" i="25"/>
  <c r="V669" i="25"/>
  <c r="V532" i="25"/>
  <c r="V515" i="25"/>
  <c r="V474" i="25"/>
  <c r="V593" i="25"/>
  <c r="V855" i="25"/>
  <c r="V415" i="25"/>
  <c r="V197" i="25"/>
  <c r="V448" i="25"/>
  <c r="V183" i="25"/>
  <c r="V406" i="25"/>
  <c r="V798" i="25"/>
  <c r="V381" i="25"/>
  <c r="V989" i="25"/>
  <c r="V653" i="25"/>
  <c r="V852" i="25"/>
  <c r="V340" i="25"/>
  <c r="V659" i="25"/>
  <c r="V826" i="25"/>
  <c r="V1001" i="25"/>
  <c r="V385" i="25"/>
  <c r="V583" i="25"/>
  <c r="V141" i="25"/>
  <c r="V389" i="25"/>
  <c r="V694" i="25"/>
  <c r="V241" i="25"/>
  <c r="V856" i="25"/>
  <c r="V146" i="25"/>
  <c r="V478" i="25"/>
  <c r="V275" i="25"/>
  <c r="V736" i="25"/>
  <c r="V220" i="25"/>
  <c r="V462" i="25"/>
  <c r="V256" i="25"/>
  <c r="V893" i="25"/>
  <c r="V717" i="25"/>
  <c r="V541" i="25"/>
  <c r="V916" i="25"/>
  <c r="V740" i="25"/>
  <c r="V564" i="25"/>
  <c r="V404" i="25"/>
  <c r="V899" i="25"/>
  <c r="V723" i="25"/>
  <c r="V563" i="25"/>
  <c r="V387" i="25"/>
  <c r="V890" i="25"/>
  <c r="V746" i="25"/>
  <c r="V618" i="25"/>
  <c r="V498" i="25"/>
  <c r="V937" i="25"/>
  <c r="V833" i="25"/>
  <c r="V721" i="25"/>
  <c r="V625" i="25"/>
  <c r="V521" i="25"/>
  <c r="V425" i="25"/>
  <c r="V983" i="25"/>
  <c r="V871" i="25"/>
  <c r="V783" i="25"/>
  <c r="V703" i="25"/>
  <c r="V607" i="25"/>
  <c r="V527" i="25"/>
  <c r="V447" i="25"/>
  <c r="V359" i="25"/>
  <c r="V181" i="25"/>
  <c r="V245" i="25"/>
  <c r="V309" i="25"/>
  <c r="V416" i="25"/>
  <c r="V616" i="25"/>
  <c r="V872" i="25"/>
  <c r="V189" i="25"/>
  <c r="V317" i="25"/>
  <c r="V648" i="25"/>
  <c r="V167" i="25"/>
  <c r="V210" i="25"/>
  <c r="V928" i="25"/>
  <c r="V268" i="25"/>
  <c r="V598" i="25"/>
  <c r="V509" i="25"/>
  <c r="V356" i="25"/>
  <c r="V339" i="25"/>
  <c r="V570" i="25"/>
  <c r="V705" i="25"/>
  <c r="V497" i="25"/>
  <c r="V767" i="25"/>
  <c r="V511" i="25"/>
  <c r="V680" i="25"/>
  <c r="V624" i="25"/>
  <c r="V321" i="25"/>
  <c r="V226" i="25"/>
  <c r="V992" i="25"/>
  <c r="V284" i="25"/>
  <c r="V710" i="25"/>
  <c r="V829" i="25"/>
  <c r="V477" i="25"/>
  <c r="V676" i="25"/>
  <c r="V500" i="25"/>
  <c r="V835" i="25"/>
  <c r="V499" i="25"/>
  <c r="V562" i="25"/>
  <c r="V897" i="25"/>
  <c r="V489" i="25"/>
  <c r="V743" i="25"/>
  <c r="V407" i="25"/>
  <c r="V269" i="25"/>
  <c r="V712" i="25"/>
  <c r="V421" i="25"/>
  <c r="V950" i="25"/>
  <c r="V257" i="25"/>
  <c r="V920" i="25"/>
  <c r="V162" i="25"/>
  <c r="V542" i="25"/>
  <c r="V291" i="25"/>
  <c r="V800" i="25"/>
  <c r="V252" i="25"/>
  <c r="V518" i="25"/>
  <c r="V358" i="25"/>
  <c r="V861" i="25"/>
  <c r="V701" i="25"/>
  <c r="V525" i="25"/>
  <c r="V884" i="25"/>
  <c r="V724" i="25"/>
  <c r="V548" i="25"/>
  <c r="V372" i="25"/>
  <c r="V883" i="25"/>
  <c r="V707" i="25"/>
  <c r="V531" i="25"/>
  <c r="V371" i="25"/>
  <c r="V874" i="25"/>
  <c r="V730" i="25"/>
  <c r="V602" i="25"/>
  <c r="V490" i="25"/>
  <c r="V913" i="25"/>
  <c r="V817" i="25"/>
  <c r="V713" i="25"/>
  <c r="V617" i="25"/>
  <c r="V513" i="25"/>
  <c r="V401" i="25"/>
  <c r="V967" i="25"/>
  <c r="V863" i="25"/>
  <c r="V775" i="25"/>
  <c r="V679" i="25"/>
  <c r="V599" i="25"/>
  <c r="V519" i="25"/>
  <c r="V423" i="25"/>
  <c r="V351" i="25"/>
  <c r="V253" i="25"/>
  <c r="V432" i="25"/>
  <c r="V904" i="25"/>
  <c r="V560" i="25"/>
  <c r="V305" i="25"/>
  <c r="V280" i="25"/>
  <c r="V734" i="25"/>
  <c r="V646" i="25"/>
  <c r="V845" i="25"/>
  <c r="V692" i="25"/>
  <c r="V691" i="25"/>
  <c r="V698" i="25"/>
  <c r="V809" i="25"/>
  <c r="V959" i="25"/>
  <c r="V671" i="25"/>
  <c r="V343" i="25"/>
  <c r="V261" i="25"/>
  <c r="V231" i="25"/>
  <c r="V816" i="25"/>
  <c r="V408" i="25"/>
  <c r="V274" i="25"/>
  <c r="V990" i="25"/>
  <c r="V147" i="25"/>
  <c r="V445" i="25"/>
  <c r="V140" i="25"/>
  <c r="V316" i="25"/>
  <c r="V774" i="25"/>
  <c r="V973" i="25"/>
  <c r="V797" i="25"/>
  <c r="V637" i="25"/>
  <c r="V996" i="25"/>
  <c r="V820" i="25"/>
  <c r="V660" i="25"/>
  <c r="V484" i="25"/>
  <c r="V979" i="25"/>
  <c r="V819" i="25"/>
  <c r="V643" i="25"/>
  <c r="V467" i="25"/>
  <c r="V986" i="25"/>
  <c r="V810" i="25"/>
  <c r="V682" i="25"/>
  <c r="V554" i="25"/>
  <c r="V977" i="25"/>
  <c r="V881" i="25"/>
  <c r="V777" i="25"/>
  <c r="V681" i="25"/>
  <c r="V577" i="25"/>
  <c r="V465" i="25"/>
  <c r="V369" i="25"/>
  <c r="V927" i="25"/>
  <c r="V831" i="25"/>
  <c r="V735" i="25"/>
  <c r="V655" i="25"/>
  <c r="V575" i="25"/>
  <c r="V479" i="25"/>
  <c r="V399" i="25"/>
  <c r="V327" i="25"/>
  <c r="V149" i="25"/>
  <c r="V213" i="25"/>
  <c r="V277" i="25"/>
  <c r="V352" i="25"/>
  <c r="V488" i="25"/>
  <c r="V744" i="25"/>
  <c r="V1000" i="25"/>
  <c r="V880" i="25"/>
  <c r="V163" i="25"/>
  <c r="V480" i="25"/>
  <c r="V156" i="25"/>
  <c r="V902" i="25"/>
  <c r="V781" i="25"/>
  <c r="V804" i="25"/>
  <c r="V468" i="25"/>
  <c r="V787" i="25"/>
  <c r="V451" i="25"/>
  <c r="V794" i="25"/>
  <c r="V538" i="25"/>
  <c r="V873" i="25"/>
  <c r="V657" i="25"/>
  <c r="V457" i="25"/>
  <c r="V919" i="25"/>
  <c r="V727" i="25"/>
  <c r="V551" i="25"/>
  <c r="V391" i="25"/>
  <c r="V368" i="25"/>
  <c r="V776" i="25"/>
  <c r="V690" i="25"/>
  <c r="V689" i="25"/>
  <c r="V935" i="25"/>
  <c r="V663" i="25"/>
  <c r="V335" i="25"/>
  <c r="V337" i="25"/>
  <c r="V968" i="25"/>
  <c r="V247" i="25"/>
  <c r="V440" i="25"/>
  <c r="V290" i="25"/>
  <c r="V264" i="25"/>
  <c r="V336" i="25"/>
  <c r="V957" i="25"/>
  <c r="V605" i="25"/>
  <c r="V980" i="25"/>
  <c r="V628" i="25"/>
  <c r="V963" i="25"/>
  <c r="V627" i="25"/>
  <c r="V954" i="25"/>
  <c r="V666" i="25"/>
  <c r="V969" i="25"/>
  <c r="V769" i="25"/>
  <c r="V561" i="25"/>
  <c r="V361" i="25"/>
  <c r="V807" i="25"/>
  <c r="V647" i="25"/>
  <c r="V471" i="25"/>
  <c r="V157" i="25"/>
  <c r="V221" i="25"/>
  <c r="V285" i="25"/>
  <c r="V520" i="25"/>
  <c r="V1002" i="25"/>
  <c r="V785" i="25"/>
  <c r="V585" i="25"/>
  <c r="V839" i="25"/>
  <c r="V487" i="25"/>
  <c r="V464" i="25"/>
  <c r="V56" i="25"/>
  <c r="V82" i="25"/>
  <c r="V92" i="25"/>
  <c r="V96" i="25"/>
  <c r="V134" i="25"/>
  <c r="V26" i="25"/>
  <c r="V109" i="25"/>
  <c r="V116" i="25"/>
  <c r="AT35" i="6"/>
  <c r="V19" i="25"/>
  <c r="V22" i="25"/>
  <c r="V131" i="25"/>
  <c r="V40" i="25"/>
  <c r="V25" i="25"/>
  <c r="V101" i="25"/>
  <c r="V125" i="25"/>
  <c r="V107" i="25"/>
  <c r="V76" i="25"/>
  <c r="V117" i="25"/>
  <c r="V23" i="25"/>
  <c r="V114" i="25"/>
  <c r="V100" i="25"/>
  <c r="V79" i="25"/>
  <c r="V57" i="25"/>
  <c r="V105" i="25"/>
  <c r="V75" i="25"/>
  <c r="AT41" i="6"/>
  <c r="AT223" i="6"/>
  <c r="V124" i="25"/>
  <c r="V59" i="25"/>
  <c r="V11" i="25"/>
  <c r="V21" i="25"/>
  <c r="V87" i="25"/>
  <c r="V112" i="25"/>
  <c r="V111" i="25"/>
  <c r="V121" i="25"/>
  <c r="V31" i="25"/>
  <c r="V48" i="25"/>
  <c r="V63" i="25"/>
  <c r="V108" i="25"/>
  <c r="V133" i="25"/>
  <c r="V106" i="25"/>
  <c r="V71" i="25"/>
  <c r="V97" i="25"/>
  <c r="V9" i="25"/>
  <c r="V64" i="25"/>
  <c r="V54" i="25"/>
  <c r="V36" i="25"/>
  <c r="V41" i="25"/>
  <c r="V128" i="25"/>
  <c r="V91" i="25"/>
  <c r="V65" i="25"/>
  <c r="V52" i="25"/>
  <c r="V15" i="25"/>
  <c r="V110" i="25"/>
  <c r="V123" i="25"/>
  <c r="V88" i="25"/>
  <c r="V24" i="25"/>
  <c r="V44" i="25"/>
  <c r="V80" i="25"/>
  <c r="V104" i="25"/>
  <c r="V61" i="25"/>
  <c r="V127" i="25"/>
  <c r="V16" i="25"/>
  <c r="V81" i="25"/>
  <c r="V122" i="25"/>
  <c r="V115" i="25"/>
  <c r="V46" i="25"/>
  <c r="V84" i="25"/>
  <c r="V39" i="25"/>
  <c r="V126" i="25"/>
  <c r="V102" i="25"/>
  <c r="V67" i="25"/>
  <c r="V68" i="25"/>
  <c r="V120" i="25"/>
  <c r="V130" i="25"/>
  <c r="V34" i="25"/>
  <c r="V113" i="25"/>
  <c r="V37" i="25"/>
  <c r="V27" i="25"/>
  <c r="V58" i="25"/>
  <c r="V32" i="25"/>
  <c r="V66" i="25"/>
  <c r="V90" i="25"/>
  <c r="V98" i="25"/>
  <c r="V17" i="25"/>
  <c r="V12" i="25"/>
  <c r="V47" i="25"/>
  <c r="V13" i="25"/>
  <c r="V73" i="25"/>
  <c r="V35" i="25"/>
  <c r="V132" i="25"/>
  <c r="V70" i="25"/>
  <c r="V53" i="25"/>
  <c r="V49" i="25"/>
  <c r="V89" i="25"/>
  <c r="V18" i="25"/>
  <c r="V72" i="25"/>
  <c r="V86" i="25"/>
  <c r="V50" i="25"/>
  <c r="V51" i="25"/>
  <c r="V77" i="25"/>
  <c r="V93" i="25"/>
  <c r="V74" i="25"/>
  <c r="V129" i="25"/>
  <c r="V69" i="25"/>
  <c r="V45" i="25"/>
  <c r="V8" i="25"/>
  <c r="V42" i="25"/>
  <c r="V10" i="25"/>
  <c r="V20" i="25"/>
  <c r="V94" i="25"/>
  <c r="V28" i="25"/>
  <c r="V55" i="25"/>
  <c r="V60" i="25"/>
  <c r="V43" i="25"/>
  <c r="V119" i="25"/>
  <c r="AT606" i="6"/>
  <c r="AT670" i="6"/>
  <c r="V78" i="25"/>
  <c r="V118" i="25"/>
  <c r="V29" i="25"/>
  <c r="V135" i="25"/>
  <c r="V38" i="25"/>
  <c r="V99" i="25"/>
  <c r="AT811" i="6"/>
  <c r="AT939" i="6"/>
  <c r="AT51" i="6"/>
  <c r="AT282" i="6"/>
  <c r="AT146" i="6"/>
  <c r="AT66" i="6"/>
  <c r="AT50" i="6"/>
  <c r="AT390" i="6"/>
  <c r="AT222" i="6"/>
  <c r="AT142" i="6"/>
  <c r="AT67" i="6"/>
  <c r="AT120" i="6"/>
  <c r="AT99" i="6"/>
  <c r="AT184" i="6"/>
  <c r="AT73" i="6"/>
  <c r="AT17" i="6"/>
  <c r="AT278" i="6"/>
  <c r="AT150" i="6"/>
  <c r="AT104" i="6"/>
  <c r="AT355" i="6"/>
  <c r="AT89" i="6"/>
  <c r="AT95" i="6"/>
  <c r="AT542" i="6"/>
  <c r="AT118" i="6"/>
  <c r="AT86" i="6"/>
  <c r="AT46" i="6"/>
  <c r="AT343" i="6"/>
  <c r="AT206" i="6"/>
  <c r="AT53" i="6"/>
  <c r="AT13" i="6"/>
  <c r="AT81" i="6"/>
  <c r="AG161" i="6"/>
  <c r="AT40" i="6"/>
  <c r="AT491" i="6"/>
  <c r="AT619" i="6"/>
  <c r="AT747" i="6"/>
  <c r="AT875" i="6"/>
  <c r="AT8" i="6"/>
  <c r="AT57" i="6"/>
  <c r="AT79" i="6"/>
  <c r="AT254" i="6"/>
  <c r="AT367" i="6"/>
  <c r="AT69" i="6"/>
  <c r="AG81" i="6"/>
  <c r="W124" i="6"/>
  <c r="J124" i="6" s="1"/>
  <c r="AF193" i="6"/>
  <c r="AT221" i="6"/>
  <c r="AT22" i="6"/>
  <c r="T120" i="6"/>
  <c r="X149" i="6"/>
  <c r="H149" i="6" s="1"/>
  <c r="AT16" i="6"/>
  <c r="AT71" i="6"/>
  <c r="AT23" i="6"/>
  <c r="AT74" i="6"/>
  <c r="AT98" i="6"/>
  <c r="AT42" i="6"/>
  <c r="AT230" i="6"/>
  <c r="AT342" i="6"/>
  <c r="AT294" i="6"/>
  <c r="AT270" i="6"/>
  <c r="AT126" i="6"/>
  <c r="AT38" i="6"/>
  <c r="AT310" i="6"/>
  <c r="AT65" i="6"/>
  <c r="AF100" i="6"/>
  <c r="H209" i="6"/>
  <c r="AE112" i="6"/>
  <c r="AT143" i="6"/>
  <c r="AS169" i="6"/>
  <c r="AN208" i="6"/>
  <c r="T244" i="6"/>
  <c r="H256" i="6"/>
  <c r="X260" i="6"/>
  <c r="H260" i="6" s="1"/>
  <c r="AR169" i="6"/>
  <c r="AS164" i="6"/>
  <c r="AR100" i="6"/>
  <c r="AN149" i="6"/>
  <c r="AO141" i="6"/>
  <c r="H243" i="6"/>
  <c r="AF179" i="6"/>
  <c r="X99" i="6"/>
  <c r="H99" i="6" s="1"/>
  <c r="T161" i="6"/>
  <c r="AT158" i="6"/>
  <c r="AE72" i="6"/>
  <c r="AT100" i="6"/>
  <c r="W309" i="6"/>
  <c r="J309" i="6" s="1"/>
  <c r="H217" i="6"/>
  <c r="AO153" i="6"/>
  <c r="AN236" i="6"/>
  <c r="AP181" i="6"/>
  <c r="H223" i="6"/>
  <c r="W173" i="6"/>
  <c r="J173" i="6" s="1"/>
  <c r="H235" i="6"/>
  <c r="T157" i="6"/>
  <c r="H252" i="6"/>
  <c r="AN242" i="6"/>
  <c r="AQ137" i="6"/>
  <c r="AO129" i="6"/>
  <c r="AQ191" i="6"/>
  <c r="AP188" i="6"/>
  <c r="AN141" i="6"/>
  <c r="AP133" i="6"/>
  <c r="AF109" i="6"/>
  <c r="AT195" i="6"/>
  <c r="AQ219" i="6"/>
  <c r="AN88" i="6"/>
  <c r="AE137" i="6"/>
  <c r="W223" i="6"/>
  <c r="J223" i="6" s="1"/>
  <c r="AE263" i="6"/>
  <c r="AE117" i="6"/>
  <c r="H211" i="6"/>
  <c r="AG209" i="6"/>
  <c r="AR268" i="6"/>
  <c r="AS109" i="6"/>
  <c r="AO196" i="6"/>
  <c r="AQ172" i="6"/>
  <c r="AS148" i="6"/>
  <c r="AQ140" i="6"/>
  <c r="AT360" i="6"/>
  <c r="AE136" i="6"/>
  <c r="AQ243" i="6"/>
  <c r="AO187" i="6"/>
  <c r="AQ179" i="6"/>
  <c r="AO248" i="6"/>
  <c r="AN224" i="6"/>
  <c r="AO216" i="6"/>
  <c r="AT169" i="6"/>
  <c r="AE191" i="6"/>
  <c r="AG133" i="6"/>
  <c r="AF129" i="6"/>
  <c r="AT171" i="6"/>
  <c r="AF169" i="6"/>
  <c r="AG156" i="6"/>
  <c r="H132" i="6"/>
  <c r="AG176" i="6"/>
  <c r="H196" i="6"/>
  <c r="H244" i="6"/>
  <c r="X220" i="6"/>
  <c r="H220" i="6" s="1"/>
  <c r="H228" i="6"/>
  <c r="AP234" i="6"/>
  <c r="AN263" i="6"/>
  <c r="AR212" i="6"/>
  <c r="AP204" i="6"/>
  <c r="AR148" i="6"/>
  <c r="AQ116" i="6"/>
  <c r="AO179" i="6"/>
  <c r="AP176" i="6"/>
  <c r="AQ120" i="6"/>
  <c r="AT136" i="6"/>
  <c r="W177" i="6"/>
  <c r="J177" i="6" s="1"/>
  <c r="AT130" i="6"/>
  <c r="AP197" i="6"/>
  <c r="AT59" i="6"/>
  <c r="AT279" i="6"/>
  <c r="AT87" i="6"/>
  <c r="AT54" i="6"/>
  <c r="AT121" i="6"/>
  <c r="AT154" i="6"/>
  <c r="AT630" i="6"/>
  <c r="AT198" i="6"/>
  <c r="AT70" i="6"/>
  <c r="AT406" i="6"/>
  <c r="AT182" i="6"/>
  <c r="AT60" i="6"/>
  <c r="AT48" i="6"/>
  <c r="AR300" i="6"/>
  <c r="AT315" i="6"/>
  <c r="AT25" i="6"/>
  <c r="AT590" i="6"/>
  <c r="AT262" i="6"/>
  <c r="AT117" i="6"/>
  <c r="H253" i="6"/>
  <c r="AT192" i="6"/>
  <c r="X145" i="6"/>
  <c r="H145" i="6" s="1"/>
  <c r="H257" i="6"/>
  <c r="AT213" i="6"/>
  <c r="AQ257" i="6"/>
  <c r="AQ225" i="6"/>
  <c r="AT78" i="6"/>
  <c r="AT75" i="6"/>
  <c r="AT61" i="6"/>
  <c r="H225" i="6"/>
  <c r="AT103" i="6"/>
  <c r="AT510" i="6"/>
  <c r="AT28" i="6"/>
  <c r="H309" i="6"/>
  <c r="H213" i="6"/>
  <c r="AP273" i="6"/>
  <c r="AN233" i="6"/>
  <c r="AP209" i="6"/>
  <c r="AN201" i="6"/>
  <c r="AR185" i="6"/>
  <c r="AS207" i="6"/>
  <c r="AS180" i="6"/>
  <c r="AR116" i="6"/>
  <c r="AO100" i="6"/>
  <c r="AN277" i="6"/>
  <c r="X237" i="6"/>
  <c r="H237" i="6" s="1"/>
  <c r="AN237" i="6"/>
  <c r="AF133" i="6"/>
  <c r="AT275" i="6"/>
  <c r="AT512" i="6"/>
  <c r="AT640" i="6"/>
  <c r="AT768" i="6"/>
  <c r="AT896" i="6"/>
  <c r="AN227" i="6"/>
  <c r="AN184" i="6"/>
  <c r="AQ128" i="6"/>
  <c r="AN112" i="6"/>
  <c r="AT9" i="6"/>
  <c r="AT550" i="6"/>
  <c r="AT350" i="6"/>
  <c r="AT330" i="6"/>
  <c r="AT218" i="6"/>
  <c r="AT194" i="6"/>
  <c r="AT170" i="6"/>
  <c r="AT114" i="6"/>
  <c r="AT566" i="6"/>
  <c r="AT518" i="6"/>
  <c r="AT502" i="6"/>
  <c r="AT454" i="6"/>
  <c r="AT438" i="6"/>
  <c r="AT94" i="6"/>
  <c r="AT52" i="6"/>
  <c r="X73" i="6"/>
  <c r="H73" i="6" s="1"/>
  <c r="AT374" i="6"/>
  <c r="AT263" i="6"/>
  <c r="AT314" i="6"/>
  <c r="AT36" i="6"/>
  <c r="W149" i="6"/>
  <c r="J149" i="6" s="1"/>
  <c r="AT175" i="6"/>
  <c r="AT88" i="6"/>
  <c r="AT128" i="6"/>
  <c r="AT181" i="6"/>
  <c r="AQ281" i="6"/>
  <c r="AS161" i="6"/>
  <c r="AO145" i="6"/>
  <c r="AP108" i="6"/>
  <c r="X269" i="6"/>
  <c r="H269" i="6" s="1"/>
  <c r="AN197" i="6"/>
  <c r="AQ141" i="6"/>
  <c r="AQ109" i="6"/>
  <c r="AT971" i="6"/>
  <c r="AQ139" i="6"/>
  <c r="AS312" i="6"/>
  <c r="AP256" i="6"/>
  <c r="H216" i="6"/>
  <c r="AF145" i="6"/>
  <c r="AT271" i="6"/>
  <c r="AT199" i="6"/>
  <c r="AT191" i="6"/>
  <c r="AT250" i="6"/>
  <c r="AT82" i="6"/>
  <c r="AT10" i="6"/>
  <c r="AT462" i="6"/>
  <c r="AT238" i="6"/>
  <c r="AT134" i="6"/>
  <c r="AT62" i="6"/>
  <c r="AT407" i="6"/>
  <c r="AT151" i="6"/>
  <c r="AT486" i="6"/>
  <c r="AT20" i="6"/>
  <c r="AT85" i="6"/>
  <c r="AT68" i="6"/>
  <c r="AT101" i="6"/>
  <c r="AT107" i="6"/>
  <c r="AT96" i="6"/>
  <c r="AT160" i="6"/>
  <c r="AT183" i="6"/>
  <c r="AP161" i="6"/>
  <c r="AR137" i="6"/>
  <c r="AS105" i="6"/>
  <c r="AN175" i="6"/>
  <c r="AQ156" i="6"/>
  <c r="AQ165" i="6"/>
  <c r="AT21" i="6"/>
  <c r="H203" i="6"/>
  <c r="AT448" i="6"/>
  <c r="AT576" i="6"/>
  <c r="AT704" i="6"/>
  <c r="AT832" i="6"/>
  <c r="AT235" i="6"/>
  <c r="AQ123" i="6"/>
  <c r="AE175" i="6"/>
  <c r="AT127" i="6"/>
  <c r="AT534" i="6"/>
  <c r="AT90" i="6"/>
  <c r="AT318" i="6"/>
  <c r="AT582" i="6"/>
  <c r="AT478" i="6"/>
  <c r="AT414" i="6"/>
  <c r="AT334" i="6"/>
  <c r="AT302" i="6"/>
  <c r="AT190" i="6"/>
  <c r="AT174" i="6"/>
  <c r="AT14" i="6"/>
  <c r="AT295" i="6"/>
  <c r="AT111" i="6"/>
  <c r="AT39" i="6"/>
  <c r="AT34" i="6"/>
  <c r="AT19" i="6"/>
  <c r="AT45" i="6"/>
  <c r="AT83" i="6"/>
  <c r="AE109" i="6"/>
  <c r="AT92" i="6"/>
  <c r="AT108" i="6"/>
  <c r="T97" i="6"/>
  <c r="AT129" i="6"/>
  <c r="AT105" i="6"/>
  <c r="H249" i="6"/>
  <c r="AS226" i="6"/>
  <c r="AO289" i="6"/>
  <c r="AS209" i="6"/>
  <c r="AS81" i="6"/>
  <c r="AQ255" i="6"/>
  <c r="AP156" i="6"/>
  <c r="AR132" i="6"/>
  <c r="AT7" i="6"/>
  <c r="AP165" i="6"/>
  <c r="AT144" i="6"/>
  <c r="AG256" i="6"/>
  <c r="AT320" i="6"/>
  <c r="AP272" i="6"/>
  <c r="AN232" i="6"/>
  <c r="AF168" i="6"/>
  <c r="AP152" i="6"/>
  <c r="AQ112" i="6"/>
  <c r="X97" i="6"/>
  <c r="H97" i="6" s="1"/>
  <c r="AT33" i="6"/>
  <c r="AT231" i="6"/>
  <c r="AG207" i="6"/>
  <c r="AT119" i="6"/>
  <c r="AT326" i="6"/>
  <c r="AT366" i="6"/>
  <c r="AT214" i="6"/>
  <c r="AT398" i="6"/>
  <c r="AT526" i="6"/>
  <c r="AT246" i="6"/>
  <c r="AT30" i="6"/>
  <c r="AT415" i="6"/>
  <c r="AT207" i="6"/>
  <c r="H156" i="6"/>
  <c r="T124" i="6"/>
  <c r="AT132" i="6"/>
  <c r="AT156" i="6"/>
  <c r="AR129" i="6"/>
  <c r="AP81" i="6"/>
  <c r="AG92" i="6"/>
  <c r="AR84" i="6"/>
  <c r="AS68" i="6"/>
  <c r="AP93" i="6"/>
  <c r="AG68" i="6"/>
  <c r="H131" i="6"/>
  <c r="AD6" i="25"/>
  <c r="AF101" i="6"/>
  <c r="AO106" i="6"/>
  <c r="AF106" i="6"/>
  <c r="AG90" i="6"/>
  <c r="H626" i="6"/>
  <c r="H930" i="6"/>
  <c r="AO494" i="6"/>
  <c r="AO366" i="6"/>
  <c r="AS88" i="6"/>
  <c r="AS101" i="6"/>
  <c r="AG238" i="6"/>
  <c r="AN85" i="6"/>
  <c r="AE114" i="6"/>
  <c r="AE47" i="6"/>
  <c r="AN114" i="6"/>
  <c r="W114" i="6"/>
  <c r="J114" i="6" s="1"/>
  <c r="H679" i="6"/>
  <c r="H702" i="6"/>
  <c r="H650" i="6"/>
  <c r="H689" i="6"/>
  <c r="H956" i="6"/>
  <c r="H718" i="6"/>
  <c r="H844" i="6"/>
  <c r="H822" i="6"/>
  <c r="H957" i="6"/>
  <c r="H809" i="6"/>
  <c r="H876" i="6"/>
  <c r="H900" i="6"/>
  <c r="H839" i="6"/>
  <c r="AP101" i="6"/>
  <c r="AP90" i="6"/>
  <c r="X56" i="6"/>
  <c r="H56" i="6" s="1"/>
  <c r="AE85" i="6"/>
  <c r="AE77" i="6"/>
  <c r="AN77" i="6"/>
  <c r="H812" i="6"/>
  <c r="AP80" i="6"/>
  <c r="H912" i="6"/>
  <c r="AO480" i="6"/>
  <c r="H303" i="6"/>
  <c r="H255" i="6"/>
  <c r="AO177" i="6"/>
  <c r="AG93" i="6"/>
  <c r="AS108" i="6"/>
  <c r="AS92" i="6"/>
  <c r="AP85" i="6"/>
  <c r="AG13" i="6"/>
  <c r="X108" i="6"/>
  <c r="H108" i="6" s="1"/>
  <c r="T81" i="6"/>
  <c r="X72" i="6"/>
  <c r="H72" i="6" s="1"/>
  <c r="H687" i="6"/>
  <c r="H989" i="6"/>
  <c r="H706" i="6"/>
  <c r="AN109" i="6"/>
  <c r="H575" i="6"/>
  <c r="AQ93" i="6"/>
  <c r="W97" i="6"/>
  <c r="J97" i="6" s="1"/>
  <c r="AM823" i="25"/>
  <c r="AM910" i="25"/>
  <c r="AF711" i="25"/>
  <c r="AO705" i="25"/>
  <c r="AO889" i="25"/>
  <c r="AR184" i="25"/>
  <c r="AO865" i="25"/>
  <c r="AO993" i="25"/>
  <c r="AF721" i="25"/>
  <c r="AO857" i="25"/>
  <c r="AM735" i="25"/>
  <c r="AE716" i="25"/>
  <c r="AO996" i="25"/>
  <c r="P6" i="25"/>
  <c r="AP449" i="25"/>
  <c r="AP970" i="25"/>
  <c r="AM939" i="25"/>
  <c r="AD935" i="25"/>
  <c r="AF20" i="25"/>
  <c r="AF692" i="25"/>
  <c r="AF884" i="25"/>
  <c r="AO948" i="25"/>
  <c r="AO964" i="25"/>
  <c r="AD91" i="25"/>
  <c r="AD411" i="25"/>
  <c r="AD987" i="25"/>
  <c r="AQ492" i="25"/>
  <c r="AQ556" i="25"/>
  <c r="AD408" i="25"/>
  <c r="AE832" i="25"/>
  <c r="AE57" i="25"/>
  <c r="AP489" i="25"/>
  <c r="AE131" i="25"/>
  <c r="AO892" i="25"/>
  <c r="AF140" i="25"/>
  <c r="AD379" i="25"/>
  <c r="AM589" i="25"/>
  <c r="AM295" i="25"/>
  <c r="AD655" i="25"/>
  <c r="AQ508" i="25"/>
  <c r="AQ732" i="25"/>
  <c r="AE913" i="25"/>
  <c r="AR532" i="25"/>
  <c r="AN450" i="25"/>
  <c r="AR618" i="25"/>
  <c r="AO938" i="25"/>
  <c r="AD971" i="25"/>
  <c r="AE732" i="25"/>
  <c r="H980" i="6"/>
  <c r="H886" i="6"/>
  <c r="AR434" i="25"/>
  <c r="AD155" i="25"/>
  <c r="AD347" i="25"/>
  <c r="AD491" i="25"/>
  <c r="AF651" i="25"/>
  <c r="H790" i="6"/>
  <c r="H722" i="6"/>
  <c r="H647" i="6"/>
  <c r="AM935" i="25"/>
  <c r="H918" i="6"/>
  <c r="AM423" i="25"/>
  <c r="AD863" i="25"/>
  <c r="AP584" i="25"/>
  <c r="AN616" i="25"/>
  <c r="AF720" i="25"/>
  <c r="AM889" i="25"/>
  <c r="AQ897" i="25"/>
  <c r="AP66" i="25"/>
  <c r="AO98" i="25"/>
  <c r="AO130" i="25"/>
  <c r="AO226" i="25"/>
  <c r="AD906" i="25"/>
  <c r="AD938" i="25"/>
  <c r="AD1002" i="25"/>
  <c r="AM299" i="25"/>
  <c r="AP339" i="25"/>
  <c r="AM395" i="25"/>
  <c r="AM427" i="25"/>
  <c r="AM459" i="25"/>
  <c r="AF499" i="25"/>
  <c r="AP683" i="25"/>
  <c r="AO699" i="25"/>
  <c r="AP715" i="25"/>
  <c r="AP811" i="25"/>
  <c r="AQ300" i="25"/>
  <c r="AQ396" i="25"/>
  <c r="AR500" i="25"/>
  <c r="AD508" i="25"/>
  <c r="AR580" i="25"/>
  <c r="AR692" i="25"/>
  <c r="AR724" i="25"/>
  <c r="AQ780" i="25"/>
  <c r="AF796" i="25"/>
  <c r="AQ876" i="25"/>
  <c r="AQ964" i="25"/>
  <c r="H737" i="6"/>
  <c r="H951" i="6"/>
  <c r="H950" i="6"/>
  <c r="AD671" i="25"/>
  <c r="AM775" i="25"/>
  <c r="AD775" i="25"/>
  <c r="AN794" i="25"/>
  <c r="AF156" i="25"/>
  <c r="AF204" i="25"/>
  <c r="AF428" i="25"/>
  <c r="AD924" i="25"/>
  <c r="H724" i="6"/>
  <c r="H975" i="6"/>
  <c r="H836" i="6"/>
  <c r="H697" i="6"/>
  <c r="H250" i="6"/>
  <c r="X107" i="6"/>
  <c r="H107" i="6" s="1"/>
  <c r="AR450" i="25"/>
  <c r="X93" i="6"/>
  <c r="H93" i="6" s="1"/>
  <c r="H924" i="6"/>
  <c r="H778" i="6"/>
  <c r="H935" i="6"/>
  <c r="H927" i="6"/>
  <c r="H756" i="6"/>
  <c r="AQ84" i="6"/>
  <c r="AD839" i="25"/>
  <c r="AM840" i="25"/>
  <c r="AN657" i="25"/>
  <c r="AP50" i="25"/>
  <c r="AM82" i="25"/>
  <c r="AP226" i="25"/>
  <c r="AP258" i="25"/>
  <c r="AO434" i="25"/>
  <c r="AD810" i="25"/>
  <c r="AM235" i="25"/>
  <c r="AM251" i="25"/>
  <c r="AM443" i="25"/>
  <c r="AR451" i="25"/>
  <c r="AM507" i="25"/>
  <c r="AN579" i="25"/>
  <c r="AN595" i="25"/>
  <c r="AD635" i="25"/>
  <c r="AD651" i="25"/>
  <c r="AO667" i="25"/>
  <c r="AP699" i="25"/>
  <c r="AP731" i="25"/>
  <c r="AO843" i="25"/>
  <c r="AQ316" i="25"/>
  <c r="AQ332" i="25"/>
  <c r="AQ364" i="25"/>
  <c r="AQ380" i="25"/>
  <c r="AR436" i="25"/>
  <c r="AD460" i="25"/>
  <c r="AR484" i="25"/>
  <c r="AP492" i="25"/>
  <c r="AR516" i="25"/>
  <c r="AP556" i="25"/>
  <c r="AP588" i="25"/>
  <c r="AR612" i="25"/>
  <c r="AR628" i="25"/>
  <c r="AQ812" i="25"/>
  <c r="AQ844" i="25"/>
  <c r="AM988" i="25"/>
  <c r="AE92" i="6"/>
  <c r="H868" i="6"/>
  <c r="AQ375" i="6"/>
  <c r="AQ92" i="6"/>
  <c r="AQ60" i="6"/>
  <c r="AM974" i="25"/>
  <c r="AE48" i="25"/>
  <c r="AE112" i="25"/>
  <c r="AE192" i="25"/>
  <c r="AE208" i="25"/>
  <c r="AE224" i="25"/>
  <c r="AP315" i="25"/>
  <c r="AQ595" i="25"/>
  <c r="AF955" i="25"/>
  <c r="AN971" i="25"/>
  <c r="AN1003" i="25"/>
  <c r="AD852" i="25"/>
  <c r="AD868" i="25"/>
  <c r="AD900" i="25"/>
  <c r="AE985" i="25"/>
  <c r="AD497" i="25"/>
  <c r="AF498" i="25"/>
  <c r="AO546" i="25"/>
  <c r="AD203" i="25"/>
  <c r="AF763" i="25"/>
  <c r="AE503" i="25"/>
  <c r="AE368" i="25"/>
  <c r="AE400" i="25"/>
  <c r="AM241" i="25"/>
  <c r="AD18" i="25"/>
  <c r="AP635" i="25"/>
  <c r="AE939" i="25"/>
  <c r="AE971" i="25"/>
  <c r="AN987" i="25"/>
  <c r="AD1003" i="25"/>
  <c r="AR810" i="25"/>
  <c r="AR842" i="25"/>
  <c r="AQ898" i="25"/>
  <c r="AQ914" i="25"/>
  <c r="AR938" i="25"/>
  <c r="AF986" i="25"/>
  <c r="AF1002" i="25"/>
  <c r="AR19" i="25"/>
  <c r="AR35" i="25"/>
  <c r="AM91" i="25"/>
  <c r="AM107" i="25"/>
  <c r="AM139" i="25"/>
  <c r="AM155" i="25"/>
  <c r="AM187" i="25"/>
  <c r="AE355" i="25"/>
  <c r="AE371" i="25"/>
  <c r="AE387" i="25"/>
  <c r="AF931" i="25"/>
  <c r="AE963" i="25"/>
  <c r="AE979" i="25"/>
  <c r="AD76" i="25"/>
  <c r="AD92" i="25"/>
  <c r="AD220" i="25"/>
  <c r="AE284" i="25"/>
  <c r="AD412" i="25"/>
  <c r="AP428" i="25"/>
  <c r="AP444" i="25"/>
  <c r="AP524" i="25"/>
  <c r="AP540" i="25"/>
  <c r="AD556" i="25"/>
  <c r="AP572" i="25"/>
  <c r="AN604" i="25"/>
  <c r="AP604" i="25"/>
  <c r="AD636" i="25"/>
  <c r="AD652" i="25"/>
  <c r="AD668" i="25"/>
  <c r="AD716" i="25"/>
  <c r="AP732" i="25"/>
  <c r="AF844" i="25"/>
  <c r="AF860" i="25"/>
  <c r="AF908" i="25"/>
  <c r="AF940" i="25"/>
  <c r="AO972" i="25"/>
  <c r="AD82" i="25"/>
  <c r="AR367" i="25"/>
  <c r="AP895" i="25"/>
  <c r="AO935" i="25"/>
  <c r="AN975" i="25"/>
  <c r="AE16" i="25"/>
  <c r="AM473" i="25"/>
  <c r="AP529" i="25"/>
  <c r="AO545" i="25"/>
  <c r="AP545" i="25"/>
  <c r="AE673" i="25"/>
  <c r="AR681" i="25"/>
  <c r="AP825" i="25"/>
  <c r="AM841" i="25"/>
  <c r="AR849" i="25"/>
  <c r="AR937" i="25"/>
  <c r="AM42" i="25"/>
  <c r="AM74" i="25"/>
  <c r="AR114" i="25"/>
  <c r="AR146" i="25"/>
  <c r="AM266" i="25"/>
  <c r="AM410" i="25"/>
  <c r="AQ458" i="25"/>
  <c r="AE562" i="25"/>
  <c r="AE594" i="25"/>
  <c r="AE610" i="25"/>
  <c r="AE770" i="25"/>
  <c r="AN818" i="25"/>
  <c r="AE962" i="25"/>
  <c r="AE978" i="25"/>
  <c r="AQ11" i="25"/>
  <c r="AQ27" i="25"/>
  <c r="AO123" i="25"/>
  <c r="AO139" i="25"/>
  <c r="AO171" i="25"/>
  <c r="AP171" i="25"/>
  <c r="AP203" i="25"/>
  <c r="AO219" i="25"/>
  <c r="AP219" i="25"/>
  <c r="AF251" i="25"/>
  <c r="AP267" i="25"/>
  <c r="AO331" i="25"/>
  <c r="AO347" i="25"/>
  <c r="AO379" i="25"/>
  <c r="AP379" i="25"/>
  <c r="AP427" i="25"/>
  <c r="AO491" i="25"/>
  <c r="AN539" i="25"/>
  <c r="AR635" i="25"/>
  <c r="AM659" i="25"/>
  <c r="AR779" i="25"/>
  <c r="AM803" i="25"/>
  <c r="AM819" i="25"/>
  <c r="AM851" i="25"/>
  <c r="AP939" i="25"/>
  <c r="AP955" i="25"/>
  <c r="AP971" i="25"/>
  <c r="AM772" i="25"/>
  <c r="AM788" i="25"/>
  <c r="AD804" i="25"/>
  <c r="AM836" i="25"/>
  <c r="AD916" i="25"/>
  <c r="AP579" i="25"/>
  <c r="AN611" i="25"/>
  <c r="Q995" i="25"/>
  <c r="AM532" i="25"/>
  <c r="AM548" i="25"/>
  <c r="AM612" i="25"/>
  <c r="AD50" i="25"/>
  <c r="AD641" i="25"/>
  <c r="AR931" i="25"/>
  <c r="AP508" i="25"/>
  <c r="AP82" i="25"/>
  <c r="AP668" i="25"/>
  <c r="AR986" i="25"/>
  <c r="AD732" i="25"/>
  <c r="AM967" i="25"/>
  <c r="AO561" i="25"/>
  <c r="AN857" i="25"/>
  <c r="AM954" i="25"/>
  <c r="AM100" i="25"/>
  <c r="AM132" i="25"/>
  <c r="AM164" i="25"/>
  <c r="AM180" i="25"/>
  <c r="AM196" i="25"/>
  <c r="AM228" i="25"/>
  <c r="AM260" i="25"/>
  <c r="AM276" i="25"/>
  <c r="AR276" i="25"/>
  <c r="AM308" i="25"/>
  <c r="AO332" i="25"/>
  <c r="AM340" i="25"/>
  <c r="AM356" i="25"/>
  <c r="AF356" i="25"/>
  <c r="AM404" i="25"/>
  <c r="AM436" i="25"/>
  <c r="AM468" i="25"/>
  <c r="AM484" i="25"/>
  <c r="AN532" i="25"/>
  <c r="AO556" i="25"/>
  <c r="AN580" i="25"/>
  <c r="AO588" i="25"/>
  <c r="AN596" i="25"/>
  <c r="AO604" i="25"/>
  <c r="AN628" i="25"/>
  <c r="AM644" i="25"/>
  <c r="AM692" i="25"/>
  <c r="AM724" i="25"/>
  <c r="AM740" i="25"/>
  <c r="AM756" i="25"/>
  <c r="AF788" i="25"/>
  <c r="AQ527" i="25"/>
  <c r="AQ663" i="25"/>
  <c r="AD783" i="25"/>
  <c r="AR136" i="25"/>
  <c r="AR200" i="25"/>
  <c r="AR352" i="25"/>
  <c r="AQ97" i="25"/>
  <c r="AQ113" i="25"/>
  <c r="AQ137" i="25"/>
  <c r="AP169" i="25"/>
  <c r="AR385" i="25"/>
  <c r="AQ457" i="25"/>
  <c r="AM529" i="25"/>
  <c r="AM537" i="25"/>
  <c r="AM545" i="25"/>
  <c r="AF35" i="25"/>
  <c r="AM783" i="25"/>
  <c r="AM648" i="25"/>
  <c r="AR656" i="25"/>
  <c r="AM712" i="25"/>
  <c r="AM776" i="25"/>
  <c r="AR800" i="25"/>
  <c r="AM824" i="25"/>
  <c r="AM856" i="25"/>
  <c r="AO976" i="25"/>
  <c r="AP873" i="25"/>
  <c r="AP34" i="25"/>
  <c r="AP114" i="25"/>
  <c r="AP130" i="25"/>
  <c r="AO178" i="25"/>
  <c r="AP274" i="25"/>
  <c r="AO290" i="25"/>
  <c r="AR322" i="25"/>
  <c r="AP794" i="25"/>
  <c r="AQ946" i="25"/>
  <c r="AM43" i="25"/>
  <c r="AN542" i="25"/>
  <c r="AF729" i="25"/>
  <c r="AE600" i="25"/>
  <c r="AM487" i="25"/>
  <c r="AD487" i="25"/>
  <c r="AM871" i="25"/>
  <c r="AO913" i="25"/>
  <c r="AD172" i="25"/>
  <c r="AF780" i="25"/>
  <c r="AD215" i="25"/>
  <c r="AM583" i="25"/>
  <c r="AP767" i="25"/>
  <c r="AE807" i="25"/>
  <c r="AP983" i="25"/>
  <c r="AE32" i="25"/>
  <c r="AE64" i="25"/>
  <c r="AD240" i="25"/>
  <c r="AD272" i="25"/>
  <c r="AD416" i="25"/>
  <c r="AD528" i="25"/>
  <c r="AE648" i="25"/>
  <c r="AE696" i="25"/>
  <c r="AE712" i="25"/>
  <c r="AE760" i="25"/>
  <c r="AE824" i="25"/>
  <c r="AE856" i="25"/>
  <c r="AE872" i="25"/>
  <c r="AE17" i="25"/>
  <c r="AE33" i="25"/>
  <c r="AE49" i="25"/>
  <c r="AD297" i="25"/>
  <c r="AD313" i="25"/>
  <c r="AE235" i="25"/>
  <c r="AE299" i="25"/>
  <c r="AE347" i="25"/>
  <c r="AE491" i="25"/>
  <c r="AF832" i="25"/>
  <c r="AM888" i="25"/>
  <c r="AE194" i="25"/>
  <c r="AE682" i="25"/>
  <c r="AP938" i="25"/>
  <c r="AD970" i="25"/>
  <c r="AF435" i="25"/>
  <c r="AF483" i="25"/>
  <c r="AE531" i="25"/>
  <c r="AF531" i="25"/>
  <c r="AF619" i="25"/>
  <c r="AD843" i="25"/>
  <c r="AN891" i="25"/>
  <c r="AM907" i="25"/>
  <c r="AF995" i="25"/>
  <c r="AE995" i="25"/>
  <c r="AR268" i="25"/>
  <c r="AQ412" i="25"/>
  <c r="AD444" i="25"/>
  <c r="AO468" i="25"/>
  <c r="AE492" i="25"/>
  <c r="AD524" i="25"/>
  <c r="AQ524" i="25"/>
  <c r="AQ572" i="25"/>
  <c r="AQ668" i="25"/>
  <c r="AD700" i="25"/>
  <c r="AQ700" i="25"/>
  <c r="AQ716" i="25"/>
  <c r="AQ764" i="25"/>
  <c r="AO788" i="25"/>
  <c r="AO852" i="25"/>
  <c r="AQ924" i="25"/>
  <c r="AQ956" i="25"/>
  <c r="AE546" i="25"/>
  <c r="AF624" i="25"/>
  <c r="AO634" i="25"/>
  <c r="AP730" i="25"/>
  <c r="AO547" i="25"/>
  <c r="AM595" i="25"/>
  <c r="AN555" i="25"/>
  <c r="AD892" i="25"/>
  <c r="AR985" i="25"/>
  <c r="AN810" i="25"/>
  <c r="AE986" i="25"/>
  <c r="AQ976" i="25"/>
  <c r="AM863" i="25"/>
  <c r="AQ208" i="25"/>
  <c r="AR280" i="25"/>
  <c r="AQ392" i="25"/>
  <c r="AQ408" i="25"/>
  <c r="AQ424" i="25"/>
  <c r="AQ456" i="25"/>
  <c r="AM544" i="25"/>
  <c r="AD544" i="25"/>
  <c r="AM680" i="25"/>
  <c r="AM792" i="25"/>
  <c r="AM808" i="25"/>
  <c r="AD872" i="25"/>
  <c r="AQ896" i="25"/>
  <c r="AM920" i="25"/>
  <c r="AM49" i="25"/>
  <c r="AP97" i="25"/>
  <c r="AN233" i="25"/>
  <c r="AN249" i="25"/>
  <c r="AN265" i="25"/>
  <c r="AO417" i="25"/>
  <c r="AQ417" i="25"/>
  <c r="AF465" i="25"/>
  <c r="AN481" i="25"/>
  <c r="AM697" i="25"/>
  <c r="AD697" i="25"/>
  <c r="AN721" i="25"/>
  <c r="AQ737" i="25"/>
  <c r="AR552" i="25"/>
  <c r="AM936" i="25"/>
  <c r="AM361" i="25"/>
  <c r="AO617" i="25"/>
  <c r="AM673" i="25"/>
  <c r="AF576" i="25"/>
  <c r="AP645" i="25"/>
  <c r="AP796" i="25"/>
  <c r="AP844" i="25"/>
  <c r="AP975" i="25"/>
  <c r="AM8" i="25"/>
  <c r="AM24" i="25"/>
  <c r="AM40" i="25"/>
  <c r="AO64" i="25"/>
  <c r="AM72" i="25"/>
  <c r="AM152" i="25"/>
  <c r="AM200" i="25"/>
  <c r="AM216" i="25"/>
  <c r="AM232" i="25"/>
  <c r="AM248" i="25"/>
  <c r="AM296" i="25"/>
  <c r="AM328" i="25"/>
  <c r="AM360" i="25"/>
  <c r="AM376" i="25"/>
  <c r="AM392" i="25"/>
  <c r="AM408" i="25"/>
  <c r="AM440" i="25"/>
  <c r="AM456" i="25"/>
  <c r="AM472" i="25"/>
  <c r="AM504" i="25"/>
  <c r="AR512" i="25"/>
  <c r="AM520" i="25"/>
  <c r="AR528" i="25"/>
  <c r="AM536" i="25"/>
  <c r="AM552" i="25"/>
  <c r="AP608" i="25"/>
  <c r="AO624" i="25"/>
  <c r="AP624" i="25"/>
  <c r="AN640" i="25"/>
  <c r="AN688" i="25"/>
  <c r="AN736" i="25"/>
  <c r="AN832" i="25"/>
  <c r="AN848" i="25"/>
  <c r="AR904" i="25"/>
  <c r="AR936" i="25"/>
  <c r="AQ968" i="25"/>
  <c r="AQ1000" i="25"/>
  <c r="AO9" i="25"/>
  <c r="AP9" i="25"/>
  <c r="AM137" i="25"/>
  <c r="AO257" i="25"/>
  <c r="AN273" i="25"/>
  <c r="AN289" i="25"/>
  <c r="AN321" i="25"/>
  <c r="AM385" i="25"/>
  <c r="AO489" i="25"/>
  <c r="AR561" i="25"/>
  <c r="AR577" i="25"/>
  <c r="AQ593" i="25"/>
  <c r="AM641" i="25"/>
  <c r="AM705" i="25"/>
  <c r="AR865" i="25"/>
  <c r="AQ905" i="25"/>
  <c r="AN921" i="25"/>
  <c r="AP945" i="25"/>
  <c r="AN985" i="25"/>
  <c r="AQ90" i="25"/>
  <c r="AQ122" i="25"/>
  <c r="AQ138" i="25"/>
  <c r="AN578" i="25"/>
  <c r="AM626" i="25"/>
  <c r="AQ634" i="25"/>
  <c r="AQ698" i="25"/>
  <c r="AQ762" i="25"/>
  <c r="AN778" i="25"/>
  <c r="AM874" i="25"/>
  <c r="AM922" i="25"/>
  <c r="AM970" i="25"/>
  <c r="AN115" i="25"/>
  <c r="AN163" i="25"/>
  <c r="AN179" i="25"/>
  <c r="AN211" i="25"/>
  <c r="AN227" i="25"/>
  <c r="AN243" i="25"/>
  <c r="AN291" i="25"/>
  <c r="AN307" i="25"/>
  <c r="AN339" i="25"/>
  <c r="AN355" i="25"/>
  <c r="AN403" i="25"/>
  <c r="AN451" i="25"/>
  <c r="AN467" i="25"/>
  <c r="AN483" i="25"/>
  <c r="AN499" i="25"/>
  <c r="AR523" i="25"/>
  <c r="AE539" i="25"/>
  <c r="AM547" i="25"/>
  <c r="AO587" i="25"/>
  <c r="AP587" i="25"/>
  <c r="AM619" i="25"/>
  <c r="AE627" i="25"/>
  <c r="AQ659" i="25"/>
  <c r="AP867" i="25"/>
  <c r="AD883" i="25"/>
  <c r="AP899" i="25"/>
  <c r="AP915" i="25"/>
  <c r="AO939" i="25"/>
  <c r="AO987" i="25"/>
  <c r="AO995" i="25"/>
  <c r="AM76" i="25"/>
  <c r="AR292" i="25"/>
  <c r="AR372" i="25"/>
  <c r="AO572" i="25"/>
  <c r="AO652" i="25"/>
  <c r="AO684" i="25"/>
  <c r="AO764" i="25"/>
  <c r="AO796" i="25"/>
  <c r="AR804" i="25"/>
  <c r="AO828" i="25"/>
  <c r="AO844" i="25"/>
  <c r="AR852" i="25"/>
  <c r="AO860" i="25"/>
  <c r="AR868" i="25"/>
  <c r="AM876" i="25"/>
  <c r="AM884" i="25"/>
  <c r="AM892" i="25"/>
  <c r="AM908" i="25"/>
  <c r="AR916" i="25"/>
  <c r="AM932" i="25"/>
  <c r="AM956" i="25"/>
  <c r="AM972" i="25"/>
  <c r="AN996" i="25"/>
  <c r="AF913" i="25"/>
  <c r="AO401" i="25"/>
  <c r="AD312" i="25"/>
  <c r="AD344" i="25"/>
  <c r="AD376" i="25"/>
  <c r="AD392" i="25"/>
  <c r="AD472" i="25"/>
  <c r="AD552" i="25"/>
  <c r="AD568" i="25"/>
  <c r="AE640" i="25"/>
  <c r="AE656" i="25"/>
  <c r="AE720" i="25"/>
  <c r="AE697" i="25"/>
  <c r="AQ713" i="25"/>
  <c r="AE889" i="25"/>
  <c r="AD929" i="25"/>
  <c r="AE953" i="25"/>
  <c r="AP977" i="25"/>
  <c r="AD993" i="25"/>
  <c r="AR18" i="25"/>
  <c r="AP306" i="25"/>
  <c r="AP338" i="25"/>
  <c r="AP378" i="25"/>
  <c r="AP386" i="25"/>
  <c r="AP418" i="25"/>
  <c r="AP450" i="25"/>
  <c r="AP458" i="25"/>
  <c r="AP466" i="25"/>
  <c r="AP490" i="25"/>
  <c r="AP514" i="25"/>
  <c r="AF546" i="25"/>
  <c r="AM554" i="25"/>
  <c r="AN570" i="25"/>
  <c r="AM602" i="25"/>
  <c r="AM610" i="25"/>
  <c r="AM634" i="25"/>
  <c r="AM658" i="25"/>
  <c r="AQ658" i="25"/>
  <c r="AM666" i="25"/>
  <c r="AD674" i="25"/>
  <c r="AM682" i="25"/>
  <c r="AM706" i="25"/>
  <c r="AQ706" i="25"/>
  <c r="AM746" i="25"/>
  <c r="AM762" i="25"/>
  <c r="AM770" i="25"/>
  <c r="AM818" i="25"/>
  <c r="AM826" i="25"/>
  <c r="AM882" i="25"/>
  <c r="AM946" i="25"/>
  <c r="AM962" i="25"/>
  <c r="AM994" i="25"/>
  <c r="AE11" i="25"/>
  <c r="AE27" i="25"/>
  <c r="AE43" i="25"/>
  <c r="AE59" i="25"/>
  <c r="AE75" i="25"/>
  <c r="AE91" i="25"/>
  <c r="AE107" i="25"/>
  <c r="AE123" i="25"/>
  <c r="AE139" i="25"/>
  <c r="AE171" i="25"/>
  <c r="AE187" i="25"/>
  <c r="AN331" i="25"/>
  <c r="AN379" i="25"/>
  <c r="AN427" i="25"/>
  <c r="AN443" i="25"/>
  <c r="AM523" i="25"/>
  <c r="AP555" i="25"/>
  <c r="AF579" i="25"/>
  <c r="AM627" i="25"/>
  <c r="AQ779" i="25"/>
  <c r="AQ795" i="25"/>
  <c r="AQ859" i="25"/>
  <c r="AO947" i="25"/>
  <c r="AP44" i="25"/>
  <c r="AP60" i="25"/>
  <c r="AP76" i="25"/>
  <c r="AP92" i="25"/>
  <c r="AP100" i="25"/>
  <c r="AP124" i="25"/>
  <c r="AP172" i="25"/>
  <c r="AP180" i="25"/>
  <c r="AP196" i="25"/>
  <c r="AP220" i="25"/>
  <c r="AP228" i="25"/>
  <c r="AO244" i="25"/>
  <c r="AR300" i="25"/>
  <c r="AO500" i="25"/>
  <c r="AO740" i="25"/>
  <c r="AO772" i="25"/>
  <c r="AO836" i="25"/>
  <c r="AR908" i="25"/>
  <c r="AR948" i="25"/>
  <c r="AM980" i="25"/>
  <c r="AM996" i="25"/>
  <c r="AM1004" i="25"/>
  <c r="AN396" i="25"/>
  <c r="AP412" i="25"/>
  <c r="AE768" i="25"/>
  <c r="AD896" i="25"/>
  <c r="AE947" i="25"/>
  <c r="AP300" i="25"/>
  <c r="AD348" i="25"/>
  <c r="AP364" i="25"/>
  <c r="AP380" i="25"/>
  <c r="AP780" i="25"/>
  <c r="AO876" i="25"/>
  <c r="AO924" i="25"/>
  <c r="AP924" i="25"/>
  <c r="AO940" i="25"/>
  <c r="AE759" i="25"/>
  <c r="AD202" i="25"/>
  <c r="AD250" i="25"/>
  <c r="AF155" i="25"/>
  <c r="AD756" i="25"/>
  <c r="AD772" i="25"/>
  <c r="AD626" i="25"/>
  <c r="AN491" i="25"/>
  <c r="AD49" i="25"/>
  <c r="AF169" i="25"/>
  <c r="AF18" i="25"/>
  <c r="AF561" i="25"/>
  <c r="AQ930" i="25"/>
  <c r="AP883" i="25"/>
  <c r="AQ352" i="25"/>
  <c r="AQ400" i="25"/>
  <c r="AF9" i="25"/>
  <c r="AE25" i="25"/>
  <c r="AQ33" i="25"/>
  <c r="AM41" i="25"/>
  <c r="AQ73" i="25"/>
  <c r="AP81" i="25"/>
  <c r="AP89" i="25"/>
  <c r="AD121" i="25"/>
  <c r="AD273" i="25"/>
  <c r="AQ353" i="25"/>
  <c r="AQ369" i="25"/>
  <c r="AQ377" i="25"/>
  <c r="AF473" i="25"/>
  <c r="AM489" i="25"/>
  <c r="AM513" i="25"/>
  <c r="AF521" i="25"/>
  <c r="AM609" i="25"/>
  <c r="AF609" i="25"/>
  <c r="AF625" i="25"/>
  <c r="AQ673" i="25"/>
  <c r="AQ705" i="25"/>
  <c r="AD769" i="25"/>
  <c r="AN817" i="25"/>
  <c r="AD833" i="25"/>
  <c r="AE857" i="25"/>
  <c r="AE921" i="25"/>
  <c r="AD961" i="25"/>
  <c r="AN162" i="25"/>
  <c r="AN258" i="25"/>
  <c r="AO330" i="25"/>
  <c r="AN354" i="25"/>
  <c r="AN490" i="25"/>
  <c r="AN506" i="25"/>
  <c r="AN514" i="25"/>
  <c r="AR538" i="25"/>
  <c r="AQ554" i="25"/>
  <c r="AF570" i="25"/>
  <c r="AF586" i="25"/>
  <c r="AQ594" i="25"/>
  <c r="AF602" i="25"/>
  <c r="AQ602" i="25"/>
  <c r="AQ610" i="25"/>
  <c r="AP618" i="25"/>
  <c r="AP642" i="25"/>
  <c r="AP650" i="25"/>
  <c r="AD666" i="25"/>
  <c r="AP674" i="25"/>
  <c r="AQ682" i="25"/>
  <c r="AD698" i="25"/>
  <c r="AP706" i="25"/>
  <c r="AQ714" i="25"/>
  <c r="AD714" i="25"/>
  <c r="AD762" i="25"/>
  <c r="AE778" i="25"/>
  <c r="AP11" i="25"/>
  <c r="AE51" i="25"/>
  <c r="AE67" i="25"/>
  <c r="AM99" i="25"/>
  <c r="AE115" i="25"/>
  <c r="AQ147" i="25"/>
  <c r="AE179" i="25"/>
  <c r="AP251" i="25"/>
  <c r="AQ291" i="25"/>
  <c r="AE307" i="25"/>
  <c r="AD339" i="25"/>
  <c r="AE904" i="25"/>
  <c r="AM993" i="25"/>
  <c r="T611" i="25"/>
  <c r="AM95" i="25"/>
  <c r="AF695" i="25"/>
  <c r="AE735" i="25"/>
  <c r="AR16" i="25"/>
  <c r="AP128" i="25"/>
  <c r="AP176" i="25"/>
  <c r="AP224" i="25"/>
  <c r="AO400" i="25"/>
  <c r="AO432" i="25"/>
  <c r="AP464" i="25"/>
  <c r="AD624" i="25"/>
  <c r="AO704" i="25"/>
  <c r="AQ808" i="25"/>
  <c r="AP888" i="25"/>
  <c r="AM992" i="25"/>
  <c r="AF97" i="25"/>
  <c r="AM169" i="25"/>
  <c r="AE273" i="25"/>
  <c r="AE289" i="25"/>
  <c r="AM305" i="25"/>
  <c r="AP377" i="25"/>
  <c r="AM417" i="25"/>
  <c r="AD473" i="25"/>
  <c r="AN521" i="25"/>
  <c r="AN593" i="25"/>
  <c r="AR657" i="25"/>
  <c r="AM689" i="25"/>
  <c r="AM745" i="25"/>
  <c r="AP753" i="25"/>
  <c r="AQ825" i="25"/>
  <c r="AE841" i="25"/>
  <c r="AQ889" i="25"/>
  <c r="AM937" i="25"/>
  <c r="AD945" i="25"/>
  <c r="AE42" i="25"/>
  <c r="AE58" i="25"/>
  <c r="AE74" i="25"/>
  <c r="AE90" i="25"/>
  <c r="AE106" i="25"/>
  <c r="AM114" i="25"/>
  <c r="AN154" i="25"/>
  <c r="AM162" i="25"/>
  <c r="AE234" i="25"/>
  <c r="AN266" i="25"/>
  <c r="AE282" i="25"/>
  <c r="AN298" i="25"/>
  <c r="AM306" i="25"/>
  <c r="AN346" i="25"/>
  <c r="AM450" i="25"/>
  <c r="AE458" i="25"/>
  <c r="AN474" i="25"/>
  <c r="AM482" i="25"/>
  <c r="AD554" i="25"/>
  <c r="AD570" i="25"/>
  <c r="AN626" i="25"/>
  <c r="AO642" i="25"/>
  <c r="AO666" i="25"/>
  <c r="AF674" i="25"/>
  <c r="AF722" i="25"/>
  <c r="AN762" i="25"/>
  <c r="AO786" i="25"/>
  <c r="AF834" i="25"/>
  <c r="AO866" i="25"/>
  <c r="AN890" i="25"/>
  <c r="AF898" i="25"/>
  <c r="AR914" i="25"/>
  <c r="AO962" i="25"/>
  <c r="AF994" i="25"/>
  <c r="AN19" i="25"/>
  <c r="AN35" i="25"/>
  <c r="AR43" i="25"/>
  <c r="AN51" i="25"/>
  <c r="AR59" i="25"/>
  <c r="AN67" i="25"/>
  <c r="AP75" i="25"/>
  <c r="AN83" i="25"/>
  <c r="AP83" i="25"/>
  <c r="AO115" i="25"/>
  <c r="AQ123" i="25"/>
  <c r="AO131" i="25"/>
  <c r="AP163" i="25"/>
  <c r="AP195" i="25"/>
  <c r="AQ219" i="25"/>
  <c r="AQ235" i="25"/>
  <c r="AR251" i="25"/>
  <c r="AE259" i="25"/>
  <c r="AQ267" i="25"/>
  <c r="AQ283" i="25"/>
  <c r="AP291" i="25"/>
  <c r="AQ299" i="25"/>
  <c r="AP307" i="25"/>
  <c r="AQ331" i="25"/>
  <c r="AE339" i="25"/>
  <c r="AQ347" i="25"/>
  <c r="AQ379" i="25"/>
  <c r="AF403" i="25"/>
  <c r="AQ411" i="25"/>
  <c r="AP451" i="25"/>
  <c r="AO12" i="25"/>
  <c r="AO28" i="25"/>
  <c r="AO44" i="25"/>
  <c r="AR188" i="25"/>
  <c r="AD236" i="25"/>
  <c r="AF380" i="25"/>
  <c r="AF540" i="25"/>
  <c r="AF572" i="25"/>
  <c r="AR596" i="25"/>
  <c r="AD604" i="25"/>
  <c r="AN620" i="25"/>
  <c r="AN636" i="25"/>
  <c r="AF684" i="25"/>
  <c r="AF700" i="25"/>
  <c r="AF716" i="25"/>
  <c r="AD860" i="25"/>
  <c r="AD876" i="25"/>
  <c r="AD972" i="25"/>
  <c r="AQ459" i="25"/>
  <c r="AP483" i="25"/>
  <c r="AP499" i="25"/>
  <c r="AQ507" i="25"/>
  <c r="AP523" i="25"/>
  <c r="AN531" i="25"/>
  <c r="AO539" i="25"/>
  <c r="AP539" i="25"/>
  <c r="AM571" i="25"/>
  <c r="AM587" i="25"/>
  <c r="AM635" i="25"/>
  <c r="AM651" i="25"/>
  <c r="AE659" i="25"/>
  <c r="AM683" i="25"/>
  <c r="AN691" i="25"/>
  <c r="AN707" i="25"/>
  <c r="AQ707" i="25"/>
  <c r="AM715" i="25"/>
  <c r="AN723" i="25"/>
  <c r="AM731" i="25"/>
  <c r="AN739" i="25"/>
  <c r="AM747" i="25"/>
  <c r="AN755" i="25"/>
  <c r="AN771" i="25"/>
  <c r="AM779" i="25"/>
  <c r="AN803" i="25"/>
  <c r="AR819" i="25"/>
  <c r="AM827" i="25"/>
  <c r="AN12" i="25"/>
  <c r="AM92" i="25"/>
  <c r="AM124" i="25"/>
  <c r="AM140" i="25"/>
  <c r="AR148" i="25"/>
  <c r="AM156" i="25"/>
  <c r="AM172" i="25"/>
  <c r="AM188" i="25"/>
  <c r="AM204" i="25"/>
  <c r="AM220" i="25"/>
  <c r="AM236" i="25"/>
  <c r="AN244" i="25"/>
  <c r="AM268" i="25"/>
  <c r="AM284" i="25"/>
  <c r="AP292" i="25"/>
  <c r="AN308" i="25"/>
  <c r="AP308" i="25"/>
  <c r="AP324" i="25"/>
  <c r="AM348" i="25"/>
  <c r="AM364" i="25"/>
  <c r="AN372" i="25"/>
  <c r="AP372" i="25"/>
  <c r="AP388" i="25"/>
  <c r="AM396" i="25"/>
  <c r="AM428" i="25"/>
  <c r="AN436" i="25"/>
  <c r="AM460" i="25"/>
  <c r="AM476" i="25"/>
  <c r="AM524" i="25"/>
  <c r="AM636" i="25"/>
  <c r="AN644" i="25"/>
  <c r="AM652" i="25"/>
  <c r="AM668" i="25"/>
  <c r="AN692" i="25"/>
  <c r="AM700" i="25"/>
  <c r="AN708" i="25"/>
  <c r="AM716" i="25"/>
  <c r="AN724" i="25"/>
  <c r="AM732" i="25"/>
  <c r="AN740" i="25"/>
  <c r="AN756" i="25"/>
  <c r="AN772" i="25"/>
  <c r="AP772" i="25"/>
  <c r="AM780" i="25"/>
  <c r="AP788" i="25"/>
  <c r="AN804" i="25"/>
  <c r="AM828" i="25"/>
  <c r="AM844" i="25"/>
  <c r="AP852" i="25"/>
  <c r="AM860" i="25"/>
  <c r="AP868" i="25"/>
  <c r="AP900" i="25"/>
  <c r="AP916" i="25"/>
  <c r="AE964" i="25"/>
  <c r="AR980" i="25"/>
  <c r="AP988" i="25"/>
  <c r="AP1004" i="25"/>
  <c r="AM569" i="25"/>
  <c r="AM330" i="25"/>
  <c r="AM458" i="25"/>
  <c r="AN602" i="25"/>
  <c r="AN682" i="25"/>
  <c r="AN690" i="25"/>
  <c r="AN714" i="25"/>
  <c r="AQ555" i="25"/>
  <c r="AP571" i="25"/>
  <c r="AM924" i="25"/>
  <c r="AO884" i="25"/>
  <c r="AD283" i="25"/>
  <c r="AM315" i="25"/>
  <c r="AD689" i="25"/>
  <c r="AE880" i="25"/>
  <c r="Q952" i="25"/>
  <c r="AR17" i="25"/>
  <c r="AD489" i="25"/>
  <c r="AF537" i="25"/>
  <c r="AF689" i="25"/>
  <c r="AD729" i="25"/>
  <c r="AE586" i="25"/>
  <c r="AE842" i="25"/>
  <c r="AE890" i="25"/>
  <c r="AO970" i="25"/>
  <c r="AP994" i="25"/>
  <c r="AO1002" i="25"/>
  <c r="AE1002" i="25"/>
  <c r="AD371" i="25"/>
  <c r="AD387" i="25"/>
  <c r="AD403" i="25"/>
  <c r="AM419" i="25"/>
  <c r="AE435" i="25"/>
  <c r="AM467" i="25"/>
  <c r="AE483" i="25"/>
  <c r="AE499" i="25"/>
  <c r="AE515" i="25"/>
  <c r="AP531" i="25"/>
  <c r="AD547" i="25"/>
  <c r="AF571" i="25"/>
  <c r="AM579" i="25"/>
  <c r="AM603" i="25"/>
  <c r="AD619" i="25"/>
  <c r="AO755" i="25"/>
  <c r="AF867" i="25"/>
  <c r="AR899" i="25"/>
  <c r="AF947" i="25"/>
  <c r="AF963" i="25"/>
  <c r="AF979" i="25"/>
  <c r="AP1003" i="25"/>
  <c r="AF12" i="25"/>
  <c r="AF28" i="25"/>
  <c r="AF76" i="25"/>
  <c r="AR132" i="25"/>
  <c r="AR140" i="25"/>
  <c r="AF220" i="25"/>
  <c r="AF412" i="25"/>
  <c r="AO492" i="25"/>
  <c r="AF492" i="25"/>
  <c r="AF508" i="25"/>
  <c r="AF524" i="25"/>
  <c r="AF732" i="25"/>
  <c r="AO801" i="25"/>
  <c r="AQ515" i="25"/>
  <c r="AD752" i="25"/>
  <c r="AF1000" i="25"/>
  <c r="AE209" i="25"/>
  <c r="AD51" i="25"/>
  <c r="AD131" i="25"/>
  <c r="AD147" i="25"/>
  <c r="AD179" i="25"/>
  <c r="AD227" i="25"/>
  <c r="AD419" i="25"/>
  <c r="AD435" i="25"/>
  <c r="AD467" i="25"/>
  <c r="AD603" i="25"/>
  <c r="AP972" i="25"/>
  <c r="AR947" i="25"/>
  <c r="AP698" i="25"/>
  <c r="AD438" i="25"/>
  <c r="AF295" i="25"/>
  <c r="AF311" i="25"/>
  <c r="AN335" i="25"/>
  <c r="AE538" i="25"/>
  <c r="AM695" i="25"/>
  <c r="AF881" i="25"/>
  <c r="AQ40" i="25"/>
  <c r="AD656" i="25"/>
  <c r="AR362" i="25"/>
  <c r="AF426" i="25"/>
  <c r="AR458" i="25"/>
  <c r="AD67" i="25"/>
  <c r="AP729" i="25"/>
  <c r="AQ586" i="25"/>
  <c r="AE369" i="25"/>
  <c r="AR716" i="25"/>
  <c r="AE945" i="25"/>
  <c r="AR490" i="25"/>
  <c r="S986" i="25"/>
  <c r="S1002" i="25"/>
  <c r="AQ499" i="25"/>
  <c r="AF188" i="25"/>
  <c r="AF899" i="25"/>
  <c r="AO1001" i="25"/>
  <c r="AD41" i="25"/>
  <c r="AD921" i="25"/>
  <c r="AF106" i="25"/>
  <c r="AQ810" i="25"/>
  <c r="AQ842" i="25"/>
  <c r="AP619" i="25"/>
  <c r="AP348" i="25"/>
  <c r="AE291" i="25"/>
  <c r="AD704" i="25"/>
  <c r="AD848" i="25"/>
  <c r="AE305" i="25"/>
  <c r="AP10" i="25"/>
  <c r="AD99" i="25"/>
  <c r="AM495" i="25"/>
  <c r="AD583" i="25"/>
  <c r="AE336" i="25"/>
  <c r="AD352" i="25"/>
  <c r="AR544" i="25"/>
  <c r="AN880" i="25"/>
  <c r="AN305" i="25"/>
  <c r="AD361" i="25"/>
  <c r="AP409" i="25"/>
  <c r="AO689" i="25"/>
  <c r="AE689" i="25"/>
  <c r="AE753" i="25"/>
  <c r="AF801" i="25"/>
  <c r="AD817" i="25"/>
  <c r="AE993" i="25"/>
  <c r="AF10" i="25"/>
  <c r="AE394" i="25"/>
  <c r="AE490" i="25"/>
  <c r="AE522" i="25"/>
  <c r="AO570" i="25"/>
  <c r="AP770" i="25"/>
  <c r="AP786" i="25"/>
  <c r="AD818" i="25"/>
  <c r="AQ826" i="25"/>
  <c r="AP834" i="25"/>
  <c r="AP866" i="25"/>
  <c r="AD882" i="25"/>
  <c r="AD946" i="25"/>
  <c r="AP962" i="25"/>
  <c r="AM19" i="25"/>
  <c r="AM51" i="25"/>
  <c r="AM67" i="25"/>
  <c r="AR75" i="25"/>
  <c r="AQ99" i="25"/>
  <c r="AD643" i="25"/>
  <c r="AP675" i="25"/>
  <c r="AP723" i="25"/>
  <c r="AP755" i="25"/>
  <c r="AN899" i="25"/>
  <c r="AN915" i="25"/>
  <c r="AM963" i="25"/>
  <c r="AM979" i="25"/>
  <c r="AE1003" i="25"/>
  <c r="AE36" i="25"/>
  <c r="AO124" i="25"/>
  <c r="AO140" i="25"/>
  <c r="AQ148" i="25"/>
  <c r="AO156" i="25"/>
  <c r="AO172" i="25"/>
  <c r="AO188" i="25"/>
  <c r="AO204" i="25"/>
  <c r="AO220" i="25"/>
  <c r="AR244" i="25"/>
  <c r="AR260" i="25"/>
  <c r="AO364" i="25"/>
  <c r="AO380" i="25"/>
  <c r="AO396" i="25"/>
  <c r="AD404" i="25"/>
  <c r="AO412" i="25"/>
  <c r="AO428" i="25"/>
  <c r="AQ452" i="25"/>
  <c r="AO460" i="25"/>
  <c r="AQ500" i="25"/>
  <c r="AO508" i="25"/>
  <c r="AQ532" i="25"/>
  <c r="AQ548" i="25"/>
  <c r="AE564" i="25"/>
  <c r="AE596" i="25"/>
  <c r="AQ660" i="25"/>
  <c r="AO668" i="25"/>
  <c r="AQ676" i="25"/>
  <c r="AQ724" i="25"/>
  <c r="AO732" i="25"/>
  <c r="AF772" i="25"/>
  <c r="AD932" i="25"/>
  <c r="AD964" i="25"/>
  <c r="AP980" i="25"/>
  <c r="AR988" i="25"/>
  <c r="AQ256" i="25"/>
  <c r="AQ288" i="25"/>
  <c r="AQ464" i="25"/>
  <c r="AQ480" i="25"/>
  <c r="AQ512" i="25"/>
  <c r="AP592" i="25"/>
  <c r="AN624" i="25"/>
  <c r="AM640" i="25"/>
  <c r="AM672" i="25"/>
  <c r="AM688" i="25"/>
  <c r="AM736" i="25"/>
  <c r="AE744" i="25"/>
  <c r="AM752" i="25"/>
  <c r="AM784" i="25"/>
  <c r="AM800" i="25"/>
  <c r="AR824" i="25"/>
  <c r="AM832" i="25"/>
  <c r="AQ888" i="25"/>
  <c r="AP952" i="25"/>
  <c r="AN9" i="25"/>
  <c r="AM25" i="25"/>
  <c r="AM289" i="25"/>
  <c r="AM625" i="25"/>
  <c r="AD673" i="25"/>
  <c r="AM729" i="25"/>
  <c r="AQ801" i="25"/>
  <c r="AM857" i="25"/>
  <c r="AP905" i="25"/>
  <c r="AM921" i="25"/>
  <c r="AP969" i="25"/>
  <c r="AM985" i="25"/>
  <c r="AP26" i="25"/>
  <c r="AP58" i="25"/>
  <c r="AP74" i="25"/>
  <c r="AP90" i="25"/>
  <c r="AP106" i="25"/>
  <c r="AP122" i="25"/>
  <c r="AP170" i="25"/>
  <c r="AP234" i="25"/>
  <c r="AO250" i="25"/>
  <c r="AO298" i="25"/>
  <c r="AO314" i="25"/>
  <c r="AM618" i="25"/>
  <c r="AM778" i="25"/>
  <c r="AM858" i="25"/>
  <c r="AQ970" i="25"/>
  <c r="AQ986" i="25"/>
  <c r="AQ1002" i="25"/>
  <c r="AQ83" i="25"/>
  <c r="AM147" i="25"/>
  <c r="AM179" i="25"/>
  <c r="AM195" i="25"/>
  <c r="AM227" i="25"/>
  <c r="AM243" i="25"/>
  <c r="AM291" i="25"/>
  <c r="AM323" i="25"/>
  <c r="AE331" i="25"/>
  <c r="AM371" i="25"/>
  <c r="AM387" i="25"/>
  <c r="AM403" i="25"/>
  <c r="AM435" i="25"/>
  <c r="AM483" i="25"/>
  <c r="AR491" i="25"/>
  <c r="AM499" i="25"/>
  <c r="AM515" i="25"/>
  <c r="AR539" i="25"/>
  <c r="AN587" i="25"/>
  <c r="AD627" i="25"/>
  <c r="AF691" i="25"/>
  <c r="AP771" i="25"/>
  <c r="AP819" i="25"/>
  <c r="AO875" i="25"/>
  <c r="AR939" i="25"/>
  <c r="AE955" i="25"/>
  <c r="AQ292" i="25"/>
  <c r="AQ308" i="25"/>
  <c r="AQ324" i="25"/>
  <c r="AQ356" i="25"/>
  <c r="AQ388" i="25"/>
  <c r="AR652" i="25"/>
  <c r="AR684" i="25"/>
  <c r="AQ772" i="25"/>
  <c r="AQ788" i="25"/>
  <c r="AQ852" i="25"/>
  <c r="AD980" i="25"/>
  <c r="AF657" i="25"/>
  <c r="AE430" i="25"/>
  <c r="AM103" i="25"/>
  <c r="AP504" i="25"/>
  <c r="AM281" i="25"/>
  <c r="AQ793" i="25"/>
  <c r="AR817" i="25"/>
  <c r="AM913" i="25"/>
  <c r="AM271" i="25"/>
  <c r="AP927" i="25"/>
  <c r="AP943" i="25"/>
  <c r="AD104" i="25"/>
  <c r="AD152" i="25"/>
  <c r="AD200" i="25"/>
  <c r="AF672" i="25"/>
  <c r="AF800" i="25"/>
  <c r="AM904" i="25"/>
  <c r="Q968" i="25"/>
  <c r="AR41" i="25"/>
  <c r="AM113" i="25"/>
  <c r="AO153" i="25"/>
  <c r="AP241" i="25"/>
  <c r="AF305" i="25"/>
  <c r="AP321" i="25"/>
  <c r="AD353" i="25"/>
  <c r="AP537" i="25"/>
  <c r="AN585" i="25"/>
  <c r="AP625" i="25"/>
  <c r="AE705" i="25"/>
  <c r="AD659" i="25"/>
  <c r="AE675" i="25"/>
  <c r="AE755" i="25"/>
  <c r="AF787" i="25"/>
  <c r="AF851" i="25"/>
  <c r="Q891" i="25"/>
  <c r="AM899" i="25"/>
  <c r="AE899" i="25"/>
  <c r="AM915" i="25"/>
  <c r="AE915" i="25"/>
  <c r="Q923" i="25"/>
  <c r="AM931" i="25"/>
  <c r="Q939" i="25"/>
  <c r="AM947" i="25"/>
  <c r="Q955" i="25"/>
  <c r="AD963" i="25"/>
  <c r="Q971" i="25"/>
  <c r="AD979" i="25"/>
  <c r="Q987" i="25"/>
  <c r="AM995" i="25"/>
  <c r="AP20" i="25"/>
  <c r="AM36" i="25"/>
  <c r="AQ36" i="25"/>
  <c r="AE52" i="25"/>
  <c r="AE68" i="25"/>
  <c r="AQ68" i="25"/>
  <c r="AE84" i="25"/>
  <c r="AQ84" i="25"/>
  <c r="AE100" i="25"/>
  <c r="AQ132" i="25"/>
  <c r="AN148" i="25"/>
  <c r="AN164" i="25"/>
  <c r="AE180" i="25"/>
  <c r="AQ180" i="25"/>
  <c r="AN196" i="25"/>
  <c r="AQ196" i="25"/>
  <c r="AE228" i="25"/>
  <c r="AQ228" i="25"/>
  <c r="AQ244" i="25"/>
  <c r="AN260" i="25"/>
  <c r="AN276" i="25"/>
  <c r="AE292" i="25"/>
  <c r="AN324" i="25"/>
  <c r="AN388" i="25"/>
  <c r="AN404" i="25"/>
  <c r="AP404" i="25"/>
  <c r="AN420" i="25"/>
  <c r="AP420" i="25"/>
  <c r="AP436" i="25"/>
  <c r="AN452" i="25"/>
  <c r="AP452" i="25"/>
  <c r="AE468" i="25"/>
  <c r="AP468" i="25"/>
  <c r="AE484" i="25"/>
  <c r="AP484" i="25"/>
  <c r="AE500" i="25"/>
  <c r="AP500" i="25"/>
  <c r="AN516" i="25"/>
  <c r="AP516" i="25"/>
  <c r="AP532" i="25"/>
  <c r="AM540" i="25"/>
  <c r="AP548" i="25"/>
  <c r="AP564" i="25"/>
  <c r="AP580" i="25"/>
  <c r="AM604" i="25"/>
  <c r="AP612" i="25"/>
  <c r="AP628" i="25"/>
  <c r="AP644" i="25"/>
  <c r="AE660" i="25"/>
  <c r="AP740" i="25"/>
  <c r="AP756" i="25"/>
  <c r="AE788" i="25"/>
  <c r="AE836" i="25"/>
  <c r="AE852" i="25"/>
  <c r="AE868" i="25"/>
  <c r="AE900" i="25"/>
  <c r="AP932" i="25"/>
  <c r="AP948" i="25"/>
  <c r="AP964" i="25"/>
  <c r="AO988" i="25"/>
  <c r="AF635" i="25"/>
  <c r="AM799" i="25"/>
  <c r="AM903" i="25"/>
  <c r="AF929" i="25"/>
  <c r="AM167" i="25"/>
  <c r="AM66" i="25"/>
  <c r="AD130" i="25"/>
  <c r="AD146" i="25"/>
  <c r="AD258" i="25"/>
  <c r="AD514" i="25"/>
  <c r="AE570" i="25"/>
  <c r="AR570" i="25"/>
  <c r="AE714" i="25"/>
  <c r="AP778" i="25"/>
  <c r="AD794" i="25"/>
  <c r="AE810" i="25"/>
  <c r="AD826" i="25"/>
  <c r="AE922" i="25"/>
  <c r="AE970" i="25"/>
  <c r="AP986" i="25"/>
  <c r="AQ35" i="25"/>
  <c r="AQ51" i="25"/>
  <c r="AM59" i="25"/>
  <c r="AO83" i="25"/>
  <c r="AR83" i="25"/>
  <c r="AR99" i="25"/>
  <c r="AR147" i="25"/>
  <c r="AR195" i="25"/>
  <c r="AF227" i="25"/>
  <c r="AF307" i="25"/>
  <c r="AQ307" i="25"/>
  <c r="AF339" i="25"/>
  <c r="AF419" i="25"/>
  <c r="AD731" i="25"/>
  <c r="AD811" i="25"/>
  <c r="AM955" i="25"/>
  <c r="AO100" i="25"/>
  <c r="AO260" i="25"/>
  <c r="AO324" i="25"/>
  <c r="AO388" i="25"/>
  <c r="AQ460" i="25"/>
  <c r="AE739" i="25"/>
  <c r="AD326" i="25"/>
  <c r="AM292" i="25"/>
  <c r="AD292" i="25"/>
  <c r="AD324" i="25"/>
  <c r="AM324" i="25"/>
  <c r="AM878" i="25"/>
  <c r="AE935" i="25"/>
  <c r="AD208" i="25"/>
  <c r="AE496" i="25"/>
  <c r="AD576" i="25"/>
  <c r="AE920" i="25"/>
  <c r="AD409" i="25"/>
  <c r="AD282" i="25"/>
  <c r="AE674" i="25"/>
  <c r="AD754" i="25"/>
  <c r="AM754" i="25"/>
  <c r="AQ251" i="25"/>
  <c r="AD452" i="25"/>
  <c r="AD484" i="25"/>
  <c r="AD580" i="25"/>
  <c r="AM1003" i="25"/>
  <c r="AD975" i="25"/>
  <c r="AM929" i="25"/>
  <c r="AF740" i="25"/>
  <c r="AN43" i="25"/>
  <c r="AD802" i="25"/>
  <c r="AP802" i="25"/>
  <c r="AE611" i="25"/>
  <c r="AQ611" i="25"/>
  <c r="AD128" i="25"/>
  <c r="AE81" i="25"/>
  <c r="AD377" i="25"/>
  <c r="AD522" i="25"/>
  <c r="AF363" i="25"/>
  <c r="AD84" i="25"/>
  <c r="AP84" i="25"/>
  <c r="AM916" i="25"/>
  <c r="AE692" i="25"/>
  <c r="AE448" i="25"/>
  <c r="AF808" i="25"/>
  <c r="AE441" i="25"/>
  <c r="AQ865" i="25"/>
  <c r="AE865" i="25"/>
  <c r="AD474" i="25"/>
  <c r="AD642" i="25"/>
  <c r="AM642" i="25"/>
  <c r="AF11" i="25"/>
  <c r="AF235" i="25"/>
  <c r="AD148" i="25"/>
  <c r="AD436" i="25"/>
  <c r="AD867" i="25"/>
  <c r="AR772" i="25"/>
  <c r="AR691" i="25"/>
  <c r="AP576" i="25"/>
  <c r="AD260" i="25"/>
  <c r="AO251" i="25"/>
  <c r="AD100" i="25"/>
  <c r="AP709" i="25"/>
  <c r="AD262" i="25"/>
  <c r="AD470" i="25"/>
  <c r="AD910" i="25"/>
  <c r="AD457" i="25"/>
  <c r="AF324" i="25"/>
  <c r="AR324" i="25"/>
  <c r="AD372" i="25"/>
  <c r="AM372" i="25"/>
  <c r="AE580" i="25"/>
  <c r="AD948" i="25"/>
  <c r="AD866" i="25"/>
  <c r="AM991" i="25"/>
  <c r="AE999" i="25"/>
  <c r="AE416" i="25"/>
  <c r="AE642" i="25"/>
  <c r="AE754" i="25"/>
  <c r="AF299" i="25"/>
  <c r="AD819" i="25"/>
  <c r="AM867" i="25"/>
  <c r="AD212" i="25"/>
  <c r="AF372" i="25"/>
  <c r="AD724" i="25"/>
  <c r="AP996" i="25"/>
  <c r="AD788" i="25"/>
  <c r="AD228" i="25"/>
  <c r="AO209" i="25"/>
  <c r="AM900" i="25"/>
  <c r="AD723" i="25"/>
  <c r="AD400" i="25"/>
  <c r="AM400" i="25"/>
  <c r="AD193" i="25"/>
  <c r="AD777" i="25"/>
  <c r="AP410" i="25"/>
  <c r="AD410" i="25"/>
  <c r="AE690" i="25"/>
  <c r="AF107" i="25"/>
  <c r="AF347" i="25"/>
  <c r="AF443" i="25"/>
  <c r="AD20" i="25"/>
  <c r="AP68" i="25"/>
  <c r="AD68" i="25"/>
  <c r="AD164" i="25"/>
  <c r="AP164" i="25"/>
  <c r="AD420" i="25"/>
  <c r="AD500" i="25"/>
  <c r="AF804" i="25"/>
  <c r="AF916" i="25"/>
  <c r="AD490" i="25"/>
  <c r="AD721" i="25"/>
  <c r="AO825" i="25"/>
  <c r="AO953" i="25"/>
  <c r="AO187" i="25"/>
  <c r="AO283" i="25"/>
  <c r="AM555" i="25"/>
  <c r="AM452" i="25"/>
  <c r="AM516" i="25"/>
  <c r="T359" i="25"/>
  <c r="AM847" i="25"/>
  <c r="AO945" i="25"/>
  <c r="AR640" i="25"/>
  <c r="AR784" i="25"/>
  <c r="AR816" i="25"/>
  <c r="AR832" i="25"/>
  <c r="AQ928" i="25"/>
  <c r="AR25" i="25"/>
  <c r="AO737" i="25"/>
  <c r="AR76" i="25"/>
  <c r="AR124" i="25"/>
  <c r="AR172" i="25"/>
  <c r="AR644" i="25"/>
  <c r="AO888" i="25"/>
  <c r="AM999" i="25"/>
  <c r="AF523" i="25"/>
  <c r="AM448" i="25"/>
  <c r="AM560" i="25"/>
  <c r="AM592" i="25"/>
  <c r="AP217" i="25"/>
  <c r="AO233" i="25"/>
  <c r="AR401" i="25"/>
  <c r="AR425" i="25"/>
  <c r="AQ497" i="25"/>
  <c r="AD681" i="25"/>
  <c r="AD745" i="25"/>
  <c r="AM865" i="25"/>
  <c r="AN889" i="25"/>
  <c r="AE937" i="25"/>
  <c r="AE114" i="25"/>
  <c r="AQ194" i="25"/>
  <c r="AM394" i="25"/>
  <c r="AN650" i="25"/>
  <c r="AF650" i="25"/>
  <c r="AM674" i="25"/>
  <c r="AF682" i="25"/>
  <c r="AN722" i="25"/>
  <c r="AM738" i="25"/>
  <c r="AN746" i="25"/>
  <c r="AM866" i="25"/>
  <c r="AM898" i="25"/>
  <c r="AM930" i="25"/>
  <c r="AN11" i="25"/>
  <c r="Q899" i="25"/>
  <c r="S1003" i="25"/>
  <c r="AM20" i="25"/>
  <c r="AN36" i="25"/>
  <c r="AM44" i="25"/>
  <c r="AQ76" i="25"/>
  <c r="AM84" i="25"/>
  <c r="AD268" i="25"/>
  <c r="AF268" i="25"/>
  <c r="AF316" i="25"/>
  <c r="AF348" i="25"/>
  <c r="AF396" i="25"/>
  <c r="AO540" i="25"/>
  <c r="AE604" i="25"/>
  <c r="AD991" i="25"/>
  <c r="AD504" i="25"/>
  <c r="AE784" i="25"/>
  <c r="AN202" i="25"/>
  <c r="AE202" i="25"/>
  <c r="AD571" i="25"/>
  <c r="AP218" i="25"/>
  <c r="AD218" i="25"/>
  <c r="AD362" i="25"/>
  <c r="AP362" i="25"/>
  <c r="AP426" i="25"/>
  <c r="AD426" i="25"/>
  <c r="AF27" i="25"/>
  <c r="AR27" i="25"/>
  <c r="AE267" i="25"/>
  <c r="AE315" i="25"/>
  <c r="AE411" i="25"/>
  <c r="AD548" i="25"/>
  <c r="AD628" i="25"/>
  <c r="AN442" i="25"/>
  <c r="AE442" i="25"/>
  <c r="AQ587" i="25"/>
  <c r="AE587" i="25"/>
  <c r="AD968" i="25"/>
  <c r="AD706" i="25"/>
  <c r="AM215" i="25"/>
  <c r="AM48" i="25"/>
  <c r="AM160" i="25"/>
  <c r="AM288" i="25"/>
  <c r="AN728" i="25"/>
  <c r="AN760" i="25"/>
  <c r="AR896" i="25"/>
  <c r="AM97" i="25"/>
  <c r="AM737" i="25"/>
  <c r="AD954" i="25"/>
  <c r="AP954" i="25"/>
  <c r="AN107" i="25"/>
  <c r="AN139" i="25"/>
  <c r="AN155" i="25"/>
  <c r="AN171" i="25"/>
  <c r="AN187" i="25"/>
  <c r="AN219" i="25"/>
  <c r="AN235" i="25"/>
  <c r="AN251" i="25"/>
  <c r="AN267" i="25"/>
  <c r="AN315" i="25"/>
  <c r="AN347" i="25"/>
  <c r="AN411" i="25"/>
  <c r="AQ635" i="25"/>
  <c r="AQ651" i="25"/>
  <c r="AQ763" i="25"/>
  <c r="AQ827" i="25"/>
  <c r="AO963" i="25"/>
  <c r="AE156" i="25"/>
  <c r="AR332" i="25"/>
  <c r="AO372" i="25"/>
  <c r="AE636" i="25"/>
  <c r="AO660" i="25"/>
  <c r="AD864" i="25"/>
  <c r="AM128" i="25"/>
  <c r="AM240" i="25"/>
  <c r="AM352" i="25"/>
  <c r="AQ960" i="25"/>
  <c r="AQ992" i="25"/>
  <c r="AN329" i="25"/>
  <c r="AR569" i="25"/>
  <c r="AE803" i="25"/>
  <c r="AE746" i="25"/>
  <c r="AQ675" i="25"/>
  <c r="AP313" i="25"/>
  <c r="AE867" i="25"/>
  <c r="AD931" i="25"/>
  <c r="AM224" i="25"/>
  <c r="AM368" i="25"/>
  <c r="AM129" i="25"/>
  <c r="AP968" i="25"/>
  <c r="AE888" i="25"/>
  <c r="AE164" i="25"/>
  <c r="AD170" i="25"/>
  <c r="AE256" i="25"/>
  <c r="AR78" i="25"/>
  <c r="AD798" i="25"/>
  <c r="AO351" i="25"/>
  <c r="AE359" i="25"/>
  <c r="AE464" i="25"/>
  <c r="AE480" i="25"/>
  <c r="AE512" i="25"/>
  <c r="AF728" i="25"/>
  <c r="AO57" i="25"/>
  <c r="AD186" i="25"/>
  <c r="AD266" i="25"/>
  <c r="AM282" i="25"/>
  <c r="AD346" i="25"/>
  <c r="AD378" i="25"/>
  <c r="AM522" i="25"/>
  <c r="AN610" i="25"/>
  <c r="AD555" i="25"/>
  <c r="AD644" i="25"/>
  <c r="T959" i="25"/>
  <c r="AF31" i="25"/>
  <c r="AP167" i="25"/>
  <c r="AE599" i="25"/>
  <c r="AE352" i="25"/>
  <c r="AF584" i="25"/>
  <c r="AD904" i="25"/>
  <c r="AD920" i="25"/>
  <c r="AD936" i="25"/>
  <c r="AO960" i="25"/>
  <c r="AP121" i="25"/>
  <c r="AD129" i="25"/>
  <c r="AR185" i="25"/>
  <c r="AF601" i="25"/>
  <c r="AD633" i="25"/>
  <c r="AE737" i="25"/>
  <c r="AD865" i="25"/>
  <c r="AF977" i="25"/>
  <c r="AO18" i="25"/>
  <c r="AM26" i="25"/>
  <c r="AM58" i="25"/>
  <c r="AR306" i="25"/>
  <c r="AF322" i="25"/>
  <c r="AR386" i="25"/>
  <c r="AR418" i="25"/>
  <c r="AR466" i="25"/>
  <c r="AR482" i="25"/>
  <c r="AR498" i="25"/>
  <c r="AP738" i="25"/>
  <c r="AP754" i="25"/>
  <c r="AE818" i="25"/>
  <c r="AQ43" i="25"/>
  <c r="AQ67" i="25"/>
  <c r="AD75" i="25"/>
  <c r="AD507" i="25"/>
  <c r="AO907" i="25"/>
  <c r="AF589" i="25"/>
  <c r="AN684" i="25"/>
  <c r="AN796" i="25"/>
  <c r="AE828" i="25"/>
  <c r="AE103" i="25"/>
  <c r="AD927" i="25"/>
  <c r="AM760" i="25"/>
  <c r="AD289" i="25"/>
  <c r="AO305" i="25"/>
  <c r="AD321" i="25"/>
  <c r="AM633" i="25"/>
  <c r="AD178" i="25"/>
  <c r="AD274" i="25"/>
  <c r="AP282" i="25"/>
  <c r="AD322" i="25"/>
  <c r="AO418" i="25"/>
  <c r="AP434" i="25"/>
  <c r="AP474" i="25"/>
  <c r="AP506" i="25"/>
  <c r="AO514" i="25"/>
  <c r="AM546" i="25"/>
  <c r="AM562" i="25"/>
  <c r="AM594" i="25"/>
  <c r="AM650" i="25"/>
  <c r="AF778" i="25"/>
  <c r="AM810" i="25"/>
  <c r="AF810" i="25"/>
  <c r="AR954" i="25"/>
  <c r="AD986" i="25"/>
  <c r="AO43" i="25"/>
  <c r="AE83" i="25"/>
  <c r="AF83" i="25"/>
  <c r="AM171" i="25"/>
  <c r="AE243" i="25"/>
  <c r="AM283" i="25"/>
  <c r="AN603" i="25"/>
  <c r="AD683" i="25"/>
  <c r="AO795" i="25"/>
  <c r="AD428" i="25"/>
  <c r="AD540" i="25"/>
  <c r="P652" i="25"/>
  <c r="AO376" i="25"/>
  <c r="AM656" i="25"/>
  <c r="AF321" i="25"/>
  <c r="AO385" i="25"/>
  <c r="AP441" i="25"/>
  <c r="AM355" i="25"/>
  <c r="AM451" i="25"/>
  <c r="AQ899" i="25"/>
  <c r="AE708" i="25"/>
  <c r="AE516" i="25"/>
  <c r="AP467" i="25"/>
  <c r="AN468" i="25"/>
  <c r="AD83" i="25"/>
  <c r="AP131" i="25"/>
  <c r="AN500" i="25"/>
  <c r="AE346" i="25"/>
  <c r="AE521" i="25"/>
  <c r="AD915" i="25"/>
  <c r="AN836" i="25"/>
  <c r="AF458" i="25"/>
  <c r="AE298" i="25"/>
  <c r="AP179" i="25"/>
  <c r="AE148" i="25"/>
  <c r="AE308" i="25"/>
  <c r="AQ739" i="25"/>
  <c r="AD451" i="25"/>
  <c r="AQ259" i="25"/>
  <c r="AD311" i="25"/>
  <c r="AO128" i="25"/>
  <c r="AM753" i="25"/>
  <c r="AN170" i="25"/>
  <c r="AE626" i="25"/>
  <c r="AP603" i="25"/>
  <c r="AD499" i="25"/>
  <c r="AE196" i="25"/>
  <c r="AE388" i="25"/>
  <c r="AP227" i="25"/>
  <c r="AD903" i="25"/>
  <c r="AE644" i="25"/>
  <c r="AR403" i="25"/>
  <c r="AD947" i="25"/>
  <c r="AO834" i="25"/>
  <c r="AE404" i="25"/>
  <c r="AP947" i="25"/>
  <c r="AN100" i="25"/>
  <c r="AE175" i="25"/>
  <c r="AN191" i="25"/>
  <c r="AN391" i="25"/>
  <c r="AN407" i="25"/>
  <c r="AM120" i="25"/>
  <c r="AQ272" i="25"/>
  <c r="AR416" i="25"/>
  <c r="AR448" i="25"/>
  <c r="AP496" i="25"/>
  <c r="AQ576" i="25"/>
  <c r="AQ616" i="25"/>
  <c r="AM912" i="25"/>
  <c r="AQ952" i="25"/>
  <c r="AR97" i="25"/>
  <c r="AM121" i="25"/>
  <c r="AE241" i="25"/>
  <c r="AM353" i="25"/>
  <c r="AE489" i="25"/>
  <c r="AP633" i="25"/>
  <c r="AD675" i="25"/>
  <c r="AO716" i="25"/>
  <c r="AQ654" i="25"/>
  <c r="AF127" i="25"/>
  <c r="AN175" i="25"/>
  <c r="AM247" i="25"/>
  <c r="AD434" i="25"/>
  <c r="AD167" i="25"/>
  <c r="AO208" i="25"/>
  <c r="AO336" i="25"/>
  <c r="AO528" i="25"/>
  <c r="AO97" i="25"/>
  <c r="AO169" i="25"/>
  <c r="AO185" i="25"/>
  <c r="AO201" i="25"/>
  <c r="AN441" i="25"/>
  <c r="AR625" i="25"/>
  <c r="AO673" i="25"/>
  <c r="AR729" i="25"/>
  <c r="AO929" i="25"/>
  <c r="AO114" i="25"/>
  <c r="AO146" i="25"/>
  <c r="AO162" i="25"/>
  <c r="AP178" i="25"/>
  <c r="AO258" i="25"/>
  <c r="AR387" i="25"/>
  <c r="AF628" i="25"/>
  <c r="AP574" i="25"/>
  <c r="AR89" i="25"/>
  <c r="AM233" i="25"/>
  <c r="AM249" i="25"/>
  <c r="AP961" i="25"/>
  <c r="AR826" i="25"/>
  <c r="AR922" i="25"/>
  <c r="AF954" i="25"/>
  <c r="AO986" i="25"/>
  <c r="AR1002" i="25"/>
  <c r="AO619" i="25"/>
  <c r="AR867" i="25"/>
  <c r="AN860" i="25"/>
  <c r="AN868" i="25"/>
  <c r="AN876" i="25"/>
  <c r="AN892" i="25"/>
  <c r="AN900" i="25"/>
  <c r="AN908" i="25"/>
  <c r="AR119" i="25"/>
  <c r="AR511" i="25"/>
  <c r="AF623" i="25"/>
  <c r="AR695" i="25"/>
  <c r="AE791" i="25"/>
  <c r="AO32" i="25"/>
  <c r="AN184" i="25"/>
  <c r="AF704" i="25"/>
  <c r="AP720" i="25"/>
  <c r="AF768" i="25"/>
  <c r="AO864" i="25"/>
  <c r="AP864" i="25"/>
  <c r="AD960" i="25"/>
  <c r="AF41" i="25"/>
  <c r="AD201" i="25"/>
  <c r="AQ201" i="25"/>
  <c r="AP305" i="25"/>
  <c r="AM449" i="25"/>
  <c r="AQ473" i="25"/>
  <c r="AQ521" i="25"/>
  <c r="AD569" i="25"/>
  <c r="AE585" i="25"/>
  <c r="AQ721" i="25"/>
  <c r="AQ753" i="25"/>
  <c r="AR841" i="25"/>
  <c r="AN897" i="25"/>
  <c r="AD937" i="25"/>
  <c r="AD1001" i="25"/>
  <c r="AR10" i="25"/>
  <c r="AE18" i="25"/>
  <c r="AM146" i="25"/>
  <c r="AM178" i="25"/>
  <c r="AD194" i="25"/>
  <c r="AQ202" i="25"/>
  <c r="AQ234" i="25"/>
  <c r="AM242" i="25"/>
  <c r="AQ242" i="25"/>
  <c r="AQ258" i="25"/>
  <c r="AD306" i="25"/>
  <c r="AQ306" i="25"/>
  <c r="AQ314" i="25"/>
  <c r="AQ322" i="25"/>
  <c r="AQ338" i="25"/>
  <c r="AQ346" i="25"/>
  <c r="AQ370" i="25"/>
  <c r="AQ386" i="25"/>
  <c r="AQ418" i="25"/>
  <c r="AQ442" i="25"/>
  <c r="AD450" i="25"/>
  <c r="AQ466" i="25"/>
  <c r="AQ474" i="25"/>
  <c r="AQ490" i="25"/>
  <c r="AM498" i="25"/>
  <c r="AQ506" i="25"/>
  <c r="AO530" i="25"/>
  <c r="AR586" i="25"/>
  <c r="AR602" i="25"/>
  <c r="AE618" i="25"/>
  <c r="AN666" i="25"/>
  <c r="AE698" i="25"/>
  <c r="AN706" i="25"/>
  <c r="AN730" i="25"/>
  <c r="AN754" i="25"/>
  <c r="AN874" i="25"/>
  <c r="AN906" i="25"/>
  <c r="AN970" i="25"/>
  <c r="AF51" i="25"/>
  <c r="AF163" i="25"/>
  <c r="AO227" i="25"/>
  <c r="AF243" i="25"/>
  <c r="AO355" i="25"/>
  <c r="AN547" i="25"/>
  <c r="AO563" i="25"/>
  <c r="AM795" i="25"/>
  <c r="AM811" i="25"/>
  <c r="Q931" i="25"/>
  <c r="AP963" i="25"/>
  <c r="AO1003" i="25"/>
  <c r="AM60" i="25"/>
  <c r="AD188" i="25"/>
  <c r="AM380" i="25"/>
  <c r="AM868" i="25"/>
  <c r="AE135" i="25"/>
  <c r="AM711" i="25"/>
  <c r="AD711" i="25"/>
  <c r="AE903" i="25"/>
  <c r="AR564" i="25"/>
  <c r="AD799" i="25"/>
  <c r="AD241" i="25"/>
  <c r="AE35" i="25"/>
  <c r="AD355" i="25"/>
  <c r="AQ404" i="25"/>
  <c r="AQ468" i="25"/>
  <c r="AD780" i="25"/>
  <c r="AF681" i="25"/>
  <c r="AO937" i="25"/>
  <c r="AM551" i="25"/>
  <c r="AF665" i="25"/>
  <c r="AN559" i="25"/>
  <c r="AF567" i="25"/>
  <c r="AO975" i="25"/>
  <c r="AF377" i="25"/>
  <c r="AF393" i="25"/>
  <c r="AR242" i="25"/>
  <c r="AO506" i="25"/>
  <c r="AO538" i="25"/>
  <c r="AF786" i="25"/>
  <c r="AF818" i="25"/>
  <c r="AF882" i="25"/>
  <c r="AF914" i="25"/>
  <c r="AF946" i="25"/>
  <c r="AR347" i="25"/>
  <c r="AR395" i="25"/>
  <c r="AR459" i="25"/>
  <c r="AO675" i="25"/>
  <c r="AF675" i="25"/>
  <c r="AO691" i="25"/>
  <c r="AO707" i="25"/>
  <c r="AF707" i="25"/>
  <c r="AO739" i="25"/>
  <c r="AF739" i="25"/>
  <c r="AO771" i="25"/>
  <c r="AO819" i="25"/>
  <c r="AO835" i="25"/>
  <c r="AO851" i="25"/>
  <c r="AR412" i="25"/>
  <c r="AR492" i="25"/>
  <c r="AF500" i="25"/>
  <c r="AR556" i="25"/>
  <c r="AR764" i="25"/>
  <c r="AR964" i="25"/>
  <c r="AR254" i="25"/>
  <c r="AR334" i="25"/>
  <c r="AR295" i="25"/>
  <c r="AR879" i="25"/>
  <c r="AO927" i="25"/>
  <c r="AR943" i="25"/>
  <c r="AF961" i="25"/>
  <c r="AO799" i="25"/>
  <c r="AM960" i="25"/>
  <c r="AE874" i="25"/>
  <c r="AD795" i="25"/>
  <c r="AM1001" i="25"/>
  <c r="AN698" i="25"/>
  <c r="AD242" i="25"/>
  <c r="AF279" i="25"/>
  <c r="AF679" i="25"/>
  <c r="AF719" i="25"/>
  <c r="AN815" i="25"/>
  <c r="AO111" i="25"/>
  <c r="AR615" i="25"/>
  <c r="AO735" i="25"/>
  <c r="AF783" i="25"/>
  <c r="AR799" i="25"/>
  <c r="AF983" i="25"/>
  <c r="AM470" i="25"/>
  <c r="AM654" i="25"/>
  <c r="AM686" i="25"/>
  <c r="AM702" i="25"/>
  <c r="AM718" i="25"/>
  <c r="AM766" i="25"/>
  <c r="AM782" i="25"/>
  <c r="AN806" i="25"/>
  <c r="AM814" i="25"/>
  <c r="AR854" i="25"/>
  <c r="AO753" i="25"/>
  <c r="AF256" i="25"/>
  <c r="AF432" i="25"/>
  <c r="AF448" i="25"/>
  <c r="AO640" i="25"/>
  <c r="AO688" i="25"/>
  <c r="AO768" i="25"/>
  <c r="AR968" i="25"/>
  <c r="AO41" i="25"/>
  <c r="AO73" i="25"/>
  <c r="AF113" i="25"/>
  <c r="AR113" i="25"/>
  <c r="AF129" i="25"/>
  <c r="AO321" i="25"/>
  <c r="AR721" i="25"/>
  <c r="AR42" i="25"/>
  <c r="AF90" i="25"/>
  <c r="AF234" i="25"/>
  <c r="AF314" i="25"/>
  <c r="AF330" i="25"/>
  <c r="AR346" i="25"/>
  <c r="AR442" i="25"/>
  <c r="AR522" i="25"/>
  <c r="AO586" i="25"/>
  <c r="AO602" i="25"/>
  <c r="AO618" i="25"/>
  <c r="AF642" i="25"/>
  <c r="AO650" i="25"/>
  <c r="AR674" i="25"/>
  <c r="AR690" i="25"/>
  <c r="AF706" i="25"/>
  <c r="AR706" i="25"/>
  <c r="AO730" i="25"/>
  <c r="AF738" i="25"/>
  <c r="AF754" i="25"/>
  <c r="AO778" i="25"/>
  <c r="AR818" i="25"/>
  <c r="AR898" i="25"/>
  <c r="AO603" i="25"/>
  <c r="AO147" i="25"/>
  <c r="AO163" i="25"/>
  <c r="AO243" i="25"/>
  <c r="AO259" i="25"/>
  <c r="AO291" i="25"/>
  <c r="AO339" i="25"/>
  <c r="AO371" i="25"/>
  <c r="AF371" i="25"/>
  <c r="AO387" i="25"/>
  <c r="AO451" i="25"/>
  <c r="AO483" i="25"/>
  <c r="AO499" i="25"/>
  <c r="AR579" i="25"/>
  <c r="AR595" i="25"/>
  <c r="AR771" i="25"/>
  <c r="Q907" i="25"/>
  <c r="Q1003" i="25"/>
  <c r="AO532" i="25"/>
  <c r="AO548" i="25"/>
  <c r="AO564" i="25"/>
  <c r="AO580" i="25"/>
  <c r="AO612" i="25"/>
  <c r="AO628" i="25"/>
  <c r="AF673" i="25"/>
  <c r="AO881" i="25"/>
  <c r="AF32" i="25"/>
  <c r="AR48" i="25"/>
  <c r="AF64" i="25"/>
  <c r="AR96" i="25"/>
  <c r="AR248" i="25"/>
  <c r="AR296" i="25"/>
  <c r="AR384" i="25"/>
  <c r="AR400" i="25"/>
  <c r="AR424" i="25"/>
  <c r="AR440" i="25"/>
  <c r="AO592" i="25"/>
  <c r="AF680" i="25"/>
  <c r="AR728" i="25"/>
  <c r="AR792" i="25"/>
  <c r="AR912" i="25"/>
  <c r="AR928" i="25"/>
  <c r="AO1000" i="25"/>
  <c r="AF33" i="25"/>
  <c r="AR217" i="25"/>
  <c r="AO249" i="25"/>
  <c r="AO265" i="25"/>
  <c r="AR353" i="25"/>
  <c r="AR361" i="25"/>
  <c r="AO441" i="25"/>
  <c r="AO481" i="25"/>
  <c r="AO513" i="25"/>
  <c r="AF529" i="25"/>
  <c r="AF545" i="25"/>
  <c r="AO713" i="25"/>
  <c r="AR761" i="25"/>
  <c r="AO817" i="25"/>
  <c r="AR833" i="25"/>
  <c r="AO841" i="25"/>
  <c r="AO42" i="25"/>
  <c r="AO106" i="25"/>
  <c r="AO122" i="25"/>
  <c r="AO218" i="25"/>
  <c r="AO234" i="25"/>
  <c r="AO266" i="25"/>
  <c r="AO410" i="25"/>
  <c r="AO426" i="25"/>
  <c r="AO458" i="25"/>
  <c r="AO474" i="25"/>
  <c r="AR562" i="25"/>
  <c r="AR578" i="25"/>
  <c r="AO19" i="25"/>
  <c r="AF43" i="25"/>
  <c r="AF59" i="25"/>
  <c r="AR107" i="25"/>
  <c r="AF123" i="25"/>
  <c r="AF139" i="25"/>
  <c r="AR171" i="25"/>
  <c r="AF187" i="25"/>
  <c r="AF203" i="25"/>
  <c r="AF219" i="25"/>
  <c r="AR283" i="25"/>
  <c r="AR299" i="25"/>
  <c r="AF491" i="25"/>
  <c r="AF507" i="25"/>
  <c r="AR531" i="25"/>
  <c r="AF539" i="25"/>
  <c r="AF595" i="25"/>
  <c r="AR755" i="25"/>
  <c r="AO931" i="25"/>
  <c r="AF939" i="25"/>
  <c r="AO971" i="25"/>
  <c r="AO979" i="25"/>
  <c r="AF1003" i="25"/>
  <c r="AO180" i="25"/>
  <c r="AF244" i="25"/>
  <c r="AO308" i="25"/>
  <c r="AR364" i="25"/>
  <c r="AR380" i="25"/>
  <c r="AO644" i="25"/>
  <c r="AO676" i="25"/>
  <c r="AO724" i="25"/>
  <c r="AO756" i="25"/>
  <c r="AR780" i="25"/>
  <c r="AO804" i="25"/>
  <c r="AF836" i="25"/>
  <c r="AR844" i="25"/>
  <c r="AR932" i="25"/>
  <c r="AO977" i="25"/>
  <c r="AO81" i="25"/>
  <c r="AR281" i="25"/>
  <c r="AF313" i="25"/>
  <c r="AR419" i="25"/>
  <c r="AR435" i="25"/>
  <c r="AR467" i="25"/>
  <c r="AR483" i="25"/>
  <c r="AO523" i="25"/>
  <c r="AO611" i="25"/>
  <c r="AF611" i="25"/>
  <c r="AO627" i="25"/>
  <c r="AO651" i="25"/>
  <c r="AO683" i="25"/>
  <c r="AF715" i="25"/>
  <c r="AO747" i="25"/>
  <c r="AO763" i="25"/>
  <c r="AF795" i="25"/>
  <c r="AO811" i="25"/>
  <c r="AO859" i="25"/>
  <c r="AO915" i="25"/>
  <c r="AO148" i="25"/>
  <c r="AO164" i="25"/>
  <c r="AO228" i="25"/>
  <c r="AF292" i="25"/>
  <c r="AO404" i="25"/>
  <c r="AO420" i="25"/>
  <c r="AO452" i="25"/>
  <c r="AF852" i="25"/>
  <c r="AF81" i="25"/>
  <c r="AF328" i="25"/>
  <c r="AF504" i="25"/>
  <c r="AO712" i="25"/>
  <c r="AF89" i="25"/>
  <c r="AN361" i="25"/>
  <c r="AO369" i="25"/>
  <c r="AM425" i="25"/>
  <c r="AR449" i="25"/>
  <c r="AR521" i="25"/>
  <c r="AF569" i="25"/>
  <c r="AN601" i="25"/>
  <c r="AE617" i="25"/>
  <c r="AO633" i="25"/>
  <c r="AR689" i="25"/>
  <c r="AM713" i="25"/>
  <c r="AN737" i="25"/>
  <c r="AE745" i="25"/>
  <c r="AO761" i="25"/>
  <c r="AM777" i="25"/>
  <c r="AP889" i="25"/>
  <c r="AN929" i="25"/>
  <c r="AP953" i="25"/>
  <c r="AN993" i="25"/>
  <c r="AR50" i="25"/>
  <c r="AR66" i="25"/>
  <c r="AO82" i="25"/>
  <c r="AM106" i="25"/>
  <c r="AM122" i="25"/>
  <c r="AM170" i="25"/>
  <c r="AM186" i="25"/>
  <c r="AM202" i="25"/>
  <c r="AM250" i="25"/>
  <c r="AM314" i="25"/>
  <c r="AF338" i="25"/>
  <c r="AM346" i="25"/>
  <c r="AM362" i="25"/>
  <c r="AM378" i="25"/>
  <c r="AM474" i="25"/>
  <c r="AM490" i="25"/>
  <c r="AR634" i="25"/>
  <c r="AF666" i="25"/>
  <c r="AO698" i="25"/>
  <c r="AR714" i="25"/>
  <c r="AR730" i="25"/>
  <c r="AO802" i="25"/>
  <c r="AO922" i="25"/>
  <c r="AO91" i="25"/>
  <c r="AO107" i="25"/>
  <c r="AO203" i="25"/>
  <c r="AO235" i="25"/>
  <c r="AO267" i="25"/>
  <c r="AO299" i="25"/>
  <c r="AF331" i="25"/>
  <c r="AO363" i="25"/>
  <c r="AO427" i="25"/>
  <c r="AO443" i="25"/>
  <c r="AO459" i="25"/>
  <c r="AF547" i="25"/>
  <c r="AR547" i="25"/>
  <c r="AR651" i="25"/>
  <c r="AR683" i="25"/>
  <c r="AR715" i="25"/>
  <c r="AR843" i="25"/>
  <c r="AN956" i="25"/>
  <c r="AE972" i="25"/>
  <c r="AQ980" i="25"/>
  <c r="AF737" i="25"/>
  <c r="AO985" i="25"/>
  <c r="AR675" i="25"/>
  <c r="AF459" i="25"/>
  <c r="AR314" i="25"/>
  <c r="AO665" i="25"/>
  <c r="AF490" i="25"/>
  <c r="AR555" i="25"/>
  <c r="AF555" i="25"/>
  <c r="AF193" i="25"/>
  <c r="AR193" i="25"/>
  <c r="AR457" i="25"/>
  <c r="AF457" i="25"/>
  <c r="AF506" i="25"/>
  <c r="AR866" i="25"/>
  <c r="AR962" i="25"/>
  <c r="AF612" i="25"/>
  <c r="AF522" i="25"/>
  <c r="AR219" i="25"/>
  <c r="AR90" i="25"/>
  <c r="AF792" i="25"/>
  <c r="AR648" i="25"/>
  <c r="AF648" i="25"/>
  <c r="AF825" i="25"/>
  <c r="AR825" i="25"/>
  <c r="AF610" i="25"/>
  <c r="AR610" i="25"/>
  <c r="AF379" i="25"/>
  <c r="AR379" i="25"/>
  <c r="AR427" i="25"/>
  <c r="AF427" i="25"/>
  <c r="AF868" i="25"/>
  <c r="T868" i="25"/>
  <c r="AO542" i="25"/>
  <c r="AF297" i="25"/>
  <c r="AR297" i="25"/>
  <c r="AO522" i="25"/>
  <c r="AO674" i="25"/>
  <c r="AO722" i="25"/>
  <c r="AO882" i="25"/>
  <c r="AO994" i="25"/>
  <c r="AR355" i="25"/>
  <c r="AR987" i="25"/>
  <c r="AF987" i="25"/>
  <c r="AO20" i="25"/>
  <c r="AF68" i="25"/>
  <c r="AF84" i="25"/>
  <c r="AR84" i="25"/>
  <c r="AF164" i="25"/>
  <c r="AF228" i="25"/>
  <c r="AF468" i="25"/>
  <c r="AR468" i="25"/>
  <c r="AF484" i="25"/>
  <c r="AF532" i="25"/>
  <c r="AF596" i="25"/>
  <c r="AF660" i="25"/>
  <c r="AF708" i="25"/>
  <c r="AF756" i="25"/>
  <c r="AO900" i="25"/>
  <c r="AO916" i="25"/>
  <c r="AF980" i="25"/>
  <c r="AF17" i="25"/>
  <c r="AR847" i="25"/>
  <c r="AF233" i="25"/>
  <c r="AF82" i="25"/>
  <c r="AF114" i="25"/>
  <c r="AF162" i="25"/>
  <c r="AF226" i="25"/>
  <c r="AF242" i="25"/>
  <c r="AF306" i="25"/>
  <c r="AF386" i="25"/>
  <c r="AF466" i="25"/>
  <c r="AF482" i="25"/>
  <c r="AF514" i="25"/>
  <c r="AO850" i="25"/>
  <c r="AF731" i="25"/>
  <c r="AF747" i="25"/>
  <c r="AF779" i="25"/>
  <c r="AF859" i="25"/>
  <c r="Q915" i="25"/>
  <c r="AR915" i="25"/>
  <c r="AO68" i="25"/>
  <c r="AO952" i="25"/>
  <c r="AF976" i="25"/>
  <c r="AR393" i="25"/>
  <c r="AR187" i="25"/>
  <c r="AR139" i="25"/>
  <c r="AO6" i="25"/>
  <c r="AF335" i="25"/>
  <c r="AF687" i="25"/>
  <c r="T831" i="25"/>
  <c r="H910" i="6"/>
  <c r="H767" i="6"/>
  <c r="H1004" i="6"/>
  <c r="H908" i="6"/>
  <c r="AN93" i="6"/>
  <c r="H746" i="6"/>
  <c r="H774" i="6"/>
  <c r="H994" i="6"/>
  <c r="H314" i="6"/>
  <c r="H942" i="6"/>
  <c r="H705" i="6"/>
  <c r="H974" i="6"/>
  <c r="H735" i="6"/>
  <c r="H754" i="6"/>
  <c r="AQ694" i="6"/>
  <c r="H842" i="6"/>
  <c r="H834" i="6"/>
  <c r="H695" i="6"/>
  <c r="H631" i="6"/>
  <c r="H898" i="6"/>
  <c r="H849" i="6"/>
  <c r="H926" i="6"/>
  <c r="H965" i="6"/>
  <c r="H740" i="6"/>
  <c r="H966" i="6"/>
  <c r="AN84" i="6"/>
  <c r="H152" i="6"/>
  <c r="AQ83" i="6"/>
  <c r="H618" i="6"/>
  <c r="H981" i="6"/>
  <c r="H817" i="6"/>
  <c r="H983" i="6"/>
  <c r="H714" i="6"/>
  <c r="H879" i="6"/>
  <c r="H862" i="6"/>
  <c r="H674" i="6"/>
  <c r="AQ407" i="6"/>
  <c r="AQ279" i="6"/>
  <c r="H866" i="6"/>
  <c r="H881" i="6"/>
  <c r="H807" i="6"/>
  <c r="H874" i="6"/>
  <c r="H658" i="6"/>
  <c r="H846" i="6"/>
  <c r="H972" i="6"/>
  <c r="H945" i="6"/>
  <c r="AN183" i="6"/>
  <c r="AQ70" i="6"/>
  <c r="AE83" i="6"/>
  <c r="AE93" i="6"/>
  <c r="H721" i="6"/>
  <c r="T92" i="6"/>
  <c r="X92" i="6"/>
  <c r="H92" i="6" s="1"/>
  <c r="AQ97" i="6"/>
  <c r="H978" i="6"/>
  <c r="H710" i="6"/>
  <c r="H802" i="6"/>
  <c r="H919" i="6"/>
  <c r="H990" i="6"/>
  <c r="H610" i="6"/>
  <c r="H751" i="6"/>
  <c r="H871" i="6"/>
  <c r="H703" i="6"/>
  <c r="H804" i="6"/>
  <c r="H639" i="6"/>
  <c r="H878" i="6"/>
  <c r="H997" i="6"/>
  <c r="H996" i="6"/>
  <c r="H940" i="6"/>
  <c r="H973" i="6"/>
  <c r="AE80" i="6"/>
  <c r="H682" i="6"/>
  <c r="H734" i="6"/>
  <c r="H894" i="6"/>
  <c r="H873" i="6"/>
  <c r="H762" i="6"/>
  <c r="H903" i="6"/>
  <c r="H986" i="6"/>
  <c r="AN121" i="6"/>
  <c r="AF77" i="6"/>
  <c r="H642" i="6"/>
  <c r="H708" i="6"/>
  <c r="H841" i="6"/>
  <c r="H943" i="6"/>
  <c r="H1002" i="6"/>
  <c r="H998" i="6"/>
  <c r="H905" i="6"/>
  <c r="H830" i="6"/>
  <c r="H770" i="6"/>
  <c r="H988" i="6"/>
  <c r="H666" i="6"/>
  <c r="AN96" i="6"/>
  <c r="AQ80" i="6"/>
  <c r="H670" i="6"/>
  <c r="H623" i="6"/>
  <c r="AG255" i="6"/>
  <c r="H282" i="6"/>
  <c r="H655" i="6"/>
  <c r="H887" i="6"/>
  <c r="AQ125" i="6"/>
  <c r="H101" i="6"/>
  <c r="AN91" i="6"/>
  <c r="H298" i="6"/>
  <c r="AE125" i="6"/>
  <c r="H769" i="6"/>
  <c r="H753" i="6"/>
  <c r="H782" i="6"/>
  <c r="H855" i="6"/>
  <c r="H967" i="6"/>
  <c r="H730" i="6"/>
  <c r="H847" i="6"/>
  <c r="H823" i="6"/>
  <c r="H854" i="6"/>
  <c r="H738" i="6"/>
  <c r="H964" i="6"/>
  <c r="AS712" i="6"/>
  <c r="H129" i="6"/>
  <c r="H311" i="6"/>
  <c r="AO143" i="6"/>
  <c r="AG415" i="6"/>
  <c r="H911" i="6"/>
  <c r="H932" i="6"/>
  <c r="H602" i="6"/>
  <c r="H798" i="6"/>
  <c r="H913" i="6"/>
  <c r="H766" i="6"/>
  <c r="H959" i="6"/>
  <c r="H1005" i="6"/>
  <c r="H513" i="6"/>
  <c r="H750" i="6"/>
  <c r="H772" i="6"/>
  <c r="H982" i="6"/>
  <c r="H786" i="6"/>
  <c r="H958" i="6"/>
  <c r="H810" i="6"/>
  <c r="H937" i="6"/>
  <c r="H934" i="6"/>
  <c r="H999" i="6"/>
  <c r="H719" i="6"/>
  <c r="AS538" i="6"/>
  <c r="AP386" i="6"/>
  <c r="AS185" i="6"/>
  <c r="AN92" i="6"/>
  <c r="AP486" i="6"/>
  <c r="AP422" i="6"/>
  <c r="AR398" i="6"/>
  <c r="AR334" i="6"/>
  <c r="AO93" i="6"/>
  <c r="AQ85" i="6"/>
  <c r="H1000" i="6"/>
  <c r="AP112" i="6"/>
  <c r="AQ104" i="6"/>
  <c r="H266" i="6"/>
  <c r="H527" i="6"/>
  <c r="AE84" i="6"/>
  <c r="AG112" i="6"/>
  <c r="X94" i="6"/>
  <c r="H94" i="6" s="1"/>
  <c r="T90" i="6"/>
  <c r="AN83" i="6"/>
  <c r="AO98" i="6"/>
  <c r="H400" i="6"/>
  <c r="AR723" i="6"/>
  <c r="AO576" i="6"/>
  <c r="AO448" i="6"/>
  <c r="AO559" i="6"/>
  <c r="AR534" i="6"/>
  <c r="AO426" i="6"/>
  <c r="AR567" i="6"/>
  <c r="AO295" i="6"/>
  <c r="AE91" i="6"/>
  <c r="AF238" i="6"/>
  <c r="AF511" i="6"/>
  <c r="AF463" i="6"/>
  <c r="W85" i="6"/>
  <c r="J85" i="6" s="1"/>
  <c r="AP510" i="6"/>
  <c r="AO124" i="6"/>
  <c r="AG182" i="6"/>
  <c r="AO222" i="6"/>
  <c r="H784" i="6"/>
  <c r="AO147" i="6"/>
  <c r="AO81" i="6"/>
  <c r="AR543" i="6"/>
  <c r="AO199" i="6"/>
  <c r="AO167" i="6"/>
  <c r="AR470" i="6"/>
  <c r="AN125" i="6"/>
  <c r="AN202" i="6"/>
  <c r="AN583" i="6"/>
  <c r="AN108" i="6"/>
  <c r="AN76" i="6"/>
  <c r="AR542" i="6"/>
  <c r="AN182" i="6"/>
  <c r="AR158" i="6"/>
  <c r="AN86" i="6"/>
  <c r="AE30" i="6"/>
  <c r="AN117" i="6"/>
  <c r="AN53" i="6"/>
  <c r="AN99" i="6"/>
  <c r="AF167" i="6"/>
  <c r="AF98" i="6"/>
  <c r="W90" i="6"/>
  <c r="J90" i="6" s="1"/>
  <c r="AE270" i="6"/>
  <c r="AF76" i="6"/>
  <c r="W105" i="6"/>
  <c r="J105" i="6" s="1"/>
  <c r="H80" i="6"/>
  <c r="AP223" i="6"/>
  <c r="AP125" i="6"/>
  <c r="AS171" i="6"/>
  <c r="AP928" i="6"/>
  <c r="AG54" i="6"/>
  <c r="AP138" i="6"/>
  <c r="AS407" i="6"/>
  <c r="AS410" i="6"/>
  <c r="AS250" i="6"/>
  <c r="AS311" i="6"/>
  <c r="AP175" i="6"/>
  <c r="AS382" i="6"/>
  <c r="AS286" i="6"/>
  <c r="H261" i="6"/>
  <c r="H496" i="6"/>
  <c r="H752" i="6"/>
  <c r="H880" i="6"/>
  <c r="H251" i="6"/>
  <c r="AG223" i="6"/>
  <c r="AG175" i="6"/>
  <c r="AP606" i="6"/>
  <c r="AG222" i="6"/>
  <c r="AG247" i="6"/>
  <c r="X100" i="6"/>
  <c r="H100" i="6" s="1"/>
  <c r="AP495" i="6"/>
  <c r="W46" i="6"/>
  <c r="J46" i="6" s="1"/>
  <c r="T105" i="6"/>
  <c r="AG80" i="6"/>
  <c r="AG342" i="6"/>
  <c r="AG351" i="6"/>
  <c r="W81" i="6"/>
  <c r="J81" i="6" s="1"/>
  <c r="AP76" i="6"/>
  <c r="AS95" i="6"/>
  <c r="AP116" i="6"/>
  <c r="AP470" i="6"/>
  <c r="AS155" i="6"/>
  <c r="AP67" i="6"/>
  <c r="AG574" i="6"/>
  <c r="AG510" i="6"/>
  <c r="AG116" i="6"/>
  <c r="T630" i="6"/>
  <c r="H630" i="6"/>
  <c r="W694" i="6"/>
  <c r="J694" i="6" s="1"/>
  <c r="H694" i="6"/>
  <c r="W234" i="6"/>
  <c r="J234" i="6" s="1"/>
  <c r="W542" i="6"/>
  <c r="J542" i="6" s="1"/>
  <c r="AN622" i="6"/>
  <c r="H293" i="6"/>
  <c r="T96" i="6"/>
  <c r="W443" i="6"/>
  <c r="J443" i="6" s="1"/>
  <c r="H443" i="6"/>
  <c r="T571" i="6"/>
  <c r="H571" i="6"/>
  <c r="W699" i="6"/>
  <c r="J699" i="6" s="1"/>
  <c r="H699" i="6"/>
  <c r="H827" i="6"/>
  <c r="W955" i="6"/>
  <c r="J955" i="6" s="1"/>
  <c r="H955" i="6"/>
  <c r="T232" i="6"/>
  <c r="H232" i="6"/>
  <c r="AN499" i="6"/>
  <c r="T283" i="6"/>
  <c r="H283" i="6"/>
  <c r="AQ59" i="6"/>
  <c r="H240" i="6"/>
  <c r="AS40" i="6"/>
  <c r="W135" i="6"/>
  <c r="J135" i="6" s="1"/>
  <c r="H474" i="6"/>
  <c r="H290" i="6"/>
  <c r="H294" i="6"/>
  <c r="AS142" i="6"/>
  <c r="W543" i="6"/>
  <c r="J543" i="6" s="1"/>
  <c r="H367" i="6"/>
  <c r="H295" i="6"/>
  <c r="AE12" i="6"/>
  <c r="W89" i="6"/>
  <c r="J89" i="6" s="1"/>
  <c r="H85" i="6"/>
  <c r="T136" i="6"/>
  <c r="H136" i="6"/>
  <c r="H325" i="6"/>
  <c r="H392" i="6"/>
  <c r="H464" i="6"/>
  <c r="H592" i="6"/>
  <c r="H720" i="6"/>
  <c r="H848" i="6"/>
  <c r="H147" i="6"/>
  <c r="H192" i="6"/>
  <c r="H315" i="6"/>
  <c r="T272" i="6"/>
  <c r="H272" i="6"/>
  <c r="AQ8" i="6"/>
  <c r="H410" i="6"/>
  <c r="W455" i="6"/>
  <c r="J455" i="6" s="1"/>
  <c r="W431" i="6"/>
  <c r="J431" i="6" s="1"/>
  <c r="H431" i="6"/>
  <c r="W407" i="6"/>
  <c r="J407" i="6" s="1"/>
  <c r="H407" i="6"/>
  <c r="W359" i="6"/>
  <c r="J359" i="6" s="1"/>
  <c r="H359" i="6"/>
  <c r="T287" i="6"/>
  <c r="H287" i="6"/>
  <c r="AN56" i="6"/>
  <c r="H171" i="6"/>
  <c r="X115" i="6"/>
  <c r="H115" i="6" s="1"/>
  <c r="H624" i="6"/>
  <c r="W357" i="6"/>
  <c r="J357" i="6" s="1"/>
  <c r="H357" i="6"/>
  <c r="H307" i="6"/>
  <c r="H352" i="6"/>
  <c r="H411" i="6"/>
  <c r="H539" i="6"/>
  <c r="H667" i="6"/>
  <c r="H795" i="6"/>
  <c r="W923" i="6"/>
  <c r="J923" i="6" s="1"/>
  <c r="H923" i="6"/>
  <c r="T107" i="6"/>
  <c r="H347" i="6"/>
  <c r="T91" i="6"/>
  <c r="H91" i="6"/>
  <c r="H304" i="6"/>
  <c r="H638" i="6"/>
  <c r="T518" i="6"/>
  <c r="H518" i="6"/>
  <c r="H502" i="6"/>
  <c r="AE535" i="6"/>
  <c r="T72" i="6"/>
  <c r="W9" i="6"/>
  <c r="J9" i="6" s="1"/>
  <c r="AQ518" i="6"/>
  <c r="H389" i="6"/>
  <c r="H227" i="6"/>
  <c r="W267" i="6"/>
  <c r="J267" i="6" s="1"/>
  <c r="H267" i="6"/>
  <c r="T312" i="6"/>
  <c r="H312" i="6"/>
  <c r="T432" i="6"/>
  <c r="H432" i="6"/>
  <c r="W560" i="6"/>
  <c r="J560" i="6" s="1"/>
  <c r="H560" i="6"/>
  <c r="W688" i="6"/>
  <c r="J688" i="6" s="1"/>
  <c r="H688" i="6"/>
  <c r="T816" i="6"/>
  <c r="H816" i="6"/>
  <c r="T944" i="6"/>
  <c r="H944" i="6"/>
  <c r="H336" i="6"/>
  <c r="H183" i="6"/>
  <c r="H646" i="6"/>
  <c r="W394" i="6"/>
  <c r="J394" i="6" s="1"/>
  <c r="H106" i="6"/>
  <c r="T44" i="6"/>
  <c r="T590" i="6"/>
  <c r="H590" i="6"/>
  <c r="T75" i="6"/>
  <c r="AN45" i="6"/>
  <c r="H140" i="6"/>
  <c r="W165" i="6"/>
  <c r="J165" i="6" s="1"/>
  <c r="T507" i="6"/>
  <c r="H507" i="6"/>
  <c r="H635" i="6"/>
  <c r="T763" i="6"/>
  <c r="H763" i="6"/>
  <c r="W891" i="6"/>
  <c r="J891" i="6" s="1"/>
  <c r="H891" i="6"/>
  <c r="T323" i="6"/>
  <c r="H323" i="6"/>
  <c r="H363" i="6"/>
  <c r="AO267" i="6"/>
  <c r="AP800" i="6"/>
  <c r="AP544" i="6"/>
  <c r="T368" i="6"/>
  <c r="H368" i="6"/>
  <c r="AO256" i="6"/>
  <c r="H193" i="6"/>
  <c r="W137" i="6"/>
  <c r="J137" i="6" s="1"/>
  <c r="AF334" i="6"/>
  <c r="W498" i="6"/>
  <c r="J498" i="6" s="1"/>
  <c r="H498" i="6"/>
  <c r="AG186" i="6"/>
  <c r="T146" i="6"/>
  <c r="H146" i="6"/>
  <c r="T190" i="6"/>
  <c r="T334" i="6"/>
  <c r="H614" i="6"/>
  <c r="AG502" i="6"/>
  <c r="AG350" i="6"/>
  <c r="W583" i="6"/>
  <c r="J583" i="6" s="1"/>
  <c r="W551" i="6"/>
  <c r="J551" i="6" s="1"/>
  <c r="W447" i="6"/>
  <c r="J447" i="6" s="1"/>
  <c r="AF199" i="6"/>
  <c r="T116" i="6"/>
  <c r="AG124" i="6"/>
  <c r="T100" i="6"/>
  <c r="H528" i="6"/>
  <c r="AR659" i="6"/>
  <c r="T187" i="6"/>
  <c r="H187" i="6"/>
  <c r="W144" i="6"/>
  <c r="J144" i="6" s="1"/>
  <c r="H144" i="6"/>
  <c r="AR450" i="6"/>
  <c r="H434" i="6"/>
  <c r="H370" i="6"/>
  <c r="W607" i="6"/>
  <c r="J607" i="6" s="1"/>
  <c r="W503" i="6"/>
  <c r="J503" i="6" s="1"/>
  <c r="H503" i="6"/>
  <c r="W391" i="6"/>
  <c r="J391" i="6" s="1"/>
  <c r="H391" i="6"/>
  <c r="T335" i="6"/>
  <c r="H335" i="6"/>
  <c r="AR287" i="6"/>
  <c r="W88" i="6"/>
  <c r="J88" i="6" s="1"/>
  <c r="W197" i="6"/>
  <c r="J197" i="6" s="1"/>
  <c r="H197" i="6"/>
  <c r="H656" i="6"/>
  <c r="AS434" i="6"/>
  <c r="AS710" i="6"/>
  <c r="AP238" i="6"/>
  <c r="H475" i="6"/>
  <c r="H603" i="6"/>
  <c r="H731" i="6"/>
  <c r="H859" i="6"/>
  <c r="H219" i="6"/>
  <c r="H176" i="6"/>
  <c r="H185" i="6"/>
  <c r="H210" i="6"/>
  <c r="H414" i="6"/>
  <c r="H535" i="6"/>
  <c r="T119" i="6"/>
  <c r="H119" i="6"/>
  <c r="W64" i="6"/>
  <c r="J64" i="6" s="1"/>
  <c r="W109" i="6"/>
  <c r="J109" i="6" s="1"/>
  <c r="AN359" i="25"/>
  <c r="AD840" i="25"/>
  <c r="AE281" i="25"/>
  <c r="AD513" i="25"/>
  <c r="AD601" i="25"/>
  <c r="AD825" i="25"/>
  <c r="AN674" i="25"/>
  <c r="AN898" i="25"/>
  <c r="AN914" i="25"/>
  <c r="AN962" i="25"/>
  <c r="AN978" i="25"/>
  <c r="AD11" i="25"/>
  <c r="AN27" i="25"/>
  <c r="AN59" i="25"/>
  <c r="AP59" i="25"/>
  <c r="AP235" i="25"/>
  <c r="AD299" i="25"/>
  <c r="AP347" i="25"/>
  <c r="AQ387" i="25"/>
  <c r="AQ403" i="25"/>
  <c r="AD427" i="25"/>
  <c r="AD443" i="25"/>
  <c r="AN523" i="25"/>
  <c r="AN627" i="25"/>
  <c r="AM675" i="25"/>
  <c r="AM691" i="25"/>
  <c r="AE699" i="25"/>
  <c r="AM771" i="25"/>
  <c r="AE779" i="25"/>
  <c r="AE811" i="25"/>
  <c r="AE827" i="25"/>
  <c r="AQ891" i="25"/>
  <c r="AN907" i="25"/>
  <c r="AQ963" i="25"/>
  <c r="AQ979" i="25"/>
  <c r="AQ12" i="25"/>
  <c r="AQ28" i="25"/>
  <c r="AE124" i="25"/>
  <c r="AQ124" i="25"/>
  <c r="AE140" i="25"/>
  <c r="AQ140" i="25"/>
  <c r="AQ156" i="25"/>
  <c r="AN172" i="25"/>
  <c r="AE188" i="25"/>
  <c r="AQ188" i="25"/>
  <c r="AN204" i="25"/>
  <c r="AQ204" i="25"/>
  <c r="AE236" i="25"/>
  <c r="AQ236" i="25"/>
  <c r="AE268" i="25"/>
  <c r="AQ268" i="25"/>
  <c r="AN284" i="25"/>
  <c r="AE300" i="25"/>
  <c r="AE316" i="25"/>
  <c r="AE332" i="25"/>
  <c r="AN348" i="25"/>
  <c r="AE364" i="25"/>
  <c r="AN380" i="25"/>
  <c r="AE412" i="25"/>
  <c r="AE428" i="25"/>
  <c r="AN444" i="25"/>
  <c r="AN508" i="25"/>
  <c r="AE524" i="25"/>
  <c r="AN540" i="25"/>
  <c r="AE588" i="25"/>
  <c r="AE668" i="25"/>
  <c r="AE700" i="25"/>
  <c r="AN732" i="25"/>
  <c r="AE764" i="25"/>
  <c r="AE844" i="25"/>
  <c r="AE424" i="25"/>
  <c r="AE456" i="25"/>
  <c r="AE536" i="25"/>
  <c r="AE584" i="25"/>
  <c r="AN648" i="25"/>
  <c r="AN744" i="25"/>
  <c r="AN824" i="25"/>
  <c r="AN856" i="25"/>
  <c r="AN872" i="25"/>
  <c r="AE912" i="25"/>
  <c r="AN497" i="25"/>
  <c r="AN761" i="25"/>
  <c r="AQ873" i="25"/>
  <c r="AE897" i="25"/>
  <c r="AQ146" i="25"/>
  <c r="AQ162" i="25"/>
  <c r="AQ178" i="25"/>
  <c r="AE226" i="25"/>
  <c r="AO694" i="25"/>
  <c r="AF287" i="25"/>
  <c r="AO479" i="25"/>
  <c r="AR583" i="25"/>
  <c r="AR591" i="25"/>
  <c r="AO679" i="25"/>
  <c r="AO527" i="25"/>
  <c r="AE38" i="25"/>
  <c r="AE102" i="25"/>
  <c r="AE150" i="25"/>
  <c r="AS328" i="6"/>
  <c r="T85" i="6"/>
  <c r="AS543" i="6"/>
  <c r="AS615" i="6"/>
  <c r="AG303" i="6"/>
  <c r="AG302" i="6"/>
  <c r="AG455" i="6"/>
  <c r="W18" i="6"/>
  <c r="J18" i="6" s="1"/>
  <c r="AP455" i="6"/>
  <c r="AP274" i="6"/>
  <c r="AP210" i="6"/>
  <c r="AP146" i="6"/>
  <c r="AS73" i="6"/>
  <c r="AP623" i="6"/>
  <c r="AP303" i="6"/>
  <c r="AP52" i="6"/>
  <c r="AS349" i="6"/>
  <c r="AP13" i="6"/>
  <c r="AP960" i="6"/>
  <c r="AS112" i="6"/>
  <c r="AG494" i="6"/>
  <c r="AG534" i="6"/>
  <c r="AG82" i="6"/>
  <c r="AG310" i="6"/>
  <c r="AG70" i="6"/>
  <c r="AS655" i="6"/>
  <c r="AS479" i="6"/>
  <c r="AP407" i="6"/>
  <c r="AS351" i="6"/>
  <c r="AP343" i="6"/>
  <c r="AS319" i="6"/>
  <c r="AS223" i="6"/>
  <c r="AS390" i="6"/>
  <c r="AS358" i="6"/>
  <c r="AS262" i="6"/>
  <c r="AS198" i="6"/>
  <c r="AS133" i="6"/>
  <c r="AS187" i="6"/>
  <c r="AS115" i="6"/>
  <c r="AG231" i="6"/>
  <c r="AG95" i="6"/>
  <c r="AG470" i="6"/>
  <c r="AG62" i="6"/>
  <c r="AS575" i="6"/>
  <c r="AP654" i="6"/>
  <c r="AG166" i="6"/>
  <c r="AP367" i="6"/>
  <c r="AS188" i="6"/>
  <c r="AS141" i="6"/>
  <c r="AP282" i="6"/>
  <c r="AP250" i="6"/>
  <c r="AS167" i="6"/>
  <c r="AP124" i="6"/>
  <c r="AP446" i="6"/>
  <c r="AP350" i="6"/>
  <c r="AP254" i="6"/>
  <c r="AG407" i="6"/>
  <c r="AS266" i="6"/>
  <c r="AS231" i="6"/>
  <c r="AS590" i="6"/>
  <c r="AS494" i="6"/>
  <c r="AG77" i="6"/>
  <c r="T109" i="6"/>
  <c r="AF149" i="6"/>
  <c r="AR21" i="6"/>
  <c r="X24" i="6"/>
  <c r="H24" i="6" s="1"/>
  <c r="AO335" i="6"/>
  <c r="AR159" i="6"/>
  <c r="AO20" i="6"/>
  <c r="AR510" i="6"/>
  <c r="AO310" i="6"/>
  <c r="AO91" i="6"/>
  <c r="AR616" i="6"/>
  <c r="AF20" i="6"/>
  <c r="T9" i="6"/>
  <c r="AF84" i="6"/>
  <c r="T24" i="6"/>
  <c r="T101" i="6"/>
  <c r="AO120" i="6"/>
  <c r="AF81" i="6"/>
  <c r="X36" i="6"/>
  <c r="H36" i="6" s="1"/>
  <c r="W207" i="6"/>
  <c r="J207" i="6" s="1"/>
  <c r="AS107" i="6"/>
  <c r="AP56" i="6"/>
  <c r="AO73" i="6"/>
  <c r="AF91" i="6"/>
  <c r="AG83" i="6"/>
  <c r="X113" i="6"/>
  <c r="H113" i="6" s="1"/>
  <c r="AQ77" i="6"/>
  <c r="AP83" i="6"/>
  <c r="AE534" i="6"/>
  <c r="AF57" i="6"/>
  <c r="AP77" i="6"/>
  <c r="X112" i="6"/>
  <c r="H112" i="6" s="1"/>
  <c r="AN72" i="6"/>
  <c r="AE99" i="6"/>
  <c r="W190" i="6"/>
  <c r="J190" i="6" s="1"/>
  <c r="AQ522" i="6"/>
  <c r="AN239" i="6"/>
  <c r="AP79" i="6"/>
  <c r="AS124" i="6"/>
  <c r="AS116" i="6"/>
  <c r="AO76" i="6"/>
  <c r="AS28" i="6"/>
  <c r="AQ662" i="6"/>
  <c r="AQ214" i="6"/>
  <c r="AP110" i="6"/>
  <c r="AE46" i="6"/>
  <c r="AO77" i="6"/>
  <c r="AQ69" i="6"/>
  <c r="AE51" i="6"/>
  <c r="AP96" i="6"/>
  <c r="AF72" i="6"/>
  <c r="AE9" i="6"/>
  <c r="W191" i="6"/>
  <c r="J191" i="6" s="1"/>
  <c r="T534" i="6"/>
  <c r="AE662" i="6"/>
  <c r="W122" i="6"/>
  <c r="J122" i="6" s="1"/>
  <c r="AG122" i="6"/>
  <c r="AE106" i="6"/>
  <c r="X90" i="6"/>
  <c r="H90" i="6" s="1"/>
  <c r="X462" i="6"/>
  <c r="H462" i="6" s="1"/>
  <c r="AE182" i="6"/>
  <c r="AE142" i="6"/>
  <c r="X86" i="6"/>
  <c r="H86" i="6" s="1"/>
  <c r="X70" i="6"/>
  <c r="H70" i="6" s="1"/>
  <c r="W20" i="6"/>
  <c r="J20" i="6" s="1"/>
  <c r="AE76" i="6"/>
  <c r="X583" i="6"/>
  <c r="H583" i="6" s="1"/>
  <c r="X551" i="6"/>
  <c r="H551" i="6" s="1"/>
  <c r="T471" i="6"/>
  <c r="W287" i="6"/>
  <c r="J287" i="6" s="1"/>
  <c r="T77" i="6"/>
  <c r="T60" i="6"/>
  <c r="X28" i="6"/>
  <c r="H28" i="6" s="1"/>
  <c r="AG27" i="6"/>
  <c r="X75" i="6"/>
  <c r="H75" i="6" s="1"/>
  <c r="AG76" i="6"/>
  <c r="AR691" i="6"/>
  <c r="T342" i="6"/>
  <c r="AF399" i="6"/>
  <c r="AO277" i="6"/>
  <c r="X57" i="6"/>
  <c r="H57" i="6" s="1"/>
  <c r="AR63" i="6"/>
  <c r="X124" i="6"/>
  <c r="H124" i="6" s="1"/>
  <c r="W100" i="6"/>
  <c r="J100" i="6" s="1"/>
  <c r="AO298" i="6"/>
  <c r="T498" i="6"/>
  <c r="AO239" i="6"/>
  <c r="AO148" i="6"/>
  <c r="AO566" i="6"/>
  <c r="AO470" i="6"/>
  <c r="AR251" i="6"/>
  <c r="X543" i="6"/>
  <c r="H543" i="6" s="1"/>
  <c r="T12" i="6"/>
  <c r="AF287" i="6"/>
  <c r="X567" i="6"/>
  <c r="H567" i="6" s="1"/>
  <c r="AF195" i="6"/>
  <c r="X843" i="6"/>
  <c r="H843" i="6" s="1"/>
  <c r="AR246" i="6"/>
  <c r="AO590" i="6"/>
  <c r="AO373" i="6"/>
  <c r="T21" i="6"/>
  <c r="AR13" i="6"/>
  <c r="AO987" i="6"/>
  <c r="AF256" i="6"/>
  <c r="AF119" i="6"/>
  <c r="W390" i="6"/>
  <c r="J390" i="6" s="1"/>
  <c r="AR174" i="6"/>
  <c r="W26" i="6"/>
  <c r="J26" i="6" s="1"/>
  <c r="W286" i="6"/>
  <c r="J286" i="6" s="1"/>
  <c r="T558" i="6"/>
  <c r="X46" i="6"/>
  <c r="H46" i="6" s="1"/>
  <c r="AF319" i="6"/>
  <c r="AF215" i="6"/>
  <c r="T52" i="6"/>
  <c r="T76" i="6"/>
  <c r="AR359" i="6"/>
  <c r="AR381" i="6"/>
  <c r="T391" i="6"/>
  <c r="AO57" i="6"/>
  <c r="AR33" i="6"/>
  <c r="AO607" i="6"/>
  <c r="AR319" i="6"/>
  <c r="AR606" i="6"/>
  <c r="AO78" i="6"/>
  <c r="AO864" i="6"/>
  <c r="AR27" i="6"/>
  <c r="AR80" i="6"/>
  <c r="AR8" i="6"/>
  <c r="AF231" i="6"/>
  <c r="W199" i="6"/>
  <c r="J199" i="6" s="1"/>
  <c r="W55" i="6"/>
  <c r="J55" i="6" s="1"/>
  <c r="W238" i="6"/>
  <c r="J238" i="6" s="1"/>
  <c r="W678" i="6"/>
  <c r="J678" i="6" s="1"/>
  <c r="AF190" i="6"/>
  <c r="AF486" i="6"/>
  <c r="X254" i="6"/>
  <c r="H254" i="6" s="1"/>
  <c r="X103" i="6"/>
  <c r="H103" i="6" s="1"/>
  <c r="T607" i="6"/>
  <c r="AF51" i="6"/>
  <c r="T73" i="6"/>
  <c r="AO61" i="6"/>
  <c r="X519" i="6"/>
  <c r="H519" i="6" s="1"/>
  <c r="AR215" i="6"/>
  <c r="AO231" i="6"/>
  <c r="AO431" i="6"/>
  <c r="AO438" i="6"/>
  <c r="AR363" i="6"/>
  <c r="AR235" i="6"/>
  <c r="W247" i="6"/>
  <c r="J247" i="6" s="1"/>
  <c r="W61" i="6"/>
  <c r="J61" i="6" s="1"/>
  <c r="AF60" i="6"/>
  <c r="X264" i="6"/>
  <c r="H264" i="6" s="1"/>
  <c r="AR327" i="6"/>
  <c r="AR199" i="6"/>
  <c r="AR486" i="6"/>
  <c r="AF213" i="6"/>
  <c r="AR139" i="6"/>
  <c r="AR206" i="6"/>
  <c r="AF622" i="6"/>
  <c r="AF255" i="6"/>
  <c r="X12" i="6"/>
  <c r="H12" i="6" s="1"/>
  <c r="AN558" i="6"/>
  <c r="X67" i="6"/>
  <c r="H67" i="6" s="1"/>
  <c r="W38" i="6"/>
  <c r="J38" i="6" s="1"/>
  <c r="T431" i="6"/>
  <c r="T407" i="6"/>
  <c r="T64" i="6"/>
  <c r="AP28" i="6"/>
  <c r="AN163" i="6"/>
  <c r="AO72" i="6"/>
  <c r="X104" i="6"/>
  <c r="H104" i="6" s="1"/>
  <c r="X189" i="6"/>
  <c r="H189" i="6" s="1"/>
  <c r="T503" i="6"/>
  <c r="AE60" i="6"/>
  <c r="W575" i="6"/>
  <c r="J575" i="6" s="1"/>
  <c r="T575" i="6"/>
  <c r="AE66" i="6"/>
  <c r="X704" i="6"/>
  <c r="H704" i="6" s="1"/>
  <c r="AN462" i="6"/>
  <c r="X64" i="6"/>
  <c r="H64" i="6" s="1"/>
  <c r="AN115" i="6"/>
  <c r="AQ67" i="6"/>
  <c r="AN506" i="6"/>
  <c r="AQ418" i="6"/>
  <c r="AQ66" i="6"/>
  <c r="AN351" i="6"/>
  <c r="AN319" i="6"/>
  <c r="AN287" i="6"/>
  <c r="AN255" i="6"/>
  <c r="AQ103" i="6"/>
  <c r="AQ71" i="6"/>
  <c r="AN55" i="6"/>
  <c r="AQ44" i="6"/>
  <c r="AQ36" i="6"/>
  <c r="AQ486" i="6"/>
  <c r="AQ230" i="6"/>
  <c r="AQ134" i="6"/>
  <c r="AQ54" i="6"/>
  <c r="AQ46" i="6"/>
  <c r="AQ14" i="6"/>
  <c r="AS77" i="6"/>
  <c r="AN21" i="6"/>
  <c r="W187" i="6"/>
  <c r="J187" i="6" s="1"/>
  <c r="AS67" i="6"/>
  <c r="AE59" i="6"/>
  <c r="W49" i="6"/>
  <c r="J49" i="6" s="1"/>
  <c r="X151" i="6"/>
  <c r="H151" i="6" s="1"/>
  <c r="AE55" i="6"/>
  <c r="AE62" i="6"/>
  <c r="AE250" i="6"/>
  <c r="X334" i="6"/>
  <c r="H334" i="6" s="1"/>
  <c r="AG102" i="6"/>
  <c r="AE439" i="6"/>
  <c r="T151" i="6"/>
  <c r="AE454" i="6"/>
  <c r="AE11" i="6"/>
  <c r="X21" i="6"/>
  <c r="H21" i="6" s="1"/>
  <c r="AE67" i="6"/>
  <c r="W84" i="6"/>
  <c r="J84" i="6" s="1"/>
  <c r="AQ145" i="6"/>
  <c r="AO41" i="6"/>
  <c r="AQ30" i="6"/>
  <c r="AS37" i="6"/>
  <c r="AP59" i="6"/>
  <c r="AP27" i="6"/>
  <c r="AE207" i="6"/>
  <c r="X582" i="6"/>
  <c r="H582" i="6" s="1"/>
  <c r="AE28" i="6"/>
  <c r="X52" i="6"/>
  <c r="H52" i="6" s="1"/>
  <c r="W335" i="6"/>
  <c r="J335" i="6" s="1"/>
  <c r="AE20" i="6"/>
  <c r="AF61" i="6"/>
  <c r="AF29" i="6"/>
  <c r="X125" i="6"/>
  <c r="H125" i="6" s="1"/>
  <c r="AP10" i="6"/>
  <c r="AN535" i="6"/>
  <c r="AQ335" i="6"/>
  <c r="AR111" i="6"/>
  <c r="AO103" i="6"/>
  <c r="AN100" i="6"/>
  <c r="AN68" i="6"/>
  <c r="AR20" i="6"/>
  <c r="AN110" i="6"/>
  <c r="AO70" i="6"/>
  <c r="AS21" i="6"/>
  <c r="AQ296" i="6"/>
  <c r="W19" i="6"/>
  <c r="J19" i="6" s="1"/>
  <c r="AE56" i="6"/>
  <c r="AE8" i="6"/>
  <c r="X41" i="6"/>
  <c r="H41" i="6" s="1"/>
  <c r="X271" i="6"/>
  <c r="H271" i="6" s="1"/>
  <c r="X19" i="6"/>
  <c r="H19" i="6" s="1"/>
  <c r="AO782" i="25"/>
  <c r="AR247" i="25"/>
  <c r="AE918" i="25"/>
  <c r="AN159" i="25"/>
  <c r="AQ399" i="25"/>
  <c r="AN623" i="25"/>
  <c r="AN695" i="25"/>
  <c r="AN759" i="25"/>
  <c r="AN855" i="25"/>
  <c r="AN336" i="25"/>
  <c r="AN584" i="25"/>
  <c r="AQ848" i="25"/>
  <c r="AN976" i="25"/>
  <c r="AQ297" i="25"/>
  <c r="AQ313" i="25"/>
  <c r="AQ329" i="25"/>
  <c r="AN401" i="25"/>
  <c r="AE529" i="25"/>
  <c r="AE545" i="25"/>
  <c r="AN681" i="25"/>
  <c r="AQ761" i="25"/>
  <c r="AN841" i="25"/>
  <c r="AQ857" i="25"/>
  <c r="AE977" i="25"/>
  <c r="AN1001" i="25"/>
  <c r="AN130" i="25"/>
  <c r="AN178" i="25"/>
  <c r="AN242" i="25"/>
  <c r="AN274" i="25"/>
  <c r="AN322" i="25"/>
  <c r="AN370" i="25"/>
  <c r="AN386" i="25"/>
  <c r="AN434" i="25"/>
  <c r="AN458" i="25"/>
  <c r="AN466" i="25"/>
  <c r="AN482" i="25"/>
  <c r="AN522" i="25"/>
  <c r="AN634" i="25"/>
  <c r="AQ778" i="25"/>
  <c r="AQ834" i="25"/>
  <c r="AQ243" i="25"/>
  <c r="AN635" i="25"/>
  <c r="AN651" i="25"/>
  <c r="AN683" i="25"/>
  <c r="AN731" i="25"/>
  <c r="AN747" i="25"/>
  <c r="AN763" i="25"/>
  <c r="AN795" i="25"/>
  <c r="AN843" i="25"/>
  <c r="AN572" i="25"/>
  <c r="AN652" i="25"/>
  <c r="AQ988" i="25"/>
  <c r="AQ996" i="25"/>
  <c r="AQ199" i="25"/>
  <c r="AQ223" i="25"/>
  <c r="AN583" i="25"/>
  <c r="AQ735" i="25"/>
  <c r="AN847" i="25"/>
  <c r="AN895" i="25"/>
  <c r="AN568" i="25"/>
  <c r="AN137" i="25"/>
  <c r="AE249" i="25"/>
  <c r="AE337" i="25"/>
  <c r="AN353" i="25"/>
  <c r="AE385" i="25"/>
  <c r="AE465" i="25"/>
  <c r="AE481" i="25"/>
  <c r="AN529" i="25"/>
  <c r="AN545" i="25"/>
  <c r="AE601" i="25"/>
  <c r="AN633" i="25"/>
  <c r="AN641" i="25"/>
  <c r="AE657" i="25"/>
  <c r="AN769" i="25"/>
  <c r="AE274" i="25"/>
  <c r="AE290" i="25"/>
  <c r="AE354" i="25"/>
  <c r="AE434" i="25"/>
  <c r="AE450" i="25"/>
  <c r="AE466" i="25"/>
  <c r="AE482" i="25"/>
  <c r="AE514" i="25"/>
  <c r="AE530" i="25"/>
  <c r="AE554" i="25"/>
  <c r="AN30" i="25"/>
  <c r="AM134" i="25"/>
  <c r="AM150" i="25"/>
  <c r="AM166" i="25"/>
  <c r="AM198" i="25"/>
  <c r="AM214" i="25"/>
  <c r="AM230" i="25"/>
  <c r="AM246" i="25"/>
  <c r="AM262" i="25"/>
  <c r="AM278" i="25"/>
  <c r="AM310" i="25"/>
  <c r="AM326" i="25"/>
  <c r="AM342" i="25"/>
  <c r="AM374" i="25"/>
  <c r="AM390" i="25"/>
  <c r="AM422" i="25"/>
  <c r="AM438" i="25"/>
  <c r="AM479" i="25"/>
  <c r="AN48" i="25"/>
  <c r="AP168" i="25"/>
  <c r="AP712" i="25"/>
  <c r="AN129" i="25"/>
  <c r="AP369" i="25"/>
  <c r="AD481" i="25"/>
  <c r="AD657" i="25"/>
  <c r="AP705" i="25"/>
  <c r="AM801" i="25"/>
  <c r="AD913" i="25"/>
  <c r="AM977" i="25"/>
  <c r="AN42" i="25"/>
  <c r="AN66" i="25"/>
  <c r="AD546" i="25"/>
  <c r="AP554" i="25"/>
  <c r="AP562" i="25"/>
  <c r="AD578" i="25"/>
  <c r="AD594" i="25"/>
  <c r="AD610" i="25"/>
  <c r="AP67" i="25"/>
  <c r="AD579" i="25"/>
  <c r="AN20" i="25"/>
  <c r="AN28" i="25"/>
  <c r="AN44" i="25"/>
  <c r="AN52" i="25"/>
  <c r="AN60" i="25"/>
  <c r="AN76" i="25"/>
  <c r="AN88" i="25"/>
  <c r="AN17" i="25"/>
  <c r="AN33" i="25"/>
  <c r="AN65" i="25"/>
  <c r="AE89" i="25"/>
  <c r="AN50" i="25"/>
  <c r="AE50" i="25"/>
  <c r="AN82" i="25"/>
  <c r="AQ82" i="25"/>
  <c r="AQ114" i="25"/>
  <c r="AQ130" i="25"/>
  <c r="AP8" i="25"/>
  <c r="AF936" i="25"/>
  <c r="AO113" i="25"/>
  <c r="AR14" i="25"/>
  <c r="AR46" i="25"/>
  <c r="AR502" i="25"/>
  <c r="AR886" i="25"/>
  <c r="AO95" i="25"/>
  <c r="AO719" i="25"/>
  <c r="AO783" i="25"/>
  <c r="AR823" i="25"/>
  <c r="AR951" i="25"/>
  <c r="S994" i="25"/>
  <c r="Q947" i="25"/>
  <c r="AR398" i="25"/>
  <c r="AR494" i="25"/>
  <c r="AR662" i="25"/>
  <c r="AO974" i="25"/>
  <c r="AR311" i="25"/>
  <c r="AO495" i="25"/>
  <c r="AO622" i="25"/>
  <c r="AF622" i="25"/>
  <c r="AF63" i="25"/>
  <c r="AF343" i="25"/>
  <c r="AF655" i="25"/>
  <c r="Q984" i="25"/>
  <c r="AO264" i="25"/>
  <c r="AE860" i="25"/>
  <c r="AE796" i="25"/>
  <c r="AN268" i="25"/>
  <c r="AE242" i="25"/>
  <c r="AE444" i="25"/>
  <c r="AE370" i="25"/>
  <c r="S993" i="25"/>
  <c r="AN994" i="25"/>
  <c r="AE747" i="25"/>
  <c r="AQ481" i="25"/>
  <c r="AN124" i="25"/>
  <c r="AQ514" i="25"/>
  <c r="AE130" i="25"/>
  <c r="AE137" i="25"/>
  <c r="Q979" i="25"/>
  <c r="AN972" i="25"/>
  <c r="AE28" i="25"/>
  <c r="AN699" i="25"/>
  <c r="AN668" i="25"/>
  <c r="AN428" i="25"/>
  <c r="AN89" i="25"/>
  <c r="AE162" i="25"/>
  <c r="AN811" i="25"/>
  <c r="AQ112" i="25"/>
  <c r="AE76" i="25"/>
  <c r="AN828" i="25"/>
  <c r="AE876" i="25"/>
  <c r="AQ530" i="25"/>
  <c r="AE418" i="25"/>
  <c r="AN332" i="25"/>
  <c r="AE60" i="25"/>
  <c r="AN364" i="25"/>
  <c r="Q963" i="25"/>
  <c r="AE1000" i="25"/>
  <c r="AE684" i="25"/>
  <c r="AE731" i="25"/>
  <c r="AN524" i="25"/>
  <c r="AE353" i="25"/>
  <c r="AQ290" i="25"/>
  <c r="AE892" i="25"/>
  <c r="AN827" i="25"/>
  <c r="AE635" i="25"/>
  <c r="AQ584" i="25"/>
  <c r="AE338" i="25"/>
  <c r="AE204" i="25"/>
  <c r="T767" i="25"/>
  <c r="AE572" i="25"/>
  <c r="AN599" i="25"/>
  <c r="AE216" i="25"/>
  <c r="AE847" i="25"/>
  <c r="AE911" i="25"/>
  <c r="AE186" i="25"/>
  <c r="AQ621" i="25"/>
  <c r="AQ510" i="25"/>
  <c r="AN686" i="25"/>
  <c r="AP391" i="25"/>
  <c r="AM56" i="25"/>
  <c r="AM104" i="25"/>
  <c r="AM168" i="25"/>
  <c r="AM344" i="25"/>
  <c r="AP601" i="25"/>
  <c r="AD558" i="25"/>
  <c r="AM447" i="25"/>
  <c r="AM463" i="25"/>
  <c r="AD463" i="25"/>
  <c r="AD567" i="25"/>
  <c r="AD599" i="25"/>
  <c r="AD48" i="25"/>
  <c r="AD80" i="25"/>
  <c r="AM925" i="25"/>
  <c r="AP782" i="25"/>
  <c r="AD391" i="25"/>
  <c r="AE22" i="25"/>
  <c r="AP567" i="25"/>
  <c r="AP999" i="25"/>
  <c r="AP32" i="25"/>
  <c r="AP48" i="25"/>
  <c r="AP64" i="25"/>
  <c r="AM22" i="25"/>
  <c r="AM54" i="25"/>
  <c r="AM70" i="25"/>
  <c r="AP259" i="6"/>
  <c r="AP255" i="6"/>
  <c r="AS143" i="6"/>
  <c r="AS47" i="6"/>
  <c r="AP358" i="6"/>
  <c r="AS211" i="6"/>
  <c r="AP704" i="6"/>
  <c r="T214" i="6"/>
  <c r="X447" i="6"/>
  <c r="H447" i="6" s="1"/>
  <c r="AP670" i="6"/>
  <c r="W414" i="6"/>
  <c r="J414" i="6" s="1"/>
  <c r="AG960" i="6"/>
  <c r="AG430" i="6"/>
  <c r="AP550" i="6"/>
  <c r="AP186" i="6"/>
  <c r="AS446" i="6"/>
  <c r="AG486" i="6"/>
  <c r="AS694" i="6"/>
  <c r="AG21" i="6"/>
  <c r="T423" i="6"/>
  <c r="AS370" i="6"/>
  <c r="AS178" i="6"/>
  <c r="AS335" i="6"/>
  <c r="AS303" i="6"/>
  <c r="AP295" i="6"/>
  <c r="AS239" i="6"/>
  <c r="AS175" i="6"/>
  <c r="AP135" i="6"/>
  <c r="AS662" i="6"/>
  <c r="AS598" i="6"/>
  <c r="AS214" i="6"/>
  <c r="AP198" i="6"/>
  <c r="AS69" i="6"/>
  <c r="AG59" i="6"/>
  <c r="AG28" i="6"/>
  <c r="AG67" i="6"/>
  <c r="W45" i="6"/>
  <c r="J45" i="6" s="1"/>
  <c r="AG198" i="6"/>
  <c r="T68" i="6"/>
  <c r="T375" i="6"/>
  <c r="AS679" i="6"/>
  <c r="AS17" i="6"/>
  <c r="AP567" i="6"/>
  <c r="AS455" i="6"/>
  <c r="AP439" i="6"/>
  <c r="AP383" i="6"/>
  <c r="AS327" i="6"/>
  <c r="AS263" i="6"/>
  <c r="AP159" i="6"/>
  <c r="AP31" i="6"/>
  <c r="AS558" i="6"/>
  <c r="AS526" i="6"/>
  <c r="AS430" i="6"/>
  <c r="AS398" i="6"/>
  <c r="AS366" i="6"/>
  <c r="AS302" i="6"/>
  <c r="AS174" i="6"/>
  <c r="AS110" i="6"/>
  <c r="X173" i="6"/>
  <c r="H173" i="6" s="1"/>
  <c r="AG43" i="6"/>
  <c r="W103" i="6"/>
  <c r="J103" i="6" s="1"/>
  <c r="AG23" i="6"/>
  <c r="AG74" i="6"/>
  <c r="AG20" i="6"/>
  <c r="T390" i="6"/>
  <c r="AG61" i="6"/>
  <c r="T89" i="6"/>
  <c r="X89" i="6"/>
  <c r="H89" i="6" s="1"/>
  <c r="X671" i="6"/>
  <c r="H671" i="6" s="1"/>
  <c r="T671" i="6"/>
  <c r="AR238" i="6"/>
  <c r="AO715" i="6"/>
  <c r="X448" i="6"/>
  <c r="H448" i="6" s="1"/>
  <c r="T448" i="6"/>
  <c r="AO215" i="6"/>
  <c r="X960" i="6"/>
  <c r="H960" i="6" s="1"/>
  <c r="AR670" i="6"/>
  <c r="AR463" i="6"/>
  <c r="AO447" i="6"/>
  <c r="AO134" i="6"/>
  <c r="T811" i="6"/>
  <c r="X811" i="6"/>
  <c r="H811" i="6" s="1"/>
  <c r="AF242" i="6"/>
  <c r="AR531" i="6"/>
  <c r="AF531" i="6"/>
  <c r="T274" i="6"/>
  <c r="X274" i="6"/>
  <c r="H274" i="6" s="1"/>
  <c r="W136" i="6"/>
  <c r="J136" i="6" s="1"/>
  <c r="W52" i="6"/>
  <c r="J52" i="6" s="1"/>
  <c r="AR269" i="6"/>
  <c r="AR154" i="6"/>
  <c r="AR191" i="6"/>
  <c r="AR478" i="6"/>
  <c r="AO174" i="6"/>
  <c r="AO149" i="6"/>
  <c r="T827" i="6"/>
  <c r="W827" i="6"/>
  <c r="J827" i="6" s="1"/>
  <c r="X779" i="6"/>
  <c r="H779" i="6" s="1"/>
  <c r="T779" i="6"/>
  <c r="AO139" i="6"/>
  <c r="AF134" i="6"/>
  <c r="W367" i="6"/>
  <c r="J367" i="6" s="1"/>
  <c r="T367" i="6"/>
  <c r="X319" i="6"/>
  <c r="H319" i="6" s="1"/>
  <c r="AO88" i="6"/>
  <c r="AR915" i="6"/>
  <c r="AF915" i="6"/>
  <c r="AO399" i="6"/>
  <c r="AF323" i="6"/>
  <c r="AR323" i="6"/>
  <c r="AF162" i="6"/>
  <c r="AO162" i="6"/>
  <c r="X599" i="6"/>
  <c r="H599" i="6" s="1"/>
  <c r="T599" i="6"/>
  <c r="X322" i="6"/>
  <c r="H322" i="6" s="1"/>
  <c r="T322" i="6"/>
  <c r="W171" i="6"/>
  <c r="J171" i="6" s="1"/>
  <c r="T171" i="6"/>
  <c r="W77" i="6"/>
  <c r="J77" i="6" s="1"/>
  <c r="AO117" i="6"/>
  <c r="T496" i="6"/>
  <c r="W496" i="6"/>
  <c r="J496" i="6" s="1"/>
  <c r="W624" i="6"/>
  <c r="J624" i="6" s="1"/>
  <c r="T624" i="6"/>
  <c r="T752" i="6"/>
  <c r="W752" i="6"/>
  <c r="J752" i="6" s="1"/>
  <c r="X306" i="6"/>
  <c r="H306" i="6" s="1"/>
  <c r="T306" i="6"/>
  <c r="AO278" i="6"/>
  <c r="AO171" i="6"/>
  <c r="AF987" i="6"/>
  <c r="AR230" i="6"/>
  <c r="AF462" i="6"/>
  <c r="X478" i="6"/>
  <c r="H478" i="6" s="1"/>
  <c r="AO407" i="6"/>
  <c r="AR194" i="6"/>
  <c r="T156" i="6"/>
  <c r="AR322" i="6"/>
  <c r="AR226" i="6"/>
  <c r="T615" i="6"/>
  <c r="AO463" i="6"/>
  <c r="AR36" i="6"/>
  <c r="AR518" i="6"/>
  <c r="AR358" i="6"/>
  <c r="AO615" i="6"/>
  <c r="AR535" i="6"/>
  <c r="AR423" i="6"/>
  <c r="AR391" i="6"/>
  <c r="AR167" i="6"/>
  <c r="AR76" i="6"/>
  <c r="AO60" i="6"/>
  <c r="AO574" i="6"/>
  <c r="AO286" i="6"/>
  <c r="AR38" i="6"/>
  <c r="X30" i="6"/>
  <c r="H30" i="6" s="1"/>
  <c r="AR85" i="6"/>
  <c r="X37" i="6"/>
  <c r="H37" i="6" s="1"/>
  <c r="W72" i="6"/>
  <c r="J72" i="6" s="1"/>
  <c r="AR104" i="6"/>
  <c r="X16" i="6"/>
  <c r="H16" i="6" s="1"/>
  <c r="W41" i="6"/>
  <c r="J41" i="6" s="1"/>
  <c r="X242" i="6"/>
  <c r="H242" i="6" s="1"/>
  <c r="W202" i="6"/>
  <c r="J202" i="6" s="1"/>
  <c r="X22" i="6"/>
  <c r="H22" i="6" s="1"/>
  <c r="W327" i="6"/>
  <c r="J327" i="6" s="1"/>
  <c r="X526" i="6"/>
  <c r="H526" i="6" s="1"/>
  <c r="X398" i="6"/>
  <c r="H398" i="6" s="1"/>
  <c r="X358" i="6"/>
  <c r="H358" i="6" s="1"/>
  <c r="W111" i="6"/>
  <c r="J111" i="6" s="1"/>
  <c r="X40" i="6"/>
  <c r="H40" i="6" s="1"/>
  <c r="X20" i="6"/>
  <c r="H20" i="6" s="1"/>
  <c r="AR455" i="6"/>
  <c r="AR207" i="6"/>
  <c r="AO159" i="6"/>
  <c r="AR53" i="6"/>
  <c r="T45" i="6"/>
  <c r="T83" i="6"/>
  <c r="W232" i="6"/>
  <c r="J232" i="6" s="1"/>
  <c r="W283" i="6"/>
  <c r="J283" i="6" s="1"/>
  <c r="AR331" i="6"/>
  <c r="AR179" i="6"/>
  <c r="AR51" i="6"/>
  <c r="AF56" i="6"/>
  <c r="AO56" i="6"/>
  <c r="T191" i="6"/>
  <c r="AO270" i="6"/>
  <c r="AR390" i="6"/>
  <c r="AF518" i="6"/>
  <c r="AF590" i="6"/>
  <c r="X230" i="6"/>
  <c r="H230" i="6" s="1"/>
  <c r="AF422" i="6"/>
  <c r="AR326" i="6"/>
  <c r="AF278" i="6"/>
  <c r="AR190" i="6"/>
  <c r="T28" i="6"/>
  <c r="W68" i="6"/>
  <c r="J68" i="6" s="1"/>
  <c r="X606" i="6"/>
  <c r="H606" i="6" s="1"/>
  <c r="AO450" i="6"/>
  <c r="AR519" i="6"/>
  <c r="AO511" i="6"/>
  <c r="AO319" i="6"/>
  <c r="AO287" i="6"/>
  <c r="AO36" i="6"/>
  <c r="AO678" i="6"/>
  <c r="AO614" i="6"/>
  <c r="X179" i="6"/>
  <c r="H179" i="6" s="1"/>
  <c r="AF70" i="6"/>
  <c r="X69" i="6"/>
  <c r="H69" i="6" s="1"/>
  <c r="AQ502" i="6"/>
  <c r="AE17" i="6"/>
  <c r="AN250" i="6"/>
  <c r="AQ25" i="6"/>
  <c r="AR71" i="6"/>
  <c r="AP100" i="6"/>
  <c r="AQ76" i="6"/>
  <c r="X13" i="6"/>
  <c r="H13" i="6" s="1"/>
  <c r="AN152" i="6"/>
  <c r="AN40" i="6"/>
  <c r="W57" i="6"/>
  <c r="J57" i="6" s="1"/>
  <c r="AF95" i="6"/>
  <c r="AE79" i="6"/>
  <c r="X23" i="6"/>
  <c r="H23" i="6" s="1"/>
  <c r="X654" i="6"/>
  <c r="H654" i="6" s="1"/>
  <c r="X426" i="6"/>
  <c r="H426" i="6" s="1"/>
  <c r="T426" i="6"/>
  <c r="AE162" i="6"/>
  <c r="AE98" i="6"/>
  <c r="AG42" i="6"/>
  <c r="AE18" i="6"/>
  <c r="W614" i="6"/>
  <c r="J614" i="6" s="1"/>
  <c r="W310" i="6"/>
  <c r="J310" i="6" s="1"/>
  <c r="W166" i="6"/>
  <c r="J166" i="6" s="1"/>
  <c r="T150" i="6"/>
  <c r="AQ118" i="6"/>
  <c r="AE86" i="6"/>
  <c r="AE54" i="6"/>
  <c r="AN30" i="6"/>
  <c r="T583" i="6"/>
  <c r="W527" i="6"/>
  <c r="J527" i="6" s="1"/>
  <c r="T527" i="6"/>
  <c r="AN487" i="6"/>
  <c r="AE487" i="6"/>
  <c r="T48" i="6"/>
  <c r="AO53" i="6"/>
  <c r="W43" i="6"/>
  <c r="J43" i="6" s="1"/>
  <c r="W83" i="6"/>
  <c r="J83" i="6" s="1"/>
  <c r="AS126" i="6"/>
  <c r="X76" i="6"/>
  <c r="H76" i="6" s="1"/>
  <c r="AQ266" i="6"/>
  <c r="AR106" i="6"/>
  <c r="AR17" i="6"/>
  <c r="AQ39" i="6"/>
  <c r="AN382" i="6"/>
  <c r="AN102" i="6"/>
  <c r="AP29" i="6"/>
  <c r="T635" i="6"/>
  <c r="W635" i="6"/>
  <c r="J635" i="6" s="1"/>
  <c r="X48" i="6"/>
  <c r="H48" i="6" s="1"/>
  <c r="T459" i="6"/>
  <c r="X459" i="6"/>
  <c r="H459" i="6" s="1"/>
  <c r="T165" i="6"/>
  <c r="W471" i="6"/>
  <c r="J471" i="6" s="1"/>
  <c r="T46" i="6"/>
  <c r="X576" i="6"/>
  <c r="H576" i="6" s="1"/>
  <c r="T576" i="6"/>
  <c r="W258" i="6"/>
  <c r="J258" i="6" s="1"/>
  <c r="T258" i="6"/>
  <c r="T694" i="6"/>
  <c r="AN291" i="6"/>
  <c r="AQ161" i="6"/>
  <c r="AQ9" i="6"/>
  <c r="AS127" i="6"/>
  <c r="AO47" i="6"/>
  <c r="AN44" i="6"/>
  <c r="AO7" i="6"/>
  <c r="AO14" i="6"/>
  <c r="X77" i="6"/>
  <c r="H77" i="6" s="1"/>
  <c r="X53" i="6"/>
  <c r="H53" i="6" s="1"/>
  <c r="X83" i="6"/>
  <c r="H83" i="6" s="1"/>
  <c r="AQ227" i="6"/>
  <c r="AQ91" i="6"/>
  <c r="AF104" i="6"/>
  <c r="AO96" i="6"/>
  <c r="AG87" i="6"/>
  <c r="AQ406" i="6"/>
  <c r="AE526" i="6"/>
  <c r="AE462" i="6"/>
  <c r="W118" i="6"/>
  <c r="J118" i="6" s="1"/>
  <c r="AE102" i="6"/>
  <c r="W62" i="6"/>
  <c r="J62" i="6" s="1"/>
  <c r="X278" i="6"/>
  <c r="H278" i="6" s="1"/>
  <c r="AE303" i="6"/>
  <c r="AQ598" i="6"/>
  <c r="T51" i="6"/>
  <c r="AE44" i="6"/>
  <c r="AE41" i="6"/>
  <c r="T261" i="6"/>
  <c r="W261" i="6"/>
  <c r="J261" i="6" s="1"/>
  <c r="W880" i="6"/>
  <c r="J880" i="6" s="1"/>
  <c r="T880" i="6"/>
  <c r="T832" i="6"/>
  <c r="X832" i="6"/>
  <c r="H832" i="6" s="1"/>
  <c r="T35" i="6"/>
  <c r="AQ105" i="6"/>
  <c r="AO89" i="6"/>
  <c r="AR28" i="6"/>
  <c r="AN526" i="6"/>
  <c r="AN238" i="6"/>
  <c r="W293" i="6"/>
  <c r="J293" i="6" s="1"/>
  <c r="T293" i="6"/>
  <c r="W323" i="6"/>
  <c r="J323" i="6" s="1"/>
  <c r="X395" i="6"/>
  <c r="H395" i="6" s="1"/>
  <c r="T395" i="6"/>
  <c r="W151" i="6"/>
  <c r="J151" i="6" s="1"/>
  <c r="T1000" i="6"/>
  <c r="X487" i="6"/>
  <c r="H487" i="6" s="1"/>
  <c r="AQ106" i="6"/>
  <c r="AQ10" i="6"/>
  <c r="AN41" i="6"/>
  <c r="AQ79" i="6"/>
  <c r="AS76" i="6"/>
  <c r="AS20" i="6"/>
  <c r="AQ558" i="6"/>
  <c r="AS118" i="6"/>
  <c r="AN38" i="6"/>
  <c r="AN61" i="6"/>
  <c r="AS35" i="6"/>
  <c r="AQ312" i="6"/>
  <c r="AS64" i="6"/>
  <c r="AG33" i="6"/>
  <c r="X558" i="6"/>
  <c r="H558" i="6" s="1"/>
  <c r="AE58" i="6"/>
  <c r="AR60" i="6"/>
  <c r="AN162" i="6"/>
  <c r="AN98" i="6"/>
  <c r="AN66" i="6"/>
  <c r="AP42" i="6"/>
  <c r="AS57" i="6"/>
  <c r="AQ431" i="6"/>
  <c r="AN359" i="6"/>
  <c r="AQ303" i="6"/>
  <c r="AQ271" i="6"/>
  <c r="AQ143" i="6"/>
  <c r="AR79" i="6"/>
  <c r="AO71" i="6"/>
  <c r="AQ47" i="6"/>
  <c r="AP12" i="6"/>
  <c r="AN206" i="6"/>
  <c r="AN142" i="6"/>
  <c r="AR118" i="6"/>
  <c r="AO102" i="6"/>
  <c r="W35" i="6"/>
  <c r="J35" i="6" s="1"/>
  <c r="X382" i="6"/>
  <c r="H382" i="6" s="1"/>
  <c r="W76" i="6"/>
  <c r="J76" i="6" s="1"/>
  <c r="AG12" i="6"/>
  <c r="X60" i="6"/>
  <c r="AQ354" i="6"/>
  <c r="AQ58" i="6"/>
  <c r="AQ591" i="6"/>
  <c r="AQ439" i="6"/>
  <c r="AP87" i="6"/>
  <c r="AN47" i="6"/>
  <c r="AO52" i="6"/>
  <c r="AQ446" i="6"/>
  <c r="AQ318" i="6"/>
  <c r="AQ254" i="6"/>
  <c r="AQ126" i="6"/>
  <c r="AP99" i="6"/>
  <c r="W73" i="6"/>
  <c r="J73" i="6" s="1"/>
  <c r="X134" i="6"/>
  <c r="H134" i="6" s="1"/>
  <c r="T57" i="6"/>
  <c r="AP122" i="6"/>
  <c r="AR66" i="6"/>
  <c r="AP58" i="6"/>
  <c r="AQ73" i="6"/>
  <c r="AR49" i="6"/>
  <c r="AQ17" i="6"/>
  <c r="AQ503" i="6"/>
  <c r="AR95" i="6"/>
  <c r="AP60" i="6"/>
  <c r="AN662" i="6"/>
  <c r="AN598" i="6"/>
  <c r="AQ62" i="6"/>
  <c r="X208" i="6"/>
  <c r="H208" i="6" s="1"/>
  <c r="X299" i="6"/>
  <c r="H299" i="6" s="1"/>
  <c r="X35" i="6"/>
  <c r="H35" i="6" s="1"/>
  <c r="AG78" i="6"/>
  <c r="W358" i="6"/>
  <c r="J358" i="6" s="1"/>
  <c r="AE486" i="6"/>
  <c r="AG118" i="6"/>
  <c r="AG110" i="6"/>
  <c r="T62" i="6"/>
  <c r="AO38" i="6"/>
  <c r="X44" i="6"/>
  <c r="X65" i="6"/>
  <c r="H65" i="6" s="1"/>
  <c r="T286" i="6"/>
  <c r="W623" i="6"/>
  <c r="J623" i="6" s="1"/>
  <c r="AQ21" i="6"/>
  <c r="T82" i="6"/>
  <c r="T227" i="6"/>
  <c r="W227" i="6"/>
  <c r="J227" i="6" s="1"/>
  <c r="AN59" i="6"/>
  <c r="W263" i="6"/>
  <c r="J263" i="6" s="1"/>
  <c r="AO37" i="6"/>
  <c r="AE485" i="6"/>
  <c r="AN485" i="6"/>
  <c r="T640" i="6"/>
  <c r="X640" i="6"/>
  <c r="H640" i="6" s="1"/>
  <c r="T896" i="6"/>
  <c r="X896" i="6"/>
  <c r="H896" i="6" s="1"/>
  <c r="X59" i="6"/>
  <c r="H59" i="6" s="1"/>
  <c r="T59" i="6"/>
  <c r="T768" i="6"/>
  <c r="X768" i="6"/>
  <c r="H768" i="6" s="1"/>
  <c r="X148" i="6"/>
  <c r="H148" i="6" s="1"/>
  <c r="AQ180" i="6"/>
  <c r="AE180" i="6"/>
  <c r="W389" i="6"/>
  <c r="J389" i="6" s="1"/>
  <c r="T389" i="6"/>
  <c r="T183" i="6"/>
  <c r="X490" i="6"/>
  <c r="H490" i="6" s="1"/>
  <c r="T490" i="6"/>
  <c r="T663" i="6"/>
  <c r="X663" i="6"/>
  <c r="H663" i="6" s="1"/>
  <c r="AF52" i="6"/>
  <c r="AR52" i="6"/>
  <c r="T93" i="6"/>
  <c r="W93" i="6"/>
  <c r="J93" i="6" s="1"/>
  <c r="T140" i="6"/>
  <c r="W140" i="6"/>
  <c r="J140" i="6" s="1"/>
  <c r="W246" i="6"/>
  <c r="J246" i="6" s="1"/>
  <c r="W75" i="6"/>
  <c r="J75" i="6" s="1"/>
  <c r="AS61" i="6"/>
  <c r="T551" i="6"/>
  <c r="W240" i="6"/>
  <c r="J240" i="6" s="1"/>
  <c r="T891" i="6"/>
  <c r="X178" i="6"/>
  <c r="H178" i="6" s="1"/>
  <c r="W363" i="6"/>
  <c r="J363" i="6" s="1"/>
  <c r="X399" i="6"/>
  <c r="H399" i="6" s="1"/>
  <c r="X479" i="6"/>
  <c r="H479" i="6" s="1"/>
  <c r="T699" i="6"/>
  <c r="AN172" i="6"/>
  <c r="AF92" i="6"/>
  <c r="AR92" i="6"/>
  <c r="AF53" i="6"/>
  <c r="T43" i="6"/>
  <c r="X587" i="6"/>
  <c r="H587" i="6" s="1"/>
  <c r="T363" i="6"/>
  <c r="AE598" i="6"/>
  <c r="X971" i="6"/>
  <c r="H971" i="6" s="1"/>
  <c r="AN303" i="6"/>
  <c r="AP34" i="6"/>
  <c r="AR103" i="6"/>
  <c r="AN198" i="6"/>
  <c r="T240" i="6"/>
  <c r="T523" i="6"/>
  <c r="W116" i="6"/>
  <c r="J116" i="6" s="1"/>
  <c r="AN9" i="6"/>
  <c r="AE45" i="6"/>
  <c r="AQ411" i="6"/>
  <c r="AE40" i="6"/>
  <c r="AE351" i="6"/>
  <c r="W183" i="6"/>
  <c r="J183" i="6" s="1"/>
  <c r="AQ359" i="6"/>
  <c r="AN62" i="6"/>
  <c r="T955" i="6"/>
  <c r="X907" i="6"/>
  <c r="H907" i="6" s="1"/>
  <c r="T53" i="6"/>
  <c r="X651" i="6"/>
  <c r="H651" i="6" s="1"/>
  <c r="AQ20" i="6"/>
  <c r="W96" i="6"/>
  <c r="J96" i="6" s="1"/>
  <c r="T992" i="6"/>
  <c r="X715" i="6"/>
  <c r="H715" i="6" s="1"/>
  <c r="W571" i="6"/>
  <c r="J571" i="6" s="1"/>
  <c r="AN226" i="6"/>
  <c r="AQ210" i="6"/>
  <c r="AS114" i="6"/>
  <c r="AP74" i="6"/>
  <c r="AQ647" i="6"/>
  <c r="AN511" i="6"/>
  <c r="AQ399" i="6"/>
  <c r="AN391" i="6"/>
  <c r="AN295" i="6"/>
  <c r="AQ207" i="6"/>
  <c r="AN164" i="6"/>
  <c r="AP44" i="6"/>
  <c r="AN518" i="6"/>
  <c r="AN390" i="6"/>
  <c r="AN294" i="6"/>
  <c r="AN230" i="6"/>
  <c r="AO62" i="6"/>
  <c r="AO46" i="6"/>
  <c r="AF85" i="6"/>
  <c r="AR69" i="6"/>
  <c r="W53" i="6"/>
  <c r="J53" i="6" s="1"/>
  <c r="T939" i="6"/>
  <c r="X939" i="6"/>
  <c r="H939" i="6" s="1"/>
  <c r="AO104" i="6"/>
  <c r="AE167" i="6"/>
  <c r="AF122" i="6"/>
  <c r="AE334" i="6"/>
  <c r="AE78" i="6"/>
  <c r="AF16" i="6"/>
  <c r="X45" i="6"/>
  <c r="H45" i="6" s="1"/>
  <c r="W28" i="6"/>
  <c r="J28" i="6" s="1"/>
  <c r="W51" i="6"/>
  <c r="J51" i="6" s="1"/>
  <c r="X184" i="6"/>
  <c r="H184" i="6" s="1"/>
  <c r="W24" i="6"/>
  <c r="J24" i="6" s="1"/>
  <c r="AP69" i="6"/>
  <c r="AQ41" i="6"/>
  <c r="AP33" i="6"/>
  <c r="AQ471" i="6"/>
  <c r="AS36" i="6"/>
  <c r="AS54" i="6"/>
  <c r="X38" i="6"/>
  <c r="H38" i="6" s="1"/>
  <c r="AO30" i="6"/>
  <c r="AS59" i="6"/>
  <c r="AQ51" i="6"/>
  <c r="X43" i="6"/>
  <c r="H43" i="6" s="1"/>
  <c r="T27" i="6"/>
  <c r="AF19" i="6"/>
  <c r="AN11" i="6"/>
  <c r="AE48" i="6"/>
  <c r="AF41" i="6"/>
  <c r="AE31" i="6"/>
  <c r="AE183" i="6"/>
  <c r="AG63" i="6"/>
  <c r="AE302" i="6"/>
  <c r="W198" i="6"/>
  <c r="J198" i="6" s="1"/>
  <c r="X270" i="6"/>
  <c r="H270" i="6" s="1"/>
  <c r="X186" i="6"/>
  <c r="H186" i="6" s="1"/>
  <c r="AE68" i="6"/>
  <c r="AN466" i="6"/>
  <c r="AN402" i="6"/>
  <c r="AN338" i="6"/>
  <c r="AN274" i="6"/>
  <c r="AN50" i="6"/>
  <c r="AP26" i="6"/>
  <c r="AS113" i="6"/>
  <c r="AQ615" i="6"/>
  <c r="AQ351" i="6"/>
  <c r="AN343" i="6"/>
  <c r="AO119" i="6"/>
  <c r="AQ68" i="6"/>
  <c r="AN52" i="6"/>
  <c r="AN20" i="6"/>
  <c r="AN630" i="6"/>
  <c r="AS102" i="6"/>
  <c r="AR70" i="6"/>
  <c r="AF22" i="6"/>
  <c r="AN22" i="6"/>
  <c r="AN181" i="6"/>
  <c r="AG37" i="6"/>
  <c r="AF21" i="6"/>
  <c r="AO21" i="6"/>
  <c r="X979" i="6"/>
  <c r="H979" i="6" s="1"/>
  <c r="AQ507" i="6"/>
  <c r="X984" i="6"/>
  <c r="H984" i="6" s="1"/>
  <c r="AP11" i="6"/>
  <c r="AF24" i="6"/>
  <c r="AP8" i="6"/>
  <c r="AG73" i="6"/>
  <c r="AE111" i="6"/>
  <c r="X79" i="6"/>
  <c r="H79" i="6" s="1"/>
  <c r="T71" i="6"/>
  <c r="AG26" i="6"/>
  <c r="X438" i="6"/>
  <c r="H438" i="6" s="1"/>
  <c r="X102" i="6"/>
  <c r="H102" i="6" s="1"/>
  <c r="AE22" i="6"/>
  <c r="X68" i="6"/>
  <c r="AG25" i="6"/>
  <c r="AE391" i="6"/>
  <c r="AE279" i="6"/>
  <c r="AN270" i="6"/>
  <c r="W37" i="6"/>
  <c r="J37" i="6" s="1"/>
  <c r="T29" i="6"/>
  <c r="AS58" i="6"/>
  <c r="AN49" i="6"/>
  <c r="AN17" i="6"/>
  <c r="AQ11" i="6"/>
  <c r="AF48" i="6"/>
  <c r="AO48" i="6"/>
  <c r="W56" i="6"/>
  <c r="J56" i="6" s="1"/>
  <c r="T352" i="6"/>
  <c r="W411" i="6"/>
  <c r="J411" i="6" s="1"/>
  <c r="T411" i="6"/>
  <c r="W795" i="6"/>
  <c r="J795" i="6" s="1"/>
  <c r="AO59" i="6"/>
  <c r="T20" i="6"/>
  <c r="X747" i="6"/>
  <c r="H747" i="6" s="1"/>
  <c r="W302" i="6"/>
  <c r="J302" i="6" s="1"/>
  <c r="T539" i="6"/>
  <c r="W475" i="6"/>
  <c r="J475" i="6" s="1"/>
  <c r="T795" i="6"/>
  <c r="AE21" i="6"/>
  <c r="AN298" i="6"/>
  <c r="W667" i="6"/>
  <c r="J667" i="6" s="1"/>
  <c r="AQ614" i="6"/>
  <c r="AP37" i="6"/>
  <c r="AR108" i="6"/>
  <c r="T184" i="6"/>
  <c r="T979" i="6"/>
  <c r="AG69" i="6"/>
  <c r="T578" i="6"/>
  <c r="X163" i="6"/>
  <c r="H163" i="6" s="1"/>
  <c r="T443" i="6"/>
  <c r="AN435" i="6"/>
  <c r="AF127" i="6"/>
  <c r="T36" i="6"/>
  <c r="T176" i="6"/>
  <c r="X29" i="6"/>
  <c r="AS12" i="6"/>
  <c r="T514" i="6"/>
  <c r="T25" i="6"/>
  <c r="T70" i="6"/>
  <c r="T619" i="6"/>
  <c r="T995" i="6"/>
  <c r="AR22" i="6"/>
  <c r="T1003" i="6"/>
  <c r="AQ22" i="6"/>
  <c r="W352" i="6"/>
  <c r="J352" i="6" s="1"/>
  <c r="AF38" i="6"/>
  <c r="AN105" i="6"/>
  <c r="AS25" i="6"/>
  <c r="AQ12" i="6"/>
  <c r="AQ654" i="6"/>
  <c r="AQ494" i="6"/>
  <c r="AQ142" i="6"/>
  <c r="AP54" i="6"/>
  <c r="AG14" i="6"/>
  <c r="AS14" i="6"/>
  <c r="AS117" i="6"/>
  <c r="AS13" i="6"/>
  <c r="AG72" i="6"/>
  <c r="AF13" i="6"/>
  <c r="W82" i="6"/>
  <c r="J82" i="6" s="1"/>
  <c r="W32" i="6"/>
  <c r="J32" i="6" s="1"/>
  <c r="T152" i="6"/>
  <c r="W36" i="6"/>
  <c r="J36" i="6" s="1"/>
  <c r="AN595" i="6"/>
  <c r="AR123" i="6"/>
  <c r="AO19" i="6"/>
  <c r="AN240" i="6"/>
  <c r="AQ256" i="6"/>
  <c r="W29" i="6"/>
  <c r="J29" i="6" s="1"/>
  <c r="T357" i="6"/>
  <c r="T491" i="6"/>
  <c r="W101" i="6"/>
  <c r="J101" i="6" s="1"/>
  <c r="T32" i="6"/>
  <c r="X555" i="6"/>
  <c r="H555" i="6" s="1"/>
  <c r="T67" i="6"/>
  <c r="W307" i="6"/>
  <c r="J307" i="6" s="1"/>
  <c r="T923" i="6"/>
  <c r="T19" i="6"/>
  <c r="W229" i="6"/>
  <c r="J229" i="6" s="1"/>
  <c r="AP65" i="6"/>
  <c r="AR127" i="6"/>
  <c r="AQ95" i="6"/>
  <c r="AN406" i="6"/>
  <c r="AQ190" i="6"/>
  <c r="AP118" i="6"/>
  <c r="AS70" i="6"/>
  <c r="AR62" i="6"/>
  <c r="X109" i="6"/>
  <c r="H109" i="6" s="1"/>
  <c r="AF45" i="6"/>
  <c r="AG75" i="6"/>
  <c r="AG104" i="6"/>
  <c r="AF59" i="6"/>
  <c r="AN168" i="6"/>
  <c r="T359" i="6"/>
  <c r="AF69" i="6"/>
  <c r="AO45" i="6"/>
  <c r="AR29" i="6"/>
  <c r="AS48" i="6"/>
  <c r="AG8" i="6"/>
  <c r="AF33" i="6"/>
  <c r="X342" i="6"/>
  <c r="H342" i="6" s="1"/>
  <c r="AN186" i="6"/>
  <c r="AP130" i="6"/>
  <c r="AR74" i="6"/>
  <c r="AP66" i="6"/>
  <c r="AQ113" i="6"/>
  <c r="AR57" i="6"/>
  <c r="AN551" i="6"/>
  <c r="AN447" i="6"/>
  <c r="AQ391" i="6"/>
  <c r="AQ263" i="6"/>
  <c r="AQ199" i="6"/>
  <c r="AO127" i="6"/>
  <c r="AO63" i="6"/>
  <c r="AP68" i="6"/>
  <c r="AN350" i="6"/>
  <c r="AO22" i="6"/>
  <c r="AQ731" i="6"/>
  <c r="AQ211" i="6"/>
  <c r="AQ99" i="6"/>
  <c r="AQ75" i="6"/>
  <c r="AR67" i="6"/>
  <c r="W112" i="6"/>
  <c r="J112" i="6" s="1"/>
  <c r="AP72" i="6"/>
  <c r="AS32" i="6"/>
  <c r="AO16" i="6"/>
  <c r="T193" i="6"/>
  <c r="X81" i="6"/>
  <c r="H81" i="6" s="1"/>
  <c r="AR73" i="6"/>
  <c r="AG9" i="6"/>
  <c r="X191" i="6"/>
  <c r="H191" i="6" s="1"/>
  <c r="X127" i="6"/>
  <c r="H127" i="6" s="1"/>
  <c r="T127" i="6"/>
  <c r="AP111" i="6"/>
  <c r="AF55" i="6"/>
  <c r="AN366" i="6"/>
  <c r="T206" i="6"/>
  <c r="W278" i="6"/>
  <c r="J278" i="6" s="1"/>
  <c r="X430" i="6"/>
  <c r="H430" i="6" s="1"/>
  <c r="AQ470" i="6"/>
  <c r="W558" i="6"/>
  <c r="J558" i="6" s="1"/>
  <c r="W154" i="6"/>
  <c r="J154" i="6" s="1"/>
  <c r="AP114" i="6"/>
  <c r="AG114" i="6"/>
  <c r="W74" i="6"/>
  <c r="J74" i="6" s="1"/>
  <c r="AF26" i="6"/>
  <c r="AN646" i="6"/>
  <c r="W534" i="6"/>
  <c r="J534" i="6" s="1"/>
  <c r="W422" i="6"/>
  <c r="J422" i="6" s="1"/>
  <c r="W406" i="6"/>
  <c r="J406" i="6" s="1"/>
  <c r="AE390" i="6"/>
  <c r="AQ342" i="6"/>
  <c r="AF62" i="6"/>
  <c r="AS122" i="6"/>
  <c r="AQ114" i="6"/>
  <c r="AO42" i="6"/>
  <c r="AP57" i="6"/>
  <c r="AS33" i="6"/>
  <c r="AO44" i="6"/>
  <c r="AS123" i="6"/>
  <c r="AP75" i="6"/>
  <c r="AN176" i="6"/>
  <c r="AE202" i="6"/>
  <c r="W50" i="6"/>
  <c r="J50" i="6" s="1"/>
  <c r="AG60" i="6"/>
  <c r="AE287" i="6"/>
  <c r="AG36" i="6"/>
  <c r="T37" i="6"/>
  <c r="AN58" i="25"/>
  <c r="AN74" i="25"/>
  <c r="AN330" i="25"/>
  <c r="AF664" i="25"/>
  <c r="AD1000" i="25"/>
  <c r="AR33" i="25"/>
  <c r="AF65" i="25"/>
  <c r="AM445" i="25"/>
  <c r="AQ925" i="25"/>
  <c r="AN888" i="25"/>
  <c r="AR773" i="25"/>
  <c r="AM542" i="25"/>
  <c r="AM558" i="25"/>
  <c r="AM590" i="25"/>
  <c r="AR111" i="25"/>
  <c r="AR127" i="25"/>
  <c r="AR143" i="25"/>
  <c r="AR159" i="25"/>
  <c r="AO751" i="25"/>
  <c r="AP903" i="25"/>
  <c r="AP784" i="25"/>
  <c r="AE185" i="25"/>
  <c r="AQ209" i="25"/>
  <c r="AQ217" i="25"/>
  <c r="AQ545" i="25"/>
  <c r="AQ633" i="25"/>
  <c r="AQ697" i="25"/>
  <c r="AO14" i="25"/>
  <c r="AP222" i="25"/>
  <c r="AF318" i="25"/>
  <c r="AF382" i="25"/>
  <c r="AO398" i="25"/>
  <c r="AF462" i="25"/>
  <c r="AO478" i="25"/>
  <c r="AE534" i="25"/>
  <c r="AP566" i="25"/>
  <c r="AF694" i="25"/>
  <c r="AF710" i="25"/>
  <c r="AO742" i="25"/>
  <c r="AO918" i="25"/>
  <c r="AO183" i="25"/>
  <c r="AP423" i="25"/>
  <c r="AF487" i="25"/>
  <c r="AE519" i="25"/>
  <c r="AQ535" i="25"/>
  <c r="AR567" i="25"/>
  <c r="AF607" i="25"/>
  <c r="AQ623" i="25"/>
  <c r="AE663" i="25"/>
  <c r="AQ759" i="25"/>
  <c r="AN783" i="25"/>
  <c r="AM855" i="25"/>
  <c r="AP863" i="25"/>
  <c r="AF24" i="25"/>
  <c r="AQ32" i="25"/>
  <c r="AF120" i="25"/>
  <c r="AD328" i="25"/>
  <c r="AD360" i="25"/>
  <c r="AR471" i="25"/>
  <c r="AN479" i="25"/>
  <c r="AO503" i="25"/>
  <c r="AO511" i="25"/>
  <c r="AQ567" i="25"/>
  <c r="AQ591" i="25"/>
  <c r="AQ599" i="25"/>
  <c r="AO639" i="25"/>
  <c r="AO703" i="25"/>
  <c r="AQ719" i="25"/>
  <c r="AO767" i="25"/>
  <c r="AP546" i="25"/>
  <c r="AR120" i="25"/>
  <c r="AE637" i="25"/>
  <c r="T751" i="25"/>
  <c r="AD24" i="25"/>
  <c r="AD88" i="25"/>
  <c r="AE264" i="25"/>
  <c r="AE328" i="25"/>
  <c r="AE408" i="25"/>
  <c r="AE440" i="25"/>
  <c r="AE896" i="25"/>
  <c r="AF25" i="25"/>
  <c r="AD169" i="25"/>
  <c r="AP512" i="25"/>
  <c r="AN944" i="25"/>
  <c r="AD521" i="25"/>
  <c r="AE537" i="25"/>
  <c r="AE553" i="25"/>
  <c r="AD609" i="25"/>
  <c r="AF42" i="25"/>
  <c r="AF122" i="25"/>
  <c r="AF218" i="25"/>
  <c r="AF266" i="25"/>
  <c r="AF282" i="25"/>
  <c r="AF298" i="25"/>
  <c r="AR426" i="25"/>
  <c r="AR382" i="25"/>
  <c r="AO797" i="25"/>
  <c r="AN885" i="25"/>
  <c r="AO949" i="25"/>
  <c r="AN965" i="25"/>
  <c r="AN981" i="25"/>
  <c r="AN510" i="25"/>
  <c r="AE526" i="25"/>
  <c r="AF542" i="25"/>
  <c r="AO638" i="25"/>
  <c r="AO287" i="25"/>
  <c r="AM415" i="25"/>
  <c r="AP639" i="25"/>
  <c r="AN687" i="25"/>
  <c r="AN719" i="25"/>
  <c r="AQ727" i="25"/>
  <c r="AO743" i="25"/>
  <c r="AO775" i="25"/>
  <c r="AE831" i="25"/>
  <c r="AN839" i="25"/>
  <c r="AE895" i="25"/>
  <c r="AN927" i="25"/>
  <c r="AE959" i="25"/>
  <c r="AN64" i="25"/>
  <c r="AR168" i="25"/>
  <c r="AR176" i="25"/>
  <c r="AF352" i="25"/>
  <c r="AF400" i="25"/>
  <c r="AN608" i="25"/>
  <c r="AM720" i="25"/>
  <c r="AQ121" i="25"/>
  <c r="AP193" i="25"/>
  <c r="AP201" i="25"/>
  <c r="AN281" i="25"/>
  <c r="AQ409" i="25"/>
  <c r="AO425" i="25"/>
  <c r="AM561" i="25"/>
  <c r="AR641" i="25"/>
  <c r="AR705" i="25"/>
  <c r="AN793" i="25"/>
  <c r="AN881" i="25"/>
  <c r="AN945" i="25"/>
  <c r="AE213" i="25"/>
  <c r="AF605" i="25"/>
  <c r="T621" i="25"/>
  <c r="AO222" i="25"/>
  <c r="AO366" i="25"/>
  <c r="AF430" i="25"/>
  <c r="AP598" i="25"/>
  <c r="AF662" i="25"/>
  <c r="AO774" i="25"/>
  <c r="AP790" i="25"/>
  <c r="AN96" i="25"/>
  <c r="AN144" i="25"/>
  <c r="AN160" i="25"/>
  <c r="AN176" i="25"/>
  <c r="AN224" i="25"/>
  <c r="AN304" i="25"/>
  <c r="AP309" i="25"/>
  <c r="AO653" i="25"/>
  <c r="AE902" i="25"/>
  <c r="AD879" i="25"/>
  <c r="AM256" i="25"/>
  <c r="AF974" i="25"/>
  <c r="AP405" i="25"/>
  <c r="AP453" i="25"/>
  <c r="AF661" i="25"/>
  <c r="AM957" i="25"/>
  <c r="AM989" i="25"/>
  <c r="AO582" i="25"/>
  <c r="AO598" i="25"/>
  <c r="AN614" i="25"/>
  <c r="AF958" i="25"/>
  <c r="AM685" i="25"/>
  <c r="AM733" i="25"/>
  <c r="AM757" i="25"/>
  <c r="AM765" i="25"/>
  <c r="AE166" i="25"/>
  <c r="AE198" i="25"/>
  <c r="AE214" i="25"/>
  <c r="AD310" i="25"/>
  <c r="AD454" i="25"/>
  <c r="AQ542" i="25"/>
  <c r="AE654" i="25"/>
  <c r="AD654" i="25"/>
  <c r="AE686" i="25"/>
  <c r="AD718" i="25"/>
  <c r="AE734" i="25"/>
  <c r="AD766" i="25"/>
  <c r="AE830" i="25"/>
  <c r="AM926" i="25"/>
  <c r="AP47" i="25"/>
  <c r="AP63" i="25"/>
  <c r="AD95" i="25"/>
  <c r="AP95" i="25"/>
  <c r="AN119" i="25"/>
  <c r="AO319" i="25"/>
  <c r="AM327" i="25"/>
  <c r="AM343" i="25"/>
  <c r="AF359" i="25"/>
  <c r="AN367" i="25"/>
  <c r="AO487" i="25"/>
  <c r="AF495" i="25"/>
  <c r="AM511" i="25"/>
  <c r="AN519" i="25"/>
  <c r="AM527" i="25"/>
  <c r="AR551" i="25"/>
  <c r="AM559" i="25"/>
  <c r="AP599" i="25"/>
  <c r="AD631" i="25"/>
  <c r="AQ679" i="25"/>
  <c r="AP719" i="25"/>
  <c r="AR791" i="25"/>
  <c r="AN903" i="25"/>
  <c r="AR983" i="25"/>
  <c r="AO991" i="25"/>
  <c r="AF991" i="25"/>
  <c r="AN8" i="25"/>
  <c r="AN24" i="25"/>
  <c r="AN40" i="25"/>
  <c r="AN56" i="25"/>
  <c r="AP96" i="25"/>
  <c r="AN120" i="25"/>
  <c r="AN136" i="25"/>
  <c r="AP144" i="25"/>
  <c r="AN152" i="25"/>
  <c r="AN168" i="25"/>
  <c r="AP192" i="25"/>
  <c r="AN216" i="25"/>
  <c r="AN232" i="25"/>
  <c r="AN264" i="25"/>
  <c r="AN280" i="25"/>
  <c r="AN296" i="25"/>
  <c r="AN312" i="25"/>
  <c r="AE495" i="25"/>
  <c r="AR504" i="25"/>
  <c r="AF632" i="25"/>
  <c r="AP806" i="25"/>
  <c r="AD998" i="25"/>
  <c r="AR239" i="25"/>
  <c r="AE263" i="25"/>
  <c r="AQ351" i="25"/>
  <c r="AP383" i="25"/>
  <c r="AO415" i="25"/>
  <c r="AD439" i="25"/>
  <c r="AF479" i="25"/>
  <c r="AO551" i="25"/>
  <c r="AE567" i="25"/>
  <c r="AM599" i="25"/>
  <c r="AE655" i="25"/>
  <c r="AO695" i="25"/>
  <c r="AE719" i="25"/>
  <c r="AR743" i="25"/>
  <c r="AQ855" i="25"/>
  <c r="AO871" i="25"/>
  <c r="AN911" i="25"/>
  <c r="AQ919" i="25"/>
  <c r="AN959" i="25"/>
  <c r="AO983" i="25"/>
  <c r="AF999" i="25"/>
  <c r="AO112" i="25"/>
  <c r="AE128" i="25"/>
  <c r="AE160" i="25"/>
  <c r="AE176" i="25"/>
  <c r="AQ200" i="25"/>
  <c r="AQ224" i="25"/>
  <c r="AD256" i="25"/>
  <c r="AQ264" i="25"/>
  <c r="AP288" i="25"/>
  <c r="AD304" i="25"/>
  <c r="AQ328" i="25"/>
  <c r="AD336" i="25"/>
  <c r="AD464" i="25"/>
  <c r="AP480" i="25"/>
  <c r="AD496" i="25"/>
  <c r="AO584" i="25"/>
  <c r="AR672" i="25"/>
  <c r="AD680" i="25"/>
  <c r="AM696" i="25"/>
  <c r="AD712" i="25"/>
  <c r="AM728" i="25"/>
  <c r="AR864" i="25"/>
  <c r="AQ912" i="25"/>
  <c r="AP960" i="25"/>
  <c r="AN968" i="25"/>
  <c r="AM17" i="25"/>
  <c r="AM65" i="25"/>
  <c r="AP105" i="25"/>
  <c r="AN217" i="25"/>
  <c r="AF217" i="25"/>
  <c r="AO281" i="25"/>
  <c r="AF281" i="25"/>
  <c r="AM297" i="25"/>
  <c r="AR305" i="25"/>
  <c r="AM329" i="25"/>
  <c r="AF329" i="25"/>
  <c r="AE361" i="25"/>
  <c r="AQ385" i="25"/>
  <c r="AF417" i="25"/>
  <c r="AF481" i="25"/>
  <c r="AE561" i="25"/>
  <c r="AE633" i="25"/>
  <c r="AE721" i="25"/>
  <c r="AN849" i="25"/>
  <c r="AN905" i="25"/>
  <c r="AN913" i="25"/>
  <c r="AD953" i="25"/>
  <c r="AP1001" i="25"/>
  <c r="AP18" i="25"/>
  <c r="AM50" i="25"/>
  <c r="AF146" i="25"/>
  <c r="AO194" i="25"/>
  <c r="AO274" i="25"/>
  <c r="AF290" i="25"/>
  <c r="AO306" i="25"/>
  <c r="AO322" i="25"/>
  <c r="AO338" i="25"/>
  <c r="AO354" i="25"/>
  <c r="AO370" i="25"/>
  <c r="AN378" i="25"/>
  <c r="AO386" i="25"/>
  <c r="AO450" i="25"/>
  <c r="AN320" i="25"/>
  <c r="AN368" i="25"/>
  <c r="AN384" i="25"/>
  <c r="AN416" i="25"/>
  <c r="AN464" i="25"/>
  <c r="AN512" i="25"/>
  <c r="AR584" i="25"/>
  <c r="AO648" i="25"/>
  <c r="AO664" i="25"/>
  <c r="AO680" i="25"/>
  <c r="AO696" i="25"/>
  <c r="AO728" i="25"/>
  <c r="AP728" i="25"/>
  <c r="AO792" i="25"/>
  <c r="AO808" i="25"/>
  <c r="AP808" i="25"/>
  <c r="AO856" i="25"/>
  <c r="AN808" i="25"/>
  <c r="AN840" i="25"/>
  <c r="AN49" i="25"/>
  <c r="AM81" i="25"/>
  <c r="AN39" i="25"/>
  <c r="AN55" i="25"/>
  <c r="AM191" i="25"/>
  <c r="AD191" i="25"/>
  <c r="AP207" i="25"/>
  <c r="AP223" i="25"/>
  <c r="AF239" i="25"/>
  <c r="AE319" i="25"/>
  <c r="AM407" i="25"/>
  <c r="AD407" i="25"/>
  <c r="AO423" i="25"/>
  <c r="AM591" i="25"/>
  <c r="AE687" i="25"/>
  <c r="AR711" i="25"/>
  <c r="AP735" i="25"/>
  <c r="AO815" i="25"/>
  <c r="AR839" i="25"/>
  <c r="AF951" i="25"/>
  <c r="AP951" i="25"/>
  <c r="AE991" i="25"/>
  <c r="AE40" i="25"/>
  <c r="AO56" i="25"/>
  <c r="AE136" i="25"/>
  <c r="AE184" i="25"/>
  <c r="AE200" i="25"/>
  <c r="AD232" i="25"/>
  <c r="AD296" i="25"/>
  <c r="AQ336" i="25"/>
  <c r="AP568" i="25"/>
  <c r="AF608" i="25"/>
  <c r="AE688" i="25"/>
  <c r="AQ720" i="25"/>
  <c r="AE736" i="25"/>
  <c r="AR808" i="25"/>
  <c r="AN864" i="25"/>
  <c r="AP1000" i="25"/>
  <c r="AO241" i="25"/>
  <c r="AM481" i="25"/>
  <c r="AD625" i="25"/>
  <c r="AM657" i="25"/>
  <c r="AN344" i="25"/>
  <c r="AP368" i="25"/>
  <c r="AN376" i="25"/>
  <c r="AN392" i="25"/>
  <c r="AN408" i="25"/>
  <c r="AF416" i="25"/>
  <c r="AN424" i="25"/>
  <c r="AN440" i="25"/>
  <c r="AN456" i="25"/>
  <c r="AN472" i="25"/>
  <c r="AN488" i="25"/>
  <c r="AN520" i="25"/>
  <c r="AF528" i="25"/>
  <c r="AN536" i="25"/>
  <c r="AF544" i="25"/>
  <c r="AF560" i="25"/>
  <c r="AR576" i="25"/>
  <c r="AD608" i="25"/>
  <c r="AP656" i="25"/>
  <c r="AO720" i="25"/>
  <c r="AO736" i="25"/>
  <c r="AP736" i="25"/>
  <c r="AP752" i="25"/>
  <c r="AO784" i="25"/>
  <c r="AO800" i="25"/>
  <c r="AO832" i="25"/>
  <c r="AP848" i="25"/>
  <c r="AP880" i="25"/>
  <c r="AM976" i="25"/>
  <c r="AP25" i="25"/>
  <c r="AN57" i="25"/>
  <c r="AN121" i="25"/>
  <c r="AM185" i="25"/>
  <c r="AE193" i="25"/>
  <c r="AM201" i="25"/>
  <c r="AD209" i="25"/>
  <c r="AQ265" i="25"/>
  <c r="AD305" i="25"/>
  <c r="AN337" i="25"/>
  <c r="AN385" i="25"/>
  <c r="AR409" i="25"/>
  <c r="AD425" i="25"/>
  <c r="AM433" i="25"/>
  <c r="AE505" i="25"/>
  <c r="AO537" i="25"/>
  <c r="AO553" i="25"/>
  <c r="AD593" i="25"/>
  <c r="AM681" i="25"/>
  <c r="AP689" i="25"/>
  <c r="AN705" i="25"/>
  <c r="AM817" i="25"/>
  <c r="AM833" i="25"/>
  <c r="AP857" i="25"/>
  <c r="AE905" i="25"/>
  <c r="AD10" i="25"/>
  <c r="AN18" i="25"/>
  <c r="AM98" i="25"/>
  <c r="AR106" i="25"/>
  <c r="AM130" i="25"/>
  <c r="AR202" i="25"/>
  <c r="AM226" i="25"/>
  <c r="AR234" i="25"/>
  <c r="AM258" i="25"/>
  <c r="AM322" i="25"/>
  <c r="AM338" i="25"/>
  <c r="AE410" i="25"/>
  <c r="AM514" i="25"/>
  <c r="AQ538" i="25"/>
  <c r="AR558" i="25"/>
  <c r="AO790" i="25"/>
  <c r="AO886" i="25"/>
  <c r="AN934" i="25"/>
  <c r="AN966" i="25"/>
  <c r="AR31" i="25"/>
  <c r="AQ63" i="25"/>
  <c r="AF366" i="25"/>
  <c r="AD141" i="25"/>
  <c r="AD157" i="25"/>
  <c r="AD365" i="25"/>
  <c r="AR469" i="25"/>
  <c r="AR485" i="25"/>
  <c r="AQ533" i="25"/>
  <c r="AM127" i="25"/>
  <c r="AO623" i="25"/>
  <c r="AN622" i="25"/>
  <c r="AN630" i="25"/>
  <c r="AO806" i="25"/>
  <c r="AO878" i="25"/>
  <c r="AO902" i="25"/>
  <c r="AR15" i="25"/>
  <c r="AQ39" i="25"/>
  <c r="AQ95" i="25"/>
  <c r="AR279" i="25"/>
  <c r="AF511" i="25"/>
  <c r="AD109" i="25"/>
  <c r="AD237" i="25"/>
  <c r="AD397" i="25"/>
  <c r="AR453" i="25"/>
  <c r="AD477" i="25"/>
  <c r="AE510" i="25"/>
  <c r="AE143" i="25"/>
  <c r="AF247" i="25"/>
  <c r="AP415" i="25"/>
  <c r="AQ791" i="25"/>
  <c r="AQ24" i="25"/>
  <c r="AF558" i="25"/>
  <c r="AD551" i="25"/>
  <c r="AF935" i="25"/>
  <c r="AR935" i="25"/>
  <c r="AO590" i="25"/>
  <c r="AE95" i="25"/>
  <c r="AN991" i="25"/>
  <c r="AE855" i="25"/>
  <c r="AE517" i="25"/>
  <c r="AD414" i="25"/>
  <c r="AN502" i="25"/>
  <c r="AP797" i="25"/>
  <c r="AO46" i="25"/>
  <c r="AO190" i="25"/>
  <c r="AO270" i="25"/>
  <c r="AF414" i="25"/>
  <c r="AF478" i="25"/>
  <c r="AN526" i="25"/>
  <c r="AO646" i="25"/>
  <c r="AO758" i="25"/>
  <c r="AD838" i="25"/>
  <c r="AE357" i="25"/>
  <c r="AO813" i="25"/>
  <c r="AO822" i="25"/>
  <c r="AO846" i="25"/>
  <c r="AO870" i="25"/>
  <c r="AN918" i="25"/>
  <c r="AQ311" i="25"/>
  <c r="AQ144" i="25"/>
  <c r="AQ160" i="25"/>
  <c r="AQ176" i="25"/>
  <c r="AQ192" i="25"/>
  <c r="AD613" i="25"/>
  <c r="AE885" i="25"/>
  <c r="AN134" i="25"/>
  <c r="AF166" i="25"/>
  <c r="AN246" i="25"/>
  <c r="AN342" i="25"/>
  <c r="AN406" i="25"/>
  <c r="AN470" i="25"/>
  <c r="AM502" i="25"/>
  <c r="AR590" i="25"/>
  <c r="AN670" i="25"/>
  <c r="AN702" i="25"/>
  <c r="AN846" i="25"/>
  <c r="AR966" i="25"/>
  <c r="AR998" i="25"/>
  <c r="AD127" i="25"/>
  <c r="AO191" i="25"/>
  <c r="AQ247" i="25"/>
  <c r="AD271" i="25"/>
  <c r="AM311" i="25"/>
  <c r="AQ391" i="25"/>
  <c r="AN439" i="25"/>
  <c r="AF583" i="25"/>
  <c r="AF735" i="25"/>
  <c r="AP783" i="25"/>
  <c r="AO911" i="25"/>
  <c r="AF975" i="25"/>
  <c r="AO48" i="25"/>
  <c r="AO144" i="25"/>
  <c r="AO160" i="25"/>
  <c r="AF176" i="25"/>
  <c r="AD224" i="25"/>
  <c r="AO256" i="25"/>
  <c r="AP256" i="25"/>
  <c r="AP320" i="25"/>
  <c r="AP336" i="25"/>
  <c r="AO464" i="25"/>
  <c r="AO480" i="25"/>
  <c r="AP560" i="25"/>
  <c r="AF592" i="25"/>
  <c r="AD640" i="25"/>
  <c r="AQ696" i="25"/>
  <c r="AD720" i="25"/>
  <c r="AD784" i="25"/>
  <c r="AD832" i="25"/>
  <c r="Q888" i="25"/>
  <c r="Q920" i="25"/>
  <c r="AO177" i="25"/>
  <c r="AN241" i="25"/>
  <c r="AO377" i="25"/>
  <c r="AN425" i="25"/>
  <c r="AN489" i="25"/>
  <c r="AR513" i="25"/>
  <c r="AO577" i="25"/>
  <c r="AQ565" i="25"/>
  <c r="AE869" i="25"/>
  <c r="AE981" i="25"/>
  <c r="AN118" i="25"/>
  <c r="AF214" i="25"/>
  <c r="AN230" i="25"/>
  <c r="AN326" i="25"/>
  <c r="AN358" i="25"/>
  <c r="AN390" i="25"/>
  <c r="AN438" i="25"/>
  <c r="AN486" i="25"/>
  <c r="AM518" i="25"/>
  <c r="AN718" i="25"/>
  <c r="AM726" i="25"/>
  <c r="AN750" i="25"/>
  <c r="AN766" i="25"/>
  <c r="AF846" i="25"/>
  <c r="AN910" i="25"/>
  <c r="AD159" i="25"/>
  <c r="AO207" i="25"/>
  <c r="AN223" i="25"/>
  <c r="AQ263" i="25"/>
  <c r="AQ279" i="25"/>
  <c r="AD287" i="25"/>
  <c r="AP295" i="25"/>
  <c r="AP327" i="25"/>
  <c r="AP343" i="25"/>
  <c r="AR399" i="25"/>
  <c r="AD527" i="25"/>
  <c r="AN775" i="25"/>
  <c r="AQ799" i="25"/>
  <c r="AQ831" i="25"/>
  <c r="AP871" i="25"/>
  <c r="AM943" i="25"/>
  <c r="AO96" i="25"/>
  <c r="AF208" i="25"/>
  <c r="AO240" i="25"/>
  <c r="AP240" i="25"/>
  <c r="AO272" i="25"/>
  <c r="AO288" i="25"/>
  <c r="AO304" i="25"/>
  <c r="AP304" i="25"/>
  <c r="AQ664" i="25"/>
  <c r="AD672" i="25"/>
  <c r="AQ712" i="25"/>
  <c r="AD768" i="25"/>
  <c r="AQ856" i="25"/>
  <c r="Q904" i="25"/>
  <c r="AN984" i="25"/>
  <c r="AN145" i="25"/>
  <c r="AM225" i="25"/>
  <c r="AE457" i="25"/>
  <c r="AR481" i="25"/>
  <c r="AN609" i="25"/>
  <c r="AP673" i="25"/>
  <c r="AD952" i="25"/>
  <c r="AE113" i="25"/>
  <c r="AD161" i="25"/>
  <c r="AP161" i="25"/>
  <c r="AE313" i="25"/>
  <c r="AN313" i="25"/>
  <c r="AD329" i="25"/>
  <c r="AD737" i="25"/>
  <c r="AF66" i="25"/>
  <c r="AO66" i="25"/>
  <c r="AD382" i="25"/>
  <c r="AP7" i="25"/>
  <c r="AR719" i="25"/>
  <c r="AM16" i="25"/>
  <c r="AF334" i="25"/>
  <c r="AO414" i="25"/>
  <c r="AO462" i="25"/>
  <c r="AO15" i="25"/>
  <c r="AE151" i="25"/>
  <c r="AQ368" i="25"/>
  <c r="AR856" i="25"/>
  <c r="AQ561" i="25"/>
  <c r="AN218" i="25"/>
  <c r="AN282" i="25"/>
  <c r="AN314" i="25"/>
  <c r="AN362" i="25"/>
  <c r="AO394" i="25"/>
  <c r="T895" i="25"/>
  <c r="AF209" i="25"/>
  <c r="AO769" i="25"/>
  <c r="T618" i="25"/>
  <c r="AF383" i="25"/>
  <c r="AP487" i="25"/>
  <c r="AM503" i="25"/>
  <c r="AP575" i="25"/>
  <c r="AF663" i="25"/>
  <c r="AP687" i="25"/>
  <c r="AP751" i="25"/>
  <c r="AE943" i="25"/>
  <c r="AF8" i="25"/>
  <c r="AR8" i="25"/>
  <c r="AP40" i="25"/>
  <c r="AP56" i="25"/>
  <c r="AP88" i="25"/>
  <c r="AP104" i="25"/>
  <c r="AP120" i="25"/>
  <c r="AP152" i="25"/>
  <c r="AP200" i="25"/>
  <c r="AF264" i="25"/>
  <c r="AF360" i="25"/>
  <c r="AF456" i="25"/>
  <c r="AF191" i="25"/>
  <c r="AF407" i="25"/>
  <c r="AF288" i="25"/>
  <c r="AE406" i="25"/>
  <c r="AM39" i="25"/>
  <c r="AE555" i="25"/>
  <c r="AO176" i="25"/>
  <c r="AF293" i="25"/>
  <c r="AF325" i="25"/>
  <c r="AQ373" i="25"/>
  <c r="AF405" i="25"/>
  <c r="AO421" i="25"/>
  <c r="AF469" i="25"/>
  <c r="AF485" i="25"/>
  <c r="AN493" i="25"/>
  <c r="AD645" i="25"/>
  <c r="AF701" i="25"/>
  <c r="AD757" i="25"/>
  <c r="AM853" i="25"/>
  <c r="AP885" i="25"/>
  <c r="S6" i="25"/>
  <c r="AR318" i="25"/>
  <c r="AD390" i="25"/>
  <c r="AD974" i="25"/>
  <c r="AD343" i="25"/>
  <c r="AN38" i="25"/>
  <c r="AF78" i="25"/>
  <c r="AF110" i="25"/>
  <c r="AF126" i="25"/>
  <c r="AF158" i="25"/>
  <c r="AF206" i="25"/>
  <c r="AF222" i="25"/>
  <c r="AP398" i="25"/>
  <c r="AF494" i="25"/>
  <c r="AD526" i="25"/>
  <c r="AE630" i="25"/>
  <c r="AE646" i="25"/>
  <c r="AN678" i="25"/>
  <c r="AE549" i="25"/>
  <c r="AE581" i="25"/>
  <c r="AN389" i="25"/>
  <c r="AN437" i="25"/>
  <c r="AQ445" i="25"/>
  <c r="AE605" i="25"/>
  <c r="AR629" i="25"/>
  <c r="AO637" i="25"/>
  <c r="AO701" i="25"/>
  <c r="AO717" i="25"/>
  <c r="AD733" i="25"/>
  <c r="AO781" i="25"/>
  <c r="AM813" i="25"/>
  <c r="AD813" i="25"/>
  <c r="AR821" i="25"/>
  <c r="AR837" i="25"/>
  <c r="AO877" i="25"/>
  <c r="AO893" i="25"/>
  <c r="AR933" i="25"/>
  <c r="AO941" i="25"/>
  <c r="AD989" i="25"/>
  <c r="AD1005" i="25"/>
  <c r="AE14" i="25"/>
  <c r="AD78" i="25"/>
  <c r="AQ94" i="25"/>
  <c r="AP254" i="25"/>
  <c r="AP286" i="25"/>
  <c r="AP302" i="25"/>
  <c r="AP414" i="25"/>
  <c r="AP430" i="25"/>
  <c r="AD446" i="25"/>
  <c r="AP86" i="25"/>
  <c r="AF294" i="25"/>
  <c r="AF638" i="25"/>
  <c r="AF702" i="25"/>
  <c r="AF718" i="25"/>
  <c r="AO750" i="25"/>
  <c r="AO766" i="25"/>
  <c r="AP798" i="25"/>
  <c r="AP878" i="25"/>
  <c r="AP894" i="25"/>
  <c r="AN974" i="25"/>
  <c r="AN7" i="25"/>
  <c r="AQ295" i="25"/>
  <c r="AD375" i="25"/>
  <c r="AF952" i="25"/>
  <c r="AF177" i="25"/>
  <c r="AO793" i="25"/>
  <c r="AN534" i="25"/>
  <c r="AD574" i="25"/>
  <c r="AR710" i="25"/>
  <c r="AQ846" i="25"/>
  <c r="AD894" i="25"/>
  <c r="AQ894" i="25"/>
  <c r="AD31" i="25"/>
  <c r="AF79" i="25"/>
  <c r="AF111" i="25"/>
  <c r="AO127" i="25"/>
  <c r="AO143" i="25"/>
  <c r="AF143" i="25"/>
  <c r="AM279" i="25"/>
  <c r="AO359" i="25"/>
  <c r="AQ678" i="25"/>
  <c r="AF774" i="25"/>
  <c r="AN790" i="25"/>
  <c r="AF806" i="25"/>
  <c r="AF822" i="25"/>
  <c r="AN838" i="25"/>
  <c r="AM982" i="25"/>
  <c r="AM998" i="25"/>
  <c r="AN15" i="25"/>
  <c r="AP23" i="25"/>
  <c r="AE31" i="25"/>
  <c r="AD55" i="25"/>
  <c r="AM63" i="25"/>
  <c r="AP119" i="25"/>
  <c r="AM135" i="25"/>
  <c r="AP135" i="25"/>
  <c r="AN143" i="25"/>
  <c r="AM151" i="25"/>
  <c r="AM183" i="25"/>
  <c r="AF183" i="25"/>
  <c r="AN231" i="25"/>
  <c r="AN247" i="25"/>
  <c r="AN263" i="25"/>
  <c r="AE279" i="25"/>
  <c r="AR287" i="25"/>
  <c r="AD319" i="25"/>
  <c r="AP319" i="25"/>
  <c r="AO327" i="25"/>
  <c r="AM367" i="25"/>
  <c r="AN375" i="25"/>
  <c r="AM383" i="25"/>
  <c r="AR407" i="25"/>
  <c r="AF415" i="25"/>
  <c r="AE447" i="25"/>
  <c r="AN463" i="25"/>
  <c r="AQ471" i="25"/>
  <c r="AE479" i="25"/>
  <c r="AN495" i="25"/>
  <c r="AN551" i="25"/>
  <c r="AQ559" i="25"/>
  <c r="AF575" i="25"/>
  <c r="AO583" i="25"/>
  <c r="AD607" i="25"/>
  <c r="AP623" i="25"/>
  <c r="AN631" i="25"/>
  <c r="AF639" i="25"/>
  <c r="AR703" i="25"/>
  <c r="AE743" i="25"/>
  <c r="AF767" i="25"/>
  <c r="AN799" i="25"/>
  <c r="AO807" i="25"/>
  <c r="AR807" i="25"/>
  <c r="AP855" i="25"/>
  <c r="AF879" i="25"/>
  <c r="AQ879" i="25"/>
  <c r="AO895" i="25"/>
  <c r="AF895" i="25"/>
  <c r="AN919" i="25"/>
  <c r="AP919" i="25"/>
  <c r="AN935" i="25"/>
  <c r="AO943" i="25"/>
  <c r="AO959" i="25"/>
  <c r="AF959" i="25"/>
  <c r="AQ967" i="25"/>
  <c r="AE983" i="25"/>
  <c r="AN999" i="25"/>
  <c r="AF56" i="25"/>
  <c r="AF72" i="25"/>
  <c r="AO104" i="25"/>
  <c r="AF136" i="25"/>
  <c r="AF152" i="25"/>
  <c r="AF168" i="25"/>
  <c r="AF184" i="25"/>
  <c r="AO200" i="25"/>
  <c r="AF216" i="25"/>
  <c r="AP248" i="25"/>
  <c r="AP264" i="25"/>
  <c r="AO280" i="25"/>
  <c r="AO296" i="25"/>
  <c r="AP296" i="25"/>
  <c r="AP312" i="25"/>
  <c r="AP328" i="25"/>
  <c r="AF376" i="25"/>
  <c r="AO392" i="25"/>
  <c r="AO408" i="25"/>
  <c r="AO424" i="25"/>
  <c r="AP456" i="25"/>
  <c r="AO488" i="25"/>
  <c r="AO504" i="25"/>
  <c r="AO520" i="25"/>
  <c r="AP520" i="25"/>
  <c r="AO536" i="25"/>
  <c r="AO568" i="25"/>
  <c r="AM600" i="25"/>
  <c r="AR608" i="25"/>
  <c r="AM616" i="25"/>
  <c r="AR624" i="25"/>
  <c r="AO632" i="25"/>
  <c r="AQ656" i="25"/>
  <c r="AD664" i="25"/>
  <c r="AQ688" i="25"/>
  <c r="AQ752" i="25"/>
  <c r="AQ768" i="25"/>
  <c r="AD776" i="25"/>
  <c r="AQ784" i="25"/>
  <c r="AD792" i="25"/>
  <c r="AD824" i="25"/>
  <c r="AP872" i="25"/>
  <c r="AF896" i="25"/>
  <c r="AN904" i="25"/>
  <c r="AO912" i="25"/>
  <c r="AN920" i="25"/>
  <c r="Q944" i="25"/>
  <c r="AM952" i="25"/>
  <c r="AF960" i="25"/>
  <c r="AM968" i="25"/>
  <c r="AE976" i="25"/>
  <c r="AR976" i="25"/>
  <c r="AM984" i="25"/>
  <c r="AM1000" i="25"/>
  <c r="AD17" i="25"/>
  <c r="AQ25" i="25"/>
  <c r="AO33" i="25"/>
  <c r="AP57" i="25"/>
  <c r="AO65" i="25"/>
  <c r="AN113" i="25"/>
  <c r="AF121" i="25"/>
  <c r="AO137" i="25"/>
  <c r="AN153" i="25"/>
  <c r="AN169" i="25"/>
  <c r="AR169" i="25"/>
  <c r="AN185" i="25"/>
  <c r="AF185" i="25"/>
  <c r="AM193" i="25"/>
  <c r="AE201" i="25"/>
  <c r="AF201" i="25"/>
  <c r="AR265" i="25"/>
  <c r="AP273" i="25"/>
  <c r="AQ281" i="25"/>
  <c r="AE329" i="25"/>
  <c r="AF353" i="25"/>
  <c r="AP385" i="25"/>
  <c r="AE401" i="25"/>
  <c r="AP401" i="25"/>
  <c r="AN417" i="25"/>
  <c r="AP417" i="25"/>
  <c r="AF449" i="25"/>
  <c r="AR473" i="25"/>
  <c r="AP481" i="25"/>
  <c r="AP497" i="25"/>
  <c r="AR609" i="25"/>
  <c r="AN617" i="25"/>
  <c r="AQ625" i="25"/>
  <c r="P633" i="25"/>
  <c r="AP641" i="25"/>
  <c r="AN673" i="25"/>
  <c r="AE681" i="25"/>
  <c r="AM721" i="25"/>
  <c r="AN745" i="25"/>
  <c r="AR745" i="25"/>
  <c r="AE761" i="25"/>
  <c r="AM849" i="25"/>
  <c r="AE873" i="25"/>
  <c r="AR873" i="25"/>
  <c r="AR881" i="25"/>
  <c r="AD889" i="25"/>
  <c r="AM905" i="25"/>
  <c r="AN937" i="25"/>
  <c r="AE1001" i="25"/>
  <c r="AN114" i="25"/>
  <c r="AO614" i="25"/>
  <c r="AD630" i="25"/>
  <c r="AP646" i="25"/>
  <c r="AD662" i="25"/>
  <c r="AP678" i="25"/>
  <c r="AR702" i="25"/>
  <c r="AP710" i="25"/>
  <c r="AD774" i="25"/>
  <c r="AR814" i="25"/>
  <c r="AQ822" i="25"/>
  <c r="AE870" i="25"/>
  <c r="AE886" i="25"/>
  <c r="AD902" i="25"/>
  <c r="AD23" i="25"/>
  <c r="AP55" i="25"/>
  <c r="AO63" i="25"/>
  <c r="AO79" i="25"/>
  <c r="AM119" i="25"/>
  <c r="AO151" i="25"/>
  <c r="AN183" i="25"/>
  <c r="AQ215" i="25"/>
  <c r="AO231" i="25"/>
  <c r="AM239" i="25"/>
  <c r="AO279" i="25"/>
  <c r="AR319" i="25"/>
  <c r="AN327" i="25"/>
  <c r="AE367" i="25"/>
  <c r="AP399" i="25"/>
  <c r="AO463" i="25"/>
  <c r="AM471" i="25"/>
  <c r="AR479" i="25"/>
  <c r="AR495" i="25"/>
  <c r="AP559" i="25"/>
  <c r="AN575" i="25"/>
  <c r="AD591" i="25"/>
  <c r="AO599" i="25"/>
  <c r="AR607" i="25"/>
  <c r="AR631" i="25"/>
  <c r="AN663" i="25"/>
  <c r="AO687" i="25"/>
  <c r="AD687" i="25"/>
  <c r="AQ703" i="25"/>
  <c r="AN727" i="25"/>
  <c r="AR727" i="25"/>
  <c r="AP775" i="25"/>
  <c r="AE815" i="25"/>
  <c r="AO831" i="25"/>
  <c r="AO839" i="25"/>
  <c r="AE839" i="25"/>
  <c r="AN879" i="25"/>
  <c r="AQ887" i="25"/>
  <c r="AN943" i="25"/>
  <c r="AP991" i="25"/>
  <c r="AE8" i="25"/>
  <c r="AE24" i="25"/>
  <c r="AD56" i="25"/>
  <c r="AE72" i="25"/>
  <c r="AD72" i="25"/>
  <c r="AM80" i="25"/>
  <c r="AE168" i="25"/>
  <c r="AD168" i="25"/>
  <c r="AM208" i="25"/>
  <c r="AE312" i="25"/>
  <c r="AM336" i="25"/>
  <c r="AQ344" i="25"/>
  <c r="AR360" i="25"/>
  <c r="AR456" i="25"/>
  <c r="AM464" i="25"/>
  <c r="AM496" i="25"/>
  <c r="AM512" i="25"/>
  <c r="AM528" i="25"/>
  <c r="AR536" i="25"/>
  <c r="AR568" i="25"/>
  <c r="AD584" i="25"/>
  <c r="AO600" i="25"/>
  <c r="AF640" i="25"/>
  <c r="AF656" i="25"/>
  <c r="AN664" i="25"/>
  <c r="AN712" i="25"/>
  <c r="AM687" i="25"/>
  <c r="AR903" i="25"/>
  <c r="AM184" i="25"/>
  <c r="AQ320" i="25"/>
  <c r="AE231" i="25"/>
  <c r="T663" i="25"/>
  <c r="AM663" i="25"/>
  <c r="AE582" i="25"/>
  <c r="AQ582" i="25"/>
  <c r="AD758" i="25"/>
  <c r="AD71" i="25"/>
  <c r="AF119" i="25"/>
  <c r="AQ614" i="25"/>
  <c r="AE614" i="25"/>
  <c r="AQ758" i="25"/>
  <c r="AE758" i="25"/>
  <c r="AF399" i="25"/>
  <c r="AO399" i="25"/>
  <c r="AD334" i="25"/>
  <c r="AF990" i="25"/>
  <c r="AR806" i="25"/>
  <c r="AO456" i="25"/>
  <c r="AF943" i="25"/>
  <c r="AR222" i="25"/>
  <c r="AO221" i="25"/>
  <c r="AP781" i="25"/>
  <c r="AD103" i="25"/>
  <c r="AP103" i="25"/>
  <c r="AF215" i="25"/>
  <c r="AE919" i="25"/>
  <c r="AN566" i="25"/>
  <c r="AD622" i="25"/>
  <c r="AM742" i="25"/>
  <c r="AN870" i="25"/>
  <c r="AQ926" i="25"/>
  <c r="AM47" i="25"/>
  <c r="AR167" i="25"/>
  <c r="AQ431" i="25"/>
  <c r="AN535" i="25"/>
  <c r="AN639" i="25"/>
  <c r="AQ743" i="25"/>
  <c r="AE799" i="25"/>
  <c r="AF320" i="25"/>
  <c r="AO320" i="25"/>
  <c r="AE592" i="25"/>
  <c r="AN592" i="25"/>
  <c r="AF920" i="25"/>
  <c r="AO920" i="25"/>
  <c r="AE9" i="25"/>
  <c r="AQ9" i="25"/>
  <c r="AP49" i="25"/>
  <c r="AR639" i="25"/>
  <c r="AF565" i="25"/>
  <c r="AP989" i="25"/>
  <c r="AN78" i="25"/>
  <c r="AR102" i="25"/>
  <c r="AN142" i="25"/>
  <c r="AM238" i="25"/>
  <c r="AE390" i="25"/>
  <c r="AE470" i="25"/>
  <c r="AD502" i="25"/>
  <c r="AR526" i="25"/>
  <c r="AN606" i="25"/>
  <c r="AM630" i="25"/>
  <c r="AM678" i="25"/>
  <c r="AR830" i="25"/>
  <c r="AR862" i="25"/>
  <c r="AN878" i="25"/>
  <c r="AN902" i="25"/>
  <c r="AM71" i="25"/>
  <c r="AQ463" i="25"/>
  <c r="AE471" i="25"/>
  <c r="AO727" i="25"/>
  <c r="AF759" i="25"/>
  <c r="AO759" i="25"/>
  <c r="AF512" i="25"/>
  <c r="AO512" i="25"/>
  <c r="AD688" i="25"/>
  <c r="AP688" i="25"/>
  <c r="AF464" i="25"/>
  <c r="AF240" i="25"/>
  <c r="AR206" i="25"/>
  <c r="AR774" i="25"/>
  <c r="AE814" i="25"/>
  <c r="AR902" i="25"/>
  <c r="AO71" i="25"/>
  <c r="AR151" i="25"/>
  <c r="AQ726" i="25"/>
  <c r="AE726" i="25"/>
  <c r="AN54" i="25"/>
  <c r="AN86" i="25"/>
  <c r="AE422" i="25"/>
  <c r="AN558" i="25"/>
  <c r="AR183" i="25"/>
  <c r="AR223" i="25"/>
  <c r="AD239" i="25"/>
  <c r="AP255" i="25"/>
  <c r="AQ447" i="25"/>
  <c r="AD615" i="25"/>
  <c r="AP615" i="25"/>
  <c r="AO847" i="25"/>
  <c r="AF847" i="25"/>
  <c r="AE951" i="25"/>
  <c r="AF16" i="25"/>
  <c r="AO16" i="25"/>
  <c r="AO184" i="25"/>
  <c r="AF368" i="25"/>
  <c r="AO368" i="25"/>
  <c r="AQ983" i="25"/>
  <c r="AD616" i="25"/>
  <c r="AE391" i="25"/>
  <c r="AF304" i="25"/>
  <c r="AE678" i="25"/>
  <c r="T639" i="25"/>
  <c r="AP1005" i="25"/>
  <c r="AN46" i="25"/>
  <c r="AR118" i="25"/>
  <c r="AN574" i="25"/>
  <c r="AN582" i="25"/>
  <c r="AE782" i="25"/>
  <c r="AN782" i="25"/>
  <c r="AM806" i="25"/>
  <c r="AM854" i="25"/>
  <c r="AN862" i="25"/>
  <c r="AQ31" i="25"/>
  <c r="AM55" i="25"/>
  <c r="AF175" i="25"/>
  <c r="AR191" i="25"/>
  <c r="AR215" i="25"/>
  <c r="AQ231" i="25"/>
  <c r="AE439" i="25"/>
  <c r="AO575" i="25"/>
  <c r="AN703" i="25"/>
  <c r="AF496" i="25"/>
  <c r="AO496" i="25"/>
  <c r="AN830" i="25"/>
  <c r="AE879" i="25"/>
  <c r="AQ630" i="25"/>
  <c r="AF488" i="25"/>
  <c r="AD728" i="25"/>
  <c r="AO72" i="25"/>
  <c r="AE247" i="25"/>
  <c r="AD510" i="25"/>
  <c r="AF831" i="25"/>
  <c r="AR831" i="25"/>
  <c r="AF232" i="25"/>
  <c r="AO232" i="25"/>
  <c r="AE232" i="25"/>
  <c r="AQ232" i="25"/>
  <c r="AF440" i="25"/>
  <c r="AO440" i="25"/>
  <c r="AD648" i="25"/>
  <c r="AP648" i="25"/>
  <c r="AP696" i="25"/>
  <c r="AD696" i="25"/>
  <c r="AP760" i="25"/>
  <c r="AD760" i="25"/>
  <c r="AE960" i="25"/>
  <c r="AN960" i="25"/>
  <c r="AE238" i="25"/>
  <c r="AQ238" i="25"/>
  <c r="AE982" i="25"/>
  <c r="AQ982" i="25"/>
  <c r="AF167" i="25"/>
  <c r="AE463" i="25"/>
  <c r="T919" i="25"/>
  <c r="AF151" i="25"/>
  <c r="AE199" i="25"/>
  <c r="AP287" i="25"/>
  <c r="AM303" i="25"/>
  <c r="AF351" i="25"/>
  <c r="AF503" i="25"/>
  <c r="AR503" i="25"/>
  <c r="AR535" i="25"/>
  <c r="AF535" i="25"/>
  <c r="AM639" i="25"/>
  <c r="AF13" i="25"/>
  <c r="AF141" i="25"/>
  <c r="AE365" i="25"/>
  <c r="AM381" i="25"/>
  <c r="AE477" i="25"/>
  <c r="AN589" i="25"/>
  <c r="AO597" i="25"/>
  <c r="AO613" i="25"/>
  <c r="AR741" i="25"/>
  <c r="AO413" i="25"/>
  <c r="AO429" i="25"/>
  <c r="AM533" i="25"/>
  <c r="AM549" i="25"/>
  <c r="AM581" i="25"/>
  <c r="AR597" i="25"/>
  <c r="AD661" i="25"/>
  <c r="AD773" i="25"/>
  <c r="AM789" i="25"/>
  <c r="AM805" i="25"/>
  <c r="AM821" i="25"/>
  <c r="AD853" i="25"/>
  <c r="AP861" i="25"/>
  <c r="AD885" i="25"/>
  <c r="AP893" i="25"/>
  <c r="AD917" i="25"/>
  <c r="AP925" i="25"/>
  <c r="AD933" i="25"/>
  <c r="AE949" i="25"/>
  <c r="AD997" i="25"/>
  <c r="AM1005" i="25"/>
  <c r="AD39" i="25"/>
  <c r="T727" i="25"/>
  <c r="T983" i="25"/>
  <c r="Q6" i="25"/>
  <c r="AM46" i="25"/>
  <c r="AF54" i="25"/>
  <c r="AM62" i="25"/>
  <c r="AN110" i="25"/>
  <c r="AF118" i="25"/>
  <c r="AN158" i="25"/>
  <c r="AN174" i="25"/>
  <c r="AN206" i="25"/>
  <c r="AN222" i="25"/>
  <c r="AN238" i="25"/>
  <c r="AP262" i="25"/>
  <c r="AN286" i="25"/>
  <c r="AN334" i="25"/>
  <c r="AN350" i="25"/>
  <c r="AN382" i="25"/>
  <c r="AP390" i="25"/>
  <c r="AP406" i="25"/>
  <c r="AN414" i="25"/>
  <c r="AP438" i="25"/>
  <c r="AN446" i="25"/>
  <c r="AP454" i="25"/>
  <c r="AN462" i="25"/>
  <c r="AN250" i="25"/>
  <c r="AE250" i="25"/>
  <c r="AO89" i="25"/>
  <c r="AO273" i="25"/>
  <c r="T551" i="25"/>
  <c r="AN457" i="25"/>
  <c r="AM141" i="25"/>
  <c r="AE207" i="25"/>
  <c r="AM894" i="25"/>
  <c r="AF536" i="25"/>
  <c r="AN505" i="25"/>
  <c r="AD225" i="25"/>
  <c r="AF137" i="25"/>
  <c r="AF568" i="25"/>
  <c r="AR282" i="25"/>
  <c r="AR218" i="25"/>
  <c r="AP65" i="25"/>
  <c r="AN565" i="25"/>
  <c r="T791" i="25"/>
  <c r="AN62" i="25"/>
  <c r="AM791" i="25"/>
  <c r="AF392" i="25"/>
  <c r="AF472" i="25"/>
  <c r="AN917" i="25"/>
  <c r="AN933" i="25"/>
  <c r="AR981" i="25"/>
  <c r="AQ22" i="25"/>
  <c r="AQ54" i="25"/>
  <c r="AQ102" i="25"/>
  <c r="AQ294" i="25"/>
  <c r="AQ310" i="25"/>
  <c r="AR430" i="25"/>
  <c r="AQ454" i="25"/>
  <c r="AQ670" i="25"/>
  <c r="AQ702" i="25"/>
  <c r="AQ718" i="25"/>
  <c r="AQ750" i="25"/>
  <c r="AP652" i="25"/>
  <c r="AP486" i="25"/>
  <c r="AF502" i="25"/>
  <c r="AM510" i="25"/>
  <c r="AD518" i="25"/>
  <c r="AM526" i="25"/>
  <c r="AP622" i="25"/>
  <c r="AP654" i="25"/>
  <c r="AP670" i="25"/>
  <c r="AP686" i="25"/>
  <c r="AN694" i="25"/>
  <c r="AN710" i="25"/>
  <c r="AP718" i="25"/>
  <c r="AN726" i="25"/>
  <c r="AP734" i="25"/>
  <c r="AN742" i="25"/>
  <c r="AP750" i="25"/>
  <c r="AN758" i="25"/>
  <c r="AP766" i="25"/>
  <c r="AN774" i="25"/>
  <c r="AR910" i="25"/>
  <c r="AR942" i="25"/>
  <c r="AM815" i="25"/>
  <c r="AN23" i="25"/>
  <c r="AO103" i="25"/>
  <c r="AD111" i="25"/>
  <c r="AP111" i="25"/>
  <c r="AO135" i="25"/>
  <c r="AP159" i="25"/>
  <c r="AN167" i="25"/>
  <c r="AN215" i="25"/>
  <c r="AE271" i="25"/>
  <c r="AE287" i="25"/>
  <c r="AN303" i="25"/>
  <c r="AP303" i="25"/>
  <c r="AP335" i="25"/>
  <c r="AO383" i="25"/>
  <c r="AF391" i="25"/>
  <c r="AN399" i="25"/>
  <c r="AM439" i="25"/>
  <c r="AN487" i="25"/>
  <c r="AO519" i="25"/>
  <c r="AF543" i="25"/>
  <c r="AF559" i="25"/>
  <c r="AR623" i="25"/>
  <c r="AF631" i="25"/>
  <c r="AR663" i="25"/>
  <c r="AP695" i="25"/>
  <c r="AQ783" i="25"/>
  <c r="AF815" i="25"/>
  <c r="AF839" i="25"/>
  <c r="AN863" i="25"/>
  <c r="AQ871" i="25"/>
  <c r="AO951" i="25"/>
  <c r="AO24" i="25"/>
  <c r="AE88" i="25"/>
  <c r="AE152" i="25"/>
  <c r="AO168" i="25"/>
  <c r="AO248" i="25"/>
  <c r="AO328" i="25"/>
  <c r="T625" i="25"/>
  <c r="AF556" i="25"/>
  <c r="T703" i="25"/>
  <c r="AN21" i="25"/>
  <c r="AF53" i="25"/>
  <c r="Q221" i="25"/>
  <c r="AE277" i="25"/>
  <c r="AE293" i="25"/>
  <c r="Q301" i="25"/>
  <c r="Q317" i="25"/>
  <c r="Q333" i="25"/>
  <c r="AE341" i="25"/>
  <c r="Q349" i="25"/>
  <c r="Q365" i="25"/>
  <c r="Q381" i="25"/>
  <c r="Q397" i="25"/>
  <c r="Q413" i="25"/>
  <c r="Q429" i="25"/>
  <c r="Q445" i="25"/>
  <c r="Q461" i="25"/>
  <c r="Q477" i="25"/>
  <c r="AE485" i="25"/>
  <c r="AR525" i="25"/>
  <c r="AR541" i="25"/>
  <c r="AR557" i="25"/>
  <c r="Q573" i="25"/>
  <c r="T637" i="25"/>
  <c r="AF637" i="25"/>
  <c r="AF653" i="25"/>
  <c r="AF765" i="25"/>
  <c r="AF845" i="25"/>
  <c r="AF861" i="25"/>
  <c r="AP6" i="25"/>
  <c r="AR94" i="25"/>
  <c r="AR158" i="25"/>
  <c r="AR174" i="25"/>
  <c r="AR190" i="25"/>
  <c r="AQ254" i="25"/>
  <c r="AQ286" i="25"/>
  <c r="AQ334" i="25"/>
  <c r="AQ414" i="25"/>
  <c r="AQ446" i="25"/>
  <c r="T542" i="25"/>
  <c r="AD542" i="25"/>
  <c r="AD814" i="25"/>
  <c r="AN127" i="25"/>
  <c r="AQ135" i="25"/>
  <c r="AQ151" i="25"/>
  <c r="AE375" i="25"/>
  <c r="AR487" i="25"/>
  <c r="AN511" i="25"/>
  <c r="T567" i="25"/>
  <c r="Q639" i="25"/>
  <c r="T655" i="25"/>
  <c r="Q703" i="25"/>
  <c r="T719" i="25"/>
  <c r="Q767" i="25"/>
  <c r="T783" i="25"/>
  <c r="S799" i="25"/>
  <c r="T871" i="25"/>
  <c r="T935" i="25"/>
  <c r="T999" i="25"/>
  <c r="AR72" i="25"/>
  <c r="Q236" i="25"/>
  <c r="Q252" i="25"/>
  <c r="Q268" i="25"/>
  <c r="AF745" i="25"/>
  <c r="AR301" i="25"/>
  <c r="AR317" i="25"/>
  <c r="AR365" i="25"/>
  <c r="AN517" i="25"/>
  <c r="AD669" i="25"/>
  <c r="AD685" i="25"/>
  <c r="AQ717" i="25"/>
  <c r="AD861" i="25"/>
  <c r="AD957" i="25"/>
  <c r="T855" i="25"/>
  <c r="AM38" i="25"/>
  <c r="AF174" i="25"/>
  <c r="T687" i="25"/>
  <c r="T943" i="25"/>
  <c r="AF597" i="25"/>
  <c r="AE23" i="25"/>
  <c r="AD677" i="25"/>
  <c r="AM837" i="25"/>
  <c r="AF150" i="25"/>
  <c r="AF782" i="25"/>
  <c r="AR559" i="25"/>
  <c r="AD335" i="25"/>
  <c r="AM61" i="25"/>
  <c r="AF309" i="25"/>
  <c r="AF421" i="25"/>
  <c r="AE638" i="25"/>
  <c r="AN638" i="25"/>
  <c r="AF814" i="25"/>
  <c r="AD143" i="25"/>
  <c r="AE246" i="25"/>
  <c r="AF102" i="25"/>
  <c r="AD47" i="25"/>
  <c r="AD597" i="25"/>
  <c r="AM597" i="25"/>
  <c r="AM143" i="25"/>
  <c r="AE926" i="25"/>
  <c r="AQ885" i="25"/>
  <c r="AD837" i="25"/>
  <c r="AF38" i="25"/>
  <c r="AF182" i="25"/>
  <c r="AE974" i="25"/>
  <c r="AO159" i="25"/>
  <c r="AF159" i="25"/>
  <c r="AF830" i="25"/>
  <c r="AN319" i="25"/>
  <c r="AF401" i="25"/>
  <c r="AR6" i="25"/>
  <c r="AF533" i="25"/>
  <c r="AD869" i="25"/>
  <c r="AF86" i="25"/>
  <c r="AF375" i="25"/>
  <c r="AF910" i="25"/>
  <c r="AE878" i="25"/>
  <c r="AE54" i="25"/>
  <c r="AE39" i="25"/>
  <c r="AM611" i="25"/>
  <c r="AF271" i="25"/>
  <c r="AO271" i="25"/>
  <c r="AP351" i="25"/>
  <c r="AD351" i="25"/>
  <c r="AF423" i="25"/>
  <c r="AE575" i="25"/>
  <c r="AQ575" i="25"/>
  <c r="AR29" i="25"/>
  <c r="T37" i="25"/>
  <c r="AR77" i="25"/>
  <c r="AR109" i="25"/>
  <c r="T149" i="25"/>
  <c r="AR173" i="25"/>
  <c r="T277" i="25"/>
  <c r="T293" i="25"/>
  <c r="T309" i="25"/>
  <c r="AQ453" i="25"/>
  <c r="AO517" i="25"/>
  <c r="AN597" i="25"/>
  <c r="S677" i="25"/>
  <c r="AN685" i="25"/>
  <c r="AR733" i="25"/>
  <c r="S741" i="25"/>
  <c r="AR749" i="25"/>
  <c r="AN757" i="25"/>
  <c r="AP789" i="25"/>
  <c r="S869" i="25"/>
  <c r="AR877" i="25"/>
  <c r="S885" i="25"/>
  <c r="S901" i="25"/>
  <c r="S917" i="25"/>
  <c r="S933" i="25"/>
  <c r="S965" i="25"/>
  <c r="S981" i="25"/>
  <c r="P22" i="25"/>
  <c r="P38" i="25"/>
  <c r="P54" i="25"/>
  <c r="P70" i="25"/>
  <c r="P102" i="25"/>
  <c r="P118" i="25"/>
  <c r="P134" i="25"/>
  <c r="P150" i="25"/>
  <c r="P166" i="25"/>
  <c r="P182" i="25"/>
  <c r="P198" i="25"/>
  <c r="P214" i="25"/>
  <c r="P230" i="25"/>
  <c r="AF37" i="25"/>
  <c r="T69" i="25"/>
  <c r="AF101" i="25"/>
  <c r="T117" i="25"/>
  <c r="AR141" i="25"/>
  <c r="AF165" i="25"/>
  <c r="T181" i="25"/>
  <c r="T213" i="25"/>
  <c r="T261" i="25"/>
  <c r="AQ309" i="25"/>
  <c r="T325" i="25"/>
  <c r="T437" i="25"/>
  <c r="T453" i="25"/>
  <c r="T469" i="25"/>
  <c r="T485" i="25"/>
  <c r="P533" i="25"/>
  <c r="AR717" i="25"/>
  <c r="AO101" i="25"/>
  <c r="AP165" i="25"/>
  <c r="AO197" i="25"/>
  <c r="AO229" i="25"/>
  <c r="AP261" i="25"/>
  <c r="AP269" i="25"/>
  <c r="AO325" i="25"/>
  <c r="Q373" i="25"/>
  <c r="AO437" i="25"/>
  <c r="AO485" i="25"/>
  <c r="AO565" i="25"/>
  <c r="AM573" i="25"/>
  <c r="AR605" i="25"/>
  <c r="AM773" i="25"/>
  <c r="AP869" i="25"/>
  <c r="AP901" i="25"/>
  <c r="AP917" i="25"/>
  <c r="AP933" i="25"/>
  <c r="AM941" i="25"/>
  <c r="AM973" i="25"/>
  <c r="AP981" i="25"/>
  <c r="AE1005" i="25"/>
  <c r="AN102" i="25"/>
  <c r="AN150" i="25"/>
  <c r="AO158" i="25"/>
  <c r="AN182" i="25"/>
  <c r="AN198" i="25"/>
  <c r="AN214" i="25"/>
  <c r="AR85" i="25"/>
  <c r="AR125" i="25"/>
  <c r="T165" i="25"/>
  <c r="AR189" i="25"/>
  <c r="T197" i="25"/>
  <c r="T245" i="25"/>
  <c r="T373" i="25"/>
  <c r="T389" i="25"/>
  <c r="AQ469" i="25"/>
  <c r="AQ501" i="25"/>
  <c r="AO533" i="25"/>
  <c r="P565" i="25"/>
  <c r="P581" i="25"/>
  <c r="AR621" i="25"/>
  <c r="AR669" i="25"/>
  <c r="AO133" i="25"/>
  <c r="AO181" i="25"/>
  <c r="AP197" i="25"/>
  <c r="AR221" i="25"/>
  <c r="AO309" i="25"/>
  <c r="AP341" i="25"/>
  <c r="AO389" i="25"/>
  <c r="AR815" i="25"/>
  <c r="AQ439" i="25"/>
  <c r="AN261" i="25"/>
  <c r="AN277" i="25"/>
  <c r="AN293" i="25"/>
  <c r="AN341" i="25"/>
  <c r="AN357" i="25"/>
  <c r="AN453" i="25"/>
  <c r="AP613" i="25"/>
  <c r="S13" i="25"/>
  <c r="AR69" i="25"/>
  <c r="T101" i="25"/>
  <c r="AF117" i="25"/>
  <c r="AF181" i="25"/>
  <c r="AF213" i="25"/>
  <c r="T229" i="25"/>
  <c r="AQ325" i="25"/>
  <c r="T341" i="25"/>
  <c r="T357" i="25"/>
  <c r="T405" i="25"/>
  <c r="T421" i="25"/>
  <c r="P517" i="25"/>
  <c r="AO549" i="25"/>
  <c r="P549" i="25"/>
  <c r="AN613" i="25"/>
  <c r="AN709" i="25"/>
  <c r="AO37" i="25"/>
  <c r="AP85" i="25"/>
  <c r="AO117" i="25"/>
  <c r="AP133" i="25"/>
  <c r="AO165" i="25"/>
  <c r="AO213" i="25"/>
  <c r="AP213" i="25"/>
  <c r="AO277" i="25"/>
  <c r="AO341" i="25"/>
  <c r="AO357" i="25"/>
  <c r="AO405" i="25"/>
  <c r="AP45" i="25"/>
  <c r="AN149" i="25"/>
  <c r="AN213" i="25"/>
  <c r="AN13" i="25"/>
  <c r="AN45" i="25"/>
  <c r="AN61" i="25"/>
  <c r="AN77" i="25"/>
  <c r="AE77" i="25"/>
  <c r="AE93" i="25"/>
  <c r="AN109" i="25"/>
  <c r="AN125" i="25"/>
  <c r="AN141" i="25"/>
  <c r="AE141" i="25"/>
  <c r="AN157" i="25"/>
  <c r="AN173" i="25"/>
  <c r="AN189" i="25"/>
  <c r="AN205" i="25"/>
  <c r="AN237" i="25"/>
  <c r="AN253" i="25"/>
  <c r="AN269" i="25"/>
  <c r="AN285" i="25"/>
  <c r="AN301" i="25"/>
  <c r="AE317" i="25"/>
  <c r="AF317" i="25"/>
  <c r="AN333" i="25"/>
  <c r="AN349" i="25"/>
  <c r="AF349" i="25"/>
  <c r="AN397" i="25"/>
  <c r="AR397" i="25"/>
  <c r="AN413" i="25"/>
  <c r="AE474" i="25"/>
  <c r="Q510" i="25"/>
  <c r="AN518" i="25"/>
  <c r="Q526" i="25"/>
  <c r="S534" i="25"/>
  <c r="T558" i="25"/>
  <c r="AP558" i="25"/>
  <c r="T574" i="25"/>
  <c r="AE574" i="25"/>
  <c r="T606" i="25"/>
  <c r="AE606" i="25"/>
  <c r="P622" i="25"/>
  <c r="P654" i="25"/>
  <c r="P670" i="25"/>
  <c r="P686" i="25"/>
  <c r="P718" i="25"/>
  <c r="P734" i="25"/>
  <c r="P750" i="25"/>
  <c r="AN798" i="25"/>
  <c r="P830" i="25"/>
  <c r="P894" i="25"/>
  <c r="Q918" i="25"/>
  <c r="Q934" i="25"/>
  <c r="Q950" i="25"/>
  <c r="Q966" i="25"/>
  <c r="AR39" i="25"/>
  <c r="Q167" i="25"/>
  <c r="AO175" i="25"/>
  <c r="Q183" i="25"/>
  <c r="Q199" i="25"/>
  <c r="Q215" i="25"/>
  <c r="AN271" i="25"/>
  <c r="P359" i="25"/>
  <c r="P375" i="25"/>
  <c r="AO391" i="25"/>
  <c r="Q399" i="25"/>
  <c r="Q415" i="25"/>
  <c r="AN423" i="25"/>
  <c r="AN471" i="25"/>
  <c r="T495" i="25"/>
  <c r="Q551" i="25"/>
  <c r="T583" i="25"/>
  <c r="T599" i="25"/>
  <c r="Q919" i="25"/>
  <c r="Q983" i="25"/>
  <c r="S991" i="25"/>
  <c r="T16" i="25"/>
  <c r="T48" i="25"/>
  <c r="T80" i="25"/>
  <c r="T96" i="25"/>
  <c r="T112" i="25"/>
  <c r="T128" i="25"/>
  <c r="T144" i="25"/>
  <c r="T160" i="25"/>
  <c r="T176" i="25"/>
  <c r="S184" i="25"/>
  <c r="T192" i="25"/>
  <c r="T208" i="25"/>
  <c r="T224" i="25"/>
  <c r="T240" i="25"/>
  <c r="T256" i="25"/>
  <c r="T272" i="25"/>
  <c r="T288" i="25"/>
  <c r="T304" i="25"/>
  <c r="T320" i="25"/>
  <c r="T336" i="25"/>
  <c r="T352" i="25"/>
  <c r="T368" i="25"/>
  <c r="T384" i="25"/>
  <c r="T400" i="25"/>
  <c r="T416" i="25"/>
  <c r="T432" i="25"/>
  <c r="T448" i="25"/>
  <c r="T464" i="25"/>
  <c r="T480" i="25"/>
  <c r="T496" i="25"/>
  <c r="T512" i="25"/>
  <c r="T528" i="25"/>
  <c r="T560" i="25"/>
  <c r="P576" i="25"/>
  <c r="P592" i="25"/>
  <c r="Q600" i="25"/>
  <c r="Q616" i="25"/>
  <c r="S640" i="25"/>
  <c r="S656" i="25"/>
  <c r="S672" i="25"/>
  <c r="S688" i="25"/>
  <c r="S704" i="25"/>
  <c r="S720" i="25"/>
  <c r="S736" i="25"/>
  <c r="S752" i="25"/>
  <c r="S768" i="25"/>
  <c r="S784" i="25"/>
  <c r="S800" i="25"/>
  <c r="S816" i="25"/>
  <c r="AF824" i="25"/>
  <c r="S832" i="25"/>
  <c r="S848" i="25"/>
  <c r="T936" i="25"/>
  <c r="T952" i="25"/>
  <c r="T968" i="25"/>
  <c r="S25" i="25"/>
  <c r="S57" i="25"/>
  <c r="S73" i="25"/>
  <c r="T97" i="25"/>
  <c r="T129" i="25"/>
  <c r="P145" i="25"/>
  <c r="T177" i="25"/>
  <c r="P177" i="25"/>
  <c r="P193" i="25"/>
  <c r="S273" i="25"/>
  <c r="S289" i="25"/>
  <c r="S321" i="25"/>
  <c r="T361" i="25"/>
  <c r="T377" i="25"/>
  <c r="T393" i="25"/>
  <c r="Q465" i="25"/>
  <c r="Q481" i="25"/>
  <c r="Q497" i="25"/>
  <c r="Q513" i="25"/>
  <c r="S537" i="25"/>
  <c r="S553" i="25"/>
  <c r="T577" i="25"/>
  <c r="Q617" i="25"/>
  <c r="P649" i="25"/>
  <c r="Q657" i="25"/>
  <c r="S665" i="25"/>
  <c r="P713" i="25"/>
  <c r="Q721" i="25"/>
  <c r="S729" i="25"/>
  <c r="Q785" i="25"/>
  <c r="S857" i="25"/>
  <c r="P26" i="25"/>
  <c r="P42" i="25"/>
  <c r="P58" i="25"/>
  <c r="P74" i="25"/>
  <c r="P90" i="25"/>
  <c r="P106" i="25"/>
  <c r="P122" i="25"/>
  <c r="P138" i="25"/>
  <c r="P154" i="25"/>
  <c r="P170" i="25"/>
  <c r="P186" i="25"/>
  <c r="P202" i="25"/>
  <c r="P218" i="25"/>
  <c r="P234" i="25"/>
  <c r="P250" i="25"/>
  <c r="P266" i="25"/>
  <c r="P282" i="25"/>
  <c r="P298" i="25"/>
  <c r="P314" i="25"/>
  <c r="P330" i="25"/>
  <c r="P346" i="25"/>
  <c r="P362" i="25"/>
  <c r="P378" i="25"/>
  <c r="T394" i="25"/>
  <c r="P394" i="25"/>
  <c r="P410" i="25"/>
  <c r="P426" i="25"/>
  <c r="P442" i="25"/>
  <c r="P458" i="25"/>
  <c r="P474" i="25"/>
  <c r="P490" i="25"/>
  <c r="P506" i="25"/>
  <c r="P522" i="25"/>
  <c r="S554" i="25"/>
  <c r="AN294" i="25"/>
  <c r="AN310" i="25"/>
  <c r="AN422" i="25"/>
  <c r="AN654" i="25"/>
  <c r="AN193" i="25"/>
  <c r="AN106" i="25"/>
  <c r="AO861" i="25"/>
  <c r="AN429" i="25"/>
  <c r="AN445" i="25"/>
  <c r="AN461" i="25"/>
  <c r="AN477" i="25"/>
  <c r="AF477" i="25"/>
  <c r="AR493" i="25"/>
  <c r="AN525" i="25"/>
  <c r="AN541" i="25"/>
  <c r="AR549" i="25"/>
  <c r="AE557" i="25"/>
  <c r="AN573" i="25"/>
  <c r="AP605" i="25"/>
  <c r="AR613" i="25"/>
  <c r="AO661" i="25"/>
  <c r="AO677" i="25"/>
  <c r="AQ677" i="25"/>
  <c r="AO685" i="25"/>
  <c r="AO709" i="25"/>
  <c r="AO725" i="25"/>
  <c r="AO733" i="25"/>
  <c r="AO757" i="25"/>
  <c r="AQ757" i="25"/>
  <c r="AQ773" i="25"/>
  <c r="AF821" i="25"/>
  <c r="AQ821" i="25"/>
  <c r="AO845" i="25"/>
  <c r="AQ869" i="25"/>
  <c r="AF885" i="25"/>
  <c r="AF981" i="25"/>
  <c r="AE30" i="25"/>
  <c r="AE46" i="25"/>
  <c r="AR54" i="25"/>
  <c r="AR86" i="25"/>
  <c r="AM94" i="25"/>
  <c r="AM110" i="25"/>
  <c r="AQ110" i="25"/>
  <c r="AM126" i="25"/>
  <c r="AE126" i="25"/>
  <c r="AM174" i="25"/>
  <c r="AE174" i="25"/>
  <c r="AE190" i="25"/>
  <c r="AD206" i="25"/>
  <c r="AM254" i="25"/>
  <c r="AD270" i="25"/>
  <c r="AM286" i="25"/>
  <c r="AM318" i="25"/>
  <c r="AM334" i="25"/>
  <c r="AP334" i="25"/>
  <c r="AD350" i="25"/>
  <c r="AM366" i="25"/>
  <c r="AQ366" i="25"/>
  <c r="AD398" i="25"/>
  <c r="AR406" i="25"/>
  <c r="AD430" i="25"/>
  <c r="AM446" i="25"/>
  <c r="AD478" i="25"/>
  <c r="AQ502" i="25"/>
  <c r="AF510" i="25"/>
  <c r="AQ518" i="25"/>
  <c r="AO526" i="25"/>
  <c r="AF526" i="25"/>
  <c r="AM566" i="25"/>
  <c r="AE566" i="25"/>
  <c r="AP614" i="25"/>
  <c r="AR638" i="25"/>
  <c r="AM662" i="25"/>
  <c r="AP662" i="25"/>
  <c r="AR686" i="25"/>
  <c r="AM710" i="25"/>
  <c r="AP742" i="25"/>
  <c r="AM758" i="25"/>
  <c r="AM774" i="25"/>
  <c r="AM790" i="25"/>
  <c r="AR846" i="25"/>
  <c r="AN886" i="25"/>
  <c r="AM902" i="25"/>
  <c r="AQ910" i="25"/>
  <c r="AM934" i="25"/>
  <c r="AM7" i="25"/>
  <c r="AM15" i="25"/>
  <c r="AM23" i="25"/>
  <c r="AQ23" i="25"/>
  <c r="AO55" i="25"/>
  <c r="AR135" i="25"/>
  <c r="AF303" i="25"/>
  <c r="AE420" i="25"/>
  <c r="AE452" i="25"/>
  <c r="T578" i="25"/>
  <c r="S586" i="25"/>
  <c r="S602" i="25"/>
  <c r="S618" i="25"/>
  <c r="T642" i="25"/>
  <c r="S650" i="25"/>
  <c r="T658" i="25"/>
  <c r="S666" i="25"/>
  <c r="T674" i="25"/>
  <c r="S682" i="25"/>
  <c r="T690" i="25"/>
  <c r="T706" i="25"/>
  <c r="S714" i="25"/>
  <c r="T722" i="25"/>
  <c r="T738" i="25"/>
  <c r="S746" i="25"/>
  <c r="T754" i="25"/>
  <c r="T770" i="25"/>
  <c r="S778" i="25"/>
  <c r="T786" i="25"/>
  <c r="T818" i="25"/>
  <c r="T834" i="25"/>
  <c r="T850" i="25"/>
  <c r="S858" i="25"/>
  <c r="T866" i="25"/>
  <c r="AF866" i="25"/>
  <c r="T882" i="25"/>
  <c r="T898" i="25"/>
  <c r="T914" i="25"/>
  <c r="T930" i="25"/>
  <c r="T946" i="25"/>
  <c r="T962" i="25"/>
  <c r="T978" i="25"/>
  <c r="T994" i="25"/>
  <c r="S115" i="25"/>
  <c r="S131" i="25"/>
  <c r="S147" i="25"/>
  <c r="S163" i="25"/>
  <c r="S179" i="25"/>
  <c r="S195" i="25"/>
  <c r="S211" i="25"/>
  <c r="S227" i="25"/>
  <c r="S243" i="25"/>
  <c r="S259" i="25"/>
  <c r="S275" i="25"/>
  <c r="S291" i="25"/>
  <c r="S307" i="25"/>
  <c r="S323" i="25"/>
  <c r="S339" i="25"/>
  <c r="S355" i="25"/>
  <c r="S371" i="25"/>
  <c r="S387" i="25"/>
  <c r="S403" i="25"/>
  <c r="S419" i="25"/>
  <c r="S435" i="25"/>
  <c r="S451" i="25"/>
  <c r="S467" i="25"/>
  <c r="S483" i="25"/>
  <c r="S499" i="25"/>
  <c r="S515" i="25"/>
  <c r="T539" i="25"/>
  <c r="P555" i="25"/>
  <c r="Q579" i="25"/>
  <c r="Q595" i="25"/>
  <c r="T627" i="25"/>
  <c r="P771" i="25"/>
  <c r="P787" i="25"/>
  <c r="P803" i="25"/>
  <c r="P819" i="25"/>
  <c r="P835" i="25"/>
  <c r="P851" i="25"/>
  <c r="Q875" i="25"/>
  <c r="S979" i="25"/>
  <c r="T1003" i="25"/>
  <c r="Q108" i="25"/>
  <c r="Q124" i="25"/>
  <c r="Q140" i="25"/>
  <c r="P148" i="25"/>
  <c r="Q156" i="25"/>
  <c r="Q172" i="25"/>
  <c r="Q188" i="25"/>
  <c r="Q204" i="25"/>
  <c r="Q220" i="25"/>
  <c r="AN292" i="25"/>
  <c r="AR540" i="25"/>
  <c r="AE898" i="25"/>
  <c r="AO955" i="25"/>
  <c r="Q196" i="25"/>
  <c r="Q212" i="25"/>
  <c r="Q228" i="25"/>
  <c r="Q244" i="25"/>
  <c r="Q260" i="25"/>
  <c r="Q276" i="25"/>
  <c r="T284" i="25"/>
  <c r="T412" i="25"/>
  <c r="T476" i="25"/>
  <c r="P588" i="25"/>
  <c r="AP270" i="25"/>
  <c r="AQ190" i="25"/>
  <c r="AD45" i="25"/>
  <c r="AE237" i="25"/>
  <c r="AE253" i="25"/>
  <c r="AE269" i="25"/>
  <c r="AE285" i="25"/>
  <c r="Q293" i="25"/>
  <c r="AD301" i="25"/>
  <c r="Q325" i="25"/>
  <c r="Q341" i="25"/>
  <c r="AE349" i="25"/>
  <c r="Q357" i="25"/>
  <c r="AD381" i="25"/>
  <c r="AE381" i="25"/>
  <c r="Q389" i="25"/>
  <c r="Q405" i="25"/>
  <c r="Q421" i="25"/>
  <c r="Q437" i="25"/>
  <c r="Q453" i="25"/>
  <c r="Q469" i="25"/>
  <c r="Q485" i="25"/>
  <c r="AR517" i="25"/>
  <c r="Q549" i="25"/>
  <c r="P573" i="25"/>
  <c r="Q581" i="25"/>
  <c r="AN621" i="25"/>
  <c r="T629" i="25"/>
  <c r="Q637" i="25"/>
  <c r="AF645" i="25"/>
  <c r="AF693" i="25"/>
  <c r="AF709" i="25"/>
  <c r="AF725" i="25"/>
  <c r="S781" i="25"/>
  <c r="AN789" i="25"/>
  <c r="AE821" i="25"/>
  <c r="AN837" i="25"/>
  <c r="AF837" i="25"/>
  <c r="S861" i="25"/>
  <c r="S877" i="25"/>
  <c r="S893" i="25"/>
  <c r="AE901" i="25"/>
  <c r="P901" i="25"/>
  <c r="S909" i="25"/>
  <c r="P917" i="25"/>
  <c r="S925" i="25"/>
  <c r="P933" i="25"/>
  <c r="S941" i="25"/>
  <c r="P949" i="25"/>
  <c r="S957" i="25"/>
  <c r="P965" i="25"/>
  <c r="S973" i="25"/>
  <c r="P981" i="25"/>
  <c r="AE397" i="25"/>
  <c r="AE413" i="25"/>
  <c r="AP349" i="25"/>
  <c r="AD742" i="25"/>
  <c r="AO17" i="25"/>
  <c r="AD821" i="25"/>
  <c r="AD727" i="25"/>
  <c r="AN546" i="25"/>
  <c r="AD919" i="25"/>
  <c r="AM727" i="25"/>
  <c r="AD573" i="25"/>
  <c r="AP437" i="25"/>
  <c r="AP293" i="25"/>
  <c r="AR303" i="25"/>
  <c r="AO21" i="25"/>
  <c r="AQ37" i="25"/>
  <c r="AM45" i="25"/>
  <c r="AO53" i="25"/>
  <c r="AQ69" i="25"/>
  <c r="AO85" i="25"/>
  <c r="AM125" i="25"/>
  <c r="AQ197" i="25"/>
  <c r="AM205" i="25"/>
  <c r="AQ213" i="25"/>
  <c r="AM253" i="25"/>
  <c r="AF261" i="25"/>
  <c r="AM269" i="25"/>
  <c r="AF277" i="25"/>
  <c r="AR293" i="25"/>
  <c r="AR325" i="25"/>
  <c r="AF341" i="25"/>
  <c r="AR253" i="25"/>
  <c r="AN629" i="25"/>
  <c r="AN653" i="25"/>
  <c r="AE669" i="25"/>
  <c r="AN701" i="25"/>
  <c r="AE733" i="25"/>
  <c r="AE749" i="25"/>
  <c r="AN797" i="25"/>
  <c r="AN813" i="25"/>
  <c r="AO821" i="25"/>
  <c r="AO837" i="25"/>
  <c r="AE861" i="25"/>
  <c r="AN893" i="25"/>
  <c r="P909" i="25"/>
  <c r="AE925" i="25"/>
  <c r="P925" i="25"/>
  <c r="AN941" i="25"/>
  <c r="P941" i="25"/>
  <c r="AE957" i="25"/>
  <c r="P957" i="25"/>
  <c r="P973" i="25"/>
  <c r="AE989" i="25"/>
  <c r="P989" i="25"/>
  <c r="AO1005" i="25"/>
  <c r="AF6" i="25"/>
  <c r="AQ30" i="25"/>
  <c r="AO38" i="25"/>
  <c r="AO54" i="25"/>
  <c r="AO70" i="25"/>
  <c r="Q78" i="25"/>
  <c r="AO118" i="25"/>
  <c r="AO134" i="25"/>
  <c r="AO150" i="25"/>
  <c r="AO166" i="25"/>
  <c r="AO182" i="25"/>
  <c r="AO198" i="25"/>
  <c r="AO246" i="25"/>
  <c r="AR246" i="25"/>
  <c r="AO262" i="25"/>
  <c r="AR278" i="25"/>
  <c r="AF310" i="25"/>
  <c r="AF326" i="25"/>
  <c r="AQ350" i="25"/>
  <c r="AQ382" i="25"/>
  <c r="AO390" i="25"/>
  <c r="AF390" i="25"/>
  <c r="AQ398" i="25"/>
  <c r="AQ29" i="25"/>
  <c r="AQ45" i="25"/>
  <c r="AR461" i="25"/>
  <c r="AQ557" i="25"/>
  <c r="AQ126" i="25"/>
  <c r="AR477" i="25"/>
  <c r="AE429" i="25"/>
  <c r="AR237" i="25"/>
  <c r="AM206" i="25"/>
  <c r="AQ93" i="25"/>
  <c r="AQ125" i="25"/>
  <c r="AR333" i="25"/>
  <c r="AR349" i="25"/>
  <c r="Q501" i="25"/>
  <c r="AF1001" i="25"/>
  <c r="AO13" i="25"/>
  <c r="AO45" i="25"/>
  <c r="AO61" i="25"/>
  <c r="AP61" i="25"/>
  <c r="AP77" i="25"/>
  <c r="AO109" i="25"/>
  <c r="AO141" i="25"/>
  <c r="AO157" i="25"/>
  <c r="AO173" i="25"/>
  <c r="AO189" i="25"/>
  <c r="AQ205" i="25"/>
  <c r="AO237" i="25"/>
  <c r="AQ237" i="25"/>
  <c r="AF253" i="25"/>
  <c r="AO269" i="25"/>
  <c r="Q309" i="25"/>
  <c r="AQ317" i="25"/>
  <c r="AO333" i="25"/>
  <c r="AF365" i="25"/>
  <c r="AQ365" i="25"/>
  <c r="AO373" i="25"/>
  <c r="AO381" i="25"/>
  <c r="AQ381" i="25"/>
  <c r="AO397" i="25"/>
  <c r="AO445" i="25"/>
  <c r="AF461" i="25"/>
  <c r="AF557" i="25"/>
  <c r="Q621" i="25"/>
  <c r="S989" i="25"/>
  <c r="P997" i="25"/>
  <c r="S1005" i="25"/>
  <c r="P14" i="25"/>
  <c r="AO30" i="25"/>
  <c r="P30" i="25"/>
  <c r="P46" i="25"/>
  <c r="P62" i="25"/>
  <c r="P78" i="25"/>
  <c r="AO94" i="25"/>
  <c r="P94" i="25"/>
  <c r="AO126" i="25"/>
  <c r="P126" i="25"/>
  <c r="P142" i="25"/>
  <c r="P158" i="25"/>
  <c r="P174" i="25"/>
  <c r="P190" i="25"/>
  <c r="AO206" i="25"/>
  <c r="P206" i="25"/>
  <c r="P222" i="25"/>
  <c r="AF238" i="25"/>
  <c r="Q246" i="25"/>
  <c r="AO254" i="25"/>
  <c r="AF254" i="25"/>
  <c r="AQ278" i="25"/>
  <c r="AO286" i="25"/>
  <c r="AF286" i="25"/>
  <c r="AO334" i="25"/>
  <c r="AO350" i="25"/>
  <c r="AQ390" i="25"/>
  <c r="AO430" i="25"/>
  <c r="Q502" i="25"/>
  <c r="AE518" i="25"/>
  <c r="Q518" i="25"/>
  <c r="T534" i="25"/>
  <c r="T550" i="25"/>
  <c r="AD550" i="25"/>
  <c r="Q558" i="25"/>
  <c r="T566" i="25"/>
  <c r="AD566" i="25"/>
  <c r="S574" i="25"/>
  <c r="T582" i="25"/>
  <c r="AF598" i="25"/>
  <c r="P614" i="25"/>
  <c r="P630" i="25"/>
  <c r="P646" i="25"/>
  <c r="P662" i="25"/>
  <c r="AO678" i="25"/>
  <c r="P678" i="25"/>
  <c r="P694" i="25"/>
  <c r="P710" i="25"/>
  <c r="P726" i="25"/>
  <c r="P742" i="25"/>
  <c r="AP774" i="25"/>
  <c r="AD806" i="25"/>
  <c r="AP838" i="25"/>
  <c r="AP854" i="25"/>
  <c r="S870" i="25"/>
  <c r="AP870" i="25"/>
  <c r="AP886" i="25"/>
  <c r="S902" i="25"/>
  <c r="S918" i="25"/>
  <c r="S934" i="25"/>
  <c r="T942" i="25"/>
  <c r="S950" i="25"/>
  <c r="T958" i="25"/>
  <c r="S966" i="25"/>
  <c r="T974" i="25"/>
  <c r="P974" i="25"/>
  <c r="T231" i="25"/>
  <c r="P23" i="25"/>
  <c r="T103" i="25"/>
  <c r="T223" i="25"/>
  <c r="AR271" i="25"/>
  <c r="AE303" i="25"/>
  <c r="AF319" i="25"/>
  <c r="P423" i="25"/>
  <c r="P455" i="25"/>
  <c r="P471" i="25"/>
  <c r="T559" i="25"/>
  <c r="T839" i="25"/>
  <c r="P839" i="25"/>
  <c r="T903" i="25"/>
  <c r="T967" i="25"/>
  <c r="Q975" i="25"/>
  <c r="T423" i="25"/>
  <c r="T647" i="25"/>
  <c r="T671" i="25"/>
  <c r="T711" i="25"/>
  <c r="T735" i="25"/>
  <c r="T775" i="25"/>
  <c r="T799" i="25"/>
  <c r="T887" i="25"/>
  <c r="T951" i="25"/>
  <c r="AO645" i="25"/>
  <c r="Q1005" i="25"/>
  <c r="AE718" i="25"/>
  <c r="T695" i="25"/>
  <c r="T759" i="25"/>
  <c r="T823" i="25"/>
  <c r="T847" i="25"/>
  <c r="T911" i="25"/>
  <c r="T975" i="25"/>
  <c r="S216" i="25"/>
  <c r="S232" i="25"/>
  <c r="S248" i="25"/>
  <c r="S264" i="25"/>
  <c r="S280" i="25"/>
  <c r="S296" i="25"/>
  <c r="S312" i="25"/>
  <c r="S328" i="25"/>
  <c r="S344" i="25"/>
  <c r="S360" i="25"/>
  <c r="S376" i="25"/>
  <c r="S392" i="25"/>
  <c r="S408" i="25"/>
  <c r="S424" i="25"/>
  <c r="S440" i="25"/>
  <c r="S456" i="25"/>
  <c r="AF406" i="25"/>
  <c r="AO422" i="25"/>
  <c r="AF422" i="25"/>
  <c r="AO438" i="25"/>
  <c r="AF438" i="25"/>
  <c r="AO454" i="25"/>
  <c r="AO486" i="25"/>
  <c r="Q550" i="25"/>
  <c r="Q566" i="25"/>
  <c r="Q582" i="25"/>
  <c r="AO654" i="25"/>
  <c r="AO702" i="25"/>
  <c r="AO718" i="25"/>
  <c r="AF766" i="25"/>
  <c r="AP846" i="25"/>
  <c r="S878" i="25"/>
  <c r="AQ886" i="25"/>
  <c r="S894" i="25"/>
  <c r="AO910" i="25"/>
  <c r="T918" i="25"/>
  <c r="S926" i="25"/>
  <c r="T934" i="25"/>
  <c r="S942" i="25"/>
  <c r="T950" i="25"/>
  <c r="S958" i="25"/>
  <c r="T966" i="25"/>
  <c r="T982" i="25"/>
  <c r="P982" i="25"/>
  <c r="S990" i="25"/>
  <c r="P998" i="25"/>
  <c r="AF15" i="25"/>
  <c r="P15" i="25"/>
  <c r="P31" i="25"/>
  <c r="AE47" i="25"/>
  <c r="AN63" i="25"/>
  <c r="T183" i="25"/>
  <c r="S199" i="25"/>
  <c r="T215" i="25"/>
  <c r="S231" i="25"/>
  <c r="P231" i="25"/>
  <c r="AO247" i="25"/>
  <c r="S263" i="25"/>
  <c r="AF263" i="25"/>
  <c r="S279" i="25"/>
  <c r="AE295" i="25"/>
  <c r="S311" i="25"/>
  <c r="T399" i="25"/>
  <c r="T415" i="25"/>
  <c r="S431" i="25"/>
  <c r="P431" i="25"/>
  <c r="S447" i="25"/>
  <c r="P447" i="25"/>
  <c r="S463" i="25"/>
  <c r="P463" i="25"/>
  <c r="S543" i="25"/>
  <c r="S615" i="25"/>
  <c r="S631" i="25"/>
  <c r="S671" i="25"/>
  <c r="P679" i="25"/>
  <c r="S695" i="25"/>
  <c r="S735" i="25"/>
  <c r="P743" i="25"/>
  <c r="S759" i="25"/>
  <c r="P783" i="25"/>
  <c r="Q855" i="25"/>
  <c r="P871" i="25"/>
  <c r="R871" i="25" s="1"/>
  <c r="P935" i="25"/>
  <c r="R935" i="25" s="1"/>
  <c r="Q967" i="25"/>
  <c r="S975" i="25"/>
  <c r="T984" i="25"/>
  <c r="P161" i="25"/>
  <c r="T806" i="25"/>
  <c r="AR7" i="25"/>
  <c r="P439" i="25"/>
  <c r="Q685" i="25"/>
  <c r="AD701" i="25"/>
  <c r="AR709" i="25"/>
  <c r="AD781" i="25"/>
  <c r="AM845" i="25"/>
  <c r="AN22" i="25"/>
  <c r="Q574" i="25"/>
  <c r="S886" i="25"/>
  <c r="S103" i="25"/>
  <c r="S135" i="25"/>
  <c r="S151" i="25"/>
  <c r="S367" i="25"/>
  <c r="S383" i="25"/>
  <c r="P896" i="25"/>
  <c r="P912" i="25"/>
  <c r="P928" i="25"/>
  <c r="P944" i="25"/>
  <c r="Q145" i="25"/>
  <c r="Q177" i="25"/>
  <c r="Q193" i="25"/>
  <c r="AR209" i="25"/>
  <c r="T337" i="25"/>
  <c r="T553" i="25"/>
  <c r="P769" i="25"/>
  <c r="S785" i="25"/>
  <c r="P833" i="25"/>
  <c r="S849" i="25"/>
  <c r="P897" i="25"/>
  <c r="Q905" i="25"/>
  <c r="S913" i="25"/>
  <c r="P961" i="25"/>
  <c r="Q282" i="25"/>
  <c r="Q298" i="25"/>
  <c r="Q314" i="25"/>
  <c r="Q346" i="25"/>
  <c r="Q362" i="25"/>
  <c r="Q378" i="25"/>
  <c r="Q394" i="25"/>
  <c r="Q410" i="25"/>
  <c r="Q426" i="25"/>
  <c r="Q442" i="25"/>
  <c r="Q474" i="25"/>
  <c r="Q490" i="25"/>
  <c r="Q506" i="25"/>
  <c r="T554" i="25"/>
  <c r="T570" i="25"/>
  <c r="T586" i="25"/>
  <c r="T602" i="25"/>
  <c r="AF179" i="25"/>
  <c r="P275" i="25"/>
  <c r="P339" i="25"/>
  <c r="AF451" i="25"/>
  <c r="Q555" i="25"/>
  <c r="S875" i="25"/>
  <c r="S891" i="25"/>
  <c r="AN947" i="25"/>
  <c r="P524" i="25"/>
  <c r="P540" i="25"/>
  <c r="T556" i="25"/>
  <c r="P556" i="25"/>
  <c r="T572" i="25"/>
  <c r="P572" i="25"/>
  <c r="T588" i="25"/>
  <c r="P604" i="25"/>
  <c r="T620" i="25"/>
  <c r="P620" i="25"/>
  <c r="T636" i="25"/>
  <c r="P636" i="25"/>
  <c r="P668" i="25"/>
  <c r="P684" i="25"/>
  <c r="P700" i="25"/>
  <c r="P716" i="25"/>
  <c r="T732" i="25"/>
  <c r="P732" i="25"/>
  <c r="P748" i="25"/>
  <c r="P764" i="25"/>
  <c r="AN556" i="25"/>
  <c r="P972" i="25"/>
  <c r="S472" i="25"/>
  <c r="S488" i="25"/>
  <c r="S504" i="25"/>
  <c r="S520" i="25"/>
  <c r="S536" i="25"/>
  <c r="S552" i="25"/>
  <c r="T576" i="25"/>
  <c r="T592" i="25"/>
  <c r="P608" i="25"/>
  <c r="P624" i="25"/>
  <c r="Q632" i="25"/>
  <c r="Q648" i="25"/>
  <c r="Q664" i="25"/>
  <c r="Q696" i="25"/>
  <c r="Q712" i="25"/>
  <c r="Q744" i="25"/>
  <c r="Q808" i="25"/>
  <c r="S896" i="25"/>
  <c r="S912" i="25"/>
  <c r="T1000" i="25"/>
  <c r="P9" i="25"/>
  <c r="Q17" i="25"/>
  <c r="S105" i="25"/>
  <c r="S121" i="25"/>
  <c r="S137" i="25"/>
  <c r="T145" i="25"/>
  <c r="T161" i="25"/>
  <c r="T193" i="25"/>
  <c r="P209" i="25"/>
  <c r="P225" i="25"/>
  <c r="Q297" i="25"/>
  <c r="Q313" i="25"/>
  <c r="Q329" i="25"/>
  <c r="S337" i="25"/>
  <c r="S353" i="25"/>
  <c r="S385" i="25"/>
  <c r="T425" i="25"/>
  <c r="T441" i="25"/>
  <c r="T457" i="25"/>
  <c r="P521" i="25"/>
  <c r="Q529" i="25"/>
  <c r="Q545" i="25"/>
  <c r="S569" i="25"/>
  <c r="P593" i="25"/>
  <c r="P609" i="25"/>
  <c r="Q633" i="25"/>
  <c r="W633" i="25" s="1"/>
  <c r="S641" i="25"/>
  <c r="T490" i="25"/>
  <c r="T506" i="25"/>
  <c r="T522" i="25"/>
  <c r="P538" i="25"/>
  <c r="S12" i="25"/>
  <c r="S28" i="25"/>
  <c r="S44" i="25"/>
  <c r="S60" i="25"/>
  <c r="S76" i="25"/>
  <c r="T100" i="25"/>
  <c r="T132" i="25"/>
  <c r="T148" i="25"/>
  <c r="T164" i="25"/>
  <c r="T196" i="25"/>
  <c r="T212" i="25"/>
  <c r="T228" i="25"/>
  <c r="T260" i="25"/>
  <c r="T276" i="25"/>
  <c r="T292" i="25"/>
  <c r="T324" i="25"/>
  <c r="T340" i="25"/>
  <c r="T356" i="25"/>
  <c r="T388" i="25"/>
  <c r="T404" i="25"/>
  <c r="T420" i="25"/>
  <c r="T452" i="25"/>
  <c r="T468" i="25"/>
  <c r="T484" i="25"/>
  <c r="T516" i="25"/>
  <c r="T644" i="25"/>
  <c r="T660" i="25"/>
  <c r="T676" i="25"/>
  <c r="T692" i="25"/>
  <c r="T708" i="25"/>
  <c r="T724" i="25"/>
  <c r="P932" i="25"/>
  <c r="P948" i="25"/>
  <c r="P964" i="25"/>
  <c r="T409" i="25"/>
  <c r="AO170" i="25"/>
  <c r="AO282" i="25"/>
  <c r="S634" i="25"/>
  <c r="S762" i="25"/>
  <c r="S794" i="25"/>
  <c r="S810" i="25"/>
  <c r="S826" i="25"/>
  <c r="S842" i="25"/>
  <c r="S906" i="25"/>
  <c r="S50" i="25"/>
  <c r="S82" i="25"/>
  <c r="S18" i="25"/>
  <c r="AD959" i="25"/>
  <c r="T133" i="25"/>
  <c r="AM133" i="25"/>
  <c r="AR685" i="25"/>
  <c r="AF685" i="25"/>
  <c r="AR957" i="25"/>
  <c r="AF717" i="25"/>
  <c r="AE941" i="25"/>
  <c r="AM933" i="25"/>
  <c r="AN181" i="25"/>
  <c r="AR37" i="25"/>
  <c r="AF61" i="25"/>
  <c r="AM109" i="25"/>
  <c r="AF125" i="25"/>
  <c r="AF157" i="25"/>
  <c r="AR165" i="25"/>
  <c r="AM173" i="25"/>
  <c r="AD173" i="25"/>
  <c r="AF173" i="25"/>
  <c r="AR21" i="25"/>
  <c r="AF21" i="25"/>
  <c r="Q493" i="25"/>
  <c r="AP493" i="25"/>
  <c r="AO681" i="25"/>
  <c r="AN133" i="25"/>
  <c r="AN165" i="25"/>
  <c r="AN197" i="25"/>
  <c r="AF29" i="25"/>
  <c r="AR53" i="25"/>
  <c r="AF77" i="25"/>
  <c r="AF109" i="25"/>
  <c r="AF941" i="25"/>
  <c r="AD517" i="25"/>
  <c r="AR261" i="25"/>
  <c r="AN53" i="25"/>
  <c r="AN117" i="25"/>
  <c r="AF93" i="25"/>
  <c r="AD767" i="25"/>
  <c r="AM117" i="25"/>
  <c r="AO461" i="25"/>
  <c r="AP149" i="25"/>
  <c r="AQ357" i="25"/>
  <c r="AE37" i="25"/>
  <c r="AE69" i="25"/>
  <c r="AE101" i="25"/>
  <c r="AE373" i="25"/>
  <c r="AE389" i="25"/>
  <c r="AF1005" i="25"/>
  <c r="AF833" i="25"/>
  <c r="AO833" i="25"/>
  <c r="P86" i="25"/>
  <c r="AD86" i="25"/>
  <c r="AN533" i="25"/>
  <c r="AN549" i="25"/>
  <c r="AR573" i="25"/>
  <c r="AE621" i="25"/>
  <c r="AQ637" i="25"/>
  <c r="AQ653" i="25"/>
  <c r="Q677" i="25"/>
  <c r="AE685" i="25"/>
  <c r="AQ13" i="25"/>
  <c r="S21" i="25"/>
  <c r="S37" i="25"/>
  <c r="AE45" i="25"/>
  <c r="S53" i="25"/>
  <c r="AE61" i="25"/>
  <c r="S69" i="25"/>
  <c r="S85" i="25"/>
  <c r="S101" i="25"/>
  <c r="U101" i="25" s="1"/>
  <c r="S117" i="25"/>
  <c r="AE125" i="25"/>
  <c r="S133" i="25"/>
  <c r="S149" i="25"/>
  <c r="S165" i="25"/>
  <c r="S181" i="25"/>
  <c r="S197" i="25"/>
  <c r="S213" i="25"/>
  <c r="AE221" i="25"/>
  <c r="S229" i="25"/>
  <c r="AF237" i="25"/>
  <c r="S245" i="25"/>
  <c r="S261" i="25"/>
  <c r="AF269" i="25"/>
  <c r="S277" i="25"/>
  <c r="S293" i="25"/>
  <c r="AE301" i="25"/>
  <c r="S325" i="25"/>
  <c r="AF333" i="25"/>
  <c r="S341" i="25"/>
  <c r="S357" i="25"/>
  <c r="AF381" i="25"/>
  <c r="S389" i="25"/>
  <c r="S405" i="25"/>
  <c r="U405" i="25" s="1"/>
  <c r="S421" i="25"/>
  <c r="U421" i="25" s="1"/>
  <c r="S437" i="25"/>
  <c r="S453" i="25"/>
  <c r="S469" i="25"/>
  <c r="S485" i="25"/>
  <c r="T509" i="25"/>
  <c r="AE525" i="25"/>
  <c r="AE541" i="25"/>
  <c r="AF205" i="25"/>
  <c r="AR229" i="25"/>
  <c r="AM309" i="25"/>
  <c r="T461" i="25"/>
  <c r="T477" i="25"/>
  <c r="AQ493" i="25"/>
  <c r="S501" i="25"/>
  <c r="P509" i="25"/>
  <c r="P525" i="25"/>
  <c r="AO541" i="25"/>
  <c r="P541" i="25"/>
  <c r="AN749" i="25"/>
  <c r="AQ429" i="25"/>
  <c r="T445" i="25"/>
  <c r="AQ477" i="25"/>
  <c r="AO557" i="25"/>
  <c r="P557" i="25"/>
  <c r="AN605" i="25"/>
  <c r="S653" i="25"/>
  <c r="P110" i="25"/>
  <c r="AD110" i="25"/>
  <c r="AD895" i="25"/>
  <c r="AD222" i="25"/>
  <c r="AF221" i="25"/>
  <c r="AE701" i="25"/>
  <c r="AQ733" i="25"/>
  <c r="Q741" i="25"/>
  <c r="AQ749" i="25"/>
  <c r="Q805" i="25"/>
  <c r="AN821" i="25"/>
  <c r="AE845" i="25"/>
  <c r="AN853" i="25"/>
  <c r="AQ877" i="25"/>
  <c r="AE893" i="25"/>
  <c r="Q965" i="25"/>
  <c r="S997" i="25"/>
  <c r="AN6" i="25"/>
  <c r="AF14" i="25"/>
  <c r="AF190" i="25"/>
  <c r="T646" i="25"/>
  <c r="T678" i="25"/>
  <c r="T694" i="25"/>
  <c r="T710" i="25"/>
  <c r="T726" i="25"/>
  <c r="T742" i="25"/>
  <c r="T758" i="25"/>
  <c r="T774" i="25"/>
  <c r="T822" i="25"/>
  <c r="T838" i="25"/>
  <c r="T854" i="25"/>
  <c r="T870" i="25"/>
  <c r="T902" i="25"/>
  <c r="P918" i="25"/>
  <c r="R918" i="25" s="1"/>
  <c r="P934" i="25"/>
  <c r="P950" i="25"/>
  <c r="P966" i="25"/>
  <c r="S95" i="25"/>
  <c r="P167" i="25"/>
  <c r="P183" i="25"/>
  <c r="T199" i="25"/>
  <c r="P199" i="25"/>
  <c r="P215" i="25"/>
  <c r="S519" i="25"/>
  <c r="P551" i="25"/>
  <c r="S567" i="25"/>
  <c r="S583" i="25"/>
  <c r="T679" i="25"/>
  <c r="P703" i="25"/>
  <c r="T743" i="25"/>
  <c r="P767" i="25"/>
  <c r="T807" i="25"/>
  <c r="S863" i="25"/>
  <c r="P983" i="25"/>
  <c r="S999" i="25"/>
  <c r="P240" i="25"/>
  <c r="P256" i="25"/>
  <c r="P272" i="25"/>
  <c r="P288" i="25"/>
  <c r="P304" i="25"/>
  <c r="P320" i="25"/>
  <c r="P336" i="25"/>
  <c r="P416" i="25"/>
  <c r="P432" i="25"/>
  <c r="P448" i="25"/>
  <c r="P464" i="25"/>
  <c r="P480" i="25"/>
  <c r="P496" i="25"/>
  <c r="P512" i="25"/>
  <c r="P528" i="25"/>
  <c r="T544" i="25"/>
  <c r="P544" i="25"/>
  <c r="P560" i="25"/>
  <c r="Q584" i="25"/>
  <c r="S608" i="25"/>
  <c r="T632" i="25"/>
  <c r="T648" i="25"/>
  <c r="T664" i="25"/>
  <c r="T680" i="25"/>
  <c r="T696" i="25"/>
  <c r="T712" i="25"/>
  <c r="T728" i="25"/>
  <c r="T744" i="25"/>
  <c r="T760" i="25"/>
  <c r="T776" i="25"/>
  <c r="T792" i="25"/>
  <c r="T808" i="25"/>
  <c r="AN16" i="25"/>
  <c r="AN128" i="25"/>
  <c r="AN240" i="25"/>
  <c r="AO824" i="25"/>
  <c r="S565" i="25"/>
  <c r="AE573" i="25"/>
  <c r="AN637" i="25"/>
  <c r="AO669" i="25"/>
  <c r="AO749" i="25"/>
  <c r="AO853" i="25"/>
  <c r="AO885" i="25"/>
  <c r="AO901" i="25"/>
  <c r="AO917" i="25"/>
  <c r="AQ917" i="25"/>
  <c r="AN925" i="25"/>
  <c r="AO933" i="25"/>
  <c r="Q949" i="25"/>
  <c r="AO981" i="25"/>
  <c r="AN989" i="25"/>
  <c r="AE62" i="25"/>
  <c r="AE110" i="25"/>
  <c r="AR150" i="25"/>
  <c r="AE350" i="25"/>
  <c r="AE382" i="25"/>
  <c r="AR422" i="25"/>
  <c r="AR454" i="25"/>
  <c r="AR486" i="25"/>
  <c r="P990" i="25"/>
  <c r="S119" i="25"/>
  <c r="T167" i="25"/>
  <c r="T239" i="25"/>
  <c r="T255" i="25"/>
  <c r="T271" i="25"/>
  <c r="Q287" i="25"/>
  <c r="S303" i="25"/>
  <c r="S319" i="25"/>
  <c r="S335" i="25"/>
  <c r="T455" i="25"/>
  <c r="T471" i="25"/>
  <c r="S487" i="25"/>
  <c r="S503" i="25"/>
  <c r="S639" i="25"/>
  <c r="Q647" i="25"/>
  <c r="S703" i="25"/>
  <c r="Q711" i="25"/>
  <c r="S767" i="25"/>
  <c r="Q775" i="25"/>
  <c r="S807" i="25"/>
  <c r="Q927" i="25"/>
  <c r="P758" i="25"/>
  <c r="Q910" i="25"/>
  <c r="T926" i="25"/>
  <c r="Q926" i="25"/>
  <c r="Q942" i="25"/>
  <c r="Q958" i="25"/>
  <c r="AN998" i="25"/>
  <c r="AQ111" i="25"/>
  <c r="T175" i="25"/>
  <c r="Q175" i="25"/>
  <c r="T191" i="25"/>
  <c r="Q191" i="25"/>
  <c r="T207" i="25"/>
  <c r="Q207" i="25"/>
  <c r="Q223" i="25"/>
  <c r="P367" i="25"/>
  <c r="P383" i="25"/>
  <c r="Q391" i="25"/>
  <c r="T407" i="25"/>
  <c r="Q407" i="25"/>
  <c r="AN431" i="25"/>
  <c r="Q439" i="25"/>
  <c r="AN503" i="25"/>
  <c r="S535" i="25"/>
  <c r="P559" i="25"/>
  <c r="T575" i="25"/>
  <c r="T591" i="25"/>
  <c r="S623" i="25"/>
  <c r="P647" i="25"/>
  <c r="S663" i="25"/>
  <c r="Q671" i="25"/>
  <c r="P711" i="25"/>
  <c r="S727" i="25"/>
  <c r="Q735" i="25"/>
  <c r="Q799" i="25"/>
  <c r="Q823" i="25"/>
  <c r="S855" i="25"/>
  <c r="P863" i="25"/>
  <c r="Q887" i="25"/>
  <c r="S895" i="25"/>
  <c r="P927" i="25"/>
  <c r="Q951" i="25"/>
  <c r="T8" i="25"/>
  <c r="Q16" i="25"/>
  <c r="T24" i="25"/>
  <c r="T40" i="25"/>
  <c r="T56" i="25"/>
  <c r="T72" i="25"/>
  <c r="T88" i="25"/>
  <c r="T104" i="25"/>
  <c r="T120" i="25"/>
  <c r="T136" i="25"/>
  <c r="T152" i="25"/>
  <c r="T168" i="25"/>
  <c r="T200" i="25"/>
  <c r="AF200" i="25"/>
  <c r="T216" i="25"/>
  <c r="T232" i="25"/>
  <c r="T248" i="25"/>
  <c r="T264" i="25"/>
  <c r="T280" i="25"/>
  <c r="T296" i="25"/>
  <c r="AF296" i="25"/>
  <c r="T312" i="25"/>
  <c r="T328" i="25"/>
  <c r="T344" i="25"/>
  <c r="T360" i="25"/>
  <c r="T376" i="25"/>
  <c r="T392" i="25"/>
  <c r="T408" i="25"/>
  <c r="T424" i="25"/>
  <c r="T440" i="25"/>
  <c r="T456" i="25"/>
  <c r="T472" i="25"/>
  <c r="T488" i="25"/>
  <c r="T504" i="25"/>
  <c r="T520" i="25"/>
  <c r="T536" i="25"/>
  <c r="AD61" i="25"/>
  <c r="AO253" i="25"/>
  <c r="AO317" i="25"/>
  <c r="AR341" i="25"/>
  <c r="AR389" i="25"/>
  <c r="AO477" i="25"/>
  <c r="T517" i="25"/>
  <c r="T533" i="25"/>
  <c r="T549" i="25"/>
  <c r="T565" i="25"/>
  <c r="T581" i="25"/>
  <c r="AQ581" i="25"/>
  <c r="Q653" i="25"/>
  <c r="AE677" i="25"/>
  <c r="Q781" i="25"/>
  <c r="Q909" i="25"/>
  <c r="Q989" i="25"/>
  <c r="T638" i="25"/>
  <c r="T670" i="25"/>
  <c r="T686" i="25"/>
  <c r="T702" i="25"/>
  <c r="T718" i="25"/>
  <c r="T734" i="25"/>
  <c r="T750" i="25"/>
  <c r="T766" i="25"/>
  <c r="T782" i="25"/>
  <c r="T798" i="25"/>
  <c r="T814" i="25"/>
  <c r="T830" i="25"/>
  <c r="T846" i="25"/>
  <c r="T878" i="25"/>
  <c r="T894" i="25"/>
  <c r="T910" i="25"/>
  <c r="P910" i="25"/>
  <c r="P942" i="25"/>
  <c r="P958" i="25"/>
  <c r="Q982" i="25"/>
  <c r="Q998" i="25"/>
  <c r="W998" i="25" s="1"/>
  <c r="T159" i="25"/>
  <c r="P175" i="25"/>
  <c r="P191" i="25"/>
  <c r="P207" i="25"/>
  <c r="P223" i="25"/>
  <c r="T391" i="25"/>
  <c r="P407" i="25"/>
  <c r="S575" i="25"/>
  <c r="S591" i="25"/>
  <c r="S607" i="25"/>
  <c r="P671" i="25"/>
  <c r="P799" i="25"/>
  <c r="T863" i="25"/>
  <c r="T927" i="25"/>
  <c r="P951" i="25"/>
  <c r="T991" i="25"/>
  <c r="AD862" i="25"/>
  <c r="AE527" i="25"/>
  <c r="T824" i="25"/>
  <c r="T840" i="25"/>
  <c r="T856" i="25"/>
  <c r="T872" i="25"/>
  <c r="T888" i="25"/>
  <c r="P888" i="25"/>
  <c r="Q896" i="25"/>
  <c r="T904" i="25"/>
  <c r="Q912" i="25"/>
  <c r="W912" i="25" s="1"/>
  <c r="T920" i="25"/>
  <c r="Q928" i="25"/>
  <c r="S9" i="25"/>
  <c r="T33" i="25"/>
  <c r="S41" i="25"/>
  <c r="T49" i="25"/>
  <c r="T65" i="25"/>
  <c r="P81" i="25"/>
  <c r="Q89" i="25"/>
  <c r="P97" i="25"/>
  <c r="Q105" i="25"/>
  <c r="T113" i="25"/>
  <c r="P113" i="25"/>
  <c r="Q121" i="25"/>
  <c r="P129" i="25"/>
  <c r="Q137" i="25"/>
  <c r="S225" i="25"/>
  <c r="S241" i="25"/>
  <c r="S257" i="25"/>
  <c r="T297" i="25"/>
  <c r="T313" i="25"/>
  <c r="T329" i="25"/>
  <c r="T345" i="25"/>
  <c r="Q401" i="25"/>
  <c r="Q449" i="25"/>
  <c r="S473" i="25"/>
  <c r="S489" i="25"/>
  <c r="S505" i="25"/>
  <c r="AF513" i="25"/>
  <c r="S521" i="25"/>
  <c r="P561" i="25"/>
  <c r="P577" i="25"/>
  <c r="S593" i="25"/>
  <c r="S609" i="25"/>
  <c r="T617" i="25"/>
  <c r="T633" i="25"/>
  <c r="T657" i="25"/>
  <c r="P673" i="25"/>
  <c r="Q681" i="25"/>
  <c r="S689" i="25"/>
  <c r="T721" i="25"/>
  <c r="P737" i="25"/>
  <c r="Q745" i="25"/>
  <c r="S753" i="25"/>
  <c r="T785" i="25"/>
  <c r="Q809" i="25"/>
  <c r="P825" i="25"/>
  <c r="Q833" i="25"/>
  <c r="S841" i="25"/>
  <c r="T849" i="25"/>
  <c r="Q873" i="25"/>
  <c r="Q897" i="25"/>
  <c r="S905" i="25"/>
  <c r="T913" i="25"/>
  <c r="Q937" i="25"/>
  <c r="Q961" i="25"/>
  <c r="S969" i="25"/>
  <c r="T977" i="25"/>
  <c r="Q18" i="25"/>
  <c r="S26" i="25"/>
  <c r="Q34" i="25"/>
  <c r="S42" i="25"/>
  <c r="Q50" i="25"/>
  <c r="S58" i="25"/>
  <c r="Q66" i="25"/>
  <c r="S74" i="25"/>
  <c r="Q82" i="25"/>
  <c r="S90" i="25"/>
  <c r="Q98" i="25"/>
  <c r="Q114" i="25"/>
  <c r="Q130" i="25"/>
  <c r="Q146" i="25"/>
  <c r="Q162" i="25"/>
  <c r="Q178" i="25"/>
  <c r="Q194" i="25"/>
  <c r="Q210" i="25"/>
  <c r="AQ241" i="25"/>
  <c r="Q672" i="25"/>
  <c r="Q688" i="25"/>
  <c r="AN696" i="25"/>
  <c r="Q704" i="25"/>
  <c r="Q720" i="25"/>
  <c r="Q736" i="25"/>
  <c r="Q768" i="25"/>
  <c r="Q784" i="25"/>
  <c r="Q800" i="25"/>
  <c r="AP832" i="25"/>
  <c r="Q848" i="25"/>
  <c r="Q864" i="25"/>
  <c r="S904" i="25"/>
  <c r="S920" i="25"/>
  <c r="S936" i="25"/>
  <c r="T960" i="25"/>
  <c r="T976" i="25"/>
  <c r="Q25" i="25"/>
  <c r="S81" i="25"/>
  <c r="S97" i="25"/>
  <c r="S113" i="25"/>
  <c r="S129" i="25"/>
  <c r="T169" i="25"/>
  <c r="T185" i="25"/>
  <c r="T201" i="25"/>
  <c r="T217" i="25"/>
  <c r="P217" i="25"/>
  <c r="Q289" i="25"/>
  <c r="Q305" i="25"/>
  <c r="Q321" i="25"/>
  <c r="S345" i="25"/>
  <c r="S361" i="25"/>
  <c r="S377" i="25"/>
  <c r="S393" i="25"/>
  <c r="T417" i="25"/>
  <c r="T449" i="25"/>
  <c r="P513" i="25"/>
  <c r="S561" i="25"/>
  <c r="S577" i="25"/>
  <c r="AO601" i="25"/>
  <c r="P601" i="25"/>
  <c r="P617" i="25"/>
  <c r="Q625" i="25"/>
  <c r="S544" i="25"/>
  <c r="T552" i="25"/>
  <c r="T568" i="25"/>
  <c r="P584" i="25"/>
  <c r="Q608" i="25"/>
  <c r="Q624" i="25"/>
  <c r="S632" i="25"/>
  <c r="S648" i="25"/>
  <c r="S664" i="25"/>
  <c r="S680" i="25"/>
  <c r="S696" i="25"/>
  <c r="S712" i="25"/>
  <c r="S728" i="25"/>
  <c r="S744" i="25"/>
  <c r="S760" i="25"/>
  <c r="S776" i="25"/>
  <c r="S792" i="25"/>
  <c r="S808" i="25"/>
  <c r="S824" i="25"/>
  <c r="S840" i="25"/>
  <c r="S856" i="25"/>
  <c r="S872" i="25"/>
  <c r="T896" i="25"/>
  <c r="T912" i="25"/>
  <c r="Q936" i="25"/>
  <c r="T992" i="25"/>
  <c r="Q9" i="25"/>
  <c r="S17" i="25"/>
  <c r="S33" i="25"/>
  <c r="S49" i="25"/>
  <c r="S65" i="25"/>
  <c r="T105" i="25"/>
  <c r="T121" i="25"/>
  <c r="T137" i="25"/>
  <c r="T153" i="25"/>
  <c r="P153" i="25"/>
  <c r="Q161" i="25"/>
  <c r="P169" i="25"/>
  <c r="P185" i="25"/>
  <c r="P201" i="25"/>
  <c r="P273" i="25"/>
  <c r="S281" i="25"/>
  <c r="P289" i="25"/>
  <c r="S297" i="25"/>
  <c r="P305" i="25"/>
  <c r="S313" i="25"/>
  <c r="P321" i="25"/>
  <c r="S329" i="25"/>
  <c r="T353" i="25"/>
  <c r="T385" i="25"/>
  <c r="AF385" i="25"/>
  <c r="T433" i="25"/>
  <c r="Q473" i="25"/>
  <c r="Q489" i="25"/>
  <c r="Q505" i="25"/>
  <c r="Q521" i="25"/>
  <c r="S529" i="25"/>
  <c r="Q537" i="25"/>
  <c r="S545" i="25"/>
  <c r="Q553" i="25"/>
  <c r="T569" i="25"/>
  <c r="P585" i="25"/>
  <c r="S633" i="25"/>
  <c r="P681" i="25"/>
  <c r="Q689" i="25"/>
  <c r="S697" i="25"/>
  <c r="P745" i="25"/>
  <c r="Q753" i="25"/>
  <c r="S761" i="25"/>
  <c r="Q881" i="25"/>
  <c r="S977" i="25"/>
  <c r="Q226" i="25"/>
  <c r="Q242" i="25"/>
  <c r="Q258" i="25"/>
  <c r="Q274" i="25"/>
  <c r="AN426" i="25"/>
  <c r="Q618" i="25"/>
  <c r="P626" i="25"/>
  <c r="Q634" i="25"/>
  <c r="P642" i="25"/>
  <c r="Q650" i="25"/>
  <c r="P658" i="25"/>
  <c r="Q666" i="25"/>
  <c r="P674" i="25"/>
  <c r="Q682" i="25"/>
  <c r="P690" i="25"/>
  <c r="Q698" i="25"/>
  <c r="P706" i="25"/>
  <c r="Q714" i="25"/>
  <c r="P722" i="25"/>
  <c r="Q730" i="25"/>
  <c r="P738" i="25"/>
  <c r="Q746" i="25"/>
  <c r="P754" i="25"/>
  <c r="Q762" i="25"/>
  <c r="Q778" i="25"/>
  <c r="Q794" i="25"/>
  <c r="T802" i="25"/>
  <c r="Q810" i="25"/>
  <c r="Q826" i="25"/>
  <c r="Q842" i="25"/>
  <c r="Q858" i="25"/>
  <c r="Q874" i="25"/>
  <c r="Q890" i="25"/>
  <c r="Q906" i="25"/>
  <c r="Q922" i="25"/>
  <c r="Q938" i="25"/>
  <c r="Q954" i="25"/>
  <c r="Q970" i="25"/>
  <c r="Q986" i="25"/>
  <c r="Q1002" i="25"/>
  <c r="T11" i="25"/>
  <c r="Q19" i="25"/>
  <c r="T27" i="25"/>
  <c r="Q35" i="25"/>
  <c r="T43" i="25"/>
  <c r="Q51" i="25"/>
  <c r="T59" i="25"/>
  <c r="T75" i="25"/>
  <c r="T91" i="25"/>
  <c r="S99" i="25"/>
  <c r="T107" i="25"/>
  <c r="T123" i="25"/>
  <c r="T139" i="25"/>
  <c r="T155" i="25"/>
  <c r="T171" i="25"/>
  <c r="T187" i="25"/>
  <c r="T203" i="25"/>
  <c r="T219" i="25"/>
  <c r="T235" i="25"/>
  <c r="P657" i="25"/>
  <c r="Q665" i="25"/>
  <c r="S673" i="25"/>
  <c r="P721" i="25"/>
  <c r="Q729" i="25"/>
  <c r="S737" i="25"/>
  <c r="Q793" i="25"/>
  <c r="Q857" i="25"/>
  <c r="S865" i="25"/>
  <c r="Q921" i="25"/>
  <c r="AR170" i="25"/>
  <c r="S458" i="25"/>
  <c r="AF730" i="25"/>
  <c r="S802" i="25"/>
  <c r="P985" i="25"/>
  <c r="T18" i="25"/>
  <c r="P18" i="25"/>
  <c r="P34" i="25"/>
  <c r="T50" i="25"/>
  <c r="P50" i="25"/>
  <c r="P66" i="25"/>
  <c r="T82" i="25"/>
  <c r="P82" i="25"/>
  <c r="P98" i="25"/>
  <c r="P114" i="25"/>
  <c r="P130" i="25"/>
  <c r="P146" i="25"/>
  <c r="P162" i="25"/>
  <c r="P178" i="25"/>
  <c r="P194" i="25"/>
  <c r="P210" i="25"/>
  <c r="P226" i="25"/>
  <c r="P242" i="25"/>
  <c r="P258" i="25"/>
  <c r="P274" i="25"/>
  <c r="P290" i="25"/>
  <c r="P306" i="25"/>
  <c r="P322" i="25"/>
  <c r="Q330" i="25"/>
  <c r="P338" i="25"/>
  <c r="P354" i="25"/>
  <c r="P370" i="25"/>
  <c r="P386" i="25"/>
  <c r="P402" i="25"/>
  <c r="P418" i="25"/>
  <c r="P434" i="25"/>
  <c r="P450" i="25"/>
  <c r="Q458" i="25"/>
  <c r="P466" i="25"/>
  <c r="P482" i="25"/>
  <c r="P498" i="25"/>
  <c r="P514" i="25"/>
  <c r="Q522" i="25"/>
  <c r="P530" i="25"/>
  <c r="S546" i="25"/>
  <c r="S562" i="25"/>
  <c r="S594" i="25"/>
  <c r="S610" i="25"/>
  <c r="S626" i="25"/>
  <c r="S642" i="25"/>
  <c r="T650" i="25"/>
  <c r="S658" i="25"/>
  <c r="U658" i="25" s="1"/>
  <c r="T666" i="25"/>
  <c r="T682" i="25"/>
  <c r="S690" i="25"/>
  <c r="T698" i="25"/>
  <c r="S706" i="25"/>
  <c r="U706" i="25" s="1"/>
  <c r="T714" i="25"/>
  <c r="S722" i="25"/>
  <c r="U722" i="25" s="1"/>
  <c r="T730" i="25"/>
  <c r="T746" i="25"/>
  <c r="S754" i="25"/>
  <c r="U754" i="25" s="1"/>
  <c r="T762" i="25"/>
  <c r="S770" i="25"/>
  <c r="S786" i="25"/>
  <c r="U786" i="25" s="1"/>
  <c r="T794" i="25"/>
  <c r="T810" i="25"/>
  <c r="S818" i="25"/>
  <c r="T826" i="25"/>
  <c r="S834" i="25"/>
  <c r="T842" i="25"/>
  <c r="S850" i="25"/>
  <c r="T874" i="25"/>
  <c r="T890" i="25"/>
  <c r="T906" i="25"/>
  <c r="T922" i="25"/>
  <c r="T938" i="25"/>
  <c r="T954" i="25"/>
  <c r="T970" i="25"/>
  <c r="T986" i="25"/>
  <c r="T1002" i="25"/>
  <c r="T538" i="25"/>
  <c r="AN459" i="25"/>
  <c r="Q499" i="25"/>
  <c r="Q515" i="25"/>
  <c r="S523" i="25"/>
  <c r="S539" i="25"/>
  <c r="P563" i="25"/>
  <c r="S611" i="25"/>
  <c r="S627" i="25"/>
  <c r="T635" i="25"/>
  <c r="T651" i="25"/>
  <c r="T667" i="25"/>
  <c r="T683" i="25"/>
  <c r="T699" i="25"/>
  <c r="T715" i="25"/>
  <c r="T731" i="25"/>
  <c r="T747" i="25"/>
  <c r="T763" i="25"/>
  <c r="T779" i="25"/>
  <c r="T795" i="25"/>
  <c r="T811" i="25"/>
  <c r="T827" i="25"/>
  <c r="T843" i="25"/>
  <c r="T859" i="25"/>
  <c r="P875" i="25"/>
  <c r="P891" i="25"/>
  <c r="T907" i="25"/>
  <c r="P907" i="25"/>
  <c r="T923" i="25"/>
  <c r="P923" i="25"/>
  <c r="S91" i="25"/>
  <c r="S107" i="25"/>
  <c r="S123" i="25"/>
  <c r="S139" i="25"/>
  <c r="S155" i="25"/>
  <c r="S171" i="25"/>
  <c r="S187" i="25"/>
  <c r="S203" i="25"/>
  <c r="S219" i="25"/>
  <c r="S235" i="25"/>
  <c r="S251" i="25"/>
  <c r="S267" i="25"/>
  <c r="S283" i="25"/>
  <c r="S299" i="25"/>
  <c r="Q307" i="25"/>
  <c r="S315" i="25"/>
  <c r="S331" i="25"/>
  <c r="S347" i="25"/>
  <c r="S363" i="25"/>
  <c r="S379" i="25"/>
  <c r="S395" i="25"/>
  <c r="S411" i="25"/>
  <c r="S427" i="25"/>
  <c r="S443" i="25"/>
  <c r="S459" i="25"/>
  <c r="S475" i="25"/>
  <c r="S491" i="25"/>
  <c r="S507" i="25"/>
  <c r="T531" i="25"/>
  <c r="T547" i="25"/>
  <c r="Q587" i="25"/>
  <c r="AR611" i="25"/>
  <c r="T619" i="25"/>
  <c r="P635" i="25"/>
  <c r="P651" i="25"/>
  <c r="P667" i="25"/>
  <c r="P683" i="25"/>
  <c r="P699" i="25"/>
  <c r="P715" i="25"/>
  <c r="P731" i="25"/>
  <c r="P747" i="25"/>
  <c r="P763" i="25"/>
  <c r="AO779" i="25"/>
  <c r="P779" i="25"/>
  <c r="P795" i="25"/>
  <c r="P811" i="25"/>
  <c r="P827" i="25"/>
  <c r="P843" i="25"/>
  <c r="P859" i="25"/>
  <c r="Q867" i="25"/>
  <c r="Q883" i="25"/>
  <c r="S907" i="25"/>
  <c r="S923" i="25"/>
  <c r="S987" i="25"/>
  <c r="S20" i="25"/>
  <c r="S52" i="25"/>
  <c r="S84" i="25"/>
  <c r="P188" i="25"/>
  <c r="P204" i="25"/>
  <c r="T220" i="25"/>
  <c r="P220" i="25"/>
  <c r="T348" i="25"/>
  <c r="P412" i="25"/>
  <c r="P428" i="25"/>
  <c r="P444" i="25"/>
  <c r="P460" i="25"/>
  <c r="P476" i="25"/>
  <c r="P492" i="25"/>
  <c r="P508" i="25"/>
  <c r="S980" i="25"/>
  <c r="S996" i="25"/>
  <c r="AR20" i="25"/>
  <c r="S874" i="25"/>
  <c r="S890" i="25"/>
  <c r="S922" i="25"/>
  <c r="Q91" i="25"/>
  <c r="Q107" i="25"/>
  <c r="Q123" i="25"/>
  <c r="Q139" i="25"/>
  <c r="Q155" i="25"/>
  <c r="Q171" i="25"/>
  <c r="Q187" i="25"/>
  <c r="Q203" i="25"/>
  <c r="Q219" i="25"/>
  <c r="Q235" i="25"/>
  <c r="Q267" i="25"/>
  <c r="Q299" i="25"/>
  <c r="Q315" i="25"/>
  <c r="Q331" i="25"/>
  <c r="Q347" i="25"/>
  <c r="Q363" i="25"/>
  <c r="Q379" i="25"/>
  <c r="Q395" i="25"/>
  <c r="Q411" i="25"/>
  <c r="Q427" i="25"/>
  <c r="Q443" i="25"/>
  <c r="Q459" i="25"/>
  <c r="Q475" i="25"/>
  <c r="Q491" i="25"/>
  <c r="Q507" i="25"/>
  <c r="S531" i="25"/>
  <c r="S547" i="25"/>
  <c r="P571" i="25"/>
  <c r="S619" i="25"/>
  <c r="T643" i="25"/>
  <c r="T659" i="25"/>
  <c r="T675" i="25"/>
  <c r="T691" i="25"/>
  <c r="T707" i="25"/>
  <c r="T723" i="25"/>
  <c r="T739" i="25"/>
  <c r="T755" i="25"/>
  <c r="T771" i="25"/>
  <c r="T787" i="25"/>
  <c r="T803" i="25"/>
  <c r="T819" i="25"/>
  <c r="T835" i="25"/>
  <c r="T851" i="25"/>
  <c r="T867" i="25"/>
  <c r="P867" i="25"/>
  <c r="P883" i="25"/>
  <c r="P899" i="25"/>
  <c r="P915" i="25"/>
  <c r="S995" i="25"/>
  <c r="T251" i="25"/>
  <c r="P251" i="25"/>
  <c r="T267" i="25"/>
  <c r="P267" i="25"/>
  <c r="T283" i="25"/>
  <c r="T299" i="25"/>
  <c r="T315" i="25"/>
  <c r="P315" i="25"/>
  <c r="T331" i="25"/>
  <c r="P331" i="25"/>
  <c r="T347" i="25"/>
  <c r="T363" i="25"/>
  <c r="T379" i="25"/>
  <c r="T395" i="25"/>
  <c r="T411" i="25"/>
  <c r="T427" i="25"/>
  <c r="T443" i="25"/>
  <c r="T459" i="25"/>
  <c r="AE459" i="25"/>
  <c r="T475" i="25"/>
  <c r="T491" i="25"/>
  <c r="T507" i="25"/>
  <c r="P523" i="25"/>
  <c r="P539" i="25"/>
  <c r="Q547" i="25"/>
  <c r="S571" i="25"/>
  <c r="S587" i="25"/>
  <c r="S603" i="25"/>
  <c r="Q635" i="25"/>
  <c r="Q651" i="25"/>
  <c r="Q667" i="25"/>
  <c r="Q683" i="25"/>
  <c r="Q699" i="25"/>
  <c r="Q715" i="25"/>
  <c r="Q731" i="25"/>
  <c r="Q747" i="25"/>
  <c r="Q763" i="25"/>
  <c r="Q779" i="25"/>
  <c r="Q795" i="25"/>
  <c r="Q811" i="25"/>
  <c r="Q827" i="25"/>
  <c r="Q843" i="25"/>
  <c r="Q859" i="25"/>
  <c r="T939" i="25"/>
  <c r="T955" i="25"/>
  <c r="P1003" i="25"/>
  <c r="P20" i="25"/>
  <c r="Q28" i="25"/>
  <c r="T36" i="25"/>
  <c r="P36" i="25"/>
  <c r="Q44" i="25"/>
  <c r="P52" i="25"/>
  <c r="Q60" i="25"/>
  <c r="P68" i="25"/>
  <c r="Q76" i="25"/>
  <c r="P84" i="25"/>
  <c r="Q92" i="25"/>
  <c r="P100" i="25"/>
  <c r="P116" i="25"/>
  <c r="P132" i="25"/>
  <c r="P164" i="25"/>
  <c r="P180" i="25"/>
  <c r="P196" i="25"/>
  <c r="P212" i="25"/>
  <c r="P228" i="25"/>
  <c r="P420" i="25"/>
  <c r="P436" i="25"/>
  <c r="P452" i="25"/>
  <c r="P468" i="25"/>
  <c r="P484" i="25"/>
  <c r="P500" i="25"/>
  <c r="P516" i="25"/>
  <c r="T532" i="25"/>
  <c r="P532" i="25"/>
  <c r="T548" i="25"/>
  <c r="P548" i="25"/>
  <c r="T564" i="25"/>
  <c r="P564" i="25"/>
  <c r="T580" i="25"/>
  <c r="P580" i="25"/>
  <c r="T596" i="25"/>
  <c r="P596" i="25"/>
  <c r="T612" i="25"/>
  <c r="P612" i="25"/>
  <c r="T628" i="25"/>
  <c r="AM159" i="25"/>
  <c r="S159" i="25"/>
  <c r="U159" i="25" s="1"/>
  <c r="P479" i="25"/>
  <c r="AD479" i="25"/>
  <c r="AN861" i="25"/>
  <c r="AP565" i="25"/>
  <c r="AD101" i="25"/>
  <c r="AM21" i="25"/>
  <c r="T21" i="25"/>
  <c r="P21" i="25"/>
  <c r="P53" i="25"/>
  <c r="P69" i="25"/>
  <c r="P117" i="25"/>
  <c r="P149" i="25"/>
  <c r="P197" i="25"/>
  <c r="Q205" i="25"/>
  <c r="P213" i="25"/>
  <c r="P229" i="25"/>
  <c r="Q237" i="25"/>
  <c r="P261" i="25"/>
  <c r="Q269" i="25"/>
  <c r="P373" i="25"/>
  <c r="P405" i="25"/>
  <c r="P437" i="25"/>
  <c r="P453" i="25"/>
  <c r="P469" i="25"/>
  <c r="P485" i="25"/>
  <c r="AD485" i="25"/>
  <c r="T525" i="25"/>
  <c r="T557" i="25"/>
  <c r="T573" i="25"/>
  <c r="S597" i="25"/>
  <c r="T605" i="25"/>
  <c r="S613" i="25"/>
  <c r="S645" i="25"/>
  <c r="T669" i="25"/>
  <c r="S709" i="25"/>
  <c r="T717" i="25"/>
  <c r="S725" i="25"/>
  <c r="T733" i="25"/>
  <c r="T749" i="25"/>
  <c r="S757" i="25"/>
  <c r="T765" i="25"/>
  <c r="S773" i="25"/>
  <c r="T781" i="25"/>
  <c r="T797" i="25"/>
  <c r="T813" i="25"/>
  <c r="T829" i="25"/>
  <c r="S845" i="25"/>
  <c r="T861" i="25"/>
  <c r="T877" i="25"/>
  <c r="T893" i="25"/>
  <c r="T909" i="25"/>
  <c r="T925" i="25"/>
  <c r="T941" i="25"/>
  <c r="S949" i="25"/>
  <c r="T957" i="25"/>
  <c r="T973" i="25"/>
  <c r="T989" i="25"/>
  <c r="Q14" i="25"/>
  <c r="S22" i="25"/>
  <c r="Q30" i="25"/>
  <c r="S38" i="25"/>
  <c r="Q46" i="25"/>
  <c r="S54" i="25"/>
  <c r="Q62" i="25"/>
  <c r="S70" i="25"/>
  <c r="S86" i="25"/>
  <c r="Q206" i="25"/>
  <c r="Q222" i="25"/>
  <c r="Q254" i="25"/>
  <c r="Q270" i="25"/>
  <c r="Q286" i="25"/>
  <c r="Q302" i="25"/>
  <c r="Q318" i="25"/>
  <c r="Q334" i="25"/>
  <c r="Q350" i="25"/>
  <c r="Q366" i="25"/>
  <c r="Q382" i="25"/>
  <c r="Q398" i="25"/>
  <c r="Q414" i="25"/>
  <c r="Q430" i="25"/>
  <c r="Q446" i="25"/>
  <c r="Q462" i="25"/>
  <c r="Q478" i="25"/>
  <c r="Q494" i="25"/>
  <c r="S502" i="25"/>
  <c r="T510" i="25"/>
  <c r="S518" i="25"/>
  <c r="P542" i="25"/>
  <c r="P558" i="25"/>
  <c r="P590" i="25"/>
  <c r="Q598" i="25"/>
  <c r="S910" i="25"/>
  <c r="T295" i="25"/>
  <c r="S391" i="25"/>
  <c r="AD533" i="25"/>
  <c r="AD405" i="25"/>
  <c r="AM197" i="25"/>
  <c r="AM181" i="25"/>
  <c r="AR117" i="25"/>
  <c r="AE469" i="25"/>
  <c r="AP134" i="25"/>
  <c r="P37" i="25"/>
  <c r="T53" i="25"/>
  <c r="T85" i="25"/>
  <c r="P85" i="25"/>
  <c r="P101" i="25"/>
  <c r="P133" i="25"/>
  <c r="P165" i="25"/>
  <c r="P181" i="25"/>
  <c r="P245" i="25"/>
  <c r="Q253" i="25"/>
  <c r="P277" i="25"/>
  <c r="R277" i="25" s="1"/>
  <c r="AD277" i="25"/>
  <c r="Q285" i="25"/>
  <c r="P293" i="25"/>
  <c r="P309" i="25"/>
  <c r="P325" i="25"/>
  <c r="P341" i="25"/>
  <c r="R341" i="25" s="1"/>
  <c r="P357" i="25"/>
  <c r="R357" i="25" s="1"/>
  <c r="AR381" i="25"/>
  <c r="P389" i="25"/>
  <c r="P421" i="25"/>
  <c r="P501" i="25"/>
  <c r="T541" i="25"/>
  <c r="S629" i="25"/>
  <c r="T653" i="25"/>
  <c r="S661" i="25"/>
  <c r="T685" i="25"/>
  <c r="S693" i="25"/>
  <c r="T701" i="25"/>
  <c r="AN1005" i="25"/>
  <c r="AF925" i="25"/>
  <c r="AO961" i="25"/>
  <c r="AR901" i="25"/>
  <c r="AM861" i="25"/>
  <c r="AP677" i="25"/>
  <c r="AM653" i="25"/>
  <c r="AD653" i="25"/>
  <c r="AD581" i="25"/>
  <c r="AR622" i="25"/>
  <c r="AO558" i="25"/>
  <c r="AO574" i="25"/>
  <c r="AP397" i="25"/>
  <c r="AE309" i="25"/>
  <c r="AP205" i="25"/>
  <c r="AQ253" i="25"/>
  <c r="AD245" i="25"/>
  <c r="AP46" i="25"/>
  <c r="AM149" i="25"/>
  <c r="AP22" i="25"/>
  <c r="AD46" i="25"/>
  <c r="AR845" i="25"/>
  <c r="AO745" i="25"/>
  <c r="AM781" i="25"/>
  <c r="AM629" i="25"/>
  <c r="AP485" i="25"/>
  <c r="AD557" i="25"/>
  <c r="AM469" i="25"/>
  <c r="AM341" i="25"/>
  <c r="AD198" i="25"/>
  <c r="AQ277" i="25"/>
  <c r="AD261" i="25"/>
  <c r="AP158" i="25"/>
  <c r="AP110" i="25"/>
  <c r="AD21" i="25"/>
  <c r="AE453" i="25"/>
  <c r="Q29" i="25"/>
  <c r="Q45" i="25"/>
  <c r="Q61" i="25"/>
  <c r="Q77" i="25"/>
  <c r="Q93" i="25"/>
  <c r="Q109" i="25"/>
  <c r="Q125" i="25"/>
  <c r="Q141" i="25"/>
  <c r="Q157" i="25"/>
  <c r="Q173" i="25"/>
  <c r="Q189" i="25"/>
  <c r="T493" i="25"/>
  <c r="S517" i="25"/>
  <c r="S533" i="25"/>
  <c r="S549" i="25"/>
  <c r="S581" i="25"/>
  <c r="T589" i="25"/>
  <c r="Q613" i="25"/>
  <c r="P621" i="25"/>
  <c r="P637" i="25"/>
  <c r="P653" i="25"/>
  <c r="Q669" i="25"/>
  <c r="AP669" i="25"/>
  <c r="P669" i="25"/>
  <c r="P685" i="25"/>
  <c r="P701" i="25"/>
  <c r="P717" i="25"/>
  <c r="Q725" i="25"/>
  <c r="P733" i="25"/>
  <c r="P749" i="25"/>
  <c r="P765" i="25"/>
  <c r="AP365" i="25"/>
  <c r="Q517" i="25"/>
  <c r="Q533" i="25"/>
  <c r="P589" i="25"/>
  <c r="Q597" i="25"/>
  <c r="P605" i="25"/>
  <c r="AN909" i="25"/>
  <c r="T14" i="25"/>
  <c r="T30" i="25"/>
  <c r="T46" i="25"/>
  <c r="T62" i="25"/>
  <c r="T78" i="25"/>
  <c r="T94" i="25"/>
  <c r="T110" i="25"/>
  <c r="T126" i="25"/>
  <c r="T142" i="25"/>
  <c r="T158" i="25"/>
  <c r="T174" i="25"/>
  <c r="T190" i="25"/>
  <c r="T206" i="25"/>
  <c r="T222" i="25"/>
  <c r="T238" i="25"/>
  <c r="P238" i="25"/>
  <c r="T254" i="25"/>
  <c r="P254" i="25"/>
  <c r="T270" i="25"/>
  <c r="P270" i="25"/>
  <c r="T286" i="25"/>
  <c r="P286" i="25"/>
  <c r="T302" i="25"/>
  <c r="P302" i="25"/>
  <c r="AR310" i="25"/>
  <c r="T318" i="25"/>
  <c r="P318" i="25"/>
  <c r="T334" i="25"/>
  <c r="P334" i="25"/>
  <c r="T350" i="25"/>
  <c r="T366" i="25"/>
  <c r="T382" i="25"/>
  <c r="T398" i="25"/>
  <c r="T414" i="25"/>
  <c r="P414" i="25"/>
  <c r="T430" i="25"/>
  <c r="P430" i="25"/>
  <c r="T446" i="25"/>
  <c r="P446" i="25"/>
  <c r="T462" i="25"/>
  <c r="P462" i="25"/>
  <c r="T478" i="25"/>
  <c r="P478" i="25"/>
  <c r="P494" i="25"/>
  <c r="AP581" i="25"/>
  <c r="AP381" i="25"/>
  <c r="AD117" i="25"/>
  <c r="AM741" i="25"/>
  <c r="AD565" i="25"/>
  <c r="AD357" i="25"/>
  <c r="P1005" i="25"/>
  <c r="T77" i="25"/>
  <c r="T141" i="25"/>
  <c r="T205" i="25"/>
  <c r="T317" i="25"/>
  <c r="T381" i="25"/>
  <c r="S717" i="25"/>
  <c r="AM717" i="25"/>
  <c r="Q542" i="25"/>
  <c r="AP542" i="25"/>
  <c r="S239" i="25"/>
  <c r="U239" i="25" s="1"/>
  <c r="S255" i="25"/>
  <c r="U255" i="25" s="1"/>
  <c r="S271" i="25"/>
  <c r="U271" i="25" s="1"/>
  <c r="S423" i="25"/>
  <c r="S455" i="25"/>
  <c r="S471" i="25"/>
  <c r="AD469" i="25"/>
  <c r="AM229" i="25"/>
  <c r="AP429" i="25"/>
  <c r="AP333" i="25"/>
  <c r="AD293" i="25"/>
  <c r="AD229" i="25"/>
  <c r="AP198" i="25"/>
  <c r="AN669" i="25"/>
  <c r="AM165" i="25"/>
  <c r="T29" i="25"/>
  <c r="T93" i="25"/>
  <c r="T157" i="25"/>
  <c r="T253" i="25"/>
  <c r="T269" i="25"/>
  <c r="S309" i="25"/>
  <c r="T333" i="25"/>
  <c r="S373" i="25"/>
  <c r="T397" i="25"/>
  <c r="T413" i="25"/>
  <c r="T429" i="25"/>
  <c r="Q565" i="25"/>
  <c r="Q701" i="25"/>
  <c r="AF733" i="25"/>
  <c r="P45" i="25"/>
  <c r="P93" i="25"/>
  <c r="AO125" i="25"/>
  <c r="P141" i="25"/>
  <c r="Q245" i="25"/>
  <c r="P253" i="25"/>
  <c r="R253" i="25" s="1"/>
  <c r="Q261" i="25"/>
  <c r="P269" i="25"/>
  <c r="Q277" i="25"/>
  <c r="P301" i="25"/>
  <c r="P349" i="25"/>
  <c r="AD349" i="25"/>
  <c r="P381" i="25"/>
  <c r="P413" i="25"/>
  <c r="P429" i="25"/>
  <c r="Q589" i="25"/>
  <c r="T597" i="25"/>
  <c r="AF613" i="25"/>
  <c r="S637" i="25"/>
  <c r="T661" i="25"/>
  <c r="S669" i="25"/>
  <c r="T677" i="25"/>
  <c r="S685" i="25"/>
  <c r="T693" i="25"/>
  <c r="S701" i="25"/>
  <c r="T709" i="25"/>
  <c r="Q717" i="25"/>
  <c r="AP717" i="25"/>
  <c r="T725" i="25"/>
  <c r="S733" i="25"/>
  <c r="S749" i="25"/>
  <c r="T757" i="25"/>
  <c r="S765" i="25"/>
  <c r="T773" i="25"/>
  <c r="T789" i="25"/>
  <c r="T805" i="25"/>
  <c r="T821" i="25"/>
  <c r="T837" i="25"/>
  <c r="T853" i="25"/>
  <c r="T869" i="25"/>
  <c r="T487" i="25"/>
  <c r="AE501" i="25"/>
  <c r="AP221" i="25"/>
  <c r="AR925" i="25"/>
  <c r="AD22" i="25"/>
  <c r="AP69" i="25"/>
  <c r="AD166" i="25"/>
  <c r="T13" i="25"/>
  <c r="T61" i="25"/>
  <c r="T125" i="25"/>
  <c r="T189" i="25"/>
  <c r="T221" i="25"/>
  <c r="T237" i="25"/>
  <c r="T301" i="25"/>
  <c r="T365" i="25"/>
  <c r="P7" i="25"/>
  <c r="AD7" i="25"/>
  <c r="AM797" i="25"/>
  <c r="AD765" i="25"/>
  <c r="AP701" i="25"/>
  <c r="AP741" i="25"/>
  <c r="AD629" i="25"/>
  <c r="AO566" i="25"/>
  <c r="AR438" i="25"/>
  <c r="AM301" i="25"/>
  <c r="AM157" i="25"/>
  <c r="AP166" i="25"/>
  <c r="AP102" i="25"/>
  <c r="AD855" i="25"/>
  <c r="AM317" i="25"/>
  <c r="AD373" i="25"/>
  <c r="P13" i="25"/>
  <c r="P29" i="25"/>
  <c r="P77" i="25"/>
  <c r="P125" i="25"/>
  <c r="P173" i="25"/>
  <c r="P189" i="25"/>
  <c r="Q197" i="25"/>
  <c r="P205" i="25"/>
  <c r="Q213" i="25"/>
  <c r="P221" i="25"/>
  <c r="P285" i="25"/>
  <c r="P333" i="25"/>
  <c r="P397" i="25"/>
  <c r="P445" i="25"/>
  <c r="P461" i="25"/>
  <c r="P477" i="25"/>
  <c r="P493" i="25"/>
  <c r="S605" i="25"/>
  <c r="T613" i="25"/>
  <c r="S621" i="25"/>
  <c r="T645" i="25"/>
  <c r="T741" i="25"/>
  <c r="AM997" i="25"/>
  <c r="AF998" i="25"/>
  <c r="AD886" i="25"/>
  <c r="AN901" i="25"/>
  <c r="AM893" i="25"/>
  <c r="AM749" i="25"/>
  <c r="AF678" i="25"/>
  <c r="AM701" i="25"/>
  <c r="AM725" i="25"/>
  <c r="AD611" i="25"/>
  <c r="AP557" i="25"/>
  <c r="AF550" i="25"/>
  <c r="AP526" i="25"/>
  <c r="AP517" i="25"/>
  <c r="AM501" i="25"/>
  <c r="AM414" i="25"/>
  <c r="AD429" i="25"/>
  <c r="AP446" i="25"/>
  <c r="AM389" i="25"/>
  <c r="AM382" i="25"/>
  <c r="AP367" i="25"/>
  <c r="AD359" i="25"/>
  <c r="AP350" i="25"/>
  <c r="AP231" i="25"/>
  <c r="AR263" i="25"/>
  <c r="AM302" i="25"/>
  <c r="AP285" i="25"/>
  <c r="AP157" i="25"/>
  <c r="AD207" i="25"/>
  <c r="AP174" i="25"/>
  <c r="AP62" i="25"/>
  <c r="AP173" i="25"/>
  <c r="AD70" i="25"/>
  <c r="AM13" i="25"/>
  <c r="AM101" i="25"/>
  <c r="AP30" i="25"/>
  <c r="AM981" i="25"/>
  <c r="AD717" i="25"/>
  <c r="AR694" i="25"/>
  <c r="AF646" i="25"/>
  <c r="AF686" i="25"/>
  <c r="AP479" i="25"/>
  <c r="AM517" i="25"/>
  <c r="AD437" i="25"/>
  <c r="AP439" i="25"/>
  <c r="AP462" i="25"/>
  <c r="AM373" i="25"/>
  <c r="AM277" i="25"/>
  <c r="AM261" i="25"/>
  <c r="AP206" i="25"/>
  <c r="AF246" i="25"/>
  <c r="AD93" i="25"/>
  <c r="AP182" i="25"/>
  <c r="T45" i="25"/>
  <c r="T109" i="25"/>
  <c r="T173" i="25"/>
  <c r="T285" i="25"/>
  <c r="T349" i="25"/>
  <c r="AD893" i="25"/>
  <c r="AR750" i="25"/>
  <c r="AM709" i="25"/>
  <c r="AM485" i="25"/>
  <c r="AD317" i="25"/>
  <c r="AM293" i="25"/>
  <c r="AM189" i="25"/>
  <c r="AD134" i="25"/>
  <c r="AP94" i="25"/>
  <c r="AN47" i="25"/>
  <c r="AM669" i="25"/>
  <c r="AM613" i="25"/>
  <c r="AM605" i="25"/>
  <c r="AM477" i="25"/>
  <c r="AM429" i="25"/>
  <c r="AM237" i="25"/>
  <c r="T6" i="25"/>
  <c r="P61" i="25"/>
  <c r="P109" i="25"/>
  <c r="P157" i="25"/>
  <c r="Q229" i="25"/>
  <c r="P237" i="25"/>
  <c r="P317" i="25"/>
  <c r="R317" i="25" s="1"/>
  <c r="P365" i="25"/>
  <c r="AE933" i="25"/>
  <c r="AD973" i="25"/>
  <c r="AF926" i="25"/>
  <c r="AF966" i="25"/>
  <c r="AP934" i="25"/>
  <c r="AM917" i="25"/>
  <c r="AR949" i="25"/>
  <c r="AP862" i="25"/>
  <c r="AR941" i="25"/>
  <c r="AD589" i="25"/>
  <c r="AO550" i="25"/>
  <c r="AD501" i="25"/>
  <c r="AP445" i="25"/>
  <c r="AM493" i="25"/>
  <c r="AP325" i="25"/>
  <c r="AP375" i="25"/>
  <c r="AM359" i="25"/>
  <c r="AM263" i="25"/>
  <c r="AP277" i="25"/>
  <c r="AP214" i="25"/>
  <c r="AM190" i="25"/>
  <c r="AM207" i="25"/>
  <c r="AP93" i="25"/>
  <c r="AM78" i="25"/>
  <c r="AM14" i="25"/>
  <c r="AP101" i="25"/>
  <c r="AM86" i="25"/>
  <c r="AM93" i="25"/>
  <c r="AD941" i="25"/>
  <c r="AM959" i="25"/>
  <c r="AF750" i="25"/>
  <c r="AP541" i="25"/>
  <c r="AM437" i="25"/>
  <c r="AM349" i="25"/>
  <c r="AD341" i="25"/>
  <c r="AM357" i="25"/>
  <c r="AP118" i="25"/>
  <c r="AD158" i="25"/>
  <c r="AP21" i="25"/>
  <c r="AM158" i="25"/>
  <c r="AP175" i="25"/>
  <c r="AD493" i="25"/>
  <c r="Q13" i="25"/>
  <c r="S29" i="25"/>
  <c r="S45" i="25"/>
  <c r="S61" i="25"/>
  <c r="S77" i="25"/>
  <c r="S93" i="25"/>
  <c r="S109" i="25"/>
  <c r="S125" i="25"/>
  <c r="S141" i="25"/>
  <c r="S157" i="25"/>
  <c r="S173" i="25"/>
  <c r="S189" i="25"/>
  <c r="S205" i="25"/>
  <c r="S221" i="25"/>
  <c r="S823" i="25"/>
  <c r="AR472" i="25"/>
  <c r="S864" i="25"/>
  <c r="S880" i="25"/>
  <c r="P904" i="25"/>
  <c r="P920" i="25"/>
  <c r="P936" i="25"/>
  <c r="Q960" i="25"/>
  <c r="T81" i="25"/>
  <c r="Q153" i="25"/>
  <c r="Q169" i="25"/>
  <c r="Q185" i="25"/>
  <c r="Q201" i="25"/>
  <c r="P281" i="25"/>
  <c r="P297" i="25"/>
  <c r="S305" i="25"/>
  <c r="P313" i="25"/>
  <c r="P329" i="25"/>
  <c r="T545" i="25"/>
  <c r="T561" i="25"/>
  <c r="Q585" i="25"/>
  <c r="S625" i="25"/>
  <c r="T697" i="25"/>
  <c r="T761" i="25"/>
  <c r="AR769" i="25"/>
  <c r="P801" i="25"/>
  <c r="T825" i="25"/>
  <c r="Q849" i="25"/>
  <c r="P865" i="25"/>
  <c r="S881" i="25"/>
  <c r="T889" i="25"/>
  <c r="P889" i="25"/>
  <c r="P929" i="25"/>
  <c r="S945" i="25"/>
  <c r="T953" i="25"/>
  <c r="P953" i="25"/>
  <c r="P993" i="25"/>
  <c r="Q1001" i="25"/>
  <c r="Q290" i="25"/>
  <c r="Q306" i="25"/>
  <c r="Q322" i="25"/>
  <c r="AP322" i="25"/>
  <c r="Q338" i="25"/>
  <c r="Q354" i="25"/>
  <c r="Q370" i="25"/>
  <c r="Q386" i="25"/>
  <c r="Q402" i="25"/>
  <c r="Q418" i="25"/>
  <c r="Q434" i="25"/>
  <c r="Q450" i="25"/>
  <c r="Q466" i="25"/>
  <c r="Q482" i="25"/>
  <c r="Q498" i="25"/>
  <c r="Q514" i="25"/>
  <c r="Q530" i="25"/>
  <c r="T546" i="25"/>
  <c r="T562" i="25"/>
  <c r="T594" i="25"/>
  <c r="T610" i="25"/>
  <c r="S698" i="25"/>
  <c r="AM698" i="25"/>
  <c r="S730" i="25"/>
  <c r="U730" i="25" s="1"/>
  <c r="AM730" i="25"/>
  <c r="T523" i="25"/>
  <c r="P611" i="25"/>
  <c r="P627" i="25"/>
  <c r="S867" i="25"/>
  <c r="S883" i="25"/>
  <c r="S899" i="25"/>
  <c r="S915" i="25"/>
  <c r="P12" i="25"/>
  <c r="P28" i="25"/>
  <c r="Q36" i="25"/>
  <c r="P44" i="25"/>
  <c r="AD44" i="25"/>
  <c r="Q52" i="25"/>
  <c r="P60" i="25"/>
  <c r="Q68" i="25"/>
  <c r="P76" i="25"/>
  <c r="Q84" i="25"/>
  <c r="T92" i="25"/>
  <c r="P92" i="25"/>
  <c r="Q100" i="25"/>
  <c r="P108" i="25"/>
  <c r="Q116" i="25"/>
  <c r="P124" i="25"/>
  <c r="Q132" i="25"/>
  <c r="P140" i="25"/>
  <c r="Q148" i="25"/>
  <c r="T156" i="25"/>
  <c r="P156" i="25"/>
  <c r="Q164" i="25"/>
  <c r="P172" i="25"/>
  <c r="Q180" i="25"/>
  <c r="T988" i="25"/>
  <c r="T1004" i="25"/>
  <c r="P606" i="25"/>
  <c r="Q614" i="25"/>
  <c r="Q630" i="25"/>
  <c r="Q646" i="25"/>
  <c r="Q662" i="25"/>
  <c r="Q678" i="25"/>
  <c r="Q694" i="25"/>
  <c r="AP694" i="25"/>
  <c r="Q710" i="25"/>
  <c r="Q726" i="25"/>
  <c r="Q742" i="25"/>
  <c r="Q758" i="25"/>
  <c r="Q774" i="25"/>
  <c r="Q790" i="25"/>
  <c r="Q822" i="25"/>
  <c r="Q838" i="25"/>
  <c r="Q854" i="25"/>
  <c r="Q870" i="25"/>
  <c r="T886" i="25"/>
  <c r="Q886" i="25"/>
  <c r="Q902" i="25"/>
  <c r="Q990" i="25"/>
  <c r="P55" i="25"/>
  <c r="Q103" i="25"/>
  <c r="T119" i="25"/>
  <c r="Q119" i="25"/>
  <c r="T135" i="25"/>
  <c r="Q135" i="25"/>
  <c r="T151" i="25"/>
  <c r="Q151" i="25"/>
  <c r="S167" i="25"/>
  <c r="S215" i="25"/>
  <c r="S247" i="25"/>
  <c r="P295" i="25"/>
  <c r="P311" i="25"/>
  <c r="P327" i="25"/>
  <c r="P343" i="25"/>
  <c r="T367" i="25"/>
  <c r="Q367" i="25"/>
  <c r="T383" i="25"/>
  <c r="Q383" i="25"/>
  <c r="S399" i="25"/>
  <c r="P415" i="25"/>
  <c r="AD415" i="25"/>
  <c r="Q503" i="25"/>
  <c r="Q519" i="25"/>
  <c r="Q535" i="25"/>
  <c r="S599" i="25"/>
  <c r="Q623" i="25"/>
  <c r="P639" i="25"/>
  <c r="AD639" i="25"/>
  <c r="S655" i="25"/>
  <c r="Q663" i="25"/>
  <c r="S719" i="25"/>
  <c r="Q727" i="25"/>
  <c r="S783" i="25"/>
  <c r="P807" i="25"/>
  <c r="P831" i="25"/>
  <c r="S847" i="25"/>
  <c r="Q879" i="25"/>
  <c r="S887" i="25"/>
  <c r="P895" i="25"/>
  <c r="R895" i="25" s="1"/>
  <c r="S927" i="25"/>
  <c r="Q943" i="25"/>
  <c r="P959" i="25"/>
  <c r="Q8" i="25"/>
  <c r="Q24" i="25"/>
  <c r="T32" i="25"/>
  <c r="AR56" i="25"/>
  <c r="T64" i="25"/>
  <c r="S624" i="25"/>
  <c r="AM624" i="25"/>
  <c r="T17" i="25"/>
  <c r="S209" i="25"/>
  <c r="AM209" i="25"/>
  <c r="P233" i="25"/>
  <c r="P249" i="25"/>
  <c r="P265" i="25"/>
  <c r="Q433" i="25"/>
  <c r="AP433" i="25"/>
  <c r="T529" i="25"/>
  <c r="P785" i="25"/>
  <c r="P913" i="25"/>
  <c r="S570" i="25"/>
  <c r="AM570" i="25"/>
  <c r="AF124" i="25"/>
  <c r="P236" i="25"/>
  <c r="P252" i="25"/>
  <c r="P268" i="25"/>
  <c r="P284" i="25"/>
  <c r="P300" i="25"/>
  <c r="P316" i="25"/>
  <c r="P332" i="25"/>
  <c r="P348" i="25"/>
  <c r="P364" i="25"/>
  <c r="P380" i="25"/>
  <c r="P396" i="25"/>
  <c r="AQ420" i="25"/>
  <c r="T540" i="25"/>
  <c r="T604" i="25"/>
  <c r="P780" i="25"/>
  <c r="P796" i="25"/>
  <c r="P812" i="25"/>
  <c r="P844" i="25"/>
  <c r="P860" i="25"/>
  <c r="P876" i="25"/>
  <c r="P908" i="25"/>
  <c r="P924" i="25"/>
  <c r="P940" i="25"/>
  <c r="P956" i="25"/>
  <c r="P781" i="25"/>
  <c r="R781" i="25" s="1"/>
  <c r="Q789" i="25"/>
  <c r="S797" i="25"/>
  <c r="P797" i="25"/>
  <c r="S813" i="25"/>
  <c r="P813" i="25"/>
  <c r="Q821" i="25"/>
  <c r="S829" i="25"/>
  <c r="P829" i="25"/>
  <c r="T845" i="25"/>
  <c r="P845" i="25"/>
  <c r="Q853" i="25"/>
  <c r="P861" i="25"/>
  <c r="Q869" i="25"/>
  <c r="P877" i="25"/>
  <c r="Q885" i="25"/>
  <c r="P893" i="25"/>
  <c r="Q901" i="25"/>
  <c r="Q917" i="25"/>
  <c r="Q933" i="25"/>
  <c r="Q981" i="25"/>
  <c r="Q997" i="25"/>
  <c r="T1005" i="25"/>
  <c r="Q70" i="25"/>
  <c r="S102" i="25"/>
  <c r="S118" i="25"/>
  <c r="S134" i="25"/>
  <c r="S150" i="25"/>
  <c r="S166" i="25"/>
  <c r="S182" i="25"/>
  <c r="S198" i="25"/>
  <c r="S214" i="25"/>
  <c r="S230" i="25"/>
  <c r="S246" i="25"/>
  <c r="S262" i="25"/>
  <c r="S278" i="25"/>
  <c r="S294" i="25"/>
  <c r="S310" i="25"/>
  <c r="S326" i="25"/>
  <c r="S342" i="25"/>
  <c r="P350" i="25"/>
  <c r="S358" i="25"/>
  <c r="P366" i="25"/>
  <c r="S374" i="25"/>
  <c r="P382" i="25"/>
  <c r="S390" i="25"/>
  <c r="P398" i="25"/>
  <c r="S406" i="25"/>
  <c r="S422" i="25"/>
  <c r="S438" i="25"/>
  <c r="S454" i="25"/>
  <c r="S470" i="25"/>
  <c r="S486" i="25"/>
  <c r="T494" i="25"/>
  <c r="P510" i="25"/>
  <c r="T526" i="25"/>
  <c r="S622" i="25"/>
  <c r="S638" i="25"/>
  <c r="S654" i="25"/>
  <c r="S670" i="25"/>
  <c r="S686" i="25"/>
  <c r="S702" i="25"/>
  <c r="S718" i="25"/>
  <c r="S734" i="25"/>
  <c r="S750" i="25"/>
  <c r="S766" i="25"/>
  <c r="P774" i="25"/>
  <c r="S782" i="25"/>
  <c r="P790" i="25"/>
  <c r="S798" i="25"/>
  <c r="P806" i="25"/>
  <c r="S814" i="25"/>
  <c r="P822" i="25"/>
  <c r="S830" i="25"/>
  <c r="P838" i="25"/>
  <c r="S846" i="25"/>
  <c r="P854" i="25"/>
  <c r="P870" i="25"/>
  <c r="P886" i="25"/>
  <c r="P902" i="25"/>
  <c r="S982" i="25"/>
  <c r="Q7" i="25"/>
  <c r="Q23" i="25"/>
  <c r="AN31" i="25"/>
  <c r="Q39" i="25"/>
  <c r="S47" i="25"/>
  <c r="T55" i="25"/>
  <c r="S63" i="25"/>
  <c r="T71" i="25"/>
  <c r="Q71" i="25"/>
  <c r="S79" i="25"/>
  <c r="T87" i="25"/>
  <c r="Q87" i="25"/>
  <c r="P103" i="25"/>
  <c r="P119" i="25"/>
  <c r="P135" i="25"/>
  <c r="P151" i="25"/>
  <c r="S183" i="25"/>
  <c r="P247" i="25"/>
  <c r="P263" i="25"/>
  <c r="P279" i="25"/>
  <c r="T303" i="25"/>
  <c r="Q303" i="25"/>
  <c r="T319" i="25"/>
  <c r="Q319" i="25"/>
  <c r="T335" i="25"/>
  <c r="Q335" i="25"/>
  <c r="T351" i="25"/>
  <c r="Q351" i="25"/>
  <c r="S479" i="25"/>
  <c r="Q487" i="25"/>
  <c r="T503" i="25"/>
  <c r="P503" i="25"/>
  <c r="P519" i="25"/>
  <c r="P535" i="25"/>
  <c r="Q575" i="25"/>
  <c r="Q591" i="25"/>
  <c r="T607" i="25"/>
  <c r="P607" i="25"/>
  <c r="P623" i="25"/>
  <c r="P663" i="25"/>
  <c r="S679" i="25"/>
  <c r="Q687" i="25"/>
  <c r="P727" i="25"/>
  <c r="S743" i="25"/>
  <c r="Q751" i="25"/>
  <c r="Q791" i="25"/>
  <c r="Q815" i="25"/>
  <c r="AP815" i="25"/>
  <c r="S831" i="25"/>
  <c r="Q839" i="25"/>
  <c r="P855" i="25"/>
  <c r="Q903" i="25"/>
  <c r="S911" i="25"/>
  <c r="U911" i="25" s="1"/>
  <c r="P919" i="25"/>
  <c r="S959" i="25"/>
  <c r="S32" i="25"/>
  <c r="Q40" i="25"/>
  <c r="Q56" i="25"/>
  <c r="S64" i="25"/>
  <c r="Q72" i="25"/>
  <c r="AP72" i="25"/>
  <c r="Q88" i="25"/>
  <c r="Q104" i="25"/>
  <c r="Q120" i="25"/>
  <c r="Q136" i="25"/>
  <c r="Q152" i="25"/>
  <c r="Q168" i="25"/>
  <c r="Q184" i="25"/>
  <c r="Q200" i="25"/>
  <c r="Q216" i="25"/>
  <c r="Q248" i="25"/>
  <c r="Q264" i="25"/>
  <c r="Q280" i="25"/>
  <c r="Q296" i="25"/>
  <c r="Q312" i="25"/>
  <c r="Q328" i="25"/>
  <c r="Q344" i="25"/>
  <c r="Q360" i="25"/>
  <c r="Q392" i="25"/>
  <c r="Q408" i="25"/>
  <c r="AP408" i="25"/>
  <c r="Q424" i="25"/>
  <c r="Q440" i="25"/>
  <c r="Q456" i="25"/>
  <c r="Q472" i="25"/>
  <c r="Q488" i="25"/>
  <c r="Q504" i="25"/>
  <c r="Q520" i="25"/>
  <c r="Q536" i="25"/>
  <c r="Q552" i="25"/>
  <c r="Q568" i="25"/>
  <c r="S576" i="25"/>
  <c r="T600" i="25"/>
  <c r="T616" i="25"/>
  <c r="P632" i="25"/>
  <c r="P648" i="25"/>
  <c r="P664" i="25"/>
  <c r="P680" i="25"/>
  <c r="P696" i="25"/>
  <c r="P712" i="25"/>
  <c r="P728" i="25"/>
  <c r="P744" i="25"/>
  <c r="Q752" i="25"/>
  <c r="P760" i="25"/>
  <c r="P776" i="25"/>
  <c r="P792" i="25"/>
  <c r="P808" i="25"/>
  <c r="Q816" i="25"/>
  <c r="P824" i="25"/>
  <c r="Q832" i="25"/>
  <c r="P840" i="25"/>
  <c r="P856" i="25"/>
  <c r="P872" i="25"/>
  <c r="Q880" i="25"/>
  <c r="S952" i="25"/>
  <c r="S968" i="25"/>
  <c r="S984" i="25"/>
  <c r="S1000" i="25"/>
  <c r="P17" i="25"/>
  <c r="P33" i="25"/>
  <c r="Q41" i="25"/>
  <c r="P49" i="25"/>
  <c r="Q57" i="25"/>
  <c r="P65" i="25"/>
  <c r="Q73" i="25"/>
  <c r="S145" i="25"/>
  <c r="S161" i="25"/>
  <c r="S177" i="25"/>
  <c r="S193" i="25"/>
  <c r="Q225" i="25"/>
  <c r="T233" i="25"/>
  <c r="T249" i="25"/>
  <c r="T265" i="25"/>
  <c r="Q273" i="25"/>
  <c r="T281" i="25"/>
  <c r="Q337" i="25"/>
  <c r="Q353" i="25"/>
  <c r="Q369" i="25"/>
  <c r="Q385" i="25"/>
  <c r="P401" i="25"/>
  <c r="S409" i="25"/>
  <c r="Q417" i="25"/>
  <c r="S425" i="25"/>
  <c r="AO433" i="25"/>
  <c r="S441" i="25"/>
  <c r="S457" i="25"/>
  <c r="T465" i="25"/>
  <c r="P465" i="25"/>
  <c r="T481" i="25"/>
  <c r="P481" i="25"/>
  <c r="T497" i="25"/>
  <c r="P497" i="25"/>
  <c r="T513" i="25"/>
  <c r="P529" i="25"/>
  <c r="P545" i="25"/>
  <c r="Q569" i="25"/>
  <c r="T601" i="25"/>
  <c r="Q641" i="25"/>
  <c r="S649" i="25"/>
  <c r="P697" i="25"/>
  <c r="Q705" i="25"/>
  <c r="S713" i="25"/>
  <c r="T745" i="25"/>
  <c r="P761" i="25"/>
  <c r="Q769" i="25"/>
  <c r="AP769" i="25"/>
  <c r="S777" i="25"/>
  <c r="S801" i="25"/>
  <c r="T809" i="25"/>
  <c r="T873" i="25"/>
  <c r="S929" i="25"/>
  <c r="T937" i="25"/>
  <c r="Q985" i="25"/>
  <c r="T1001" i="25"/>
  <c r="P1001" i="25"/>
  <c r="S10" i="25"/>
  <c r="S106" i="25"/>
  <c r="S122" i="25"/>
  <c r="S138" i="25"/>
  <c r="S154" i="25"/>
  <c r="S170" i="25"/>
  <c r="S186" i="25"/>
  <c r="S202" i="25"/>
  <c r="S218" i="25"/>
  <c r="S234" i="25"/>
  <c r="S250" i="25"/>
  <c r="S266" i="25"/>
  <c r="S282" i="25"/>
  <c r="S298" i="25"/>
  <c r="S314" i="25"/>
  <c r="S346" i="25"/>
  <c r="S362" i="25"/>
  <c r="S378" i="25"/>
  <c r="S410" i="25"/>
  <c r="S426" i="25"/>
  <c r="AM426" i="25"/>
  <c r="S442" i="25"/>
  <c r="AF450" i="25"/>
  <c r="S474" i="25"/>
  <c r="S490" i="25"/>
  <c r="S506" i="25"/>
  <c r="T530" i="25"/>
  <c r="S538" i="25"/>
  <c r="P546" i="25"/>
  <c r="Q554" i="25"/>
  <c r="P562" i="25"/>
  <c r="AD562" i="25"/>
  <c r="P578" i="25"/>
  <c r="Q586" i="25"/>
  <c r="P594" i="25"/>
  <c r="Q602" i="25"/>
  <c r="P610" i="25"/>
  <c r="AR650" i="25"/>
  <c r="AN866" i="25"/>
  <c r="S946" i="25"/>
  <c r="S962" i="25"/>
  <c r="S978" i="25"/>
  <c r="S11" i="25"/>
  <c r="AM11" i="25"/>
  <c r="P11" i="25"/>
  <c r="P27" i="25"/>
  <c r="S43" i="25"/>
  <c r="P43" i="25"/>
  <c r="P59" i="25"/>
  <c r="Q67" i="25"/>
  <c r="S75" i="25"/>
  <c r="AM75" i="25"/>
  <c r="P75" i="25"/>
  <c r="Q83" i="25"/>
  <c r="P91" i="25"/>
  <c r="Q99" i="25"/>
  <c r="P107" i="25"/>
  <c r="Q115" i="25"/>
  <c r="P123" i="25"/>
  <c r="Q131" i="25"/>
  <c r="P139" i="25"/>
  <c r="Q147" i="25"/>
  <c r="P155" i="25"/>
  <c r="Q163" i="25"/>
  <c r="P171" i="25"/>
  <c r="Q179" i="25"/>
  <c r="P187" i="25"/>
  <c r="Q195" i="25"/>
  <c r="P203" i="25"/>
  <c r="P219" i="25"/>
  <c r="P235" i="25"/>
  <c r="Q259" i="25"/>
  <c r="P283" i="25"/>
  <c r="P299" i="25"/>
  <c r="P347" i="25"/>
  <c r="P363" i="25"/>
  <c r="P379" i="25"/>
  <c r="P395" i="25"/>
  <c r="P411" i="25"/>
  <c r="P427" i="25"/>
  <c r="P443" i="25"/>
  <c r="P459" i="25"/>
  <c r="P475" i="25"/>
  <c r="R475" i="25" s="1"/>
  <c r="P491" i="25"/>
  <c r="R491" i="25" s="1"/>
  <c r="P507" i="25"/>
  <c r="R507" i="25" s="1"/>
  <c r="Q531" i="25"/>
  <c r="S555" i="25"/>
  <c r="T563" i="25"/>
  <c r="T579" i="25"/>
  <c r="P579" i="25"/>
  <c r="T595" i="25"/>
  <c r="P595" i="25"/>
  <c r="Q603" i="25"/>
  <c r="Q619" i="25"/>
  <c r="S643" i="25"/>
  <c r="S659" i="25"/>
  <c r="S675" i="25"/>
  <c r="S691" i="25"/>
  <c r="S707" i="25"/>
  <c r="S723" i="25"/>
  <c r="S739" i="25"/>
  <c r="S755" i="25"/>
  <c r="S771" i="25"/>
  <c r="S787" i="25"/>
  <c r="S803" i="25"/>
  <c r="S819" i="25"/>
  <c r="S835" i="25"/>
  <c r="S851" i="25"/>
  <c r="T875" i="25"/>
  <c r="T891" i="25"/>
  <c r="P939" i="25"/>
  <c r="AD939" i="25"/>
  <c r="P955" i="25"/>
  <c r="AD955" i="25"/>
  <c r="T971" i="25"/>
  <c r="P971" i="25"/>
  <c r="T987" i="25"/>
  <c r="P987" i="25"/>
  <c r="Q20" i="25"/>
  <c r="S36" i="25"/>
  <c r="S92" i="25"/>
  <c r="AQ100" i="25"/>
  <c r="S108" i="25"/>
  <c r="S124" i="25"/>
  <c r="S140" i="25"/>
  <c r="S156" i="25"/>
  <c r="S172" i="25"/>
  <c r="S188" i="25"/>
  <c r="S204" i="25"/>
  <c r="S220" i="25"/>
  <c r="S236" i="25"/>
  <c r="S252" i="25"/>
  <c r="S268" i="25"/>
  <c r="S284" i="25"/>
  <c r="Q292" i="25"/>
  <c r="S300" i="25"/>
  <c r="Q308" i="25"/>
  <c r="S316" i="25"/>
  <c r="Q324" i="25"/>
  <c r="S332" i="25"/>
  <c r="Q340" i="25"/>
  <c r="S348" i="25"/>
  <c r="Q356" i="25"/>
  <c r="S364" i="25"/>
  <c r="Q372" i="25"/>
  <c r="S380" i="25"/>
  <c r="Q388" i="25"/>
  <c r="S396" i="25"/>
  <c r="Q404" i="25"/>
  <c r="S412" i="25"/>
  <c r="Q420" i="25"/>
  <c r="S428" i="25"/>
  <c r="Q436" i="25"/>
  <c r="S444" i="25"/>
  <c r="Q452" i="25"/>
  <c r="S460" i="25"/>
  <c r="Q468" i="25"/>
  <c r="S476" i="25"/>
  <c r="Q484" i="25"/>
  <c r="S492" i="25"/>
  <c r="Q500" i="25"/>
  <c r="S508" i="25"/>
  <c r="Q516" i="25"/>
  <c r="S524" i="25"/>
  <c r="Q532" i="25"/>
  <c r="S540" i="25"/>
  <c r="Q548" i="25"/>
  <c r="S556" i="25"/>
  <c r="Q564" i="25"/>
  <c r="S572" i="25"/>
  <c r="Q580" i="25"/>
  <c r="S588" i="25"/>
  <c r="Q596" i="25"/>
  <c r="S604" i="25"/>
  <c r="Q612" i="25"/>
  <c r="S620" i="25"/>
  <c r="Q628" i="25"/>
  <c r="S636" i="25"/>
  <c r="Q644" i="25"/>
  <c r="S652" i="25"/>
  <c r="Q660" i="25"/>
  <c r="S668" i="25"/>
  <c r="Q676" i="25"/>
  <c r="S684" i="25"/>
  <c r="Q692" i="25"/>
  <c r="S700" i="25"/>
  <c r="Q708" i="25"/>
  <c r="S716" i="25"/>
  <c r="Q724" i="25"/>
  <c r="S732" i="25"/>
  <c r="Q740" i="25"/>
  <c r="S748" i="25"/>
  <c r="Q756" i="25"/>
  <c r="S764" i="25"/>
  <c r="Q772" i="25"/>
  <c r="S780" i="25"/>
  <c r="Q788" i="25"/>
  <c r="S796" i="25"/>
  <c r="Q804" i="25"/>
  <c r="AP804" i="25"/>
  <c r="S812" i="25"/>
  <c r="Q820" i="25"/>
  <c r="S828" i="25"/>
  <c r="Q836" i="25"/>
  <c r="S844" i="25"/>
  <c r="Q852" i="25"/>
  <c r="S860" i="25"/>
  <c r="Q868" i="25"/>
  <c r="Q884" i="25"/>
  <c r="Q900" i="25"/>
  <c r="Q916" i="25"/>
  <c r="Q932" i="25"/>
  <c r="Q948" i="25"/>
  <c r="Q964" i="25"/>
  <c r="P988" i="25"/>
  <c r="P1004" i="25"/>
  <c r="P526" i="25"/>
  <c r="Q534" i="25"/>
  <c r="S542" i="25"/>
  <c r="S558" i="25"/>
  <c r="S590" i="25"/>
  <c r="T598" i="25"/>
  <c r="S606" i="25"/>
  <c r="T614" i="25"/>
  <c r="T630" i="25"/>
  <c r="T662" i="25"/>
  <c r="AD694" i="25"/>
  <c r="T790" i="25"/>
  <c r="Q974" i="25"/>
  <c r="W974" i="25" s="1"/>
  <c r="T990" i="25"/>
  <c r="S998" i="25"/>
  <c r="T7" i="25"/>
  <c r="S15" i="25"/>
  <c r="T23" i="25"/>
  <c r="S31" i="25"/>
  <c r="P39" i="25"/>
  <c r="Q55" i="25"/>
  <c r="P71" i="25"/>
  <c r="P87" i="25"/>
  <c r="AE215" i="25"/>
  <c r="Q239" i="25"/>
  <c r="Q255" i="25"/>
  <c r="Q271" i="25"/>
  <c r="T287" i="25"/>
  <c r="P399" i="25"/>
  <c r="S415" i="25"/>
  <c r="Q423" i="25"/>
  <c r="T439" i="25"/>
  <c r="Q455" i="25"/>
  <c r="Q471" i="25"/>
  <c r="P487" i="25"/>
  <c r="T519" i="25"/>
  <c r="T535" i="25"/>
  <c r="S551" i="25"/>
  <c r="Q559" i="25"/>
  <c r="P575" i="25"/>
  <c r="P591" i="25"/>
  <c r="Q607" i="25"/>
  <c r="T623" i="25"/>
  <c r="P687" i="25"/>
  <c r="P751" i="25"/>
  <c r="P791" i="25"/>
  <c r="AO855" i="25"/>
  <c r="Q863" i="25"/>
  <c r="S871" i="25"/>
  <c r="U871" i="25" s="1"/>
  <c r="P879" i="25"/>
  <c r="P903" i="25"/>
  <c r="S935" i="25"/>
  <c r="P943" i="25"/>
  <c r="AD943" i="25"/>
  <c r="P967" i="25"/>
  <c r="S983" i="25"/>
  <c r="Q991" i="25"/>
  <c r="S16" i="25"/>
  <c r="P24" i="25"/>
  <c r="P40" i="25"/>
  <c r="S48" i="25"/>
  <c r="P56" i="25"/>
  <c r="P72" i="25"/>
  <c r="S80" i="25"/>
  <c r="P88" i="25"/>
  <c r="S96" i="25"/>
  <c r="P104" i="25"/>
  <c r="S112" i="25"/>
  <c r="P120" i="25"/>
  <c r="S128" i="25"/>
  <c r="P136" i="25"/>
  <c r="S144" i="25"/>
  <c r="P152" i="25"/>
  <c r="S160" i="25"/>
  <c r="P168" i="25"/>
  <c r="S176" i="25"/>
  <c r="U176" i="25" s="1"/>
  <c r="P184" i="25"/>
  <c r="S192" i="25"/>
  <c r="U192" i="25" s="1"/>
  <c r="P200" i="25"/>
  <c r="S208" i="25"/>
  <c r="P216" i="25"/>
  <c r="S224" i="25"/>
  <c r="Q232" i="25"/>
  <c r="S240" i="25"/>
  <c r="S256" i="25"/>
  <c r="S272" i="25"/>
  <c r="S288" i="25"/>
  <c r="S304" i="25"/>
  <c r="S320" i="25"/>
  <c r="S336" i="25"/>
  <c r="S352" i="25"/>
  <c r="S368" i="25"/>
  <c r="Q376" i="25"/>
  <c r="S384" i="25"/>
  <c r="S400" i="25"/>
  <c r="S416" i="25"/>
  <c r="AM416" i="25"/>
  <c r="S432" i="25"/>
  <c r="S448" i="25"/>
  <c r="S464" i="25"/>
  <c r="S480" i="25"/>
  <c r="S496" i="25"/>
  <c r="S512" i="25"/>
  <c r="S528" i="25"/>
  <c r="S560" i="25"/>
  <c r="T584" i="25"/>
  <c r="S592" i="25"/>
  <c r="P600" i="25"/>
  <c r="P616" i="25"/>
  <c r="Q640" i="25"/>
  <c r="Q656" i="25"/>
  <c r="S888" i="25"/>
  <c r="P960" i="25"/>
  <c r="P976" i="25"/>
  <c r="P992" i="25"/>
  <c r="Q1000" i="25"/>
  <c r="Q209" i="25"/>
  <c r="Q241" i="25"/>
  <c r="Q257" i="25"/>
  <c r="P337" i="25"/>
  <c r="P353" i="25"/>
  <c r="P369" i="25"/>
  <c r="P385" i="25"/>
  <c r="T401" i="25"/>
  <c r="P417" i="25"/>
  <c r="P433" i="25"/>
  <c r="AD433" i="25"/>
  <c r="P449" i="25"/>
  <c r="AD449" i="25"/>
  <c r="T585" i="25"/>
  <c r="Q593" i="25"/>
  <c r="W593" i="25" s="1"/>
  <c r="Q609" i="25"/>
  <c r="W609" i="25" s="1"/>
  <c r="T641" i="25"/>
  <c r="T681" i="25"/>
  <c r="T705" i="25"/>
  <c r="T769" i="25"/>
  <c r="AF769" i="25"/>
  <c r="P809" i="25"/>
  <c r="S825" i="25"/>
  <c r="T833" i="25"/>
  <c r="P873" i="25"/>
  <c r="S889" i="25"/>
  <c r="T897" i="25"/>
  <c r="P937" i="25"/>
  <c r="Q945" i="25"/>
  <c r="S953" i="25"/>
  <c r="T961" i="25"/>
  <c r="P977" i="25"/>
  <c r="T34" i="25"/>
  <c r="T66" i="25"/>
  <c r="T98" i="25"/>
  <c r="T114" i="25"/>
  <c r="T130" i="25"/>
  <c r="T146" i="25"/>
  <c r="T162" i="25"/>
  <c r="T178" i="25"/>
  <c r="T194" i="25"/>
  <c r="T210" i="25"/>
  <c r="T226" i="25"/>
  <c r="T242" i="25"/>
  <c r="T258" i="25"/>
  <c r="T274" i="25"/>
  <c r="T290" i="25"/>
  <c r="T306" i="25"/>
  <c r="T322" i="25"/>
  <c r="S330" i="25"/>
  <c r="T338" i="25"/>
  <c r="T354" i="25"/>
  <c r="T370" i="25"/>
  <c r="T386" i="25"/>
  <c r="S394" i="25"/>
  <c r="T402" i="25"/>
  <c r="T418" i="25"/>
  <c r="T434" i="25"/>
  <c r="T450" i="25"/>
  <c r="T466" i="25"/>
  <c r="T482" i="25"/>
  <c r="T498" i="25"/>
  <c r="T514" i="25"/>
  <c r="S522" i="25"/>
  <c r="T634" i="25"/>
  <c r="S674" i="25"/>
  <c r="S738" i="25"/>
  <c r="P778" i="25"/>
  <c r="P794" i="25"/>
  <c r="P810" i="25"/>
  <c r="P826" i="25"/>
  <c r="P842" i="25"/>
  <c r="P858" i="25"/>
  <c r="S866" i="25"/>
  <c r="P874" i="25"/>
  <c r="S882" i="25"/>
  <c r="P890" i="25"/>
  <c r="S898" i="25"/>
  <c r="P906" i="25"/>
  <c r="S914" i="25"/>
  <c r="P922" i="25"/>
  <c r="S930" i="25"/>
  <c r="P938" i="25"/>
  <c r="P954" i="25"/>
  <c r="P970" i="25"/>
  <c r="P986" i="25"/>
  <c r="P1002" i="25"/>
  <c r="S27" i="25"/>
  <c r="S59" i="25"/>
  <c r="AR179" i="25"/>
  <c r="Q211" i="25"/>
  <c r="Q227" i="25"/>
  <c r="Q243" i="25"/>
  <c r="Q275" i="25"/>
  <c r="Q291" i="25"/>
  <c r="Q323" i="25"/>
  <c r="Q339" i="25"/>
  <c r="Q355" i="25"/>
  <c r="AP355" i="25"/>
  <c r="Q371" i="25"/>
  <c r="Q387" i="25"/>
  <c r="Q403" i="25"/>
  <c r="Q419" i="25"/>
  <c r="Q435" i="25"/>
  <c r="Q451" i="25"/>
  <c r="Q467" i="25"/>
  <c r="Q483" i="25"/>
  <c r="Q571" i="25"/>
  <c r="S939" i="25"/>
  <c r="S955" i="25"/>
  <c r="S971" i="25"/>
  <c r="T20" i="25"/>
  <c r="T52" i="25"/>
  <c r="T68" i="25"/>
  <c r="T84" i="25"/>
  <c r="T116" i="25"/>
  <c r="T180" i="25"/>
  <c r="T244" i="25"/>
  <c r="T308" i="25"/>
  <c r="T372" i="25"/>
  <c r="P404" i="25"/>
  <c r="T436" i="25"/>
  <c r="T500" i="25"/>
  <c r="AE548" i="25"/>
  <c r="T740" i="25"/>
  <c r="T756" i="25"/>
  <c r="T772" i="25"/>
  <c r="T788" i="25"/>
  <c r="T804" i="25"/>
  <c r="T820" i="25"/>
  <c r="T836" i="25"/>
  <c r="T852" i="25"/>
  <c r="S876" i="25"/>
  <c r="T884" i="25"/>
  <c r="S892" i="25"/>
  <c r="T900" i="25"/>
  <c r="S908" i="25"/>
  <c r="T916" i="25"/>
  <c r="S924" i="25"/>
  <c r="T932" i="25"/>
  <c r="S940" i="25"/>
  <c r="T948" i="25"/>
  <c r="S956" i="25"/>
  <c r="T964" i="25"/>
  <c r="S972" i="25"/>
  <c r="Q980" i="25"/>
  <c r="Q996" i="25"/>
  <c r="S647" i="25"/>
  <c r="S711" i="25"/>
  <c r="P815" i="25"/>
  <c r="AD815" i="25"/>
  <c r="T665" i="25"/>
  <c r="T729" i="25"/>
  <c r="T793" i="25"/>
  <c r="Q817" i="25"/>
  <c r="AP817" i="25"/>
  <c r="T857" i="25"/>
  <c r="T921" i="25"/>
  <c r="T985" i="25"/>
  <c r="P628" i="25"/>
  <c r="P644" i="25"/>
  <c r="P660" i="25"/>
  <c r="P676" i="25"/>
  <c r="P692" i="25"/>
  <c r="P708" i="25"/>
  <c r="P724" i="25"/>
  <c r="P740" i="25"/>
  <c r="P756" i="25"/>
  <c r="P820" i="25"/>
  <c r="P884" i="25"/>
  <c r="AR892" i="25"/>
  <c r="AF932" i="25"/>
  <c r="T980" i="25"/>
  <c r="P980" i="25"/>
  <c r="T996" i="25"/>
  <c r="P996" i="25"/>
  <c r="S1004" i="25"/>
  <c r="T885" i="25"/>
  <c r="T901" i="25"/>
  <c r="T917" i="25"/>
  <c r="T933" i="25"/>
  <c r="T965" i="25"/>
  <c r="T981" i="25"/>
  <c r="T997" i="25"/>
  <c r="T39" i="25"/>
  <c r="S14" i="25"/>
  <c r="Q22" i="25"/>
  <c r="S30" i="25"/>
  <c r="Q38" i="25"/>
  <c r="S46" i="25"/>
  <c r="Q54" i="25"/>
  <c r="S62" i="25"/>
  <c r="S78" i="25"/>
  <c r="Q86" i="25"/>
  <c r="Q102" i="25"/>
  <c r="W102" i="25" s="1"/>
  <c r="Q118" i="25"/>
  <c r="W118" i="25" s="1"/>
  <c r="Q134" i="25"/>
  <c r="W134" i="25" s="1"/>
  <c r="Q142" i="25"/>
  <c r="Q150" i="25"/>
  <c r="Q166" i="25"/>
  <c r="Q182" i="25"/>
  <c r="Q198" i="25"/>
  <c r="Q214" i="25"/>
  <c r="Q230" i="25"/>
  <c r="Q262" i="25"/>
  <c r="Q278" i="25"/>
  <c r="Q294" i="25"/>
  <c r="Q310" i="25"/>
  <c r="Q326" i="25"/>
  <c r="Q342" i="25"/>
  <c r="Q358" i="25"/>
  <c r="Q374" i="25"/>
  <c r="Q390" i="25"/>
  <c r="Q406" i="25"/>
  <c r="Q422" i="25"/>
  <c r="AN430" i="25"/>
  <c r="Q438" i="25"/>
  <c r="Q454" i="25"/>
  <c r="Q470" i="25"/>
  <c r="Q486" i="25"/>
  <c r="T502" i="25"/>
  <c r="AE502" i="25"/>
  <c r="S510" i="25"/>
  <c r="S526" i="25"/>
  <c r="P550" i="25"/>
  <c r="P566" i="25"/>
  <c r="P582" i="25"/>
  <c r="Q590" i="25"/>
  <c r="W590" i="25" s="1"/>
  <c r="P598" i="25"/>
  <c r="Q606" i="25"/>
  <c r="Q622" i="25"/>
  <c r="Q638" i="25"/>
  <c r="Q654" i="25"/>
  <c r="Q670" i="25"/>
  <c r="Q686" i="25"/>
  <c r="Q702" i="25"/>
  <c r="Q718" i="25"/>
  <c r="Q734" i="25"/>
  <c r="Q750" i="25"/>
  <c r="Q766" i="25"/>
  <c r="Q782" i="25"/>
  <c r="Q798" i="25"/>
  <c r="Q814" i="25"/>
  <c r="Q830" i="25"/>
  <c r="Q846" i="25"/>
  <c r="T862" i="25"/>
  <c r="Q862" i="25"/>
  <c r="Q878" i="25"/>
  <c r="Q894" i="25"/>
  <c r="T815" i="25"/>
  <c r="AF7" i="25"/>
  <c r="T111" i="25"/>
  <c r="Q111" i="25"/>
  <c r="T127" i="25"/>
  <c r="Q127" i="25"/>
  <c r="T143" i="25"/>
  <c r="Q143" i="25"/>
  <c r="Q159" i="25"/>
  <c r="S175" i="25"/>
  <c r="S191" i="25"/>
  <c r="S207" i="25"/>
  <c r="P303" i="25"/>
  <c r="P319" i="25"/>
  <c r="P335" i="25"/>
  <c r="S351" i="25"/>
  <c r="P351" i="25"/>
  <c r="Q359" i="25"/>
  <c r="T375" i="25"/>
  <c r="Q375" i="25"/>
  <c r="S407" i="25"/>
  <c r="S439" i="25"/>
  <c r="Q495" i="25"/>
  <c r="Q511" i="25"/>
  <c r="Q527" i="25"/>
  <c r="Q543" i="25"/>
  <c r="Q615" i="25"/>
  <c r="Q631" i="25"/>
  <c r="S687" i="25"/>
  <c r="Q695" i="25"/>
  <c r="P735" i="25"/>
  <c r="AD735" i="25"/>
  <c r="S751" i="25"/>
  <c r="Q759" i="25"/>
  <c r="S775" i="25"/>
  <c r="P775" i="25"/>
  <c r="S791" i="25"/>
  <c r="Q847" i="25"/>
  <c r="Q911" i="25"/>
  <c r="S919" i="25"/>
  <c r="P991" i="25"/>
  <c r="P8" i="25"/>
  <c r="AQ128" i="25"/>
  <c r="T184" i="25"/>
  <c r="P232" i="25"/>
  <c r="P248" i="25"/>
  <c r="P264" i="25"/>
  <c r="P280" i="25"/>
  <c r="P296" i="25"/>
  <c r="P312" i="25"/>
  <c r="P328" i="25"/>
  <c r="P344" i="25"/>
  <c r="P360" i="25"/>
  <c r="P376" i="25"/>
  <c r="P392" i="25"/>
  <c r="P408" i="25"/>
  <c r="P424" i="25"/>
  <c r="P440" i="25"/>
  <c r="P456" i="25"/>
  <c r="AO472" i="25"/>
  <c r="P472" i="25"/>
  <c r="P488" i="25"/>
  <c r="P504" i="25"/>
  <c r="P520" i="25"/>
  <c r="P536" i="25"/>
  <c r="P552" i="25"/>
  <c r="P568" i="25"/>
  <c r="Q576" i="25"/>
  <c r="Q592" i="25"/>
  <c r="S600" i="25"/>
  <c r="S616" i="25"/>
  <c r="T640" i="25"/>
  <c r="T656" i="25"/>
  <c r="T672" i="25"/>
  <c r="T688" i="25"/>
  <c r="T704" i="25"/>
  <c r="T720" i="25"/>
  <c r="T736" i="25"/>
  <c r="T752" i="25"/>
  <c r="T768" i="25"/>
  <c r="T784" i="25"/>
  <c r="T800" i="25"/>
  <c r="T816" i="25"/>
  <c r="T832" i="25"/>
  <c r="T848" i="25"/>
  <c r="T928" i="25"/>
  <c r="T944" i="25"/>
  <c r="T25" i="25"/>
  <c r="T41" i="25"/>
  <c r="T57" i="25"/>
  <c r="T73" i="25"/>
  <c r="Q81" i="25"/>
  <c r="T89" i="25"/>
  <c r="P89" i="25"/>
  <c r="Q97" i="25"/>
  <c r="P105" i="25"/>
  <c r="Q113" i="25"/>
  <c r="P121" i="25"/>
  <c r="Q129" i="25"/>
  <c r="P137" i="25"/>
  <c r="S217" i="25"/>
  <c r="S233" i="25"/>
  <c r="P241" i="25"/>
  <c r="S249" i="25"/>
  <c r="P257" i="25"/>
  <c r="S265" i="25"/>
  <c r="T273" i="25"/>
  <c r="T289" i="25"/>
  <c r="T321" i="25"/>
  <c r="T369" i="25"/>
  <c r="Q409" i="25"/>
  <c r="Q425" i="25"/>
  <c r="Q441" i="25"/>
  <c r="Q457" i="25"/>
  <c r="S465" i="25"/>
  <c r="S481" i="25"/>
  <c r="T489" i="25"/>
  <c r="P489" i="25"/>
  <c r="S497" i="25"/>
  <c r="S513" i="25"/>
  <c r="AR529" i="25"/>
  <c r="T537" i="25"/>
  <c r="P569" i="25"/>
  <c r="S601" i="25"/>
  <c r="S617" i="25"/>
  <c r="P641" i="25"/>
  <c r="Q649" i="25"/>
  <c r="S657" i="25"/>
  <c r="U657" i="25" s="1"/>
  <c r="P705" i="25"/>
  <c r="Q713" i="25"/>
  <c r="AP713" i="25"/>
  <c r="S721" i="25"/>
  <c r="U721" i="25" s="1"/>
  <c r="Q777" i="25"/>
  <c r="P793" i="25"/>
  <c r="S809" i="25"/>
  <c r="T817" i="25"/>
  <c r="AF817" i="25"/>
  <c r="Q841" i="25"/>
  <c r="P857" i="25"/>
  <c r="Q865" i="25"/>
  <c r="S873" i="25"/>
  <c r="T881" i="25"/>
  <c r="P921" i="25"/>
  <c r="Q929" i="25"/>
  <c r="S937" i="25"/>
  <c r="T945" i="25"/>
  <c r="Q969" i="25"/>
  <c r="Q993" i="25"/>
  <c r="Q10" i="25"/>
  <c r="Q26" i="25"/>
  <c r="S34" i="25"/>
  <c r="Q42" i="25"/>
  <c r="Q58" i="25"/>
  <c r="S66" i="25"/>
  <c r="Q74" i="25"/>
  <c r="Q90" i="25"/>
  <c r="Q106" i="25"/>
  <c r="Q122" i="25"/>
  <c r="Q138" i="25"/>
  <c r="Q154" i="25"/>
  <c r="Q170" i="25"/>
  <c r="Q186" i="25"/>
  <c r="Q202" i="25"/>
  <c r="Q218" i="25"/>
  <c r="Q234" i="25"/>
  <c r="Q250" i="25"/>
  <c r="AP250" i="25"/>
  <c r="Q266" i="25"/>
  <c r="S578" i="25"/>
  <c r="AM578" i="25"/>
  <c r="P618" i="25"/>
  <c r="Q626" i="25"/>
  <c r="P634" i="25"/>
  <c r="Q642" i="25"/>
  <c r="P650" i="25"/>
  <c r="AD650" i="25"/>
  <c r="Q658" i="25"/>
  <c r="P666" i="25"/>
  <c r="Q674" i="25"/>
  <c r="P682" i="25"/>
  <c r="Q690" i="25"/>
  <c r="P698" i="25"/>
  <c r="Q706" i="25"/>
  <c r="P714" i="25"/>
  <c r="Q722" i="25"/>
  <c r="P730" i="25"/>
  <c r="AD730" i="25"/>
  <c r="Q738" i="25"/>
  <c r="P746" i="25"/>
  <c r="Q754" i="25"/>
  <c r="P762" i="25"/>
  <c r="Q770" i="25"/>
  <c r="T778" i="25"/>
  <c r="Q786" i="25"/>
  <c r="Q802" i="25"/>
  <c r="Q818" i="25"/>
  <c r="Q834" i="25"/>
  <c r="Q850" i="25"/>
  <c r="T858" i="25"/>
  <c r="Q866" i="25"/>
  <c r="Q882" i="25"/>
  <c r="Q898" i="25"/>
  <c r="Q914" i="25"/>
  <c r="Q930" i="25"/>
  <c r="Q946" i="25"/>
  <c r="Q962" i="25"/>
  <c r="Q978" i="25"/>
  <c r="Q994" i="25"/>
  <c r="Q11" i="25"/>
  <c r="T19" i="25"/>
  <c r="T35" i="25"/>
  <c r="Q43" i="25"/>
  <c r="T51" i="25"/>
  <c r="Q59" i="25"/>
  <c r="T67" i="25"/>
  <c r="T83" i="25"/>
  <c r="T99" i="25"/>
  <c r="T115" i="25"/>
  <c r="T131" i="25"/>
  <c r="T147" i="25"/>
  <c r="T163" i="25"/>
  <c r="T179" i="25"/>
  <c r="T195" i="25"/>
  <c r="T211" i="25"/>
  <c r="T227" i="25"/>
  <c r="T243" i="25"/>
  <c r="Q251" i="25"/>
  <c r="T259" i="25"/>
  <c r="P259" i="25"/>
  <c r="T275" i="25"/>
  <c r="T291" i="25"/>
  <c r="T307" i="25"/>
  <c r="T323" i="25"/>
  <c r="P323" i="25"/>
  <c r="T339" i="25"/>
  <c r="T355" i="25"/>
  <c r="P355" i="25"/>
  <c r="T371" i="25"/>
  <c r="P371" i="25"/>
  <c r="T387" i="25"/>
  <c r="P387" i="25"/>
  <c r="T403" i="25"/>
  <c r="P403" i="25"/>
  <c r="T419" i="25"/>
  <c r="T435" i="25"/>
  <c r="T451" i="25"/>
  <c r="T467" i="25"/>
  <c r="T483" i="25"/>
  <c r="T499" i="25"/>
  <c r="T515" i="25"/>
  <c r="P531" i="25"/>
  <c r="R531" i="25" s="1"/>
  <c r="P547" i="25"/>
  <c r="R547" i="25" s="1"/>
  <c r="S563" i="25"/>
  <c r="S579" i="25"/>
  <c r="S595" i="25"/>
  <c r="T603" i="25"/>
  <c r="P619" i="25"/>
  <c r="Q643" i="25"/>
  <c r="Q659" i="25"/>
  <c r="Q675" i="25"/>
  <c r="Q691" i="25"/>
  <c r="Q707" i="25"/>
  <c r="Q723" i="25"/>
  <c r="Q739" i="25"/>
  <c r="Q755" i="25"/>
  <c r="Q771" i="25"/>
  <c r="Q787" i="25"/>
  <c r="Q803" i="25"/>
  <c r="Q819" i="25"/>
  <c r="Q835" i="25"/>
  <c r="Q851" i="25"/>
  <c r="T963" i="25"/>
  <c r="T979" i="25"/>
  <c r="T995" i="25"/>
  <c r="P995" i="25"/>
  <c r="S68" i="25"/>
  <c r="P244" i="25"/>
  <c r="P260" i="25"/>
  <c r="P276" i="25"/>
  <c r="Q284" i="25"/>
  <c r="P292" i="25"/>
  <c r="P308" i="25"/>
  <c r="P324" i="25"/>
  <c r="P340" i="25"/>
  <c r="P356" i="25"/>
  <c r="P372" i="25"/>
  <c r="P388" i="25"/>
  <c r="AN548" i="25"/>
  <c r="AF644" i="25"/>
  <c r="P772" i="25"/>
  <c r="P788" i="25"/>
  <c r="P804" i="25"/>
  <c r="P836" i="25"/>
  <c r="P852" i="25"/>
  <c r="AO868" i="25"/>
  <c r="P868" i="25"/>
  <c r="P900" i="25"/>
  <c r="P916" i="25"/>
  <c r="AO932" i="25"/>
  <c r="S988" i="25"/>
  <c r="U988" i="25" s="1"/>
  <c r="Q21" i="25"/>
  <c r="Q37" i="25"/>
  <c r="Q53" i="25"/>
  <c r="Q69" i="25"/>
  <c r="Q85" i="25"/>
  <c r="Q101" i="25"/>
  <c r="Q117" i="25"/>
  <c r="Q133" i="25"/>
  <c r="Q149" i="25"/>
  <c r="Q165" i="25"/>
  <c r="Q181" i="25"/>
  <c r="T501" i="25"/>
  <c r="S509" i="25"/>
  <c r="S525" i="25"/>
  <c r="S541" i="25"/>
  <c r="Q557" i="25"/>
  <c r="S573" i="25"/>
  <c r="S589" i="25"/>
  <c r="Q629" i="25"/>
  <c r="P629" i="25"/>
  <c r="Q645" i="25"/>
  <c r="P645" i="25"/>
  <c r="R645" i="25" s="1"/>
  <c r="P661" i="25"/>
  <c r="P677" i="25"/>
  <c r="Q693" i="25"/>
  <c r="P693" i="25"/>
  <c r="Q709" i="25"/>
  <c r="P709" i="25"/>
  <c r="P725" i="25"/>
  <c r="Q733" i="25"/>
  <c r="P741" i="25"/>
  <c r="Q749" i="25"/>
  <c r="Q757" i="25"/>
  <c r="P757" i="25"/>
  <c r="Q765" i="25"/>
  <c r="Q773" i="25"/>
  <c r="P773" i="25"/>
  <c r="S789" i="25"/>
  <c r="P789" i="25"/>
  <c r="Q797" i="25"/>
  <c r="S805" i="25"/>
  <c r="P805" i="25"/>
  <c r="Q813" i="25"/>
  <c r="S821" i="25"/>
  <c r="P821" i="25"/>
  <c r="Q829" i="25"/>
  <c r="S837" i="25"/>
  <c r="P837" i="25"/>
  <c r="R837" i="25" s="1"/>
  <c r="Q845" i="25"/>
  <c r="S853" i="25"/>
  <c r="P853" i="25"/>
  <c r="Q861" i="25"/>
  <c r="P869" i="25"/>
  <c r="Q877" i="25"/>
  <c r="P885" i="25"/>
  <c r="Q893" i="25"/>
  <c r="Q925" i="25"/>
  <c r="Q941" i="25"/>
  <c r="T949" i="25"/>
  <c r="Q957" i="25"/>
  <c r="Q973" i="25"/>
  <c r="AM6" i="25"/>
  <c r="S94" i="25"/>
  <c r="S110" i="25"/>
  <c r="S126" i="25"/>
  <c r="S158" i="25"/>
  <c r="S174" i="25"/>
  <c r="S190" i="25"/>
  <c r="S206" i="25"/>
  <c r="S222" i="25"/>
  <c r="S238" i="25"/>
  <c r="P246" i="25"/>
  <c r="S254" i="25"/>
  <c r="S270" i="25"/>
  <c r="S286" i="25"/>
  <c r="P294" i="25"/>
  <c r="S302" i="25"/>
  <c r="P310" i="25"/>
  <c r="S318" i="25"/>
  <c r="S334" i="25"/>
  <c r="S350" i="25"/>
  <c r="S366" i="25"/>
  <c r="S382" i="25"/>
  <c r="S398" i="25"/>
  <c r="S414" i="25"/>
  <c r="S430" i="25"/>
  <c r="S446" i="25"/>
  <c r="U446" i="25" s="1"/>
  <c r="P454" i="25"/>
  <c r="S462" i="25"/>
  <c r="U462" i="25" s="1"/>
  <c r="S478" i="25"/>
  <c r="S494" i="25"/>
  <c r="P502" i="25"/>
  <c r="T518" i="25"/>
  <c r="P534" i="25"/>
  <c r="S614" i="25"/>
  <c r="S630" i="25"/>
  <c r="U630" i="25" s="1"/>
  <c r="P638" i="25"/>
  <c r="S646" i="25"/>
  <c r="S662" i="25"/>
  <c r="S678" i="25"/>
  <c r="S694" i="25"/>
  <c r="AM694" i="25"/>
  <c r="P702" i="25"/>
  <c r="S710" i="25"/>
  <c r="S726" i="25"/>
  <c r="S742" i="25"/>
  <c r="S758" i="25"/>
  <c r="P766" i="25"/>
  <c r="S774" i="25"/>
  <c r="P782" i="25"/>
  <c r="S790" i="25"/>
  <c r="P798" i="25"/>
  <c r="S806" i="25"/>
  <c r="P814" i="25"/>
  <c r="S822" i="25"/>
  <c r="S838" i="25"/>
  <c r="P846" i="25"/>
  <c r="S854" i="25"/>
  <c r="P862" i="25"/>
  <c r="P878" i="25"/>
  <c r="S7" i="25"/>
  <c r="Q15" i="25"/>
  <c r="S39" i="25"/>
  <c r="T47" i="25"/>
  <c r="Q47" i="25"/>
  <c r="S55" i="25"/>
  <c r="T63" i="25"/>
  <c r="Q63" i="25"/>
  <c r="S71" i="25"/>
  <c r="T79" i="25"/>
  <c r="Q79" i="25"/>
  <c r="S87" i="25"/>
  <c r="T95" i="25"/>
  <c r="Q95" i="25"/>
  <c r="S111" i="25"/>
  <c r="U111" i="25" s="1"/>
  <c r="P111" i="25"/>
  <c r="S127" i="25"/>
  <c r="U127" i="25" s="1"/>
  <c r="P127" i="25"/>
  <c r="S143" i="25"/>
  <c r="U143" i="25" s="1"/>
  <c r="P143" i="25"/>
  <c r="P159" i="25"/>
  <c r="P239" i="25"/>
  <c r="R239" i="25" s="1"/>
  <c r="P255" i="25"/>
  <c r="R255" i="25" s="1"/>
  <c r="P271" i="25"/>
  <c r="R271" i="25" s="1"/>
  <c r="S287" i="25"/>
  <c r="P287" i="25"/>
  <c r="Q295" i="25"/>
  <c r="W295" i="25" s="1"/>
  <c r="T311" i="25"/>
  <c r="Q311" i="25"/>
  <c r="S327" i="25"/>
  <c r="Q327" i="25"/>
  <c r="T343" i="25"/>
  <c r="Q343" i="25"/>
  <c r="S359" i="25"/>
  <c r="P495" i="25"/>
  <c r="T511" i="25"/>
  <c r="P511" i="25"/>
  <c r="T527" i="25"/>
  <c r="P527" i="25"/>
  <c r="P543" i="25"/>
  <c r="S559" i="25"/>
  <c r="Q567" i="25"/>
  <c r="Q583" i="25"/>
  <c r="Q599" i="25"/>
  <c r="P615" i="25"/>
  <c r="P631" i="25"/>
  <c r="Q655" i="25"/>
  <c r="AR687" i="25"/>
  <c r="P695" i="25"/>
  <c r="AD695" i="25"/>
  <c r="Q719" i="25"/>
  <c r="P759" i="25"/>
  <c r="Q783" i="25"/>
  <c r="S815" i="25"/>
  <c r="P823" i="25"/>
  <c r="S839" i="25"/>
  <c r="U839" i="25" s="1"/>
  <c r="Q871" i="25"/>
  <c r="S879" i="25"/>
  <c r="P887" i="25"/>
  <c r="Q935" i="25"/>
  <c r="S943" i="25"/>
  <c r="Q999" i="25"/>
  <c r="Q32" i="25"/>
  <c r="Q48" i="25"/>
  <c r="Q64" i="25"/>
  <c r="AN72" i="25"/>
  <c r="Q80" i="25"/>
  <c r="Q96" i="25"/>
  <c r="Q112" i="25"/>
  <c r="Q128" i="25"/>
  <c r="Q144" i="25"/>
  <c r="Q160" i="25"/>
  <c r="Q176" i="25"/>
  <c r="Q192" i="25"/>
  <c r="Q208" i="25"/>
  <c r="P224" i="25"/>
  <c r="Q240" i="25"/>
  <c r="Q256" i="25"/>
  <c r="Q272" i="25"/>
  <c r="Q304" i="25"/>
  <c r="Q320" i="25"/>
  <c r="Q336" i="25"/>
  <c r="Q352" i="25"/>
  <c r="Q368" i="25"/>
  <c r="Q384" i="25"/>
  <c r="Q400" i="25"/>
  <c r="Q416" i="25"/>
  <c r="Q432" i="25"/>
  <c r="Q448" i="25"/>
  <c r="Q464" i="25"/>
  <c r="AN504" i="25"/>
  <c r="Q512" i="25"/>
  <c r="Q528" i="25"/>
  <c r="Q544" i="25"/>
  <c r="Q560" i="25"/>
  <c r="S584" i="25"/>
  <c r="T608" i="25"/>
  <c r="T624" i="25"/>
  <c r="P640" i="25"/>
  <c r="P656" i="25"/>
  <c r="P672" i="25"/>
  <c r="P688" i="25"/>
  <c r="P704" i="25"/>
  <c r="P720" i="25"/>
  <c r="Q728" i="25"/>
  <c r="P736" i="25"/>
  <c r="R736" i="25" s="1"/>
  <c r="P752" i="25"/>
  <c r="Q760" i="25"/>
  <c r="P768" i="25"/>
  <c r="Q776" i="25"/>
  <c r="P784" i="25"/>
  <c r="Q792" i="25"/>
  <c r="P800" i="25"/>
  <c r="P816" i="25"/>
  <c r="Q824" i="25"/>
  <c r="AQ824" i="25"/>
  <c r="P832" i="25"/>
  <c r="Q840" i="25"/>
  <c r="P848" i="25"/>
  <c r="Q856" i="25"/>
  <c r="W856" i="25" s="1"/>
  <c r="T864" i="25"/>
  <c r="P864" i="25"/>
  <c r="Q872" i="25"/>
  <c r="T880" i="25"/>
  <c r="P880" i="25"/>
  <c r="S960" i="25"/>
  <c r="S976" i="25"/>
  <c r="S992" i="25"/>
  <c r="T9" i="25"/>
  <c r="P25" i="25"/>
  <c r="Q33" i="25"/>
  <c r="P41" i="25"/>
  <c r="Q49" i="25"/>
  <c r="P57" i="25"/>
  <c r="R57" i="25" s="1"/>
  <c r="Q65" i="25"/>
  <c r="P73" i="25"/>
  <c r="S153" i="25"/>
  <c r="S169" i="25"/>
  <c r="S185" i="25"/>
  <c r="S201" i="25"/>
  <c r="T209" i="25"/>
  <c r="T225" i="25"/>
  <c r="T257" i="25"/>
  <c r="Q281" i="25"/>
  <c r="T305" i="25"/>
  <c r="Q345" i="25"/>
  <c r="Q361" i="25"/>
  <c r="Q377" i="25"/>
  <c r="Q393" i="25"/>
  <c r="S401" i="25"/>
  <c r="S417" i="25"/>
  <c r="U417" i="25" s="1"/>
  <c r="P425" i="25"/>
  <c r="S433" i="25"/>
  <c r="S449" i="25"/>
  <c r="P473" i="25"/>
  <c r="T505" i="25"/>
  <c r="P505" i="25"/>
  <c r="T521" i="25"/>
  <c r="P537" i="25"/>
  <c r="P553" i="25"/>
  <c r="Q561" i="25"/>
  <c r="Q577" i="25"/>
  <c r="S585" i="25"/>
  <c r="T593" i="25"/>
  <c r="T609" i="25"/>
  <c r="P625" i="25"/>
  <c r="T649" i="25"/>
  <c r="P665" i="25"/>
  <c r="Q673" i="25"/>
  <c r="S681" i="25"/>
  <c r="T689" i="25"/>
  <c r="T713" i="25"/>
  <c r="P729" i="25"/>
  <c r="Q737" i="25"/>
  <c r="S745" i="25"/>
  <c r="T753" i="25"/>
  <c r="T777" i="25"/>
  <c r="Q801" i="25"/>
  <c r="S817" i="25"/>
  <c r="P817" i="25"/>
  <c r="Q825" i="25"/>
  <c r="S833" i="25"/>
  <c r="T841" i="25"/>
  <c r="AF841" i="25"/>
  <c r="P849" i="25"/>
  <c r="R849" i="25" s="1"/>
  <c r="AD857" i="25"/>
  <c r="P881" i="25"/>
  <c r="Q889" i="25"/>
  <c r="S897" i="25"/>
  <c r="T905" i="25"/>
  <c r="P945" i="25"/>
  <c r="Q953" i="25"/>
  <c r="T969" i="25"/>
  <c r="P969" i="25"/>
  <c r="S1001" i="25"/>
  <c r="P10" i="25"/>
  <c r="S98" i="25"/>
  <c r="S114" i="25"/>
  <c r="S130" i="25"/>
  <c r="S146" i="25"/>
  <c r="S162" i="25"/>
  <c r="AF170" i="25"/>
  <c r="S178" i="25"/>
  <c r="S194" i="25"/>
  <c r="U194" i="25" s="1"/>
  <c r="AM194" i="25"/>
  <c r="S210" i="25"/>
  <c r="S226" i="25"/>
  <c r="S242" i="25"/>
  <c r="S258" i="25"/>
  <c r="S274" i="25"/>
  <c r="S290" i="25"/>
  <c r="S306" i="25"/>
  <c r="S322" i="25"/>
  <c r="S338" i="25"/>
  <c r="U338" i="25" s="1"/>
  <c r="S354" i="25"/>
  <c r="U354" i="25" s="1"/>
  <c r="S370" i="25"/>
  <c r="S386" i="25"/>
  <c r="U386" i="25" s="1"/>
  <c r="S402" i="25"/>
  <c r="S418" i="25"/>
  <c r="S434" i="25"/>
  <c r="S450" i="25"/>
  <c r="S466" i="25"/>
  <c r="S482" i="25"/>
  <c r="S498" i="25"/>
  <c r="S514" i="25"/>
  <c r="S530" i="25"/>
  <c r="U530" i="25" s="1"/>
  <c r="Q546" i="25"/>
  <c r="P554" i="25"/>
  <c r="Q562" i="25"/>
  <c r="Q570" i="25"/>
  <c r="P570" i="25"/>
  <c r="Q578" i="25"/>
  <c r="W578" i="25" s="1"/>
  <c r="P586" i="25"/>
  <c r="Q594" i="25"/>
  <c r="W594" i="25" s="1"/>
  <c r="P602" i="25"/>
  <c r="Q610" i="25"/>
  <c r="W610" i="25" s="1"/>
  <c r="S938" i="25"/>
  <c r="S954" i="25"/>
  <c r="S970" i="25"/>
  <c r="P19" i="25"/>
  <c r="Q27" i="25"/>
  <c r="P35" i="25"/>
  <c r="P51" i="25"/>
  <c r="P67" i="25"/>
  <c r="Q75" i="25"/>
  <c r="P83" i="25"/>
  <c r="P99" i="25"/>
  <c r="P115" i="25"/>
  <c r="P131" i="25"/>
  <c r="P147" i="25"/>
  <c r="P163" i="25"/>
  <c r="AO179" i="25"/>
  <c r="P179" i="25"/>
  <c r="P195" i="25"/>
  <c r="P211" i="25"/>
  <c r="P227" i="25"/>
  <c r="P243" i="25"/>
  <c r="P291" i="25"/>
  <c r="AD291" i="25"/>
  <c r="P307" i="25"/>
  <c r="R307" i="25" s="1"/>
  <c r="AF355" i="25"/>
  <c r="P419" i="25"/>
  <c r="P435" i="25"/>
  <c r="P451" i="25"/>
  <c r="P467" i="25"/>
  <c r="P483" i="25"/>
  <c r="P499" i="25"/>
  <c r="P515" i="25"/>
  <c r="Q523" i="25"/>
  <c r="W523" i="25" s="1"/>
  <c r="Q539" i="25"/>
  <c r="W539" i="25" s="1"/>
  <c r="T571" i="25"/>
  <c r="T587" i="25"/>
  <c r="P603" i="25"/>
  <c r="Q611" i="25"/>
  <c r="Q627" i="25"/>
  <c r="S635" i="25"/>
  <c r="S651" i="25"/>
  <c r="P659" i="25"/>
  <c r="S667" i="25"/>
  <c r="S683" i="25"/>
  <c r="S699" i="25"/>
  <c r="S715" i="25"/>
  <c r="S731" i="25"/>
  <c r="S747" i="25"/>
  <c r="S763" i="25"/>
  <c r="S779" i="25"/>
  <c r="S795" i="25"/>
  <c r="S811" i="25"/>
  <c r="S827" i="25"/>
  <c r="S843" i="25"/>
  <c r="S859" i="25"/>
  <c r="T899" i="25"/>
  <c r="T915" i="25"/>
  <c r="T931" i="25"/>
  <c r="P931" i="25"/>
  <c r="T947" i="25"/>
  <c r="P947" i="25"/>
  <c r="P963" i="25"/>
  <c r="P979" i="25"/>
  <c r="S100" i="25"/>
  <c r="S116" i="25"/>
  <c r="S132" i="25"/>
  <c r="S148" i="25"/>
  <c r="AM148" i="25"/>
  <c r="S164" i="25"/>
  <c r="S180" i="25"/>
  <c r="S196" i="25"/>
  <c r="U196" i="25" s="1"/>
  <c r="S212" i="25"/>
  <c r="U212" i="25" s="1"/>
  <c r="S228" i="25"/>
  <c r="U228" i="25" s="1"/>
  <c r="S244" i="25"/>
  <c r="S260" i="25"/>
  <c r="S276" i="25"/>
  <c r="S292" i="25"/>
  <c r="Q300" i="25"/>
  <c r="S308" i="25"/>
  <c r="Q316" i="25"/>
  <c r="S324" i="25"/>
  <c r="Q332" i="25"/>
  <c r="S340" i="25"/>
  <c r="Q348" i="25"/>
  <c r="S356" i="25"/>
  <c r="Q364" i="25"/>
  <c r="S372" i="25"/>
  <c r="Q380" i="25"/>
  <c r="S388" i="25"/>
  <c r="Q396" i="25"/>
  <c r="S404" i="25"/>
  <c r="Q412" i="25"/>
  <c r="S420" i="25"/>
  <c r="AM420" i="25"/>
  <c r="Q428" i="25"/>
  <c r="S436" i="25"/>
  <c r="Q444" i="25"/>
  <c r="S452" i="25"/>
  <c r="Q460" i="25"/>
  <c r="S468" i="25"/>
  <c r="U468" i="25" s="1"/>
  <c r="Q476" i="25"/>
  <c r="S484" i="25"/>
  <c r="Q492" i="25"/>
  <c r="S500" i="25"/>
  <c r="Q508" i="25"/>
  <c r="S516" i="25"/>
  <c r="Q524" i="25"/>
  <c r="S532" i="25"/>
  <c r="Q540" i="25"/>
  <c r="S548" i="25"/>
  <c r="Q556" i="25"/>
  <c r="S564" i="25"/>
  <c r="Q572" i="25"/>
  <c r="S580" i="25"/>
  <c r="S596" i="25"/>
  <c r="Q604" i="25"/>
  <c r="S612" i="25"/>
  <c r="Q620" i="25"/>
  <c r="S628" i="25"/>
  <c r="Q636" i="25"/>
  <c r="W636" i="25" s="1"/>
  <c r="S644" i="25"/>
  <c r="Q652" i="25"/>
  <c r="S660" i="25"/>
  <c r="Q668" i="25"/>
  <c r="S676" i="25"/>
  <c r="Q684" i="25"/>
  <c r="S692" i="25"/>
  <c r="Q700" i="25"/>
  <c r="S708" i="25"/>
  <c r="Q716" i="25"/>
  <c r="S724" i="25"/>
  <c r="Q732" i="25"/>
  <c r="S740" i="25"/>
  <c r="Q748" i="25"/>
  <c r="S756" i="25"/>
  <c r="Q764" i="25"/>
  <c r="W764" i="25" s="1"/>
  <c r="S772" i="25"/>
  <c r="Q780" i="25"/>
  <c r="S788" i="25"/>
  <c r="Q796" i="25"/>
  <c r="S804" i="25"/>
  <c r="Q812" i="25"/>
  <c r="S820" i="25"/>
  <c r="Q828" i="25"/>
  <c r="S836" i="25"/>
  <c r="Q844" i="25"/>
  <c r="S852" i="25"/>
  <c r="Q860" i="25"/>
  <c r="Q876" i="25"/>
  <c r="Q892" i="25"/>
  <c r="Q908" i="25"/>
  <c r="Q924" i="25"/>
  <c r="Q940" i="25"/>
  <c r="Q956" i="25"/>
  <c r="Q972" i="25"/>
  <c r="S237" i="25"/>
  <c r="S253" i="25"/>
  <c r="S269" i="25"/>
  <c r="S285" i="25"/>
  <c r="S301" i="25"/>
  <c r="S317" i="25"/>
  <c r="S333" i="25"/>
  <c r="S349" i="25"/>
  <c r="S365" i="25"/>
  <c r="S381" i="25"/>
  <c r="U381" i="25" s="1"/>
  <c r="S397" i="25"/>
  <c r="S413" i="25"/>
  <c r="S429" i="25"/>
  <c r="S445" i="25"/>
  <c r="S461" i="25"/>
  <c r="S477" i="25"/>
  <c r="S493" i="25"/>
  <c r="Q509" i="25"/>
  <c r="Q525" i="25"/>
  <c r="AE533" i="25"/>
  <c r="Q541" i="25"/>
  <c r="S557" i="25"/>
  <c r="P597" i="25"/>
  <c r="Q605" i="25"/>
  <c r="P613" i="25"/>
  <c r="Q661" i="25"/>
  <c r="Q837" i="25"/>
  <c r="T22" i="25"/>
  <c r="T38" i="25"/>
  <c r="T54" i="25"/>
  <c r="T70" i="25"/>
  <c r="T86" i="25"/>
  <c r="Q94" i="25"/>
  <c r="T102" i="25"/>
  <c r="Q110" i="25"/>
  <c r="T118" i="25"/>
  <c r="Q126" i="25"/>
  <c r="T134" i="25"/>
  <c r="S142" i="25"/>
  <c r="T150" i="25"/>
  <c r="Q158" i="25"/>
  <c r="T166" i="25"/>
  <c r="Q174" i="25"/>
  <c r="T182" i="25"/>
  <c r="Q190" i="25"/>
  <c r="T198" i="25"/>
  <c r="T214" i="25"/>
  <c r="T230" i="25"/>
  <c r="Q238" i="25"/>
  <c r="T246" i="25"/>
  <c r="T262" i="25"/>
  <c r="P262" i="25"/>
  <c r="T278" i="25"/>
  <c r="P278" i="25"/>
  <c r="T294" i="25"/>
  <c r="T310" i="25"/>
  <c r="T326" i="25"/>
  <c r="P326" i="25"/>
  <c r="T342" i="25"/>
  <c r="P342" i="25"/>
  <c r="T358" i="25"/>
  <c r="P358" i="25"/>
  <c r="T374" i="25"/>
  <c r="P374" i="25"/>
  <c r="T390" i="25"/>
  <c r="P390" i="25"/>
  <c r="T406" i="25"/>
  <c r="P406" i="25"/>
  <c r="T422" i="25"/>
  <c r="P422" i="25"/>
  <c r="T438" i="25"/>
  <c r="P438" i="25"/>
  <c r="T454" i="25"/>
  <c r="T470" i="25"/>
  <c r="P470" i="25"/>
  <c r="T486" i="25"/>
  <c r="P486" i="25"/>
  <c r="P518" i="25"/>
  <c r="R518" i="25" s="1"/>
  <c r="S550" i="25"/>
  <c r="S566" i="25"/>
  <c r="P574" i="25"/>
  <c r="S582" i="25"/>
  <c r="T590" i="25"/>
  <c r="S598" i="25"/>
  <c r="T622" i="25"/>
  <c r="T654" i="25"/>
  <c r="Q806" i="25"/>
  <c r="W806" i="25" s="1"/>
  <c r="S862" i="25"/>
  <c r="P926" i="25"/>
  <c r="S974" i="25"/>
  <c r="T998" i="25"/>
  <c r="T879" i="25"/>
  <c r="AO7" i="25"/>
  <c r="T15" i="25"/>
  <c r="S23" i="25"/>
  <c r="T31" i="25"/>
  <c r="Q31" i="25"/>
  <c r="P47" i="25"/>
  <c r="P63" i="25"/>
  <c r="P79" i="25"/>
  <c r="P95" i="25"/>
  <c r="S223" i="25"/>
  <c r="Q231" i="25"/>
  <c r="T247" i="25"/>
  <c r="Q247" i="25"/>
  <c r="T263" i="25"/>
  <c r="Q263" i="25"/>
  <c r="T279" i="25"/>
  <c r="Q279" i="25"/>
  <c r="S295" i="25"/>
  <c r="T327" i="25"/>
  <c r="S343" i="25"/>
  <c r="S375" i="25"/>
  <c r="P391" i="25"/>
  <c r="T431" i="25"/>
  <c r="Q431" i="25"/>
  <c r="T447" i="25"/>
  <c r="Q447" i="25"/>
  <c r="T463" i="25"/>
  <c r="Q463" i="25"/>
  <c r="T479" i="25"/>
  <c r="Q479" i="25"/>
  <c r="S495" i="25"/>
  <c r="S511" i="25"/>
  <c r="S527" i="25"/>
  <c r="T543" i="25"/>
  <c r="P567" i="25"/>
  <c r="P583" i="25"/>
  <c r="P599" i="25"/>
  <c r="T615" i="25"/>
  <c r="T631" i="25"/>
  <c r="P655" i="25"/>
  <c r="Q679" i="25"/>
  <c r="P719" i="25"/>
  <c r="Q743" i="25"/>
  <c r="Q807" i="25"/>
  <c r="Q831" i="25"/>
  <c r="P847" i="25"/>
  <c r="Q895" i="25"/>
  <c r="S903" i="25"/>
  <c r="P911" i="25"/>
  <c r="S951" i="25"/>
  <c r="U951" i="25" s="1"/>
  <c r="Q959" i="25"/>
  <c r="S967" i="25"/>
  <c r="P975" i="25"/>
  <c r="P999" i="25"/>
  <c r="S8" i="25"/>
  <c r="P16" i="25"/>
  <c r="S24" i="25"/>
  <c r="P32" i="25"/>
  <c r="R32" i="25" s="1"/>
  <c r="S40" i="25"/>
  <c r="P48" i="25"/>
  <c r="S56" i="25"/>
  <c r="P64" i="25"/>
  <c r="S72" i="25"/>
  <c r="P80" i="25"/>
  <c r="S88" i="25"/>
  <c r="P96" i="25"/>
  <c r="S104" i="25"/>
  <c r="P112" i="25"/>
  <c r="S120" i="25"/>
  <c r="P128" i="25"/>
  <c r="S136" i="25"/>
  <c r="P144" i="25"/>
  <c r="S152" i="25"/>
  <c r="P160" i="25"/>
  <c r="S168" i="25"/>
  <c r="U168" i="25" s="1"/>
  <c r="P176" i="25"/>
  <c r="P192" i="25"/>
  <c r="S200" i="25"/>
  <c r="P208" i="25"/>
  <c r="Q224" i="25"/>
  <c r="Q288" i="25"/>
  <c r="P352" i="25"/>
  <c r="P368" i="25"/>
  <c r="P384" i="25"/>
  <c r="P400" i="25"/>
  <c r="Q480" i="25"/>
  <c r="Q496" i="25"/>
  <c r="S568" i="25"/>
  <c r="AM568" i="25"/>
  <c r="Q680" i="25"/>
  <c r="AP680" i="25"/>
  <c r="S928" i="25"/>
  <c r="S944" i="25"/>
  <c r="P952" i="25"/>
  <c r="P968" i="25"/>
  <c r="Q976" i="25"/>
  <c r="P984" i="25"/>
  <c r="R984" i="25" s="1"/>
  <c r="Q992" i="25"/>
  <c r="P1000" i="25"/>
  <c r="S89" i="25"/>
  <c r="Q217" i="25"/>
  <c r="Q233" i="25"/>
  <c r="T241" i="25"/>
  <c r="Q249" i="25"/>
  <c r="Q265" i="25"/>
  <c r="P345" i="25"/>
  <c r="P361" i="25"/>
  <c r="S369" i="25"/>
  <c r="P377" i="25"/>
  <c r="P393" i="25"/>
  <c r="P409" i="25"/>
  <c r="P441" i="25"/>
  <c r="P457" i="25"/>
  <c r="T473" i="25"/>
  <c r="Q601" i="25"/>
  <c r="T673" i="25"/>
  <c r="P689" i="25"/>
  <c r="Q697" i="25"/>
  <c r="S705" i="25"/>
  <c r="AD713" i="25"/>
  <c r="T737" i="25"/>
  <c r="P753" i="25"/>
  <c r="Q761" i="25"/>
  <c r="S769" i="25"/>
  <c r="AM769" i="25"/>
  <c r="P777" i="25"/>
  <c r="R777" i="25" s="1"/>
  <c r="S793" i="25"/>
  <c r="T801" i="25"/>
  <c r="P841" i="25"/>
  <c r="T865" i="25"/>
  <c r="P905" i="25"/>
  <c r="Q913" i="25"/>
  <c r="S921" i="25"/>
  <c r="T929" i="25"/>
  <c r="S961" i="25"/>
  <c r="Q977" i="25"/>
  <c r="S985" i="25"/>
  <c r="T993" i="25"/>
  <c r="T10" i="25"/>
  <c r="T26" i="25"/>
  <c r="T42" i="25"/>
  <c r="T58" i="25"/>
  <c r="T74" i="25"/>
  <c r="T90" i="25"/>
  <c r="T106" i="25"/>
  <c r="T122" i="25"/>
  <c r="T138" i="25"/>
  <c r="T154" i="25"/>
  <c r="T170" i="25"/>
  <c r="T186" i="25"/>
  <c r="T202" i="25"/>
  <c r="T218" i="25"/>
  <c r="T234" i="25"/>
  <c r="T250" i="25"/>
  <c r="T266" i="25"/>
  <c r="T282" i="25"/>
  <c r="T298" i="25"/>
  <c r="T314" i="25"/>
  <c r="T330" i="25"/>
  <c r="T346" i="25"/>
  <c r="T362" i="25"/>
  <c r="T378" i="25"/>
  <c r="T410" i="25"/>
  <c r="T426" i="25"/>
  <c r="T442" i="25"/>
  <c r="T458" i="25"/>
  <c r="T474" i="25"/>
  <c r="Q538" i="25"/>
  <c r="T626" i="25"/>
  <c r="P770" i="25"/>
  <c r="P786" i="25"/>
  <c r="P802" i="25"/>
  <c r="P818" i="25"/>
  <c r="P834" i="25"/>
  <c r="P850" i="25"/>
  <c r="P866" i="25"/>
  <c r="P882" i="25"/>
  <c r="P898" i="25"/>
  <c r="P914" i="25"/>
  <c r="P930" i="25"/>
  <c r="P946" i="25"/>
  <c r="P962" i="25"/>
  <c r="P978" i="25"/>
  <c r="P994" i="25"/>
  <c r="S19" i="25"/>
  <c r="S35" i="25"/>
  <c r="S51" i="25"/>
  <c r="S67" i="25"/>
  <c r="S83" i="25"/>
  <c r="Q283" i="25"/>
  <c r="AP283" i="25"/>
  <c r="AN435" i="25"/>
  <c r="T555" i="25"/>
  <c r="Q563" i="25"/>
  <c r="P587" i="25"/>
  <c r="AD587" i="25"/>
  <c r="P643" i="25"/>
  <c r="P675" i="25"/>
  <c r="P691" i="25"/>
  <c r="P707" i="25"/>
  <c r="P723" i="25"/>
  <c r="P739" i="25"/>
  <c r="P755" i="25"/>
  <c r="T883" i="25"/>
  <c r="S931" i="25"/>
  <c r="S947" i="25"/>
  <c r="S963" i="25"/>
  <c r="T12" i="25"/>
  <c r="Q12" i="25"/>
  <c r="T28" i="25"/>
  <c r="T44" i="25"/>
  <c r="T60" i="25"/>
  <c r="T76" i="25"/>
  <c r="T108" i="25"/>
  <c r="T124" i="25"/>
  <c r="T140" i="25"/>
  <c r="T172" i="25"/>
  <c r="T188" i="25"/>
  <c r="T204" i="25"/>
  <c r="T236" i="25"/>
  <c r="T252" i="25"/>
  <c r="T268" i="25"/>
  <c r="T300" i="25"/>
  <c r="T316" i="25"/>
  <c r="T332" i="25"/>
  <c r="T364" i="25"/>
  <c r="T380" i="25"/>
  <c r="T396" i="25"/>
  <c r="T428" i="25"/>
  <c r="T444" i="25"/>
  <c r="T460" i="25"/>
  <c r="T492" i="25"/>
  <c r="T508" i="25"/>
  <c r="T524" i="25"/>
  <c r="Q588" i="25"/>
  <c r="T652" i="25"/>
  <c r="T668" i="25"/>
  <c r="T684" i="25"/>
  <c r="T700" i="25"/>
  <c r="T716" i="25"/>
  <c r="T748" i="25"/>
  <c r="T764" i="25"/>
  <c r="T780" i="25"/>
  <c r="T796" i="25"/>
  <c r="T812" i="25"/>
  <c r="T828" i="25"/>
  <c r="P828" i="25"/>
  <c r="T844" i="25"/>
  <c r="T860" i="25"/>
  <c r="S868" i="25"/>
  <c r="T876" i="25"/>
  <c r="S884" i="25"/>
  <c r="T892" i="25"/>
  <c r="P892" i="25"/>
  <c r="S900" i="25"/>
  <c r="T908" i="25"/>
  <c r="S916" i="25"/>
  <c r="T924" i="25"/>
  <c r="S932" i="25"/>
  <c r="T940" i="25"/>
  <c r="S948" i="25"/>
  <c r="T956" i="25"/>
  <c r="S964" i="25"/>
  <c r="T972" i="25"/>
  <c r="Q988" i="25"/>
  <c r="Q1004" i="25"/>
  <c r="AN16" i="6"/>
  <c r="AE16" i="6"/>
  <c r="AS83" i="6"/>
  <c r="AN118" i="6"/>
  <c r="W127" i="6"/>
  <c r="J127" i="6" s="1"/>
  <c r="AQ48" i="6"/>
  <c r="AQ242" i="6"/>
  <c r="AN130" i="6"/>
  <c r="AN34" i="6"/>
  <c r="AR25" i="6"/>
  <c r="AS151" i="6"/>
  <c r="AO135" i="6"/>
  <c r="AS119" i="6"/>
  <c r="AQ15" i="6"/>
  <c r="AR502" i="6"/>
  <c r="AP430" i="6"/>
  <c r="AN358" i="6"/>
  <c r="AP302" i="6"/>
  <c r="AR278" i="6"/>
  <c r="AN174" i="6"/>
  <c r="AO334" i="6"/>
  <c r="AN194" i="6"/>
  <c r="T614" i="6"/>
  <c r="AQ546" i="6"/>
  <c r="AG694" i="6"/>
  <c r="W193" i="6"/>
  <c r="J193" i="6" s="1"/>
  <c r="AR91" i="6"/>
  <c r="T310" i="6"/>
  <c r="W146" i="6"/>
  <c r="J146" i="6" s="1"/>
  <c r="AG454" i="6"/>
  <c r="T202" i="6"/>
  <c r="T295" i="6"/>
  <c r="AE366" i="6"/>
  <c r="AG550" i="6"/>
  <c r="AR347" i="6"/>
  <c r="X247" i="6"/>
  <c r="H247" i="6" s="1"/>
  <c r="AO97" i="6"/>
  <c r="AO55" i="6"/>
  <c r="AP318" i="6"/>
  <c r="AN94" i="6"/>
  <c r="AN941" i="6"/>
  <c r="AN829" i="6"/>
  <c r="AF73" i="6"/>
  <c r="AS330" i="6"/>
  <c r="AO218" i="6"/>
  <c r="AQ162" i="6"/>
  <c r="AS138" i="6"/>
  <c r="AQ98" i="6"/>
  <c r="AP9" i="6"/>
  <c r="AN87" i="6"/>
  <c r="AR39" i="6"/>
  <c r="AS622" i="6"/>
  <c r="AQ390" i="6"/>
  <c r="AQ294" i="6"/>
  <c r="AG317" i="6"/>
  <c r="AS317" i="6"/>
  <c r="AP320" i="6"/>
  <c r="T512" i="6"/>
  <c r="X512" i="6"/>
  <c r="H512" i="6" s="1"/>
  <c r="AS591" i="6"/>
  <c r="AS378" i="6"/>
  <c r="AQ82" i="6"/>
  <c r="AR26" i="6"/>
  <c r="AQ18" i="6"/>
  <c r="AG29" i="6"/>
  <c r="AF17" i="6"/>
  <c r="T103" i="6"/>
  <c r="AN10" i="6"/>
  <c r="AQ631" i="6"/>
  <c r="AO175" i="6"/>
  <c r="AP374" i="6"/>
  <c r="AO75" i="6"/>
  <c r="AO51" i="6"/>
  <c r="AS128" i="6"/>
  <c r="W48" i="6"/>
  <c r="J48" i="6" s="1"/>
  <c r="AE49" i="6"/>
  <c r="AS130" i="6"/>
  <c r="AO50" i="6"/>
  <c r="AO18" i="6"/>
  <c r="AN89" i="6"/>
  <c r="AS9" i="6"/>
  <c r="AR503" i="6"/>
  <c r="AO367" i="6"/>
  <c r="AS255" i="6"/>
  <c r="AP247" i="6"/>
  <c r="AN207" i="6"/>
  <c r="AP151" i="6"/>
  <c r="AN79" i="6"/>
  <c r="AO84" i="6"/>
  <c r="AR68" i="6"/>
  <c r="AQ28" i="6"/>
  <c r="AP694" i="6"/>
  <c r="AS550" i="6"/>
  <c r="AS518" i="6"/>
  <c r="AS486" i="6"/>
  <c r="AQ478" i="6"/>
  <c r="AS454" i="6"/>
  <c r="AQ414" i="6"/>
  <c r="AP214" i="6"/>
  <c r="AQ158" i="6"/>
  <c r="AQ94" i="6"/>
  <c r="AP86" i="6"/>
  <c r="AS46" i="6"/>
  <c r="AO69" i="6"/>
  <c r="AR61" i="6"/>
  <c r="AE53" i="6"/>
  <c r="AS29" i="6"/>
  <c r="AP21" i="6"/>
  <c r="AR755" i="6"/>
  <c r="AF299" i="6"/>
  <c r="AN67" i="6"/>
  <c r="AS27" i="6"/>
  <c r="AS19" i="6"/>
  <c r="AF11" i="6"/>
  <c r="AR336" i="6"/>
  <c r="AF8" i="6"/>
  <c r="AR490" i="6"/>
  <c r="AQ202" i="6"/>
  <c r="AR170" i="6"/>
  <c r="AN154" i="6"/>
  <c r="AP98" i="6"/>
  <c r="AS42" i="6"/>
  <c r="AS121" i="6"/>
  <c r="AS89" i="6"/>
  <c r="AQ599" i="6"/>
  <c r="AQ535" i="6"/>
  <c r="AP527" i="6"/>
  <c r="AR511" i="6"/>
  <c r="AP351" i="6"/>
  <c r="AO95" i="6"/>
  <c r="AS44" i="6"/>
  <c r="AP36" i="6"/>
  <c r="AN28" i="6"/>
  <c r="AR12" i="6"/>
  <c r="AN542" i="6"/>
  <c r="AO126" i="6"/>
  <c r="AN54" i="6"/>
  <c r="AQ38" i="6"/>
  <c r="AR213" i="6"/>
  <c r="AR101" i="6"/>
  <c r="W21" i="6"/>
  <c r="J21" i="6" s="1"/>
  <c r="V6" i="6"/>
  <c r="AS371" i="6"/>
  <c r="W27" i="6"/>
  <c r="J27" i="6" s="1"/>
  <c r="AQ16" i="6"/>
  <c r="X153" i="6"/>
  <c r="H153" i="6" s="1"/>
  <c r="AE95" i="6"/>
  <c r="T55" i="6"/>
  <c r="AE646" i="6"/>
  <c r="X170" i="6"/>
  <c r="H170" i="6" s="1"/>
  <c r="AP482" i="6"/>
  <c r="AS242" i="6"/>
  <c r="AN169" i="6"/>
  <c r="AP49" i="6"/>
  <c r="AQ487" i="6"/>
  <c r="AR399" i="6"/>
  <c r="AO383" i="6"/>
  <c r="AO255" i="6"/>
  <c r="AP231" i="6"/>
  <c r="AR143" i="6"/>
  <c r="AP103" i="6"/>
  <c r="AP71" i="6"/>
  <c r="AN63" i="6"/>
  <c r="AR47" i="6"/>
  <c r="AS630" i="6"/>
  <c r="AO582" i="6"/>
  <c r="AS566" i="6"/>
  <c r="AO550" i="6"/>
  <c r="AS534" i="6"/>
  <c r="AO518" i="6"/>
  <c r="AS502" i="6"/>
  <c r="AS470" i="6"/>
  <c r="AS438" i="6"/>
  <c r="AO422" i="6"/>
  <c r="AO390" i="6"/>
  <c r="AQ366" i="6"/>
  <c r="AO358" i="6"/>
  <c r="AS342" i="6"/>
  <c r="AS310" i="6"/>
  <c r="AQ302" i="6"/>
  <c r="AS278" i="6"/>
  <c r="AS246" i="6"/>
  <c r="AQ238" i="6"/>
  <c r="AQ110" i="6"/>
  <c r="AQ78" i="6"/>
  <c r="AP62" i="6"/>
  <c r="AO29" i="6"/>
  <c r="AG19" i="6"/>
  <c r="AF192" i="6"/>
  <c r="AO112" i="6"/>
  <c r="AF88" i="6"/>
  <c r="AF40" i="6"/>
  <c r="AO40" i="6"/>
  <c r="X32" i="6"/>
  <c r="H32" i="6" s="1"/>
  <c r="AE24" i="6"/>
  <c r="W12" i="6"/>
  <c r="J12" i="6" s="1"/>
  <c r="AG518" i="6"/>
  <c r="AG89" i="6"/>
  <c r="AF25" i="6"/>
  <c r="AG111" i="6"/>
  <c r="AG103" i="6"/>
  <c r="AG71" i="6"/>
  <c r="AE63" i="6"/>
  <c r="W39" i="6"/>
  <c r="J39" i="6" s="1"/>
  <c r="AF170" i="6"/>
  <c r="AG98" i="6"/>
  <c r="AE82" i="6"/>
  <c r="AF50" i="6"/>
  <c r="AE34" i="6"/>
  <c r="T26" i="6"/>
  <c r="W334" i="6"/>
  <c r="J334" i="6" s="1"/>
  <c r="X190" i="6"/>
  <c r="H190" i="6" s="1"/>
  <c r="AE158" i="6"/>
  <c r="AR203" i="6"/>
  <c r="AR163" i="6"/>
  <c r="AR309" i="6"/>
  <c r="AF326" i="6"/>
  <c r="X238" i="6"/>
  <c r="H238" i="6" s="1"/>
  <c r="AE174" i="6"/>
  <c r="X110" i="6"/>
  <c r="AG46" i="6"/>
  <c r="T447" i="6"/>
  <c r="AN509" i="6"/>
  <c r="AR341" i="6"/>
  <c r="AR301" i="6"/>
  <c r="AR229" i="6"/>
  <c r="X123" i="6"/>
  <c r="H123" i="6" s="1"/>
  <c r="X168" i="6"/>
  <c r="H168" i="6" s="1"/>
  <c r="AQ923" i="6"/>
  <c r="AE795" i="6"/>
  <c r="AG119" i="6"/>
  <c r="X150" i="6"/>
  <c r="H150" i="6" s="1"/>
  <c r="AG566" i="6"/>
  <c r="AE110" i="6"/>
  <c r="AS221" i="6"/>
  <c r="AE923" i="6"/>
  <c r="AE169" i="6"/>
  <c r="AF159" i="6"/>
  <c r="X111" i="6"/>
  <c r="H111" i="6" s="1"/>
  <c r="AF39" i="6"/>
  <c r="X422" i="6"/>
  <c r="H422" i="6" s="1"/>
  <c r="X234" i="6"/>
  <c r="H234" i="6" s="1"/>
  <c r="AG214" i="6"/>
  <c r="AE470" i="6"/>
  <c r="AR245" i="6"/>
  <c r="AQ37" i="6"/>
  <c r="AQ795" i="6"/>
  <c r="AQ667" i="6"/>
  <c r="AQ539" i="6"/>
  <c r="AQ187" i="6"/>
  <c r="AQ24" i="6"/>
  <c r="X207" i="6"/>
  <c r="H207" i="6" s="1"/>
  <c r="AF143" i="6"/>
  <c r="AE15" i="6"/>
  <c r="AG138" i="6"/>
  <c r="X10" i="6"/>
  <c r="H10" i="6" s="1"/>
  <c r="AE70" i="6"/>
  <c r="AF68" i="6"/>
  <c r="W462" i="6"/>
  <c r="J462" i="6" s="1"/>
  <c r="AP334" i="6"/>
  <c r="AQ752" i="6"/>
  <c r="AR75" i="6"/>
  <c r="AS264" i="6"/>
  <c r="AP224" i="6"/>
  <c r="AN797" i="6"/>
  <c r="AN14" i="6"/>
  <c r="AF341" i="6"/>
  <c r="AE37" i="6"/>
  <c r="AF360" i="6"/>
  <c r="X976" i="6"/>
  <c r="H976" i="6" s="1"/>
  <c r="AS627" i="6"/>
  <c r="AR403" i="6"/>
  <c r="AS11" i="6"/>
  <c r="AP832" i="6"/>
  <c r="AN869" i="6"/>
  <c r="AN757" i="6"/>
  <c r="AF398" i="6"/>
  <c r="AO13" i="6"/>
  <c r="AP51" i="6"/>
  <c r="AP64" i="6"/>
  <c r="AN211" i="6"/>
  <c r="AO843" i="6"/>
  <c r="AP683" i="6"/>
  <c r="AO587" i="6"/>
  <c r="AO459" i="6"/>
  <c r="AF371" i="6"/>
  <c r="AP976" i="6"/>
  <c r="AE848" i="6"/>
  <c r="AN720" i="6"/>
  <c r="AN560" i="6"/>
  <c r="AE464" i="6"/>
  <c r="AN432" i="6"/>
  <c r="AG286" i="6"/>
  <c r="W25" i="6"/>
  <c r="J25" i="6" s="1"/>
  <c r="W206" i="6"/>
  <c r="J206" i="6" s="1"/>
  <c r="X374" i="6"/>
  <c r="H374" i="6" s="1"/>
  <c r="AG250" i="6"/>
  <c r="W638" i="6"/>
  <c r="J638" i="6" s="1"/>
  <c r="W590" i="6"/>
  <c r="J590" i="6" s="1"/>
  <c r="AG622" i="6"/>
  <c r="AN510" i="6"/>
  <c r="AF198" i="6"/>
  <c r="AF166" i="6"/>
  <c r="W70" i="6"/>
  <c r="J70" i="6" s="1"/>
  <c r="AE52" i="6"/>
  <c r="X471" i="6"/>
  <c r="H471" i="6" s="1"/>
  <c r="W912" i="6"/>
  <c r="J912" i="6" s="1"/>
  <c r="W379" i="6"/>
  <c r="J379" i="6" s="1"/>
  <c r="W80" i="6"/>
  <c r="J80" i="6" s="1"/>
  <c r="AR247" i="6"/>
  <c r="AR183" i="6"/>
  <c r="AO39" i="6"/>
  <c r="AS23" i="6"/>
  <c r="AO686" i="6"/>
  <c r="AN486" i="6"/>
  <c r="AN422" i="6"/>
  <c r="AR310" i="6"/>
  <c r="AR182" i="6"/>
  <c r="AR86" i="6"/>
  <c r="AQ43" i="6"/>
  <c r="AN400" i="6"/>
  <c r="AR176" i="6"/>
  <c r="AR160" i="6"/>
  <c r="AN80" i="6"/>
  <c r="AR48" i="6"/>
  <c r="AE614" i="6"/>
  <c r="AF382" i="6"/>
  <c r="AE542" i="6"/>
  <c r="AF294" i="6"/>
  <c r="X62" i="6"/>
  <c r="H62" i="6" s="1"/>
  <c r="T54" i="6"/>
  <c r="AF28" i="6"/>
  <c r="AG367" i="6"/>
  <c r="AS599" i="6"/>
  <c r="AQ169" i="6"/>
  <c r="AP207" i="6"/>
  <c r="W535" i="6"/>
  <c r="J535" i="6" s="1"/>
  <c r="T510" i="6"/>
  <c r="AR255" i="6"/>
  <c r="AO299" i="6"/>
  <c r="X214" i="6"/>
  <c r="H214" i="6" s="1"/>
  <c r="AN306" i="6"/>
  <c r="AP154" i="6"/>
  <c r="AO591" i="6"/>
  <c r="AQ639" i="6"/>
  <c r="AQ479" i="6"/>
  <c r="AP222" i="6"/>
  <c r="AN901" i="6"/>
  <c r="AN861" i="6"/>
  <c r="AN805" i="6"/>
  <c r="AN645" i="6"/>
  <c r="AN637" i="6"/>
  <c r="AN629" i="6"/>
  <c r="AN525" i="6"/>
  <c r="AN477" i="6"/>
  <c r="AN461" i="6"/>
  <c r="AN453" i="6"/>
  <c r="AN405" i="6"/>
  <c r="AN397" i="6"/>
  <c r="AR253" i="6"/>
  <c r="AO245" i="6"/>
  <c r="AP61" i="6"/>
  <c r="AP45" i="6"/>
  <c r="AN13" i="6"/>
  <c r="AO971" i="6"/>
  <c r="AN867" i="6"/>
  <c r="AN859" i="6"/>
  <c r="AN827" i="6"/>
  <c r="AE667" i="6"/>
  <c r="AN643" i="6"/>
  <c r="AE603" i="6"/>
  <c r="AN571" i="6"/>
  <c r="AE539" i="6"/>
  <c r="AN507" i="6"/>
  <c r="AN475" i="6"/>
  <c r="AN419" i="6"/>
  <c r="AO355" i="6"/>
  <c r="AN19" i="6"/>
  <c r="AR936" i="6"/>
  <c r="AR808" i="6"/>
  <c r="AS776" i="6"/>
  <c r="AR680" i="6"/>
  <c r="AR552" i="6"/>
  <c r="AO384" i="6"/>
  <c r="AR152" i="6"/>
  <c r="AO128" i="6"/>
  <c r="AS72" i="6"/>
  <c r="AQ40" i="6"/>
  <c r="AR16" i="6"/>
  <c r="AQ129" i="6"/>
  <c r="AG121" i="6"/>
  <c r="AR65" i="6"/>
  <c r="AN57" i="6"/>
  <c r="X33" i="6"/>
  <c r="H33" i="6" s="1"/>
  <c r="X17" i="6"/>
  <c r="H17" i="6" s="1"/>
  <c r="AS159" i="6"/>
  <c r="W119" i="6"/>
  <c r="J119" i="6" s="1"/>
  <c r="AF63" i="6"/>
  <c r="AG39" i="6"/>
  <c r="W398" i="6"/>
  <c r="J398" i="6" s="1"/>
  <c r="W526" i="6"/>
  <c r="J526" i="6" s="1"/>
  <c r="AG558" i="6"/>
  <c r="AR678" i="6"/>
  <c r="X246" i="6"/>
  <c r="H246" i="6" s="1"/>
  <c r="AR318" i="6"/>
  <c r="AE406" i="6"/>
  <c r="X534" i="6"/>
  <c r="H534" i="6" s="1"/>
  <c r="AS574" i="6"/>
  <c r="AQ274" i="6"/>
  <c r="AE194" i="6"/>
  <c r="AQ170" i="6"/>
  <c r="T154" i="6"/>
  <c r="X138" i="6"/>
  <c r="H138" i="6" s="1"/>
  <c r="AE130" i="6"/>
  <c r="AF114" i="6"/>
  <c r="AP82" i="6"/>
  <c r="AF58" i="6"/>
  <c r="X42" i="6"/>
  <c r="AE10" i="6"/>
  <c r="AF94" i="6"/>
  <c r="T142" i="6"/>
  <c r="AG294" i="6"/>
  <c r="AG422" i="6"/>
  <c r="AG646" i="6"/>
  <c r="T262" i="6"/>
  <c r="AP310" i="6"/>
  <c r="T566" i="6"/>
  <c r="AO430" i="6"/>
  <c r="AS414" i="6"/>
  <c r="AN334" i="6"/>
  <c r="AO302" i="6"/>
  <c r="T278" i="6"/>
  <c r="AE206" i="6"/>
  <c r="AR198" i="6"/>
  <c r="AN190" i="6"/>
  <c r="AO182" i="6"/>
  <c r="AR166" i="6"/>
  <c r="AQ150" i="6"/>
  <c r="AR134" i="6"/>
  <c r="AF30" i="6"/>
  <c r="AE14" i="6"/>
  <c r="AG41" i="6"/>
  <c r="T84" i="6"/>
  <c r="AN71" i="6"/>
  <c r="AO519" i="6"/>
  <c r="AS519" i="6"/>
  <c r="AG479" i="6"/>
  <c r="AF423" i="6"/>
  <c r="X383" i="6"/>
  <c r="H383" i="6" s="1"/>
  <c r="AE343" i="6"/>
  <c r="AN446" i="6"/>
  <c r="AR302" i="6"/>
  <c r="AF139" i="6"/>
  <c r="AR360" i="6"/>
  <c r="AR288" i="6"/>
  <c r="AR248" i="6"/>
  <c r="AF96" i="6"/>
  <c r="W326" i="6"/>
  <c r="J326" i="6" s="1"/>
  <c r="AE405" i="6"/>
  <c r="AE637" i="6"/>
  <c r="AN493" i="6"/>
  <c r="AN693" i="6"/>
  <c r="AN621" i="6"/>
  <c r="AE461" i="6"/>
  <c r="AN411" i="6"/>
  <c r="AE411" i="6"/>
  <c r="AO395" i="6"/>
  <c r="AR872" i="6"/>
  <c r="AR744" i="6"/>
  <c r="AS456" i="6"/>
  <c r="AF280" i="6"/>
  <c r="AQ135" i="6"/>
  <c r="AP158" i="6"/>
  <c r="AS376" i="6"/>
  <c r="AG376" i="6"/>
  <c r="W507" i="6"/>
  <c r="J507" i="6" s="1"/>
  <c r="AO979" i="6"/>
  <c r="W432" i="6"/>
  <c r="J432" i="6" s="1"/>
  <c r="W816" i="6"/>
  <c r="J816" i="6" s="1"/>
  <c r="AN501" i="6"/>
  <c r="AN837" i="6"/>
  <c r="AE643" i="6"/>
  <c r="AE859" i="6"/>
  <c r="W312" i="6"/>
  <c r="J312" i="6" s="1"/>
  <c r="AN661" i="6"/>
  <c r="AE509" i="6"/>
  <c r="W944" i="6"/>
  <c r="J944" i="6" s="1"/>
  <c r="AG45" i="6"/>
  <c r="T267" i="6"/>
  <c r="AE861" i="6"/>
  <c r="AE477" i="6"/>
  <c r="W763" i="6"/>
  <c r="J763" i="6" s="1"/>
  <c r="AN541" i="6"/>
  <c r="AN725" i="6"/>
  <c r="AE525" i="6"/>
  <c r="AE453" i="6"/>
  <c r="AN483" i="6"/>
  <c r="AN957" i="6"/>
  <c r="AN653" i="6"/>
  <c r="AF253" i="6"/>
  <c r="T560" i="6"/>
  <c r="AO907" i="6"/>
  <c r="T133" i="6"/>
  <c r="AN651" i="6"/>
  <c r="AE645" i="6"/>
  <c r="AN467" i="6"/>
  <c r="W133" i="6"/>
  <c r="J133" i="6" s="1"/>
  <c r="AE397" i="6"/>
  <c r="T688" i="6"/>
  <c r="AN949" i="6"/>
  <c r="AN939" i="6"/>
  <c r="AE475" i="6"/>
  <c r="AQ146" i="6"/>
  <c r="AP121" i="6"/>
  <c r="AS755" i="6"/>
  <c r="AS168" i="6"/>
  <c r="AP875" i="6"/>
  <c r="AP747" i="6"/>
  <c r="AP619" i="6"/>
  <c r="AP491" i="6"/>
  <c r="AN251" i="6"/>
  <c r="AO67" i="6"/>
  <c r="AN960" i="6"/>
  <c r="AN952" i="6"/>
  <c r="AN944" i="6"/>
  <c r="AR296" i="6"/>
  <c r="AF288" i="6"/>
  <c r="AQ32" i="6"/>
  <c r="AG374" i="6"/>
  <c r="AG382" i="6"/>
  <c r="AN789" i="6"/>
  <c r="AN781" i="6"/>
  <c r="AN773" i="6"/>
  <c r="AN765" i="6"/>
  <c r="AN749" i="6"/>
  <c r="AN741" i="6"/>
  <c r="AN733" i="6"/>
  <c r="AN717" i="6"/>
  <c r="AN709" i="6"/>
  <c r="AN701" i="6"/>
  <c r="AN685" i="6"/>
  <c r="AN677" i="6"/>
  <c r="AN517" i="6"/>
  <c r="AF181" i="6"/>
  <c r="AR117" i="6"/>
  <c r="AN955" i="6"/>
  <c r="AN931" i="6"/>
  <c r="AN779" i="6"/>
  <c r="AN763" i="6"/>
  <c r="AN755" i="6"/>
  <c r="AN747" i="6"/>
  <c r="AN739" i="6"/>
  <c r="AN731" i="6"/>
  <c r="AN723" i="6"/>
  <c r="AN715" i="6"/>
  <c r="AN707" i="6"/>
  <c r="AN699" i="6"/>
  <c r="AN691" i="6"/>
  <c r="AO651" i="6"/>
  <c r="AO523" i="6"/>
  <c r="AN403" i="6"/>
  <c r="AN395" i="6"/>
  <c r="AQ387" i="6"/>
  <c r="AO363" i="6"/>
  <c r="AR315" i="6"/>
  <c r="AP219" i="6"/>
  <c r="AG179" i="6"/>
  <c r="AQ131" i="6"/>
  <c r="AO99" i="6"/>
  <c r="AR59" i="6"/>
  <c r="AN51" i="6"/>
  <c r="AE35" i="6"/>
  <c r="AN35" i="6"/>
  <c r="AN968" i="6"/>
  <c r="AE912" i="6"/>
  <c r="AE816" i="6"/>
  <c r="AE528" i="6"/>
  <c r="AE496" i="6"/>
  <c r="AE400" i="6"/>
  <c r="AP360" i="6"/>
  <c r="AR304" i="6"/>
  <c r="AN280" i="6"/>
  <c r="X248" i="6"/>
  <c r="H248" i="6" s="1"/>
  <c r="AF144" i="6"/>
  <c r="AF64" i="6"/>
  <c r="AF161" i="6"/>
  <c r="AQ121" i="6"/>
  <c r="AS97" i="6"/>
  <c r="AF65" i="6"/>
  <c r="AF49" i="6"/>
  <c r="AQ33" i="6"/>
  <c r="AN167" i="6"/>
  <c r="AQ151" i="6"/>
  <c r="T135" i="6"/>
  <c r="AG135" i="6"/>
  <c r="AE119" i="6"/>
  <c r="AN103" i="6"/>
  <c r="X63" i="6"/>
  <c r="H63" i="6" s="1"/>
  <c r="AG55" i="6"/>
  <c r="T47" i="6"/>
  <c r="AS334" i="6"/>
  <c r="AN430" i="6"/>
  <c r="AN550" i="6"/>
  <c r="X486" i="6"/>
  <c r="H486" i="6" s="1"/>
  <c r="AQ246" i="6"/>
  <c r="X310" i="6"/>
  <c r="H310" i="6" s="1"/>
  <c r="AR526" i="6"/>
  <c r="AF118" i="6"/>
  <c r="AO350" i="6"/>
  <c r="AQ630" i="6"/>
  <c r="AO306" i="6"/>
  <c r="AR218" i="6"/>
  <c r="AS194" i="6"/>
  <c r="AR186" i="6"/>
  <c r="W162" i="6"/>
  <c r="J162" i="6" s="1"/>
  <c r="AQ154" i="6"/>
  <c r="AQ138" i="6"/>
  <c r="AR122" i="6"/>
  <c r="AO114" i="6"/>
  <c r="X98" i="6"/>
  <c r="H98" i="6" s="1"/>
  <c r="T50" i="6"/>
  <c r="AE42" i="6"/>
  <c r="AS606" i="6"/>
  <c r="AE430" i="6"/>
  <c r="AR654" i="6"/>
  <c r="AO558" i="6"/>
  <c r="AG526" i="6"/>
  <c r="AE510" i="6"/>
  <c r="AF494" i="6"/>
  <c r="AE446" i="6"/>
  <c r="AG398" i="6"/>
  <c r="AO382" i="6"/>
  <c r="AP326" i="6"/>
  <c r="AF302" i="6"/>
  <c r="AP294" i="6"/>
  <c r="AR286" i="6"/>
  <c r="AS270" i="6"/>
  <c r="X182" i="6"/>
  <c r="H182" i="6" s="1"/>
  <c r="AG150" i="6"/>
  <c r="AP126" i="6"/>
  <c r="W110" i="6"/>
  <c r="J110" i="6" s="1"/>
  <c r="AP94" i="6"/>
  <c r="AS62" i="6"/>
  <c r="AF54" i="6"/>
  <c r="AG22" i="6"/>
  <c r="AF14" i="6"/>
  <c r="AE36" i="6"/>
  <c r="AS85" i="6"/>
  <c r="AG52" i="6"/>
  <c r="AR446" i="6"/>
  <c r="AF374" i="6"/>
  <c r="AG254" i="6"/>
  <c r="AF150" i="6"/>
  <c r="AP599" i="6"/>
  <c r="AF559" i="6"/>
  <c r="AR527" i="6"/>
  <c r="W511" i="6"/>
  <c r="J511" i="6" s="1"/>
  <c r="X463" i="6"/>
  <c r="H463" i="6" s="1"/>
  <c r="T455" i="6"/>
  <c r="AE375" i="6"/>
  <c r="AF295" i="6"/>
  <c r="AF247" i="6"/>
  <c r="T167" i="6"/>
  <c r="AN933" i="6"/>
  <c r="AN925" i="6"/>
  <c r="AN917" i="6"/>
  <c r="AN909" i="6"/>
  <c r="AN893" i="6"/>
  <c r="AN885" i="6"/>
  <c r="AN877" i="6"/>
  <c r="AN853" i="6"/>
  <c r="AN845" i="6"/>
  <c r="AN821" i="6"/>
  <c r="AN813" i="6"/>
  <c r="AN669" i="6"/>
  <c r="AN613" i="6"/>
  <c r="AN605" i="6"/>
  <c r="AN597" i="6"/>
  <c r="AN589" i="6"/>
  <c r="AN581" i="6"/>
  <c r="AN573" i="6"/>
  <c r="AN565" i="6"/>
  <c r="AN557" i="6"/>
  <c r="AN549" i="6"/>
  <c r="AN533" i="6"/>
  <c r="AN469" i="6"/>
  <c r="AN445" i="6"/>
  <c r="AN437" i="6"/>
  <c r="AN429" i="6"/>
  <c r="AN421" i="6"/>
  <c r="AN413" i="6"/>
  <c r="AP262" i="6"/>
  <c r="AO638" i="6"/>
  <c r="AO190" i="6"/>
  <c r="AN46" i="6"/>
  <c r="AS819" i="6"/>
  <c r="AS691" i="6"/>
  <c r="AS435" i="6"/>
  <c r="AS331" i="6"/>
  <c r="AP43" i="6"/>
  <c r="AE27" i="6"/>
  <c r="AN27" i="6"/>
  <c r="AQ912" i="6"/>
  <c r="AQ784" i="6"/>
  <c r="AS584" i="6"/>
  <c r="AQ400" i="6"/>
  <c r="AS216" i="6"/>
  <c r="AE105" i="6"/>
  <c r="AE81" i="6"/>
  <c r="AG17" i="6"/>
  <c r="X199" i="6"/>
  <c r="H199" i="6" s="1"/>
  <c r="W167" i="6"/>
  <c r="J167" i="6" s="1"/>
  <c r="W15" i="6"/>
  <c r="J15" i="6" s="1"/>
  <c r="AG358" i="6"/>
  <c r="W138" i="6"/>
  <c r="J138" i="6" s="1"/>
  <c r="W34" i="6"/>
  <c r="J34" i="6" s="1"/>
  <c r="AE126" i="6"/>
  <c r="W262" i="6"/>
  <c r="J262" i="6" s="1"/>
  <c r="T230" i="6"/>
  <c r="AS87" i="6"/>
  <c r="AN965" i="6"/>
  <c r="AN29" i="6"/>
  <c r="AE13" i="6"/>
  <c r="AF27" i="6"/>
  <c r="AS947" i="6"/>
  <c r="AQ763" i="6"/>
  <c r="AS563" i="6"/>
  <c r="AR467" i="6"/>
  <c r="AN371" i="6"/>
  <c r="AO115" i="6"/>
  <c r="AR107" i="6"/>
  <c r="AS968" i="6"/>
  <c r="AP896" i="6"/>
  <c r="AO736" i="6"/>
  <c r="AO704" i="6"/>
  <c r="AP640" i="6"/>
  <c r="AP576" i="6"/>
  <c r="AP512" i="6"/>
  <c r="AP448" i="6"/>
  <c r="AP416" i="6"/>
  <c r="AR392" i="6"/>
  <c r="AO224" i="6"/>
  <c r="AO144" i="6"/>
  <c r="AG279" i="6"/>
  <c r="AS215" i="6"/>
  <c r="X175" i="6"/>
  <c r="H175" i="6" s="1"/>
  <c r="W175" i="6"/>
  <c r="J175" i="6" s="1"/>
  <c r="AQ167" i="6"/>
  <c r="X143" i="6"/>
  <c r="H143" i="6" s="1"/>
  <c r="AE127" i="6"/>
  <c r="AO111" i="6"/>
  <c r="AF87" i="6"/>
  <c r="AQ55" i="6"/>
  <c r="AQ23" i="6"/>
  <c r="AR414" i="6"/>
  <c r="AF454" i="6"/>
  <c r="AF342" i="6"/>
  <c r="AQ582" i="6"/>
  <c r="AQ422" i="6"/>
  <c r="AQ510" i="6"/>
  <c r="AP378" i="6"/>
  <c r="AQ250" i="6"/>
  <c r="AQ178" i="6"/>
  <c r="AS162" i="6"/>
  <c r="AO146" i="6"/>
  <c r="AG58" i="6"/>
  <c r="AN42" i="6"/>
  <c r="AG34" i="6"/>
  <c r="X18" i="6"/>
  <c r="AO398" i="6"/>
  <c r="AO526" i="6"/>
  <c r="AR222" i="6"/>
  <c r="AO254" i="6"/>
  <c r="AO238" i="6"/>
  <c r="AF230" i="6"/>
  <c r="AN214" i="6"/>
  <c r="AP206" i="6"/>
  <c r="W142" i="6"/>
  <c r="J142" i="6" s="1"/>
  <c r="AO110" i="6"/>
  <c r="AR78" i="6"/>
  <c r="AR46" i="6"/>
  <c r="T22" i="6"/>
  <c r="AG44" i="6"/>
  <c r="W366" i="6"/>
  <c r="J366" i="6" s="1"/>
  <c r="AP406" i="6"/>
  <c r="X262" i="6"/>
  <c r="H262" i="6" s="1"/>
  <c r="X607" i="6"/>
  <c r="H607" i="6" s="1"/>
  <c r="AE503" i="6"/>
  <c r="AE495" i="6"/>
  <c r="AO423" i="6"/>
  <c r="AS415" i="6"/>
  <c r="AE359" i="6"/>
  <c r="AE311" i="6"/>
  <c r="X231" i="6"/>
  <c r="H231" i="6" s="1"/>
  <c r="T325" i="6"/>
  <c r="T229" i="6"/>
  <c r="T197" i="6"/>
  <c r="T307" i="6"/>
  <c r="W392" i="6"/>
  <c r="J392" i="6" s="1"/>
  <c r="W400" i="6"/>
  <c r="J400" i="6" s="1"/>
  <c r="T475" i="6"/>
  <c r="T528" i="6"/>
  <c r="W539" i="6"/>
  <c r="J539" i="6" s="1"/>
  <c r="W592" i="6"/>
  <c r="J592" i="6" s="1"/>
  <c r="T667" i="6"/>
  <c r="T720" i="6"/>
  <c r="W784" i="6"/>
  <c r="J784" i="6" s="1"/>
  <c r="T848" i="6"/>
  <c r="T859" i="6"/>
  <c r="T912" i="6"/>
  <c r="T192" i="6"/>
  <c r="W347" i="6"/>
  <c r="J347" i="6" s="1"/>
  <c r="W315" i="6"/>
  <c r="J315" i="6" s="1"/>
  <c r="T251" i="6"/>
  <c r="W219" i="6"/>
  <c r="J219" i="6" s="1"/>
  <c r="T155" i="6"/>
  <c r="W123" i="6"/>
  <c r="J123" i="6" s="1"/>
  <c r="W91" i="6"/>
  <c r="J91" i="6" s="1"/>
  <c r="W304" i="6"/>
  <c r="J304" i="6" s="1"/>
  <c r="W272" i="6"/>
  <c r="J272" i="6" s="1"/>
  <c r="W208" i="6"/>
  <c r="J208" i="6" s="1"/>
  <c r="W176" i="6"/>
  <c r="J176" i="6" s="1"/>
  <c r="T144" i="6"/>
  <c r="T112" i="6"/>
  <c r="T80" i="6"/>
  <c r="W185" i="6"/>
  <c r="J185" i="6" s="1"/>
  <c r="T113" i="6"/>
  <c r="T65" i="6"/>
  <c r="T33" i="6"/>
  <c r="W17" i="6"/>
  <c r="J17" i="6" s="1"/>
  <c r="W311" i="6"/>
  <c r="J311" i="6" s="1"/>
  <c r="W303" i="6"/>
  <c r="J303" i="6" s="1"/>
  <c r="T111" i="6"/>
  <c r="T63" i="6"/>
  <c r="W31" i="6"/>
  <c r="J31" i="6" s="1"/>
  <c r="W622" i="6"/>
  <c r="J622" i="6" s="1"/>
  <c r="W686" i="6"/>
  <c r="J686" i="6" s="1"/>
  <c r="T398" i="6"/>
  <c r="T462" i="6"/>
  <c r="T526" i="6"/>
  <c r="T582" i="6"/>
  <c r="W78" i="6"/>
  <c r="J78" i="6" s="1"/>
  <c r="W374" i="6"/>
  <c r="J374" i="6" s="1"/>
  <c r="T422" i="6"/>
  <c r="W446" i="6"/>
  <c r="J446" i="6" s="1"/>
  <c r="W470" i="6"/>
  <c r="J470" i="6" s="1"/>
  <c r="W486" i="6"/>
  <c r="J486" i="6" s="1"/>
  <c r="T606" i="6"/>
  <c r="T646" i="6"/>
  <c r="T670" i="6"/>
  <c r="T474" i="6"/>
  <c r="W410" i="6"/>
  <c r="J410" i="6" s="1"/>
  <c r="W370" i="6"/>
  <c r="J370" i="6" s="1"/>
  <c r="T314" i="6"/>
  <c r="W290" i="6"/>
  <c r="J290" i="6" s="1"/>
  <c r="T210" i="6"/>
  <c r="T106" i="6"/>
  <c r="T18" i="6"/>
  <c r="T110" i="6"/>
  <c r="W430" i="6"/>
  <c r="J430" i="6" s="1"/>
  <c r="W494" i="6"/>
  <c r="J494" i="6" s="1"/>
  <c r="T238" i="6"/>
  <c r="W598" i="6"/>
  <c r="J598" i="6" s="1"/>
  <c r="T638" i="6"/>
  <c r="W662" i="6"/>
  <c r="J662" i="6" s="1"/>
  <c r="T478" i="6"/>
  <c r="T414" i="6"/>
  <c r="W382" i="6"/>
  <c r="J382" i="6" s="1"/>
  <c r="T294" i="6"/>
  <c r="T246" i="6"/>
  <c r="W230" i="6"/>
  <c r="J230" i="6" s="1"/>
  <c r="W94" i="6"/>
  <c r="J94" i="6" s="1"/>
  <c r="T86" i="6"/>
  <c r="W54" i="6"/>
  <c r="J54" i="6" s="1"/>
  <c r="T38" i="6"/>
  <c r="W30" i="6"/>
  <c r="J30" i="6" s="1"/>
  <c r="W44" i="6"/>
  <c r="J44" i="6" s="1"/>
  <c r="T543" i="6"/>
  <c r="T535" i="6"/>
  <c r="W215" i="6"/>
  <c r="J215" i="6" s="1"/>
  <c r="AQ42" i="6"/>
  <c r="AF186" i="6"/>
  <c r="AQ119" i="6"/>
  <c r="AN158" i="6"/>
  <c r="AF175" i="6"/>
  <c r="AR175" i="6"/>
  <c r="AG438" i="6"/>
  <c r="AP438" i="6"/>
  <c r="AF430" i="6"/>
  <c r="AR430" i="6"/>
  <c r="AS343" i="6"/>
  <c r="AG343" i="6"/>
  <c r="AR14" i="6"/>
  <c r="AP526" i="6"/>
  <c r="AQ482" i="6"/>
  <c r="AE819" i="6"/>
  <c r="AN819" i="6"/>
  <c r="AE611" i="6"/>
  <c r="AN611" i="6"/>
  <c r="AF107" i="6"/>
  <c r="AF320" i="6"/>
  <c r="AR32" i="6"/>
  <c r="AF32" i="6"/>
  <c r="AG478" i="6"/>
  <c r="AF350" i="6"/>
  <c r="AO86" i="6"/>
  <c r="AF86" i="6"/>
  <c r="AS84" i="6"/>
  <c r="AG84" i="6"/>
  <c r="AG366" i="6"/>
  <c r="AS559" i="6"/>
  <c r="T511" i="6"/>
  <c r="X511" i="6"/>
  <c r="H511" i="6" s="1"/>
  <c r="T290" i="6"/>
  <c r="T382" i="6"/>
  <c r="AE720" i="6"/>
  <c r="X84" i="6"/>
  <c r="H84" i="6" s="1"/>
  <c r="AP20" i="6"/>
  <c r="W155" i="6"/>
  <c r="J155" i="6" s="1"/>
  <c r="AS103" i="6"/>
  <c r="AS431" i="6"/>
  <c r="AF251" i="6"/>
  <c r="T450" i="6"/>
  <c r="T41" i="6"/>
  <c r="AN459" i="6"/>
  <c r="T231" i="6"/>
  <c r="AF526" i="6"/>
  <c r="AR559" i="6"/>
  <c r="AS562" i="6"/>
  <c r="AO130" i="6"/>
  <c r="AR114" i="6"/>
  <c r="T239" i="6"/>
  <c r="X239" i="6"/>
  <c r="H239" i="6" s="1"/>
  <c r="AP522" i="6"/>
  <c r="AG522" i="6"/>
  <c r="AG6" i="6"/>
  <c r="R6" i="6"/>
  <c r="AS383" i="6"/>
  <c r="AG383" i="6"/>
  <c r="W251" i="6"/>
  <c r="J251" i="6" s="1"/>
  <c r="W314" i="6"/>
  <c r="J314" i="6" s="1"/>
  <c r="T311" i="6"/>
  <c r="AE835" i="6"/>
  <c r="AN835" i="6"/>
  <c r="AN563" i="6"/>
  <c r="AE563" i="6"/>
  <c r="AN451" i="6"/>
  <c r="AE451" i="6"/>
  <c r="AS339" i="6"/>
  <c r="AG35" i="6"/>
  <c r="AP35" i="6"/>
  <c r="AO64" i="6"/>
  <c r="T31" i="6"/>
  <c r="T486" i="6"/>
  <c r="AF90" i="6"/>
  <c r="X135" i="6"/>
  <c r="H135" i="6" s="1"/>
  <c r="AO242" i="6"/>
  <c r="AS254" i="6"/>
  <c r="AG270" i="6"/>
  <c r="AF363" i="6"/>
  <c r="X455" i="6"/>
  <c r="H455" i="6" s="1"/>
  <c r="AN619" i="6"/>
  <c r="T30" i="6"/>
  <c r="W474" i="6"/>
  <c r="J474" i="6" s="1"/>
  <c r="X50" i="6"/>
  <c r="H50" i="6" s="1"/>
  <c r="AF527" i="6"/>
  <c r="AE121" i="6"/>
  <c r="T315" i="6"/>
  <c r="T175" i="6"/>
  <c r="AE867" i="6"/>
  <c r="X566" i="6"/>
  <c r="H566" i="6" s="1"/>
  <c r="AQ458" i="6"/>
  <c r="AF111" i="6"/>
  <c r="AG599" i="6"/>
  <c r="AE129" i="6"/>
  <c r="AF78" i="6"/>
  <c r="AR487" i="6"/>
  <c r="AG606" i="6"/>
  <c r="AO583" i="6"/>
  <c r="AG11" i="6"/>
  <c r="T327" i="6"/>
  <c r="X327" i="6"/>
  <c r="H327" i="6" s="1"/>
  <c r="AE438" i="6"/>
  <c r="AN438" i="6"/>
  <c r="AG53" i="6"/>
  <c r="AS53" i="6"/>
  <c r="AE151" i="6"/>
  <c r="W86" i="6"/>
  <c r="J86" i="6" s="1"/>
  <c r="AR210" i="6"/>
  <c r="AN231" i="6"/>
  <c r="AQ35" i="6"/>
  <c r="AP24" i="6"/>
  <c r="AN8" i="6"/>
  <c r="AN25" i="6"/>
  <c r="AE25" i="6"/>
  <c r="AG335" i="6"/>
  <c r="AP335" i="6"/>
  <c r="AE231" i="6"/>
  <c r="AG215" i="6"/>
  <c r="AG462" i="6"/>
  <c r="AF282" i="6"/>
  <c r="AR282" i="6"/>
  <c r="W186" i="6"/>
  <c r="J186" i="6" s="1"/>
  <c r="X66" i="6"/>
  <c r="H66" i="6" s="1"/>
  <c r="AF558" i="6"/>
  <c r="AG126" i="6"/>
  <c r="AS94" i="6"/>
  <c r="AG94" i="6"/>
  <c r="AG38" i="6"/>
  <c r="AS22" i="6"/>
  <c r="AS41" i="6"/>
  <c r="AF218" i="6"/>
  <c r="T207" i="6"/>
  <c r="AR662" i="6"/>
  <c r="AE630" i="6"/>
  <c r="AR702" i="6"/>
  <c r="T185" i="6"/>
  <c r="X142" i="6"/>
  <c r="H142" i="6" s="1"/>
  <c r="T623" i="6"/>
  <c r="AF286" i="6"/>
  <c r="AF318" i="6"/>
  <c r="AE422" i="6"/>
  <c r="AN627" i="6"/>
  <c r="AN603" i="6"/>
  <c r="AS462" i="6"/>
  <c r="AG85" i="6"/>
  <c r="AE154" i="6"/>
  <c r="AN199" i="6"/>
  <c r="AE199" i="6"/>
  <c r="AQ310" i="6"/>
  <c r="AE310" i="6"/>
  <c r="AG670" i="6"/>
  <c r="AS670" i="6"/>
  <c r="AF366" i="6"/>
  <c r="AR366" i="6"/>
  <c r="AP174" i="6"/>
  <c r="AG174" i="6"/>
  <c r="AF12" i="6"/>
  <c r="AO12" i="6"/>
  <c r="AG326" i="6"/>
  <c r="AF306" i="6"/>
  <c r="AS98" i="6"/>
  <c r="W210" i="6"/>
  <c r="J210" i="6" s="1"/>
  <c r="T208" i="6"/>
  <c r="AQ586" i="6"/>
  <c r="AS498" i="6"/>
  <c r="AO170" i="6"/>
  <c r="AO74" i="6"/>
  <c r="AO10" i="6"/>
  <c r="AR161" i="6"/>
  <c r="AP89" i="6"/>
  <c r="AR279" i="6"/>
  <c r="AS55" i="6"/>
  <c r="AS52" i="6"/>
  <c r="AN36" i="6"/>
  <c r="AF120" i="6"/>
  <c r="AR120" i="6"/>
  <c r="AF638" i="6"/>
  <c r="AR638" i="6"/>
  <c r="T194" i="6"/>
  <c r="X194" i="6"/>
  <c r="H194" i="6" s="1"/>
  <c r="AS179" i="6"/>
  <c r="T263" i="6"/>
  <c r="AF519" i="6"/>
  <c r="AS478" i="6"/>
  <c r="AO118" i="6"/>
  <c r="T94" i="6"/>
  <c r="AE103" i="6"/>
  <c r="AR350" i="6"/>
  <c r="AG159" i="6"/>
  <c r="AS279" i="6"/>
  <c r="AR514" i="6"/>
  <c r="AR290" i="6"/>
  <c r="AR258" i="6"/>
  <c r="AS234" i="6"/>
  <c r="AS170" i="6"/>
  <c r="AQ130" i="6"/>
  <c r="AO122" i="6"/>
  <c r="AO90" i="6"/>
  <c r="AS74" i="6"/>
  <c r="AO58" i="6"/>
  <c r="AQ34" i="6"/>
  <c r="AR209" i="6"/>
  <c r="AR145" i="6"/>
  <c r="AP137" i="6"/>
  <c r="AN65" i="6"/>
  <c r="AQ49" i="6"/>
  <c r="AR575" i="6"/>
  <c r="AN567" i="6"/>
  <c r="AN439" i="6"/>
  <c r="AN311" i="6"/>
  <c r="AR295" i="6"/>
  <c r="AQ287" i="6"/>
  <c r="AR231" i="6"/>
  <c r="AS135" i="6"/>
  <c r="AQ127" i="6"/>
  <c r="AO87" i="6"/>
  <c r="AS71" i="6"/>
  <c r="AS39" i="6"/>
  <c r="AR614" i="6"/>
  <c r="AP574" i="6"/>
  <c r="AP478" i="6"/>
  <c r="AR454" i="6"/>
  <c r="AN310" i="6"/>
  <c r="AP286" i="6"/>
  <c r="AO150" i="6"/>
  <c r="AR54" i="6"/>
  <c r="AS38" i="6"/>
  <c r="AO34" i="6"/>
  <c r="AP177" i="6"/>
  <c r="AO471" i="6"/>
  <c r="AP415" i="6"/>
  <c r="AR271" i="6"/>
  <c r="AR239" i="6"/>
  <c r="AQ231" i="6"/>
  <c r="AS79" i="6"/>
  <c r="AO31" i="6"/>
  <c r="AN362" i="6"/>
  <c r="AO184" i="6"/>
  <c r="AE507" i="6"/>
  <c r="AE763" i="6"/>
  <c r="AN60" i="6"/>
  <c r="AR558" i="6"/>
  <c r="AR494" i="6"/>
  <c r="AN70" i="6"/>
  <c r="AS251" i="6"/>
  <c r="AO155" i="6"/>
  <c r="AE731" i="6"/>
  <c r="AR90" i="6"/>
  <c r="AN74" i="6"/>
  <c r="AR58" i="6"/>
  <c r="AO25" i="6"/>
  <c r="AR55" i="6"/>
  <c r="AP298" i="6"/>
  <c r="AP106" i="6"/>
  <c r="AR82" i="6"/>
  <c r="AR50" i="6"/>
  <c r="AQ153" i="6"/>
  <c r="AS129" i="6"/>
  <c r="AO49" i="6"/>
  <c r="AO663" i="6"/>
  <c r="AO599" i="6"/>
  <c r="AP551" i="6"/>
  <c r="AN503" i="6"/>
  <c r="AP479" i="6"/>
  <c r="AS463" i="6"/>
  <c r="AN423" i="6"/>
  <c r="AO415" i="6"/>
  <c r="AP391" i="6"/>
  <c r="AS367" i="6"/>
  <c r="AN159" i="6"/>
  <c r="AN127" i="6"/>
  <c r="AS111" i="6"/>
  <c r="AP39" i="6"/>
  <c r="AR15" i="6"/>
  <c r="AO68" i="6"/>
  <c r="AQ52" i="6"/>
  <c r="AR44" i="6"/>
  <c r="AR7" i="6"/>
  <c r="AN678" i="6"/>
  <c r="AP622" i="6"/>
  <c r="AN614" i="6"/>
  <c r="AR598" i="6"/>
  <c r="AR566" i="6"/>
  <c r="AP558" i="6"/>
  <c r="AP494" i="6"/>
  <c r="AP462" i="6"/>
  <c r="AR438" i="6"/>
  <c r="AP398" i="6"/>
  <c r="AR374" i="6"/>
  <c r="AP366" i="6"/>
  <c r="AR342" i="6"/>
  <c r="AN326" i="6"/>
  <c r="AP270" i="6"/>
  <c r="AN262" i="6"/>
  <c r="AR214" i="6"/>
  <c r="AO198" i="6"/>
  <c r="AO166" i="6"/>
  <c r="AR150" i="6"/>
  <c r="AN78" i="6"/>
  <c r="AO54" i="6"/>
  <c r="AP38" i="6"/>
  <c r="AS30" i="6"/>
  <c r="W14" i="6"/>
  <c r="J14" i="6" s="1"/>
  <c r="AF277" i="6"/>
  <c r="AR173" i="6"/>
  <c r="AP53" i="6"/>
  <c r="AR43" i="6"/>
  <c r="W67" i="6"/>
  <c r="J67" i="6" s="1"/>
  <c r="AF275" i="6"/>
  <c r="AS56" i="6"/>
  <c r="AE571" i="6"/>
  <c r="AQ699" i="6"/>
  <c r="AE827" i="6"/>
  <c r="AO1003" i="6"/>
  <c r="AS883" i="6"/>
  <c r="AQ859" i="6"/>
  <c r="AQ827" i="6"/>
  <c r="AQ603" i="6"/>
  <c r="AQ571" i="6"/>
  <c r="AS499" i="6"/>
  <c r="AR371" i="6"/>
  <c r="AR299" i="6"/>
  <c r="AS291" i="6"/>
  <c r="AR259" i="6"/>
  <c r="AO235" i="6"/>
  <c r="AF171" i="6"/>
  <c r="AN155" i="6"/>
  <c r="AS51" i="6"/>
  <c r="AE19" i="6"/>
  <c r="W11" i="6"/>
  <c r="J11" i="6" s="1"/>
  <c r="AQ848" i="6"/>
  <c r="AS648" i="6"/>
  <c r="AS6" i="6"/>
  <c r="AP314" i="6"/>
  <c r="AP218" i="6"/>
  <c r="AQ194" i="6"/>
  <c r="AR98" i="6"/>
  <c r="AN82" i="6"/>
  <c r="AS34" i="6"/>
  <c r="AN18" i="6"/>
  <c r="AO161" i="6"/>
  <c r="AO65" i="6"/>
  <c r="AO33" i="6"/>
  <c r="AR9" i="6"/>
  <c r="AO671" i="6"/>
  <c r="AQ527" i="6"/>
  <c r="AN495" i="6"/>
  <c r="AN375" i="6"/>
  <c r="AP279" i="6"/>
  <c r="AP215" i="6"/>
  <c r="AN111" i="6"/>
  <c r="AQ63" i="6"/>
  <c r="AP23" i="6"/>
  <c r="AN15" i="6"/>
  <c r="AS60" i="6"/>
  <c r="AQ670" i="6"/>
  <c r="AO662" i="6"/>
  <c r="AS646" i="6"/>
  <c r="AS614" i="6"/>
  <c r="AQ606" i="6"/>
  <c r="AO598" i="6"/>
  <c r="AS582" i="6"/>
  <c r="AQ542" i="6"/>
  <c r="AO534" i="6"/>
  <c r="AN891" i="6"/>
  <c r="AN883" i="6"/>
  <c r="AN875" i="6"/>
  <c r="AN851" i="6"/>
  <c r="AN843" i="6"/>
  <c r="AN811" i="6"/>
  <c r="AN803" i="6"/>
  <c r="AN795" i="6"/>
  <c r="AN787" i="6"/>
  <c r="AR291" i="6"/>
  <c r="AR275" i="6"/>
  <c r="AQ590" i="6"/>
  <c r="AQ526" i="6"/>
  <c r="AO486" i="6"/>
  <c r="AQ462" i="6"/>
  <c r="AO454" i="6"/>
  <c r="AQ430" i="6"/>
  <c r="AQ398" i="6"/>
  <c r="AQ334" i="6"/>
  <c r="AO326" i="6"/>
  <c r="AO294" i="6"/>
  <c r="AQ270" i="6"/>
  <c r="AO262" i="6"/>
  <c r="AO230" i="6"/>
  <c r="AQ206" i="6"/>
  <c r="AS182" i="6"/>
  <c r="AQ174" i="6"/>
  <c r="AS150" i="6"/>
  <c r="AP102" i="6"/>
  <c r="AS86" i="6"/>
  <c r="AP70" i="6"/>
  <c r="AP46" i="6"/>
  <c r="AR30" i="6"/>
  <c r="W22" i="6"/>
  <c r="J22" i="6" s="1"/>
  <c r="AR325" i="6"/>
  <c r="AF309" i="6"/>
  <c r="AR293" i="6"/>
  <c r="AR221" i="6"/>
  <c r="AR205" i="6"/>
  <c r="AS189" i="6"/>
  <c r="AR181" i="6"/>
  <c r="AR141" i="6"/>
  <c r="AR133" i="6"/>
  <c r="AR109" i="6"/>
  <c r="AF37" i="6"/>
  <c r="T13" i="6"/>
  <c r="AG40" i="6"/>
  <c r="W107" i="6"/>
  <c r="J107" i="6" s="1"/>
  <c r="W152" i="6"/>
  <c r="J152" i="6" s="1"/>
  <c r="AS336" i="6"/>
  <c r="AQ96" i="6"/>
  <c r="AF115" i="6"/>
  <c r="AO200" i="6"/>
  <c r="W368" i="6"/>
  <c r="J368" i="6" s="1"/>
  <c r="AS424" i="6"/>
  <c r="AE624" i="6"/>
  <c r="AE752" i="6"/>
  <c r="AE880" i="6"/>
  <c r="AF355" i="6"/>
  <c r="AS275" i="6"/>
  <c r="AN235" i="6"/>
  <c r="AR227" i="6"/>
  <c r="AF203" i="6"/>
  <c r="AO203" i="6"/>
  <c r="AO195" i="6"/>
  <c r="AR187" i="6"/>
  <c r="AR115" i="6"/>
  <c r="AF99" i="6"/>
  <c r="AE43" i="6"/>
  <c r="AN43" i="6"/>
  <c r="AO27" i="6"/>
  <c r="AP984" i="6"/>
  <c r="AS904" i="6"/>
  <c r="AS840" i="6"/>
  <c r="AQ720" i="6"/>
  <c r="AQ656" i="6"/>
  <c r="AQ592" i="6"/>
  <c r="AQ528" i="6"/>
  <c r="AR488" i="6"/>
  <c r="AR424" i="6"/>
  <c r="X344" i="6"/>
  <c r="H344" i="6" s="1"/>
  <c r="AP344" i="6"/>
  <c r="AS296" i="6"/>
  <c r="AR240" i="6"/>
  <c r="AQ216" i="6"/>
  <c r="AN200" i="6"/>
  <c r="AO192" i="6"/>
  <c r="AR184" i="6"/>
  <c r="AQ176" i="6"/>
  <c r="AO160" i="6"/>
  <c r="AS104" i="6"/>
  <c r="AR72" i="6"/>
  <c r="AR56" i="6"/>
  <c r="AP40" i="6"/>
  <c r="AP32" i="6"/>
  <c r="AR24" i="6"/>
  <c r="T137" i="6"/>
  <c r="AG49" i="6"/>
  <c r="AE33" i="6"/>
  <c r="W295" i="6"/>
  <c r="J295" i="6" s="1"/>
  <c r="AF279" i="6"/>
  <c r="T199" i="6"/>
  <c r="AG191" i="6"/>
  <c r="AP183" i="6"/>
  <c r="X159" i="6"/>
  <c r="H159" i="6" s="1"/>
  <c r="AN151" i="6"/>
  <c r="W143" i="6"/>
  <c r="J143" i="6" s="1"/>
  <c r="AF103" i="6"/>
  <c r="X95" i="6"/>
  <c r="H95" i="6" s="1"/>
  <c r="AG79" i="6"/>
  <c r="W71" i="6"/>
  <c r="J71" i="6" s="1"/>
  <c r="X55" i="6"/>
  <c r="H55" i="6" s="1"/>
  <c r="W47" i="6"/>
  <c r="J47" i="6" s="1"/>
  <c r="AF47" i="6"/>
  <c r="AE39" i="6"/>
  <c r="X31" i="6"/>
  <c r="AF31" i="6"/>
  <c r="AN23" i="6"/>
  <c r="T23" i="6"/>
  <c r="AF15" i="6"/>
  <c r="T15" i="6"/>
  <c r="X406" i="6"/>
  <c r="H406" i="6" s="1"/>
  <c r="T446" i="6"/>
  <c r="W566" i="6"/>
  <c r="J566" i="6" s="1"/>
  <c r="W318" i="6"/>
  <c r="J318" i="6" s="1"/>
  <c r="AO414" i="6"/>
  <c r="AF502" i="6"/>
  <c r="T542" i="6"/>
  <c r="AQ198" i="6"/>
  <c r="AF426" i="6"/>
  <c r="AG378" i="6"/>
  <c r="AE362" i="6"/>
  <c r="AN346" i="6"/>
  <c r="AE306" i="6"/>
  <c r="AR250" i="6"/>
  <c r="X226" i="6"/>
  <c r="H226" i="6" s="1"/>
  <c r="T226" i="6"/>
  <c r="W194" i="6"/>
  <c r="J194" i="6" s="1"/>
  <c r="AE178" i="6"/>
  <c r="AG178" i="6"/>
  <c r="X162" i="6"/>
  <c r="H162" i="6" s="1"/>
  <c r="X154" i="6"/>
  <c r="H154" i="6" s="1"/>
  <c r="AE146" i="6"/>
  <c r="X130" i="6"/>
  <c r="H130" i="6" s="1"/>
  <c r="W106" i="6"/>
  <c r="J106" i="6" s="1"/>
  <c r="AN106" i="6"/>
  <c r="X74" i="6"/>
  <c r="T66" i="6"/>
  <c r="W58" i="6"/>
  <c r="J58" i="6" s="1"/>
  <c r="AE50" i="6"/>
  <c r="W42" i="6"/>
  <c r="J42" i="6" s="1"/>
  <c r="AF42" i="6"/>
  <c r="T34" i="6"/>
  <c r="AN26" i="6"/>
  <c r="AP18" i="6"/>
  <c r="AF18" i="6"/>
  <c r="X350" i="6"/>
  <c r="H350" i="6" s="1"/>
  <c r="AF390" i="6"/>
  <c r="T686" i="6"/>
  <c r="AF110" i="6"/>
  <c r="AF446" i="6"/>
  <c r="AF534" i="6"/>
  <c r="T494" i="6"/>
  <c r="W294" i="6"/>
  <c r="J294" i="6" s="1"/>
  <c r="X286" i="6"/>
  <c r="H286" i="6" s="1"/>
  <c r="AF254" i="6"/>
  <c r="AE238" i="6"/>
  <c r="AE222" i="6"/>
  <c r="W214" i="6"/>
  <c r="J214" i="6" s="1"/>
  <c r="X206" i="6"/>
  <c r="H206" i="6" s="1"/>
  <c r="AO158" i="6"/>
  <c r="W150" i="6"/>
  <c r="J150" i="6" s="1"/>
  <c r="AG86" i="6"/>
  <c r="AS520" i="6"/>
  <c r="AQ464" i="6"/>
  <c r="AF384" i="6"/>
  <c r="AR320" i="6"/>
  <c r="AR280" i="6"/>
  <c r="AS256" i="6"/>
  <c r="AR208" i="6"/>
  <c r="AP184" i="6"/>
  <c r="AS176" i="6"/>
  <c r="AN120" i="6"/>
  <c r="T56" i="6"/>
  <c r="AR40" i="6"/>
  <c r="AO9" i="6"/>
  <c r="AP143" i="6"/>
  <c r="AQ111" i="6"/>
  <c r="W63" i="6"/>
  <c r="J63" i="6" s="1"/>
  <c r="AP15" i="6"/>
  <c r="AN494" i="6"/>
  <c r="AG262" i="6"/>
  <c r="AF206" i="6"/>
  <c r="AQ278" i="6"/>
  <c r="AQ382" i="6"/>
  <c r="AR462" i="6"/>
  <c r="W510" i="6"/>
  <c r="J510" i="6" s="1"/>
  <c r="AS78" i="6"/>
  <c r="AG414" i="6"/>
  <c r="AP502" i="6"/>
  <c r="X550" i="6"/>
  <c r="H550" i="6" s="1"/>
  <c r="AF614" i="6"/>
  <c r="AF678" i="6"/>
  <c r="AO226" i="6"/>
  <c r="AG194" i="6"/>
  <c r="T162" i="6"/>
  <c r="AF146" i="6"/>
  <c r="AG130" i="6"/>
  <c r="T98" i="6"/>
  <c r="AS82" i="6"/>
  <c r="AP50" i="6"/>
  <c r="AF10" i="6"/>
  <c r="X54" i="6"/>
  <c r="H54" i="6" s="1"/>
  <c r="AN246" i="6"/>
  <c r="AO622" i="6"/>
  <c r="AE494" i="6"/>
  <c r="AE670" i="6"/>
  <c r="W518" i="6"/>
  <c r="J518" i="6" s="1"/>
  <c r="T454" i="6"/>
  <c r="AP390" i="6"/>
  <c r="AQ358" i="6"/>
  <c r="AP342" i="6"/>
  <c r="AG334" i="6"/>
  <c r="T302" i="6"/>
  <c r="AE286" i="6"/>
  <c r="AN222" i="6"/>
  <c r="AF214" i="6"/>
  <c r="AE190" i="6"/>
  <c r="AF182" i="6"/>
  <c r="AN166" i="6"/>
  <c r="X158" i="6"/>
  <c r="H158" i="6" s="1"/>
  <c r="W126" i="6"/>
  <c r="J126" i="6" s="1"/>
  <c r="AP487" i="6"/>
  <c r="AO206" i="6"/>
  <c r="AR94" i="6"/>
  <c r="AR851" i="6"/>
  <c r="AR787" i="6"/>
  <c r="AR595" i="6"/>
  <c r="AR379" i="6"/>
  <c r="AN331" i="6"/>
  <c r="AR307" i="6"/>
  <c r="AS131" i="6"/>
  <c r="AR19" i="6"/>
  <c r="AP768" i="6"/>
  <c r="AQ392" i="6"/>
  <c r="AQ352" i="6"/>
  <c r="AR192" i="6"/>
  <c r="AR136" i="6"/>
  <c r="AS422" i="6"/>
  <c r="AR382" i="6"/>
  <c r="AO374" i="6"/>
  <c r="AQ350" i="6"/>
  <c r="AO342" i="6"/>
  <c r="AS326" i="6"/>
  <c r="AS294" i="6"/>
  <c r="AQ286" i="6"/>
  <c r="AO246" i="6"/>
  <c r="AS230" i="6"/>
  <c r="AP182" i="6"/>
  <c r="AS166" i="6"/>
  <c r="AP150" i="6"/>
  <c r="AS134" i="6"/>
  <c r="AQ102" i="6"/>
  <c r="T14" i="6"/>
  <c r="AR197" i="6"/>
  <c r="AO181" i="6"/>
  <c r="AR125" i="6"/>
  <c r="AS93" i="6"/>
  <c r="AO427" i="6"/>
  <c r="AR499" i="6"/>
  <c r="AO811" i="6"/>
  <c r="X128" i="6"/>
  <c r="H128" i="6" s="1"/>
  <c r="W147" i="6"/>
  <c r="J147" i="6" s="1"/>
  <c r="AN296" i="6"/>
  <c r="AP315" i="6"/>
  <c r="AE432" i="6"/>
  <c r="AE560" i="6"/>
  <c r="AE688" i="6"/>
  <c r="AS851" i="6"/>
  <c r="AP907" i="6"/>
  <c r="AP939" i="6"/>
  <c r="AN915" i="6"/>
  <c r="AN907" i="6"/>
  <c r="AN899" i="6"/>
  <c r="AP811" i="6"/>
  <c r="AN771" i="6"/>
  <c r="AN683" i="6"/>
  <c r="AN675" i="6"/>
  <c r="AP555" i="6"/>
  <c r="AP427" i="6"/>
  <c r="AO371" i="6"/>
  <c r="AO331" i="6"/>
  <c r="X259" i="6"/>
  <c r="H259" i="6" s="1"/>
  <c r="AS243" i="6"/>
  <c r="AF155" i="6"/>
  <c r="AO107" i="6"/>
  <c r="AS91" i="6"/>
  <c r="AS43" i="6"/>
  <c r="AO35" i="6"/>
  <c r="T11" i="6"/>
  <c r="AR11" i="6"/>
  <c r="AN928" i="6"/>
  <c r="AN920" i="6"/>
  <c r="AN896" i="6"/>
  <c r="AN888" i="6"/>
  <c r="AN864" i="6"/>
  <c r="AN856" i="6"/>
  <c r="AN840" i="6"/>
  <c r="AN832" i="6"/>
  <c r="AN824" i="6"/>
  <c r="AN808" i="6"/>
  <c r="AN776" i="6"/>
  <c r="AN752" i="6"/>
  <c r="AN728" i="6"/>
  <c r="AN704" i="6"/>
  <c r="AN696" i="6"/>
  <c r="AN688" i="6"/>
  <c r="AN672" i="6"/>
  <c r="AN664" i="6"/>
  <c r="AN656" i="6"/>
  <c r="AN624" i="6"/>
  <c r="AN608" i="6"/>
  <c r="AN600" i="6"/>
  <c r="AN592" i="6"/>
  <c r="AN584" i="6"/>
  <c r="AN552" i="6"/>
  <c r="AN544" i="6"/>
  <c r="AN536" i="6"/>
  <c r="AN528" i="6"/>
  <c r="AN512" i="6"/>
  <c r="AN504" i="6"/>
  <c r="AN496" i="6"/>
  <c r="AN488" i="6"/>
  <c r="AN480" i="6"/>
  <c r="AN464" i="6"/>
  <c r="AN440" i="6"/>
  <c r="AN424" i="6"/>
  <c r="AN416" i="6"/>
  <c r="AR376" i="6"/>
  <c r="AS360" i="6"/>
  <c r="AO320" i="6"/>
  <c r="AO280" i="6"/>
  <c r="AQ272" i="6"/>
  <c r="AR232" i="6"/>
  <c r="AS200" i="6"/>
  <c r="AF184" i="6"/>
  <c r="AR112" i="6"/>
  <c r="AR64" i="6"/>
  <c r="AN32" i="6"/>
  <c r="AN24" i="6"/>
  <c r="W8" i="6"/>
  <c r="J8" i="6" s="1"/>
  <c r="AS65" i="6"/>
  <c r="AG57" i="6"/>
  <c r="AF239" i="6"/>
  <c r="W231" i="6"/>
  <c r="J231" i="6" s="1"/>
  <c r="AN223" i="6"/>
  <c r="AO207" i="6"/>
  <c r="AS199" i="6"/>
  <c r="AF183" i="6"/>
  <c r="T159" i="6"/>
  <c r="AP63" i="6"/>
  <c r="X47" i="6"/>
  <c r="T39" i="6"/>
  <c r="AS31" i="6"/>
  <c r="AF23" i="6"/>
  <c r="X510" i="6"/>
  <c r="H510" i="6" s="1"/>
  <c r="AN654" i="6"/>
  <c r="W342" i="6"/>
  <c r="J342" i="6" s="1"/>
  <c r="AE478" i="6"/>
  <c r="AG134" i="6"/>
  <c r="AN302" i="6"/>
  <c r="AE350" i="6"/>
  <c r="AF438" i="6"/>
  <c r="AO478" i="6"/>
  <c r="AF686" i="6"/>
  <c r="AF246" i="6"/>
  <c r="AG390" i="6"/>
  <c r="T662" i="6"/>
  <c r="AF514" i="6"/>
  <c r="AF450" i="6"/>
  <c r="AQ314" i="6"/>
  <c r="AE282" i="6"/>
  <c r="AE274" i="6"/>
  <c r="AF258" i="6"/>
  <c r="AR234" i="6"/>
  <c r="T186" i="6"/>
  <c r="AO178" i="6"/>
  <c r="AF154" i="6"/>
  <c r="AS146" i="6"/>
  <c r="T138" i="6"/>
  <c r="AG106" i="6"/>
  <c r="X82" i="6"/>
  <c r="H82" i="6" s="1"/>
  <c r="AF34" i="6"/>
  <c r="X26" i="6"/>
  <c r="H26" i="6" s="1"/>
  <c r="AE214" i="6"/>
  <c r="AE326" i="6"/>
  <c r="AG406" i="6"/>
  <c r="X454" i="6"/>
  <c r="H454" i="6" s="1"/>
  <c r="AQ534" i="6"/>
  <c r="AF566" i="6"/>
  <c r="W158" i="6"/>
  <c r="J158" i="6" s="1"/>
  <c r="AE294" i="6"/>
  <c r="AF470" i="6"/>
  <c r="AF550" i="6"/>
  <c r="AG582" i="6"/>
  <c r="AF46" i="6"/>
  <c r="AN318" i="6"/>
  <c r="X302" i="6"/>
  <c r="H302" i="6" s="1"/>
  <c r="W270" i="6"/>
  <c r="J270" i="6" s="1"/>
  <c r="AF262" i="6"/>
  <c r="AS238" i="6"/>
  <c r="AE230" i="6"/>
  <c r="W222" i="6"/>
  <c r="J222" i="6" s="1"/>
  <c r="AG206" i="6"/>
  <c r="AS190" i="6"/>
  <c r="AN150" i="6"/>
  <c r="AE134" i="6"/>
  <c r="T118" i="6"/>
  <c r="X118" i="6"/>
  <c r="W102" i="6"/>
  <c r="J102" i="6" s="1"/>
  <c r="T102" i="6"/>
  <c r="AR317" i="6"/>
  <c r="AF317" i="6"/>
  <c r="AS125" i="6"/>
  <c r="AG125" i="6"/>
  <c r="X379" i="6"/>
  <c r="H379" i="6" s="1"/>
  <c r="T379" i="6"/>
  <c r="AR435" i="6"/>
  <c r="AF435" i="6"/>
  <c r="AO875" i="6"/>
  <c r="AF875" i="6"/>
  <c r="AF1000" i="6"/>
  <c r="AO1000" i="6"/>
  <c r="AG971" i="6"/>
  <c r="AP971" i="6"/>
  <c r="AP19" i="6"/>
  <c r="AF352" i="6"/>
  <c r="AR352" i="6"/>
  <c r="AS638" i="6"/>
  <c r="AG638" i="6"/>
  <c r="T678" i="6"/>
  <c r="X678" i="6"/>
  <c r="H678" i="6" s="1"/>
  <c r="T430" i="6"/>
  <c r="AO578" i="6"/>
  <c r="AO330" i="6"/>
  <c r="AO202" i="6"/>
  <c r="AP25" i="6"/>
  <c r="AR311" i="6"/>
  <c r="AG88" i="6"/>
  <c r="AP88" i="6"/>
  <c r="X339" i="6"/>
  <c r="H339" i="6" s="1"/>
  <c r="T339" i="6"/>
  <c r="X384" i="6"/>
  <c r="H384" i="6" s="1"/>
  <c r="T384" i="6"/>
  <c r="AO512" i="6"/>
  <c r="AF512" i="6"/>
  <c r="W603" i="6"/>
  <c r="J603" i="6" s="1"/>
  <c r="T603" i="6"/>
  <c r="AN160" i="6"/>
  <c r="AP129" i="6"/>
  <c r="AG129" i="6"/>
  <c r="AO619" i="6"/>
  <c r="AF619" i="6"/>
  <c r="AS347" i="6"/>
  <c r="AG347" i="6"/>
  <c r="AG531" i="6"/>
  <c r="AS531" i="6"/>
  <c r="AR312" i="6"/>
  <c r="AF312" i="6"/>
  <c r="X542" i="6"/>
  <c r="H542" i="6" s="1"/>
  <c r="T218" i="6"/>
  <c r="W218" i="6"/>
  <c r="J218" i="6" s="1"/>
  <c r="AS50" i="6"/>
  <c r="AG50" i="6"/>
  <c r="T622" i="6"/>
  <c r="AF406" i="6"/>
  <c r="AO406" i="6"/>
  <c r="T326" i="6"/>
  <c r="X326" i="6"/>
  <c r="H326" i="6" s="1"/>
  <c r="AF158" i="6"/>
  <c r="AN135" i="6"/>
  <c r="AE135" i="6"/>
  <c r="T87" i="6"/>
  <c r="W87" i="6"/>
  <c r="J87" i="6" s="1"/>
  <c r="AE502" i="6"/>
  <c r="AN502" i="6"/>
  <c r="AF582" i="6"/>
  <c r="AR582" i="6"/>
  <c r="AO490" i="6"/>
  <c r="AF490" i="6"/>
  <c r="T394" i="6"/>
  <c r="X394" i="6"/>
  <c r="H394" i="6" s="1"/>
  <c r="T298" i="6"/>
  <c r="W298" i="6"/>
  <c r="J298" i="6" s="1"/>
  <c r="AE74" i="6"/>
  <c r="AQ74" i="6"/>
  <c r="W10" i="6"/>
  <c r="J10" i="6" s="1"/>
  <c r="T10" i="6"/>
  <c r="AE654" i="6"/>
  <c r="W574" i="6"/>
  <c r="J574" i="6" s="1"/>
  <c r="T502" i="6"/>
  <c r="W502" i="6"/>
  <c r="J502" i="6" s="1"/>
  <c r="AS318" i="6"/>
  <c r="AG318" i="6"/>
  <c r="AF310" i="6"/>
  <c r="T198" i="6"/>
  <c r="X198" i="6"/>
  <c r="H198" i="6" s="1"/>
  <c r="AG158" i="6"/>
  <c r="AS158" i="6"/>
  <c r="AG199" i="6"/>
  <c r="T279" i="6"/>
  <c r="AF235" i="6"/>
  <c r="X427" i="6"/>
  <c r="H427" i="6" s="1"/>
  <c r="AR686" i="6"/>
  <c r="AS915" i="6"/>
  <c r="T987" i="6"/>
  <c r="AP95" i="6"/>
  <c r="W159" i="6"/>
  <c r="J159" i="6" s="1"/>
  <c r="T130" i="6"/>
  <c r="X39" i="6"/>
  <c r="H39" i="6" s="1"/>
  <c r="T303" i="6"/>
  <c r="AF240" i="6"/>
  <c r="X15" i="6"/>
  <c r="H15" i="6" s="1"/>
  <c r="T74" i="6"/>
  <c r="AN137" i="6"/>
  <c r="AN39" i="6"/>
  <c r="AE23" i="6"/>
  <c r="AE699" i="6"/>
  <c r="AO279" i="6"/>
  <c r="W859" i="6"/>
  <c r="J859" i="6" s="1"/>
  <c r="AS787" i="6"/>
  <c r="AN947" i="6"/>
  <c r="AO309" i="6"/>
  <c r="T61" i="6"/>
  <c r="X61" i="6"/>
  <c r="H61" i="6" s="1"/>
  <c r="AO491" i="6"/>
  <c r="AF491" i="6"/>
  <c r="W656" i="6"/>
  <c r="J656" i="6" s="1"/>
  <c r="T656" i="6"/>
  <c r="AF947" i="6"/>
  <c r="AR947" i="6"/>
  <c r="T224" i="6"/>
  <c r="X224" i="6"/>
  <c r="H224" i="6" s="1"/>
  <c r="AS808" i="6"/>
  <c r="AR456" i="6"/>
  <c r="AN64" i="6"/>
  <c r="T58" i="6"/>
  <c r="X58" i="6"/>
  <c r="H58" i="6" s="1"/>
  <c r="T222" i="6"/>
  <c r="X222" i="6"/>
  <c r="H222" i="6" s="1"/>
  <c r="AF250" i="6"/>
  <c r="AO394" i="6"/>
  <c r="AQ50" i="6"/>
  <c r="AN702" i="6"/>
  <c r="AN454" i="6"/>
  <c r="AO341" i="6"/>
  <c r="AF165" i="6"/>
  <c r="AR165" i="6"/>
  <c r="AO85" i="6"/>
  <c r="AQ61" i="6"/>
  <c r="AE61" i="6"/>
  <c r="AR37" i="6"/>
  <c r="AQ13" i="6"/>
  <c r="AF640" i="6"/>
  <c r="AO640" i="6"/>
  <c r="W731" i="6"/>
  <c r="J731" i="6" s="1"/>
  <c r="T731" i="6"/>
  <c r="AE443" i="6"/>
  <c r="AQ443" i="6"/>
  <c r="AG480" i="6"/>
  <c r="AP480" i="6"/>
  <c r="AG608" i="6"/>
  <c r="AP608" i="6"/>
  <c r="AG864" i="6"/>
  <c r="AP864" i="6"/>
  <c r="AQ955" i="6"/>
  <c r="AE955" i="6"/>
  <c r="AS403" i="6"/>
  <c r="AF315" i="6"/>
  <c r="AO275" i="6"/>
  <c r="AR243" i="6"/>
  <c r="AF243" i="6"/>
  <c r="AN195" i="6"/>
  <c r="AQ880" i="6"/>
  <c r="AS552" i="6"/>
  <c r="AQ496" i="6"/>
  <c r="W336" i="6"/>
  <c r="J336" i="6" s="1"/>
  <c r="T336" i="6"/>
  <c r="AF200" i="6"/>
  <c r="AR200" i="6"/>
  <c r="AQ136" i="6"/>
  <c r="AF128" i="6"/>
  <c r="AR128" i="6"/>
  <c r="AE64" i="6"/>
  <c r="AQ64" i="6"/>
  <c r="AP16" i="6"/>
  <c r="AE57" i="6"/>
  <c r="AQ57" i="6"/>
  <c r="AF151" i="6"/>
  <c r="AR151" i="6"/>
  <c r="AQ262" i="6"/>
  <c r="AE262" i="6"/>
  <c r="AG630" i="6"/>
  <c r="AP630" i="6"/>
  <c r="X554" i="6"/>
  <c r="H554" i="6" s="1"/>
  <c r="T554" i="6"/>
  <c r="AS66" i="6"/>
  <c r="AG66" i="6"/>
  <c r="AE26" i="6"/>
  <c r="AQ26" i="6"/>
  <c r="T574" i="6"/>
  <c r="AE606" i="6"/>
  <c r="AN606" i="6"/>
  <c r="AG542" i="6"/>
  <c r="T438" i="6"/>
  <c r="W438" i="6"/>
  <c r="J438" i="6" s="1"/>
  <c r="W174" i="6"/>
  <c r="J174" i="6" s="1"/>
  <c r="T42" i="6"/>
  <c r="W65" i="6"/>
  <c r="J65" i="6" s="1"/>
  <c r="T304" i="6"/>
  <c r="AF43" i="6"/>
  <c r="W33" i="6"/>
  <c r="J33" i="6" s="1"/>
  <c r="W66" i="6"/>
  <c r="J66" i="6" s="1"/>
  <c r="AG31" i="6"/>
  <c r="AS63" i="6"/>
  <c r="T143" i="6"/>
  <c r="AG183" i="6"/>
  <c r="T374" i="6"/>
  <c r="AE358" i="6"/>
  <c r="W528" i="6"/>
  <c r="J528" i="6" s="1"/>
  <c r="X161" i="6"/>
  <c r="H161" i="6" s="1"/>
  <c r="AG146" i="6"/>
  <c r="T350" i="6"/>
  <c r="AG336" i="6"/>
  <c r="X574" i="6"/>
  <c r="H574" i="6" s="1"/>
  <c r="X683" i="6"/>
  <c r="H683" i="6" s="1"/>
  <c r="AG851" i="6"/>
  <c r="T179" i="6"/>
  <c r="AF112" i="6"/>
  <c r="T158" i="6"/>
  <c r="AO446" i="6"/>
  <c r="W98" i="6"/>
  <c r="J98" i="6" s="1"/>
  <c r="AE198" i="6"/>
  <c r="AE278" i="6"/>
  <c r="AO258" i="6"/>
  <c r="AQ27" i="6"/>
  <c r="AG424" i="6"/>
  <c r="AO984" i="6"/>
  <c r="T17" i="6"/>
  <c r="AN638" i="6"/>
  <c r="AS680" i="6"/>
  <c r="W23" i="6"/>
  <c r="J23" i="6" s="1"/>
  <c r="AR389" i="6"/>
  <c r="AF389" i="6"/>
  <c r="AF747" i="6"/>
  <c r="AO747" i="6"/>
  <c r="AR840" i="6"/>
  <c r="AF840" i="6"/>
  <c r="T480" i="6"/>
  <c r="X480" i="6"/>
  <c r="H480" i="6" s="1"/>
  <c r="W40" i="6"/>
  <c r="J40" i="6" s="1"/>
  <c r="T40" i="6"/>
  <c r="AF82" i="6"/>
  <c r="AO82" i="6"/>
  <c r="AE374" i="6"/>
  <c r="AQ374" i="6"/>
  <c r="AQ550" i="6"/>
  <c r="AE550" i="6"/>
  <c r="AR270" i="6"/>
  <c r="AF270" i="6"/>
  <c r="X622" i="6"/>
  <c r="H622" i="6" s="1"/>
  <c r="T608" i="6"/>
  <c r="X34" i="6"/>
  <c r="H34" i="6" s="1"/>
  <c r="AN146" i="6"/>
  <c r="AP55" i="6"/>
  <c r="AR31" i="6"/>
  <c r="AQ574" i="6"/>
  <c r="AS381" i="6"/>
  <c r="AP275" i="6"/>
  <c r="T416" i="6"/>
  <c r="X416" i="6"/>
  <c r="H416" i="6" s="1"/>
  <c r="AQ816" i="6"/>
  <c r="AN923" i="6"/>
  <c r="AP843" i="6"/>
  <c r="AR99" i="6"/>
  <c r="AF368" i="6"/>
  <c r="AR368" i="6"/>
  <c r="AR168" i="6"/>
  <c r="AR88" i="6"/>
  <c r="AP48" i="6"/>
  <c r="X49" i="6"/>
  <c r="H49" i="6" s="1"/>
  <c r="T49" i="6"/>
  <c r="AO327" i="6"/>
  <c r="AF327" i="6"/>
  <c r="AP287" i="6"/>
  <c r="AG287" i="6"/>
  <c r="AF79" i="6"/>
  <c r="AO79" i="6"/>
  <c r="X470" i="6"/>
  <c r="H470" i="6" s="1"/>
  <c r="T470" i="6"/>
  <c r="X78" i="6"/>
  <c r="H78" i="6" s="1"/>
  <c r="T78" i="6"/>
  <c r="T598" i="6"/>
  <c r="X598" i="6"/>
  <c r="H598" i="6" s="1"/>
  <c r="T434" i="6"/>
  <c r="W434" i="6"/>
  <c r="J434" i="6" s="1"/>
  <c r="AG354" i="6"/>
  <c r="AP354" i="6"/>
  <c r="AE138" i="6"/>
  <c r="AN138" i="6"/>
  <c r="AG18" i="6"/>
  <c r="X166" i="6"/>
  <c r="H166" i="6" s="1"/>
  <c r="T166" i="6"/>
  <c r="T134" i="6"/>
  <c r="W134" i="6"/>
  <c r="J134" i="6" s="1"/>
  <c r="AE96" i="6"/>
  <c r="AR41" i="6"/>
  <c r="AS206" i="6"/>
  <c r="AG360" i="6"/>
  <c r="T410" i="6"/>
  <c r="X494" i="6"/>
  <c r="H494" i="6" s="1"/>
  <c r="AO542" i="6"/>
  <c r="AQ646" i="6"/>
  <c r="AG190" i="6"/>
  <c r="T270" i="6"/>
  <c r="AS387" i="6"/>
  <c r="T370" i="6"/>
  <c r="AP582" i="6"/>
  <c r="X686" i="6"/>
  <c r="H686" i="6" s="1"/>
  <c r="AF9" i="6"/>
  <c r="X139" i="6"/>
  <c r="H139" i="6" s="1"/>
  <c r="AF205" i="6"/>
  <c r="AF207" i="6"/>
  <c r="AF478" i="6"/>
  <c r="AF414" i="6"/>
  <c r="AR819" i="6"/>
  <c r="AQ45" i="6"/>
  <c r="AQ183" i="6"/>
  <c r="AE382" i="6"/>
  <c r="T318" i="6"/>
  <c r="AE150" i="6"/>
  <c r="AE29" i="6"/>
  <c r="AQ29" i="6"/>
  <c r="AE171" i="6"/>
  <c r="AQ171" i="6"/>
  <c r="AQ307" i="6"/>
  <c r="AE307" i="6"/>
  <c r="AN963" i="6"/>
  <c r="AE963" i="6"/>
  <c r="AS232" i="6"/>
  <c r="AG232" i="6"/>
  <c r="X8" i="6"/>
  <c r="H8" i="6" s="1"/>
  <c r="T8" i="6"/>
  <c r="AP97" i="6"/>
  <c r="AG97" i="6"/>
  <c r="AQ223" i="6"/>
  <c r="AE223" i="6"/>
  <c r="AN254" i="6"/>
  <c r="AE254" i="6"/>
  <c r="AN414" i="6"/>
  <c r="AE414" i="6"/>
  <c r="T114" i="6"/>
  <c r="X114" i="6"/>
  <c r="H114" i="6" s="1"/>
  <c r="AP246" i="6"/>
  <c r="AG246" i="6"/>
  <c r="AR712" i="6"/>
  <c r="AS191" i="6"/>
  <c r="AQ222" i="6"/>
  <c r="AR373" i="6"/>
  <c r="AF373" i="6"/>
  <c r="AS253" i="6"/>
  <c r="AR237" i="6"/>
  <c r="AR45" i="6"/>
  <c r="W13" i="6"/>
  <c r="J13" i="6" s="1"/>
  <c r="AR904" i="6"/>
  <c r="AF904" i="6"/>
  <c r="X88" i="6"/>
  <c r="H88" i="6" s="1"/>
  <c r="AS723" i="6"/>
  <c r="AS872" i="6"/>
  <c r="AQ944" i="6"/>
  <c r="AP715" i="6"/>
  <c r="AP587" i="6"/>
  <c r="AP523" i="6"/>
  <c r="AP459" i="6"/>
  <c r="AR387" i="6"/>
  <c r="AQ347" i="6"/>
  <c r="AR211" i="6"/>
  <c r="AR171" i="6"/>
  <c r="AS147" i="6"/>
  <c r="AR131" i="6"/>
  <c r="AR384" i="6"/>
  <c r="AR224" i="6"/>
  <c r="AF224" i="6"/>
  <c r="AR96" i="6"/>
  <c r="AG16" i="6"/>
  <c r="AS16" i="6"/>
  <c r="W255" i="6"/>
  <c r="J255" i="6" s="1"/>
  <c r="T255" i="6"/>
  <c r="X215" i="6"/>
  <c r="H215" i="6" s="1"/>
  <c r="T215" i="6"/>
  <c r="AP127" i="6"/>
  <c r="AG127" i="6"/>
  <c r="AQ87" i="6"/>
  <c r="AE87" i="6"/>
  <c r="AG47" i="6"/>
  <c r="AP47" i="6"/>
  <c r="AF102" i="6"/>
  <c r="AR102" i="6"/>
  <c r="AG230" i="6"/>
  <c r="AP230" i="6"/>
  <c r="AF654" i="6"/>
  <c r="AO654" i="6"/>
  <c r="AN590" i="6"/>
  <c r="AE590" i="6"/>
  <c r="AR202" i="6"/>
  <c r="AF202" i="6"/>
  <c r="AE90" i="6"/>
  <c r="W254" i="6"/>
  <c r="J254" i="6" s="1"/>
  <c r="T254" i="6"/>
  <c r="X174" i="6"/>
  <c r="H174" i="6" s="1"/>
  <c r="T234" i="6"/>
  <c r="AE246" i="6"/>
  <c r="T347" i="6"/>
  <c r="AR584" i="6"/>
  <c r="T784" i="6"/>
  <c r="X122" i="6"/>
  <c r="H122" i="6" s="1"/>
  <c r="AF7" i="6"/>
  <c r="AF226" i="6"/>
  <c r="AF160" i="6"/>
  <c r="T400" i="6"/>
  <c r="AF296" i="6"/>
  <c r="AF563" i="6"/>
  <c r="AQ90" i="6"/>
  <c r="AQ56" i="6"/>
  <c r="T123" i="6"/>
  <c r="T170" i="6"/>
  <c r="AE318" i="6"/>
  <c r="AO315" i="6"/>
  <c r="AS936" i="6"/>
  <c r="AQ624" i="6"/>
  <c r="AE166" i="6"/>
  <c r="AQ166" i="6"/>
  <c r="AR574" i="6"/>
  <c r="AF574" i="6"/>
  <c r="AE322" i="6"/>
  <c r="AN322" i="6"/>
  <c r="AG210" i="6"/>
  <c r="AS210" i="6"/>
  <c r="X366" i="6"/>
  <c r="H366" i="6" s="1"/>
  <c r="T366" i="6"/>
  <c r="X446" i="6"/>
  <c r="H446" i="6" s="1"/>
  <c r="AQ175" i="6"/>
  <c r="X137" i="6"/>
  <c r="H137" i="6" s="1"/>
  <c r="AG32" i="6"/>
  <c r="AP178" i="6"/>
  <c r="AP566" i="6"/>
  <c r="AN178" i="6"/>
  <c r="AP119" i="6"/>
  <c r="AO502" i="6"/>
  <c r="AR349" i="6"/>
  <c r="AR277" i="6"/>
  <c r="AR189" i="6"/>
  <c r="AF189" i="6"/>
  <c r="AN37" i="6"/>
  <c r="T464" i="6"/>
  <c r="W464" i="6"/>
  <c r="J464" i="6" s="1"/>
  <c r="AS467" i="6"/>
  <c r="T800" i="6"/>
  <c r="X800" i="6"/>
  <c r="H800" i="6" s="1"/>
  <c r="T928" i="6"/>
  <c r="X928" i="6"/>
  <c r="H928" i="6" s="1"/>
  <c r="AR355" i="6"/>
  <c r="AR283" i="6"/>
  <c r="AN75" i="6"/>
  <c r="AQ19" i="6"/>
  <c r="AE73" i="6"/>
  <c r="AN73" i="6"/>
  <c r="X71" i="6"/>
  <c r="AG15" i="6"/>
  <c r="AG386" i="6"/>
  <c r="AS386" i="6"/>
  <c r="W226" i="6"/>
  <c r="J226" i="6" s="1"/>
  <c r="AE170" i="6"/>
  <c r="AN170" i="6"/>
  <c r="AO66" i="6"/>
  <c r="AF66" i="6"/>
  <c r="AG10" i="6"/>
  <c r="AO510" i="6"/>
  <c r="AF510" i="6"/>
  <c r="W182" i="6"/>
  <c r="J182" i="6" s="1"/>
  <c r="T182" i="6"/>
  <c r="AP142" i="6"/>
  <c r="AG142" i="6"/>
  <c r="T126" i="6"/>
  <c r="X126" i="6"/>
  <c r="H126" i="6" s="1"/>
  <c r="AG65" i="6"/>
  <c r="AF178" i="6"/>
  <c r="AF245" i="6"/>
  <c r="T406" i="6"/>
  <c r="AS542" i="6"/>
  <c r="AS659" i="6"/>
  <c r="T736" i="6"/>
  <c r="AG56" i="6"/>
  <c r="X662" i="6"/>
  <c r="H662" i="6" s="1"/>
  <c r="AF234" i="6"/>
  <c r="AR254" i="6"/>
  <c r="X7" i="6"/>
  <c r="H7" i="6" s="1"/>
  <c r="AQ326" i="6"/>
  <c r="W113" i="6"/>
  <c r="J113" i="6" s="1"/>
  <c r="T864" i="6"/>
  <c r="AE32" i="6"/>
  <c r="AG143" i="6"/>
  <c r="AS474" i="6"/>
  <c r="AQ282" i="6"/>
  <c r="AS26" i="6"/>
  <c r="AS201" i="6"/>
  <c r="AO15" i="6"/>
  <c r="AS202" i="6"/>
  <c r="AO154" i="6"/>
  <c r="AS106" i="6"/>
  <c r="AR42" i="6"/>
  <c r="AR10" i="6"/>
  <c r="AP73" i="6"/>
  <c r="AP41" i="6"/>
  <c r="AN33" i="6"/>
  <c r="AR18" i="6"/>
  <c r="AR34" i="6"/>
  <c r="AP14" i="6"/>
  <c r="AO768" i="6"/>
  <c r="AO896" i="6"/>
  <c r="AP736" i="6"/>
  <c r="AO608" i="6"/>
  <c r="AO360" i="6"/>
  <c r="AR344" i="6"/>
  <c r="AO288" i="6"/>
  <c r="AR272" i="6"/>
  <c r="AP144" i="6"/>
  <c r="AN442" i="6"/>
  <c r="AR426" i="6"/>
  <c r="AP418" i="6"/>
  <c r="AQ362" i="6"/>
  <c r="AN282" i="6"/>
  <c r="AP258" i="6"/>
  <c r="AP194" i="6"/>
  <c r="AN122" i="6"/>
  <c r="AN90" i="6"/>
  <c r="AN58" i="6"/>
  <c r="AS10" i="6"/>
  <c r="AQ81" i="6"/>
  <c r="AS49" i="6"/>
  <c r="AR263" i="6"/>
  <c r="AO183" i="6"/>
  <c r="AQ31" i="6"/>
  <c r="AO23" i="6"/>
  <c r="AR550" i="6"/>
  <c r="AP542" i="6"/>
  <c r="AN534" i="6"/>
  <c r="AN470" i="6"/>
  <c r="AP414" i="6"/>
  <c r="AP382" i="6"/>
  <c r="AN374" i="6"/>
  <c r="AN278" i="6"/>
  <c r="AR262" i="6"/>
  <c r="AO214" i="6"/>
  <c r="AN126" i="6"/>
  <c r="AP30" i="6"/>
  <c r="AS285" i="6"/>
  <c r="AR157" i="6"/>
  <c r="AR93" i="6"/>
  <c r="AG264" i="6"/>
  <c r="AP235" i="6"/>
  <c r="AN936" i="6"/>
  <c r="AN912" i="6"/>
  <c r="AN880" i="6"/>
  <c r="AN872" i="6"/>
  <c r="AN848" i="6"/>
  <c r="AN816" i="6"/>
  <c r="AN760" i="6"/>
  <c r="AE656" i="6"/>
  <c r="AN648" i="6"/>
  <c r="AN640" i="6"/>
  <c r="AE592" i="6"/>
  <c r="AN576" i="6"/>
  <c r="AN568" i="6"/>
  <c r="AN520" i="6"/>
  <c r="AN472" i="6"/>
  <c r="AN456" i="6"/>
  <c r="AN448" i="6"/>
  <c r="AN408" i="6"/>
  <c r="AS392" i="6"/>
  <c r="AO352" i="6"/>
  <c r="AN320" i="6"/>
  <c r="AR264" i="6"/>
  <c r="AR256" i="6"/>
  <c r="AR216" i="6"/>
  <c r="AR144" i="6"/>
  <c r="AS80" i="6"/>
  <c r="AS8" i="6"/>
  <c r="AP17" i="6"/>
  <c r="AO995" i="6"/>
  <c r="AN971" i="6"/>
  <c r="AO779" i="6"/>
  <c r="AN667" i="6"/>
  <c r="AN659" i="6"/>
  <c r="AN635" i="6"/>
  <c r="AN587" i="6"/>
  <c r="AN579" i="6"/>
  <c r="AN555" i="6"/>
  <c r="AN547" i="6"/>
  <c r="AN539" i="6"/>
  <c r="AN531" i="6"/>
  <c r="AN523" i="6"/>
  <c r="AN515" i="6"/>
  <c r="AN491" i="6"/>
  <c r="AN443" i="6"/>
  <c r="AN427" i="6"/>
  <c r="AS307" i="6"/>
  <c r="AQ267" i="6"/>
  <c r="AR195" i="6"/>
  <c r="AP179" i="6"/>
  <c r="AO11" i="6"/>
  <c r="AO554" i="6"/>
  <c r="AO514" i="6"/>
  <c r="AP458" i="6"/>
  <c r="AQ306" i="6"/>
  <c r="AN290" i="6"/>
  <c r="AR146" i="6"/>
  <c r="AS18" i="6"/>
  <c r="S6" i="6"/>
  <c r="AO17" i="6"/>
  <c r="AS15" i="6"/>
  <c r="AN670" i="6"/>
  <c r="AR622" i="6"/>
  <c r="AR590" i="6"/>
  <c r="AP518" i="6"/>
  <c r="AN478" i="6"/>
  <c r="AP454" i="6"/>
  <c r="AN286" i="6"/>
  <c r="AR142" i="6"/>
  <c r="AN134" i="6"/>
  <c r="AR110" i="6"/>
  <c r="AO94" i="6"/>
  <c r="AS157" i="6"/>
  <c r="AQ475" i="6"/>
  <c r="AP651" i="6"/>
  <c r="AF83" i="6"/>
  <c r="AR83" i="6"/>
  <c r="U6" i="6"/>
  <c r="AN6" i="6"/>
  <c r="AO213" i="6"/>
  <c r="AE635" i="6"/>
  <c r="AQ635" i="6"/>
  <c r="X875" i="6"/>
  <c r="H875" i="6" s="1"/>
  <c r="T875" i="6"/>
  <c r="AE891" i="6"/>
  <c r="AQ891" i="6"/>
  <c r="AN904" i="6"/>
  <c r="AE904" i="6"/>
  <c r="AN800" i="6"/>
  <c r="AE800" i="6"/>
  <c r="AE792" i="6"/>
  <c r="AN792" i="6"/>
  <c r="AN784" i="6"/>
  <c r="AE784" i="6"/>
  <c r="AE768" i="6"/>
  <c r="AN768" i="6"/>
  <c r="AN744" i="6"/>
  <c r="AE744" i="6"/>
  <c r="AE736" i="6"/>
  <c r="AN736" i="6"/>
  <c r="AN712" i="6"/>
  <c r="AE712" i="6"/>
  <c r="AE680" i="6"/>
  <c r="AN680" i="6"/>
  <c r="AN632" i="6"/>
  <c r="AE632" i="6"/>
  <c r="AE616" i="6"/>
  <c r="AN616" i="6"/>
  <c r="AF328" i="6"/>
  <c r="AR328" i="6"/>
  <c r="AO240" i="6"/>
  <c r="AS120" i="6"/>
  <c r="AO555" i="6"/>
  <c r="AF555" i="6"/>
  <c r="AG64" i="6"/>
  <c r="AG723" i="6"/>
  <c r="W69" i="6"/>
  <c r="J69" i="6" s="1"/>
  <c r="AP395" i="6"/>
  <c r="X27" i="6"/>
  <c r="H27" i="6" s="1"/>
  <c r="AR155" i="6"/>
  <c r="AF331" i="6"/>
  <c r="AN376" i="6"/>
  <c r="T592" i="6"/>
  <c r="W325" i="6"/>
  <c r="J325" i="6" s="1"/>
  <c r="AP139" i="6"/>
  <c r="AG30" i="6"/>
  <c r="AO939" i="6"/>
  <c r="AP355" i="6"/>
  <c r="AF219" i="6"/>
  <c r="AR219" i="6"/>
  <c r="AF147" i="6"/>
  <c r="AR147" i="6"/>
  <c r="AG872" i="6"/>
  <c r="AN336" i="6"/>
  <c r="AQ688" i="6"/>
  <c r="AQ53" i="6"/>
  <c r="AR883" i="6"/>
  <c r="AO976" i="6"/>
  <c r="AR357" i="6"/>
  <c r="AF357" i="6"/>
  <c r="AR285" i="6"/>
  <c r="AF285" i="6"/>
  <c r="AR149" i="6"/>
  <c r="AG51" i="6"/>
  <c r="AR333" i="6"/>
  <c r="AQ560" i="6"/>
  <c r="AG315" i="6"/>
  <c r="T88" i="6"/>
  <c r="T147" i="6"/>
  <c r="AF117" i="6"/>
  <c r="AS160" i="6"/>
  <c r="W848" i="6"/>
  <c r="J848" i="6" s="1"/>
  <c r="AF427" i="6"/>
  <c r="AF755" i="6"/>
  <c r="AF811" i="6"/>
  <c r="T392" i="6"/>
  <c r="AR365" i="6"/>
  <c r="AR339" i="6"/>
  <c r="AR261" i="6"/>
  <c r="T69" i="6"/>
  <c r="AR648" i="6"/>
  <c r="AP779" i="6"/>
  <c r="AR267" i="6"/>
  <c r="AF267" i="6"/>
  <c r="X544" i="6"/>
  <c r="H544" i="6" s="1"/>
  <c r="AS488" i="6"/>
  <c r="AS616" i="6"/>
  <c r="X672" i="6"/>
  <c r="H672" i="6" s="1"/>
  <c r="AP979" i="6"/>
  <c r="T219" i="6"/>
  <c r="AE211" i="6"/>
  <c r="AP104" i="6"/>
  <c r="AG147" i="6"/>
  <c r="AG275" i="6"/>
  <c r="AR77" i="6"/>
  <c r="AG253" i="6"/>
  <c r="AF75" i="6"/>
  <c r="AS744" i="6"/>
  <c r="AG744" i="6"/>
  <c r="W720" i="6"/>
  <c r="J720" i="6" s="1"/>
  <c r="AE296" i="6"/>
  <c r="AE944" i="6"/>
  <c r="AR776" i="6"/>
  <c r="AP304" i="6"/>
  <c r="X11" i="6"/>
  <c r="H11" i="6" s="1"/>
  <c r="AG467" i="6"/>
  <c r="AR520" i="6"/>
  <c r="AO683" i="6"/>
  <c r="X14" i="6"/>
  <c r="H14" i="6" s="1"/>
  <c r="AQ432" i="6"/>
  <c r="W192" i="6"/>
  <c r="J192" i="6" s="1"/>
  <c r="AO992" i="6"/>
  <c r="AO960" i="6"/>
  <c r="AO928" i="6"/>
  <c r="AO672" i="6"/>
  <c r="AP264" i="6"/>
  <c r="AS136" i="6"/>
  <c r="AS595" i="6"/>
  <c r="AG595" i="6"/>
  <c r="AS75" i="6"/>
  <c r="AG907" i="6"/>
  <c r="AR627" i="6"/>
  <c r="AO832" i="6"/>
  <c r="AO800" i="6"/>
  <c r="AP672" i="6"/>
  <c r="AO544" i="6"/>
  <c r="AO416" i="6"/>
  <c r="AO8" i="6"/>
  <c r="AP22" i="6"/>
  <c r="AE990" i="25"/>
  <c r="AE863" i="25"/>
  <c r="AM890" i="25"/>
  <c r="AF887" i="25"/>
  <c r="AD887" i="25"/>
  <c r="AM919" i="25"/>
  <c r="AP830" i="25"/>
  <c r="AE883" i="25"/>
  <c r="AP820" i="25"/>
  <c r="AF790" i="25"/>
  <c r="AF712" i="25"/>
  <c r="AE511" i="25"/>
  <c r="AQ511" i="25"/>
  <c r="AP974" i="25"/>
  <c r="AR956" i="25"/>
  <c r="AQ949" i="25"/>
  <c r="AD962" i="25"/>
  <c r="AN780" i="25"/>
  <c r="AE780" i="25"/>
  <c r="AO869" i="25"/>
  <c r="AF880" i="25"/>
  <c r="AQ942" i="25"/>
  <c r="AF791" i="25"/>
  <c r="AO791" i="25"/>
  <c r="AE707" i="25"/>
  <c r="AE723" i="25"/>
  <c r="AQ723" i="25"/>
  <c r="AR1005" i="25"/>
  <c r="AE936" i="25"/>
  <c r="AR905" i="25"/>
  <c r="AR927" i="25"/>
  <c r="AQ920" i="25"/>
  <c r="AF944" i="25"/>
  <c r="AN894" i="25"/>
  <c r="AE906" i="25"/>
  <c r="AR890" i="25"/>
  <c r="AP891" i="25"/>
  <c r="AD575" i="25"/>
  <c r="AM575" i="25"/>
  <c r="AF374" i="25"/>
  <c r="AD402" i="25"/>
  <c r="AD515" i="25"/>
  <c r="AP515" i="25"/>
  <c r="AE996" i="25"/>
  <c r="AP779" i="25"/>
  <c r="AR884" i="25"/>
  <c r="AO906" i="25"/>
  <c r="AQ884" i="25"/>
  <c r="AF897" i="25"/>
  <c r="AP874" i="25"/>
  <c r="AQ797" i="25"/>
  <c r="AP822" i="25"/>
  <c r="AN820" i="25"/>
  <c r="AN1002" i="25"/>
  <c r="AE973" i="25"/>
  <c r="AD967" i="25"/>
  <c r="AE950" i="25"/>
  <c r="AN788" i="25"/>
  <c r="AF869" i="25"/>
  <c r="AP805" i="25"/>
  <c r="AF115" i="25"/>
  <c r="AR115" i="25"/>
  <c r="AM102" i="25"/>
  <c r="AD102" i="25"/>
  <c r="AE826" i="25"/>
  <c r="AN826" i="25"/>
  <c r="AD996" i="25"/>
  <c r="AQ957" i="25"/>
  <c r="AQ941" i="25"/>
  <c r="AN948" i="25"/>
  <c r="AP946" i="25"/>
  <c r="AD918" i="25"/>
  <c r="AR888" i="25"/>
  <c r="AN884" i="25"/>
  <c r="AQ916" i="25"/>
  <c r="AM887" i="25"/>
  <c r="AE806" i="25"/>
  <c r="AQ806" i="25"/>
  <c r="AO367" i="25"/>
  <c r="AE384" i="25"/>
  <c r="AD525" i="25"/>
  <c r="AP525" i="25"/>
  <c r="AO442" i="25"/>
  <c r="AF442" i="25"/>
  <c r="AR982" i="25"/>
  <c r="AE984" i="25"/>
  <c r="AQ973" i="25"/>
  <c r="AD845" i="25"/>
  <c r="AP845" i="25"/>
  <c r="AR950" i="25"/>
  <c r="AO944" i="25"/>
  <c r="AQ944" i="25"/>
  <c r="AR906" i="25"/>
  <c r="AM850" i="25"/>
  <c r="AP810" i="25"/>
  <c r="AN738" i="25"/>
  <c r="AD748" i="25"/>
  <c r="AQ628" i="25"/>
  <c r="AR653" i="25"/>
  <c r="AP664" i="25"/>
  <c r="AE504" i="25"/>
  <c r="AQ504" i="25"/>
  <c r="AE233" i="25"/>
  <c r="AQ233" i="25"/>
  <c r="AE161" i="25"/>
  <c r="AQ617" i="25"/>
  <c r="AD369" i="25"/>
  <c r="AD160" i="25"/>
  <c r="AP160" i="25"/>
  <c r="AE153" i="25"/>
  <c r="AQ153" i="25"/>
  <c r="AF186" i="25"/>
  <c r="AR186" i="25"/>
  <c r="AD494" i="25"/>
  <c r="AF470" i="25"/>
  <c r="AM457" i="25"/>
  <c r="AF447" i="25"/>
  <c r="AD445" i="25"/>
  <c r="AQ423" i="25"/>
  <c r="AE402" i="25"/>
  <c r="AQ246" i="25"/>
  <c r="AQ363" i="25"/>
  <c r="AR227" i="25"/>
  <c r="AE248" i="25"/>
  <c r="AD142" i="25"/>
  <c r="AR145" i="25"/>
  <c r="AD26" i="25"/>
  <c r="AN10" i="25"/>
  <c r="AM33" i="25"/>
  <c r="AN922" i="25"/>
  <c r="AQ867" i="25"/>
  <c r="AM843" i="25"/>
  <c r="AP463" i="25"/>
  <c r="AD19" i="25"/>
  <c r="AP19" i="25"/>
  <c r="AE740" i="25"/>
  <c r="AP737" i="25"/>
  <c r="AN770" i="25"/>
  <c r="AD761" i="25"/>
  <c r="AQ729" i="25"/>
  <c r="AM722" i="25"/>
  <c r="AR712" i="25"/>
  <c r="AF677" i="25"/>
  <c r="AN659" i="25"/>
  <c r="AQ671" i="25"/>
  <c r="AE583" i="25"/>
  <c r="AR565" i="25"/>
  <c r="AO615" i="25"/>
  <c r="AE616" i="25"/>
  <c r="AQ583" i="25"/>
  <c r="AO567" i="25"/>
  <c r="AE563" i="25"/>
  <c r="AN515" i="25"/>
  <c r="AE543" i="25"/>
  <c r="AM543" i="25"/>
  <c r="AP534" i="25"/>
  <c r="AO544" i="25"/>
  <c r="AD482" i="25"/>
  <c r="AO470" i="25"/>
  <c r="AP473" i="25"/>
  <c r="AQ448" i="25"/>
  <c r="AD505" i="25"/>
  <c r="AD459" i="25"/>
  <c r="AQ430" i="25"/>
  <c r="AP352" i="25"/>
  <c r="AN410" i="25"/>
  <c r="AE374" i="25"/>
  <c r="AF262" i="25"/>
  <c r="AF332" i="25"/>
  <c r="AE280" i="25"/>
  <c r="AR340" i="25"/>
  <c r="AO255" i="25"/>
  <c r="AF337" i="25"/>
  <c r="AR304" i="25"/>
  <c r="AQ285" i="25"/>
  <c r="AO284" i="25"/>
  <c r="AO311" i="25"/>
  <c r="AQ104" i="25"/>
  <c r="AP78" i="25"/>
  <c r="AM131" i="25"/>
  <c r="AM64" i="25"/>
  <c r="AP181" i="25"/>
  <c r="AQ105" i="25"/>
  <c r="AD64" i="25"/>
  <c r="AM212" i="25"/>
  <c r="AQ103" i="25"/>
  <c r="AD33" i="25"/>
  <c r="AN951" i="25"/>
  <c r="AD878" i="25"/>
  <c r="AE763" i="25"/>
  <c r="AE676" i="25"/>
  <c r="AF436" i="25"/>
  <c r="AO436" i="25"/>
  <c r="AM461" i="25"/>
  <c r="AF858" i="25"/>
  <c r="AM739" i="25"/>
  <c r="AD725" i="25"/>
  <c r="AO700" i="25"/>
  <c r="AR667" i="25"/>
  <c r="AE671" i="25"/>
  <c r="AQ574" i="25"/>
  <c r="AR585" i="25"/>
  <c r="AD600" i="25"/>
  <c r="AP595" i="25"/>
  <c r="AE620" i="25"/>
  <c r="AP606" i="25"/>
  <c r="AE589" i="25"/>
  <c r="AR581" i="25"/>
  <c r="AM541" i="25"/>
  <c r="AF563" i="25"/>
  <c r="AF518" i="25"/>
  <c r="AM539" i="25"/>
  <c r="AN571" i="25"/>
  <c r="AM465" i="25"/>
  <c r="AO473" i="25"/>
  <c r="AR447" i="25"/>
  <c r="AO406" i="25"/>
  <c r="AO352" i="25"/>
  <c r="AF336" i="25"/>
  <c r="AD423" i="25"/>
  <c r="AE446" i="25"/>
  <c r="AO356" i="25"/>
  <c r="AN383" i="25"/>
  <c r="AO349" i="25"/>
  <c r="AR320" i="25"/>
  <c r="AF301" i="25"/>
  <c r="AQ323" i="25"/>
  <c r="AE302" i="25"/>
  <c r="AD290" i="25"/>
  <c r="AN255" i="25"/>
  <c r="AD185" i="25"/>
  <c r="AE169" i="25"/>
  <c r="AR152" i="25"/>
  <c r="AQ284" i="25"/>
  <c r="AO78" i="25"/>
  <c r="AE203" i="25"/>
  <c r="AQ182" i="25"/>
  <c r="AO59" i="25"/>
  <c r="AP138" i="25"/>
  <c r="AM123" i="25"/>
  <c r="AQ14" i="25"/>
  <c r="AN131" i="25"/>
  <c r="AP129" i="25"/>
  <c r="AR71" i="25"/>
  <c r="AD132" i="25"/>
  <c r="AD25" i="25"/>
  <c r="AD29" i="25"/>
  <c r="AM30" i="25"/>
  <c r="AF30" i="25"/>
  <c r="AR30" i="25"/>
  <c r="AM768" i="25"/>
  <c r="AR767" i="25"/>
  <c r="AM335" i="25"/>
  <c r="AN916" i="25"/>
  <c r="AD890" i="25"/>
  <c r="AP887" i="25"/>
  <c r="AO891" i="25"/>
  <c r="AQ820" i="25"/>
  <c r="AP816" i="25"/>
  <c r="AQ858" i="25"/>
  <c r="AR747" i="25"/>
  <c r="AR759" i="25"/>
  <c r="AF688" i="25"/>
  <c r="AR760" i="25"/>
  <c r="AD739" i="25"/>
  <c r="AN734" i="25"/>
  <c r="AP697" i="25"/>
  <c r="AM676" i="25"/>
  <c r="AP659" i="25"/>
  <c r="AP679" i="25"/>
  <c r="AF647" i="25"/>
  <c r="AP589" i="25"/>
  <c r="AN561" i="25"/>
  <c r="AE558" i="25"/>
  <c r="AP502" i="25"/>
  <c r="AF527" i="25"/>
  <c r="AE523" i="25"/>
  <c r="AD511" i="25"/>
  <c r="AO518" i="25"/>
  <c r="AE571" i="25"/>
  <c r="AP503" i="25"/>
  <c r="AQ494" i="25"/>
  <c r="AD465" i="25"/>
  <c r="AE497" i="25"/>
  <c r="AO453" i="25"/>
  <c r="AR475" i="25"/>
  <c r="AP432" i="25"/>
  <c r="AE432" i="25"/>
  <c r="AN447" i="25"/>
  <c r="AD401" i="25"/>
  <c r="AN419" i="25"/>
  <c r="AM442" i="25"/>
  <c r="AM430" i="25"/>
  <c r="AO374" i="25"/>
  <c r="AO342" i="25"/>
  <c r="AF367" i="25"/>
  <c r="AP371" i="25"/>
  <c r="AO345" i="25"/>
  <c r="AE333" i="25"/>
  <c r="AO353" i="25"/>
  <c r="AM347" i="25"/>
  <c r="AP354" i="25"/>
  <c r="AM363" i="25"/>
  <c r="AD214" i="25"/>
  <c r="AM87" i="25"/>
  <c r="AD108" i="25"/>
  <c r="AO105" i="25"/>
  <c r="AF210" i="25"/>
  <c r="AF34" i="25"/>
  <c r="AR40" i="25"/>
  <c r="AP507" i="25"/>
  <c r="AD153" i="25"/>
  <c r="AP153" i="25"/>
  <c r="AP791" i="25"/>
  <c r="AP749" i="25"/>
  <c r="AD787" i="25"/>
  <c r="AE715" i="25"/>
  <c r="AD707" i="25"/>
  <c r="AE710" i="25"/>
  <c r="AD638" i="25"/>
  <c r="AQ619" i="25"/>
  <c r="AO647" i="25"/>
  <c r="AR630" i="25"/>
  <c r="AF620" i="25"/>
  <c r="AF606" i="25"/>
  <c r="AD572" i="25"/>
  <c r="AO534" i="25"/>
  <c r="AD535" i="25"/>
  <c r="AM431" i="25"/>
  <c r="AR417" i="25"/>
  <c r="AR342" i="25"/>
  <c r="AN402" i="25"/>
  <c r="AF345" i="25"/>
  <c r="AF394" i="25"/>
  <c r="AQ371" i="25"/>
  <c r="AQ289" i="25"/>
  <c r="AF323" i="25"/>
  <c r="AP316" i="25"/>
  <c r="AR290" i="25"/>
  <c r="AP263" i="25"/>
  <c r="AD363" i="25"/>
  <c r="AN248" i="25"/>
  <c r="AE206" i="25"/>
  <c r="AE120" i="25"/>
  <c r="AE244" i="25"/>
  <c r="AQ207" i="25"/>
  <c r="AD337" i="25"/>
  <c r="AN259" i="25"/>
  <c r="AD233" i="25"/>
  <c r="AD87" i="25"/>
  <c r="AR177" i="25"/>
  <c r="AO210" i="25"/>
  <c r="AO27" i="25"/>
  <c r="AO34" i="25"/>
  <c r="AQ782" i="25"/>
  <c r="AF652" i="25"/>
  <c r="AM28" i="25"/>
  <c r="AD302" i="25"/>
  <c r="AM961" i="25"/>
  <c r="AN936" i="25"/>
  <c r="AD836" i="25"/>
  <c r="AQ881" i="25"/>
  <c r="AE887" i="25"/>
  <c r="AF891" i="25"/>
  <c r="AF828" i="25"/>
  <c r="AQ850" i="25"/>
  <c r="AP827" i="25"/>
  <c r="AD793" i="25"/>
  <c r="AF840" i="25"/>
  <c r="AF826" i="25"/>
  <c r="AD803" i="25"/>
  <c r="AE776" i="25"/>
  <c r="AP759" i="25"/>
  <c r="AM761" i="25"/>
  <c r="AN717" i="25"/>
  <c r="AE704" i="25"/>
  <c r="AP702" i="25"/>
  <c r="AO708" i="25"/>
  <c r="AP638" i="25"/>
  <c r="AP651" i="25"/>
  <c r="AP594" i="25"/>
  <c r="AD602" i="25"/>
  <c r="AP569" i="25"/>
  <c r="AM572" i="25"/>
  <c r="AE513" i="25"/>
  <c r="AR592" i="25"/>
  <c r="AP538" i="25"/>
  <c r="AP563" i="25"/>
  <c r="AO515" i="25"/>
  <c r="AQ519" i="25"/>
  <c r="AM505" i="25"/>
  <c r="AR509" i="25"/>
  <c r="AD431" i="25"/>
  <c r="AP413" i="25"/>
  <c r="AP424" i="25"/>
  <c r="AQ428" i="25"/>
  <c r="AD384" i="25"/>
  <c r="AE360" i="25"/>
  <c r="AM370" i="25"/>
  <c r="AE383" i="25"/>
  <c r="AP257" i="25"/>
  <c r="AO316" i="25"/>
  <c r="AP253" i="25"/>
  <c r="AF178" i="25"/>
  <c r="AF236" i="25"/>
  <c r="AO337" i="25"/>
  <c r="AF198" i="25"/>
  <c r="AQ136" i="25"/>
  <c r="AO211" i="25"/>
  <c r="AD123" i="25"/>
  <c r="AE149" i="25"/>
  <c r="AR98" i="25"/>
  <c r="AO84" i="25"/>
  <c r="AN80" i="25"/>
  <c r="AE155" i="25"/>
  <c r="AO212" i="25"/>
  <c r="AP28" i="25"/>
  <c r="AE34" i="25"/>
  <c r="AQ998" i="25"/>
  <c r="AD995" i="25"/>
  <c r="AP997" i="25"/>
  <c r="AM953" i="25"/>
  <c r="AM945" i="25"/>
  <c r="AR664" i="25"/>
  <c r="AR575" i="25"/>
  <c r="AR566" i="25"/>
  <c r="AF580" i="25"/>
  <c r="AO529" i="25"/>
  <c r="AD461" i="25"/>
  <c r="AE431" i="25"/>
  <c r="AN351" i="25"/>
  <c r="AD307" i="25"/>
  <c r="AD180" i="25"/>
  <c r="AD97" i="25"/>
  <c r="AD27" i="25"/>
  <c r="AO35" i="25"/>
  <c r="AE10" i="25"/>
  <c r="AO954" i="25"/>
  <c r="AN955" i="25"/>
  <c r="AP957" i="25"/>
  <c r="AD926" i="25"/>
  <c r="AR860" i="25"/>
  <c r="AM879" i="25"/>
  <c r="AF862" i="25"/>
  <c r="AM862" i="25"/>
  <c r="AR725" i="25"/>
  <c r="AR893" i="25"/>
  <c r="AF819" i="25"/>
  <c r="AM870" i="25"/>
  <c r="AF843" i="25"/>
  <c r="AN767" i="25"/>
  <c r="AF634" i="25"/>
  <c r="AM553" i="25"/>
  <c r="AR488" i="25"/>
  <c r="AM565" i="25"/>
  <c r="AE559" i="25"/>
  <c r="AO524" i="25"/>
  <c r="AN448" i="25"/>
  <c r="AN492" i="25"/>
  <c r="AM588" i="25"/>
  <c r="AR496" i="25"/>
  <c r="AR428" i="25"/>
  <c r="AN369" i="25"/>
  <c r="AM273" i="25"/>
  <c r="AE262" i="25"/>
  <c r="AE343" i="25"/>
  <c r="AE144" i="25"/>
  <c r="AE265" i="25"/>
  <c r="AM192" i="25"/>
  <c r="AM264" i="25"/>
  <c r="AN287" i="25"/>
  <c r="AO161" i="25"/>
  <c r="AQ154" i="25"/>
  <c r="AM142" i="25"/>
  <c r="AF91" i="25"/>
  <c r="AO50" i="25"/>
  <c r="AE111" i="25"/>
  <c r="AQ85" i="25"/>
  <c r="AE80" i="25"/>
  <c r="AF50" i="25"/>
  <c r="AF46" i="25"/>
  <c r="AO149" i="25"/>
  <c r="AQ98" i="25"/>
  <c r="AQ86" i="25"/>
  <c r="AE212" i="25"/>
  <c r="AF133" i="25"/>
  <c r="AQ101" i="25"/>
  <c r="AD162" i="25"/>
  <c r="AE134" i="25"/>
  <c r="AO51" i="25"/>
  <c r="AF22" i="25"/>
  <c r="AM18" i="25"/>
  <c r="AD13" i="25"/>
  <c r="AQ41" i="25"/>
  <c r="AD37" i="25"/>
  <c r="AM31" i="25"/>
  <c r="AP52" i="25"/>
  <c r="AP36" i="25"/>
  <c r="AO999" i="25"/>
  <c r="AO997" i="25"/>
  <c r="AD999" i="25"/>
  <c r="AE968" i="25"/>
  <c r="AF948" i="25"/>
  <c r="AE917" i="25"/>
  <c r="AR913" i="25"/>
  <c r="AO810" i="25"/>
  <c r="AN871" i="25"/>
  <c r="AP727" i="25"/>
  <c r="AR797" i="25"/>
  <c r="AN786" i="25"/>
  <c r="AR754" i="25"/>
  <c r="AN802" i="25"/>
  <c r="AE742" i="25"/>
  <c r="AQ800" i="25"/>
  <c r="AQ689" i="25"/>
  <c r="AM664" i="25"/>
  <c r="AN618" i="25"/>
  <c r="AE670" i="25"/>
  <c r="AR533" i="25"/>
  <c r="AO559" i="25"/>
  <c r="AP472" i="25"/>
  <c r="AN588" i="25"/>
  <c r="AE415" i="25"/>
  <c r="AN228" i="25"/>
  <c r="AQ81" i="25"/>
  <c r="AD8" i="25"/>
  <c r="AD217" i="25"/>
  <c r="AD264" i="25"/>
  <c r="AF564" i="25"/>
  <c r="AN507" i="25"/>
  <c r="AP461" i="25"/>
  <c r="AD588" i="25"/>
  <c r="AN415" i="25"/>
  <c r="AF441" i="25"/>
  <c r="AQ326" i="25"/>
  <c r="AP314" i="25"/>
  <c r="AO303" i="25"/>
  <c r="AD309" i="25"/>
  <c r="AD171" i="25"/>
  <c r="AO120" i="25"/>
  <c r="AP272" i="25"/>
  <c r="AN433" i="25"/>
  <c r="AE576" i="25"/>
  <c r="AE532" i="25"/>
  <c r="AN485" i="25"/>
  <c r="AN262" i="25"/>
  <c r="AP366" i="25"/>
  <c r="AF223" i="25"/>
  <c r="AR220" i="25"/>
  <c r="AM307" i="25"/>
  <c r="AQ221" i="25"/>
  <c r="AF161" i="25"/>
  <c r="AR142" i="25"/>
  <c r="AP79" i="25"/>
  <c r="AQ181" i="25"/>
  <c r="AQ96" i="25"/>
  <c r="AN95" i="25"/>
  <c r="AR70" i="25"/>
  <c r="AF48" i="25"/>
  <c r="AD210" i="25"/>
  <c r="AQ87" i="25"/>
  <c r="AD126" i="25"/>
  <c r="AQ195" i="25"/>
  <c r="AN101" i="25"/>
  <c r="AD216" i="25"/>
  <c r="AN140" i="25"/>
  <c r="AM89" i="25"/>
  <c r="AE53" i="25"/>
  <c r="AD35" i="25"/>
  <c r="AD981" i="25"/>
  <c r="AP949" i="25"/>
  <c r="AR917" i="25"/>
  <c r="AM839" i="25"/>
  <c r="AD790" i="25"/>
  <c r="AQ736" i="25"/>
  <c r="AE713" i="25"/>
  <c r="AF771" i="25"/>
  <c r="AE775" i="25"/>
  <c r="AF726" i="25"/>
  <c r="AM655" i="25"/>
  <c r="AD634" i="25"/>
  <c r="AO507" i="25"/>
  <c r="AM492" i="25"/>
  <c r="AQ588" i="25"/>
  <c r="AE294" i="25"/>
  <c r="AP373" i="25"/>
  <c r="AN398" i="25"/>
  <c r="AE63" i="25"/>
  <c r="AD57" i="25"/>
  <c r="AQ175" i="25"/>
  <c r="AD285" i="25"/>
  <c r="AR122" i="25"/>
  <c r="AD165" i="25"/>
  <c r="AO966" i="25"/>
  <c r="AD801" i="25"/>
  <c r="AP801" i="25"/>
  <c r="AM480" i="25"/>
  <c r="AD480" i="25"/>
  <c r="AR1004" i="25"/>
  <c r="AR991" i="25"/>
  <c r="AF988" i="25"/>
  <c r="AD984" i="25"/>
  <c r="AN983" i="25"/>
  <c r="AO978" i="25"/>
  <c r="AO965" i="25"/>
  <c r="AN967" i="25"/>
  <c r="AR952" i="25"/>
  <c r="AM918" i="25"/>
  <c r="AO909" i="25"/>
  <c r="AQ907" i="25"/>
  <c r="AN950" i="25"/>
  <c r="AR958" i="25"/>
  <c r="AD908" i="25"/>
  <c r="AR894" i="25"/>
  <c r="AO904" i="25"/>
  <c r="AM886" i="25"/>
  <c r="AP842" i="25"/>
  <c r="AR891" i="25"/>
  <c r="AR919" i="25"/>
  <c r="AO883" i="25"/>
  <c r="AN883" i="25"/>
  <c r="AF835" i="25"/>
  <c r="AF827" i="25"/>
  <c r="AQ845" i="25"/>
  <c r="AF823" i="25"/>
  <c r="AN822" i="25"/>
  <c r="AO826" i="25"/>
  <c r="AN835" i="25"/>
  <c r="AN801" i="25"/>
  <c r="AP807" i="25"/>
  <c r="AO814" i="25"/>
  <c r="AP818" i="25"/>
  <c r="AN791" i="25"/>
  <c r="AF789" i="25"/>
  <c r="AQ734" i="25"/>
  <c r="AR626" i="25"/>
  <c r="AN498" i="25"/>
  <c r="AN992" i="25"/>
  <c r="AQ971" i="25"/>
  <c r="AF965" i="25"/>
  <c r="AN964" i="25"/>
  <c r="AP909" i="25"/>
  <c r="AR944" i="25"/>
  <c r="AF930" i="25"/>
  <c r="AE882" i="25"/>
  <c r="AN882" i="25"/>
  <c r="AP876" i="25"/>
  <c r="AQ922" i="25"/>
  <c r="AQ890" i="25"/>
  <c r="AE846" i="25"/>
  <c r="AF758" i="25"/>
  <c r="AR758" i="25"/>
  <c r="AE773" i="25"/>
  <c r="AN773" i="25"/>
  <c r="AQ835" i="25"/>
  <c r="AD808" i="25"/>
  <c r="AF757" i="25"/>
  <c r="AR757" i="25"/>
  <c r="AQ692" i="25"/>
  <c r="AD590" i="25"/>
  <c r="AP590" i="25"/>
  <c r="AE520" i="25"/>
  <c r="AQ520" i="25"/>
  <c r="AM750" i="25"/>
  <c r="AD750" i="25"/>
  <c r="AO998" i="25"/>
  <c r="AR994" i="25"/>
  <c r="AR975" i="25"/>
  <c r="AO969" i="25"/>
  <c r="AO863" i="25"/>
  <c r="AF878" i="25"/>
  <c r="AE825" i="25"/>
  <c r="AN825" i="25"/>
  <c r="AQ921" i="25"/>
  <c r="AF863" i="25"/>
  <c r="AP833" i="25"/>
  <c r="AP928" i="25"/>
  <c r="AD881" i="25"/>
  <c r="AR812" i="25"/>
  <c r="AM798" i="25"/>
  <c r="AD763" i="25"/>
  <c r="AQ738" i="25"/>
  <c r="AR678" i="25"/>
  <c r="AE579" i="25"/>
  <c r="AQ579" i="25"/>
  <c r="AR1000" i="25"/>
  <c r="AO982" i="25"/>
  <c r="AN963" i="25"/>
  <c r="AR934" i="25"/>
  <c r="AO936" i="25"/>
  <c r="AE927" i="25"/>
  <c r="AR895" i="25"/>
  <c r="AO879" i="25"/>
  <c r="AP936" i="25"/>
  <c r="AE940" i="25"/>
  <c r="AE914" i="25"/>
  <c r="AP859" i="25"/>
  <c r="AQ838" i="25"/>
  <c r="AN875" i="25"/>
  <c r="AD897" i="25"/>
  <c r="AF928" i="25"/>
  <c r="AO928" i="25"/>
  <c r="AD874" i="25"/>
  <c r="AR882" i="25"/>
  <c r="AM881" i="25"/>
  <c r="AM848" i="25"/>
  <c r="AO873" i="25"/>
  <c r="AO942" i="25"/>
  <c r="AR834" i="25"/>
  <c r="AO829" i="25"/>
  <c r="AD923" i="25"/>
  <c r="AF829" i="25"/>
  <c r="AE765" i="25"/>
  <c r="AN765" i="25"/>
  <c r="AO690" i="25"/>
  <c r="AF690" i="25"/>
  <c r="AE612" i="25"/>
  <c r="AQ990" i="25"/>
  <c r="AQ972" i="25"/>
  <c r="AN926" i="25"/>
  <c r="AM966" i="25"/>
  <c r="AO956" i="25"/>
  <c r="AE910" i="25"/>
  <c r="AQ929" i="25"/>
  <c r="AP918" i="25"/>
  <c r="AD930" i="25"/>
  <c r="AR863" i="25"/>
  <c r="AN865" i="25"/>
  <c r="AP884" i="25"/>
  <c r="AQ841" i="25"/>
  <c r="AR926" i="25"/>
  <c r="AF942" i="25"/>
  <c r="AR883" i="25"/>
  <c r="AD823" i="25"/>
  <c r="AP858" i="25"/>
  <c r="AM838" i="25"/>
  <c r="AN816" i="25"/>
  <c r="AO805" i="25"/>
  <c r="AF805" i="25"/>
  <c r="AE709" i="25"/>
  <c r="AN1004" i="25"/>
  <c r="AP992" i="25"/>
  <c r="AP1002" i="25"/>
  <c r="AQ984" i="25"/>
  <c r="AD985" i="25"/>
  <c r="AQ985" i="25"/>
  <c r="AR973" i="25"/>
  <c r="AN954" i="25"/>
  <c r="AE938" i="25"/>
  <c r="AE932" i="25"/>
  <c r="AQ953" i="25"/>
  <c r="AM969" i="25"/>
  <c r="AR969" i="25"/>
  <c r="AP920" i="25"/>
  <c r="AE958" i="25"/>
  <c r="AD940" i="25"/>
  <c r="AN930" i="25"/>
  <c r="AF876" i="25"/>
  <c r="AQ906" i="25"/>
  <c r="AQ870" i="25"/>
  <c r="AP890" i="25"/>
  <c r="AD842" i="25"/>
  <c r="AF890" i="25"/>
  <c r="AO890" i="25"/>
  <c r="AO925" i="25"/>
  <c r="AD891" i="25"/>
  <c r="AF873" i="25"/>
  <c r="AN877" i="25"/>
  <c r="AD822" i="25"/>
  <c r="AE820" i="25"/>
  <c r="AR790" i="25"/>
  <c r="AR829" i="25"/>
  <c r="AM822" i="25"/>
  <c r="AE792" i="25"/>
  <c r="AD789" i="25"/>
  <c r="AN807" i="25"/>
  <c r="AQ807" i="25"/>
  <c r="AQ805" i="25"/>
  <c r="AR803" i="25"/>
  <c r="AE783" i="25"/>
  <c r="AR794" i="25"/>
  <c r="AR770" i="25"/>
  <c r="AM787" i="25"/>
  <c r="AF785" i="25"/>
  <c r="AD785" i="25"/>
  <c r="AQ686" i="25"/>
  <c r="AF489" i="25"/>
  <c r="AR489" i="25"/>
  <c r="AE578" i="25"/>
  <c r="AE998" i="25"/>
  <c r="AR992" i="25"/>
  <c r="AR979" i="25"/>
  <c r="AR974" i="25"/>
  <c r="AP978" i="25"/>
  <c r="AN938" i="25"/>
  <c r="AD966" i="25"/>
  <c r="AF956" i="25"/>
  <c r="AR960" i="25"/>
  <c r="AN952" i="25"/>
  <c r="AF927" i="25"/>
  <c r="AD901" i="25"/>
  <c r="AN958" i="25"/>
  <c r="AE944" i="25"/>
  <c r="AQ940" i="25"/>
  <c r="AR940" i="25"/>
  <c r="AP882" i="25"/>
  <c r="AO898" i="25"/>
  <c r="AR838" i="25"/>
  <c r="AE875" i="25"/>
  <c r="AD888" i="25"/>
  <c r="AN887" i="25"/>
  <c r="AR887" i="25"/>
  <c r="AM891" i="25"/>
  <c r="AO880" i="25"/>
  <c r="AF877" i="25"/>
  <c r="AF872" i="25"/>
  <c r="AN854" i="25"/>
  <c r="AE854" i="25"/>
  <c r="AD850" i="25"/>
  <c r="AF850" i="25"/>
  <c r="AM923" i="25"/>
  <c r="AQ923" i="25"/>
  <c r="AP814" i="25"/>
  <c r="AQ902" i="25"/>
  <c r="AR783" i="25"/>
  <c r="AF699" i="25"/>
  <c r="AD705" i="25"/>
  <c r="AE665" i="25"/>
  <c r="AN665" i="25"/>
  <c r="AN660" i="25"/>
  <c r="AF636" i="25"/>
  <c r="AD649" i="25"/>
  <c r="AN598" i="25"/>
  <c r="AR620" i="25"/>
  <c r="AE609" i="25"/>
  <c r="AN550" i="25"/>
  <c r="AF554" i="25"/>
  <c r="AN494" i="25"/>
  <c r="AE478" i="25"/>
  <c r="AN460" i="25"/>
  <c r="AO497" i="25"/>
  <c r="AO475" i="25"/>
  <c r="AQ389" i="25"/>
  <c r="AP447" i="25"/>
  <c r="AM397" i="25"/>
  <c r="AE358" i="25"/>
  <c r="AN345" i="25"/>
  <c r="AR383" i="25"/>
  <c r="AP318" i="25"/>
  <c r="AE225" i="25"/>
  <c r="AO215" i="25"/>
  <c r="AM312" i="25"/>
  <c r="AF275" i="25"/>
  <c r="AO252" i="25"/>
  <c r="AR337" i="25"/>
  <c r="AN270" i="25"/>
  <c r="AO285" i="25"/>
  <c r="AD276" i="25"/>
  <c r="AN194" i="25"/>
  <c r="AQ191" i="25"/>
  <c r="AQ183" i="25"/>
  <c r="AP108" i="25"/>
  <c r="AM77" i="25"/>
  <c r="AM951" i="25"/>
  <c r="AM964" i="25"/>
  <c r="AN939" i="25"/>
  <c r="AD949" i="25"/>
  <c r="AM948" i="25"/>
  <c r="AF937" i="25"/>
  <c r="AF938" i="25"/>
  <c r="AM864" i="25"/>
  <c r="AD905" i="25"/>
  <c r="AR811" i="25"/>
  <c r="AF811" i="25"/>
  <c r="AM804" i="25"/>
  <c r="AR911" i="25"/>
  <c r="AF797" i="25"/>
  <c r="AN735" i="25"/>
  <c r="AE790" i="25"/>
  <c r="AO849" i="25"/>
  <c r="AP773" i="25"/>
  <c r="AN711" i="25"/>
  <c r="AN800" i="25"/>
  <c r="AN781" i="25"/>
  <c r="AN741" i="25"/>
  <c r="AE703" i="25"/>
  <c r="AF749" i="25"/>
  <c r="AF683" i="25"/>
  <c r="AN564" i="25"/>
  <c r="AP488" i="25"/>
  <c r="AD488" i="25"/>
  <c r="AN562" i="25"/>
  <c r="AO562" i="25"/>
  <c r="AM557" i="25"/>
  <c r="AM491" i="25"/>
  <c r="AR437" i="25"/>
  <c r="AF437" i="25"/>
  <c r="AD396" i="25"/>
  <c r="AR376" i="25"/>
  <c r="AO310" i="25"/>
  <c r="AR74" i="25"/>
  <c r="AF74" i="25"/>
  <c r="AR288" i="25"/>
  <c r="AF197" i="25"/>
  <c r="AR197" i="25"/>
  <c r="AE94" i="25"/>
  <c r="AD9" i="25"/>
  <c r="AO762" i="25"/>
  <c r="AD747" i="25"/>
  <c r="AO785" i="25"/>
  <c r="AO731" i="25"/>
  <c r="AO715" i="25"/>
  <c r="AO663" i="25"/>
  <c r="AQ641" i="25"/>
  <c r="AQ669" i="25"/>
  <c r="AN675" i="25"/>
  <c r="AR636" i="25"/>
  <c r="AO636" i="25"/>
  <c r="AQ627" i="25"/>
  <c r="AO605" i="25"/>
  <c r="AQ665" i="25"/>
  <c r="AO672" i="25"/>
  <c r="AQ655" i="25"/>
  <c r="AR649" i="25"/>
  <c r="AP607" i="25"/>
  <c r="AO591" i="25"/>
  <c r="AP626" i="25"/>
  <c r="AM614" i="25"/>
  <c r="AM584" i="25"/>
  <c r="AE560" i="25"/>
  <c r="AM531" i="25"/>
  <c r="AE461" i="25"/>
  <c r="AE436" i="25"/>
  <c r="AP543" i="25"/>
  <c r="AN530" i="25"/>
  <c r="AQ571" i="25"/>
  <c r="AO554" i="25"/>
  <c r="AE550" i="25"/>
  <c r="AN478" i="25"/>
  <c r="AF551" i="25"/>
  <c r="AQ449" i="25"/>
  <c r="AR455" i="25"/>
  <c r="AO457" i="25"/>
  <c r="AM432" i="25"/>
  <c r="AN418" i="25"/>
  <c r="AM384" i="25"/>
  <c r="AE345" i="25"/>
  <c r="AP370" i="25"/>
  <c r="AD342" i="25"/>
  <c r="AR313" i="25"/>
  <c r="AR294" i="25"/>
  <c r="AR270" i="25"/>
  <c r="AF252" i="25"/>
  <c r="AF354" i="25"/>
  <c r="AD280" i="25"/>
  <c r="AO263" i="25"/>
  <c r="AE340" i="25"/>
  <c r="AO275" i="25"/>
  <c r="AO225" i="25"/>
  <c r="AD316" i="25"/>
  <c r="AO295" i="25"/>
  <c r="AF257" i="25"/>
  <c r="AE255" i="25"/>
  <c r="AR238" i="25"/>
  <c r="AN316" i="25"/>
  <c r="AD284" i="25"/>
  <c r="AF207" i="25"/>
  <c r="AN192" i="25"/>
  <c r="AD247" i="25"/>
  <c r="AQ161" i="25"/>
  <c r="AM73" i="25"/>
  <c r="AE211" i="25"/>
  <c r="AE205" i="25"/>
  <c r="AF199" i="25"/>
  <c r="AP199" i="25"/>
  <c r="AN226" i="25"/>
  <c r="AE229" i="25"/>
  <c r="AP211" i="25"/>
  <c r="AM210" i="25"/>
  <c r="AF138" i="25"/>
  <c r="AQ71" i="25"/>
  <c r="AP136" i="25"/>
  <c r="AM111" i="25"/>
  <c r="AR88" i="25"/>
  <c r="AF195" i="25"/>
  <c r="AO62" i="25"/>
  <c r="AO49" i="25"/>
  <c r="AN151" i="25"/>
  <c r="AE41" i="25"/>
  <c r="AM35" i="25"/>
  <c r="AM29" i="25"/>
  <c r="AM52" i="25"/>
  <c r="AM987" i="25"/>
  <c r="AO968" i="25"/>
  <c r="AP959" i="25"/>
  <c r="AF953" i="25"/>
  <c r="AP937" i="25"/>
  <c r="AR977" i="25"/>
  <c r="AP941" i="25"/>
  <c r="AN957" i="25"/>
  <c r="AR953" i="25"/>
  <c r="AF968" i="25"/>
  <c r="AE924" i="25"/>
  <c r="AP935" i="25"/>
  <c r="AM834" i="25"/>
  <c r="AD834" i="25"/>
  <c r="AF915" i="25"/>
  <c r="AD907" i="25"/>
  <c r="AM911" i="25"/>
  <c r="AN713" i="25"/>
  <c r="AN779" i="25"/>
  <c r="AP795" i="25"/>
  <c r="AE781" i="25"/>
  <c r="AE819" i="25"/>
  <c r="AR870" i="25"/>
  <c r="AP813" i="25"/>
  <c r="AM802" i="25"/>
  <c r="AQ775" i="25"/>
  <c r="AD740" i="25"/>
  <c r="AM767" i="25"/>
  <c r="AD646" i="25"/>
  <c r="AM646" i="25"/>
  <c r="AM628" i="25"/>
  <c r="AM593" i="25"/>
  <c r="AM643" i="25"/>
  <c r="AM631" i="25"/>
  <c r="AO631" i="25"/>
  <c r="AM598" i="25"/>
  <c r="AP573" i="25"/>
  <c r="AN553" i="25"/>
  <c r="AF520" i="25"/>
  <c r="AD453" i="25"/>
  <c r="AN496" i="25"/>
  <c r="AO444" i="25"/>
  <c r="AR339" i="25"/>
  <c r="AQ415" i="25"/>
  <c r="AR392" i="25"/>
  <c r="AM441" i="25"/>
  <c r="AM365" i="25"/>
  <c r="AD399" i="25"/>
  <c r="AP376" i="25"/>
  <c r="AO335" i="25"/>
  <c r="AN186" i="25"/>
  <c r="AD303" i="25"/>
  <c r="AM218" i="25"/>
  <c r="AO93" i="25"/>
  <c r="AF344" i="25"/>
  <c r="AQ262" i="25"/>
  <c r="AM231" i="25"/>
  <c r="AO205" i="25"/>
  <c r="AE121" i="25"/>
  <c r="AN166" i="25"/>
  <c r="AQ250" i="25"/>
  <c r="AD249" i="25"/>
  <c r="AM222" i="25"/>
  <c r="AD174" i="25"/>
  <c r="AO167" i="25"/>
  <c r="AO90" i="25"/>
  <c r="AO174" i="25"/>
  <c r="AF148" i="25"/>
  <c r="AQ193" i="25"/>
  <c r="AO199" i="25"/>
  <c r="AM115" i="25"/>
  <c r="AN93" i="25"/>
  <c r="AP145" i="25"/>
  <c r="AR73" i="25"/>
  <c r="AE86" i="25"/>
  <c r="AQ134" i="25"/>
  <c r="AF849" i="25"/>
  <c r="AP758" i="25"/>
  <c r="AP684" i="25"/>
  <c r="AR642" i="25"/>
  <c r="AR553" i="25"/>
  <c r="AF553" i="25"/>
  <c r="AD564" i="25"/>
  <c r="AM488" i="25"/>
  <c r="AF562" i="25"/>
  <c r="AN537" i="25"/>
  <c r="AR542" i="25"/>
  <c r="AF486" i="25"/>
  <c r="AE417" i="25"/>
  <c r="AM412" i="25"/>
  <c r="AR441" i="25"/>
  <c r="AP396" i="25"/>
  <c r="AM339" i="25"/>
  <c r="AN328" i="25"/>
  <c r="AP326" i="25"/>
  <c r="AN343" i="25"/>
  <c r="AF369" i="25"/>
  <c r="AE122" i="25"/>
  <c r="AF300" i="25"/>
  <c r="AM175" i="25"/>
  <c r="AD267" i="25"/>
  <c r="AE254" i="25"/>
  <c r="AD248" i="25"/>
  <c r="AO238" i="25"/>
  <c r="AN234" i="25"/>
  <c r="AM285" i="25"/>
  <c r="AO224" i="25"/>
  <c r="AM217" i="25"/>
  <c r="AD58" i="25"/>
  <c r="AN111" i="25"/>
  <c r="AD234" i="25"/>
  <c r="AD197" i="25"/>
  <c r="AO74" i="25"/>
  <c r="AF171" i="25"/>
  <c r="AN381" i="25"/>
  <c r="AF302" i="25"/>
  <c r="AQ269" i="25"/>
  <c r="AE191" i="25"/>
  <c r="AE183" i="25"/>
  <c r="AD278" i="25"/>
  <c r="AF270" i="25"/>
  <c r="AP147" i="25"/>
  <c r="AO145" i="25"/>
  <c r="AP115" i="25"/>
  <c r="AR196" i="25"/>
  <c r="AF912" i="25"/>
  <c r="AF853" i="25"/>
  <c r="AR853" i="25"/>
  <c r="AP913" i="25"/>
  <c r="AP910" i="25"/>
  <c r="AN845" i="25"/>
  <c r="AE793" i="25"/>
  <c r="AR740" i="25"/>
  <c r="AD686" i="25"/>
  <c r="AM462" i="25"/>
  <c r="AR499" i="25"/>
  <c r="AF425" i="25"/>
  <c r="AE321" i="25"/>
  <c r="AQ321" i="25"/>
  <c r="AD380" i="25"/>
  <c r="AN180" i="25"/>
  <c r="AM272" i="25"/>
  <c r="AE181" i="25"/>
  <c r="AD65" i="25"/>
  <c r="AN25" i="25"/>
  <c r="AQ216" i="25"/>
  <c r="AO186" i="25"/>
  <c r="AO152" i="25"/>
  <c r="AD120" i="25"/>
  <c r="AE789" i="25"/>
  <c r="AF809" i="25"/>
  <c r="AO776" i="25"/>
  <c r="AP764" i="25"/>
  <c r="AF752" i="25"/>
  <c r="AR766" i="25"/>
  <c r="AM785" i="25"/>
  <c r="AD726" i="25"/>
  <c r="AR734" i="25"/>
  <c r="AN697" i="25"/>
  <c r="AQ690" i="25"/>
  <c r="AP672" i="25"/>
  <c r="AP681" i="25"/>
  <c r="AQ631" i="25"/>
  <c r="AD665" i="25"/>
  <c r="AE693" i="25"/>
  <c r="AN671" i="25"/>
  <c r="AR658" i="25"/>
  <c r="AR661" i="25"/>
  <c r="AN632" i="25"/>
  <c r="AP637" i="25"/>
  <c r="AM632" i="25"/>
  <c r="AD617" i="25"/>
  <c r="AE598" i="25"/>
  <c r="AQ649" i="25"/>
  <c r="AF643" i="25"/>
  <c r="AP620" i="25"/>
  <c r="AE607" i="25"/>
  <c r="AN586" i="25"/>
  <c r="AP583" i="25"/>
  <c r="AE602" i="25"/>
  <c r="AR593" i="25"/>
  <c r="AF582" i="25"/>
  <c r="AE551" i="25"/>
  <c r="AP582" i="25"/>
  <c r="AR594" i="25"/>
  <c r="AN569" i="25"/>
  <c r="AD519" i="25"/>
  <c r="AF530" i="25"/>
  <c r="AD531" i="25"/>
  <c r="AF519" i="25"/>
  <c r="AD536" i="25"/>
  <c r="AE476" i="25"/>
  <c r="AO501" i="25"/>
  <c r="AD476" i="25"/>
  <c r="AM454" i="25"/>
  <c r="AR497" i="25"/>
  <c r="AN454" i="25"/>
  <c r="AQ516" i="25"/>
  <c r="AD440" i="25"/>
  <c r="AP431" i="25"/>
  <c r="AQ397" i="25"/>
  <c r="AF413" i="25"/>
  <c r="AN387" i="25"/>
  <c r="AF342" i="25"/>
  <c r="AR394" i="25"/>
  <c r="AQ374" i="25"/>
  <c r="AF308" i="25"/>
  <c r="AR358" i="25"/>
  <c r="AE366" i="25"/>
  <c r="AR359" i="25"/>
  <c r="AE421" i="25"/>
  <c r="AM350" i="25"/>
  <c r="AO313" i="25"/>
  <c r="AE270" i="25"/>
  <c r="AF245" i="25"/>
  <c r="AD244" i="25"/>
  <c r="AQ225" i="25"/>
  <c r="AQ354" i="25"/>
  <c r="AO302" i="25"/>
  <c r="AP298" i="25"/>
  <c r="AM280" i="25"/>
  <c r="AN340" i="25"/>
  <c r="AD243" i="25"/>
  <c r="AP233" i="25"/>
  <c r="AN209" i="25"/>
  <c r="AM245" i="25"/>
  <c r="AQ186" i="25"/>
  <c r="AD183" i="25"/>
  <c r="AQ361" i="25"/>
  <c r="AP265" i="25"/>
  <c r="AR225" i="25"/>
  <c r="AQ187" i="25"/>
  <c r="AD195" i="25"/>
  <c r="AR235" i="25"/>
  <c r="AE142" i="25"/>
  <c r="AF104" i="25"/>
  <c r="AF55" i="25"/>
  <c r="AE145" i="25"/>
  <c r="AF131" i="25"/>
  <c r="AD107" i="25"/>
  <c r="AN212" i="25"/>
  <c r="AN103" i="25"/>
  <c r="AN34" i="25"/>
  <c r="AP12" i="25"/>
  <c r="AN41" i="25"/>
  <c r="AM32" i="25"/>
  <c r="AQ26" i="25"/>
  <c r="AP995" i="25"/>
  <c r="AP987" i="25"/>
  <c r="AD951" i="25"/>
  <c r="AF949" i="25"/>
  <c r="AF945" i="25"/>
  <c r="AR945" i="25"/>
  <c r="AQ962" i="25"/>
  <c r="AN953" i="25"/>
  <c r="AF917" i="25"/>
  <c r="AF922" i="25"/>
  <c r="AM896" i="25"/>
  <c r="AE834" i="25"/>
  <c r="AP907" i="25"/>
  <c r="AE871" i="25"/>
  <c r="AE706" i="25"/>
  <c r="AF900" i="25"/>
  <c r="AR900" i="25"/>
  <c r="AD753" i="25"/>
  <c r="AN753" i="25"/>
  <c r="AQ833" i="25"/>
  <c r="AR726" i="25"/>
  <c r="AE702" i="25"/>
  <c r="AP865" i="25"/>
  <c r="AF864" i="25"/>
  <c r="AD870" i="25"/>
  <c r="AR851" i="25"/>
  <c r="AO746" i="25"/>
  <c r="AO726" i="25"/>
  <c r="AO693" i="25"/>
  <c r="AP711" i="25"/>
  <c r="AP657" i="25"/>
  <c r="AP655" i="25"/>
  <c r="AM684" i="25"/>
  <c r="AN655" i="25"/>
  <c r="AR666" i="25"/>
  <c r="AN689" i="25"/>
  <c r="AR646" i="25"/>
  <c r="AN662" i="25"/>
  <c r="AP685" i="25"/>
  <c r="AD605" i="25"/>
  <c r="AO608" i="25"/>
  <c r="AD598" i="25"/>
  <c r="AE535" i="25"/>
  <c r="AD553" i="25"/>
  <c r="AR520" i="25"/>
  <c r="AO439" i="25"/>
  <c r="AM564" i="25"/>
  <c r="AM576" i="25"/>
  <c r="AO448" i="25"/>
  <c r="AQ444" i="25"/>
  <c r="AM500" i="25"/>
  <c r="AR462" i="25"/>
  <c r="AQ491" i="25"/>
  <c r="AM391" i="25"/>
  <c r="AD441" i="25"/>
  <c r="AP435" i="25"/>
  <c r="AE326" i="25"/>
  <c r="AR369" i="25"/>
  <c r="AM369" i="25"/>
  <c r="AR335" i="25"/>
  <c r="AD314" i="25"/>
  <c r="AD366" i="25"/>
  <c r="AP357" i="25"/>
  <c r="AR232" i="25"/>
  <c r="AN190" i="25"/>
  <c r="AP143" i="25"/>
  <c r="AQ57" i="25"/>
  <c r="AF260" i="25"/>
  <c r="AF398" i="25"/>
  <c r="AO307" i="25"/>
  <c r="AO261" i="25"/>
  <c r="AQ214" i="25"/>
  <c r="AN122" i="25"/>
  <c r="AO69" i="25"/>
  <c r="AR351" i="25"/>
  <c r="AR344" i="25"/>
  <c r="AN272" i="25"/>
  <c r="AO192" i="25"/>
  <c r="AN81" i="25"/>
  <c r="AR249" i="25"/>
  <c r="AF249" i="25"/>
  <c r="AF172" i="25"/>
  <c r="AD119" i="25"/>
  <c r="AO110" i="25"/>
  <c r="AQ89" i="25"/>
  <c r="AQ287" i="25"/>
  <c r="AN256" i="25"/>
  <c r="AR264" i="25"/>
  <c r="AR768" i="25"/>
  <c r="AQ794" i="25"/>
  <c r="AQ798" i="25"/>
  <c r="AQ740" i="25"/>
  <c r="AO760" i="25"/>
  <c r="AQ766" i="25"/>
  <c r="AQ744" i="25"/>
  <c r="AN729" i="25"/>
  <c r="AM723" i="25"/>
  <c r="AN715" i="25"/>
  <c r="AP745" i="25"/>
  <c r="AM708" i="25"/>
  <c r="AQ680" i="25"/>
  <c r="AP700" i="25"/>
  <c r="AD692" i="25"/>
  <c r="AD708" i="25"/>
  <c r="AD682" i="25"/>
  <c r="AM677" i="25"/>
  <c r="AF671" i="25"/>
  <c r="AR659" i="25"/>
  <c r="AN679" i="25"/>
  <c r="AD637" i="25"/>
  <c r="AM617" i="25"/>
  <c r="AO629" i="25"/>
  <c r="AE647" i="25"/>
  <c r="AE649" i="25"/>
  <c r="AQ644" i="25"/>
  <c r="AO643" i="25"/>
  <c r="AO620" i="25"/>
  <c r="AO607" i="25"/>
  <c r="AN615" i="25"/>
  <c r="AQ589" i="25"/>
  <c r="AN560" i="25"/>
  <c r="AQ560" i="25"/>
  <c r="AF515" i="25"/>
  <c r="AP510" i="25"/>
  <c r="AQ547" i="25"/>
  <c r="AR543" i="25"/>
  <c r="AN513" i="25"/>
  <c r="AE498" i="25"/>
  <c r="AD475" i="25"/>
  <c r="AP455" i="25"/>
  <c r="AE473" i="25"/>
  <c r="AQ455" i="25"/>
  <c r="AN476" i="25"/>
  <c r="AQ401" i="25"/>
  <c r="AD424" i="25"/>
  <c r="AF378" i="25"/>
  <c r="AQ362" i="25"/>
  <c r="AF315" i="25"/>
  <c r="AQ302" i="25"/>
  <c r="AE286" i="25"/>
  <c r="AP275" i="25"/>
  <c r="AM270" i="25"/>
  <c r="AO245" i="25"/>
  <c r="AE318" i="25"/>
  <c r="AE189" i="25"/>
  <c r="AR269" i="25"/>
  <c r="AP276" i="25"/>
  <c r="AR284" i="25"/>
  <c r="AN146" i="25"/>
  <c r="AD116" i="25"/>
  <c r="AQ70" i="25"/>
  <c r="AO76" i="25"/>
  <c r="AQ34" i="25"/>
  <c r="AD40" i="25"/>
  <c r="AO31" i="25"/>
  <c r="AP53" i="25"/>
  <c r="AD52" i="25"/>
  <c r="AN995" i="25"/>
  <c r="AD977" i="25"/>
  <c r="AN949" i="25"/>
  <c r="AM949" i="25"/>
  <c r="AM938" i="25"/>
  <c r="AO926" i="25"/>
  <c r="AP926" i="25"/>
  <c r="AO862" i="25"/>
  <c r="AF799" i="25"/>
  <c r="AD709" i="25"/>
  <c r="AO711" i="25"/>
  <c r="AF870" i="25"/>
  <c r="AF746" i="25"/>
  <c r="AQ742" i="25"/>
  <c r="AO773" i="25"/>
  <c r="AD741" i="25"/>
  <c r="AR655" i="25"/>
  <c r="AP703" i="25"/>
  <c r="AQ699" i="25"/>
  <c r="AP661" i="25"/>
  <c r="AN676" i="25"/>
  <c r="AM608" i="25"/>
  <c r="AM607" i="25"/>
  <c r="AP553" i="25"/>
  <c r="AF433" i="25"/>
  <c r="AR433" i="25"/>
  <c r="AQ489" i="25"/>
  <c r="AR537" i="25"/>
  <c r="AD492" i="25"/>
  <c r="AD462" i="25"/>
  <c r="AF434" i="25"/>
  <c r="AM567" i="25"/>
  <c r="AM453" i="25"/>
  <c r="AR329" i="25"/>
  <c r="AM399" i="25"/>
  <c r="AM213" i="25"/>
  <c r="AN200" i="25"/>
  <c r="AM321" i="25"/>
  <c r="AP194" i="25"/>
  <c r="AN188" i="25"/>
  <c r="AD118" i="25"/>
  <c r="AM118" i="25"/>
  <c r="AQ343" i="25"/>
  <c r="AO22" i="25"/>
  <c r="AD231" i="25"/>
  <c r="AD135" i="25"/>
  <c r="AO119" i="25"/>
  <c r="AD66" i="25"/>
  <c r="AP249" i="25"/>
  <c r="AO794" i="25"/>
  <c r="AR776" i="25"/>
  <c r="AM759" i="25"/>
  <c r="AP761" i="25"/>
  <c r="AE777" i="25"/>
  <c r="AF762" i="25"/>
  <c r="AR744" i="25"/>
  <c r="AO723" i="25"/>
  <c r="AF755" i="25"/>
  <c r="AQ722" i="25"/>
  <c r="AR737" i="25"/>
  <c r="AQ691" i="25"/>
  <c r="AM714" i="25"/>
  <c r="AP708" i="25"/>
  <c r="AR677" i="25"/>
  <c r="AP676" i="25"/>
  <c r="AR676" i="25"/>
  <c r="AN667" i="25"/>
  <c r="AE639" i="25"/>
  <c r="AD679" i="25"/>
  <c r="AF627" i="25"/>
  <c r="AQ632" i="25"/>
  <c r="AN647" i="25"/>
  <c r="AF616" i="25"/>
  <c r="AN649" i="25"/>
  <c r="AM596" i="25"/>
  <c r="AN612" i="25"/>
  <c r="AF600" i="25"/>
  <c r="AD618" i="25"/>
  <c r="AD614" i="25"/>
  <c r="AP593" i="25"/>
  <c r="AE552" i="25"/>
  <c r="AP547" i="25"/>
  <c r="AP527" i="25"/>
  <c r="AO510" i="25"/>
  <c r="AN543" i="25"/>
  <c r="AQ528" i="25"/>
  <c r="AE544" i="25"/>
  <c r="AM574" i="25"/>
  <c r="AF534" i="25"/>
  <c r="AQ472" i="25"/>
  <c r="AF501" i="25"/>
  <c r="AQ496" i="25"/>
  <c r="AN373" i="25"/>
  <c r="AR508" i="25"/>
  <c r="AD468" i="25"/>
  <c r="AD471" i="25"/>
  <c r="AP457" i="25"/>
  <c r="AQ376" i="25"/>
  <c r="AP440" i="25"/>
  <c r="AD432" i="25"/>
  <c r="AO416" i="25"/>
  <c r="AE393" i="25"/>
  <c r="AM393" i="25"/>
  <c r="AO393" i="25"/>
  <c r="AM424" i="25"/>
  <c r="AO419" i="25"/>
  <c r="AO407" i="25"/>
  <c r="AE423" i="25"/>
  <c r="AP329" i="25"/>
  <c r="AM411" i="25"/>
  <c r="AE395" i="25"/>
  <c r="AN309" i="25"/>
  <c r="AE330" i="25"/>
  <c r="AQ359" i="25"/>
  <c r="AD358" i="25"/>
  <c r="AF402" i="25"/>
  <c r="AR315" i="25"/>
  <c r="AO315" i="25"/>
  <c r="AP323" i="25"/>
  <c r="AP294" i="25"/>
  <c r="AE245" i="25"/>
  <c r="AP236" i="25"/>
  <c r="AD340" i="25"/>
  <c r="AN318" i="25"/>
  <c r="AQ318" i="25"/>
  <c r="AN245" i="25"/>
  <c r="AR330" i="25"/>
  <c r="AM319" i="25"/>
  <c r="AD238" i="25"/>
  <c r="AR157" i="25"/>
  <c r="AQ139" i="25"/>
  <c r="AE304" i="25"/>
  <c r="AF280" i="25"/>
  <c r="AF112" i="25"/>
  <c r="AD98" i="25"/>
  <c r="AN75" i="25"/>
  <c r="AD177" i="25"/>
  <c r="AN161" i="25"/>
  <c r="AQ108" i="25"/>
  <c r="AE219" i="25"/>
  <c r="AF44" i="25"/>
  <c r="AE15" i="25"/>
  <c r="AF145" i="25"/>
  <c r="AR149" i="25"/>
  <c r="AP132" i="25"/>
  <c r="AR137" i="25"/>
  <c r="AE116" i="25"/>
  <c r="AM163" i="25"/>
  <c r="AF147" i="25"/>
  <c r="AP27" i="25"/>
  <c r="AR12" i="25"/>
  <c r="AP38" i="25"/>
  <c r="AP29" i="25"/>
  <c r="AO989" i="25"/>
  <c r="AM1002" i="25"/>
  <c r="AF957" i="25"/>
  <c r="AR955" i="25"/>
  <c r="AO958" i="25"/>
  <c r="AD912" i="25"/>
  <c r="AP912" i="25"/>
  <c r="AO957" i="25"/>
  <c r="AN924" i="25"/>
  <c r="AP922" i="25"/>
  <c r="AD922" i="25"/>
  <c r="AO896" i="25"/>
  <c r="AN834" i="25"/>
  <c r="AD911" i="25"/>
  <c r="AF911" i="25"/>
  <c r="AP911" i="25"/>
  <c r="AR813" i="25"/>
  <c r="AF813" i="25"/>
  <c r="AR859" i="25"/>
  <c r="AF893" i="25"/>
  <c r="AN819" i="25"/>
  <c r="AQ819" i="25"/>
  <c r="AQ790" i="25"/>
  <c r="AR720" i="25"/>
  <c r="AE795" i="25"/>
  <c r="AN851" i="25"/>
  <c r="AE800" i="25"/>
  <c r="AQ781" i="25"/>
  <c r="AR746" i="25"/>
  <c r="AD771" i="25"/>
  <c r="AF773" i="25"/>
  <c r="AD699" i="25"/>
  <c r="AN642" i="25"/>
  <c r="AE664" i="25"/>
  <c r="AP666" i="25"/>
  <c r="AQ636" i="25"/>
  <c r="AD592" i="25"/>
  <c r="AP621" i="25"/>
  <c r="AQ604" i="25"/>
  <c r="AR546" i="25"/>
  <c r="AD541" i="25"/>
  <c r="AF541" i="25"/>
  <c r="AR510" i="25"/>
  <c r="AM434" i="25"/>
  <c r="AM486" i="25"/>
  <c r="AM444" i="25"/>
  <c r="AO435" i="25"/>
  <c r="AN412" i="25"/>
  <c r="AN365" i="25"/>
  <c r="AO403" i="25"/>
  <c r="AP271" i="25"/>
  <c r="AD213" i="25"/>
  <c r="AO348" i="25"/>
  <c r="AR348" i="25"/>
  <c r="AO343" i="25"/>
  <c r="AE379" i="25"/>
  <c r="AD122" i="25"/>
  <c r="AE251" i="25"/>
  <c r="AR214" i="25"/>
  <c r="AN94" i="25"/>
  <c r="AM9" i="25"/>
  <c r="AR233" i="25"/>
  <c r="AD144" i="25"/>
  <c r="AD62" i="25"/>
  <c r="AO344" i="25"/>
  <c r="AM234" i="25"/>
  <c r="AF189" i="25"/>
  <c r="AD60" i="25"/>
  <c r="AO8" i="25"/>
  <c r="AO300" i="25"/>
  <c r="AM153" i="25"/>
  <c r="AO121" i="25"/>
  <c r="AO67" i="25"/>
  <c r="AN14" i="25"/>
  <c r="AR240" i="25"/>
  <c r="AF19" i="25"/>
  <c r="AQ760" i="25"/>
  <c r="AN787" i="25"/>
  <c r="AE787" i="25"/>
  <c r="AP787" i="25"/>
  <c r="AQ785" i="25"/>
  <c r="AN777" i="25"/>
  <c r="AF736" i="25"/>
  <c r="AP744" i="25"/>
  <c r="AO659" i="25"/>
  <c r="AM660" i="25"/>
  <c r="AM645" i="25"/>
  <c r="AM601" i="25"/>
  <c r="AQ674" i="25"/>
  <c r="AQ640" i="25"/>
  <c r="AO616" i="25"/>
  <c r="AD596" i="25"/>
  <c r="AE590" i="25"/>
  <c r="AP577" i="25"/>
  <c r="AE569" i="25"/>
  <c r="AO578" i="25"/>
  <c r="AN552" i="25"/>
  <c r="AQ543" i="25"/>
  <c r="AO552" i="25"/>
  <c r="AQ626" i="25"/>
  <c r="AN544" i="25"/>
  <c r="AF497" i="25"/>
  <c r="AM475" i="25"/>
  <c r="AN449" i="25"/>
  <c r="AF453" i="25"/>
  <c r="AD509" i="25"/>
  <c r="AF475" i="25"/>
  <c r="AF460" i="25"/>
  <c r="AR431" i="25"/>
  <c r="AF410" i="25"/>
  <c r="AM388" i="25"/>
  <c r="AQ348" i="25"/>
  <c r="AR374" i="25"/>
  <c r="AF358" i="25"/>
  <c r="AD332" i="25"/>
  <c r="AO329" i="25"/>
  <c r="AM331" i="25"/>
  <c r="AE322" i="25"/>
  <c r="AO358" i="25"/>
  <c r="AM358" i="25"/>
  <c r="AR377" i="25"/>
  <c r="AD383" i="25"/>
  <c r="AP361" i="25"/>
  <c r="AP331" i="25"/>
  <c r="AD330" i="25"/>
  <c r="AM332" i="25"/>
  <c r="AF265" i="25"/>
  <c r="AP290" i="25"/>
  <c r="AN225" i="25"/>
  <c r="AP215" i="25"/>
  <c r="AR164" i="25"/>
  <c r="AP232" i="25"/>
  <c r="AO318" i="25"/>
  <c r="AF285" i="25"/>
  <c r="AD230" i="25"/>
  <c r="AM182" i="25"/>
  <c r="AD137" i="25"/>
  <c r="AM112" i="25"/>
  <c r="AR87" i="25"/>
  <c r="AR13" i="25"/>
  <c r="AN997" i="25"/>
  <c r="AP993" i="25"/>
  <c r="AQ977" i="25"/>
  <c r="AF933" i="25"/>
  <c r="AQ814" i="25"/>
  <c r="AR802" i="25"/>
  <c r="AF802" i="25"/>
  <c r="AD684" i="25"/>
  <c r="AN646" i="25"/>
  <c r="AM699" i="25"/>
  <c r="AO686" i="25"/>
  <c r="AO656" i="25"/>
  <c r="AD523" i="25"/>
  <c r="AQ603" i="25"/>
  <c r="AE603" i="25"/>
  <c r="AF566" i="25"/>
  <c r="AP634" i="25"/>
  <c r="AN576" i="25"/>
  <c r="AE507" i="25"/>
  <c r="AN469" i="25"/>
  <c r="AQ441" i="25"/>
  <c r="AO326" i="25"/>
  <c r="AE351" i="25"/>
  <c r="AM267" i="25"/>
  <c r="AE398" i="25"/>
  <c r="AN254" i="25"/>
  <c r="AD59" i="25"/>
  <c r="AD288" i="25"/>
  <c r="AO223" i="25"/>
  <c r="AM144" i="25"/>
  <c r="AD74" i="25"/>
  <c r="AM57" i="25"/>
  <c r="AQ293" i="25"/>
  <c r="AE272" i="25"/>
  <c r="AD235" i="25"/>
  <c r="AN220" i="25"/>
  <c r="AD192" i="25"/>
  <c r="AD175" i="25"/>
  <c r="AR166" i="25"/>
  <c r="AF69" i="25"/>
  <c r="AR201" i="25"/>
  <c r="AF996" i="25"/>
  <c r="AQ1005" i="25"/>
  <c r="AE1004" i="25"/>
  <c r="AD990" i="25"/>
  <c r="AD994" i="25"/>
  <c r="AQ991" i="25"/>
  <c r="AQ1004" i="25"/>
  <c r="AM986" i="25"/>
  <c r="AD988" i="25"/>
  <c r="AD982" i="25"/>
  <c r="AN982" i="25"/>
  <c r="AO984" i="25"/>
  <c r="AO980" i="25"/>
  <c r="AM975" i="25"/>
  <c r="AN973" i="25"/>
  <c r="AM971" i="25"/>
  <c r="AQ966" i="25"/>
  <c r="AE965" i="25"/>
  <c r="AR967" i="25"/>
  <c r="AO967" i="25"/>
  <c r="AQ947" i="25"/>
  <c r="AN969" i="25"/>
  <c r="AE969" i="25"/>
  <c r="AQ849" i="25"/>
  <c r="AE849" i="25"/>
  <c r="AE952" i="25"/>
  <c r="AF905" i="25"/>
  <c r="AQ862" i="25"/>
  <c r="AE862" i="25"/>
  <c r="AP849" i="25"/>
  <c r="AD849" i="25"/>
  <c r="AD841" i="25"/>
  <c r="AP841" i="25"/>
  <c r="AE817" i="25"/>
  <c r="AQ817" i="25"/>
  <c r="AE804" i="25"/>
  <c r="AQ804" i="25"/>
  <c r="AQ774" i="25"/>
  <c r="AE774" i="25"/>
  <c r="AQ927" i="25"/>
  <c r="AP892" i="25"/>
  <c r="AE909" i="25"/>
  <c r="AQ909" i="25"/>
  <c r="AP929" i="25"/>
  <c r="AM914" i="25"/>
  <c r="AM895" i="25"/>
  <c r="AP944" i="25"/>
  <c r="AE929" i="25"/>
  <c r="AO914" i="25"/>
  <c r="AM940" i="25"/>
  <c r="AO930" i="25"/>
  <c r="AM859" i="25"/>
  <c r="AP824" i="25"/>
  <c r="AD779" i="25"/>
  <c r="AQ959" i="25"/>
  <c r="AF921" i="25"/>
  <c r="AO908" i="25"/>
  <c r="AM897" i="25"/>
  <c r="AN842" i="25"/>
  <c r="AQ874" i="25"/>
  <c r="AQ875" i="25"/>
  <c r="AD925" i="25"/>
  <c r="AD942" i="25"/>
  <c r="AP942" i="25"/>
  <c r="AN942" i="25"/>
  <c r="AE877" i="25"/>
  <c r="AM872" i="25"/>
  <c r="AO872" i="25"/>
  <c r="AF854" i="25"/>
  <c r="AD829" i="25"/>
  <c r="AM883" i="25"/>
  <c r="AN867" i="25"/>
  <c r="AP850" i="25"/>
  <c r="AQ847" i="25"/>
  <c r="AD827" i="25"/>
  <c r="AP812" i="25"/>
  <c r="AM793" i="25"/>
  <c r="AE786" i="25"/>
  <c r="AQ786" i="25"/>
  <c r="AD858" i="25"/>
  <c r="AF816" i="25"/>
  <c r="AR795" i="25"/>
  <c r="AQ840" i="25"/>
  <c r="AN829" i="25"/>
  <c r="AE816" i="25"/>
  <c r="AO812" i="25"/>
  <c r="AQ861" i="25"/>
  <c r="AO823" i="25"/>
  <c r="AR836" i="25"/>
  <c r="AM812" i="25"/>
  <c r="AP843" i="25"/>
  <c r="AD820" i="25"/>
  <c r="AF807" i="25"/>
  <c r="AQ803" i="25"/>
  <c r="AO803" i="25"/>
  <c r="AQ816" i="25"/>
  <c r="AF784" i="25"/>
  <c r="AO789" i="25"/>
  <c r="AQ789" i="25"/>
  <c r="AQ809" i="25"/>
  <c r="AE808" i="25"/>
  <c r="AD749" i="25"/>
  <c r="AP763" i="25"/>
  <c r="AO765" i="25"/>
  <c r="AQ754" i="25"/>
  <c r="AR775" i="25"/>
  <c r="AE751" i="25"/>
  <c r="AR756" i="25"/>
  <c r="AE752" i="25"/>
  <c r="AP785" i="25"/>
  <c r="AO777" i="25"/>
  <c r="AR765" i="25"/>
  <c r="AN733" i="25"/>
  <c r="AD755" i="25"/>
  <c r="AE741" i="25"/>
  <c r="AQ741" i="25"/>
  <c r="AM748" i="25"/>
  <c r="AN743" i="25"/>
  <c r="AE757" i="25"/>
  <c r="AP725" i="25"/>
  <c r="AQ731" i="25"/>
  <c r="AR698" i="25"/>
  <c r="AF698" i="25"/>
  <c r="AN748" i="25"/>
  <c r="AN704" i="25"/>
  <c r="AR722" i="25"/>
  <c r="AQ704" i="25"/>
  <c r="AE691" i="25"/>
  <c r="AD691" i="25"/>
  <c r="AM719" i="25"/>
  <c r="AF714" i="25"/>
  <c r="AE727" i="25"/>
  <c r="AR708" i="25"/>
  <c r="AO682" i="25"/>
  <c r="AF676" i="25"/>
  <c r="AE634" i="25"/>
  <c r="AP671" i="25"/>
  <c r="AN656" i="25"/>
  <c r="AE628" i="25"/>
  <c r="AE619" i="25"/>
  <c r="AR588" i="25"/>
  <c r="AF588" i="25"/>
  <c r="AR665" i="25"/>
  <c r="AP658" i="25"/>
  <c r="AQ693" i="25"/>
  <c r="AM693" i="25"/>
  <c r="AE661" i="25"/>
  <c r="AN625" i="25"/>
  <c r="AE625" i="25"/>
  <c r="AE679" i="25"/>
  <c r="AM679" i="25"/>
  <c r="AO635" i="25"/>
  <c r="AP649" i="25"/>
  <c r="AE629" i="25"/>
  <c r="AF617" i="25"/>
  <c r="AQ601" i="25"/>
  <c r="AR598" i="25"/>
  <c r="AP627" i="25"/>
  <c r="AN645" i="25"/>
  <c r="AF626" i="25"/>
  <c r="AR616" i="25"/>
  <c r="AN643" i="25"/>
  <c r="AQ609" i="25"/>
  <c r="AO625" i="25"/>
  <c r="AD620" i="25"/>
  <c r="AP609" i="25"/>
  <c r="AQ596" i="25"/>
  <c r="AO581" i="25"/>
  <c r="AM622" i="25"/>
  <c r="AD612" i="25"/>
  <c r="AO579" i="25"/>
  <c r="AM615" i="25"/>
  <c r="AN607" i="25"/>
  <c r="AP602" i="25"/>
  <c r="AQ600" i="25"/>
  <c r="AF590" i="25"/>
  <c r="AR614" i="25"/>
  <c r="AP610" i="25"/>
  <c r="AF593" i="25"/>
  <c r="AF591" i="25"/>
  <c r="AR574" i="25"/>
  <c r="AF574" i="25"/>
  <c r="AQ558" i="25"/>
  <c r="AE487" i="25"/>
  <c r="AQ487" i="25"/>
  <c r="AQ550" i="25"/>
  <c r="AD530" i="25"/>
  <c r="AP519" i="25"/>
  <c r="AO502" i="25"/>
  <c r="AQ592" i="25"/>
  <c r="AM550" i="25"/>
  <c r="AE542" i="25"/>
  <c r="AN528" i="25"/>
  <c r="AP518" i="25"/>
  <c r="AO516" i="25"/>
  <c r="AD503" i="25"/>
  <c r="AP469" i="25"/>
  <c r="AF429" i="25"/>
  <c r="AR408" i="25"/>
  <c r="AF408" i="25"/>
  <c r="AN557" i="25"/>
  <c r="AO543" i="25"/>
  <c r="AD534" i="25"/>
  <c r="AD563" i="25"/>
  <c r="AN538" i="25"/>
  <c r="AQ531" i="25"/>
  <c r="AQ544" i="25"/>
  <c r="AQ536" i="25"/>
  <c r="AR572" i="25"/>
  <c r="AM535" i="25"/>
  <c r="AQ433" i="25"/>
  <c r="AE433" i="25"/>
  <c r="AR519" i="25"/>
  <c r="AM494" i="25"/>
  <c r="AQ485" i="25"/>
  <c r="AR478" i="25"/>
  <c r="AQ539" i="25"/>
  <c r="AO482" i="25"/>
  <c r="AQ479" i="25"/>
  <c r="AE443" i="25"/>
  <c r="AQ443" i="25"/>
  <c r="AN473" i="25"/>
  <c r="AD448" i="25"/>
  <c r="AR414" i="25"/>
  <c r="AE460" i="25"/>
  <c r="AR530" i="25"/>
  <c r="AP513" i="25"/>
  <c r="AF455" i="25"/>
  <c r="AO535" i="25"/>
  <c r="AN465" i="25"/>
  <c r="AD385" i="25"/>
  <c r="AQ509" i="25"/>
  <c r="AN509" i="25"/>
  <c r="AR476" i="25"/>
  <c r="AE449" i="25"/>
  <c r="AQ450" i="25"/>
  <c r="AR410" i="25"/>
  <c r="AQ470" i="25"/>
  <c r="AQ436" i="25"/>
  <c r="AF431" i="25"/>
  <c r="AP470" i="25"/>
  <c r="AD447" i="25"/>
  <c r="AQ419" i="25"/>
  <c r="AQ407" i="25"/>
  <c r="AE334" i="25"/>
  <c r="AQ410" i="25"/>
  <c r="AR429" i="25"/>
  <c r="AF424" i="25"/>
  <c r="AF397" i="25"/>
  <c r="AQ378" i="25"/>
  <c r="AE378" i="25"/>
  <c r="AD364" i="25"/>
  <c r="AP442" i="25"/>
  <c r="AR390" i="25"/>
  <c r="AO382" i="25"/>
  <c r="AE348" i="25"/>
  <c r="AF291" i="25"/>
  <c r="AR291" i="25"/>
  <c r="AR405" i="25"/>
  <c r="AN374" i="25"/>
  <c r="AF395" i="25"/>
  <c r="AP395" i="25"/>
  <c r="AE409" i="25"/>
  <c r="AF409" i="25"/>
  <c r="AP400" i="25"/>
  <c r="AD327" i="25"/>
  <c r="AR267" i="25"/>
  <c r="AF267" i="25"/>
  <c r="AR371" i="25"/>
  <c r="AD370" i="25"/>
  <c r="AD331" i="25"/>
  <c r="AP402" i="25"/>
  <c r="AQ375" i="25"/>
  <c r="AN366" i="25"/>
  <c r="AQ330" i="25"/>
  <c r="AP403" i="25"/>
  <c r="AD338" i="25"/>
  <c r="AE314" i="25"/>
  <c r="AE218" i="25"/>
  <c r="AQ218" i="25"/>
  <c r="AP471" i="25"/>
  <c r="AR312" i="25"/>
  <c r="AQ301" i="25"/>
  <c r="AR289" i="25"/>
  <c r="AR368" i="25"/>
  <c r="AM354" i="25"/>
  <c r="AO323" i="25"/>
  <c r="AR316" i="25"/>
  <c r="AN302" i="25"/>
  <c r="AR298" i="25"/>
  <c r="AF255" i="25"/>
  <c r="AE239" i="25"/>
  <c r="AO236" i="25"/>
  <c r="AQ266" i="25"/>
  <c r="AE266" i="25"/>
  <c r="AD257" i="25"/>
  <c r="AF225" i="25"/>
  <c r="AP337" i="25"/>
  <c r="AD281" i="25"/>
  <c r="AE197" i="25"/>
  <c r="AD189" i="25"/>
  <c r="AP189" i="25"/>
  <c r="AQ173" i="25"/>
  <c r="AE173" i="25"/>
  <c r="AQ165" i="25"/>
  <c r="AE165" i="25"/>
  <c r="AQ440" i="25"/>
  <c r="AP360" i="25"/>
  <c r="AO268" i="25"/>
  <c r="AD265" i="25"/>
  <c r="AR243" i="25"/>
  <c r="AP239" i="25"/>
  <c r="AF364" i="25"/>
  <c r="AQ304" i="25"/>
  <c r="AO278" i="25"/>
  <c r="AN257" i="25"/>
  <c r="AM255" i="25"/>
  <c r="AP407" i="25"/>
  <c r="AP280" i="25"/>
  <c r="AM244" i="25"/>
  <c r="AR391" i="25"/>
  <c r="AM351" i="25"/>
  <c r="AR308" i="25"/>
  <c r="AD263" i="25"/>
  <c r="AD184" i="25"/>
  <c r="AP184" i="25"/>
  <c r="AQ333" i="25"/>
  <c r="AR203" i="25"/>
  <c r="AE154" i="25"/>
  <c r="AQ91" i="25"/>
  <c r="AR80" i="25"/>
  <c r="AQ78" i="25"/>
  <c r="AR61" i="25"/>
  <c r="AR256" i="25"/>
  <c r="AM211" i="25"/>
  <c r="AD211" i="25"/>
  <c r="AN203" i="25"/>
  <c r="AR199" i="25"/>
  <c r="AQ177" i="25"/>
  <c r="AN132" i="25"/>
  <c r="AQ116" i="25"/>
  <c r="AQ92" i="25"/>
  <c r="AP80" i="25"/>
  <c r="AR323" i="25"/>
  <c r="AN221" i="25"/>
  <c r="AR181" i="25"/>
  <c r="AF149" i="25"/>
  <c r="AN126" i="25"/>
  <c r="AN123" i="25"/>
  <c r="AD136" i="25"/>
  <c r="AF57" i="25"/>
  <c r="AR57" i="25"/>
  <c r="AQ16" i="25"/>
  <c r="AQ210" i="25"/>
  <c r="AO193" i="25"/>
  <c r="AQ115" i="25"/>
  <c r="AD112" i="25"/>
  <c r="AN295" i="25"/>
  <c r="AR252" i="25"/>
  <c r="AR212" i="25"/>
  <c r="AM161" i="25"/>
  <c r="AD145" i="25"/>
  <c r="AE105" i="25"/>
  <c r="AP71" i="25"/>
  <c r="AQ239" i="25"/>
  <c r="AF229" i="25"/>
  <c r="AN199" i="25"/>
  <c r="AO195" i="25"/>
  <c r="AR162" i="25"/>
  <c r="AN138" i="25"/>
  <c r="AN85" i="25"/>
  <c r="AO58" i="25"/>
  <c r="AM176" i="25"/>
  <c r="AP140" i="25"/>
  <c r="AD140" i="25"/>
  <c r="AD96" i="25"/>
  <c r="AM90" i="25"/>
  <c r="AD90" i="25"/>
  <c r="AN87" i="25"/>
  <c r="AF67" i="25"/>
  <c r="AR67" i="25"/>
  <c r="AF58" i="25"/>
  <c r="AR58" i="25"/>
  <c r="AP24" i="25"/>
  <c r="AQ17" i="25"/>
  <c r="AE7" i="25"/>
  <c r="AQ7" i="25"/>
  <c r="AD196" i="25"/>
  <c r="AR101" i="25"/>
  <c r="AQ166" i="25"/>
  <c r="AR121" i="25"/>
  <c r="AD34" i="25"/>
  <c r="AP185" i="25"/>
  <c r="AQ131" i="25"/>
  <c r="AO40" i="25"/>
  <c r="AP31" i="25"/>
  <c r="AP183" i="25"/>
  <c r="AR112" i="25"/>
  <c r="AD81" i="25"/>
  <c r="AQ53" i="25"/>
  <c r="AD53" i="25"/>
  <c r="AO39" i="25"/>
  <c r="AN29" i="25"/>
  <c r="AR175" i="25"/>
  <c r="AQ60" i="25"/>
  <c r="AD32" i="25"/>
  <c r="AR129" i="25"/>
  <c r="AO26" i="25"/>
  <c r="AO10" i="25"/>
  <c r="AQ179" i="25"/>
  <c r="AP33" i="25"/>
  <c r="AM27" i="25"/>
  <c r="AP13" i="25"/>
  <c r="AR34" i="25"/>
  <c r="AR993" i="25"/>
  <c r="AF993" i="25"/>
  <c r="AQ1003" i="25"/>
  <c r="AF1004" i="25"/>
  <c r="AR999" i="25"/>
  <c r="AD992" i="25"/>
  <c r="AQ993" i="25"/>
  <c r="AP990" i="25"/>
  <c r="AQ989" i="25"/>
  <c r="AP979" i="25"/>
  <c r="AF982" i="25"/>
  <c r="AQ981" i="25"/>
  <c r="AF973" i="25"/>
  <c r="AF978" i="25"/>
  <c r="AO973" i="25"/>
  <c r="AE954" i="25"/>
  <c r="AE948" i="25"/>
  <c r="AP965" i="25"/>
  <c r="AF967" i="25"/>
  <c r="AF964" i="25"/>
  <c r="AP966" i="25"/>
  <c r="AQ965" i="25"/>
  <c r="AO905" i="25"/>
  <c r="AP896" i="25"/>
  <c r="AR946" i="25"/>
  <c r="AR920" i="25"/>
  <c r="AD909" i="25"/>
  <c r="AM909" i="25"/>
  <c r="AM901" i="25"/>
  <c r="AD950" i="25"/>
  <c r="AP950" i="25"/>
  <c r="AF902" i="25"/>
  <c r="AO899" i="25"/>
  <c r="AP958" i="25"/>
  <c r="AQ938" i="25"/>
  <c r="AM927" i="25"/>
  <c r="AQ918" i="25"/>
  <c r="AN896" i="25"/>
  <c r="AN940" i="25"/>
  <c r="AR930" i="25"/>
  <c r="AE894" i="25"/>
  <c r="AF888" i="25"/>
  <c r="AE837" i="25"/>
  <c r="AQ837" i="25"/>
  <c r="AO867" i="25"/>
  <c r="AQ771" i="25"/>
  <c r="AE771" i="25"/>
  <c r="AR713" i="25"/>
  <c r="AF713" i="25"/>
  <c r="AP904" i="25"/>
  <c r="AF892" i="25"/>
  <c r="AO921" i="25"/>
  <c r="AE884" i="25"/>
  <c r="AP879" i="25"/>
  <c r="AN833" i="25"/>
  <c r="AE833" i="25"/>
  <c r="AF875" i="25"/>
  <c r="AN869" i="25"/>
  <c r="AR869" i="25"/>
  <c r="AO848" i="25"/>
  <c r="AR875" i="25"/>
  <c r="AQ932" i="25"/>
  <c r="AP881" i="25"/>
  <c r="AR848" i="25"/>
  <c r="AO887" i="25"/>
  <c r="AM880" i="25"/>
  <c r="AM873" i="25"/>
  <c r="AM942" i="25"/>
  <c r="AD877" i="25"/>
  <c r="AP877" i="25"/>
  <c r="AQ854" i="25"/>
  <c r="AE858" i="25"/>
  <c r="AO818" i="25"/>
  <c r="AO827" i="25"/>
  <c r="AM786" i="25"/>
  <c r="AO858" i="25"/>
  <c r="AO820" i="25"/>
  <c r="AD782" i="25"/>
  <c r="AE840" i="25"/>
  <c r="AE812" i="25"/>
  <c r="AN844" i="25"/>
  <c r="AP823" i="25"/>
  <c r="AQ818" i="25"/>
  <c r="AF865" i="25"/>
  <c r="AE835" i="25"/>
  <c r="AE829" i="25"/>
  <c r="AQ829" i="25"/>
  <c r="AM820" i="25"/>
  <c r="AR822" i="25"/>
  <c r="AM807" i="25"/>
  <c r="AD807" i="25"/>
  <c r="AE805" i="25"/>
  <c r="AQ815" i="25"/>
  <c r="AO780" i="25"/>
  <c r="AF803" i="25"/>
  <c r="AQ811" i="25"/>
  <c r="AF794" i="25"/>
  <c r="AE794" i="25"/>
  <c r="AD791" i="25"/>
  <c r="AP799" i="25"/>
  <c r="AD797" i="25"/>
  <c r="AF776" i="25"/>
  <c r="AP776" i="25"/>
  <c r="AP762" i="25"/>
  <c r="AR751" i="25"/>
  <c r="AE772" i="25"/>
  <c r="AF770" i="25"/>
  <c r="AE766" i="25"/>
  <c r="AF761" i="25"/>
  <c r="AN768" i="25"/>
  <c r="AF764" i="25"/>
  <c r="AN752" i="25"/>
  <c r="AQ751" i="25"/>
  <c r="AR789" i="25"/>
  <c r="AQ787" i="25"/>
  <c r="AF777" i="25"/>
  <c r="AF741" i="25"/>
  <c r="AE762" i="25"/>
  <c r="AM755" i="25"/>
  <c r="AD746" i="25"/>
  <c r="AP746" i="25"/>
  <c r="AQ709" i="25"/>
  <c r="AE750" i="25"/>
  <c r="AE738" i="25"/>
  <c r="AO744" i="25"/>
  <c r="AE729" i="25"/>
  <c r="AF723" i="25"/>
  <c r="AO729" i="25"/>
  <c r="AE717" i="25"/>
  <c r="AN716" i="25"/>
  <c r="AP748" i="25"/>
  <c r="AE722" i="25"/>
  <c r="AQ687" i="25"/>
  <c r="AP716" i="25"/>
  <c r="AF727" i="25"/>
  <c r="AO714" i="25"/>
  <c r="AD702" i="25"/>
  <c r="AO710" i="25"/>
  <c r="AQ710" i="25"/>
  <c r="AO692" i="25"/>
  <c r="AF633" i="25"/>
  <c r="AR633" i="25"/>
  <c r="AR707" i="25"/>
  <c r="AO662" i="25"/>
  <c r="AP714" i="25"/>
  <c r="AD676" i="25"/>
  <c r="AR670" i="25"/>
  <c r="AE658" i="25"/>
  <c r="AQ639" i="25"/>
  <c r="AD667" i="25"/>
  <c r="AF641" i="25"/>
  <c r="AO641" i="25"/>
  <c r="AO658" i="25"/>
  <c r="AN693" i="25"/>
  <c r="AF667" i="25"/>
  <c r="AM661" i="25"/>
  <c r="AR699" i="25"/>
  <c r="AP665" i="25"/>
  <c r="AQ648" i="25"/>
  <c r="AF669" i="25"/>
  <c r="AF629" i="25"/>
  <c r="AQ646" i="25"/>
  <c r="AR682" i="25"/>
  <c r="AM649" i="25"/>
  <c r="AD647" i="25"/>
  <c r="AP591" i="25"/>
  <c r="AM580" i="25"/>
  <c r="AM620" i="25"/>
  <c r="AP596" i="25"/>
  <c r="AF581" i="25"/>
  <c r="AO594" i="25"/>
  <c r="AN590" i="25"/>
  <c r="AQ573" i="25"/>
  <c r="AQ551" i="25"/>
  <c r="AD606" i="25"/>
  <c r="AP585" i="25"/>
  <c r="AQ585" i="25"/>
  <c r="AF615" i="25"/>
  <c r="AO610" i="25"/>
  <c r="AD582" i="25"/>
  <c r="AE577" i="25"/>
  <c r="AQ577" i="25"/>
  <c r="AQ605" i="25"/>
  <c r="AE591" i="25"/>
  <c r="AO585" i="25"/>
  <c r="AP578" i="25"/>
  <c r="AQ546" i="25"/>
  <c r="AO531" i="25"/>
  <c r="AE547" i="25"/>
  <c r="AP530" i="25"/>
  <c r="AR589" i="25"/>
  <c r="AF549" i="25"/>
  <c r="AD537" i="25"/>
  <c r="AP535" i="25"/>
  <c r="AD516" i="25"/>
  <c r="AO469" i="25"/>
  <c r="AN563" i="25"/>
  <c r="AM508" i="25"/>
  <c r="AM556" i="25"/>
  <c r="AP552" i="25"/>
  <c r="AM530" i="25"/>
  <c r="AF516" i="25"/>
  <c r="AE506" i="25"/>
  <c r="AQ525" i="25"/>
  <c r="AR439" i="25"/>
  <c r="AF439" i="25"/>
  <c r="AQ426" i="25"/>
  <c r="AE426" i="25"/>
  <c r="AR404" i="25"/>
  <c r="AF404" i="25"/>
  <c r="AO484" i="25"/>
  <c r="AO490" i="25"/>
  <c r="AQ484" i="25"/>
  <c r="AF505" i="25"/>
  <c r="AE403" i="25"/>
  <c r="AR527" i="25"/>
  <c r="AE509" i="25"/>
  <c r="AD520" i="25"/>
  <c r="AR505" i="25"/>
  <c r="AO493" i="25"/>
  <c r="AQ422" i="25"/>
  <c r="AM455" i="25"/>
  <c r="AQ406" i="25"/>
  <c r="AR465" i="25"/>
  <c r="AQ434" i="25"/>
  <c r="AE392" i="25"/>
  <c r="AO466" i="25"/>
  <c r="AF388" i="25"/>
  <c r="AQ413" i="25"/>
  <c r="AM401" i="25"/>
  <c r="AR388" i="25"/>
  <c r="AO378" i="25"/>
  <c r="AD442" i="25"/>
  <c r="AN432" i="25"/>
  <c r="AF357" i="25"/>
  <c r="AR357" i="25"/>
  <c r="AN405" i="25"/>
  <c r="AD374" i="25"/>
  <c r="AD367" i="25"/>
  <c r="AP411" i="25"/>
  <c r="AO395" i="25"/>
  <c r="AR338" i="25"/>
  <c r="AO409" i="25"/>
  <c r="AN409" i="25"/>
  <c r="AE362" i="25"/>
  <c r="AE344" i="25"/>
  <c r="AP332" i="25"/>
  <c r="AP374" i="25"/>
  <c r="AE399" i="25"/>
  <c r="AD368" i="25"/>
  <c r="AP356" i="25"/>
  <c r="AD345" i="25"/>
  <c r="AP345" i="25"/>
  <c r="AM405" i="25"/>
  <c r="AE386" i="25"/>
  <c r="AQ282" i="25"/>
  <c r="AM421" i="25"/>
  <c r="AP421" i="25"/>
  <c r="AO361" i="25"/>
  <c r="AP342" i="25"/>
  <c r="AQ303" i="25"/>
  <c r="AD294" i="25"/>
  <c r="AP340" i="25"/>
  <c r="AQ339" i="25"/>
  <c r="AD318" i="25"/>
  <c r="AD308" i="25"/>
  <c r="AE363" i="25"/>
  <c r="AM265" i="25"/>
  <c r="AR207" i="25"/>
  <c r="AF180" i="25"/>
  <c r="AQ150" i="25"/>
  <c r="AR328" i="25"/>
  <c r="AQ341" i="25"/>
  <c r="AM337" i="25"/>
  <c r="AO292" i="25"/>
  <c r="AM274" i="25"/>
  <c r="AE230" i="25"/>
  <c r="AQ230" i="25"/>
  <c r="AR375" i="25"/>
  <c r="AM316" i="25"/>
  <c r="AM290" i="25"/>
  <c r="AQ257" i="25"/>
  <c r="AO230" i="25"/>
  <c r="AN207" i="25"/>
  <c r="AQ189" i="25"/>
  <c r="AR321" i="25"/>
  <c r="AQ255" i="25"/>
  <c r="AO214" i="25"/>
  <c r="AP177" i="25"/>
  <c r="AQ248" i="25"/>
  <c r="AO142" i="25"/>
  <c r="AD138" i="25"/>
  <c r="AO80" i="25"/>
  <c r="AP260" i="25"/>
  <c r="AF80" i="25"/>
  <c r="AD199" i="25"/>
  <c r="AR95" i="25"/>
  <c r="AF95" i="25"/>
  <c r="AO92" i="25"/>
  <c r="AQ19" i="25"/>
  <c r="AE19" i="25"/>
  <c r="AM136" i="25"/>
  <c r="AF116" i="25"/>
  <c r="AF248" i="25"/>
  <c r="AF212" i="25"/>
  <c r="AQ142" i="25"/>
  <c r="AP98" i="25"/>
  <c r="AP87" i="25"/>
  <c r="AN229" i="25"/>
  <c r="AO217" i="25"/>
  <c r="AP208" i="25"/>
  <c r="AR163" i="25"/>
  <c r="AR156" i="25"/>
  <c r="AQ129" i="25"/>
  <c r="AE129" i="25"/>
  <c r="AN108" i="25"/>
  <c r="AE96" i="25"/>
  <c r="AE85" i="25"/>
  <c r="AF70" i="25"/>
  <c r="AR64" i="25"/>
  <c r="AR216" i="25"/>
  <c r="AM138" i="25"/>
  <c r="AP112" i="25"/>
  <c r="AN98" i="25"/>
  <c r="AE87" i="25"/>
  <c r="AN71" i="25"/>
  <c r="AQ64" i="25"/>
  <c r="AP43" i="25"/>
  <c r="AD43" i="25"/>
  <c r="AD14" i="25"/>
  <c r="AP14" i="25"/>
  <c r="AM37" i="25"/>
  <c r="AP117" i="25"/>
  <c r="AM88" i="25"/>
  <c r="AO102" i="25"/>
  <c r="AO77" i="25"/>
  <c r="AQ48" i="25"/>
  <c r="AQ174" i="25"/>
  <c r="AQ59" i="25"/>
  <c r="AP188" i="25"/>
  <c r="AQ58" i="25"/>
  <c r="AF26" i="25"/>
  <c r="AR93" i="25"/>
  <c r="AR226" i="25"/>
  <c r="AP137" i="25"/>
  <c r="AP70" i="25"/>
  <c r="AF984" i="25"/>
  <c r="AF972" i="25"/>
  <c r="AR972" i="25"/>
  <c r="AF855" i="25"/>
  <c r="AR855" i="25"/>
  <c r="AP847" i="25"/>
  <c r="AD847" i="25"/>
  <c r="AE802" i="25"/>
  <c r="AQ802" i="25"/>
  <c r="AQ913" i="25"/>
  <c r="AP906" i="25"/>
  <c r="AD934" i="25"/>
  <c r="AD871" i="25"/>
  <c r="AM928" i="25"/>
  <c r="AN912" i="25"/>
  <c r="AO830" i="25"/>
  <c r="AQ836" i="25"/>
  <c r="AN831" i="25"/>
  <c r="AO770" i="25"/>
  <c r="AO754" i="25"/>
  <c r="AN785" i="25"/>
  <c r="AE694" i="25"/>
  <c r="AQ694" i="25"/>
  <c r="AF743" i="25"/>
  <c r="AF748" i="25"/>
  <c r="AE724" i="25"/>
  <c r="AO621" i="25"/>
  <c r="AF621" i="25"/>
  <c r="AR603" i="25"/>
  <c r="AF603" i="25"/>
  <c r="AE568" i="25"/>
  <c r="AQ568" i="25"/>
  <c r="AR645" i="25"/>
  <c r="AR643" i="25"/>
  <c r="AD586" i="25"/>
  <c r="AQ540" i="25"/>
  <c r="AE540" i="25"/>
  <c r="AE488" i="25"/>
  <c r="AQ488" i="25"/>
  <c r="AR600" i="25"/>
  <c r="AD549" i="25"/>
  <c r="AP549" i="25"/>
  <c r="AR463" i="25"/>
  <c r="AF463" i="25"/>
  <c r="AE438" i="25"/>
  <c r="AQ438" i="25"/>
  <c r="AE427" i="25"/>
  <c r="AQ427" i="25"/>
  <c r="AQ563" i="25"/>
  <c r="AM538" i="25"/>
  <c r="AM506" i="25"/>
  <c r="AE451" i="25"/>
  <c r="AQ451" i="25"/>
  <c r="AF446" i="25"/>
  <c r="AP528" i="25"/>
  <c r="AE425" i="25"/>
  <c r="AQ425" i="25"/>
  <c r="AQ523" i="25"/>
  <c r="AF480" i="25"/>
  <c r="AR480" i="25"/>
  <c r="AE493" i="25"/>
  <c r="AP476" i="25"/>
  <c r="AE475" i="25"/>
  <c r="AO446" i="25"/>
  <c r="AM325" i="25"/>
  <c r="AD325" i="25"/>
  <c r="AO449" i="25"/>
  <c r="AM345" i="25"/>
  <c r="AF224" i="25"/>
  <c r="AR224" i="25"/>
  <c r="AQ355" i="25"/>
  <c r="AP246" i="25"/>
  <c r="AD246" i="25"/>
  <c r="AP259" i="25"/>
  <c r="AM252" i="25"/>
  <c r="AQ305" i="25"/>
  <c r="AN290" i="25"/>
  <c r="AR343" i="25"/>
  <c r="AO276" i="25"/>
  <c r="AD223" i="25"/>
  <c r="AM223" i="25"/>
  <c r="AF194" i="25"/>
  <c r="AR194" i="25"/>
  <c r="AQ170" i="25"/>
  <c r="AE170" i="25"/>
  <c r="AR275" i="25"/>
  <c r="AR309" i="25"/>
  <c r="AP113" i="25"/>
  <c r="AD113" i="25"/>
  <c r="AF92" i="25"/>
  <c r="AQ66" i="25"/>
  <c r="AE66" i="25"/>
  <c r="AQ6" i="25"/>
  <c r="AE6" i="25"/>
  <c r="AR245" i="25"/>
  <c r="AE223" i="25"/>
  <c r="AF108" i="25"/>
  <c r="AD286" i="25"/>
  <c r="AP243" i="25"/>
  <c r="AO136" i="25"/>
  <c r="AQ106" i="25"/>
  <c r="AR262" i="25"/>
  <c r="AR161" i="25"/>
  <c r="AP151" i="25"/>
  <c r="AD151" i="25"/>
  <c r="AM145" i="25"/>
  <c r="AR130" i="25"/>
  <c r="AF130" i="25"/>
  <c r="AM116" i="25"/>
  <c r="AM105" i="25"/>
  <c r="AE98" i="25"/>
  <c r="AE71" i="25"/>
  <c r="AP54" i="25"/>
  <c r="AD54" i="25"/>
  <c r="AR49" i="25"/>
  <c r="AF49" i="25"/>
  <c r="AR126" i="25"/>
  <c r="AN90" i="25"/>
  <c r="AQ49" i="25"/>
  <c r="AR116" i="25"/>
  <c r="AR51" i="25"/>
  <c r="AQ46" i="25"/>
  <c r="AQ164" i="25"/>
  <c r="AQ72" i="25"/>
  <c r="AN26" i="25"/>
  <c r="AP210" i="25"/>
  <c r="AR131" i="25"/>
  <c r="AF85" i="25"/>
  <c r="AO23" i="25"/>
  <c r="AE26" i="25"/>
  <c r="AR28" i="25"/>
  <c r="AP17" i="25"/>
  <c r="AR26" i="25"/>
  <c r="AQ1001" i="25"/>
  <c r="AE994" i="25"/>
  <c r="AQ994" i="25"/>
  <c r="AN988" i="25"/>
  <c r="AE988" i="25"/>
  <c r="AF992" i="25"/>
  <c r="AM990" i="25"/>
  <c r="AN932" i="25"/>
  <c r="AE966" i="25"/>
  <c r="AR965" i="25"/>
  <c r="AR959" i="25"/>
  <c r="AQ936" i="25"/>
  <c r="AD944" i="25"/>
  <c r="AF907" i="25"/>
  <c r="AR907" i="25"/>
  <c r="AF871" i="25"/>
  <c r="AR871" i="25"/>
  <c r="AM944" i="25"/>
  <c r="AF918" i="25"/>
  <c r="AR918" i="25"/>
  <c r="AF838" i="25"/>
  <c r="AF857" i="25"/>
  <c r="AR857" i="25"/>
  <c r="AE769" i="25"/>
  <c r="AQ769" i="25"/>
  <c r="AQ730" i="25"/>
  <c r="AE730" i="25"/>
  <c r="AE711" i="25"/>
  <c r="AQ711" i="25"/>
  <c r="AQ904" i="25"/>
  <c r="AR885" i="25"/>
  <c r="AP831" i="25"/>
  <c r="AP902" i="25"/>
  <c r="AO874" i="25"/>
  <c r="AF901" i="25"/>
  <c r="AM885" i="25"/>
  <c r="AR880" i="25"/>
  <c r="AD828" i="25"/>
  <c r="AR840" i="25"/>
  <c r="AF923" i="25"/>
  <c r="AM816" i="25"/>
  <c r="AF856" i="25"/>
  <c r="AR809" i="25"/>
  <c r="AF751" i="25"/>
  <c r="AQ792" i="25"/>
  <c r="AD770" i="25"/>
  <c r="AE725" i="25"/>
  <c r="AR731" i="25"/>
  <c r="AR748" i="25"/>
  <c r="AO748" i="25"/>
  <c r="AO738" i="25"/>
  <c r="AR736" i="25"/>
  <c r="AM704" i="25"/>
  <c r="AF724" i="25"/>
  <c r="AQ685" i="25"/>
  <c r="AR668" i="25"/>
  <c r="AF668" i="25"/>
  <c r="AR654" i="25"/>
  <c r="AF654" i="25"/>
  <c r="AQ624" i="25"/>
  <c r="AE624" i="25"/>
  <c r="AF703" i="25"/>
  <c r="AR673" i="25"/>
  <c r="AD715" i="25"/>
  <c r="AR647" i="25"/>
  <c r="AM638" i="25"/>
  <c r="AD632" i="25"/>
  <c r="AR582" i="25"/>
  <c r="AD595" i="25"/>
  <c r="AE597" i="25"/>
  <c r="AQ597" i="25"/>
  <c r="AD529" i="25"/>
  <c r="AP521" i="25"/>
  <c r="AD483" i="25"/>
  <c r="AQ620" i="25"/>
  <c r="AN567" i="25"/>
  <c r="AN527" i="25"/>
  <c r="AE462" i="25"/>
  <c r="AQ462" i="25"/>
  <c r="AP494" i="25"/>
  <c r="AN501" i="25"/>
  <c r="AQ482" i="25"/>
  <c r="AQ503" i="25"/>
  <c r="AN455" i="25"/>
  <c r="AO476" i="25"/>
  <c r="AN475" i="25"/>
  <c r="AM406" i="25"/>
  <c r="AR432" i="25"/>
  <c r="AM418" i="25"/>
  <c r="AP459" i="25"/>
  <c r="AD389" i="25"/>
  <c r="AP389" i="25"/>
  <c r="AE405" i="25"/>
  <c r="AO411" i="25"/>
  <c r="AQ384" i="25"/>
  <c r="AM377" i="25"/>
  <c r="AD421" i="25"/>
  <c r="AQ393" i="25"/>
  <c r="AF361" i="25"/>
  <c r="AR350" i="25"/>
  <c r="AF350" i="25"/>
  <c r="AP465" i="25"/>
  <c r="AQ383" i="25"/>
  <c r="AO360" i="25"/>
  <c r="AE252" i="25"/>
  <c r="AD255" i="25"/>
  <c r="AN252" i="25"/>
  <c r="AN363" i="25"/>
  <c r="AN338" i="25"/>
  <c r="AP242" i="25"/>
  <c r="AR396" i="25"/>
  <c r="AP317" i="25"/>
  <c r="AP358" i="25"/>
  <c r="AD279" i="25"/>
  <c r="AM298" i="25"/>
  <c r="AR178" i="25"/>
  <c r="AD150" i="25"/>
  <c r="AP150" i="25"/>
  <c r="AD139" i="25"/>
  <c r="AP139" i="25"/>
  <c r="AD154" i="25"/>
  <c r="AQ133" i="25"/>
  <c r="AE133" i="25"/>
  <c r="AM154" i="25"/>
  <c r="AQ55" i="25"/>
  <c r="AE55" i="25"/>
  <c r="AD15" i="25"/>
  <c r="AP15" i="25"/>
  <c r="AN279" i="25"/>
  <c r="AO138" i="25"/>
  <c r="AP123" i="25"/>
  <c r="AO108" i="25"/>
  <c r="AP73" i="25"/>
  <c r="AQ229" i="25"/>
  <c r="AN156" i="25"/>
  <c r="AE146" i="25"/>
  <c r="AP107" i="25"/>
  <c r="AP99" i="25"/>
  <c r="AD94" i="25"/>
  <c r="AO87" i="25"/>
  <c r="AM83" i="25"/>
  <c r="AM68" i="25"/>
  <c r="AO60" i="25"/>
  <c r="AO47" i="25"/>
  <c r="AO297" i="25"/>
  <c r="AO216" i="25"/>
  <c r="AR204" i="25"/>
  <c r="AO75" i="25"/>
  <c r="AF60" i="25"/>
  <c r="AR60" i="25"/>
  <c r="AR45" i="25"/>
  <c r="AF45" i="25"/>
  <c r="AD16" i="25"/>
  <c r="AP16" i="25"/>
  <c r="AQ171" i="25"/>
  <c r="AQ152" i="25"/>
  <c r="AP91" i="25"/>
  <c r="AP41" i="25"/>
  <c r="AF40" i="25"/>
  <c r="AQ62" i="25"/>
  <c r="AM53" i="25"/>
  <c r="AF39" i="25"/>
  <c r="AO25" i="25"/>
  <c r="AQ50" i="25"/>
  <c r="AD38" i="25"/>
  <c r="AN32" i="25"/>
  <c r="AQ120" i="25"/>
  <c r="AN201" i="25"/>
  <c r="AN84" i="25"/>
  <c r="AP191" i="25"/>
  <c r="AD30" i="25"/>
  <c r="AE12" i="25"/>
  <c r="AE997" i="25"/>
  <c r="AQ997" i="25"/>
  <c r="AR996" i="25"/>
  <c r="AQ999" i="25"/>
  <c r="AR1001" i="25"/>
  <c r="AR995" i="25"/>
  <c r="AR1003" i="25"/>
  <c r="AN990" i="25"/>
  <c r="AE992" i="25"/>
  <c r="AO990" i="25"/>
  <c r="AN977" i="25"/>
  <c r="AP984" i="25"/>
  <c r="AR984" i="25"/>
  <c r="AF985" i="25"/>
  <c r="AE975" i="25"/>
  <c r="AQ975" i="25"/>
  <c r="AN979" i="25"/>
  <c r="AD976" i="25"/>
  <c r="AP976" i="25"/>
  <c r="AQ978" i="25"/>
  <c r="AR978" i="25"/>
  <c r="AD978" i="25"/>
  <c r="AN961" i="25"/>
  <c r="AE956" i="25"/>
  <c r="AQ948" i="25"/>
  <c r="AO934" i="25"/>
  <c r="AE934" i="25"/>
  <c r="AQ969" i="25"/>
  <c r="AQ853" i="25"/>
  <c r="AE853" i="25"/>
  <c r="AQ866" i="25"/>
  <c r="AE866" i="25"/>
  <c r="AE813" i="25"/>
  <c r="AQ813" i="25"/>
  <c r="AO946" i="25"/>
  <c r="AQ933" i="25"/>
  <c r="AQ915" i="25"/>
  <c r="AP914" i="25"/>
  <c r="AF909" i="25"/>
  <c r="AE907" i="25"/>
  <c r="AR961" i="25"/>
  <c r="AM950" i="25"/>
  <c r="AQ958" i="25"/>
  <c r="AE930" i="25"/>
  <c r="AF894" i="25"/>
  <c r="AF886" i="25"/>
  <c r="AN852" i="25"/>
  <c r="AP931" i="25"/>
  <c r="AD856" i="25"/>
  <c r="AP856" i="25"/>
  <c r="AO838" i="25"/>
  <c r="AR921" i="25"/>
  <c r="AF906" i="25"/>
  <c r="AD884" i="25"/>
  <c r="AR929" i="25"/>
  <c r="AP875" i="25"/>
  <c r="AE916" i="25"/>
  <c r="AN928" i="25"/>
  <c r="AE928" i="25"/>
  <c r="AR909" i="25"/>
  <c r="AD844" i="25"/>
  <c r="AQ882" i="25"/>
  <c r="AQ878" i="25"/>
  <c r="AQ950" i="25"/>
  <c r="AO854" i="25"/>
  <c r="AD830" i="25"/>
  <c r="AM830" i="25"/>
  <c r="AF883" i="25"/>
  <c r="AP828" i="25"/>
  <c r="AN814" i="25"/>
  <c r="AE850" i="25"/>
  <c r="AQ860" i="25"/>
  <c r="AR858" i="25"/>
  <c r="AN823" i="25"/>
  <c r="AF812" i="25"/>
  <c r="AR778" i="25"/>
  <c r="AQ911" i="25"/>
  <c r="AD816" i="25"/>
  <c r="AN923" i="25"/>
  <c r="AP923" i="25"/>
  <c r="AO923" i="25"/>
  <c r="AN850" i="25"/>
  <c r="AM825" i="25"/>
  <c r="AD786" i="25"/>
  <c r="AR782" i="25"/>
  <c r="AP853" i="25"/>
  <c r="AP829" i="25"/>
  <c r="AE801" i="25"/>
  <c r="AR801" i="25"/>
  <c r="AP792" i="25"/>
  <c r="AQ830" i="25"/>
  <c r="AD805" i="25"/>
  <c r="AM794" i="25"/>
  <c r="AQ828" i="25"/>
  <c r="AE798" i="25"/>
  <c r="AQ776" i="25"/>
  <c r="AQ745" i="25"/>
  <c r="AQ765" i="25"/>
  <c r="AR788" i="25"/>
  <c r="AQ746" i="25"/>
  <c r="AO706" i="25"/>
  <c r="AD759" i="25"/>
  <c r="AO752" i="25"/>
  <c r="AR752" i="25"/>
  <c r="AM751" i="25"/>
  <c r="AO787" i="25"/>
  <c r="AE785" i="25"/>
  <c r="AP777" i="25"/>
  <c r="AD778" i="25"/>
  <c r="AP765" i="25"/>
  <c r="AQ755" i="25"/>
  <c r="AD703" i="25"/>
  <c r="AM703" i="25"/>
  <c r="AQ770" i="25"/>
  <c r="AR763" i="25"/>
  <c r="AP733" i="25"/>
  <c r="AQ747" i="25"/>
  <c r="AN725" i="25"/>
  <c r="AR777" i="25"/>
  <c r="AF744" i="25"/>
  <c r="AR732" i="25"/>
  <c r="AQ683" i="25"/>
  <c r="AF734" i="25"/>
  <c r="AP707" i="25"/>
  <c r="AD722" i="25"/>
  <c r="AR704" i="25"/>
  <c r="AR723" i="25"/>
  <c r="AO721" i="25"/>
  <c r="AR697" i="25"/>
  <c r="AN720" i="25"/>
  <c r="AD710" i="25"/>
  <c r="AR700" i="25"/>
  <c r="AP682" i="25"/>
  <c r="AF658" i="25"/>
  <c r="AR680" i="25"/>
  <c r="AO670" i="25"/>
  <c r="AD670" i="25"/>
  <c r="AM670" i="25"/>
  <c r="AN619" i="25"/>
  <c r="AN658" i="25"/>
  <c r="AM665" i="25"/>
  <c r="AQ662" i="25"/>
  <c r="AE662" i="25"/>
  <c r="AO655" i="25"/>
  <c r="AR604" i="25"/>
  <c r="AF604" i="25"/>
  <c r="AO671" i="25"/>
  <c r="AP667" i="25"/>
  <c r="AO657" i="25"/>
  <c r="AR693" i="25"/>
  <c r="AQ661" i="25"/>
  <c r="AE667" i="25"/>
  <c r="AE653" i="25"/>
  <c r="AD623" i="25"/>
  <c r="AM623" i="25"/>
  <c r="AF548" i="25"/>
  <c r="AR548" i="25"/>
  <c r="AP691" i="25"/>
  <c r="AM637" i="25"/>
  <c r="AP636" i="25"/>
  <c r="AQ667" i="25"/>
  <c r="AQ580" i="25"/>
  <c r="AQ681" i="25"/>
  <c r="AE632" i="25"/>
  <c r="AP640" i="25"/>
  <c r="AR619" i="25"/>
  <c r="AO576" i="25"/>
  <c r="AR660" i="25"/>
  <c r="AE623" i="25"/>
  <c r="AQ612" i="25"/>
  <c r="AF594" i="25"/>
  <c r="AQ622" i="25"/>
  <c r="AR606" i="25"/>
  <c r="AD561" i="25"/>
  <c r="AP561" i="25"/>
  <c r="AR474" i="25"/>
  <c r="AF474" i="25"/>
  <c r="AQ590" i="25"/>
  <c r="AM586" i="25"/>
  <c r="AN581" i="25"/>
  <c r="AM606" i="25"/>
  <c r="AO606" i="25"/>
  <c r="AP616" i="25"/>
  <c r="AO555" i="25"/>
  <c r="AD560" i="25"/>
  <c r="AP550" i="25"/>
  <c r="AR545" i="25"/>
  <c r="AE593" i="25"/>
  <c r="AQ549" i="25"/>
  <c r="AP597" i="25"/>
  <c r="AD539" i="25"/>
  <c r="AM534" i="25"/>
  <c r="AE528" i="25"/>
  <c r="AN554" i="25"/>
  <c r="AD545" i="25"/>
  <c r="AQ537" i="25"/>
  <c r="AF517" i="25"/>
  <c r="AD512" i="25"/>
  <c r="AE508" i="25"/>
  <c r="AR420" i="25"/>
  <c r="AF420" i="25"/>
  <c r="AE565" i="25"/>
  <c r="AR563" i="25"/>
  <c r="AF525" i="25"/>
  <c r="AR571" i="25"/>
  <c r="AQ570" i="25"/>
  <c r="AR554" i="25"/>
  <c r="AR550" i="25"/>
  <c r="AQ522" i="25"/>
  <c r="AP495" i="25"/>
  <c r="AQ562" i="25"/>
  <c r="AF552" i="25"/>
  <c r="AD498" i="25"/>
  <c r="AP498" i="25"/>
  <c r="AO494" i="25"/>
  <c r="AQ478" i="25"/>
  <c r="AQ465" i="25"/>
  <c r="AO455" i="25"/>
  <c r="AQ517" i="25"/>
  <c r="AN484" i="25"/>
  <c r="AD458" i="25"/>
  <c r="AP522" i="25"/>
  <c r="AQ495" i="25"/>
  <c r="AD417" i="25"/>
  <c r="AE414" i="25"/>
  <c r="AR515" i="25"/>
  <c r="AR460" i="25"/>
  <c r="AR524" i="25"/>
  <c r="AO505" i="25"/>
  <c r="AQ505" i="25"/>
  <c r="AF467" i="25"/>
  <c r="AQ566" i="25"/>
  <c r="AM478" i="25"/>
  <c r="AF471" i="25"/>
  <c r="AR470" i="25"/>
  <c r="AD466" i="25"/>
  <c r="AD455" i="25"/>
  <c r="AM386" i="25"/>
  <c r="AD386" i="25"/>
  <c r="AE376" i="25"/>
  <c r="AP509" i="25"/>
  <c r="AF476" i="25"/>
  <c r="AP475" i="25"/>
  <c r="AE454" i="25"/>
  <c r="AQ435" i="25"/>
  <c r="AD406" i="25"/>
  <c r="AD418" i="25"/>
  <c r="AP387" i="25"/>
  <c r="AE396" i="25"/>
  <c r="AF387" i="25"/>
  <c r="AO365" i="25"/>
  <c r="AR413" i="25"/>
  <c r="AD413" i="25"/>
  <c r="AN393" i="25"/>
  <c r="AP478" i="25"/>
  <c r="AD388" i="25"/>
  <c r="AP448" i="25"/>
  <c r="AM413" i="25"/>
  <c r="AE372" i="25"/>
  <c r="AQ432" i="25"/>
  <c r="AN395" i="25"/>
  <c r="AQ349" i="25"/>
  <c r="AE324" i="25"/>
  <c r="AN394" i="25"/>
  <c r="AN360" i="25"/>
  <c r="AE356" i="25"/>
  <c r="AP346" i="25"/>
  <c r="AE288" i="25"/>
  <c r="AN288" i="25"/>
  <c r="AR250" i="25"/>
  <c r="AF250" i="25"/>
  <c r="AN371" i="25"/>
  <c r="AR370" i="25"/>
  <c r="AF362" i="25"/>
  <c r="AP392" i="25"/>
  <c r="AP359" i="25"/>
  <c r="AM402" i="25"/>
  <c r="AM375" i="25"/>
  <c r="AO375" i="25"/>
  <c r="AQ372" i="25"/>
  <c r="AM333" i="25"/>
  <c r="AN317" i="25"/>
  <c r="AN421" i="25"/>
  <c r="AD300" i="25"/>
  <c r="AM300" i="25"/>
  <c r="AE261" i="25"/>
  <c r="AQ261" i="25"/>
  <c r="AE222" i="25"/>
  <c r="AQ222" i="25"/>
  <c r="AR464" i="25"/>
  <c r="AR378" i="25"/>
  <c r="AQ315" i="25"/>
  <c r="AF312" i="25"/>
  <c r="AO301" i="25"/>
  <c r="AF289" i="25"/>
  <c r="AR331" i="25"/>
  <c r="AE323" i="25"/>
  <c r="AO294" i="25"/>
  <c r="AE275" i="25"/>
  <c r="AF340" i="25"/>
  <c r="AP278" i="25"/>
  <c r="AF276" i="25"/>
  <c r="AR266" i="25"/>
  <c r="AD252" i="25"/>
  <c r="AP204" i="25"/>
  <c r="AQ360" i="25"/>
  <c r="AE306" i="25"/>
  <c r="AM304" i="25"/>
  <c r="AE278" i="25"/>
  <c r="AM257" i="25"/>
  <c r="AE227" i="25"/>
  <c r="AQ184" i="25"/>
  <c r="AE178" i="25"/>
  <c r="AR153" i="25"/>
  <c r="AF153" i="25"/>
  <c r="AR144" i="25"/>
  <c r="AF144" i="25"/>
  <c r="AO242" i="25"/>
  <c r="AN275" i="25"/>
  <c r="AR255" i="25"/>
  <c r="AQ245" i="25"/>
  <c r="AR356" i="25"/>
  <c r="AQ337" i="25"/>
  <c r="AN299" i="25"/>
  <c r="AF284" i="25"/>
  <c r="AR258" i="25"/>
  <c r="AF258" i="25"/>
  <c r="AP237" i="25"/>
  <c r="AE311" i="25"/>
  <c r="AR285" i="25"/>
  <c r="AM259" i="25"/>
  <c r="AD253" i="25"/>
  <c r="AP245" i="25"/>
  <c r="AM219" i="25"/>
  <c r="AD219" i="25"/>
  <c r="AE157" i="25"/>
  <c r="AQ157" i="25"/>
  <c r="AQ119" i="25"/>
  <c r="AE119" i="25"/>
  <c r="AP247" i="25"/>
  <c r="AQ198" i="25"/>
  <c r="AF135" i="25"/>
  <c r="AR92" i="25"/>
  <c r="AQ79" i="25"/>
  <c r="AD73" i="25"/>
  <c r="AP230" i="25"/>
  <c r="AR211" i="25"/>
  <c r="AE177" i="25"/>
  <c r="AN147" i="25"/>
  <c r="AP284" i="25"/>
  <c r="AD182" i="25"/>
  <c r="AQ249" i="25"/>
  <c r="AD181" i="25"/>
  <c r="AD133" i="25"/>
  <c r="AN104" i="25"/>
  <c r="AN91" i="25"/>
  <c r="AD77" i="25"/>
  <c r="AR65" i="25"/>
  <c r="AP42" i="25"/>
  <c r="AD42" i="25"/>
  <c r="AP238" i="25"/>
  <c r="AR210" i="25"/>
  <c r="AE210" i="25"/>
  <c r="AF105" i="25"/>
  <c r="AM79" i="25"/>
  <c r="AP212" i="25"/>
  <c r="AN177" i="25"/>
  <c r="AE138" i="25"/>
  <c r="AE108" i="25"/>
  <c r="AN68" i="25"/>
  <c r="AN300" i="25"/>
  <c r="AP225" i="25"/>
  <c r="AP209" i="25"/>
  <c r="AM203" i="25"/>
  <c r="AE195" i="25"/>
  <c r="AD163" i="25"/>
  <c r="AP156" i="25"/>
  <c r="AD156" i="25"/>
  <c r="AO132" i="25"/>
  <c r="AN116" i="25"/>
  <c r="AN105" i="25"/>
  <c r="AF87" i="25"/>
  <c r="AD63" i="25"/>
  <c r="AP162" i="25"/>
  <c r="AF142" i="25"/>
  <c r="AM108" i="25"/>
  <c r="AR103" i="25"/>
  <c r="AF103" i="25"/>
  <c r="AF100" i="25"/>
  <c r="AD89" i="25"/>
  <c r="AF75" i="25"/>
  <c r="AN70" i="25"/>
  <c r="AQ56" i="25"/>
  <c r="AE56" i="25"/>
  <c r="AQ42" i="25"/>
  <c r="AR81" i="25"/>
  <c r="AM34" i="25"/>
  <c r="AE13" i="25"/>
  <c r="AR110" i="25"/>
  <c r="AD12" i="25"/>
  <c r="AM10" i="25"/>
  <c r="AD28" i="25"/>
  <c r="AF96" i="25"/>
  <c r="AQ61" i="25"/>
  <c r="AE82" i="25"/>
  <c r="AO52" i="25"/>
  <c r="AQ10" i="25"/>
  <c r="AR100" i="25"/>
  <c r="AN69" i="25"/>
  <c r="AR23" i="25"/>
  <c r="AM12" i="25"/>
  <c r="AP127" i="25"/>
  <c r="AF94" i="25"/>
  <c r="AR38" i="25"/>
  <c r="AQ8" i="25"/>
  <c r="AQ18" i="25"/>
  <c r="AO1004" i="25"/>
  <c r="AD983" i="25"/>
  <c r="AM983" i="25"/>
  <c r="AO992" i="25"/>
  <c r="AR990" i="25"/>
  <c r="AP982" i="25"/>
  <c r="AE980" i="25"/>
  <c r="AP973" i="25"/>
  <c r="AM978" i="25"/>
  <c r="AF971" i="25"/>
  <c r="AR971" i="25"/>
  <c r="AE961" i="25"/>
  <c r="AQ961" i="25"/>
  <c r="AQ954" i="25"/>
  <c r="AD965" i="25"/>
  <c r="AM965" i="25"/>
  <c r="AE967" i="25"/>
  <c r="AD969" i="25"/>
  <c r="AQ903" i="25"/>
  <c r="AQ893" i="25"/>
  <c r="AN931" i="25"/>
  <c r="AE908" i="25"/>
  <c r="AD899" i="25"/>
  <c r="AR963" i="25"/>
  <c r="AP908" i="25"/>
  <c r="AQ908" i="25"/>
  <c r="AP940" i="25"/>
  <c r="AO894" i="25"/>
  <c r="AR878" i="25"/>
  <c r="AE859" i="25"/>
  <c r="AN859" i="25"/>
  <c r="AE838" i="25"/>
  <c r="AQ767" i="25"/>
  <c r="AE767" i="25"/>
  <c r="AQ728" i="25"/>
  <c r="AE728" i="25"/>
  <c r="AQ945" i="25"/>
  <c r="AF904" i="25"/>
  <c r="AM875" i="25"/>
  <c r="AP921" i="25"/>
  <c r="AP897" i="25"/>
  <c r="AM869" i="25"/>
  <c r="AM842" i="25"/>
  <c r="AP836" i="25"/>
  <c r="AD928" i="25"/>
  <c r="AQ868" i="25"/>
  <c r="AF848" i="25"/>
  <c r="AD880" i="25"/>
  <c r="AR876" i="25"/>
  <c r="AQ937" i="25"/>
  <c r="AQ892" i="25"/>
  <c r="AE891" i="25"/>
  <c r="AD873" i="25"/>
  <c r="AQ943" i="25"/>
  <c r="AR872" i="25"/>
  <c r="AD854" i="25"/>
  <c r="AO842" i="25"/>
  <c r="AF842" i="25"/>
  <c r="AQ934" i="25"/>
  <c r="AQ883" i="25"/>
  <c r="AD800" i="25"/>
  <c r="AP800" i="25"/>
  <c r="AF820" i="25"/>
  <c r="AD796" i="25"/>
  <c r="AQ832" i="25"/>
  <c r="AQ863" i="25"/>
  <c r="AO840" i="25"/>
  <c r="AP840" i="25"/>
  <c r="AQ839" i="25"/>
  <c r="AE822" i="25"/>
  <c r="AQ823" i="25"/>
  <c r="AE923" i="25"/>
  <c r="AE797" i="25"/>
  <c r="AP835" i="25"/>
  <c r="AR820" i="25"/>
  <c r="AN792" i="25"/>
  <c r="AN809" i="25"/>
  <c r="AP809" i="25"/>
  <c r="AO798" i="25"/>
  <c r="AR786" i="25"/>
  <c r="AM763" i="25"/>
  <c r="AQ756" i="25"/>
  <c r="AE756" i="25"/>
  <c r="AR762" i="25"/>
  <c r="AN784" i="25"/>
  <c r="AP747" i="25"/>
  <c r="AF775" i="25"/>
  <c r="AQ695" i="25"/>
  <c r="AE695" i="25"/>
  <c r="AP803" i="25"/>
  <c r="AR805" i="25"/>
  <c r="AD764" i="25"/>
  <c r="AR787" i="25"/>
  <c r="AF760" i="25"/>
  <c r="AF742" i="25"/>
  <c r="AR742" i="25"/>
  <c r="AR696" i="25"/>
  <c r="AF696" i="25"/>
  <c r="AR735" i="25"/>
  <c r="AD734" i="25"/>
  <c r="AM743" i="25"/>
  <c r="AR739" i="25"/>
  <c r="AD738" i="25"/>
  <c r="AF705" i="25"/>
  <c r="AP768" i="25"/>
  <c r="AD736" i="25"/>
  <c r="AO734" i="25"/>
  <c r="AF697" i="25"/>
  <c r="AP724" i="25"/>
  <c r="AP722" i="25"/>
  <c r="AM707" i="25"/>
  <c r="AP739" i="25"/>
  <c r="AR701" i="25"/>
  <c r="AM690" i="25"/>
  <c r="AQ666" i="25"/>
  <c r="AE666" i="25"/>
  <c r="AQ652" i="25"/>
  <c r="AE652" i="25"/>
  <c r="AP663" i="25"/>
  <c r="AD658" i="25"/>
  <c r="AP692" i="25"/>
  <c r="AR688" i="25"/>
  <c r="AQ672" i="25"/>
  <c r="AF659" i="25"/>
  <c r="AE631" i="25"/>
  <c r="AE613" i="25"/>
  <c r="AQ613" i="25"/>
  <c r="AR679" i="25"/>
  <c r="AR627" i="25"/>
  <c r="AP629" i="25"/>
  <c r="AP617" i="25"/>
  <c r="AQ629" i="25"/>
  <c r="AM647" i="25"/>
  <c r="AR632" i="25"/>
  <c r="AP653" i="25"/>
  <c r="AP611" i="25"/>
  <c r="AP643" i="25"/>
  <c r="AO589" i="25"/>
  <c r="AP647" i="25"/>
  <c r="AN594" i="25"/>
  <c r="AP632" i="25"/>
  <c r="AO609" i="25"/>
  <c r="AO596" i="25"/>
  <c r="AR601" i="25"/>
  <c r="AQ615" i="25"/>
  <c r="AF614" i="25"/>
  <c r="AO593" i="25"/>
  <c r="AF577" i="25"/>
  <c r="AQ607" i="25"/>
  <c r="AF578" i="25"/>
  <c r="AF618" i="25"/>
  <c r="AO560" i="25"/>
  <c r="AD538" i="25"/>
  <c r="AD532" i="25"/>
  <c r="AP491" i="25"/>
  <c r="AF538" i="25"/>
  <c r="AM525" i="25"/>
  <c r="AM519" i="25"/>
  <c r="AD495" i="25"/>
  <c r="AR617" i="25"/>
  <c r="AQ564" i="25"/>
  <c r="AQ534" i="25"/>
  <c r="AP600" i="25"/>
  <c r="AP511" i="25"/>
  <c r="AR506" i="25"/>
  <c r="AM521" i="25"/>
  <c r="AE472" i="25"/>
  <c r="AP551" i="25"/>
  <c r="AO498" i="25"/>
  <c r="AQ513" i="25"/>
  <c r="AR443" i="25"/>
  <c r="AP544" i="25"/>
  <c r="AE494" i="25"/>
  <c r="AR514" i="25"/>
  <c r="AN480" i="25"/>
  <c r="AF454" i="25"/>
  <c r="AR518" i="25"/>
  <c r="AR501" i="25"/>
  <c r="AO467" i="25"/>
  <c r="AE455" i="25"/>
  <c r="AO471" i="25"/>
  <c r="AM466" i="25"/>
  <c r="AE445" i="25"/>
  <c r="AF509" i="25"/>
  <c r="AM509" i="25"/>
  <c r="AO509" i="25"/>
  <c r="AP416" i="25"/>
  <c r="AP443" i="25"/>
  <c r="AP425" i="25"/>
  <c r="AE419" i="25"/>
  <c r="AE407" i="25"/>
  <c r="AR446" i="25"/>
  <c r="AQ345" i="25"/>
  <c r="AR411" i="25"/>
  <c r="AD395" i="25"/>
  <c r="AE327" i="25"/>
  <c r="AQ327" i="25"/>
  <c r="AR402" i="25"/>
  <c r="AD394" i="25"/>
  <c r="AO362" i="25"/>
  <c r="AQ358" i="25"/>
  <c r="AF389" i="25"/>
  <c r="AE377" i="25"/>
  <c r="AR345" i="25"/>
  <c r="AO402" i="25"/>
  <c r="AQ402" i="25"/>
  <c r="AM398" i="25"/>
  <c r="AE342" i="25"/>
  <c r="AR327" i="25"/>
  <c r="AF327" i="25"/>
  <c r="AE310" i="25"/>
  <c r="AF418" i="25"/>
  <c r="AP299" i="25"/>
  <c r="AQ461" i="25"/>
  <c r="AQ342" i="25"/>
  <c r="AO312" i="25"/>
  <c r="AO289" i="25"/>
  <c r="AF274" i="25"/>
  <c r="AP394" i="25"/>
  <c r="AD354" i="25"/>
  <c r="AN323" i="25"/>
  <c r="AR302" i="25"/>
  <c r="AE257" i="25"/>
  <c r="AO340" i="25"/>
  <c r="AD269" i="25"/>
  <c r="AP244" i="25"/>
  <c r="AF230" i="25"/>
  <c r="AR363" i="25"/>
  <c r="AN352" i="25"/>
  <c r="AE320" i="25"/>
  <c r="AR307" i="25"/>
  <c r="AN306" i="25"/>
  <c r="AQ206" i="25"/>
  <c r="AD187" i="25"/>
  <c r="AR160" i="25"/>
  <c r="AF160" i="25"/>
  <c r="AP330" i="25"/>
  <c r="AF259" i="25"/>
  <c r="AF278" i="25"/>
  <c r="AP252" i="25"/>
  <c r="AP353" i="25"/>
  <c r="AP279" i="25"/>
  <c r="AQ367" i="25"/>
  <c r="AQ340" i="25"/>
  <c r="AQ312" i="25"/>
  <c r="AN311" i="25"/>
  <c r="AP311" i="25"/>
  <c r="AR286" i="25"/>
  <c r="AQ275" i="25"/>
  <c r="AF231" i="25"/>
  <c r="AR231" i="25"/>
  <c r="AQ185" i="25"/>
  <c r="AQ172" i="25"/>
  <c r="AE172" i="25"/>
  <c r="AR128" i="25"/>
  <c r="AF128" i="25"/>
  <c r="AP281" i="25"/>
  <c r="AF202" i="25"/>
  <c r="AR198" i="25"/>
  <c r="AR155" i="25"/>
  <c r="AP146" i="25"/>
  <c r="AN135" i="25"/>
  <c r="AQ227" i="25"/>
  <c r="AF211" i="25"/>
  <c r="AM177" i="25"/>
  <c r="AP154" i="25"/>
  <c r="AQ80" i="25"/>
  <c r="AR277" i="25"/>
  <c r="AE104" i="25"/>
  <c r="AN79" i="25"/>
  <c r="AN210" i="25"/>
  <c r="AD149" i="25"/>
  <c r="AD115" i="25"/>
  <c r="AO86" i="25"/>
  <c r="AD79" i="25"/>
  <c r="AE70" i="25"/>
  <c r="AP266" i="25"/>
  <c r="AR236" i="25"/>
  <c r="AE132" i="25"/>
  <c r="AP229" i="25"/>
  <c r="AN208" i="25"/>
  <c r="AN195" i="25"/>
  <c r="AQ163" i="25"/>
  <c r="AR154" i="25"/>
  <c r="AP142" i="25"/>
  <c r="AD105" i="25"/>
  <c r="AF98" i="25"/>
  <c r="AF73" i="25"/>
  <c r="AP289" i="25"/>
  <c r="AP216" i="25"/>
  <c r="AF196" i="25"/>
  <c r="AP126" i="25"/>
  <c r="AD125" i="25"/>
  <c r="AD114" i="25"/>
  <c r="AR104" i="25"/>
  <c r="AO88" i="25"/>
  <c r="AP51" i="25"/>
  <c r="AP187" i="25"/>
  <c r="AP37" i="25"/>
  <c r="AR63" i="25"/>
  <c r="AR133" i="25"/>
  <c r="AP141" i="25"/>
  <c r="AP109" i="25"/>
  <c r="AQ38" i="25"/>
  <c r="AP35" i="25"/>
  <c r="AR32" i="25"/>
  <c r="AO29" i="25"/>
  <c r="AD36" i="25"/>
  <c r="AF23" i="25"/>
  <c r="AR180" i="25"/>
  <c r="AP125" i="25"/>
  <c r="AN37" i="25"/>
  <c r="AR11" i="25"/>
  <c r="AF997" i="25"/>
  <c r="AR997" i="25"/>
  <c r="AF989" i="25"/>
  <c r="AR989" i="25"/>
  <c r="AD1004" i="25"/>
  <c r="AP998" i="25"/>
  <c r="AF970" i="25"/>
  <c r="AR970" i="25"/>
  <c r="AN986" i="25"/>
  <c r="AN980" i="25"/>
  <c r="AR924" i="25"/>
  <c r="AF924" i="25"/>
  <c r="AF889" i="25"/>
  <c r="AR889" i="25"/>
  <c r="AQ951" i="25"/>
  <c r="AD956" i="25"/>
  <c r="AP956" i="25"/>
  <c r="AQ939" i="25"/>
  <c r="AF934" i="25"/>
  <c r="AF969" i="25"/>
  <c r="AD898" i="25"/>
  <c r="AP898" i="25"/>
  <c r="AQ851" i="25"/>
  <c r="AE851" i="25"/>
  <c r="AE843" i="25"/>
  <c r="AQ843" i="25"/>
  <c r="AE864" i="25"/>
  <c r="AQ864" i="25"/>
  <c r="AD851" i="25"/>
  <c r="AP851" i="25"/>
  <c r="AF781" i="25"/>
  <c r="AR781" i="25"/>
  <c r="AF962" i="25"/>
  <c r="AE946" i="25"/>
  <c r="AQ931" i="25"/>
  <c r="AQ901" i="25"/>
  <c r="AQ895" i="25"/>
  <c r="AO950" i="25"/>
  <c r="AF950" i="25"/>
  <c r="AM852" i="25"/>
  <c r="AM831" i="25"/>
  <c r="AD859" i="25"/>
  <c r="AD846" i="25"/>
  <c r="AM846" i="25"/>
  <c r="AO897" i="25"/>
  <c r="AR897" i="25"/>
  <c r="AF874" i="25"/>
  <c r="AQ900" i="25"/>
  <c r="AE881" i="25"/>
  <c r="AD875" i="25"/>
  <c r="AN873" i="25"/>
  <c r="AF919" i="25"/>
  <c r="AM877" i="25"/>
  <c r="AQ880" i="25"/>
  <c r="AE823" i="25"/>
  <c r="AR850" i="25"/>
  <c r="AR827" i="25"/>
  <c r="AN858" i="25"/>
  <c r="AM796" i="25"/>
  <c r="AP860" i="25"/>
  <c r="AR874" i="25"/>
  <c r="AN812" i="25"/>
  <c r="AR923" i="25"/>
  <c r="AD835" i="25"/>
  <c r="AP793" i="25"/>
  <c r="AP826" i="25"/>
  <c r="AQ796" i="25"/>
  <c r="AE809" i="25"/>
  <c r="AP757" i="25"/>
  <c r="AM764" i="25"/>
  <c r="AN751" i="25"/>
  <c r="AD751" i="25"/>
  <c r="AN764" i="25"/>
  <c r="AD744" i="25"/>
  <c r="AQ725" i="25"/>
  <c r="AP743" i="25"/>
  <c r="AM734" i="25"/>
  <c r="AQ715" i="25"/>
  <c r="AP726" i="25"/>
  <c r="AR718" i="25"/>
  <c r="AE683" i="25"/>
  <c r="AE748" i="25"/>
  <c r="AQ748" i="25"/>
  <c r="AE680" i="25"/>
  <c r="AN700" i="25"/>
  <c r="AE672" i="25"/>
  <c r="AN672" i="25"/>
  <c r="AM667" i="25"/>
  <c r="AF670" i="25"/>
  <c r="AE651" i="25"/>
  <c r="AQ701" i="25"/>
  <c r="AN661" i="25"/>
  <c r="AF599" i="25"/>
  <c r="AR599" i="25"/>
  <c r="AP693" i="25"/>
  <c r="AD663" i="25"/>
  <c r="AE641" i="25"/>
  <c r="AR587" i="25"/>
  <c r="AF587" i="25"/>
  <c r="AQ647" i="25"/>
  <c r="AQ645" i="25"/>
  <c r="AO626" i="25"/>
  <c r="AQ657" i="25"/>
  <c r="AF649" i="25"/>
  <c r="AQ643" i="25"/>
  <c r="AF630" i="25"/>
  <c r="AP630" i="25"/>
  <c r="AN591" i="25"/>
  <c r="AR637" i="25"/>
  <c r="AP631" i="25"/>
  <c r="AE486" i="25"/>
  <c r="AQ486" i="25"/>
  <c r="AF585" i="25"/>
  <c r="AQ606" i="25"/>
  <c r="AM585" i="25"/>
  <c r="AE615" i="25"/>
  <c r="AO595" i="25"/>
  <c r="AM582" i="25"/>
  <c r="AN577" i="25"/>
  <c r="AO569" i="25"/>
  <c r="AO525" i="25"/>
  <c r="AQ553" i="25"/>
  <c r="AQ529" i="25"/>
  <c r="AQ483" i="25"/>
  <c r="AR452" i="25"/>
  <c r="AF452" i="25"/>
  <c r="AD543" i="25"/>
  <c r="AM563" i="25"/>
  <c r="AQ526" i="25"/>
  <c r="AO571" i="25"/>
  <c r="AE437" i="25"/>
  <c r="AQ437" i="25"/>
  <c r="AQ498" i="25"/>
  <c r="AP501" i="25"/>
  <c r="AQ541" i="25"/>
  <c r="AM497" i="25"/>
  <c r="AP477" i="25"/>
  <c r="AR534" i="25"/>
  <c r="AP505" i="25"/>
  <c r="AF493" i="25"/>
  <c r="AD422" i="25"/>
  <c r="AP460" i="25"/>
  <c r="AD456" i="25"/>
  <c r="AQ569" i="25"/>
  <c r="AO447" i="25"/>
  <c r="AN400" i="25"/>
  <c r="AD393" i="25"/>
  <c r="AP393" i="25"/>
  <c r="AR423" i="25"/>
  <c r="AE296" i="25"/>
  <c r="AQ296" i="25"/>
  <c r="AQ405" i="25"/>
  <c r="AF384" i="25"/>
  <c r="AD333" i="25"/>
  <c r="AN325" i="25"/>
  <c r="AE325" i="25"/>
  <c r="AE297" i="25"/>
  <c r="AN297" i="25"/>
  <c r="AR272" i="25"/>
  <c r="AF272" i="25"/>
  <c r="AR241" i="25"/>
  <c r="AF241" i="25"/>
  <c r="AR415" i="25"/>
  <c r="AM379" i="25"/>
  <c r="AD356" i="25"/>
  <c r="AN377" i="25"/>
  <c r="AN356" i="25"/>
  <c r="AR421" i="25"/>
  <c r="AQ395" i="25"/>
  <c r="AR366" i="25"/>
  <c r="AF346" i="25"/>
  <c r="AM287" i="25"/>
  <c r="AQ421" i="25"/>
  <c r="AQ416" i="25"/>
  <c r="AN283" i="25"/>
  <c r="AE283" i="25"/>
  <c r="AQ240" i="25"/>
  <c r="AE240" i="25"/>
  <c r="AE220" i="25"/>
  <c r="AQ220" i="25"/>
  <c r="AD259" i="25"/>
  <c r="AD204" i="25"/>
  <c r="AD298" i="25"/>
  <c r="AR273" i="25"/>
  <c r="AF273" i="25"/>
  <c r="AQ167" i="25"/>
  <c r="AE167" i="25"/>
  <c r="AQ141" i="25"/>
  <c r="AQ118" i="25"/>
  <c r="AE118" i="25"/>
  <c r="AN278" i="25"/>
  <c r="AR326" i="25"/>
  <c r="AM313" i="25"/>
  <c r="AQ276" i="25"/>
  <c r="AE276" i="25"/>
  <c r="AO239" i="25"/>
  <c r="AF192" i="25"/>
  <c r="AR192" i="25"/>
  <c r="AD254" i="25"/>
  <c r="AN239" i="25"/>
  <c r="AD190" i="25"/>
  <c r="AP190" i="25"/>
  <c r="AQ159" i="25"/>
  <c r="AE159" i="25"/>
  <c r="AR205" i="25"/>
  <c r="AO202" i="25"/>
  <c r="AP301" i="25"/>
  <c r="AQ203" i="25"/>
  <c r="AO154" i="25"/>
  <c r="AQ271" i="25"/>
  <c r="AQ226" i="25"/>
  <c r="AE182" i="25"/>
  <c r="AR182" i="25"/>
  <c r="AD176" i="25"/>
  <c r="AQ127" i="25"/>
  <c r="AE127" i="25"/>
  <c r="AE78" i="25"/>
  <c r="AR274" i="25"/>
  <c r="AE217" i="25"/>
  <c r="AP148" i="25"/>
  <c r="AE79" i="25"/>
  <c r="AM69" i="25"/>
  <c r="AD69" i="25"/>
  <c r="AQ273" i="25"/>
  <c r="AQ149" i="25"/>
  <c r="AN92" i="25"/>
  <c r="AR228" i="25"/>
  <c r="AQ145" i="25"/>
  <c r="AO116" i="25"/>
  <c r="AF99" i="25"/>
  <c r="AQ88" i="25"/>
  <c r="AE163" i="25"/>
  <c r="AQ117" i="25"/>
  <c r="AE117" i="25"/>
  <c r="AQ274" i="25"/>
  <c r="AR230" i="25"/>
  <c r="AM199" i="25"/>
  <c r="AO196" i="25"/>
  <c r="AE147" i="25"/>
  <c r="AO129" i="25"/>
  <c r="AO99" i="25"/>
  <c r="AF88" i="25"/>
  <c r="AM85" i="25"/>
  <c r="AR79" i="25"/>
  <c r="AQ77" i="25"/>
  <c r="AN73" i="25"/>
  <c r="AE65" i="25"/>
  <c r="AQ65" i="25"/>
  <c r="AF62" i="25"/>
  <c r="AR62" i="25"/>
  <c r="AR44" i="25"/>
  <c r="AQ15" i="25"/>
  <c r="AD205" i="25"/>
  <c r="AQ143" i="25"/>
  <c r="AQ212" i="25"/>
  <c r="AR108" i="25"/>
  <c r="AQ74" i="25"/>
  <c r="AQ211" i="25"/>
  <c r="AR68" i="25"/>
  <c r="AO36" i="25"/>
  <c r="AQ168" i="25"/>
  <c r="AR123" i="25"/>
  <c r="AR52" i="25"/>
  <c r="AR22" i="25"/>
  <c r="AR9" i="25"/>
  <c r="AQ987" i="25"/>
  <c r="AE987" i="25"/>
  <c r="AN1000" i="25"/>
  <c r="AQ995" i="25"/>
  <c r="AP985" i="25"/>
  <c r="AQ974" i="25"/>
  <c r="AQ935" i="25"/>
  <c r="AP967" i="25"/>
  <c r="AO903" i="25"/>
  <c r="AF903" i="25"/>
  <c r="AM958" i="25"/>
  <c r="AN946" i="25"/>
  <c r="AE931" i="25"/>
  <c r="AD914" i="25"/>
  <c r="AD958" i="25"/>
  <c r="AQ955" i="25"/>
  <c r="AP930" i="25"/>
  <c r="AD831" i="25"/>
  <c r="AR753" i="25"/>
  <c r="AF753" i="25"/>
  <c r="AM906" i="25"/>
  <c r="AR861" i="25"/>
  <c r="AE942" i="25"/>
  <c r="AO919" i="25"/>
  <c r="AQ872" i="25"/>
  <c r="AP839" i="25"/>
  <c r="AR828" i="25"/>
  <c r="AP821" i="25"/>
  <c r="AE848" i="25"/>
  <c r="AO816" i="25"/>
  <c r="AD812" i="25"/>
  <c r="AP837" i="25"/>
  <c r="AR796" i="25"/>
  <c r="AF793" i="25"/>
  <c r="AR793" i="25"/>
  <c r="AR835" i="25"/>
  <c r="AM835" i="25"/>
  <c r="AM829" i="25"/>
  <c r="AN805" i="25"/>
  <c r="AD809" i="25"/>
  <c r="AM809" i="25"/>
  <c r="AF798" i="25"/>
  <c r="AR798" i="25"/>
  <c r="AN776" i="25"/>
  <c r="AQ777" i="25"/>
  <c r="AR785" i="25"/>
  <c r="AO741" i="25"/>
  <c r="AM744" i="25"/>
  <c r="AD743" i="25"/>
  <c r="AO697" i="25"/>
  <c r="AP721" i="25"/>
  <c r="AP704" i="25"/>
  <c r="AR738" i="25"/>
  <c r="AN680" i="25"/>
  <c r="AD690" i="25"/>
  <c r="AP690" i="25"/>
  <c r="AE650" i="25"/>
  <c r="AQ650" i="25"/>
  <c r="AQ708" i="25"/>
  <c r="AD693" i="25"/>
  <c r="AD621" i="25"/>
  <c r="AM621" i="25"/>
  <c r="AR671" i="25"/>
  <c r="AN677" i="25"/>
  <c r="AD660" i="25"/>
  <c r="AP660" i="25"/>
  <c r="AE608" i="25"/>
  <c r="AQ608" i="25"/>
  <c r="AQ642" i="25"/>
  <c r="AQ684" i="25"/>
  <c r="AE645" i="25"/>
  <c r="AO649" i="25"/>
  <c r="AE643" i="25"/>
  <c r="AQ638" i="25"/>
  <c r="AO630" i="25"/>
  <c r="AE622" i="25"/>
  <c r="AF573" i="25"/>
  <c r="AO573" i="25"/>
  <c r="AQ618" i="25"/>
  <c r="AD577" i="25"/>
  <c r="AD585" i="25"/>
  <c r="AM577" i="25"/>
  <c r="AP586" i="25"/>
  <c r="AQ552" i="25"/>
  <c r="AD506" i="25"/>
  <c r="AD559" i="25"/>
  <c r="AQ598" i="25"/>
  <c r="AO521" i="25"/>
  <c r="AR444" i="25"/>
  <c r="AF444" i="25"/>
  <c r="AF373" i="25"/>
  <c r="AR373" i="25"/>
  <c r="AR507" i="25"/>
  <c r="AP533" i="25"/>
  <c r="AQ467" i="25"/>
  <c r="AE467" i="25"/>
  <c r="AF445" i="25"/>
  <c r="AR445" i="25"/>
  <c r="AP536" i="25"/>
  <c r="AQ475" i="25"/>
  <c r="AR560" i="25"/>
  <c r="AQ476" i="25"/>
  <c r="AO431" i="25"/>
  <c r="AP422" i="25"/>
  <c r="AP382" i="25"/>
  <c r="AQ335" i="25"/>
  <c r="AE335" i="25"/>
  <c r="AP344" i="25"/>
  <c r="AF411" i="25"/>
  <c r="AM409" i="25"/>
  <c r="AO384" i="25"/>
  <c r="AF370" i="25"/>
  <c r="AP419" i="25"/>
  <c r="AP384" i="25"/>
  <c r="AQ394" i="25"/>
  <c r="AO346" i="25"/>
  <c r="AD320" i="25"/>
  <c r="AM320" i="25"/>
  <c r="AO293" i="25"/>
  <c r="AP482" i="25"/>
  <c r="AR354" i="25"/>
  <c r="AQ280" i="25"/>
  <c r="AP310" i="25"/>
  <c r="AD275" i="25"/>
  <c r="AE380" i="25"/>
  <c r="AP363" i="25"/>
  <c r="AQ319" i="25"/>
  <c r="AP297" i="25"/>
  <c r="AM275" i="25"/>
  <c r="AQ158" i="25"/>
  <c r="AE158" i="25"/>
  <c r="AD323" i="25"/>
  <c r="AP268" i="25"/>
  <c r="AR336" i="25"/>
  <c r="AQ260" i="25"/>
  <c r="AE260" i="25"/>
  <c r="AN236" i="25"/>
  <c r="AM294" i="25"/>
  <c r="AE258" i="25"/>
  <c r="AQ252" i="25"/>
  <c r="AD221" i="25"/>
  <c r="AM221" i="25"/>
  <c r="AF283" i="25"/>
  <c r="AR257" i="25"/>
  <c r="AF132" i="25"/>
  <c r="AN112" i="25"/>
  <c r="AR213" i="25"/>
  <c r="AR134" i="25"/>
  <c r="AF134" i="25"/>
  <c r="AP116" i="25"/>
  <c r="AQ44" i="25"/>
  <c r="AE44" i="25"/>
  <c r="AQ21" i="25"/>
  <c r="AE21" i="25"/>
  <c r="AQ270" i="25"/>
  <c r="AO155" i="25"/>
  <c r="AQ155" i="25"/>
  <c r="AQ107" i="25"/>
  <c r="AN97" i="25"/>
  <c r="AE92" i="25"/>
  <c r="AQ298" i="25"/>
  <c r="AR259" i="25"/>
  <c r="AN99" i="25"/>
  <c r="AQ75" i="25"/>
  <c r="AQ109" i="25"/>
  <c r="AE109" i="25"/>
  <c r="AD106" i="25"/>
  <c r="AE97" i="25"/>
  <c r="AF71" i="25"/>
  <c r="AD226" i="25"/>
  <c r="AF154" i="25"/>
  <c r="AD124" i="25"/>
  <c r="AE99" i="25"/>
  <c r="AM96" i="25"/>
  <c r="AR91" i="25"/>
  <c r="AD85" i="25"/>
  <c r="AE73" i="25"/>
  <c r="AR55" i="25"/>
  <c r="AR47" i="25"/>
  <c r="AF47" i="25"/>
  <c r="AE20" i="25"/>
  <c r="AQ20" i="25"/>
  <c r="AP202" i="25"/>
  <c r="AR138" i="25"/>
  <c r="AQ169" i="25"/>
  <c r="AR24" i="25"/>
  <c r="AR82" i="25"/>
  <c r="AP39" i="25"/>
  <c r="AO11" i="25"/>
  <c r="AR208" i="25"/>
  <c r="AF52" i="25"/>
  <c r="AQ52" i="25"/>
  <c r="AP186" i="25"/>
  <c r="AR105" i="25"/>
  <c r="AF36" i="25"/>
  <c r="AP155" i="25"/>
  <c r="AQ47" i="25"/>
  <c r="AR36" i="25"/>
  <c r="AE29" i="25"/>
  <c r="U582" i="25" l="1"/>
  <c r="U642" i="25"/>
  <c r="R112" i="25"/>
  <c r="U596" i="25"/>
  <c r="U946" i="25"/>
  <c r="R361" i="25"/>
  <c r="R637" i="25"/>
  <c r="W416" i="25"/>
  <c r="R741" i="25"/>
  <c r="U669" i="25"/>
  <c r="R577" i="25"/>
  <c r="U604" i="25"/>
  <c r="R671" i="25"/>
  <c r="W780" i="25"/>
  <c r="U606" i="25"/>
  <c r="R709" i="25"/>
  <c r="U847" i="25"/>
  <c r="W742" i="25"/>
  <c r="R877" i="25"/>
  <c r="U943" i="25"/>
  <c r="W646" i="25"/>
  <c r="W432" i="25"/>
  <c r="U110" i="25"/>
  <c r="U711" i="25"/>
  <c r="R353" i="25"/>
  <c r="R697" i="25"/>
  <c r="U177" i="25"/>
  <c r="R711" i="25"/>
  <c r="R240" i="25"/>
  <c r="W977" i="25"/>
  <c r="W614" i="25"/>
  <c r="R817" i="25"/>
  <c r="R159" i="25"/>
  <c r="W279" i="25"/>
  <c r="U249" i="25"/>
  <c r="U40" i="25"/>
  <c r="W231" i="25"/>
  <c r="R320" i="25"/>
  <c r="R814" i="25"/>
  <c r="U94" i="25"/>
  <c r="R16" i="25"/>
  <c r="R288" i="25"/>
  <c r="U231" i="25"/>
  <c r="U961" i="25"/>
  <c r="R757" i="25"/>
  <c r="R751" i="25"/>
  <c r="W630" i="25"/>
  <c r="K630" i="25" s="1"/>
  <c r="W448" i="25"/>
  <c r="U126" i="25"/>
  <c r="R256" i="25"/>
  <c r="U245" i="25"/>
  <c r="U769" i="25"/>
  <c r="U852" i="25"/>
  <c r="W961" i="25"/>
  <c r="W332" i="25"/>
  <c r="W877" i="25"/>
  <c r="R806" i="25"/>
  <c r="W662" i="25"/>
  <c r="R904" i="25"/>
  <c r="R61" i="25"/>
  <c r="W604" i="25"/>
  <c r="K604" i="25" s="1"/>
  <c r="U710" i="25"/>
  <c r="W893" i="25"/>
  <c r="R677" i="25"/>
  <c r="W133" i="25"/>
  <c r="U962" i="25"/>
  <c r="W367" i="25"/>
  <c r="W861" i="25"/>
  <c r="R610" i="25"/>
  <c r="U612" i="25"/>
  <c r="R695" i="25"/>
  <c r="U726" i="25"/>
  <c r="U978" i="25"/>
  <c r="R365" i="25"/>
  <c r="W549" i="25"/>
  <c r="U547" i="25"/>
  <c r="U531" i="25"/>
  <c r="R336" i="25"/>
  <c r="U297" i="25"/>
  <c r="R13" i="25"/>
  <c r="R272" i="25"/>
  <c r="R141" i="25"/>
  <c r="R129" i="25"/>
  <c r="W149" i="25"/>
  <c r="R244" i="25"/>
  <c r="U36" i="25"/>
  <c r="R237" i="25"/>
  <c r="R261" i="25"/>
  <c r="U628" i="25"/>
  <c r="U372" i="25"/>
  <c r="W627" i="25"/>
  <c r="U758" i="25"/>
  <c r="R628" i="25"/>
  <c r="R727" i="25"/>
  <c r="W726" i="25"/>
  <c r="W620" i="25"/>
  <c r="W611" i="25"/>
  <c r="U742" i="25"/>
  <c r="R693" i="25"/>
  <c r="U971" i="25"/>
  <c r="R104" i="25"/>
  <c r="R903" i="25"/>
  <c r="W452" i="25"/>
  <c r="R123" i="25"/>
  <c r="R529" i="25"/>
  <c r="W710" i="25"/>
  <c r="W126" i="25"/>
  <c r="U48" i="25"/>
  <c r="R304" i="25"/>
  <c r="R752" i="25"/>
  <c r="U29" i="25"/>
  <c r="R905" i="25"/>
  <c r="U614" i="25"/>
  <c r="W153" i="25"/>
  <c r="U55" i="25"/>
  <c r="R407" i="25"/>
  <c r="R783" i="25"/>
  <c r="R809" i="25"/>
  <c r="U49" i="25"/>
  <c r="W464" i="25"/>
  <c r="U550" i="25"/>
  <c r="W186" i="25"/>
  <c r="W686" i="25"/>
  <c r="U288" i="25"/>
  <c r="R882" i="25"/>
  <c r="W182" i="25"/>
  <c r="U178" i="25"/>
  <c r="R176" i="25"/>
  <c r="U967" i="25"/>
  <c r="R823" i="25"/>
  <c r="R702" i="25"/>
  <c r="W787" i="25"/>
  <c r="U882" i="25"/>
  <c r="U416" i="25"/>
  <c r="R967" i="25"/>
  <c r="R744" i="25"/>
  <c r="R389" i="25"/>
  <c r="W563" i="25"/>
  <c r="U445" i="25"/>
  <c r="U644" i="25"/>
  <c r="W444" i="25"/>
  <c r="U509" i="25"/>
  <c r="W86" i="25"/>
  <c r="R433" i="25"/>
  <c r="W964" i="25"/>
  <c r="W288" i="25"/>
  <c r="U564" i="25"/>
  <c r="R550" i="25"/>
  <c r="R644" i="25"/>
  <c r="W339" i="25"/>
  <c r="W209" i="25"/>
  <c r="R120" i="25"/>
  <c r="R453" i="25"/>
  <c r="W748" i="25"/>
  <c r="U843" i="25"/>
  <c r="U715" i="25"/>
  <c r="U169" i="25"/>
  <c r="R488" i="25"/>
  <c r="R248" i="25"/>
  <c r="W480" i="25"/>
  <c r="U974" i="25"/>
  <c r="K974" i="25" s="1"/>
  <c r="U356" i="25"/>
  <c r="U433" i="25"/>
  <c r="R356" i="25"/>
  <c r="R360" i="25"/>
  <c r="U407" i="25"/>
  <c r="U636" i="25"/>
  <c r="K636" i="25" s="1"/>
  <c r="R643" i="25"/>
  <c r="U120" i="25"/>
  <c r="R926" i="25"/>
  <c r="R425" i="25"/>
  <c r="W738" i="25"/>
  <c r="U560" i="25"/>
  <c r="W674" i="25"/>
  <c r="U191" i="25"/>
  <c r="U888" i="25"/>
  <c r="U556" i="25"/>
  <c r="U425" i="25"/>
  <c r="W990" i="25"/>
  <c r="U868" i="25"/>
  <c r="U788" i="25"/>
  <c r="U745" i="25"/>
  <c r="U790" i="25"/>
  <c r="U318" i="25"/>
  <c r="R788" i="25"/>
  <c r="U465" i="25"/>
  <c r="U829" i="25"/>
  <c r="R445" i="25"/>
  <c r="R416" i="25"/>
  <c r="R597" i="25"/>
  <c r="U333" i="25"/>
  <c r="R619" i="25"/>
  <c r="U306" i="25"/>
  <c r="U87" i="25"/>
  <c r="W284" i="25"/>
  <c r="U351" i="25"/>
  <c r="W468" i="25"/>
  <c r="K468" i="25" s="1"/>
  <c r="R379" i="25"/>
  <c r="R139" i="25"/>
  <c r="R457" i="25"/>
  <c r="U152" i="25"/>
  <c r="U24" i="25"/>
  <c r="R911" i="25"/>
  <c r="U747" i="25"/>
  <c r="R554" i="25"/>
  <c r="U201" i="25"/>
  <c r="W512" i="25"/>
  <c r="R629" i="25"/>
  <c r="R714" i="25"/>
  <c r="R520" i="25"/>
  <c r="R280" i="25"/>
  <c r="R404" i="25"/>
  <c r="R943" i="25"/>
  <c r="R399" i="25"/>
  <c r="R80" i="25"/>
  <c r="U598" i="25"/>
  <c r="W824" i="25"/>
  <c r="U822" i="25"/>
  <c r="U494" i="25"/>
  <c r="W813" i="25"/>
  <c r="R392" i="25"/>
  <c r="U62" i="25"/>
  <c r="U914" i="25"/>
  <c r="R639" i="25"/>
  <c r="U399" i="25"/>
  <c r="U397" i="25"/>
  <c r="U359" i="25"/>
  <c r="U646" i="25"/>
  <c r="W754" i="25"/>
  <c r="K754" i="25" s="1"/>
  <c r="U448" i="25"/>
  <c r="R24" i="25"/>
  <c r="U457" i="25"/>
  <c r="R181" i="25"/>
  <c r="R675" i="25"/>
  <c r="W509" i="25"/>
  <c r="U676" i="25"/>
  <c r="W476" i="25"/>
  <c r="W673" i="25"/>
  <c r="W320" i="25"/>
  <c r="W925" i="25"/>
  <c r="W819" i="25"/>
  <c r="W690" i="25"/>
  <c r="W592" i="25"/>
  <c r="W734" i="25"/>
  <c r="W142" i="25"/>
  <c r="U572" i="25"/>
  <c r="R818" i="25"/>
  <c r="R192" i="25"/>
  <c r="W668" i="25"/>
  <c r="R878" i="25"/>
  <c r="W626" i="25"/>
  <c r="W218" i="25"/>
  <c r="W90" i="25"/>
  <c r="U207" i="25"/>
  <c r="U320" i="25"/>
  <c r="W455" i="25"/>
  <c r="U404" i="25"/>
  <c r="R99" i="25"/>
  <c r="U976" i="25"/>
  <c r="W327" i="25"/>
  <c r="R789" i="25"/>
  <c r="U80" i="25"/>
  <c r="U734" i="25"/>
  <c r="W70" i="25"/>
  <c r="U625" i="25"/>
  <c r="R101" i="25"/>
  <c r="R228" i="25"/>
  <c r="U818" i="25"/>
  <c r="R642" i="25"/>
  <c r="R914" i="25"/>
  <c r="W601" i="25"/>
  <c r="W652" i="25"/>
  <c r="U580" i="25"/>
  <c r="U210" i="25"/>
  <c r="R625" i="25"/>
  <c r="U430" i="25"/>
  <c r="U789" i="25"/>
  <c r="U66" i="25"/>
  <c r="U265" i="25"/>
  <c r="W359" i="25"/>
  <c r="W214" i="25"/>
  <c r="R676" i="25"/>
  <c r="W20" i="25"/>
  <c r="R411" i="25"/>
  <c r="R481" i="25"/>
  <c r="R607" i="25"/>
  <c r="W585" i="25"/>
  <c r="U45" i="25"/>
  <c r="W229" i="25"/>
  <c r="R397" i="25"/>
  <c r="R430" i="25"/>
  <c r="R334" i="25"/>
  <c r="R85" i="25"/>
  <c r="R485" i="25"/>
  <c r="R580" i="25"/>
  <c r="R539" i="25"/>
  <c r="R231" i="25"/>
  <c r="U389" i="25"/>
  <c r="W58" i="25"/>
  <c r="U8" i="25"/>
  <c r="U16" i="25"/>
  <c r="W38" i="25"/>
  <c r="U67" i="25"/>
  <c r="U30" i="25"/>
  <c r="R43" i="25"/>
  <c r="W14" i="25"/>
  <c r="R8" i="25"/>
  <c r="U815" i="25"/>
  <c r="R916" i="25"/>
  <c r="R323" i="25"/>
  <c r="R315" i="25"/>
  <c r="R786" i="25"/>
  <c r="W743" i="25"/>
  <c r="R659" i="25"/>
  <c r="U960" i="25"/>
  <c r="W713" i="25"/>
  <c r="W423" i="25"/>
  <c r="U831" i="25"/>
  <c r="R999" i="25"/>
  <c r="R391" i="25"/>
  <c r="W540" i="25"/>
  <c r="U164" i="25"/>
  <c r="U827" i="25"/>
  <c r="U699" i="25"/>
  <c r="U514" i="25"/>
  <c r="U162" i="25"/>
  <c r="U153" i="25"/>
  <c r="U254" i="25"/>
  <c r="W845" i="25"/>
  <c r="U573" i="25"/>
  <c r="U873" i="25"/>
  <c r="U617" i="25"/>
  <c r="R472" i="25"/>
  <c r="R232" i="25"/>
  <c r="W606" i="25"/>
  <c r="W275" i="25"/>
  <c r="U160" i="25"/>
  <c r="U193" i="25"/>
  <c r="R872" i="25"/>
  <c r="U183" i="25"/>
  <c r="W7" i="25"/>
  <c r="R477" i="25"/>
  <c r="R373" i="25"/>
  <c r="W731" i="25"/>
  <c r="R827" i="25"/>
  <c r="W298" i="25"/>
  <c r="R400" i="25"/>
  <c r="W247" i="25"/>
  <c r="W94" i="25"/>
  <c r="W860" i="25"/>
  <c r="W732" i="25"/>
  <c r="W792" i="25"/>
  <c r="R340" i="25"/>
  <c r="R344" i="25"/>
  <c r="R775" i="25"/>
  <c r="U939" i="25"/>
  <c r="R970" i="25"/>
  <c r="U92" i="25"/>
  <c r="U927" i="25"/>
  <c r="W132" i="25"/>
  <c r="W197" i="25"/>
  <c r="R133" i="25"/>
  <c r="W206" i="25"/>
  <c r="R117" i="25"/>
  <c r="W843" i="25"/>
  <c r="R699" i="25"/>
  <c r="W949" i="25"/>
  <c r="R183" i="25"/>
  <c r="U369" i="25"/>
  <c r="U928" i="25"/>
  <c r="W807" i="25"/>
  <c r="U477" i="25"/>
  <c r="U340" i="25"/>
  <c r="U970" i="25"/>
  <c r="W272" i="25"/>
  <c r="R618" i="25"/>
  <c r="R568" i="25"/>
  <c r="U775" i="25"/>
  <c r="U528" i="25"/>
  <c r="R575" i="25"/>
  <c r="R17" i="25"/>
  <c r="U814" i="25"/>
  <c r="W833" i="25"/>
  <c r="U999" i="25"/>
  <c r="U437" i="25"/>
  <c r="W410" i="25"/>
  <c r="R755" i="25"/>
  <c r="R1000" i="25"/>
  <c r="U104" i="25"/>
  <c r="W959" i="25"/>
  <c r="U142" i="25"/>
  <c r="U516" i="25"/>
  <c r="W396" i="25"/>
  <c r="R534" i="25"/>
  <c r="R772" i="25"/>
  <c r="R308" i="25"/>
  <c r="W771" i="25"/>
  <c r="W22" i="25"/>
  <c r="U400" i="25"/>
  <c r="W612" i="25"/>
  <c r="W548" i="25"/>
  <c r="R939" i="25"/>
  <c r="R562" i="25"/>
  <c r="U1000" i="25"/>
  <c r="R119" i="25"/>
  <c r="R398" i="25"/>
  <c r="R558" i="25"/>
  <c r="R516" i="25"/>
  <c r="R617" i="25"/>
  <c r="R528" i="25"/>
  <c r="U117" i="25"/>
  <c r="R770" i="25"/>
  <c r="W992" i="25"/>
  <c r="W680" i="25"/>
  <c r="R160" i="25"/>
  <c r="W447" i="25"/>
  <c r="U295" i="25"/>
  <c r="K295" i="25" s="1"/>
  <c r="U772" i="25"/>
  <c r="R179" i="25"/>
  <c r="W49" i="25"/>
  <c r="W973" i="25"/>
  <c r="R869" i="25"/>
  <c r="W170" i="25"/>
  <c r="W670" i="25"/>
  <c r="U14" i="25"/>
  <c r="U272" i="25"/>
  <c r="U755" i="25"/>
  <c r="R728" i="25"/>
  <c r="R813" i="25"/>
  <c r="U655" i="25"/>
  <c r="W52" i="25"/>
  <c r="W354" i="25"/>
  <c r="K354" i="25" s="1"/>
  <c r="U123" i="25"/>
  <c r="U872" i="25"/>
  <c r="U759" i="25"/>
  <c r="U985" i="25"/>
  <c r="R759" i="25"/>
  <c r="U398" i="25"/>
  <c r="W42" i="25"/>
  <c r="W929" i="25"/>
  <c r="W948" i="25"/>
  <c r="U743" i="25"/>
  <c r="U686" i="25"/>
  <c r="U813" i="25"/>
  <c r="W466" i="25"/>
  <c r="U373" i="25"/>
  <c r="R1003" i="25"/>
  <c r="U728" i="25"/>
  <c r="U575" i="25"/>
  <c r="W193" i="25"/>
  <c r="K193" i="25" s="1"/>
  <c r="U618" i="25"/>
  <c r="R994" i="25"/>
  <c r="U568" i="25"/>
  <c r="U903" i="25"/>
  <c r="R655" i="25"/>
  <c r="R79" i="25"/>
  <c r="W428" i="25"/>
  <c r="U308" i="25"/>
  <c r="U290" i="25"/>
  <c r="R881" i="25"/>
  <c r="W765" i="25"/>
  <c r="W181" i="25"/>
  <c r="U595" i="25"/>
  <c r="R762" i="25"/>
  <c r="W166" i="25"/>
  <c r="R842" i="25"/>
  <c r="U558" i="25"/>
  <c r="R363" i="25"/>
  <c r="R295" i="25"/>
  <c r="U391" i="25"/>
  <c r="R437" i="25"/>
  <c r="R164" i="25"/>
  <c r="U770" i="25"/>
  <c r="W982" i="25"/>
  <c r="U370" i="25"/>
  <c r="U61" i="25"/>
  <c r="W245" i="25"/>
  <c r="U964" i="25"/>
  <c r="U900" i="25"/>
  <c r="W263" i="25"/>
  <c r="U402" i="25"/>
  <c r="W801" i="25"/>
  <c r="R287" i="25"/>
  <c r="U478" i="25"/>
  <c r="U158" i="25"/>
  <c r="W37" i="25"/>
  <c r="R698" i="25"/>
  <c r="U233" i="25"/>
  <c r="U510" i="25"/>
  <c r="R487" i="25"/>
  <c r="R594" i="25"/>
  <c r="U823" i="25"/>
  <c r="U690" i="25"/>
  <c r="W314" i="25"/>
  <c r="W876" i="25"/>
  <c r="U287" i="25"/>
  <c r="U955" i="25"/>
  <c r="R986" i="25"/>
  <c r="U830" i="25"/>
  <c r="W222" i="25"/>
  <c r="R149" i="25"/>
  <c r="U727" i="25"/>
  <c r="R560" i="25"/>
  <c r="U341" i="25"/>
  <c r="U149" i="25"/>
  <c r="W831" i="25"/>
  <c r="W797" i="25"/>
  <c r="R591" i="25"/>
  <c r="R955" i="25"/>
  <c r="R283" i="25"/>
  <c r="R33" i="25"/>
  <c r="R297" i="25"/>
  <c r="R799" i="25"/>
  <c r="U453" i="25"/>
  <c r="W426" i="25"/>
  <c r="W761" i="25"/>
  <c r="R195" i="25"/>
  <c r="R83" i="25"/>
  <c r="U833" i="25"/>
  <c r="U401" i="25"/>
  <c r="W996" i="25"/>
  <c r="R874" i="25"/>
  <c r="R136" i="25"/>
  <c r="R87" i="25"/>
  <c r="W484" i="25"/>
  <c r="U771" i="25"/>
  <c r="U643" i="25"/>
  <c r="R155" i="25"/>
  <c r="U43" i="25"/>
  <c r="U718" i="25"/>
  <c r="R510" i="25"/>
  <c r="U887" i="25"/>
  <c r="W498" i="25"/>
  <c r="W370" i="25"/>
  <c r="R212" i="25"/>
  <c r="U139" i="25"/>
  <c r="U633" i="25"/>
  <c r="K633" i="25" s="1"/>
  <c r="W909" i="25"/>
  <c r="R983" i="25"/>
  <c r="R572" i="25"/>
  <c r="U414" i="25"/>
  <c r="R351" i="25"/>
  <c r="U156" i="25"/>
  <c r="U702" i="25"/>
  <c r="W164" i="25"/>
  <c r="U698" i="25"/>
  <c r="W482" i="25"/>
  <c r="R196" i="25"/>
  <c r="R690" i="25"/>
  <c r="U744" i="25"/>
  <c r="U948" i="25"/>
  <c r="U921" i="25"/>
  <c r="W238" i="25"/>
  <c r="U365" i="25"/>
  <c r="W412" i="25"/>
  <c r="U811" i="25"/>
  <c r="U683" i="25"/>
  <c r="U992" i="25"/>
  <c r="R798" i="25"/>
  <c r="W749" i="25"/>
  <c r="R682" i="25"/>
  <c r="R137" i="25"/>
  <c r="R216" i="25"/>
  <c r="R88" i="25"/>
  <c r="W436" i="25"/>
  <c r="R107" i="25"/>
  <c r="R578" i="25"/>
  <c r="R856" i="25"/>
  <c r="R663" i="25"/>
  <c r="U982" i="25"/>
  <c r="W694" i="25"/>
  <c r="R461" i="25"/>
  <c r="W282" i="25"/>
  <c r="W588" i="25"/>
  <c r="U23" i="25"/>
  <c r="U461" i="25"/>
  <c r="W844" i="25"/>
  <c r="U954" i="25"/>
  <c r="W737" i="25"/>
  <c r="W776" i="25"/>
  <c r="W256" i="25"/>
  <c r="R552" i="25"/>
  <c r="U175" i="25"/>
  <c r="R582" i="25"/>
  <c r="U512" i="25"/>
  <c r="W559" i="25"/>
  <c r="R235" i="25"/>
  <c r="R919" i="25"/>
  <c r="W116" i="25"/>
  <c r="W522" i="25"/>
  <c r="U977" i="25"/>
  <c r="K977" i="25" s="1"/>
  <c r="R175" i="25"/>
  <c r="U663" i="25"/>
  <c r="W394" i="25"/>
  <c r="R971" i="25"/>
  <c r="R595" i="25"/>
  <c r="R784" i="25"/>
  <c r="R885" i="25"/>
  <c r="W514" i="25"/>
  <c r="U189" i="25"/>
  <c r="R189" i="25"/>
  <c r="U329" i="25"/>
  <c r="R201" i="25"/>
  <c r="U776" i="25"/>
  <c r="U648" i="25"/>
  <c r="R254" i="25"/>
  <c r="R996" i="25"/>
  <c r="R631" i="25"/>
  <c r="U65" i="25"/>
  <c r="R406" i="25"/>
  <c r="R371" i="25"/>
  <c r="R92" i="25"/>
  <c r="R587" i="25"/>
  <c r="R782" i="25"/>
  <c r="W733" i="25"/>
  <c r="U145" i="25"/>
  <c r="R368" i="25"/>
  <c r="R440" i="25"/>
  <c r="R988" i="25"/>
  <c r="W811" i="25"/>
  <c r="K811" i="25" s="1"/>
  <c r="R567" i="25"/>
  <c r="R666" i="25"/>
  <c r="R121" i="25"/>
  <c r="R312" i="25"/>
  <c r="R938" i="25"/>
  <c r="U567" i="25"/>
  <c r="U132" i="25"/>
  <c r="R419" i="25"/>
  <c r="W544" i="25"/>
  <c r="U525" i="25"/>
  <c r="W273" i="25"/>
  <c r="R342" i="25"/>
  <c r="R72" i="25"/>
  <c r="U393" i="25"/>
  <c r="R959" i="25"/>
  <c r="W716" i="25"/>
  <c r="W829" i="25"/>
  <c r="W420" i="25"/>
  <c r="R667" i="25"/>
  <c r="W439" i="25"/>
  <c r="U947" i="25"/>
  <c r="W283" i="25"/>
  <c r="R962" i="25"/>
  <c r="W697" i="25"/>
  <c r="R393" i="25"/>
  <c r="R952" i="25"/>
  <c r="R128" i="25"/>
  <c r="U253" i="25"/>
  <c r="U740" i="25"/>
  <c r="U292" i="25"/>
  <c r="U258" i="25"/>
  <c r="W871" i="25"/>
  <c r="K871" i="25" s="1"/>
  <c r="U71" i="25"/>
  <c r="R638" i="25"/>
  <c r="R746" i="25"/>
  <c r="R724" i="25"/>
  <c r="R459" i="25"/>
  <c r="U679" i="25"/>
  <c r="U638" i="25"/>
  <c r="R302" i="25"/>
  <c r="R238" i="25"/>
  <c r="W928" i="25"/>
  <c r="R223" i="25"/>
  <c r="R394" i="25"/>
  <c r="R177" i="25"/>
  <c r="U959" i="25"/>
  <c r="U1003" i="25"/>
  <c r="W898" i="25"/>
  <c r="W814" i="25"/>
  <c r="W470" i="25"/>
  <c r="W358" i="25"/>
  <c r="U924" i="25"/>
  <c r="W483" i="25"/>
  <c r="W257" i="25"/>
  <c r="U998" i="25"/>
  <c r="K998" i="25" s="1"/>
  <c r="W740" i="25"/>
  <c r="W292" i="25"/>
  <c r="W641" i="25"/>
  <c r="W832" i="25"/>
  <c r="W488" i="25"/>
  <c r="W791" i="25"/>
  <c r="W487" i="25"/>
  <c r="U198" i="25"/>
  <c r="W821" i="25"/>
  <c r="W774" i="25"/>
  <c r="R993" i="25"/>
  <c r="R865" i="25"/>
  <c r="W61" i="25"/>
  <c r="U693" i="25"/>
  <c r="W446" i="25"/>
  <c r="K446" i="25" s="1"/>
  <c r="W219" i="25"/>
  <c r="R492" i="25"/>
  <c r="U379" i="25"/>
  <c r="R891" i="25"/>
  <c r="R306" i="25"/>
  <c r="R178" i="25"/>
  <c r="R66" i="25"/>
  <c r="W729" i="25"/>
  <c r="W1002" i="25"/>
  <c r="W762" i="25"/>
  <c r="W698" i="25"/>
  <c r="W505" i="25"/>
  <c r="W25" i="25"/>
  <c r="W130" i="25"/>
  <c r="W50" i="25"/>
  <c r="R561" i="25"/>
  <c r="U607" i="25"/>
  <c r="W207" i="25"/>
  <c r="W958" i="25"/>
  <c r="U95" i="25"/>
  <c r="W493" i="25"/>
  <c r="W313" i="25"/>
  <c r="R972" i="25"/>
  <c r="U913" i="25"/>
  <c r="U878" i="25"/>
  <c r="R158" i="25"/>
  <c r="R981" i="25"/>
  <c r="W469" i="25"/>
  <c r="U291" i="25"/>
  <c r="R474" i="25"/>
  <c r="U736" i="25"/>
  <c r="W600" i="25"/>
  <c r="W268" i="25"/>
  <c r="W573" i="25"/>
  <c r="R262" i="25"/>
  <c r="R892" i="25"/>
  <c r="R889" i="25"/>
  <c r="W6" i="25"/>
  <c r="U51" i="25"/>
  <c r="U244" i="25"/>
  <c r="W400" i="25"/>
  <c r="W999" i="25"/>
  <c r="W643" i="25"/>
  <c r="W543" i="25"/>
  <c r="W804" i="25"/>
  <c r="W356" i="25"/>
  <c r="U314" i="25"/>
  <c r="U186" i="25"/>
  <c r="W360" i="25"/>
  <c r="W216" i="25"/>
  <c r="W88" i="25"/>
  <c r="W303" i="25"/>
  <c r="U326" i="25"/>
  <c r="W663" i="25"/>
  <c r="W503" i="25"/>
  <c r="R343" i="25"/>
  <c r="R717" i="25"/>
  <c r="R479" i="25"/>
  <c r="W28" i="25"/>
  <c r="U267" i="25"/>
  <c r="W634" i="25"/>
  <c r="R321" i="25"/>
  <c r="R863" i="25"/>
  <c r="W775" i="25"/>
  <c r="R557" i="25"/>
  <c r="R525" i="25"/>
  <c r="U76" i="25"/>
  <c r="U121" i="25"/>
  <c r="R684" i="25"/>
  <c r="U615" i="25"/>
  <c r="U456" i="25"/>
  <c r="U328" i="25"/>
  <c r="R23" i="25"/>
  <c r="R662" i="25"/>
  <c r="R148" i="25"/>
  <c r="U419" i="25"/>
  <c r="U163" i="25"/>
  <c r="U848" i="25"/>
  <c r="R102" i="25"/>
  <c r="W429" i="25"/>
  <c r="W317" i="25"/>
  <c r="W128" i="25"/>
  <c r="R739" i="25"/>
  <c r="R753" i="25"/>
  <c r="U223" i="25"/>
  <c r="U557" i="25"/>
  <c r="U317" i="25"/>
  <c r="U324" i="25"/>
  <c r="U938" i="25"/>
  <c r="R832" i="25"/>
  <c r="W240" i="25"/>
  <c r="U302" i="25"/>
  <c r="R900" i="25"/>
  <c r="R292" i="25"/>
  <c r="W722" i="25"/>
  <c r="K722" i="25" s="1"/>
  <c r="W658" i="25"/>
  <c r="K658" i="25" s="1"/>
  <c r="U578" i="25"/>
  <c r="K578" i="25" s="1"/>
  <c r="R884" i="25"/>
  <c r="W980" i="25"/>
  <c r="W355" i="25"/>
  <c r="U866" i="25"/>
  <c r="U674" i="25"/>
  <c r="U889" i="25"/>
  <c r="U496" i="25"/>
  <c r="U384" i="25"/>
  <c r="U128" i="25"/>
  <c r="U551" i="25"/>
  <c r="R71" i="25"/>
  <c r="U732" i="25"/>
  <c r="K732" i="25" s="1"/>
  <c r="U476" i="25"/>
  <c r="U348" i="25"/>
  <c r="R219" i="25"/>
  <c r="R27" i="25"/>
  <c r="W985" i="25"/>
  <c r="K985" i="25" s="1"/>
  <c r="W769" i="25"/>
  <c r="K769" i="25" s="1"/>
  <c r="R870" i="25"/>
  <c r="U798" i="25"/>
  <c r="W997" i="25"/>
  <c r="R233" i="25"/>
  <c r="W758" i="25"/>
  <c r="R333" i="25"/>
  <c r="R349" i="25"/>
  <c r="W45" i="25"/>
  <c r="W302" i="25"/>
  <c r="U757" i="25"/>
  <c r="R229" i="25"/>
  <c r="R476" i="25"/>
  <c r="W883" i="25"/>
  <c r="U491" i="25"/>
  <c r="U363" i="25"/>
  <c r="U627" i="25"/>
  <c r="R721" i="25"/>
  <c r="R754" i="25"/>
  <c r="R169" i="25"/>
  <c r="W624" i="25"/>
  <c r="U591" i="25"/>
  <c r="U855" i="25"/>
  <c r="W942" i="25"/>
  <c r="U767" i="25"/>
  <c r="R512" i="25"/>
  <c r="R551" i="25"/>
  <c r="R966" i="25"/>
  <c r="R509" i="25"/>
  <c r="R161" i="25"/>
  <c r="R359" i="25"/>
  <c r="W12" i="25"/>
  <c r="R723" i="25"/>
  <c r="U88" i="25"/>
  <c r="W679" i="25"/>
  <c r="W190" i="25"/>
  <c r="W541" i="25"/>
  <c r="U301" i="25"/>
  <c r="W380" i="25"/>
  <c r="W889" i="25"/>
  <c r="W760" i="25"/>
  <c r="W935" i="25"/>
  <c r="R502" i="25"/>
  <c r="W957" i="25"/>
  <c r="W266" i="25"/>
  <c r="W154" i="25"/>
  <c r="U513" i="25"/>
  <c r="U919" i="25"/>
  <c r="W894" i="25"/>
  <c r="W654" i="25"/>
  <c r="U1004" i="25"/>
  <c r="U256" i="25"/>
  <c r="W55" i="25"/>
  <c r="W596" i="25"/>
  <c r="K596" i="25" s="1"/>
  <c r="W532" i="25"/>
  <c r="U739" i="25"/>
  <c r="R546" i="25"/>
  <c r="R761" i="25"/>
  <c r="U968" i="25"/>
  <c r="R712" i="25"/>
  <c r="R382" i="25"/>
  <c r="W100" i="25"/>
  <c r="U867" i="25"/>
  <c r="W338" i="25"/>
  <c r="K338" i="25" s="1"/>
  <c r="R484" i="25"/>
  <c r="R496" i="25"/>
  <c r="U197" i="25"/>
  <c r="W506" i="25"/>
  <c r="R866" i="25"/>
  <c r="W538" i="25"/>
  <c r="W976" i="25"/>
  <c r="R144" i="25"/>
  <c r="W431" i="25"/>
  <c r="U285" i="25"/>
  <c r="U756" i="25"/>
  <c r="R163" i="25"/>
  <c r="R51" i="25"/>
  <c r="R602" i="25"/>
  <c r="U585" i="25"/>
  <c r="W33" i="25"/>
  <c r="W872" i="25"/>
  <c r="U662" i="25"/>
  <c r="U382" i="25"/>
  <c r="R853" i="25"/>
  <c r="W138" i="25"/>
  <c r="R921" i="25"/>
  <c r="U809" i="25"/>
  <c r="W649" i="25"/>
  <c r="W97" i="25"/>
  <c r="R735" i="25"/>
  <c r="R335" i="25"/>
  <c r="R756" i="25"/>
  <c r="U27" i="25"/>
  <c r="U522" i="25"/>
  <c r="R977" i="25"/>
  <c r="U368" i="25"/>
  <c r="U240" i="25"/>
  <c r="U935" i="25"/>
  <c r="W932" i="25"/>
  <c r="U851" i="25"/>
  <c r="U723" i="25"/>
  <c r="U952" i="25"/>
  <c r="R696" i="25"/>
  <c r="R855" i="25"/>
  <c r="U782" i="25"/>
  <c r="U670" i="25"/>
  <c r="W933" i="25"/>
  <c r="R797" i="25"/>
  <c r="R831" i="25"/>
  <c r="R627" i="25"/>
  <c r="W450" i="25"/>
  <c r="U581" i="25"/>
  <c r="R245" i="25"/>
  <c r="R37" i="25"/>
  <c r="R468" i="25"/>
  <c r="U219" i="25"/>
  <c r="R674" i="25"/>
  <c r="U840" i="25"/>
  <c r="U712" i="25"/>
  <c r="R767" i="25"/>
  <c r="U69" i="25"/>
  <c r="W177" i="25"/>
  <c r="U735" i="25"/>
  <c r="W581" i="25"/>
  <c r="R978" i="25"/>
  <c r="R968" i="25"/>
  <c r="U72" i="25"/>
  <c r="R470" i="25"/>
  <c r="W110" i="25"/>
  <c r="W837" i="25"/>
  <c r="U269" i="25"/>
  <c r="W812" i="25"/>
  <c r="U548" i="25"/>
  <c r="U484" i="25"/>
  <c r="W364" i="25"/>
  <c r="U180" i="25"/>
  <c r="R291" i="25"/>
  <c r="R147" i="25"/>
  <c r="U274" i="25"/>
  <c r="R969" i="25"/>
  <c r="U449" i="25"/>
  <c r="R864" i="25"/>
  <c r="R127" i="25"/>
  <c r="U366" i="25"/>
  <c r="U853" i="25"/>
  <c r="W165" i="25"/>
  <c r="U579" i="25"/>
  <c r="W59" i="25"/>
  <c r="W26" i="25"/>
  <c r="R489" i="25"/>
  <c r="R89" i="25"/>
  <c r="W622" i="25"/>
  <c r="W150" i="25"/>
  <c r="R826" i="25"/>
  <c r="U394" i="25"/>
  <c r="R385" i="25"/>
  <c r="R992" i="25"/>
  <c r="R347" i="25"/>
  <c r="W839" i="25"/>
  <c r="K839" i="25" s="1"/>
  <c r="R366" i="25"/>
  <c r="R845" i="25"/>
  <c r="U797" i="25"/>
  <c r="W383" i="25"/>
  <c r="W36" i="25"/>
  <c r="R269" i="25"/>
  <c r="U717" i="25"/>
  <c r="R325" i="25"/>
  <c r="R197" i="25"/>
  <c r="R132" i="25"/>
  <c r="U696" i="25"/>
  <c r="U920" i="25"/>
  <c r="R958" i="25"/>
  <c r="R199" i="25"/>
  <c r="R732" i="25"/>
  <c r="U695" i="25"/>
  <c r="R982" i="25"/>
  <c r="U498" i="25"/>
  <c r="U146" i="25"/>
  <c r="R720" i="25"/>
  <c r="U584" i="25"/>
  <c r="U884" i="25"/>
  <c r="R802" i="25"/>
  <c r="U89" i="25"/>
  <c r="R384" i="25"/>
  <c r="U343" i="25"/>
  <c r="U862" i="25"/>
  <c r="W605" i="25"/>
  <c r="U349" i="25"/>
  <c r="U724" i="25"/>
  <c r="W524" i="25"/>
  <c r="U148" i="25"/>
  <c r="U795" i="25"/>
  <c r="U667" i="25"/>
  <c r="R435" i="25"/>
  <c r="U482" i="25"/>
  <c r="U130" i="25"/>
  <c r="R848" i="25"/>
  <c r="R704" i="25"/>
  <c r="W560" i="25"/>
  <c r="R862" i="25"/>
  <c r="U238" i="25"/>
  <c r="U837" i="25"/>
  <c r="U541" i="25"/>
  <c r="W117" i="25"/>
  <c r="R324" i="25"/>
  <c r="W251" i="25"/>
  <c r="W969" i="25"/>
  <c r="R857" i="25"/>
  <c r="R456" i="25"/>
  <c r="R328" i="25"/>
  <c r="W830" i="25"/>
  <c r="W571" i="25"/>
  <c r="R954" i="25"/>
  <c r="R449" i="25"/>
  <c r="U144" i="25"/>
  <c r="R1004" i="25"/>
  <c r="U620" i="25"/>
  <c r="U161" i="25"/>
  <c r="R840" i="25"/>
  <c r="W104" i="25"/>
  <c r="R623" i="25"/>
  <c r="R902" i="25"/>
  <c r="R348" i="25"/>
  <c r="W519" i="25"/>
  <c r="W151" i="25"/>
  <c r="W678" i="25"/>
  <c r="R920" i="25"/>
  <c r="R381" i="25"/>
  <c r="W462" i="25"/>
  <c r="K462" i="25" s="1"/>
  <c r="R69" i="25"/>
  <c r="W827" i="25"/>
  <c r="W699" i="25"/>
  <c r="U923" i="25"/>
  <c r="R795" i="25"/>
  <c r="R683" i="25"/>
  <c r="U283" i="25"/>
  <c r="U802" i="25"/>
  <c r="W226" i="25"/>
  <c r="R191" i="25"/>
  <c r="W223" i="25"/>
  <c r="U325" i="25"/>
  <c r="U229" i="25"/>
  <c r="U37" i="25"/>
  <c r="U958" i="25"/>
  <c r="W95" i="25"/>
  <c r="W656" i="25"/>
  <c r="U860" i="25"/>
  <c r="U555" i="25"/>
  <c r="W417" i="25"/>
  <c r="K417" i="25" s="1"/>
  <c r="U899" i="25"/>
  <c r="R589" i="25"/>
  <c r="W318" i="25"/>
  <c r="R53" i="25"/>
  <c r="W507" i="25"/>
  <c r="W379" i="25"/>
  <c r="U507" i="25"/>
  <c r="R418" i="25"/>
  <c r="R185" i="25"/>
  <c r="U760" i="25"/>
  <c r="U632" i="25"/>
  <c r="R825" i="25"/>
  <c r="U21" i="25"/>
  <c r="U50" i="25"/>
  <c r="U875" i="25"/>
  <c r="W550" i="25"/>
  <c r="U934" i="25"/>
  <c r="R46" i="25"/>
  <c r="W357" i="25"/>
  <c r="R555" i="25"/>
  <c r="R362" i="25"/>
  <c r="R234" i="25"/>
  <c r="R106" i="25"/>
  <c r="U729" i="25"/>
  <c r="W841" i="25"/>
  <c r="W457" i="25"/>
  <c r="W759" i="25"/>
  <c r="W817" i="25"/>
  <c r="U172" i="25"/>
  <c r="R886" i="25"/>
  <c r="R332" i="25"/>
  <c r="R249" i="25"/>
  <c r="R172" i="25"/>
  <c r="R898" i="25"/>
  <c r="R96" i="25"/>
  <c r="R719" i="25"/>
  <c r="R422" i="25"/>
  <c r="R358" i="25"/>
  <c r="R278" i="25"/>
  <c r="U388" i="25"/>
  <c r="W75" i="25"/>
  <c r="U322" i="25"/>
  <c r="R729" i="25"/>
  <c r="R505" i="25"/>
  <c r="W393" i="25"/>
  <c r="K393" i="25" s="1"/>
  <c r="R880" i="25"/>
  <c r="R768" i="25"/>
  <c r="R615" i="25"/>
  <c r="R441" i="25"/>
  <c r="W224" i="25"/>
  <c r="U511" i="25"/>
  <c r="W908" i="25"/>
  <c r="W556" i="25"/>
  <c r="U859" i="25"/>
  <c r="U731" i="25"/>
  <c r="W546" i="25"/>
  <c r="U418" i="25"/>
  <c r="U817" i="25"/>
  <c r="U185" i="25"/>
  <c r="R828" i="25"/>
  <c r="U963" i="25"/>
  <c r="R409" i="25"/>
  <c r="W496" i="25"/>
  <c r="U136" i="25"/>
  <c r="U495" i="25"/>
  <c r="W892" i="25"/>
  <c r="R847" i="25"/>
  <c r="R47" i="25"/>
  <c r="U804" i="25"/>
  <c r="U83" i="25"/>
  <c r="R574" i="25"/>
  <c r="R613" i="25"/>
  <c r="R930" i="25"/>
  <c r="W913" i="25"/>
  <c r="R48" i="25"/>
  <c r="R583" i="25"/>
  <c r="W463" i="25"/>
  <c r="U566" i="25"/>
  <c r="R438" i="25"/>
  <c r="R374" i="25"/>
  <c r="W972" i="25"/>
  <c r="U660" i="25"/>
  <c r="W460" i="25"/>
  <c r="U260" i="25"/>
  <c r="R931" i="25"/>
  <c r="R211" i="25"/>
  <c r="R570" i="25"/>
  <c r="U226" i="25"/>
  <c r="R945" i="25"/>
  <c r="R537" i="25"/>
  <c r="W65" i="25"/>
  <c r="W144" i="25"/>
  <c r="W32" i="25"/>
  <c r="W655" i="25"/>
  <c r="R527" i="25"/>
  <c r="R661" i="25"/>
  <c r="R511" i="25"/>
  <c r="W311" i="25"/>
  <c r="W47" i="25"/>
  <c r="R846" i="25"/>
  <c r="U774" i="25"/>
  <c r="R773" i="25"/>
  <c r="R387" i="25"/>
  <c r="W11" i="25"/>
  <c r="W882" i="25"/>
  <c r="U937" i="25"/>
  <c r="W441" i="25"/>
  <c r="W113" i="25"/>
  <c r="R991" i="25"/>
  <c r="U751" i="25"/>
  <c r="W798" i="25"/>
  <c r="W454" i="25"/>
  <c r="W342" i="25"/>
  <c r="W198" i="25"/>
  <c r="R660" i="25"/>
  <c r="W467" i="25"/>
  <c r="U330" i="25"/>
  <c r="W241" i="25"/>
  <c r="W640" i="25"/>
  <c r="W852" i="25"/>
  <c r="K852" i="25" s="1"/>
  <c r="U668" i="25"/>
  <c r="U540" i="25"/>
  <c r="R987" i="25"/>
  <c r="R395" i="25"/>
  <c r="W147" i="25"/>
  <c r="W554" i="25"/>
  <c r="U442" i="25"/>
  <c r="U298" i="25"/>
  <c r="U170" i="25"/>
  <c r="U409" i="25"/>
  <c r="W73" i="25"/>
  <c r="U984" i="25"/>
  <c r="W472" i="25"/>
  <c r="W344" i="25"/>
  <c r="W751" i="25"/>
  <c r="U479" i="25"/>
  <c r="U47" i="25"/>
  <c r="U390" i="25"/>
  <c r="W879" i="25"/>
  <c r="R953" i="25"/>
  <c r="W849" i="25"/>
  <c r="U880" i="25"/>
  <c r="R125" i="25"/>
  <c r="R270" i="25"/>
  <c r="U613" i="25"/>
  <c r="R469" i="25"/>
  <c r="R21" i="25"/>
  <c r="W76" i="25"/>
  <c r="R523" i="25"/>
  <c r="W491" i="25"/>
  <c r="K491" i="25" s="1"/>
  <c r="W363" i="25"/>
  <c r="K363" i="25" s="1"/>
  <c r="W203" i="25"/>
  <c r="R640" i="25"/>
  <c r="W208" i="25"/>
  <c r="R887" i="25"/>
  <c r="R495" i="25"/>
  <c r="U39" i="25"/>
  <c r="U174" i="25"/>
  <c r="W709" i="25"/>
  <c r="W629" i="25"/>
  <c r="R388" i="25"/>
  <c r="W723" i="25"/>
  <c r="U34" i="25"/>
  <c r="R504" i="25"/>
  <c r="R264" i="25"/>
  <c r="W911" i="25"/>
  <c r="K911" i="25" s="1"/>
  <c r="W878" i="25"/>
  <c r="W766" i="25"/>
  <c r="W638" i="25"/>
  <c r="R687" i="25"/>
  <c r="R39" i="25"/>
  <c r="W836" i="25"/>
  <c r="R545" i="25"/>
  <c r="U846" i="25"/>
  <c r="R785" i="25"/>
  <c r="U125" i="25"/>
  <c r="U605" i="25"/>
  <c r="W300" i="25"/>
  <c r="R963" i="25"/>
  <c r="R483" i="25"/>
  <c r="R25" i="25"/>
  <c r="W192" i="25"/>
  <c r="K192" i="25" s="1"/>
  <c r="U270" i="25"/>
  <c r="U589" i="25"/>
  <c r="R372" i="25"/>
  <c r="R641" i="25"/>
  <c r="R376" i="25"/>
  <c r="W695" i="25"/>
  <c r="W294" i="25"/>
  <c r="W54" i="25"/>
  <c r="R740" i="25"/>
  <c r="R1002" i="25"/>
  <c r="U825" i="25"/>
  <c r="W232" i="25"/>
  <c r="W708" i="25"/>
  <c r="W644" i="25"/>
  <c r="W369" i="25"/>
  <c r="W225" i="25"/>
  <c r="W152" i="25"/>
  <c r="R535" i="25"/>
  <c r="R774" i="25"/>
  <c r="R807" i="25"/>
  <c r="W854" i="25"/>
  <c r="R611" i="25"/>
  <c r="R313" i="25"/>
  <c r="W213" i="25"/>
  <c r="R603" i="25"/>
  <c r="R634" i="25"/>
  <c r="U687" i="25"/>
  <c r="U46" i="25"/>
  <c r="U898" i="25"/>
  <c r="U953" i="25"/>
  <c r="U432" i="25"/>
  <c r="R299" i="25"/>
  <c r="U441" i="25"/>
  <c r="W901" i="25"/>
  <c r="U215" i="25"/>
  <c r="U749" i="25"/>
  <c r="R749" i="25"/>
  <c r="W304" i="25"/>
  <c r="R804" i="25"/>
  <c r="W803" i="25"/>
  <c r="W576" i="25"/>
  <c r="W718" i="25"/>
  <c r="R960" i="25"/>
  <c r="W564" i="25"/>
  <c r="R760" i="25"/>
  <c r="R605" i="25"/>
  <c r="R995" i="25"/>
  <c r="W659" i="25"/>
  <c r="R403" i="25"/>
  <c r="W914" i="25"/>
  <c r="W202" i="25"/>
  <c r="W74" i="25"/>
  <c r="R569" i="25"/>
  <c r="W129" i="25"/>
  <c r="W615" i="25"/>
  <c r="W486" i="25"/>
  <c r="W230" i="25"/>
  <c r="R692" i="25"/>
  <c r="U647" i="25"/>
  <c r="W371" i="25"/>
  <c r="W227" i="25"/>
  <c r="R778" i="25"/>
  <c r="R937" i="25"/>
  <c r="R337" i="25"/>
  <c r="U304" i="25"/>
  <c r="U208" i="25"/>
  <c r="U983" i="25"/>
  <c r="W863" i="25"/>
  <c r="W868" i="25"/>
  <c r="U748" i="25"/>
  <c r="U684" i="25"/>
  <c r="U492" i="25"/>
  <c r="U428" i="25"/>
  <c r="U364" i="25"/>
  <c r="U300" i="25"/>
  <c r="U188" i="25"/>
  <c r="U787" i="25"/>
  <c r="U659" i="25"/>
  <c r="R427" i="25"/>
  <c r="W259" i="25"/>
  <c r="W163" i="25"/>
  <c r="U474" i="25"/>
  <c r="U346" i="25"/>
  <c r="U202" i="25"/>
  <c r="R1001" i="25"/>
  <c r="U777" i="25"/>
  <c r="W752" i="25"/>
  <c r="R632" i="25"/>
  <c r="W504" i="25"/>
  <c r="W392" i="25"/>
  <c r="W248" i="25"/>
  <c r="W815" i="25"/>
  <c r="R135" i="25"/>
  <c r="U406" i="25"/>
  <c r="U342" i="25"/>
  <c r="U214" i="25"/>
  <c r="R956" i="25"/>
  <c r="R265" i="25"/>
  <c r="U719" i="25"/>
  <c r="W790" i="25"/>
  <c r="K790" i="25" s="1"/>
  <c r="W180" i="25"/>
  <c r="R124" i="25"/>
  <c r="W68" i="25"/>
  <c r="U915" i="25"/>
  <c r="W386" i="25"/>
  <c r="K386" i="25" s="1"/>
  <c r="U881" i="25"/>
  <c r="R286" i="25"/>
  <c r="W597" i="25"/>
  <c r="W725" i="25"/>
  <c r="W77" i="25"/>
  <c r="R421" i="25"/>
  <c r="W285" i="25"/>
  <c r="R590" i="25"/>
  <c r="W334" i="25"/>
  <c r="U773" i="25"/>
  <c r="W92" i="25"/>
  <c r="W547" i="25"/>
  <c r="W395" i="25"/>
  <c r="W235" i="25"/>
  <c r="W107" i="25"/>
  <c r="R508" i="25"/>
  <c r="R220" i="25"/>
  <c r="U395" i="25"/>
  <c r="U155" i="25"/>
  <c r="W499" i="25"/>
  <c r="R875" i="25"/>
  <c r="R50" i="25"/>
  <c r="W986" i="25"/>
  <c r="W858" i="25"/>
  <c r="R585" i="25"/>
  <c r="U313" i="25"/>
  <c r="W114" i="25"/>
  <c r="W809" i="25"/>
  <c r="W781" i="25"/>
  <c r="U863" i="25"/>
  <c r="W297" i="25"/>
  <c r="W712" i="25"/>
  <c r="U383" i="25"/>
  <c r="U440" i="25"/>
  <c r="U312" i="25"/>
  <c r="U918" i="25"/>
  <c r="R142" i="25"/>
  <c r="R925" i="25"/>
  <c r="U909" i="25"/>
  <c r="W453" i="25"/>
  <c r="W767" i="25"/>
  <c r="W205" i="25"/>
  <c r="W763" i="25"/>
  <c r="W635" i="25"/>
  <c r="W331" i="25"/>
  <c r="U874" i="25"/>
  <c r="R859" i="25"/>
  <c r="U459" i="25"/>
  <c r="R153" i="25"/>
  <c r="W210" i="25"/>
  <c r="W897" i="25"/>
  <c r="W799" i="25"/>
  <c r="R215" i="25"/>
  <c r="R934" i="25"/>
  <c r="U199" i="25"/>
  <c r="R726" i="25"/>
  <c r="W78" i="25"/>
  <c r="R731" i="25"/>
  <c r="R657" i="25"/>
  <c r="U357" i="25"/>
  <c r="W305" i="25"/>
  <c r="R927" i="25"/>
  <c r="U469" i="25"/>
  <c r="W442" i="25"/>
  <c r="K442" i="25" s="1"/>
  <c r="R839" i="25"/>
  <c r="W330" i="25"/>
  <c r="R432" i="25"/>
  <c r="W965" i="25"/>
  <c r="U133" i="25"/>
  <c r="U574" i="25"/>
  <c r="R530" i="25"/>
  <c r="R434" i="25"/>
  <c r="R322" i="25"/>
  <c r="R194" i="25"/>
  <c r="U737" i="25"/>
  <c r="W890" i="25"/>
  <c r="R706" i="25"/>
  <c r="R681" i="25"/>
  <c r="W521" i="25"/>
  <c r="W625" i="25"/>
  <c r="R217" i="25"/>
  <c r="U81" i="25"/>
  <c r="W146" i="25"/>
  <c r="U58" i="25"/>
  <c r="U689" i="25"/>
  <c r="W401" i="25"/>
  <c r="W137" i="25"/>
  <c r="R81" i="25"/>
  <c r="W989" i="25"/>
  <c r="W887" i="25"/>
  <c r="U807" i="25"/>
  <c r="U487" i="25"/>
  <c r="U583" i="25"/>
  <c r="R167" i="25"/>
  <c r="U634" i="25"/>
  <c r="W529" i="25"/>
  <c r="W329" i="25"/>
  <c r="U137" i="25"/>
  <c r="W808" i="25"/>
  <c r="R608" i="25"/>
  <c r="U472" i="25"/>
  <c r="R700" i="25"/>
  <c r="U891" i="25"/>
  <c r="R961" i="25"/>
  <c r="W574" i="25"/>
  <c r="W855" i="25"/>
  <c r="U631" i="25"/>
  <c r="U431" i="25"/>
  <c r="W566" i="25"/>
  <c r="U344" i="25"/>
  <c r="U216" i="25"/>
  <c r="W1005" i="25"/>
  <c r="W502" i="25"/>
  <c r="R174" i="25"/>
  <c r="R62" i="25"/>
  <c r="W621" i="25"/>
  <c r="R941" i="25"/>
  <c r="U925" i="25"/>
  <c r="W485" i="25"/>
  <c r="W156" i="25"/>
  <c r="R851" i="25"/>
  <c r="W579" i="25"/>
  <c r="U435" i="25"/>
  <c r="U307" i="25"/>
  <c r="U179" i="25"/>
  <c r="R490" i="25"/>
  <c r="R378" i="25"/>
  <c r="R250" i="25"/>
  <c r="R122" i="25"/>
  <c r="W785" i="25"/>
  <c r="R145" i="25"/>
  <c r="U752" i="25"/>
  <c r="W616" i="25"/>
  <c r="R517" i="25"/>
  <c r="R565" i="25"/>
  <c r="W373" i="25"/>
  <c r="R118" i="25"/>
  <c r="U933" i="25"/>
  <c r="U799" i="25"/>
  <c r="W333" i="25"/>
  <c r="W987" i="25"/>
  <c r="W923" i="25"/>
  <c r="W952" i="25"/>
  <c r="U82" i="25"/>
  <c r="U779" i="25"/>
  <c r="U466" i="25"/>
  <c r="W840" i="25"/>
  <c r="U854" i="25"/>
  <c r="R310" i="25"/>
  <c r="U222" i="25"/>
  <c r="W101" i="25"/>
  <c r="K101" i="25" s="1"/>
  <c r="W786" i="25"/>
  <c r="K786" i="25" s="1"/>
  <c r="R730" i="25"/>
  <c r="W211" i="25"/>
  <c r="U738" i="25"/>
  <c r="R200" i="25"/>
  <c r="W676" i="25"/>
  <c r="R91" i="25"/>
  <c r="R940" i="25"/>
  <c r="R780" i="25"/>
  <c r="W902" i="25"/>
  <c r="R60" i="25"/>
  <c r="W201" i="25"/>
  <c r="U173" i="25"/>
  <c r="R173" i="25"/>
  <c r="R621" i="25"/>
  <c r="W189" i="25"/>
  <c r="U70" i="25"/>
  <c r="U645" i="25"/>
  <c r="W237" i="25"/>
  <c r="R84" i="25"/>
  <c r="W683" i="25"/>
  <c r="U995" i="25"/>
  <c r="W91" i="25"/>
  <c r="U907" i="25"/>
  <c r="R779" i="25"/>
  <c r="W874" i="25"/>
  <c r="W688" i="25"/>
  <c r="W937" i="25"/>
  <c r="W681" i="25"/>
  <c r="R521" i="25"/>
  <c r="W744" i="25"/>
  <c r="R896" i="25"/>
  <c r="R15" i="25"/>
  <c r="R471" i="25"/>
  <c r="R917" i="25"/>
  <c r="W637" i="25"/>
  <c r="R835" i="25"/>
  <c r="U650" i="25"/>
  <c r="U553" i="25"/>
  <c r="R375" i="25"/>
  <c r="R750" i="25"/>
  <c r="W510" i="25"/>
  <c r="R533" i="25"/>
  <c r="R230" i="25"/>
  <c r="U917" i="25"/>
  <c r="U741" i="25"/>
  <c r="W1004" i="25"/>
  <c r="U35" i="25"/>
  <c r="R345" i="25"/>
  <c r="R352" i="25"/>
  <c r="W940" i="25"/>
  <c r="U836" i="25"/>
  <c r="U708" i="25"/>
  <c r="W572" i="25"/>
  <c r="W508" i="25"/>
  <c r="U116" i="25"/>
  <c r="U763" i="25"/>
  <c r="U651" i="25"/>
  <c r="W562" i="25"/>
  <c r="U450" i="25"/>
  <c r="U98" i="25"/>
  <c r="U897" i="25"/>
  <c r="W825" i="25"/>
  <c r="R672" i="25"/>
  <c r="W528" i="25"/>
  <c r="W384" i="25"/>
  <c r="W112" i="25"/>
  <c r="W783" i="25"/>
  <c r="U694" i="25"/>
  <c r="U206" i="25"/>
  <c r="R821" i="25"/>
  <c r="R725" i="25"/>
  <c r="W645" i="25"/>
  <c r="W85" i="25"/>
  <c r="W755" i="25"/>
  <c r="R705" i="25"/>
  <c r="R257" i="25"/>
  <c r="R536" i="25"/>
  <c r="R424" i="25"/>
  <c r="R296" i="25"/>
  <c r="W527" i="25"/>
  <c r="W159" i="25"/>
  <c r="K159" i="25" s="1"/>
  <c r="R566" i="25"/>
  <c r="U930" i="25"/>
  <c r="R56" i="25"/>
  <c r="R791" i="25"/>
  <c r="U415" i="25"/>
  <c r="U796" i="25"/>
  <c r="U412" i="25"/>
  <c r="U284" i="25"/>
  <c r="W619" i="25"/>
  <c r="W531" i="25"/>
  <c r="W83" i="25"/>
  <c r="R824" i="25"/>
  <c r="W200" i="25"/>
  <c r="R103" i="25"/>
  <c r="U310" i="25"/>
  <c r="U182" i="25"/>
  <c r="W869" i="25"/>
  <c r="R924" i="25"/>
  <c r="R316" i="25"/>
  <c r="U570" i="25"/>
  <c r="R327" i="25"/>
  <c r="W135" i="25"/>
  <c r="W886" i="25"/>
  <c r="R108" i="25"/>
  <c r="U883" i="25"/>
  <c r="W185" i="25"/>
  <c r="U157" i="25"/>
  <c r="R157" i="25"/>
  <c r="U621" i="25"/>
  <c r="W717" i="25"/>
  <c r="U637" i="25"/>
  <c r="R494" i="25"/>
  <c r="W533" i="25"/>
  <c r="R701" i="25"/>
  <c r="W613" i="25"/>
  <c r="R796" i="25"/>
  <c r="W1001" i="25"/>
  <c r="R912" i="25"/>
  <c r="W956" i="25"/>
  <c r="W988" i="25"/>
  <c r="K988" i="25" s="1"/>
  <c r="U916" i="25"/>
  <c r="U19" i="25"/>
  <c r="R841" i="25"/>
  <c r="W265" i="25"/>
  <c r="U527" i="25"/>
  <c r="R95" i="25"/>
  <c r="R486" i="25"/>
  <c r="U429" i="25"/>
  <c r="W924" i="25"/>
  <c r="W828" i="25"/>
  <c r="W700" i="25"/>
  <c r="U500" i="25"/>
  <c r="U436" i="25"/>
  <c r="W316" i="25"/>
  <c r="U100" i="25"/>
  <c r="U635" i="25"/>
  <c r="R515" i="25"/>
  <c r="R67" i="25"/>
  <c r="W802" i="25"/>
  <c r="U63" i="25"/>
  <c r="W445" i="25"/>
  <c r="W570" i="25"/>
  <c r="U114" i="25"/>
  <c r="U327" i="25"/>
  <c r="R707" i="25"/>
  <c r="W249" i="25"/>
  <c r="U413" i="25"/>
  <c r="U820" i="25"/>
  <c r="U692" i="25"/>
  <c r="W492" i="25"/>
  <c r="K492" i="25" s="1"/>
  <c r="R979" i="25"/>
  <c r="R499" i="25"/>
  <c r="U1001" i="25"/>
  <c r="R473" i="25"/>
  <c r="W361" i="25"/>
  <c r="W352" i="25"/>
  <c r="W80" i="25"/>
  <c r="W719" i="25"/>
  <c r="W583" i="25"/>
  <c r="W79" i="25"/>
  <c r="U286" i="25"/>
  <c r="W53" i="25"/>
  <c r="R276" i="25"/>
  <c r="W851" i="25"/>
  <c r="W978" i="25"/>
  <c r="W706" i="25"/>
  <c r="K706" i="25" s="1"/>
  <c r="R650" i="25"/>
  <c r="U497" i="25"/>
  <c r="W409" i="25"/>
  <c r="R241" i="25"/>
  <c r="U616" i="25"/>
  <c r="W495" i="25"/>
  <c r="U526" i="25"/>
  <c r="W310" i="25"/>
  <c r="W435" i="25"/>
  <c r="W702" i="25"/>
  <c r="W99" i="25"/>
  <c r="R281" i="25"/>
  <c r="W848" i="25"/>
  <c r="R31" i="25"/>
  <c r="R691" i="25"/>
  <c r="R850" i="25"/>
  <c r="U793" i="25"/>
  <c r="U705" i="25"/>
  <c r="R208" i="25"/>
  <c r="W895" i="25"/>
  <c r="R63" i="25"/>
  <c r="W174" i="25"/>
  <c r="W525" i="25"/>
  <c r="W684" i="25"/>
  <c r="R35" i="25"/>
  <c r="U681" i="25"/>
  <c r="W577" i="25"/>
  <c r="W345" i="25"/>
  <c r="R816" i="25"/>
  <c r="W336" i="25"/>
  <c r="U879" i="25"/>
  <c r="W567" i="25"/>
  <c r="W15" i="25"/>
  <c r="W941" i="25"/>
  <c r="R805" i="25"/>
  <c r="R852" i="25"/>
  <c r="R260" i="25"/>
  <c r="W835" i="25"/>
  <c r="W707" i="25"/>
  <c r="W962" i="25"/>
  <c r="W374" i="25"/>
  <c r="U649" i="25"/>
  <c r="W885" i="25"/>
  <c r="U86" i="25"/>
  <c r="W778" i="25"/>
  <c r="W167" i="25"/>
  <c r="U932" i="25"/>
  <c r="U452" i="25"/>
  <c r="R688" i="25"/>
  <c r="R834" i="25"/>
  <c r="W233" i="25"/>
  <c r="U200" i="25"/>
  <c r="R64" i="25"/>
  <c r="W479" i="25"/>
  <c r="R390" i="25"/>
  <c r="R326" i="25"/>
  <c r="W661" i="25"/>
  <c r="U420" i="25"/>
  <c r="R947" i="25"/>
  <c r="R467" i="25"/>
  <c r="R243" i="25"/>
  <c r="R131" i="25"/>
  <c r="W27" i="25"/>
  <c r="W671" i="25"/>
  <c r="U931" i="25"/>
  <c r="R946" i="25"/>
  <c r="R689" i="25"/>
  <c r="R377" i="25"/>
  <c r="W217" i="25"/>
  <c r="U944" i="25"/>
  <c r="U56" i="25"/>
  <c r="R975" i="25"/>
  <c r="R599" i="25"/>
  <c r="U375" i="25"/>
  <c r="W31" i="25"/>
  <c r="W158" i="25"/>
  <c r="U493" i="25"/>
  <c r="U237" i="25"/>
  <c r="W796" i="25"/>
  <c r="U532" i="25"/>
  <c r="W348" i="25"/>
  <c r="U276" i="25"/>
  <c r="R451" i="25"/>
  <c r="R227" i="25"/>
  <c r="R115" i="25"/>
  <c r="R19" i="25"/>
  <c r="W173" i="25"/>
  <c r="R542" i="25"/>
  <c r="W430" i="25"/>
  <c r="K430" i="25" s="1"/>
  <c r="W62" i="25"/>
  <c r="R500" i="25"/>
  <c r="R20" i="25"/>
  <c r="W795" i="25"/>
  <c r="W667" i="25"/>
  <c r="R915" i="25"/>
  <c r="U922" i="25"/>
  <c r="R204" i="25"/>
  <c r="R651" i="25"/>
  <c r="U251" i="25"/>
  <c r="R514" i="25"/>
  <c r="R402" i="25"/>
  <c r="R290" i="25"/>
  <c r="R162" i="25"/>
  <c r="U458" i="25"/>
  <c r="R626" i="25"/>
  <c r="W881" i="25"/>
  <c r="W489" i="25"/>
  <c r="R601" i="25"/>
  <c r="U377" i="25"/>
  <c r="W800" i="25"/>
  <c r="W672" i="25"/>
  <c r="U42" i="25"/>
  <c r="R673" i="25"/>
  <c r="U521" i="25"/>
  <c r="W121" i="25"/>
  <c r="W896" i="25"/>
  <c r="R647" i="25"/>
  <c r="U293" i="25"/>
  <c r="U213" i="25"/>
  <c r="U906" i="25"/>
  <c r="U60" i="25"/>
  <c r="U641" i="25"/>
  <c r="U105" i="25"/>
  <c r="R668" i="25"/>
  <c r="W555" i="25"/>
  <c r="W378" i="25"/>
  <c r="W905" i="25"/>
  <c r="U543" i="25"/>
  <c r="U942" i="25"/>
  <c r="U434" i="25"/>
  <c r="R10" i="25"/>
  <c r="W377" i="25"/>
  <c r="R41" i="25"/>
  <c r="R656" i="25"/>
  <c r="W368" i="25"/>
  <c r="R224" i="25"/>
  <c r="W96" i="25"/>
  <c r="W599" i="25"/>
  <c r="R143" i="25"/>
  <c r="U838" i="25"/>
  <c r="R766" i="25"/>
  <c r="U678" i="25"/>
  <c r="R294" i="25"/>
  <c r="U190" i="25"/>
  <c r="U821" i="25"/>
  <c r="W773" i="25"/>
  <c r="W69" i="25"/>
  <c r="R868" i="25"/>
  <c r="W739" i="25"/>
  <c r="W994" i="25"/>
  <c r="W866" i="25"/>
  <c r="W770" i="25"/>
  <c r="W425" i="25"/>
  <c r="R105" i="25"/>
  <c r="R408" i="25"/>
  <c r="W511" i="25"/>
  <c r="W143" i="25"/>
  <c r="K143" i="25" s="1"/>
  <c r="W782" i="25"/>
  <c r="W438" i="25"/>
  <c r="W326" i="25"/>
  <c r="U78" i="25"/>
  <c r="R820" i="25"/>
  <c r="U972" i="25"/>
  <c r="K972" i="25" s="1"/>
  <c r="U908" i="25"/>
  <c r="W451" i="25"/>
  <c r="U59" i="25"/>
  <c r="R922" i="25"/>
  <c r="R858" i="25"/>
  <c r="R873" i="25"/>
  <c r="R417" i="25"/>
  <c r="R616" i="25"/>
  <c r="U480" i="25"/>
  <c r="W376" i="25"/>
  <c r="R184" i="25"/>
  <c r="U590" i="25"/>
  <c r="U844" i="25"/>
  <c r="W788" i="25"/>
  <c r="W724" i="25"/>
  <c r="W660" i="25"/>
  <c r="W404" i="25"/>
  <c r="W340" i="25"/>
  <c r="U268" i="25"/>
  <c r="U140" i="25"/>
  <c r="W603" i="25"/>
  <c r="R203" i="25"/>
  <c r="R75" i="25"/>
  <c r="R11" i="25"/>
  <c r="U282" i="25"/>
  <c r="U154" i="25"/>
  <c r="W569" i="25"/>
  <c r="R465" i="25"/>
  <c r="R401" i="25"/>
  <c r="R65" i="25"/>
  <c r="W816" i="25"/>
  <c r="U576" i="25"/>
  <c r="W456" i="25"/>
  <c r="W328" i="25"/>
  <c r="W184" i="25"/>
  <c r="W72" i="25"/>
  <c r="W903" i="25"/>
  <c r="W591" i="25"/>
  <c r="W351" i="25"/>
  <c r="R279" i="25"/>
  <c r="W87" i="25"/>
  <c r="W39" i="25"/>
  <c r="R854" i="25"/>
  <c r="R790" i="25"/>
  <c r="W323" i="25"/>
  <c r="W1000" i="25"/>
  <c r="R600" i="25"/>
  <c r="U464" i="25"/>
  <c r="U112" i="25"/>
  <c r="R40" i="25"/>
  <c r="U780" i="25"/>
  <c r="U716" i="25"/>
  <c r="U652" i="25"/>
  <c r="U588" i="25"/>
  <c r="U524" i="25"/>
  <c r="U460" i="25"/>
  <c r="U396" i="25"/>
  <c r="U332" i="25"/>
  <c r="U252" i="25"/>
  <c r="U124" i="25"/>
  <c r="W195" i="25"/>
  <c r="W131" i="25"/>
  <c r="W602" i="25"/>
  <c r="U538" i="25"/>
  <c r="U426" i="25"/>
  <c r="U266" i="25"/>
  <c r="U138" i="25"/>
  <c r="U929" i="25"/>
  <c r="W385" i="25"/>
  <c r="W57" i="25"/>
  <c r="R808" i="25"/>
  <c r="W568" i="25"/>
  <c r="W440" i="25"/>
  <c r="W312" i="25"/>
  <c r="W168" i="25"/>
  <c r="K168" i="25" s="1"/>
  <c r="U64" i="25"/>
  <c r="W575" i="25"/>
  <c r="R263" i="25"/>
  <c r="U470" i="25"/>
  <c r="U374" i="25"/>
  <c r="U278" i="25"/>
  <c r="U150" i="25"/>
  <c r="W853" i="25"/>
  <c r="R876" i="25"/>
  <c r="R284" i="25"/>
  <c r="U209" i="25"/>
  <c r="W8" i="25"/>
  <c r="W119" i="25"/>
  <c r="W870" i="25"/>
  <c r="R44" i="25"/>
  <c r="U945" i="25"/>
  <c r="R801" i="25"/>
  <c r="R329" i="25"/>
  <c r="R221" i="25"/>
  <c r="R29" i="25"/>
  <c r="U765" i="25"/>
  <c r="U701" i="25"/>
  <c r="W277" i="25"/>
  <c r="R45" i="25"/>
  <c r="U471" i="25"/>
  <c r="R669" i="25"/>
  <c r="W141" i="25"/>
  <c r="W398" i="25"/>
  <c r="W270" i="25"/>
  <c r="W46" i="25"/>
  <c r="W850" i="25"/>
  <c r="W642" i="25"/>
  <c r="K642" i="25" s="1"/>
  <c r="W250" i="25"/>
  <c r="W122" i="25"/>
  <c r="R793" i="25"/>
  <c r="U600" i="25"/>
  <c r="W847" i="25"/>
  <c r="U439" i="25"/>
  <c r="R319" i="25"/>
  <c r="W127" i="25"/>
  <c r="W862" i="25"/>
  <c r="W750" i="25"/>
  <c r="W422" i="25"/>
  <c r="U956" i="25"/>
  <c r="U892" i="25"/>
  <c r="W419" i="25"/>
  <c r="W291" i="25"/>
  <c r="R906" i="25"/>
  <c r="U592" i="25"/>
  <c r="U352" i="25"/>
  <c r="R168" i="25"/>
  <c r="W271" i="25"/>
  <c r="K271" i="25" s="1"/>
  <c r="U31" i="25"/>
  <c r="U542" i="25"/>
  <c r="W916" i="25"/>
  <c r="U828" i="25"/>
  <c r="W772" i="25"/>
  <c r="K772" i="25" s="1"/>
  <c r="W580" i="25"/>
  <c r="W516" i="25"/>
  <c r="W388" i="25"/>
  <c r="K388" i="25" s="1"/>
  <c r="W324" i="25"/>
  <c r="U236" i="25"/>
  <c r="U108" i="25"/>
  <c r="U835" i="25"/>
  <c r="U707" i="25"/>
  <c r="R187" i="25"/>
  <c r="U75" i="25"/>
  <c r="U11" i="25"/>
  <c r="U410" i="25"/>
  <c r="U250" i="25"/>
  <c r="U122" i="25"/>
  <c r="U713" i="25"/>
  <c r="R49" i="25"/>
  <c r="W880" i="25"/>
  <c r="R792" i="25"/>
  <c r="R680" i="25"/>
  <c r="W552" i="25"/>
  <c r="W424" i="25"/>
  <c r="W296" i="25"/>
  <c r="W56" i="25"/>
  <c r="W687" i="25"/>
  <c r="W335" i="25"/>
  <c r="R247" i="25"/>
  <c r="U79" i="25"/>
  <c r="W23" i="25"/>
  <c r="R838" i="25"/>
  <c r="U654" i="25"/>
  <c r="U454" i="25"/>
  <c r="U262" i="25"/>
  <c r="U134" i="25"/>
  <c r="W917" i="25"/>
  <c r="R860" i="25"/>
  <c r="R396" i="25"/>
  <c r="R268" i="25"/>
  <c r="W623" i="25"/>
  <c r="U247" i="25"/>
  <c r="R606" i="25"/>
  <c r="W148" i="25"/>
  <c r="W434" i="25"/>
  <c r="W322" i="25"/>
  <c r="R929" i="25"/>
  <c r="U109" i="25"/>
  <c r="R493" i="25"/>
  <c r="R7" i="25"/>
  <c r="W589" i="25"/>
  <c r="R586" i="25"/>
  <c r="W561" i="25"/>
  <c r="R800" i="25"/>
  <c r="W728" i="25"/>
  <c r="W176" i="25"/>
  <c r="K176" i="25" s="1"/>
  <c r="W64" i="25"/>
  <c r="U559" i="25"/>
  <c r="W343" i="25"/>
  <c r="U7" i="25"/>
  <c r="U806" i="25"/>
  <c r="K806" i="25" s="1"/>
  <c r="U350" i="25"/>
  <c r="U805" i="25"/>
  <c r="W757" i="25"/>
  <c r="K757" i="25" s="1"/>
  <c r="W693" i="25"/>
  <c r="W21" i="25"/>
  <c r="R836" i="25"/>
  <c r="W691" i="25"/>
  <c r="U563" i="25"/>
  <c r="R355" i="25"/>
  <c r="R259" i="25"/>
  <c r="W946" i="25"/>
  <c r="K946" i="25" s="1"/>
  <c r="W834" i="25"/>
  <c r="W234" i="25"/>
  <c r="W106" i="25"/>
  <c r="W10" i="25"/>
  <c r="W777" i="25"/>
  <c r="U217" i="25"/>
  <c r="U791" i="25"/>
  <c r="R303" i="25"/>
  <c r="W406" i="25"/>
  <c r="W278" i="25"/>
  <c r="R980" i="25"/>
  <c r="R815" i="25"/>
  <c r="W403" i="25"/>
  <c r="R810" i="25"/>
  <c r="R369" i="25"/>
  <c r="R976" i="25"/>
  <c r="U336" i="25"/>
  <c r="U224" i="25"/>
  <c r="U96" i="25"/>
  <c r="R879" i="25"/>
  <c r="W607" i="25"/>
  <c r="W471" i="25"/>
  <c r="W255" i="25"/>
  <c r="K255" i="25" s="1"/>
  <c r="W534" i="25"/>
  <c r="W900" i="25"/>
  <c r="W820" i="25"/>
  <c r="U764" i="25"/>
  <c r="K764" i="25" s="1"/>
  <c r="U700" i="25"/>
  <c r="U508" i="25"/>
  <c r="U444" i="25"/>
  <c r="U380" i="25"/>
  <c r="U316" i="25"/>
  <c r="U220" i="25"/>
  <c r="U819" i="25"/>
  <c r="U691" i="25"/>
  <c r="R579" i="25"/>
  <c r="W179" i="25"/>
  <c r="W115" i="25"/>
  <c r="W67" i="25"/>
  <c r="W586" i="25"/>
  <c r="U506" i="25"/>
  <c r="U378" i="25"/>
  <c r="U234" i="25"/>
  <c r="U106" i="25"/>
  <c r="W705" i="25"/>
  <c r="W353" i="25"/>
  <c r="W41" i="25"/>
  <c r="R776" i="25"/>
  <c r="R664" i="25"/>
  <c r="W536" i="25"/>
  <c r="W280" i="25"/>
  <c r="W136" i="25"/>
  <c r="W40" i="25"/>
  <c r="R519" i="25"/>
  <c r="W71" i="25"/>
  <c r="U766" i="25"/>
  <c r="U438" i="25"/>
  <c r="U358" i="25"/>
  <c r="U246" i="25"/>
  <c r="U118" i="25"/>
  <c r="W789" i="25"/>
  <c r="R844" i="25"/>
  <c r="R380" i="25"/>
  <c r="R252" i="25"/>
  <c r="U242" i="25"/>
  <c r="W953" i="25"/>
  <c r="R665" i="25"/>
  <c r="R553" i="25"/>
  <c r="W281" i="25"/>
  <c r="R73" i="25"/>
  <c r="W160" i="25"/>
  <c r="W48" i="25"/>
  <c r="R543" i="25"/>
  <c r="R111" i="25"/>
  <c r="W63" i="25"/>
  <c r="R454" i="25"/>
  <c r="U334" i="25"/>
  <c r="R246" i="25"/>
  <c r="W557" i="25"/>
  <c r="U68" i="25"/>
  <c r="W675" i="25"/>
  <c r="W43" i="25"/>
  <c r="W930" i="25"/>
  <c r="W818" i="25"/>
  <c r="W993" i="25"/>
  <c r="W865" i="25"/>
  <c r="U601" i="25"/>
  <c r="U481" i="25"/>
  <c r="W81" i="25"/>
  <c r="W631" i="25"/>
  <c r="W375" i="25"/>
  <c r="W111" i="25"/>
  <c r="W846" i="25"/>
  <c r="R598" i="25"/>
  <c r="W390" i="25"/>
  <c r="W262" i="25"/>
  <c r="R708" i="25"/>
  <c r="U940" i="25"/>
  <c r="U876" i="25"/>
  <c r="W387" i="25"/>
  <c r="W243" i="25"/>
  <c r="R890" i="25"/>
  <c r="R794" i="25"/>
  <c r="W945" i="25"/>
  <c r="R152" i="25"/>
  <c r="W991" i="25"/>
  <c r="W239" i="25"/>
  <c r="U15" i="25"/>
  <c r="R526" i="25"/>
  <c r="W884" i="25"/>
  <c r="U812" i="25"/>
  <c r="W756" i="25"/>
  <c r="W692" i="25"/>
  <c r="W628" i="25"/>
  <c r="K628" i="25" s="1"/>
  <c r="W500" i="25"/>
  <c r="W372" i="25"/>
  <c r="W308" i="25"/>
  <c r="U204" i="25"/>
  <c r="U803" i="25"/>
  <c r="U675" i="25"/>
  <c r="R443" i="25"/>
  <c r="R171" i="25"/>
  <c r="R59" i="25"/>
  <c r="U490" i="25"/>
  <c r="U362" i="25"/>
  <c r="U218" i="25"/>
  <c r="U10" i="25"/>
  <c r="U801" i="25"/>
  <c r="R497" i="25"/>
  <c r="W337" i="25"/>
  <c r="R648" i="25"/>
  <c r="W520" i="25"/>
  <c r="W408" i="25"/>
  <c r="W264" i="25"/>
  <c r="W120" i="25"/>
  <c r="U32" i="25"/>
  <c r="R503" i="25"/>
  <c r="W319" i="25"/>
  <c r="R151" i="25"/>
  <c r="R822" i="25"/>
  <c r="U750" i="25"/>
  <c r="U622" i="25"/>
  <c r="R455" i="25"/>
  <c r="R646" i="25"/>
  <c r="W558" i="25"/>
  <c r="W246" i="25"/>
  <c r="R30" i="25"/>
  <c r="U973" i="25"/>
  <c r="W276" i="25"/>
  <c r="W140" i="25"/>
  <c r="R819" i="25"/>
  <c r="U403" i="25"/>
  <c r="U275" i="25"/>
  <c r="U147" i="25"/>
  <c r="U714" i="25"/>
  <c r="R458" i="25"/>
  <c r="R346" i="25"/>
  <c r="R218" i="25"/>
  <c r="R90" i="25"/>
  <c r="W721" i="25"/>
  <c r="K721" i="25" s="1"/>
  <c r="U537" i="25"/>
  <c r="U321" i="25"/>
  <c r="U832" i="25"/>
  <c r="U720" i="25"/>
  <c r="R592" i="25"/>
  <c r="W551" i="25"/>
  <c r="K551" i="25" s="1"/>
  <c r="W966" i="25"/>
  <c r="R734" i="25"/>
  <c r="R214" i="25"/>
  <c r="R70" i="25"/>
  <c r="U901" i="25"/>
  <c r="W252" i="25"/>
  <c r="W413" i="25"/>
  <c r="W301" i="25"/>
  <c r="U486" i="25"/>
  <c r="U294" i="25"/>
  <c r="U166" i="25"/>
  <c r="W981" i="25"/>
  <c r="R861" i="25"/>
  <c r="R908" i="25"/>
  <c r="R300" i="25"/>
  <c r="R913" i="25"/>
  <c r="W24" i="25"/>
  <c r="R415" i="25"/>
  <c r="R311" i="25"/>
  <c r="R156" i="25"/>
  <c r="W169" i="25"/>
  <c r="U864" i="25"/>
  <c r="U141" i="25"/>
  <c r="W13" i="25"/>
  <c r="R109" i="25"/>
  <c r="R285" i="25"/>
  <c r="R77" i="25"/>
  <c r="R301" i="25"/>
  <c r="R93" i="25"/>
  <c r="W542" i="25"/>
  <c r="R1005" i="25"/>
  <c r="R478" i="25"/>
  <c r="R414" i="25"/>
  <c r="R318" i="25"/>
  <c r="W517" i="25"/>
  <c r="R685" i="25"/>
  <c r="W157" i="25"/>
  <c r="W29" i="25"/>
  <c r="U661" i="25"/>
  <c r="W253" i="25"/>
  <c r="U518" i="25"/>
  <c r="W414" i="25"/>
  <c r="W286" i="25"/>
  <c r="U54" i="25"/>
  <c r="U845" i="25"/>
  <c r="R213" i="25"/>
  <c r="R564" i="25"/>
  <c r="R180" i="25"/>
  <c r="R68" i="25"/>
  <c r="W779" i="25"/>
  <c r="W651" i="25"/>
  <c r="R899" i="25"/>
  <c r="W475" i="25"/>
  <c r="W347" i="25"/>
  <c r="W187" i="25"/>
  <c r="U890" i="25"/>
  <c r="R460" i="25"/>
  <c r="R188" i="25"/>
  <c r="W867" i="25"/>
  <c r="R763" i="25"/>
  <c r="R635" i="25"/>
  <c r="U475" i="25"/>
  <c r="U347" i="25"/>
  <c r="U235" i="25"/>
  <c r="U107" i="25"/>
  <c r="U611" i="25"/>
  <c r="U626" i="25"/>
  <c r="R498" i="25"/>
  <c r="R386" i="25"/>
  <c r="R274" i="25"/>
  <c r="R146" i="25"/>
  <c r="U673" i="25"/>
  <c r="W51" i="25"/>
  <c r="W970" i="25"/>
  <c r="W842" i="25"/>
  <c r="W746" i="25"/>
  <c r="W682" i="25"/>
  <c r="W618" i="25"/>
  <c r="U761" i="25"/>
  <c r="W473" i="25"/>
  <c r="R305" i="25"/>
  <c r="W161" i="25"/>
  <c r="U33" i="25"/>
  <c r="U856" i="25"/>
  <c r="W608" i="25"/>
  <c r="U361" i="25"/>
  <c r="W784" i="25"/>
  <c r="U949" i="25"/>
  <c r="U597" i="25"/>
  <c r="W60" i="25"/>
  <c r="R883" i="25"/>
  <c r="W459" i="25"/>
  <c r="W171" i="25"/>
  <c r="R444" i="25"/>
  <c r="U84" i="25"/>
  <c r="R747" i="25"/>
  <c r="U331" i="25"/>
  <c r="U91" i="25"/>
  <c r="R563" i="25"/>
  <c r="U850" i="25"/>
  <c r="U610" i="25"/>
  <c r="R482" i="25"/>
  <c r="R370" i="25"/>
  <c r="R258" i="25"/>
  <c r="R130" i="25"/>
  <c r="R34" i="25"/>
  <c r="W921" i="25"/>
  <c r="K921" i="25" s="1"/>
  <c r="W665" i="25"/>
  <c r="W954" i="25"/>
  <c r="W826" i="25"/>
  <c r="R738" i="25"/>
  <c r="W753" i="25"/>
  <c r="W553" i="25"/>
  <c r="U17" i="25"/>
  <c r="R584" i="25"/>
  <c r="U577" i="25"/>
  <c r="U345" i="25"/>
  <c r="U936" i="25"/>
  <c r="W768" i="25"/>
  <c r="U90" i="25"/>
  <c r="U26" i="25"/>
  <c r="U753" i="25"/>
  <c r="U505" i="25"/>
  <c r="R951" i="25"/>
  <c r="W653" i="25"/>
  <c r="U703" i="25"/>
  <c r="U319" i="25"/>
  <c r="R990" i="25"/>
  <c r="U608" i="25"/>
  <c r="R480" i="25"/>
  <c r="U181" i="25"/>
  <c r="W677" i="25"/>
  <c r="R86" i="25"/>
  <c r="U826" i="25"/>
  <c r="R964" i="25"/>
  <c r="U28" i="25"/>
  <c r="R609" i="25"/>
  <c r="R209" i="25"/>
  <c r="R9" i="25"/>
  <c r="W664" i="25"/>
  <c r="U536" i="25"/>
  <c r="R748" i="25"/>
  <c r="R339" i="25"/>
  <c r="W490" i="25"/>
  <c r="W346" i="25"/>
  <c r="U309" i="25"/>
  <c r="U455" i="25"/>
  <c r="K455" i="25" s="1"/>
  <c r="R462" i="25"/>
  <c r="R765" i="25"/>
  <c r="U549" i="25"/>
  <c r="W125" i="25"/>
  <c r="U629" i="25"/>
  <c r="U502" i="25"/>
  <c r="W382" i="25"/>
  <c r="K382" i="25" s="1"/>
  <c r="W254" i="25"/>
  <c r="K254" i="25" s="1"/>
  <c r="U38" i="25"/>
  <c r="U725" i="25"/>
  <c r="R405" i="25"/>
  <c r="R612" i="25"/>
  <c r="R548" i="25"/>
  <c r="R452" i="25"/>
  <c r="R52" i="25"/>
  <c r="W747" i="25"/>
  <c r="U603" i="25"/>
  <c r="R267" i="25"/>
  <c r="R867" i="25"/>
  <c r="U619" i="25"/>
  <c r="W443" i="25"/>
  <c r="W315" i="25"/>
  <c r="W155" i="25"/>
  <c r="R428" i="25"/>
  <c r="U52" i="25"/>
  <c r="R843" i="25"/>
  <c r="U443" i="25"/>
  <c r="U315" i="25"/>
  <c r="U203" i="25"/>
  <c r="R923" i="25"/>
  <c r="U539" i="25"/>
  <c r="K539" i="25" s="1"/>
  <c r="U594" i="25"/>
  <c r="K594" i="25" s="1"/>
  <c r="R466" i="25"/>
  <c r="R354" i="25"/>
  <c r="R242" i="25"/>
  <c r="R114" i="25"/>
  <c r="R18" i="25"/>
  <c r="U865" i="25"/>
  <c r="W35" i="25"/>
  <c r="W938" i="25"/>
  <c r="W810" i="25"/>
  <c r="W730" i="25"/>
  <c r="K730" i="25" s="1"/>
  <c r="W666" i="25"/>
  <c r="W274" i="25"/>
  <c r="R745" i="25"/>
  <c r="U545" i="25"/>
  <c r="R289" i="25"/>
  <c r="W9" i="25"/>
  <c r="U824" i="25"/>
  <c r="U561" i="25"/>
  <c r="W321" i="25"/>
  <c r="U129" i="25"/>
  <c r="W736" i="25"/>
  <c r="W943" i="25"/>
  <c r="K943" i="25" s="1"/>
  <c r="U783" i="25"/>
  <c r="U599" i="25"/>
  <c r="W103" i="25"/>
  <c r="W838" i="25"/>
  <c r="R140" i="25"/>
  <c r="W84" i="25"/>
  <c r="R28" i="25"/>
  <c r="W418" i="25"/>
  <c r="W306" i="25"/>
  <c r="U305" i="25"/>
  <c r="W960" i="25"/>
  <c r="U221" i="25"/>
  <c r="U93" i="25"/>
  <c r="R205" i="25"/>
  <c r="U685" i="25"/>
  <c r="R429" i="25"/>
  <c r="W261" i="25"/>
  <c r="W701" i="25"/>
  <c r="U423" i="25"/>
  <c r="W669" i="25"/>
  <c r="K669" i="25" s="1"/>
  <c r="U533" i="25"/>
  <c r="W109" i="25"/>
  <c r="R309" i="25"/>
  <c r="R165" i="25"/>
  <c r="U910" i="25"/>
  <c r="W494" i="25"/>
  <c r="W366" i="25"/>
  <c r="W30" i="25"/>
  <c r="R436" i="25"/>
  <c r="R116" i="25"/>
  <c r="W44" i="25"/>
  <c r="W859" i="25"/>
  <c r="U587" i="25"/>
  <c r="R571" i="25"/>
  <c r="W427" i="25"/>
  <c r="W299" i="25"/>
  <c r="W139" i="25"/>
  <c r="U996" i="25"/>
  <c r="R412" i="25"/>
  <c r="U20" i="25"/>
  <c r="R715" i="25"/>
  <c r="W587" i="25"/>
  <c r="U427" i="25"/>
  <c r="W307" i="25"/>
  <c r="U187" i="25"/>
  <c r="U523" i="25"/>
  <c r="K523" i="25" s="1"/>
  <c r="U834" i="25"/>
  <c r="U562" i="25"/>
  <c r="W458" i="25"/>
  <c r="R338" i="25"/>
  <c r="R226" i="25"/>
  <c r="R98" i="25"/>
  <c r="W857" i="25"/>
  <c r="W922" i="25"/>
  <c r="R722" i="25"/>
  <c r="R658" i="25"/>
  <c r="W258" i="25"/>
  <c r="U697" i="25"/>
  <c r="W537" i="25"/>
  <c r="U281" i="25"/>
  <c r="U808" i="25"/>
  <c r="U680" i="25"/>
  <c r="R513" i="25"/>
  <c r="U113" i="25"/>
  <c r="U904" i="25"/>
  <c r="W720" i="25"/>
  <c r="W178" i="25"/>
  <c r="U74" i="25"/>
  <c r="R737" i="25"/>
  <c r="U609" i="25"/>
  <c r="K609" i="25" s="1"/>
  <c r="U473" i="25"/>
  <c r="U241" i="25"/>
  <c r="R97" i="25"/>
  <c r="R942" i="25"/>
  <c r="U422" i="25"/>
  <c r="R350" i="25"/>
  <c r="U230" i="25"/>
  <c r="U102" i="25"/>
  <c r="R893" i="25"/>
  <c r="R829" i="25"/>
  <c r="R812" i="25"/>
  <c r="R364" i="25"/>
  <c r="R236" i="25"/>
  <c r="W433" i="25"/>
  <c r="U624" i="25"/>
  <c r="W727" i="25"/>
  <c r="W535" i="25"/>
  <c r="U167" i="25"/>
  <c r="R55" i="25"/>
  <c r="W822" i="25"/>
  <c r="R76" i="25"/>
  <c r="R12" i="25"/>
  <c r="W530" i="25"/>
  <c r="K530" i="25" s="1"/>
  <c r="W402" i="25"/>
  <c r="W290" i="25"/>
  <c r="R936" i="25"/>
  <c r="U205" i="25"/>
  <c r="U77" i="25"/>
  <c r="U733" i="25"/>
  <c r="R413" i="25"/>
  <c r="W565" i="25"/>
  <c r="R446" i="25"/>
  <c r="R733" i="25"/>
  <c r="R653" i="25"/>
  <c r="U517" i="25"/>
  <c r="W93" i="25"/>
  <c r="R501" i="25"/>
  <c r="R293" i="25"/>
  <c r="W598" i="25"/>
  <c r="W478" i="25"/>
  <c r="K478" i="25" s="1"/>
  <c r="W350" i="25"/>
  <c r="U22" i="25"/>
  <c r="U709" i="25"/>
  <c r="W269" i="25"/>
  <c r="R596" i="25"/>
  <c r="R532" i="25"/>
  <c r="R420" i="25"/>
  <c r="R100" i="25"/>
  <c r="R36" i="25"/>
  <c r="W715" i="25"/>
  <c r="U571" i="25"/>
  <c r="R331" i="25"/>
  <c r="R251" i="25"/>
  <c r="W411" i="25"/>
  <c r="W267" i="25"/>
  <c r="W123" i="25"/>
  <c r="U980" i="25"/>
  <c r="K980" i="25" s="1"/>
  <c r="U987" i="25"/>
  <c r="R811" i="25"/>
  <c r="U411" i="25"/>
  <c r="U299" i="25"/>
  <c r="U171" i="25"/>
  <c r="R907" i="25"/>
  <c r="W515" i="25"/>
  <c r="U546" i="25"/>
  <c r="R450" i="25"/>
  <c r="R210" i="25"/>
  <c r="R82" i="25"/>
  <c r="R985" i="25"/>
  <c r="W793" i="25"/>
  <c r="U99" i="25"/>
  <c r="W19" i="25"/>
  <c r="W906" i="25"/>
  <c r="W794" i="25"/>
  <c r="W714" i="25"/>
  <c r="W650" i="25"/>
  <c r="W242" i="25"/>
  <c r="W689" i="25"/>
  <c r="U529" i="25"/>
  <c r="R273" i="25"/>
  <c r="W936" i="25"/>
  <c r="U792" i="25"/>
  <c r="U664" i="25"/>
  <c r="U544" i="25"/>
  <c r="W289" i="25"/>
  <c r="U97" i="25"/>
  <c r="W864" i="25"/>
  <c r="K864" i="25" s="1"/>
  <c r="W704" i="25"/>
  <c r="W162" i="25"/>
  <c r="W920" i="25"/>
  <c r="W947" i="25"/>
  <c r="W915" i="25"/>
  <c r="W899" i="25"/>
  <c r="W971" i="25"/>
  <c r="W98" i="25"/>
  <c r="W34" i="25"/>
  <c r="U905" i="25"/>
  <c r="R113" i="25"/>
  <c r="U41" i="25"/>
  <c r="R888" i="25"/>
  <c r="W16" i="25"/>
  <c r="W823" i="25"/>
  <c r="U623" i="25"/>
  <c r="W407" i="25"/>
  <c r="W191" i="25"/>
  <c r="W926" i="25"/>
  <c r="W711" i="25"/>
  <c r="U335" i="25"/>
  <c r="U119" i="25"/>
  <c r="U565" i="25"/>
  <c r="U519" i="25"/>
  <c r="R950" i="25"/>
  <c r="U501" i="25"/>
  <c r="U277" i="25"/>
  <c r="U85" i="25"/>
  <c r="U842" i="25"/>
  <c r="U44" i="25"/>
  <c r="R225" i="25"/>
  <c r="W17" i="25"/>
  <c r="W696" i="25"/>
  <c r="U552" i="25"/>
  <c r="R764" i="25"/>
  <c r="R636" i="25"/>
  <c r="R556" i="25"/>
  <c r="W362" i="25"/>
  <c r="R897" i="25"/>
  <c r="U367" i="25"/>
  <c r="R743" i="25"/>
  <c r="R463" i="25"/>
  <c r="U311" i="25"/>
  <c r="R998" i="25"/>
  <c r="U424" i="25"/>
  <c r="U296" i="25"/>
  <c r="W975" i="25"/>
  <c r="R423" i="25"/>
  <c r="R974" i="25"/>
  <c r="U902" i="25"/>
  <c r="R742" i="25"/>
  <c r="R630" i="25"/>
  <c r="R126" i="25"/>
  <c r="R989" i="25"/>
  <c r="R965" i="25"/>
  <c r="R901" i="25"/>
  <c r="W437" i="25"/>
  <c r="W341" i="25"/>
  <c r="W260" i="25"/>
  <c r="W124" i="25"/>
  <c r="R803" i="25"/>
  <c r="U515" i="25"/>
  <c r="U387" i="25"/>
  <c r="U259" i="25"/>
  <c r="U131" i="25"/>
  <c r="R442" i="25"/>
  <c r="R330" i="25"/>
  <c r="R202" i="25"/>
  <c r="R74" i="25"/>
  <c r="R713" i="25"/>
  <c r="W513" i="25"/>
  <c r="U289" i="25"/>
  <c r="U73" i="25"/>
  <c r="U704" i="25"/>
  <c r="R576" i="25"/>
  <c r="U184" i="25"/>
  <c r="W950" i="25"/>
  <c r="R718" i="25"/>
  <c r="R198" i="25"/>
  <c r="R54" i="25"/>
  <c r="U885" i="25"/>
  <c r="W236" i="25"/>
  <c r="W397" i="25"/>
  <c r="R633" i="25"/>
  <c r="W904" i="25"/>
  <c r="W888" i="25"/>
  <c r="U994" i="25"/>
  <c r="U849" i="25"/>
  <c r="U151" i="25"/>
  <c r="U975" i="25"/>
  <c r="U463" i="25"/>
  <c r="U990" i="25"/>
  <c r="U926" i="25"/>
  <c r="U408" i="25"/>
  <c r="U280" i="25"/>
  <c r="R614" i="25"/>
  <c r="R222" i="25"/>
  <c r="R14" i="25"/>
  <c r="W309" i="25"/>
  <c r="R909" i="25"/>
  <c r="U957" i="25"/>
  <c r="U781" i="25"/>
  <c r="W421" i="25"/>
  <c r="K421" i="25" s="1"/>
  <c r="W325" i="25"/>
  <c r="W244" i="25"/>
  <c r="W220" i="25"/>
  <c r="W108" i="25"/>
  <c r="R787" i="25"/>
  <c r="U499" i="25"/>
  <c r="K499" i="25" s="1"/>
  <c r="U371" i="25"/>
  <c r="U243" i="25"/>
  <c r="U115" i="25"/>
  <c r="U778" i="25"/>
  <c r="U602" i="25"/>
  <c r="R426" i="25"/>
  <c r="R314" i="25"/>
  <c r="R186" i="25"/>
  <c r="R58" i="25"/>
  <c r="U665" i="25"/>
  <c r="W497" i="25"/>
  <c r="U273" i="25"/>
  <c r="U57" i="25"/>
  <c r="U816" i="25"/>
  <c r="U688" i="25"/>
  <c r="W215" i="25"/>
  <c r="W934" i="25"/>
  <c r="R686" i="25"/>
  <c r="U13" i="25"/>
  <c r="R182" i="25"/>
  <c r="R38" i="25"/>
  <c r="U677" i="25"/>
  <c r="W703" i="25"/>
  <c r="W381" i="25"/>
  <c r="K381" i="25" s="1"/>
  <c r="W944" i="25"/>
  <c r="U6" i="25"/>
  <c r="W963" i="25"/>
  <c r="W1003" i="25"/>
  <c r="W955" i="25"/>
  <c r="U1002" i="25"/>
  <c r="W194" i="25"/>
  <c r="W82" i="25"/>
  <c r="W18" i="25"/>
  <c r="W873" i="25"/>
  <c r="W745" i="25"/>
  <c r="U489" i="25"/>
  <c r="U257" i="25"/>
  <c r="W105" i="25"/>
  <c r="U9" i="25"/>
  <c r="W951" i="25"/>
  <c r="K951" i="25" s="1"/>
  <c r="W735" i="25"/>
  <c r="W391" i="25"/>
  <c r="W175" i="25"/>
  <c r="W910" i="25"/>
  <c r="W647" i="25"/>
  <c r="U303" i="25"/>
  <c r="W584" i="25"/>
  <c r="R464" i="25"/>
  <c r="W805" i="25"/>
  <c r="U485" i="25"/>
  <c r="U261" i="25"/>
  <c r="U165" i="25"/>
  <c r="U810" i="25"/>
  <c r="R948" i="25"/>
  <c r="U12" i="25"/>
  <c r="R593" i="25"/>
  <c r="U385" i="25"/>
  <c r="W648" i="25"/>
  <c r="U520" i="25"/>
  <c r="R620" i="25"/>
  <c r="R540" i="25"/>
  <c r="R275" i="25"/>
  <c r="W474" i="25"/>
  <c r="R833" i="25"/>
  <c r="W145" i="25"/>
  <c r="U135" i="25"/>
  <c r="W967" i="25"/>
  <c r="R447" i="25"/>
  <c r="U279" i="25"/>
  <c r="U392" i="25"/>
  <c r="U264" i="25"/>
  <c r="U966" i="25"/>
  <c r="R710" i="25"/>
  <c r="R206" i="25"/>
  <c r="R94" i="25"/>
  <c r="U1005" i="25"/>
  <c r="W501" i="25"/>
  <c r="K501" i="25" s="1"/>
  <c r="R973" i="25"/>
  <c r="R949" i="25"/>
  <c r="U893" i="25"/>
  <c r="R573" i="25"/>
  <c r="W405" i="25"/>
  <c r="K405" i="25" s="1"/>
  <c r="W228" i="25"/>
  <c r="K228" i="25" s="1"/>
  <c r="W204" i="25"/>
  <c r="R771" i="25"/>
  <c r="U483" i="25"/>
  <c r="U355" i="25"/>
  <c r="U227" i="25"/>
  <c r="U682" i="25"/>
  <c r="U586" i="25"/>
  <c r="U554" i="25"/>
  <c r="R410" i="25"/>
  <c r="R298" i="25"/>
  <c r="R170" i="25"/>
  <c r="R42" i="25"/>
  <c r="W657" i="25"/>
  <c r="K657" i="25" s="1"/>
  <c r="W481" i="25"/>
  <c r="R193" i="25"/>
  <c r="U25" i="25"/>
  <c r="U800" i="25"/>
  <c r="U672" i="25"/>
  <c r="U991" i="25"/>
  <c r="W199" i="25"/>
  <c r="W918" i="25"/>
  <c r="R670" i="25"/>
  <c r="R166" i="25"/>
  <c r="R22" i="25"/>
  <c r="U869" i="25"/>
  <c r="W365" i="25"/>
  <c r="W221" i="25"/>
  <c r="W907" i="25"/>
  <c r="W931" i="25"/>
  <c r="W891" i="25"/>
  <c r="U986" i="25"/>
  <c r="R6" i="25"/>
  <c r="R559" i="25"/>
  <c r="R383" i="25"/>
  <c r="R758" i="25"/>
  <c r="U639" i="25"/>
  <c r="W287" i="25"/>
  <c r="R448" i="25"/>
  <c r="R703" i="25"/>
  <c r="U997" i="25"/>
  <c r="R110" i="25"/>
  <c r="U53" i="25"/>
  <c r="U794" i="25"/>
  <c r="R932" i="25"/>
  <c r="R538" i="25"/>
  <c r="U569" i="25"/>
  <c r="U353" i="25"/>
  <c r="U912" i="25"/>
  <c r="K912" i="25" s="1"/>
  <c r="W632" i="25"/>
  <c r="U504" i="25"/>
  <c r="R524" i="25"/>
  <c r="U785" i="25"/>
  <c r="R944" i="25"/>
  <c r="U103" i="25"/>
  <c r="W685" i="25"/>
  <c r="R679" i="25"/>
  <c r="U447" i="25"/>
  <c r="U376" i="25"/>
  <c r="U248" i="25"/>
  <c r="K248" i="25" s="1"/>
  <c r="U870" i="25"/>
  <c r="R694" i="25"/>
  <c r="W518" i="25"/>
  <c r="R997" i="25"/>
  <c r="R957" i="25"/>
  <c r="U941" i="25"/>
  <c r="U877" i="25"/>
  <c r="W389" i="25"/>
  <c r="W293" i="25"/>
  <c r="R588" i="25"/>
  <c r="W212" i="25"/>
  <c r="K212" i="25" s="1"/>
  <c r="W188" i="25"/>
  <c r="U979" i="25"/>
  <c r="U467" i="25"/>
  <c r="U339" i="25"/>
  <c r="U211" i="25"/>
  <c r="R522" i="25"/>
  <c r="R282" i="25"/>
  <c r="R154" i="25"/>
  <c r="R26" i="25"/>
  <c r="R649" i="25"/>
  <c r="W465" i="25"/>
  <c r="U784" i="25"/>
  <c r="U656" i="25"/>
  <c r="W983" i="25"/>
  <c r="W415" i="25"/>
  <c r="W183" i="25"/>
  <c r="R894" i="25"/>
  <c r="R654" i="25"/>
  <c r="U534" i="25"/>
  <c r="R549" i="25"/>
  <c r="R150" i="25"/>
  <c r="U981" i="25"/>
  <c r="W639" i="25"/>
  <c r="W477" i="25"/>
  <c r="W349" i="25"/>
  <c r="W979" i="25"/>
  <c r="U993" i="25"/>
  <c r="W984" i="25"/>
  <c r="R652" i="25"/>
  <c r="W939" i="25"/>
  <c r="W968" i="25"/>
  <c r="W995" i="25"/>
  <c r="K995" i="25" s="1"/>
  <c r="W66" i="25"/>
  <c r="U969" i="25"/>
  <c r="U841" i="25"/>
  <c r="U593" i="25"/>
  <c r="K593" i="25" s="1"/>
  <c r="W449" i="25"/>
  <c r="U225" i="25"/>
  <c r="W89" i="25"/>
  <c r="R207" i="25"/>
  <c r="R910" i="25"/>
  <c r="U895" i="25"/>
  <c r="U535" i="25"/>
  <c r="R367" i="25"/>
  <c r="W927" i="25"/>
  <c r="U503" i="25"/>
  <c r="R544" i="25"/>
  <c r="W741" i="25"/>
  <c r="U653" i="25"/>
  <c r="K653" i="25" s="1"/>
  <c r="R541" i="25"/>
  <c r="U18" i="25"/>
  <c r="U762" i="25"/>
  <c r="W545" i="25"/>
  <c r="K545" i="25" s="1"/>
  <c r="U337" i="25"/>
  <c r="U896" i="25"/>
  <c r="R624" i="25"/>
  <c r="U488" i="25"/>
  <c r="R716" i="25"/>
  <c r="R604" i="25"/>
  <c r="R769" i="25"/>
  <c r="R928" i="25"/>
  <c r="U886" i="25"/>
  <c r="R439" i="25"/>
  <c r="U671" i="25"/>
  <c r="R431" i="25"/>
  <c r="U263" i="25"/>
  <c r="U894" i="25"/>
  <c r="W582" i="25"/>
  <c r="K582" i="25" s="1"/>
  <c r="U360" i="25"/>
  <c r="U232" i="25"/>
  <c r="U950" i="25"/>
  <c r="R678" i="25"/>
  <c r="R190" i="25"/>
  <c r="R78" i="25"/>
  <c r="U989" i="25"/>
  <c r="R933" i="25"/>
  <c r="U861" i="25"/>
  <c r="W196" i="25"/>
  <c r="K196" i="25" s="1"/>
  <c r="W172" i="25"/>
  <c r="W875" i="25"/>
  <c r="W595" i="25"/>
  <c r="U451" i="25"/>
  <c r="U323" i="25"/>
  <c r="U195" i="25"/>
  <c r="U858" i="25"/>
  <c r="U746" i="25"/>
  <c r="U666" i="25"/>
  <c r="R506" i="25"/>
  <c r="R266" i="25"/>
  <c r="R138" i="25"/>
  <c r="U857" i="25"/>
  <c r="W617" i="25"/>
  <c r="U768" i="25"/>
  <c r="U640" i="25"/>
  <c r="W919" i="25"/>
  <c r="W399" i="25"/>
  <c r="R830" i="25"/>
  <c r="R622" i="25"/>
  <c r="W526" i="25"/>
  <c r="R581" i="25"/>
  <c r="R134" i="25"/>
  <c r="U965" i="25"/>
  <c r="W461" i="25"/>
  <c r="K461" i="25" s="1"/>
  <c r="V1006" i="6"/>
  <c r="H110" i="6"/>
  <c r="H18" i="6"/>
  <c r="H31" i="6"/>
  <c r="H47" i="6"/>
  <c r="H118" i="6"/>
  <c r="H74" i="6"/>
  <c r="H44" i="6"/>
  <c r="H60" i="6"/>
  <c r="H29" i="6"/>
  <c r="H68" i="6"/>
  <c r="H42" i="6"/>
  <c r="H71" i="6"/>
  <c r="T6" i="6"/>
  <c r="S1006" i="25"/>
  <c r="Q1006" i="25"/>
  <c r="P1006" i="25"/>
  <c r="T1006" i="25"/>
  <c r="R1006" i="6"/>
  <c r="X6" i="6"/>
  <c r="S1006" i="6"/>
  <c r="W6" i="6"/>
  <c r="J6" i="6" s="1"/>
  <c r="U1006" i="6"/>
  <c r="K416" i="25" l="1"/>
  <c r="K432" i="25"/>
  <c r="K780" i="25"/>
  <c r="K606" i="25"/>
  <c r="K614" i="25"/>
  <c r="K279" i="25"/>
  <c r="K620" i="25"/>
  <c r="K918" i="25"/>
  <c r="K957" i="25"/>
  <c r="K710" i="25"/>
  <c r="K646" i="25"/>
  <c r="K742" i="25"/>
  <c r="K961" i="25"/>
  <c r="K372" i="25"/>
  <c r="K711" i="25"/>
  <c r="K662" i="25"/>
  <c r="K847" i="25"/>
  <c r="K177" i="25"/>
  <c r="K756" i="25"/>
  <c r="K893" i="25"/>
  <c r="K848" i="25"/>
  <c r="K448" i="25"/>
  <c r="K249" i="25"/>
  <c r="K761" i="25"/>
  <c r="K40" i="25"/>
  <c r="K1000" i="25"/>
  <c r="K699" i="25"/>
  <c r="K231" i="25"/>
  <c r="K971" i="25"/>
  <c r="K726" i="25"/>
  <c r="K861" i="25"/>
  <c r="K978" i="25"/>
  <c r="K877" i="25"/>
  <c r="K245" i="25"/>
  <c r="K962" i="25"/>
  <c r="K611" i="25"/>
  <c r="K954" i="25"/>
  <c r="K399" i="25"/>
  <c r="K741" i="25"/>
  <c r="K944" i="25"/>
  <c r="K332" i="25"/>
  <c r="K627" i="25"/>
  <c r="K686" i="25"/>
  <c r="K549" i="25"/>
  <c r="K880" i="25"/>
  <c r="K775" i="25"/>
  <c r="K602" i="25"/>
  <c r="K629" i="25"/>
  <c r="K444" i="25"/>
  <c r="K767" i="25"/>
  <c r="K531" i="25"/>
  <c r="K937" i="25"/>
  <c r="K287" i="25"/>
  <c r="K155" i="25"/>
  <c r="K297" i="25"/>
  <c r="K990" i="25"/>
  <c r="K367" i="25"/>
  <c r="K618" i="25"/>
  <c r="K827" i="25"/>
  <c r="K976" i="25"/>
  <c r="K350" i="25"/>
  <c r="K881" i="25"/>
  <c r="K612" i="25"/>
  <c r="K418" i="25"/>
  <c r="K346" i="25"/>
  <c r="K758" i="25"/>
  <c r="K547" i="25"/>
  <c r="K813" i="25"/>
  <c r="K820" i="25"/>
  <c r="K979" i="25"/>
  <c r="K546" i="25"/>
  <c r="K302" i="25"/>
  <c r="K506" i="25"/>
  <c r="K318" i="25"/>
  <c r="K186" i="25"/>
  <c r="K333" i="25"/>
  <c r="K550" i="25"/>
  <c r="K967" i="25"/>
  <c r="K556" i="25"/>
  <c r="K288" i="25"/>
  <c r="K964" i="25"/>
  <c r="K465" i="25"/>
  <c r="K585" i="25"/>
  <c r="K464" i="25"/>
  <c r="K191" i="25"/>
  <c r="K445" i="25"/>
  <c r="K433" i="25"/>
  <c r="K178" i="25"/>
  <c r="K563" i="25"/>
  <c r="K425" i="25"/>
  <c r="K748" i="25"/>
  <c r="K356" i="25"/>
  <c r="K49" i="25"/>
  <c r="K843" i="25"/>
  <c r="K953" i="25"/>
  <c r="K715" i="25"/>
  <c r="K644" i="25"/>
  <c r="K787" i="25"/>
  <c r="K738" i="25"/>
  <c r="K564" i="25"/>
  <c r="K882" i="25"/>
  <c r="K560" i="25"/>
  <c r="K169" i="25"/>
  <c r="K708" i="25"/>
  <c r="K275" i="25"/>
  <c r="K357" i="25"/>
  <c r="K854" i="25"/>
  <c r="K965" i="25"/>
  <c r="K584" i="25"/>
  <c r="K571" i="25"/>
  <c r="K439" i="25"/>
  <c r="K480" i="25"/>
  <c r="K511" i="25"/>
  <c r="K799" i="25"/>
  <c r="K749" i="25"/>
  <c r="K457" i="25"/>
  <c r="K277" i="25"/>
  <c r="K792" i="25"/>
  <c r="K812" i="25"/>
  <c r="K557" i="25"/>
  <c r="K728" i="25"/>
  <c r="K460" i="25"/>
  <c r="K233" i="25"/>
  <c r="K924" i="25"/>
  <c r="K313" i="25"/>
  <c r="K670" i="25"/>
  <c r="K376" i="25"/>
  <c r="K341" i="25"/>
  <c r="K890" i="25"/>
  <c r="K681" i="25"/>
  <c r="K702" i="25"/>
  <c r="K635" i="25"/>
  <c r="K447" i="25"/>
  <c r="K632" i="25"/>
  <c r="K778" i="25"/>
  <c r="K413" i="25"/>
  <c r="K917" i="25"/>
  <c r="K516" i="25"/>
  <c r="K441" i="25"/>
  <c r="K731" i="25"/>
  <c r="K581" i="25"/>
  <c r="K999" i="25"/>
  <c r="K997" i="25"/>
  <c r="K598" i="25"/>
  <c r="K139" i="25"/>
  <c r="K361" i="25"/>
  <c r="K700" i="25"/>
  <c r="K189" i="25"/>
  <c r="K451" i="25"/>
  <c r="K488" i="25"/>
  <c r="K349" i="25"/>
  <c r="K307" i="25"/>
  <c r="K925" i="25"/>
  <c r="K401" i="25"/>
  <c r="K752" i="25"/>
  <c r="K615" i="25"/>
  <c r="K263" i="25"/>
  <c r="K888" i="25"/>
  <c r="K851" i="25"/>
  <c r="K674" i="25"/>
  <c r="K673" i="25"/>
  <c r="K165" i="25"/>
  <c r="K181" i="25"/>
  <c r="K201" i="25"/>
  <c r="K92" i="25"/>
  <c r="K398" i="25"/>
  <c r="K420" i="25"/>
  <c r="K727" i="25"/>
  <c r="K745" i="25"/>
  <c r="K509" i="25"/>
  <c r="K339" i="25"/>
  <c r="K66" i="25"/>
  <c r="K407" i="25"/>
  <c r="K572" i="25"/>
  <c r="K314" i="25"/>
  <c r="K207" i="25"/>
  <c r="K240" i="25"/>
  <c r="K958" i="25"/>
  <c r="K476" i="25"/>
  <c r="K454" i="25"/>
  <c r="K264" i="25"/>
  <c r="K474" i="25"/>
  <c r="K85" i="25"/>
  <c r="K779" i="25"/>
  <c r="K414" i="25"/>
  <c r="K766" i="25"/>
  <c r="K282" i="25"/>
  <c r="K514" i="25"/>
  <c r="K789" i="25"/>
  <c r="K705" i="25"/>
  <c r="K788" i="25"/>
  <c r="K868" i="25"/>
  <c r="K831" i="25"/>
  <c r="K617" i="25"/>
  <c r="K873" i="25"/>
  <c r="K663" i="25"/>
  <c r="K569" i="25"/>
  <c r="K206" i="25"/>
  <c r="K616" i="25"/>
  <c r="K406" i="25"/>
  <c r="K802" i="25"/>
  <c r="K693" i="25"/>
  <c r="K548" i="25"/>
  <c r="K624" i="25"/>
  <c r="K580" i="25"/>
  <c r="K575" i="25"/>
  <c r="K770" i="25"/>
  <c r="K659" i="25"/>
  <c r="K317" i="25"/>
  <c r="K994" i="25"/>
  <c r="K689" i="25"/>
  <c r="K369" i="25"/>
  <c r="K650" i="25"/>
  <c r="K305" i="25"/>
  <c r="K166" i="25"/>
  <c r="K503" i="25"/>
  <c r="K293" i="25"/>
  <c r="K184" i="25"/>
  <c r="K947" i="25"/>
  <c r="K306" i="25"/>
  <c r="K945" i="25"/>
  <c r="K396" i="25"/>
  <c r="K456" i="25"/>
  <c r="K404" i="25"/>
  <c r="K723" i="25"/>
  <c r="K540" i="25"/>
  <c r="K541" i="25"/>
  <c r="K197" i="25"/>
  <c r="K948" i="25"/>
  <c r="K449" i="25"/>
  <c r="K483" i="25"/>
  <c r="K260" i="25"/>
  <c r="K987" i="25"/>
  <c r="K167" i="25"/>
  <c r="K160" i="25"/>
  <c r="K791" i="25"/>
  <c r="K668" i="25"/>
  <c r="K229" i="25"/>
  <c r="K984" i="25"/>
  <c r="K955" i="25"/>
  <c r="K736" i="25"/>
  <c r="K884" i="25"/>
  <c r="K724" i="25"/>
  <c r="K510" i="25"/>
  <c r="K238" i="25"/>
  <c r="K467" i="25"/>
  <c r="K800" i="25"/>
  <c r="K437" i="25"/>
  <c r="K402" i="25"/>
  <c r="K996" i="25"/>
  <c r="K777" i="25"/>
  <c r="K348" i="25"/>
  <c r="K583" i="25"/>
  <c r="K625" i="25"/>
  <c r="K428" i="25"/>
  <c r="K304" i="25"/>
  <c r="K152" i="25"/>
  <c r="K889" i="25"/>
  <c r="K740" i="25"/>
  <c r="K219" i="25"/>
  <c r="K694" i="25"/>
  <c r="K759" i="25"/>
  <c r="K359" i="25"/>
  <c r="K412" i="25"/>
  <c r="K878" i="25"/>
  <c r="K751" i="25"/>
  <c r="K494" i="25"/>
  <c r="K626" i="25"/>
  <c r="K558" i="25"/>
  <c r="K290" i="25"/>
  <c r="K284" i="25"/>
  <c r="K14" i="25"/>
  <c r="K829" i="25"/>
  <c r="K822" i="25"/>
  <c r="K753" i="25"/>
  <c r="K939" i="25"/>
  <c r="K87" i="25"/>
  <c r="K327" i="25"/>
  <c r="K676" i="25"/>
  <c r="K351" i="25"/>
  <c r="K818" i="25"/>
  <c r="K743" i="25"/>
  <c r="K713" i="25"/>
  <c r="K747" i="25"/>
  <c r="K815" i="25"/>
  <c r="K336" i="25"/>
  <c r="K734" i="25"/>
  <c r="K784" i="25"/>
  <c r="K8" i="25"/>
  <c r="K320" i="25"/>
  <c r="K512" i="25"/>
  <c r="K601" i="25"/>
  <c r="K914" i="25"/>
  <c r="K265" i="25"/>
  <c r="K329" i="25"/>
  <c r="K982" i="25"/>
  <c r="K573" i="25"/>
  <c r="K801" i="25"/>
  <c r="K675" i="25"/>
  <c r="K394" i="25"/>
  <c r="K272" i="25"/>
  <c r="K389" i="25"/>
  <c r="K397" i="25"/>
  <c r="K553" i="25"/>
  <c r="K410" i="25"/>
  <c r="K324" i="25"/>
  <c r="K251" i="25"/>
  <c r="K210" i="25"/>
  <c r="K928" i="25"/>
  <c r="K365" i="25"/>
  <c r="K834" i="25"/>
  <c r="K718" i="25"/>
  <c r="K298" i="25"/>
  <c r="K729" i="25"/>
  <c r="K872" i="25"/>
  <c r="K698" i="25"/>
  <c r="K690" i="25"/>
  <c r="K244" i="25"/>
  <c r="K308" i="25"/>
  <c r="K453" i="25"/>
  <c r="K623" i="25"/>
  <c r="K909" i="25"/>
  <c r="K559" i="25"/>
  <c r="K960" i="25"/>
  <c r="K950" i="25"/>
  <c r="K938" i="25"/>
  <c r="K842" i="25"/>
  <c r="K426" i="25"/>
  <c r="K631" i="25"/>
  <c r="K807" i="25"/>
  <c r="K737" i="25"/>
  <c r="K830" i="25"/>
  <c r="K482" i="25"/>
  <c r="K755" i="25"/>
  <c r="K797" i="25"/>
  <c r="K528" i="25"/>
  <c r="K517" i="25"/>
  <c r="K904" i="25"/>
  <c r="K587" i="25"/>
  <c r="K900" i="25"/>
  <c r="K926" i="25"/>
  <c r="K330" i="25"/>
  <c r="K874" i="25"/>
  <c r="K720" i="25"/>
  <c r="K639" i="25"/>
  <c r="K65" i="25"/>
  <c r="K552" i="25"/>
  <c r="K814" i="25"/>
  <c r="K163" i="25"/>
  <c r="K599" i="25"/>
  <c r="K651" i="25"/>
  <c r="K78" i="25"/>
  <c r="K479" i="25"/>
  <c r="K667" i="25"/>
  <c r="K853" i="25"/>
  <c r="K782" i="25"/>
  <c r="K431" i="25"/>
  <c r="K643" i="25"/>
  <c r="K544" i="25"/>
  <c r="K256" i="25"/>
  <c r="K683" i="25"/>
  <c r="K931" i="25"/>
  <c r="K208" i="25"/>
  <c r="K383" i="25"/>
  <c r="K833" i="25"/>
  <c r="K949" i="25"/>
  <c r="K473" i="25"/>
  <c r="K902" i="25"/>
  <c r="K203" i="25"/>
  <c r="K151" i="25"/>
  <c r="K774" i="25"/>
  <c r="K498" i="25"/>
  <c r="K340" i="25"/>
  <c r="K387" i="25"/>
  <c r="K535" i="25"/>
  <c r="K175" i="25"/>
  <c r="K497" i="25"/>
  <c r="K325" i="25"/>
  <c r="K808" i="25"/>
  <c r="K443" i="25"/>
  <c r="K936" i="25"/>
  <c r="K973" i="25"/>
  <c r="K490" i="25"/>
  <c r="K136" i="25"/>
  <c r="K7" i="25"/>
  <c r="K379" i="25"/>
  <c r="K400" i="25"/>
  <c r="K989" i="25"/>
  <c r="K276" i="25"/>
  <c r="K595" i="25"/>
  <c r="K586" i="25"/>
  <c r="K648" i="25"/>
  <c r="K975" i="25"/>
  <c r="K823" i="25"/>
  <c r="K97" i="25"/>
  <c r="K343" i="25"/>
  <c r="K436" i="25"/>
  <c r="K923" i="25"/>
  <c r="K574" i="25"/>
  <c r="K863" i="25"/>
  <c r="K484" i="25"/>
  <c r="K894" i="25"/>
  <c r="K941" i="25"/>
  <c r="K704" i="25"/>
  <c r="K334" i="25"/>
  <c r="K434" i="25"/>
  <c r="K956" i="25"/>
  <c r="K156" i="25"/>
  <c r="K477" i="25"/>
  <c r="K183" i="25"/>
  <c r="K645" i="25"/>
  <c r="K927" i="25"/>
  <c r="K392" i="25"/>
  <c r="K816" i="25"/>
  <c r="K865" i="25"/>
  <c r="K502" i="25"/>
  <c r="K270" i="25"/>
  <c r="K765" i="25"/>
  <c r="K568" i="25"/>
  <c r="K286" i="25"/>
  <c r="K562" i="25"/>
  <c r="K466" i="25"/>
  <c r="K887" i="25"/>
  <c r="K773" i="25"/>
  <c r="K170" i="25"/>
  <c r="K495" i="25"/>
  <c r="K470" i="25"/>
  <c r="K992" i="25"/>
  <c r="K370" i="25"/>
  <c r="K771" i="25"/>
  <c r="K696" i="25"/>
  <c r="K680" i="25"/>
  <c r="K619" i="25"/>
  <c r="K588" i="25"/>
  <c r="K374" i="25"/>
  <c r="K373" i="25"/>
  <c r="K903" i="25"/>
  <c r="K655" i="25"/>
  <c r="K860" i="25"/>
  <c r="K391" i="25"/>
  <c r="K744" i="25"/>
  <c r="K959" i="25"/>
  <c r="K835" i="25"/>
  <c r="K983" i="25"/>
  <c r="K785" i="25"/>
  <c r="K355" i="25"/>
  <c r="K688" i="25"/>
  <c r="K205" i="25"/>
  <c r="K970" i="25"/>
  <c r="K701" i="25"/>
  <c r="K377" i="25"/>
  <c r="K37" i="25"/>
  <c r="K472" i="25"/>
  <c r="K77" i="25"/>
  <c r="K908" i="25"/>
  <c r="K828" i="25"/>
  <c r="K836" i="25"/>
  <c r="K897" i="25"/>
  <c r="K817" i="25"/>
  <c r="K331" i="25"/>
  <c r="K395" i="25"/>
  <c r="K319" i="25"/>
  <c r="K252" i="25"/>
  <c r="K768" i="25"/>
  <c r="K993" i="25"/>
  <c r="K661" i="25"/>
  <c r="K1005" i="25"/>
  <c r="K858" i="25"/>
  <c r="K504" i="25"/>
  <c r="K576" i="25"/>
  <c r="K555" i="25"/>
  <c r="K795" i="25"/>
  <c r="K622" i="25"/>
  <c r="K649" i="25"/>
  <c r="K739" i="25"/>
  <c r="K919" i="25"/>
  <c r="K942" i="25"/>
  <c r="K762" i="25"/>
  <c r="K821" i="25"/>
  <c r="K898" i="25"/>
  <c r="K697" i="25"/>
  <c r="K776" i="25"/>
  <c r="K666" i="25"/>
  <c r="K521" i="25"/>
  <c r="K174" i="25"/>
  <c r="K566" i="25"/>
  <c r="K144" i="25"/>
  <c r="K695" i="25"/>
  <c r="K364" i="25"/>
  <c r="K235" i="25"/>
  <c r="K524" i="25"/>
  <c r="K292" i="25"/>
  <c r="K424" i="25"/>
  <c r="K236" i="25"/>
  <c r="K312" i="25"/>
  <c r="K794" i="25"/>
  <c r="K315" i="25"/>
  <c r="K966" i="25"/>
  <c r="K489" i="25"/>
  <c r="K885" i="25"/>
  <c r="K916" i="25"/>
  <c r="K869" i="25"/>
  <c r="K237" i="25"/>
  <c r="K211" i="25"/>
  <c r="K647" i="25"/>
  <c r="K613" i="25"/>
  <c r="K841" i="25"/>
  <c r="K678" i="25"/>
  <c r="K837" i="25"/>
  <c r="K654" i="25"/>
  <c r="K935" i="25"/>
  <c r="K303" i="25"/>
  <c r="K505" i="25"/>
  <c r="K641" i="25"/>
  <c r="K519" i="25"/>
  <c r="K529" i="25"/>
  <c r="K267" i="25"/>
  <c r="K857" i="25"/>
  <c r="K187" i="25"/>
  <c r="K533" i="25"/>
  <c r="K347" i="25"/>
  <c r="K542" i="25"/>
  <c r="K750" i="25"/>
  <c r="K719" i="25"/>
  <c r="K216" i="25"/>
  <c r="K469" i="25"/>
  <c r="K285" i="25"/>
  <c r="K915" i="25"/>
  <c r="K486" i="25"/>
  <c r="K803" i="25"/>
  <c r="K846" i="25"/>
  <c r="K712" i="25"/>
  <c r="K793" i="25"/>
  <c r="K862" i="25"/>
  <c r="K342" i="25"/>
  <c r="K507" i="25"/>
  <c r="K656" i="25"/>
  <c r="K840" i="25"/>
  <c r="K522" i="25"/>
  <c r="K538" i="25"/>
  <c r="K301" i="25"/>
  <c r="K591" i="25"/>
  <c r="K883" i="25"/>
  <c r="K496" i="25"/>
  <c r="K429" i="25"/>
  <c r="K328" i="25"/>
  <c r="K600" i="25"/>
  <c r="K913" i="25"/>
  <c r="K487" i="25"/>
  <c r="K257" i="25"/>
  <c r="K283" i="25"/>
  <c r="K875" i="25"/>
  <c r="K362" i="25"/>
  <c r="K366" i="25"/>
  <c r="K215" i="25"/>
  <c r="K33" i="25"/>
  <c r="K640" i="25"/>
  <c r="K886" i="25"/>
  <c r="K709" i="25"/>
  <c r="K910" i="25"/>
  <c r="K309" i="25"/>
  <c r="K403" i="25"/>
  <c r="K534" i="25"/>
  <c r="K419" i="25"/>
  <c r="K440" i="25"/>
  <c r="K637" i="25"/>
  <c r="K435" i="25"/>
  <c r="K763" i="25"/>
  <c r="K172" i="25"/>
  <c r="K294" i="25"/>
  <c r="K262" i="25"/>
  <c r="K679" i="25"/>
  <c r="K463" i="25"/>
  <c r="K508" i="25"/>
  <c r="K963" i="25"/>
  <c r="K849" i="25"/>
  <c r="K567" i="25"/>
  <c r="K684" i="25"/>
  <c r="K717" i="25"/>
  <c r="K796" i="25"/>
  <c r="K952" i="25"/>
  <c r="K213" i="25"/>
  <c r="K344" i="25"/>
  <c r="K241" i="25"/>
  <c r="K859" i="25"/>
  <c r="K809" i="25"/>
  <c r="K867" i="25"/>
  <c r="K380" i="25"/>
  <c r="K855" i="25"/>
  <c r="K384" i="25"/>
  <c r="K360" i="25"/>
  <c r="K607" i="25"/>
  <c r="K1002" i="25"/>
  <c r="K638" i="25"/>
  <c r="K259" i="25"/>
  <c r="K554" i="25"/>
  <c r="K969" i="25"/>
  <c r="K532" i="25"/>
  <c r="K826" i="25"/>
  <c r="K896" i="25"/>
  <c r="K520" i="25"/>
  <c r="K1003" i="25"/>
  <c r="K685" i="25"/>
  <c r="K513" i="25"/>
  <c r="K411" i="25"/>
  <c r="K589" i="25"/>
  <c r="K891" i="25"/>
  <c r="K83" i="25"/>
  <c r="K199" i="25"/>
  <c r="K703" i="25"/>
  <c r="K258" i="25"/>
  <c r="K261" i="25"/>
  <c r="K450" i="25"/>
  <c r="K221" i="25"/>
  <c r="K375" i="25"/>
  <c r="K525" i="25"/>
  <c r="K220" i="25"/>
  <c r="K227" i="25"/>
  <c r="K47" i="25"/>
  <c r="K190" i="25"/>
  <c r="K253" i="25"/>
  <c r="K895" i="25"/>
  <c r="K597" i="25"/>
  <c r="K202" i="25"/>
  <c r="K300" i="25"/>
  <c r="K390" i="25"/>
  <c r="K409" i="25"/>
  <c r="K660" i="25"/>
  <c r="K892" i="25"/>
  <c r="K760" i="25"/>
  <c r="K605" i="25"/>
  <c r="K579" i="25"/>
  <c r="K933" i="25"/>
  <c r="K798" i="25"/>
  <c r="K223" i="25"/>
  <c r="K634" i="25"/>
  <c r="K804" i="25"/>
  <c r="K185" i="25"/>
  <c r="K157" i="25"/>
  <c r="K173" i="25"/>
  <c r="K242" i="25"/>
  <c r="K870" i="25"/>
  <c r="K783" i="25"/>
  <c r="K232" i="25"/>
  <c r="K311" i="25"/>
  <c r="K322" i="25"/>
  <c r="K920" i="25"/>
  <c r="K274" i="25"/>
  <c r="K269" i="25"/>
  <c r="K968" i="25"/>
  <c r="K291" i="25"/>
  <c r="K493" i="25"/>
  <c r="K500" i="25"/>
  <c r="K326" i="25"/>
  <c r="K310" i="25"/>
  <c r="K838" i="25"/>
  <c r="K930" i="25"/>
  <c r="K250" i="25"/>
  <c r="K866" i="25"/>
  <c r="K368" i="25"/>
  <c r="K1004" i="25"/>
  <c r="K481" i="25"/>
  <c r="K735" i="25"/>
  <c r="K459" i="25"/>
  <c r="K6" i="25"/>
  <c r="K608" i="25"/>
  <c r="K687" i="25"/>
  <c r="K825" i="25"/>
  <c r="K518" i="25"/>
  <c r="K805" i="25"/>
  <c r="K934" i="25"/>
  <c r="K899" i="25"/>
  <c r="K537" i="25"/>
  <c r="K246" i="25"/>
  <c r="K278" i="25"/>
  <c r="K335" i="25"/>
  <c r="K385" i="25"/>
  <c r="K195" i="25"/>
  <c r="K323" i="25"/>
  <c r="K603" i="25"/>
  <c r="K671" i="25"/>
  <c r="K299" i="25"/>
  <c r="K171" i="25"/>
  <c r="K682" i="25"/>
  <c r="K475" i="25"/>
  <c r="K280" i="25"/>
  <c r="K438" i="25"/>
  <c r="K905" i="25"/>
  <c r="K672" i="25"/>
  <c r="K707" i="25"/>
  <c r="K289" i="25"/>
  <c r="K427" i="25"/>
  <c r="K810" i="25"/>
  <c r="K664" i="25"/>
  <c r="K677" i="25"/>
  <c r="K746" i="25"/>
  <c r="K981" i="25"/>
  <c r="K337" i="25"/>
  <c r="K991" i="25"/>
  <c r="K536" i="25"/>
  <c r="K570" i="25"/>
  <c r="K316" i="25"/>
  <c r="K1001" i="25"/>
  <c r="K200" i="25"/>
  <c r="K353" i="25"/>
  <c r="K986" i="25"/>
  <c r="K485" i="25"/>
  <c r="K665" i="25"/>
  <c r="K243" i="25"/>
  <c r="K371" i="25"/>
  <c r="K781" i="25"/>
  <c r="K408" i="25"/>
  <c r="K515" i="25"/>
  <c r="K296" i="25"/>
  <c r="K565" i="25"/>
  <c r="K733" i="25"/>
  <c r="K422" i="25"/>
  <c r="K281" i="25"/>
  <c r="K423" i="25"/>
  <c r="K561" i="25"/>
  <c r="K824" i="25"/>
  <c r="K725" i="25"/>
  <c r="K345" i="25"/>
  <c r="K577" i="25"/>
  <c r="K610" i="25"/>
  <c r="K850" i="25"/>
  <c r="K856" i="25"/>
  <c r="K845" i="25"/>
  <c r="K901" i="25"/>
  <c r="K832" i="25"/>
  <c r="K321" i="25"/>
  <c r="K714" i="25"/>
  <c r="K147" i="25"/>
  <c r="K876" i="25"/>
  <c r="K940" i="25"/>
  <c r="K358" i="25"/>
  <c r="K378" i="25"/>
  <c r="K691" i="25"/>
  <c r="K819" i="25"/>
  <c r="K224" i="25"/>
  <c r="K352" i="25"/>
  <c r="K592" i="25"/>
  <c r="K471" i="25"/>
  <c r="K929" i="25"/>
  <c r="K652" i="25"/>
  <c r="K716" i="25"/>
  <c r="K844" i="25"/>
  <c r="K590" i="25"/>
  <c r="K543" i="25"/>
  <c r="K906" i="25"/>
  <c r="K458" i="25"/>
  <c r="K922" i="25"/>
  <c r="K452" i="25"/>
  <c r="K932" i="25"/>
  <c r="K879" i="25"/>
  <c r="K526" i="25"/>
  <c r="K692" i="25"/>
  <c r="K527" i="25"/>
  <c r="K621" i="25"/>
  <c r="K415" i="25"/>
  <c r="K907" i="25"/>
  <c r="K222" i="25"/>
  <c r="H6" i="6"/>
  <c r="H229" i="25" s="1"/>
  <c r="K273" i="25"/>
  <c r="K209" i="25"/>
  <c r="K218" i="25"/>
  <c r="K188" i="25"/>
  <c r="K198" i="25"/>
  <c r="K230" i="25"/>
  <c r="K268" i="25"/>
  <c r="K226" i="25"/>
  <c r="K180" i="25"/>
  <c r="K204" i="25"/>
  <c r="K179" i="25"/>
  <c r="K239" i="25"/>
  <c r="K247" i="25"/>
  <c r="K225" i="25"/>
  <c r="K194" i="25"/>
  <c r="K266" i="25"/>
  <c r="K217" i="25"/>
  <c r="K214" i="25"/>
  <c r="K182" i="25"/>
  <c r="K234" i="25"/>
  <c r="T1006" i="6"/>
  <c r="W1006" i="6"/>
  <c r="K161" i="25"/>
  <c r="K162" i="25"/>
  <c r="K158" i="25"/>
  <c r="K164" i="25"/>
  <c r="K145" i="25"/>
  <c r="K153" i="25"/>
  <c r="K154" i="25"/>
  <c r="K142" i="25"/>
  <c r="K146" i="25"/>
  <c r="K141" i="25"/>
  <c r="K149" i="25"/>
  <c r="K150" i="25"/>
  <c r="K148" i="25"/>
  <c r="K137" i="25"/>
  <c r="K140" i="25"/>
  <c r="K138" i="25"/>
  <c r="K72" i="25"/>
  <c r="K64" i="25"/>
  <c r="K29" i="25"/>
  <c r="K51" i="25"/>
  <c r="K112" i="25"/>
  <c r="K45" i="25"/>
  <c r="K93" i="25"/>
  <c r="K94" i="25"/>
  <c r="K121" i="25"/>
  <c r="K131" i="25"/>
  <c r="K117" i="25"/>
  <c r="K10" i="25"/>
  <c r="K19" i="25"/>
  <c r="K17" i="25"/>
  <c r="K25" i="25"/>
  <c r="K24" i="25"/>
  <c r="K96" i="25"/>
  <c r="K69" i="25"/>
  <c r="K16" i="25"/>
  <c r="K13" i="25"/>
  <c r="K105" i="25"/>
  <c r="K56" i="25"/>
  <c r="K41" i="25"/>
  <c r="K59" i="25"/>
  <c r="K123" i="25"/>
  <c r="K11" i="25"/>
  <c r="K39" i="25"/>
  <c r="K125" i="25"/>
  <c r="K36" i="25"/>
  <c r="K91" i="25"/>
  <c r="K57" i="25"/>
  <c r="K109" i="25"/>
  <c r="K99" i="25"/>
  <c r="K71" i="25"/>
  <c r="K18" i="25"/>
  <c r="K128" i="25"/>
  <c r="K119" i="25"/>
  <c r="K120" i="25"/>
  <c r="K129" i="25"/>
  <c r="K135" i="25"/>
  <c r="K32" i="25"/>
  <c r="K76" i="25"/>
  <c r="K107" i="25"/>
  <c r="K115" i="25"/>
  <c r="K113" i="25"/>
  <c r="K89" i="25"/>
  <c r="K111" i="25"/>
  <c r="K104" i="25"/>
  <c r="K50" i="25"/>
  <c r="K44" i="25"/>
  <c r="K60" i="25"/>
  <c r="K35" i="25"/>
  <c r="K52" i="25"/>
  <c r="K9" i="25"/>
  <c r="K15" i="25"/>
  <c r="K61" i="25"/>
  <c r="K73" i="25"/>
  <c r="K48" i="25"/>
  <c r="K88" i="25"/>
  <c r="K80" i="25"/>
  <c r="K23" i="25"/>
  <c r="K102" i="25"/>
  <c r="K46" i="25"/>
  <c r="K22" i="25"/>
  <c r="K81" i="25"/>
  <c r="K106" i="25"/>
  <c r="K42" i="25"/>
  <c r="K75" i="25"/>
  <c r="K27" i="25"/>
  <c r="K63" i="25"/>
  <c r="K34" i="25"/>
  <c r="K79" i="25"/>
  <c r="K20" i="25"/>
  <c r="K122" i="25"/>
  <c r="K68" i="25"/>
  <c r="K12" i="25"/>
  <c r="K26" i="25"/>
  <c r="K116" i="25"/>
  <c r="K82" i="25"/>
  <c r="K90" i="25"/>
  <c r="K67" i="25"/>
  <c r="K31" i="25"/>
  <c r="K134" i="25"/>
  <c r="K38" i="25"/>
  <c r="K132" i="25"/>
  <c r="K100" i="25"/>
  <c r="K118" i="25"/>
  <c r="K58" i="25"/>
  <c r="K30" i="25"/>
  <c r="K53" i="25"/>
  <c r="K95" i="25"/>
  <c r="K103" i="25"/>
  <c r="K114" i="25"/>
  <c r="K127" i="25"/>
  <c r="K62" i="25"/>
  <c r="K70" i="25"/>
  <c r="K98" i="25"/>
  <c r="K54" i="25"/>
  <c r="K110" i="25"/>
  <c r="K130" i="25"/>
  <c r="K86" i="25"/>
  <c r="K55" i="25"/>
  <c r="K28" i="25"/>
  <c r="K133" i="25"/>
  <c r="K84" i="25"/>
  <c r="K126" i="25"/>
  <c r="K108" i="25"/>
  <c r="K124" i="25"/>
  <c r="K74" i="25"/>
  <c r="K43" i="25"/>
  <c r="K21" i="25"/>
  <c r="W1006" i="25"/>
  <c r="U1006" i="25"/>
  <c r="X1006" i="6"/>
  <c r="R1006" i="25"/>
  <c r="M229" i="25" l="1"/>
  <c r="H61" i="25"/>
  <c r="H360" i="25"/>
  <c r="M360" i="25" s="1"/>
  <c r="H902" i="25"/>
  <c r="M902" i="25" s="1"/>
  <c r="H828" i="25"/>
  <c r="M828" i="25" s="1"/>
  <c r="H690" i="25"/>
  <c r="M690" i="25" s="1"/>
  <c r="H544" i="25"/>
  <c r="M544" i="25" s="1"/>
  <c r="H446" i="25"/>
  <c r="M446" i="25" s="1"/>
  <c r="H980" i="25"/>
  <c r="M980" i="25" s="1"/>
  <c r="H447" i="25"/>
  <c r="M447" i="25" s="1"/>
  <c r="H524" i="25"/>
  <c r="M524" i="25" s="1"/>
  <c r="H405" i="25"/>
  <c r="M405" i="25" s="1"/>
  <c r="H993" i="25"/>
  <c r="M993" i="25" s="1"/>
  <c r="H186" i="25"/>
  <c r="M186" i="25" s="1"/>
  <c r="H387" i="25"/>
  <c r="M387" i="25" s="1"/>
  <c r="H668" i="25"/>
  <c r="M668" i="25" s="1"/>
  <c r="H758" i="25"/>
  <c r="M758" i="25" s="1"/>
  <c r="H275" i="25"/>
  <c r="M275" i="25" s="1"/>
  <c r="H378" i="25"/>
  <c r="M378" i="25" s="1"/>
  <c r="H258" i="25"/>
  <c r="M258" i="25" s="1"/>
  <c r="H813" i="25"/>
  <c r="M813" i="25" s="1"/>
  <c r="H722" i="25"/>
  <c r="M722" i="25" s="1"/>
  <c r="H301" i="25"/>
  <c r="M301" i="25" s="1"/>
  <c r="H810" i="25"/>
  <c r="M810" i="25" s="1"/>
  <c r="H612" i="25"/>
  <c r="M612" i="25" s="1"/>
  <c r="H264" i="25"/>
  <c r="M264" i="25" s="1"/>
  <c r="H836" i="25"/>
  <c r="M836" i="25" s="1"/>
  <c r="H472" i="25"/>
  <c r="M472" i="25" s="1"/>
  <c r="H604" i="25"/>
  <c r="M604" i="25" s="1"/>
  <c r="H460" i="25"/>
  <c r="M460" i="25" s="1"/>
  <c r="H377" i="25"/>
  <c r="M377" i="25" s="1"/>
  <c r="H714" i="25"/>
  <c r="M714" i="25" s="1"/>
  <c r="H240" i="25"/>
  <c r="M240" i="25" s="1"/>
  <c r="H438" i="25"/>
  <c r="M438" i="25" s="1"/>
  <c r="H35" i="25"/>
  <c r="M35" i="25" s="1"/>
  <c r="H649" i="25"/>
  <c r="M649" i="25" s="1"/>
  <c r="H784" i="25"/>
  <c r="M784" i="25" s="1"/>
  <c r="H431" i="25"/>
  <c r="M431" i="25" s="1"/>
  <c r="H856" i="25"/>
  <c r="M856" i="25" s="1"/>
  <c r="H799" i="25"/>
  <c r="M799" i="25" s="1"/>
  <c r="H992" i="25"/>
  <c r="M992" i="25" s="1"/>
  <c r="H846" i="25"/>
  <c r="M846" i="25" s="1"/>
  <c r="H725" i="25"/>
  <c r="M725" i="25" s="1"/>
  <c r="H763" i="25"/>
  <c r="M763" i="25" s="1"/>
  <c r="H159" i="25"/>
  <c r="M159" i="25" s="1"/>
  <c r="H953" i="25"/>
  <c r="M953" i="25" s="1"/>
  <c r="H931" i="25"/>
  <c r="M931" i="25" s="1"/>
  <c r="H311" i="25"/>
  <c r="M311" i="25" s="1"/>
  <c r="H709" i="25"/>
  <c r="M709" i="25" s="1"/>
  <c r="H571" i="25"/>
  <c r="M571" i="25" s="1"/>
  <c r="H198" i="25"/>
  <c r="M198" i="25" s="1"/>
  <c r="H829" i="25"/>
  <c r="M829" i="25" s="1"/>
  <c r="H739" i="25"/>
  <c r="M739" i="25" s="1"/>
  <c r="H998" i="25"/>
  <c r="M998" i="25" s="1"/>
  <c r="H628" i="25"/>
  <c r="M628" i="25" s="1"/>
  <c r="H183" i="25"/>
  <c r="M183" i="25" s="1"/>
  <c r="H1004" i="25"/>
  <c r="M1004" i="25" s="1"/>
  <c r="H583" i="25"/>
  <c r="M583" i="25" s="1"/>
  <c r="H786" i="25"/>
  <c r="M786" i="25" s="1"/>
  <c r="H816" i="25"/>
  <c r="M816" i="25" s="1"/>
  <c r="H67" i="25"/>
  <c r="M67" i="25" s="1"/>
  <c r="H200" i="25"/>
  <c r="M200" i="25" s="1"/>
  <c r="H608" i="25"/>
  <c r="M608" i="25" s="1"/>
  <c r="H916" i="25"/>
  <c r="M916" i="25" s="1"/>
  <c r="H694" i="25"/>
  <c r="M694" i="25" s="1"/>
  <c r="H373" i="25"/>
  <c r="M373" i="25" s="1"/>
  <c r="H536" i="25"/>
  <c r="M536" i="25" s="1"/>
  <c r="H384" i="25"/>
  <c r="M384" i="25" s="1"/>
  <c r="H660" i="25"/>
  <c r="M660" i="25" s="1"/>
  <c r="H305" i="25"/>
  <c r="M305" i="25" s="1"/>
  <c r="H429" i="25"/>
  <c r="M429" i="25" s="1"/>
  <c r="H484" i="25"/>
  <c r="M484" i="25" s="1"/>
  <c r="H414" i="25"/>
  <c r="M414" i="25" s="1"/>
  <c r="H848" i="25"/>
  <c r="M848" i="25" s="1"/>
  <c r="H607" i="25"/>
  <c r="M607" i="25" s="1"/>
  <c r="H920" i="25"/>
  <c r="M920" i="25" s="1"/>
  <c r="H887" i="25"/>
  <c r="M887" i="25" s="1"/>
  <c r="H457" i="25"/>
  <c r="M457" i="25" s="1"/>
  <c r="H782" i="25"/>
  <c r="M782" i="25" s="1"/>
  <c r="H661" i="25"/>
  <c r="M661" i="25" s="1"/>
  <c r="H683" i="25"/>
  <c r="M683" i="25" s="1"/>
  <c r="H310" i="25"/>
  <c r="M310" i="25" s="1"/>
  <c r="H909" i="25"/>
  <c r="M909" i="25" s="1"/>
  <c r="H835" i="25"/>
  <c r="M835" i="25" s="1"/>
  <c r="H231" i="25"/>
  <c r="M231" i="25" s="1"/>
  <c r="H645" i="25"/>
  <c r="M645" i="25" s="1"/>
  <c r="H491" i="25"/>
  <c r="M491" i="25" s="1"/>
  <c r="H615" i="25"/>
  <c r="M615" i="25" s="1"/>
  <c r="H765" i="25"/>
  <c r="M765" i="25" s="1"/>
  <c r="H643" i="25"/>
  <c r="M643" i="25" s="1"/>
  <c r="H934" i="25"/>
  <c r="M934" i="25" s="1"/>
  <c r="H500" i="25"/>
  <c r="M500" i="25" s="1"/>
  <c r="H334" i="25"/>
  <c r="M334" i="25" s="1"/>
  <c r="H940" i="25"/>
  <c r="M940" i="25" s="1"/>
  <c r="H519" i="25"/>
  <c r="M519" i="25" s="1"/>
  <c r="H306" i="25"/>
  <c r="M306" i="25" s="1"/>
  <c r="H512" i="25"/>
  <c r="M512" i="25" s="1"/>
  <c r="H395" i="25"/>
  <c r="M395" i="25" s="1"/>
  <c r="H368" i="25"/>
  <c r="M368" i="25" s="1"/>
  <c r="H838" i="25"/>
  <c r="M838" i="25" s="1"/>
  <c r="H385" i="25"/>
  <c r="M385" i="25" s="1"/>
  <c r="H165" i="25"/>
  <c r="M165" i="25" s="1"/>
  <c r="H971" i="25"/>
  <c r="M971" i="25" s="1"/>
  <c r="H497" i="25"/>
  <c r="M497" i="25" s="1"/>
  <c r="H540" i="25"/>
  <c r="M540" i="25" s="1"/>
  <c r="H774" i="25"/>
  <c r="M774" i="25" s="1"/>
  <c r="H389" i="25"/>
  <c r="M389" i="25" s="1"/>
  <c r="H213" i="25"/>
  <c r="M213" i="25" s="1"/>
  <c r="H967" i="25"/>
  <c r="M967" i="25" s="1"/>
  <c r="H599" i="25"/>
  <c r="M599" i="25" s="1"/>
  <c r="H912" i="25"/>
  <c r="M912" i="25" s="1"/>
  <c r="H791" i="25"/>
  <c r="M791" i="25" s="1"/>
  <c r="H984" i="25"/>
  <c r="M984" i="25" s="1"/>
  <c r="H951" i="25"/>
  <c r="M951" i="25" s="1"/>
  <c r="H689" i="25"/>
  <c r="M689" i="25" s="1"/>
  <c r="H718" i="25"/>
  <c r="M718" i="25" s="1"/>
  <c r="H597" i="25"/>
  <c r="M597" i="25" s="1"/>
  <c r="H603" i="25"/>
  <c r="M603" i="25" s="1"/>
  <c r="H695" i="25"/>
  <c r="M695" i="25" s="1"/>
  <c r="H845" i="25"/>
  <c r="M845" i="25" s="1"/>
  <c r="H755" i="25"/>
  <c r="M755" i="25" s="1"/>
  <c r="H151" i="25"/>
  <c r="M151" i="25" s="1"/>
  <c r="H581" i="25"/>
  <c r="M581" i="25" s="1"/>
  <c r="H938" i="25"/>
  <c r="M938" i="25" s="1"/>
  <c r="H551" i="25"/>
  <c r="M551" i="25" s="1"/>
  <c r="H701" i="25"/>
  <c r="M701" i="25" s="1"/>
  <c r="H563" i="25"/>
  <c r="M563" i="25" s="1"/>
  <c r="H870" i="25"/>
  <c r="M870" i="25" s="1"/>
  <c r="H963" i="25"/>
  <c r="M963" i="25" s="1"/>
  <c r="H719" i="25"/>
  <c r="M719" i="25" s="1"/>
  <c r="H492" i="25"/>
  <c r="M492" i="25" s="1"/>
  <c r="H403" i="25"/>
  <c r="M403" i="25" s="1"/>
  <c r="H343" i="25"/>
  <c r="M343" i="25" s="1"/>
  <c r="H30" i="25"/>
  <c r="M30" i="25" s="1"/>
  <c r="H489" i="25"/>
  <c r="M489" i="25" s="1"/>
  <c r="H616" i="25"/>
  <c r="M616" i="25" s="1"/>
  <c r="H210" i="25"/>
  <c r="M210" i="25" s="1"/>
  <c r="H882" i="25"/>
  <c r="M882" i="25" s="1"/>
  <c r="H164" i="25"/>
  <c r="M164" i="25" s="1"/>
  <c r="H470" i="25"/>
  <c r="M470" i="25" s="1"/>
  <c r="H271" i="25"/>
  <c r="M271" i="25" s="1"/>
  <c r="H970" i="25"/>
  <c r="M970" i="25" s="1"/>
  <c r="H187" i="25"/>
  <c r="M187" i="25" s="1"/>
  <c r="H862" i="25"/>
  <c r="M862" i="25" s="1"/>
  <c r="H279" i="25"/>
  <c r="M279" i="25" s="1"/>
  <c r="H978" i="25"/>
  <c r="M978" i="25" s="1"/>
  <c r="H692" i="25"/>
  <c r="M692" i="25" s="1"/>
  <c r="H941" i="25"/>
  <c r="M941" i="25" s="1"/>
  <c r="H190" i="25"/>
  <c r="M190" i="25" s="1"/>
  <c r="H578" i="25"/>
  <c r="M578" i="25" s="1"/>
  <c r="H819" i="25"/>
  <c r="M819" i="25" s="1"/>
  <c r="H964" i="25"/>
  <c r="M964" i="25" s="1"/>
  <c r="H521" i="25"/>
  <c r="M521" i="25" s="1"/>
  <c r="H886" i="25"/>
  <c r="M886" i="25" s="1"/>
  <c r="H278" i="25"/>
  <c r="M278" i="25" s="1"/>
  <c r="H362" i="25"/>
  <c r="M362" i="25" s="1"/>
  <c r="H667" i="25"/>
  <c r="M667" i="25" s="1"/>
  <c r="H844" i="25"/>
  <c r="M844" i="25" s="1"/>
  <c r="H773" i="25"/>
  <c r="M773" i="25" s="1"/>
  <c r="H766" i="25"/>
  <c r="M766" i="25" s="1"/>
  <c r="H407" i="25"/>
  <c r="M407" i="25" s="1"/>
  <c r="H850" i="25"/>
  <c r="M850" i="25" s="1"/>
  <c r="H400" i="25"/>
  <c r="M400" i="25" s="1"/>
  <c r="H268" i="25"/>
  <c r="M268" i="25" s="1"/>
  <c r="H253" i="25"/>
  <c r="M253" i="25" s="1"/>
  <c r="H433" i="25"/>
  <c r="M433" i="25" s="1"/>
  <c r="H239" i="25"/>
  <c r="M239" i="25" s="1"/>
  <c r="H698" i="25"/>
  <c r="M698" i="25" s="1"/>
  <c r="H859" i="25"/>
  <c r="M859" i="25" s="1"/>
  <c r="H988" i="25"/>
  <c r="M988" i="25" s="1"/>
  <c r="H789" i="25"/>
  <c r="M789" i="25" s="1"/>
  <c r="H392" i="25"/>
  <c r="M392" i="25" s="1"/>
  <c r="H910" i="25"/>
  <c r="M910" i="25" s="1"/>
  <c r="H575" i="25"/>
  <c r="M575" i="25" s="1"/>
  <c r="H928" i="25"/>
  <c r="M928" i="25" s="1"/>
  <c r="H416" i="25"/>
  <c r="M416" i="25" s="1"/>
  <c r="H623" i="25"/>
  <c r="M623" i="25" s="1"/>
  <c r="H475" i="25"/>
  <c r="M475" i="25" s="1"/>
  <c r="H792" i="25"/>
  <c r="M792" i="25" s="1"/>
  <c r="H149" i="25"/>
  <c r="M149" i="25" s="1"/>
  <c r="H148" i="25"/>
  <c r="M148" i="25" s="1"/>
  <c r="H193" i="25"/>
  <c r="M193" i="25" s="1"/>
  <c r="H720" i="25"/>
  <c r="M720" i="25" s="1"/>
  <c r="H569" i="25"/>
  <c r="M569" i="25" s="1"/>
  <c r="H558" i="25"/>
  <c r="M558" i="25" s="1"/>
  <c r="H125" i="25"/>
  <c r="M125" i="25" s="1"/>
  <c r="H37" i="25"/>
  <c r="M37" i="25" s="1"/>
  <c r="H811" i="25"/>
  <c r="M811" i="25" s="1"/>
  <c r="H663" i="25"/>
  <c r="M663" i="25" s="1"/>
  <c r="H546" i="25"/>
  <c r="M546" i="25" s="1"/>
  <c r="H300" i="25"/>
  <c r="M300" i="25" s="1"/>
  <c r="H534" i="25"/>
  <c r="M534" i="25" s="1"/>
  <c r="H795" i="25"/>
  <c r="M795" i="25" s="1"/>
  <c r="H316" i="25"/>
  <c r="M316" i="25" s="1"/>
  <c r="H926" i="25"/>
  <c r="M926" i="25" s="1"/>
  <c r="H359" i="25"/>
  <c r="M359" i="25" s="1"/>
  <c r="H627" i="25"/>
  <c r="M627" i="25" s="1"/>
  <c r="H948" i="25"/>
  <c r="M948" i="25" s="1"/>
  <c r="H188" i="25"/>
  <c r="M188" i="25" s="1"/>
  <c r="H350" i="25"/>
  <c r="M350" i="25" s="1"/>
  <c r="H251" i="25"/>
  <c r="M251" i="25" s="1"/>
  <c r="H849" i="25"/>
  <c r="M849" i="25" s="1"/>
  <c r="H143" i="25"/>
  <c r="M143" i="25" s="1"/>
  <c r="H747" i="25"/>
  <c r="M747" i="25" s="1"/>
  <c r="H837" i="25"/>
  <c r="M837" i="25" s="1"/>
  <c r="H393" i="25"/>
  <c r="M393" i="25" s="1"/>
  <c r="H946" i="25"/>
  <c r="M946" i="25" s="1"/>
  <c r="H380" i="25"/>
  <c r="M380" i="25" s="1"/>
  <c r="H439" i="25"/>
  <c r="M439" i="25" s="1"/>
  <c r="H778" i="25"/>
  <c r="M778" i="25" s="1"/>
  <c r="H141" i="25"/>
  <c r="M141" i="25" s="1"/>
  <c r="H462" i="25"/>
  <c r="M462" i="25" s="1"/>
  <c r="H639" i="25"/>
  <c r="M639" i="25" s="1"/>
  <c r="H471" i="25"/>
  <c r="M471" i="25" s="1"/>
  <c r="H728" i="25"/>
  <c r="M728" i="25" s="1"/>
  <c r="H622" i="25"/>
  <c r="M622" i="25" s="1"/>
  <c r="H656" i="25"/>
  <c r="M656" i="25" s="1"/>
  <c r="H999" i="25"/>
  <c r="M999" i="25" s="1"/>
  <c r="H408" i="25"/>
  <c r="M408" i="25" s="1"/>
  <c r="H60" i="25"/>
  <c r="M60" i="25" s="1"/>
  <c r="H913" i="25"/>
  <c r="M913" i="25" s="1"/>
  <c r="H351" i="25"/>
  <c r="M351" i="25" s="1"/>
  <c r="H658" i="25"/>
  <c r="M658" i="25" s="1"/>
  <c r="H721" i="25"/>
  <c r="M721" i="25" s="1"/>
  <c r="H950" i="25"/>
  <c r="M950" i="25" s="1"/>
  <c r="H586" i="25"/>
  <c r="M586" i="25" s="1"/>
  <c r="H908" i="25"/>
  <c r="M908" i="25" s="1"/>
  <c r="H830" i="25"/>
  <c r="M830" i="25" s="1"/>
  <c r="H468" i="25"/>
  <c r="M468" i="25" s="1"/>
  <c r="H390" i="25"/>
  <c r="M390" i="25" s="1"/>
  <c r="H335" i="25"/>
  <c r="M335" i="25" s="1"/>
  <c r="H939" i="25"/>
  <c r="M939" i="25" s="1"/>
  <c r="H853" i="25"/>
  <c r="M853" i="25" s="1"/>
  <c r="H974" i="25"/>
  <c r="M974" i="25" s="1"/>
  <c r="H864" i="25"/>
  <c r="M864" i="25" s="1"/>
  <c r="H307" i="25"/>
  <c r="M307" i="25" s="1"/>
  <c r="H570" i="25"/>
  <c r="M570" i="25" s="1"/>
  <c r="H625" i="25"/>
  <c r="M625" i="25" s="1"/>
  <c r="H1001" i="25"/>
  <c r="M1001" i="25" s="1"/>
  <c r="H949" i="25"/>
  <c r="M949" i="25" s="1"/>
  <c r="H72" i="25"/>
  <c r="M72" i="25" s="1"/>
  <c r="H420" i="25"/>
  <c r="M420" i="25" s="1"/>
  <c r="H357" i="25"/>
  <c r="M357" i="25" s="1"/>
  <c r="H31" i="25"/>
  <c r="M31" i="25" s="1"/>
  <c r="H696" i="25"/>
  <c r="M696" i="25" s="1"/>
  <c r="H363" i="25"/>
  <c r="M363" i="25" s="1"/>
  <c r="H994" i="25"/>
  <c r="M994" i="25" s="1"/>
  <c r="H611" i="25"/>
  <c r="M611" i="25" s="1"/>
  <c r="H412" i="25"/>
  <c r="M412" i="25" s="1"/>
  <c r="H982" i="25"/>
  <c r="M982" i="25" s="1"/>
  <c r="H144" i="25"/>
  <c r="M144" i="25" s="1"/>
  <c r="H875" i="25"/>
  <c r="M875" i="25" s="1"/>
  <c r="H421" i="25"/>
  <c r="M421" i="25" s="1"/>
  <c r="H990" i="25"/>
  <c r="M990" i="25" s="1"/>
  <c r="H162" i="25"/>
  <c r="M162" i="25" s="1"/>
  <c r="H707" i="25"/>
  <c r="M707" i="25" s="1"/>
  <c r="H601" i="25"/>
  <c r="M601" i="25" s="1"/>
  <c r="H422" i="25"/>
  <c r="M422" i="25" s="1"/>
  <c r="H215" i="25"/>
  <c r="M215" i="25" s="1"/>
  <c r="H754" i="25"/>
  <c r="M754" i="25" s="1"/>
  <c r="H376" i="25"/>
  <c r="M376" i="25" s="1"/>
  <c r="H236" i="25"/>
  <c r="M236" i="25" s="1"/>
  <c r="H221" i="25"/>
  <c r="M221" i="25" s="1"/>
  <c r="H320" i="25"/>
  <c r="M320" i="25" s="1"/>
  <c r="H223" i="25"/>
  <c r="M223" i="25" s="1"/>
  <c r="H682" i="25"/>
  <c r="M682" i="25" s="1"/>
  <c r="H827" i="25"/>
  <c r="M827" i="25" s="1"/>
  <c r="H972" i="25"/>
  <c r="M972" i="25" s="1"/>
  <c r="H553" i="25"/>
  <c r="M553" i="25" s="1"/>
  <c r="H894" i="25"/>
  <c r="M894" i="25" s="1"/>
  <c r="H194" i="25"/>
  <c r="M194" i="25" s="1"/>
  <c r="H817" i="25"/>
  <c r="M817" i="25" s="1"/>
  <c r="H532" i="25"/>
  <c r="M532" i="25" s="1"/>
  <c r="H653" i="25"/>
  <c r="M653" i="25" s="1"/>
  <c r="H454" i="25"/>
  <c r="M454" i="25" s="1"/>
  <c r="H503" i="25"/>
  <c r="M503" i="25" s="1"/>
  <c r="H415" i="25"/>
  <c r="M415" i="25" s="1"/>
  <c r="H874" i="25"/>
  <c r="M874" i="25" s="1"/>
  <c r="H411" i="25"/>
  <c r="M411" i="25" s="1"/>
  <c r="H284" i="25"/>
  <c r="M284" i="25" s="1"/>
  <c r="H917" i="25"/>
  <c r="M917" i="25" s="1"/>
  <c r="H526" i="25"/>
  <c r="M526" i="25" s="1"/>
  <c r="H465" i="25"/>
  <c r="M465" i="25" s="1"/>
  <c r="H703" i="25"/>
  <c r="M703" i="25" s="1"/>
  <c r="H800" i="25"/>
  <c r="M800" i="25" s="1"/>
  <c r="H172" i="25"/>
  <c r="M172" i="25" s="1"/>
  <c r="H171" i="25"/>
  <c r="M171" i="25" s="1"/>
  <c r="H273" i="25"/>
  <c r="M273" i="25" s="1"/>
  <c r="H664" i="25"/>
  <c r="M664" i="25" s="1"/>
  <c r="H173" i="25"/>
  <c r="M173" i="25" s="1"/>
  <c r="H155" i="25"/>
  <c r="M155" i="25" s="1"/>
  <c r="H617" i="25"/>
  <c r="M617" i="25" s="1"/>
  <c r="H592" i="25"/>
  <c r="M592" i="25" s="1"/>
  <c r="H935" i="25"/>
  <c r="M935" i="25" s="1"/>
  <c r="H437" i="25"/>
  <c r="M437" i="25" s="1"/>
  <c r="H17" i="25"/>
  <c r="M17" i="25" s="1"/>
  <c r="H250" i="25"/>
  <c r="M250" i="25" s="1"/>
  <c r="H915" i="25"/>
  <c r="M915" i="25" s="1"/>
  <c r="H455" i="25"/>
  <c r="M455" i="25" s="1"/>
  <c r="H49" i="25"/>
  <c r="M49" i="25" s="1"/>
  <c r="H687" i="25"/>
  <c r="M687" i="25" s="1"/>
  <c r="H161" i="25"/>
  <c r="M161" i="25" s="1"/>
  <c r="H659" i="25"/>
  <c r="M659" i="25" s="1"/>
  <c r="H947" i="25"/>
  <c r="M947" i="25" s="1"/>
  <c r="H669" i="25"/>
  <c r="M669" i="25" s="1"/>
  <c r="H513" i="25"/>
  <c r="M513" i="25" s="1"/>
  <c r="H154" i="25"/>
  <c r="M154" i="25" s="1"/>
  <c r="H955" i="25"/>
  <c r="M955" i="25" s="1"/>
  <c r="H869" i="25"/>
  <c r="M869" i="25" s="1"/>
  <c r="H545" i="25"/>
  <c r="M545" i="25" s="1"/>
  <c r="H322" i="25"/>
  <c r="M322" i="25" s="1"/>
  <c r="H803" i="25"/>
  <c r="M803" i="25" s="1"/>
  <c r="H204" i="25"/>
  <c r="M204" i="25" s="1"/>
  <c r="H550" i="25"/>
  <c r="M550" i="25" s="1"/>
  <c r="H295" i="25"/>
  <c r="M295" i="25" s="1"/>
  <c r="H834" i="25"/>
  <c r="M834" i="25" s="1"/>
  <c r="H452" i="25"/>
  <c r="M452" i="25" s="1"/>
  <c r="H573" i="25"/>
  <c r="M573" i="25" s="1"/>
  <c r="H349" i="25"/>
  <c r="M349" i="25" s="1"/>
  <c r="H423" i="25"/>
  <c r="M423" i="25" s="1"/>
  <c r="H303" i="25"/>
  <c r="M303" i="25" s="1"/>
  <c r="H762" i="25"/>
  <c r="M762" i="25" s="1"/>
  <c r="H267" i="25"/>
  <c r="M267" i="25" s="1"/>
  <c r="H777" i="25"/>
  <c r="M777" i="25" s="1"/>
  <c r="H897" i="25"/>
  <c r="M897" i="25" s="1"/>
  <c r="H958" i="25"/>
  <c r="M958" i="25" s="1"/>
  <c r="H290" i="25"/>
  <c r="M290" i="25" s="1"/>
  <c r="H579" i="25"/>
  <c r="M579" i="25" s="1"/>
  <c r="H596" i="25"/>
  <c r="M596" i="25" s="1"/>
  <c r="H717" i="25"/>
  <c r="M717" i="25" s="1"/>
  <c r="H518" i="25"/>
  <c r="M518" i="25" s="1"/>
  <c r="H567" i="25"/>
  <c r="M567" i="25" s="1"/>
  <c r="H401" i="25"/>
  <c r="M401" i="25" s="1"/>
  <c r="H954" i="25"/>
  <c r="M954" i="25" s="1"/>
  <c r="H476" i="25"/>
  <c r="M476" i="25" s="1"/>
  <c r="H402" i="25"/>
  <c r="M402" i="25" s="1"/>
  <c r="H981" i="25"/>
  <c r="M981" i="25" s="1"/>
  <c r="H590" i="25"/>
  <c r="M590" i="25" s="1"/>
  <c r="H865" i="25"/>
  <c r="M865" i="25" s="1"/>
  <c r="H767" i="25"/>
  <c r="M767" i="25" s="1"/>
  <c r="H736" i="25"/>
  <c r="M736" i="25" s="1"/>
  <c r="H665" i="25"/>
  <c r="M665" i="25" s="1"/>
  <c r="H686" i="25"/>
  <c r="M686" i="25" s="1"/>
  <c r="H641" i="25"/>
  <c r="M641" i="25" s="1"/>
  <c r="H600" i="25"/>
  <c r="M600" i="25" s="1"/>
  <c r="H943" i="25"/>
  <c r="M943" i="25" s="1"/>
  <c r="H501" i="25"/>
  <c r="M501" i="25" s="1"/>
  <c r="H396" i="25"/>
  <c r="M396" i="25" s="1"/>
  <c r="H528" i="25"/>
  <c r="M528" i="25" s="1"/>
  <c r="H871" i="25"/>
  <c r="M871" i="25" s="1"/>
  <c r="H700" i="25"/>
  <c r="M700" i="25" s="1"/>
  <c r="H53" i="25"/>
  <c r="M53" i="25" s="1"/>
  <c r="H733" i="25"/>
  <c r="M733" i="25" s="1"/>
  <c r="H127" i="25"/>
  <c r="M127" i="25" s="1"/>
  <c r="H565" i="25"/>
  <c r="M565" i="25" s="1"/>
  <c r="H298" i="25"/>
  <c r="M298" i="25" s="1"/>
  <c r="H365" i="25"/>
  <c r="M365" i="25" s="1"/>
  <c r="H749" i="25"/>
  <c r="M749" i="25" s="1"/>
  <c r="H548" i="25"/>
  <c r="M548" i="25" s="1"/>
  <c r="H764" i="25"/>
  <c r="M764" i="25" s="1"/>
  <c r="H218" i="25"/>
  <c r="M218" i="25" s="1"/>
  <c r="H237" i="25"/>
  <c r="M237" i="25" s="1"/>
  <c r="H281" i="25"/>
  <c r="M281" i="25" s="1"/>
  <c r="H175" i="25"/>
  <c r="M175" i="25" s="1"/>
  <c r="H65" i="25"/>
  <c r="M65" i="25" s="1"/>
  <c r="H16" i="25"/>
  <c r="M16" i="25" s="1"/>
  <c r="H103" i="25"/>
  <c r="M103" i="25" s="1"/>
  <c r="H751" i="25"/>
  <c r="M751" i="25" s="1"/>
  <c r="H976" i="25"/>
  <c r="M976" i="25" s="1"/>
  <c r="H879" i="25"/>
  <c r="M879" i="25" s="1"/>
  <c r="H425" i="25"/>
  <c r="M425" i="25" s="1"/>
  <c r="H260" i="25"/>
  <c r="M260" i="25" s="1"/>
  <c r="H831" i="25"/>
  <c r="M831" i="25" s="1"/>
  <c r="H654" i="25"/>
  <c r="M654" i="25" s="1"/>
  <c r="H533" i="25"/>
  <c r="M533" i="25" s="1"/>
  <c r="H873" i="25"/>
  <c r="M873" i="25" s="1"/>
  <c r="H631" i="25"/>
  <c r="M631" i="25" s="1"/>
  <c r="H781" i="25"/>
  <c r="M781" i="25" s="1"/>
  <c r="H675" i="25"/>
  <c r="M675" i="25" s="1"/>
  <c r="H286" i="25"/>
  <c r="M286" i="25" s="1"/>
  <c r="H252" i="25"/>
  <c r="M252" i="25" s="1"/>
  <c r="H842" i="25"/>
  <c r="M842" i="25" s="1"/>
  <c r="H487" i="25"/>
  <c r="M487" i="25" s="1"/>
  <c r="H637" i="25"/>
  <c r="M637" i="25" s="1"/>
  <c r="H914" i="25"/>
  <c r="M914" i="25" s="1"/>
  <c r="H806" i="25"/>
  <c r="M806" i="25" s="1"/>
  <c r="H883" i="25"/>
  <c r="M883" i="25" s="1"/>
  <c r="H463" i="25"/>
  <c r="M463" i="25" s="1"/>
  <c r="H428" i="25"/>
  <c r="M428" i="25" s="1"/>
  <c r="H285" i="25"/>
  <c r="M285" i="25" s="1"/>
  <c r="H263" i="25"/>
  <c r="M263" i="25" s="1"/>
  <c r="H991" i="25"/>
  <c r="M991" i="25" s="1"/>
  <c r="H889" i="25"/>
  <c r="M889" i="25" s="1"/>
  <c r="H609" i="25"/>
  <c r="M609" i="25" s="1"/>
  <c r="H277" i="25"/>
  <c r="M277" i="25" s="1"/>
  <c r="H580" i="25"/>
  <c r="M580" i="25" s="1"/>
  <c r="H746" i="25"/>
  <c r="M746" i="25" s="1"/>
  <c r="H118" i="25"/>
  <c r="M118" i="25" s="1"/>
  <c r="H464" i="25"/>
  <c r="M464" i="25" s="1"/>
  <c r="H672" i="25"/>
  <c r="M672" i="25" s="1"/>
  <c r="H370" i="25"/>
  <c r="M370" i="25" s="1"/>
  <c r="H516" i="25"/>
  <c r="M516" i="25" s="1"/>
  <c r="H933" i="25"/>
  <c r="M933" i="25" s="1"/>
  <c r="H41" i="25"/>
  <c r="M41" i="25" s="1"/>
  <c r="H176" i="25"/>
  <c r="M176" i="25" s="1"/>
  <c r="H977" i="25"/>
  <c r="M977" i="25" s="1"/>
  <c r="H490" i="25"/>
  <c r="M490" i="25" s="1"/>
  <c r="H291" i="25"/>
  <c r="M291" i="25" s="1"/>
  <c r="H235" i="25"/>
  <c r="M235" i="25" s="1"/>
  <c r="H480" i="25"/>
  <c r="M480" i="25" s="1"/>
  <c r="H511" i="25"/>
  <c r="M511" i="25" s="1"/>
  <c r="H269" i="25"/>
  <c r="M269" i="25" s="1"/>
  <c r="H924" i="25"/>
  <c r="M924" i="25" s="1"/>
  <c r="H325" i="25"/>
  <c r="M325" i="25" s="1"/>
  <c r="H966" i="25"/>
  <c r="M966" i="25" s="1"/>
  <c r="H825" i="25"/>
  <c r="M825" i="25" s="1"/>
  <c r="H770" i="25"/>
  <c r="M770" i="25" s="1"/>
  <c r="H702" i="25"/>
  <c r="M702" i="25" s="1"/>
  <c r="H588" i="25"/>
  <c r="M588" i="25" s="1"/>
  <c r="H282" i="25"/>
  <c r="M282" i="25" s="1"/>
  <c r="H822" i="25"/>
  <c r="M822" i="25" s="1"/>
  <c r="H900" i="25"/>
  <c r="M900" i="25" s="1"/>
  <c r="H354" i="25"/>
  <c r="M354" i="25" s="1"/>
  <c r="H877" i="25"/>
  <c r="M877" i="25" s="1"/>
  <c r="H818" i="25"/>
  <c r="M818" i="25" s="1"/>
  <c r="H413" i="25"/>
  <c r="M413" i="25" s="1"/>
  <c r="H890" i="25"/>
  <c r="M890" i="25" s="1"/>
  <c r="H147" i="25"/>
  <c r="M147" i="25" s="1"/>
  <c r="H238" i="25"/>
  <c r="M238" i="25" s="1"/>
  <c r="H55" i="25"/>
  <c r="M55" i="25" s="1"/>
  <c r="H6" i="25"/>
  <c r="M6" i="25" s="1"/>
  <c r="H82" i="25"/>
  <c r="M82" i="25" s="1"/>
  <c r="H904" i="25"/>
  <c r="M904" i="25" s="1"/>
  <c r="H212" i="25"/>
  <c r="M212" i="25" s="1"/>
  <c r="H896" i="25"/>
  <c r="M896" i="25" s="1"/>
  <c r="H855" i="25"/>
  <c r="M855" i="25" s="1"/>
  <c r="H287" i="25"/>
  <c r="M287" i="25" s="1"/>
  <c r="H355" i="25"/>
  <c r="M355" i="25" s="1"/>
  <c r="H757" i="25"/>
  <c r="M757" i="25" s="1"/>
  <c r="H752" i="25"/>
  <c r="M752" i="25" s="1"/>
  <c r="H495" i="25"/>
  <c r="M495" i="25" s="1"/>
  <c r="H1000" i="25"/>
  <c r="M1000" i="25" s="1"/>
  <c r="H324" i="25"/>
  <c r="M324" i="25" s="1"/>
  <c r="H555" i="25"/>
  <c r="M555" i="25" s="1"/>
  <c r="H289" i="25"/>
  <c r="M289" i="25" s="1"/>
  <c r="H794" i="25"/>
  <c r="M794" i="25" s="1"/>
  <c r="H715" i="25"/>
  <c r="M715" i="25" s="1"/>
  <c r="H327" i="25"/>
  <c r="M327" i="25" s="1"/>
  <c r="H338" i="25"/>
  <c r="M338" i="25" s="1"/>
  <c r="H738" i="25"/>
  <c r="M738" i="25" s="1"/>
  <c r="H467" i="25"/>
  <c r="M467" i="25" s="1"/>
  <c r="H979" i="25"/>
  <c r="M979" i="25" s="1"/>
  <c r="H153" i="25"/>
  <c r="M153" i="25" s="1"/>
  <c r="H450" i="25"/>
  <c r="M450" i="25" s="1"/>
  <c r="H312" i="25"/>
  <c r="M312" i="25" s="1"/>
  <c r="H745" i="25"/>
  <c r="M745" i="25" s="1"/>
  <c r="H740" i="25"/>
  <c r="M740" i="25" s="1"/>
  <c r="H477" i="25"/>
  <c r="M477" i="25" s="1"/>
  <c r="H989" i="25"/>
  <c r="M989" i="25" s="1"/>
  <c r="H598" i="25"/>
  <c r="M598" i="25" s="1"/>
  <c r="H921" i="25"/>
  <c r="M921" i="25" s="1"/>
  <c r="H775" i="25"/>
  <c r="M775" i="25" s="1"/>
  <c r="H177" i="25"/>
  <c r="M177" i="25" s="1"/>
  <c r="H458" i="25"/>
  <c r="M458" i="25" s="1"/>
  <c r="H328" i="25"/>
  <c r="M328" i="25" s="1"/>
  <c r="H801" i="25"/>
  <c r="M801" i="25" s="1"/>
  <c r="H748" i="25"/>
  <c r="M748" i="25" s="1"/>
  <c r="H485" i="25"/>
  <c r="M485" i="25" s="1"/>
  <c r="H997" i="25"/>
  <c r="M997" i="25" s="1"/>
  <c r="H606" i="25"/>
  <c r="M606" i="25" s="1"/>
  <c r="H961" i="25"/>
  <c r="M961" i="25" s="1"/>
  <c r="H783" i="25"/>
  <c r="M783" i="25" s="1"/>
  <c r="H185" i="25"/>
  <c r="M185" i="25" s="1"/>
  <c r="H466" i="25"/>
  <c r="M466" i="25" s="1"/>
  <c r="H344" i="25"/>
  <c r="M344" i="25" s="1"/>
  <c r="H841" i="25"/>
  <c r="M841" i="25" s="1"/>
  <c r="H756" i="25"/>
  <c r="M756" i="25" s="1"/>
  <c r="H493" i="25"/>
  <c r="M493" i="25" s="1"/>
  <c r="H1005" i="25"/>
  <c r="M1005" i="25" s="1"/>
  <c r="H614" i="25"/>
  <c r="M614" i="25" s="1"/>
  <c r="H182" i="25"/>
  <c r="M182" i="25" s="1"/>
  <c r="H375" i="25"/>
  <c r="M375" i="25" s="1"/>
  <c r="H245" i="25"/>
  <c r="M245" i="25" s="1"/>
  <c r="H681" i="25"/>
  <c r="M681" i="25" s="1"/>
  <c r="H899" i="25"/>
  <c r="M899" i="25" s="1"/>
  <c r="H644" i="25"/>
  <c r="M644" i="25" s="1"/>
  <c r="H364" i="25"/>
  <c r="M364" i="25" s="1"/>
  <c r="H893" i="25"/>
  <c r="M893" i="25" s="1"/>
  <c r="H502" i="25"/>
  <c r="M502" i="25" s="1"/>
  <c r="H308" i="25"/>
  <c r="M308" i="25" s="1"/>
  <c r="H679" i="25"/>
  <c r="M679" i="25" s="1"/>
  <c r="H399" i="25"/>
  <c r="M399" i="25" s="1"/>
  <c r="H261" i="25"/>
  <c r="M261" i="25" s="1"/>
  <c r="H761" i="25"/>
  <c r="M761" i="25" s="1"/>
  <c r="H923" i="25"/>
  <c r="M923" i="25" s="1"/>
  <c r="H652" i="25"/>
  <c r="M652" i="25" s="1"/>
  <c r="H379" i="25"/>
  <c r="M379" i="25" s="1"/>
  <c r="H901" i="25"/>
  <c r="M901" i="25" s="1"/>
  <c r="H510" i="25"/>
  <c r="M510" i="25" s="1"/>
  <c r="H372" i="25"/>
  <c r="M372" i="25" s="1"/>
  <c r="H137" i="25"/>
  <c r="M137" i="25" s="1"/>
  <c r="H434" i="25"/>
  <c r="M434" i="25" s="1"/>
  <c r="H248" i="25"/>
  <c r="M248" i="25" s="1"/>
  <c r="H1003" i="25"/>
  <c r="M1003" i="25" s="1"/>
  <c r="H724" i="25"/>
  <c r="M724" i="25" s="1"/>
  <c r="H461" i="25"/>
  <c r="M461" i="25" s="1"/>
  <c r="H973" i="25"/>
  <c r="M973" i="25" s="1"/>
  <c r="H582" i="25"/>
  <c r="M582" i="25" s="1"/>
  <c r="H809" i="25"/>
  <c r="M809" i="25" s="1"/>
  <c r="H759" i="25"/>
  <c r="M759" i="25" s="1"/>
  <c r="H145" i="25"/>
  <c r="M145" i="25" s="1"/>
  <c r="H442" i="25"/>
  <c r="M442" i="25" s="1"/>
  <c r="H296" i="25"/>
  <c r="M296" i="25" s="1"/>
  <c r="H657" i="25"/>
  <c r="M657" i="25" s="1"/>
  <c r="H732" i="25"/>
  <c r="M732" i="25" s="1"/>
  <c r="H469" i="25"/>
  <c r="M469" i="25" s="1"/>
  <c r="H89" i="25"/>
  <c r="M89" i="25" s="1"/>
  <c r="H75" i="25"/>
  <c r="M75" i="25" s="1"/>
  <c r="H840" i="25"/>
  <c r="M840" i="25" s="1"/>
  <c r="H348" i="25"/>
  <c r="M348" i="25" s="1"/>
  <c r="H768" i="25"/>
  <c r="M768" i="25" s="1"/>
  <c r="H727" i="25"/>
  <c r="M727" i="25" s="1"/>
  <c r="H857" i="25"/>
  <c r="M857" i="25" s="1"/>
  <c r="H227" i="25"/>
  <c r="M227" i="25" s="1"/>
  <c r="H731" i="25"/>
  <c r="M731" i="25" s="1"/>
  <c r="H624" i="25"/>
  <c r="M624" i="25" s="1"/>
  <c r="H288" i="25"/>
  <c r="M288" i="25" s="1"/>
  <c r="H936" i="25"/>
  <c r="M936" i="25" s="1"/>
  <c r="H959" i="25"/>
  <c r="M959" i="25" s="1"/>
  <c r="H230" i="25"/>
  <c r="M230" i="25" s="1"/>
  <c r="H138" i="25"/>
  <c r="M138" i="25" s="1"/>
  <c r="H858" i="25"/>
  <c r="M858" i="25" s="1"/>
  <c r="H779" i="25"/>
  <c r="M779" i="25" s="1"/>
  <c r="H169" i="25"/>
  <c r="M169" i="25" s="1"/>
  <c r="H179" i="25"/>
  <c r="M179" i="25" s="1"/>
  <c r="H802" i="25"/>
  <c r="M802" i="25" s="1"/>
  <c r="H531" i="25"/>
  <c r="M531" i="25" s="1"/>
  <c r="H142" i="25"/>
  <c r="M142" i="25" s="1"/>
  <c r="H249" i="25"/>
  <c r="M249" i="25" s="1"/>
  <c r="H530" i="25"/>
  <c r="M530" i="25" s="1"/>
  <c r="H435" i="25"/>
  <c r="M435" i="25" s="1"/>
  <c r="H181" i="25"/>
  <c r="M181" i="25" s="1"/>
  <c r="H804" i="25"/>
  <c r="M804" i="25" s="1"/>
  <c r="H541" i="25"/>
  <c r="M541" i="25" s="1"/>
  <c r="H417" i="25"/>
  <c r="M417" i="25" s="1"/>
  <c r="H662" i="25"/>
  <c r="M662" i="25" s="1"/>
  <c r="H256" i="25"/>
  <c r="M256" i="25" s="1"/>
  <c r="H150" i="25"/>
  <c r="M150" i="25" s="1"/>
  <c r="H257" i="25"/>
  <c r="M257" i="25" s="1"/>
  <c r="H554" i="25"/>
  <c r="M554" i="25" s="1"/>
  <c r="H443" i="25"/>
  <c r="M443" i="25" s="1"/>
  <c r="H203" i="25"/>
  <c r="M203" i="25" s="1"/>
  <c r="H812" i="25"/>
  <c r="M812" i="25" s="1"/>
  <c r="H549" i="25"/>
  <c r="M549" i="25" s="1"/>
  <c r="H449" i="25"/>
  <c r="M449" i="25" s="1"/>
  <c r="H670" i="25"/>
  <c r="M670" i="25" s="1"/>
  <c r="H272" i="25"/>
  <c r="M272" i="25" s="1"/>
  <c r="H158" i="25"/>
  <c r="M158" i="25" s="1"/>
  <c r="H265" i="25"/>
  <c r="M265" i="25" s="1"/>
  <c r="H562" i="25"/>
  <c r="M562" i="25" s="1"/>
  <c r="H451" i="25"/>
  <c r="M451" i="25" s="1"/>
  <c r="H219" i="25"/>
  <c r="M219" i="25" s="1"/>
  <c r="H820" i="25"/>
  <c r="M820" i="25" s="1"/>
  <c r="H557" i="25"/>
  <c r="M557" i="25" s="1"/>
  <c r="H473" i="25"/>
  <c r="M473" i="25" s="1"/>
  <c r="H678" i="25"/>
  <c r="M678" i="25" s="1"/>
  <c r="H262" i="25"/>
  <c r="M262" i="25" s="1"/>
  <c r="H184" i="25"/>
  <c r="M184" i="25" s="1"/>
  <c r="H397" i="25"/>
  <c r="M397" i="25" s="1"/>
  <c r="H216" i="25"/>
  <c r="M216" i="25" s="1"/>
  <c r="H987" i="25"/>
  <c r="M987" i="25" s="1"/>
  <c r="H708" i="25"/>
  <c r="M708" i="25" s="1"/>
  <c r="H445" i="25"/>
  <c r="M445" i="25" s="1"/>
  <c r="H957" i="25"/>
  <c r="M957" i="25" s="1"/>
  <c r="H566" i="25"/>
  <c r="M566" i="25" s="1"/>
  <c r="H705" i="25"/>
  <c r="M705" i="25" s="1"/>
  <c r="H743" i="25"/>
  <c r="M743" i="25" s="1"/>
  <c r="H192" i="25"/>
  <c r="M192" i="25" s="1"/>
  <c r="H426" i="25"/>
  <c r="M426" i="25" s="1"/>
  <c r="H232" i="25"/>
  <c r="M232" i="25" s="1"/>
  <c r="H995" i="25"/>
  <c r="M995" i="25" s="1"/>
  <c r="H716" i="25"/>
  <c r="M716" i="25" s="1"/>
  <c r="H453" i="25"/>
  <c r="M453" i="25" s="1"/>
  <c r="H965" i="25"/>
  <c r="M965" i="25" s="1"/>
  <c r="H574" i="25"/>
  <c r="M574" i="25" s="1"/>
  <c r="H753" i="25"/>
  <c r="M753" i="25" s="1"/>
  <c r="H217" i="25"/>
  <c r="M217" i="25" s="1"/>
  <c r="H514" i="25"/>
  <c r="M514" i="25" s="1"/>
  <c r="H419" i="25"/>
  <c r="M419" i="25" s="1"/>
  <c r="H140" i="25"/>
  <c r="M140" i="25" s="1"/>
  <c r="H788" i="25"/>
  <c r="M788" i="25" s="1"/>
  <c r="H525" i="25"/>
  <c r="M525" i="25" s="1"/>
  <c r="H340" i="25"/>
  <c r="M340" i="25" s="1"/>
  <c r="H646" i="25"/>
  <c r="M646" i="25" s="1"/>
  <c r="H224" i="25"/>
  <c r="M224" i="25" s="1"/>
  <c r="H823" i="25"/>
  <c r="M823" i="25" s="1"/>
  <c r="H241" i="25"/>
  <c r="M241" i="25" s="1"/>
  <c r="H522" i="25"/>
  <c r="M522" i="25" s="1"/>
  <c r="H427" i="25"/>
  <c r="M427" i="25" s="1"/>
  <c r="H163" i="25"/>
  <c r="M163" i="25" s="1"/>
  <c r="H796" i="25"/>
  <c r="M796" i="25" s="1"/>
  <c r="H120" i="25"/>
  <c r="M120" i="25" s="1"/>
  <c r="H104" i="25"/>
  <c r="M104" i="25" s="1"/>
  <c r="H584" i="25"/>
  <c r="M584" i="25" s="1"/>
  <c r="H636" i="25"/>
  <c r="M636" i="25" s="1"/>
  <c r="H704" i="25"/>
  <c r="M704" i="25" s="1"/>
  <c r="H543" i="25"/>
  <c r="M543" i="25" s="1"/>
  <c r="H952" i="25"/>
  <c r="M952" i="25" s="1"/>
  <c r="H441" i="25"/>
  <c r="M441" i="25" s="1"/>
  <c r="H826" i="25"/>
  <c r="M826" i="25" s="1"/>
  <c r="H560" i="25"/>
  <c r="M560" i="25" s="1"/>
  <c r="H814" i="25"/>
  <c r="M814" i="25" s="1"/>
  <c r="H744" i="25"/>
  <c r="M744" i="25" s="1"/>
  <c r="H815" i="25"/>
  <c r="M815" i="25" s="1"/>
  <c r="H294" i="25"/>
  <c r="M294" i="25" s="1"/>
  <c r="H202" i="25"/>
  <c r="M202" i="25" s="1"/>
  <c r="H922" i="25"/>
  <c r="M922" i="25" s="1"/>
  <c r="H843" i="25"/>
  <c r="M843" i="25" s="1"/>
  <c r="H233" i="25"/>
  <c r="M233" i="25" s="1"/>
  <c r="H309" i="25"/>
  <c r="M309" i="25" s="1"/>
  <c r="H866" i="25"/>
  <c r="M866" i="25" s="1"/>
  <c r="H595" i="25"/>
  <c r="M595" i="25" s="1"/>
  <c r="H222" i="25"/>
  <c r="M222" i="25" s="1"/>
  <c r="H329" i="25"/>
  <c r="M329" i="25" s="1"/>
  <c r="H626" i="25"/>
  <c r="M626" i="25" s="1"/>
  <c r="H515" i="25"/>
  <c r="M515" i="25" s="1"/>
  <c r="H315" i="25"/>
  <c r="M315" i="25" s="1"/>
  <c r="H868" i="25"/>
  <c r="M868" i="25" s="1"/>
  <c r="H605" i="25"/>
  <c r="M605" i="25" s="1"/>
  <c r="H633" i="25"/>
  <c r="M633" i="25" s="1"/>
  <c r="H726" i="25"/>
  <c r="M726" i="25" s="1"/>
  <c r="H381" i="25"/>
  <c r="M381" i="25" s="1"/>
  <c r="H246" i="25"/>
  <c r="M246" i="25" s="1"/>
  <c r="H337" i="25"/>
  <c r="M337" i="25" s="1"/>
  <c r="H634" i="25"/>
  <c r="M634" i="25" s="1"/>
  <c r="H539" i="25"/>
  <c r="M539" i="25" s="1"/>
  <c r="H331" i="25"/>
  <c r="M331" i="25" s="1"/>
  <c r="H876" i="25"/>
  <c r="M876" i="25" s="1"/>
  <c r="H613" i="25"/>
  <c r="M613" i="25" s="1"/>
  <c r="H697" i="25"/>
  <c r="M697" i="25" s="1"/>
  <c r="H734" i="25"/>
  <c r="M734" i="25" s="1"/>
  <c r="H394" i="25"/>
  <c r="M394" i="25" s="1"/>
  <c r="H254" i="25"/>
  <c r="M254" i="25" s="1"/>
  <c r="H345" i="25"/>
  <c r="M345" i="25" s="1"/>
  <c r="H642" i="25"/>
  <c r="M642" i="25" s="1"/>
  <c r="H547" i="25"/>
  <c r="M547" i="25" s="1"/>
  <c r="H347" i="25"/>
  <c r="M347" i="25" s="1"/>
  <c r="H884" i="25"/>
  <c r="M884" i="25" s="1"/>
  <c r="H621" i="25"/>
  <c r="M621" i="25" s="1"/>
  <c r="H737" i="25"/>
  <c r="M737" i="25" s="1"/>
  <c r="H742" i="25"/>
  <c r="M742" i="25" s="1"/>
  <c r="H342" i="25"/>
  <c r="M342" i="25" s="1"/>
  <c r="H201" i="25"/>
  <c r="M201" i="25" s="1"/>
  <c r="H498" i="25"/>
  <c r="M498" i="25" s="1"/>
  <c r="H374" i="25"/>
  <c r="M374" i="25" s="1"/>
  <c r="H937" i="25"/>
  <c r="M937" i="25" s="1"/>
  <c r="H772" i="25"/>
  <c r="M772" i="25" s="1"/>
  <c r="H509" i="25"/>
  <c r="M509" i="25" s="1"/>
  <c r="H228" i="25"/>
  <c r="M228" i="25" s="1"/>
  <c r="H630" i="25"/>
  <c r="M630" i="25" s="1"/>
  <c r="H189" i="25"/>
  <c r="M189" i="25" s="1"/>
  <c r="H807" i="25"/>
  <c r="M807" i="25" s="1"/>
  <c r="H209" i="25"/>
  <c r="M209" i="25" s="1"/>
  <c r="H506" i="25"/>
  <c r="M506" i="25" s="1"/>
  <c r="H410" i="25"/>
  <c r="M410" i="25" s="1"/>
  <c r="H985" i="25"/>
  <c r="M985" i="25" s="1"/>
  <c r="H780" i="25"/>
  <c r="M780" i="25" s="1"/>
  <c r="H517" i="25"/>
  <c r="M517" i="25" s="1"/>
  <c r="H276" i="25"/>
  <c r="M276" i="25" s="1"/>
  <c r="H638" i="25"/>
  <c r="M638" i="25" s="1"/>
  <c r="H206" i="25"/>
  <c r="M206" i="25" s="1"/>
  <c r="H313" i="25"/>
  <c r="M313" i="25" s="1"/>
  <c r="H594" i="25"/>
  <c r="M594" i="25" s="1"/>
  <c r="H499" i="25"/>
  <c r="M499" i="25" s="1"/>
  <c r="H283" i="25"/>
  <c r="M283" i="25" s="1"/>
  <c r="H852" i="25"/>
  <c r="M852" i="25" s="1"/>
  <c r="H589" i="25"/>
  <c r="M589" i="25" s="1"/>
  <c r="H577" i="25"/>
  <c r="M577" i="25" s="1"/>
  <c r="H710" i="25"/>
  <c r="M710" i="25" s="1"/>
  <c r="H352" i="25"/>
  <c r="M352" i="25" s="1"/>
  <c r="H214" i="25"/>
  <c r="M214" i="25" s="1"/>
  <c r="H321" i="25"/>
  <c r="M321" i="25" s="1"/>
  <c r="H618" i="25"/>
  <c r="M618" i="25" s="1"/>
  <c r="H507" i="25"/>
  <c r="M507" i="25" s="1"/>
  <c r="H299" i="25"/>
  <c r="M299" i="25" s="1"/>
  <c r="H860" i="25"/>
  <c r="M860" i="25" s="1"/>
  <c r="H113" i="25"/>
  <c r="M113" i="25" s="1"/>
  <c r="H99" i="25"/>
  <c r="M99" i="25" s="1"/>
  <c r="H226" i="25"/>
  <c r="M226" i="25" s="1"/>
  <c r="H851" i="25"/>
  <c r="M851" i="25" s="1"/>
  <c r="H930" i="25"/>
  <c r="M930" i="25" s="1"/>
  <c r="H146" i="25"/>
  <c r="M146" i="25" s="1"/>
  <c r="H651" i="25"/>
  <c r="M651" i="25" s="1"/>
  <c r="H293" i="25"/>
  <c r="M293" i="25" s="1"/>
  <c r="H629" i="25"/>
  <c r="M629" i="25" s="1"/>
  <c r="H680" i="25"/>
  <c r="M680" i="25" s="1"/>
  <c r="H769" i="25"/>
  <c r="M769" i="25" s="1"/>
  <c r="H333" i="25"/>
  <c r="M333" i="25" s="1"/>
  <c r="H824" i="25"/>
  <c r="M824" i="25" s="1"/>
  <c r="H881" i="25"/>
  <c r="M881" i="25" s="1"/>
  <c r="H891" i="25"/>
  <c r="M891" i="25" s="1"/>
  <c r="H90" i="25"/>
  <c r="M90" i="25" s="1"/>
  <c r="H962" i="25"/>
  <c r="M962" i="25" s="1"/>
  <c r="H409" i="25"/>
  <c r="M409" i="25" s="1"/>
  <c r="H787" i="25"/>
  <c r="M787" i="25" s="1"/>
  <c r="H674" i="25"/>
  <c r="M674" i="25" s="1"/>
  <c r="H361" i="25"/>
  <c r="M361" i="25" s="1"/>
  <c r="H587" i="25"/>
  <c r="M587" i="25" s="1"/>
  <c r="H156" i="25"/>
  <c r="M156" i="25" s="1"/>
  <c r="H785" i="25"/>
  <c r="M785" i="25" s="1"/>
  <c r="H729" i="25"/>
  <c r="M729" i="25" s="1"/>
  <c r="H211" i="25"/>
  <c r="M211" i="25" s="1"/>
  <c r="H304" i="25"/>
  <c r="M304" i="25" s="1"/>
  <c r="H888" i="25"/>
  <c r="M888" i="25" s="1"/>
  <c r="H371" i="25"/>
  <c r="M371" i="25" s="1"/>
  <c r="H404" i="25"/>
  <c r="M404" i="25" s="1"/>
  <c r="H136" i="25"/>
  <c r="M136" i="25" s="1"/>
  <c r="H723" i="25"/>
  <c r="M723" i="25" s="1"/>
  <c r="H610" i="25"/>
  <c r="M610" i="25" s="1"/>
  <c r="H297" i="25"/>
  <c r="M297" i="25" s="1"/>
  <c r="H523" i="25"/>
  <c r="M523" i="25" s="1"/>
  <c r="H225" i="25"/>
  <c r="M225" i="25" s="1"/>
  <c r="H750" i="25"/>
  <c r="M750" i="25" s="1"/>
  <c r="H170" i="25"/>
  <c r="M170" i="25" s="1"/>
  <c r="H339" i="25"/>
  <c r="M339" i="25" s="1"/>
  <c r="H535" i="25"/>
  <c r="M535" i="25" s="1"/>
  <c r="H906" i="25"/>
  <c r="M906" i="25" s="1"/>
  <c r="H448" i="25"/>
  <c r="M448" i="25" s="1"/>
  <c r="H927" i="25"/>
  <c r="M927" i="25" s="1"/>
  <c r="H270" i="25"/>
  <c r="M270" i="25" s="1"/>
  <c r="H486" i="25"/>
  <c r="M486" i="25" s="1"/>
  <c r="H685" i="25"/>
  <c r="M685" i="25" s="1"/>
  <c r="H564" i="25"/>
  <c r="M564" i="25" s="1"/>
  <c r="H180" i="25"/>
  <c r="M180" i="25" s="1"/>
  <c r="H242" i="25"/>
  <c r="M242" i="25" s="1"/>
  <c r="H655" i="25"/>
  <c r="M655" i="25" s="1"/>
  <c r="H798" i="25"/>
  <c r="M798" i="25" s="1"/>
  <c r="H805" i="25"/>
  <c r="M805" i="25" s="1"/>
  <c r="H684" i="25"/>
  <c r="M684" i="25" s="1"/>
  <c r="H699" i="25"/>
  <c r="M699" i="25" s="1"/>
  <c r="H197" i="25"/>
  <c r="M197" i="25" s="1"/>
  <c r="H326" i="25"/>
  <c r="M326" i="25" s="1"/>
  <c r="H918" i="25"/>
  <c r="M918" i="25" s="1"/>
  <c r="H925" i="25"/>
  <c r="M925" i="25" s="1"/>
  <c r="H996" i="25"/>
  <c r="M996" i="25" s="1"/>
  <c r="H867" i="25"/>
  <c r="M867" i="25" s="1"/>
  <c r="H706" i="25"/>
  <c r="M706" i="25" s="1"/>
  <c r="H247" i="25"/>
  <c r="M247" i="25" s="1"/>
  <c r="H398" i="25"/>
  <c r="M398" i="25" s="1"/>
  <c r="H482" i="25"/>
  <c r="M482" i="25" s="1"/>
  <c r="H199" i="25"/>
  <c r="M199" i="25" s="1"/>
  <c r="H969" i="25"/>
  <c r="M969" i="25" s="1"/>
  <c r="H319" i="25"/>
  <c r="M319" i="25" s="1"/>
  <c r="H713" i="25"/>
  <c r="M713" i="25" s="1"/>
  <c r="H956" i="25"/>
  <c r="M956" i="25" s="1"/>
  <c r="H880" i="25"/>
  <c r="M880" i="25" s="1"/>
  <c r="H975" i="25"/>
  <c r="M975" i="25" s="1"/>
  <c r="H572" i="25"/>
  <c r="M572" i="25" s="1"/>
  <c r="H960" i="25"/>
  <c r="M960" i="25" s="1"/>
  <c r="H537" i="25"/>
  <c r="M537" i="25" s="1"/>
  <c r="H591" i="25"/>
  <c r="M591" i="25" s="1"/>
  <c r="H542" i="25"/>
  <c r="M542" i="25" s="1"/>
  <c r="H741" i="25"/>
  <c r="M741" i="25" s="1"/>
  <c r="H620" i="25"/>
  <c r="M620" i="25" s="1"/>
  <c r="H619" i="25"/>
  <c r="M619" i="25" s="1"/>
  <c r="H314" i="25"/>
  <c r="M314" i="25" s="1"/>
  <c r="H711" i="25"/>
  <c r="M711" i="25" s="1"/>
  <c r="H854" i="25"/>
  <c r="M854" i="25" s="1"/>
  <c r="H861" i="25"/>
  <c r="M861" i="25" s="1"/>
  <c r="H932" i="25"/>
  <c r="M932" i="25" s="1"/>
  <c r="H771" i="25"/>
  <c r="M771" i="25" s="1"/>
  <c r="H341" i="25"/>
  <c r="M341" i="25" s="1"/>
  <c r="H167" i="25"/>
  <c r="M167" i="25" s="1"/>
  <c r="H280" i="25"/>
  <c r="M280" i="25" s="1"/>
  <c r="H418" i="25"/>
  <c r="M418" i="25" s="1"/>
  <c r="H366" i="25"/>
  <c r="M366" i="25" s="1"/>
  <c r="H602" i="25"/>
  <c r="M602" i="25" s="1"/>
  <c r="H255" i="25"/>
  <c r="M255" i="25" s="1"/>
  <c r="H424" i="25"/>
  <c r="M424" i="25" s="1"/>
  <c r="H693" i="25"/>
  <c r="M693" i="25" s="1"/>
  <c r="H505" i="25"/>
  <c r="M505" i="25" s="1"/>
  <c r="H440" i="25"/>
  <c r="M440" i="25" s="1"/>
  <c r="H430" i="25"/>
  <c r="M430" i="25" s="1"/>
  <c r="H292" i="25"/>
  <c r="M292" i="25" s="1"/>
  <c r="H382" i="25"/>
  <c r="M382" i="25" s="1"/>
  <c r="H483" i="25"/>
  <c r="M483" i="25" s="1"/>
  <c r="H178" i="25"/>
  <c r="M178" i="25" s="1"/>
  <c r="H593" i="25"/>
  <c r="M593" i="25" s="1"/>
  <c r="H317" i="25"/>
  <c r="M317" i="25" s="1"/>
  <c r="H332" i="25"/>
  <c r="M332" i="25" s="1"/>
  <c r="H436" i="25"/>
  <c r="M436" i="25" s="1"/>
  <c r="H898" i="25"/>
  <c r="M898" i="25" s="1"/>
  <c r="H152" i="25"/>
  <c r="M152" i="25" s="1"/>
  <c r="H527" i="25"/>
  <c r="M527" i="25" s="1"/>
  <c r="H478" i="25"/>
  <c r="M478" i="25" s="1"/>
  <c r="H677" i="25"/>
  <c r="M677" i="25" s="1"/>
  <c r="H556" i="25"/>
  <c r="M556" i="25" s="1"/>
  <c r="H157" i="25"/>
  <c r="M157" i="25" s="1"/>
  <c r="H234" i="25"/>
  <c r="M234" i="25" s="1"/>
  <c r="H647" i="25"/>
  <c r="M647" i="25" s="1"/>
  <c r="H790" i="25"/>
  <c r="M790" i="25" s="1"/>
  <c r="H797" i="25"/>
  <c r="M797" i="25" s="1"/>
  <c r="H676" i="25"/>
  <c r="M676" i="25" s="1"/>
  <c r="H691" i="25"/>
  <c r="M691" i="25" s="1"/>
  <c r="H386" i="25"/>
  <c r="M386" i="25" s="1"/>
  <c r="H318" i="25"/>
  <c r="M318" i="25" s="1"/>
  <c r="H139" i="25"/>
  <c r="M139" i="25" s="1"/>
  <c r="H274" i="25"/>
  <c r="M274" i="25" s="1"/>
  <c r="H302" i="25"/>
  <c r="M302" i="25" s="1"/>
  <c r="H538" i="25"/>
  <c r="M538" i="25" s="1"/>
  <c r="H358" i="25"/>
  <c r="M358" i="25" s="1"/>
  <c r="H488" i="25"/>
  <c r="M488" i="25" s="1"/>
  <c r="H903" i="25"/>
  <c r="M903" i="25" s="1"/>
  <c r="H793" i="25"/>
  <c r="M793" i="25" s="1"/>
  <c r="H632" i="25"/>
  <c r="M632" i="25" s="1"/>
  <c r="H942" i="25"/>
  <c r="M942" i="25" s="1"/>
  <c r="H367" i="25"/>
  <c r="M367" i="25" s="1"/>
  <c r="H585" i="25"/>
  <c r="M585" i="25" s="1"/>
  <c r="H45" i="25"/>
  <c r="M45" i="25" s="1"/>
  <c r="H52" i="25"/>
  <c r="M52" i="25" s="1"/>
  <c r="H43" i="25"/>
  <c r="M43" i="25" s="1"/>
  <c r="H47" i="25"/>
  <c r="M47" i="25" s="1"/>
  <c r="H69" i="25"/>
  <c r="M69" i="25" s="1"/>
  <c r="H91" i="25"/>
  <c r="M91" i="25" s="1"/>
  <c r="H92" i="25"/>
  <c r="M92" i="25" s="1"/>
  <c r="H986" i="25"/>
  <c r="M986" i="25" s="1"/>
  <c r="H474" i="25"/>
  <c r="M474" i="25" s="1"/>
  <c r="H353" i="25"/>
  <c r="M353" i="25" s="1"/>
  <c r="H191" i="25"/>
  <c r="M191" i="25" s="1"/>
  <c r="H892" i="25"/>
  <c r="M892" i="25" s="1"/>
  <c r="H895" i="25"/>
  <c r="M895" i="25" s="1"/>
  <c r="H552" i="25"/>
  <c r="M552" i="25" s="1"/>
  <c r="H481" i="25"/>
  <c r="M481" i="25" s="1"/>
  <c r="H205" i="25"/>
  <c r="M205" i="25" s="1"/>
  <c r="H406" i="25"/>
  <c r="M406" i="25" s="1"/>
  <c r="H688" i="25"/>
  <c r="M688" i="25" s="1"/>
  <c r="H207" i="25"/>
  <c r="M207" i="25" s="1"/>
  <c r="H878" i="25"/>
  <c r="M878" i="25" s="1"/>
  <c r="H833" i="25"/>
  <c r="M833" i="25" s="1"/>
  <c r="H760" i="25"/>
  <c r="M760" i="25" s="1"/>
  <c r="H346" i="25"/>
  <c r="M346" i="25" s="1"/>
  <c r="H336" i="25"/>
  <c r="M336" i="25" s="1"/>
  <c r="H243" i="25"/>
  <c r="M243" i="25" s="1"/>
  <c r="H832" i="25"/>
  <c r="M832" i="25" s="1"/>
  <c r="H1002" i="25"/>
  <c r="M1002" i="25" s="1"/>
  <c r="H559" i="25"/>
  <c r="M559" i="25" s="1"/>
  <c r="H648" i="25"/>
  <c r="M648" i="25" s="1"/>
  <c r="H126" i="25"/>
  <c r="M126" i="25" s="1"/>
  <c r="H44" i="25"/>
  <c r="M44" i="25" s="1"/>
  <c r="H109" i="25"/>
  <c r="M109" i="25" s="1"/>
  <c r="H21" i="25"/>
  <c r="M21" i="25" s="1"/>
  <c r="H22" i="25"/>
  <c r="M22" i="25" s="1"/>
  <c r="H87" i="25"/>
  <c r="M87" i="25" s="1"/>
  <c r="H11" i="25"/>
  <c r="M11" i="25" s="1"/>
  <c r="H168" i="25"/>
  <c r="M168" i="25" s="1"/>
  <c r="H174" i="25"/>
  <c r="M174" i="25" s="1"/>
  <c r="H459" i="25"/>
  <c r="M459" i="25" s="1"/>
  <c r="H730" i="25"/>
  <c r="M730" i="25" s="1"/>
  <c r="H330" i="25"/>
  <c r="M330" i="25" s="1"/>
  <c r="H160" i="25"/>
  <c r="M160" i="25" s="1"/>
  <c r="H166" i="25"/>
  <c r="M166" i="25" s="1"/>
  <c r="H208" i="25"/>
  <c r="M208" i="25" s="1"/>
  <c r="H195" i="25"/>
  <c r="M195" i="25" s="1"/>
  <c r="H808" i="25"/>
  <c r="M808" i="25" s="1"/>
  <c r="H635" i="25"/>
  <c r="M635" i="25" s="1"/>
  <c r="H671" i="25"/>
  <c r="M671" i="25" s="1"/>
  <c r="H432" i="25"/>
  <c r="M432" i="25" s="1"/>
  <c r="H944" i="25"/>
  <c r="M944" i="25" s="1"/>
  <c r="H508" i="25"/>
  <c r="M508" i="25" s="1"/>
  <c r="H847" i="25"/>
  <c r="M847" i="25" s="1"/>
  <c r="H504" i="25"/>
  <c r="M504" i="25" s="1"/>
  <c r="H244" i="25"/>
  <c r="M244" i="25" s="1"/>
  <c r="H220" i="25"/>
  <c r="M220" i="25" s="1"/>
  <c r="H919" i="25"/>
  <c r="M919" i="25" s="1"/>
  <c r="H576" i="25"/>
  <c r="M576" i="25" s="1"/>
  <c r="H561" i="25"/>
  <c r="M561" i="25" s="1"/>
  <c r="H885" i="25"/>
  <c r="M885" i="25" s="1"/>
  <c r="H929" i="25"/>
  <c r="M929" i="25" s="1"/>
  <c r="H945" i="25"/>
  <c r="M945" i="25" s="1"/>
  <c r="H108" i="25"/>
  <c r="M108" i="25" s="1"/>
  <c r="H63" i="25"/>
  <c r="M63" i="25" s="1"/>
  <c r="H68" i="25"/>
  <c r="M68" i="25" s="1"/>
  <c r="H25" i="25"/>
  <c r="M25" i="25" s="1"/>
  <c r="H391" i="25"/>
  <c r="M391" i="25" s="1"/>
  <c r="H907" i="25"/>
  <c r="M907" i="25" s="1"/>
  <c r="H388" i="25"/>
  <c r="M388" i="25" s="1"/>
  <c r="H666" i="25"/>
  <c r="M666" i="25" s="1"/>
  <c r="H266" i="25"/>
  <c r="M266" i="25" s="1"/>
  <c r="H383" i="25"/>
  <c r="M383" i="25" s="1"/>
  <c r="H650" i="25"/>
  <c r="M650" i="25" s="1"/>
  <c r="H479" i="25"/>
  <c r="M479" i="25" s="1"/>
  <c r="H323" i="25"/>
  <c r="M323" i="25" s="1"/>
  <c r="H872" i="25"/>
  <c r="M872" i="25" s="1"/>
  <c r="H444" i="25"/>
  <c r="M444" i="25" s="1"/>
  <c r="H839" i="25"/>
  <c r="M839" i="25" s="1"/>
  <c r="H496" i="25"/>
  <c r="M496" i="25" s="1"/>
  <c r="H196" i="25"/>
  <c r="M196" i="25" s="1"/>
  <c r="H673" i="25"/>
  <c r="M673" i="25" s="1"/>
  <c r="H911" i="25"/>
  <c r="M911" i="25" s="1"/>
  <c r="H568" i="25"/>
  <c r="M568" i="25" s="1"/>
  <c r="H529" i="25"/>
  <c r="M529" i="25" s="1"/>
  <c r="H821" i="25"/>
  <c r="M821" i="25" s="1"/>
  <c r="H983" i="25"/>
  <c r="M983" i="25" s="1"/>
  <c r="H640" i="25"/>
  <c r="M640" i="25" s="1"/>
  <c r="H905" i="25"/>
  <c r="M905" i="25" s="1"/>
  <c r="H494" i="25"/>
  <c r="M494" i="25" s="1"/>
  <c r="H259" i="25"/>
  <c r="M259" i="25" s="1"/>
  <c r="H36" i="25"/>
  <c r="M36" i="25" s="1"/>
  <c r="H98" i="25"/>
  <c r="M98" i="25" s="1"/>
  <c r="H23" i="25"/>
  <c r="M23" i="25" s="1"/>
  <c r="H42" i="25"/>
  <c r="M42" i="25" s="1"/>
  <c r="H20" i="25"/>
  <c r="M20" i="25" s="1"/>
  <c r="H124" i="25"/>
  <c r="M124" i="25" s="1"/>
  <c r="H121" i="25"/>
  <c r="M121" i="25" s="1"/>
  <c r="H9" i="25"/>
  <c r="M9" i="25" s="1"/>
  <c r="H79" i="25"/>
  <c r="M79" i="25" s="1"/>
  <c r="H128" i="25"/>
  <c r="M128" i="25" s="1"/>
  <c r="H81" i="25"/>
  <c r="M81" i="25" s="1"/>
  <c r="H133" i="25"/>
  <c r="M133" i="25" s="1"/>
  <c r="H102" i="25"/>
  <c r="M102" i="25" s="1"/>
  <c r="H93" i="25"/>
  <c r="M93" i="25" s="1"/>
  <c r="H71" i="25"/>
  <c r="M71" i="25" s="1"/>
  <c r="H78" i="25"/>
  <c r="M78" i="25" s="1"/>
  <c r="H86" i="25"/>
  <c r="M86" i="25" s="1"/>
  <c r="H369" i="25"/>
  <c r="M369" i="25" s="1"/>
  <c r="H7" i="25"/>
  <c r="M7" i="25" s="1"/>
  <c r="H8" i="25"/>
  <c r="M8" i="25" s="1"/>
  <c r="H122" i="25"/>
  <c r="M122" i="25" s="1"/>
  <c r="H116" i="25"/>
  <c r="M116" i="25" s="1"/>
  <c r="H85" i="25"/>
  <c r="M85" i="25" s="1"/>
  <c r="H95" i="25"/>
  <c r="M95" i="25" s="1"/>
  <c r="H131" i="25"/>
  <c r="M131" i="25" s="1"/>
  <c r="H712" i="25"/>
  <c r="M712" i="25" s="1"/>
  <c r="H27" i="25"/>
  <c r="M27" i="25" s="1"/>
  <c r="H32" i="25"/>
  <c r="M32" i="25" s="1"/>
  <c r="H33" i="25"/>
  <c r="M33" i="25" s="1"/>
  <c r="H64" i="25"/>
  <c r="M64" i="25" s="1"/>
  <c r="H38" i="25"/>
  <c r="M38" i="25" s="1"/>
  <c r="H80" i="25"/>
  <c r="M80" i="25" s="1"/>
  <c r="H105" i="25"/>
  <c r="M105" i="25" s="1"/>
  <c r="H100" i="25"/>
  <c r="M100" i="25" s="1"/>
  <c r="H114" i="25"/>
  <c r="M114" i="25" s="1"/>
  <c r="H115" i="25"/>
  <c r="M115" i="25" s="1"/>
  <c r="H101" i="25"/>
  <c r="M101" i="25" s="1"/>
  <c r="H54" i="25"/>
  <c r="M54" i="25" s="1"/>
  <c r="H48" i="25"/>
  <c r="M48" i="25" s="1"/>
  <c r="H112" i="25"/>
  <c r="M112" i="25" s="1"/>
  <c r="H88" i="25"/>
  <c r="M88" i="25" s="1"/>
  <c r="H776" i="25"/>
  <c r="M776" i="25" s="1"/>
  <c r="H15" i="25"/>
  <c r="M15" i="25" s="1"/>
  <c r="H73" i="25"/>
  <c r="M73" i="25" s="1"/>
  <c r="H83" i="25"/>
  <c r="M83" i="25" s="1"/>
  <c r="H132" i="25"/>
  <c r="M132" i="25" s="1"/>
  <c r="H94" i="25"/>
  <c r="M94" i="25" s="1"/>
  <c r="H62" i="25"/>
  <c r="M62" i="25" s="1"/>
  <c r="H14" i="25"/>
  <c r="M14" i="25" s="1"/>
  <c r="H74" i="25"/>
  <c r="M74" i="25" s="1"/>
  <c r="H77" i="25"/>
  <c r="M77" i="25" s="1"/>
  <c r="H110" i="25"/>
  <c r="M110" i="25" s="1"/>
  <c r="H29" i="25"/>
  <c r="M29" i="25" s="1"/>
  <c r="H119" i="25"/>
  <c r="M119" i="25" s="1"/>
  <c r="H106" i="25"/>
  <c r="M106" i="25" s="1"/>
  <c r="H50" i="25"/>
  <c r="M50" i="25" s="1"/>
  <c r="H39" i="25"/>
  <c r="M39" i="25" s="1"/>
  <c r="H735" i="25"/>
  <c r="M735" i="25" s="1"/>
  <c r="H456" i="25"/>
  <c r="M456" i="25" s="1"/>
  <c r="H968" i="25"/>
  <c r="M968" i="25" s="1"/>
  <c r="H12" i="25"/>
  <c r="M12" i="25" s="1"/>
  <c r="H26" i="25"/>
  <c r="M26" i="25" s="1"/>
  <c r="H134" i="25"/>
  <c r="M134" i="25" s="1"/>
  <c r="H76" i="25"/>
  <c r="M76" i="25" s="1"/>
  <c r="H51" i="25"/>
  <c r="M51" i="25" s="1"/>
  <c r="H34" i="25"/>
  <c r="M34" i="25" s="1"/>
  <c r="H107" i="25"/>
  <c r="M107" i="25" s="1"/>
  <c r="H46" i="25"/>
  <c r="M46" i="25" s="1"/>
  <c r="H135" i="25"/>
  <c r="M135" i="25" s="1"/>
  <c r="H123" i="25"/>
  <c r="M123" i="25" s="1"/>
  <c r="H24" i="25"/>
  <c r="M24" i="25" s="1"/>
  <c r="H111" i="25"/>
  <c r="M111" i="25" s="1"/>
  <c r="H10" i="25"/>
  <c r="M10" i="25" s="1"/>
  <c r="H40" i="25"/>
  <c r="M40" i="25" s="1"/>
  <c r="H863" i="25"/>
  <c r="M863" i="25" s="1"/>
  <c r="H520" i="25"/>
  <c r="M520" i="25" s="1"/>
  <c r="H356" i="25"/>
  <c r="M356" i="25" s="1"/>
  <c r="H70" i="25"/>
  <c r="M70" i="25" s="1"/>
  <c r="H58" i="25"/>
  <c r="M58" i="25" s="1"/>
  <c r="H97" i="25"/>
  <c r="M97" i="25" s="1"/>
  <c r="H96" i="25"/>
  <c r="M96" i="25" s="1"/>
  <c r="H84" i="25"/>
  <c r="M84" i="25" s="1"/>
  <c r="H28" i="25"/>
  <c r="M28" i="25" s="1"/>
  <c r="H130" i="25"/>
  <c r="M130" i="25" s="1"/>
  <c r="H129" i="25"/>
  <c r="M129" i="25" s="1"/>
  <c r="H56" i="25"/>
  <c r="M56" i="25" s="1"/>
  <c r="H117" i="25"/>
  <c r="M117" i="25" s="1"/>
  <c r="H57" i="25"/>
  <c r="M57" i="25" s="1"/>
  <c r="H13" i="25"/>
  <c r="M13" i="25" s="1"/>
  <c r="H66" i="25"/>
  <c r="M66" i="25" s="1"/>
  <c r="H59" i="25"/>
  <c r="M59" i="25" s="1"/>
  <c r="M61" i="25"/>
  <c r="H18" i="25"/>
  <c r="M18" i="25" s="1"/>
  <c r="H19" i="25"/>
  <c r="M19" i="25" s="1"/>
  <c r="H41" i="29" l="1"/>
  <c r="H42" i="29"/>
  <c r="I40" i="29" l="1"/>
  <c r="J40" i="29" s="1"/>
  <c r="I41" i="29"/>
  <c r="J41" i="29" s="1"/>
  <c r="I43" i="29"/>
  <c r="J43" i="29" s="1"/>
  <c r="I42" i="29"/>
  <c r="J42" i="29" s="1"/>
  <c r="D4" i="29" l="1"/>
  <c r="D34" i="29"/>
  <c r="D16" i="29"/>
  <c r="D21" i="29"/>
  <c r="D18" i="29"/>
  <c r="D26" i="29"/>
  <c r="D5" i="29"/>
  <c r="D15" i="29"/>
  <c r="D22" i="29"/>
  <c r="D32" i="29"/>
  <c r="D31" i="29"/>
  <c r="D19" i="29"/>
  <c r="D25" i="29"/>
  <c r="D6" i="29"/>
  <c r="D24" i="29"/>
  <c r="D20" i="29"/>
  <c r="D33" i="29"/>
  <c r="D17" i="29"/>
  <c r="D23" i="29"/>
  <c r="D10" i="29"/>
  <c r="D12" i="29"/>
  <c r="D28" i="29"/>
  <c r="D11" i="29"/>
  <c r="D27" i="29"/>
  <c r="D9" i="29"/>
  <c r="D7" i="29"/>
  <c r="D30" i="29"/>
  <c r="D13" i="29"/>
  <c r="D29" i="29"/>
  <c r="D14" i="29"/>
  <c r="D8" i="29"/>
  <c r="F34" i="29" l="1"/>
  <c r="F29" i="29"/>
  <c r="F21" i="29"/>
  <c r="F13" i="29"/>
  <c r="F5" i="29"/>
  <c r="F28" i="29"/>
  <c r="F20" i="29"/>
  <c r="F12" i="29"/>
  <c r="E4" i="28" s="1"/>
  <c r="F4" i="29"/>
  <c r="F27" i="29"/>
  <c r="F19" i="29"/>
  <c r="F11" i="29"/>
  <c r="F10" i="29"/>
  <c r="F26" i="29"/>
  <c r="F18" i="29"/>
  <c r="F33" i="29"/>
  <c r="F25" i="29"/>
  <c r="F17" i="29"/>
  <c r="F9" i="29"/>
  <c r="F23" i="29"/>
  <c r="F7" i="29"/>
  <c r="F32" i="29"/>
  <c r="F24" i="29"/>
  <c r="F16" i="29"/>
  <c r="F8" i="29"/>
  <c r="F15" i="29"/>
  <c r="F31" i="29"/>
  <c r="F30" i="29"/>
  <c r="F22" i="29"/>
  <c r="F14" i="29"/>
  <c r="F6" i="29"/>
  <c r="E5" i="28" l="1"/>
  <c r="G4" i="28"/>
  <c r="G5" i="28" s="1"/>
  <c r="I5" i="28" l="1"/>
  <c r="L40" i="25" s="1"/>
  <c r="N40" i="25" s="1"/>
  <c r="I371" i="6" l="1"/>
  <c r="K371" i="6" s="1"/>
  <c r="I148" i="6"/>
  <c r="K148" i="6" s="1"/>
  <c r="I86" i="6"/>
  <c r="K86" i="6" s="1"/>
  <c r="I336" i="6"/>
  <c r="K336" i="6" s="1"/>
  <c r="I259" i="6"/>
  <c r="K259" i="6" s="1"/>
  <c r="I194" i="6"/>
  <c r="K194" i="6" s="1"/>
  <c r="I458" i="6"/>
  <c r="K458" i="6" s="1"/>
  <c r="I346" i="6"/>
  <c r="K346" i="6" s="1"/>
  <c r="I275" i="6"/>
  <c r="K275" i="6" s="1"/>
  <c r="I433" i="6"/>
  <c r="K433" i="6" s="1"/>
  <c r="I20" i="6"/>
  <c r="K20" i="6" s="1"/>
  <c r="I41" i="6"/>
  <c r="K41" i="6" s="1"/>
  <c r="I202" i="6"/>
  <c r="K202" i="6" s="1"/>
  <c r="I474" i="6"/>
  <c r="K474" i="6" s="1"/>
  <c r="I587" i="6"/>
  <c r="K587" i="6" s="1"/>
  <c r="I78" i="6"/>
  <c r="K78" i="6" s="1"/>
  <c r="I60" i="6"/>
  <c r="K60" i="6" s="1"/>
  <c r="I435" i="6"/>
  <c r="K435" i="6" s="1"/>
  <c r="I96" i="6"/>
  <c r="K96" i="6" s="1"/>
  <c r="I322" i="6"/>
  <c r="K322" i="6" s="1"/>
  <c r="I774" i="6"/>
  <c r="K774" i="6" s="1"/>
  <c r="I610" i="6"/>
  <c r="K610" i="6" s="1"/>
  <c r="I149" i="6"/>
  <c r="K149" i="6" s="1"/>
  <c r="I206" i="6"/>
  <c r="K206" i="6" s="1"/>
  <c r="I499" i="6"/>
  <c r="K499" i="6" s="1"/>
  <c r="I108" i="6"/>
  <c r="K108" i="6" s="1"/>
  <c r="I331" i="6"/>
  <c r="K331" i="6" s="1"/>
  <c r="I795" i="6"/>
  <c r="K795" i="6" s="1"/>
  <c r="I930" i="6"/>
  <c r="K930" i="6" s="1"/>
  <c r="I56" i="6"/>
  <c r="K56" i="6" s="1"/>
  <c r="I214" i="6"/>
  <c r="K214" i="6" s="1"/>
  <c r="I115" i="6"/>
  <c r="K115" i="6" s="1"/>
  <c r="I634" i="6"/>
  <c r="K634" i="6" s="1"/>
  <c r="I555" i="6"/>
  <c r="K555" i="6" s="1"/>
  <c r="I245" i="6"/>
  <c r="K245" i="6" s="1"/>
  <c r="I950" i="6"/>
  <c r="K950" i="6" s="1"/>
  <c r="I156" i="6"/>
  <c r="K156" i="6" s="1"/>
  <c r="I81" i="6"/>
  <c r="K81" i="6" s="1"/>
  <c r="I127" i="6"/>
  <c r="K127" i="6" s="1"/>
  <c r="I718" i="6"/>
  <c r="K718" i="6" s="1"/>
  <c r="I578" i="6"/>
  <c r="K578" i="6" s="1"/>
  <c r="I253" i="6"/>
  <c r="K253" i="6" s="1"/>
  <c r="I200" i="6"/>
  <c r="K200" i="6" s="1"/>
  <c r="I191" i="6"/>
  <c r="K191" i="6" s="1"/>
  <c r="I276" i="6"/>
  <c r="K276" i="6" s="1"/>
  <c r="I762" i="6"/>
  <c r="K762" i="6" s="1"/>
  <c r="I65" i="6"/>
  <c r="K65" i="6" s="1"/>
  <c r="I898" i="6"/>
  <c r="K898" i="6" s="1"/>
  <c r="I395" i="6"/>
  <c r="K395" i="6" s="1"/>
  <c r="I329" i="6"/>
  <c r="K329" i="6" s="1"/>
  <c r="I707" i="6"/>
  <c r="K707" i="6" s="1"/>
  <c r="I66" i="6"/>
  <c r="K66" i="6" s="1"/>
  <c r="I846" i="6"/>
  <c r="K846" i="6" s="1"/>
  <c r="I76" i="6"/>
  <c r="K76" i="6" s="1"/>
  <c r="I918" i="6"/>
  <c r="K918" i="6" s="1"/>
  <c r="I691" i="6"/>
  <c r="K691" i="6" s="1"/>
  <c r="I338" i="6"/>
  <c r="K338" i="6" s="1"/>
  <c r="I686" i="6"/>
  <c r="K686" i="6" s="1"/>
  <c r="I239" i="6"/>
  <c r="K239" i="6" s="1"/>
  <c r="I74" i="6"/>
  <c r="K74" i="6" s="1"/>
  <c r="I279" i="6"/>
  <c r="K279" i="6" s="1"/>
  <c r="I419" i="6"/>
  <c r="K419" i="6" s="1"/>
  <c r="I393" i="6"/>
  <c r="K393" i="6" s="1"/>
  <c r="I714" i="6"/>
  <c r="K714" i="6" s="1"/>
  <c r="I891" i="6"/>
  <c r="K891" i="6" s="1"/>
  <c r="I67" i="6"/>
  <c r="K67" i="6" s="1"/>
  <c r="I284" i="6"/>
  <c r="K284" i="6" s="1"/>
  <c r="I311" i="6"/>
  <c r="K311" i="6" s="1"/>
  <c r="I483" i="6"/>
  <c r="K483" i="6" s="1"/>
  <c r="I409" i="6"/>
  <c r="K409" i="6" s="1"/>
  <c r="I141" i="6"/>
  <c r="K141" i="6" s="1"/>
  <c r="I914" i="6"/>
  <c r="K914" i="6" s="1"/>
  <c r="I559" i="6"/>
  <c r="K559" i="6" s="1"/>
  <c r="I567" i="6"/>
  <c r="K567" i="6" s="1"/>
  <c r="I411" i="6"/>
  <c r="K411" i="6" s="1"/>
  <c r="I208" i="6"/>
  <c r="K208" i="6" s="1"/>
  <c r="I576" i="6"/>
  <c r="K576" i="6" s="1"/>
  <c r="I768" i="6"/>
  <c r="K768" i="6" s="1"/>
  <c r="I347" i="6"/>
  <c r="K347" i="6" s="1"/>
  <c r="I52" i="6"/>
  <c r="K52" i="6" s="1"/>
  <c r="I121" i="6"/>
  <c r="K121" i="6" s="1"/>
  <c r="I803" i="6"/>
  <c r="K803" i="6" s="1"/>
  <c r="I87" i="6"/>
  <c r="K87" i="6" s="1"/>
  <c r="I554" i="6"/>
  <c r="K554" i="6" s="1"/>
  <c r="I77" i="6"/>
  <c r="K77" i="6" s="1"/>
  <c r="I497" i="6"/>
  <c r="K497" i="6" s="1"/>
  <c r="I82" i="6"/>
  <c r="K82" i="6" s="1"/>
  <c r="I210" i="6"/>
  <c r="K210" i="6" s="1"/>
  <c r="I340" i="6"/>
  <c r="K340" i="6" s="1"/>
  <c r="I598" i="6"/>
  <c r="K598" i="6" s="1"/>
  <c r="I939" i="6"/>
  <c r="K939" i="6" s="1"/>
  <c r="I425" i="6"/>
  <c r="K425" i="6" s="1"/>
  <c r="I730" i="6"/>
  <c r="K730" i="6" s="1"/>
  <c r="I164" i="6"/>
  <c r="K164" i="6" s="1"/>
  <c r="I292" i="6"/>
  <c r="K292" i="6" s="1"/>
  <c r="I490" i="6"/>
  <c r="K490" i="6" s="1"/>
  <c r="I818" i="6"/>
  <c r="K818" i="6" s="1"/>
  <c r="I261" i="6"/>
  <c r="K261" i="6" s="1"/>
  <c r="I427" i="6"/>
  <c r="K427" i="6" s="1"/>
  <c r="I734" i="6"/>
  <c r="K734" i="6" s="1"/>
  <c r="I157" i="6"/>
  <c r="K157" i="6" s="1"/>
  <c r="I94" i="6"/>
  <c r="K94" i="6" s="1"/>
  <c r="I222" i="6"/>
  <c r="K222" i="6" s="1"/>
  <c r="I358" i="6"/>
  <c r="K358" i="6" s="1"/>
  <c r="I630" i="6"/>
  <c r="K630" i="6" s="1"/>
  <c r="I971" i="6"/>
  <c r="K971" i="6" s="1"/>
  <c r="I216" i="6"/>
  <c r="K216" i="6" s="1"/>
  <c r="I348" i="6"/>
  <c r="K348" i="6" s="1"/>
  <c r="I934" i="6"/>
  <c r="K934" i="6" s="1"/>
  <c r="I591" i="6"/>
  <c r="K591" i="6" s="1"/>
  <c r="I808" i="6"/>
  <c r="K808" i="6" s="1"/>
  <c r="I15" i="6"/>
  <c r="K15" i="6" s="1"/>
  <c r="I73" i="6"/>
  <c r="K73" i="6" s="1"/>
  <c r="I135" i="6"/>
  <c r="K135" i="6" s="1"/>
  <c r="I890" i="6"/>
  <c r="K890" i="6" s="1"/>
  <c r="I97" i="6"/>
  <c r="K97" i="6" s="1"/>
  <c r="I638" i="6"/>
  <c r="K638" i="6" s="1"/>
  <c r="I88" i="6"/>
  <c r="K88" i="6" s="1"/>
  <c r="I570" i="6"/>
  <c r="K570" i="6" s="1"/>
  <c r="I90" i="6"/>
  <c r="K90" i="6" s="1"/>
  <c r="I218" i="6"/>
  <c r="K218" i="6" s="1"/>
  <c r="I352" i="6"/>
  <c r="K352" i="6" s="1"/>
  <c r="I619" i="6"/>
  <c r="K619" i="6" s="1"/>
  <c r="I962" i="6"/>
  <c r="K962" i="6" s="1"/>
  <c r="I441" i="6"/>
  <c r="K441" i="6" s="1"/>
  <c r="I750" i="6"/>
  <c r="K750" i="6" s="1"/>
  <c r="I172" i="6"/>
  <c r="K172" i="6" s="1"/>
  <c r="I300" i="6"/>
  <c r="K300" i="6" s="1"/>
  <c r="I506" i="6"/>
  <c r="K506" i="6" s="1"/>
  <c r="I838" i="6"/>
  <c r="K838" i="6" s="1"/>
  <c r="I269" i="6"/>
  <c r="K269" i="6" s="1"/>
  <c r="I443" i="6"/>
  <c r="K443" i="6" s="1"/>
  <c r="I755" i="6"/>
  <c r="K755" i="6" s="1"/>
  <c r="I165" i="6"/>
  <c r="K165" i="6" s="1"/>
  <c r="I102" i="6"/>
  <c r="K102" i="6" s="1"/>
  <c r="I230" i="6"/>
  <c r="K230" i="6" s="1"/>
  <c r="I370" i="6"/>
  <c r="K370" i="6" s="1"/>
  <c r="I651" i="6"/>
  <c r="K651" i="6" s="1"/>
  <c r="I994" i="6"/>
  <c r="K994" i="6" s="1"/>
  <c r="I224" i="6"/>
  <c r="K224" i="6" s="1"/>
  <c r="I361" i="6"/>
  <c r="K361" i="6" s="1"/>
  <c r="I955" i="6"/>
  <c r="K955" i="6" s="1"/>
  <c r="I663" i="6"/>
  <c r="K663" i="6" s="1"/>
  <c r="I832" i="6"/>
  <c r="K832" i="6" s="1"/>
  <c r="I145" i="6"/>
  <c r="K145" i="6" s="1"/>
  <c r="I49" i="6"/>
  <c r="K49" i="6" s="1"/>
  <c r="I350" i="6"/>
  <c r="K350" i="6" s="1"/>
  <c r="I211" i="6"/>
  <c r="K211" i="6" s="1"/>
  <c r="I95" i="6"/>
  <c r="K95" i="6" s="1"/>
  <c r="I155" i="6"/>
  <c r="K155" i="6" s="1"/>
  <c r="I974" i="6"/>
  <c r="K974" i="6" s="1"/>
  <c r="I109" i="6"/>
  <c r="K109" i="6" s="1"/>
  <c r="I723" i="6"/>
  <c r="K723" i="6" s="1"/>
  <c r="I99" i="6"/>
  <c r="K99" i="6" s="1"/>
  <c r="I654" i="6"/>
  <c r="K654" i="6" s="1"/>
  <c r="I98" i="6"/>
  <c r="K98" i="6" s="1"/>
  <c r="I226" i="6"/>
  <c r="K226" i="6" s="1"/>
  <c r="I363" i="6"/>
  <c r="K363" i="6" s="1"/>
  <c r="I642" i="6"/>
  <c r="K642" i="6" s="1"/>
  <c r="I982" i="6"/>
  <c r="K982" i="6" s="1"/>
  <c r="I457" i="6"/>
  <c r="K457" i="6" s="1"/>
  <c r="I771" i="6"/>
  <c r="K771" i="6" s="1"/>
  <c r="I180" i="6"/>
  <c r="K180" i="6" s="1"/>
  <c r="I308" i="6"/>
  <c r="K308" i="6" s="1"/>
  <c r="I522" i="6"/>
  <c r="K522" i="6" s="1"/>
  <c r="I859" i="6"/>
  <c r="K859" i="6" s="1"/>
  <c r="I277" i="6"/>
  <c r="K277" i="6" s="1"/>
  <c r="I459" i="6"/>
  <c r="K459" i="6" s="1"/>
  <c r="I778" i="6"/>
  <c r="K778" i="6" s="1"/>
  <c r="I173" i="6"/>
  <c r="K173" i="6" s="1"/>
  <c r="I110" i="6"/>
  <c r="K110" i="6" s="1"/>
  <c r="I238" i="6"/>
  <c r="K238" i="6" s="1"/>
  <c r="I384" i="6"/>
  <c r="K384" i="6" s="1"/>
  <c r="I674" i="6"/>
  <c r="K674" i="6" s="1"/>
  <c r="I104" i="6"/>
  <c r="K104" i="6" s="1"/>
  <c r="I232" i="6"/>
  <c r="K232" i="6" s="1"/>
  <c r="I374" i="6"/>
  <c r="K374" i="6" s="1"/>
  <c r="I978" i="6"/>
  <c r="K978" i="6" s="1"/>
  <c r="I671" i="6"/>
  <c r="K671" i="6" s="1"/>
  <c r="I553" i="6"/>
  <c r="K553" i="6" s="1"/>
  <c r="I169" i="6"/>
  <c r="K169" i="6" s="1"/>
  <c r="I746" i="6"/>
  <c r="K746" i="6" s="1"/>
  <c r="I147" i="6"/>
  <c r="K147" i="6" s="1"/>
  <c r="I61" i="6"/>
  <c r="K61" i="6" s="1"/>
  <c r="I255" i="6"/>
  <c r="K255" i="6" s="1"/>
  <c r="I119" i="6"/>
  <c r="K119" i="6" s="1"/>
  <c r="I177" i="6"/>
  <c r="K177" i="6" s="1"/>
  <c r="I36" i="6"/>
  <c r="K36" i="6" s="1"/>
  <c r="I123" i="6"/>
  <c r="K123" i="6" s="1"/>
  <c r="I810" i="6"/>
  <c r="K810" i="6" s="1"/>
  <c r="I111" i="6"/>
  <c r="K111" i="6" s="1"/>
  <c r="I739" i="6"/>
  <c r="K739" i="6" s="1"/>
  <c r="I106" i="6"/>
  <c r="K106" i="6" s="1"/>
  <c r="I234" i="6"/>
  <c r="K234" i="6" s="1"/>
  <c r="I377" i="6"/>
  <c r="K377" i="6" s="1"/>
  <c r="I662" i="6"/>
  <c r="K662" i="6" s="1"/>
  <c r="I283" i="6"/>
  <c r="K283" i="6" s="1"/>
  <c r="I473" i="6"/>
  <c r="K473" i="6" s="1"/>
  <c r="I794" i="6"/>
  <c r="K794" i="6" s="1"/>
  <c r="I188" i="6"/>
  <c r="K188" i="6" s="1"/>
  <c r="I316" i="6"/>
  <c r="K316" i="6" s="1"/>
  <c r="I539" i="6"/>
  <c r="K539" i="6" s="1"/>
  <c r="I882" i="6"/>
  <c r="K882" i="6" s="1"/>
  <c r="I285" i="6"/>
  <c r="K285" i="6" s="1"/>
  <c r="I475" i="6"/>
  <c r="K475" i="6" s="1"/>
  <c r="I798" i="6"/>
  <c r="K798" i="6" s="1"/>
  <c r="I181" i="6"/>
  <c r="K181" i="6" s="1"/>
  <c r="I118" i="6"/>
  <c r="K118" i="6" s="1"/>
  <c r="I246" i="6"/>
  <c r="K246" i="6" s="1"/>
  <c r="I398" i="6"/>
  <c r="K398" i="6" s="1"/>
  <c r="I694" i="6"/>
  <c r="K694" i="6" s="1"/>
  <c r="I112" i="6"/>
  <c r="K112" i="6" s="1"/>
  <c r="I240" i="6"/>
  <c r="K240" i="6" s="1"/>
  <c r="I386" i="6"/>
  <c r="K386" i="6" s="1"/>
  <c r="I327" i="6"/>
  <c r="K327" i="6" s="1"/>
  <c r="I679" i="6"/>
  <c r="K679" i="6" s="1"/>
  <c r="I609" i="6"/>
  <c r="K609" i="6" s="1"/>
  <c r="I281" i="6"/>
  <c r="K281" i="6" s="1"/>
  <c r="I29" i="6"/>
  <c r="K29" i="6" s="1"/>
  <c r="I125" i="6"/>
  <c r="K125" i="6" s="1"/>
  <c r="I209" i="6"/>
  <c r="K209" i="6" s="1"/>
  <c r="I529" i="6"/>
  <c r="K529" i="6" s="1"/>
  <c r="I231" i="6"/>
  <c r="K231" i="6" s="1"/>
  <c r="I611" i="6"/>
  <c r="K611" i="6" s="1"/>
  <c r="I93" i="6"/>
  <c r="K93" i="6" s="1"/>
  <c r="I467" i="6"/>
  <c r="K467" i="6" s="1"/>
  <c r="I339" i="6"/>
  <c r="K339" i="6" s="1"/>
  <c r="I132" i="6"/>
  <c r="K132" i="6" s="1"/>
  <c r="I199" i="6"/>
  <c r="K199" i="6" s="1"/>
  <c r="I113" i="6"/>
  <c r="K113" i="6" s="1"/>
  <c r="I137" i="6"/>
  <c r="K137" i="6" s="1"/>
  <c r="I894" i="6"/>
  <c r="K894" i="6" s="1"/>
  <c r="I124" i="6"/>
  <c r="K124" i="6" s="1"/>
  <c r="I826" i="6"/>
  <c r="K826" i="6" s="1"/>
  <c r="I114" i="6"/>
  <c r="K114" i="6" s="1"/>
  <c r="I242" i="6"/>
  <c r="K242" i="6" s="1"/>
  <c r="I390" i="6"/>
  <c r="K390" i="6" s="1"/>
  <c r="I683" i="6"/>
  <c r="K683" i="6" s="1"/>
  <c r="I291" i="6"/>
  <c r="K291" i="6" s="1"/>
  <c r="I489" i="6"/>
  <c r="K489" i="6" s="1"/>
  <c r="I814" i="6"/>
  <c r="K814" i="6" s="1"/>
  <c r="I196" i="6"/>
  <c r="K196" i="6" s="1"/>
  <c r="I324" i="6"/>
  <c r="K324" i="6" s="1"/>
  <c r="I562" i="6"/>
  <c r="K562" i="6" s="1"/>
  <c r="I902" i="6"/>
  <c r="K902" i="6" s="1"/>
  <c r="I293" i="6"/>
  <c r="K293" i="6" s="1"/>
  <c r="I491" i="6"/>
  <c r="K491" i="6" s="1"/>
  <c r="I819" i="6"/>
  <c r="K819" i="6" s="1"/>
  <c r="I189" i="6"/>
  <c r="K189" i="6" s="1"/>
  <c r="I126" i="6"/>
  <c r="K126" i="6" s="1"/>
  <c r="I254" i="6"/>
  <c r="K254" i="6" s="1"/>
  <c r="I414" i="6"/>
  <c r="K414" i="6" s="1"/>
  <c r="I715" i="6"/>
  <c r="K715" i="6" s="1"/>
  <c r="I120" i="6"/>
  <c r="K120" i="6" s="1"/>
  <c r="I248" i="6"/>
  <c r="K248" i="6" s="1"/>
  <c r="I402" i="6"/>
  <c r="K402" i="6" s="1"/>
  <c r="I335" i="6"/>
  <c r="K335" i="6" s="1"/>
  <c r="I687" i="6"/>
  <c r="K687" i="6" s="1"/>
  <c r="I617" i="6"/>
  <c r="K617" i="6" s="1"/>
  <c r="I451" i="6"/>
  <c r="K451" i="6" s="1"/>
  <c r="I659" i="6"/>
  <c r="K659" i="6" s="1"/>
  <c r="I465" i="6"/>
  <c r="K465" i="6" s="1"/>
  <c r="I830" i="6"/>
  <c r="K830" i="6" s="1"/>
  <c r="I403" i="6"/>
  <c r="K403" i="6" s="1"/>
  <c r="I143" i="6"/>
  <c r="K143" i="6" s="1"/>
  <c r="I915" i="6"/>
  <c r="K915" i="6" s="1"/>
  <c r="I305" i="6"/>
  <c r="K305" i="6" s="1"/>
  <c r="I163" i="6"/>
  <c r="K163" i="6" s="1"/>
  <c r="I16" i="6"/>
  <c r="K16" i="6" s="1"/>
  <c r="I251" i="6"/>
  <c r="K251" i="6" s="1"/>
  <c r="I682" i="6"/>
  <c r="K682" i="6" s="1"/>
  <c r="I698" i="6"/>
  <c r="K698" i="6" s="1"/>
  <c r="I151" i="6"/>
  <c r="K151" i="6" s="1"/>
  <c r="I531" i="6"/>
  <c r="K531" i="6" s="1"/>
  <c r="I515" i="6"/>
  <c r="K515" i="6" s="1"/>
  <c r="I175" i="6"/>
  <c r="K175" i="6" s="1"/>
  <c r="I219" i="6"/>
  <c r="K219" i="6" s="1"/>
  <c r="I28" i="6"/>
  <c r="K28" i="6" s="1"/>
  <c r="I159" i="6"/>
  <c r="K159" i="6" s="1"/>
  <c r="I979" i="6"/>
  <c r="K979" i="6" s="1"/>
  <c r="I139" i="6"/>
  <c r="K139" i="6" s="1"/>
  <c r="I910" i="6"/>
  <c r="K910" i="6" s="1"/>
  <c r="I122" i="6"/>
  <c r="K122" i="6" s="1"/>
  <c r="I250" i="6"/>
  <c r="K250" i="6" s="1"/>
  <c r="I406" i="6"/>
  <c r="K406" i="6" s="1"/>
  <c r="I706" i="6"/>
  <c r="K706" i="6" s="1"/>
  <c r="I299" i="6"/>
  <c r="K299" i="6" s="1"/>
  <c r="I505" i="6"/>
  <c r="K505" i="6" s="1"/>
  <c r="I835" i="6"/>
  <c r="K835" i="6" s="1"/>
  <c r="I204" i="6"/>
  <c r="K204" i="6" s="1"/>
  <c r="I333" i="6"/>
  <c r="K333" i="6" s="1"/>
  <c r="I582" i="6"/>
  <c r="K582" i="6" s="1"/>
  <c r="I923" i="6"/>
  <c r="K923" i="6" s="1"/>
  <c r="I301" i="6"/>
  <c r="K301" i="6" s="1"/>
  <c r="I507" i="6"/>
  <c r="K507" i="6" s="1"/>
  <c r="I842" i="6"/>
  <c r="K842" i="6" s="1"/>
  <c r="I197" i="6"/>
  <c r="K197" i="6" s="1"/>
  <c r="I134" i="6"/>
  <c r="K134" i="6" s="1"/>
  <c r="I262" i="6"/>
  <c r="K262" i="6" s="1"/>
  <c r="I430" i="6"/>
  <c r="K430" i="6" s="1"/>
  <c r="I738" i="6"/>
  <c r="K738" i="6" s="1"/>
  <c r="I128" i="6"/>
  <c r="K128" i="6" s="1"/>
  <c r="I256" i="6"/>
  <c r="K256" i="6" s="1"/>
  <c r="I530" i="6"/>
  <c r="K530" i="6" s="1"/>
  <c r="I407" i="6"/>
  <c r="K407" i="6" s="1"/>
  <c r="I695" i="6"/>
  <c r="K695" i="6" s="1"/>
  <c r="I841" i="6"/>
  <c r="K841" i="6" s="1"/>
  <c r="I782" i="6"/>
  <c r="K782" i="6" s="1"/>
  <c r="I241" i="6"/>
  <c r="K241" i="6" s="1"/>
  <c r="I92" i="6"/>
  <c r="K92" i="6" s="1"/>
  <c r="I179" i="6"/>
  <c r="K179" i="6" s="1"/>
  <c r="I68" i="6"/>
  <c r="K68" i="6" s="1"/>
  <c r="I161" i="6"/>
  <c r="K161" i="6" s="1"/>
  <c r="I995" i="6"/>
  <c r="K995" i="6" s="1"/>
  <c r="I130" i="6"/>
  <c r="K130" i="6" s="1"/>
  <c r="I258" i="6"/>
  <c r="K258" i="6" s="1"/>
  <c r="I422" i="6"/>
  <c r="K422" i="6" s="1"/>
  <c r="I726" i="6"/>
  <c r="K726" i="6" s="1"/>
  <c r="I307" i="6"/>
  <c r="K307" i="6" s="1"/>
  <c r="I521" i="6"/>
  <c r="K521" i="6" s="1"/>
  <c r="I858" i="6"/>
  <c r="K858" i="6" s="1"/>
  <c r="I212" i="6"/>
  <c r="K212" i="6" s="1"/>
  <c r="I344" i="6"/>
  <c r="K344" i="6" s="1"/>
  <c r="I603" i="6"/>
  <c r="K603" i="6" s="1"/>
  <c r="I946" i="6"/>
  <c r="K946" i="6" s="1"/>
  <c r="I309" i="6"/>
  <c r="K309" i="6" s="1"/>
  <c r="I523" i="6"/>
  <c r="K523" i="6" s="1"/>
  <c r="I862" i="6"/>
  <c r="K862" i="6" s="1"/>
  <c r="I14" i="6"/>
  <c r="K14" i="6" s="1"/>
  <c r="I142" i="6"/>
  <c r="K142" i="6" s="1"/>
  <c r="I270" i="6"/>
  <c r="K270" i="6" s="1"/>
  <c r="I446" i="6"/>
  <c r="K446" i="6" s="1"/>
  <c r="I758" i="6"/>
  <c r="K758" i="6" s="1"/>
  <c r="I136" i="6"/>
  <c r="K136" i="6" s="1"/>
  <c r="I264" i="6"/>
  <c r="K264" i="6" s="1"/>
  <c r="I550" i="6"/>
  <c r="K550" i="6" s="1"/>
  <c r="I415" i="6"/>
  <c r="K415" i="6" s="1"/>
  <c r="I791" i="6"/>
  <c r="K791" i="6" s="1"/>
  <c r="I905" i="6"/>
  <c r="K905" i="6" s="1"/>
  <c r="I207" i="6"/>
  <c r="K207" i="6" s="1"/>
  <c r="I702" i="6"/>
  <c r="K702" i="6" s="1"/>
  <c r="I938" i="6"/>
  <c r="K938" i="6" s="1"/>
  <c r="I21" i="6"/>
  <c r="K21" i="6" s="1"/>
  <c r="I263" i="6"/>
  <c r="K263" i="6" s="1"/>
  <c r="I233" i="6"/>
  <c r="K233" i="6" s="1"/>
  <c r="I201" i="6"/>
  <c r="K201" i="6" s="1"/>
  <c r="I39" i="6"/>
  <c r="K39" i="6" s="1"/>
  <c r="I183" i="6"/>
  <c r="K183" i="6" s="1"/>
  <c r="I10" i="6"/>
  <c r="K10" i="6" s="1"/>
  <c r="I138" i="6"/>
  <c r="K138" i="6" s="1"/>
  <c r="I266" i="6"/>
  <c r="K266" i="6" s="1"/>
  <c r="I438" i="6"/>
  <c r="K438" i="6" s="1"/>
  <c r="I747" i="6"/>
  <c r="K747" i="6" s="1"/>
  <c r="I315" i="6"/>
  <c r="K315" i="6" s="1"/>
  <c r="I538" i="6"/>
  <c r="K538" i="6" s="1"/>
  <c r="I878" i="6"/>
  <c r="K878" i="6" s="1"/>
  <c r="I220" i="6"/>
  <c r="K220" i="6" s="1"/>
  <c r="I354" i="6"/>
  <c r="K354" i="6" s="1"/>
  <c r="I626" i="6"/>
  <c r="K626" i="6" s="1"/>
  <c r="I966" i="6"/>
  <c r="K966" i="6" s="1"/>
  <c r="I317" i="6"/>
  <c r="K317" i="6" s="1"/>
  <c r="I542" i="6"/>
  <c r="K542" i="6" s="1"/>
  <c r="I883" i="6"/>
  <c r="K883" i="6" s="1"/>
  <c r="I22" i="6"/>
  <c r="K22" i="6" s="1"/>
  <c r="I150" i="6"/>
  <c r="K150" i="6" s="1"/>
  <c r="I278" i="6"/>
  <c r="K278" i="6" s="1"/>
  <c r="I462" i="6"/>
  <c r="K462" i="6" s="1"/>
  <c r="I779" i="6"/>
  <c r="K779" i="6" s="1"/>
  <c r="I144" i="6"/>
  <c r="K144" i="6" s="1"/>
  <c r="I272" i="6"/>
  <c r="K272" i="6" s="1"/>
  <c r="I571" i="6"/>
  <c r="K571" i="6" s="1"/>
  <c r="I423" i="6"/>
  <c r="K423" i="6" s="1"/>
  <c r="I815" i="6"/>
  <c r="K815" i="6" s="1"/>
  <c r="I913" i="6"/>
  <c r="K913" i="6" s="1"/>
  <c r="I931" i="6"/>
  <c r="K931" i="6" s="1"/>
  <c r="I79" i="6"/>
  <c r="K79" i="6" s="1"/>
  <c r="I187" i="6"/>
  <c r="K187" i="6" s="1"/>
  <c r="I48" i="6"/>
  <c r="K48" i="6" s="1"/>
  <c r="I63" i="6"/>
  <c r="K63" i="6" s="1"/>
  <c r="I787" i="6"/>
  <c r="K787" i="6" s="1"/>
  <c r="I19" i="6"/>
  <c r="K19" i="6" s="1"/>
  <c r="I32" i="6"/>
  <c r="K32" i="6" s="1"/>
  <c r="I287" i="6"/>
  <c r="K287" i="6" s="1"/>
  <c r="I766" i="6"/>
  <c r="K766" i="6" s="1"/>
  <c r="I223" i="6"/>
  <c r="K223" i="6" s="1"/>
  <c r="I129" i="6"/>
  <c r="K129" i="6" s="1"/>
  <c r="I203" i="6"/>
  <c r="K203" i="6" s="1"/>
  <c r="I18" i="6"/>
  <c r="K18" i="6" s="1"/>
  <c r="I146" i="6"/>
  <c r="K146" i="6" s="1"/>
  <c r="I274" i="6"/>
  <c r="K274" i="6" s="1"/>
  <c r="I454" i="6"/>
  <c r="K454" i="6" s="1"/>
  <c r="I770" i="6"/>
  <c r="K770" i="6" s="1"/>
  <c r="I323" i="6"/>
  <c r="K323" i="6" s="1"/>
  <c r="I558" i="6"/>
  <c r="K558" i="6" s="1"/>
  <c r="I899" i="6"/>
  <c r="K899" i="6" s="1"/>
  <c r="I228" i="6"/>
  <c r="K228" i="6" s="1"/>
  <c r="I368" i="6"/>
  <c r="K368" i="6" s="1"/>
  <c r="I646" i="6"/>
  <c r="K646" i="6" s="1"/>
  <c r="I987" i="6"/>
  <c r="K987" i="6" s="1"/>
  <c r="I325" i="6"/>
  <c r="K325" i="6" s="1"/>
  <c r="I563" i="6"/>
  <c r="K563" i="6" s="1"/>
  <c r="I906" i="6"/>
  <c r="K906" i="6" s="1"/>
  <c r="I30" i="6"/>
  <c r="K30" i="6" s="1"/>
  <c r="I158" i="6"/>
  <c r="K158" i="6" s="1"/>
  <c r="I286" i="6"/>
  <c r="K286" i="6" s="1"/>
  <c r="I478" i="6"/>
  <c r="K478" i="6" s="1"/>
  <c r="I802" i="6"/>
  <c r="K802" i="6" s="1"/>
  <c r="I152" i="6"/>
  <c r="K152" i="6" s="1"/>
  <c r="I280" i="6"/>
  <c r="K280" i="6" s="1"/>
  <c r="I594" i="6"/>
  <c r="K594" i="6" s="1"/>
  <c r="I431" i="6"/>
  <c r="K431" i="6" s="1"/>
  <c r="I823" i="6"/>
  <c r="K823" i="6" s="1"/>
  <c r="I508" i="6"/>
  <c r="K508" i="6" s="1"/>
  <c r="I103" i="6"/>
  <c r="K103" i="6" s="1"/>
  <c r="I185" i="6"/>
  <c r="K185" i="6" s="1"/>
  <c r="I11" i="6"/>
  <c r="K11" i="6" s="1"/>
  <c r="I59" i="6"/>
  <c r="K59" i="6" s="1"/>
  <c r="I131" i="6"/>
  <c r="K131" i="6" s="1"/>
  <c r="I25" i="6"/>
  <c r="K25" i="6" s="1"/>
  <c r="I84" i="6"/>
  <c r="K84" i="6" s="1"/>
  <c r="I874" i="6"/>
  <c r="K874" i="6" s="1"/>
  <c r="I40" i="6"/>
  <c r="K40" i="6" s="1"/>
  <c r="I43" i="6"/>
  <c r="K43" i="6" s="1"/>
  <c r="I319" i="6"/>
  <c r="K319" i="6" s="1"/>
  <c r="I12" i="6"/>
  <c r="K12" i="6" s="1"/>
  <c r="I243" i="6"/>
  <c r="K243" i="6" s="1"/>
  <c r="I387" i="6"/>
  <c r="K387" i="6" s="1"/>
  <c r="I225" i="6"/>
  <c r="K225" i="6" s="1"/>
  <c r="I26" i="6"/>
  <c r="K26" i="6" s="1"/>
  <c r="I154" i="6"/>
  <c r="K154" i="6" s="1"/>
  <c r="I282" i="6"/>
  <c r="K282" i="6" s="1"/>
  <c r="I470" i="6"/>
  <c r="K470" i="6" s="1"/>
  <c r="I790" i="6"/>
  <c r="K790" i="6" s="1"/>
  <c r="I332" i="6"/>
  <c r="K332" i="6" s="1"/>
  <c r="I579" i="6"/>
  <c r="K579" i="6" s="1"/>
  <c r="I922" i="6"/>
  <c r="K922" i="6" s="1"/>
  <c r="I236" i="6"/>
  <c r="K236" i="6" s="1"/>
  <c r="I379" i="6"/>
  <c r="K379" i="6" s="1"/>
  <c r="I667" i="6"/>
  <c r="K667" i="6" s="1"/>
  <c r="I205" i="6"/>
  <c r="K205" i="6" s="1"/>
  <c r="I334" i="6"/>
  <c r="K334" i="6" s="1"/>
  <c r="I586" i="6"/>
  <c r="K586" i="6" s="1"/>
  <c r="I926" i="6"/>
  <c r="K926" i="6" s="1"/>
  <c r="I38" i="6"/>
  <c r="K38" i="6" s="1"/>
  <c r="I166" i="6"/>
  <c r="K166" i="6" s="1"/>
  <c r="I294" i="6"/>
  <c r="K294" i="6" s="1"/>
  <c r="I494" i="6"/>
  <c r="K494" i="6" s="1"/>
  <c r="I822" i="6"/>
  <c r="K822" i="6" s="1"/>
  <c r="I160" i="6"/>
  <c r="K160" i="6" s="1"/>
  <c r="I288" i="6"/>
  <c r="K288" i="6" s="1"/>
  <c r="I614" i="6"/>
  <c r="K614" i="6" s="1"/>
  <c r="I439" i="6"/>
  <c r="K439" i="6" s="1"/>
  <c r="I919" i="6"/>
  <c r="K919" i="6" s="1"/>
  <c r="I572" i="6"/>
  <c r="K572" i="6" s="1"/>
  <c r="I313" i="6"/>
  <c r="K313" i="6" s="1"/>
  <c r="I27" i="6"/>
  <c r="K27" i="6" s="1"/>
  <c r="I8" i="6"/>
  <c r="K8" i="6" s="1"/>
  <c r="I867" i="6"/>
  <c r="K867" i="6" s="1"/>
  <c r="I227" i="6"/>
  <c r="K227" i="6" s="1"/>
  <c r="I69" i="6"/>
  <c r="K69" i="6" s="1"/>
  <c r="I449" i="6"/>
  <c r="K449" i="6" s="1"/>
  <c r="I193" i="6"/>
  <c r="K193" i="6" s="1"/>
  <c r="I89" i="6"/>
  <c r="K89" i="6" s="1"/>
  <c r="I107" i="6"/>
  <c r="K107" i="6" s="1"/>
  <c r="I958" i="6"/>
  <c r="K958" i="6" s="1"/>
  <c r="I72" i="6"/>
  <c r="K72" i="6" s="1"/>
  <c r="I53" i="6"/>
  <c r="K53" i="6" s="1"/>
  <c r="I360" i="6"/>
  <c r="K360" i="6" s="1"/>
  <c r="I23" i="6"/>
  <c r="K23" i="6" s="1"/>
  <c r="I265" i="6"/>
  <c r="K265" i="6" s="1"/>
  <c r="I13" i="6"/>
  <c r="K13" i="6" s="1"/>
  <c r="I247" i="6"/>
  <c r="K247" i="6" s="1"/>
  <c r="I34" i="6"/>
  <c r="K34" i="6" s="1"/>
  <c r="I162" i="6"/>
  <c r="K162" i="6" s="1"/>
  <c r="I290" i="6"/>
  <c r="K290" i="6" s="1"/>
  <c r="I486" i="6"/>
  <c r="K486" i="6" s="1"/>
  <c r="I811" i="6"/>
  <c r="K811" i="6" s="1"/>
  <c r="I342" i="6"/>
  <c r="K342" i="6" s="1"/>
  <c r="I602" i="6"/>
  <c r="K602" i="6" s="1"/>
  <c r="I942" i="6"/>
  <c r="K942" i="6" s="1"/>
  <c r="I244" i="6"/>
  <c r="K244" i="6" s="1"/>
  <c r="I394" i="6"/>
  <c r="K394" i="6" s="1"/>
  <c r="I690" i="6"/>
  <c r="K690" i="6" s="1"/>
  <c r="I213" i="6"/>
  <c r="K213" i="6" s="1"/>
  <c r="I345" i="6"/>
  <c r="K345" i="6" s="1"/>
  <c r="I606" i="6"/>
  <c r="K606" i="6" s="1"/>
  <c r="I947" i="6"/>
  <c r="K947" i="6" s="1"/>
  <c r="I46" i="6"/>
  <c r="K46" i="6" s="1"/>
  <c r="I174" i="6"/>
  <c r="K174" i="6" s="1"/>
  <c r="I302" i="6"/>
  <c r="K302" i="6" s="1"/>
  <c r="I510" i="6"/>
  <c r="K510" i="6" s="1"/>
  <c r="I843" i="6"/>
  <c r="K843" i="6" s="1"/>
  <c r="I168" i="6"/>
  <c r="K168" i="6" s="1"/>
  <c r="I296" i="6"/>
  <c r="K296" i="6" s="1"/>
  <c r="I635" i="6"/>
  <c r="K635" i="6" s="1"/>
  <c r="I463" i="6"/>
  <c r="K463" i="6" s="1"/>
  <c r="I967" i="6"/>
  <c r="K967" i="6" s="1"/>
  <c r="I580" i="6"/>
  <c r="K580" i="6" s="1"/>
  <c r="I401" i="6"/>
  <c r="K401" i="6" s="1"/>
  <c r="I57" i="6"/>
  <c r="K57" i="6" s="1"/>
  <c r="I273" i="6"/>
  <c r="K273" i="6" s="1"/>
  <c r="I9" i="6"/>
  <c r="K9" i="6" s="1"/>
  <c r="I31" i="6"/>
  <c r="K31" i="6" s="1"/>
  <c r="I337" i="6"/>
  <c r="K337" i="6" s="1"/>
  <c r="I385" i="6"/>
  <c r="K385" i="6" s="1"/>
  <c r="I297" i="6"/>
  <c r="K297" i="6" s="1"/>
  <c r="I80" i="6"/>
  <c r="K80" i="6" s="1"/>
  <c r="I513" i="6"/>
  <c r="K513" i="6" s="1"/>
  <c r="I215" i="6"/>
  <c r="K215" i="6" s="1"/>
  <c r="I17" i="6"/>
  <c r="K17" i="6" s="1"/>
  <c r="I153" i="6"/>
  <c r="K153" i="6" s="1"/>
  <c r="I47" i="6"/>
  <c r="K47" i="6" s="1"/>
  <c r="I83" i="6"/>
  <c r="K83" i="6" s="1"/>
  <c r="I64" i="6"/>
  <c r="K64" i="6" s="1"/>
  <c r="I417" i="6"/>
  <c r="K417" i="6" s="1"/>
  <c r="I33" i="6"/>
  <c r="K33" i="6" s="1"/>
  <c r="I289" i="6"/>
  <c r="K289" i="6" s="1"/>
  <c r="I24" i="6"/>
  <c r="K24" i="6" s="1"/>
  <c r="I267" i="6"/>
  <c r="K267" i="6" s="1"/>
  <c r="I42" i="6"/>
  <c r="K42" i="6" s="1"/>
  <c r="I170" i="6"/>
  <c r="K170" i="6" s="1"/>
  <c r="I298" i="6"/>
  <c r="K298" i="6" s="1"/>
  <c r="I502" i="6"/>
  <c r="K502" i="6" s="1"/>
  <c r="I834" i="6"/>
  <c r="K834" i="6" s="1"/>
  <c r="I353" i="6"/>
  <c r="K353" i="6" s="1"/>
  <c r="I622" i="6"/>
  <c r="K622" i="6" s="1"/>
  <c r="I963" i="6"/>
  <c r="K963" i="6" s="1"/>
  <c r="I252" i="6"/>
  <c r="K252" i="6" s="1"/>
  <c r="I410" i="6"/>
  <c r="K410" i="6" s="1"/>
  <c r="I710" i="6"/>
  <c r="K710" i="6" s="1"/>
  <c r="I221" i="6"/>
  <c r="K221" i="6" s="1"/>
  <c r="I355" i="6"/>
  <c r="K355" i="6" s="1"/>
  <c r="I627" i="6"/>
  <c r="K627" i="6" s="1"/>
  <c r="I970" i="6"/>
  <c r="K970" i="6" s="1"/>
  <c r="I54" i="6"/>
  <c r="K54" i="6" s="1"/>
  <c r="I182" i="6"/>
  <c r="K182" i="6" s="1"/>
  <c r="I310" i="6"/>
  <c r="K310" i="6" s="1"/>
  <c r="I526" i="6"/>
  <c r="K526" i="6" s="1"/>
  <c r="I866" i="6"/>
  <c r="K866" i="6" s="1"/>
  <c r="I176" i="6"/>
  <c r="K176" i="6" s="1"/>
  <c r="I304" i="6"/>
  <c r="K304" i="6" s="1"/>
  <c r="I678" i="6"/>
  <c r="K678" i="6" s="1"/>
  <c r="I535" i="6"/>
  <c r="K535" i="6" s="1"/>
  <c r="I975" i="6"/>
  <c r="K975" i="6" s="1"/>
  <c r="I844" i="6"/>
  <c r="K844" i="6" s="1"/>
  <c r="I851" i="6"/>
  <c r="K851" i="6" s="1"/>
  <c r="I618" i="6"/>
  <c r="K618" i="6" s="1"/>
  <c r="I37" i="6"/>
  <c r="K37" i="6" s="1"/>
  <c r="I303" i="6"/>
  <c r="K303" i="6" s="1"/>
  <c r="I105" i="6"/>
  <c r="K105" i="6" s="1"/>
  <c r="I249" i="6"/>
  <c r="K249" i="6" s="1"/>
  <c r="I330" i="6"/>
  <c r="K330" i="6" s="1"/>
  <c r="I91" i="6"/>
  <c r="K91" i="6" s="1"/>
  <c r="I590" i="6"/>
  <c r="K590" i="6" s="1"/>
  <c r="I235" i="6"/>
  <c r="K235" i="6" s="1"/>
  <c r="I71" i="6"/>
  <c r="K71" i="6" s="1"/>
  <c r="I195" i="6"/>
  <c r="K195" i="6" s="1"/>
  <c r="I100" i="6"/>
  <c r="K100" i="6" s="1"/>
  <c r="I117" i="6"/>
  <c r="K117" i="6" s="1"/>
  <c r="I75" i="6"/>
  <c r="K75" i="6" s="1"/>
  <c r="I481" i="6"/>
  <c r="K481" i="6" s="1"/>
  <c r="I44" i="6"/>
  <c r="K44" i="6" s="1"/>
  <c r="I321" i="6"/>
  <c r="K321" i="6" s="1"/>
  <c r="I35" i="6"/>
  <c r="K35" i="6" s="1"/>
  <c r="I295" i="6"/>
  <c r="K295" i="6" s="1"/>
  <c r="I50" i="6"/>
  <c r="K50" i="6" s="1"/>
  <c r="I178" i="6"/>
  <c r="K178" i="6" s="1"/>
  <c r="I306" i="6"/>
  <c r="K306" i="6" s="1"/>
  <c r="I518" i="6"/>
  <c r="K518" i="6" s="1"/>
  <c r="I854" i="6"/>
  <c r="K854" i="6" s="1"/>
  <c r="I366" i="6"/>
  <c r="K366" i="6" s="1"/>
  <c r="I643" i="6"/>
  <c r="K643" i="6" s="1"/>
  <c r="I986" i="6"/>
  <c r="K986" i="6" s="1"/>
  <c r="I260" i="6"/>
  <c r="K260" i="6" s="1"/>
  <c r="I426" i="6"/>
  <c r="K426" i="6" s="1"/>
  <c r="I731" i="6"/>
  <c r="K731" i="6" s="1"/>
  <c r="I229" i="6"/>
  <c r="K229" i="6" s="1"/>
  <c r="I369" i="6"/>
  <c r="K369" i="6" s="1"/>
  <c r="I650" i="6"/>
  <c r="K650" i="6" s="1"/>
  <c r="I990" i="6"/>
  <c r="K990" i="6" s="1"/>
  <c r="I62" i="6"/>
  <c r="K62" i="6" s="1"/>
  <c r="I190" i="6"/>
  <c r="K190" i="6" s="1"/>
  <c r="I318" i="6"/>
  <c r="K318" i="6" s="1"/>
  <c r="I546" i="6"/>
  <c r="K546" i="6" s="1"/>
  <c r="I886" i="6"/>
  <c r="K886" i="6" s="1"/>
  <c r="I184" i="6"/>
  <c r="K184" i="6" s="1"/>
  <c r="I312" i="6"/>
  <c r="K312" i="6" s="1"/>
  <c r="I699" i="6"/>
  <c r="K699" i="6" s="1"/>
  <c r="I543" i="6"/>
  <c r="K543" i="6" s="1"/>
  <c r="I528" i="6"/>
  <c r="K528" i="6" s="1"/>
  <c r="I972" i="6"/>
  <c r="K972" i="6" s="1"/>
  <c r="I574" i="6"/>
  <c r="K574" i="6" s="1"/>
  <c r="I167" i="6"/>
  <c r="K167" i="6" s="1"/>
  <c r="I595" i="6"/>
  <c r="K595" i="6" s="1"/>
  <c r="I51" i="6"/>
  <c r="K51" i="6" s="1"/>
  <c r="I954" i="6"/>
  <c r="K954" i="6" s="1"/>
  <c r="I271" i="6"/>
  <c r="K271" i="6" s="1"/>
  <c r="I376" i="6"/>
  <c r="K376" i="6" s="1"/>
  <c r="I101" i="6"/>
  <c r="K101" i="6" s="1"/>
  <c r="I675" i="6"/>
  <c r="K675" i="6" s="1"/>
  <c r="I257" i="6"/>
  <c r="K257" i="6" s="1"/>
  <c r="I116" i="6"/>
  <c r="K116" i="6" s="1"/>
  <c r="I217" i="6"/>
  <c r="K217" i="6" s="1"/>
  <c r="I7" i="6"/>
  <c r="K7" i="6" s="1"/>
  <c r="I171" i="6"/>
  <c r="K171" i="6" s="1"/>
  <c r="I85" i="6"/>
  <c r="K85" i="6" s="1"/>
  <c r="I547" i="6"/>
  <c r="K547" i="6" s="1"/>
  <c r="I55" i="6"/>
  <c r="K55" i="6" s="1"/>
  <c r="I362" i="6"/>
  <c r="K362" i="6" s="1"/>
  <c r="I45" i="6"/>
  <c r="K45" i="6" s="1"/>
  <c r="I328" i="6"/>
  <c r="K328" i="6" s="1"/>
  <c r="I58" i="6"/>
  <c r="K58" i="6" s="1"/>
  <c r="I186" i="6"/>
  <c r="K186" i="6" s="1"/>
  <c r="I314" i="6"/>
  <c r="K314" i="6" s="1"/>
  <c r="I534" i="6"/>
  <c r="K534" i="6" s="1"/>
  <c r="I875" i="6"/>
  <c r="K875" i="6" s="1"/>
  <c r="I378" i="6"/>
  <c r="K378" i="6" s="1"/>
  <c r="I666" i="6"/>
  <c r="K666" i="6" s="1"/>
  <c r="I140" i="6"/>
  <c r="K140" i="6" s="1"/>
  <c r="I268" i="6"/>
  <c r="K268" i="6" s="1"/>
  <c r="I442" i="6"/>
  <c r="K442" i="6" s="1"/>
  <c r="I754" i="6"/>
  <c r="K754" i="6" s="1"/>
  <c r="I237" i="6"/>
  <c r="K237" i="6" s="1"/>
  <c r="I382" i="6"/>
  <c r="K382" i="6" s="1"/>
  <c r="I670" i="6"/>
  <c r="K670" i="6" s="1"/>
  <c r="I133" i="6"/>
  <c r="K133" i="6" s="1"/>
  <c r="I70" i="6"/>
  <c r="K70" i="6" s="1"/>
  <c r="I198" i="6"/>
  <c r="K198" i="6" s="1"/>
  <c r="I326" i="6"/>
  <c r="K326" i="6" s="1"/>
  <c r="I566" i="6"/>
  <c r="K566" i="6" s="1"/>
  <c r="I907" i="6"/>
  <c r="K907" i="6" s="1"/>
  <c r="I192" i="6"/>
  <c r="K192" i="6" s="1"/>
  <c r="I320" i="6"/>
  <c r="K320" i="6" s="1"/>
  <c r="I870" i="6"/>
  <c r="K870" i="6" s="1"/>
  <c r="I551" i="6"/>
  <c r="K551" i="6" s="1"/>
  <c r="I568" i="6"/>
  <c r="K568" i="6" s="1"/>
  <c r="I1004" i="6"/>
  <c r="K1004" i="6" s="1"/>
  <c r="I799" i="6"/>
  <c r="K799" i="6" s="1"/>
  <c r="I927" i="6"/>
  <c r="K927" i="6" s="1"/>
  <c r="I544" i="6"/>
  <c r="K544" i="6" s="1"/>
  <c r="I784" i="6"/>
  <c r="K784" i="6" s="1"/>
  <c r="I569" i="6"/>
  <c r="K569" i="6" s="1"/>
  <c r="I865" i="6"/>
  <c r="K865" i="6" s="1"/>
  <c r="I516" i="6"/>
  <c r="K516" i="6" s="1"/>
  <c r="I940" i="6"/>
  <c r="K940" i="6" s="1"/>
  <c r="I807" i="6"/>
  <c r="K807" i="6" s="1"/>
  <c r="I935" i="6"/>
  <c r="K935" i="6" s="1"/>
  <c r="I552" i="6"/>
  <c r="K552" i="6" s="1"/>
  <c r="I800" i="6"/>
  <c r="K800" i="6" s="1"/>
  <c r="I593" i="6"/>
  <c r="K593" i="6" s="1"/>
  <c r="I873" i="6"/>
  <c r="K873" i="6" s="1"/>
  <c r="I540" i="6"/>
  <c r="K540" i="6" s="1"/>
  <c r="I964" i="6"/>
  <c r="K964" i="6" s="1"/>
  <c r="I658" i="6"/>
  <c r="K658" i="6" s="1"/>
  <c r="I998" i="6"/>
  <c r="K998" i="6" s="1"/>
  <c r="I447" i="6"/>
  <c r="K447" i="6" s="1"/>
  <c r="I575" i="6"/>
  <c r="K575" i="6" s="1"/>
  <c r="I703" i="6"/>
  <c r="K703" i="6" s="1"/>
  <c r="I831" i="6"/>
  <c r="K831" i="6" s="1"/>
  <c r="I983" i="6"/>
  <c r="K983" i="6" s="1"/>
  <c r="I608" i="6"/>
  <c r="K608" i="6" s="1"/>
  <c r="I864" i="6"/>
  <c r="K864" i="6" s="1"/>
  <c r="I649" i="6"/>
  <c r="K649" i="6" s="1"/>
  <c r="I921" i="6"/>
  <c r="K921" i="6" s="1"/>
  <c r="I588" i="6"/>
  <c r="K588" i="6" s="1"/>
  <c r="I341" i="6"/>
  <c r="K341" i="6" s="1"/>
  <c r="I455" i="6"/>
  <c r="K455" i="6" s="1"/>
  <c r="I583" i="6"/>
  <c r="K583" i="6" s="1"/>
  <c r="I711" i="6"/>
  <c r="K711" i="6" s="1"/>
  <c r="I839" i="6"/>
  <c r="K839" i="6" s="1"/>
  <c r="I991" i="6"/>
  <c r="K991" i="6" s="1"/>
  <c r="I616" i="6"/>
  <c r="K616" i="6" s="1"/>
  <c r="I872" i="6"/>
  <c r="K872" i="6" s="1"/>
  <c r="I657" i="6"/>
  <c r="K657" i="6" s="1"/>
  <c r="I929" i="6"/>
  <c r="K929" i="6" s="1"/>
  <c r="I684" i="6"/>
  <c r="K684" i="6" s="1"/>
  <c r="I349" i="6"/>
  <c r="K349" i="6" s="1"/>
  <c r="I719" i="6"/>
  <c r="K719" i="6" s="1"/>
  <c r="I847" i="6"/>
  <c r="K847" i="6" s="1"/>
  <c r="I400" i="6"/>
  <c r="K400" i="6" s="1"/>
  <c r="I624" i="6"/>
  <c r="K624" i="6" s="1"/>
  <c r="I880" i="6"/>
  <c r="K880" i="6" s="1"/>
  <c r="I665" i="6"/>
  <c r="K665" i="6" s="1"/>
  <c r="I953" i="6"/>
  <c r="K953" i="6" s="1"/>
  <c r="I708" i="6"/>
  <c r="K708" i="6" s="1"/>
  <c r="I357" i="6"/>
  <c r="K357" i="6" s="1"/>
  <c r="I418" i="6"/>
  <c r="K418" i="6" s="1"/>
  <c r="I722" i="6"/>
  <c r="K722" i="6" s="1"/>
  <c r="I343" i="6"/>
  <c r="K343" i="6" s="1"/>
  <c r="I471" i="6"/>
  <c r="K471" i="6" s="1"/>
  <c r="I599" i="6"/>
  <c r="K599" i="6" s="1"/>
  <c r="I727" i="6"/>
  <c r="K727" i="6" s="1"/>
  <c r="I855" i="6"/>
  <c r="K855" i="6" s="1"/>
  <c r="I416" i="6"/>
  <c r="K416" i="6" s="1"/>
  <c r="I632" i="6"/>
  <c r="K632" i="6" s="1"/>
  <c r="I888" i="6"/>
  <c r="K888" i="6" s="1"/>
  <c r="I673" i="6"/>
  <c r="K673" i="6" s="1"/>
  <c r="I985" i="6"/>
  <c r="K985" i="6" s="1"/>
  <c r="I716" i="6"/>
  <c r="K716" i="6" s="1"/>
  <c r="I381" i="6"/>
  <c r="K381" i="6" s="1"/>
  <c r="I434" i="6"/>
  <c r="K434" i="6" s="1"/>
  <c r="I742" i="6"/>
  <c r="K742" i="6" s="1"/>
  <c r="I351" i="6"/>
  <c r="K351" i="6" s="1"/>
  <c r="I479" i="6"/>
  <c r="K479" i="6" s="1"/>
  <c r="I607" i="6"/>
  <c r="K607" i="6" s="1"/>
  <c r="I735" i="6"/>
  <c r="K735" i="6" s="1"/>
  <c r="I863" i="6"/>
  <c r="K863" i="6" s="1"/>
  <c r="I432" i="6"/>
  <c r="K432" i="6" s="1"/>
  <c r="I656" i="6"/>
  <c r="K656" i="6" s="1"/>
  <c r="I912" i="6"/>
  <c r="K912" i="6" s="1"/>
  <c r="I697" i="6"/>
  <c r="K697" i="6" s="1"/>
  <c r="I993" i="6"/>
  <c r="K993" i="6" s="1"/>
  <c r="I748" i="6"/>
  <c r="K748" i="6" s="1"/>
  <c r="I413" i="6"/>
  <c r="K413" i="6" s="1"/>
  <c r="I450" i="6"/>
  <c r="K450" i="6" s="1"/>
  <c r="I763" i="6"/>
  <c r="K763" i="6" s="1"/>
  <c r="I359" i="6"/>
  <c r="K359" i="6" s="1"/>
  <c r="I487" i="6"/>
  <c r="K487" i="6" s="1"/>
  <c r="I615" i="6"/>
  <c r="K615" i="6" s="1"/>
  <c r="I743" i="6"/>
  <c r="K743" i="6" s="1"/>
  <c r="I871" i="6"/>
  <c r="K871" i="6" s="1"/>
  <c r="I440" i="6"/>
  <c r="K440" i="6" s="1"/>
  <c r="I672" i="6"/>
  <c r="K672" i="6" s="1"/>
  <c r="I928" i="6"/>
  <c r="K928" i="6" s="1"/>
  <c r="I713" i="6"/>
  <c r="K713" i="6" s="1"/>
  <c r="I1001" i="6"/>
  <c r="K1001" i="6" s="1"/>
  <c r="I756" i="6"/>
  <c r="K756" i="6" s="1"/>
  <c r="I445" i="6"/>
  <c r="K445" i="6" s="1"/>
  <c r="I466" i="6"/>
  <c r="K466" i="6" s="1"/>
  <c r="I786" i="6"/>
  <c r="K786" i="6" s="1"/>
  <c r="I367" i="6"/>
  <c r="K367" i="6" s="1"/>
  <c r="I495" i="6"/>
  <c r="K495" i="6" s="1"/>
  <c r="I623" i="6"/>
  <c r="K623" i="6" s="1"/>
  <c r="I751" i="6"/>
  <c r="K751" i="6" s="1"/>
  <c r="I879" i="6"/>
  <c r="K879" i="6" s="1"/>
  <c r="I448" i="6"/>
  <c r="K448" i="6" s="1"/>
  <c r="I688" i="6"/>
  <c r="K688" i="6" s="1"/>
  <c r="I944" i="6"/>
  <c r="K944" i="6" s="1"/>
  <c r="I729" i="6"/>
  <c r="K729" i="6" s="1"/>
  <c r="I396" i="6"/>
  <c r="K396" i="6" s="1"/>
  <c r="I764" i="6"/>
  <c r="K764" i="6" s="1"/>
  <c r="I469" i="6"/>
  <c r="K469" i="6" s="1"/>
  <c r="I482" i="6"/>
  <c r="K482" i="6" s="1"/>
  <c r="I806" i="6"/>
  <c r="K806" i="6" s="1"/>
  <c r="I375" i="6"/>
  <c r="K375" i="6" s="1"/>
  <c r="I503" i="6"/>
  <c r="K503" i="6" s="1"/>
  <c r="I631" i="6"/>
  <c r="K631" i="6" s="1"/>
  <c r="I759" i="6"/>
  <c r="K759" i="6" s="1"/>
  <c r="I887" i="6"/>
  <c r="K887" i="6" s="1"/>
  <c r="I464" i="6"/>
  <c r="K464" i="6" s="1"/>
  <c r="I696" i="6"/>
  <c r="K696" i="6" s="1"/>
  <c r="I952" i="6"/>
  <c r="K952" i="6" s="1"/>
  <c r="I745" i="6"/>
  <c r="K745" i="6" s="1"/>
  <c r="I452" i="6"/>
  <c r="K452" i="6" s="1"/>
  <c r="I772" i="6"/>
  <c r="K772" i="6" s="1"/>
  <c r="I549" i="6"/>
  <c r="K549" i="6" s="1"/>
  <c r="I498" i="6"/>
  <c r="K498" i="6" s="1"/>
  <c r="I827" i="6"/>
  <c r="K827" i="6" s="1"/>
  <c r="I383" i="6"/>
  <c r="K383" i="6" s="1"/>
  <c r="I511" i="6"/>
  <c r="K511" i="6" s="1"/>
  <c r="I639" i="6"/>
  <c r="K639" i="6" s="1"/>
  <c r="I767" i="6"/>
  <c r="K767" i="6" s="1"/>
  <c r="I895" i="6"/>
  <c r="K895" i="6" s="1"/>
  <c r="I488" i="6"/>
  <c r="K488" i="6" s="1"/>
  <c r="I704" i="6"/>
  <c r="K704" i="6" s="1"/>
  <c r="I960" i="6"/>
  <c r="K960" i="6" s="1"/>
  <c r="I761" i="6"/>
  <c r="K761" i="6" s="1"/>
  <c r="I460" i="6"/>
  <c r="K460" i="6" s="1"/>
  <c r="I796" i="6"/>
  <c r="K796" i="6" s="1"/>
  <c r="I557" i="6"/>
  <c r="K557" i="6" s="1"/>
  <c r="I514" i="6"/>
  <c r="K514" i="6" s="1"/>
  <c r="I850" i="6"/>
  <c r="K850" i="6" s="1"/>
  <c r="I391" i="6"/>
  <c r="K391" i="6" s="1"/>
  <c r="I519" i="6"/>
  <c r="K519" i="6" s="1"/>
  <c r="I647" i="6"/>
  <c r="K647" i="6" s="1"/>
  <c r="I775" i="6"/>
  <c r="K775" i="6" s="1"/>
  <c r="I903" i="6"/>
  <c r="K903" i="6" s="1"/>
  <c r="I496" i="6"/>
  <c r="K496" i="6" s="1"/>
  <c r="I720" i="6"/>
  <c r="K720" i="6" s="1"/>
  <c r="I1000" i="6"/>
  <c r="K1000" i="6" s="1"/>
  <c r="I785" i="6"/>
  <c r="K785" i="6" s="1"/>
  <c r="I492" i="6"/>
  <c r="K492" i="6" s="1"/>
  <c r="I828" i="6"/>
  <c r="K828" i="6" s="1"/>
  <c r="I589" i="6"/>
  <c r="K589" i="6" s="1"/>
  <c r="I399" i="6"/>
  <c r="K399" i="6" s="1"/>
  <c r="I527" i="6"/>
  <c r="K527" i="6" s="1"/>
  <c r="I655" i="6"/>
  <c r="K655" i="6" s="1"/>
  <c r="I783" i="6"/>
  <c r="K783" i="6" s="1"/>
  <c r="I911" i="6"/>
  <c r="K911" i="6" s="1"/>
  <c r="I512" i="6"/>
  <c r="K512" i="6" s="1"/>
  <c r="I744" i="6"/>
  <c r="K744" i="6" s="1"/>
  <c r="I537" i="6"/>
  <c r="K537" i="6" s="1"/>
  <c r="I825" i="6"/>
  <c r="K825" i="6" s="1"/>
  <c r="I500" i="6"/>
  <c r="K500" i="6" s="1"/>
  <c r="I836" i="6"/>
  <c r="K836" i="6" s="1"/>
  <c r="I605" i="6"/>
  <c r="K605" i="6" s="1"/>
  <c r="I597" i="6"/>
  <c r="K597" i="6" s="1"/>
  <c r="I613" i="6"/>
  <c r="K613" i="6" s="1"/>
  <c r="I637" i="6"/>
  <c r="K637" i="6" s="1"/>
  <c r="I752" i="6"/>
  <c r="K752" i="6" s="1"/>
  <c r="I976" i="6"/>
  <c r="K976" i="6" s="1"/>
  <c r="I737" i="6"/>
  <c r="K737" i="6" s="1"/>
  <c r="I969" i="6"/>
  <c r="K969" i="6" s="1"/>
  <c r="I556" i="6"/>
  <c r="K556" i="6" s="1"/>
  <c r="I812" i="6"/>
  <c r="K812" i="6" s="1"/>
  <c r="I397" i="6"/>
  <c r="K397" i="6" s="1"/>
  <c r="I677" i="6"/>
  <c r="K677" i="6" s="1"/>
  <c r="I685" i="6"/>
  <c r="K685" i="6" s="1"/>
  <c r="I701" i="6"/>
  <c r="K701" i="6" s="1"/>
  <c r="I725" i="6"/>
  <c r="K725" i="6" s="1"/>
  <c r="I793" i="6"/>
  <c r="K793" i="6" s="1"/>
  <c r="I1003" i="6"/>
  <c r="K1003" i="6" s="1"/>
  <c r="I604" i="6"/>
  <c r="K604" i="6" s="1"/>
  <c r="I892" i="6"/>
  <c r="K892" i="6" s="1"/>
  <c r="I477" i="6"/>
  <c r="K477" i="6" s="1"/>
  <c r="I733" i="6"/>
  <c r="K733" i="6" s="1"/>
  <c r="I824" i="6"/>
  <c r="K824" i="6" s="1"/>
  <c r="I585" i="6"/>
  <c r="K585" i="6" s="1"/>
  <c r="I809" i="6"/>
  <c r="K809" i="6" s="1"/>
  <c r="I372" i="6"/>
  <c r="K372" i="6" s="1"/>
  <c r="I628" i="6"/>
  <c r="K628" i="6" s="1"/>
  <c r="I908" i="6"/>
  <c r="K908" i="6" s="1"/>
  <c r="I493" i="6"/>
  <c r="K493" i="6" s="1"/>
  <c r="I749" i="6"/>
  <c r="K749" i="6" s="1"/>
  <c r="I380" i="6"/>
  <c r="K380" i="6" s="1"/>
  <c r="I668" i="6"/>
  <c r="K668" i="6" s="1"/>
  <c r="I924" i="6"/>
  <c r="K924" i="6" s="1"/>
  <c r="I509" i="6"/>
  <c r="K509" i="6" s="1"/>
  <c r="I765" i="6"/>
  <c r="K765" i="6" s="1"/>
  <c r="I525" i="6"/>
  <c r="K525" i="6" s="1"/>
  <c r="I805" i="6"/>
  <c r="K805" i="6" s="1"/>
  <c r="I849" i="6"/>
  <c r="K849" i="6" s="1"/>
  <c r="I436" i="6"/>
  <c r="K436" i="6" s="1"/>
  <c r="I692" i="6"/>
  <c r="K692" i="6" s="1"/>
  <c r="I948" i="6"/>
  <c r="K948" i="6" s="1"/>
  <c r="I533" i="6"/>
  <c r="K533" i="6" s="1"/>
  <c r="I813" i="6"/>
  <c r="K813" i="6" s="1"/>
  <c r="I781" i="6"/>
  <c r="K781" i="6" s="1"/>
  <c r="I789" i="6"/>
  <c r="K789" i="6" s="1"/>
  <c r="I845" i="6"/>
  <c r="K845" i="6" s="1"/>
  <c r="I853" i="6"/>
  <c r="K853" i="6" s="1"/>
  <c r="I893" i="6"/>
  <c r="K893" i="6" s="1"/>
  <c r="I412" i="6"/>
  <c r="K412" i="6" s="1"/>
  <c r="I636" i="6"/>
  <c r="K636" i="6" s="1"/>
  <c r="I860" i="6"/>
  <c r="K860" i="6" s="1"/>
  <c r="I421" i="6"/>
  <c r="K421" i="6" s="1"/>
  <c r="I653" i="6"/>
  <c r="K653" i="6" s="1"/>
  <c r="I925" i="6"/>
  <c r="K925" i="6" s="1"/>
  <c r="I428" i="6"/>
  <c r="K428" i="6" s="1"/>
  <c r="I652" i="6"/>
  <c r="K652" i="6" s="1"/>
  <c r="I884" i="6"/>
  <c r="K884" i="6" s="1"/>
  <c r="I429" i="6"/>
  <c r="K429" i="6" s="1"/>
  <c r="I669" i="6"/>
  <c r="K669" i="6" s="1"/>
  <c r="I933" i="6"/>
  <c r="K933" i="6" s="1"/>
  <c r="I941" i="6"/>
  <c r="K941" i="6" s="1"/>
  <c r="I957" i="6"/>
  <c r="K957" i="6" s="1"/>
  <c r="L73" i="25"/>
  <c r="N73" i="25" s="1"/>
  <c r="I909" i="6"/>
  <c r="K909" i="6" s="1"/>
  <c r="L201" i="25"/>
  <c r="N201" i="25" s="1"/>
  <c r="I861" i="6"/>
  <c r="K861" i="6" s="1"/>
  <c r="I981" i="6"/>
  <c r="K981" i="6" s="1"/>
  <c r="L137" i="25"/>
  <c r="N137" i="25" s="1"/>
  <c r="I869" i="6"/>
  <c r="K869" i="6" s="1"/>
  <c r="I989" i="6"/>
  <c r="K989" i="6" s="1"/>
  <c r="L106" i="25"/>
  <c r="N106" i="25" s="1"/>
  <c r="I1005" i="6"/>
  <c r="K1005" i="6" s="1"/>
  <c r="L107" i="25"/>
  <c r="N107" i="25" s="1"/>
  <c r="L161" i="25"/>
  <c r="N161" i="25" s="1"/>
  <c r="L227" i="25"/>
  <c r="N227" i="25" s="1"/>
  <c r="L33" i="25"/>
  <c r="N33" i="25" s="1"/>
  <c r="L235" i="25"/>
  <c r="N235" i="25" s="1"/>
  <c r="L153" i="25"/>
  <c r="N153" i="25" s="1"/>
  <c r="L958" i="25"/>
  <c r="N958" i="25" s="1"/>
  <c r="L414" i="25"/>
  <c r="N414" i="25" s="1"/>
  <c r="L178" i="25"/>
  <c r="N178" i="25" s="1"/>
  <c r="L129" i="25"/>
  <c r="N129" i="25" s="1"/>
  <c r="L74" i="25"/>
  <c r="N74" i="25" s="1"/>
  <c r="L25" i="25"/>
  <c r="N25" i="25" s="1"/>
  <c r="L113" i="25"/>
  <c r="N113" i="25" s="1"/>
  <c r="L187" i="25"/>
  <c r="N187" i="25" s="1"/>
  <c r="L273" i="25"/>
  <c r="N273" i="25" s="1"/>
  <c r="L41" i="25"/>
  <c r="N41" i="25" s="1"/>
  <c r="L209" i="25"/>
  <c r="N209" i="25" s="1"/>
  <c r="L307" i="25"/>
  <c r="N307" i="25" s="1"/>
  <c r="L51" i="25"/>
  <c r="N51" i="25" s="1"/>
  <c r="L65" i="25"/>
  <c r="N65" i="25" s="1"/>
  <c r="L321" i="25"/>
  <c r="N321" i="25" s="1"/>
  <c r="L323" i="25"/>
  <c r="N323" i="25" s="1"/>
  <c r="L83" i="25"/>
  <c r="N83" i="25" s="1"/>
  <c r="L193" i="25"/>
  <c r="N193" i="25" s="1"/>
  <c r="L66" i="25"/>
  <c r="N66" i="25" s="1"/>
  <c r="L395" i="25"/>
  <c r="N395" i="25" s="1"/>
  <c r="L155" i="25"/>
  <c r="N155" i="25" s="1"/>
  <c r="L28" i="25"/>
  <c r="N28" i="25" s="1"/>
  <c r="L430" i="25"/>
  <c r="N430" i="25" s="1"/>
  <c r="L195" i="25"/>
  <c r="N195" i="25" s="1"/>
  <c r="L379" i="25"/>
  <c r="N379" i="25" s="1"/>
  <c r="L313" i="25"/>
  <c r="N313" i="25" s="1"/>
  <c r="L99" i="25"/>
  <c r="N99" i="25" s="1"/>
  <c r="L11" i="25"/>
  <c r="N11" i="25" s="1"/>
  <c r="L243" i="25"/>
  <c r="N243" i="25" s="1"/>
  <c r="L478" i="25"/>
  <c r="N478" i="25" s="1"/>
  <c r="L266" i="25"/>
  <c r="N266" i="25" s="1"/>
  <c r="L44" i="25"/>
  <c r="N44" i="25" s="1"/>
  <c r="L43" i="25"/>
  <c r="N43" i="25" s="1"/>
  <c r="L275" i="25"/>
  <c r="N275" i="25" s="1"/>
  <c r="L574" i="25"/>
  <c r="N574" i="25" s="1"/>
  <c r="L298" i="25"/>
  <c r="N298" i="25" s="1"/>
  <c r="L76" i="25"/>
  <c r="N76" i="25" s="1"/>
  <c r="L75" i="25"/>
  <c r="N75" i="25" s="1"/>
  <c r="L299" i="25"/>
  <c r="N299" i="25" s="1"/>
  <c r="L830" i="25"/>
  <c r="N830" i="25" s="1"/>
  <c r="L354" i="25"/>
  <c r="N354" i="25" s="1"/>
  <c r="L164" i="25"/>
  <c r="N164" i="25" s="1"/>
  <c r="L92" i="25"/>
  <c r="N92" i="25" s="1"/>
  <c r="L20" i="25"/>
  <c r="N20" i="25" s="1"/>
  <c r="L180" i="25"/>
  <c r="N180" i="25" s="1"/>
  <c r="L188" i="25"/>
  <c r="N188" i="25" s="1"/>
  <c r="L172" i="25"/>
  <c r="N172" i="25" s="1"/>
  <c r="L260" i="25"/>
  <c r="N260" i="25" s="1"/>
  <c r="L276" i="25"/>
  <c r="N276" i="25" s="1"/>
  <c r="L316" i="25"/>
  <c r="N316" i="25" s="1"/>
  <c r="L397" i="25"/>
  <c r="N397" i="25" s="1"/>
  <c r="L381" i="25"/>
  <c r="N381" i="25" s="1"/>
  <c r="L482" i="25"/>
  <c r="N482" i="25" s="1"/>
  <c r="L646" i="25"/>
  <c r="N646" i="25" s="1"/>
  <c r="L281" i="25"/>
  <c r="N281" i="25" s="1"/>
  <c r="L341" i="25"/>
  <c r="N341" i="25" s="1"/>
  <c r="L390" i="25"/>
  <c r="N390" i="25" s="1"/>
  <c r="L558" i="25"/>
  <c r="N558" i="25" s="1"/>
  <c r="L364" i="25"/>
  <c r="N364" i="25" s="1"/>
  <c r="L218" i="25"/>
  <c r="N218" i="25" s="1"/>
  <c r="L100" i="25"/>
  <c r="N100" i="25" s="1"/>
  <c r="I999" i="6"/>
  <c r="K999" i="6" s="1"/>
  <c r="I480" i="6"/>
  <c r="K480" i="6" s="1"/>
  <c r="I560" i="6"/>
  <c r="K560" i="6" s="1"/>
  <c r="I640" i="6"/>
  <c r="K640" i="6" s="1"/>
  <c r="I736" i="6"/>
  <c r="K736" i="6" s="1"/>
  <c r="I816" i="6"/>
  <c r="K816" i="6" s="1"/>
  <c r="I896" i="6"/>
  <c r="K896" i="6" s="1"/>
  <c r="I992" i="6"/>
  <c r="K992" i="6" s="1"/>
  <c r="I601" i="6"/>
  <c r="K601" i="6" s="1"/>
  <c r="I681" i="6"/>
  <c r="K681" i="6" s="1"/>
  <c r="I777" i="6"/>
  <c r="K777" i="6" s="1"/>
  <c r="I857" i="6"/>
  <c r="K857" i="6" s="1"/>
  <c r="I937" i="6"/>
  <c r="K937" i="6" s="1"/>
  <c r="I364" i="6"/>
  <c r="K364" i="6" s="1"/>
  <c r="I444" i="6"/>
  <c r="K444" i="6" s="1"/>
  <c r="I524" i="6"/>
  <c r="K524" i="6" s="1"/>
  <c r="I620" i="6"/>
  <c r="K620" i="6" s="1"/>
  <c r="I700" i="6"/>
  <c r="K700" i="6" s="1"/>
  <c r="I780" i="6"/>
  <c r="K780" i="6" s="1"/>
  <c r="I876" i="6"/>
  <c r="K876" i="6" s="1"/>
  <c r="I956" i="6"/>
  <c r="K956" i="6" s="1"/>
  <c r="I365" i="6"/>
  <c r="K365" i="6" s="1"/>
  <c r="I461" i="6"/>
  <c r="K461" i="6" s="1"/>
  <c r="I541" i="6"/>
  <c r="K541" i="6" s="1"/>
  <c r="I621" i="6"/>
  <c r="K621" i="6" s="1"/>
  <c r="I717" i="6"/>
  <c r="K717" i="6" s="1"/>
  <c r="I797" i="6"/>
  <c r="K797" i="6" s="1"/>
  <c r="I877" i="6"/>
  <c r="K877" i="6" s="1"/>
  <c r="I973" i="6"/>
  <c r="K973" i="6" s="1"/>
  <c r="L57" i="25"/>
  <c r="N57" i="25" s="1"/>
  <c r="L97" i="25"/>
  <c r="N97" i="25" s="1"/>
  <c r="L878" i="25"/>
  <c r="N878" i="25" s="1"/>
  <c r="L147" i="25"/>
  <c r="N147" i="25" s="1"/>
  <c r="L291" i="25"/>
  <c r="N291" i="25" s="1"/>
  <c r="L437" i="25"/>
  <c r="N437" i="25" s="1"/>
  <c r="L374" i="25"/>
  <c r="N374" i="25" s="1"/>
  <c r="L67" i="25"/>
  <c r="N67" i="25" s="1"/>
  <c r="L60" i="25"/>
  <c r="N60" i="25" s="1"/>
  <c r="L252" i="25"/>
  <c r="N252" i="25" s="1"/>
  <c r="L582" i="25"/>
  <c r="N582" i="25" s="1"/>
  <c r="L290" i="25"/>
  <c r="N290" i="25" s="1"/>
  <c r="I951" i="6"/>
  <c r="K951" i="6" s="1"/>
  <c r="I424" i="6"/>
  <c r="K424" i="6" s="1"/>
  <c r="I504" i="6"/>
  <c r="K504" i="6" s="1"/>
  <c r="I592" i="6"/>
  <c r="K592" i="6" s="1"/>
  <c r="I680" i="6"/>
  <c r="K680" i="6" s="1"/>
  <c r="I760" i="6"/>
  <c r="K760" i="6" s="1"/>
  <c r="I848" i="6"/>
  <c r="K848" i="6" s="1"/>
  <c r="I936" i="6"/>
  <c r="K936" i="6" s="1"/>
  <c r="I545" i="6"/>
  <c r="K545" i="6" s="1"/>
  <c r="I633" i="6"/>
  <c r="K633" i="6" s="1"/>
  <c r="I721" i="6"/>
  <c r="K721" i="6" s="1"/>
  <c r="I801" i="6"/>
  <c r="K801" i="6" s="1"/>
  <c r="I889" i="6"/>
  <c r="K889" i="6" s="1"/>
  <c r="I977" i="6"/>
  <c r="K977" i="6" s="1"/>
  <c r="I388" i="6"/>
  <c r="K388" i="6" s="1"/>
  <c r="I476" i="6"/>
  <c r="K476" i="6" s="1"/>
  <c r="I564" i="6"/>
  <c r="K564" i="6" s="1"/>
  <c r="I644" i="6"/>
  <c r="K644" i="6" s="1"/>
  <c r="I732" i="6"/>
  <c r="K732" i="6" s="1"/>
  <c r="I820" i="6"/>
  <c r="K820" i="6" s="1"/>
  <c r="I900" i="6"/>
  <c r="K900" i="6" s="1"/>
  <c r="I988" i="6"/>
  <c r="K988" i="6" s="1"/>
  <c r="I405" i="6"/>
  <c r="K405" i="6" s="1"/>
  <c r="I485" i="6"/>
  <c r="K485" i="6" s="1"/>
  <c r="I573" i="6"/>
  <c r="K573" i="6" s="1"/>
  <c r="I661" i="6"/>
  <c r="K661" i="6" s="1"/>
  <c r="I741" i="6"/>
  <c r="K741" i="6" s="1"/>
  <c r="I829" i="6"/>
  <c r="K829" i="6" s="1"/>
  <c r="I917" i="6"/>
  <c r="K917" i="6" s="1"/>
  <c r="I997" i="6"/>
  <c r="K997" i="6" s="1"/>
  <c r="L177" i="25"/>
  <c r="N177" i="25" s="1"/>
  <c r="L9" i="25"/>
  <c r="N9" i="25" s="1"/>
  <c r="L694" i="25"/>
  <c r="N694" i="25" s="1"/>
  <c r="L211" i="25"/>
  <c r="N211" i="25" s="1"/>
  <c r="L315" i="25"/>
  <c r="N315" i="25" s="1"/>
  <c r="L766" i="25"/>
  <c r="N766" i="25" s="1"/>
  <c r="L226" i="25"/>
  <c r="N226" i="25" s="1"/>
  <c r="L123" i="25"/>
  <c r="N123" i="25" s="1"/>
  <c r="L148" i="25"/>
  <c r="N148" i="25" s="1"/>
  <c r="L292" i="25"/>
  <c r="N292" i="25" s="1"/>
  <c r="L305" i="25"/>
  <c r="N305" i="25" s="1"/>
  <c r="L132" i="25"/>
  <c r="N132" i="25" s="1"/>
  <c r="L85" i="25"/>
  <c r="N85" i="25" s="1"/>
  <c r="L133" i="25"/>
  <c r="N133" i="25" s="1"/>
  <c r="L93" i="25"/>
  <c r="N93" i="25" s="1"/>
  <c r="L117" i="25"/>
  <c r="N117" i="25" s="1"/>
  <c r="L213" i="25"/>
  <c r="N213" i="25" s="1"/>
  <c r="L245" i="25"/>
  <c r="N245" i="25" s="1"/>
  <c r="L101" i="25"/>
  <c r="N101" i="25" s="1"/>
  <c r="L269" i="25"/>
  <c r="N269" i="25" s="1"/>
  <c r="L277" i="25"/>
  <c r="N277" i="25" s="1"/>
  <c r="L293" i="25"/>
  <c r="N293" i="25" s="1"/>
  <c r="L196" i="25"/>
  <c r="N196" i="25" s="1"/>
  <c r="L324" i="25"/>
  <c r="N324" i="25" s="1"/>
  <c r="L710" i="25"/>
  <c r="N710" i="25" s="1"/>
  <c r="L42" i="25"/>
  <c r="N42" i="25" s="1"/>
  <c r="L13" i="25"/>
  <c r="N13" i="25" s="1"/>
  <c r="L157" i="25"/>
  <c r="N157" i="25" s="1"/>
  <c r="L325" i="25"/>
  <c r="N325" i="25" s="1"/>
  <c r="L236" i="25"/>
  <c r="N236" i="25" s="1"/>
  <c r="L346" i="25"/>
  <c r="N346" i="25" s="1"/>
  <c r="L774" i="25"/>
  <c r="N774" i="25" s="1"/>
  <c r="L122" i="25"/>
  <c r="N122" i="25" s="1"/>
  <c r="L21" i="25"/>
  <c r="N21" i="25" s="1"/>
  <c r="L165" i="25"/>
  <c r="N165" i="25" s="1"/>
  <c r="L442" i="25"/>
  <c r="N442" i="25" s="1"/>
  <c r="L244" i="25"/>
  <c r="N244" i="25" s="1"/>
  <c r="L366" i="25"/>
  <c r="N366" i="25" s="1"/>
  <c r="L838" i="25"/>
  <c r="N838" i="25" s="1"/>
  <c r="L154" i="25"/>
  <c r="N154" i="25" s="1"/>
  <c r="L29" i="25"/>
  <c r="N29" i="25" s="1"/>
  <c r="L205" i="25"/>
  <c r="N205" i="25" s="1"/>
  <c r="L462" i="25"/>
  <c r="N462" i="25" s="1"/>
  <c r="L485" i="25"/>
  <c r="N485" i="25" s="1"/>
  <c r="L526" i="25"/>
  <c r="N526" i="25" s="1"/>
  <c r="L331" i="25"/>
  <c r="N331" i="25" s="1"/>
  <c r="L210" i="25"/>
  <c r="N210" i="25" s="1"/>
  <c r="L378" i="25"/>
  <c r="N378" i="25" s="1"/>
  <c r="L142" i="25"/>
  <c r="N142" i="25" s="1"/>
  <c r="L150" i="25"/>
  <c r="N150" i="25" s="1"/>
  <c r="L158" i="25"/>
  <c r="N158" i="25" s="1"/>
  <c r="L230" i="25"/>
  <c r="N230" i="25" s="1"/>
  <c r="L278" i="25"/>
  <c r="N278" i="25" s="1"/>
  <c r="L318" i="25"/>
  <c r="N318" i="25" s="1"/>
  <c r="L348" i="25"/>
  <c r="N348" i="25" s="1"/>
  <c r="L37" i="25"/>
  <c r="N37" i="25" s="1"/>
  <c r="L197" i="25"/>
  <c r="N197" i="25" s="1"/>
  <c r="L368" i="25"/>
  <c r="N368" i="25" s="1"/>
  <c r="L38" i="25"/>
  <c r="N38" i="25" s="1"/>
  <c r="L386" i="25"/>
  <c r="N386" i="25" s="1"/>
  <c r="L370" i="25"/>
  <c r="N370" i="25" s="1"/>
  <c r="L686" i="25"/>
  <c r="N686" i="25" s="1"/>
  <c r="L206" i="25"/>
  <c r="N206" i="25" s="1"/>
  <c r="L50" i="25"/>
  <c r="N50" i="25" s="1"/>
  <c r="L170" i="25"/>
  <c r="N170" i="25" s="1"/>
  <c r="L222" i="25"/>
  <c r="N222" i="25" s="1"/>
  <c r="L146" i="25"/>
  <c r="N146" i="25" s="1"/>
  <c r="L314" i="25"/>
  <c r="N314" i="25" s="1"/>
  <c r="L94" i="25"/>
  <c r="N94" i="25" s="1"/>
  <c r="L338" i="25"/>
  <c r="N338" i="25" s="1"/>
  <c r="L98" i="25"/>
  <c r="N98" i="25" s="1"/>
  <c r="L718" i="25"/>
  <c r="N718" i="25" s="1"/>
  <c r="L78" i="25"/>
  <c r="N78" i="25" s="1"/>
  <c r="L238" i="25"/>
  <c r="N238" i="25" s="1"/>
  <c r="L466" i="25"/>
  <c r="N466" i="25" s="1"/>
  <c r="L39" i="25"/>
  <c r="N39" i="25" s="1"/>
  <c r="L332" i="25"/>
  <c r="N332" i="25" s="1"/>
  <c r="L77" i="25"/>
  <c r="N77" i="25" s="1"/>
  <c r="L181" i="25"/>
  <c r="N181" i="25" s="1"/>
  <c r="L309" i="25"/>
  <c r="N309" i="25" s="1"/>
  <c r="L249" i="25"/>
  <c r="N249" i="25" s="1"/>
  <c r="L102" i="25"/>
  <c r="N102" i="25" s="1"/>
  <c r="L254" i="25"/>
  <c r="N254" i="25" s="1"/>
  <c r="L726" i="25"/>
  <c r="N726" i="25" s="1"/>
  <c r="L47" i="25"/>
  <c r="N47" i="25" s="1"/>
  <c r="L982" i="25"/>
  <c r="N982" i="25" s="1"/>
  <c r="L103" i="25"/>
  <c r="N103" i="25" s="1"/>
  <c r="L231" i="25"/>
  <c r="N231" i="25" s="1"/>
  <c r="L606" i="25"/>
  <c r="N606" i="25" s="1"/>
  <c r="L247" i="25"/>
  <c r="N247" i="25" s="1"/>
  <c r="L17" i="25"/>
  <c r="N17" i="25" s="1"/>
  <c r="L242" i="25"/>
  <c r="N242" i="25" s="1"/>
  <c r="L163" i="25"/>
  <c r="N163" i="25" s="1"/>
  <c r="L251" i="25"/>
  <c r="N251" i="25" s="1"/>
  <c r="L344" i="25"/>
  <c r="N344" i="25" s="1"/>
  <c r="L638" i="25"/>
  <c r="N638" i="25" s="1"/>
  <c r="L494" i="25"/>
  <c r="N494" i="25" s="1"/>
  <c r="L566" i="25"/>
  <c r="N566" i="25" s="1"/>
  <c r="L179" i="25"/>
  <c r="N179" i="25" s="1"/>
  <c r="L108" i="25"/>
  <c r="N108" i="25" s="1"/>
  <c r="L212" i="25"/>
  <c r="N212" i="25" s="1"/>
  <c r="L300" i="25"/>
  <c r="N300" i="25" s="1"/>
  <c r="L418" i="25"/>
  <c r="N418" i="25" s="1"/>
  <c r="L966" i="25"/>
  <c r="N966" i="25" s="1"/>
  <c r="L58" i="25"/>
  <c r="N58" i="25" s="1"/>
  <c r="L630" i="25"/>
  <c r="N630" i="25" s="1"/>
  <c r="L53" i="25"/>
  <c r="N53" i="25" s="1"/>
  <c r="L141" i="25"/>
  <c r="N141" i="25" s="1"/>
  <c r="L221" i="25"/>
  <c r="N221" i="25" s="1"/>
  <c r="L336" i="25"/>
  <c r="N336" i="25" s="1"/>
  <c r="L846" i="25"/>
  <c r="N846" i="25" s="1"/>
  <c r="L758" i="25"/>
  <c r="N758" i="25" s="1"/>
  <c r="L166" i="25"/>
  <c r="N166" i="25" s="1"/>
  <c r="L286" i="25"/>
  <c r="N286" i="25" s="1"/>
  <c r="L486" i="25"/>
  <c r="N486" i="25" s="1"/>
  <c r="L950" i="25"/>
  <c r="N950" i="25" s="1"/>
  <c r="L303" i="25"/>
  <c r="N303" i="25" s="1"/>
  <c r="L81" i="25"/>
  <c r="N81" i="25" s="1"/>
  <c r="L394" i="25"/>
  <c r="N394" i="25" s="1"/>
  <c r="L171" i="25"/>
  <c r="N171" i="25" s="1"/>
  <c r="L259" i="25"/>
  <c r="N259" i="25" s="1"/>
  <c r="L365" i="25"/>
  <c r="N365" i="25" s="1"/>
  <c r="L702" i="25"/>
  <c r="N702" i="25" s="1"/>
  <c r="L814" i="25"/>
  <c r="N814" i="25" s="1"/>
  <c r="L19" i="25"/>
  <c r="N19" i="25" s="1"/>
  <c r="L12" i="25"/>
  <c r="N12" i="25" s="1"/>
  <c r="L124" i="25"/>
  <c r="N124" i="25" s="1"/>
  <c r="L228" i="25"/>
  <c r="N228" i="25" s="1"/>
  <c r="L308" i="25"/>
  <c r="N308" i="25" s="1"/>
  <c r="L438" i="25"/>
  <c r="N438" i="25" s="1"/>
  <c r="L265" i="25"/>
  <c r="N265" i="25" s="1"/>
  <c r="L90" i="25"/>
  <c r="N90" i="25" s="1"/>
  <c r="L68" i="25"/>
  <c r="N68" i="25" s="1"/>
  <c r="L69" i="25"/>
  <c r="N69" i="25" s="1"/>
  <c r="L149" i="25"/>
  <c r="N149" i="25" s="1"/>
  <c r="L229" i="25"/>
  <c r="N229" i="25" s="1"/>
  <c r="L357" i="25"/>
  <c r="N357" i="25" s="1"/>
  <c r="L974" i="25"/>
  <c r="N974" i="25" s="1"/>
  <c r="L22" i="25"/>
  <c r="N22" i="25" s="1"/>
  <c r="L190" i="25"/>
  <c r="N190" i="25" s="1"/>
  <c r="L302" i="25"/>
  <c r="N302" i="25" s="1"/>
  <c r="L534" i="25"/>
  <c r="N534" i="25" s="1"/>
  <c r="L70" i="25"/>
  <c r="N70" i="25" s="1"/>
  <c r="L311" i="25"/>
  <c r="N311" i="25" s="1"/>
  <c r="L261" i="25"/>
  <c r="N261" i="25" s="1"/>
  <c r="L347" i="25"/>
  <c r="N347" i="25" s="1"/>
  <c r="L590" i="25"/>
  <c r="N590" i="25" s="1"/>
  <c r="L114" i="25"/>
  <c r="N114" i="25" s="1"/>
  <c r="L62" i="25"/>
  <c r="N62" i="25" s="1"/>
  <c r="L174" i="25"/>
  <c r="N174" i="25" s="1"/>
  <c r="L270" i="25"/>
  <c r="N270" i="25" s="1"/>
  <c r="L358" i="25"/>
  <c r="N358" i="25" s="1"/>
  <c r="L790" i="25"/>
  <c r="N790" i="25" s="1"/>
  <c r="L502" i="25"/>
  <c r="N502" i="25" s="1"/>
  <c r="L87" i="25"/>
  <c r="N87" i="25" s="1"/>
  <c r="L405" i="25"/>
  <c r="N405" i="25" s="1"/>
  <c r="L474" i="25"/>
  <c r="N474" i="25" s="1"/>
  <c r="L30" i="25"/>
  <c r="N30" i="25" s="1"/>
  <c r="L119" i="25"/>
  <c r="N119" i="25" s="1"/>
  <c r="L990" i="25"/>
  <c r="N990" i="25" s="1"/>
  <c r="L285" i="25"/>
  <c r="N285" i="25" s="1"/>
  <c r="L398" i="25"/>
  <c r="N398" i="25" s="1"/>
  <c r="L910" i="25"/>
  <c r="N910" i="25" s="1"/>
  <c r="L282" i="25"/>
  <c r="N282" i="25" s="1"/>
  <c r="L126" i="25"/>
  <c r="N126" i="25" s="1"/>
  <c r="L214" i="25"/>
  <c r="N214" i="25" s="1"/>
  <c r="L294" i="25"/>
  <c r="N294" i="25" s="1"/>
  <c r="L422" i="25"/>
  <c r="N422" i="25" s="1"/>
  <c r="L750" i="25"/>
  <c r="N750" i="25" s="1"/>
  <c r="L46" i="25"/>
  <c r="N46" i="25" s="1"/>
  <c r="L167" i="25"/>
  <c r="N167" i="25" s="1"/>
  <c r="L289" i="25"/>
  <c r="N289" i="25" s="1"/>
  <c r="L215" i="25"/>
  <c r="N215" i="25" s="1"/>
  <c r="L670" i="25"/>
  <c r="N670" i="25" s="1"/>
  <c r="L55" i="25"/>
  <c r="N55" i="25" s="1"/>
  <c r="L295" i="25"/>
  <c r="N295" i="25" s="1"/>
  <c r="L322" i="25"/>
  <c r="N322" i="25" s="1"/>
  <c r="L175" i="25"/>
  <c r="N175" i="25" s="1"/>
  <c r="L349" i="25"/>
  <c r="N349" i="25" s="1"/>
  <c r="L413" i="25"/>
  <c r="N413" i="25" s="1"/>
  <c r="L183" i="25"/>
  <c r="N183" i="25" s="1"/>
  <c r="L371" i="25"/>
  <c r="N371" i="25" s="1"/>
  <c r="L822" i="25"/>
  <c r="N822" i="25" s="1"/>
  <c r="L622" i="25"/>
  <c r="N622" i="25" s="1"/>
  <c r="L24" i="25"/>
  <c r="N24" i="25" s="1"/>
  <c r="L734" i="25"/>
  <c r="N734" i="25" s="1"/>
  <c r="L852" i="25"/>
  <c r="N852" i="25" s="1"/>
  <c r="I6" i="6"/>
  <c r="K6" i="6" s="1"/>
  <c r="I943" i="6"/>
  <c r="K943" i="6" s="1"/>
  <c r="I392" i="6"/>
  <c r="K392" i="6" s="1"/>
  <c r="I456" i="6"/>
  <c r="K456" i="6" s="1"/>
  <c r="I520" i="6"/>
  <c r="K520" i="6" s="1"/>
  <c r="I584" i="6"/>
  <c r="K584" i="6" s="1"/>
  <c r="I648" i="6"/>
  <c r="K648" i="6" s="1"/>
  <c r="I712" i="6"/>
  <c r="K712" i="6" s="1"/>
  <c r="I776" i="6"/>
  <c r="K776" i="6" s="1"/>
  <c r="I840" i="6"/>
  <c r="K840" i="6" s="1"/>
  <c r="I904" i="6"/>
  <c r="K904" i="6" s="1"/>
  <c r="I968" i="6"/>
  <c r="K968" i="6" s="1"/>
  <c r="I561" i="6"/>
  <c r="K561" i="6" s="1"/>
  <c r="I625" i="6"/>
  <c r="K625" i="6" s="1"/>
  <c r="I689" i="6"/>
  <c r="K689" i="6" s="1"/>
  <c r="I753" i="6"/>
  <c r="K753" i="6" s="1"/>
  <c r="I817" i="6"/>
  <c r="K817" i="6" s="1"/>
  <c r="I881" i="6"/>
  <c r="K881" i="6" s="1"/>
  <c r="I945" i="6"/>
  <c r="K945" i="6" s="1"/>
  <c r="I1002" i="6"/>
  <c r="K1002" i="6" s="1"/>
  <c r="I404" i="6"/>
  <c r="K404" i="6" s="1"/>
  <c r="I468" i="6"/>
  <c r="K468" i="6" s="1"/>
  <c r="I532" i="6"/>
  <c r="K532" i="6" s="1"/>
  <c r="I596" i="6"/>
  <c r="K596" i="6" s="1"/>
  <c r="I660" i="6"/>
  <c r="K660" i="6" s="1"/>
  <c r="I724" i="6"/>
  <c r="K724" i="6" s="1"/>
  <c r="I788" i="6"/>
  <c r="K788" i="6" s="1"/>
  <c r="I852" i="6"/>
  <c r="K852" i="6" s="1"/>
  <c r="I916" i="6"/>
  <c r="K916" i="6" s="1"/>
  <c r="I980" i="6"/>
  <c r="K980" i="6" s="1"/>
  <c r="I373" i="6"/>
  <c r="K373" i="6" s="1"/>
  <c r="I437" i="6"/>
  <c r="K437" i="6" s="1"/>
  <c r="I501" i="6"/>
  <c r="K501" i="6" s="1"/>
  <c r="I565" i="6"/>
  <c r="K565" i="6" s="1"/>
  <c r="I629" i="6"/>
  <c r="K629" i="6" s="1"/>
  <c r="I693" i="6"/>
  <c r="K693" i="6" s="1"/>
  <c r="I757" i="6"/>
  <c r="K757" i="6" s="1"/>
  <c r="I821" i="6"/>
  <c r="K821" i="6" s="1"/>
  <c r="I885" i="6"/>
  <c r="K885" i="6" s="1"/>
  <c r="I949" i="6"/>
  <c r="K949" i="6" s="1"/>
  <c r="L89" i="25"/>
  <c r="N89" i="25" s="1"/>
  <c r="L169" i="25"/>
  <c r="N169" i="25" s="1"/>
  <c r="L105" i="25"/>
  <c r="N105" i="25" s="1"/>
  <c r="L145" i="25"/>
  <c r="N145" i="25" s="1"/>
  <c r="L162" i="25"/>
  <c r="N162" i="25" s="1"/>
  <c r="L91" i="25"/>
  <c r="N91" i="25" s="1"/>
  <c r="L203" i="25"/>
  <c r="N203" i="25" s="1"/>
  <c r="L267" i="25"/>
  <c r="N267" i="25" s="1"/>
  <c r="L333" i="25"/>
  <c r="N333" i="25" s="1"/>
  <c r="L458" i="25"/>
  <c r="N458" i="25" s="1"/>
  <c r="L894" i="25"/>
  <c r="N894" i="25" s="1"/>
  <c r="L18" i="25"/>
  <c r="N18" i="25" s="1"/>
  <c r="L454" i="25"/>
  <c r="N454" i="25" s="1"/>
  <c r="L115" i="25"/>
  <c r="N115" i="25" s="1"/>
  <c r="L36" i="25"/>
  <c r="N36" i="25" s="1"/>
  <c r="L140" i="25"/>
  <c r="N140" i="25" s="1"/>
  <c r="L204" i="25"/>
  <c r="N204" i="25" s="1"/>
  <c r="L268" i="25"/>
  <c r="N268" i="25" s="1"/>
  <c r="L334" i="25"/>
  <c r="N334" i="25" s="1"/>
  <c r="L461" i="25"/>
  <c r="N461" i="25" s="1"/>
  <c r="L902" i="25"/>
  <c r="N902" i="25" s="1"/>
  <c r="L453" i="25"/>
  <c r="N453" i="25" s="1"/>
  <c r="L194" i="25"/>
  <c r="N194" i="25" s="1"/>
  <c r="L84" i="25"/>
  <c r="N84" i="25" s="1"/>
  <c r="L45" i="25"/>
  <c r="N45" i="25" s="1"/>
  <c r="L109" i="25"/>
  <c r="N109" i="25" s="1"/>
  <c r="L173" i="25"/>
  <c r="N173" i="25" s="1"/>
  <c r="L237" i="25"/>
  <c r="N237" i="25" s="1"/>
  <c r="L301" i="25"/>
  <c r="N301" i="25" s="1"/>
  <c r="L382" i="25"/>
  <c r="N382" i="25" s="1"/>
  <c r="L654" i="25"/>
  <c r="N654" i="25" s="1"/>
  <c r="L410" i="25"/>
  <c r="N410" i="25" s="1"/>
  <c r="L477" i="25"/>
  <c r="N477" i="25" s="1"/>
  <c r="L110" i="25"/>
  <c r="N110" i="25" s="1"/>
  <c r="L182" i="25"/>
  <c r="N182" i="25" s="1"/>
  <c r="L246" i="25"/>
  <c r="N246" i="25" s="1"/>
  <c r="L310" i="25"/>
  <c r="N310" i="25" s="1"/>
  <c r="L402" i="25"/>
  <c r="N402" i="25" s="1"/>
  <c r="L918" i="25"/>
  <c r="N918" i="25" s="1"/>
  <c r="L274" i="25"/>
  <c r="N274" i="25" s="1"/>
  <c r="L86" i="25"/>
  <c r="N86" i="25" s="1"/>
  <c r="L111" i="25"/>
  <c r="N111" i="25" s="1"/>
  <c r="L239" i="25"/>
  <c r="N239" i="25" s="1"/>
  <c r="L387" i="25"/>
  <c r="N387" i="25" s="1"/>
  <c r="L363" i="25"/>
  <c r="N363" i="25" s="1"/>
  <c r="L48" i="25"/>
  <c r="N48" i="25" s="1"/>
  <c r="L56" i="25"/>
  <c r="N56" i="25" s="1"/>
  <c r="I959" i="6"/>
  <c r="K959" i="6" s="1"/>
  <c r="I408" i="6"/>
  <c r="K408" i="6" s="1"/>
  <c r="I472" i="6"/>
  <c r="K472" i="6" s="1"/>
  <c r="I536" i="6"/>
  <c r="K536" i="6" s="1"/>
  <c r="I600" i="6"/>
  <c r="K600" i="6" s="1"/>
  <c r="I664" i="6"/>
  <c r="K664" i="6" s="1"/>
  <c r="I728" i="6"/>
  <c r="K728" i="6" s="1"/>
  <c r="I792" i="6"/>
  <c r="K792" i="6" s="1"/>
  <c r="I856" i="6"/>
  <c r="K856" i="6" s="1"/>
  <c r="I920" i="6"/>
  <c r="K920" i="6" s="1"/>
  <c r="I984" i="6"/>
  <c r="K984" i="6" s="1"/>
  <c r="I577" i="6"/>
  <c r="K577" i="6" s="1"/>
  <c r="I641" i="6"/>
  <c r="K641" i="6" s="1"/>
  <c r="I705" i="6"/>
  <c r="K705" i="6" s="1"/>
  <c r="I769" i="6"/>
  <c r="K769" i="6" s="1"/>
  <c r="I833" i="6"/>
  <c r="K833" i="6" s="1"/>
  <c r="I897" i="6"/>
  <c r="K897" i="6" s="1"/>
  <c r="I961" i="6"/>
  <c r="K961" i="6" s="1"/>
  <c r="I356" i="6"/>
  <c r="K356" i="6" s="1"/>
  <c r="I420" i="6"/>
  <c r="K420" i="6" s="1"/>
  <c r="I484" i="6"/>
  <c r="K484" i="6" s="1"/>
  <c r="I548" i="6"/>
  <c r="K548" i="6" s="1"/>
  <c r="I612" i="6"/>
  <c r="K612" i="6" s="1"/>
  <c r="I676" i="6"/>
  <c r="K676" i="6" s="1"/>
  <c r="I740" i="6"/>
  <c r="K740" i="6" s="1"/>
  <c r="I804" i="6"/>
  <c r="K804" i="6" s="1"/>
  <c r="I868" i="6"/>
  <c r="K868" i="6" s="1"/>
  <c r="I932" i="6"/>
  <c r="K932" i="6" s="1"/>
  <c r="I996" i="6"/>
  <c r="K996" i="6" s="1"/>
  <c r="I389" i="6"/>
  <c r="K389" i="6" s="1"/>
  <c r="I453" i="6"/>
  <c r="K453" i="6" s="1"/>
  <c r="I517" i="6"/>
  <c r="K517" i="6" s="1"/>
  <c r="I581" i="6"/>
  <c r="K581" i="6" s="1"/>
  <c r="I645" i="6"/>
  <c r="K645" i="6" s="1"/>
  <c r="I709" i="6"/>
  <c r="K709" i="6" s="1"/>
  <c r="I773" i="6"/>
  <c r="K773" i="6" s="1"/>
  <c r="I837" i="6"/>
  <c r="K837" i="6" s="1"/>
  <c r="I901" i="6"/>
  <c r="K901" i="6" s="1"/>
  <c r="I965" i="6"/>
  <c r="K965" i="6" s="1"/>
  <c r="L49" i="25"/>
  <c r="N49" i="25" s="1"/>
  <c r="L185" i="25"/>
  <c r="N185" i="25" s="1"/>
  <c r="L121" i="25"/>
  <c r="N121" i="25" s="1"/>
  <c r="L241" i="25"/>
  <c r="N241" i="25" s="1"/>
  <c r="L306" i="25"/>
  <c r="N306" i="25" s="1"/>
  <c r="L131" i="25"/>
  <c r="N131" i="25" s="1"/>
  <c r="L219" i="25"/>
  <c r="N219" i="25" s="1"/>
  <c r="L283" i="25"/>
  <c r="N283" i="25" s="1"/>
  <c r="L355" i="25"/>
  <c r="N355" i="25" s="1"/>
  <c r="L510" i="25"/>
  <c r="N510" i="25" s="1"/>
  <c r="L225" i="25"/>
  <c r="N225" i="25" s="1"/>
  <c r="L130" i="25"/>
  <c r="N130" i="25" s="1"/>
  <c r="L886" i="25"/>
  <c r="N886" i="25" s="1"/>
  <c r="L139" i="25"/>
  <c r="N139" i="25" s="1"/>
  <c r="L52" i="25"/>
  <c r="N52" i="25" s="1"/>
  <c r="L156" i="25"/>
  <c r="N156" i="25" s="1"/>
  <c r="L220" i="25"/>
  <c r="N220" i="25" s="1"/>
  <c r="L284" i="25"/>
  <c r="N284" i="25" s="1"/>
  <c r="L356" i="25"/>
  <c r="N356" i="25" s="1"/>
  <c r="L518" i="25"/>
  <c r="N518" i="25" s="1"/>
  <c r="L233" i="25"/>
  <c r="N233" i="25" s="1"/>
  <c r="L942" i="25"/>
  <c r="N942" i="25" s="1"/>
  <c r="L258" i="25"/>
  <c r="N258" i="25" s="1"/>
  <c r="L116" i="25"/>
  <c r="N116" i="25" s="1"/>
  <c r="L61" i="25"/>
  <c r="N61" i="25" s="1"/>
  <c r="L125" i="25"/>
  <c r="N125" i="25" s="1"/>
  <c r="L189" i="25"/>
  <c r="N189" i="25" s="1"/>
  <c r="L253" i="25"/>
  <c r="N253" i="25" s="1"/>
  <c r="L317" i="25"/>
  <c r="N317" i="25" s="1"/>
  <c r="L421" i="25"/>
  <c r="N421" i="25" s="1"/>
  <c r="L782" i="25"/>
  <c r="N782" i="25" s="1"/>
  <c r="L34" i="25"/>
  <c r="N34" i="25" s="1"/>
  <c r="L27" i="25"/>
  <c r="N27" i="25" s="1"/>
  <c r="L134" i="25"/>
  <c r="N134" i="25" s="1"/>
  <c r="L198" i="25"/>
  <c r="N198" i="25" s="1"/>
  <c r="L262" i="25"/>
  <c r="N262" i="25" s="1"/>
  <c r="L326" i="25"/>
  <c r="N326" i="25" s="1"/>
  <c r="L445" i="25"/>
  <c r="N445" i="25" s="1"/>
  <c r="L257" i="25"/>
  <c r="N257" i="25" s="1"/>
  <c r="L434" i="25"/>
  <c r="N434" i="25" s="1"/>
  <c r="L23" i="25"/>
  <c r="N23" i="25" s="1"/>
  <c r="L151" i="25"/>
  <c r="N151" i="25" s="1"/>
  <c r="L279" i="25"/>
  <c r="N279" i="25" s="1"/>
  <c r="L490" i="25"/>
  <c r="N490" i="25" s="1"/>
  <c r="L186" i="25"/>
  <c r="N186" i="25" s="1"/>
  <c r="L88" i="25"/>
  <c r="N88" i="25" s="1"/>
  <c r="L104" i="25"/>
  <c r="N104" i="25" s="1"/>
  <c r="L112" i="25"/>
  <c r="N112" i="25" s="1"/>
  <c r="L120" i="25"/>
  <c r="N120" i="25" s="1"/>
  <c r="L152" i="25"/>
  <c r="N152" i="25" s="1"/>
  <c r="L168" i="25"/>
  <c r="N168" i="25" s="1"/>
  <c r="L176" i="25"/>
  <c r="N176" i="25" s="1"/>
  <c r="L184" i="25"/>
  <c r="N184" i="25" s="1"/>
  <c r="L216" i="25"/>
  <c r="N216" i="25" s="1"/>
  <c r="L232" i="25"/>
  <c r="N232" i="25" s="1"/>
  <c r="L240" i="25"/>
  <c r="N240" i="25" s="1"/>
  <c r="L248" i="25"/>
  <c r="N248" i="25" s="1"/>
  <c r="L296" i="25"/>
  <c r="N296" i="25" s="1"/>
  <c r="L304" i="25"/>
  <c r="N304" i="25" s="1"/>
  <c r="L350" i="25"/>
  <c r="N350" i="25" s="1"/>
  <c r="L312" i="25"/>
  <c r="N312" i="25" s="1"/>
  <c r="L614" i="25"/>
  <c r="N614" i="25" s="1"/>
  <c r="L678" i="25"/>
  <c r="N678" i="25" s="1"/>
  <c r="L373" i="25"/>
  <c r="N373" i="25" s="1"/>
  <c r="L998" i="25"/>
  <c r="N998" i="25" s="1"/>
  <c r="L335" i="25"/>
  <c r="N335" i="25" s="1"/>
  <c r="L389" i="25"/>
  <c r="N389" i="25" s="1"/>
  <c r="L406" i="25"/>
  <c r="N406" i="25" s="1"/>
  <c r="L742" i="25"/>
  <c r="N742" i="25" s="1"/>
  <c r="L351" i="25"/>
  <c r="N351" i="25" s="1"/>
  <c r="L383" i="25"/>
  <c r="N383" i="25" s="1"/>
  <c r="L415" i="25"/>
  <c r="N415" i="25" s="1"/>
  <c r="L447" i="25"/>
  <c r="N447" i="25" s="1"/>
  <c r="L479" i="25"/>
  <c r="N479" i="25" s="1"/>
  <c r="L511" i="25"/>
  <c r="N511" i="25" s="1"/>
  <c r="L543" i="25"/>
  <c r="N543" i="25" s="1"/>
  <c r="L639" i="25"/>
  <c r="N639" i="25" s="1"/>
  <c r="L655" i="25"/>
  <c r="N655" i="25" s="1"/>
  <c r="L703" i="25"/>
  <c r="N703" i="25" s="1"/>
  <c r="L895" i="25"/>
  <c r="N895" i="25" s="1"/>
  <c r="L671" i="25"/>
  <c r="N671" i="25" s="1"/>
  <c r="L735" i="25"/>
  <c r="N735" i="25" s="1"/>
  <c r="L767" i="25"/>
  <c r="N767" i="25" s="1"/>
  <c r="L911" i="25"/>
  <c r="N911" i="25" s="1"/>
  <c r="L927" i="25"/>
  <c r="N927" i="25" s="1"/>
  <c r="L991" i="25"/>
  <c r="N991" i="25" s="1"/>
  <c r="L408" i="25"/>
  <c r="N408" i="25" s="1"/>
  <c r="L456" i="25"/>
  <c r="N456" i="25" s="1"/>
  <c r="L520" i="25"/>
  <c r="N520" i="25" s="1"/>
  <c r="L616" i="25"/>
  <c r="N616" i="25" s="1"/>
  <c r="L527" i="25"/>
  <c r="N527" i="25" s="1"/>
  <c r="L783" i="25"/>
  <c r="N783" i="25" s="1"/>
  <c r="L552" i="25"/>
  <c r="N552" i="25" s="1"/>
  <c r="L863" i="25"/>
  <c r="N863" i="25" s="1"/>
  <c r="L488" i="25"/>
  <c r="N488" i="25" s="1"/>
  <c r="L959" i="25"/>
  <c r="N959" i="25" s="1"/>
  <c r="L648" i="25"/>
  <c r="N648" i="25" s="1"/>
  <c r="L680" i="25"/>
  <c r="N680" i="25" s="1"/>
  <c r="L575" i="25"/>
  <c r="N575" i="25" s="1"/>
  <c r="L831" i="25"/>
  <c r="N831" i="25" s="1"/>
  <c r="L424" i="25"/>
  <c r="N424" i="25" s="1"/>
  <c r="L712" i="25"/>
  <c r="N712" i="25" s="1"/>
  <c r="L744" i="25"/>
  <c r="N744" i="25" s="1"/>
  <c r="L904" i="25"/>
  <c r="N904" i="25" s="1"/>
  <c r="L968" i="25"/>
  <c r="N968" i="25" s="1"/>
  <c r="L1000" i="25"/>
  <c r="N1000" i="25" s="1"/>
  <c r="L449" i="25"/>
  <c r="N449" i="25" s="1"/>
  <c r="L481" i="25"/>
  <c r="N481" i="25" s="1"/>
  <c r="L513" i="25"/>
  <c r="N513" i="25" s="1"/>
  <c r="L776" i="25"/>
  <c r="N776" i="25" s="1"/>
  <c r="L705" i="25"/>
  <c r="N705" i="25" s="1"/>
  <c r="L536" i="25"/>
  <c r="N536" i="25" s="1"/>
  <c r="L872" i="25"/>
  <c r="N872" i="25" s="1"/>
  <c r="L769" i="25"/>
  <c r="N769" i="25" s="1"/>
  <c r="L353" i="25"/>
  <c r="N353" i="25" s="1"/>
  <c r="L609" i="25"/>
  <c r="N609" i="25" s="1"/>
  <c r="L865" i="25"/>
  <c r="N865" i="25" s="1"/>
  <c r="L801" i="25"/>
  <c r="N801" i="25" s="1"/>
  <c r="L833" i="25"/>
  <c r="N833" i="25" s="1"/>
  <c r="L545" i="25"/>
  <c r="N545" i="25" s="1"/>
  <c r="L961" i="25"/>
  <c r="N961" i="25" s="1"/>
  <c r="L936" i="25"/>
  <c r="N936" i="25" s="1"/>
  <c r="L577" i="25"/>
  <c r="N577" i="25" s="1"/>
  <c r="L514" i="25"/>
  <c r="N514" i="25" s="1"/>
  <c r="L993" i="25"/>
  <c r="N993" i="25" s="1"/>
  <c r="L737" i="25"/>
  <c r="N737" i="25" s="1"/>
  <c r="L546" i="25"/>
  <c r="N546" i="25" s="1"/>
  <c r="L610" i="25"/>
  <c r="N610" i="25" s="1"/>
  <c r="L578" i="25"/>
  <c r="N578" i="25" s="1"/>
  <c r="L808" i="25"/>
  <c r="N808" i="25" s="1"/>
  <c r="L385" i="25"/>
  <c r="N385" i="25" s="1"/>
  <c r="L641" i="25"/>
  <c r="N641" i="25" s="1"/>
  <c r="L897" i="25"/>
  <c r="N897" i="25" s="1"/>
  <c r="L674" i="25"/>
  <c r="N674" i="25" s="1"/>
  <c r="L280" i="25"/>
  <c r="N280" i="25" s="1"/>
  <c r="L493" i="25"/>
  <c r="N493" i="25" s="1"/>
  <c r="L399" i="25"/>
  <c r="N399" i="25" s="1"/>
  <c r="L607" i="25"/>
  <c r="N607" i="25" s="1"/>
  <c r="L799" i="25"/>
  <c r="N799" i="25" s="1"/>
  <c r="L392" i="25"/>
  <c r="N392" i="25" s="1"/>
  <c r="L584" i="25"/>
  <c r="N584" i="25" s="1"/>
  <c r="L840" i="25"/>
  <c r="N840" i="25" s="1"/>
  <c r="L417" i="25"/>
  <c r="N417" i="25" s="1"/>
  <c r="L673" i="25"/>
  <c r="N673" i="25" s="1"/>
  <c r="L929" i="25"/>
  <c r="N929" i="25" s="1"/>
  <c r="L738" i="25"/>
  <c r="N738" i="25" s="1"/>
  <c r="L706" i="25"/>
  <c r="N706" i="25" s="1"/>
  <c r="L770" i="25"/>
  <c r="N770" i="25" s="1"/>
  <c r="L802" i="25"/>
  <c r="N802" i="25" s="1"/>
  <c r="L834" i="25"/>
  <c r="N834" i="25" s="1"/>
  <c r="L866" i="25"/>
  <c r="N866" i="25" s="1"/>
  <c r="L930" i="25"/>
  <c r="N930" i="25" s="1"/>
  <c r="L962" i="25"/>
  <c r="N962" i="25" s="1"/>
  <c r="L515" i="25"/>
  <c r="N515" i="25" s="1"/>
  <c r="L643" i="25"/>
  <c r="N643" i="25" s="1"/>
  <c r="L994" i="25"/>
  <c r="N994" i="25" s="1"/>
  <c r="L483" i="25"/>
  <c r="N483" i="25" s="1"/>
  <c r="L419" i="25"/>
  <c r="N419" i="25" s="1"/>
  <c r="L451" i="25"/>
  <c r="N451" i="25" s="1"/>
  <c r="L579" i="25"/>
  <c r="N579" i="25" s="1"/>
  <c r="L611" i="25"/>
  <c r="N611" i="25" s="1"/>
  <c r="L675" i="25"/>
  <c r="N675" i="25" s="1"/>
  <c r="L707" i="25"/>
  <c r="N707" i="25" s="1"/>
  <c r="L739" i="25"/>
  <c r="N739" i="25" s="1"/>
  <c r="L771" i="25"/>
  <c r="N771" i="25" s="1"/>
  <c r="L835" i="25"/>
  <c r="N835" i="25" s="1"/>
  <c r="L867" i="25"/>
  <c r="N867" i="25" s="1"/>
  <c r="L899" i="25"/>
  <c r="N899" i="25" s="1"/>
  <c r="L963" i="25"/>
  <c r="N963" i="25" s="1"/>
  <c r="L979" i="25"/>
  <c r="N979" i="25" s="1"/>
  <c r="L388" i="25"/>
  <c r="N388" i="25" s="1"/>
  <c r="L404" i="25"/>
  <c r="N404" i="25" s="1"/>
  <c r="L642" i="25"/>
  <c r="N642" i="25" s="1"/>
  <c r="L898" i="25"/>
  <c r="N898" i="25" s="1"/>
  <c r="L547" i="25"/>
  <c r="N547" i="25" s="1"/>
  <c r="L803" i="25"/>
  <c r="N803" i="25" s="1"/>
  <c r="L468" i="25"/>
  <c r="N468" i="25" s="1"/>
  <c r="L540" i="25"/>
  <c r="N540" i="25" s="1"/>
  <c r="L476" i="25"/>
  <c r="N476" i="25" s="1"/>
  <c r="L532" i="25"/>
  <c r="N532" i="25" s="1"/>
  <c r="L664" i="25"/>
  <c r="N664" i="25" s="1"/>
  <c r="L792" i="25"/>
  <c r="N792" i="25" s="1"/>
  <c r="L920" i="25"/>
  <c r="N920" i="25" s="1"/>
  <c r="L369" i="25"/>
  <c r="N369" i="25" s="1"/>
  <c r="L497" i="25"/>
  <c r="N497" i="25" s="1"/>
  <c r="L625" i="25"/>
  <c r="N625" i="25" s="1"/>
  <c r="L753" i="25"/>
  <c r="N753" i="25" s="1"/>
  <c r="L881" i="25"/>
  <c r="N881" i="25" s="1"/>
  <c r="L498" i="25"/>
  <c r="N498" i="25" s="1"/>
  <c r="L626" i="25"/>
  <c r="N626" i="25" s="1"/>
  <c r="L754" i="25"/>
  <c r="N754" i="25" s="1"/>
  <c r="L882" i="25"/>
  <c r="N882" i="25" s="1"/>
  <c r="L403" i="25"/>
  <c r="N403" i="25" s="1"/>
  <c r="L531" i="25"/>
  <c r="N531" i="25" s="1"/>
  <c r="L659" i="25"/>
  <c r="N659" i="25" s="1"/>
  <c r="L787" i="25"/>
  <c r="N787" i="25" s="1"/>
  <c r="L915" i="25"/>
  <c r="N915" i="25" s="1"/>
  <c r="L412" i="25"/>
  <c r="N412" i="25" s="1"/>
  <c r="L596" i="25"/>
  <c r="N596" i="25" s="1"/>
  <c r="L407" i="25"/>
  <c r="N407" i="25" s="1"/>
  <c r="L535" i="25"/>
  <c r="N535" i="25" s="1"/>
  <c r="L663" i="25"/>
  <c r="N663" i="25" s="1"/>
  <c r="L791" i="25"/>
  <c r="N791" i="25" s="1"/>
  <c r="L919" i="25"/>
  <c r="N919" i="25" s="1"/>
  <c r="L416" i="25"/>
  <c r="N416" i="25" s="1"/>
  <c r="L544" i="25"/>
  <c r="N544" i="25" s="1"/>
  <c r="L672" i="25"/>
  <c r="N672" i="25" s="1"/>
  <c r="L800" i="25"/>
  <c r="N800" i="25" s="1"/>
  <c r="L928" i="25"/>
  <c r="N928" i="25" s="1"/>
  <c r="L377" i="25"/>
  <c r="N377" i="25" s="1"/>
  <c r="L505" i="25"/>
  <c r="N505" i="25" s="1"/>
  <c r="L633" i="25"/>
  <c r="N633" i="25" s="1"/>
  <c r="L761" i="25"/>
  <c r="N761" i="25" s="1"/>
  <c r="L889" i="25"/>
  <c r="N889" i="25" s="1"/>
  <c r="L506" i="25"/>
  <c r="N506" i="25" s="1"/>
  <c r="L634" i="25"/>
  <c r="N634" i="25" s="1"/>
  <c r="L762" i="25"/>
  <c r="N762" i="25" s="1"/>
  <c r="L890" i="25"/>
  <c r="N890" i="25" s="1"/>
  <c r="L411" i="25"/>
  <c r="N411" i="25" s="1"/>
  <c r="L539" i="25"/>
  <c r="N539" i="25" s="1"/>
  <c r="L667" i="25"/>
  <c r="N667" i="25" s="1"/>
  <c r="L795" i="25"/>
  <c r="N795" i="25" s="1"/>
  <c r="L923" i="25"/>
  <c r="N923" i="25" s="1"/>
  <c r="L452" i="25"/>
  <c r="N452" i="25" s="1"/>
  <c r="L644" i="25"/>
  <c r="N644" i="25" s="1"/>
  <c r="L660" i="25"/>
  <c r="N660" i="25" s="1"/>
  <c r="L668" i="25"/>
  <c r="N668" i="25" s="1"/>
  <c r="L463" i="25"/>
  <c r="N463" i="25" s="1"/>
  <c r="L591" i="25"/>
  <c r="N591" i="25" s="1"/>
  <c r="L719" i="25"/>
  <c r="N719" i="25" s="1"/>
  <c r="L847" i="25"/>
  <c r="N847" i="25" s="1"/>
  <c r="L975" i="25"/>
  <c r="N975" i="25" s="1"/>
  <c r="L472" i="25"/>
  <c r="N472" i="25" s="1"/>
  <c r="L600" i="25"/>
  <c r="N600" i="25" s="1"/>
  <c r="L728" i="25"/>
  <c r="N728" i="25" s="1"/>
  <c r="L856" i="25"/>
  <c r="N856" i="25" s="1"/>
  <c r="L984" i="25"/>
  <c r="N984" i="25" s="1"/>
  <c r="L433" i="25"/>
  <c r="N433" i="25" s="1"/>
  <c r="L561" i="25"/>
  <c r="N561" i="25" s="1"/>
  <c r="L689" i="25"/>
  <c r="N689" i="25" s="1"/>
  <c r="L817" i="25"/>
  <c r="N817" i="25" s="1"/>
  <c r="L945" i="25"/>
  <c r="N945" i="25" s="1"/>
  <c r="L562" i="25"/>
  <c r="N562" i="25" s="1"/>
  <c r="L690" i="25"/>
  <c r="N690" i="25" s="1"/>
  <c r="L818" i="25"/>
  <c r="N818" i="25" s="1"/>
  <c r="L946" i="25"/>
  <c r="N946" i="25" s="1"/>
  <c r="L467" i="25"/>
  <c r="N467" i="25" s="1"/>
  <c r="L595" i="25"/>
  <c r="N595" i="25" s="1"/>
  <c r="L723" i="25"/>
  <c r="N723" i="25" s="1"/>
  <c r="L851" i="25"/>
  <c r="N851" i="25" s="1"/>
  <c r="L987" i="25"/>
  <c r="N987" i="25" s="1"/>
  <c r="L484" i="25"/>
  <c r="N484" i="25" s="1"/>
  <c r="L708" i="25"/>
  <c r="N708" i="25" s="1"/>
  <c r="L343" i="25"/>
  <c r="N343" i="25" s="1"/>
  <c r="L471" i="25"/>
  <c r="N471" i="25" s="1"/>
  <c r="L599" i="25"/>
  <c r="N599" i="25" s="1"/>
  <c r="L727" i="25"/>
  <c r="N727" i="25" s="1"/>
  <c r="L855" i="25"/>
  <c r="N855" i="25" s="1"/>
  <c r="L983" i="25"/>
  <c r="N983" i="25" s="1"/>
  <c r="L480" i="25"/>
  <c r="N480" i="25" s="1"/>
  <c r="L608" i="25"/>
  <c r="N608" i="25" s="1"/>
  <c r="L736" i="25"/>
  <c r="N736" i="25" s="1"/>
  <c r="L864" i="25"/>
  <c r="N864" i="25" s="1"/>
  <c r="L992" i="25"/>
  <c r="N992" i="25" s="1"/>
  <c r="L441" i="25"/>
  <c r="N441" i="25" s="1"/>
  <c r="L569" i="25"/>
  <c r="N569" i="25" s="1"/>
  <c r="L697" i="25"/>
  <c r="N697" i="25" s="1"/>
  <c r="L825" i="25"/>
  <c r="N825" i="25" s="1"/>
  <c r="L953" i="25"/>
  <c r="N953" i="25" s="1"/>
  <c r="L570" i="25"/>
  <c r="N570" i="25" s="1"/>
  <c r="L698" i="25"/>
  <c r="N698" i="25" s="1"/>
  <c r="L826" i="25"/>
  <c r="N826" i="25" s="1"/>
  <c r="L954" i="25"/>
  <c r="N954" i="25" s="1"/>
  <c r="L475" i="25"/>
  <c r="N475" i="25" s="1"/>
  <c r="L603" i="25"/>
  <c r="N603" i="25" s="1"/>
  <c r="L731" i="25"/>
  <c r="N731" i="25" s="1"/>
  <c r="L859" i="25"/>
  <c r="N859" i="25" s="1"/>
  <c r="L995" i="25"/>
  <c r="N995" i="25" s="1"/>
  <c r="L516" i="25"/>
  <c r="N516" i="25" s="1"/>
  <c r="L724" i="25"/>
  <c r="N724" i="25" s="1"/>
  <c r="L772" i="25"/>
  <c r="N772" i="25" s="1"/>
  <c r="L580" i="25"/>
  <c r="N580" i="25" s="1"/>
  <c r="L732" i="25"/>
  <c r="N732" i="25" s="1"/>
  <c r="L604" i="25"/>
  <c r="N604" i="25" s="1"/>
  <c r="L796" i="25"/>
  <c r="N796" i="25" s="1"/>
  <c r="L612" i="25"/>
  <c r="N612" i="25" s="1"/>
  <c r="L788" i="25"/>
  <c r="N788" i="25" s="1"/>
  <c r="L804" i="25"/>
  <c r="N804" i="25" s="1"/>
  <c r="L6" i="25"/>
  <c r="N6" i="25" s="1"/>
  <c r="L931" i="25"/>
  <c r="N931" i="25" s="1"/>
  <c r="L420" i="25"/>
  <c r="N420" i="25" s="1"/>
  <c r="L548" i="25"/>
  <c r="N548" i="25" s="1"/>
  <c r="L676" i="25"/>
  <c r="N676" i="25" s="1"/>
  <c r="L836" i="25"/>
  <c r="N836" i="25" s="1"/>
  <c r="L860" i="25"/>
  <c r="N860" i="25" s="1"/>
  <c r="L900" i="25"/>
  <c r="N900" i="25" s="1"/>
  <c r="L916" i="25"/>
  <c r="N916" i="25" s="1"/>
  <c r="L924" i="25"/>
  <c r="N924" i="25" s="1"/>
  <c r="L932" i="25"/>
  <c r="N932" i="25" s="1"/>
  <c r="L964" i="25"/>
  <c r="N964" i="25" s="1"/>
  <c r="L517" i="25"/>
  <c r="N517" i="25" s="1"/>
  <c r="L996" i="25"/>
  <c r="N996" i="25" s="1"/>
  <c r="L740" i="25"/>
  <c r="N740" i="25" s="1"/>
  <c r="L868" i="25"/>
  <c r="N868" i="25" s="1"/>
  <c r="L533" i="25"/>
  <c r="N533" i="25" s="1"/>
  <c r="L980" i="25"/>
  <c r="N980" i="25" s="1"/>
  <c r="L988" i="25"/>
  <c r="N988" i="25" s="1"/>
  <c r="L541" i="25"/>
  <c r="N541" i="25" s="1"/>
  <c r="L581" i="25"/>
  <c r="N581" i="25" s="1"/>
  <c r="L549" i="25"/>
  <c r="N549" i="25" s="1"/>
  <c r="L597" i="25"/>
  <c r="N597" i="25" s="1"/>
  <c r="L605" i="25"/>
  <c r="N605" i="25" s="1"/>
  <c r="L613" i="25"/>
  <c r="N613" i="25" s="1"/>
  <c r="L645" i="25"/>
  <c r="N645" i="25" s="1"/>
  <c r="L661" i="25"/>
  <c r="N661" i="25" s="1"/>
  <c r="L669" i="25"/>
  <c r="N669" i="25" s="1"/>
  <c r="L677" i="25"/>
  <c r="N677" i="25" s="1"/>
  <c r="L709" i="25"/>
  <c r="N709" i="25" s="1"/>
  <c r="L725" i="25"/>
  <c r="N725" i="25" s="1"/>
  <c r="L733" i="25"/>
  <c r="N733" i="25" s="1"/>
  <c r="L741" i="25"/>
  <c r="N741" i="25" s="1"/>
  <c r="L773" i="25"/>
  <c r="N773" i="25" s="1"/>
  <c r="L789" i="25"/>
  <c r="N789" i="25" s="1"/>
  <c r="L821" i="25"/>
  <c r="N821" i="25" s="1"/>
  <c r="L885" i="25"/>
  <c r="N885" i="25" s="1"/>
  <c r="L829" i="25"/>
  <c r="N829" i="25" s="1"/>
  <c r="L598" i="25"/>
  <c r="N598" i="25" s="1"/>
  <c r="L297" i="25"/>
  <c r="N297" i="25" s="1"/>
  <c r="L202" i="25"/>
  <c r="N202" i="25" s="1"/>
  <c r="L35" i="25"/>
  <c r="N35" i="25" s="1"/>
  <c r="L118" i="25"/>
  <c r="N118" i="25" s="1"/>
  <c r="L63" i="25"/>
  <c r="N63" i="25" s="1"/>
  <c r="L127" i="25"/>
  <c r="N127" i="25" s="1"/>
  <c r="L191" i="25"/>
  <c r="N191" i="25" s="1"/>
  <c r="L255" i="25"/>
  <c r="N255" i="25" s="1"/>
  <c r="L319" i="25"/>
  <c r="N319" i="25" s="1"/>
  <c r="L426" i="25"/>
  <c r="N426" i="25" s="1"/>
  <c r="L798" i="25"/>
  <c r="N798" i="25" s="1"/>
  <c r="L26" i="25"/>
  <c r="N26" i="25" s="1"/>
  <c r="L59" i="25"/>
  <c r="N59" i="25" s="1"/>
  <c r="L64" i="25"/>
  <c r="N64" i="25" s="1"/>
  <c r="L128" i="25"/>
  <c r="N128" i="25" s="1"/>
  <c r="L192" i="25"/>
  <c r="N192" i="25" s="1"/>
  <c r="L256" i="25"/>
  <c r="N256" i="25" s="1"/>
  <c r="L320" i="25"/>
  <c r="N320" i="25" s="1"/>
  <c r="L429" i="25"/>
  <c r="N429" i="25" s="1"/>
  <c r="L806" i="25"/>
  <c r="N806" i="25" s="1"/>
  <c r="L359" i="25"/>
  <c r="N359" i="25" s="1"/>
  <c r="L423" i="25"/>
  <c r="N423" i="25" s="1"/>
  <c r="L487" i="25"/>
  <c r="N487" i="25" s="1"/>
  <c r="L551" i="25"/>
  <c r="N551" i="25" s="1"/>
  <c r="L615" i="25"/>
  <c r="N615" i="25" s="1"/>
  <c r="L679" i="25"/>
  <c r="N679" i="25" s="1"/>
  <c r="L743" i="25"/>
  <c r="N743" i="25" s="1"/>
  <c r="L807" i="25"/>
  <c r="N807" i="25" s="1"/>
  <c r="L871" i="25"/>
  <c r="N871" i="25" s="1"/>
  <c r="L935" i="25"/>
  <c r="N935" i="25" s="1"/>
  <c r="L999" i="25"/>
  <c r="N999" i="25" s="1"/>
  <c r="L432" i="25"/>
  <c r="N432" i="25" s="1"/>
  <c r="L496" i="25"/>
  <c r="N496" i="25" s="1"/>
  <c r="L560" i="25"/>
  <c r="N560" i="25" s="1"/>
  <c r="L624" i="25"/>
  <c r="N624" i="25" s="1"/>
  <c r="L688" i="25"/>
  <c r="N688" i="25" s="1"/>
  <c r="L752" i="25"/>
  <c r="N752" i="25" s="1"/>
  <c r="L816" i="25"/>
  <c r="N816" i="25" s="1"/>
  <c r="L880" i="25"/>
  <c r="N880" i="25" s="1"/>
  <c r="L944" i="25"/>
  <c r="N944" i="25" s="1"/>
  <c r="L329" i="25"/>
  <c r="N329" i="25" s="1"/>
  <c r="L393" i="25"/>
  <c r="N393" i="25" s="1"/>
  <c r="L457" i="25"/>
  <c r="N457" i="25" s="1"/>
  <c r="L521" i="25"/>
  <c r="N521" i="25" s="1"/>
  <c r="L585" i="25"/>
  <c r="N585" i="25" s="1"/>
  <c r="L649" i="25"/>
  <c r="N649" i="25" s="1"/>
  <c r="L713" i="25"/>
  <c r="N713" i="25" s="1"/>
  <c r="L777" i="25"/>
  <c r="N777" i="25" s="1"/>
  <c r="L841" i="25"/>
  <c r="N841" i="25" s="1"/>
  <c r="L905" i="25"/>
  <c r="N905" i="25" s="1"/>
  <c r="L969" i="25"/>
  <c r="N969" i="25" s="1"/>
  <c r="L522" i="25"/>
  <c r="N522" i="25" s="1"/>
  <c r="L586" i="25"/>
  <c r="N586" i="25" s="1"/>
  <c r="L650" i="25"/>
  <c r="N650" i="25" s="1"/>
  <c r="L714" i="25"/>
  <c r="N714" i="25" s="1"/>
  <c r="L778" i="25"/>
  <c r="N778" i="25" s="1"/>
  <c r="L842" i="25"/>
  <c r="N842" i="25" s="1"/>
  <c r="L906" i="25"/>
  <c r="N906" i="25" s="1"/>
  <c r="L970" i="25"/>
  <c r="N970" i="25" s="1"/>
  <c r="L427" i="25"/>
  <c r="N427" i="25" s="1"/>
  <c r="L491" i="25"/>
  <c r="N491" i="25" s="1"/>
  <c r="L555" i="25"/>
  <c r="N555" i="25" s="1"/>
  <c r="L619" i="25"/>
  <c r="N619" i="25" s="1"/>
  <c r="L683" i="25"/>
  <c r="N683" i="25" s="1"/>
  <c r="L747" i="25"/>
  <c r="N747" i="25" s="1"/>
  <c r="L811" i="25"/>
  <c r="N811" i="25" s="1"/>
  <c r="L875" i="25"/>
  <c r="N875" i="25" s="1"/>
  <c r="L939" i="25"/>
  <c r="N939" i="25" s="1"/>
  <c r="L1003" i="25"/>
  <c r="N1003" i="25" s="1"/>
  <c r="L428" i="25"/>
  <c r="N428" i="25" s="1"/>
  <c r="L492" i="25"/>
  <c r="N492" i="25" s="1"/>
  <c r="L556" i="25"/>
  <c r="N556" i="25" s="1"/>
  <c r="L620" i="25"/>
  <c r="N620" i="25" s="1"/>
  <c r="L684" i="25"/>
  <c r="N684" i="25" s="1"/>
  <c r="L748" i="25"/>
  <c r="N748" i="25" s="1"/>
  <c r="L812" i="25"/>
  <c r="N812" i="25" s="1"/>
  <c r="L876" i="25"/>
  <c r="N876" i="25" s="1"/>
  <c r="L940" i="25"/>
  <c r="N940" i="25" s="1"/>
  <c r="L1004" i="25"/>
  <c r="N1004" i="25" s="1"/>
  <c r="L557" i="25"/>
  <c r="N557" i="25" s="1"/>
  <c r="L621" i="25"/>
  <c r="N621" i="25" s="1"/>
  <c r="L685" i="25"/>
  <c r="N685" i="25" s="1"/>
  <c r="L749" i="25"/>
  <c r="N749" i="25" s="1"/>
  <c r="L837" i="25"/>
  <c r="N837" i="25" s="1"/>
  <c r="L662" i="25"/>
  <c r="N662" i="25" s="1"/>
  <c r="L352" i="25"/>
  <c r="N352" i="25" s="1"/>
  <c r="L234" i="25"/>
  <c r="N234" i="25" s="1"/>
  <c r="L14" i="25"/>
  <c r="N14" i="25" s="1"/>
  <c r="L7" i="25"/>
  <c r="N7" i="25" s="1"/>
  <c r="L71" i="25"/>
  <c r="N71" i="25" s="1"/>
  <c r="L135" i="25"/>
  <c r="N135" i="25" s="1"/>
  <c r="L199" i="25"/>
  <c r="N199" i="25" s="1"/>
  <c r="L263" i="25"/>
  <c r="N263" i="25" s="1"/>
  <c r="L328" i="25"/>
  <c r="N328" i="25" s="1"/>
  <c r="L446" i="25"/>
  <c r="N446" i="25" s="1"/>
  <c r="L862" i="25"/>
  <c r="N862" i="25" s="1"/>
  <c r="L82" i="25"/>
  <c r="N82" i="25" s="1"/>
  <c r="L8" i="25"/>
  <c r="N8" i="25" s="1"/>
  <c r="L72" i="25"/>
  <c r="N72" i="25" s="1"/>
  <c r="L136" i="25"/>
  <c r="N136" i="25" s="1"/>
  <c r="L200" i="25"/>
  <c r="N200" i="25" s="1"/>
  <c r="L264" i="25"/>
  <c r="N264" i="25" s="1"/>
  <c r="L330" i="25"/>
  <c r="N330" i="25" s="1"/>
  <c r="L450" i="25"/>
  <c r="N450" i="25" s="1"/>
  <c r="L870" i="25"/>
  <c r="N870" i="25" s="1"/>
  <c r="L367" i="25"/>
  <c r="N367" i="25" s="1"/>
  <c r="L431" i="25"/>
  <c r="N431" i="25" s="1"/>
  <c r="L495" i="25"/>
  <c r="N495" i="25" s="1"/>
  <c r="L559" i="25"/>
  <c r="N559" i="25" s="1"/>
  <c r="L623" i="25"/>
  <c r="N623" i="25" s="1"/>
  <c r="L687" i="25"/>
  <c r="N687" i="25" s="1"/>
  <c r="L751" i="25"/>
  <c r="N751" i="25" s="1"/>
  <c r="L815" i="25"/>
  <c r="N815" i="25" s="1"/>
  <c r="L879" i="25"/>
  <c r="N879" i="25" s="1"/>
  <c r="L943" i="25"/>
  <c r="N943" i="25" s="1"/>
  <c r="L376" i="25"/>
  <c r="N376" i="25" s="1"/>
  <c r="L440" i="25"/>
  <c r="N440" i="25" s="1"/>
  <c r="L504" i="25"/>
  <c r="N504" i="25" s="1"/>
  <c r="L568" i="25"/>
  <c r="N568" i="25" s="1"/>
  <c r="L632" i="25"/>
  <c r="N632" i="25" s="1"/>
  <c r="L696" i="25"/>
  <c r="N696" i="25" s="1"/>
  <c r="L760" i="25"/>
  <c r="N760" i="25" s="1"/>
  <c r="L824" i="25"/>
  <c r="N824" i="25" s="1"/>
  <c r="L888" i="25"/>
  <c r="N888" i="25" s="1"/>
  <c r="L952" i="25"/>
  <c r="N952" i="25" s="1"/>
  <c r="L337" i="25"/>
  <c r="N337" i="25" s="1"/>
  <c r="L401" i="25"/>
  <c r="N401" i="25" s="1"/>
  <c r="L465" i="25"/>
  <c r="N465" i="25" s="1"/>
  <c r="L529" i="25"/>
  <c r="N529" i="25" s="1"/>
  <c r="L593" i="25"/>
  <c r="N593" i="25" s="1"/>
  <c r="L657" i="25"/>
  <c r="N657" i="25" s="1"/>
  <c r="L721" i="25"/>
  <c r="N721" i="25" s="1"/>
  <c r="L785" i="25"/>
  <c r="N785" i="25" s="1"/>
  <c r="L849" i="25"/>
  <c r="N849" i="25" s="1"/>
  <c r="L913" i="25"/>
  <c r="N913" i="25" s="1"/>
  <c r="L977" i="25"/>
  <c r="N977" i="25" s="1"/>
  <c r="L530" i="25"/>
  <c r="N530" i="25" s="1"/>
  <c r="L594" i="25"/>
  <c r="N594" i="25" s="1"/>
  <c r="L658" i="25"/>
  <c r="N658" i="25" s="1"/>
  <c r="L722" i="25"/>
  <c r="N722" i="25" s="1"/>
  <c r="L786" i="25"/>
  <c r="N786" i="25" s="1"/>
  <c r="L850" i="25"/>
  <c r="N850" i="25" s="1"/>
  <c r="L914" i="25"/>
  <c r="N914" i="25" s="1"/>
  <c r="L978" i="25"/>
  <c r="N978" i="25" s="1"/>
  <c r="L435" i="25"/>
  <c r="N435" i="25" s="1"/>
  <c r="L499" i="25"/>
  <c r="N499" i="25" s="1"/>
  <c r="L563" i="25"/>
  <c r="N563" i="25" s="1"/>
  <c r="L627" i="25"/>
  <c r="N627" i="25" s="1"/>
  <c r="L691" i="25"/>
  <c r="N691" i="25" s="1"/>
  <c r="L755" i="25"/>
  <c r="N755" i="25" s="1"/>
  <c r="L819" i="25"/>
  <c r="N819" i="25" s="1"/>
  <c r="L883" i="25"/>
  <c r="N883" i="25" s="1"/>
  <c r="L947" i="25"/>
  <c r="N947" i="25" s="1"/>
  <c r="L372" i="25"/>
  <c r="N372" i="25" s="1"/>
  <c r="L436" i="25"/>
  <c r="N436" i="25" s="1"/>
  <c r="L500" i="25"/>
  <c r="N500" i="25" s="1"/>
  <c r="L564" i="25"/>
  <c r="N564" i="25" s="1"/>
  <c r="L628" i="25"/>
  <c r="N628" i="25" s="1"/>
  <c r="L692" i="25"/>
  <c r="N692" i="25" s="1"/>
  <c r="L756" i="25"/>
  <c r="N756" i="25" s="1"/>
  <c r="L820" i="25"/>
  <c r="N820" i="25" s="1"/>
  <c r="L884" i="25"/>
  <c r="N884" i="25" s="1"/>
  <c r="L948" i="25"/>
  <c r="N948" i="25" s="1"/>
  <c r="L501" i="25"/>
  <c r="N501" i="25" s="1"/>
  <c r="L565" i="25"/>
  <c r="N565" i="25" s="1"/>
  <c r="L629" i="25"/>
  <c r="N629" i="25" s="1"/>
  <c r="L693" i="25"/>
  <c r="N693" i="25" s="1"/>
  <c r="L757" i="25"/>
  <c r="N757" i="25" s="1"/>
  <c r="L845" i="25"/>
  <c r="N845" i="25" s="1"/>
  <c r="L15" i="25"/>
  <c r="N15" i="25" s="1"/>
  <c r="L79" i="25"/>
  <c r="N79" i="25" s="1"/>
  <c r="L143" i="25"/>
  <c r="N143" i="25" s="1"/>
  <c r="L207" i="25"/>
  <c r="N207" i="25" s="1"/>
  <c r="L271" i="25"/>
  <c r="N271" i="25" s="1"/>
  <c r="L339" i="25"/>
  <c r="N339" i="25" s="1"/>
  <c r="L469" i="25"/>
  <c r="N469" i="25" s="1"/>
  <c r="L926" i="25"/>
  <c r="N926" i="25" s="1"/>
  <c r="L138" i="25"/>
  <c r="N138" i="25" s="1"/>
  <c r="L16" i="25"/>
  <c r="N16" i="25" s="1"/>
  <c r="L80" i="25"/>
  <c r="N80" i="25" s="1"/>
  <c r="L144" i="25"/>
  <c r="N144" i="25" s="1"/>
  <c r="L208" i="25"/>
  <c r="N208" i="25" s="1"/>
  <c r="L272" i="25"/>
  <c r="N272" i="25" s="1"/>
  <c r="L340" i="25"/>
  <c r="N340" i="25" s="1"/>
  <c r="L470" i="25"/>
  <c r="N470" i="25" s="1"/>
  <c r="L934" i="25"/>
  <c r="N934" i="25" s="1"/>
  <c r="L375" i="25"/>
  <c r="N375" i="25" s="1"/>
  <c r="L439" i="25"/>
  <c r="N439" i="25" s="1"/>
  <c r="L503" i="25"/>
  <c r="N503" i="25" s="1"/>
  <c r="L567" i="25"/>
  <c r="N567" i="25" s="1"/>
  <c r="L631" i="25"/>
  <c r="N631" i="25" s="1"/>
  <c r="L695" i="25"/>
  <c r="N695" i="25" s="1"/>
  <c r="L759" i="25"/>
  <c r="N759" i="25" s="1"/>
  <c r="L823" i="25"/>
  <c r="N823" i="25" s="1"/>
  <c r="L887" i="25"/>
  <c r="N887" i="25" s="1"/>
  <c r="L951" i="25"/>
  <c r="N951" i="25" s="1"/>
  <c r="L384" i="25"/>
  <c r="N384" i="25" s="1"/>
  <c r="L448" i="25"/>
  <c r="N448" i="25" s="1"/>
  <c r="L512" i="25"/>
  <c r="N512" i="25" s="1"/>
  <c r="L576" i="25"/>
  <c r="N576" i="25" s="1"/>
  <c r="L640" i="25"/>
  <c r="N640" i="25" s="1"/>
  <c r="L704" i="25"/>
  <c r="N704" i="25" s="1"/>
  <c r="L768" i="25"/>
  <c r="N768" i="25" s="1"/>
  <c r="L832" i="25"/>
  <c r="N832" i="25" s="1"/>
  <c r="L896" i="25"/>
  <c r="N896" i="25" s="1"/>
  <c r="L960" i="25"/>
  <c r="N960" i="25" s="1"/>
  <c r="L345" i="25"/>
  <c r="N345" i="25" s="1"/>
  <c r="L409" i="25"/>
  <c r="N409" i="25" s="1"/>
  <c r="L473" i="25"/>
  <c r="N473" i="25" s="1"/>
  <c r="L537" i="25"/>
  <c r="N537" i="25" s="1"/>
  <c r="L601" i="25"/>
  <c r="N601" i="25" s="1"/>
  <c r="L665" i="25"/>
  <c r="N665" i="25" s="1"/>
  <c r="L729" i="25"/>
  <c r="N729" i="25" s="1"/>
  <c r="L793" i="25"/>
  <c r="N793" i="25" s="1"/>
  <c r="L857" i="25"/>
  <c r="N857" i="25" s="1"/>
  <c r="L921" i="25"/>
  <c r="N921" i="25" s="1"/>
  <c r="L985" i="25"/>
  <c r="N985" i="25" s="1"/>
  <c r="L538" i="25"/>
  <c r="N538" i="25" s="1"/>
  <c r="L602" i="25"/>
  <c r="N602" i="25" s="1"/>
  <c r="L666" i="25"/>
  <c r="N666" i="25" s="1"/>
  <c r="L730" i="25"/>
  <c r="N730" i="25" s="1"/>
  <c r="L794" i="25"/>
  <c r="N794" i="25" s="1"/>
  <c r="L858" i="25"/>
  <c r="N858" i="25" s="1"/>
  <c r="L922" i="25"/>
  <c r="N922" i="25" s="1"/>
  <c r="L986" i="25"/>
  <c r="N986" i="25" s="1"/>
  <c r="L443" i="25"/>
  <c r="N443" i="25" s="1"/>
  <c r="L507" i="25"/>
  <c r="N507" i="25" s="1"/>
  <c r="L571" i="25"/>
  <c r="N571" i="25" s="1"/>
  <c r="L635" i="25"/>
  <c r="N635" i="25" s="1"/>
  <c r="L699" i="25"/>
  <c r="N699" i="25" s="1"/>
  <c r="L763" i="25"/>
  <c r="N763" i="25" s="1"/>
  <c r="L827" i="25"/>
  <c r="N827" i="25" s="1"/>
  <c r="L891" i="25"/>
  <c r="N891" i="25" s="1"/>
  <c r="L955" i="25"/>
  <c r="N955" i="25" s="1"/>
  <c r="L380" i="25"/>
  <c r="N380" i="25" s="1"/>
  <c r="L444" i="25"/>
  <c r="N444" i="25" s="1"/>
  <c r="L508" i="25"/>
  <c r="N508" i="25" s="1"/>
  <c r="L572" i="25"/>
  <c r="N572" i="25" s="1"/>
  <c r="L636" i="25"/>
  <c r="N636" i="25" s="1"/>
  <c r="L700" i="25"/>
  <c r="N700" i="25" s="1"/>
  <c r="L764" i="25"/>
  <c r="N764" i="25" s="1"/>
  <c r="L828" i="25"/>
  <c r="N828" i="25" s="1"/>
  <c r="L892" i="25"/>
  <c r="N892" i="25" s="1"/>
  <c r="L956" i="25"/>
  <c r="N956" i="25" s="1"/>
  <c r="L509" i="25"/>
  <c r="N509" i="25" s="1"/>
  <c r="L573" i="25"/>
  <c r="N573" i="25" s="1"/>
  <c r="L637" i="25"/>
  <c r="N637" i="25" s="1"/>
  <c r="L701" i="25"/>
  <c r="N701" i="25" s="1"/>
  <c r="L765" i="25"/>
  <c r="N765" i="25" s="1"/>
  <c r="L853" i="25"/>
  <c r="N853" i="25" s="1"/>
  <c r="L854" i="25"/>
  <c r="N854" i="25" s="1"/>
  <c r="L10" i="25"/>
  <c r="N10" i="25" s="1"/>
  <c r="L342" i="25"/>
  <c r="N342" i="25" s="1"/>
  <c r="L54" i="25"/>
  <c r="N54" i="25" s="1"/>
  <c r="L31" i="25"/>
  <c r="N31" i="25" s="1"/>
  <c r="L95" i="25"/>
  <c r="N95" i="25" s="1"/>
  <c r="L159" i="25"/>
  <c r="N159" i="25" s="1"/>
  <c r="L223" i="25"/>
  <c r="N223" i="25" s="1"/>
  <c r="L287" i="25"/>
  <c r="N287" i="25" s="1"/>
  <c r="L360" i="25"/>
  <c r="N360" i="25" s="1"/>
  <c r="L542" i="25"/>
  <c r="N542" i="25" s="1"/>
  <c r="L217" i="25"/>
  <c r="N217" i="25" s="1"/>
  <c r="L250" i="25"/>
  <c r="N250" i="25" s="1"/>
  <c r="L32" i="25"/>
  <c r="N32" i="25" s="1"/>
  <c r="L96" i="25"/>
  <c r="N96" i="25" s="1"/>
  <c r="L160" i="25"/>
  <c r="N160" i="25" s="1"/>
  <c r="L224" i="25"/>
  <c r="N224" i="25" s="1"/>
  <c r="L288" i="25"/>
  <c r="N288" i="25" s="1"/>
  <c r="L362" i="25"/>
  <c r="N362" i="25" s="1"/>
  <c r="L550" i="25"/>
  <c r="N550" i="25" s="1"/>
  <c r="L327" i="25"/>
  <c r="N327" i="25" s="1"/>
  <c r="L391" i="25"/>
  <c r="N391" i="25" s="1"/>
  <c r="L455" i="25"/>
  <c r="N455" i="25" s="1"/>
  <c r="L519" i="25"/>
  <c r="N519" i="25" s="1"/>
  <c r="L583" i="25"/>
  <c r="N583" i="25" s="1"/>
  <c r="L647" i="25"/>
  <c r="N647" i="25" s="1"/>
  <c r="L711" i="25"/>
  <c r="N711" i="25" s="1"/>
  <c r="L775" i="25"/>
  <c r="N775" i="25" s="1"/>
  <c r="L839" i="25"/>
  <c r="N839" i="25" s="1"/>
  <c r="L903" i="25"/>
  <c r="N903" i="25" s="1"/>
  <c r="L967" i="25"/>
  <c r="N967" i="25" s="1"/>
  <c r="L400" i="25"/>
  <c r="N400" i="25" s="1"/>
  <c r="L464" i="25"/>
  <c r="N464" i="25" s="1"/>
  <c r="L528" i="25"/>
  <c r="N528" i="25" s="1"/>
  <c r="L592" i="25"/>
  <c r="N592" i="25" s="1"/>
  <c r="L656" i="25"/>
  <c r="N656" i="25" s="1"/>
  <c r="L720" i="25"/>
  <c r="N720" i="25" s="1"/>
  <c r="L784" i="25"/>
  <c r="N784" i="25" s="1"/>
  <c r="L848" i="25"/>
  <c r="N848" i="25" s="1"/>
  <c r="L912" i="25"/>
  <c r="N912" i="25" s="1"/>
  <c r="L976" i="25"/>
  <c r="N976" i="25" s="1"/>
  <c r="L361" i="25"/>
  <c r="N361" i="25" s="1"/>
  <c r="L425" i="25"/>
  <c r="N425" i="25" s="1"/>
  <c r="L489" i="25"/>
  <c r="N489" i="25" s="1"/>
  <c r="L553" i="25"/>
  <c r="N553" i="25" s="1"/>
  <c r="L617" i="25"/>
  <c r="N617" i="25" s="1"/>
  <c r="L681" i="25"/>
  <c r="N681" i="25" s="1"/>
  <c r="L745" i="25"/>
  <c r="N745" i="25" s="1"/>
  <c r="L809" i="25"/>
  <c r="N809" i="25" s="1"/>
  <c r="L873" i="25"/>
  <c r="N873" i="25" s="1"/>
  <c r="L937" i="25"/>
  <c r="N937" i="25" s="1"/>
  <c r="L1001" i="25"/>
  <c r="N1001" i="25" s="1"/>
  <c r="L554" i="25"/>
  <c r="N554" i="25" s="1"/>
  <c r="L618" i="25"/>
  <c r="N618" i="25" s="1"/>
  <c r="L682" i="25"/>
  <c r="N682" i="25" s="1"/>
  <c r="L746" i="25"/>
  <c r="N746" i="25" s="1"/>
  <c r="L810" i="25"/>
  <c r="N810" i="25" s="1"/>
  <c r="L874" i="25"/>
  <c r="N874" i="25" s="1"/>
  <c r="L938" i="25"/>
  <c r="N938" i="25" s="1"/>
  <c r="L1002" i="25"/>
  <c r="N1002" i="25" s="1"/>
  <c r="L459" i="25"/>
  <c r="N459" i="25" s="1"/>
  <c r="L523" i="25"/>
  <c r="N523" i="25" s="1"/>
  <c r="L587" i="25"/>
  <c r="N587" i="25" s="1"/>
  <c r="L651" i="25"/>
  <c r="N651" i="25" s="1"/>
  <c r="L715" i="25"/>
  <c r="N715" i="25" s="1"/>
  <c r="L779" i="25"/>
  <c r="N779" i="25" s="1"/>
  <c r="L843" i="25"/>
  <c r="N843" i="25" s="1"/>
  <c r="L907" i="25"/>
  <c r="N907" i="25" s="1"/>
  <c r="L971" i="25"/>
  <c r="N971" i="25" s="1"/>
  <c r="L396" i="25"/>
  <c r="N396" i="25" s="1"/>
  <c r="L460" i="25"/>
  <c r="N460" i="25" s="1"/>
  <c r="L524" i="25"/>
  <c r="N524" i="25" s="1"/>
  <c r="L588" i="25"/>
  <c r="N588" i="25" s="1"/>
  <c r="L652" i="25"/>
  <c r="N652" i="25" s="1"/>
  <c r="L716" i="25"/>
  <c r="N716" i="25" s="1"/>
  <c r="L780" i="25"/>
  <c r="N780" i="25" s="1"/>
  <c r="L844" i="25"/>
  <c r="N844" i="25" s="1"/>
  <c r="L908" i="25"/>
  <c r="N908" i="25" s="1"/>
  <c r="L972" i="25"/>
  <c r="N972" i="25" s="1"/>
  <c r="L525" i="25"/>
  <c r="N525" i="25" s="1"/>
  <c r="L589" i="25"/>
  <c r="N589" i="25" s="1"/>
  <c r="L653" i="25"/>
  <c r="N653" i="25" s="1"/>
  <c r="L717" i="25"/>
  <c r="N717" i="25" s="1"/>
  <c r="L781" i="25"/>
  <c r="N781" i="25" s="1"/>
  <c r="L893" i="25"/>
  <c r="N893" i="25" s="1"/>
  <c r="L909" i="25"/>
  <c r="N909" i="25" s="1"/>
  <c r="L901" i="25"/>
  <c r="N901" i="25" s="1"/>
  <c r="L949" i="25"/>
  <c r="N949" i="25" s="1"/>
  <c r="L917" i="25"/>
  <c r="N917" i="25" s="1"/>
  <c r="L957" i="25"/>
  <c r="N957" i="25" s="1"/>
  <c r="L965" i="25"/>
  <c r="N965" i="25" s="1"/>
  <c r="L973" i="25"/>
  <c r="N973" i="25" s="1"/>
  <c r="L981" i="25"/>
  <c r="N981" i="25" s="1"/>
  <c r="L797" i="25"/>
  <c r="N797" i="25" s="1"/>
  <c r="L861" i="25"/>
  <c r="N861" i="25" s="1"/>
  <c r="L925" i="25"/>
  <c r="N925" i="25" s="1"/>
  <c r="L989" i="25"/>
  <c r="N989" i="25" s="1"/>
  <c r="L805" i="25"/>
  <c r="N805" i="25" s="1"/>
  <c r="L869" i="25"/>
  <c r="N869" i="25" s="1"/>
  <c r="L933" i="25"/>
  <c r="N933" i="25" s="1"/>
  <c r="L997" i="25"/>
  <c r="N997" i="25" s="1"/>
  <c r="L813" i="25"/>
  <c r="N813" i="25" s="1"/>
  <c r="L877" i="25"/>
  <c r="N877" i="25" s="1"/>
  <c r="L941" i="25"/>
  <c r="N941" i="25" s="1"/>
  <c r="L1005" i="25"/>
  <c r="N1005" i="25" s="1"/>
  <c r="C2" i="22" l="1"/>
  <c r="C188" i="22"/>
  <c r="C280" i="22"/>
  <c r="C168" i="22"/>
  <c r="C365" i="22"/>
  <c r="C253" i="22"/>
  <c r="C358" i="22"/>
  <c r="C85" i="22"/>
  <c r="C162" i="22"/>
  <c r="C207" i="22"/>
  <c r="C306" i="22"/>
  <c r="C352" i="22"/>
  <c r="C372" i="22"/>
  <c r="C97" i="22"/>
  <c r="C293" i="22"/>
  <c r="C250" i="22"/>
  <c r="C245" i="22"/>
  <c r="C276" i="22"/>
  <c r="C204" i="22"/>
  <c r="C209" i="22"/>
  <c r="C78" i="22"/>
  <c r="C111" i="22"/>
  <c r="C312" i="22"/>
  <c r="C348" i="22"/>
  <c r="C275" i="22"/>
  <c r="C213" i="22"/>
  <c r="C158" i="22"/>
  <c r="C272" i="22"/>
  <c r="C203" i="22"/>
  <c r="C283" i="22"/>
  <c r="C3" i="22"/>
  <c r="C270" i="22"/>
  <c r="C195" i="22"/>
  <c r="C210" i="22"/>
  <c r="C95" i="22"/>
  <c r="C305" i="22"/>
  <c r="C105" i="22"/>
  <c r="C36" i="22"/>
  <c r="C349" i="22"/>
  <c r="C300" i="22"/>
  <c r="C224" i="22"/>
  <c r="C159" i="22"/>
  <c r="C374" i="22"/>
  <c r="C57" i="22"/>
  <c r="C52" i="22"/>
  <c r="C6" i="22"/>
  <c r="C139" i="22"/>
  <c r="C120" i="22"/>
  <c r="C323" i="22"/>
  <c r="C96" i="22"/>
  <c r="C116" i="22"/>
  <c r="C107" i="22"/>
  <c r="C322" i="22"/>
  <c r="C327" i="22"/>
  <c r="C121" i="22"/>
  <c r="C359" i="22"/>
  <c r="C194" i="22"/>
  <c r="C274" i="22"/>
  <c r="C171" i="22"/>
  <c r="C141" i="22"/>
  <c r="C308" i="22"/>
  <c r="C238" i="22"/>
  <c r="C252" i="22"/>
  <c r="C77" i="22"/>
  <c r="C286" i="22"/>
  <c r="C83" i="22"/>
  <c r="C163" i="22"/>
  <c r="C265" i="22"/>
  <c r="C65" i="22"/>
  <c r="C7" i="22"/>
  <c r="C17" i="22"/>
  <c r="C67" i="22"/>
  <c r="C5" i="22"/>
  <c r="C176" i="22"/>
  <c r="C89" i="22"/>
  <c r="C261" i="22"/>
  <c r="C333" i="22"/>
  <c r="C182" i="22"/>
  <c r="C237" i="22"/>
  <c r="C112" i="22"/>
  <c r="C173" i="22"/>
  <c r="C340" i="22"/>
  <c r="C343" i="22"/>
  <c r="C186" i="22"/>
  <c r="C319" i="22"/>
  <c r="C124" i="22"/>
  <c r="C86" i="22"/>
  <c r="C259" i="22"/>
  <c r="C82" i="22"/>
  <c r="C268" i="22"/>
  <c r="C257" i="22"/>
  <c r="C316" i="22"/>
  <c r="C110" i="22"/>
  <c r="C205" i="22"/>
  <c r="C351" i="22"/>
  <c r="C11" i="22"/>
  <c r="C4" i="22"/>
  <c r="C370" i="22"/>
  <c r="C198" i="22"/>
  <c r="C231" i="22"/>
  <c r="C304" i="22"/>
  <c r="C229" i="22"/>
  <c r="C222" i="22"/>
  <c r="C279" i="22"/>
  <c r="C328" i="22"/>
  <c r="C167" i="22"/>
  <c r="C342" i="22"/>
  <c r="C132" i="22"/>
  <c r="C364" i="22"/>
  <c r="C156" i="22"/>
  <c r="C338" i="22"/>
  <c r="C230" i="22"/>
  <c r="C350" i="22"/>
  <c r="C303" i="22"/>
  <c r="C117" i="22"/>
  <c r="C318" i="22"/>
  <c r="C174" i="22"/>
  <c r="C128" i="22"/>
  <c r="C88" i="22"/>
  <c r="C58" i="22"/>
  <c r="C48" i="22"/>
  <c r="C23" i="22"/>
  <c r="C332" i="22"/>
  <c r="C79" i="22"/>
  <c r="C363" i="22"/>
  <c r="C325" i="22"/>
  <c r="C90" i="22"/>
  <c r="C273" i="22"/>
  <c r="C136" i="22"/>
  <c r="C341" i="22"/>
  <c r="C185" i="22"/>
  <c r="C235" i="22"/>
  <c r="C208" i="22"/>
  <c r="C369" i="22"/>
  <c r="C266" i="22"/>
  <c r="C281" i="22"/>
  <c r="C131" i="22"/>
  <c r="C334" i="22"/>
  <c r="C227" i="22"/>
  <c r="C179" i="22"/>
  <c r="C184" i="22"/>
  <c r="C211" i="22"/>
  <c r="C66" i="22"/>
  <c r="C68" i="22"/>
  <c r="C20" i="22"/>
  <c r="C30" i="22"/>
  <c r="C22" i="22"/>
  <c r="C218" i="22"/>
  <c r="C149" i="22"/>
  <c r="C294" i="22"/>
  <c r="C271" i="22"/>
  <c r="C256" i="22"/>
  <c r="C375" i="22"/>
  <c r="C103" i="22"/>
  <c r="C346" i="22"/>
  <c r="C219" i="22"/>
  <c r="C236" i="22"/>
  <c r="C313" i="22"/>
  <c r="C324" i="22"/>
  <c r="C69" i="22"/>
  <c r="C263" i="22"/>
  <c r="C169" i="22"/>
  <c r="C373" i="22"/>
  <c r="C140" i="22"/>
  <c r="C336" i="22"/>
  <c r="C335" i="22"/>
  <c r="C118" i="22"/>
  <c r="C170" i="22"/>
  <c r="C282" i="22"/>
  <c r="C51" i="22"/>
  <c r="C246" i="22"/>
  <c r="C60" i="22"/>
  <c r="C10" i="22"/>
  <c r="C345" i="22"/>
  <c r="C59" i="22"/>
  <c r="C152" i="22"/>
  <c r="C320" i="22"/>
  <c r="C262" i="22"/>
  <c r="C127" i="22"/>
  <c r="C76" i="22"/>
  <c r="C206" i="22"/>
  <c r="C154" i="22"/>
  <c r="C155" i="22"/>
  <c r="C228" i="22"/>
  <c r="C339" i="22"/>
  <c r="C329" i="22"/>
  <c r="C114" i="22"/>
  <c r="C241" i="22"/>
  <c r="C108" i="22"/>
  <c r="C153" i="22"/>
  <c r="C175" i="22"/>
  <c r="C232" i="22"/>
  <c r="C104" i="22"/>
  <c r="C202" i="22"/>
  <c r="C278" i="22"/>
  <c r="C24" i="22"/>
  <c r="C39" i="22"/>
  <c r="C43" i="22"/>
  <c r="C62" i="22"/>
  <c r="C18" i="22"/>
  <c r="C47" i="22"/>
  <c r="C33" i="22"/>
  <c r="C115" i="22"/>
  <c r="C288" i="22"/>
  <c r="C321" i="22"/>
  <c r="C226" i="22"/>
  <c r="C93" i="22"/>
  <c r="C289" i="22"/>
  <c r="C277" i="22"/>
  <c r="C126" i="22"/>
  <c r="C75" i="22"/>
  <c r="C264" i="22"/>
  <c r="C157" i="22"/>
  <c r="C166" i="22"/>
  <c r="C355" i="22"/>
  <c r="C290" i="22"/>
  <c r="C106" i="22"/>
  <c r="C367" i="22"/>
  <c r="C212" i="22"/>
  <c r="C255" i="22"/>
  <c r="C63" i="22"/>
  <c r="C200" i="22"/>
  <c r="C247" i="22"/>
  <c r="C137" i="22"/>
  <c r="C164" i="22"/>
  <c r="C214" i="22"/>
  <c r="C70" i="22"/>
  <c r="C254" i="22"/>
  <c r="C285" i="22"/>
  <c r="C215" i="22"/>
  <c r="C197" i="22"/>
  <c r="C101" i="22"/>
  <c r="C177" i="22"/>
  <c r="C181" i="22"/>
  <c r="C311" i="22"/>
  <c r="C125" i="22"/>
  <c r="C133" i="22"/>
  <c r="C326" i="22"/>
  <c r="C102" i="22"/>
  <c r="C81" i="22"/>
  <c r="C12" i="22"/>
  <c r="C297" i="22"/>
  <c r="C21" i="22"/>
  <c r="C50" i="22"/>
  <c r="C13" i="22"/>
  <c r="C44" i="22"/>
  <c r="C64" i="22"/>
  <c r="C99" i="22"/>
  <c r="C178" i="22"/>
  <c r="C134" i="22"/>
  <c r="C356" i="22"/>
  <c r="C201" i="22"/>
  <c r="C360" i="22"/>
  <c r="C315" i="22"/>
  <c r="C291" i="22"/>
  <c r="C317" i="22"/>
  <c r="C314" i="22"/>
  <c r="C130" i="22"/>
  <c r="C113" i="22"/>
  <c r="C331" i="22"/>
  <c r="C299" i="22"/>
  <c r="C223" i="22"/>
  <c r="C242" i="22"/>
  <c r="C129" i="22"/>
  <c r="C146" i="22"/>
  <c r="C189" i="22"/>
  <c r="C148" i="22"/>
  <c r="C217" i="22"/>
  <c r="C337" i="22"/>
  <c r="C147" i="22"/>
  <c r="C353" i="22"/>
  <c r="C199" i="22"/>
  <c r="C371" i="22"/>
  <c r="C109" i="22"/>
  <c r="C302" i="22"/>
  <c r="C248" i="22"/>
  <c r="C221" i="22"/>
  <c r="C98" i="22"/>
  <c r="C295" i="22"/>
  <c r="C234" i="22"/>
  <c r="C190" i="22"/>
  <c r="C143" i="22"/>
  <c r="C239" i="22"/>
  <c r="C258" i="22"/>
  <c r="C180" i="22"/>
  <c r="C192" i="22"/>
  <c r="C49" i="22"/>
  <c r="C55" i="22"/>
  <c r="C38" i="22"/>
  <c r="C19" i="22"/>
  <c r="C42" i="22"/>
  <c r="C61" i="22"/>
  <c r="C9" i="22"/>
  <c r="C35" i="22"/>
  <c r="C37" i="22"/>
  <c r="C251" i="22"/>
  <c r="C368" i="22"/>
  <c r="C123" i="22"/>
  <c r="C196" i="22"/>
  <c r="C80" i="22"/>
  <c r="C354" i="22"/>
  <c r="C366" i="22"/>
  <c r="C240" i="22"/>
  <c r="C344" i="22"/>
  <c r="C135" i="22"/>
  <c r="C92" i="22"/>
  <c r="C233" i="22"/>
  <c r="C267" i="22"/>
  <c r="C193" i="22"/>
  <c r="C298" i="22"/>
  <c r="C220" i="22"/>
  <c r="C330" i="22"/>
  <c r="C307" i="22"/>
  <c r="C287" i="22"/>
  <c r="C292" i="22"/>
  <c r="C91" i="22"/>
  <c r="C84" i="22"/>
  <c r="C160" i="22"/>
  <c r="C54" i="22"/>
  <c r="C46" i="22"/>
  <c r="C25" i="22"/>
  <c r="C28" i="22"/>
  <c r="C29" i="22"/>
  <c r="C53" i="22"/>
  <c r="C34" i="22"/>
  <c r="C16" i="22"/>
  <c r="C14" i="22"/>
  <c r="C309" i="22"/>
  <c r="C260" i="22"/>
  <c r="C362" i="22"/>
  <c r="C161" i="22"/>
  <c r="C187" i="22"/>
  <c r="C310" i="22"/>
  <c r="C145" i="22"/>
  <c r="C249" i="22"/>
  <c r="C301" i="22"/>
  <c r="C119" i="22"/>
  <c r="C144" i="22"/>
  <c r="C269" i="22"/>
  <c r="C73" i="22"/>
  <c r="C150" i="22"/>
  <c r="C347" i="22"/>
  <c r="C74" i="22"/>
  <c r="C87" i="22"/>
  <c r="C357" i="22"/>
  <c r="C172" i="22"/>
  <c r="C183" i="22"/>
  <c r="C165" i="22"/>
  <c r="C100" i="22"/>
  <c r="C94" i="22"/>
  <c r="C296" i="22"/>
  <c r="C122" i="22"/>
  <c r="C216" i="22"/>
  <c r="C151" i="22"/>
  <c r="C71" i="22"/>
  <c r="C72" i="22"/>
  <c r="C284" i="22"/>
  <c r="C191" i="22"/>
  <c r="C142" i="22"/>
  <c r="C361" i="22"/>
  <c r="C243" i="22"/>
  <c r="C138" i="22"/>
  <c r="C225" i="22"/>
  <c r="C244" i="22"/>
  <c r="C41" i="22"/>
  <c r="C40" i="22"/>
  <c r="C45" i="22"/>
  <c r="C15" i="22"/>
  <c r="C32" i="22"/>
  <c r="C8" i="22"/>
  <c r="C26" i="22"/>
  <c r="C56" i="22"/>
  <c r="C31" i="22"/>
  <c r="C27" i="22"/>
  <c r="E385" i="23" l="1"/>
  <c r="D385" i="23" s="1"/>
  <c r="E371" i="23"/>
  <c r="D371" i="23" s="1"/>
  <c r="E348" i="23"/>
  <c r="D348" i="23" s="1"/>
  <c r="E337" i="23"/>
  <c r="D337" i="23" s="1"/>
  <c r="E369" i="23"/>
  <c r="D369" i="23" s="1"/>
  <c r="E368" i="23"/>
  <c r="D368" i="23" s="1"/>
  <c r="E350" i="23"/>
  <c r="D350" i="23" s="1"/>
  <c r="E382" i="23"/>
  <c r="D382" i="23" s="1"/>
  <c r="E332" i="23"/>
  <c r="D332" i="23" s="1"/>
  <c r="E359" i="23"/>
  <c r="D359" i="23" s="1"/>
  <c r="E344" i="23"/>
  <c r="D344" i="23" s="1"/>
  <c r="E374" i="23"/>
  <c r="D374" i="23" s="1"/>
  <c r="E333" i="23"/>
  <c r="D333" i="23" s="1"/>
  <c r="E346" i="23"/>
  <c r="D346" i="23" s="1"/>
  <c r="E335" i="23"/>
  <c r="D335" i="23" s="1"/>
  <c r="E375" i="23"/>
  <c r="D375" i="23" s="1"/>
  <c r="E356" i="23"/>
  <c r="D356" i="23" s="1"/>
  <c r="E341" i="23"/>
  <c r="D341" i="23" s="1"/>
  <c r="E373" i="23"/>
  <c r="D373" i="23" s="1"/>
  <c r="E380" i="23"/>
  <c r="D380" i="23" s="1"/>
  <c r="E354" i="23"/>
  <c r="D354" i="23" s="1"/>
  <c r="E339" i="23"/>
  <c r="D339" i="23" s="1"/>
  <c r="E353" i="23"/>
  <c r="D353" i="23" s="1"/>
  <c r="E376" i="23"/>
  <c r="D376" i="23" s="1"/>
  <c r="E357" i="23"/>
  <c r="D357" i="23" s="1"/>
  <c r="E370" i="23"/>
  <c r="D370" i="23" s="1"/>
  <c r="E347" i="23"/>
  <c r="D347" i="23" s="1"/>
  <c r="E342" i="23"/>
  <c r="D342" i="23" s="1"/>
  <c r="E367" i="23"/>
  <c r="D367" i="23" s="1"/>
  <c r="E360" i="23"/>
  <c r="D360" i="23" s="1"/>
  <c r="E343" i="23"/>
  <c r="D343" i="23" s="1"/>
  <c r="E379" i="23"/>
  <c r="D379" i="23" s="1"/>
  <c r="E364" i="23"/>
  <c r="D364" i="23" s="1"/>
  <c r="E345" i="23"/>
  <c r="D345" i="23" s="1"/>
  <c r="E381" i="23"/>
  <c r="D381" i="23" s="1"/>
  <c r="E358" i="23"/>
  <c r="D358" i="23" s="1"/>
  <c r="E334" i="23"/>
  <c r="D334" i="23" s="1"/>
  <c r="E331" i="23"/>
  <c r="D331" i="23" s="1"/>
  <c r="E338" i="23"/>
  <c r="D338" i="23" s="1"/>
  <c r="E363" i="23"/>
  <c r="D363" i="23" s="1"/>
  <c r="E352" i="23"/>
  <c r="D352" i="23" s="1"/>
  <c r="E365" i="23"/>
  <c r="D365" i="23" s="1"/>
  <c r="E351" i="23"/>
  <c r="D351" i="23" s="1"/>
  <c r="E383" i="23"/>
  <c r="D383" i="23" s="1"/>
  <c r="E372" i="23"/>
  <c r="D372" i="23" s="1"/>
  <c r="E349" i="23"/>
  <c r="D349" i="23" s="1"/>
  <c r="E330" i="23"/>
  <c r="D330" i="23" s="1"/>
  <c r="E362" i="23"/>
  <c r="D362" i="23" s="1"/>
  <c r="E340" i="23"/>
  <c r="D340" i="23" s="1"/>
  <c r="E355" i="23"/>
  <c r="D355" i="23" s="1"/>
  <c r="E377" i="23"/>
  <c r="D377" i="23" s="1"/>
  <c r="E384" i="23"/>
  <c r="D384" i="23" s="1"/>
  <c r="E366" i="23"/>
  <c r="D366" i="23" s="1"/>
  <c r="E386" i="23"/>
  <c r="D386" i="23" s="1"/>
  <c r="E361" i="23"/>
  <c r="D361" i="23" s="1"/>
  <c r="E336" i="23"/>
  <c r="D336" i="23" s="1"/>
  <c r="E378" i="23"/>
  <c r="D378" i="23" s="1"/>
  <c r="E327" i="23"/>
  <c r="D327" i="23" s="1"/>
  <c r="E329" i="23"/>
  <c r="D329" i="23" s="1"/>
  <c r="E326" i="23"/>
  <c r="D326" i="23" s="1"/>
  <c r="E328" i="23"/>
  <c r="D328" i="23" s="1"/>
  <c r="E325" i="23"/>
  <c r="D325" i="23" s="1"/>
  <c r="E311" i="23"/>
  <c r="D311" i="23" s="1"/>
  <c r="E306" i="23"/>
  <c r="D306" i="23" s="1"/>
  <c r="E308" i="23"/>
  <c r="D308" i="23" s="1"/>
  <c r="E309" i="23"/>
  <c r="D309" i="23" s="1"/>
  <c r="E310" i="23"/>
  <c r="D310" i="23" s="1"/>
  <c r="E312" i="23"/>
  <c r="D312" i="23" s="1"/>
  <c r="E313" i="23"/>
  <c r="D313" i="23" s="1"/>
  <c r="E307" i="23"/>
  <c r="D307" i="23" s="1"/>
  <c r="E272" i="23"/>
  <c r="D272" i="23" s="1"/>
  <c r="E273" i="23"/>
  <c r="D273" i="23" s="1"/>
  <c r="E281" i="23"/>
  <c r="D281" i="23" s="1"/>
  <c r="E274" i="23"/>
  <c r="D274" i="23" s="1"/>
  <c r="E277" i="23"/>
  <c r="D277" i="23" s="1"/>
  <c r="E279" i="23"/>
  <c r="D279" i="23" s="1"/>
  <c r="E276" i="23"/>
  <c r="D276" i="23" s="1"/>
  <c r="E278" i="23"/>
  <c r="D278" i="23" s="1"/>
  <c r="E275" i="23"/>
  <c r="D275" i="23" s="1"/>
  <c r="E280" i="23"/>
  <c r="D280" i="23" s="1"/>
  <c r="E319" i="23"/>
  <c r="D319" i="23" s="1"/>
  <c r="E315" i="23"/>
  <c r="D315" i="23" s="1"/>
  <c r="E316" i="23"/>
  <c r="D316" i="23" s="1"/>
  <c r="E318" i="23"/>
  <c r="D318" i="23" s="1"/>
  <c r="E314" i="23"/>
  <c r="D314" i="23" s="1"/>
  <c r="E320" i="23"/>
  <c r="D320" i="23" s="1"/>
  <c r="E317" i="23"/>
  <c r="D317" i="23" s="1"/>
  <c r="E321" i="23"/>
  <c r="D321" i="23" s="1"/>
  <c r="E296" i="23"/>
  <c r="D296" i="23" s="1"/>
  <c r="E294" i="23"/>
  <c r="D294" i="23" s="1"/>
  <c r="E291" i="23"/>
  <c r="D291" i="23" s="1"/>
  <c r="E293" i="23"/>
  <c r="D293" i="23" s="1"/>
  <c r="E297" i="23"/>
  <c r="D297" i="23" s="1"/>
  <c r="E295" i="23"/>
  <c r="D295" i="23" s="1"/>
  <c r="E290" i="23"/>
  <c r="D290" i="23" s="1"/>
  <c r="E292" i="23"/>
  <c r="D292" i="23" s="1"/>
  <c r="E301" i="23"/>
  <c r="D301" i="23" s="1"/>
  <c r="E298" i="23"/>
  <c r="D298" i="23" s="1"/>
  <c r="E299" i="23"/>
  <c r="D299" i="23" s="1"/>
  <c r="E300" i="23"/>
  <c r="D300" i="23" s="1"/>
  <c r="E305" i="23"/>
  <c r="D305" i="23" s="1"/>
  <c r="E304" i="23"/>
  <c r="D304" i="23" s="1"/>
  <c r="E302" i="23"/>
  <c r="D302" i="23" s="1"/>
  <c r="E303" i="23"/>
  <c r="D303" i="23" s="1"/>
  <c r="E286" i="23"/>
  <c r="D286" i="23" s="1"/>
  <c r="E289" i="23"/>
  <c r="D289" i="23" s="1"/>
  <c r="E283" i="23"/>
  <c r="D283" i="23" s="1"/>
  <c r="E284" i="23"/>
  <c r="D284" i="23" s="1"/>
  <c r="E288" i="23"/>
  <c r="D288" i="23" s="1"/>
  <c r="E287" i="23"/>
  <c r="D287" i="23" s="1"/>
  <c r="E285" i="23"/>
  <c r="D285" i="23" s="1"/>
  <c r="E282" i="23"/>
  <c r="D282" i="23" s="1"/>
  <c r="E323" i="23"/>
  <c r="D323" i="23" s="1"/>
  <c r="E324" i="23"/>
  <c r="D324" i="23" s="1"/>
  <c r="E322" i="23"/>
  <c r="D322" i="23" s="1"/>
  <c r="E254" i="23"/>
  <c r="D254" i="23" s="1"/>
  <c r="E259" i="23"/>
  <c r="D259" i="23" s="1"/>
  <c r="E258" i="23"/>
  <c r="D258" i="23" s="1"/>
  <c r="E253" i="23"/>
  <c r="D253" i="23" s="1"/>
  <c r="E252" i="23"/>
  <c r="D252" i="23" s="1"/>
  <c r="E256" i="23"/>
  <c r="D256" i="23" s="1"/>
  <c r="E261" i="23"/>
  <c r="D261" i="23" s="1"/>
  <c r="E260" i="23"/>
  <c r="D260" i="23" s="1"/>
  <c r="E255" i="23"/>
  <c r="D255" i="23" s="1"/>
  <c r="E257" i="23"/>
  <c r="D257" i="23" s="1"/>
  <c r="E265" i="23"/>
  <c r="D265" i="23" s="1"/>
  <c r="E262" i="23"/>
  <c r="D262" i="23" s="1"/>
  <c r="E270" i="23"/>
  <c r="D270" i="23" s="1"/>
  <c r="E263" i="23"/>
  <c r="D263" i="23" s="1"/>
  <c r="E267" i="23"/>
  <c r="D267" i="23" s="1"/>
  <c r="E269" i="23"/>
  <c r="D269" i="23" s="1"/>
  <c r="E264" i="23"/>
  <c r="D264" i="23" s="1"/>
  <c r="E268" i="23"/>
  <c r="D268" i="23" s="1"/>
  <c r="E266" i="23"/>
  <c r="D266" i="23" s="1"/>
  <c r="E271" i="23"/>
  <c r="D271" i="23" s="1"/>
  <c r="E242" i="23"/>
  <c r="D242" i="23" s="1"/>
  <c r="E245" i="23"/>
  <c r="D245" i="23" s="1"/>
  <c r="E250" i="23"/>
  <c r="D250" i="23" s="1"/>
  <c r="E243" i="23"/>
  <c r="D243" i="23" s="1"/>
  <c r="E244" i="23"/>
  <c r="D244" i="23" s="1"/>
  <c r="E247" i="23"/>
  <c r="D247" i="23" s="1"/>
  <c r="E251" i="23"/>
  <c r="D251" i="23" s="1"/>
  <c r="E248" i="23"/>
  <c r="D248" i="23" s="1"/>
  <c r="E246" i="23"/>
  <c r="D246" i="23" s="1"/>
  <c r="E249" i="23"/>
  <c r="D249" i="23" s="1"/>
  <c r="E236" i="23"/>
  <c r="D236" i="23" s="1"/>
  <c r="E234" i="23"/>
  <c r="D234" i="23" s="1"/>
  <c r="E233" i="23"/>
  <c r="D233" i="23" s="1"/>
  <c r="E238" i="23"/>
  <c r="D238" i="23" s="1"/>
  <c r="E235" i="23"/>
  <c r="D235" i="23" s="1"/>
  <c r="E232" i="23"/>
  <c r="D232" i="23" s="1"/>
  <c r="E237" i="23"/>
  <c r="D237" i="23" s="1"/>
  <c r="E241" i="23"/>
  <c r="D241" i="23" s="1"/>
  <c r="E239" i="23"/>
  <c r="D239" i="23" s="1"/>
  <c r="E240" i="23"/>
  <c r="D240" i="23" s="1"/>
  <c r="E216" i="23"/>
  <c r="D216" i="23" s="1"/>
  <c r="E221" i="23"/>
  <c r="D221" i="23" s="1"/>
  <c r="E220" i="23"/>
  <c r="D220" i="23" s="1"/>
  <c r="E212" i="23"/>
  <c r="D212" i="23" s="1"/>
  <c r="E215" i="23"/>
  <c r="D215" i="23" s="1"/>
  <c r="E217" i="23"/>
  <c r="D217" i="23" s="1"/>
  <c r="E219" i="23"/>
  <c r="D219" i="23" s="1"/>
  <c r="E213" i="23"/>
  <c r="D213" i="23" s="1"/>
  <c r="E214" i="23"/>
  <c r="D214" i="23" s="1"/>
  <c r="E218" i="23"/>
  <c r="D218" i="23" s="1"/>
  <c r="E223" i="23"/>
  <c r="D223" i="23" s="1"/>
  <c r="E226" i="23"/>
  <c r="D226" i="23" s="1"/>
  <c r="E227" i="23"/>
  <c r="D227" i="23" s="1"/>
  <c r="E229" i="23"/>
  <c r="D229" i="23" s="1"/>
  <c r="E222" i="23"/>
  <c r="D222" i="23" s="1"/>
  <c r="E231" i="23"/>
  <c r="D231" i="23" s="1"/>
  <c r="E228" i="23"/>
  <c r="D228" i="23" s="1"/>
  <c r="E225" i="23"/>
  <c r="D225" i="23" s="1"/>
  <c r="E224" i="23"/>
  <c r="D224" i="23" s="1"/>
  <c r="E230" i="23"/>
  <c r="D230" i="23" s="1"/>
  <c r="E207" i="23"/>
  <c r="D207" i="23" s="1"/>
  <c r="E205" i="23"/>
  <c r="D205" i="23" s="1"/>
  <c r="E203" i="23"/>
  <c r="D203" i="23" s="1"/>
  <c r="E206" i="23"/>
  <c r="D206" i="23" s="1"/>
  <c r="E211" i="23"/>
  <c r="D211" i="23" s="1"/>
  <c r="E209" i="23"/>
  <c r="D209" i="23" s="1"/>
  <c r="E210" i="23"/>
  <c r="D210" i="23" s="1"/>
  <c r="E204" i="23"/>
  <c r="D204" i="23" s="1"/>
  <c r="E208" i="23"/>
  <c r="D208" i="23" s="1"/>
  <c r="E202" i="23"/>
  <c r="D202" i="23" s="1"/>
  <c r="E180" i="23"/>
  <c r="D180" i="23" s="1"/>
  <c r="E178" i="23"/>
  <c r="D178" i="23" s="1"/>
  <c r="E176" i="23"/>
  <c r="D176" i="23" s="1"/>
  <c r="E174" i="23"/>
  <c r="D174" i="23" s="1"/>
  <c r="E173" i="23"/>
  <c r="D173" i="23" s="1"/>
  <c r="E181" i="23"/>
  <c r="D181" i="23" s="1"/>
  <c r="E179" i="23"/>
  <c r="D179" i="23" s="1"/>
  <c r="E177" i="23"/>
  <c r="D177" i="23" s="1"/>
  <c r="E175" i="23"/>
  <c r="D175" i="23" s="1"/>
  <c r="E190" i="23"/>
  <c r="D190" i="23" s="1"/>
  <c r="E188" i="23"/>
  <c r="D188" i="23" s="1"/>
  <c r="E186" i="23"/>
  <c r="D186" i="23" s="1"/>
  <c r="E184" i="23"/>
  <c r="D184" i="23" s="1"/>
  <c r="E182" i="23"/>
  <c r="D182" i="23" s="1"/>
  <c r="E187" i="23"/>
  <c r="D187" i="23" s="1"/>
  <c r="E189" i="23"/>
  <c r="D189" i="23" s="1"/>
  <c r="E183" i="23"/>
  <c r="D183" i="23" s="1"/>
  <c r="E185" i="23"/>
  <c r="D185" i="23" s="1"/>
  <c r="E191" i="23"/>
  <c r="D191" i="23" s="1"/>
  <c r="E200" i="23"/>
  <c r="D200" i="23" s="1"/>
  <c r="E198" i="23"/>
  <c r="D198" i="23" s="1"/>
  <c r="E196" i="23"/>
  <c r="D196" i="23" s="1"/>
  <c r="E194" i="23"/>
  <c r="D194" i="23" s="1"/>
  <c r="E192" i="23"/>
  <c r="D192" i="23" s="1"/>
  <c r="E195" i="23"/>
  <c r="D195" i="23" s="1"/>
  <c r="E199" i="23"/>
  <c r="D199" i="23" s="1"/>
  <c r="E197" i="23"/>
  <c r="D197" i="23" s="1"/>
  <c r="E193" i="23"/>
  <c r="D193" i="23" s="1"/>
  <c r="E201" i="23"/>
  <c r="D201" i="23" s="1"/>
  <c r="E158" i="23"/>
  <c r="D158" i="23" s="1"/>
  <c r="E159" i="23"/>
  <c r="D159" i="23" s="1"/>
  <c r="E161" i="23"/>
  <c r="D161" i="23" s="1"/>
  <c r="E163" i="23"/>
  <c r="D163" i="23" s="1"/>
  <c r="E164" i="23"/>
  <c r="D164" i="23" s="1"/>
  <c r="E165" i="23"/>
  <c r="D165" i="23" s="1"/>
  <c r="E162" i="23"/>
  <c r="D162" i="23" s="1"/>
  <c r="E160" i="23"/>
  <c r="D160" i="23" s="1"/>
  <c r="E171" i="23"/>
  <c r="D171" i="23" s="1"/>
  <c r="E166" i="23"/>
  <c r="D166" i="23" s="1"/>
  <c r="E172" i="23"/>
  <c r="D172" i="23" s="1"/>
  <c r="E170" i="23"/>
  <c r="D170" i="23" s="1"/>
  <c r="E168" i="23"/>
  <c r="D168" i="23" s="1"/>
  <c r="E167" i="23"/>
  <c r="D167" i="23" s="1"/>
  <c r="E169" i="23"/>
  <c r="D169" i="23" s="1"/>
  <c r="E31" i="23"/>
  <c r="D31" i="23" s="1"/>
  <c r="E133" i="23"/>
  <c r="D133" i="23" s="1"/>
  <c r="E4" i="23"/>
  <c r="D4" i="23" s="1"/>
  <c r="E27" i="23"/>
  <c r="D27" i="23" s="1"/>
  <c r="E11" i="23"/>
  <c r="D11" i="23" s="1"/>
  <c r="E10" i="23"/>
  <c r="D10" i="23" s="1"/>
  <c r="E12" i="23"/>
  <c r="D12" i="23" s="1"/>
  <c r="E44" i="23"/>
  <c r="D44" i="23" s="1"/>
  <c r="E25" i="23"/>
  <c r="D25" i="23" s="1"/>
  <c r="E54" i="23"/>
  <c r="D54" i="23" s="1"/>
  <c r="E63" i="23"/>
  <c r="D63" i="23" s="1"/>
  <c r="E2" i="23"/>
  <c r="D2" i="23" s="1"/>
  <c r="E52" i="23"/>
  <c r="D52" i="23" s="1"/>
  <c r="E38" i="23"/>
  <c r="D38" i="23" s="1"/>
  <c r="E9" i="23"/>
  <c r="D9" i="23" s="1"/>
  <c r="E58" i="23"/>
  <c r="D58" i="23" s="1"/>
  <c r="E56" i="23"/>
  <c r="D56" i="23" s="1"/>
  <c r="E6" i="23"/>
  <c r="D6" i="23" s="1"/>
  <c r="E66" i="23"/>
  <c r="D66" i="23" s="1"/>
  <c r="E45" i="23"/>
  <c r="D45" i="23" s="1"/>
  <c r="E7" i="23"/>
  <c r="D7" i="23" s="1"/>
  <c r="E26" i="23"/>
  <c r="D26" i="23" s="1"/>
  <c r="E49" i="23"/>
  <c r="D49" i="23" s="1"/>
  <c r="E3" i="23"/>
  <c r="D3" i="23" s="1"/>
  <c r="E24" i="23"/>
  <c r="D24" i="23" s="1"/>
  <c r="E47" i="23"/>
  <c r="D47" i="23" s="1"/>
  <c r="E53" i="23"/>
  <c r="D53" i="23" s="1"/>
  <c r="E41" i="23"/>
  <c r="D41" i="23" s="1"/>
  <c r="E16" i="23"/>
  <c r="D16" i="23" s="1"/>
  <c r="E64" i="23"/>
  <c r="D64" i="23" s="1"/>
  <c r="E62" i="23"/>
  <c r="D62" i="23" s="1"/>
  <c r="E19" i="23"/>
  <c r="D19" i="23" s="1"/>
  <c r="E51" i="23"/>
  <c r="D51" i="23" s="1"/>
  <c r="E42" i="23"/>
  <c r="D42" i="23" s="1"/>
  <c r="E43" i="23"/>
  <c r="D43" i="23" s="1"/>
  <c r="E15" i="23"/>
  <c r="D15" i="23" s="1"/>
  <c r="E18" i="23"/>
  <c r="D18" i="23" s="1"/>
  <c r="E17" i="23"/>
  <c r="D17" i="23" s="1"/>
  <c r="E55" i="23"/>
  <c r="D55" i="23" s="1"/>
  <c r="E60" i="23"/>
  <c r="D60" i="23" s="1"/>
  <c r="E35" i="23"/>
  <c r="D35" i="23" s="1"/>
  <c r="E22" i="23"/>
  <c r="D22" i="23" s="1"/>
  <c r="E48" i="23"/>
  <c r="D48" i="23" s="1"/>
  <c r="E34" i="23"/>
  <c r="D34" i="23" s="1"/>
  <c r="E33" i="23"/>
  <c r="D33" i="23" s="1"/>
  <c r="E5" i="23"/>
  <c r="D5" i="23" s="1"/>
  <c r="E14" i="23"/>
  <c r="D14" i="23" s="1"/>
  <c r="E46" i="23"/>
  <c r="D46" i="23" s="1"/>
  <c r="E59" i="23"/>
  <c r="D59" i="23" s="1"/>
  <c r="E140" i="23"/>
  <c r="D140" i="23" s="1"/>
  <c r="E61" i="23"/>
  <c r="D61" i="23" s="1"/>
  <c r="E57" i="23"/>
  <c r="D57" i="23" s="1"/>
  <c r="E8" i="23"/>
  <c r="D8" i="23" s="1"/>
  <c r="E13" i="23"/>
  <c r="D13" i="23" s="1"/>
  <c r="E50" i="23"/>
  <c r="D50" i="23" s="1"/>
  <c r="E39" i="23"/>
  <c r="D39" i="23" s="1"/>
  <c r="E40" i="23"/>
  <c r="D40" i="23" s="1"/>
  <c r="E65" i="23"/>
  <c r="D65" i="23" s="1"/>
  <c r="E36" i="23"/>
  <c r="D36" i="23" s="1"/>
  <c r="E28" i="23"/>
  <c r="D28" i="23" s="1"/>
  <c r="E32" i="23"/>
  <c r="D32" i="23" s="1"/>
  <c r="E37" i="23"/>
  <c r="D37" i="23" s="1"/>
  <c r="E30" i="23"/>
  <c r="D30" i="23" s="1"/>
  <c r="E29" i="23"/>
  <c r="D29" i="23" s="1"/>
  <c r="E74" i="23"/>
  <c r="D74" i="23" s="1"/>
  <c r="E20" i="23"/>
  <c r="D20" i="23" s="1"/>
  <c r="E82" i="23"/>
  <c r="D82" i="23" s="1"/>
  <c r="E67" i="23"/>
  <c r="D67" i="23" s="1"/>
  <c r="E102" i="23"/>
  <c r="D102" i="23" s="1"/>
  <c r="E79" i="23"/>
  <c r="D79" i="23" s="1"/>
  <c r="E106" i="23"/>
  <c r="D106" i="23" s="1"/>
  <c r="E115" i="23"/>
  <c r="D115" i="23" s="1"/>
  <c r="E137" i="23"/>
  <c r="D137" i="23" s="1"/>
  <c r="E21" i="23"/>
  <c r="D21" i="23" s="1"/>
  <c r="E114" i="23"/>
  <c r="D114" i="23" s="1"/>
  <c r="E155" i="23"/>
  <c r="D155" i="23" s="1"/>
  <c r="E80" i="23"/>
  <c r="D80" i="23" s="1"/>
  <c r="E134" i="23"/>
  <c r="D134" i="23" s="1"/>
  <c r="E88" i="23"/>
  <c r="D88" i="23" s="1"/>
  <c r="E138" i="23"/>
  <c r="D138" i="23" s="1"/>
  <c r="E119" i="23"/>
  <c r="D119" i="23" s="1"/>
  <c r="E91" i="23"/>
  <c r="D91" i="23" s="1"/>
  <c r="E100" i="23"/>
  <c r="D100" i="23" s="1"/>
  <c r="E124" i="23"/>
  <c r="D124" i="23" s="1"/>
  <c r="E70" i="23"/>
  <c r="D70" i="23" s="1"/>
  <c r="E146" i="23"/>
  <c r="D146" i="23" s="1"/>
  <c r="E131" i="23"/>
  <c r="D131" i="23" s="1"/>
  <c r="E99" i="23"/>
  <c r="D99" i="23" s="1"/>
  <c r="E128" i="23"/>
  <c r="D128" i="23" s="1"/>
  <c r="E73" i="23"/>
  <c r="D73" i="23" s="1"/>
  <c r="E151" i="23"/>
  <c r="D151" i="23" s="1"/>
  <c r="E123" i="23"/>
  <c r="D123" i="23" s="1"/>
  <c r="E132" i="23"/>
  <c r="D132" i="23" s="1"/>
  <c r="E105" i="23"/>
  <c r="D105" i="23" s="1"/>
  <c r="E86" i="23"/>
  <c r="D86" i="23" s="1"/>
  <c r="E118" i="23"/>
  <c r="D118" i="23" s="1"/>
  <c r="E150" i="23"/>
  <c r="D150" i="23" s="1"/>
  <c r="E87" i="23"/>
  <c r="D87" i="23" s="1"/>
  <c r="E135" i="23"/>
  <c r="D135" i="23" s="1"/>
  <c r="E108" i="23"/>
  <c r="D108" i="23" s="1"/>
  <c r="E144" i="23"/>
  <c r="D144" i="23" s="1"/>
  <c r="E68" i="23"/>
  <c r="D68" i="23" s="1"/>
  <c r="E77" i="23"/>
  <c r="D77" i="23" s="1"/>
  <c r="E109" i="23"/>
  <c r="D109" i="23" s="1"/>
  <c r="E141" i="23"/>
  <c r="D141" i="23" s="1"/>
  <c r="E23" i="23"/>
  <c r="D23" i="23" s="1"/>
  <c r="E90" i="23"/>
  <c r="D90" i="23" s="1"/>
  <c r="E122" i="23"/>
  <c r="D122" i="23" s="1"/>
  <c r="E154" i="23"/>
  <c r="D154" i="23" s="1"/>
  <c r="E95" i="23"/>
  <c r="D95" i="23" s="1"/>
  <c r="E139" i="23"/>
  <c r="D139" i="23" s="1"/>
  <c r="E112" i="23"/>
  <c r="D112" i="23" s="1"/>
  <c r="E148" i="23"/>
  <c r="D148" i="23" s="1"/>
  <c r="E76" i="23"/>
  <c r="D76" i="23" s="1"/>
  <c r="E81" i="23"/>
  <c r="D81" i="23" s="1"/>
  <c r="E113" i="23"/>
  <c r="D113" i="23" s="1"/>
  <c r="E145" i="23"/>
  <c r="D145" i="23" s="1"/>
  <c r="E94" i="23"/>
  <c r="D94" i="23" s="1"/>
  <c r="E126" i="23"/>
  <c r="D126" i="23" s="1"/>
  <c r="E103" i="23"/>
  <c r="D103" i="23" s="1"/>
  <c r="E143" i="23"/>
  <c r="D143" i="23" s="1"/>
  <c r="E75" i="23"/>
  <c r="D75" i="23" s="1"/>
  <c r="E116" i="23"/>
  <c r="D116" i="23" s="1"/>
  <c r="E152" i="23"/>
  <c r="D152" i="23" s="1"/>
  <c r="E84" i="23"/>
  <c r="D84" i="23" s="1"/>
  <c r="E85" i="23"/>
  <c r="D85" i="23" s="1"/>
  <c r="E117" i="23"/>
  <c r="D117" i="23" s="1"/>
  <c r="E149" i="23"/>
  <c r="D149" i="23" s="1"/>
  <c r="E98" i="23"/>
  <c r="D98" i="23" s="1"/>
  <c r="E130" i="23"/>
  <c r="D130" i="23" s="1"/>
  <c r="E111" i="23"/>
  <c r="D111" i="23" s="1"/>
  <c r="E147" i="23"/>
  <c r="D147" i="23" s="1"/>
  <c r="E83" i="23"/>
  <c r="D83" i="23" s="1"/>
  <c r="E72" i="23"/>
  <c r="D72" i="23" s="1"/>
  <c r="E120" i="23"/>
  <c r="D120" i="23" s="1"/>
  <c r="E156" i="23"/>
  <c r="D156" i="23" s="1"/>
  <c r="E96" i="23"/>
  <c r="D96" i="23" s="1"/>
  <c r="E89" i="23"/>
  <c r="D89" i="23" s="1"/>
  <c r="E121" i="23"/>
  <c r="D121" i="23" s="1"/>
  <c r="E153" i="23"/>
  <c r="D153" i="23" s="1"/>
  <c r="E104" i="23"/>
  <c r="D104" i="23" s="1"/>
  <c r="E93" i="23"/>
  <c r="D93" i="23" s="1"/>
  <c r="E125" i="23"/>
  <c r="D125" i="23" s="1"/>
  <c r="E157" i="23"/>
  <c r="D157" i="23" s="1"/>
  <c r="E97" i="23"/>
  <c r="D97" i="23" s="1"/>
  <c r="E129" i="23"/>
  <c r="D129" i="23" s="1"/>
  <c r="E78" i="23"/>
  <c r="D78" i="23" s="1"/>
  <c r="E110" i="23"/>
  <c r="D110" i="23" s="1"/>
  <c r="E142" i="23"/>
  <c r="D142" i="23" s="1"/>
  <c r="E71" i="23"/>
  <c r="D71" i="23" s="1"/>
  <c r="E127" i="23"/>
  <c r="D127" i="23" s="1"/>
  <c r="E107" i="23"/>
  <c r="D107" i="23" s="1"/>
  <c r="E92" i="23"/>
  <c r="D92" i="23" s="1"/>
  <c r="E136" i="23"/>
  <c r="D136" i="23" s="1"/>
  <c r="E69" i="23"/>
  <c r="D69" i="23" s="1"/>
  <c r="E101" i="23"/>
  <c r="D101" i="23" s="1"/>
</calcChain>
</file>

<file path=xl/sharedStrings.xml><?xml version="1.0" encoding="utf-8"?>
<sst xmlns="http://schemas.openxmlformats.org/spreadsheetml/2006/main" count="3550" uniqueCount="276">
  <si>
    <t>↓店舗に応じてカスタマイズ↓</t>
    <rPh sb="1" eb="3">
      <t>テンポ</t>
    </rPh>
    <rPh sb="4" eb="5">
      <t>オウ</t>
    </rPh>
    <phoneticPr fontId="2"/>
  </si>
  <si>
    <t>項目</t>
    <rPh sb="0" eb="2">
      <t>コウモク</t>
    </rPh>
    <phoneticPr fontId="2"/>
  </si>
  <si>
    <t>商品
CPC変数</t>
    <rPh sb="6" eb="8">
      <t>ヘンスウ</t>
    </rPh>
    <phoneticPr fontId="2"/>
  </si>
  <si>
    <t>キーワード
CPC変数</t>
    <rPh sb="9" eb="11">
      <t>ヘンスウ</t>
    </rPh>
    <phoneticPr fontId="2"/>
  </si>
  <si>
    <t>基準クリック数</t>
    <rPh sb="0" eb="2">
      <t>キジュン</t>
    </rPh>
    <rPh sb="6" eb="7">
      <t>スウ</t>
    </rPh>
    <phoneticPr fontId="2"/>
  </si>
  <si>
    <t>基準ROAS</t>
    <rPh sb="0" eb="2">
      <t>キジュン</t>
    </rPh>
    <phoneticPr fontId="2"/>
  </si>
  <si>
    <t>店舗CVR</t>
    <phoneticPr fontId="2"/>
  </si>
  <si>
    <t>-</t>
    <phoneticPr fontId="2"/>
  </si>
  <si>
    <t>CPCブースト</t>
    <phoneticPr fontId="2"/>
  </si>
  <si>
    <t>CPC下げ</t>
    <rPh sb="3" eb="4">
      <t>サ</t>
    </rPh>
    <phoneticPr fontId="2"/>
  </si>
  <si>
    <t>上限CPC</t>
    <rPh sb="0" eb="2">
      <t>ジョウゲン</t>
    </rPh>
    <phoneticPr fontId="2"/>
  </si>
  <si>
    <t>↓いじらない↓</t>
    <phoneticPr fontId="2"/>
  </si>
  <si>
    <t>条件</t>
    <rPh sb="0" eb="2">
      <t>ジョウケン</t>
    </rPh>
    <phoneticPr fontId="2"/>
  </si>
  <si>
    <t>クリック数</t>
    <rPh sb="4" eb="5">
      <t>スウ</t>
    </rPh>
    <phoneticPr fontId="2"/>
  </si>
  <si>
    <t>ROAS</t>
    <phoneticPr fontId="2"/>
  </si>
  <si>
    <t>店舗CVR</t>
    <rPh sb="0" eb="2">
      <t>テンポ</t>
    </rPh>
    <phoneticPr fontId="2"/>
  </si>
  <si>
    <t>アクション</t>
    <phoneticPr fontId="2"/>
  </si>
  <si>
    <t>備考</t>
    <rPh sb="0" eb="2">
      <t>ビコウ</t>
    </rPh>
    <phoneticPr fontId="2"/>
  </si>
  <si>
    <r>
      <t>クリック数が標準</t>
    </r>
    <r>
      <rPr>
        <sz val="11"/>
        <color theme="4"/>
        <rFont val="游ゴシック"/>
        <family val="3"/>
        <charset val="128"/>
        <scheme val="minor"/>
      </rPr>
      <t>以上</t>
    </r>
    <r>
      <rPr>
        <sz val="11"/>
        <color theme="1"/>
        <rFont val="游ゴシック"/>
        <family val="2"/>
        <charset val="128"/>
        <scheme val="minor"/>
      </rPr>
      <t>、かつROAS標準</t>
    </r>
    <r>
      <rPr>
        <sz val="11"/>
        <color theme="4"/>
        <rFont val="游ゴシック"/>
        <family val="3"/>
        <charset val="128"/>
        <scheme val="minor"/>
      </rPr>
      <t>以上</t>
    </r>
    <rPh sb="17" eb="19">
      <t>ヒョウジュン</t>
    </rPh>
    <rPh sb="19" eb="21">
      <t>イジョウ</t>
    </rPh>
    <phoneticPr fontId="2"/>
  </si>
  <si>
    <r>
      <t>クリック数が標準</t>
    </r>
    <r>
      <rPr>
        <sz val="11"/>
        <color theme="4"/>
        <rFont val="游ゴシック"/>
        <family val="3"/>
        <charset val="128"/>
        <scheme val="minor"/>
      </rPr>
      <t>以上</t>
    </r>
    <r>
      <rPr>
        <sz val="11"/>
        <color theme="1"/>
        <rFont val="游ゴシック"/>
        <family val="2"/>
        <charset val="128"/>
        <scheme val="minor"/>
      </rPr>
      <t>、かつROAS標準</t>
    </r>
    <r>
      <rPr>
        <sz val="11"/>
        <color rgb="FFFF0000"/>
        <rFont val="游ゴシック"/>
        <family val="3"/>
        <charset val="128"/>
        <scheme val="minor"/>
      </rPr>
      <t>以下</t>
    </r>
    <rPh sb="17" eb="19">
      <t>ヒョウジュン</t>
    </rPh>
    <rPh sb="19" eb="21">
      <t>イカ</t>
    </rPh>
    <phoneticPr fontId="2"/>
  </si>
  <si>
    <r>
      <t>クリック数が標準</t>
    </r>
    <r>
      <rPr>
        <sz val="11"/>
        <color rgb="FFFF0000"/>
        <rFont val="游ゴシック"/>
        <family val="3"/>
        <charset val="128"/>
        <scheme val="minor"/>
      </rPr>
      <t>以下</t>
    </r>
    <r>
      <rPr>
        <sz val="11"/>
        <color theme="1"/>
        <rFont val="游ゴシック"/>
        <family val="2"/>
        <charset val="128"/>
        <scheme val="minor"/>
      </rPr>
      <t>、かつ店舗CVR</t>
    </r>
    <r>
      <rPr>
        <sz val="11"/>
        <color theme="4"/>
        <rFont val="游ゴシック"/>
        <family val="3"/>
        <charset val="128"/>
        <scheme val="minor"/>
      </rPr>
      <t>以上</t>
    </r>
    <rPh sb="8" eb="10">
      <t>イカ</t>
    </rPh>
    <rPh sb="13" eb="15">
      <t>テンポ</t>
    </rPh>
    <rPh sb="18" eb="20">
      <t>イジョウ</t>
    </rPh>
    <phoneticPr fontId="2"/>
  </si>
  <si>
    <r>
      <t>クリック数が標準</t>
    </r>
    <r>
      <rPr>
        <sz val="11"/>
        <color rgb="FFFF0000"/>
        <rFont val="游ゴシック"/>
        <family val="3"/>
        <charset val="128"/>
        <scheme val="minor"/>
      </rPr>
      <t>以下</t>
    </r>
    <r>
      <rPr>
        <sz val="11"/>
        <color theme="1"/>
        <rFont val="游ゴシック"/>
        <family val="2"/>
        <charset val="128"/>
        <scheme val="minor"/>
      </rPr>
      <t>、かつ店舗CVR</t>
    </r>
    <r>
      <rPr>
        <sz val="11"/>
        <color rgb="FFFF0000"/>
        <rFont val="游ゴシック"/>
        <family val="3"/>
        <charset val="128"/>
        <scheme val="minor"/>
      </rPr>
      <t>以下</t>
    </r>
    <rPh sb="8" eb="10">
      <t>イカ</t>
    </rPh>
    <rPh sb="13" eb="15">
      <t>テンポ</t>
    </rPh>
    <rPh sb="18" eb="20">
      <t>イカ</t>
    </rPh>
    <phoneticPr fontId="2"/>
  </si>
  <si>
    <r>
      <t>クリック数が標準</t>
    </r>
    <r>
      <rPr>
        <sz val="11"/>
        <color rgb="FFFF0000"/>
        <rFont val="游ゴシック"/>
        <family val="3"/>
        <charset val="128"/>
        <scheme val="minor"/>
      </rPr>
      <t>以下の場合一律でCPCアップ</t>
    </r>
    <rPh sb="8" eb="10">
      <t>イカ</t>
    </rPh>
    <rPh sb="11" eb="13">
      <t>バアイ</t>
    </rPh>
    <rPh sb="13" eb="15">
      <t>イチリツ</t>
    </rPh>
    <phoneticPr fontId="2"/>
  </si>
  <si>
    <t>商品CPCチューニングシート</t>
    <rPh sb="0" eb="2">
      <t>ショウヒン</t>
    </rPh>
    <phoneticPr fontId="2"/>
  </si>
  <si>
    <t>↓個別設定↓</t>
    <rPh sb="1" eb="3">
      <t>コベツ</t>
    </rPh>
    <rPh sb="3" eb="5">
      <t>セッテイ</t>
    </rPh>
    <phoneticPr fontId="2"/>
  </si>
  <si>
    <t>店舗全体</t>
    <rPh sb="0" eb="2">
      <t>テンポ</t>
    </rPh>
    <rPh sb="2" eb="4">
      <t>ゼンタイ</t>
    </rPh>
    <phoneticPr fontId="2"/>
  </si>
  <si>
    <t>RPP3か月実績</t>
    <rPh sb="5" eb="6">
      <t>ゲツ</t>
    </rPh>
    <rPh sb="6" eb="8">
      <t>ジッセキ</t>
    </rPh>
    <phoneticPr fontId="2"/>
  </si>
  <si>
    <t>広告費</t>
    <rPh sb="0" eb="3">
      <t>コウコクヒ</t>
    </rPh>
    <phoneticPr fontId="2"/>
  </si>
  <si>
    <t>売上</t>
    <rPh sb="0" eb="2">
      <t>ウリアゲ</t>
    </rPh>
    <phoneticPr fontId="2"/>
  </si>
  <si>
    <t>CPC</t>
    <phoneticPr fontId="2"/>
  </si>
  <si>
    <t>CV</t>
    <phoneticPr fontId="2"/>
  </si>
  <si>
    <t>クリック</t>
    <phoneticPr fontId="2"/>
  </si>
  <si>
    <t>CVR</t>
    <phoneticPr fontId="2"/>
  </si>
  <si>
    <t>#</t>
    <phoneticPr fontId="2"/>
  </si>
  <si>
    <t>商品管理番号</t>
  </si>
  <si>
    <t>商品名</t>
    <rPh sb="0" eb="3">
      <t>ショウヒンメイ</t>
    </rPh>
    <phoneticPr fontId="2"/>
  </si>
  <si>
    <t>設定</t>
    <rPh sb="0" eb="2">
      <t>セッテイ</t>
    </rPh>
    <phoneticPr fontId="2"/>
  </si>
  <si>
    <t>現在CPC</t>
    <rPh sb="0" eb="2">
      <t>ゲンザイ</t>
    </rPh>
    <phoneticPr fontId="2"/>
  </si>
  <si>
    <t>理論CPC</t>
    <rPh sb="0" eb="2">
      <t>リロン</t>
    </rPh>
    <phoneticPr fontId="2"/>
  </si>
  <si>
    <t>設定CPC</t>
    <rPh sb="0" eb="2">
      <t>セッテイ</t>
    </rPh>
    <phoneticPr fontId="2"/>
  </si>
  <si>
    <t>設定ROAS</t>
    <rPh sb="0" eb="2">
      <t>セッテイ</t>
    </rPh>
    <phoneticPr fontId="2"/>
  </si>
  <si>
    <t>アクセス</t>
    <phoneticPr fontId="2"/>
  </si>
  <si>
    <t>客単価</t>
    <rPh sb="0" eb="3">
      <t>キャクタンカ</t>
    </rPh>
    <phoneticPr fontId="2"/>
  </si>
  <si>
    <t>当月</t>
    <rPh sb="0" eb="2">
      <t>トウゲツ</t>
    </rPh>
    <phoneticPr fontId="2"/>
  </si>
  <si>
    <t>昨月</t>
    <rPh sb="0" eb="2">
      <t>サクゲツ</t>
    </rPh>
    <phoneticPr fontId="2"/>
  </si>
  <si>
    <t>一作月</t>
    <rPh sb="0" eb="3">
      <t>イッサクゲツ</t>
    </rPh>
    <phoneticPr fontId="2"/>
  </si>
  <si>
    <t>標準</t>
    <rPh sb="0" eb="2">
      <t>ヒョウジュン</t>
    </rPh>
    <phoneticPr fontId="2"/>
  </si>
  <si>
    <t>合計</t>
  </si>
  <si>
    <t>キーワードチューニングシート</t>
    <phoneticPr fontId="2"/>
  </si>
  <si>
    <t>1000まで</t>
    <phoneticPr fontId="2"/>
  </si>
  <si>
    <t>キーワード</t>
    <phoneticPr fontId="2"/>
  </si>
  <si>
    <t>商品CPC</t>
    <phoneticPr fontId="2"/>
  </si>
  <si>
    <t>目安CPC</t>
    <phoneticPr fontId="2"/>
  </si>
  <si>
    <t>前月</t>
    <rPh sb="0" eb="2">
      <t>ゼンゲツ</t>
    </rPh>
    <phoneticPr fontId="2"/>
  </si>
  <si>
    <t>前々月</t>
    <rPh sb="0" eb="3">
      <t>ゼンゼンゲツ</t>
    </rPh>
    <phoneticPr fontId="2"/>
  </si>
  <si>
    <t>コントロールカラム</t>
  </si>
  <si>
    <t>商品CPC</t>
  </si>
  <si>
    <t>u</t>
    <phoneticPr fontId="2"/>
  </si>
  <si>
    <t>キーワード</t>
  </si>
  <si>
    <t>キーワードCPC</t>
  </si>
  <si>
    <t>u</t>
  </si>
  <si>
    <t>全件ダウンロード　登録済み商品全件ダウンロード</t>
    <rPh sb="8" eb="11">
      <t>トウロクズ</t>
    </rPh>
    <rPh sb="13" eb="15">
      <t>ショウヒン</t>
    </rPh>
    <rPh sb="15" eb="17">
      <t>ゼンケン</t>
    </rPh>
    <phoneticPr fontId="2"/>
  </si>
  <si>
    <t>商品名</t>
  </si>
  <si>
    <t>価格</t>
  </si>
  <si>
    <t>商品URL</t>
  </si>
  <si>
    <t>当月　商品ページ全商品　H列【売上】を降順にして貼り付け（アクセス分析&gt;商品ページ&gt;月次でダウンロード）</t>
    <rPh sb="0" eb="2">
      <t>トウゲツ</t>
    </rPh>
    <rPh sb="3" eb="5">
      <t>ショウヒン</t>
    </rPh>
    <rPh sb="8" eb="11">
      <t>ゼンショウヒン</t>
    </rPh>
    <rPh sb="13" eb="14">
      <t>レツ</t>
    </rPh>
    <rPh sb="15" eb="17">
      <t>ウリアゲ</t>
    </rPh>
    <rPh sb="19" eb="21">
      <t>コウジュン</t>
    </rPh>
    <rPh sb="24" eb="25">
      <t>ハ</t>
    </rPh>
    <rPh sb="26" eb="27">
      <t>ツ</t>
    </rPh>
    <rPh sb="33" eb="35">
      <t>ブンセキ</t>
    </rPh>
    <rPh sb="36" eb="38">
      <t>ショウヒン</t>
    </rPh>
    <rPh sb="42" eb="44">
      <t>ゲツジ</t>
    </rPh>
    <phoneticPr fontId="2"/>
  </si>
  <si>
    <t>#</t>
  </si>
  <si>
    <t>ジャンル</t>
  </si>
  <si>
    <t>カタログID</t>
  </si>
  <si>
    <t>商品ID</t>
  </si>
  <si>
    <t>商品番号</t>
  </si>
  <si>
    <t>売上</t>
  </si>
  <si>
    <t>売上件数</t>
  </si>
  <si>
    <t>売上個数</t>
  </si>
  <si>
    <t>アクセス人数</t>
  </si>
  <si>
    <t>ユニークユーザー数</t>
  </si>
  <si>
    <t>転換率</t>
  </si>
  <si>
    <t>客単価</t>
  </si>
  <si>
    <t>総購入件数</t>
  </si>
  <si>
    <t>新規購入件数</t>
  </si>
  <si>
    <t>リピート購入件数</t>
  </si>
  <si>
    <t>未購入アクセス人数</t>
  </si>
  <si>
    <t>レビュー投稿数</t>
  </si>
  <si>
    <t>レビュー総合評価（点）</t>
  </si>
  <si>
    <t>総レビュー数</t>
  </si>
  <si>
    <t>滞在時間（秒）</t>
  </si>
  <si>
    <t>直帰数</t>
  </si>
  <si>
    <t>離脱数</t>
  </si>
  <si>
    <t>離脱率</t>
  </si>
  <si>
    <t>お気に入り登録ユーザ数</t>
  </si>
  <si>
    <t>お気に入り総ユーザ数</t>
  </si>
  <si>
    <t>在庫数</t>
  </si>
  <si>
    <t>在庫0日日数</t>
  </si>
  <si>
    <t>商品別　当月　I列の【実績額】を降順にして貼り付け（広告&gt;RPP＞パフォーマンスレポート＞商品別にチェック・当月の最新期間で抽出）</t>
    <rPh sb="0" eb="3">
      <t>ショウヒンベツ</t>
    </rPh>
    <rPh sb="4" eb="6">
      <t>トウゲツ</t>
    </rPh>
    <rPh sb="8" eb="9">
      <t>レツ</t>
    </rPh>
    <rPh sb="11" eb="14">
      <t>ジッセキガク</t>
    </rPh>
    <rPh sb="16" eb="18">
      <t>コウジュン</t>
    </rPh>
    <rPh sb="21" eb="22">
      <t>ハ</t>
    </rPh>
    <rPh sb="23" eb="24">
      <t>ツ</t>
    </rPh>
    <rPh sb="26" eb="28">
      <t>コウコク</t>
    </rPh>
    <rPh sb="45" eb="48">
      <t>ショウヒンベツ</t>
    </rPh>
    <rPh sb="54" eb="56">
      <t>トウゲツ</t>
    </rPh>
    <rPh sb="57" eb="61">
      <t>サイシンキカン</t>
    </rPh>
    <rPh sb="62" eb="64">
      <t>チュウシュツ</t>
    </rPh>
    <phoneticPr fontId="2"/>
  </si>
  <si>
    <t>日付</t>
  </si>
  <si>
    <t>商品ページURL</t>
  </si>
  <si>
    <t>入札単価</t>
  </si>
  <si>
    <t>CTR(%)</t>
  </si>
  <si>
    <t>クリック数(合計)</t>
  </si>
  <si>
    <t>実績額(合計)</t>
  </si>
  <si>
    <t>CPC実績(合計)</t>
  </si>
  <si>
    <t>クリック数(新規)</t>
  </si>
  <si>
    <t>実績額(新規)</t>
  </si>
  <si>
    <t>CPC実績(新規)</t>
  </si>
  <si>
    <t>クリック数(既存)</t>
  </si>
  <si>
    <t>実績額(既存)</t>
  </si>
  <si>
    <t>CPC実績(既存)</t>
  </si>
  <si>
    <t>売上金額(合計12時間)</t>
  </si>
  <si>
    <t>売上件数(合計12時間)</t>
  </si>
  <si>
    <t>CVR(合計12時間)(%)</t>
  </si>
  <si>
    <t>ROAS(合計12時間)(%)</t>
  </si>
  <si>
    <t>注文獲得単価(合計12時間)</t>
  </si>
  <si>
    <t>売上金額(合計720時間)</t>
  </si>
  <si>
    <t>売上件数(合計720時間)</t>
  </si>
  <si>
    <t>CVR(合計720時間)(%)</t>
  </si>
  <si>
    <t>ROAS(合計720時間)(%)</t>
  </si>
  <si>
    <t>注文獲得単価(合計720時間)</t>
  </si>
  <si>
    <t>売上金額(新規12時間)</t>
  </si>
  <si>
    <t>売上件数(新規12時間)</t>
  </si>
  <si>
    <t>CVR(新規12時間)(%)</t>
  </si>
  <si>
    <t>ROAS(新規12時間)(%)</t>
  </si>
  <si>
    <t>注文獲得単価(新規12時間)</t>
  </si>
  <si>
    <t>売上金額(新規720時間)</t>
  </si>
  <si>
    <t>売上件数(新規720時間)</t>
  </si>
  <si>
    <t>CVR(新規720時間)(%)</t>
  </si>
  <si>
    <t>ROAS(新規720時間)(%)</t>
  </si>
  <si>
    <t>注文獲得単価(新規720時間)</t>
  </si>
  <si>
    <t>売上金額(既存12時間)</t>
  </si>
  <si>
    <t>売上件数(既存12時間)</t>
  </si>
  <si>
    <t>CVR(既存12時間)(%)</t>
  </si>
  <si>
    <t>ROAS(既存12時間)(%)</t>
  </si>
  <si>
    <t>注文獲得単価(既存12時間)</t>
  </si>
  <si>
    <t>売上金額(既存720時間)</t>
  </si>
  <si>
    <t>売上件数(既存720時間)</t>
  </si>
  <si>
    <t>CVR(既存720時間)(%)</t>
  </si>
  <si>
    <t>ROAS(既存720時間)(%)</t>
  </si>
  <si>
    <t>注文獲得単価(既存720時間)</t>
  </si>
  <si>
    <t>商品別　前月　I列の【実績額】と降順にして貼り付け（広告＞RPP＞パフォーマンスレポート＞商品別にチェック・前月の期間にして抽出）</t>
    <rPh sb="0" eb="3">
      <t>ショウヒンベツ</t>
    </rPh>
    <rPh sb="4" eb="6">
      <t>ゼンゲツ</t>
    </rPh>
    <rPh sb="8" eb="9">
      <t>レツ</t>
    </rPh>
    <rPh sb="11" eb="14">
      <t>ジッセキガク</t>
    </rPh>
    <rPh sb="16" eb="18">
      <t>コウジュン</t>
    </rPh>
    <rPh sb="21" eb="22">
      <t>ハ</t>
    </rPh>
    <rPh sb="23" eb="24">
      <t>ツ</t>
    </rPh>
    <rPh sb="26" eb="28">
      <t>コウコク</t>
    </rPh>
    <rPh sb="45" eb="48">
      <t>ショウヒンベツ</t>
    </rPh>
    <rPh sb="54" eb="56">
      <t>ゼンゲツ</t>
    </rPh>
    <rPh sb="57" eb="59">
      <t>キカン</t>
    </rPh>
    <rPh sb="62" eb="64">
      <t>チュウシュツ</t>
    </rPh>
    <phoneticPr fontId="2"/>
  </si>
  <si>
    <t>商品別　前々月　I列の【実績額】と降順にして貼り付け（広告＞RPP＞パフォーマンスレポート＞商品別にチェック・前々月の期間にして抽出）</t>
    <rPh sb="0" eb="3">
      <t>ショウヒンベツ</t>
    </rPh>
    <rPh sb="4" eb="7">
      <t>ゼンゼンゲツ</t>
    </rPh>
    <rPh sb="9" eb="10">
      <t>レツ</t>
    </rPh>
    <rPh sb="12" eb="15">
      <t>ジッセキガク</t>
    </rPh>
    <rPh sb="17" eb="19">
      <t>コウジュン</t>
    </rPh>
    <rPh sb="22" eb="23">
      <t>ハ</t>
    </rPh>
    <rPh sb="24" eb="25">
      <t>ツ</t>
    </rPh>
    <rPh sb="27" eb="29">
      <t>コウコク</t>
    </rPh>
    <rPh sb="46" eb="49">
      <t>ショウヒンベツ</t>
    </rPh>
    <rPh sb="55" eb="58">
      <t>ゼンゼンゲツ</t>
    </rPh>
    <rPh sb="59" eb="61">
      <t>キカン</t>
    </rPh>
    <rPh sb="64" eb="66">
      <t>チュウシュツ</t>
    </rPh>
    <phoneticPr fontId="2"/>
  </si>
  <si>
    <t>全件ダウンロード　登録済みキーワード全件ダウンロード</t>
    <rPh sb="0" eb="2">
      <t>ゼンケン</t>
    </rPh>
    <rPh sb="9" eb="12">
      <t>トウロクズ</t>
    </rPh>
    <rPh sb="18" eb="20">
      <t>ゼンケン</t>
    </rPh>
    <phoneticPr fontId="2"/>
  </si>
  <si>
    <t>目安CPC</t>
  </si>
  <si>
    <t>-</t>
  </si>
  <si>
    <t>今の日数</t>
    <rPh sb="0" eb="1">
      <t>イマ</t>
    </rPh>
    <rPh sb="2" eb="4">
      <t>ニッスウ</t>
    </rPh>
    <phoneticPr fontId="2"/>
  </si>
  <si>
    <t>今日の日付</t>
    <rPh sb="0" eb="2">
      <t>キョウ</t>
    </rPh>
    <rPh sb="3" eb="5">
      <t>ヒヅケ</t>
    </rPh>
    <phoneticPr fontId="2"/>
  </si>
  <si>
    <t>予算</t>
    <rPh sb="0" eb="2">
      <t>ヨサン</t>
    </rPh>
    <phoneticPr fontId="2"/>
  </si>
  <si>
    <t>現時点消化額</t>
    <rPh sb="0" eb="3">
      <t>ゲンジテン</t>
    </rPh>
    <rPh sb="3" eb="6">
      <t>ショウカガク</t>
    </rPh>
    <phoneticPr fontId="2"/>
  </si>
  <si>
    <t>目標消化額</t>
    <rPh sb="0" eb="2">
      <t>モクヒョウ</t>
    </rPh>
    <rPh sb="2" eb="5">
      <t>ショウカガク</t>
    </rPh>
    <phoneticPr fontId="2"/>
  </si>
  <si>
    <t>全体</t>
    <rPh sb="0" eb="2">
      <t>ゼンタイ</t>
    </rPh>
    <phoneticPr fontId="12"/>
  </si>
  <si>
    <t>↓手動更新</t>
    <rPh sb="1" eb="3">
      <t>シュドウ</t>
    </rPh>
    <rPh sb="3" eb="5">
      <t>コウシン</t>
    </rPh>
    <phoneticPr fontId="12"/>
  </si>
  <si>
    <t>目標</t>
  </si>
  <si>
    <t>イベントフラグ</t>
  </si>
  <si>
    <t>昨月実績</t>
  </si>
  <si>
    <t>曜日</t>
  </si>
  <si>
    <t>イベント</t>
  </si>
  <si>
    <t>5の倍数</t>
  </si>
  <si>
    <t>●</t>
  </si>
  <si>
    <t>日数</t>
  </si>
  <si>
    <t>倍率</t>
  </si>
  <si>
    <t>係数</t>
  </si>
  <si>
    <t>合計指数</t>
  </si>
  <si>
    <t>通常日</t>
  </si>
  <si>
    <t>通常+5の倍数</t>
  </si>
  <si>
    <t>イベント+５の倍数</t>
  </si>
  <si>
    <t>↑倍率×日数</t>
  </si>
  <si>
    <t>予算消化</t>
    <rPh sb="0" eb="4">
      <t>ヨサンショウカ</t>
    </rPh>
    <phoneticPr fontId="2"/>
  </si>
  <si>
    <t>予算消化指数</t>
    <rPh sb="0" eb="4">
      <t>ヨサンショウカ</t>
    </rPh>
    <phoneticPr fontId="2"/>
  </si>
  <si>
    <t>昨月平均予算消化</t>
    <rPh sb="4" eb="8">
      <t>ヨサンショウカ</t>
    </rPh>
    <phoneticPr fontId="2"/>
  </si>
  <si>
    <t>↓通常日の平均予算消化を1とする</t>
    <rPh sb="7" eb="11">
      <t>ヨサンショウカ</t>
    </rPh>
    <phoneticPr fontId="2"/>
  </si>
  <si>
    <t>日別指数</t>
    <phoneticPr fontId="2"/>
  </si>
  <si>
    <t>日数</t>
    <rPh sb="0" eb="2">
      <t>ニッスウ</t>
    </rPh>
    <phoneticPr fontId="2"/>
  </si>
  <si>
    <t>累計目標</t>
    <rPh sb="0" eb="2">
      <t>ルイケイ</t>
    </rPh>
    <rPh sb="2" eb="4">
      <t>モクヒョウ</t>
    </rPh>
    <phoneticPr fontId="12"/>
  </si>
  <si>
    <t>CVR×単価</t>
    <rPh sb="4" eb="6">
      <t>タンカ</t>
    </rPh>
    <phoneticPr fontId="2"/>
  </si>
  <si>
    <t>許容CPC</t>
    <rPh sb="0" eb="2">
      <t>キョヨウ</t>
    </rPh>
    <phoneticPr fontId="2"/>
  </si>
  <si>
    <t>今月の日数</t>
    <rPh sb="0" eb="2">
      <t>コンゲツ</t>
    </rPh>
    <rPh sb="3" eb="5">
      <t>ニッスウ</t>
    </rPh>
    <phoneticPr fontId="2"/>
  </si>
  <si>
    <t>現時点残りの消化額</t>
    <rPh sb="0" eb="3">
      <t>ゲンジテン</t>
    </rPh>
    <rPh sb="3" eb="4">
      <t>ノコ</t>
    </rPh>
    <rPh sb="6" eb="9">
      <t>ショウカガク</t>
    </rPh>
    <phoneticPr fontId="2"/>
  </si>
  <si>
    <t>目標通りの場合の残りの消化額</t>
    <rPh sb="0" eb="2">
      <t>モクヒョウ</t>
    </rPh>
    <rPh sb="2" eb="3">
      <t>ドオ</t>
    </rPh>
    <rPh sb="5" eb="7">
      <t>バアイ</t>
    </rPh>
    <rPh sb="8" eb="9">
      <t>ノコ</t>
    </rPh>
    <rPh sb="11" eb="14">
      <t>ショウカガク</t>
    </rPh>
    <phoneticPr fontId="2"/>
  </si>
  <si>
    <t>目標消化額との比較</t>
    <rPh sb="0" eb="2">
      <t>モクヒョウ</t>
    </rPh>
    <rPh sb="7" eb="9">
      <t>ヒカク</t>
    </rPh>
    <phoneticPr fontId="2"/>
  </si>
  <si>
    <t>残りの目標消化額との比較</t>
    <rPh sb="0" eb="1">
      <t>ノコ</t>
    </rPh>
    <rPh sb="3" eb="5">
      <t>モクヒョウ</t>
    </rPh>
    <rPh sb="10" eb="12">
      <t>ヒカク</t>
    </rPh>
    <phoneticPr fontId="2"/>
  </si>
  <si>
    <t>上げ/下げ率</t>
    <rPh sb="0" eb="1">
      <t>ア</t>
    </rPh>
    <rPh sb="3" eb="4">
      <t>サ</t>
    </rPh>
    <rPh sb="5" eb="6">
      <t>リツ</t>
    </rPh>
    <phoneticPr fontId="2"/>
  </si>
  <si>
    <t>理論CPC②</t>
    <rPh sb="0" eb="2">
      <t>リロン</t>
    </rPh>
    <phoneticPr fontId="2"/>
  </si>
  <si>
    <t>限界CPC</t>
    <rPh sb="0" eb="2">
      <t>ゲンカイ</t>
    </rPh>
    <phoneticPr fontId="2"/>
  </si>
  <si>
    <t>商品別CPC</t>
    <rPh sb="0" eb="3">
      <t>ショウヒンベツ</t>
    </rPh>
    <phoneticPr fontId="2"/>
  </si>
  <si>
    <t>↑RPP広告の月予算を記入</t>
    <rPh sb="4" eb="6">
      <t>コウコク</t>
    </rPh>
    <rPh sb="7" eb="8">
      <t>ツキ</t>
    </rPh>
    <rPh sb="8" eb="10">
      <t>ヨサン</t>
    </rPh>
    <rPh sb="11" eb="13">
      <t>キニュウ</t>
    </rPh>
    <phoneticPr fontId="2"/>
  </si>
  <si>
    <t>No.</t>
    <phoneticPr fontId="2"/>
  </si>
  <si>
    <t>操作手順</t>
    <rPh sb="0" eb="4">
      <t>ソウサテジュン</t>
    </rPh>
    <phoneticPr fontId="2"/>
  </si>
  <si>
    <t>操作内容</t>
    <rPh sb="0" eb="2">
      <t>ソウサ</t>
    </rPh>
    <rPh sb="2" eb="4">
      <t>ナイヨウ</t>
    </rPh>
    <phoneticPr fontId="2"/>
  </si>
  <si>
    <t>貼付データ</t>
    <rPh sb="0" eb="2">
      <t>ハリツ</t>
    </rPh>
    <phoneticPr fontId="2"/>
  </si>
  <si>
    <t>データ貼付先</t>
    <rPh sb="3" eb="4">
      <t>ハ</t>
    </rPh>
    <rPh sb="4" eb="5">
      <t>ツ</t>
    </rPh>
    <rPh sb="5" eb="6">
      <t>サキ</t>
    </rPh>
    <phoneticPr fontId="2"/>
  </si>
  <si>
    <t>貼付先画像</t>
    <rPh sb="0" eb="2">
      <t>ハリツ</t>
    </rPh>
    <rPh sb="2" eb="3">
      <t>サキ</t>
    </rPh>
    <rPh sb="3" eb="5">
      <t>ガゾウ</t>
    </rPh>
    <phoneticPr fontId="2"/>
  </si>
  <si>
    <t>シート</t>
    <phoneticPr fontId="2"/>
  </si>
  <si>
    <t>対象項目</t>
    <rPh sb="0" eb="2">
      <t>タイショウ</t>
    </rPh>
    <rPh sb="2" eb="4">
      <t>コウモク</t>
    </rPh>
    <phoneticPr fontId="2"/>
  </si>
  <si>
    <t>基準クリック数</t>
    <rPh sb="0" eb="2">
      <t>キジュン</t>
    </rPh>
    <rPh sb="6" eb="7">
      <t>カズ</t>
    </rPh>
    <phoneticPr fontId="2"/>
  </si>
  <si>
    <t>ー</t>
    <phoneticPr fontId="2"/>
  </si>
  <si>
    <t>現状商品設定</t>
    <rPh sb="0" eb="2">
      <t>ゲンジョウ</t>
    </rPh>
    <rPh sb="2" eb="4">
      <t>ショウヒン</t>
    </rPh>
    <rPh sb="4" eb="6">
      <t>セッテイ</t>
    </rPh>
    <phoneticPr fontId="2"/>
  </si>
  <si>
    <t>データを値貼付け</t>
    <rPh sb="4" eb="5">
      <t>アタイ</t>
    </rPh>
    <rPh sb="5" eb="7">
      <t>ハリツ</t>
    </rPh>
    <phoneticPr fontId="2"/>
  </si>
  <si>
    <t>初期対応</t>
    <rPh sb="0" eb="2">
      <t>ショキ</t>
    </rPh>
    <rPh sb="2" eb="4">
      <t>タイオウ</t>
    </rPh>
    <phoneticPr fontId="2"/>
  </si>
  <si>
    <t>月初対応</t>
    <rPh sb="0" eb="2">
      <t>ゲッショ</t>
    </rPh>
    <rPh sb="2" eb="4">
      <t>タイオウ</t>
    </rPh>
    <phoneticPr fontId="2"/>
  </si>
  <si>
    <t>カレンダー</t>
    <phoneticPr fontId="2"/>
  </si>
  <si>
    <t>D35にRPP広告の月予算を記入</t>
  </si>
  <si>
    <t>A列の日付</t>
    <rPh sb="1" eb="2">
      <t>レツ</t>
    </rPh>
    <rPh sb="3" eb="5">
      <t>ヒヅケ</t>
    </rPh>
    <phoneticPr fontId="2"/>
  </si>
  <si>
    <t>A列の日付を更新</t>
    <phoneticPr fontId="2"/>
  </si>
  <si>
    <t>H列・I列の「イベント」「５の倍数」</t>
    <rPh sb="1" eb="2">
      <t>レツ</t>
    </rPh>
    <rPh sb="4" eb="5">
      <t>レツ</t>
    </rPh>
    <rPh sb="15" eb="17">
      <t>バイスウ</t>
    </rPh>
    <phoneticPr fontId="2"/>
  </si>
  <si>
    <t>基準クリック数を設定します。
例）商品購入につながるであろう最低限のクリックを設定します。通常100クリック程度に設定するとよいです。</t>
    <rPh sb="0" eb="2">
      <t>キジュン</t>
    </rPh>
    <rPh sb="6" eb="7">
      <t>カズ</t>
    </rPh>
    <rPh sb="8" eb="10">
      <t>セッテイ</t>
    </rPh>
    <rPh sb="15" eb="16">
      <t>レイ</t>
    </rPh>
    <rPh sb="17" eb="19">
      <t>ショウヒン</t>
    </rPh>
    <rPh sb="19" eb="21">
      <t>コウニュウ</t>
    </rPh>
    <rPh sb="30" eb="33">
      <t>サイテイゲン</t>
    </rPh>
    <rPh sb="39" eb="41">
      <t>セッテイ</t>
    </rPh>
    <rPh sb="45" eb="47">
      <t>ツウジョウ</t>
    </rPh>
    <rPh sb="54" eb="56">
      <t>テイド</t>
    </rPh>
    <rPh sb="57" eb="59">
      <t>セッテイ</t>
    </rPh>
    <phoneticPr fontId="2"/>
  </si>
  <si>
    <t>前月商品</t>
    <rPh sb="0" eb="2">
      <t>ゼンゲツ</t>
    </rPh>
    <rPh sb="2" eb="4">
      <t>ショウヒン</t>
    </rPh>
    <phoneticPr fontId="2"/>
  </si>
  <si>
    <t>前月の商品データを値貼付け</t>
    <rPh sb="0" eb="2">
      <t>ゼンゲツ</t>
    </rPh>
    <rPh sb="3" eb="5">
      <t>ショウヒン</t>
    </rPh>
    <rPh sb="9" eb="10">
      <t>アタイ</t>
    </rPh>
    <rPh sb="10" eb="12">
      <t>ハリツ</t>
    </rPh>
    <phoneticPr fontId="2"/>
  </si>
  <si>
    <t>前々月商品</t>
    <rPh sb="0" eb="3">
      <t>ゼンゼンゲツ</t>
    </rPh>
    <rPh sb="3" eb="5">
      <t>ショウヒン</t>
    </rPh>
    <phoneticPr fontId="2"/>
  </si>
  <si>
    <t>前々月の商品データを値貼付け</t>
    <rPh sb="0" eb="3">
      <t>ゼンゼンゲツ</t>
    </rPh>
    <rPh sb="4" eb="6">
      <t>ショウヒン</t>
    </rPh>
    <rPh sb="10" eb="11">
      <t>アタイ</t>
    </rPh>
    <rPh sb="11" eb="13">
      <t>ハリツ</t>
    </rPh>
    <phoneticPr fontId="2"/>
  </si>
  <si>
    <t>「前月商品」シートのデータ</t>
    <phoneticPr fontId="2"/>
  </si>
  <si>
    <t xml:space="preserve">
</t>
    <phoneticPr fontId="2"/>
  </si>
  <si>
    <t>前月ワード</t>
    <rPh sb="0" eb="2">
      <t>ゼンゲツ</t>
    </rPh>
    <phoneticPr fontId="2"/>
  </si>
  <si>
    <t>前々月ワード</t>
    <rPh sb="0" eb="3">
      <t>ゼンゼンゲツ</t>
    </rPh>
    <phoneticPr fontId="2"/>
  </si>
  <si>
    <t>前月のキーワードデータを値貼付け</t>
    <rPh sb="0" eb="2">
      <t>ゼンゲツ</t>
    </rPh>
    <rPh sb="12" eb="13">
      <t>アタイ</t>
    </rPh>
    <rPh sb="13" eb="15">
      <t>ハリツ</t>
    </rPh>
    <phoneticPr fontId="2"/>
  </si>
  <si>
    <t>前々月のキーワードデータを値貼付け</t>
    <rPh sb="0" eb="3">
      <t>ゼンゼンゲツ</t>
    </rPh>
    <rPh sb="13" eb="14">
      <t>アタイ</t>
    </rPh>
    <rPh sb="14" eb="16">
      <t>ハリツ</t>
    </rPh>
    <phoneticPr fontId="2"/>
  </si>
  <si>
    <t>「前月ワード」シートのデータ</t>
    <phoneticPr fontId="2"/>
  </si>
  <si>
    <t>実際に調整する際の対応</t>
    <rPh sb="0" eb="2">
      <t>ジッサイ</t>
    </rPh>
    <rPh sb="3" eb="5">
      <t>チョウセイ</t>
    </rPh>
    <rPh sb="7" eb="8">
      <t>サイ</t>
    </rPh>
    <rPh sb="9" eb="11">
      <t>タイオウ</t>
    </rPh>
    <phoneticPr fontId="2"/>
  </si>
  <si>
    <t>全商品</t>
    <rPh sb="0" eb="3">
      <t>ゼンショウヒン</t>
    </rPh>
    <phoneticPr fontId="2"/>
  </si>
  <si>
    <t>現状商品設定
全商品
当月商品
現状ワード設定
当月ワード</t>
    <rPh sb="0" eb="2">
      <t>ゲンジョウ</t>
    </rPh>
    <rPh sb="2" eb="4">
      <t>ショウヒン</t>
    </rPh>
    <rPh sb="4" eb="6">
      <t>セッテイ</t>
    </rPh>
    <rPh sb="7" eb="10">
      <t>ゼンショウヒン</t>
    </rPh>
    <rPh sb="11" eb="13">
      <t>トウゲツ</t>
    </rPh>
    <rPh sb="13" eb="15">
      <t>ショウヒン</t>
    </rPh>
    <rPh sb="16" eb="18">
      <t>ゲンジョウ</t>
    </rPh>
    <rPh sb="21" eb="23">
      <t>セッテイ</t>
    </rPh>
    <rPh sb="24" eb="26">
      <t>トウゲツ</t>
    </rPh>
    <phoneticPr fontId="2"/>
  </si>
  <si>
    <t>貼り付けデータ</t>
    <rPh sb="0" eb="1">
      <t>ハ</t>
    </rPh>
    <rPh sb="2" eb="3">
      <t>ツ</t>
    </rPh>
    <phoneticPr fontId="2"/>
  </si>
  <si>
    <t>データの削除
※「現状ワード設定」シートのみI列まで削除</t>
    <rPh sb="4" eb="6">
      <t>サクジョ</t>
    </rPh>
    <rPh sb="9" eb="11">
      <t>ゲンジョウ</t>
    </rPh>
    <rPh sb="14" eb="16">
      <t>セッテイ</t>
    </rPh>
    <rPh sb="23" eb="24">
      <t>レツ</t>
    </rPh>
    <rPh sb="26" eb="28">
      <t>サクジョ</t>
    </rPh>
    <phoneticPr fontId="2"/>
  </si>
  <si>
    <t>現状ワード設定</t>
    <rPh sb="0" eb="2">
      <t>ゲンジョウ</t>
    </rPh>
    <rPh sb="5" eb="7">
      <t>セッテイ</t>
    </rPh>
    <phoneticPr fontId="2"/>
  </si>
  <si>
    <t>当月商品</t>
    <rPh sb="0" eb="2">
      <t>トウゲツ</t>
    </rPh>
    <rPh sb="2" eb="4">
      <t>ショウヒン</t>
    </rPh>
    <phoneticPr fontId="2"/>
  </si>
  <si>
    <t>当月ワード</t>
    <rPh sb="0" eb="2">
      <t>トウゲツ</t>
    </rPh>
    <phoneticPr fontId="2"/>
  </si>
  <si>
    <t>商品別</t>
    <rPh sb="0" eb="3">
      <t>ショウヒンベツ</t>
    </rPh>
    <phoneticPr fontId="2"/>
  </si>
  <si>
    <t>キーワード別</t>
    <rPh sb="5" eb="6">
      <t>ベツ</t>
    </rPh>
    <phoneticPr fontId="2"/>
  </si>
  <si>
    <t>セルD35</t>
    <phoneticPr fontId="2"/>
  </si>
  <si>
    <t>「現状商品設定」シートのセルB3を起点にデータを貼り付ける。</t>
    <rPh sb="1" eb="5">
      <t>ゲンジョウショウヒン</t>
    </rPh>
    <rPh sb="5" eb="7">
      <t>セッテイ</t>
    </rPh>
    <rPh sb="17" eb="19">
      <t>キテン</t>
    </rPh>
    <rPh sb="24" eb="25">
      <t>ハ</t>
    </rPh>
    <rPh sb="26" eb="27">
      <t>ツ</t>
    </rPh>
    <phoneticPr fontId="2"/>
  </si>
  <si>
    <t>「現状ワード設定」シートのセルB3を起点にデータを貼り付ける。</t>
    <rPh sb="1" eb="3">
      <t>ゲンジョウ</t>
    </rPh>
    <rPh sb="6" eb="8">
      <t>セッテイ</t>
    </rPh>
    <rPh sb="18" eb="20">
      <t>キテン</t>
    </rPh>
    <rPh sb="25" eb="26">
      <t>ハ</t>
    </rPh>
    <rPh sb="27" eb="28">
      <t>ツ</t>
    </rPh>
    <phoneticPr fontId="2"/>
  </si>
  <si>
    <r>
      <t xml:space="preserve">・以下の全データ
RMS
＞広告・アフィリエイト・楽天大学
＞広告（プロモーションメニュー）
＞検索連動広告（RPP）
＞パフォーマンスレポート
　⇒集計単位：◉キーワード別
　　 集計期間：◉全期間で表示
　　　　　　　　 </t>
    </r>
    <r>
      <rPr>
        <b/>
        <sz val="11"/>
        <color theme="1"/>
        <rFont val="Meiryo UI"/>
        <family val="3"/>
        <charset val="128"/>
      </rPr>
      <t>⇨</t>
    </r>
    <r>
      <rPr>
        <b/>
        <sz val="10"/>
        <color theme="1"/>
        <rFont val="Meiryo UI"/>
        <family val="3"/>
        <charset val="128"/>
      </rPr>
      <t>【全キーワードレポートダウンロード】</t>
    </r>
    <r>
      <rPr>
        <sz val="11"/>
        <color theme="1"/>
        <rFont val="Meiryo UI"/>
        <family val="3"/>
        <charset val="128"/>
      </rPr>
      <t xml:space="preserve">
＞ダウンロード履歴
</t>
    </r>
    <r>
      <rPr>
        <b/>
        <sz val="11"/>
        <color theme="1"/>
        <rFont val="Meiryo UI"/>
        <family val="3"/>
        <charset val="128"/>
      </rPr>
      <t>⇨該当データをダウンロード</t>
    </r>
    <rPh sb="48" eb="50">
      <t>ケンサク</t>
    </rPh>
    <rPh sb="50" eb="52">
      <t>レンドウ</t>
    </rPh>
    <rPh sb="52" eb="54">
      <t>コウコク</t>
    </rPh>
    <rPh sb="140" eb="142">
      <t>リレキ</t>
    </rPh>
    <rPh sb="144" eb="146">
      <t>ガイトウ</t>
    </rPh>
    <phoneticPr fontId="2"/>
  </si>
  <si>
    <r>
      <t xml:space="preserve">・以下の全データ
RMS
＞広告・アフィリエイト・楽天大学
＞広告（プロモーションメニュー）
＞検索連動広告（RPP）
＞パフォーマンスレポート
　⇒集計単位：◉商品別
　　 集計期間：◉全期間で表示
　　　　　　　　 </t>
    </r>
    <r>
      <rPr>
        <b/>
        <sz val="11"/>
        <color theme="1"/>
        <rFont val="Meiryo UI"/>
        <family val="3"/>
        <charset val="128"/>
      </rPr>
      <t>⇨</t>
    </r>
    <r>
      <rPr>
        <b/>
        <sz val="10"/>
        <color theme="1"/>
        <rFont val="Meiryo UI"/>
        <family val="3"/>
        <charset val="128"/>
      </rPr>
      <t>【全商品レポートダウンロード】</t>
    </r>
    <r>
      <rPr>
        <sz val="11"/>
        <color theme="1"/>
        <rFont val="Meiryo UI"/>
        <family val="3"/>
        <charset val="128"/>
      </rPr>
      <t xml:space="preserve">
＞ダウンロード履歴
</t>
    </r>
    <r>
      <rPr>
        <b/>
        <sz val="11"/>
        <color theme="1"/>
        <rFont val="Meiryo UI"/>
        <family val="3"/>
        <charset val="128"/>
      </rPr>
      <t>⇨該当データをダウンロード</t>
    </r>
    <rPh sb="48" eb="50">
      <t>ケンサク</t>
    </rPh>
    <rPh sb="50" eb="52">
      <t>レンドウ</t>
    </rPh>
    <rPh sb="52" eb="54">
      <t>コウコク</t>
    </rPh>
    <rPh sb="81" eb="83">
      <t>ショウヒン</t>
    </rPh>
    <rPh sb="112" eb="115">
      <t>ゼンショウヒン</t>
    </rPh>
    <rPh sb="134" eb="136">
      <t>リレキ</t>
    </rPh>
    <rPh sb="138" eb="140">
      <t>ガイトウ</t>
    </rPh>
    <phoneticPr fontId="2"/>
  </si>
  <si>
    <r>
      <t xml:space="preserve">・以下の全データ
RMS
＞データ分析
＞アクセス・流入分析
＞商品ページ：◉月次
</t>
    </r>
    <r>
      <rPr>
        <b/>
        <sz val="11"/>
        <color theme="1"/>
        <rFont val="Meiryo UI"/>
        <family val="3"/>
        <charset val="128"/>
      </rPr>
      <t>⇨【全商品CSV】からダウンロード</t>
    </r>
    <rPh sb="44" eb="45">
      <t>ゼン</t>
    </rPh>
    <rPh sb="45" eb="47">
      <t>ショウヒン</t>
    </rPh>
    <phoneticPr fontId="2"/>
  </si>
  <si>
    <r>
      <t>・以下の全データ
RMS
＞広告・アフィリエイト・楽天大学
＞広告（プロモーションメニュー）
＞検索連動広告（RPP）
＞商品・キーワード設定
　⇒全件ダウンロード
　　└</t>
    </r>
    <r>
      <rPr>
        <sz val="10"/>
        <color theme="1"/>
        <rFont val="Meiryo UI"/>
        <family val="3"/>
        <charset val="128"/>
      </rPr>
      <t>登録済みキーワード全件ダウンロード</t>
    </r>
    <r>
      <rPr>
        <sz val="11"/>
        <color theme="1"/>
        <rFont val="Meiryo UI"/>
        <family val="3"/>
        <charset val="128"/>
      </rPr>
      <t xml:space="preserve">
＞ダウンロード履歴
</t>
    </r>
    <r>
      <rPr>
        <b/>
        <sz val="11"/>
        <color theme="1"/>
        <rFont val="Meiryo UI"/>
        <family val="3"/>
        <charset val="128"/>
      </rPr>
      <t>⇨該当データをダウンロード</t>
    </r>
    <rPh sb="48" eb="50">
      <t>ケンサク</t>
    </rPh>
    <rPh sb="50" eb="52">
      <t>レンドウ</t>
    </rPh>
    <rPh sb="52" eb="54">
      <t>コウコク</t>
    </rPh>
    <rPh sb="74" eb="76">
      <t>ゼンケン</t>
    </rPh>
    <rPh sb="111" eb="113">
      <t>リレキ</t>
    </rPh>
    <rPh sb="115" eb="117">
      <t>ガイトウ</t>
    </rPh>
    <phoneticPr fontId="2"/>
  </si>
  <si>
    <r>
      <t>RMS
＞広告・アフィリエイト・楽天大学
＞広告（プロモーションメニュー）
＞検索連動広告（RPP）
＞商品・キーワード設定
　⇒一括アップロード
　　</t>
    </r>
    <r>
      <rPr>
        <sz val="11"/>
        <color theme="1"/>
        <rFont val="Microsoft JhengHei"/>
        <family val="3"/>
      </rPr>
      <t>└</t>
    </r>
    <r>
      <rPr>
        <sz val="11"/>
        <color theme="1"/>
        <rFont val="Meiryo UI"/>
        <family val="3"/>
        <charset val="128"/>
      </rPr>
      <t xml:space="preserve">商品CPCの登録/更新
</t>
    </r>
    <r>
      <rPr>
        <b/>
        <sz val="11"/>
        <color theme="1"/>
        <rFont val="Meiryo UI"/>
        <family val="3"/>
        <charset val="128"/>
      </rPr>
      <t>⇨【サンプルフォーマットはこちら】からダウンロード</t>
    </r>
    <r>
      <rPr>
        <sz val="11"/>
        <color theme="1"/>
        <rFont val="Meiryo UI"/>
        <family val="3"/>
        <charset val="128"/>
      </rPr>
      <t>したファイルのセルA2を起点にデータを貼り付ける。
︙
＞商品・キーワード設定
　⇒一括アップロード
　　</t>
    </r>
    <r>
      <rPr>
        <sz val="11"/>
        <color theme="1"/>
        <rFont val="Microsoft JhengHei"/>
        <family val="3"/>
      </rPr>
      <t>└</t>
    </r>
    <r>
      <rPr>
        <sz val="11"/>
        <color theme="1"/>
        <rFont val="Meiryo UI"/>
        <family val="3"/>
        <charset val="128"/>
      </rPr>
      <t xml:space="preserve">商品CPCの登録/更新
</t>
    </r>
    <r>
      <rPr>
        <b/>
        <sz val="11"/>
        <color theme="1"/>
        <rFont val="Meiryo UI"/>
        <family val="3"/>
        <charset val="128"/>
      </rPr>
      <t>⇨【ファイルを参照】【アップロード】からアップロード</t>
    </r>
    <rPh sb="39" eb="41">
      <t>ケンサク</t>
    </rPh>
    <rPh sb="41" eb="43">
      <t>レンドウ</t>
    </rPh>
    <rPh sb="43" eb="45">
      <t>コウコク</t>
    </rPh>
    <rPh sb="77" eb="79">
      <t>ショウヒン</t>
    </rPh>
    <rPh sb="83" eb="85">
      <t>トウロク</t>
    </rPh>
    <rPh sb="86" eb="88">
      <t>コウシン</t>
    </rPh>
    <rPh sb="187" eb="189">
      <t>サンショウ</t>
    </rPh>
    <phoneticPr fontId="2"/>
  </si>
  <si>
    <t>L列・M列の「イベント」「５の倍数」</t>
    <rPh sb="1" eb="2">
      <t>レツ</t>
    </rPh>
    <rPh sb="4" eb="5">
      <t>レツ</t>
    </rPh>
    <rPh sb="15" eb="17">
      <t>バイスウ</t>
    </rPh>
    <phoneticPr fontId="2"/>
  </si>
  <si>
    <t>K列「昨月実績予算消化」</t>
    <rPh sb="1" eb="2">
      <t>レツ</t>
    </rPh>
    <rPh sb="3" eb="5">
      <t>サクゲツ</t>
    </rPh>
    <rPh sb="5" eb="7">
      <t>ジッセキ</t>
    </rPh>
    <rPh sb="7" eb="11">
      <t>ヨサンショウカ</t>
    </rPh>
    <phoneticPr fontId="2"/>
  </si>
  <si>
    <t>K列「昨月実績予算消化」に
昨月の広告実績額を記入。</t>
    <rPh sb="14" eb="16">
      <t>サクゲツ</t>
    </rPh>
    <rPh sb="17" eb="19">
      <t>コウコク</t>
    </rPh>
    <rPh sb="19" eb="22">
      <t>ジッセキガク</t>
    </rPh>
    <rPh sb="23" eb="25">
      <t>キニュウ</t>
    </rPh>
    <phoneticPr fontId="2"/>
  </si>
  <si>
    <r>
      <t>・以下データのE列
RMS
＞広告・アフィリエイト・楽天大学
＞広告（プロモーションメニュー）
＞検索連動広告（RPP）
＞パフォーマンスレポート
　⇒集計単位：◉すべての広告
　 　集計期間：◉日ごとに表示
　　　　　　   　</t>
    </r>
    <r>
      <rPr>
        <sz val="11"/>
        <color theme="1"/>
        <rFont val="Microsoft JhengHei"/>
        <family val="3"/>
      </rPr>
      <t>└</t>
    </r>
    <r>
      <rPr>
        <sz val="11"/>
        <color theme="1"/>
        <rFont val="Meiryo UI"/>
        <family val="3"/>
        <charset val="128"/>
      </rPr>
      <t xml:space="preserve">前月すべての日数
</t>
    </r>
    <r>
      <rPr>
        <b/>
        <sz val="11"/>
        <color theme="1"/>
        <rFont val="Meiryo UI"/>
        <family val="3"/>
        <charset val="128"/>
      </rPr>
      <t>⇨【この条件でダウンロード】からダウンロード</t>
    </r>
    <rPh sb="8" eb="9">
      <t>レツ</t>
    </rPh>
    <rPh sb="86" eb="88">
      <t>コウコク</t>
    </rPh>
    <rPh sb="98" eb="99">
      <t>ヒ</t>
    </rPh>
    <rPh sb="102" eb="104">
      <t>ヒョウジ</t>
    </rPh>
    <phoneticPr fontId="2"/>
  </si>
  <si>
    <t>K4起点にデータを張り付ける。</t>
    <rPh sb="2" eb="4">
      <t>キテン</t>
    </rPh>
    <rPh sb="9" eb="10">
      <t>ハ</t>
    </rPh>
    <rPh sb="11" eb="12">
      <t>ツ</t>
    </rPh>
    <phoneticPr fontId="2"/>
  </si>
  <si>
    <t>L4起点にデータを張り付ける。
M4起点にデータを張り付ける。</t>
    <rPh sb="2" eb="4">
      <t>キテン</t>
    </rPh>
    <rPh sb="9" eb="10">
      <t>ハ</t>
    </rPh>
    <rPh sb="11" eb="12">
      <t>ツ</t>
    </rPh>
    <phoneticPr fontId="2"/>
  </si>
  <si>
    <r>
      <t>・以下の全データ
RMS
＞広告・アフィリエイト・楽天大学
＞広告（プロモーションメニュー）
＞検索連動広告（RPP）
＞商品・キーワード設定
　⇒全件ダウンロード
　　</t>
    </r>
    <r>
      <rPr>
        <sz val="11"/>
        <color theme="1"/>
        <rFont val="Microsoft JhengHei"/>
        <family val="3"/>
      </rPr>
      <t>└</t>
    </r>
    <r>
      <rPr>
        <sz val="10"/>
        <color theme="1"/>
        <rFont val="Meiryo UI"/>
        <family val="3"/>
        <charset val="128"/>
      </rPr>
      <t>登録済み商品全件ダウンロード</t>
    </r>
    <r>
      <rPr>
        <sz val="11"/>
        <color theme="1"/>
        <rFont val="Meiryo UI"/>
        <family val="3"/>
        <charset val="128"/>
      </rPr>
      <t xml:space="preserve">
＞ダウンロード履歴
</t>
    </r>
    <r>
      <rPr>
        <b/>
        <sz val="11"/>
        <color theme="1"/>
        <rFont val="Meiryo UI"/>
        <family val="3"/>
        <charset val="128"/>
      </rPr>
      <t>⇨該当データをダウンロード</t>
    </r>
    <rPh sb="48" eb="50">
      <t>ケンサク</t>
    </rPh>
    <rPh sb="50" eb="52">
      <t>レンドウ</t>
    </rPh>
    <rPh sb="52" eb="54">
      <t>コウコク</t>
    </rPh>
    <rPh sb="74" eb="76">
      <t>ゼンケン</t>
    </rPh>
    <rPh sb="90" eb="92">
      <t>ショウヒン</t>
    </rPh>
    <rPh sb="109" eb="111">
      <t>リレキ</t>
    </rPh>
    <rPh sb="113" eb="115">
      <t>ガイトウ</t>
    </rPh>
    <phoneticPr fontId="2"/>
  </si>
  <si>
    <r>
      <t>・以下の全データ
RMS
＞広告・アフィリエイト・楽天大学
＞広告（プロモーションメニュー）
＞検索連動広告（RPP）
＞パフォーマンスレポート
　⇒集計単位：◉商品別
　 　集計期間：◉全期間で表示
　　　　　　   　</t>
    </r>
    <r>
      <rPr>
        <sz val="11"/>
        <color theme="1"/>
        <rFont val="Microsoft JhengHei"/>
        <family val="3"/>
      </rPr>
      <t>└</t>
    </r>
    <r>
      <rPr>
        <sz val="11"/>
        <color theme="1"/>
        <rFont val="Meiryo UI"/>
        <family val="3"/>
        <charset val="128"/>
      </rPr>
      <t xml:space="preserve">前月すべての日数を選択
　　　　　　　　 </t>
    </r>
    <r>
      <rPr>
        <b/>
        <sz val="11"/>
        <color theme="1"/>
        <rFont val="Meiryo UI"/>
        <family val="3"/>
        <charset val="128"/>
      </rPr>
      <t>⇨【全商品レポートダウンロード】</t>
    </r>
    <r>
      <rPr>
        <sz val="11"/>
        <color theme="1"/>
        <rFont val="Meiryo UI"/>
        <family val="3"/>
        <charset val="128"/>
      </rPr>
      <t xml:space="preserve">
＞ダウンロード履歴
</t>
    </r>
    <r>
      <rPr>
        <b/>
        <sz val="11"/>
        <color theme="1"/>
        <rFont val="Meiryo UI"/>
        <family val="3"/>
        <charset val="128"/>
      </rPr>
      <t>⇨該当データをダウンロード</t>
    </r>
    <rPh sb="1" eb="3">
      <t>イカ</t>
    </rPh>
    <rPh sb="4" eb="5">
      <t>ゼン</t>
    </rPh>
    <rPh sb="75" eb="79">
      <t>シュウケイタンイ</t>
    </rPh>
    <rPh sb="81" eb="83">
      <t>ショウヒン</t>
    </rPh>
    <rPh sb="94" eb="97">
      <t>ゼンキカン</t>
    </rPh>
    <rPh sb="98" eb="100">
      <t>ヒョウジ</t>
    </rPh>
    <rPh sb="121" eb="123">
      <t>センタク</t>
    </rPh>
    <phoneticPr fontId="2"/>
  </si>
  <si>
    <r>
      <t>・以下の全データ
RMS
＞広告・アフィリエイト・楽天大学
＞広告（プロモーションメニュー）
＞検索連動広告（RPP）
＞パフォーマンスレポート
　⇒集計単位：◉キーワード別
　　 集計期間：◉全期間で表示
　　　　　　　  　</t>
    </r>
    <r>
      <rPr>
        <sz val="11"/>
        <color theme="1"/>
        <rFont val="Microsoft JhengHei"/>
        <family val="3"/>
      </rPr>
      <t>└</t>
    </r>
    <r>
      <rPr>
        <sz val="11"/>
        <color theme="1"/>
        <rFont val="Meiryo UI"/>
        <family val="3"/>
        <charset val="128"/>
      </rPr>
      <t>前々月すべての日数を選択
　　　　　　　　</t>
    </r>
    <r>
      <rPr>
        <b/>
        <sz val="11"/>
        <color theme="1"/>
        <rFont val="Meiryo UI"/>
        <family val="3"/>
        <charset val="128"/>
      </rPr>
      <t xml:space="preserve"> ⇨【全キーワードレポートダウンロード】</t>
    </r>
    <r>
      <rPr>
        <sz val="11"/>
        <color theme="1"/>
        <rFont val="Meiryo UI"/>
        <family val="3"/>
        <charset val="128"/>
      </rPr>
      <t xml:space="preserve">
＞ダウンロード履歴
</t>
    </r>
    <r>
      <rPr>
        <b/>
        <sz val="11"/>
        <color theme="1"/>
        <rFont val="Meiryo UI"/>
        <family val="3"/>
        <charset val="128"/>
      </rPr>
      <t>⇨該当データをダウンロード</t>
    </r>
    <rPh sb="1" eb="3">
      <t>イカ</t>
    </rPh>
    <rPh sb="4" eb="5">
      <t>ゼン</t>
    </rPh>
    <rPh sb="75" eb="79">
      <t>シュウケイタンイ</t>
    </rPh>
    <rPh sb="86" eb="87">
      <t>ベツ</t>
    </rPh>
    <rPh sb="91" eb="95">
      <t>シュウケイキカン</t>
    </rPh>
    <rPh sb="97" eb="100">
      <t>ゼンキカン</t>
    </rPh>
    <rPh sb="101" eb="103">
      <t>ヒョウジ</t>
    </rPh>
    <rPh sb="115" eb="118">
      <t>ゼンゼンゲツ</t>
    </rPh>
    <rPh sb="125" eb="127">
      <t>センタク</t>
    </rPh>
    <phoneticPr fontId="2"/>
  </si>
  <si>
    <r>
      <t xml:space="preserve">・以下の全データ
RMS
＞広告・アフィリエイト・楽天大学
＞広告（プロモーションメニュー）
＞検索連動広告（RPP）
＞パフォーマンスレポート
　⇒集計単位：◉商品別
　 　集計期間：◉全期間で表示
　　　　　　   　└前月すべての日数を選択
　　　　　　　　 </t>
    </r>
    <r>
      <rPr>
        <b/>
        <sz val="11"/>
        <color theme="1"/>
        <rFont val="Meiryo UI"/>
        <family val="3"/>
        <charset val="128"/>
      </rPr>
      <t>⇨【全商品レポートダウンロード】</t>
    </r>
    <r>
      <rPr>
        <sz val="11"/>
        <color theme="1"/>
        <rFont val="Meiryo UI"/>
        <family val="3"/>
        <charset val="128"/>
      </rPr>
      <t xml:space="preserve">
＞ダウンロード履歴
</t>
    </r>
    <r>
      <rPr>
        <b/>
        <sz val="11"/>
        <color theme="1"/>
        <rFont val="Meiryo UI"/>
        <family val="3"/>
        <charset val="128"/>
      </rPr>
      <t>⇨該当データをダウンロード</t>
    </r>
    <rPh sb="1" eb="3">
      <t>イカ</t>
    </rPh>
    <rPh sb="4" eb="5">
      <t>ゼン</t>
    </rPh>
    <rPh sb="75" eb="79">
      <t>シュウケイタンイ</t>
    </rPh>
    <rPh sb="81" eb="83">
      <t>ショウヒン</t>
    </rPh>
    <rPh sb="94" eb="97">
      <t>ゼンキカン</t>
    </rPh>
    <rPh sb="98" eb="100">
      <t>ヒョウジ</t>
    </rPh>
    <rPh sb="121" eb="123">
      <t>センタク</t>
    </rPh>
    <phoneticPr fontId="2"/>
  </si>
  <si>
    <r>
      <t xml:space="preserve">・以下の全データ
RMS
＞広告・アフィリエイト・楽天大学
＞広告（プロモーションメニュー）
＞検索連動広告（RPP）
＞パフォーマンスレポート
　⇒集計単位：◉商品別
　 　集計期間：◉全期間で表示
　　　　　　   　└前々月すべての日数を選択
　　　　　　　　 </t>
    </r>
    <r>
      <rPr>
        <b/>
        <sz val="11"/>
        <color theme="1"/>
        <rFont val="Meiryo UI"/>
        <family val="3"/>
        <charset val="128"/>
      </rPr>
      <t>⇨【全商品レポートダウンロード】</t>
    </r>
    <r>
      <rPr>
        <sz val="11"/>
        <color theme="1"/>
        <rFont val="Meiryo UI"/>
        <family val="3"/>
        <charset val="128"/>
      </rPr>
      <t xml:space="preserve">
＞ダウンロード履歴
</t>
    </r>
    <r>
      <rPr>
        <b/>
        <sz val="11"/>
        <color theme="1"/>
        <rFont val="Meiryo UI"/>
        <family val="3"/>
        <charset val="128"/>
      </rPr>
      <t>⇨該当データをダウンロード</t>
    </r>
    <rPh sb="1" eb="3">
      <t>イカ</t>
    </rPh>
    <rPh sb="4" eb="5">
      <t>ゼン</t>
    </rPh>
    <rPh sb="75" eb="79">
      <t>シュウケイタンイ</t>
    </rPh>
    <rPh sb="81" eb="83">
      <t>ショウヒン</t>
    </rPh>
    <rPh sb="94" eb="97">
      <t>ゼンキカン</t>
    </rPh>
    <rPh sb="98" eb="100">
      <t>ヒョウジ</t>
    </rPh>
    <rPh sb="112" eb="115">
      <t>ゼンゼンゲツ</t>
    </rPh>
    <rPh sb="122" eb="124">
      <t>センタク</t>
    </rPh>
    <phoneticPr fontId="2"/>
  </si>
  <si>
    <r>
      <t>・以下の全データ
RMS
＞広告・アフィリエイト・楽天大学
＞広告（プロモーションメニュー）
＞検索連動広告（RPP）
＞パフォーマンスレポート
　⇒集計単位：◉キーワード別
　　 集計期間：◉全期間で表示
　　　　　　　  　└前月すべての日数を選択
　　　　　　　　</t>
    </r>
    <r>
      <rPr>
        <b/>
        <sz val="11"/>
        <color theme="1"/>
        <rFont val="Meiryo UI"/>
        <family val="3"/>
        <charset val="128"/>
      </rPr>
      <t xml:space="preserve"> ⇨【全キーワードレポートダウンロード】</t>
    </r>
    <r>
      <rPr>
        <sz val="11"/>
        <color theme="1"/>
        <rFont val="Meiryo UI"/>
        <family val="3"/>
        <charset val="128"/>
      </rPr>
      <t xml:space="preserve">
＞ダウンロード履歴
</t>
    </r>
    <r>
      <rPr>
        <b/>
        <sz val="11"/>
        <color theme="1"/>
        <rFont val="Meiryo UI"/>
        <family val="3"/>
        <charset val="128"/>
      </rPr>
      <t>⇨該当データをダウンロード</t>
    </r>
    <rPh sb="1" eb="3">
      <t>イカ</t>
    </rPh>
    <rPh sb="4" eb="5">
      <t>ゼン</t>
    </rPh>
    <rPh sb="75" eb="79">
      <t>シュウケイタンイ</t>
    </rPh>
    <rPh sb="86" eb="87">
      <t>ベツ</t>
    </rPh>
    <rPh sb="91" eb="95">
      <t>シュウケイキカン</t>
    </rPh>
    <rPh sb="97" eb="100">
      <t>ゼンキカン</t>
    </rPh>
    <rPh sb="101" eb="103">
      <t>ヒョウジ</t>
    </rPh>
    <rPh sb="124" eb="126">
      <t>センタク</t>
    </rPh>
    <phoneticPr fontId="2"/>
  </si>
  <si>
    <r>
      <t>・以下の全データ
RMS
＞広告・アフィリエイト・楽天大学
＞広告（プロモーションメニュー）
＞検索連動広告（RPP）
＞パフォーマンスレポート
　⇒集計単位：◉キーワード別
　　 集計期間：◉全期間で表示
　　　　　　　  　└前々月すべての日数を選択
　　　　　　　　</t>
    </r>
    <r>
      <rPr>
        <b/>
        <sz val="11"/>
        <color theme="1"/>
        <rFont val="Meiryo UI"/>
        <family val="3"/>
        <charset val="128"/>
      </rPr>
      <t xml:space="preserve"> ⇨【全キーワードレポートダウンロード】</t>
    </r>
    <r>
      <rPr>
        <sz val="11"/>
        <color theme="1"/>
        <rFont val="Meiryo UI"/>
        <family val="3"/>
        <charset val="128"/>
      </rPr>
      <t xml:space="preserve">
＞ダウンロード履歴
</t>
    </r>
    <r>
      <rPr>
        <b/>
        <sz val="11"/>
        <color theme="1"/>
        <rFont val="Meiryo UI"/>
        <family val="3"/>
        <charset val="128"/>
      </rPr>
      <t>⇨該当データをダウンロード</t>
    </r>
    <rPh sb="1" eb="3">
      <t>イカ</t>
    </rPh>
    <rPh sb="4" eb="5">
      <t>ゼン</t>
    </rPh>
    <rPh sb="75" eb="79">
      <t>シュウケイタンイ</t>
    </rPh>
    <rPh sb="86" eb="87">
      <t>ベツ</t>
    </rPh>
    <rPh sb="91" eb="95">
      <t>シュウケイキカン</t>
    </rPh>
    <rPh sb="97" eb="100">
      <t>ゼンキカン</t>
    </rPh>
    <rPh sb="101" eb="103">
      <t>ヒョウジ</t>
    </rPh>
    <rPh sb="115" eb="118">
      <t>ゼンゼンゲツ</t>
    </rPh>
    <rPh sb="125" eb="127">
      <t>センタク</t>
    </rPh>
    <phoneticPr fontId="2"/>
  </si>
  <si>
    <t>L列の「イベント」には、昨月のイベント日に“●”を記入。
M列の「5の倍数」には、昨月の5の倍数日に“●”を記入。</t>
    <rPh sb="1" eb="2">
      <t>レツ</t>
    </rPh>
    <rPh sb="12" eb="14">
      <t>サクゲツ</t>
    </rPh>
    <rPh sb="19" eb="20">
      <t>ヒ</t>
    </rPh>
    <rPh sb="25" eb="27">
      <t>キニュウ</t>
    </rPh>
    <rPh sb="30" eb="31">
      <t>レツ</t>
    </rPh>
    <rPh sb="35" eb="37">
      <t>バイスウ</t>
    </rPh>
    <rPh sb="41" eb="43">
      <t>サクゲツ</t>
    </rPh>
    <rPh sb="46" eb="48">
      <t>バイスウ</t>
    </rPh>
    <rPh sb="48" eb="49">
      <t>ヒ</t>
    </rPh>
    <rPh sb="54" eb="56">
      <t>キニュウ</t>
    </rPh>
    <phoneticPr fontId="2"/>
  </si>
  <si>
    <t>A列の日付を更新時の月の日付に更新</t>
    <rPh sb="6" eb="9">
      <t>コウシンジ</t>
    </rPh>
    <rPh sb="10" eb="11">
      <t>ツキ</t>
    </rPh>
    <rPh sb="12" eb="14">
      <t>ヒヅケ</t>
    </rPh>
    <phoneticPr fontId="2"/>
  </si>
  <si>
    <t>H列の「イベント」には、当月のお買い物マラソンや楽天スーパーセール等のイベント開催日に“●”を記入。
I列の「5の倍数」には、当月の5の倍数の該当日に“●”を記入。</t>
    <rPh sb="1" eb="2">
      <t>レツ</t>
    </rPh>
    <rPh sb="12" eb="14">
      <t>トウゲツ</t>
    </rPh>
    <rPh sb="16" eb="17">
      <t>カ</t>
    </rPh>
    <rPh sb="18" eb="19">
      <t>モノ</t>
    </rPh>
    <rPh sb="24" eb="26">
      <t>ラクテン</t>
    </rPh>
    <rPh sb="33" eb="34">
      <t>トウ</t>
    </rPh>
    <rPh sb="39" eb="42">
      <t>カイサイビ</t>
    </rPh>
    <rPh sb="47" eb="49">
      <t>キニュウ</t>
    </rPh>
    <rPh sb="52" eb="53">
      <t>レツ</t>
    </rPh>
    <rPh sb="57" eb="59">
      <t>バイスウ</t>
    </rPh>
    <rPh sb="63" eb="65">
      <t>トウゲツ</t>
    </rPh>
    <rPh sb="68" eb="70">
      <t>バイスウ</t>
    </rPh>
    <rPh sb="71" eb="74">
      <t>ガイトウビ</t>
    </rPh>
    <rPh sb="79" eb="81">
      <t>キニュウ</t>
    </rPh>
    <phoneticPr fontId="2"/>
  </si>
  <si>
    <t>・以下の数値を貼り付け
RMS
＞広告・アフィリエイト・楽天大学
＞広告（プロモーションメニュー）
＞検索連動広告（RPP）
＞キャンペーン
＞継続月予算</t>
    <rPh sb="1" eb="3">
      <t>イカ</t>
    </rPh>
    <rPh sb="4" eb="6">
      <t>スウチ</t>
    </rPh>
    <rPh sb="7" eb="8">
      <t>ハ</t>
    </rPh>
    <rPh sb="9" eb="10">
      <t>ツ</t>
    </rPh>
    <rPh sb="17" eb="19">
      <t>コウコク</t>
    </rPh>
    <rPh sb="28" eb="30">
      <t>ラクテン</t>
    </rPh>
    <rPh sb="30" eb="32">
      <t>ダイガク</t>
    </rPh>
    <rPh sb="34" eb="36">
      <t>コウコク</t>
    </rPh>
    <rPh sb="51" eb="53">
      <t>ケンサク</t>
    </rPh>
    <rPh sb="53" eb="55">
      <t>レンドウ</t>
    </rPh>
    <rPh sb="55" eb="57">
      <t>コウコク</t>
    </rPh>
    <rPh sb="72" eb="74">
      <t>ケイゾク</t>
    </rPh>
    <rPh sb="74" eb="75">
      <t>ツキ</t>
    </rPh>
    <rPh sb="75" eb="77">
      <t>ヨサン</t>
    </rPh>
    <phoneticPr fontId="2"/>
  </si>
  <si>
    <t>H列の「イベント」には、お買い物マラソンや楽天スーパーセール等のイベント開催日に“●”を記入。
I列の「5の倍数」には、5の倍数の該当日に“●”を記入。</t>
    <rPh sb="1" eb="2">
      <t>レツ</t>
    </rPh>
    <rPh sb="13" eb="14">
      <t>カ</t>
    </rPh>
    <rPh sb="15" eb="16">
      <t>モノ</t>
    </rPh>
    <rPh sb="21" eb="23">
      <t>ラクテン</t>
    </rPh>
    <rPh sb="30" eb="31">
      <t>トウ</t>
    </rPh>
    <rPh sb="36" eb="39">
      <t>カイサイビ</t>
    </rPh>
    <rPh sb="44" eb="46">
      <t>キニュウ</t>
    </rPh>
    <rPh sb="49" eb="50">
      <t>レツ</t>
    </rPh>
    <rPh sb="54" eb="56">
      <t>バイスウ</t>
    </rPh>
    <rPh sb="62" eb="64">
      <t>バイスウ</t>
    </rPh>
    <rPh sb="65" eb="68">
      <t>ガイトウビ</t>
    </rPh>
    <rPh sb="73" eb="75">
      <t>キニュウ</t>
    </rPh>
    <phoneticPr fontId="2"/>
  </si>
  <si>
    <t>①初期対応</t>
    <rPh sb="1" eb="5">
      <t>ショキタイオウ</t>
    </rPh>
    <phoneticPr fontId="2"/>
  </si>
  <si>
    <t>②実際に調整する際の対応</t>
    <phoneticPr fontId="2"/>
  </si>
  <si>
    <t>③月初対応</t>
    <phoneticPr fontId="2"/>
  </si>
  <si>
    <t>以下の構成で作成しています。①が完了したら、基本的には②の作業を中心に実施します。</t>
    <rPh sb="0" eb="2">
      <t>イカ</t>
    </rPh>
    <rPh sb="3" eb="5">
      <t>コウセイ</t>
    </rPh>
    <rPh sb="6" eb="8">
      <t>サクセイ</t>
    </rPh>
    <rPh sb="16" eb="18">
      <t>カンリョウ</t>
    </rPh>
    <rPh sb="22" eb="25">
      <t>キホンテキ</t>
    </rPh>
    <rPh sb="29" eb="31">
      <t>サギョウ</t>
    </rPh>
    <rPh sb="32" eb="34">
      <t>チュウシン</t>
    </rPh>
    <rPh sb="35" eb="37">
      <t>ジッシ</t>
    </rPh>
    <phoneticPr fontId="2"/>
  </si>
  <si>
    <t>ダウンロードしたサンプルフォーマット（CSV）にデータを値貼り付けしてアップロード（G列に詳細を記載）</t>
    <rPh sb="28" eb="29">
      <t>アタイ</t>
    </rPh>
    <rPh sb="29" eb="30">
      <t>ハ</t>
    </rPh>
    <rPh sb="31" eb="32">
      <t>ツ</t>
    </rPh>
    <rPh sb="43" eb="44">
      <t>レツ</t>
    </rPh>
    <rPh sb="45" eb="47">
      <t>ショウサイ</t>
    </rPh>
    <rPh sb="48" eb="50">
      <t>キサイ</t>
    </rPh>
    <phoneticPr fontId="2"/>
  </si>
  <si>
    <r>
      <t>RMS
＞広告・アフィリエイト・楽天大学
＞広告（プロモーションメニュー）
＞検索連動広告（RPP）
＞商品・キーワード設定
　⇒一括アップロード
　　</t>
    </r>
    <r>
      <rPr>
        <sz val="11"/>
        <color theme="1"/>
        <rFont val="Microsoft JhengHei"/>
        <family val="3"/>
      </rPr>
      <t>└</t>
    </r>
    <r>
      <rPr>
        <sz val="11"/>
        <color theme="1"/>
        <rFont val="Meiryo UI"/>
        <family val="3"/>
        <charset val="128"/>
      </rPr>
      <t xml:space="preserve">キーワードCPCの登録/更新
</t>
    </r>
    <r>
      <rPr>
        <b/>
        <sz val="11"/>
        <color theme="1"/>
        <rFont val="Meiryo UI"/>
        <family val="3"/>
        <charset val="128"/>
      </rPr>
      <t>⇨【サンプルフォーマットはこちら】からダウンロード</t>
    </r>
    <r>
      <rPr>
        <sz val="11"/>
        <color theme="1"/>
        <rFont val="Meiryo UI"/>
        <family val="3"/>
        <charset val="128"/>
      </rPr>
      <t>したファイルのセルA2を起点にデータを貼り付ける。
︙
＞商品・キーワード設定
　⇒一括アップロード
　　</t>
    </r>
    <r>
      <rPr>
        <sz val="11"/>
        <color theme="1"/>
        <rFont val="Microsoft JhengHei"/>
        <family val="3"/>
      </rPr>
      <t>└</t>
    </r>
    <r>
      <rPr>
        <sz val="11"/>
        <color theme="1"/>
        <rFont val="Meiryo UI"/>
        <family val="3"/>
        <charset val="128"/>
      </rPr>
      <t xml:space="preserve">キーワードCPCの登録/更新
</t>
    </r>
    <r>
      <rPr>
        <b/>
        <sz val="11"/>
        <color theme="1"/>
        <rFont val="Meiryo UI"/>
        <family val="3"/>
        <charset val="128"/>
      </rPr>
      <t>⇨【ファイルを参照】【アップロード】からアップロード</t>
    </r>
    <rPh sb="39" eb="41">
      <t>ケンサク</t>
    </rPh>
    <rPh sb="41" eb="43">
      <t>レンドウ</t>
    </rPh>
    <rPh sb="43" eb="45">
      <t>コウコク</t>
    </rPh>
    <rPh sb="86" eb="88">
      <t>トウロク</t>
    </rPh>
    <rPh sb="89" eb="91">
      <t>コウシン</t>
    </rPh>
    <rPh sb="193" eb="195">
      <t>サンショウ</t>
    </rPh>
    <phoneticPr fontId="2"/>
  </si>
  <si>
    <t>L列・M列の「イベント」「5の倍数」</t>
    <rPh sb="1" eb="2">
      <t>レツ</t>
    </rPh>
    <rPh sb="4" eb="5">
      <t>レツ</t>
    </rPh>
    <rPh sb="15" eb="17">
      <t>バイスウ</t>
    </rPh>
    <phoneticPr fontId="2"/>
  </si>
  <si>
    <t>L列の「イベント」には、昨月のイベント日であるH列の“●”を貼り付け。
M列の「5の倍数」には、昨月の5の倍数日であるI列の“●”を貼り付け。</t>
    <rPh sb="1" eb="2">
      <t>レツ</t>
    </rPh>
    <rPh sb="12" eb="14">
      <t>サクゲツ</t>
    </rPh>
    <rPh sb="19" eb="20">
      <t>ヒ</t>
    </rPh>
    <rPh sb="24" eb="25">
      <t>レツ</t>
    </rPh>
    <rPh sb="30" eb="31">
      <t>ハ</t>
    </rPh>
    <rPh sb="32" eb="33">
      <t>ツ</t>
    </rPh>
    <rPh sb="37" eb="38">
      <t>レツ</t>
    </rPh>
    <rPh sb="42" eb="44">
      <t>バイスウ</t>
    </rPh>
    <rPh sb="48" eb="50">
      <t>サクゲツ</t>
    </rPh>
    <rPh sb="53" eb="55">
      <t>バイスウ</t>
    </rPh>
    <rPh sb="55" eb="56">
      <t>ヒ</t>
    </rPh>
    <rPh sb="60" eb="61">
      <t>レツ</t>
    </rPh>
    <rPh sb="66" eb="67">
      <t>ハ</t>
    </rPh>
    <rPh sb="68" eb="69">
      <t>ツ</t>
    </rPh>
    <phoneticPr fontId="2"/>
  </si>
  <si>
    <t>セルL４からセルL34まで…→
セルM４からセルM34まで…→</t>
    <phoneticPr fontId="2"/>
  </si>
  <si>
    <t>・I列「実績額（合計）」で降順にする
・「前月商品」シートのセルB3を起点にデータを貼り付ける。</t>
    <rPh sb="2" eb="3">
      <t>レツ</t>
    </rPh>
    <rPh sb="4" eb="7">
      <t>ジッセキガク</t>
    </rPh>
    <rPh sb="8" eb="10">
      <t>ゴウケイ</t>
    </rPh>
    <rPh sb="13" eb="15">
      <t>コウジュン</t>
    </rPh>
    <rPh sb="21" eb="23">
      <t>ゼンゲツ</t>
    </rPh>
    <rPh sb="23" eb="25">
      <t>ショウヒン</t>
    </rPh>
    <rPh sb="35" eb="37">
      <t>キテン</t>
    </rPh>
    <rPh sb="42" eb="43">
      <t>ハ</t>
    </rPh>
    <rPh sb="44" eb="45">
      <t>ツ</t>
    </rPh>
    <phoneticPr fontId="2"/>
  </si>
  <si>
    <t>・I列「実績額（合計）」で降順にする
・「前々月商品」シートのセルB4を起点にデータを貼り付ける。</t>
    <rPh sb="8" eb="10">
      <t>ゴウケイ</t>
    </rPh>
    <rPh sb="21" eb="24">
      <t>ゼンゼンゲツ</t>
    </rPh>
    <rPh sb="24" eb="26">
      <t>ショウヒン</t>
    </rPh>
    <rPh sb="33" eb="35">
      <t>キテン</t>
    </rPh>
    <rPh sb="40" eb="41">
      <t>ハ</t>
    </rPh>
    <rPh sb="42" eb="43">
      <t>ツ</t>
    </rPh>
    <phoneticPr fontId="2"/>
  </si>
  <si>
    <t>・J列「実績額（合計）」で降順にする
・「前月ワード」シートのセルB3を起点にデータを貼り付ける。</t>
    <rPh sb="8" eb="10">
      <t>ゴウケイ</t>
    </rPh>
    <rPh sb="21" eb="23">
      <t>ゼンゲツ</t>
    </rPh>
    <rPh sb="36" eb="38">
      <t>キテン</t>
    </rPh>
    <rPh sb="43" eb="44">
      <t>ハ</t>
    </rPh>
    <rPh sb="45" eb="46">
      <t>ツ</t>
    </rPh>
    <phoneticPr fontId="2"/>
  </si>
  <si>
    <t>・J列「実績額（合計）」で降順にする
・「前々月ワード」シートのセルB4を起点にデータを貼り付ける。</t>
    <rPh sb="21" eb="24">
      <t>ゼンゼンゲツ</t>
    </rPh>
    <rPh sb="34" eb="36">
      <t>キテン</t>
    </rPh>
    <rPh sb="41" eb="42">
      <t>ハ</t>
    </rPh>
    <rPh sb="43" eb="44">
      <t>ツ</t>
    </rPh>
    <phoneticPr fontId="2"/>
  </si>
  <si>
    <t>キーワード別　前月　J列の【実績額】と降順にして貼り付け（広告＞RPP＞パフォーマンスレポート＞キーワード別にチェック・前月の期間にして抽出）</t>
    <rPh sb="5" eb="6">
      <t>ベツ</t>
    </rPh>
    <rPh sb="7" eb="9">
      <t>ゼンゲツ</t>
    </rPh>
    <rPh sb="11" eb="12">
      <t>レツ</t>
    </rPh>
    <rPh sb="14" eb="17">
      <t>ジッセキガク</t>
    </rPh>
    <rPh sb="19" eb="21">
      <t>コウジュン</t>
    </rPh>
    <rPh sb="24" eb="25">
      <t>ハ</t>
    </rPh>
    <rPh sb="26" eb="27">
      <t>ツ</t>
    </rPh>
    <rPh sb="29" eb="31">
      <t>コウコク</t>
    </rPh>
    <rPh sb="53" eb="54">
      <t>ベツ</t>
    </rPh>
    <rPh sb="60" eb="62">
      <t>ゼンゲツ</t>
    </rPh>
    <rPh sb="63" eb="65">
      <t>キカン</t>
    </rPh>
    <rPh sb="68" eb="70">
      <t>チュウシュツ</t>
    </rPh>
    <phoneticPr fontId="2"/>
  </si>
  <si>
    <t>キーワード別　前々月　J列の【実績額】と降順にして貼り付け（広告＞RPP＞パフォーマンスレポート＞キーワード別にチェック・全然月の期間にして抽出）</t>
    <rPh sb="5" eb="6">
      <t>ベツ</t>
    </rPh>
    <rPh sb="7" eb="9">
      <t>ゼンゼン</t>
    </rPh>
    <rPh sb="9" eb="10">
      <t>ツキ</t>
    </rPh>
    <rPh sb="12" eb="13">
      <t>レツ</t>
    </rPh>
    <rPh sb="15" eb="18">
      <t>ジッセキガク</t>
    </rPh>
    <rPh sb="20" eb="22">
      <t>コウジュン</t>
    </rPh>
    <rPh sb="25" eb="26">
      <t>ハ</t>
    </rPh>
    <rPh sb="27" eb="28">
      <t>ツ</t>
    </rPh>
    <rPh sb="30" eb="32">
      <t>コウコク</t>
    </rPh>
    <rPh sb="54" eb="55">
      <t>ベツ</t>
    </rPh>
    <rPh sb="61" eb="63">
      <t>ゼンゼン</t>
    </rPh>
    <rPh sb="63" eb="64">
      <t>ツキ</t>
    </rPh>
    <rPh sb="65" eb="67">
      <t>キカン</t>
    </rPh>
    <rPh sb="70" eb="72">
      <t>チュウシュツ</t>
    </rPh>
    <phoneticPr fontId="2"/>
  </si>
  <si>
    <t>・H列「売上」で降順にする
・「全商品」シートのセルA3を起点にデータを貼り付ける。</t>
    <rPh sb="16" eb="19">
      <t>ゼンショウヒン</t>
    </rPh>
    <rPh sb="29" eb="31">
      <t>キテン</t>
    </rPh>
    <rPh sb="36" eb="37">
      <t>ハ</t>
    </rPh>
    <rPh sb="38" eb="39">
      <t>ツ</t>
    </rPh>
    <phoneticPr fontId="2"/>
  </si>
  <si>
    <t>キーワード別　当月　J列の【実績額】を降順にして貼り付け（広告&gt;RPP＞パフォーマンスレポート＞キーワード別にチェック・当月の最新期間で抽出）</t>
    <rPh sb="5" eb="6">
      <t>ベツ</t>
    </rPh>
    <rPh sb="7" eb="9">
      <t>トウゲツ</t>
    </rPh>
    <rPh sb="11" eb="12">
      <t>レツ</t>
    </rPh>
    <rPh sb="14" eb="17">
      <t>ジッセキガク</t>
    </rPh>
    <rPh sb="19" eb="21">
      <t>コウジュン</t>
    </rPh>
    <rPh sb="24" eb="25">
      <t>ハ</t>
    </rPh>
    <rPh sb="26" eb="27">
      <t>ツ</t>
    </rPh>
    <rPh sb="29" eb="31">
      <t>コウコク</t>
    </rPh>
    <rPh sb="53" eb="54">
      <t>ベツ</t>
    </rPh>
    <rPh sb="60" eb="62">
      <t>トウゲツ</t>
    </rPh>
    <rPh sb="63" eb="67">
      <t>サイシンキカン</t>
    </rPh>
    <rPh sb="68" eb="70">
      <t>チュウシュツ</t>
    </rPh>
    <phoneticPr fontId="2"/>
  </si>
  <si>
    <t>・J列「実績額（合計）」で降順にする
・「当月ワード」シートのセルB3を起点にデータを貼り付ける</t>
    <rPh sb="21" eb="23">
      <t>トウゲツ</t>
    </rPh>
    <rPh sb="36" eb="38">
      <t>キテン</t>
    </rPh>
    <rPh sb="43" eb="44">
      <t>ハ</t>
    </rPh>
    <rPh sb="45" eb="46">
      <t>ツ</t>
    </rPh>
    <phoneticPr fontId="2"/>
  </si>
  <si>
    <t>・I列「実績額（合計）」で降順にする
・「当月商品」シートのセルB3を起点にデータを貼り付ける</t>
    <rPh sb="21" eb="23">
      <t>トウゲツ</t>
    </rPh>
    <rPh sb="23" eb="25">
      <t>ショウヒン</t>
    </rPh>
    <rPh sb="35" eb="37">
      <t>キテン</t>
    </rPh>
    <rPh sb="42" eb="43">
      <t>ハ</t>
    </rPh>
    <rPh sb="44" eb="45">
      <t>ツ</t>
    </rPh>
    <phoneticPr fontId="2"/>
  </si>
  <si>
    <t>・「商品別」シートのセルA2,B2,C2から記入されている行までを「サンプルフォーマット」に貼付</t>
    <rPh sb="2" eb="5">
      <t>ショウヒンベツ</t>
    </rPh>
    <rPh sb="22" eb="24">
      <t>キニュウ</t>
    </rPh>
    <rPh sb="29" eb="30">
      <t>ギョウ</t>
    </rPh>
    <rPh sb="46" eb="48">
      <t>ハリツ</t>
    </rPh>
    <phoneticPr fontId="2"/>
  </si>
  <si>
    <t>・「キーワード別」シートのセルA2,B2,C3から記入されている行までを「サンプルフォーマット」に貼付</t>
    <rPh sb="7" eb="8">
      <t>ベツ</t>
    </rPh>
    <rPh sb="25" eb="27">
      <t>キニュウ</t>
    </rPh>
    <rPh sb="32" eb="33">
      <t>ギョウ</t>
    </rPh>
    <rPh sb="49" eb="51">
      <t>ハリツ</t>
    </rPh>
    <phoneticPr fontId="2"/>
  </si>
  <si>
    <t>会社として達成したいROASを設定します。</t>
    <rPh sb="0" eb="2">
      <t>カイシャ</t>
    </rPh>
    <rPh sb="5" eb="7">
      <t>タッセイ</t>
    </rPh>
    <rPh sb="15" eb="17">
      <t>セッテイ</t>
    </rPh>
    <phoneticPr fontId="2"/>
  </si>
  <si>
    <t>店舗全体のCVRを設定します。
・RMS＞データ分析＞店舗カルテ＞店舗CVR</t>
    <rPh sb="0" eb="2">
      <t>テンポ</t>
    </rPh>
    <rPh sb="2" eb="4">
      <t>ゼンタイ</t>
    </rPh>
    <rPh sb="9" eb="11">
      <t>セッテイ</t>
    </rPh>
    <rPh sb="24" eb="26">
      <t>ブンセキ</t>
    </rPh>
    <rPh sb="27" eb="29">
      <t>テンポ</t>
    </rPh>
    <rPh sb="33" eb="35">
      <t>テンポ</t>
    </rPh>
    <phoneticPr fontId="2"/>
  </si>
  <si>
    <t>調整時にCPCを引き上げる比率を調整します。
・20%程度に設定するのがおすすめです</t>
    <rPh sb="0" eb="3">
      <t>チョウセイジ</t>
    </rPh>
    <rPh sb="8" eb="9">
      <t>ヒ</t>
    </rPh>
    <rPh sb="10" eb="11">
      <t>ア</t>
    </rPh>
    <rPh sb="13" eb="15">
      <t>ヒリツ</t>
    </rPh>
    <rPh sb="16" eb="18">
      <t>チョウセイ</t>
    </rPh>
    <rPh sb="27" eb="29">
      <t>テイド</t>
    </rPh>
    <rPh sb="30" eb="32">
      <t>セッテイ</t>
    </rPh>
    <phoneticPr fontId="2"/>
  </si>
  <si>
    <t>調整時にCPCを引き下げる比率を調整します。
・30%程度に設定するのがおすすめです</t>
    <rPh sb="0" eb="3">
      <t>チョウセイジ</t>
    </rPh>
    <rPh sb="8" eb="9">
      <t>ヒ</t>
    </rPh>
    <rPh sb="10" eb="11">
      <t>サ</t>
    </rPh>
    <rPh sb="13" eb="15">
      <t>ヒリツ</t>
    </rPh>
    <rPh sb="16" eb="18">
      <t>チョウセイ</t>
    </rPh>
    <rPh sb="27" eb="29">
      <t>テイド</t>
    </rPh>
    <rPh sb="30" eb="32">
      <t>セッテイ</t>
    </rPh>
    <phoneticPr fontId="2"/>
  </si>
  <si>
    <t>上限としたいCPCを設定します。</t>
    <rPh sb="0" eb="2">
      <t>ジョウゲン</t>
    </rPh>
    <rPh sb="10" eb="12">
      <t>セッテイ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</si>
</sst>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6" formatCode="&quot;¥&quot;#,##0;[Red]&quot;¥&quot;\-#,##0"/>
    <numFmt numFmtId="41" formatCode="_ * #,##0_ ;_ * \-#,##0_ ;_ * &quot;-&quot;_ ;_ @_ "/>
    <numFmt numFmtId="176" formatCode="0.0%"/>
    <numFmt numFmtId="177" formatCode="0_);[Red]\(0\)"/>
    <numFmt numFmtId="178" formatCode="&quot;¥&quot;#,##0_);[Red]\(&quot;¥&quot;#,##0\)"/>
  </numFmts>
  <fonts count="36"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14"/>
      <color theme="1"/>
      <name val="游ゴシック"/>
      <family val="3"/>
      <charset val="128"/>
      <scheme val="minor"/>
    </font>
    <font>
      <b/>
      <sz val="11"/>
      <color theme="1" tint="0.249977111117893"/>
      <name val="游ゴシック"/>
      <family val="3"/>
      <charset val="128"/>
      <scheme val="minor"/>
    </font>
    <font>
      <sz val="11"/>
      <color theme="1" tint="0.249977111117893"/>
      <name val="游ゴシック"/>
      <family val="3"/>
      <charset val="128"/>
      <scheme val="minor"/>
    </font>
    <font>
      <sz val="11"/>
      <color rgb="FFFF0000"/>
      <name val="游ゴシック"/>
      <family val="3"/>
      <charset val="128"/>
      <scheme val="minor"/>
    </font>
    <font>
      <sz val="11"/>
      <color rgb="FFFF0000"/>
      <name val="游ゴシック"/>
      <family val="2"/>
      <charset val="128"/>
      <scheme val="minor"/>
    </font>
    <font>
      <sz val="11"/>
      <color theme="4"/>
      <name val="游ゴシック"/>
      <family val="3"/>
      <charset val="128"/>
      <scheme val="minor"/>
    </font>
    <font>
      <b/>
      <sz val="11"/>
      <color theme="1"/>
      <name val="游ゴシック"/>
      <family val="3"/>
      <charset val="128"/>
      <scheme val="minor"/>
    </font>
    <font>
      <sz val="11"/>
      <color theme="1"/>
      <name val="Arial"/>
      <family val="2"/>
    </font>
    <font>
      <sz val="11"/>
      <color rgb="FFFFFFFF"/>
      <name val="Meiryo"/>
      <family val="3"/>
      <charset val="128"/>
    </font>
    <font>
      <sz val="6"/>
      <name val="游ゴシック"/>
      <family val="3"/>
      <charset val="128"/>
      <scheme val="minor"/>
    </font>
    <font>
      <sz val="10"/>
      <color theme="1"/>
      <name val="ＭＳ Ｐゴシック"/>
      <family val="2"/>
      <charset val="128"/>
    </font>
    <font>
      <sz val="10"/>
      <color theme="1"/>
      <name val="Arial"/>
      <family val="2"/>
    </font>
    <font>
      <sz val="10"/>
      <color rgb="FF000000"/>
      <name val="Arial"/>
      <family val="2"/>
    </font>
    <font>
      <sz val="10"/>
      <color rgb="FF000000"/>
      <name val="Meiryo UI"/>
      <family val="3"/>
      <charset val="128"/>
    </font>
    <font>
      <sz val="8"/>
      <color rgb="FFFFFFFF"/>
      <name val="Meiryo"/>
      <family val="3"/>
      <charset val="128"/>
    </font>
    <font>
      <sz val="8"/>
      <color theme="1"/>
      <name val="Meiryo"/>
      <family val="3"/>
      <charset val="128"/>
    </font>
    <font>
      <sz val="11"/>
      <color theme="0"/>
      <name val="Meiryo"/>
      <family val="3"/>
      <charset val="128"/>
    </font>
    <font>
      <sz val="11"/>
      <color theme="0"/>
      <name val="Arial"/>
      <family val="2"/>
    </font>
    <font>
      <sz val="11"/>
      <color theme="1"/>
      <name val="Meiryo"/>
      <family val="3"/>
      <charset val="128"/>
    </font>
    <font>
      <sz val="11"/>
      <color rgb="FF0000FF"/>
      <name val="Meiryo"/>
      <family val="3"/>
      <charset val="128"/>
    </font>
    <font>
      <sz val="11"/>
      <color rgb="FFFF0000"/>
      <name val="Meiryo"/>
      <family val="3"/>
      <charset val="128"/>
    </font>
    <font>
      <sz val="12"/>
      <name val="游ゴシック"/>
      <family val="1"/>
      <scheme val="minor"/>
    </font>
    <font>
      <b/>
      <sz val="11"/>
      <color theme="1"/>
      <name val="Meiryo"/>
      <family val="3"/>
      <charset val="128"/>
    </font>
    <font>
      <b/>
      <sz val="10"/>
      <color theme="1"/>
      <name val="Meiryo"/>
      <family val="3"/>
      <charset val="128"/>
    </font>
    <font>
      <sz val="11"/>
      <color theme="0"/>
      <name val="Meiryo UI"/>
      <family val="3"/>
      <charset val="128"/>
    </font>
    <font>
      <sz val="11"/>
      <color theme="1"/>
      <name val="Meiryo UI"/>
      <family val="3"/>
      <charset val="128"/>
    </font>
    <font>
      <i/>
      <sz val="11"/>
      <color theme="1"/>
      <name val="Meiryo UI"/>
      <family val="3"/>
      <charset val="128"/>
    </font>
    <font>
      <sz val="14"/>
      <color theme="0"/>
      <name val="Meiryo UI"/>
      <family val="3"/>
      <charset val="128"/>
    </font>
    <font>
      <sz val="11"/>
      <color theme="1"/>
      <name val="Microsoft JhengHei"/>
      <family val="3"/>
    </font>
    <font>
      <sz val="10"/>
      <color theme="1"/>
      <name val="Meiryo UI"/>
      <family val="3"/>
      <charset val="128"/>
    </font>
    <font>
      <b/>
      <sz val="11"/>
      <color theme="1"/>
      <name val="Meiryo UI"/>
      <family val="3"/>
      <charset val="128"/>
    </font>
    <font>
      <b/>
      <sz val="10"/>
      <color theme="1"/>
      <name val="Meiryo UI"/>
      <family val="3"/>
      <charset val="128"/>
    </font>
    <font>
      <b/>
      <sz val="11"/>
      <color theme="0"/>
      <name val="Meiryo UI"/>
      <family val="3"/>
      <charset val="128"/>
    </font>
  </fonts>
  <fills count="15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51C3F9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DCF3FE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9" tint="0.59999389629810485"/>
        <bgColor indexed="64"/>
      </patternFill>
    </fill>
  </fills>
  <borders count="3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theme="1" tint="0.499984740745262"/>
      </left>
      <right/>
      <top style="double">
        <color theme="1" tint="0.499984740745262"/>
      </top>
      <bottom style="thin">
        <color theme="1" tint="0.499984740745262"/>
      </bottom>
      <diagonal/>
    </border>
    <border>
      <left/>
      <right/>
      <top style="double">
        <color theme="1" tint="0.499984740745262"/>
      </top>
      <bottom style="thin">
        <color theme="1" tint="0.499984740745262"/>
      </bottom>
      <diagonal/>
    </border>
    <border>
      <left style="double">
        <color theme="1" tint="0.499984740745262"/>
      </left>
      <right/>
      <top style="double">
        <color theme="1" tint="0.499984740745262"/>
      </top>
      <bottom style="thin">
        <color theme="1" tint="0.499984740745262"/>
      </bottom>
      <diagonal/>
    </border>
    <border>
      <left/>
      <right style="thin">
        <color theme="1" tint="0.499984740745262"/>
      </right>
      <top style="double">
        <color theme="1" tint="0.499984740745262"/>
      </top>
      <bottom style="thin">
        <color theme="1" tint="0.499984740745262"/>
      </bottom>
      <diagonal/>
    </border>
    <border>
      <left/>
      <right style="double">
        <color theme="1" tint="0.499984740745262"/>
      </right>
      <top style="double">
        <color theme="1" tint="0.499984740745262"/>
      </top>
      <bottom style="thin">
        <color theme="1" tint="0.499984740745262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1" tint="0.499984740745262"/>
      </left>
      <right/>
      <top style="thin">
        <color theme="1" tint="0.499984740745262"/>
      </top>
      <bottom style="thin">
        <color theme="1" tint="0.499984740745262"/>
      </bottom>
      <diagonal/>
    </border>
    <border>
      <left style="double">
        <color theme="1" tint="0.499984740745262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1" tint="0.499984740745262"/>
      </left>
      <right style="double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1" tint="0.499984740745262"/>
      </left>
      <right/>
      <top style="thin">
        <color theme="1" tint="0.499984740745262"/>
      </top>
      <bottom/>
      <diagonal/>
    </border>
    <border>
      <left/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/>
      <right/>
      <top style="thin">
        <color theme="1" tint="0.499984740745262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double">
        <color indexed="64"/>
      </left>
      <right/>
      <top style="double">
        <color indexed="64"/>
      </top>
      <bottom style="double">
        <color rgb="FF000000"/>
      </bottom>
      <diagonal/>
    </border>
    <border>
      <left/>
      <right/>
      <top style="double">
        <color indexed="64"/>
      </top>
      <bottom style="double">
        <color rgb="FF000000"/>
      </bottom>
      <diagonal/>
    </border>
    <border>
      <left/>
      <right style="double">
        <color indexed="64"/>
      </right>
      <top style="double">
        <color indexed="64"/>
      </top>
      <bottom style="double">
        <color rgb="FF000000"/>
      </bottom>
      <diagonal/>
    </border>
    <border>
      <left style="double">
        <color indexed="64"/>
      </left>
      <right/>
      <top/>
      <bottom style="thin">
        <color rgb="FF000000"/>
      </bottom>
      <diagonal/>
    </border>
    <border>
      <left/>
      <right style="double">
        <color indexed="64"/>
      </right>
      <top/>
      <bottom style="thin">
        <color rgb="FF000000"/>
      </bottom>
      <diagonal/>
    </border>
    <border>
      <left style="double">
        <color indexed="64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double">
        <color indexed="64"/>
      </right>
      <top style="thin">
        <color rgb="FF000000"/>
      </top>
      <bottom style="thin">
        <color rgb="FF000000"/>
      </bottom>
      <diagonal/>
    </border>
    <border>
      <left style="double">
        <color indexed="64"/>
      </left>
      <right style="thin">
        <color rgb="FF000000"/>
      </right>
      <top style="thin">
        <color rgb="FF000000"/>
      </top>
      <bottom style="double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double">
        <color indexed="64"/>
      </bottom>
      <diagonal/>
    </border>
    <border>
      <left style="thin">
        <color rgb="FF000000"/>
      </left>
      <right style="double">
        <color indexed="64"/>
      </right>
      <top style="thin">
        <color rgb="FF000000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6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6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5" fillId="0" borderId="0"/>
    <xf numFmtId="38" fontId="15" fillId="0" borderId="0" applyFont="0" applyFill="0" applyBorder="0" applyAlignment="0" applyProtection="0">
      <alignment vertical="center"/>
    </xf>
  </cellStyleXfs>
  <cellXfs count="154">
    <xf numFmtId="0" fontId="0" fillId="0" borderId="0" xfId="0">
      <alignment vertical="center"/>
    </xf>
    <xf numFmtId="0" fontId="3" fillId="3" borderId="1" xfId="0" applyFont="1" applyFill="1" applyBorder="1">
      <alignment vertical="center"/>
    </xf>
    <xf numFmtId="0" fontId="3" fillId="0" borderId="1" xfId="0" applyFont="1" applyBorder="1">
      <alignment vertical="center"/>
    </xf>
    <xf numFmtId="0" fontId="4" fillId="2" borderId="2" xfId="0" applyFont="1" applyFill="1" applyBorder="1">
      <alignment vertical="center"/>
    </xf>
    <xf numFmtId="0" fontId="4" fillId="2" borderId="3" xfId="0" applyFont="1" applyFill="1" applyBorder="1">
      <alignment vertical="center"/>
    </xf>
    <xf numFmtId="0" fontId="4" fillId="2" borderId="4" xfId="0" applyFont="1" applyFill="1" applyBorder="1">
      <alignment vertical="center"/>
    </xf>
    <xf numFmtId="0" fontId="4" fillId="2" borderId="5" xfId="0" applyFont="1" applyFill="1" applyBorder="1">
      <alignment vertical="center"/>
    </xf>
    <xf numFmtId="0" fontId="4" fillId="2" borderId="6" xfId="0" applyFont="1" applyFill="1" applyBorder="1">
      <alignment vertical="center"/>
    </xf>
    <xf numFmtId="0" fontId="4" fillId="2" borderId="7" xfId="0" applyFont="1" applyFill="1" applyBorder="1">
      <alignment vertical="center"/>
    </xf>
    <xf numFmtId="0" fontId="4" fillId="2" borderId="8" xfId="0" applyFont="1" applyFill="1" applyBorder="1">
      <alignment vertical="center"/>
    </xf>
    <xf numFmtId="0" fontId="4" fillId="2" borderId="9" xfId="0" applyFont="1" applyFill="1" applyBorder="1">
      <alignment vertical="center"/>
    </xf>
    <xf numFmtId="0" fontId="4" fillId="2" borderId="10" xfId="0" applyFont="1" applyFill="1" applyBorder="1">
      <alignment vertical="center"/>
    </xf>
    <xf numFmtId="0" fontId="0" fillId="0" borderId="7" xfId="0" applyBorder="1">
      <alignment vertical="center"/>
    </xf>
    <xf numFmtId="10" fontId="0" fillId="0" borderId="7" xfId="3" applyNumberFormat="1" applyFont="1" applyBorder="1">
      <alignment vertical="center"/>
    </xf>
    <xf numFmtId="6" fontId="0" fillId="0" borderId="7" xfId="2" applyFont="1" applyBorder="1">
      <alignment vertical="center"/>
    </xf>
    <xf numFmtId="176" fontId="0" fillId="0" borderId="8" xfId="3" applyNumberFormat="1" applyFont="1" applyBorder="1">
      <alignment vertical="center"/>
    </xf>
    <xf numFmtId="176" fontId="0" fillId="0" borderId="7" xfId="3" applyNumberFormat="1" applyFont="1" applyBorder="1">
      <alignment vertical="center"/>
    </xf>
    <xf numFmtId="176" fontId="0" fillId="0" borderId="10" xfId="3" applyNumberFormat="1" applyFont="1" applyBorder="1">
      <alignment vertical="center"/>
    </xf>
    <xf numFmtId="10" fontId="0" fillId="0" borderId="0" xfId="3" applyNumberFormat="1" applyFont="1">
      <alignment vertical="center"/>
    </xf>
    <xf numFmtId="176" fontId="0" fillId="0" borderId="0" xfId="3" applyNumberFormat="1" applyFont="1">
      <alignment vertical="center"/>
    </xf>
    <xf numFmtId="0" fontId="4" fillId="2" borderId="7" xfId="0" applyFont="1" applyFill="1" applyBorder="1" applyAlignment="1">
      <alignment horizontal="center" vertical="center"/>
    </xf>
    <xf numFmtId="0" fontId="7" fillId="0" borderId="0" xfId="0" applyFont="1">
      <alignment vertical="center"/>
    </xf>
    <xf numFmtId="38" fontId="0" fillId="0" borderId="9" xfId="1" applyFont="1" applyBorder="1">
      <alignment vertical="center"/>
    </xf>
    <xf numFmtId="38" fontId="0" fillId="0" borderId="7" xfId="1" applyFont="1" applyBorder="1">
      <alignment vertical="center"/>
    </xf>
    <xf numFmtId="38" fontId="0" fillId="0" borderId="0" xfId="1" applyFont="1">
      <alignment vertical="center"/>
    </xf>
    <xf numFmtId="38" fontId="0" fillId="0" borderId="10" xfId="1" applyFont="1" applyBorder="1">
      <alignment vertical="center"/>
    </xf>
    <xf numFmtId="0" fontId="5" fillId="0" borderId="8" xfId="0" applyFont="1" applyBorder="1" applyAlignment="1">
      <alignment vertical="center" wrapText="1"/>
    </xf>
    <xf numFmtId="0" fontId="0" fillId="0" borderId="0" xfId="0" applyAlignment="1">
      <alignment vertical="center" wrapText="1"/>
    </xf>
    <xf numFmtId="0" fontId="3" fillId="0" borderId="0" xfId="0" applyFont="1">
      <alignment vertical="center"/>
    </xf>
    <xf numFmtId="0" fontId="4" fillId="4" borderId="8" xfId="0" applyFont="1" applyFill="1" applyBorder="1">
      <alignment vertical="center"/>
    </xf>
    <xf numFmtId="0" fontId="4" fillId="0" borderId="8" xfId="0" applyFont="1" applyBorder="1" applyAlignment="1">
      <alignment vertical="center" wrapText="1"/>
    </xf>
    <xf numFmtId="176" fontId="0" fillId="0" borderId="0" xfId="3" applyNumberFormat="1" applyFont="1" applyFill="1">
      <alignment vertical="center"/>
    </xf>
    <xf numFmtId="9" fontId="4" fillId="0" borderId="8" xfId="0" applyNumberFormat="1" applyFont="1" applyBorder="1" applyAlignment="1">
      <alignment horizontal="center" vertical="center" wrapText="1"/>
    </xf>
    <xf numFmtId="0" fontId="4" fillId="4" borderId="12" xfId="0" applyFont="1" applyFill="1" applyBorder="1">
      <alignment vertical="center"/>
    </xf>
    <xf numFmtId="38" fontId="0" fillId="0" borderId="11" xfId="1" applyFont="1" applyFill="1" applyBorder="1">
      <alignment vertical="center"/>
    </xf>
    <xf numFmtId="38" fontId="0" fillId="0" borderId="0" xfId="0" applyNumberFormat="1">
      <alignment vertical="center"/>
    </xf>
    <xf numFmtId="0" fontId="0" fillId="0" borderId="11" xfId="0" applyBorder="1">
      <alignment vertical="center"/>
    </xf>
    <xf numFmtId="38" fontId="0" fillId="0" borderId="11" xfId="1" applyFont="1" applyBorder="1" applyAlignment="1">
      <alignment horizontal="center" vertical="center"/>
    </xf>
    <xf numFmtId="0" fontId="0" fillId="0" borderId="11" xfId="0" applyBorder="1" applyAlignment="1">
      <alignment horizontal="right"/>
    </xf>
    <xf numFmtId="9" fontId="0" fillId="0" borderId="11" xfId="0" applyNumberFormat="1" applyBorder="1" applyAlignment="1">
      <alignment horizontal="right"/>
    </xf>
    <xf numFmtId="10" fontId="0" fillId="0" borderId="11" xfId="0" applyNumberFormat="1" applyBorder="1" applyAlignment="1">
      <alignment horizontal="right"/>
    </xf>
    <xf numFmtId="0" fontId="0" fillId="5" borderId="11" xfId="0" applyFill="1" applyBorder="1" applyAlignment="1">
      <alignment horizontal="center" vertical="center"/>
    </xf>
    <xf numFmtId="0" fontId="0" fillId="4" borderId="11" xfId="0" applyFill="1" applyBorder="1">
      <alignment vertical="center"/>
    </xf>
    <xf numFmtId="9" fontId="0" fillId="4" borderId="11" xfId="0" applyNumberFormat="1" applyFill="1" applyBorder="1">
      <alignment vertical="center"/>
    </xf>
    <xf numFmtId="176" fontId="0" fillId="4" borderId="11" xfId="3" applyNumberFormat="1" applyFont="1" applyFill="1" applyBorder="1">
      <alignment vertical="center"/>
    </xf>
    <xf numFmtId="38" fontId="0" fillId="0" borderId="13" xfId="1" applyFont="1" applyBorder="1">
      <alignment vertical="center"/>
    </xf>
    <xf numFmtId="0" fontId="4" fillId="2" borderId="14" xfId="0" applyFont="1" applyFill="1" applyBorder="1">
      <alignment vertical="center"/>
    </xf>
    <xf numFmtId="38" fontId="4" fillId="0" borderId="11" xfId="1" applyFont="1" applyBorder="1" applyAlignment="1">
      <alignment horizontal="center" vertical="center" wrapText="1"/>
    </xf>
    <xf numFmtId="0" fontId="9" fillId="5" borderId="11" xfId="0" applyFont="1" applyFill="1" applyBorder="1" applyAlignment="1">
      <alignment horizontal="center" vertical="center" wrapText="1"/>
    </xf>
    <xf numFmtId="38" fontId="0" fillId="4" borderId="11" xfId="1" applyFont="1" applyFill="1" applyBorder="1">
      <alignment vertical="center"/>
    </xf>
    <xf numFmtId="0" fontId="4" fillId="0" borderId="11" xfId="0" applyFont="1" applyBorder="1" applyAlignment="1">
      <alignment horizontal="center" vertical="center" wrapText="1"/>
    </xf>
    <xf numFmtId="0" fontId="0" fillId="0" borderId="0" xfId="0" applyAlignment="1">
      <alignment horizontal="left" vertical="center"/>
    </xf>
    <xf numFmtId="0" fontId="4" fillId="2" borderId="8" xfId="0" applyFont="1" applyFill="1" applyBorder="1" applyAlignment="1">
      <alignment horizontal="left" vertical="center"/>
    </xf>
    <xf numFmtId="0" fontId="0" fillId="0" borderId="8" xfId="0" applyBorder="1" applyAlignment="1">
      <alignment horizontal="left" vertical="center"/>
    </xf>
    <xf numFmtId="0" fontId="3" fillId="0" borderId="1" xfId="0" applyFont="1" applyBorder="1" applyAlignment="1">
      <alignment horizontal="left" vertical="center"/>
    </xf>
    <xf numFmtId="9" fontId="4" fillId="0" borderId="11" xfId="3" applyFont="1" applyBorder="1" applyAlignment="1">
      <alignment horizontal="center" vertical="center" wrapText="1"/>
    </xf>
    <xf numFmtId="0" fontId="5" fillId="0" borderId="15" xfId="0" applyFont="1" applyBorder="1" applyAlignment="1">
      <alignment vertical="center" wrapText="1"/>
    </xf>
    <xf numFmtId="0" fontId="4" fillId="4" borderId="14" xfId="0" applyFont="1" applyFill="1" applyBorder="1">
      <alignment vertical="center"/>
    </xf>
    <xf numFmtId="38" fontId="4" fillId="0" borderId="16" xfId="1" applyFont="1" applyBorder="1" applyAlignment="1">
      <alignment horizontal="center" vertical="center" wrapText="1"/>
    </xf>
    <xf numFmtId="0" fontId="4" fillId="4" borderId="11" xfId="0" applyFont="1" applyFill="1" applyBorder="1">
      <alignment vertical="center"/>
    </xf>
    <xf numFmtId="9" fontId="4" fillId="0" borderId="11" xfId="0" applyNumberFormat="1" applyFont="1" applyBorder="1" applyAlignment="1">
      <alignment horizontal="center" vertical="center" wrapText="1"/>
    </xf>
    <xf numFmtId="41" fontId="0" fillId="4" borderId="11" xfId="3" applyNumberFormat="1" applyFont="1" applyFill="1" applyBorder="1">
      <alignment vertical="center"/>
    </xf>
    <xf numFmtId="0" fontId="4" fillId="2" borderId="13" xfId="0" applyFont="1" applyFill="1" applyBorder="1">
      <alignment vertical="center"/>
    </xf>
    <xf numFmtId="6" fontId="0" fillId="0" borderId="13" xfId="2" applyFont="1" applyBorder="1">
      <alignment vertical="center"/>
    </xf>
    <xf numFmtId="176" fontId="4" fillId="0" borderId="11" xfId="3" applyNumberFormat="1" applyFont="1" applyFill="1" applyBorder="1" applyAlignment="1">
      <alignment vertical="center" wrapText="1"/>
    </xf>
    <xf numFmtId="0" fontId="0" fillId="6" borderId="0" xfId="0" applyFill="1">
      <alignment vertical="center"/>
    </xf>
    <xf numFmtId="10" fontId="0" fillId="6" borderId="0" xfId="0" applyNumberFormat="1" applyFill="1">
      <alignment vertical="center"/>
    </xf>
    <xf numFmtId="9" fontId="0" fillId="6" borderId="0" xfId="0" applyNumberFormat="1" applyFill="1">
      <alignment vertical="center"/>
    </xf>
    <xf numFmtId="0" fontId="10" fillId="0" borderId="0" xfId="0" applyFont="1" applyAlignment="1">
      <alignment vertical="center" wrapText="1"/>
    </xf>
    <xf numFmtId="0" fontId="14" fillId="0" borderId="0" xfId="0" applyFont="1" applyAlignment="1">
      <alignment wrapText="1"/>
    </xf>
    <xf numFmtId="0" fontId="16" fillId="0" borderId="0" xfId="4" applyFont="1"/>
    <xf numFmtId="0" fontId="10" fillId="7" borderId="17" xfId="0" applyFont="1" applyFill="1" applyBorder="1" applyAlignment="1">
      <alignment vertical="center" wrapText="1"/>
    </xf>
    <xf numFmtId="0" fontId="14" fillId="0" borderId="0" xfId="0" applyFont="1" applyAlignment="1">
      <alignment vertical="center" wrapText="1"/>
    </xf>
    <xf numFmtId="0" fontId="18" fillId="0" borderId="0" xfId="0" applyFont="1">
      <alignment vertical="center"/>
    </xf>
    <xf numFmtId="0" fontId="19" fillId="7" borderId="18" xfId="0" applyFont="1" applyFill="1" applyBorder="1" applyAlignment="1">
      <alignment horizontal="center" vertical="center" wrapText="1"/>
    </xf>
    <xf numFmtId="0" fontId="20" fillId="7" borderId="18" xfId="0" applyFont="1" applyFill="1" applyBorder="1" applyAlignment="1">
      <alignment vertical="center" wrapText="1"/>
    </xf>
    <xf numFmtId="0" fontId="11" fillId="7" borderId="18" xfId="0" applyFont="1" applyFill="1" applyBorder="1" applyAlignment="1">
      <alignment horizontal="center" vertical="center" wrapText="1"/>
    </xf>
    <xf numFmtId="0" fontId="11" fillId="7" borderId="19" xfId="0" applyFont="1" applyFill="1" applyBorder="1" applyAlignment="1">
      <alignment horizontal="center" vertical="center" wrapText="1"/>
    </xf>
    <xf numFmtId="0" fontId="18" fillId="0" borderId="0" xfId="0" applyFont="1" applyAlignment="1">
      <alignment horizontal="center" vertical="center" wrapText="1"/>
    </xf>
    <xf numFmtId="14" fontId="21" fillId="10" borderId="18" xfId="0" applyNumberFormat="1" applyFont="1" applyFill="1" applyBorder="1" applyAlignment="1">
      <alignment horizontal="right" vertical="center" wrapText="1"/>
    </xf>
    <xf numFmtId="0" fontId="21" fillId="0" borderId="18" xfId="0" applyFont="1" applyBorder="1" applyAlignment="1">
      <alignment horizontal="center" vertical="center" wrapText="1"/>
    </xf>
    <xf numFmtId="38" fontId="24" fillId="0" borderId="0" xfId="5" applyFont="1" applyAlignment="1"/>
    <xf numFmtId="0" fontId="21" fillId="0" borderId="0" xfId="0" applyFont="1" applyAlignment="1">
      <alignment horizontal="right" vertical="center" wrapText="1"/>
    </xf>
    <xf numFmtId="0" fontId="26" fillId="0" borderId="0" xfId="0" applyFont="1" applyAlignment="1">
      <alignment vertical="center" wrapText="1"/>
    </xf>
    <xf numFmtId="0" fontId="18" fillId="11" borderId="11" xfId="0" applyFont="1" applyFill="1" applyBorder="1" applyAlignment="1">
      <alignment vertical="center" wrapText="1"/>
    </xf>
    <xf numFmtId="0" fontId="18" fillId="0" borderId="0" xfId="0" applyFont="1" applyAlignment="1">
      <alignment horizontal="right" vertical="center" wrapText="1"/>
    </xf>
    <xf numFmtId="177" fontId="18" fillId="0" borderId="11" xfId="0" applyNumberFormat="1" applyFont="1" applyBorder="1" applyAlignment="1">
      <alignment horizontal="right" vertical="center" wrapText="1"/>
    </xf>
    <xf numFmtId="2" fontId="18" fillId="0" borderId="11" xfId="0" applyNumberFormat="1" applyFont="1" applyBorder="1" applyAlignment="1">
      <alignment horizontal="right" vertical="center" wrapText="1"/>
    </xf>
    <xf numFmtId="10" fontId="18" fillId="0" borderId="11" xfId="0" applyNumberFormat="1" applyFont="1" applyBorder="1" applyAlignment="1">
      <alignment horizontal="right" vertical="center" wrapText="1"/>
    </xf>
    <xf numFmtId="0" fontId="18" fillId="0" borderId="11" xfId="0" applyFont="1" applyBorder="1" applyAlignment="1">
      <alignment horizontal="right" vertical="center" wrapText="1"/>
    </xf>
    <xf numFmtId="2" fontId="18" fillId="0" borderId="0" xfId="0" applyNumberFormat="1" applyFont="1" applyAlignment="1">
      <alignment vertical="center" wrapText="1"/>
    </xf>
    <xf numFmtId="4" fontId="18" fillId="0" borderId="11" xfId="0" applyNumberFormat="1" applyFont="1" applyBorder="1" applyAlignment="1">
      <alignment horizontal="right" vertical="center" wrapText="1"/>
    </xf>
    <xf numFmtId="10" fontId="18" fillId="0" borderId="11" xfId="3" applyNumberFormat="1" applyFont="1" applyBorder="1" applyAlignment="1">
      <alignment horizontal="right" vertical="center" wrapText="1"/>
    </xf>
    <xf numFmtId="6" fontId="0" fillId="0" borderId="0" xfId="0" applyNumberFormat="1">
      <alignment vertical="center"/>
    </xf>
    <xf numFmtId="0" fontId="22" fillId="0" borderId="18" xfId="0" applyFont="1" applyBorder="1" applyAlignment="1">
      <alignment horizontal="right" vertical="center" wrapText="1"/>
    </xf>
    <xf numFmtId="178" fontId="23" fillId="0" borderId="18" xfId="3" applyNumberFormat="1" applyFont="1" applyBorder="1" applyAlignment="1">
      <alignment horizontal="right" vertical="center" wrapText="1"/>
    </xf>
    <xf numFmtId="9" fontId="0" fillId="0" borderId="0" xfId="3" applyFont="1">
      <alignment vertical="center"/>
    </xf>
    <xf numFmtId="9" fontId="0" fillId="0" borderId="0" xfId="0" applyNumberFormat="1">
      <alignment vertical="center"/>
    </xf>
    <xf numFmtId="0" fontId="4" fillId="2" borderId="0" xfId="0" applyFont="1" applyFill="1">
      <alignment vertical="center"/>
    </xf>
    <xf numFmtId="178" fontId="0" fillId="0" borderId="0" xfId="0" applyNumberFormat="1">
      <alignment vertical="center"/>
    </xf>
    <xf numFmtId="0" fontId="0" fillId="12" borderId="0" xfId="0" applyFill="1">
      <alignment vertical="center"/>
    </xf>
    <xf numFmtId="6" fontId="0" fillId="12" borderId="0" xfId="0" applyNumberFormat="1" applyFill="1">
      <alignment vertical="center"/>
    </xf>
    <xf numFmtId="14" fontId="0" fillId="12" borderId="0" xfId="0" applyNumberFormat="1" applyFill="1">
      <alignment vertical="center"/>
    </xf>
    <xf numFmtId="2" fontId="0" fillId="0" borderId="0" xfId="0" applyNumberFormat="1">
      <alignment vertical="center"/>
    </xf>
    <xf numFmtId="178" fontId="0" fillId="0" borderId="8" xfId="3" applyNumberFormat="1" applyFont="1" applyBorder="1">
      <alignment vertical="center"/>
    </xf>
    <xf numFmtId="10" fontId="0" fillId="0" borderId="0" xfId="0" applyNumberFormat="1">
      <alignment vertical="center"/>
    </xf>
    <xf numFmtId="0" fontId="13" fillId="0" borderId="0" xfId="0" applyFont="1" applyAlignment="1">
      <alignment wrapText="1"/>
    </xf>
    <xf numFmtId="0" fontId="14" fillId="7" borderId="11" xfId="0" applyFont="1" applyFill="1" applyBorder="1" applyAlignment="1">
      <alignment vertical="center" wrapText="1"/>
    </xf>
    <xf numFmtId="0" fontId="17" fillId="7" borderId="11" xfId="0" applyFont="1" applyFill="1" applyBorder="1" applyAlignment="1">
      <alignment horizontal="center" vertical="center" wrapText="1"/>
    </xf>
    <xf numFmtId="0" fontId="14" fillId="0" borderId="11" xfId="0" applyFont="1" applyBorder="1" applyAlignment="1">
      <alignment vertical="center" wrapText="1"/>
    </xf>
    <xf numFmtId="0" fontId="18" fillId="0" borderId="11" xfId="0" applyFont="1" applyBorder="1" applyAlignment="1">
      <alignment horizontal="center" vertical="center" wrapText="1"/>
    </xf>
    <xf numFmtId="0" fontId="14" fillId="8" borderId="11" xfId="0" applyFont="1" applyFill="1" applyBorder="1" applyAlignment="1">
      <alignment vertical="center" wrapText="1"/>
    </xf>
    <xf numFmtId="0" fontId="14" fillId="8" borderId="11" xfId="0" applyFont="1" applyFill="1" applyBorder="1" applyAlignment="1">
      <alignment wrapText="1"/>
    </xf>
    <xf numFmtId="0" fontId="19" fillId="9" borderId="19" xfId="0" applyFont="1" applyFill="1" applyBorder="1" applyAlignment="1">
      <alignment horizontal="center" vertical="center" wrapText="1"/>
    </xf>
    <xf numFmtId="0" fontId="21" fillId="0" borderId="19" xfId="0" applyFont="1" applyBorder="1" applyAlignment="1">
      <alignment horizontal="center" vertical="center" wrapText="1"/>
    </xf>
    <xf numFmtId="0" fontId="17" fillId="7" borderId="16" xfId="0" applyFont="1" applyFill="1" applyBorder="1">
      <alignment vertical="center"/>
    </xf>
    <xf numFmtId="0" fontId="17" fillId="7" borderId="16" xfId="0" applyFont="1" applyFill="1" applyBorder="1" applyAlignment="1">
      <alignment horizontal="center" vertical="center" wrapText="1"/>
    </xf>
    <xf numFmtId="0" fontId="14" fillId="0" borderId="16" xfId="0" applyFont="1" applyBorder="1" applyAlignment="1">
      <alignment vertical="center" wrapText="1"/>
    </xf>
    <xf numFmtId="0" fontId="18" fillId="0" borderId="16" xfId="0" applyFont="1" applyBorder="1" applyAlignment="1">
      <alignment horizontal="center" vertical="center" wrapText="1"/>
    </xf>
    <xf numFmtId="0" fontId="14" fillId="8" borderId="16" xfId="0" applyFont="1" applyFill="1" applyBorder="1" applyAlignment="1">
      <alignment vertical="center" wrapText="1"/>
    </xf>
    <xf numFmtId="0" fontId="11" fillId="7" borderId="20" xfId="0" applyFont="1" applyFill="1" applyBorder="1" applyAlignment="1">
      <alignment vertical="center" wrapText="1"/>
    </xf>
    <xf numFmtId="0" fontId="10" fillId="7" borderId="21" xfId="0" applyFont="1" applyFill="1" applyBorder="1" applyAlignment="1">
      <alignment vertical="center" wrapText="1"/>
    </xf>
    <xf numFmtId="0" fontId="10" fillId="7" borderId="22" xfId="0" applyFont="1" applyFill="1" applyBorder="1" applyAlignment="1">
      <alignment vertical="center" wrapText="1"/>
    </xf>
    <xf numFmtId="0" fontId="11" fillId="7" borderId="23" xfId="0" applyFont="1" applyFill="1" applyBorder="1" applyAlignment="1">
      <alignment vertical="center" wrapText="1"/>
    </xf>
    <xf numFmtId="0" fontId="10" fillId="7" borderId="24" xfId="0" applyFont="1" applyFill="1" applyBorder="1" applyAlignment="1">
      <alignment vertical="center" wrapText="1"/>
    </xf>
    <xf numFmtId="0" fontId="11" fillId="7" borderId="25" xfId="0" applyFont="1" applyFill="1" applyBorder="1" applyAlignment="1">
      <alignment horizontal="center" vertical="center" wrapText="1"/>
    </xf>
    <xf numFmtId="0" fontId="11" fillId="7" borderId="26" xfId="0" applyFont="1" applyFill="1" applyBorder="1" applyAlignment="1">
      <alignment horizontal="center" vertical="center" wrapText="1"/>
    </xf>
    <xf numFmtId="6" fontId="21" fillId="0" borderId="25" xfId="0" applyNumberFormat="1" applyFont="1" applyBorder="1" applyAlignment="1">
      <alignment horizontal="right" vertical="center" wrapText="1"/>
    </xf>
    <xf numFmtId="10" fontId="23" fillId="0" borderId="26" xfId="0" applyNumberFormat="1" applyFont="1" applyBorder="1" applyAlignment="1">
      <alignment horizontal="right" vertical="center" wrapText="1"/>
    </xf>
    <xf numFmtId="6" fontId="25" fillId="0" borderId="27" xfId="0" applyNumberFormat="1" applyFont="1" applyBorder="1" applyAlignment="1">
      <alignment horizontal="right" vertical="center" wrapText="1"/>
    </xf>
    <xf numFmtId="6" fontId="22" fillId="0" borderId="28" xfId="0" applyNumberFormat="1" applyFont="1" applyBorder="1" applyAlignment="1">
      <alignment horizontal="right" vertical="center" wrapText="1"/>
    </xf>
    <xf numFmtId="10" fontId="23" fillId="0" borderId="29" xfId="0" applyNumberFormat="1" applyFont="1" applyBorder="1" applyAlignment="1">
      <alignment horizontal="right" vertical="center" wrapText="1"/>
    </xf>
    <xf numFmtId="0" fontId="27" fillId="13" borderId="30" xfId="0" applyFont="1" applyFill="1" applyBorder="1">
      <alignment vertical="center"/>
    </xf>
    <xf numFmtId="0" fontId="27" fillId="13" borderId="11" xfId="0" applyFont="1" applyFill="1" applyBorder="1">
      <alignment vertical="center"/>
    </xf>
    <xf numFmtId="0" fontId="28" fillId="0" borderId="0" xfId="0" applyFont="1">
      <alignment vertical="center"/>
    </xf>
    <xf numFmtId="0" fontId="27" fillId="13" borderId="31" xfId="0" applyFont="1" applyFill="1" applyBorder="1">
      <alignment vertical="center"/>
    </xf>
    <xf numFmtId="0" fontId="28" fillId="0" borderId="11" xfId="0" applyFont="1" applyBorder="1">
      <alignment vertical="center"/>
    </xf>
    <xf numFmtId="0" fontId="28" fillId="0" borderId="11" xfId="0" applyFont="1" applyBorder="1" applyAlignment="1">
      <alignment vertical="top"/>
    </xf>
    <xf numFmtId="0" fontId="29" fillId="0" borderId="11" xfId="0" applyFont="1" applyBorder="1" applyAlignment="1">
      <alignment vertical="top"/>
    </xf>
    <xf numFmtId="0" fontId="28" fillId="0" borderId="11" xfId="0" applyFont="1" applyBorder="1" applyAlignment="1">
      <alignment vertical="top" wrapText="1"/>
    </xf>
    <xf numFmtId="6" fontId="18" fillId="0" borderId="11" xfId="0" applyNumberFormat="1" applyFont="1" applyBorder="1" applyAlignment="1">
      <alignment horizontal="center" vertical="center" wrapText="1"/>
    </xf>
    <xf numFmtId="6" fontId="18" fillId="8" borderId="11" xfId="0" applyNumberFormat="1" applyFont="1" applyFill="1" applyBorder="1" applyAlignment="1">
      <alignment horizontal="center" vertical="center" wrapText="1"/>
    </xf>
    <xf numFmtId="6" fontId="18" fillId="8" borderId="11" xfId="0" applyNumberFormat="1" applyFont="1" applyFill="1" applyBorder="1" applyAlignment="1">
      <alignment horizontal="center" wrapText="1"/>
    </xf>
    <xf numFmtId="0" fontId="14" fillId="14" borderId="11" xfId="0" applyFont="1" applyFill="1" applyBorder="1" applyAlignment="1">
      <alignment vertical="center" wrapText="1"/>
    </xf>
    <xf numFmtId="0" fontId="18" fillId="14" borderId="11" xfId="0" applyFont="1" applyFill="1" applyBorder="1">
      <alignment vertical="center"/>
    </xf>
    <xf numFmtId="0" fontId="18" fillId="14" borderId="11" xfId="0" applyFont="1" applyFill="1" applyBorder="1" applyAlignment="1">
      <alignment horizontal="center" vertical="center" wrapText="1"/>
    </xf>
    <xf numFmtId="0" fontId="30" fillId="13" borderId="32" xfId="0" applyFont="1" applyFill="1" applyBorder="1">
      <alignment vertical="center"/>
    </xf>
    <xf numFmtId="0" fontId="30" fillId="13" borderId="16" xfId="0" applyFont="1" applyFill="1" applyBorder="1">
      <alignment vertical="center"/>
    </xf>
    <xf numFmtId="0" fontId="27" fillId="13" borderId="32" xfId="0" applyFont="1" applyFill="1" applyBorder="1">
      <alignment vertical="center"/>
    </xf>
    <xf numFmtId="0" fontId="27" fillId="13" borderId="16" xfId="0" applyFont="1" applyFill="1" applyBorder="1">
      <alignment vertical="center"/>
    </xf>
    <xf numFmtId="0" fontId="27" fillId="13" borderId="15" xfId="0" applyFont="1" applyFill="1" applyBorder="1">
      <alignment vertical="center"/>
    </xf>
    <xf numFmtId="0" fontId="35" fillId="13" borderId="15" xfId="0" applyFont="1" applyFill="1" applyBorder="1">
      <alignment vertical="center"/>
    </xf>
    <xf numFmtId="0" fontId="28" fillId="0" borderId="30" xfId="0" applyFont="1" applyBorder="1" applyAlignment="1">
      <alignment horizontal="center" vertical="top"/>
    </xf>
    <xf numFmtId="0" fontId="28" fillId="0" borderId="31" xfId="0" applyFont="1" applyBorder="1" applyAlignment="1">
      <alignment horizontal="center" vertical="top"/>
    </xf>
  </cellXfs>
  <cellStyles count="6">
    <cellStyle name="パーセント" xfId="3" builtinId="5"/>
    <cellStyle name="桁区切り" xfId="1" builtinId="6"/>
    <cellStyle name="桁区切り 2 2" xfId="5" xr:uid="{5B25CEEC-3FFF-449C-B970-EF70F0741A02}"/>
    <cellStyle name="通貨" xfId="2" builtinId="7"/>
    <cellStyle name="標準" xfId="0" builtinId="0"/>
    <cellStyle name="標準 2 2 2" xfId="4" xr:uid="{8BD40A31-F2DF-48CA-A02B-8AE5BEE5DD17}"/>
  </cellStyles>
  <dxfs count="2">
    <dxf>
      <fill>
        <patternFill>
          <bgColor theme="9" tint="0.79998168889431442"/>
        </patternFill>
      </fill>
    </dxf>
    <dxf>
      <fill>
        <patternFill>
          <bgColor rgb="FFFFD5D6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112058</xdr:colOff>
      <xdr:row>47</xdr:row>
      <xdr:rowOff>395584</xdr:rowOff>
    </xdr:from>
    <xdr:to>
      <xdr:col>7</xdr:col>
      <xdr:colOff>3709313</xdr:colOff>
      <xdr:row>47</xdr:row>
      <xdr:rowOff>1359648</xdr:rowOff>
    </xdr:to>
    <xdr:grpSp>
      <xdr:nvGrpSpPr>
        <xdr:cNvPr id="39" name="グループ化 38">
          <a:extLst>
            <a:ext uri="{FF2B5EF4-FFF2-40B4-BE49-F238E27FC236}">
              <a16:creationId xmlns:a16="http://schemas.microsoft.com/office/drawing/2014/main" id="{BE47F816-4A37-BA1C-9AF4-C5CC05058328}"/>
            </a:ext>
          </a:extLst>
        </xdr:cNvPr>
        <xdr:cNvGrpSpPr/>
      </xdr:nvGrpSpPr>
      <xdr:grpSpPr>
        <a:xfrm>
          <a:off x="13619415" y="44092655"/>
          <a:ext cx="3597255" cy="964064"/>
          <a:chOff x="11713881" y="20446642"/>
          <a:chExt cx="3597255" cy="964064"/>
        </a:xfrm>
      </xdr:grpSpPr>
      <xdr:pic>
        <xdr:nvPicPr>
          <xdr:cNvPr id="15" name="図 14">
            <a:extLst>
              <a:ext uri="{FF2B5EF4-FFF2-40B4-BE49-F238E27FC236}">
                <a16:creationId xmlns:a16="http://schemas.microsoft.com/office/drawing/2014/main" id="{0886FC7A-3381-7C05-D23E-4A632D91C9D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11713881" y="20446642"/>
            <a:ext cx="3597255" cy="964064"/>
          </a:xfrm>
          <a:prstGeom prst="rect">
            <a:avLst/>
          </a:prstGeom>
        </xdr:spPr>
      </xdr:pic>
      <xdr:sp macro="" textlink="">
        <xdr:nvSpPr>
          <xdr:cNvPr id="9" name="正方形/長方形 8">
            <a:extLst>
              <a:ext uri="{FF2B5EF4-FFF2-40B4-BE49-F238E27FC236}">
                <a16:creationId xmlns:a16="http://schemas.microsoft.com/office/drawing/2014/main" id="{EE69ACB1-5F4E-49FC-A741-A48BF76BB00D}"/>
              </a:ext>
            </a:extLst>
          </xdr:cNvPr>
          <xdr:cNvSpPr/>
        </xdr:nvSpPr>
        <xdr:spPr>
          <a:xfrm>
            <a:off x="12225647" y="20810443"/>
            <a:ext cx="3074117" cy="585321"/>
          </a:xfrm>
          <a:prstGeom prst="rect">
            <a:avLst/>
          </a:prstGeom>
          <a:noFill/>
          <a:ln>
            <a:solidFill>
              <a:srgbClr val="C00000"/>
            </a:solidFill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  <xdr:twoCellAnchor>
    <xdr:from>
      <xdr:col>7</xdr:col>
      <xdr:colOff>104586</xdr:colOff>
      <xdr:row>48</xdr:row>
      <xdr:rowOff>104588</xdr:rowOff>
    </xdr:from>
    <xdr:to>
      <xdr:col>7</xdr:col>
      <xdr:colOff>3663575</xdr:colOff>
      <xdr:row>48</xdr:row>
      <xdr:rowOff>1060823</xdr:rowOff>
    </xdr:to>
    <xdr:grpSp>
      <xdr:nvGrpSpPr>
        <xdr:cNvPr id="40" name="グループ化 39">
          <a:extLst>
            <a:ext uri="{FF2B5EF4-FFF2-40B4-BE49-F238E27FC236}">
              <a16:creationId xmlns:a16="http://schemas.microsoft.com/office/drawing/2014/main" id="{57601AC7-7645-2DAE-9FAE-B5FECDB261E4}"/>
            </a:ext>
          </a:extLst>
        </xdr:cNvPr>
        <xdr:cNvGrpSpPr/>
      </xdr:nvGrpSpPr>
      <xdr:grpSpPr>
        <a:xfrm>
          <a:off x="13611943" y="46169302"/>
          <a:ext cx="3558989" cy="956235"/>
          <a:chOff x="11721351" y="22172706"/>
          <a:chExt cx="3558989" cy="956235"/>
        </a:xfrm>
      </xdr:grpSpPr>
      <xdr:pic>
        <xdr:nvPicPr>
          <xdr:cNvPr id="20" name="図 19">
            <a:extLst>
              <a:ext uri="{FF2B5EF4-FFF2-40B4-BE49-F238E27FC236}">
                <a16:creationId xmlns:a16="http://schemas.microsoft.com/office/drawing/2014/main" id="{2CEB6FEB-7EA3-FBBC-C918-3EFDBFE3566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11721351" y="22172706"/>
            <a:ext cx="3557308" cy="956235"/>
          </a:xfrm>
          <a:prstGeom prst="rect">
            <a:avLst/>
          </a:prstGeom>
        </xdr:spPr>
      </xdr:pic>
      <xdr:sp macro="" textlink="">
        <xdr:nvSpPr>
          <xdr:cNvPr id="12" name="正方形/長方形 11">
            <a:extLst>
              <a:ext uri="{FF2B5EF4-FFF2-40B4-BE49-F238E27FC236}">
                <a16:creationId xmlns:a16="http://schemas.microsoft.com/office/drawing/2014/main" id="{20CD7540-2ED4-421C-8515-68750A9A2473}"/>
              </a:ext>
            </a:extLst>
          </xdr:cNvPr>
          <xdr:cNvSpPr/>
        </xdr:nvSpPr>
        <xdr:spPr>
          <a:xfrm>
            <a:off x="12206223" y="22539138"/>
            <a:ext cx="3074117" cy="585321"/>
          </a:xfrm>
          <a:prstGeom prst="rect">
            <a:avLst/>
          </a:prstGeom>
          <a:noFill/>
          <a:ln>
            <a:solidFill>
              <a:srgbClr val="C00000"/>
            </a:solidFill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  <xdr:twoCellAnchor>
    <xdr:from>
      <xdr:col>7</xdr:col>
      <xdr:colOff>112059</xdr:colOff>
      <xdr:row>49</xdr:row>
      <xdr:rowOff>343898</xdr:rowOff>
    </xdr:from>
    <xdr:to>
      <xdr:col>7</xdr:col>
      <xdr:colOff>3712882</xdr:colOff>
      <xdr:row>49</xdr:row>
      <xdr:rowOff>1318543</xdr:rowOff>
    </xdr:to>
    <xdr:grpSp>
      <xdr:nvGrpSpPr>
        <xdr:cNvPr id="41" name="グループ化 40">
          <a:extLst>
            <a:ext uri="{FF2B5EF4-FFF2-40B4-BE49-F238E27FC236}">
              <a16:creationId xmlns:a16="http://schemas.microsoft.com/office/drawing/2014/main" id="{E0A8CEDE-52B1-CEEE-33A4-3FD559439955}"/>
            </a:ext>
          </a:extLst>
        </xdr:cNvPr>
        <xdr:cNvGrpSpPr/>
      </xdr:nvGrpSpPr>
      <xdr:grpSpPr>
        <a:xfrm>
          <a:off x="13619416" y="47551612"/>
          <a:ext cx="3600823" cy="974645"/>
          <a:chOff x="11713883" y="23286075"/>
          <a:chExt cx="3600823" cy="974645"/>
        </a:xfrm>
      </xdr:grpSpPr>
      <xdr:pic>
        <xdr:nvPicPr>
          <xdr:cNvPr id="23" name="図 22">
            <a:extLst>
              <a:ext uri="{FF2B5EF4-FFF2-40B4-BE49-F238E27FC236}">
                <a16:creationId xmlns:a16="http://schemas.microsoft.com/office/drawing/2014/main" id="{C2C0860E-A3C8-FF01-927E-1B841A56C16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/>
          <a:stretch>
            <a:fillRect/>
          </a:stretch>
        </xdr:blipFill>
        <xdr:spPr>
          <a:xfrm>
            <a:off x="11713883" y="23286075"/>
            <a:ext cx="3593353" cy="974645"/>
          </a:xfrm>
          <a:prstGeom prst="rect">
            <a:avLst/>
          </a:prstGeom>
        </xdr:spPr>
      </xdr:pic>
      <xdr:sp macro="" textlink="">
        <xdr:nvSpPr>
          <xdr:cNvPr id="13" name="正方形/長方形 12">
            <a:extLst>
              <a:ext uri="{FF2B5EF4-FFF2-40B4-BE49-F238E27FC236}">
                <a16:creationId xmlns:a16="http://schemas.microsoft.com/office/drawing/2014/main" id="{C5213A00-F48F-4ADB-A888-4A75FF47DB9D}"/>
              </a:ext>
            </a:extLst>
          </xdr:cNvPr>
          <xdr:cNvSpPr/>
        </xdr:nvSpPr>
        <xdr:spPr>
          <a:xfrm>
            <a:off x="12201740" y="23662715"/>
            <a:ext cx="3112966" cy="585321"/>
          </a:xfrm>
          <a:prstGeom prst="rect">
            <a:avLst/>
          </a:prstGeom>
          <a:noFill/>
          <a:ln>
            <a:solidFill>
              <a:srgbClr val="C00000"/>
            </a:solidFill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  <xdr:twoCellAnchor>
    <xdr:from>
      <xdr:col>7</xdr:col>
      <xdr:colOff>97118</xdr:colOff>
      <xdr:row>50</xdr:row>
      <xdr:rowOff>89648</xdr:rowOff>
    </xdr:from>
    <xdr:to>
      <xdr:col>7</xdr:col>
      <xdr:colOff>3720353</xdr:colOff>
      <xdr:row>50</xdr:row>
      <xdr:rowOff>1054848</xdr:rowOff>
    </xdr:to>
    <xdr:grpSp>
      <xdr:nvGrpSpPr>
        <xdr:cNvPr id="42" name="グループ化 41">
          <a:extLst>
            <a:ext uri="{FF2B5EF4-FFF2-40B4-BE49-F238E27FC236}">
              <a16:creationId xmlns:a16="http://schemas.microsoft.com/office/drawing/2014/main" id="{EF123C6E-8B0B-D8B0-29D9-F426EB996152}"/>
            </a:ext>
          </a:extLst>
        </xdr:cNvPr>
        <xdr:cNvGrpSpPr/>
      </xdr:nvGrpSpPr>
      <xdr:grpSpPr>
        <a:xfrm>
          <a:off x="13604475" y="49665005"/>
          <a:ext cx="3623235" cy="965200"/>
          <a:chOff x="11713883" y="25019001"/>
          <a:chExt cx="3623235" cy="965200"/>
        </a:xfrm>
      </xdr:grpSpPr>
      <xdr:pic>
        <xdr:nvPicPr>
          <xdr:cNvPr id="24" name="図 23">
            <a:extLst>
              <a:ext uri="{FF2B5EF4-FFF2-40B4-BE49-F238E27FC236}">
                <a16:creationId xmlns:a16="http://schemas.microsoft.com/office/drawing/2014/main" id="{B533BB88-D544-7975-53DA-4B85B22CD3C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11713883" y="25019001"/>
            <a:ext cx="3616972" cy="963706"/>
          </a:xfrm>
          <a:prstGeom prst="rect">
            <a:avLst/>
          </a:prstGeom>
        </xdr:spPr>
      </xdr:pic>
      <xdr:sp macro="" textlink="">
        <xdr:nvSpPr>
          <xdr:cNvPr id="14" name="正方形/長方形 13">
            <a:extLst>
              <a:ext uri="{FF2B5EF4-FFF2-40B4-BE49-F238E27FC236}">
                <a16:creationId xmlns:a16="http://schemas.microsoft.com/office/drawing/2014/main" id="{CAEB0824-8595-4945-B0FA-4622DE316B58}"/>
              </a:ext>
            </a:extLst>
          </xdr:cNvPr>
          <xdr:cNvSpPr/>
        </xdr:nvSpPr>
        <xdr:spPr>
          <a:xfrm>
            <a:off x="12197257" y="25398880"/>
            <a:ext cx="3139861" cy="585321"/>
          </a:xfrm>
          <a:prstGeom prst="rect">
            <a:avLst/>
          </a:prstGeom>
          <a:noFill/>
          <a:ln>
            <a:solidFill>
              <a:srgbClr val="C00000"/>
            </a:solidFill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  <xdr:twoCellAnchor>
    <xdr:from>
      <xdr:col>7</xdr:col>
      <xdr:colOff>104587</xdr:colOff>
      <xdr:row>20</xdr:row>
      <xdr:rowOff>381001</xdr:rowOff>
    </xdr:from>
    <xdr:to>
      <xdr:col>7</xdr:col>
      <xdr:colOff>3701842</xdr:colOff>
      <xdr:row>20</xdr:row>
      <xdr:rowOff>1345065</xdr:rowOff>
    </xdr:to>
    <xdr:grpSp>
      <xdr:nvGrpSpPr>
        <xdr:cNvPr id="37" name="グループ化 36">
          <a:extLst>
            <a:ext uri="{FF2B5EF4-FFF2-40B4-BE49-F238E27FC236}">
              <a16:creationId xmlns:a16="http://schemas.microsoft.com/office/drawing/2014/main" id="{68296C37-9370-A0C9-E44D-C3F6E19851A6}"/>
            </a:ext>
          </a:extLst>
        </xdr:cNvPr>
        <xdr:cNvGrpSpPr/>
      </xdr:nvGrpSpPr>
      <xdr:grpSpPr>
        <a:xfrm>
          <a:off x="13611944" y="10840358"/>
          <a:ext cx="3597255" cy="964064"/>
          <a:chOff x="11721352" y="9681882"/>
          <a:chExt cx="3597255" cy="964064"/>
        </a:xfrm>
      </xdr:grpSpPr>
      <xdr:pic>
        <xdr:nvPicPr>
          <xdr:cNvPr id="29" name="図 28">
            <a:extLst>
              <a:ext uri="{FF2B5EF4-FFF2-40B4-BE49-F238E27FC236}">
                <a16:creationId xmlns:a16="http://schemas.microsoft.com/office/drawing/2014/main" id="{5A87683A-C7F0-4C84-A7DC-13E358677C1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11721352" y="9681882"/>
            <a:ext cx="3597255" cy="964064"/>
          </a:xfrm>
          <a:prstGeom prst="rect">
            <a:avLst/>
          </a:prstGeom>
        </xdr:spPr>
      </xdr:pic>
      <xdr:sp macro="" textlink="">
        <xdr:nvSpPr>
          <xdr:cNvPr id="30" name="正方形/長方形 29">
            <a:extLst>
              <a:ext uri="{FF2B5EF4-FFF2-40B4-BE49-F238E27FC236}">
                <a16:creationId xmlns:a16="http://schemas.microsoft.com/office/drawing/2014/main" id="{A9EE6A11-7E5D-40E9-8D92-4CDBA8A76042}"/>
              </a:ext>
            </a:extLst>
          </xdr:cNvPr>
          <xdr:cNvSpPr/>
        </xdr:nvSpPr>
        <xdr:spPr>
          <a:xfrm>
            <a:off x="12233118" y="10045683"/>
            <a:ext cx="3074117" cy="585321"/>
          </a:xfrm>
          <a:prstGeom prst="rect">
            <a:avLst/>
          </a:prstGeom>
          <a:noFill/>
          <a:ln>
            <a:solidFill>
              <a:srgbClr val="C00000"/>
            </a:solidFill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  <xdr:twoCellAnchor>
    <xdr:from>
      <xdr:col>7</xdr:col>
      <xdr:colOff>112057</xdr:colOff>
      <xdr:row>21</xdr:row>
      <xdr:rowOff>97475</xdr:rowOff>
    </xdr:from>
    <xdr:to>
      <xdr:col>7</xdr:col>
      <xdr:colOff>3671046</xdr:colOff>
      <xdr:row>21</xdr:row>
      <xdr:rowOff>1053710</xdr:rowOff>
    </xdr:to>
    <xdr:grpSp>
      <xdr:nvGrpSpPr>
        <xdr:cNvPr id="38" name="グループ化 37">
          <a:extLst>
            <a:ext uri="{FF2B5EF4-FFF2-40B4-BE49-F238E27FC236}">
              <a16:creationId xmlns:a16="http://schemas.microsoft.com/office/drawing/2014/main" id="{DA6A75F1-BCEB-FBC7-0DC8-E68EA0685484}"/>
            </a:ext>
          </a:extLst>
        </xdr:cNvPr>
        <xdr:cNvGrpSpPr/>
      </xdr:nvGrpSpPr>
      <xdr:grpSpPr>
        <a:xfrm>
          <a:off x="13619414" y="12842832"/>
          <a:ext cx="3558989" cy="956235"/>
          <a:chOff x="11728822" y="11407946"/>
          <a:chExt cx="3558989" cy="956235"/>
        </a:xfrm>
      </xdr:grpSpPr>
      <xdr:pic>
        <xdr:nvPicPr>
          <xdr:cNvPr id="27" name="図 26">
            <a:extLst>
              <a:ext uri="{FF2B5EF4-FFF2-40B4-BE49-F238E27FC236}">
                <a16:creationId xmlns:a16="http://schemas.microsoft.com/office/drawing/2014/main" id="{A0718B52-C91E-4694-ADF9-4F539037B78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11728822" y="11407946"/>
            <a:ext cx="3557308" cy="956235"/>
          </a:xfrm>
          <a:prstGeom prst="rect">
            <a:avLst/>
          </a:prstGeom>
        </xdr:spPr>
      </xdr:pic>
      <xdr:sp macro="" textlink="">
        <xdr:nvSpPr>
          <xdr:cNvPr id="31" name="正方形/長方形 30">
            <a:extLst>
              <a:ext uri="{FF2B5EF4-FFF2-40B4-BE49-F238E27FC236}">
                <a16:creationId xmlns:a16="http://schemas.microsoft.com/office/drawing/2014/main" id="{970A993E-5674-4303-8780-A71CA1BAB82C}"/>
              </a:ext>
            </a:extLst>
          </xdr:cNvPr>
          <xdr:cNvSpPr/>
        </xdr:nvSpPr>
        <xdr:spPr>
          <a:xfrm>
            <a:off x="12213694" y="11774378"/>
            <a:ext cx="3074117" cy="585321"/>
          </a:xfrm>
          <a:prstGeom prst="rect">
            <a:avLst/>
          </a:prstGeom>
          <a:noFill/>
          <a:ln>
            <a:solidFill>
              <a:srgbClr val="C00000"/>
            </a:solidFill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  <xdr:twoCellAnchor>
    <xdr:from>
      <xdr:col>7</xdr:col>
      <xdr:colOff>104589</xdr:colOff>
      <xdr:row>22</xdr:row>
      <xdr:rowOff>351726</xdr:rowOff>
    </xdr:from>
    <xdr:to>
      <xdr:col>7</xdr:col>
      <xdr:colOff>3705412</xdr:colOff>
      <xdr:row>22</xdr:row>
      <xdr:rowOff>1326371</xdr:rowOff>
    </xdr:to>
    <xdr:grpSp>
      <xdr:nvGrpSpPr>
        <xdr:cNvPr id="35" name="グループ化 34">
          <a:extLst>
            <a:ext uri="{FF2B5EF4-FFF2-40B4-BE49-F238E27FC236}">
              <a16:creationId xmlns:a16="http://schemas.microsoft.com/office/drawing/2014/main" id="{413D5DFC-2ADF-9239-0BDB-1762DA5363EA}"/>
            </a:ext>
          </a:extLst>
        </xdr:cNvPr>
        <xdr:cNvGrpSpPr/>
      </xdr:nvGrpSpPr>
      <xdr:grpSpPr>
        <a:xfrm>
          <a:off x="13611946" y="15383083"/>
          <a:ext cx="3600823" cy="974645"/>
          <a:chOff x="11721354" y="12521315"/>
          <a:chExt cx="3600823" cy="974645"/>
        </a:xfrm>
      </xdr:grpSpPr>
      <xdr:pic>
        <xdr:nvPicPr>
          <xdr:cNvPr id="26" name="図 25">
            <a:extLst>
              <a:ext uri="{FF2B5EF4-FFF2-40B4-BE49-F238E27FC236}">
                <a16:creationId xmlns:a16="http://schemas.microsoft.com/office/drawing/2014/main" id="{546EADA2-7C5A-4826-91E3-BC3B4AA81BE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/>
          <a:stretch>
            <a:fillRect/>
          </a:stretch>
        </xdr:blipFill>
        <xdr:spPr>
          <a:xfrm>
            <a:off x="11721354" y="12521315"/>
            <a:ext cx="3593353" cy="974645"/>
          </a:xfrm>
          <a:prstGeom prst="rect">
            <a:avLst/>
          </a:prstGeom>
        </xdr:spPr>
      </xdr:pic>
      <xdr:sp macro="" textlink="">
        <xdr:nvSpPr>
          <xdr:cNvPr id="32" name="正方形/長方形 31">
            <a:extLst>
              <a:ext uri="{FF2B5EF4-FFF2-40B4-BE49-F238E27FC236}">
                <a16:creationId xmlns:a16="http://schemas.microsoft.com/office/drawing/2014/main" id="{83AD8CEC-F5E5-4D43-B2E6-2E7108E4B781}"/>
              </a:ext>
            </a:extLst>
          </xdr:cNvPr>
          <xdr:cNvSpPr/>
        </xdr:nvSpPr>
        <xdr:spPr>
          <a:xfrm>
            <a:off x="12209211" y="12897955"/>
            <a:ext cx="3112966" cy="585321"/>
          </a:xfrm>
          <a:prstGeom prst="rect">
            <a:avLst/>
          </a:prstGeom>
          <a:noFill/>
          <a:ln>
            <a:solidFill>
              <a:srgbClr val="C00000"/>
            </a:solidFill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  <xdr:twoCellAnchor>
    <xdr:from>
      <xdr:col>7</xdr:col>
      <xdr:colOff>104589</xdr:colOff>
      <xdr:row>23</xdr:row>
      <xdr:rowOff>82535</xdr:rowOff>
    </xdr:from>
    <xdr:to>
      <xdr:col>7</xdr:col>
      <xdr:colOff>3727824</xdr:colOff>
      <xdr:row>23</xdr:row>
      <xdr:rowOff>1047735</xdr:rowOff>
    </xdr:to>
    <xdr:grpSp>
      <xdr:nvGrpSpPr>
        <xdr:cNvPr id="36" name="グループ化 35">
          <a:extLst>
            <a:ext uri="{FF2B5EF4-FFF2-40B4-BE49-F238E27FC236}">
              <a16:creationId xmlns:a16="http://schemas.microsoft.com/office/drawing/2014/main" id="{B4F77421-D418-DA5E-8DF7-BB4957CF242E}"/>
            </a:ext>
          </a:extLst>
        </xdr:cNvPr>
        <xdr:cNvGrpSpPr/>
      </xdr:nvGrpSpPr>
      <xdr:grpSpPr>
        <a:xfrm>
          <a:off x="13611946" y="17535964"/>
          <a:ext cx="3623235" cy="965200"/>
          <a:chOff x="11721354" y="14254241"/>
          <a:chExt cx="3623235" cy="965200"/>
        </a:xfrm>
      </xdr:grpSpPr>
      <xdr:pic>
        <xdr:nvPicPr>
          <xdr:cNvPr id="25" name="図 24">
            <a:extLst>
              <a:ext uri="{FF2B5EF4-FFF2-40B4-BE49-F238E27FC236}">
                <a16:creationId xmlns:a16="http://schemas.microsoft.com/office/drawing/2014/main" id="{31689E97-9D5F-406B-BE8F-6224F7A7804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11721354" y="14254241"/>
            <a:ext cx="3616972" cy="963706"/>
          </a:xfrm>
          <a:prstGeom prst="rect">
            <a:avLst/>
          </a:prstGeom>
        </xdr:spPr>
      </xdr:pic>
      <xdr:sp macro="" textlink="">
        <xdr:nvSpPr>
          <xdr:cNvPr id="33" name="正方形/長方形 32">
            <a:extLst>
              <a:ext uri="{FF2B5EF4-FFF2-40B4-BE49-F238E27FC236}">
                <a16:creationId xmlns:a16="http://schemas.microsoft.com/office/drawing/2014/main" id="{CCCA1247-746F-4449-83AA-4A5D41FA29D9}"/>
              </a:ext>
            </a:extLst>
          </xdr:cNvPr>
          <xdr:cNvSpPr/>
        </xdr:nvSpPr>
        <xdr:spPr>
          <a:xfrm>
            <a:off x="12204728" y="14634120"/>
            <a:ext cx="3139861" cy="585321"/>
          </a:xfrm>
          <a:prstGeom prst="rect">
            <a:avLst/>
          </a:prstGeom>
          <a:noFill/>
          <a:ln>
            <a:solidFill>
              <a:srgbClr val="C00000"/>
            </a:solidFill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  <xdr:twoCellAnchor>
    <xdr:from>
      <xdr:col>7</xdr:col>
      <xdr:colOff>59764</xdr:colOff>
      <xdr:row>30</xdr:row>
      <xdr:rowOff>74706</xdr:rowOff>
    </xdr:from>
    <xdr:to>
      <xdr:col>7</xdr:col>
      <xdr:colOff>3735294</xdr:colOff>
      <xdr:row>30</xdr:row>
      <xdr:rowOff>1074069</xdr:rowOff>
    </xdr:to>
    <xdr:grpSp>
      <xdr:nvGrpSpPr>
        <xdr:cNvPr id="63" name="グループ化 62">
          <a:extLst>
            <a:ext uri="{FF2B5EF4-FFF2-40B4-BE49-F238E27FC236}">
              <a16:creationId xmlns:a16="http://schemas.microsoft.com/office/drawing/2014/main" id="{E848D6F3-A0EF-D8F7-7249-BE4A1C0405A4}"/>
            </a:ext>
          </a:extLst>
        </xdr:cNvPr>
        <xdr:cNvGrpSpPr/>
      </xdr:nvGrpSpPr>
      <xdr:grpSpPr>
        <a:xfrm>
          <a:off x="13567121" y="21900563"/>
          <a:ext cx="3675530" cy="999363"/>
          <a:chOff x="11676529" y="31331647"/>
          <a:chExt cx="3675530" cy="999363"/>
        </a:xfrm>
      </xdr:grpSpPr>
      <xdr:pic>
        <xdr:nvPicPr>
          <xdr:cNvPr id="49" name="図 48">
            <a:extLst>
              <a:ext uri="{FF2B5EF4-FFF2-40B4-BE49-F238E27FC236}">
                <a16:creationId xmlns:a16="http://schemas.microsoft.com/office/drawing/2014/main" id="{A3DD4EB4-89FD-C687-6DDF-BA93B943032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/>
          <a:stretch>
            <a:fillRect/>
          </a:stretch>
        </xdr:blipFill>
        <xdr:spPr>
          <a:xfrm>
            <a:off x="11676529" y="31331647"/>
            <a:ext cx="3660590" cy="999363"/>
          </a:xfrm>
          <a:prstGeom prst="rect">
            <a:avLst/>
          </a:prstGeom>
        </xdr:spPr>
      </xdr:pic>
      <xdr:sp macro="" textlink="">
        <xdr:nvSpPr>
          <xdr:cNvPr id="56" name="正方形/長方形 55">
            <a:extLst>
              <a:ext uri="{FF2B5EF4-FFF2-40B4-BE49-F238E27FC236}">
                <a16:creationId xmlns:a16="http://schemas.microsoft.com/office/drawing/2014/main" id="{B58FC4EB-0096-4C36-9322-351D2EE7264E}"/>
              </a:ext>
            </a:extLst>
          </xdr:cNvPr>
          <xdr:cNvSpPr/>
        </xdr:nvSpPr>
        <xdr:spPr>
          <a:xfrm>
            <a:off x="11848352" y="31742529"/>
            <a:ext cx="3503707" cy="585321"/>
          </a:xfrm>
          <a:prstGeom prst="rect">
            <a:avLst/>
          </a:prstGeom>
          <a:noFill/>
          <a:ln>
            <a:solidFill>
              <a:srgbClr val="C00000"/>
            </a:solidFill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  <xdr:twoCellAnchor>
    <xdr:from>
      <xdr:col>7</xdr:col>
      <xdr:colOff>83550</xdr:colOff>
      <xdr:row>31</xdr:row>
      <xdr:rowOff>328705</xdr:rowOff>
    </xdr:from>
    <xdr:to>
      <xdr:col>7</xdr:col>
      <xdr:colOff>3717909</xdr:colOff>
      <xdr:row>31</xdr:row>
      <xdr:rowOff>1688353</xdr:rowOff>
    </xdr:to>
    <xdr:grpSp>
      <xdr:nvGrpSpPr>
        <xdr:cNvPr id="64" name="グループ化 63">
          <a:extLst>
            <a:ext uri="{FF2B5EF4-FFF2-40B4-BE49-F238E27FC236}">
              <a16:creationId xmlns:a16="http://schemas.microsoft.com/office/drawing/2014/main" id="{085E69F0-59AE-7FC0-B8F2-4DF53B9013A3}"/>
            </a:ext>
          </a:extLst>
        </xdr:cNvPr>
        <xdr:cNvGrpSpPr/>
      </xdr:nvGrpSpPr>
      <xdr:grpSpPr>
        <a:xfrm>
          <a:off x="13590907" y="23297562"/>
          <a:ext cx="3634359" cy="1359648"/>
          <a:chOff x="11700315" y="32728646"/>
          <a:chExt cx="3634359" cy="1359648"/>
        </a:xfrm>
      </xdr:grpSpPr>
      <xdr:pic>
        <xdr:nvPicPr>
          <xdr:cNvPr id="50" name="図 49">
            <a:extLst>
              <a:ext uri="{FF2B5EF4-FFF2-40B4-BE49-F238E27FC236}">
                <a16:creationId xmlns:a16="http://schemas.microsoft.com/office/drawing/2014/main" id="{47D2B558-7434-8781-88C6-850591814D9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/>
          <a:stretch>
            <a:fillRect/>
          </a:stretch>
        </xdr:blipFill>
        <xdr:spPr>
          <a:xfrm>
            <a:off x="11700315" y="32728646"/>
            <a:ext cx="3634359" cy="1359647"/>
          </a:xfrm>
          <a:prstGeom prst="rect">
            <a:avLst/>
          </a:prstGeom>
        </xdr:spPr>
      </xdr:pic>
      <xdr:sp macro="" textlink="">
        <xdr:nvSpPr>
          <xdr:cNvPr id="57" name="正方形/長方形 56">
            <a:extLst>
              <a:ext uri="{FF2B5EF4-FFF2-40B4-BE49-F238E27FC236}">
                <a16:creationId xmlns:a16="http://schemas.microsoft.com/office/drawing/2014/main" id="{44D6A837-C5F8-4689-A78A-1D0144B95656}"/>
              </a:ext>
            </a:extLst>
          </xdr:cNvPr>
          <xdr:cNvSpPr/>
        </xdr:nvSpPr>
        <xdr:spPr>
          <a:xfrm>
            <a:off x="12404163" y="33217223"/>
            <a:ext cx="2708837" cy="871071"/>
          </a:xfrm>
          <a:prstGeom prst="rect">
            <a:avLst/>
          </a:prstGeom>
          <a:noFill/>
          <a:ln>
            <a:solidFill>
              <a:srgbClr val="C00000"/>
            </a:solidFill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  <xdr:twoCellAnchor>
    <xdr:from>
      <xdr:col>7</xdr:col>
      <xdr:colOff>59763</xdr:colOff>
      <xdr:row>32</xdr:row>
      <xdr:rowOff>597646</xdr:rowOff>
    </xdr:from>
    <xdr:to>
      <xdr:col>7</xdr:col>
      <xdr:colOff>3697941</xdr:colOff>
      <xdr:row>32</xdr:row>
      <xdr:rowOff>1538941</xdr:rowOff>
    </xdr:to>
    <xdr:grpSp>
      <xdr:nvGrpSpPr>
        <xdr:cNvPr id="65" name="グループ化 64">
          <a:extLst>
            <a:ext uri="{FF2B5EF4-FFF2-40B4-BE49-F238E27FC236}">
              <a16:creationId xmlns:a16="http://schemas.microsoft.com/office/drawing/2014/main" id="{9103F660-BB51-ED05-8D87-4B8F0F4C223C}"/>
            </a:ext>
          </a:extLst>
        </xdr:cNvPr>
        <xdr:cNvGrpSpPr/>
      </xdr:nvGrpSpPr>
      <xdr:grpSpPr>
        <a:xfrm>
          <a:off x="13567120" y="25516860"/>
          <a:ext cx="3638178" cy="941295"/>
          <a:chOff x="11676528" y="34947411"/>
          <a:chExt cx="3638178" cy="941295"/>
        </a:xfrm>
      </xdr:grpSpPr>
      <xdr:pic>
        <xdr:nvPicPr>
          <xdr:cNvPr id="51" name="図 50">
            <a:extLst>
              <a:ext uri="{FF2B5EF4-FFF2-40B4-BE49-F238E27FC236}">
                <a16:creationId xmlns:a16="http://schemas.microsoft.com/office/drawing/2014/main" id="{EEDE925A-A60A-D149-339A-B047B01DF5E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/>
          <a:stretch>
            <a:fillRect/>
          </a:stretch>
        </xdr:blipFill>
        <xdr:spPr>
          <a:xfrm>
            <a:off x="11676528" y="34947411"/>
            <a:ext cx="3638178" cy="904141"/>
          </a:xfrm>
          <a:prstGeom prst="rect">
            <a:avLst/>
          </a:prstGeom>
        </xdr:spPr>
      </xdr:pic>
      <xdr:sp macro="" textlink="">
        <xdr:nvSpPr>
          <xdr:cNvPr id="58" name="正方形/長方形 57">
            <a:extLst>
              <a:ext uri="{FF2B5EF4-FFF2-40B4-BE49-F238E27FC236}">
                <a16:creationId xmlns:a16="http://schemas.microsoft.com/office/drawing/2014/main" id="{9EC6299D-C64E-4BFB-B2AD-8A47C1516AC8}"/>
              </a:ext>
            </a:extLst>
          </xdr:cNvPr>
          <xdr:cNvSpPr/>
        </xdr:nvSpPr>
        <xdr:spPr>
          <a:xfrm>
            <a:off x="12115798" y="35297035"/>
            <a:ext cx="3183967" cy="591671"/>
          </a:xfrm>
          <a:prstGeom prst="rect">
            <a:avLst/>
          </a:prstGeom>
          <a:noFill/>
          <a:ln>
            <a:solidFill>
              <a:srgbClr val="C00000"/>
            </a:solidFill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  <xdr:twoCellAnchor>
    <xdr:from>
      <xdr:col>7</xdr:col>
      <xdr:colOff>97116</xdr:colOff>
      <xdr:row>33</xdr:row>
      <xdr:rowOff>590176</xdr:rowOff>
    </xdr:from>
    <xdr:to>
      <xdr:col>7</xdr:col>
      <xdr:colOff>3727271</xdr:colOff>
      <xdr:row>33</xdr:row>
      <xdr:rowOff>1561353</xdr:rowOff>
    </xdr:to>
    <xdr:grpSp>
      <xdr:nvGrpSpPr>
        <xdr:cNvPr id="66" name="グループ化 65">
          <a:extLst>
            <a:ext uri="{FF2B5EF4-FFF2-40B4-BE49-F238E27FC236}">
              <a16:creationId xmlns:a16="http://schemas.microsoft.com/office/drawing/2014/main" id="{63FCA637-EA94-4D9A-BADF-E6257CBFAAAD}"/>
            </a:ext>
          </a:extLst>
        </xdr:cNvPr>
        <xdr:cNvGrpSpPr/>
      </xdr:nvGrpSpPr>
      <xdr:grpSpPr>
        <a:xfrm>
          <a:off x="13604473" y="27486962"/>
          <a:ext cx="3630155" cy="971177"/>
          <a:chOff x="11713881" y="36919647"/>
          <a:chExt cx="3630155" cy="971177"/>
        </a:xfrm>
      </xdr:grpSpPr>
      <xdr:pic>
        <xdr:nvPicPr>
          <xdr:cNvPr id="52" name="図 51">
            <a:extLst>
              <a:ext uri="{FF2B5EF4-FFF2-40B4-BE49-F238E27FC236}">
                <a16:creationId xmlns:a16="http://schemas.microsoft.com/office/drawing/2014/main" id="{628B6487-6BD3-FF8F-EF9C-11F006B39E9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/>
          <a:stretch>
            <a:fillRect/>
          </a:stretch>
        </xdr:blipFill>
        <xdr:spPr>
          <a:xfrm>
            <a:off x="11713881" y="36919647"/>
            <a:ext cx="3630155" cy="971177"/>
          </a:xfrm>
          <a:prstGeom prst="rect">
            <a:avLst/>
          </a:prstGeom>
        </xdr:spPr>
      </xdr:pic>
      <xdr:sp macro="" textlink="">
        <xdr:nvSpPr>
          <xdr:cNvPr id="59" name="正方形/長方形 58">
            <a:extLst>
              <a:ext uri="{FF2B5EF4-FFF2-40B4-BE49-F238E27FC236}">
                <a16:creationId xmlns:a16="http://schemas.microsoft.com/office/drawing/2014/main" id="{ADD39AB1-F4BA-4B71-ABE4-61D21E5A6185}"/>
              </a:ext>
            </a:extLst>
          </xdr:cNvPr>
          <xdr:cNvSpPr/>
        </xdr:nvSpPr>
        <xdr:spPr>
          <a:xfrm>
            <a:off x="12238316" y="37279730"/>
            <a:ext cx="3091331" cy="591671"/>
          </a:xfrm>
          <a:prstGeom prst="rect">
            <a:avLst/>
          </a:prstGeom>
          <a:noFill/>
          <a:ln>
            <a:solidFill>
              <a:srgbClr val="C00000"/>
            </a:solidFill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  <xdr:twoCellAnchor>
    <xdr:from>
      <xdr:col>7</xdr:col>
      <xdr:colOff>44823</xdr:colOff>
      <xdr:row>34</xdr:row>
      <xdr:rowOff>605118</xdr:rowOff>
    </xdr:from>
    <xdr:to>
      <xdr:col>7</xdr:col>
      <xdr:colOff>3727823</xdr:colOff>
      <xdr:row>34</xdr:row>
      <xdr:rowOff>1480671</xdr:rowOff>
    </xdr:to>
    <xdr:grpSp>
      <xdr:nvGrpSpPr>
        <xdr:cNvPr id="67" name="グループ化 66">
          <a:extLst>
            <a:ext uri="{FF2B5EF4-FFF2-40B4-BE49-F238E27FC236}">
              <a16:creationId xmlns:a16="http://schemas.microsoft.com/office/drawing/2014/main" id="{EDDA5E65-6E53-460B-5EE8-F7B33D84A93A}"/>
            </a:ext>
          </a:extLst>
        </xdr:cNvPr>
        <xdr:cNvGrpSpPr/>
      </xdr:nvGrpSpPr>
      <xdr:grpSpPr>
        <a:xfrm>
          <a:off x="13552180" y="29633689"/>
          <a:ext cx="3683000" cy="875553"/>
          <a:chOff x="11661588" y="39063706"/>
          <a:chExt cx="3683000" cy="875553"/>
        </a:xfrm>
      </xdr:grpSpPr>
      <xdr:pic>
        <xdr:nvPicPr>
          <xdr:cNvPr id="53" name="図 52">
            <a:extLst>
              <a:ext uri="{FF2B5EF4-FFF2-40B4-BE49-F238E27FC236}">
                <a16:creationId xmlns:a16="http://schemas.microsoft.com/office/drawing/2014/main" id="{E3CBFB33-BC50-B9CD-C926-98DD6C74D0C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9"/>
          <a:stretch>
            <a:fillRect/>
          </a:stretch>
        </xdr:blipFill>
        <xdr:spPr>
          <a:xfrm>
            <a:off x="11661588" y="39063706"/>
            <a:ext cx="3669893" cy="836859"/>
          </a:xfrm>
          <a:prstGeom prst="rect">
            <a:avLst/>
          </a:prstGeom>
        </xdr:spPr>
      </xdr:pic>
      <xdr:sp macro="" textlink="">
        <xdr:nvSpPr>
          <xdr:cNvPr id="60" name="正方形/長方形 59">
            <a:extLst>
              <a:ext uri="{FF2B5EF4-FFF2-40B4-BE49-F238E27FC236}">
                <a16:creationId xmlns:a16="http://schemas.microsoft.com/office/drawing/2014/main" id="{C4F34DF3-6815-4F2F-888F-936CD72E5FF1}"/>
              </a:ext>
            </a:extLst>
          </xdr:cNvPr>
          <xdr:cNvSpPr/>
        </xdr:nvSpPr>
        <xdr:spPr>
          <a:xfrm>
            <a:off x="12102353" y="39347588"/>
            <a:ext cx="3242235" cy="591671"/>
          </a:xfrm>
          <a:prstGeom prst="rect">
            <a:avLst/>
          </a:prstGeom>
          <a:noFill/>
          <a:ln>
            <a:solidFill>
              <a:srgbClr val="C00000"/>
            </a:solidFill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  <xdr:twoCellAnchor>
    <xdr:from>
      <xdr:col>7</xdr:col>
      <xdr:colOff>799354</xdr:colOff>
      <xdr:row>35</xdr:row>
      <xdr:rowOff>112059</xdr:rowOff>
    </xdr:from>
    <xdr:to>
      <xdr:col>7</xdr:col>
      <xdr:colOff>2906060</xdr:colOff>
      <xdr:row>35</xdr:row>
      <xdr:rowOff>3020103</xdr:rowOff>
    </xdr:to>
    <xdr:grpSp>
      <xdr:nvGrpSpPr>
        <xdr:cNvPr id="68" name="グループ化 67">
          <a:extLst>
            <a:ext uri="{FF2B5EF4-FFF2-40B4-BE49-F238E27FC236}">
              <a16:creationId xmlns:a16="http://schemas.microsoft.com/office/drawing/2014/main" id="{C65FD197-34BA-A7E0-891C-5E99023A1DE6}"/>
            </a:ext>
          </a:extLst>
        </xdr:cNvPr>
        <xdr:cNvGrpSpPr/>
      </xdr:nvGrpSpPr>
      <xdr:grpSpPr>
        <a:xfrm>
          <a:off x="14306711" y="31281488"/>
          <a:ext cx="2106706" cy="2908044"/>
          <a:chOff x="12416119" y="40707235"/>
          <a:chExt cx="2106706" cy="2908044"/>
        </a:xfrm>
      </xdr:grpSpPr>
      <xdr:pic>
        <xdr:nvPicPr>
          <xdr:cNvPr id="54" name="図 53">
            <a:extLst>
              <a:ext uri="{FF2B5EF4-FFF2-40B4-BE49-F238E27FC236}">
                <a16:creationId xmlns:a16="http://schemas.microsoft.com/office/drawing/2014/main" id="{77A2A71F-3799-B464-B058-7FEA0C7777E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0"/>
          <a:stretch>
            <a:fillRect/>
          </a:stretch>
        </xdr:blipFill>
        <xdr:spPr>
          <a:xfrm>
            <a:off x="12416119" y="40707235"/>
            <a:ext cx="2085013" cy="2908044"/>
          </a:xfrm>
          <a:prstGeom prst="rect">
            <a:avLst/>
          </a:prstGeom>
        </xdr:spPr>
      </xdr:pic>
      <xdr:sp macro="" textlink="">
        <xdr:nvSpPr>
          <xdr:cNvPr id="61" name="正方形/長方形 60">
            <a:extLst>
              <a:ext uri="{FF2B5EF4-FFF2-40B4-BE49-F238E27FC236}">
                <a16:creationId xmlns:a16="http://schemas.microsoft.com/office/drawing/2014/main" id="{FDB9D7B8-8FCA-40C9-B296-A4511FEDE618}"/>
              </a:ext>
            </a:extLst>
          </xdr:cNvPr>
          <xdr:cNvSpPr/>
        </xdr:nvSpPr>
        <xdr:spPr>
          <a:xfrm>
            <a:off x="12717931" y="41143517"/>
            <a:ext cx="1804894" cy="2454836"/>
          </a:xfrm>
          <a:prstGeom prst="rect">
            <a:avLst/>
          </a:prstGeom>
          <a:noFill/>
          <a:ln>
            <a:solidFill>
              <a:srgbClr val="C00000"/>
            </a:solidFill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  <xdr:twoCellAnchor>
    <xdr:from>
      <xdr:col>7</xdr:col>
      <xdr:colOff>500531</xdr:colOff>
      <xdr:row>36</xdr:row>
      <xdr:rowOff>156883</xdr:rowOff>
    </xdr:from>
    <xdr:to>
      <xdr:col>7</xdr:col>
      <xdr:colOff>3518647</xdr:colOff>
      <xdr:row>36</xdr:row>
      <xdr:rowOff>3062940</xdr:rowOff>
    </xdr:to>
    <xdr:grpSp>
      <xdr:nvGrpSpPr>
        <xdr:cNvPr id="69" name="グループ化 68">
          <a:extLst>
            <a:ext uri="{FF2B5EF4-FFF2-40B4-BE49-F238E27FC236}">
              <a16:creationId xmlns:a16="http://schemas.microsoft.com/office/drawing/2014/main" id="{CBE94EB0-92F7-071E-E6ED-7C6E1B065CAA}"/>
            </a:ext>
          </a:extLst>
        </xdr:cNvPr>
        <xdr:cNvGrpSpPr/>
      </xdr:nvGrpSpPr>
      <xdr:grpSpPr>
        <a:xfrm>
          <a:off x="14007888" y="34455954"/>
          <a:ext cx="3018116" cy="2906057"/>
          <a:chOff x="12117296" y="43882236"/>
          <a:chExt cx="3018116" cy="2906057"/>
        </a:xfrm>
      </xdr:grpSpPr>
      <xdr:pic>
        <xdr:nvPicPr>
          <xdr:cNvPr id="55" name="図 54">
            <a:extLst>
              <a:ext uri="{FF2B5EF4-FFF2-40B4-BE49-F238E27FC236}">
                <a16:creationId xmlns:a16="http://schemas.microsoft.com/office/drawing/2014/main" id="{3701C948-4653-C7EA-1570-F654E1DB0EE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1"/>
          <a:stretch>
            <a:fillRect/>
          </a:stretch>
        </xdr:blipFill>
        <xdr:spPr>
          <a:xfrm>
            <a:off x="12117296" y="43882236"/>
            <a:ext cx="2999492" cy="2895851"/>
          </a:xfrm>
          <a:prstGeom prst="rect">
            <a:avLst/>
          </a:prstGeom>
        </xdr:spPr>
      </xdr:pic>
      <xdr:sp macro="" textlink="">
        <xdr:nvSpPr>
          <xdr:cNvPr id="62" name="正方形/長方形 61">
            <a:extLst>
              <a:ext uri="{FF2B5EF4-FFF2-40B4-BE49-F238E27FC236}">
                <a16:creationId xmlns:a16="http://schemas.microsoft.com/office/drawing/2014/main" id="{38B89C11-496A-4683-917D-AE86C3256DCA}"/>
              </a:ext>
            </a:extLst>
          </xdr:cNvPr>
          <xdr:cNvSpPr/>
        </xdr:nvSpPr>
        <xdr:spPr>
          <a:xfrm>
            <a:off x="12399684" y="44269210"/>
            <a:ext cx="2735728" cy="2519083"/>
          </a:xfrm>
          <a:prstGeom prst="rect">
            <a:avLst/>
          </a:prstGeom>
          <a:noFill/>
          <a:ln>
            <a:solidFill>
              <a:srgbClr val="C00000"/>
            </a:solidFill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  <xdr:twoCellAnchor>
    <xdr:from>
      <xdr:col>7</xdr:col>
      <xdr:colOff>851648</xdr:colOff>
      <xdr:row>15</xdr:row>
      <xdr:rowOff>74705</xdr:rowOff>
    </xdr:from>
    <xdr:to>
      <xdr:col>7</xdr:col>
      <xdr:colOff>2988700</xdr:colOff>
      <xdr:row>16</xdr:row>
      <xdr:rowOff>1867646</xdr:rowOff>
    </xdr:to>
    <xdr:grpSp>
      <xdr:nvGrpSpPr>
        <xdr:cNvPr id="11" name="グループ化 10">
          <a:extLst>
            <a:ext uri="{FF2B5EF4-FFF2-40B4-BE49-F238E27FC236}">
              <a16:creationId xmlns:a16="http://schemas.microsoft.com/office/drawing/2014/main" id="{4BE52DF4-F3AD-0524-105E-CBC9CF1EA02C}"/>
            </a:ext>
          </a:extLst>
        </xdr:cNvPr>
        <xdr:cNvGrpSpPr/>
      </xdr:nvGrpSpPr>
      <xdr:grpSpPr>
        <a:xfrm>
          <a:off x="14359005" y="5272634"/>
          <a:ext cx="2137052" cy="2554941"/>
          <a:chOff x="13536707" y="7179234"/>
          <a:chExt cx="2137052" cy="2554941"/>
        </a:xfrm>
      </xdr:grpSpPr>
      <xdr:pic>
        <xdr:nvPicPr>
          <xdr:cNvPr id="7" name="図 6">
            <a:extLst>
              <a:ext uri="{FF2B5EF4-FFF2-40B4-BE49-F238E27FC236}">
                <a16:creationId xmlns:a16="http://schemas.microsoft.com/office/drawing/2014/main" id="{7448EBAE-2B17-2937-6B16-9A329FF5954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2"/>
          <a:stretch>
            <a:fillRect/>
          </a:stretch>
        </xdr:blipFill>
        <xdr:spPr>
          <a:xfrm>
            <a:off x="13536707" y="7179234"/>
            <a:ext cx="2137052" cy="2554941"/>
          </a:xfrm>
          <a:prstGeom prst="rect">
            <a:avLst/>
          </a:prstGeom>
        </xdr:spPr>
      </xdr:pic>
      <xdr:sp macro="" textlink="">
        <xdr:nvSpPr>
          <xdr:cNvPr id="8" name="正方形/長方形 7">
            <a:extLst>
              <a:ext uri="{FF2B5EF4-FFF2-40B4-BE49-F238E27FC236}">
                <a16:creationId xmlns:a16="http://schemas.microsoft.com/office/drawing/2014/main" id="{470DE3C3-CDF0-43B6-872B-3631BA07EFCC}"/>
              </a:ext>
            </a:extLst>
          </xdr:cNvPr>
          <xdr:cNvSpPr/>
        </xdr:nvSpPr>
        <xdr:spPr>
          <a:xfrm>
            <a:off x="13835528" y="7552765"/>
            <a:ext cx="657413" cy="2151529"/>
          </a:xfrm>
          <a:prstGeom prst="rect">
            <a:avLst/>
          </a:prstGeom>
          <a:noFill/>
          <a:ln>
            <a:solidFill>
              <a:srgbClr val="C00000"/>
            </a:solidFill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sp macro="" textlink="">
        <xdr:nvSpPr>
          <xdr:cNvPr id="10" name="正方形/長方形 9">
            <a:extLst>
              <a:ext uri="{FF2B5EF4-FFF2-40B4-BE49-F238E27FC236}">
                <a16:creationId xmlns:a16="http://schemas.microsoft.com/office/drawing/2014/main" id="{9652C9E0-5D87-40DB-A59F-1A03FD4D481B}"/>
              </a:ext>
            </a:extLst>
          </xdr:cNvPr>
          <xdr:cNvSpPr/>
        </xdr:nvSpPr>
        <xdr:spPr>
          <a:xfrm>
            <a:off x="14510869" y="7552766"/>
            <a:ext cx="1154955" cy="2161988"/>
          </a:xfrm>
          <a:prstGeom prst="rect">
            <a:avLst/>
          </a:prstGeom>
          <a:noFill/>
          <a:ln>
            <a:solidFill>
              <a:srgbClr val="C00000"/>
            </a:solidFill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  <xdr:twoCellAnchor>
    <xdr:from>
      <xdr:col>7</xdr:col>
      <xdr:colOff>298824</xdr:colOff>
      <xdr:row>42</xdr:row>
      <xdr:rowOff>89647</xdr:rowOff>
    </xdr:from>
    <xdr:to>
      <xdr:col>7</xdr:col>
      <xdr:colOff>2435876</xdr:colOff>
      <xdr:row>43</xdr:row>
      <xdr:rowOff>1882588</xdr:rowOff>
    </xdr:to>
    <xdr:grpSp>
      <xdr:nvGrpSpPr>
        <xdr:cNvPr id="16" name="グループ化 15">
          <a:extLst>
            <a:ext uri="{FF2B5EF4-FFF2-40B4-BE49-F238E27FC236}">
              <a16:creationId xmlns:a16="http://schemas.microsoft.com/office/drawing/2014/main" id="{8F4AC98F-274E-44B8-AF3E-ECD7957C8B4F}"/>
            </a:ext>
          </a:extLst>
        </xdr:cNvPr>
        <xdr:cNvGrpSpPr/>
      </xdr:nvGrpSpPr>
      <xdr:grpSpPr>
        <a:xfrm>
          <a:off x="13806181" y="38588790"/>
          <a:ext cx="2137052" cy="2554941"/>
          <a:chOff x="13536707" y="7179234"/>
          <a:chExt cx="2137052" cy="2554941"/>
        </a:xfrm>
      </xdr:grpSpPr>
      <xdr:pic>
        <xdr:nvPicPr>
          <xdr:cNvPr id="17" name="図 16">
            <a:extLst>
              <a:ext uri="{FF2B5EF4-FFF2-40B4-BE49-F238E27FC236}">
                <a16:creationId xmlns:a16="http://schemas.microsoft.com/office/drawing/2014/main" id="{816EAA53-E378-EDA9-1CA7-B465B68F359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2"/>
          <a:stretch>
            <a:fillRect/>
          </a:stretch>
        </xdr:blipFill>
        <xdr:spPr>
          <a:xfrm>
            <a:off x="13536707" y="7179234"/>
            <a:ext cx="2137052" cy="2554941"/>
          </a:xfrm>
          <a:prstGeom prst="rect">
            <a:avLst/>
          </a:prstGeom>
        </xdr:spPr>
      </xdr:pic>
      <xdr:sp macro="" textlink="">
        <xdr:nvSpPr>
          <xdr:cNvPr id="18" name="正方形/長方形 17">
            <a:extLst>
              <a:ext uri="{FF2B5EF4-FFF2-40B4-BE49-F238E27FC236}">
                <a16:creationId xmlns:a16="http://schemas.microsoft.com/office/drawing/2014/main" id="{43C74B2E-1474-93AF-4974-D9D195E046EE}"/>
              </a:ext>
            </a:extLst>
          </xdr:cNvPr>
          <xdr:cNvSpPr/>
        </xdr:nvSpPr>
        <xdr:spPr>
          <a:xfrm>
            <a:off x="13835528" y="7552765"/>
            <a:ext cx="657413" cy="2151529"/>
          </a:xfrm>
          <a:prstGeom prst="rect">
            <a:avLst/>
          </a:prstGeom>
          <a:noFill/>
          <a:ln>
            <a:solidFill>
              <a:srgbClr val="C00000"/>
            </a:solidFill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sp macro="" textlink="">
        <xdr:nvSpPr>
          <xdr:cNvPr id="19" name="正方形/長方形 18">
            <a:extLst>
              <a:ext uri="{FF2B5EF4-FFF2-40B4-BE49-F238E27FC236}">
                <a16:creationId xmlns:a16="http://schemas.microsoft.com/office/drawing/2014/main" id="{2C91E16D-9CEE-3438-43AD-CB9252CBF517}"/>
              </a:ext>
            </a:extLst>
          </xdr:cNvPr>
          <xdr:cNvSpPr/>
        </xdr:nvSpPr>
        <xdr:spPr>
          <a:xfrm>
            <a:off x="14510869" y="7552766"/>
            <a:ext cx="1154955" cy="2161988"/>
          </a:xfrm>
          <a:prstGeom prst="rect">
            <a:avLst/>
          </a:prstGeom>
          <a:noFill/>
          <a:ln>
            <a:solidFill>
              <a:srgbClr val="C00000"/>
            </a:solidFill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</xdr:wsDr>
</file>

<file path=xl/theme/theme1.xml><?xml version="1.0" encoding="utf-8"?>
<a:theme xmlns:a="http://schemas.openxmlformats.org/drawingml/2006/main" name="Office 2013 - 2022 テーマ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5DD55E-65EE-4B9A-B159-FBD0B6F5F515}">
  <dimension ref="B2:H51"/>
  <sheetViews>
    <sheetView tabSelected="1" zoomScale="70" zoomScaleNormal="70" workbookViewId="0"/>
  </sheetViews>
  <sheetFormatPr defaultRowHeight="15"/>
  <cols>
    <col min="1" max="1" width="8.6640625" style="134"/>
    <col min="2" max="2" width="6.83203125" style="134" bestFit="1" customWidth="1"/>
    <col min="3" max="4" width="26.4140625" style="134" customWidth="1"/>
    <col min="5" max="5" width="28.9140625" style="134" customWidth="1"/>
    <col min="6" max="6" width="40.5" style="134" customWidth="1"/>
    <col min="7" max="7" width="39.5" style="134" customWidth="1"/>
    <col min="8" max="8" width="49.5" style="134" customWidth="1"/>
    <col min="9" max="16384" width="8.6640625" style="134"/>
  </cols>
  <sheetData>
    <row r="2" spans="2:8">
      <c r="B2" s="134" t="s">
        <v>253</v>
      </c>
    </row>
    <row r="3" spans="2:8">
      <c r="B3" s="134" t="s">
        <v>250</v>
      </c>
    </row>
    <row r="4" spans="2:8">
      <c r="B4" s="134" t="s">
        <v>251</v>
      </c>
    </row>
    <row r="5" spans="2:8">
      <c r="B5" s="134" t="s">
        <v>252</v>
      </c>
    </row>
    <row r="7" spans="2:8" ht="19.5">
      <c r="B7" s="151" t="s">
        <v>195</v>
      </c>
      <c r="C7" s="146"/>
      <c r="D7" s="146"/>
      <c r="E7" s="146"/>
      <c r="F7" s="146"/>
      <c r="G7" s="146"/>
      <c r="H7" s="147"/>
    </row>
    <row r="8" spans="2:8">
      <c r="B8" s="132" t="s">
        <v>183</v>
      </c>
      <c r="C8" s="150" t="s">
        <v>184</v>
      </c>
      <c r="D8" s="149"/>
      <c r="E8" s="132" t="s">
        <v>185</v>
      </c>
      <c r="F8" s="132" t="s">
        <v>186</v>
      </c>
      <c r="G8" s="132" t="s">
        <v>187</v>
      </c>
      <c r="H8" s="132" t="s">
        <v>188</v>
      </c>
    </row>
    <row r="9" spans="2:8">
      <c r="B9" s="135"/>
      <c r="C9" s="133" t="s">
        <v>189</v>
      </c>
      <c r="D9" s="133" t="s">
        <v>190</v>
      </c>
      <c r="E9" s="135"/>
      <c r="F9" s="135"/>
      <c r="G9" s="135"/>
      <c r="H9" s="135"/>
    </row>
    <row r="10" spans="2:8" ht="60">
      <c r="B10" s="136">
        <v>1</v>
      </c>
      <c r="C10" s="137" t="s">
        <v>36</v>
      </c>
      <c r="D10" s="138" t="s">
        <v>191</v>
      </c>
      <c r="E10" s="139" t="s">
        <v>202</v>
      </c>
      <c r="F10" s="137" t="s">
        <v>192</v>
      </c>
      <c r="G10" s="137" t="s">
        <v>192</v>
      </c>
      <c r="H10" s="137" t="s">
        <v>192</v>
      </c>
    </row>
    <row r="11" spans="2:8" ht="30">
      <c r="B11" s="136">
        <f>B10+1</f>
        <v>2</v>
      </c>
      <c r="C11" s="137" t="s">
        <v>36</v>
      </c>
      <c r="D11" s="137" t="s">
        <v>5</v>
      </c>
      <c r="E11" s="139" t="s">
        <v>271</v>
      </c>
      <c r="F11" s="137" t="s">
        <v>192</v>
      </c>
      <c r="G11" s="137" t="s">
        <v>192</v>
      </c>
      <c r="H11" s="137" t="s">
        <v>192</v>
      </c>
    </row>
    <row r="12" spans="2:8" ht="45">
      <c r="B12" s="136">
        <f t="shared" ref="B12:B24" si="0">B11+1</f>
        <v>3</v>
      </c>
      <c r="C12" s="137" t="s">
        <v>36</v>
      </c>
      <c r="D12" s="137" t="s">
        <v>6</v>
      </c>
      <c r="E12" s="139" t="s">
        <v>272</v>
      </c>
      <c r="F12" s="137" t="s">
        <v>192</v>
      </c>
      <c r="G12" s="137" t="s">
        <v>192</v>
      </c>
      <c r="H12" s="137" t="s">
        <v>192</v>
      </c>
    </row>
    <row r="13" spans="2:8" ht="60">
      <c r="B13" s="136">
        <f t="shared" si="0"/>
        <v>4</v>
      </c>
      <c r="C13" s="137" t="s">
        <v>36</v>
      </c>
      <c r="D13" s="137" t="s">
        <v>8</v>
      </c>
      <c r="E13" s="139" t="s">
        <v>273</v>
      </c>
      <c r="F13" s="137" t="s">
        <v>192</v>
      </c>
      <c r="G13" s="137" t="s">
        <v>192</v>
      </c>
      <c r="H13" s="137" t="s">
        <v>192</v>
      </c>
    </row>
    <row r="14" spans="2:8" ht="60">
      <c r="B14" s="136">
        <f t="shared" si="0"/>
        <v>5</v>
      </c>
      <c r="C14" s="137" t="s">
        <v>36</v>
      </c>
      <c r="D14" s="136" t="s">
        <v>9</v>
      </c>
      <c r="E14" s="139" t="s">
        <v>274</v>
      </c>
      <c r="F14" s="137" t="s">
        <v>192</v>
      </c>
      <c r="G14" s="137" t="s">
        <v>192</v>
      </c>
      <c r="H14" s="137" t="s">
        <v>192</v>
      </c>
    </row>
    <row r="15" spans="2:8">
      <c r="B15" s="136">
        <f t="shared" si="0"/>
        <v>6</v>
      </c>
      <c r="C15" s="137" t="s">
        <v>36</v>
      </c>
      <c r="D15" s="136" t="s">
        <v>10</v>
      </c>
      <c r="E15" s="139" t="s">
        <v>275</v>
      </c>
      <c r="F15" s="137" t="s">
        <v>192</v>
      </c>
      <c r="G15" s="137" t="s">
        <v>192</v>
      </c>
      <c r="H15" s="137" t="s">
        <v>192</v>
      </c>
    </row>
    <row r="16" spans="2:8" ht="60">
      <c r="B16" s="136">
        <f t="shared" si="0"/>
        <v>7</v>
      </c>
      <c r="C16" s="137" t="s">
        <v>197</v>
      </c>
      <c r="D16" s="139" t="s">
        <v>232</v>
      </c>
      <c r="E16" s="139" t="s">
        <v>245</v>
      </c>
      <c r="F16" s="139" t="s">
        <v>192</v>
      </c>
      <c r="G16" s="139" t="s">
        <v>192</v>
      </c>
      <c r="H16" s="152"/>
    </row>
    <row r="17" spans="2:8" ht="150">
      <c r="B17" s="136">
        <f t="shared" si="0"/>
        <v>8</v>
      </c>
      <c r="C17" s="137" t="s">
        <v>197</v>
      </c>
      <c r="D17" s="137" t="s">
        <v>233</v>
      </c>
      <c r="E17" s="139" t="s">
        <v>234</v>
      </c>
      <c r="F17" s="139" t="s">
        <v>235</v>
      </c>
      <c r="G17" s="137" t="s">
        <v>236</v>
      </c>
      <c r="H17" s="153"/>
    </row>
    <row r="18" spans="2:8" ht="24.5" customHeight="1">
      <c r="B18" s="136">
        <f t="shared" si="0"/>
        <v>9</v>
      </c>
      <c r="C18" s="137" t="s">
        <v>197</v>
      </c>
      <c r="D18" s="137" t="s">
        <v>199</v>
      </c>
      <c r="E18" s="139" t="s">
        <v>246</v>
      </c>
      <c r="F18" s="137" t="s">
        <v>192</v>
      </c>
      <c r="G18" s="137" t="s">
        <v>192</v>
      </c>
      <c r="H18" s="137" t="s">
        <v>192</v>
      </c>
    </row>
    <row r="19" spans="2:8" ht="75">
      <c r="B19" s="136">
        <f t="shared" si="0"/>
        <v>10</v>
      </c>
      <c r="C19" s="137" t="s">
        <v>197</v>
      </c>
      <c r="D19" s="139" t="s">
        <v>201</v>
      </c>
      <c r="E19" s="139" t="s">
        <v>247</v>
      </c>
      <c r="F19" s="137" t="s">
        <v>192</v>
      </c>
      <c r="G19" s="137" t="s">
        <v>192</v>
      </c>
      <c r="H19" s="137" t="s">
        <v>192</v>
      </c>
    </row>
    <row r="20" spans="2:8" ht="105">
      <c r="B20" s="136">
        <f t="shared" si="0"/>
        <v>11</v>
      </c>
      <c r="C20" s="137" t="s">
        <v>197</v>
      </c>
      <c r="D20" s="137" t="s">
        <v>224</v>
      </c>
      <c r="E20" s="139" t="s">
        <v>198</v>
      </c>
      <c r="F20" s="139" t="s">
        <v>248</v>
      </c>
      <c r="G20" s="137" t="s">
        <v>192</v>
      </c>
      <c r="H20" s="137" t="s">
        <v>192</v>
      </c>
    </row>
    <row r="21" spans="2:8" ht="180">
      <c r="B21" s="136">
        <f t="shared" si="0"/>
        <v>12</v>
      </c>
      <c r="C21" s="137" t="s">
        <v>203</v>
      </c>
      <c r="D21" s="138" t="s">
        <v>192</v>
      </c>
      <c r="E21" s="137" t="s">
        <v>204</v>
      </c>
      <c r="F21" s="139" t="s">
        <v>241</v>
      </c>
      <c r="G21" s="139" t="s">
        <v>259</v>
      </c>
      <c r="H21" s="137"/>
    </row>
    <row r="22" spans="2:8" ht="180">
      <c r="B22" s="136">
        <f t="shared" si="0"/>
        <v>13</v>
      </c>
      <c r="C22" s="137" t="s">
        <v>205</v>
      </c>
      <c r="D22" s="138" t="s">
        <v>192</v>
      </c>
      <c r="E22" s="137" t="s">
        <v>206</v>
      </c>
      <c r="F22" s="139" t="s">
        <v>242</v>
      </c>
      <c r="G22" s="139" t="s">
        <v>260</v>
      </c>
      <c r="H22" s="139" t="s">
        <v>208</v>
      </c>
    </row>
    <row r="23" spans="2:8" ht="190.5" customHeight="1">
      <c r="B23" s="136">
        <f t="shared" si="0"/>
        <v>14</v>
      </c>
      <c r="C23" s="137" t="s">
        <v>209</v>
      </c>
      <c r="D23" s="138" t="s">
        <v>192</v>
      </c>
      <c r="E23" s="137" t="s">
        <v>211</v>
      </c>
      <c r="F23" s="139" t="s">
        <v>243</v>
      </c>
      <c r="G23" s="139" t="s">
        <v>261</v>
      </c>
      <c r="H23" s="137"/>
    </row>
    <row r="24" spans="2:8" ht="190" customHeight="1">
      <c r="B24" s="136">
        <f t="shared" si="0"/>
        <v>15</v>
      </c>
      <c r="C24" s="137" t="s">
        <v>210</v>
      </c>
      <c r="D24" s="138" t="s">
        <v>192</v>
      </c>
      <c r="E24" s="137" t="s">
        <v>212</v>
      </c>
      <c r="F24" s="139" t="s">
        <v>244</v>
      </c>
      <c r="G24" s="139" t="s">
        <v>262</v>
      </c>
      <c r="H24" s="139" t="s">
        <v>208</v>
      </c>
    </row>
    <row r="27" spans="2:8" ht="19.5">
      <c r="B27" s="151" t="s">
        <v>214</v>
      </c>
      <c r="C27" s="146"/>
      <c r="D27" s="146"/>
      <c r="E27" s="146"/>
      <c r="F27" s="146"/>
      <c r="G27" s="146"/>
      <c r="H27" s="147"/>
    </row>
    <row r="28" spans="2:8">
      <c r="B28" s="132" t="s">
        <v>183</v>
      </c>
      <c r="C28" s="150" t="s">
        <v>184</v>
      </c>
      <c r="D28" s="149"/>
      <c r="E28" s="132" t="s">
        <v>185</v>
      </c>
      <c r="F28" s="132" t="s">
        <v>186</v>
      </c>
      <c r="G28" s="132" t="s">
        <v>187</v>
      </c>
      <c r="H28" s="132" t="s">
        <v>188</v>
      </c>
    </row>
    <row r="29" spans="2:8">
      <c r="B29" s="135"/>
      <c r="C29" s="133" t="s">
        <v>189</v>
      </c>
      <c r="D29" s="133" t="s">
        <v>190</v>
      </c>
      <c r="E29" s="135"/>
      <c r="F29" s="135"/>
      <c r="G29" s="135"/>
      <c r="H29" s="135"/>
    </row>
    <row r="30" spans="2:8" ht="75">
      <c r="B30" s="136">
        <v>1</v>
      </c>
      <c r="C30" s="139" t="s">
        <v>216</v>
      </c>
      <c r="D30" s="137" t="s">
        <v>217</v>
      </c>
      <c r="E30" s="139" t="s">
        <v>218</v>
      </c>
      <c r="F30" s="137" t="s">
        <v>192</v>
      </c>
      <c r="G30" s="137" t="s">
        <v>192</v>
      </c>
      <c r="H30" s="137" t="s">
        <v>192</v>
      </c>
    </row>
    <row r="31" spans="2:8" ht="90">
      <c r="B31" s="136">
        <f>B30+1</f>
        <v>2</v>
      </c>
      <c r="C31" s="137" t="s">
        <v>215</v>
      </c>
      <c r="D31" s="138" t="s">
        <v>192</v>
      </c>
      <c r="E31" s="137" t="s">
        <v>194</v>
      </c>
      <c r="F31" s="139" t="s">
        <v>229</v>
      </c>
      <c r="G31" s="139" t="s">
        <v>265</v>
      </c>
      <c r="H31" s="137"/>
    </row>
    <row r="32" spans="2:8" ht="153.5" customHeight="1">
      <c r="B32" s="136">
        <f t="shared" ref="B32:B37" si="1">B31+1</f>
        <v>3</v>
      </c>
      <c r="C32" s="137" t="s">
        <v>193</v>
      </c>
      <c r="D32" s="138" t="s">
        <v>192</v>
      </c>
      <c r="E32" s="137" t="s">
        <v>194</v>
      </c>
      <c r="F32" s="139" t="s">
        <v>238</v>
      </c>
      <c r="G32" s="139" t="s">
        <v>225</v>
      </c>
      <c r="H32" s="137"/>
    </row>
    <row r="33" spans="2:8" ht="156" customHeight="1">
      <c r="B33" s="136">
        <f t="shared" si="1"/>
        <v>4</v>
      </c>
      <c r="C33" s="137" t="s">
        <v>219</v>
      </c>
      <c r="D33" s="138" t="s">
        <v>192</v>
      </c>
      <c r="E33" s="137" t="s">
        <v>194</v>
      </c>
      <c r="F33" s="139" t="s">
        <v>230</v>
      </c>
      <c r="G33" s="139" t="s">
        <v>226</v>
      </c>
      <c r="H33" s="137"/>
    </row>
    <row r="34" spans="2:8" ht="167.5" customHeight="1">
      <c r="B34" s="136">
        <f t="shared" si="1"/>
        <v>5</v>
      </c>
      <c r="C34" s="137" t="s">
        <v>220</v>
      </c>
      <c r="D34" s="138" t="s">
        <v>192</v>
      </c>
      <c r="E34" s="137" t="s">
        <v>194</v>
      </c>
      <c r="F34" s="139" t="s">
        <v>228</v>
      </c>
      <c r="G34" s="139" t="s">
        <v>268</v>
      </c>
      <c r="H34" s="139"/>
    </row>
    <row r="35" spans="2:8" ht="168.5" customHeight="1">
      <c r="B35" s="136">
        <f t="shared" si="1"/>
        <v>6</v>
      </c>
      <c r="C35" s="137" t="s">
        <v>221</v>
      </c>
      <c r="D35" s="138" t="s">
        <v>192</v>
      </c>
      <c r="E35" s="137" t="s">
        <v>194</v>
      </c>
      <c r="F35" s="139" t="s">
        <v>227</v>
      </c>
      <c r="G35" s="139" t="s">
        <v>267</v>
      </c>
      <c r="H35" s="137"/>
    </row>
    <row r="36" spans="2:8" ht="246.5" customHeight="1">
      <c r="B36" s="136">
        <f t="shared" si="1"/>
        <v>7</v>
      </c>
      <c r="C36" s="137" t="s">
        <v>222</v>
      </c>
      <c r="D36" s="138" t="s">
        <v>192</v>
      </c>
      <c r="E36" s="139" t="s">
        <v>254</v>
      </c>
      <c r="F36" s="139" t="s">
        <v>269</v>
      </c>
      <c r="G36" s="139" t="s">
        <v>231</v>
      </c>
      <c r="H36" s="139"/>
    </row>
    <row r="37" spans="2:8" ht="255.5" customHeight="1">
      <c r="B37" s="136">
        <f t="shared" si="1"/>
        <v>8</v>
      </c>
      <c r="C37" s="137" t="s">
        <v>223</v>
      </c>
      <c r="D37" s="138" t="s">
        <v>192</v>
      </c>
      <c r="E37" s="139" t="s">
        <v>254</v>
      </c>
      <c r="F37" s="139" t="s">
        <v>270</v>
      </c>
      <c r="G37" s="139" t="s">
        <v>255</v>
      </c>
      <c r="H37" s="139"/>
    </row>
    <row r="40" spans="2:8">
      <c r="B40" s="151" t="s">
        <v>196</v>
      </c>
      <c r="C40" s="148"/>
      <c r="D40" s="148"/>
      <c r="E40" s="148"/>
      <c r="F40" s="148"/>
      <c r="G40" s="148"/>
      <c r="H40" s="149"/>
    </row>
    <row r="41" spans="2:8">
      <c r="B41" s="132" t="s">
        <v>183</v>
      </c>
      <c r="C41" s="150" t="s">
        <v>184</v>
      </c>
      <c r="D41" s="149"/>
      <c r="E41" s="132" t="s">
        <v>185</v>
      </c>
      <c r="F41" s="132" t="s">
        <v>186</v>
      </c>
      <c r="G41" s="132" t="s">
        <v>187</v>
      </c>
      <c r="H41" s="132" t="s">
        <v>188</v>
      </c>
    </row>
    <row r="42" spans="2:8">
      <c r="B42" s="135"/>
      <c r="C42" s="133" t="s">
        <v>189</v>
      </c>
      <c r="D42" s="133" t="s">
        <v>190</v>
      </c>
      <c r="E42" s="135"/>
      <c r="F42" s="135"/>
      <c r="G42" s="135"/>
      <c r="H42" s="135"/>
    </row>
    <row r="43" spans="2:8" ht="60">
      <c r="B43" s="136">
        <v>1</v>
      </c>
      <c r="C43" s="137" t="s">
        <v>197</v>
      </c>
      <c r="D43" s="139" t="s">
        <v>256</v>
      </c>
      <c r="E43" s="139" t="s">
        <v>257</v>
      </c>
      <c r="F43" s="139" t="s">
        <v>258</v>
      </c>
      <c r="G43" s="139" t="s">
        <v>237</v>
      </c>
      <c r="H43" s="152"/>
    </row>
    <row r="44" spans="2:8" ht="154" customHeight="1">
      <c r="B44" s="136">
        <f>B43+1</f>
        <v>2</v>
      </c>
      <c r="C44" s="137" t="s">
        <v>197</v>
      </c>
      <c r="D44" s="137" t="s">
        <v>233</v>
      </c>
      <c r="E44" s="139" t="s">
        <v>234</v>
      </c>
      <c r="F44" s="139" t="s">
        <v>235</v>
      </c>
      <c r="G44" s="137" t="s">
        <v>236</v>
      </c>
      <c r="H44" s="153"/>
    </row>
    <row r="45" spans="2:8">
      <c r="B45" s="136">
        <f t="shared" ref="B45:B51" si="2">B44+1</f>
        <v>3</v>
      </c>
      <c r="C45" s="137" t="s">
        <v>197</v>
      </c>
      <c r="D45" s="137" t="s">
        <v>199</v>
      </c>
      <c r="E45" s="139" t="s">
        <v>200</v>
      </c>
      <c r="F45" s="137" t="s">
        <v>192</v>
      </c>
      <c r="G45" s="137" t="s">
        <v>192</v>
      </c>
      <c r="H45" s="137" t="s">
        <v>192</v>
      </c>
    </row>
    <row r="46" spans="2:8" ht="75">
      <c r="B46" s="136">
        <f t="shared" si="2"/>
        <v>4</v>
      </c>
      <c r="C46" s="137" t="s">
        <v>197</v>
      </c>
      <c r="D46" s="139" t="s">
        <v>201</v>
      </c>
      <c r="E46" s="139" t="s">
        <v>249</v>
      </c>
      <c r="F46" s="137" t="s">
        <v>192</v>
      </c>
      <c r="G46" s="137" t="s">
        <v>192</v>
      </c>
      <c r="H46" s="137" t="s">
        <v>192</v>
      </c>
    </row>
    <row r="47" spans="2:8" ht="105">
      <c r="B47" s="136">
        <f t="shared" si="2"/>
        <v>5</v>
      </c>
      <c r="C47" s="137" t="s">
        <v>197</v>
      </c>
      <c r="D47" s="137" t="s">
        <v>224</v>
      </c>
      <c r="E47" s="139" t="s">
        <v>198</v>
      </c>
      <c r="F47" s="139" t="s">
        <v>248</v>
      </c>
      <c r="G47" s="137" t="s">
        <v>192</v>
      </c>
      <c r="H47" s="137" t="s">
        <v>192</v>
      </c>
    </row>
    <row r="48" spans="2:8" ht="186.5" customHeight="1">
      <c r="B48" s="136">
        <f t="shared" si="2"/>
        <v>6</v>
      </c>
      <c r="C48" s="137" t="s">
        <v>203</v>
      </c>
      <c r="D48" s="138" t="s">
        <v>192</v>
      </c>
      <c r="E48" s="137" t="s">
        <v>204</v>
      </c>
      <c r="F48" s="139" t="s">
        <v>239</v>
      </c>
      <c r="G48" s="139" t="s">
        <v>259</v>
      </c>
      <c r="H48" s="137"/>
    </row>
    <row r="49" spans="2:8" ht="90">
      <c r="B49" s="136">
        <f t="shared" si="2"/>
        <v>7</v>
      </c>
      <c r="C49" s="137" t="s">
        <v>205</v>
      </c>
      <c r="D49" s="138" t="s">
        <v>192</v>
      </c>
      <c r="E49" s="137" t="s">
        <v>206</v>
      </c>
      <c r="F49" s="137" t="s">
        <v>207</v>
      </c>
      <c r="G49" s="139" t="s">
        <v>260</v>
      </c>
      <c r="H49" s="139" t="s">
        <v>208</v>
      </c>
    </row>
    <row r="50" spans="2:8" ht="186.5" customHeight="1">
      <c r="B50" s="136">
        <f t="shared" si="2"/>
        <v>8</v>
      </c>
      <c r="C50" s="137" t="s">
        <v>209</v>
      </c>
      <c r="D50" s="138" t="s">
        <v>192</v>
      </c>
      <c r="E50" s="137" t="s">
        <v>211</v>
      </c>
      <c r="F50" s="139" t="s">
        <v>240</v>
      </c>
      <c r="G50" s="139" t="s">
        <v>261</v>
      </c>
      <c r="H50" s="137"/>
    </row>
    <row r="51" spans="2:8" ht="90">
      <c r="B51" s="136">
        <f t="shared" si="2"/>
        <v>9</v>
      </c>
      <c r="C51" s="137" t="s">
        <v>210</v>
      </c>
      <c r="D51" s="138" t="s">
        <v>192</v>
      </c>
      <c r="E51" s="137" t="s">
        <v>212</v>
      </c>
      <c r="F51" s="137" t="s">
        <v>213</v>
      </c>
      <c r="G51" s="139" t="s">
        <v>262</v>
      </c>
      <c r="H51" s="139" t="s">
        <v>208</v>
      </c>
    </row>
  </sheetData>
  <mergeCells count="2">
    <mergeCell ref="H16:H17"/>
    <mergeCell ref="H43:H44"/>
  </mergeCells>
  <phoneticPr fontId="2"/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4CE29B-A4C6-4281-96D9-E50A5494E45A}">
  <sheetPr>
    <tabColor theme="1"/>
  </sheetPr>
  <dimension ref="A1"/>
  <sheetViews>
    <sheetView workbookViewId="0"/>
  </sheetViews>
  <sheetFormatPr defaultRowHeight="18"/>
  <sheetData/>
  <phoneticPr fontId="2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C98875-1D13-496D-8441-7B6F6E8C23CE}">
  <sheetPr>
    <tabColor theme="1"/>
  </sheetPr>
  <dimension ref="A1:F134"/>
  <sheetViews>
    <sheetView workbookViewId="0">
      <selection activeCell="B3" sqref="B3:G36"/>
    </sheetView>
  </sheetViews>
  <sheetFormatPr defaultRowHeight="18"/>
  <sheetData>
    <row r="1" spans="1:6">
      <c r="A1" s="21" t="s">
        <v>61</v>
      </c>
    </row>
    <row r="2" spans="1:6">
      <c r="A2" s="65" t="s">
        <v>55</v>
      </c>
      <c r="B2" s="65" t="s">
        <v>34</v>
      </c>
      <c r="C2" s="65" t="s">
        <v>62</v>
      </c>
      <c r="D2" s="65" t="s">
        <v>63</v>
      </c>
      <c r="E2" s="65" t="s">
        <v>64</v>
      </c>
      <c r="F2" s="65" t="s">
        <v>56</v>
      </c>
    </row>
    <row r="3" spans="1:6">
      <c r="A3" s="65"/>
    </row>
    <row r="4" spans="1:6">
      <c r="A4" s="65"/>
    </row>
    <row r="5" spans="1:6">
      <c r="A5" s="65"/>
    </row>
    <row r="6" spans="1:6">
      <c r="A6" s="65"/>
    </row>
    <row r="7" spans="1:6">
      <c r="A7" s="65"/>
    </row>
    <row r="8" spans="1:6">
      <c r="A8" s="65"/>
    </row>
    <row r="9" spans="1:6">
      <c r="A9" s="65"/>
    </row>
    <row r="10" spans="1:6">
      <c r="A10" s="65"/>
    </row>
    <row r="11" spans="1:6">
      <c r="A11" s="65"/>
    </row>
    <row r="12" spans="1:6">
      <c r="A12" s="65"/>
    </row>
    <row r="13" spans="1:6">
      <c r="A13" s="65"/>
    </row>
    <row r="14" spans="1:6">
      <c r="A14" s="65"/>
    </row>
    <row r="15" spans="1:6">
      <c r="A15" s="65"/>
    </row>
    <row r="16" spans="1:6">
      <c r="A16" s="65"/>
    </row>
    <row r="17" spans="1:1">
      <c r="A17" s="65"/>
    </row>
    <row r="18" spans="1:1">
      <c r="A18" s="65"/>
    </row>
    <row r="19" spans="1:1">
      <c r="A19" s="65"/>
    </row>
    <row r="20" spans="1:1">
      <c r="A20" s="65"/>
    </row>
    <row r="21" spans="1:1">
      <c r="A21" s="65"/>
    </row>
    <row r="22" spans="1:1">
      <c r="A22" s="65"/>
    </row>
    <row r="23" spans="1:1">
      <c r="A23" s="65"/>
    </row>
    <row r="24" spans="1:1">
      <c r="A24" s="65"/>
    </row>
    <row r="25" spans="1:1">
      <c r="A25" s="65"/>
    </row>
    <row r="26" spans="1:1">
      <c r="A26" s="65"/>
    </row>
    <row r="27" spans="1:1">
      <c r="A27" s="65"/>
    </row>
    <row r="28" spans="1:1">
      <c r="A28" s="65"/>
    </row>
    <row r="29" spans="1:1">
      <c r="A29" s="65"/>
    </row>
    <row r="30" spans="1:1">
      <c r="A30" s="65"/>
    </row>
    <row r="31" spans="1:1">
      <c r="A31" s="65"/>
    </row>
    <row r="32" spans="1:1">
      <c r="A32" s="65"/>
    </row>
    <row r="33" spans="1:6">
      <c r="A33" s="65"/>
    </row>
    <row r="34" spans="1:6">
      <c r="A34" s="65"/>
    </row>
    <row r="35" spans="1:6">
      <c r="A35" s="65"/>
    </row>
    <row r="36" spans="1:6">
      <c r="A36" s="65"/>
    </row>
    <row r="37" spans="1:6">
      <c r="A37" s="65"/>
      <c r="B37" s="65"/>
      <c r="C37" s="65"/>
      <c r="D37" s="65"/>
      <c r="E37" s="65"/>
      <c r="F37" s="65"/>
    </row>
    <row r="38" spans="1:6">
      <c r="A38" s="65"/>
      <c r="B38" s="65"/>
      <c r="C38" s="65"/>
      <c r="D38" s="65"/>
      <c r="E38" s="65"/>
      <c r="F38" s="65"/>
    </row>
    <row r="39" spans="1:6">
      <c r="A39" s="65"/>
      <c r="B39" s="65"/>
      <c r="C39" s="65"/>
      <c r="D39" s="65"/>
      <c r="E39" s="65"/>
      <c r="F39" s="65"/>
    </row>
    <row r="40" spans="1:6">
      <c r="A40" s="65"/>
      <c r="B40" s="65"/>
      <c r="C40" s="65"/>
      <c r="D40" s="65"/>
      <c r="E40" s="65"/>
      <c r="F40" s="65"/>
    </row>
    <row r="41" spans="1:6">
      <c r="A41" s="65"/>
      <c r="B41" s="65"/>
      <c r="C41" s="65"/>
      <c r="D41" s="65"/>
      <c r="E41" s="65"/>
      <c r="F41" s="65"/>
    </row>
    <row r="42" spans="1:6">
      <c r="A42" s="65"/>
      <c r="B42" s="65"/>
      <c r="C42" s="65"/>
      <c r="D42" s="65"/>
      <c r="E42" s="65"/>
      <c r="F42" s="65"/>
    </row>
    <row r="43" spans="1:6">
      <c r="A43" s="65"/>
      <c r="B43" s="65"/>
      <c r="C43" s="65"/>
      <c r="D43" s="65"/>
      <c r="E43" s="65"/>
      <c r="F43" s="65"/>
    </row>
    <row r="44" spans="1:6">
      <c r="A44" s="65"/>
      <c r="B44" s="65"/>
      <c r="C44" s="65"/>
      <c r="D44" s="65"/>
      <c r="E44" s="65"/>
      <c r="F44" s="65"/>
    </row>
    <row r="45" spans="1:6">
      <c r="A45" s="65"/>
      <c r="B45" s="65"/>
      <c r="C45" s="65"/>
      <c r="D45" s="65"/>
      <c r="E45" s="65"/>
      <c r="F45" s="65"/>
    </row>
    <row r="46" spans="1:6">
      <c r="A46" s="65"/>
      <c r="B46" s="65"/>
      <c r="C46" s="65"/>
      <c r="D46" s="65"/>
      <c r="E46" s="65"/>
      <c r="F46" s="65"/>
    </row>
    <row r="47" spans="1:6">
      <c r="A47" s="65"/>
      <c r="B47" s="65"/>
      <c r="C47" s="65"/>
      <c r="D47" s="65"/>
      <c r="E47" s="65"/>
      <c r="F47" s="65"/>
    </row>
    <row r="48" spans="1:6">
      <c r="A48" s="65"/>
      <c r="B48" s="65"/>
      <c r="C48" s="65"/>
      <c r="D48" s="65"/>
      <c r="E48" s="65"/>
      <c r="F48" s="65"/>
    </row>
    <row r="49" spans="1:6">
      <c r="A49" s="65"/>
      <c r="B49" s="65"/>
      <c r="C49" s="65"/>
      <c r="D49" s="65"/>
      <c r="E49" s="65"/>
      <c r="F49" s="65"/>
    </row>
    <row r="50" spans="1:6">
      <c r="A50" s="65"/>
      <c r="B50" s="65"/>
      <c r="C50" s="65"/>
      <c r="D50" s="65"/>
      <c r="E50" s="65"/>
      <c r="F50" s="65"/>
    </row>
    <row r="51" spans="1:6">
      <c r="A51" s="65"/>
      <c r="B51" s="65"/>
      <c r="C51" s="65"/>
      <c r="D51" s="65"/>
      <c r="E51" s="65"/>
      <c r="F51" s="65"/>
    </row>
    <row r="52" spans="1:6">
      <c r="A52" s="65"/>
      <c r="B52" s="65"/>
      <c r="C52" s="65"/>
      <c r="D52" s="65"/>
      <c r="E52" s="65"/>
      <c r="F52" s="65"/>
    </row>
    <row r="53" spans="1:6">
      <c r="A53" s="65"/>
      <c r="B53" s="65"/>
      <c r="C53" s="65"/>
      <c r="D53" s="65"/>
      <c r="E53" s="65"/>
      <c r="F53" s="65"/>
    </row>
    <row r="54" spans="1:6">
      <c r="A54" s="65"/>
      <c r="B54" s="65"/>
      <c r="C54" s="65"/>
      <c r="D54" s="65"/>
      <c r="E54" s="65"/>
      <c r="F54" s="65"/>
    </row>
    <row r="55" spans="1:6">
      <c r="A55" s="65"/>
      <c r="B55" s="65"/>
      <c r="C55" s="65"/>
      <c r="D55" s="65"/>
      <c r="E55" s="65"/>
      <c r="F55" s="65"/>
    </row>
    <row r="56" spans="1:6">
      <c r="A56" s="65"/>
      <c r="B56" s="65"/>
      <c r="C56" s="65"/>
      <c r="D56" s="65"/>
      <c r="E56" s="65"/>
      <c r="F56" s="65"/>
    </row>
    <row r="57" spans="1:6">
      <c r="A57" s="65"/>
      <c r="B57" s="65"/>
      <c r="C57" s="65"/>
      <c r="D57" s="65"/>
      <c r="E57" s="65"/>
      <c r="F57" s="65"/>
    </row>
    <row r="58" spans="1:6">
      <c r="A58" s="65"/>
      <c r="B58" s="65"/>
      <c r="C58" s="65"/>
      <c r="D58" s="65"/>
      <c r="E58" s="65"/>
      <c r="F58" s="65"/>
    </row>
    <row r="59" spans="1:6">
      <c r="A59" s="65"/>
      <c r="B59" s="65"/>
      <c r="C59" s="65"/>
      <c r="D59" s="65"/>
      <c r="E59" s="65"/>
      <c r="F59" s="65"/>
    </row>
    <row r="60" spans="1:6">
      <c r="A60" s="65"/>
      <c r="B60" s="65"/>
      <c r="C60" s="65"/>
      <c r="D60" s="65"/>
      <c r="E60" s="65"/>
      <c r="F60" s="65"/>
    </row>
    <row r="61" spans="1:6">
      <c r="A61" s="65"/>
      <c r="B61" s="65"/>
      <c r="C61" s="65"/>
      <c r="D61" s="65"/>
      <c r="E61" s="65"/>
      <c r="F61" s="65"/>
    </row>
    <row r="62" spans="1:6">
      <c r="A62" s="65"/>
      <c r="B62" s="65"/>
      <c r="C62" s="65"/>
      <c r="D62" s="65"/>
      <c r="E62" s="65"/>
      <c r="F62" s="65"/>
    </row>
    <row r="63" spans="1:6">
      <c r="A63" s="65"/>
      <c r="B63" s="65"/>
      <c r="C63" s="65"/>
      <c r="D63" s="65"/>
      <c r="E63" s="65"/>
      <c r="F63" s="65"/>
    </row>
    <row r="64" spans="1:6">
      <c r="A64" s="65"/>
      <c r="B64" s="65"/>
      <c r="C64" s="65"/>
      <c r="D64" s="65"/>
      <c r="E64" s="65"/>
      <c r="F64" s="65"/>
    </row>
    <row r="65" spans="1:6">
      <c r="A65" s="65"/>
      <c r="B65" s="65"/>
      <c r="C65" s="65"/>
      <c r="D65" s="65"/>
      <c r="E65" s="65"/>
      <c r="F65" s="65"/>
    </row>
    <row r="66" spans="1:6">
      <c r="A66" s="65"/>
      <c r="B66" s="65"/>
      <c r="C66" s="65"/>
      <c r="D66" s="65"/>
      <c r="E66" s="65"/>
      <c r="F66" s="65"/>
    </row>
    <row r="67" spans="1:6">
      <c r="A67" s="65"/>
      <c r="B67" s="65"/>
      <c r="C67" s="65"/>
      <c r="D67" s="65"/>
      <c r="E67" s="65"/>
      <c r="F67" s="65"/>
    </row>
    <row r="68" spans="1:6">
      <c r="A68" s="65"/>
      <c r="B68" s="65"/>
      <c r="C68" s="65"/>
      <c r="D68" s="65"/>
      <c r="E68" s="65"/>
      <c r="F68" s="65"/>
    </row>
    <row r="69" spans="1:6">
      <c r="A69" s="65"/>
      <c r="B69" s="65"/>
      <c r="C69" s="65"/>
      <c r="D69" s="65"/>
      <c r="E69" s="65"/>
      <c r="F69" s="65"/>
    </row>
    <row r="70" spans="1:6">
      <c r="A70" s="65"/>
      <c r="B70" s="65"/>
      <c r="C70" s="65"/>
      <c r="D70" s="65"/>
      <c r="E70" s="65"/>
      <c r="F70" s="65"/>
    </row>
    <row r="71" spans="1:6">
      <c r="A71" s="65"/>
      <c r="B71" s="65"/>
      <c r="C71" s="65"/>
      <c r="D71" s="65"/>
      <c r="E71" s="65"/>
      <c r="F71" s="65"/>
    </row>
    <row r="72" spans="1:6">
      <c r="A72" s="65"/>
      <c r="B72" s="65"/>
      <c r="C72" s="65"/>
      <c r="D72" s="65"/>
      <c r="E72" s="65"/>
      <c r="F72" s="65"/>
    </row>
    <row r="73" spans="1:6">
      <c r="A73" s="65"/>
      <c r="B73" s="65"/>
      <c r="C73" s="65"/>
      <c r="D73" s="65"/>
      <c r="E73" s="65"/>
      <c r="F73" s="65"/>
    </row>
    <row r="74" spans="1:6">
      <c r="A74" s="65"/>
      <c r="B74" s="65"/>
      <c r="C74" s="65"/>
      <c r="D74" s="65"/>
      <c r="E74" s="65"/>
      <c r="F74" s="65"/>
    </row>
    <row r="75" spans="1:6">
      <c r="A75" s="65"/>
      <c r="B75" s="65"/>
      <c r="C75" s="65"/>
      <c r="D75" s="65"/>
      <c r="E75" s="65"/>
      <c r="F75" s="65"/>
    </row>
    <row r="76" spans="1:6">
      <c r="A76" s="65"/>
      <c r="B76" s="65"/>
      <c r="C76" s="65"/>
      <c r="D76" s="65"/>
      <c r="E76" s="65"/>
      <c r="F76" s="65"/>
    </row>
    <row r="77" spans="1:6">
      <c r="A77" s="65"/>
      <c r="B77" s="65"/>
      <c r="C77" s="65"/>
      <c r="D77" s="65"/>
      <c r="E77" s="65"/>
      <c r="F77" s="65"/>
    </row>
    <row r="78" spans="1:6">
      <c r="A78" s="65"/>
      <c r="B78" s="65"/>
      <c r="C78" s="65"/>
      <c r="D78" s="65"/>
      <c r="E78" s="65"/>
      <c r="F78" s="65"/>
    </row>
    <row r="79" spans="1:6">
      <c r="A79" s="65"/>
      <c r="B79" s="65"/>
      <c r="C79" s="65"/>
      <c r="D79" s="65"/>
      <c r="E79" s="65"/>
      <c r="F79" s="65"/>
    </row>
    <row r="80" spans="1:6">
      <c r="A80" s="65"/>
      <c r="B80" s="65"/>
      <c r="C80" s="65"/>
      <c r="D80" s="65"/>
      <c r="E80" s="65"/>
      <c r="F80" s="65"/>
    </row>
    <row r="81" spans="1:6">
      <c r="A81" s="65"/>
      <c r="B81" s="65"/>
      <c r="C81" s="65"/>
      <c r="D81" s="65"/>
      <c r="E81" s="65"/>
      <c r="F81" s="65"/>
    </row>
    <row r="82" spans="1:6">
      <c r="A82" s="65"/>
      <c r="B82" s="65"/>
      <c r="C82" s="65"/>
      <c r="D82" s="65"/>
      <c r="E82" s="65"/>
      <c r="F82" s="65"/>
    </row>
    <row r="83" spans="1:6">
      <c r="A83" s="65"/>
      <c r="B83" s="65"/>
      <c r="C83" s="65"/>
      <c r="D83" s="65"/>
      <c r="E83" s="65"/>
      <c r="F83" s="65"/>
    </row>
    <row r="84" spans="1:6">
      <c r="A84" s="65"/>
      <c r="B84" s="65"/>
      <c r="C84" s="65"/>
      <c r="D84" s="65"/>
      <c r="E84" s="65"/>
      <c r="F84" s="65"/>
    </row>
    <row r="85" spans="1:6">
      <c r="A85" s="65"/>
      <c r="B85" s="65"/>
      <c r="C85" s="65"/>
      <c r="D85" s="65"/>
      <c r="E85" s="65"/>
      <c r="F85" s="65"/>
    </row>
    <row r="86" spans="1:6">
      <c r="A86" s="65"/>
      <c r="B86" s="65"/>
      <c r="C86" s="65"/>
      <c r="D86" s="65"/>
      <c r="E86" s="65"/>
      <c r="F86" s="65"/>
    </row>
    <row r="87" spans="1:6">
      <c r="A87" s="65"/>
      <c r="B87" s="65"/>
      <c r="C87" s="65"/>
      <c r="D87" s="65"/>
      <c r="E87" s="65"/>
      <c r="F87" s="65"/>
    </row>
    <row r="88" spans="1:6">
      <c r="A88" s="65"/>
      <c r="B88" s="65"/>
      <c r="C88" s="65"/>
      <c r="D88" s="65"/>
      <c r="E88" s="65"/>
      <c r="F88" s="65"/>
    </row>
    <row r="89" spans="1:6">
      <c r="A89" s="65"/>
      <c r="B89" s="65"/>
      <c r="C89" s="65"/>
      <c r="D89" s="65"/>
      <c r="E89" s="65"/>
      <c r="F89" s="65"/>
    </row>
    <row r="90" spans="1:6">
      <c r="A90" s="65"/>
      <c r="B90" s="65"/>
      <c r="C90" s="65"/>
      <c r="D90" s="65"/>
      <c r="E90" s="65"/>
      <c r="F90" s="65"/>
    </row>
    <row r="91" spans="1:6">
      <c r="A91" s="65"/>
      <c r="B91" s="65"/>
      <c r="C91" s="65"/>
      <c r="D91" s="65"/>
      <c r="E91" s="65"/>
      <c r="F91" s="65"/>
    </row>
    <row r="92" spans="1:6">
      <c r="A92" s="65"/>
      <c r="B92" s="65"/>
      <c r="C92" s="65"/>
      <c r="D92" s="65"/>
      <c r="E92" s="65"/>
      <c r="F92" s="65"/>
    </row>
    <row r="93" spans="1:6">
      <c r="A93" s="65"/>
      <c r="B93" s="65"/>
      <c r="C93" s="65"/>
      <c r="D93" s="65"/>
      <c r="E93" s="65"/>
      <c r="F93" s="65"/>
    </row>
    <row r="94" spans="1:6">
      <c r="A94" s="65"/>
      <c r="B94" s="65"/>
      <c r="C94" s="65"/>
      <c r="D94" s="65"/>
      <c r="E94" s="65"/>
      <c r="F94" s="65"/>
    </row>
    <row r="95" spans="1:6">
      <c r="A95" s="65"/>
      <c r="B95" s="65"/>
      <c r="C95" s="65"/>
      <c r="D95" s="65"/>
      <c r="E95" s="65"/>
      <c r="F95" s="65"/>
    </row>
    <row r="96" spans="1:6">
      <c r="A96" s="65"/>
      <c r="B96" s="65"/>
      <c r="C96" s="65"/>
      <c r="D96" s="65"/>
      <c r="E96" s="65"/>
      <c r="F96" s="65"/>
    </row>
    <row r="97" spans="1:6">
      <c r="A97" s="65"/>
      <c r="B97" s="65"/>
      <c r="C97" s="65"/>
      <c r="D97" s="65"/>
      <c r="E97" s="65"/>
      <c r="F97" s="65"/>
    </row>
    <row r="98" spans="1:6">
      <c r="A98" s="65"/>
      <c r="B98" s="65"/>
      <c r="C98" s="65"/>
      <c r="D98" s="65"/>
      <c r="E98" s="65"/>
      <c r="F98" s="65"/>
    </row>
    <row r="99" spans="1:6">
      <c r="A99" s="65"/>
      <c r="B99" s="65"/>
      <c r="C99" s="65"/>
      <c r="D99" s="65"/>
      <c r="E99" s="65"/>
      <c r="F99" s="65"/>
    </row>
    <row r="100" spans="1:6">
      <c r="A100" s="65"/>
      <c r="B100" s="65"/>
      <c r="C100" s="65"/>
      <c r="D100" s="65"/>
      <c r="E100" s="65"/>
      <c r="F100" s="65"/>
    </row>
    <row r="101" spans="1:6">
      <c r="A101" s="65"/>
      <c r="B101" s="65"/>
      <c r="C101" s="65"/>
      <c r="D101" s="65"/>
      <c r="E101" s="65"/>
      <c r="F101" s="65"/>
    </row>
    <row r="102" spans="1:6">
      <c r="A102" s="65"/>
      <c r="B102" s="65"/>
      <c r="C102" s="65"/>
      <c r="D102" s="65"/>
      <c r="E102" s="65"/>
      <c r="F102" s="65"/>
    </row>
    <row r="103" spans="1:6">
      <c r="A103" s="65"/>
      <c r="B103" s="65"/>
      <c r="C103" s="65"/>
      <c r="D103" s="65"/>
      <c r="E103" s="65"/>
      <c r="F103" s="65"/>
    </row>
    <row r="104" spans="1:6">
      <c r="A104" s="65"/>
      <c r="B104" s="65"/>
      <c r="C104" s="65"/>
      <c r="D104" s="65"/>
      <c r="E104" s="65"/>
      <c r="F104" s="65"/>
    </row>
    <row r="105" spans="1:6">
      <c r="A105" s="65"/>
      <c r="B105" s="65"/>
      <c r="C105" s="65"/>
      <c r="D105" s="65"/>
      <c r="E105" s="65"/>
      <c r="F105" s="65"/>
    </row>
    <row r="106" spans="1:6">
      <c r="A106" s="65"/>
      <c r="B106" s="65"/>
      <c r="C106" s="65"/>
      <c r="D106" s="65"/>
      <c r="E106" s="65"/>
      <c r="F106" s="65"/>
    </row>
    <row r="107" spans="1:6">
      <c r="A107" s="65"/>
      <c r="B107" s="65"/>
      <c r="C107" s="65"/>
      <c r="D107" s="65"/>
      <c r="E107" s="65"/>
      <c r="F107" s="65"/>
    </row>
    <row r="108" spans="1:6">
      <c r="A108" s="65"/>
      <c r="B108" s="65"/>
      <c r="C108" s="65"/>
      <c r="D108" s="65"/>
      <c r="E108" s="65"/>
      <c r="F108" s="65"/>
    </row>
    <row r="109" spans="1:6">
      <c r="A109" s="65"/>
      <c r="B109" s="65"/>
      <c r="C109" s="65"/>
      <c r="D109" s="65"/>
      <c r="E109" s="65"/>
      <c r="F109" s="65"/>
    </row>
    <row r="110" spans="1:6">
      <c r="A110" s="65"/>
      <c r="B110" s="65"/>
      <c r="C110" s="65"/>
      <c r="D110" s="65"/>
      <c r="E110" s="65"/>
      <c r="F110" s="65"/>
    </row>
    <row r="111" spans="1:6">
      <c r="A111" s="65"/>
      <c r="B111" s="65"/>
      <c r="C111" s="65"/>
      <c r="D111" s="65"/>
      <c r="E111" s="65"/>
      <c r="F111" s="65"/>
    </row>
    <row r="112" spans="1:6">
      <c r="A112" s="65"/>
      <c r="B112" s="65"/>
      <c r="C112" s="65"/>
      <c r="D112" s="65"/>
      <c r="E112" s="65"/>
      <c r="F112" s="65"/>
    </row>
    <row r="113" spans="1:6">
      <c r="A113" s="65"/>
      <c r="B113" s="65"/>
      <c r="C113" s="65"/>
      <c r="D113" s="65"/>
      <c r="E113" s="65"/>
      <c r="F113" s="65"/>
    </row>
    <row r="114" spans="1:6">
      <c r="A114" s="65"/>
      <c r="B114" s="65"/>
      <c r="C114" s="65"/>
      <c r="D114" s="65"/>
      <c r="E114" s="65"/>
      <c r="F114" s="65"/>
    </row>
    <row r="115" spans="1:6">
      <c r="A115" s="65"/>
      <c r="B115" s="65"/>
      <c r="C115" s="65"/>
      <c r="D115" s="65"/>
      <c r="E115" s="65"/>
      <c r="F115" s="65"/>
    </row>
    <row r="116" spans="1:6">
      <c r="A116" s="65"/>
      <c r="B116" s="65"/>
      <c r="C116" s="65"/>
      <c r="D116" s="65"/>
      <c r="E116" s="65"/>
      <c r="F116" s="65"/>
    </row>
    <row r="117" spans="1:6">
      <c r="A117" s="65"/>
      <c r="B117" s="65"/>
      <c r="C117" s="65"/>
      <c r="D117" s="65"/>
      <c r="E117" s="65"/>
      <c r="F117" s="65"/>
    </row>
    <row r="118" spans="1:6">
      <c r="A118" s="65"/>
      <c r="B118" s="65"/>
      <c r="C118" s="65"/>
      <c r="D118" s="65"/>
      <c r="E118" s="65"/>
      <c r="F118" s="65"/>
    </row>
    <row r="119" spans="1:6">
      <c r="A119" s="65"/>
      <c r="B119" s="65"/>
      <c r="C119" s="65"/>
      <c r="D119" s="65"/>
      <c r="E119" s="65"/>
      <c r="F119" s="65"/>
    </row>
    <row r="120" spans="1:6">
      <c r="A120" s="65"/>
      <c r="B120" s="65"/>
      <c r="C120" s="65"/>
      <c r="D120" s="65"/>
      <c r="E120" s="65"/>
      <c r="F120" s="65"/>
    </row>
    <row r="121" spans="1:6">
      <c r="A121" s="65"/>
      <c r="B121" s="65"/>
      <c r="C121" s="65"/>
      <c r="D121" s="65"/>
      <c r="E121" s="65"/>
      <c r="F121" s="65"/>
    </row>
    <row r="122" spans="1:6">
      <c r="A122" s="65"/>
      <c r="B122" s="65"/>
      <c r="C122" s="65"/>
      <c r="D122" s="65"/>
      <c r="E122" s="65"/>
      <c r="F122" s="65"/>
    </row>
    <row r="123" spans="1:6">
      <c r="A123" s="65"/>
      <c r="B123" s="65"/>
      <c r="C123" s="65"/>
      <c r="D123" s="65"/>
      <c r="E123" s="65"/>
      <c r="F123" s="65"/>
    </row>
    <row r="124" spans="1:6">
      <c r="A124" s="65"/>
      <c r="B124" s="65"/>
      <c r="C124" s="65"/>
      <c r="D124" s="65"/>
      <c r="E124" s="65"/>
      <c r="F124" s="65"/>
    </row>
    <row r="125" spans="1:6">
      <c r="A125" s="65"/>
      <c r="B125" s="65"/>
      <c r="C125" s="65"/>
      <c r="D125" s="65"/>
      <c r="E125" s="65"/>
      <c r="F125" s="65"/>
    </row>
    <row r="126" spans="1:6">
      <c r="A126" s="65"/>
      <c r="B126" s="65"/>
      <c r="C126" s="65"/>
      <c r="D126" s="65"/>
      <c r="E126" s="65"/>
      <c r="F126" s="65"/>
    </row>
    <row r="127" spans="1:6">
      <c r="A127" s="65"/>
      <c r="B127" s="65"/>
      <c r="C127" s="65"/>
      <c r="D127" s="65"/>
      <c r="E127" s="65"/>
      <c r="F127" s="65"/>
    </row>
    <row r="128" spans="1:6">
      <c r="A128" s="65"/>
      <c r="B128" s="65"/>
      <c r="C128" s="65"/>
      <c r="D128" s="65"/>
      <c r="E128" s="65"/>
      <c r="F128" s="65"/>
    </row>
    <row r="129" spans="1:6">
      <c r="A129" s="65"/>
      <c r="B129" s="65"/>
      <c r="C129" s="65"/>
      <c r="D129" s="65"/>
      <c r="E129" s="65"/>
      <c r="F129" s="65"/>
    </row>
    <row r="130" spans="1:6">
      <c r="A130" s="65"/>
      <c r="B130" s="65"/>
      <c r="C130" s="65"/>
      <c r="D130" s="65"/>
      <c r="E130" s="65"/>
      <c r="F130" s="65"/>
    </row>
    <row r="131" spans="1:6">
      <c r="A131" s="65"/>
      <c r="B131" s="65"/>
      <c r="C131" s="65"/>
      <c r="D131" s="65"/>
      <c r="E131" s="65"/>
      <c r="F131" s="65"/>
    </row>
    <row r="132" spans="1:6">
      <c r="A132" s="65"/>
      <c r="B132" s="65"/>
      <c r="C132" s="65"/>
      <c r="D132" s="65"/>
      <c r="E132" s="65"/>
      <c r="F132" s="65"/>
    </row>
    <row r="133" spans="1:6">
      <c r="A133" s="65"/>
      <c r="B133" s="65"/>
      <c r="C133" s="65"/>
      <c r="D133" s="65"/>
      <c r="E133" s="65"/>
      <c r="F133" s="65"/>
    </row>
    <row r="134" spans="1:6">
      <c r="A134" s="65"/>
      <c r="B134" s="65"/>
      <c r="C134" s="65"/>
      <c r="D134" s="65"/>
      <c r="E134" s="65"/>
      <c r="F134" s="65"/>
    </row>
  </sheetData>
  <phoneticPr fontId="2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0DFDAA-FAEE-4FF5-BF73-E7EADD8B26D3}">
  <sheetPr>
    <tabColor theme="1"/>
  </sheetPr>
  <dimension ref="A1:AC384"/>
  <sheetViews>
    <sheetView workbookViewId="0">
      <selection activeCell="A2" sqref="A2"/>
    </sheetView>
  </sheetViews>
  <sheetFormatPr defaultRowHeight="18"/>
  <sheetData>
    <row r="1" spans="1:29">
      <c r="A1" s="21" t="s">
        <v>65</v>
      </c>
      <c r="I1">
        <f>SUM(I2:I1000)</f>
        <v>0</v>
      </c>
      <c r="K1">
        <f>SUM(K2:K1000)</f>
        <v>0</v>
      </c>
      <c r="L1" s="19" t="e">
        <f>I1/K1</f>
        <v>#DIV/0!</v>
      </c>
    </row>
    <row r="2" spans="1:29">
      <c r="A2" s="65" t="s">
        <v>66</v>
      </c>
      <c r="B2" s="65" t="s">
        <v>67</v>
      </c>
      <c r="C2" s="65" t="s">
        <v>68</v>
      </c>
      <c r="D2" s="65" t="s">
        <v>69</v>
      </c>
      <c r="E2" s="65" t="s">
        <v>62</v>
      </c>
      <c r="F2" s="65" t="s">
        <v>34</v>
      </c>
      <c r="G2" s="65" t="s">
        <v>70</v>
      </c>
      <c r="H2" s="65" t="s">
        <v>71</v>
      </c>
      <c r="I2" s="65" t="s">
        <v>72</v>
      </c>
      <c r="J2" s="65" t="s">
        <v>73</v>
      </c>
      <c r="K2" s="65" t="s">
        <v>74</v>
      </c>
      <c r="L2" s="65" t="s">
        <v>75</v>
      </c>
      <c r="M2" s="65" t="s">
        <v>76</v>
      </c>
      <c r="N2" s="65" t="s">
        <v>77</v>
      </c>
      <c r="O2" s="65" t="s">
        <v>78</v>
      </c>
      <c r="P2" s="65" t="s">
        <v>79</v>
      </c>
      <c r="Q2" s="65" t="s">
        <v>80</v>
      </c>
      <c r="R2" s="65" t="s">
        <v>81</v>
      </c>
      <c r="S2" s="65" t="s">
        <v>82</v>
      </c>
      <c r="T2" s="65" t="s">
        <v>83</v>
      </c>
      <c r="U2" s="65" t="s">
        <v>84</v>
      </c>
      <c r="V2" s="65" t="s">
        <v>85</v>
      </c>
      <c r="W2" s="65" t="s">
        <v>86</v>
      </c>
      <c r="X2" s="65" t="s">
        <v>87</v>
      </c>
      <c r="Y2" s="65" t="s">
        <v>88</v>
      </c>
      <c r="Z2" s="65" t="s">
        <v>89</v>
      </c>
      <c r="AA2" s="65" t="s">
        <v>90</v>
      </c>
      <c r="AB2" s="65" t="s">
        <v>91</v>
      </c>
      <c r="AC2" s="65" t="s">
        <v>92</v>
      </c>
    </row>
    <row r="3" spans="1:29">
      <c r="M3" s="105"/>
      <c r="Y3" s="105"/>
    </row>
    <row r="4" spans="1:29">
      <c r="M4" s="105"/>
      <c r="Y4" s="105"/>
    </row>
    <row r="5" spans="1:29">
      <c r="M5" s="105"/>
      <c r="Y5" s="105"/>
    </row>
    <row r="6" spans="1:29">
      <c r="M6" s="105"/>
      <c r="Y6" s="105"/>
    </row>
    <row r="7" spans="1:29">
      <c r="M7" s="105"/>
      <c r="Y7" s="105"/>
    </row>
    <row r="8" spans="1:29">
      <c r="M8" s="105"/>
      <c r="Y8" s="105"/>
    </row>
    <row r="9" spans="1:29">
      <c r="M9" s="105"/>
      <c r="Y9" s="105"/>
    </row>
    <row r="10" spans="1:29">
      <c r="M10" s="105"/>
      <c r="Y10" s="105"/>
    </row>
    <row r="11" spans="1:29">
      <c r="M11" s="105"/>
      <c r="Y11" s="105"/>
    </row>
    <row r="12" spans="1:29">
      <c r="M12" s="105"/>
      <c r="Y12" s="105"/>
    </row>
    <row r="13" spans="1:29">
      <c r="M13" s="105"/>
      <c r="Y13" s="105"/>
    </row>
    <row r="14" spans="1:29">
      <c r="M14" s="105"/>
      <c r="Y14" s="105"/>
    </row>
    <row r="15" spans="1:29">
      <c r="M15" s="105"/>
      <c r="Y15" s="105"/>
    </row>
    <row r="16" spans="1:29">
      <c r="M16" s="105"/>
      <c r="Y16" s="105"/>
    </row>
    <row r="17" spans="13:25">
      <c r="M17" s="105"/>
      <c r="Y17" s="105"/>
    </row>
    <row r="18" spans="13:25">
      <c r="M18" s="105"/>
      <c r="Y18" s="105"/>
    </row>
    <row r="19" spans="13:25">
      <c r="M19" s="105"/>
      <c r="Y19" s="105"/>
    </row>
    <row r="20" spans="13:25">
      <c r="M20" s="105"/>
      <c r="Y20" s="105"/>
    </row>
    <row r="21" spans="13:25">
      <c r="M21" s="105"/>
      <c r="Y21" s="105"/>
    </row>
    <row r="22" spans="13:25">
      <c r="M22" s="105"/>
      <c r="Y22" s="105"/>
    </row>
    <row r="23" spans="13:25">
      <c r="M23" s="105"/>
      <c r="Y23" s="105"/>
    </row>
    <row r="24" spans="13:25">
      <c r="M24" s="105"/>
      <c r="Y24" s="105"/>
    </row>
    <row r="25" spans="13:25">
      <c r="M25" s="105"/>
      <c r="Y25" s="105"/>
    </row>
    <row r="26" spans="13:25">
      <c r="M26" s="105"/>
      <c r="Y26" s="105"/>
    </row>
    <row r="27" spans="13:25">
      <c r="M27" s="105"/>
      <c r="Y27" s="105"/>
    </row>
    <row r="28" spans="13:25">
      <c r="M28" s="105"/>
      <c r="Y28" s="105"/>
    </row>
    <row r="29" spans="13:25">
      <c r="M29" s="105"/>
      <c r="Y29" s="105"/>
    </row>
    <row r="30" spans="13:25">
      <c r="M30" s="105"/>
      <c r="Y30" s="105"/>
    </row>
    <row r="31" spans="13:25">
      <c r="M31" s="105"/>
      <c r="Y31" s="105"/>
    </row>
    <row r="32" spans="13:25">
      <c r="M32" s="105"/>
      <c r="Y32" s="105"/>
    </row>
    <row r="33" spans="13:25">
      <c r="M33" s="105"/>
      <c r="Y33" s="105"/>
    </row>
    <row r="34" spans="13:25">
      <c r="M34" s="105"/>
      <c r="Y34" s="105"/>
    </row>
    <row r="35" spans="13:25">
      <c r="M35" s="105"/>
      <c r="Y35" s="105"/>
    </row>
    <row r="36" spans="13:25">
      <c r="M36" s="105"/>
      <c r="Y36" s="105"/>
    </row>
    <row r="37" spans="13:25">
      <c r="M37" s="105"/>
      <c r="Y37" s="105"/>
    </row>
    <row r="38" spans="13:25">
      <c r="M38" s="105"/>
      <c r="Y38" s="105"/>
    </row>
    <row r="39" spans="13:25">
      <c r="M39" s="105"/>
      <c r="Y39" s="105"/>
    </row>
    <row r="40" spans="13:25">
      <c r="M40" s="105"/>
      <c r="Y40" s="105"/>
    </row>
    <row r="41" spans="13:25">
      <c r="M41" s="105"/>
      <c r="Y41" s="105"/>
    </row>
    <row r="42" spans="13:25">
      <c r="M42" s="105"/>
      <c r="Y42" s="105"/>
    </row>
    <row r="43" spans="13:25">
      <c r="M43" s="105"/>
      <c r="Y43" s="105"/>
    </row>
    <row r="44" spans="13:25">
      <c r="M44" s="105"/>
      <c r="Y44" s="105"/>
    </row>
    <row r="45" spans="13:25">
      <c r="M45" s="105"/>
      <c r="Y45" s="105"/>
    </row>
    <row r="46" spans="13:25">
      <c r="M46" s="105"/>
      <c r="Y46" s="105"/>
    </row>
    <row r="47" spans="13:25">
      <c r="M47" s="105"/>
      <c r="Y47" s="105"/>
    </row>
    <row r="48" spans="13:25">
      <c r="M48" s="105"/>
      <c r="Y48" s="105"/>
    </row>
    <row r="49" spans="13:25">
      <c r="M49" s="105"/>
      <c r="Y49" s="105"/>
    </row>
    <row r="50" spans="13:25">
      <c r="M50" s="105"/>
      <c r="Y50" s="105"/>
    </row>
    <row r="51" spans="13:25">
      <c r="M51" s="105"/>
      <c r="Y51" s="105"/>
    </row>
    <row r="52" spans="13:25">
      <c r="M52" s="105"/>
      <c r="Y52" s="105"/>
    </row>
    <row r="53" spans="13:25">
      <c r="M53" s="105"/>
      <c r="Y53" s="105"/>
    </row>
    <row r="54" spans="13:25">
      <c r="M54" s="105"/>
      <c r="Y54" s="105"/>
    </row>
    <row r="55" spans="13:25">
      <c r="M55" s="105"/>
      <c r="Y55" s="105"/>
    </row>
    <row r="56" spans="13:25">
      <c r="M56" s="105"/>
      <c r="Y56" s="105"/>
    </row>
    <row r="57" spans="13:25">
      <c r="M57" s="105"/>
      <c r="Y57" s="105"/>
    </row>
    <row r="58" spans="13:25">
      <c r="M58" s="105"/>
      <c r="Y58" s="105"/>
    </row>
    <row r="59" spans="13:25">
      <c r="M59" s="105"/>
      <c r="Y59" s="105"/>
    </row>
    <row r="60" spans="13:25">
      <c r="M60" s="105"/>
      <c r="Y60" s="105"/>
    </row>
    <row r="61" spans="13:25">
      <c r="M61" s="105"/>
      <c r="Y61" s="105"/>
    </row>
    <row r="62" spans="13:25">
      <c r="M62" s="105"/>
      <c r="Y62" s="105"/>
    </row>
    <row r="63" spans="13:25">
      <c r="M63" s="105"/>
      <c r="Y63" s="105"/>
    </row>
    <row r="64" spans="13:25">
      <c r="M64" s="105"/>
      <c r="Y64" s="105"/>
    </row>
    <row r="65" spans="1:29">
      <c r="M65" s="105"/>
      <c r="Y65" s="105"/>
    </row>
    <row r="66" spans="1:29">
      <c r="M66" s="105"/>
      <c r="Y66" s="105"/>
    </row>
    <row r="67" spans="1:29">
      <c r="M67" s="105"/>
      <c r="Y67" s="105"/>
    </row>
    <row r="68" spans="1:29">
      <c r="M68" s="105"/>
      <c r="Y68" s="105"/>
    </row>
    <row r="69" spans="1:29">
      <c r="M69" s="105"/>
      <c r="Y69" s="105"/>
    </row>
    <row r="70" spans="1:29">
      <c r="M70" s="105"/>
      <c r="Y70" s="97"/>
    </row>
    <row r="71" spans="1:29">
      <c r="A71" s="65"/>
      <c r="B71" s="65"/>
      <c r="C71" s="65"/>
      <c r="D71" s="65"/>
      <c r="E71" s="65"/>
      <c r="F71" s="65"/>
      <c r="G71" s="65"/>
      <c r="H71" s="65"/>
      <c r="I71" s="65"/>
      <c r="J71" s="65"/>
      <c r="K71" s="65"/>
      <c r="L71" s="65"/>
      <c r="M71" s="66"/>
      <c r="N71" s="65"/>
      <c r="O71" s="65"/>
      <c r="P71" s="65"/>
      <c r="Q71" s="65"/>
      <c r="R71" s="65"/>
      <c r="S71" s="65"/>
      <c r="T71" s="65"/>
      <c r="U71" s="65"/>
      <c r="V71" s="65"/>
      <c r="W71" s="65"/>
      <c r="X71" s="65"/>
      <c r="Y71" s="66"/>
      <c r="Z71" s="65"/>
      <c r="AA71" s="65"/>
      <c r="AB71" s="65"/>
      <c r="AC71" s="65"/>
    </row>
    <row r="72" spans="1:29">
      <c r="A72" s="65"/>
      <c r="B72" s="65"/>
      <c r="C72" s="65"/>
      <c r="D72" s="65"/>
      <c r="E72" s="65"/>
      <c r="F72" s="65"/>
      <c r="G72" s="65"/>
      <c r="H72" s="65"/>
      <c r="I72" s="65"/>
      <c r="J72" s="65"/>
      <c r="K72" s="65"/>
      <c r="L72" s="65"/>
      <c r="M72" s="66"/>
      <c r="N72" s="65"/>
      <c r="O72" s="65"/>
      <c r="P72" s="65"/>
      <c r="Q72" s="65"/>
      <c r="R72" s="65"/>
      <c r="S72" s="65"/>
      <c r="T72" s="65"/>
      <c r="U72" s="65"/>
      <c r="V72" s="65"/>
      <c r="W72" s="65"/>
      <c r="X72" s="65"/>
      <c r="Y72" s="66"/>
      <c r="Z72" s="65"/>
      <c r="AA72" s="65"/>
      <c r="AB72" s="65"/>
      <c r="AC72" s="65"/>
    </row>
    <row r="73" spans="1:29">
      <c r="A73" s="65"/>
      <c r="B73" s="65"/>
      <c r="C73" s="65"/>
      <c r="D73" s="65"/>
      <c r="E73" s="65"/>
      <c r="F73" s="65"/>
      <c r="G73" s="65"/>
      <c r="H73" s="65"/>
      <c r="I73" s="65"/>
      <c r="J73" s="65"/>
      <c r="K73" s="65"/>
      <c r="L73" s="65"/>
      <c r="M73" s="66"/>
      <c r="N73" s="65"/>
      <c r="O73" s="65"/>
      <c r="P73" s="65"/>
      <c r="Q73" s="65"/>
      <c r="R73" s="65"/>
      <c r="S73" s="65"/>
      <c r="T73" s="65"/>
      <c r="U73" s="65"/>
      <c r="V73" s="65"/>
      <c r="W73" s="65"/>
      <c r="X73" s="65"/>
      <c r="Y73" s="66"/>
      <c r="Z73" s="65"/>
      <c r="AA73" s="65"/>
      <c r="AB73" s="65"/>
      <c r="AC73" s="65"/>
    </row>
    <row r="74" spans="1:29">
      <c r="A74" s="65"/>
      <c r="B74" s="65"/>
      <c r="C74" s="65"/>
      <c r="D74" s="65"/>
      <c r="E74" s="65"/>
      <c r="F74" s="65"/>
      <c r="G74" s="65"/>
      <c r="H74" s="65"/>
      <c r="I74" s="65"/>
      <c r="J74" s="65"/>
      <c r="K74" s="65"/>
      <c r="L74" s="65"/>
      <c r="M74" s="66"/>
      <c r="N74" s="65"/>
      <c r="O74" s="65"/>
      <c r="P74" s="65"/>
      <c r="Q74" s="65"/>
      <c r="R74" s="65"/>
      <c r="S74" s="65"/>
      <c r="T74" s="65"/>
      <c r="U74" s="65"/>
      <c r="V74" s="65"/>
      <c r="W74" s="65"/>
      <c r="X74" s="65"/>
      <c r="Y74" s="66"/>
      <c r="Z74" s="65"/>
      <c r="AA74" s="65"/>
      <c r="AB74" s="65"/>
      <c r="AC74" s="65"/>
    </row>
    <row r="75" spans="1:29">
      <c r="A75" s="65"/>
      <c r="B75" s="65"/>
      <c r="C75" s="65"/>
      <c r="D75" s="65"/>
      <c r="E75" s="65"/>
      <c r="F75" s="65"/>
      <c r="G75" s="65"/>
      <c r="H75" s="65"/>
      <c r="I75" s="65"/>
      <c r="J75" s="65"/>
      <c r="K75" s="65"/>
      <c r="L75" s="65"/>
      <c r="M75" s="66"/>
      <c r="N75" s="65"/>
      <c r="O75" s="65"/>
      <c r="P75" s="65"/>
      <c r="Q75" s="65"/>
      <c r="R75" s="65"/>
      <c r="S75" s="65"/>
      <c r="T75" s="65"/>
      <c r="U75" s="65"/>
      <c r="V75" s="65"/>
      <c r="W75" s="65"/>
      <c r="X75" s="65"/>
      <c r="Y75" s="66"/>
      <c r="Z75" s="65"/>
      <c r="AA75" s="65"/>
      <c r="AB75" s="65"/>
      <c r="AC75" s="65"/>
    </row>
    <row r="76" spans="1:29">
      <c r="A76" s="65"/>
      <c r="B76" s="65"/>
      <c r="C76" s="65"/>
      <c r="D76" s="65"/>
      <c r="E76" s="65"/>
      <c r="F76" s="65"/>
      <c r="G76" s="65"/>
      <c r="H76" s="65"/>
      <c r="I76" s="65"/>
      <c r="J76" s="65"/>
      <c r="K76" s="65"/>
      <c r="L76" s="65"/>
      <c r="M76" s="66"/>
      <c r="N76" s="65"/>
      <c r="O76" s="65"/>
      <c r="P76" s="65"/>
      <c r="Q76" s="65"/>
      <c r="R76" s="65"/>
      <c r="S76" s="65"/>
      <c r="T76" s="65"/>
      <c r="U76" s="65"/>
      <c r="V76" s="65"/>
      <c r="W76" s="65"/>
      <c r="X76" s="65"/>
      <c r="Y76" s="66"/>
      <c r="Z76" s="65"/>
      <c r="AA76" s="65"/>
      <c r="AB76" s="65"/>
      <c r="AC76" s="65"/>
    </row>
    <row r="77" spans="1:29">
      <c r="A77" s="65"/>
      <c r="B77" s="65"/>
      <c r="C77" s="65"/>
      <c r="D77" s="65"/>
      <c r="E77" s="65"/>
      <c r="F77" s="65"/>
      <c r="G77" s="65"/>
      <c r="H77" s="65"/>
      <c r="I77" s="65"/>
      <c r="J77" s="65"/>
      <c r="K77" s="65"/>
      <c r="L77" s="65"/>
      <c r="M77" s="66"/>
      <c r="N77" s="65"/>
      <c r="O77" s="65"/>
      <c r="P77" s="65"/>
      <c r="Q77" s="65"/>
      <c r="R77" s="65"/>
      <c r="S77" s="65"/>
      <c r="T77" s="65"/>
      <c r="U77" s="65"/>
      <c r="V77" s="65"/>
      <c r="W77" s="65"/>
      <c r="X77" s="65"/>
      <c r="Y77" s="66"/>
      <c r="Z77" s="65"/>
      <c r="AA77" s="65"/>
      <c r="AB77" s="65"/>
      <c r="AC77" s="65"/>
    </row>
    <row r="78" spans="1:29">
      <c r="A78" s="65"/>
      <c r="B78" s="65"/>
      <c r="C78" s="65"/>
      <c r="D78" s="65"/>
      <c r="E78" s="65"/>
      <c r="F78" s="65"/>
      <c r="G78" s="65"/>
      <c r="H78" s="65"/>
      <c r="I78" s="65"/>
      <c r="J78" s="65"/>
      <c r="K78" s="65"/>
      <c r="L78" s="65"/>
      <c r="M78" s="66"/>
      <c r="N78" s="65"/>
      <c r="O78" s="65"/>
      <c r="P78" s="65"/>
      <c r="Q78" s="65"/>
      <c r="R78" s="65"/>
      <c r="S78" s="65"/>
      <c r="T78" s="65"/>
      <c r="U78" s="65"/>
      <c r="V78" s="65"/>
      <c r="W78" s="65"/>
      <c r="X78" s="65"/>
      <c r="Y78" s="66"/>
      <c r="Z78" s="65"/>
      <c r="AA78" s="65"/>
      <c r="AB78" s="65"/>
      <c r="AC78" s="65"/>
    </row>
    <row r="79" spans="1:29">
      <c r="A79" s="65"/>
      <c r="B79" s="65"/>
      <c r="C79" s="65"/>
      <c r="D79" s="65"/>
      <c r="E79" s="65"/>
      <c r="F79" s="65"/>
      <c r="G79" s="65"/>
      <c r="H79" s="65"/>
      <c r="I79" s="65"/>
      <c r="J79" s="65"/>
      <c r="K79" s="65"/>
      <c r="L79" s="65"/>
      <c r="M79" s="66"/>
      <c r="N79" s="65"/>
      <c r="O79" s="65"/>
      <c r="P79" s="65"/>
      <c r="Q79" s="65"/>
      <c r="R79" s="65"/>
      <c r="S79" s="65"/>
      <c r="T79" s="65"/>
      <c r="U79" s="65"/>
      <c r="V79" s="65"/>
      <c r="W79" s="65"/>
      <c r="X79" s="65"/>
      <c r="Y79" s="66"/>
      <c r="Z79" s="65"/>
      <c r="AA79" s="65"/>
      <c r="AB79" s="65"/>
      <c r="AC79" s="65"/>
    </row>
    <row r="80" spans="1:29">
      <c r="A80" s="65"/>
      <c r="B80" s="65"/>
      <c r="C80" s="65"/>
      <c r="D80" s="65"/>
      <c r="E80" s="65"/>
      <c r="F80" s="65"/>
      <c r="G80" s="65"/>
      <c r="H80" s="65"/>
      <c r="I80" s="65"/>
      <c r="J80" s="65"/>
      <c r="K80" s="65"/>
      <c r="L80" s="65"/>
      <c r="M80" s="66"/>
      <c r="N80" s="65"/>
      <c r="O80" s="65"/>
      <c r="P80" s="65"/>
      <c r="Q80" s="65"/>
      <c r="R80" s="65"/>
      <c r="S80" s="65"/>
      <c r="T80" s="65"/>
      <c r="U80" s="65"/>
      <c r="V80" s="65"/>
      <c r="W80" s="65"/>
      <c r="X80" s="65"/>
      <c r="Y80" s="66"/>
      <c r="Z80" s="65"/>
      <c r="AA80" s="65"/>
      <c r="AB80" s="65"/>
      <c r="AC80" s="65"/>
    </row>
    <row r="81" spans="1:29">
      <c r="A81" s="65"/>
      <c r="B81" s="65"/>
      <c r="C81" s="65"/>
      <c r="D81" s="65"/>
      <c r="E81" s="65"/>
      <c r="F81" s="65"/>
      <c r="G81" s="65"/>
      <c r="H81" s="65"/>
      <c r="I81" s="65"/>
      <c r="J81" s="65"/>
      <c r="K81" s="65"/>
      <c r="L81" s="65"/>
      <c r="M81" s="66"/>
      <c r="N81" s="65"/>
      <c r="O81" s="65"/>
      <c r="P81" s="65"/>
      <c r="Q81" s="65"/>
      <c r="R81" s="65"/>
      <c r="S81" s="65"/>
      <c r="T81" s="65"/>
      <c r="U81" s="65"/>
      <c r="V81" s="65"/>
      <c r="W81" s="65"/>
      <c r="X81" s="65"/>
      <c r="Y81" s="66"/>
      <c r="Z81" s="65"/>
      <c r="AA81" s="65"/>
      <c r="AB81" s="65"/>
      <c r="AC81" s="65"/>
    </row>
    <row r="82" spans="1:29">
      <c r="A82" s="65"/>
      <c r="B82" s="65"/>
      <c r="C82" s="65"/>
      <c r="D82" s="65"/>
      <c r="E82" s="65"/>
      <c r="F82" s="65"/>
      <c r="G82" s="65"/>
      <c r="H82" s="65"/>
      <c r="I82" s="65"/>
      <c r="J82" s="65"/>
      <c r="K82" s="65"/>
      <c r="L82" s="65"/>
      <c r="M82" s="66"/>
      <c r="N82" s="65"/>
      <c r="O82" s="65"/>
      <c r="P82" s="65"/>
      <c r="Q82" s="65"/>
      <c r="R82" s="65"/>
      <c r="S82" s="65"/>
      <c r="T82" s="65"/>
      <c r="U82" s="65"/>
      <c r="V82" s="65"/>
      <c r="W82" s="65"/>
      <c r="X82" s="65"/>
      <c r="Y82" s="66"/>
      <c r="Z82" s="65"/>
      <c r="AA82" s="65"/>
      <c r="AB82" s="65"/>
      <c r="AC82" s="65"/>
    </row>
    <row r="83" spans="1:29">
      <c r="A83" s="65"/>
      <c r="B83" s="65"/>
      <c r="C83" s="65"/>
      <c r="D83" s="65"/>
      <c r="E83" s="65"/>
      <c r="F83" s="65"/>
      <c r="G83" s="65"/>
      <c r="H83" s="65"/>
      <c r="I83" s="65"/>
      <c r="J83" s="65"/>
      <c r="K83" s="65"/>
      <c r="L83" s="65"/>
      <c r="M83" s="66"/>
      <c r="N83" s="65"/>
      <c r="O83" s="65"/>
      <c r="P83" s="65"/>
      <c r="Q83" s="65"/>
      <c r="R83" s="65"/>
      <c r="S83" s="65"/>
      <c r="T83" s="65"/>
      <c r="U83" s="65"/>
      <c r="V83" s="65"/>
      <c r="W83" s="65"/>
      <c r="X83" s="65"/>
      <c r="Y83" s="66"/>
      <c r="Z83" s="65"/>
      <c r="AA83" s="65"/>
      <c r="AB83" s="65"/>
      <c r="AC83" s="65"/>
    </row>
    <row r="84" spans="1:29">
      <c r="A84" s="65"/>
      <c r="B84" s="65"/>
      <c r="C84" s="65"/>
      <c r="D84" s="65"/>
      <c r="E84" s="65"/>
      <c r="F84" s="65"/>
      <c r="G84" s="65"/>
      <c r="H84" s="65"/>
      <c r="I84" s="65"/>
      <c r="J84" s="65"/>
      <c r="K84" s="65"/>
      <c r="L84" s="65"/>
      <c r="M84" s="66"/>
      <c r="N84" s="65"/>
      <c r="O84" s="65"/>
      <c r="P84" s="65"/>
      <c r="Q84" s="65"/>
      <c r="R84" s="65"/>
      <c r="S84" s="65"/>
      <c r="T84" s="65"/>
      <c r="U84" s="65"/>
      <c r="V84" s="65"/>
      <c r="W84" s="65"/>
      <c r="X84" s="65"/>
      <c r="Y84" s="66"/>
      <c r="Z84" s="65"/>
      <c r="AA84" s="65"/>
      <c r="AB84" s="65"/>
      <c r="AC84" s="65"/>
    </row>
    <row r="85" spans="1:29">
      <c r="A85" s="65"/>
      <c r="B85" s="65"/>
      <c r="C85" s="65"/>
      <c r="D85" s="65"/>
      <c r="E85" s="65"/>
      <c r="F85" s="65"/>
      <c r="G85" s="65"/>
      <c r="H85" s="65"/>
      <c r="I85" s="65"/>
      <c r="J85" s="65"/>
      <c r="K85" s="65"/>
      <c r="L85" s="65"/>
      <c r="M85" s="66"/>
      <c r="N85" s="65"/>
      <c r="O85" s="65"/>
      <c r="P85" s="65"/>
      <c r="Q85" s="65"/>
      <c r="R85" s="65"/>
      <c r="S85" s="65"/>
      <c r="T85" s="65"/>
      <c r="U85" s="65"/>
      <c r="V85" s="65"/>
      <c r="W85" s="65"/>
      <c r="X85" s="65"/>
      <c r="Y85" s="66"/>
      <c r="Z85" s="65"/>
      <c r="AA85" s="65"/>
      <c r="AB85" s="65"/>
      <c r="AC85" s="65"/>
    </row>
    <row r="86" spans="1:29">
      <c r="A86" s="65"/>
      <c r="B86" s="65"/>
      <c r="C86" s="65"/>
      <c r="D86" s="65"/>
      <c r="E86" s="65"/>
      <c r="F86" s="65"/>
      <c r="G86" s="65"/>
      <c r="H86" s="65"/>
      <c r="I86" s="65"/>
      <c r="J86" s="65"/>
      <c r="K86" s="65"/>
      <c r="L86" s="65"/>
      <c r="M86" s="66"/>
      <c r="N86" s="65"/>
      <c r="O86" s="65"/>
      <c r="P86" s="65"/>
      <c r="Q86" s="65"/>
      <c r="R86" s="65"/>
      <c r="S86" s="65"/>
      <c r="T86" s="65"/>
      <c r="U86" s="65"/>
      <c r="V86" s="65"/>
      <c r="W86" s="65"/>
      <c r="X86" s="65"/>
      <c r="Y86" s="66"/>
      <c r="Z86" s="65"/>
      <c r="AA86" s="65"/>
      <c r="AB86" s="65"/>
      <c r="AC86" s="65"/>
    </row>
    <row r="87" spans="1:29">
      <c r="A87" s="65"/>
      <c r="B87" s="65"/>
      <c r="C87" s="65"/>
      <c r="D87" s="65"/>
      <c r="E87" s="65"/>
      <c r="F87" s="65"/>
      <c r="G87" s="65"/>
      <c r="H87" s="65"/>
      <c r="I87" s="65"/>
      <c r="J87" s="65"/>
      <c r="K87" s="65"/>
      <c r="L87" s="65"/>
      <c r="M87" s="66"/>
      <c r="N87" s="65"/>
      <c r="O87" s="65"/>
      <c r="P87" s="65"/>
      <c r="Q87" s="65"/>
      <c r="R87" s="65"/>
      <c r="S87" s="65"/>
      <c r="T87" s="65"/>
      <c r="U87" s="65"/>
      <c r="V87" s="65"/>
      <c r="W87" s="65"/>
      <c r="X87" s="65"/>
      <c r="Y87" s="66"/>
      <c r="Z87" s="65"/>
      <c r="AA87" s="65"/>
      <c r="AB87" s="65"/>
      <c r="AC87" s="65"/>
    </row>
    <row r="88" spans="1:29">
      <c r="A88" s="65"/>
      <c r="B88" s="65"/>
      <c r="C88" s="65"/>
      <c r="D88" s="65"/>
      <c r="E88" s="65"/>
      <c r="F88" s="65"/>
      <c r="G88" s="65"/>
      <c r="H88" s="65"/>
      <c r="I88" s="65"/>
      <c r="J88" s="65"/>
      <c r="K88" s="65"/>
      <c r="L88" s="65"/>
      <c r="M88" s="66"/>
      <c r="N88" s="65"/>
      <c r="O88" s="65"/>
      <c r="P88" s="65"/>
      <c r="Q88" s="65"/>
      <c r="R88" s="65"/>
      <c r="S88" s="65"/>
      <c r="T88" s="65"/>
      <c r="U88" s="65"/>
      <c r="V88" s="65"/>
      <c r="W88" s="65"/>
      <c r="X88" s="65"/>
      <c r="Y88" s="66"/>
      <c r="Z88" s="65"/>
      <c r="AA88" s="65"/>
      <c r="AB88" s="65"/>
      <c r="AC88" s="65"/>
    </row>
    <row r="89" spans="1:29">
      <c r="A89" s="65"/>
      <c r="B89" s="65"/>
      <c r="C89" s="65"/>
      <c r="D89" s="65"/>
      <c r="E89" s="65"/>
      <c r="F89" s="65"/>
      <c r="G89" s="65"/>
      <c r="H89" s="65"/>
      <c r="I89" s="65"/>
      <c r="J89" s="65"/>
      <c r="K89" s="65"/>
      <c r="L89" s="65"/>
      <c r="M89" s="66"/>
      <c r="N89" s="65"/>
      <c r="O89" s="65"/>
      <c r="P89" s="65"/>
      <c r="Q89" s="65"/>
      <c r="R89" s="65"/>
      <c r="S89" s="65"/>
      <c r="T89" s="65"/>
      <c r="U89" s="65"/>
      <c r="V89" s="65"/>
      <c r="W89" s="65"/>
      <c r="X89" s="65"/>
      <c r="Y89" s="66"/>
      <c r="Z89" s="65"/>
      <c r="AA89" s="65"/>
      <c r="AB89" s="65"/>
      <c r="AC89" s="65"/>
    </row>
    <row r="90" spans="1:29">
      <c r="A90" s="65"/>
      <c r="B90" s="65"/>
      <c r="C90" s="65"/>
      <c r="D90" s="65"/>
      <c r="E90" s="65"/>
      <c r="F90" s="65"/>
      <c r="G90" s="65"/>
      <c r="H90" s="65"/>
      <c r="I90" s="65"/>
      <c r="J90" s="65"/>
      <c r="K90" s="65"/>
      <c r="L90" s="65"/>
      <c r="M90" s="66"/>
      <c r="N90" s="65"/>
      <c r="O90" s="65"/>
      <c r="P90" s="65"/>
      <c r="Q90" s="65"/>
      <c r="R90" s="65"/>
      <c r="S90" s="65"/>
      <c r="T90" s="65"/>
      <c r="U90" s="65"/>
      <c r="V90" s="65"/>
      <c r="W90" s="65"/>
      <c r="X90" s="65"/>
      <c r="Y90" s="66"/>
      <c r="Z90" s="65"/>
      <c r="AA90" s="65"/>
      <c r="AB90" s="65"/>
      <c r="AC90" s="65"/>
    </row>
    <row r="91" spans="1:29">
      <c r="A91" s="65"/>
      <c r="B91" s="65"/>
      <c r="C91" s="65"/>
      <c r="D91" s="65"/>
      <c r="E91" s="65"/>
      <c r="F91" s="65"/>
      <c r="G91" s="65"/>
      <c r="H91" s="65"/>
      <c r="I91" s="65"/>
      <c r="J91" s="65"/>
      <c r="K91" s="65"/>
      <c r="L91" s="65"/>
      <c r="M91" s="66"/>
      <c r="N91" s="65"/>
      <c r="O91" s="65"/>
      <c r="P91" s="65"/>
      <c r="Q91" s="65"/>
      <c r="R91" s="65"/>
      <c r="S91" s="65"/>
      <c r="T91" s="65"/>
      <c r="U91" s="65"/>
      <c r="V91" s="65"/>
      <c r="W91" s="65"/>
      <c r="X91" s="65"/>
      <c r="Y91" s="66"/>
      <c r="Z91" s="65"/>
      <c r="AA91" s="65"/>
      <c r="AB91" s="65"/>
      <c r="AC91" s="65"/>
    </row>
    <row r="92" spans="1:29">
      <c r="A92" s="65"/>
      <c r="B92" s="65"/>
      <c r="C92" s="65"/>
      <c r="D92" s="65"/>
      <c r="E92" s="65"/>
      <c r="F92" s="65"/>
      <c r="G92" s="65"/>
      <c r="H92" s="65"/>
      <c r="I92" s="65"/>
      <c r="J92" s="65"/>
      <c r="K92" s="65"/>
      <c r="L92" s="65"/>
      <c r="M92" s="66"/>
      <c r="N92" s="65"/>
      <c r="O92" s="65"/>
      <c r="P92" s="65"/>
      <c r="Q92" s="65"/>
      <c r="R92" s="65"/>
      <c r="S92" s="65"/>
      <c r="T92" s="65"/>
      <c r="U92" s="65"/>
      <c r="V92" s="65"/>
      <c r="W92" s="65"/>
      <c r="X92" s="65"/>
      <c r="Y92" s="66"/>
      <c r="Z92" s="65"/>
      <c r="AA92" s="65"/>
      <c r="AB92" s="65"/>
      <c r="AC92" s="65"/>
    </row>
    <row r="93" spans="1:29">
      <c r="A93" s="65"/>
      <c r="B93" s="65"/>
      <c r="C93" s="65"/>
      <c r="D93" s="65"/>
      <c r="E93" s="65"/>
      <c r="F93" s="65"/>
      <c r="G93" s="65"/>
      <c r="H93" s="65"/>
      <c r="I93" s="65"/>
      <c r="J93" s="65"/>
      <c r="K93" s="65"/>
      <c r="L93" s="65"/>
      <c r="M93" s="66"/>
      <c r="N93" s="65"/>
      <c r="O93" s="65"/>
      <c r="P93" s="65"/>
      <c r="Q93" s="65"/>
      <c r="R93" s="65"/>
      <c r="S93" s="65"/>
      <c r="T93" s="65"/>
      <c r="U93" s="65"/>
      <c r="V93" s="65"/>
      <c r="W93" s="65"/>
      <c r="X93" s="65"/>
      <c r="Y93" s="66"/>
      <c r="Z93" s="65"/>
      <c r="AA93" s="65"/>
      <c r="AB93" s="65"/>
      <c r="AC93" s="65"/>
    </row>
    <row r="94" spans="1:29">
      <c r="A94" s="65"/>
      <c r="B94" s="65"/>
      <c r="C94" s="65"/>
      <c r="D94" s="65"/>
      <c r="E94" s="65"/>
      <c r="F94" s="65"/>
      <c r="G94" s="65"/>
      <c r="H94" s="65"/>
      <c r="I94" s="65"/>
      <c r="J94" s="65"/>
      <c r="K94" s="65"/>
      <c r="L94" s="65"/>
      <c r="M94" s="66"/>
      <c r="N94" s="65"/>
      <c r="O94" s="65"/>
      <c r="P94" s="65"/>
      <c r="Q94" s="65"/>
      <c r="R94" s="65"/>
      <c r="S94" s="65"/>
      <c r="T94" s="65"/>
      <c r="U94" s="65"/>
      <c r="V94" s="65"/>
      <c r="W94" s="65"/>
      <c r="X94" s="65"/>
      <c r="Y94" s="66"/>
      <c r="Z94" s="65"/>
      <c r="AA94" s="65"/>
      <c r="AB94" s="65"/>
      <c r="AC94" s="65"/>
    </row>
    <row r="95" spans="1:29">
      <c r="A95" s="65"/>
      <c r="B95" s="65"/>
      <c r="C95" s="65"/>
      <c r="D95" s="65"/>
      <c r="E95" s="65"/>
      <c r="F95" s="65"/>
      <c r="G95" s="65"/>
      <c r="H95" s="65"/>
      <c r="I95" s="65"/>
      <c r="J95" s="65"/>
      <c r="K95" s="65"/>
      <c r="L95" s="65"/>
      <c r="M95" s="66"/>
      <c r="N95" s="65"/>
      <c r="O95" s="65"/>
      <c r="P95" s="65"/>
      <c r="Q95" s="65"/>
      <c r="R95" s="65"/>
      <c r="S95" s="65"/>
      <c r="T95" s="65"/>
      <c r="U95" s="65"/>
      <c r="V95" s="65"/>
      <c r="W95" s="65"/>
      <c r="X95" s="65"/>
      <c r="Y95" s="66"/>
      <c r="Z95" s="65"/>
      <c r="AA95" s="65"/>
      <c r="AB95" s="65"/>
      <c r="AC95" s="65"/>
    </row>
    <row r="96" spans="1:29">
      <c r="A96" s="65"/>
      <c r="B96" s="65"/>
      <c r="C96" s="65"/>
      <c r="D96" s="65"/>
      <c r="E96" s="65"/>
      <c r="F96" s="65"/>
      <c r="G96" s="65"/>
      <c r="H96" s="65"/>
      <c r="I96" s="65"/>
      <c r="J96" s="65"/>
      <c r="K96" s="65"/>
      <c r="L96" s="65"/>
      <c r="M96" s="66"/>
      <c r="N96" s="65"/>
      <c r="O96" s="65"/>
      <c r="P96" s="65"/>
      <c r="Q96" s="65"/>
      <c r="R96" s="65"/>
      <c r="S96" s="65"/>
      <c r="T96" s="65"/>
      <c r="U96" s="65"/>
      <c r="V96" s="65"/>
      <c r="W96" s="65"/>
      <c r="X96" s="65"/>
      <c r="Y96" s="66"/>
      <c r="Z96" s="65"/>
      <c r="AA96" s="65"/>
      <c r="AB96" s="65"/>
      <c r="AC96" s="65"/>
    </row>
    <row r="97" spans="1:29">
      <c r="A97" s="65"/>
      <c r="B97" s="65"/>
      <c r="C97" s="65"/>
      <c r="D97" s="65"/>
      <c r="E97" s="65"/>
      <c r="F97" s="65"/>
      <c r="G97" s="65"/>
      <c r="H97" s="65"/>
      <c r="I97" s="65"/>
      <c r="J97" s="65"/>
      <c r="K97" s="65"/>
      <c r="L97" s="65"/>
      <c r="M97" s="66"/>
      <c r="N97" s="65"/>
      <c r="O97" s="65"/>
      <c r="P97" s="65"/>
      <c r="Q97" s="65"/>
      <c r="R97" s="65"/>
      <c r="S97" s="65"/>
      <c r="T97" s="65"/>
      <c r="U97" s="65"/>
      <c r="V97" s="65"/>
      <c r="W97" s="65"/>
      <c r="X97" s="65"/>
      <c r="Y97" s="66"/>
      <c r="Z97" s="65"/>
      <c r="AA97" s="65"/>
      <c r="AB97" s="65"/>
      <c r="AC97" s="65"/>
    </row>
    <row r="98" spans="1:29">
      <c r="A98" s="65"/>
      <c r="B98" s="65"/>
      <c r="C98" s="65"/>
      <c r="D98" s="65"/>
      <c r="E98" s="65"/>
      <c r="F98" s="65"/>
      <c r="G98" s="65"/>
      <c r="H98" s="65"/>
      <c r="I98" s="65"/>
      <c r="J98" s="65"/>
      <c r="K98" s="65"/>
      <c r="L98" s="65"/>
      <c r="M98" s="66"/>
      <c r="N98" s="65"/>
      <c r="O98" s="65"/>
      <c r="P98" s="65"/>
      <c r="Q98" s="65"/>
      <c r="R98" s="65"/>
      <c r="S98" s="65"/>
      <c r="T98" s="65"/>
      <c r="U98" s="65"/>
      <c r="V98" s="65"/>
      <c r="W98" s="65"/>
      <c r="X98" s="65"/>
      <c r="Y98" s="66"/>
      <c r="Z98" s="65"/>
      <c r="AA98" s="65"/>
      <c r="AB98" s="65"/>
      <c r="AC98" s="65"/>
    </row>
    <row r="99" spans="1:29">
      <c r="A99" s="65"/>
      <c r="B99" s="65"/>
      <c r="C99" s="65"/>
      <c r="D99" s="65"/>
      <c r="E99" s="65"/>
      <c r="F99" s="65"/>
      <c r="G99" s="65"/>
      <c r="H99" s="65"/>
      <c r="I99" s="65"/>
      <c r="J99" s="65"/>
      <c r="K99" s="65"/>
      <c r="L99" s="65"/>
      <c r="M99" s="66"/>
      <c r="N99" s="65"/>
      <c r="O99" s="65"/>
      <c r="P99" s="65"/>
      <c r="Q99" s="65"/>
      <c r="R99" s="65"/>
      <c r="S99" s="65"/>
      <c r="T99" s="65"/>
      <c r="U99" s="65"/>
      <c r="V99" s="65"/>
      <c r="W99" s="65"/>
      <c r="X99" s="65"/>
      <c r="Y99" s="66"/>
      <c r="Z99" s="65"/>
      <c r="AA99" s="65"/>
      <c r="AB99" s="65"/>
      <c r="AC99" s="65"/>
    </row>
    <row r="100" spans="1:29">
      <c r="A100" s="65"/>
      <c r="B100" s="65"/>
      <c r="C100" s="65"/>
      <c r="D100" s="65"/>
      <c r="E100" s="65"/>
      <c r="F100" s="65"/>
      <c r="G100" s="65"/>
      <c r="H100" s="65"/>
      <c r="I100" s="65"/>
      <c r="J100" s="65"/>
      <c r="K100" s="65"/>
      <c r="L100" s="65"/>
      <c r="M100" s="66"/>
      <c r="N100" s="65"/>
      <c r="O100" s="65"/>
      <c r="P100" s="65"/>
      <c r="Q100" s="65"/>
      <c r="R100" s="65"/>
      <c r="S100" s="65"/>
      <c r="T100" s="65"/>
      <c r="U100" s="65"/>
      <c r="V100" s="65"/>
      <c r="W100" s="65"/>
      <c r="X100" s="65"/>
      <c r="Y100" s="66"/>
      <c r="Z100" s="65"/>
      <c r="AA100" s="65"/>
      <c r="AB100" s="65"/>
      <c r="AC100" s="65"/>
    </row>
    <row r="101" spans="1:29">
      <c r="A101" s="65"/>
      <c r="B101" s="65"/>
      <c r="C101" s="65"/>
      <c r="D101" s="65"/>
      <c r="E101" s="65"/>
      <c r="F101" s="65"/>
      <c r="G101" s="65"/>
      <c r="H101" s="65"/>
      <c r="I101" s="65"/>
      <c r="J101" s="65"/>
      <c r="K101" s="65"/>
      <c r="L101" s="65"/>
      <c r="M101" s="66"/>
      <c r="N101" s="65"/>
      <c r="O101" s="65"/>
      <c r="P101" s="65"/>
      <c r="Q101" s="65"/>
      <c r="R101" s="65"/>
      <c r="S101" s="65"/>
      <c r="T101" s="65"/>
      <c r="U101" s="65"/>
      <c r="V101" s="65"/>
      <c r="W101" s="65"/>
      <c r="X101" s="65"/>
      <c r="Y101" s="66"/>
      <c r="Z101" s="65"/>
      <c r="AA101" s="65"/>
      <c r="AB101" s="65"/>
      <c r="AC101" s="65"/>
    </row>
    <row r="102" spans="1:29">
      <c r="A102" s="65"/>
      <c r="B102" s="65"/>
      <c r="C102" s="65"/>
      <c r="D102" s="65"/>
      <c r="E102" s="65"/>
      <c r="F102" s="65"/>
      <c r="G102" s="65"/>
      <c r="H102" s="65"/>
      <c r="I102" s="65"/>
      <c r="J102" s="65"/>
      <c r="K102" s="65"/>
      <c r="L102" s="65"/>
      <c r="M102" s="66"/>
      <c r="N102" s="65"/>
      <c r="O102" s="65"/>
      <c r="P102" s="65"/>
      <c r="Q102" s="65"/>
      <c r="R102" s="65"/>
      <c r="S102" s="65"/>
      <c r="T102" s="65"/>
      <c r="U102" s="65"/>
      <c r="V102" s="65"/>
      <c r="W102" s="65"/>
      <c r="X102" s="65"/>
      <c r="Y102" s="66"/>
      <c r="Z102" s="65"/>
      <c r="AA102" s="65"/>
      <c r="AB102" s="65"/>
      <c r="AC102" s="65"/>
    </row>
    <row r="103" spans="1:29">
      <c r="A103" s="65"/>
      <c r="B103" s="65"/>
      <c r="C103" s="65"/>
      <c r="D103" s="65"/>
      <c r="E103" s="65"/>
      <c r="F103" s="65"/>
      <c r="G103" s="65"/>
      <c r="H103" s="65"/>
      <c r="I103" s="65"/>
      <c r="J103" s="65"/>
      <c r="K103" s="65"/>
      <c r="L103" s="65"/>
      <c r="M103" s="66"/>
      <c r="N103" s="65"/>
      <c r="O103" s="65"/>
      <c r="P103" s="65"/>
      <c r="Q103" s="65"/>
      <c r="R103" s="65"/>
      <c r="S103" s="65"/>
      <c r="T103" s="65"/>
      <c r="U103" s="65"/>
      <c r="V103" s="65"/>
      <c r="W103" s="65"/>
      <c r="X103" s="65"/>
      <c r="Y103" s="66"/>
      <c r="Z103" s="65"/>
      <c r="AA103" s="65"/>
      <c r="AB103" s="65"/>
      <c r="AC103" s="65"/>
    </row>
    <row r="104" spans="1:29">
      <c r="A104" s="65"/>
      <c r="B104" s="65"/>
      <c r="C104" s="65"/>
      <c r="D104" s="65"/>
      <c r="E104" s="65"/>
      <c r="F104" s="65"/>
      <c r="G104" s="65"/>
      <c r="H104" s="65"/>
      <c r="I104" s="65"/>
      <c r="J104" s="65"/>
      <c r="K104" s="65"/>
      <c r="L104" s="65"/>
      <c r="M104" s="66"/>
      <c r="N104" s="65"/>
      <c r="O104" s="65"/>
      <c r="P104" s="65"/>
      <c r="Q104" s="65"/>
      <c r="R104" s="65"/>
      <c r="S104" s="65"/>
      <c r="T104" s="65"/>
      <c r="U104" s="65"/>
      <c r="V104" s="65"/>
      <c r="W104" s="65"/>
      <c r="X104" s="65"/>
      <c r="Y104" s="66"/>
      <c r="Z104" s="65"/>
      <c r="AA104" s="65"/>
      <c r="AB104" s="65"/>
      <c r="AC104" s="65"/>
    </row>
    <row r="105" spans="1:29">
      <c r="A105" s="65"/>
      <c r="B105" s="65"/>
      <c r="C105" s="65"/>
      <c r="D105" s="65"/>
      <c r="E105" s="65"/>
      <c r="F105" s="65"/>
      <c r="G105" s="65"/>
      <c r="H105" s="65"/>
      <c r="I105" s="65"/>
      <c r="J105" s="65"/>
      <c r="K105" s="65"/>
      <c r="L105" s="65"/>
      <c r="M105" s="66"/>
      <c r="N105" s="65"/>
      <c r="O105" s="65"/>
      <c r="P105" s="65"/>
      <c r="Q105" s="65"/>
      <c r="R105" s="65"/>
      <c r="S105" s="65"/>
      <c r="T105" s="65"/>
      <c r="U105" s="65"/>
      <c r="V105" s="65"/>
      <c r="W105" s="65"/>
      <c r="X105" s="65"/>
      <c r="Y105" s="66"/>
      <c r="Z105" s="65"/>
      <c r="AA105" s="65"/>
      <c r="AB105" s="65"/>
      <c r="AC105" s="65"/>
    </row>
    <row r="106" spans="1:29">
      <c r="A106" s="65"/>
      <c r="B106" s="65"/>
      <c r="C106" s="65"/>
      <c r="D106" s="65"/>
      <c r="E106" s="65"/>
      <c r="F106" s="65"/>
      <c r="G106" s="65"/>
      <c r="H106" s="65"/>
      <c r="I106" s="65"/>
      <c r="J106" s="65"/>
      <c r="K106" s="65"/>
      <c r="L106" s="65"/>
      <c r="M106" s="66"/>
      <c r="N106" s="65"/>
      <c r="O106" s="65"/>
      <c r="P106" s="65"/>
      <c r="Q106" s="65"/>
      <c r="R106" s="65"/>
      <c r="S106" s="65"/>
      <c r="T106" s="65"/>
      <c r="U106" s="65"/>
      <c r="V106" s="65"/>
      <c r="W106" s="65"/>
      <c r="X106" s="65"/>
      <c r="Y106" s="66"/>
      <c r="Z106" s="65"/>
      <c r="AA106" s="65"/>
      <c r="AB106" s="65"/>
      <c r="AC106" s="65"/>
    </row>
    <row r="107" spans="1:29">
      <c r="A107" s="65"/>
      <c r="B107" s="65"/>
      <c r="C107" s="65"/>
      <c r="D107" s="65"/>
      <c r="E107" s="65"/>
      <c r="F107" s="65"/>
      <c r="G107" s="65"/>
      <c r="H107" s="65"/>
      <c r="I107" s="65"/>
      <c r="J107" s="65"/>
      <c r="K107" s="65"/>
      <c r="L107" s="65"/>
      <c r="M107" s="66"/>
      <c r="N107" s="65"/>
      <c r="O107" s="65"/>
      <c r="P107" s="65"/>
      <c r="Q107" s="65"/>
      <c r="R107" s="65"/>
      <c r="S107" s="65"/>
      <c r="T107" s="65"/>
      <c r="U107" s="65"/>
      <c r="V107" s="65"/>
      <c r="W107" s="65"/>
      <c r="X107" s="65"/>
      <c r="Y107" s="66"/>
      <c r="Z107" s="65"/>
      <c r="AA107" s="65"/>
      <c r="AB107" s="65"/>
      <c r="AC107" s="65"/>
    </row>
    <row r="108" spans="1:29">
      <c r="A108" s="65"/>
      <c r="B108" s="65"/>
      <c r="C108" s="65"/>
      <c r="D108" s="65"/>
      <c r="E108" s="65"/>
      <c r="F108" s="65"/>
      <c r="G108" s="65"/>
      <c r="H108" s="65"/>
      <c r="I108" s="65"/>
      <c r="J108" s="65"/>
      <c r="K108" s="65"/>
      <c r="L108" s="65"/>
      <c r="M108" s="66"/>
      <c r="N108" s="65"/>
      <c r="O108" s="65"/>
      <c r="P108" s="65"/>
      <c r="Q108" s="65"/>
      <c r="R108" s="65"/>
      <c r="S108" s="65"/>
      <c r="T108" s="65"/>
      <c r="U108" s="65"/>
      <c r="V108" s="65"/>
      <c r="W108" s="65"/>
      <c r="X108" s="65"/>
      <c r="Y108" s="66"/>
      <c r="Z108" s="65"/>
      <c r="AA108" s="65"/>
      <c r="AB108" s="65"/>
      <c r="AC108" s="65"/>
    </row>
    <row r="109" spans="1:29">
      <c r="A109" s="65"/>
      <c r="B109" s="65"/>
      <c r="C109" s="65"/>
      <c r="D109" s="65"/>
      <c r="E109" s="65"/>
      <c r="F109" s="65"/>
      <c r="G109" s="65"/>
      <c r="H109" s="65"/>
      <c r="I109" s="65"/>
      <c r="J109" s="65"/>
      <c r="K109" s="65"/>
      <c r="L109" s="65"/>
      <c r="M109" s="66"/>
      <c r="N109" s="65"/>
      <c r="O109" s="65"/>
      <c r="P109" s="65"/>
      <c r="Q109" s="65"/>
      <c r="R109" s="65"/>
      <c r="S109" s="65"/>
      <c r="T109" s="65"/>
      <c r="U109" s="65"/>
      <c r="V109" s="65"/>
      <c r="W109" s="65"/>
      <c r="X109" s="65"/>
      <c r="Y109" s="66"/>
      <c r="Z109" s="65"/>
      <c r="AA109" s="65"/>
      <c r="AB109" s="65"/>
      <c r="AC109" s="65"/>
    </row>
    <row r="110" spans="1:29">
      <c r="A110" s="65"/>
      <c r="B110" s="65"/>
      <c r="C110" s="65"/>
      <c r="D110" s="65"/>
      <c r="E110" s="65"/>
      <c r="F110" s="65"/>
      <c r="G110" s="65"/>
      <c r="H110" s="65"/>
      <c r="I110" s="65"/>
      <c r="J110" s="65"/>
      <c r="K110" s="65"/>
      <c r="L110" s="65"/>
      <c r="M110" s="66"/>
      <c r="N110" s="65"/>
      <c r="O110" s="65"/>
      <c r="P110" s="65"/>
      <c r="Q110" s="65"/>
      <c r="R110" s="65"/>
      <c r="S110" s="65"/>
      <c r="T110" s="65"/>
      <c r="U110" s="65"/>
      <c r="V110" s="65"/>
      <c r="W110" s="65"/>
      <c r="X110" s="65"/>
      <c r="Y110" s="66"/>
      <c r="Z110" s="65"/>
      <c r="AA110" s="65"/>
      <c r="AB110" s="65"/>
      <c r="AC110" s="65"/>
    </row>
    <row r="111" spans="1:29">
      <c r="A111" s="65"/>
      <c r="B111" s="65"/>
      <c r="C111" s="65"/>
      <c r="D111" s="65"/>
      <c r="E111" s="65"/>
      <c r="F111" s="65"/>
      <c r="G111" s="65"/>
      <c r="H111" s="65"/>
      <c r="I111" s="65"/>
      <c r="J111" s="65"/>
      <c r="K111" s="65"/>
      <c r="L111" s="65"/>
      <c r="M111" s="66"/>
      <c r="N111" s="65"/>
      <c r="O111" s="65"/>
      <c r="P111" s="65"/>
      <c r="Q111" s="65"/>
      <c r="R111" s="65"/>
      <c r="S111" s="65"/>
      <c r="T111" s="65"/>
      <c r="U111" s="65"/>
      <c r="V111" s="65"/>
      <c r="W111" s="65"/>
      <c r="X111" s="65"/>
      <c r="Y111" s="66"/>
      <c r="Z111" s="65"/>
      <c r="AA111" s="65"/>
      <c r="AB111" s="65"/>
      <c r="AC111" s="65"/>
    </row>
    <row r="112" spans="1:29">
      <c r="A112" s="65"/>
      <c r="B112" s="65"/>
      <c r="C112" s="65"/>
      <c r="D112" s="65"/>
      <c r="E112" s="65"/>
      <c r="F112" s="65"/>
      <c r="G112" s="65"/>
      <c r="H112" s="65"/>
      <c r="I112" s="65"/>
      <c r="J112" s="65"/>
      <c r="K112" s="65"/>
      <c r="L112" s="65"/>
      <c r="M112" s="66"/>
      <c r="N112" s="65"/>
      <c r="O112" s="65"/>
      <c r="P112" s="65"/>
      <c r="Q112" s="65"/>
      <c r="R112" s="65"/>
      <c r="S112" s="65"/>
      <c r="T112" s="65"/>
      <c r="U112" s="65"/>
      <c r="V112" s="65"/>
      <c r="W112" s="65"/>
      <c r="X112" s="65"/>
      <c r="Y112" s="66"/>
      <c r="Z112" s="65"/>
      <c r="AA112" s="65"/>
      <c r="AB112" s="65"/>
      <c r="AC112" s="65"/>
    </row>
    <row r="113" spans="1:29">
      <c r="A113" s="65"/>
      <c r="B113" s="65"/>
      <c r="C113" s="65"/>
      <c r="D113" s="65"/>
      <c r="E113" s="65"/>
      <c r="F113" s="65"/>
      <c r="G113" s="65"/>
      <c r="H113" s="65"/>
      <c r="I113" s="65"/>
      <c r="J113" s="65"/>
      <c r="K113" s="65"/>
      <c r="L113" s="65"/>
      <c r="M113" s="66"/>
      <c r="N113" s="65"/>
      <c r="O113" s="65"/>
      <c r="P113" s="65"/>
      <c r="Q113" s="65"/>
      <c r="R113" s="65"/>
      <c r="S113" s="65"/>
      <c r="T113" s="65"/>
      <c r="U113" s="65"/>
      <c r="V113" s="65"/>
      <c r="W113" s="65"/>
      <c r="X113" s="65"/>
      <c r="Y113" s="66"/>
      <c r="Z113" s="65"/>
      <c r="AA113" s="65"/>
      <c r="AB113" s="65"/>
      <c r="AC113" s="65"/>
    </row>
    <row r="114" spans="1:29">
      <c r="A114" s="65"/>
      <c r="B114" s="65"/>
      <c r="C114" s="65"/>
      <c r="D114" s="65"/>
      <c r="E114" s="65"/>
      <c r="F114" s="65"/>
      <c r="G114" s="65"/>
      <c r="H114" s="65"/>
      <c r="I114" s="65"/>
      <c r="J114" s="65"/>
      <c r="K114" s="65"/>
      <c r="L114" s="65"/>
      <c r="M114" s="66"/>
      <c r="N114" s="65"/>
      <c r="O114" s="65"/>
      <c r="P114" s="65"/>
      <c r="Q114" s="65"/>
      <c r="R114" s="65"/>
      <c r="S114" s="65"/>
      <c r="T114" s="65"/>
      <c r="U114" s="65"/>
      <c r="V114" s="65"/>
      <c r="W114" s="65"/>
      <c r="X114" s="65"/>
      <c r="Y114" s="66"/>
      <c r="Z114" s="65"/>
      <c r="AA114" s="65"/>
      <c r="AB114" s="65"/>
      <c r="AC114" s="65"/>
    </row>
    <row r="115" spans="1:29">
      <c r="A115" s="65"/>
      <c r="B115" s="65"/>
      <c r="C115" s="65"/>
      <c r="D115" s="65"/>
      <c r="E115" s="65"/>
      <c r="F115" s="65"/>
      <c r="G115" s="65"/>
      <c r="H115" s="65"/>
      <c r="I115" s="65"/>
      <c r="J115" s="65"/>
      <c r="K115" s="65"/>
      <c r="L115" s="65"/>
      <c r="M115" s="66"/>
      <c r="N115" s="65"/>
      <c r="O115" s="65"/>
      <c r="P115" s="65"/>
      <c r="Q115" s="65"/>
      <c r="R115" s="65"/>
      <c r="S115" s="65"/>
      <c r="T115" s="65"/>
      <c r="U115" s="65"/>
      <c r="V115" s="65"/>
      <c r="W115" s="65"/>
      <c r="X115" s="65"/>
      <c r="Y115" s="66"/>
      <c r="Z115" s="65"/>
      <c r="AA115" s="65"/>
      <c r="AB115" s="65"/>
      <c r="AC115" s="65"/>
    </row>
    <row r="116" spans="1:29">
      <c r="A116" s="65"/>
      <c r="B116" s="65"/>
      <c r="C116" s="65"/>
      <c r="D116" s="65"/>
      <c r="E116" s="65"/>
      <c r="F116" s="65"/>
      <c r="G116" s="65"/>
      <c r="H116" s="65"/>
      <c r="I116" s="65"/>
      <c r="J116" s="65"/>
      <c r="K116" s="65"/>
      <c r="L116" s="65"/>
      <c r="M116" s="66"/>
      <c r="N116" s="65"/>
      <c r="O116" s="65"/>
      <c r="P116" s="65"/>
      <c r="Q116" s="65"/>
      <c r="R116" s="65"/>
      <c r="S116" s="65"/>
      <c r="T116" s="65"/>
      <c r="U116" s="65"/>
      <c r="V116" s="65"/>
      <c r="W116" s="65"/>
      <c r="X116" s="65"/>
      <c r="Y116" s="66"/>
      <c r="Z116" s="65"/>
      <c r="AA116" s="65"/>
      <c r="AB116" s="65"/>
      <c r="AC116" s="65"/>
    </row>
    <row r="117" spans="1:29">
      <c r="A117" s="65"/>
      <c r="B117" s="65"/>
      <c r="C117" s="65"/>
      <c r="D117" s="65"/>
      <c r="E117" s="65"/>
      <c r="F117" s="65"/>
      <c r="G117" s="65"/>
      <c r="H117" s="65"/>
      <c r="I117" s="65"/>
      <c r="J117" s="65"/>
      <c r="K117" s="65"/>
      <c r="L117" s="65"/>
      <c r="M117" s="66"/>
      <c r="N117" s="65"/>
      <c r="O117" s="65"/>
      <c r="P117" s="65"/>
      <c r="Q117" s="65"/>
      <c r="R117" s="65"/>
      <c r="S117" s="65"/>
      <c r="T117" s="65"/>
      <c r="U117" s="65"/>
      <c r="V117" s="65"/>
      <c r="W117" s="65"/>
      <c r="X117" s="65"/>
      <c r="Y117" s="66"/>
      <c r="Z117" s="65"/>
      <c r="AA117" s="65"/>
      <c r="AB117" s="65"/>
      <c r="AC117" s="65"/>
    </row>
    <row r="118" spans="1:29">
      <c r="A118" s="65"/>
      <c r="B118" s="65"/>
      <c r="C118" s="65"/>
      <c r="D118" s="65"/>
      <c r="E118" s="65"/>
      <c r="F118" s="65"/>
      <c r="G118" s="65"/>
      <c r="H118" s="65"/>
      <c r="I118" s="65"/>
      <c r="J118" s="65"/>
      <c r="K118" s="65"/>
      <c r="L118" s="65"/>
      <c r="M118" s="66"/>
      <c r="N118" s="65"/>
      <c r="O118" s="65"/>
      <c r="P118" s="65"/>
      <c r="Q118" s="65"/>
      <c r="R118" s="65"/>
      <c r="S118" s="65"/>
      <c r="T118" s="65"/>
      <c r="U118" s="65"/>
      <c r="V118" s="65"/>
      <c r="W118" s="65"/>
      <c r="X118" s="65"/>
      <c r="Y118" s="66"/>
      <c r="Z118" s="65"/>
      <c r="AA118" s="65"/>
      <c r="AB118" s="65"/>
      <c r="AC118" s="65"/>
    </row>
    <row r="119" spans="1:29">
      <c r="A119" s="65"/>
      <c r="B119" s="65"/>
      <c r="C119" s="65"/>
      <c r="D119" s="65"/>
      <c r="E119" s="65"/>
      <c r="F119" s="65"/>
      <c r="G119" s="65"/>
      <c r="H119" s="65"/>
      <c r="I119" s="65"/>
      <c r="J119" s="65"/>
      <c r="K119" s="65"/>
      <c r="L119" s="65"/>
      <c r="M119" s="66"/>
      <c r="N119" s="65"/>
      <c r="O119" s="65"/>
      <c r="P119" s="65"/>
      <c r="Q119" s="65"/>
      <c r="R119" s="65"/>
      <c r="S119" s="65"/>
      <c r="T119" s="65"/>
      <c r="U119" s="65"/>
      <c r="V119" s="65"/>
      <c r="W119" s="65"/>
      <c r="X119" s="65"/>
      <c r="Y119" s="66"/>
      <c r="Z119" s="65"/>
      <c r="AA119" s="65"/>
      <c r="AB119" s="65"/>
      <c r="AC119" s="65"/>
    </row>
    <row r="120" spans="1:29">
      <c r="A120" s="65"/>
      <c r="B120" s="65"/>
      <c r="C120" s="65"/>
      <c r="D120" s="65"/>
      <c r="E120" s="65"/>
      <c r="F120" s="65"/>
      <c r="G120" s="65"/>
      <c r="H120" s="65"/>
      <c r="I120" s="65"/>
      <c r="J120" s="65"/>
      <c r="K120" s="65"/>
      <c r="L120" s="65"/>
      <c r="M120" s="66"/>
      <c r="N120" s="65"/>
      <c r="O120" s="65"/>
      <c r="P120" s="65"/>
      <c r="Q120" s="65"/>
      <c r="R120" s="65"/>
      <c r="S120" s="65"/>
      <c r="T120" s="65"/>
      <c r="U120" s="65"/>
      <c r="V120" s="65"/>
      <c r="W120" s="65"/>
      <c r="X120" s="65"/>
      <c r="Y120" s="66"/>
      <c r="Z120" s="65"/>
      <c r="AA120" s="65"/>
      <c r="AB120" s="65"/>
      <c r="AC120" s="65"/>
    </row>
    <row r="121" spans="1:29">
      <c r="A121" s="65"/>
      <c r="B121" s="65"/>
      <c r="C121" s="65"/>
      <c r="D121" s="65"/>
      <c r="E121" s="65"/>
      <c r="F121" s="65"/>
      <c r="G121" s="65"/>
      <c r="H121" s="65"/>
      <c r="I121" s="65"/>
      <c r="J121" s="65"/>
      <c r="K121" s="65"/>
      <c r="L121" s="65"/>
      <c r="M121" s="66"/>
      <c r="N121" s="65"/>
      <c r="O121" s="65"/>
      <c r="P121" s="65"/>
      <c r="Q121" s="65"/>
      <c r="R121" s="65"/>
      <c r="S121" s="65"/>
      <c r="T121" s="65"/>
      <c r="U121" s="65"/>
      <c r="V121" s="65"/>
      <c r="W121" s="65"/>
      <c r="X121" s="65"/>
      <c r="Y121" s="66"/>
      <c r="Z121" s="65"/>
      <c r="AA121" s="65"/>
      <c r="AB121" s="65"/>
      <c r="AC121" s="65"/>
    </row>
    <row r="122" spans="1:29">
      <c r="A122" s="65"/>
      <c r="B122" s="65"/>
      <c r="C122" s="65"/>
      <c r="D122" s="65"/>
      <c r="E122" s="65"/>
      <c r="F122" s="65"/>
      <c r="G122" s="65"/>
      <c r="H122" s="65"/>
      <c r="I122" s="65"/>
      <c r="J122" s="65"/>
      <c r="K122" s="65"/>
      <c r="L122" s="65"/>
      <c r="M122" s="66"/>
      <c r="N122" s="65"/>
      <c r="O122" s="65"/>
      <c r="P122" s="65"/>
      <c r="Q122" s="65"/>
      <c r="R122" s="65"/>
      <c r="S122" s="65"/>
      <c r="T122" s="65"/>
      <c r="U122" s="65"/>
      <c r="V122" s="65"/>
      <c r="W122" s="65"/>
      <c r="X122" s="65"/>
      <c r="Y122" s="66"/>
      <c r="Z122" s="65"/>
      <c r="AA122" s="65"/>
      <c r="AB122" s="65"/>
      <c r="AC122" s="65"/>
    </row>
    <row r="123" spans="1:29">
      <c r="A123" s="65"/>
      <c r="B123" s="65"/>
      <c r="C123" s="65"/>
      <c r="D123" s="65"/>
      <c r="E123" s="65"/>
      <c r="F123" s="65"/>
      <c r="G123" s="65"/>
      <c r="H123" s="65"/>
      <c r="I123" s="65"/>
      <c r="J123" s="65"/>
      <c r="K123" s="65"/>
      <c r="L123" s="65"/>
      <c r="M123" s="66"/>
      <c r="N123" s="65"/>
      <c r="O123" s="65"/>
      <c r="P123" s="65"/>
      <c r="Q123" s="65"/>
      <c r="R123" s="65"/>
      <c r="S123" s="65"/>
      <c r="T123" s="65"/>
      <c r="U123" s="65"/>
      <c r="V123" s="65"/>
      <c r="W123" s="65"/>
      <c r="X123" s="65"/>
      <c r="Y123" s="66"/>
      <c r="Z123" s="65"/>
      <c r="AA123" s="65"/>
      <c r="AB123" s="65"/>
      <c r="AC123" s="65"/>
    </row>
    <row r="124" spans="1:29">
      <c r="A124" s="65"/>
      <c r="B124" s="65"/>
      <c r="C124" s="65"/>
      <c r="D124" s="65"/>
      <c r="E124" s="65"/>
      <c r="F124" s="65"/>
      <c r="G124" s="65"/>
      <c r="H124" s="65"/>
      <c r="I124" s="65"/>
      <c r="J124" s="65"/>
      <c r="K124" s="65"/>
      <c r="L124" s="65"/>
      <c r="M124" s="66"/>
      <c r="N124" s="65"/>
      <c r="O124" s="65"/>
      <c r="P124" s="65"/>
      <c r="Q124" s="65"/>
      <c r="R124" s="65"/>
      <c r="S124" s="65"/>
      <c r="T124" s="65"/>
      <c r="U124" s="65"/>
      <c r="V124" s="65"/>
      <c r="W124" s="65"/>
      <c r="X124" s="65"/>
      <c r="Y124" s="66"/>
      <c r="Z124" s="65"/>
      <c r="AA124" s="65"/>
      <c r="AB124" s="65"/>
      <c r="AC124" s="65"/>
    </row>
    <row r="125" spans="1:29">
      <c r="A125" s="65"/>
      <c r="B125" s="65"/>
      <c r="C125" s="65"/>
      <c r="D125" s="65"/>
      <c r="E125" s="65"/>
      <c r="F125" s="65"/>
      <c r="G125" s="65"/>
      <c r="H125" s="65"/>
      <c r="I125" s="65"/>
      <c r="J125" s="65"/>
      <c r="K125" s="65"/>
      <c r="L125" s="65"/>
      <c r="M125" s="66"/>
      <c r="N125" s="65"/>
      <c r="O125" s="65"/>
      <c r="P125" s="65"/>
      <c r="Q125" s="65"/>
      <c r="R125" s="65"/>
      <c r="S125" s="65"/>
      <c r="T125" s="65"/>
      <c r="U125" s="65"/>
      <c r="V125" s="65"/>
      <c r="W125" s="65"/>
      <c r="X125" s="65"/>
      <c r="Y125" s="66"/>
      <c r="Z125" s="65"/>
      <c r="AA125" s="65"/>
      <c r="AB125" s="65"/>
      <c r="AC125" s="65"/>
    </row>
    <row r="126" spans="1:29">
      <c r="A126" s="65"/>
      <c r="B126" s="65"/>
      <c r="C126" s="65"/>
      <c r="D126" s="65"/>
      <c r="E126" s="65"/>
      <c r="F126" s="65"/>
      <c r="G126" s="65"/>
      <c r="H126" s="65"/>
      <c r="I126" s="65"/>
      <c r="J126" s="65"/>
      <c r="K126" s="65"/>
      <c r="L126" s="65"/>
      <c r="M126" s="66"/>
      <c r="N126" s="65"/>
      <c r="O126" s="65"/>
      <c r="P126" s="65"/>
      <c r="Q126" s="65"/>
      <c r="R126" s="65"/>
      <c r="S126" s="65"/>
      <c r="T126" s="65"/>
      <c r="U126" s="65"/>
      <c r="V126" s="65"/>
      <c r="W126" s="65"/>
      <c r="X126" s="65"/>
      <c r="Y126" s="66"/>
      <c r="Z126" s="65"/>
      <c r="AA126" s="65"/>
      <c r="AB126" s="65"/>
      <c r="AC126" s="65"/>
    </row>
    <row r="127" spans="1:29">
      <c r="A127" s="65"/>
      <c r="B127" s="65"/>
      <c r="C127" s="65"/>
      <c r="D127" s="65"/>
      <c r="E127" s="65"/>
      <c r="F127" s="65"/>
      <c r="G127" s="65"/>
      <c r="H127" s="65"/>
      <c r="I127" s="65"/>
      <c r="J127" s="65"/>
      <c r="K127" s="65"/>
      <c r="L127" s="65"/>
      <c r="M127" s="66"/>
      <c r="N127" s="65"/>
      <c r="O127" s="65"/>
      <c r="P127" s="65"/>
      <c r="Q127" s="65"/>
      <c r="R127" s="65"/>
      <c r="S127" s="65"/>
      <c r="T127" s="65"/>
      <c r="U127" s="65"/>
      <c r="V127" s="65"/>
      <c r="W127" s="65"/>
      <c r="X127" s="65"/>
      <c r="Y127" s="66"/>
      <c r="Z127" s="65"/>
      <c r="AA127" s="65"/>
      <c r="AB127" s="65"/>
      <c r="AC127" s="65"/>
    </row>
    <row r="128" spans="1:29">
      <c r="A128" s="65"/>
      <c r="B128" s="65"/>
      <c r="C128" s="65"/>
      <c r="D128" s="65"/>
      <c r="E128" s="65"/>
      <c r="F128" s="65"/>
      <c r="G128" s="65"/>
      <c r="H128" s="65"/>
      <c r="I128" s="65"/>
      <c r="J128" s="65"/>
      <c r="K128" s="65"/>
      <c r="L128" s="65"/>
      <c r="M128" s="66"/>
      <c r="N128" s="65"/>
      <c r="O128" s="65"/>
      <c r="P128" s="65"/>
      <c r="Q128" s="65"/>
      <c r="R128" s="65"/>
      <c r="S128" s="65"/>
      <c r="T128" s="65"/>
      <c r="U128" s="65"/>
      <c r="V128" s="65"/>
      <c r="W128" s="65"/>
      <c r="X128" s="65"/>
      <c r="Y128" s="66"/>
      <c r="Z128" s="65"/>
      <c r="AA128" s="65"/>
      <c r="AB128" s="65"/>
      <c r="AC128" s="65"/>
    </row>
    <row r="129" spans="1:29">
      <c r="A129" s="65"/>
      <c r="B129" s="65"/>
      <c r="C129" s="65"/>
      <c r="D129" s="65"/>
      <c r="E129" s="65"/>
      <c r="F129" s="65"/>
      <c r="G129" s="65"/>
      <c r="H129" s="65"/>
      <c r="I129" s="65"/>
      <c r="J129" s="65"/>
      <c r="K129" s="65"/>
      <c r="L129" s="65"/>
      <c r="M129" s="66"/>
      <c r="N129" s="65"/>
      <c r="O129" s="65"/>
      <c r="P129" s="65"/>
      <c r="Q129" s="65"/>
      <c r="R129" s="65"/>
      <c r="S129" s="65"/>
      <c r="T129" s="65"/>
      <c r="U129" s="65"/>
      <c r="V129" s="65"/>
      <c r="W129" s="65"/>
      <c r="X129" s="65"/>
      <c r="Y129" s="66"/>
      <c r="Z129" s="65"/>
      <c r="AA129" s="65"/>
      <c r="AB129" s="65"/>
      <c r="AC129" s="65"/>
    </row>
    <row r="130" spans="1:29">
      <c r="A130" s="65"/>
      <c r="B130" s="65"/>
      <c r="C130" s="65"/>
      <c r="D130" s="65"/>
      <c r="E130" s="65"/>
      <c r="F130" s="65"/>
      <c r="G130" s="65"/>
      <c r="H130" s="65"/>
      <c r="I130" s="65"/>
      <c r="J130" s="65"/>
      <c r="K130" s="65"/>
      <c r="L130" s="65"/>
      <c r="M130" s="66"/>
      <c r="N130" s="65"/>
      <c r="O130" s="65"/>
      <c r="P130" s="65"/>
      <c r="Q130" s="65"/>
      <c r="R130" s="65"/>
      <c r="S130" s="65"/>
      <c r="T130" s="65"/>
      <c r="U130" s="65"/>
      <c r="V130" s="65"/>
      <c r="W130" s="65"/>
      <c r="X130" s="65"/>
      <c r="Y130" s="66"/>
      <c r="Z130" s="65"/>
      <c r="AA130" s="65"/>
      <c r="AB130" s="65"/>
      <c r="AC130" s="65"/>
    </row>
    <row r="131" spans="1:29">
      <c r="A131" s="65"/>
      <c r="B131" s="65"/>
      <c r="C131" s="65"/>
      <c r="D131" s="65"/>
      <c r="E131" s="65"/>
      <c r="F131" s="65"/>
      <c r="G131" s="65"/>
      <c r="H131" s="65"/>
      <c r="I131" s="65"/>
      <c r="J131" s="65"/>
      <c r="K131" s="65"/>
      <c r="L131" s="65"/>
      <c r="M131" s="66"/>
      <c r="N131" s="65"/>
      <c r="O131" s="65"/>
      <c r="P131" s="65"/>
      <c r="Q131" s="65"/>
      <c r="R131" s="65"/>
      <c r="S131" s="65"/>
      <c r="T131" s="65"/>
      <c r="U131" s="65"/>
      <c r="V131" s="65"/>
      <c r="W131" s="65"/>
      <c r="X131" s="65"/>
      <c r="Y131" s="66"/>
      <c r="Z131" s="65"/>
      <c r="AA131" s="65"/>
      <c r="AB131" s="65"/>
      <c r="AC131" s="65"/>
    </row>
    <row r="132" spans="1:29">
      <c r="A132" s="65"/>
      <c r="B132" s="65"/>
      <c r="C132" s="65"/>
      <c r="D132" s="65"/>
      <c r="E132" s="65"/>
      <c r="F132" s="65"/>
      <c r="G132" s="65"/>
      <c r="H132" s="65"/>
      <c r="I132" s="65"/>
      <c r="J132" s="65"/>
      <c r="K132" s="65"/>
      <c r="L132" s="65"/>
      <c r="M132" s="66"/>
      <c r="N132" s="65"/>
      <c r="O132" s="65"/>
      <c r="P132" s="65"/>
      <c r="Q132" s="65"/>
      <c r="R132" s="65"/>
      <c r="S132" s="65"/>
      <c r="T132" s="65"/>
      <c r="U132" s="65"/>
      <c r="V132" s="65"/>
      <c r="W132" s="65"/>
      <c r="X132" s="65"/>
      <c r="Y132" s="66"/>
      <c r="Z132" s="65"/>
      <c r="AA132" s="65"/>
      <c r="AB132" s="65"/>
      <c r="AC132" s="65"/>
    </row>
    <row r="133" spans="1:29">
      <c r="A133" s="65"/>
      <c r="B133" s="65"/>
      <c r="C133" s="65"/>
      <c r="D133" s="65"/>
      <c r="E133" s="65"/>
      <c r="F133" s="65"/>
      <c r="G133" s="65"/>
      <c r="H133" s="65"/>
      <c r="I133" s="65"/>
      <c r="J133" s="65"/>
      <c r="K133" s="65"/>
      <c r="L133" s="65"/>
      <c r="M133" s="66"/>
      <c r="N133" s="65"/>
      <c r="O133" s="65"/>
      <c r="P133" s="65"/>
      <c r="Q133" s="65"/>
      <c r="R133" s="65"/>
      <c r="S133" s="65"/>
      <c r="T133" s="65"/>
      <c r="U133" s="65"/>
      <c r="V133" s="65"/>
      <c r="W133" s="65"/>
      <c r="X133" s="65"/>
      <c r="Y133" s="66"/>
      <c r="Z133" s="65"/>
      <c r="AA133" s="65"/>
      <c r="AB133" s="65"/>
      <c r="AC133" s="65"/>
    </row>
    <row r="134" spans="1:29">
      <c r="A134" s="65"/>
      <c r="B134" s="65"/>
      <c r="C134" s="65"/>
      <c r="D134" s="65"/>
      <c r="E134" s="65"/>
      <c r="F134" s="65"/>
      <c r="G134" s="65"/>
      <c r="H134" s="65"/>
      <c r="I134" s="65"/>
      <c r="J134" s="65"/>
      <c r="K134" s="65"/>
      <c r="L134" s="65"/>
      <c r="M134" s="66"/>
      <c r="N134" s="65"/>
      <c r="O134" s="65"/>
      <c r="P134" s="65"/>
      <c r="Q134" s="65"/>
      <c r="R134" s="65"/>
      <c r="S134" s="65"/>
      <c r="T134" s="65"/>
      <c r="U134" s="65"/>
      <c r="V134" s="65"/>
      <c r="W134" s="65"/>
      <c r="X134" s="65"/>
      <c r="Y134" s="66"/>
      <c r="Z134" s="65"/>
      <c r="AA134" s="65"/>
      <c r="AB134" s="65"/>
      <c r="AC134" s="65"/>
    </row>
    <row r="135" spans="1:29">
      <c r="A135" s="65"/>
      <c r="B135" s="65"/>
      <c r="C135" s="65"/>
      <c r="D135" s="65"/>
      <c r="E135" s="65"/>
      <c r="F135" s="65"/>
      <c r="G135" s="65"/>
      <c r="H135" s="65"/>
      <c r="I135" s="65"/>
      <c r="J135" s="65"/>
      <c r="K135" s="65"/>
      <c r="L135" s="65"/>
      <c r="M135" s="66"/>
      <c r="N135" s="65"/>
      <c r="O135" s="65"/>
      <c r="P135" s="65"/>
      <c r="Q135" s="65"/>
      <c r="R135" s="65"/>
      <c r="S135" s="65"/>
      <c r="T135" s="65"/>
      <c r="U135" s="65"/>
      <c r="V135" s="65"/>
      <c r="W135" s="65"/>
      <c r="X135" s="65"/>
      <c r="Y135" s="66"/>
      <c r="Z135" s="65"/>
      <c r="AA135" s="65"/>
      <c r="AB135" s="65"/>
      <c r="AC135" s="65"/>
    </row>
    <row r="136" spans="1:29">
      <c r="A136" s="65"/>
      <c r="B136" s="65"/>
      <c r="C136" s="65"/>
      <c r="D136" s="65"/>
      <c r="E136" s="65"/>
      <c r="F136" s="65"/>
      <c r="G136" s="65"/>
      <c r="H136" s="65"/>
      <c r="I136" s="65"/>
      <c r="J136" s="65"/>
      <c r="K136" s="65"/>
      <c r="L136" s="65"/>
      <c r="M136" s="66"/>
      <c r="N136" s="65"/>
      <c r="O136" s="65"/>
      <c r="P136" s="65"/>
      <c r="Q136" s="65"/>
      <c r="R136" s="65"/>
      <c r="S136" s="65"/>
      <c r="T136" s="65"/>
      <c r="U136" s="65"/>
      <c r="V136" s="65"/>
      <c r="W136" s="65"/>
      <c r="X136" s="65"/>
      <c r="Y136" s="66"/>
      <c r="Z136" s="65"/>
      <c r="AA136" s="65"/>
      <c r="AB136" s="65"/>
      <c r="AC136" s="65"/>
    </row>
    <row r="137" spans="1:29">
      <c r="A137" s="65"/>
      <c r="B137" s="65"/>
      <c r="C137" s="65"/>
      <c r="D137" s="65"/>
      <c r="E137" s="65"/>
      <c r="F137" s="65"/>
      <c r="G137" s="65"/>
      <c r="H137" s="65"/>
      <c r="I137" s="65"/>
      <c r="J137" s="65"/>
      <c r="K137" s="65"/>
      <c r="L137" s="65"/>
      <c r="M137" s="66"/>
      <c r="N137" s="65"/>
      <c r="O137" s="65"/>
      <c r="P137" s="65"/>
      <c r="Q137" s="65"/>
      <c r="R137" s="65"/>
      <c r="S137" s="65"/>
      <c r="T137" s="65"/>
      <c r="U137" s="65"/>
      <c r="V137" s="65"/>
      <c r="W137" s="65"/>
      <c r="X137" s="65"/>
      <c r="Y137" s="66"/>
      <c r="Z137" s="65"/>
      <c r="AA137" s="65"/>
      <c r="AB137" s="65"/>
      <c r="AC137" s="65"/>
    </row>
    <row r="138" spans="1:29">
      <c r="A138" s="65"/>
      <c r="B138" s="65"/>
      <c r="C138" s="65"/>
      <c r="D138" s="65"/>
      <c r="E138" s="65"/>
      <c r="F138" s="65"/>
      <c r="G138" s="65"/>
      <c r="H138" s="65"/>
      <c r="I138" s="65"/>
      <c r="J138" s="65"/>
      <c r="K138" s="65"/>
      <c r="L138" s="65"/>
      <c r="M138" s="66"/>
      <c r="N138" s="65"/>
      <c r="O138" s="65"/>
      <c r="P138" s="65"/>
      <c r="Q138" s="65"/>
      <c r="R138" s="65"/>
      <c r="S138" s="65"/>
      <c r="T138" s="65"/>
      <c r="U138" s="65"/>
      <c r="V138" s="65"/>
      <c r="W138" s="65"/>
      <c r="X138" s="65"/>
      <c r="Y138" s="66"/>
      <c r="Z138" s="65"/>
      <c r="AA138" s="65"/>
      <c r="AB138" s="65"/>
      <c r="AC138" s="65"/>
    </row>
    <row r="139" spans="1:29">
      <c r="A139" s="65"/>
      <c r="B139" s="65"/>
      <c r="C139" s="65"/>
      <c r="D139" s="65"/>
      <c r="E139" s="65"/>
      <c r="F139" s="65"/>
      <c r="G139" s="65"/>
      <c r="H139" s="65"/>
      <c r="I139" s="65"/>
      <c r="J139" s="65"/>
      <c r="K139" s="65"/>
      <c r="L139" s="65"/>
      <c r="M139" s="66"/>
      <c r="N139" s="65"/>
      <c r="O139" s="65"/>
      <c r="P139" s="65"/>
      <c r="Q139" s="65"/>
      <c r="R139" s="65"/>
      <c r="S139" s="65"/>
      <c r="T139" s="65"/>
      <c r="U139" s="65"/>
      <c r="V139" s="65"/>
      <c r="W139" s="65"/>
      <c r="X139" s="65"/>
      <c r="Y139" s="66"/>
      <c r="Z139" s="65"/>
      <c r="AA139" s="65"/>
      <c r="AB139" s="65"/>
      <c r="AC139" s="65"/>
    </row>
    <row r="140" spans="1:29">
      <c r="A140" s="65"/>
      <c r="B140" s="65"/>
      <c r="C140" s="65"/>
      <c r="D140" s="65"/>
      <c r="E140" s="65"/>
      <c r="F140" s="65"/>
      <c r="G140" s="65"/>
      <c r="H140" s="65"/>
      <c r="I140" s="65"/>
      <c r="J140" s="65"/>
      <c r="K140" s="65"/>
      <c r="L140" s="65"/>
      <c r="M140" s="66"/>
      <c r="N140" s="65"/>
      <c r="O140" s="65"/>
      <c r="P140" s="65"/>
      <c r="Q140" s="65"/>
      <c r="R140" s="65"/>
      <c r="S140" s="65"/>
      <c r="T140" s="65"/>
      <c r="U140" s="65"/>
      <c r="V140" s="65"/>
      <c r="W140" s="65"/>
      <c r="X140" s="65"/>
      <c r="Y140" s="66"/>
      <c r="Z140" s="65"/>
      <c r="AA140" s="65"/>
      <c r="AB140" s="65"/>
      <c r="AC140" s="65"/>
    </row>
    <row r="141" spans="1:29">
      <c r="A141" s="65"/>
      <c r="B141" s="65"/>
      <c r="C141" s="65"/>
      <c r="D141" s="65"/>
      <c r="E141" s="65"/>
      <c r="F141" s="65"/>
      <c r="G141" s="65"/>
      <c r="H141" s="65"/>
      <c r="I141" s="65"/>
      <c r="J141" s="65"/>
      <c r="K141" s="65"/>
      <c r="L141" s="65"/>
      <c r="M141" s="66"/>
      <c r="N141" s="65"/>
      <c r="O141" s="65"/>
      <c r="P141" s="65"/>
      <c r="Q141" s="65"/>
      <c r="R141" s="65"/>
      <c r="S141" s="65"/>
      <c r="T141" s="65"/>
      <c r="U141" s="65"/>
      <c r="V141" s="65"/>
      <c r="W141" s="65"/>
      <c r="X141" s="65"/>
      <c r="Y141" s="66"/>
      <c r="Z141" s="65"/>
      <c r="AA141" s="65"/>
      <c r="AB141" s="65"/>
      <c r="AC141" s="65"/>
    </row>
    <row r="142" spans="1:29">
      <c r="A142" s="65"/>
      <c r="B142" s="65"/>
      <c r="C142" s="65"/>
      <c r="D142" s="65"/>
      <c r="E142" s="65"/>
      <c r="F142" s="65"/>
      <c r="G142" s="65"/>
      <c r="H142" s="65"/>
      <c r="I142" s="65"/>
      <c r="J142" s="65"/>
      <c r="K142" s="65"/>
      <c r="L142" s="65"/>
      <c r="M142" s="66"/>
      <c r="N142" s="65"/>
      <c r="O142" s="65"/>
      <c r="P142" s="65"/>
      <c r="Q142" s="65"/>
      <c r="R142" s="65"/>
      <c r="S142" s="65"/>
      <c r="T142" s="65"/>
      <c r="U142" s="65"/>
      <c r="V142" s="65"/>
      <c r="W142" s="65"/>
      <c r="X142" s="65"/>
      <c r="Y142" s="66"/>
      <c r="Z142" s="65"/>
      <c r="AA142" s="65"/>
      <c r="AB142" s="65"/>
      <c r="AC142" s="65"/>
    </row>
    <row r="143" spans="1:29">
      <c r="A143" s="65"/>
      <c r="B143" s="65"/>
      <c r="C143" s="65"/>
      <c r="D143" s="65"/>
      <c r="E143" s="65"/>
      <c r="F143" s="65"/>
      <c r="G143" s="65"/>
      <c r="H143" s="65"/>
      <c r="I143" s="65"/>
      <c r="J143" s="65"/>
      <c r="K143" s="65"/>
      <c r="L143" s="65"/>
      <c r="M143" s="66"/>
      <c r="N143" s="65"/>
      <c r="O143" s="65"/>
      <c r="P143" s="65"/>
      <c r="Q143" s="65"/>
      <c r="R143" s="65"/>
      <c r="S143" s="65"/>
      <c r="T143" s="65"/>
      <c r="U143" s="65"/>
      <c r="V143" s="65"/>
      <c r="W143" s="65"/>
      <c r="X143" s="65"/>
      <c r="Y143" s="66"/>
      <c r="Z143" s="65"/>
      <c r="AA143" s="65"/>
      <c r="AB143" s="65"/>
      <c r="AC143" s="65"/>
    </row>
    <row r="144" spans="1:29">
      <c r="A144" s="65"/>
      <c r="B144" s="65"/>
      <c r="C144" s="65"/>
      <c r="D144" s="65"/>
      <c r="E144" s="65"/>
      <c r="F144" s="65"/>
      <c r="G144" s="65"/>
      <c r="H144" s="65"/>
      <c r="I144" s="65"/>
      <c r="J144" s="65"/>
      <c r="K144" s="65"/>
      <c r="L144" s="65"/>
      <c r="M144" s="66"/>
      <c r="N144" s="65"/>
      <c r="O144" s="65"/>
      <c r="P144" s="65"/>
      <c r="Q144" s="65"/>
      <c r="R144" s="65"/>
      <c r="S144" s="65"/>
      <c r="T144" s="65"/>
      <c r="U144" s="65"/>
      <c r="V144" s="65"/>
      <c r="W144" s="65"/>
      <c r="X144" s="65"/>
      <c r="Y144" s="66"/>
      <c r="Z144" s="65"/>
      <c r="AA144" s="65"/>
      <c r="AB144" s="65"/>
      <c r="AC144" s="65"/>
    </row>
    <row r="145" spans="1:29">
      <c r="A145" s="65"/>
      <c r="B145" s="65"/>
      <c r="C145" s="65"/>
      <c r="D145" s="65"/>
      <c r="E145" s="65"/>
      <c r="F145" s="65"/>
      <c r="G145" s="65"/>
      <c r="H145" s="65"/>
      <c r="I145" s="65"/>
      <c r="J145" s="65"/>
      <c r="K145" s="65"/>
      <c r="L145" s="65"/>
      <c r="M145" s="66"/>
      <c r="N145" s="65"/>
      <c r="O145" s="65"/>
      <c r="P145" s="65"/>
      <c r="Q145" s="65"/>
      <c r="R145" s="65"/>
      <c r="S145" s="65"/>
      <c r="T145" s="65"/>
      <c r="U145" s="65"/>
      <c r="V145" s="65"/>
      <c r="W145" s="65"/>
      <c r="X145" s="65"/>
      <c r="Y145" s="66"/>
      <c r="Z145" s="65"/>
      <c r="AA145" s="65"/>
      <c r="AB145" s="65"/>
      <c r="AC145" s="65"/>
    </row>
    <row r="146" spans="1:29">
      <c r="A146" s="65"/>
      <c r="B146" s="65"/>
      <c r="C146" s="65"/>
      <c r="D146" s="65"/>
      <c r="E146" s="65"/>
      <c r="F146" s="65"/>
      <c r="G146" s="65"/>
      <c r="H146" s="65"/>
      <c r="I146" s="65"/>
      <c r="J146" s="65"/>
      <c r="K146" s="65"/>
      <c r="L146" s="65"/>
      <c r="M146" s="66"/>
      <c r="N146" s="65"/>
      <c r="O146" s="65"/>
      <c r="P146" s="65"/>
      <c r="Q146" s="65"/>
      <c r="R146" s="65"/>
      <c r="S146" s="65"/>
      <c r="T146" s="65"/>
      <c r="U146" s="65"/>
      <c r="V146" s="65"/>
      <c r="W146" s="65"/>
      <c r="X146" s="65"/>
      <c r="Y146" s="66"/>
      <c r="Z146" s="65"/>
      <c r="AA146" s="65"/>
      <c r="AB146" s="65"/>
      <c r="AC146" s="65"/>
    </row>
    <row r="147" spans="1:29">
      <c r="A147" s="65"/>
      <c r="B147" s="65"/>
      <c r="C147" s="65"/>
      <c r="D147" s="65"/>
      <c r="E147" s="65"/>
      <c r="F147" s="65"/>
      <c r="G147" s="65"/>
      <c r="H147" s="65"/>
      <c r="I147" s="65"/>
      <c r="J147" s="65"/>
      <c r="K147" s="65"/>
      <c r="L147" s="65"/>
      <c r="M147" s="66"/>
      <c r="N147" s="65"/>
      <c r="O147" s="65"/>
      <c r="P147" s="65"/>
      <c r="Q147" s="65"/>
      <c r="R147" s="65"/>
      <c r="S147" s="65"/>
      <c r="T147" s="65"/>
      <c r="U147" s="65"/>
      <c r="V147" s="65"/>
      <c r="W147" s="65"/>
      <c r="X147" s="65"/>
      <c r="Y147" s="66"/>
      <c r="Z147" s="65"/>
      <c r="AA147" s="65"/>
      <c r="AB147" s="65"/>
      <c r="AC147" s="65"/>
    </row>
    <row r="148" spans="1:29">
      <c r="A148" s="65"/>
      <c r="B148" s="65"/>
      <c r="C148" s="65"/>
      <c r="D148" s="65"/>
      <c r="E148" s="65"/>
      <c r="F148" s="65"/>
      <c r="G148" s="65"/>
      <c r="H148" s="65"/>
      <c r="I148" s="65"/>
      <c r="J148" s="65"/>
      <c r="K148" s="65"/>
      <c r="L148" s="65"/>
      <c r="M148" s="66"/>
      <c r="N148" s="65"/>
      <c r="O148" s="65"/>
      <c r="P148" s="65"/>
      <c r="Q148" s="65"/>
      <c r="R148" s="65"/>
      <c r="S148" s="65"/>
      <c r="T148" s="65"/>
      <c r="U148" s="65"/>
      <c r="V148" s="65"/>
      <c r="W148" s="65"/>
      <c r="X148" s="65"/>
      <c r="Y148" s="66"/>
      <c r="Z148" s="65"/>
      <c r="AA148" s="65"/>
      <c r="AB148" s="65"/>
      <c r="AC148" s="65"/>
    </row>
    <row r="149" spans="1:29">
      <c r="A149" s="65"/>
      <c r="B149" s="65"/>
      <c r="C149" s="65"/>
      <c r="D149" s="65"/>
      <c r="E149" s="65"/>
      <c r="F149" s="65"/>
      <c r="G149" s="65"/>
      <c r="H149" s="65"/>
      <c r="I149" s="65"/>
      <c r="J149" s="65"/>
      <c r="K149" s="65"/>
      <c r="L149" s="65"/>
      <c r="M149" s="66"/>
      <c r="N149" s="65"/>
      <c r="O149" s="65"/>
      <c r="P149" s="65"/>
      <c r="Q149" s="65"/>
      <c r="R149" s="65"/>
      <c r="S149" s="65"/>
      <c r="T149" s="65"/>
      <c r="U149" s="65"/>
      <c r="V149" s="65"/>
      <c r="W149" s="65"/>
      <c r="X149" s="65"/>
      <c r="Y149" s="66"/>
      <c r="Z149" s="65"/>
      <c r="AA149" s="65"/>
      <c r="AB149" s="65"/>
      <c r="AC149" s="65"/>
    </row>
    <row r="150" spans="1:29">
      <c r="A150" s="65"/>
      <c r="B150" s="65"/>
      <c r="C150" s="65"/>
      <c r="D150" s="65"/>
      <c r="E150" s="65"/>
      <c r="F150" s="65"/>
      <c r="G150" s="65"/>
      <c r="H150" s="65"/>
      <c r="I150" s="65"/>
      <c r="J150" s="65"/>
      <c r="K150" s="65"/>
      <c r="L150" s="65"/>
      <c r="M150" s="66"/>
      <c r="N150" s="65"/>
      <c r="O150" s="65"/>
      <c r="P150" s="65"/>
      <c r="Q150" s="65"/>
      <c r="R150" s="65"/>
      <c r="S150" s="65"/>
      <c r="T150" s="65"/>
      <c r="U150" s="65"/>
      <c r="V150" s="65"/>
      <c r="W150" s="65"/>
      <c r="X150" s="65"/>
      <c r="Y150" s="66"/>
      <c r="Z150" s="65"/>
      <c r="AA150" s="65"/>
      <c r="AB150" s="65"/>
      <c r="AC150" s="65"/>
    </row>
    <row r="151" spans="1:29">
      <c r="A151" s="65"/>
      <c r="B151" s="65"/>
      <c r="C151" s="65"/>
      <c r="D151" s="65"/>
      <c r="E151" s="65"/>
      <c r="F151" s="65"/>
      <c r="G151" s="65"/>
      <c r="H151" s="65"/>
      <c r="I151" s="65"/>
      <c r="J151" s="65"/>
      <c r="K151" s="65"/>
      <c r="L151" s="65"/>
      <c r="M151" s="66"/>
      <c r="N151" s="65"/>
      <c r="O151" s="65"/>
      <c r="P151" s="65"/>
      <c r="Q151" s="65"/>
      <c r="R151" s="65"/>
      <c r="S151" s="65"/>
      <c r="T151" s="65"/>
      <c r="U151" s="65"/>
      <c r="V151" s="65"/>
      <c r="W151" s="65"/>
      <c r="X151" s="65"/>
      <c r="Y151" s="66"/>
      <c r="Z151" s="65"/>
      <c r="AA151" s="65"/>
      <c r="AB151" s="65"/>
      <c r="AC151" s="65"/>
    </row>
    <row r="152" spans="1:29">
      <c r="A152" s="65"/>
      <c r="B152" s="65"/>
      <c r="C152" s="65"/>
      <c r="D152" s="65"/>
      <c r="E152" s="65"/>
      <c r="F152" s="65"/>
      <c r="G152" s="65"/>
      <c r="H152" s="65"/>
      <c r="I152" s="65"/>
      <c r="J152" s="65"/>
      <c r="K152" s="65"/>
      <c r="L152" s="65"/>
      <c r="M152" s="66"/>
      <c r="N152" s="65"/>
      <c r="O152" s="65"/>
      <c r="P152" s="65"/>
      <c r="Q152" s="65"/>
      <c r="R152" s="65"/>
      <c r="S152" s="65"/>
      <c r="T152" s="65"/>
      <c r="U152" s="65"/>
      <c r="V152" s="65"/>
      <c r="W152" s="65"/>
      <c r="X152" s="65"/>
      <c r="Y152" s="66"/>
      <c r="Z152" s="65"/>
      <c r="AA152" s="65"/>
      <c r="AB152" s="65"/>
      <c r="AC152" s="65"/>
    </row>
    <row r="153" spans="1:29">
      <c r="A153" s="65"/>
      <c r="B153" s="65"/>
      <c r="C153" s="65"/>
      <c r="D153" s="65"/>
      <c r="E153" s="65"/>
      <c r="F153" s="65"/>
      <c r="G153" s="65"/>
      <c r="H153" s="65"/>
      <c r="I153" s="65"/>
      <c r="J153" s="65"/>
      <c r="K153" s="65"/>
      <c r="L153" s="65"/>
      <c r="M153" s="66"/>
      <c r="N153" s="65"/>
      <c r="O153" s="65"/>
      <c r="P153" s="65"/>
      <c r="Q153" s="65"/>
      <c r="R153" s="65"/>
      <c r="S153" s="65"/>
      <c r="T153" s="65"/>
      <c r="U153" s="65"/>
      <c r="V153" s="65"/>
      <c r="W153" s="65"/>
      <c r="X153" s="65"/>
      <c r="Y153" s="66"/>
      <c r="Z153" s="65"/>
      <c r="AA153" s="65"/>
      <c r="AB153" s="65"/>
      <c r="AC153" s="65"/>
    </row>
    <row r="154" spans="1:29">
      <c r="A154" s="65"/>
      <c r="B154" s="65"/>
      <c r="C154" s="65"/>
      <c r="D154" s="65"/>
      <c r="E154" s="65"/>
      <c r="F154" s="65"/>
      <c r="G154" s="65"/>
      <c r="H154" s="65"/>
      <c r="I154" s="65"/>
      <c r="J154" s="65"/>
      <c r="K154" s="65"/>
      <c r="L154" s="65"/>
      <c r="M154" s="66"/>
      <c r="N154" s="65"/>
      <c r="O154" s="65"/>
      <c r="P154" s="65"/>
      <c r="Q154" s="65"/>
      <c r="R154" s="65"/>
      <c r="S154" s="65"/>
      <c r="T154" s="65"/>
      <c r="U154" s="65"/>
      <c r="V154" s="65"/>
      <c r="W154" s="65"/>
      <c r="X154" s="65"/>
      <c r="Y154" s="66"/>
      <c r="Z154" s="65"/>
      <c r="AA154" s="65"/>
      <c r="AB154" s="65"/>
      <c r="AC154" s="65"/>
    </row>
    <row r="155" spans="1:29">
      <c r="A155" s="65"/>
      <c r="B155" s="65"/>
      <c r="C155" s="65"/>
      <c r="D155" s="65"/>
      <c r="E155" s="65"/>
      <c r="F155" s="65"/>
      <c r="G155" s="65"/>
      <c r="H155" s="65"/>
      <c r="I155" s="65"/>
      <c r="J155" s="65"/>
      <c r="K155" s="65"/>
      <c r="L155" s="65"/>
      <c r="M155" s="66"/>
      <c r="N155" s="65"/>
      <c r="O155" s="65"/>
      <c r="P155" s="65"/>
      <c r="Q155" s="65"/>
      <c r="R155" s="65"/>
      <c r="S155" s="65"/>
      <c r="T155" s="65"/>
      <c r="U155" s="65"/>
      <c r="V155" s="65"/>
      <c r="W155" s="65"/>
      <c r="X155" s="65"/>
      <c r="Y155" s="66"/>
      <c r="Z155" s="65"/>
      <c r="AA155" s="65"/>
      <c r="AB155" s="65"/>
      <c r="AC155" s="65"/>
    </row>
    <row r="156" spans="1:29">
      <c r="A156" s="65"/>
      <c r="B156" s="65"/>
      <c r="C156" s="65"/>
      <c r="D156" s="65"/>
      <c r="E156" s="65"/>
      <c r="F156" s="65"/>
      <c r="G156" s="65"/>
      <c r="H156" s="65"/>
      <c r="I156" s="65"/>
      <c r="J156" s="65"/>
      <c r="K156" s="65"/>
      <c r="L156" s="65"/>
      <c r="M156" s="66"/>
      <c r="N156" s="65"/>
      <c r="O156" s="65"/>
      <c r="P156" s="65"/>
      <c r="Q156" s="65"/>
      <c r="R156" s="65"/>
      <c r="S156" s="65"/>
      <c r="T156" s="65"/>
      <c r="U156" s="65"/>
      <c r="V156" s="65"/>
      <c r="W156" s="65"/>
      <c r="X156" s="65"/>
      <c r="Y156" s="66"/>
      <c r="Z156" s="65"/>
      <c r="AA156" s="65"/>
      <c r="AB156" s="65"/>
      <c r="AC156" s="65"/>
    </row>
    <row r="157" spans="1:29">
      <c r="A157" s="65"/>
      <c r="B157" s="65"/>
      <c r="C157" s="65"/>
      <c r="D157" s="65"/>
      <c r="E157" s="65"/>
      <c r="F157" s="65"/>
      <c r="G157" s="65"/>
      <c r="H157" s="65"/>
      <c r="I157" s="65"/>
      <c r="J157" s="65"/>
      <c r="K157" s="65"/>
      <c r="L157" s="65"/>
      <c r="M157" s="66"/>
      <c r="N157" s="65"/>
      <c r="O157" s="65"/>
      <c r="P157" s="65"/>
      <c r="Q157" s="65"/>
      <c r="R157" s="65"/>
      <c r="S157" s="65"/>
      <c r="T157" s="65"/>
      <c r="U157" s="65"/>
      <c r="V157" s="65"/>
      <c r="W157" s="65"/>
      <c r="X157" s="65"/>
      <c r="Y157" s="66"/>
      <c r="Z157" s="65"/>
      <c r="AA157" s="65"/>
      <c r="AB157" s="65"/>
      <c r="AC157" s="65"/>
    </row>
    <row r="158" spans="1:29">
      <c r="A158" s="65"/>
      <c r="B158" s="65"/>
      <c r="C158" s="65"/>
      <c r="D158" s="65"/>
      <c r="E158" s="65"/>
      <c r="F158" s="65"/>
      <c r="G158" s="65"/>
      <c r="H158" s="65"/>
      <c r="I158" s="65"/>
      <c r="J158" s="65"/>
      <c r="K158" s="65"/>
      <c r="L158" s="65"/>
      <c r="M158" s="66"/>
      <c r="N158" s="65"/>
      <c r="O158" s="65"/>
      <c r="P158" s="65"/>
      <c r="Q158" s="65"/>
      <c r="R158" s="65"/>
      <c r="S158" s="65"/>
      <c r="T158" s="65"/>
      <c r="U158" s="65"/>
      <c r="V158" s="65"/>
      <c r="W158" s="65"/>
      <c r="X158" s="65"/>
      <c r="Y158" s="66"/>
      <c r="Z158" s="65"/>
      <c r="AA158" s="65"/>
      <c r="AB158" s="65"/>
      <c r="AC158" s="65"/>
    </row>
    <row r="159" spans="1:29">
      <c r="A159" s="65"/>
      <c r="B159" s="65"/>
      <c r="C159" s="65"/>
      <c r="D159" s="65"/>
      <c r="E159" s="65"/>
      <c r="F159" s="65"/>
      <c r="G159" s="65"/>
      <c r="H159" s="65"/>
      <c r="I159" s="65"/>
      <c r="J159" s="65"/>
      <c r="K159" s="65"/>
      <c r="L159" s="65"/>
      <c r="M159" s="66"/>
      <c r="N159" s="65"/>
      <c r="O159" s="65"/>
      <c r="P159" s="65"/>
      <c r="Q159" s="65"/>
      <c r="R159" s="65"/>
      <c r="S159" s="65"/>
      <c r="T159" s="65"/>
      <c r="U159" s="65"/>
      <c r="V159" s="65"/>
      <c r="W159" s="65"/>
      <c r="X159" s="65"/>
      <c r="Y159" s="66"/>
      <c r="Z159" s="65"/>
      <c r="AA159" s="65"/>
      <c r="AB159" s="65"/>
      <c r="AC159" s="65"/>
    </row>
    <row r="160" spans="1:29">
      <c r="A160" s="65"/>
      <c r="B160" s="65"/>
      <c r="C160" s="65"/>
      <c r="D160" s="65"/>
      <c r="E160" s="65"/>
      <c r="F160" s="65"/>
      <c r="G160" s="65"/>
      <c r="H160" s="65"/>
      <c r="I160" s="65"/>
      <c r="J160" s="65"/>
      <c r="K160" s="65"/>
      <c r="L160" s="65"/>
      <c r="M160" s="66"/>
      <c r="N160" s="65"/>
      <c r="O160" s="65"/>
      <c r="P160" s="65"/>
      <c r="Q160" s="65"/>
      <c r="R160" s="65"/>
      <c r="S160" s="65"/>
      <c r="T160" s="65"/>
      <c r="U160" s="65"/>
      <c r="V160" s="65"/>
      <c r="W160" s="65"/>
      <c r="X160" s="65"/>
      <c r="Y160" s="66"/>
      <c r="Z160" s="65"/>
      <c r="AA160" s="65"/>
      <c r="AB160" s="65"/>
      <c r="AC160" s="65"/>
    </row>
    <row r="161" spans="1:29">
      <c r="A161" s="65"/>
      <c r="B161" s="65"/>
      <c r="C161" s="65"/>
      <c r="D161" s="65"/>
      <c r="E161" s="65"/>
      <c r="F161" s="65"/>
      <c r="G161" s="65"/>
      <c r="H161" s="65"/>
      <c r="I161" s="65"/>
      <c r="J161" s="65"/>
      <c r="K161" s="65"/>
      <c r="L161" s="65"/>
      <c r="M161" s="66"/>
      <c r="N161" s="65"/>
      <c r="O161" s="65"/>
      <c r="P161" s="65"/>
      <c r="Q161" s="65"/>
      <c r="R161" s="65"/>
      <c r="S161" s="65"/>
      <c r="T161" s="65"/>
      <c r="U161" s="65"/>
      <c r="V161" s="65"/>
      <c r="W161" s="65"/>
      <c r="X161" s="65"/>
      <c r="Y161" s="66"/>
      <c r="Z161" s="65"/>
      <c r="AA161" s="65"/>
      <c r="AB161" s="65"/>
      <c r="AC161" s="65"/>
    </row>
    <row r="162" spans="1:29">
      <c r="A162" s="65"/>
      <c r="B162" s="65"/>
      <c r="C162" s="65"/>
      <c r="D162" s="65"/>
      <c r="E162" s="65"/>
      <c r="F162" s="65"/>
      <c r="G162" s="65"/>
      <c r="H162" s="65"/>
      <c r="I162" s="65"/>
      <c r="J162" s="65"/>
      <c r="K162" s="65"/>
      <c r="L162" s="65"/>
      <c r="M162" s="66"/>
      <c r="N162" s="65"/>
      <c r="O162" s="65"/>
      <c r="P162" s="65"/>
      <c r="Q162" s="65"/>
      <c r="R162" s="65"/>
      <c r="S162" s="65"/>
      <c r="T162" s="65"/>
      <c r="U162" s="65"/>
      <c r="V162" s="65"/>
      <c r="W162" s="65"/>
      <c r="X162" s="65"/>
      <c r="Y162" s="66"/>
      <c r="Z162" s="65"/>
      <c r="AA162" s="65"/>
      <c r="AB162" s="65"/>
      <c r="AC162" s="65"/>
    </row>
    <row r="163" spans="1:29">
      <c r="A163" s="65"/>
      <c r="B163" s="65"/>
      <c r="C163" s="65"/>
      <c r="D163" s="65"/>
      <c r="E163" s="65"/>
      <c r="F163" s="65"/>
      <c r="G163" s="65"/>
      <c r="H163" s="65"/>
      <c r="I163" s="65"/>
      <c r="J163" s="65"/>
      <c r="K163" s="65"/>
      <c r="L163" s="65"/>
      <c r="M163" s="66"/>
      <c r="N163" s="65"/>
      <c r="O163" s="65"/>
      <c r="P163" s="65"/>
      <c r="Q163" s="65"/>
      <c r="R163" s="65"/>
      <c r="S163" s="65"/>
      <c r="T163" s="65"/>
      <c r="U163" s="65"/>
      <c r="V163" s="65"/>
      <c r="W163" s="65"/>
      <c r="X163" s="65"/>
      <c r="Y163" s="66"/>
      <c r="Z163" s="65"/>
      <c r="AA163" s="65"/>
      <c r="AB163" s="65"/>
      <c r="AC163" s="65"/>
    </row>
    <row r="164" spans="1:29">
      <c r="A164" s="65"/>
      <c r="B164" s="65"/>
      <c r="C164" s="65"/>
      <c r="D164" s="65"/>
      <c r="E164" s="65"/>
      <c r="F164" s="65"/>
      <c r="G164" s="65"/>
      <c r="H164" s="65"/>
      <c r="I164" s="65"/>
      <c r="J164" s="65"/>
      <c r="K164" s="65"/>
      <c r="L164" s="65"/>
      <c r="M164" s="66"/>
      <c r="N164" s="65"/>
      <c r="O164" s="65"/>
      <c r="P164" s="65"/>
      <c r="Q164" s="65"/>
      <c r="R164" s="65"/>
      <c r="S164" s="65"/>
      <c r="T164" s="65"/>
      <c r="U164" s="65"/>
      <c r="V164" s="65"/>
      <c r="W164" s="65"/>
      <c r="X164" s="65"/>
      <c r="Y164" s="66"/>
      <c r="Z164" s="65"/>
      <c r="AA164" s="65"/>
      <c r="AB164" s="65"/>
      <c r="AC164" s="65"/>
    </row>
    <row r="165" spans="1:29">
      <c r="A165" s="65"/>
      <c r="B165" s="65"/>
      <c r="C165" s="65"/>
      <c r="D165" s="65"/>
      <c r="E165" s="65"/>
      <c r="F165" s="65"/>
      <c r="G165" s="65"/>
      <c r="H165" s="65"/>
      <c r="I165" s="65"/>
      <c r="J165" s="65"/>
      <c r="K165" s="65"/>
      <c r="L165" s="65"/>
      <c r="M165" s="66"/>
      <c r="N165" s="65"/>
      <c r="O165" s="65"/>
      <c r="P165" s="65"/>
      <c r="Q165" s="65"/>
      <c r="R165" s="65"/>
      <c r="S165" s="65"/>
      <c r="T165" s="65"/>
      <c r="U165" s="65"/>
      <c r="V165" s="65"/>
      <c r="W165" s="65"/>
      <c r="X165" s="65"/>
      <c r="Y165" s="67"/>
      <c r="Z165" s="65"/>
      <c r="AA165" s="65"/>
      <c r="AB165" s="65"/>
      <c r="AC165" s="65"/>
    </row>
    <row r="166" spans="1:29">
      <c r="A166" s="65"/>
      <c r="B166" s="65"/>
      <c r="C166" s="65"/>
      <c r="D166" s="65"/>
      <c r="E166" s="65"/>
      <c r="F166" s="65"/>
      <c r="G166" s="65"/>
      <c r="H166" s="65"/>
      <c r="I166" s="65"/>
      <c r="J166" s="65"/>
      <c r="K166" s="65"/>
      <c r="L166" s="65"/>
      <c r="M166" s="66"/>
      <c r="N166" s="65"/>
      <c r="O166" s="65"/>
      <c r="P166" s="65"/>
      <c r="Q166" s="65"/>
      <c r="R166" s="65"/>
      <c r="S166" s="65"/>
      <c r="T166" s="65"/>
      <c r="U166" s="65"/>
      <c r="V166" s="65"/>
      <c r="W166" s="65"/>
      <c r="X166" s="65"/>
      <c r="Y166" s="66"/>
      <c r="Z166" s="65"/>
      <c r="AA166" s="65"/>
      <c r="AB166" s="65"/>
      <c r="AC166" s="65"/>
    </row>
    <row r="167" spans="1:29">
      <c r="A167" s="65"/>
      <c r="B167" s="65"/>
      <c r="C167" s="65"/>
      <c r="D167" s="65"/>
      <c r="E167" s="65"/>
      <c r="F167" s="65"/>
      <c r="G167" s="65"/>
      <c r="H167" s="65"/>
      <c r="I167" s="65"/>
      <c r="J167" s="65"/>
      <c r="K167" s="65"/>
      <c r="L167" s="65"/>
      <c r="M167" s="66"/>
      <c r="N167" s="65"/>
      <c r="O167" s="65"/>
      <c r="P167" s="65"/>
      <c r="Q167" s="65"/>
      <c r="R167" s="65"/>
      <c r="S167" s="65"/>
      <c r="T167" s="65"/>
      <c r="U167" s="65"/>
      <c r="V167" s="65"/>
      <c r="W167" s="65"/>
      <c r="X167" s="65"/>
      <c r="Y167" s="66"/>
      <c r="Z167" s="65"/>
      <c r="AA167" s="65"/>
      <c r="AB167" s="65"/>
      <c r="AC167" s="65"/>
    </row>
    <row r="168" spans="1:29">
      <c r="A168" s="65"/>
      <c r="B168" s="65"/>
      <c r="C168" s="65"/>
      <c r="D168" s="65"/>
      <c r="E168" s="65"/>
      <c r="F168" s="65"/>
      <c r="G168" s="65"/>
      <c r="H168" s="65"/>
      <c r="I168" s="65"/>
      <c r="J168" s="65"/>
      <c r="K168" s="65"/>
      <c r="L168" s="65"/>
      <c r="M168" s="66"/>
      <c r="N168" s="65"/>
      <c r="O168" s="65"/>
      <c r="P168" s="65"/>
      <c r="Q168" s="65"/>
      <c r="R168" s="65"/>
      <c r="S168" s="65"/>
      <c r="T168" s="65"/>
      <c r="U168" s="65"/>
      <c r="V168" s="65"/>
      <c r="W168" s="65"/>
      <c r="X168" s="65"/>
      <c r="Y168" s="66"/>
      <c r="Z168" s="65"/>
      <c r="AA168" s="65"/>
      <c r="AB168" s="65"/>
      <c r="AC168" s="65"/>
    </row>
    <row r="169" spans="1:29">
      <c r="A169" s="65"/>
      <c r="B169" s="65"/>
      <c r="C169" s="65"/>
      <c r="D169" s="65"/>
      <c r="E169" s="65"/>
      <c r="F169" s="65"/>
      <c r="G169" s="65"/>
      <c r="H169" s="65"/>
      <c r="I169" s="65"/>
      <c r="J169" s="65"/>
      <c r="K169" s="65"/>
      <c r="L169" s="65"/>
      <c r="M169" s="66"/>
      <c r="N169" s="65"/>
      <c r="O169" s="65"/>
      <c r="P169" s="65"/>
      <c r="Q169" s="65"/>
      <c r="R169" s="65"/>
      <c r="S169" s="65"/>
      <c r="T169" s="65"/>
      <c r="U169" s="65"/>
      <c r="V169" s="65"/>
      <c r="W169" s="65"/>
      <c r="X169" s="65"/>
      <c r="Y169" s="66"/>
      <c r="Z169" s="65"/>
      <c r="AA169" s="65"/>
      <c r="AB169" s="65"/>
      <c r="AC169" s="65"/>
    </row>
    <row r="170" spans="1:29">
      <c r="A170" s="65"/>
      <c r="B170" s="65"/>
      <c r="C170" s="65"/>
      <c r="D170" s="65"/>
      <c r="E170" s="65"/>
      <c r="F170" s="65"/>
      <c r="G170" s="65"/>
      <c r="H170" s="65"/>
      <c r="I170" s="65"/>
      <c r="J170" s="65"/>
      <c r="K170" s="65"/>
      <c r="L170" s="65"/>
      <c r="M170" s="66"/>
      <c r="N170" s="65"/>
      <c r="O170" s="65"/>
      <c r="P170" s="65"/>
      <c r="Q170" s="65"/>
      <c r="R170" s="65"/>
      <c r="S170" s="65"/>
      <c r="T170" s="65"/>
      <c r="U170" s="65"/>
      <c r="V170" s="65"/>
      <c r="W170" s="65"/>
      <c r="X170" s="65"/>
      <c r="Y170" s="66"/>
      <c r="Z170" s="65"/>
      <c r="AA170" s="65"/>
      <c r="AB170" s="65"/>
      <c r="AC170" s="65"/>
    </row>
    <row r="171" spans="1:29">
      <c r="A171" s="65"/>
      <c r="B171" s="65"/>
      <c r="C171" s="65"/>
      <c r="D171" s="65"/>
      <c r="E171" s="65"/>
      <c r="F171" s="65"/>
      <c r="G171" s="65"/>
      <c r="H171" s="65"/>
      <c r="I171" s="65"/>
      <c r="J171" s="65"/>
      <c r="K171" s="65"/>
      <c r="L171" s="65"/>
      <c r="M171" s="66"/>
      <c r="N171" s="65"/>
      <c r="O171" s="65"/>
      <c r="P171" s="65"/>
      <c r="Q171" s="65"/>
      <c r="R171" s="65"/>
      <c r="S171" s="65"/>
      <c r="T171" s="65"/>
      <c r="U171" s="65"/>
      <c r="V171" s="65"/>
      <c r="W171" s="65"/>
      <c r="X171" s="65"/>
      <c r="Y171" s="66"/>
      <c r="Z171" s="65"/>
      <c r="AA171" s="65"/>
      <c r="AB171" s="65"/>
      <c r="AC171" s="65"/>
    </row>
    <row r="172" spans="1:29">
      <c r="A172" s="65"/>
      <c r="B172" s="65"/>
      <c r="C172" s="65"/>
      <c r="D172" s="65"/>
      <c r="E172" s="65"/>
      <c r="F172" s="65"/>
      <c r="G172" s="65"/>
      <c r="H172" s="65"/>
      <c r="I172" s="65"/>
      <c r="J172" s="65"/>
      <c r="K172" s="65"/>
      <c r="L172" s="65"/>
      <c r="M172" s="66"/>
      <c r="N172" s="65"/>
      <c r="O172" s="65"/>
      <c r="P172" s="65"/>
      <c r="Q172" s="65"/>
      <c r="R172" s="65"/>
      <c r="S172" s="65"/>
      <c r="T172" s="65"/>
      <c r="U172" s="65"/>
      <c r="V172" s="65"/>
      <c r="W172" s="65"/>
      <c r="X172" s="65"/>
      <c r="Y172" s="66"/>
      <c r="Z172" s="65"/>
      <c r="AA172" s="65"/>
      <c r="AB172" s="65"/>
      <c r="AC172" s="65"/>
    </row>
    <row r="173" spans="1:29">
      <c r="A173" s="65"/>
      <c r="B173" s="65"/>
      <c r="C173" s="65"/>
      <c r="D173" s="65"/>
      <c r="E173" s="65"/>
      <c r="F173" s="65"/>
      <c r="G173" s="65"/>
      <c r="H173" s="65"/>
      <c r="I173" s="65"/>
      <c r="J173" s="65"/>
      <c r="K173" s="65"/>
      <c r="L173" s="65"/>
      <c r="M173" s="66"/>
      <c r="N173" s="65"/>
      <c r="O173" s="65"/>
      <c r="P173" s="65"/>
      <c r="Q173" s="65"/>
      <c r="R173" s="65"/>
      <c r="S173" s="65"/>
      <c r="T173" s="65"/>
      <c r="U173" s="65"/>
      <c r="V173" s="65"/>
      <c r="W173" s="65"/>
      <c r="X173" s="65"/>
      <c r="Y173" s="66"/>
      <c r="Z173" s="65"/>
      <c r="AA173" s="65"/>
      <c r="AB173" s="65"/>
      <c r="AC173" s="65"/>
    </row>
    <row r="174" spans="1:29">
      <c r="A174" s="65"/>
      <c r="B174" s="65"/>
      <c r="C174" s="65"/>
      <c r="D174" s="65"/>
      <c r="E174" s="65"/>
      <c r="F174" s="65"/>
      <c r="G174" s="65"/>
      <c r="H174" s="65"/>
      <c r="I174" s="65"/>
      <c r="J174" s="65"/>
      <c r="K174" s="65"/>
      <c r="L174" s="65"/>
      <c r="M174" s="66"/>
      <c r="N174" s="65"/>
      <c r="O174" s="65"/>
      <c r="P174" s="65"/>
      <c r="Q174" s="65"/>
      <c r="R174" s="65"/>
      <c r="S174" s="65"/>
      <c r="T174" s="65"/>
      <c r="U174" s="65"/>
      <c r="V174" s="65"/>
      <c r="W174" s="65"/>
      <c r="X174" s="65"/>
      <c r="Y174" s="66"/>
      <c r="Z174" s="65"/>
      <c r="AA174" s="65"/>
      <c r="AB174" s="65"/>
      <c r="AC174" s="65"/>
    </row>
    <row r="175" spans="1:29">
      <c r="A175" s="65"/>
      <c r="B175" s="65"/>
      <c r="C175" s="65"/>
      <c r="D175" s="65"/>
      <c r="E175" s="65"/>
      <c r="F175" s="65"/>
      <c r="G175" s="65"/>
      <c r="H175" s="65"/>
      <c r="I175" s="65"/>
      <c r="J175" s="65"/>
      <c r="K175" s="65"/>
      <c r="L175" s="65"/>
      <c r="M175" s="66"/>
      <c r="N175" s="65"/>
      <c r="O175" s="65"/>
      <c r="P175" s="65"/>
      <c r="Q175" s="65"/>
      <c r="R175" s="65"/>
      <c r="S175" s="65"/>
      <c r="T175" s="65"/>
      <c r="U175" s="65"/>
      <c r="V175" s="65"/>
      <c r="W175" s="65"/>
      <c r="X175" s="65"/>
      <c r="Y175" s="66"/>
      <c r="Z175" s="65"/>
      <c r="AA175" s="65"/>
      <c r="AB175" s="65"/>
      <c r="AC175" s="65"/>
    </row>
    <row r="176" spans="1:29">
      <c r="A176" s="65"/>
      <c r="B176" s="65"/>
      <c r="C176" s="65"/>
      <c r="D176" s="65"/>
      <c r="E176" s="65"/>
      <c r="F176" s="65"/>
      <c r="G176" s="65"/>
      <c r="H176" s="65"/>
      <c r="I176" s="65"/>
      <c r="J176" s="65"/>
      <c r="K176" s="65"/>
      <c r="L176" s="65"/>
      <c r="M176" s="66"/>
      <c r="N176" s="65"/>
      <c r="O176" s="65"/>
      <c r="P176" s="65"/>
      <c r="Q176" s="65"/>
      <c r="R176" s="65"/>
      <c r="S176" s="65"/>
      <c r="T176" s="65"/>
      <c r="U176" s="65"/>
      <c r="V176" s="65"/>
      <c r="W176" s="65"/>
      <c r="X176" s="65"/>
      <c r="Y176" s="66"/>
      <c r="Z176" s="65"/>
      <c r="AA176" s="65"/>
      <c r="AB176" s="65"/>
      <c r="AC176" s="65"/>
    </row>
    <row r="177" spans="1:29">
      <c r="A177" s="65"/>
      <c r="B177" s="65"/>
      <c r="C177" s="65"/>
      <c r="D177" s="65"/>
      <c r="E177" s="65"/>
      <c r="F177" s="65"/>
      <c r="G177" s="65"/>
      <c r="H177" s="65"/>
      <c r="I177" s="65"/>
      <c r="J177" s="65"/>
      <c r="K177" s="65"/>
      <c r="L177" s="65"/>
      <c r="M177" s="66"/>
      <c r="N177" s="65"/>
      <c r="O177" s="65"/>
      <c r="P177" s="65"/>
      <c r="Q177" s="65"/>
      <c r="R177" s="65"/>
      <c r="S177" s="65"/>
      <c r="T177" s="65"/>
      <c r="U177" s="65"/>
      <c r="V177" s="65"/>
      <c r="W177" s="65"/>
      <c r="X177" s="65"/>
      <c r="Y177" s="66"/>
      <c r="Z177" s="65"/>
      <c r="AA177" s="65"/>
      <c r="AB177" s="65"/>
      <c r="AC177" s="65"/>
    </row>
    <row r="178" spans="1:29">
      <c r="A178" s="65"/>
      <c r="B178" s="65"/>
      <c r="C178" s="65"/>
      <c r="D178" s="65"/>
      <c r="E178" s="65"/>
      <c r="F178" s="65"/>
      <c r="G178" s="65"/>
      <c r="H178" s="65"/>
      <c r="I178" s="65"/>
      <c r="J178" s="65"/>
      <c r="K178" s="65"/>
      <c r="L178" s="65"/>
      <c r="M178" s="66"/>
      <c r="N178" s="65"/>
      <c r="O178" s="65"/>
      <c r="P178" s="65"/>
      <c r="Q178" s="65"/>
      <c r="R178" s="65"/>
      <c r="S178" s="65"/>
      <c r="T178" s="65"/>
      <c r="U178" s="65"/>
      <c r="V178" s="65"/>
      <c r="W178" s="65"/>
      <c r="X178" s="65"/>
      <c r="Y178" s="66"/>
      <c r="Z178" s="65"/>
      <c r="AA178" s="65"/>
      <c r="AB178" s="65"/>
      <c r="AC178" s="65"/>
    </row>
    <row r="179" spans="1:29">
      <c r="A179" s="65"/>
      <c r="B179" s="65"/>
      <c r="C179" s="65"/>
      <c r="D179" s="65"/>
      <c r="E179" s="65"/>
      <c r="F179" s="65"/>
      <c r="G179" s="65"/>
      <c r="H179" s="65"/>
      <c r="I179" s="65"/>
      <c r="J179" s="65"/>
      <c r="K179" s="65"/>
      <c r="L179" s="65"/>
      <c r="M179" s="66"/>
      <c r="N179" s="65"/>
      <c r="O179" s="65"/>
      <c r="P179" s="65"/>
      <c r="Q179" s="65"/>
      <c r="R179" s="65"/>
      <c r="S179" s="65"/>
      <c r="T179" s="65"/>
      <c r="U179" s="65"/>
      <c r="V179" s="65"/>
      <c r="W179" s="65"/>
      <c r="X179" s="65"/>
      <c r="Y179" s="66"/>
      <c r="Z179" s="65"/>
      <c r="AA179" s="65"/>
      <c r="AB179" s="65"/>
      <c r="AC179" s="65"/>
    </row>
    <row r="180" spans="1:29">
      <c r="A180" s="65"/>
      <c r="B180" s="65"/>
      <c r="C180" s="65"/>
      <c r="D180" s="65"/>
      <c r="E180" s="65"/>
      <c r="F180" s="65"/>
      <c r="G180" s="65"/>
      <c r="H180" s="65"/>
      <c r="I180" s="65"/>
      <c r="J180" s="65"/>
      <c r="K180" s="65"/>
      <c r="L180" s="65"/>
      <c r="M180" s="66"/>
      <c r="N180" s="65"/>
      <c r="O180" s="65"/>
      <c r="P180" s="65"/>
      <c r="Q180" s="65"/>
      <c r="R180" s="65"/>
      <c r="S180" s="65"/>
      <c r="T180" s="65"/>
      <c r="U180" s="65"/>
      <c r="V180" s="65"/>
      <c r="W180" s="65"/>
      <c r="X180" s="65"/>
      <c r="Y180" s="66"/>
      <c r="Z180" s="65"/>
      <c r="AA180" s="65"/>
      <c r="AB180" s="65"/>
      <c r="AC180" s="65"/>
    </row>
    <row r="181" spans="1:29">
      <c r="A181" s="65"/>
      <c r="B181" s="65"/>
      <c r="C181" s="65"/>
      <c r="D181" s="65"/>
      <c r="E181" s="65"/>
      <c r="F181" s="65"/>
      <c r="G181" s="65"/>
      <c r="H181" s="65"/>
      <c r="I181" s="65"/>
      <c r="J181" s="65"/>
      <c r="K181" s="65"/>
      <c r="L181" s="65"/>
      <c r="M181" s="66"/>
      <c r="N181" s="65"/>
      <c r="O181" s="65"/>
      <c r="P181" s="65"/>
      <c r="Q181" s="65"/>
      <c r="R181" s="65"/>
      <c r="S181" s="65"/>
      <c r="T181" s="65"/>
      <c r="U181" s="65"/>
      <c r="V181" s="65"/>
      <c r="W181" s="65"/>
      <c r="X181" s="65"/>
      <c r="Y181" s="66"/>
      <c r="Z181" s="65"/>
      <c r="AA181" s="65"/>
      <c r="AB181" s="65"/>
      <c r="AC181" s="65"/>
    </row>
    <row r="182" spans="1:29">
      <c r="A182" s="65"/>
      <c r="B182" s="65"/>
      <c r="C182" s="65"/>
      <c r="D182" s="65"/>
      <c r="E182" s="65"/>
      <c r="F182" s="65"/>
      <c r="G182" s="65"/>
      <c r="H182" s="65"/>
      <c r="I182" s="65"/>
      <c r="J182" s="65"/>
      <c r="K182" s="65"/>
      <c r="L182" s="65"/>
      <c r="M182" s="66"/>
      <c r="N182" s="65"/>
      <c r="O182" s="65"/>
      <c r="P182" s="65"/>
      <c r="Q182" s="65"/>
      <c r="R182" s="65"/>
      <c r="S182" s="65"/>
      <c r="T182" s="65"/>
      <c r="U182" s="65"/>
      <c r="V182" s="65"/>
      <c r="W182" s="65"/>
      <c r="X182" s="65"/>
      <c r="Y182" s="66"/>
      <c r="Z182" s="65"/>
      <c r="AA182" s="65"/>
      <c r="AB182" s="65"/>
      <c r="AC182" s="65"/>
    </row>
    <row r="183" spans="1:29">
      <c r="A183" s="65"/>
      <c r="B183" s="65"/>
      <c r="C183" s="65"/>
      <c r="D183" s="65"/>
      <c r="E183" s="65"/>
      <c r="F183" s="65"/>
      <c r="G183" s="65"/>
      <c r="H183" s="65"/>
      <c r="I183" s="65"/>
      <c r="J183" s="65"/>
      <c r="K183" s="65"/>
      <c r="L183" s="65"/>
      <c r="M183" s="66"/>
      <c r="N183" s="65"/>
      <c r="O183" s="65"/>
      <c r="P183" s="65"/>
      <c r="Q183" s="65"/>
      <c r="R183" s="65"/>
      <c r="S183" s="65"/>
      <c r="T183" s="65"/>
      <c r="U183" s="65"/>
      <c r="V183" s="65"/>
      <c r="W183" s="65"/>
      <c r="X183" s="65"/>
      <c r="Y183" s="66"/>
      <c r="Z183" s="65"/>
      <c r="AA183" s="65"/>
      <c r="AB183" s="65"/>
      <c r="AC183" s="65"/>
    </row>
    <row r="184" spans="1:29">
      <c r="A184" s="65"/>
      <c r="B184" s="65"/>
      <c r="C184" s="65"/>
      <c r="D184" s="65"/>
      <c r="E184" s="65"/>
      <c r="F184" s="65"/>
      <c r="G184" s="65"/>
      <c r="H184" s="65"/>
      <c r="I184" s="65"/>
      <c r="J184" s="65"/>
      <c r="K184" s="65"/>
      <c r="L184" s="65"/>
      <c r="M184" s="66"/>
      <c r="N184" s="65"/>
      <c r="O184" s="65"/>
      <c r="P184" s="65"/>
      <c r="Q184" s="65"/>
      <c r="R184" s="65"/>
      <c r="S184" s="65"/>
      <c r="T184" s="65"/>
      <c r="U184" s="65"/>
      <c r="V184" s="65"/>
      <c r="W184" s="65"/>
      <c r="X184" s="65"/>
      <c r="Y184" s="66"/>
      <c r="Z184" s="65"/>
      <c r="AA184" s="65"/>
      <c r="AB184" s="65"/>
      <c r="AC184" s="65"/>
    </row>
    <row r="185" spans="1:29">
      <c r="A185" s="65"/>
      <c r="B185" s="65"/>
      <c r="C185" s="65"/>
      <c r="D185" s="65"/>
      <c r="E185" s="65"/>
      <c r="F185" s="65"/>
      <c r="G185" s="65"/>
      <c r="H185" s="65"/>
      <c r="I185" s="65"/>
      <c r="J185" s="65"/>
      <c r="K185" s="65"/>
      <c r="L185" s="65"/>
      <c r="M185" s="66"/>
      <c r="N185" s="65"/>
      <c r="O185" s="65"/>
      <c r="P185" s="65"/>
      <c r="Q185" s="65"/>
      <c r="R185" s="65"/>
      <c r="S185" s="65"/>
      <c r="T185" s="65"/>
      <c r="U185" s="65"/>
      <c r="V185" s="65"/>
      <c r="W185" s="65"/>
      <c r="X185" s="65"/>
      <c r="Y185" s="66"/>
      <c r="Z185" s="65"/>
      <c r="AA185" s="65"/>
      <c r="AB185" s="65"/>
      <c r="AC185" s="65"/>
    </row>
    <row r="186" spans="1:29">
      <c r="A186" s="65"/>
      <c r="B186" s="65"/>
      <c r="C186" s="65"/>
      <c r="D186" s="65"/>
      <c r="E186" s="65"/>
      <c r="F186" s="65"/>
      <c r="G186" s="65"/>
      <c r="H186" s="65"/>
      <c r="I186" s="65"/>
      <c r="J186" s="65"/>
      <c r="K186" s="65"/>
      <c r="L186" s="65"/>
      <c r="M186" s="66"/>
      <c r="N186" s="65"/>
      <c r="O186" s="65"/>
      <c r="P186" s="65"/>
      <c r="Q186" s="65"/>
      <c r="R186" s="65"/>
      <c r="S186" s="65"/>
      <c r="T186" s="65"/>
      <c r="U186" s="65"/>
      <c r="V186" s="65"/>
      <c r="W186" s="65"/>
      <c r="X186" s="65"/>
      <c r="Y186" s="66"/>
      <c r="Z186" s="65"/>
      <c r="AA186" s="65"/>
      <c r="AB186" s="65"/>
      <c r="AC186" s="65"/>
    </row>
    <row r="187" spans="1:29">
      <c r="A187" s="65"/>
      <c r="B187" s="65"/>
      <c r="C187" s="65"/>
      <c r="D187" s="65"/>
      <c r="E187" s="65"/>
      <c r="F187" s="65"/>
      <c r="G187" s="65"/>
      <c r="H187" s="65"/>
      <c r="I187" s="65"/>
      <c r="J187" s="65"/>
      <c r="K187" s="65"/>
      <c r="L187" s="65"/>
      <c r="M187" s="66"/>
      <c r="N187" s="65"/>
      <c r="O187" s="65"/>
      <c r="P187" s="65"/>
      <c r="Q187" s="65"/>
      <c r="R187" s="65"/>
      <c r="S187" s="65"/>
      <c r="T187" s="65"/>
      <c r="U187" s="65"/>
      <c r="V187" s="65"/>
      <c r="W187" s="65"/>
      <c r="X187" s="65"/>
      <c r="Y187" s="66"/>
      <c r="Z187" s="65"/>
      <c r="AA187" s="65"/>
      <c r="AB187" s="65"/>
      <c r="AC187" s="65"/>
    </row>
    <row r="188" spans="1:29">
      <c r="A188" s="65"/>
      <c r="B188" s="65"/>
      <c r="C188" s="65"/>
      <c r="D188" s="65"/>
      <c r="E188" s="65"/>
      <c r="F188" s="65"/>
      <c r="G188" s="65"/>
      <c r="H188" s="65"/>
      <c r="I188" s="65"/>
      <c r="J188" s="65"/>
      <c r="K188" s="65"/>
      <c r="L188" s="65"/>
      <c r="M188" s="66"/>
      <c r="N188" s="65"/>
      <c r="O188" s="65"/>
      <c r="P188" s="65"/>
      <c r="Q188" s="65"/>
      <c r="R188" s="65"/>
      <c r="S188" s="65"/>
      <c r="T188" s="65"/>
      <c r="U188" s="65"/>
      <c r="V188" s="65"/>
      <c r="W188" s="65"/>
      <c r="X188" s="65"/>
      <c r="Y188" s="66"/>
      <c r="Z188" s="65"/>
      <c r="AA188" s="65"/>
      <c r="AB188" s="65"/>
      <c r="AC188" s="65"/>
    </row>
    <row r="189" spans="1:29">
      <c r="A189" s="65"/>
      <c r="B189" s="65"/>
      <c r="C189" s="65"/>
      <c r="D189" s="65"/>
      <c r="E189" s="65"/>
      <c r="F189" s="65"/>
      <c r="G189" s="65"/>
      <c r="H189" s="65"/>
      <c r="I189" s="65"/>
      <c r="J189" s="65"/>
      <c r="K189" s="65"/>
      <c r="L189" s="65"/>
      <c r="M189" s="66"/>
      <c r="N189" s="65"/>
      <c r="O189" s="65"/>
      <c r="P189" s="65"/>
      <c r="Q189" s="65"/>
      <c r="R189" s="65"/>
      <c r="S189" s="65"/>
      <c r="T189" s="65"/>
      <c r="U189" s="65"/>
      <c r="V189" s="65"/>
      <c r="W189" s="65"/>
      <c r="X189" s="65"/>
      <c r="Y189" s="66"/>
      <c r="Z189" s="65"/>
      <c r="AA189" s="65"/>
      <c r="AB189" s="65"/>
      <c r="AC189" s="65"/>
    </row>
    <row r="190" spans="1:29">
      <c r="A190" s="65"/>
      <c r="B190" s="65"/>
      <c r="C190" s="65"/>
      <c r="D190" s="65"/>
      <c r="E190" s="65"/>
      <c r="F190" s="65"/>
      <c r="G190" s="65"/>
      <c r="H190" s="65"/>
      <c r="I190" s="65"/>
      <c r="J190" s="65"/>
      <c r="K190" s="65"/>
      <c r="L190" s="65"/>
      <c r="M190" s="66"/>
      <c r="N190" s="65"/>
      <c r="O190" s="65"/>
      <c r="P190" s="65"/>
      <c r="Q190" s="65"/>
      <c r="R190" s="65"/>
      <c r="S190" s="65"/>
      <c r="T190" s="65"/>
      <c r="U190" s="65"/>
      <c r="V190" s="65"/>
      <c r="W190" s="65"/>
      <c r="X190" s="65"/>
      <c r="Y190" s="66"/>
      <c r="Z190" s="65"/>
      <c r="AA190" s="65"/>
      <c r="AB190" s="65"/>
      <c r="AC190" s="65"/>
    </row>
    <row r="191" spans="1:29">
      <c r="A191" s="65"/>
      <c r="B191" s="65"/>
      <c r="C191" s="65"/>
      <c r="D191" s="65"/>
      <c r="E191" s="65"/>
      <c r="F191" s="65"/>
      <c r="G191" s="65"/>
      <c r="H191" s="65"/>
      <c r="I191" s="65"/>
      <c r="J191" s="65"/>
      <c r="K191" s="65"/>
      <c r="L191" s="65"/>
      <c r="M191" s="66"/>
      <c r="N191" s="65"/>
      <c r="O191" s="65"/>
      <c r="P191" s="65"/>
      <c r="Q191" s="65"/>
      <c r="R191" s="65"/>
      <c r="S191" s="65"/>
      <c r="T191" s="65"/>
      <c r="U191" s="65"/>
      <c r="V191" s="65"/>
      <c r="W191" s="65"/>
      <c r="X191" s="65"/>
      <c r="Y191" s="66"/>
      <c r="Z191" s="65"/>
      <c r="AA191" s="65"/>
      <c r="AB191" s="65"/>
      <c r="AC191" s="65"/>
    </row>
    <row r="192" spans="1:29">
      <c r="A192" s="65"/>
      <c r="B192" s="65"/>
      <c r="C192" s="65"/>
      <c r="D192" s="65"/>
      <c r="E192" s="65"/>
      <c r="F192" s="65"/>
      <c r="G192" s="65"/>
      <c r="H192" s="65"/>
      <c r="I192" s="65"/>
      <c r="J192" s="65"/>
      <c r="K192" s="65"/>
      <c r="L192" s="65"/>
      <c r="M192" s="66"/>
      <c r="N192" s="65"/>
      <c r="O192" s="65"/>
      <c r="P192" s="65"/>
      <c r="Q192" s="65"/>
      <c r="R192" s="65"/>
      <c r="S192" s="65"/>
      <c r="T192" s="65"/>
      <c r="U192" s="65"/>
      <c r="V192" s="65"/>
      <c r="W192" s="65"/>
      <c r="X192" s="65"/>
      <c r="Y192" s="66"/>
      <c r="Z192" s="65"/>
      <c r="AA192" s="65"/>
      <c r="AB192" s="65"/>
      <c r="AC192" s="65"/>
    </row>
    <row r="193" spans="1:29">
      <c r="A193" s="65"/>
      <c r="B193" s="65"/>
      <c r="C193" s="65"/>
      <c r="D193" s="65"/>
      <c r="E193" s="65"/>
      <c r="F193" s="65"/>
      <c r="G193" s="65"/>
      <c r="H193" s="65"/>
      <c r="I193" s="65"/>
      <c r="J193" s="65"/>
      <c r="K193" s="65"/>
      <c r="L193" s="65"/>
      <c r="M193" s="66"/>
      <c r="N193" s="65"/>
      <c r="O193" s="65"/>
      <c r="P193" s="65"/>
      <c r="Q193" s="65"/>
      <c r="R193" s="65"/>
      <c r="S193" s="65"/>
      <c r="T193" s="65"/>
      <c r="U193" s="65"/>
      <c r="V193" s="65"/>
      <c r="W193" s="65"/>
      <c r="X193" s="65"/>
      <c r="Y193" s="66"/>
      <c r="Z193" s="65"/>
      <c r="AA193" s="65"/>
      <c r="AB193" s="65"/>
      <c r="AC193" s="65"/>
    </row>
    <row r="194" spans="1:29">
      <c r="A194" s="65"/>
      <c r="B194" s="65"/>
      <c r="C194" s="65"/>
      <c r="D194" s="65"/>
      <c r="E194" s="65"/>
      <c r="F194" s="65"/>
      <c r="G194" s="65"/>
      <c r="H194" s="65"/>
      <c r="I194" s="65"/>
      <c r="J194" s="65"/>
      <c r="K194" s="65"/>
      <c r="L194" s="65"/>
      <c r="M194" s="66"/>
      <c r="N194" s="65"/>
      <c r="O194" s="65"/>
      <c r="P194" s="65"/>
      <c r="Q194" s="65"/>
      <c r="R194" s="65"/>
      <c r="S194" s="65"/>
      <c r="T194" s="65"/>
      <c r="U194" s="65"/>
      <c r="V194" s="65"/>
      <c r="W194" s="65"/>
      <c r="X194" s="65"/>
      <c r="Y194" s="66"/>
      <c r="Z194" s="65"/>
      <c r="AA194" s="65"/>
      <c r="AB194" s="65"/>
      <c r="AC194" s="65"/>
    </row>
    <row r="195" spans="1:29">
      <c r="A195" s="65"/>
      <c r="B195" s="65"/>
      <c r="C195" s="65"/>
      <c r="D195" s="65"/>
      <c r="E195" s="65"/>
      <c r="F195" s="65"/>
      <c r="G195" s="65"/>
      <c r="H195" s="65"/>
      <c r="I195" s="65"/>
      <c r="J195" s="65"/>
      <c r="K195" s="65"/>
      <c r="L195" s="65"/>
      <c r="M195" s="66"/>
      <c r="N195" s="65"/>
      <c r="O195" s="65"/>
      <c r="P195" s="65"/>
      <c r="Q195" s="65"/>
      <c r="R195" s="65"/>
      <c r="S195" s="65"/>
      <c r="T195" s="65"/>
      <c r="U195" s="65"/>
      <c r="V195" s="65"/>
      <c r="W195" s="65"/>
      <c r="X195" s="65"/>
      <c r="Y195" s="66"/>
      <c r="Z195" s="65"/>
      <c r="AA195" s="65"/>
      <c r="AB195" s="65"/>
      <c r="AC195" s="65"/>
    </row>
    <row r="196" spans="1:29">
      <c r="A196" s="65"/>
      <c r="B196" s="65"/>
      <c r="C196" s="65"/>
      <c r="D196" s="65"/>
      <c r="E196" s="65"/>
      <c r="F196" s="65"/>
      <c r="G196" s="65"/>
      <c r="H196" s="65"/>
      <c r="I196" s="65"/>
      <c r="J196" s="65"/>
      <c r="K196" s="65"/>
      <c r="L196" s="65"/>
      <c r="M196" s="66"/>
      <c r="N196" s="65"/>
      <c r="O196" s="65"/>
      <c r="P196" s="65"/>
      <c r="Q196" s="65"/>
      <c r="R196" s="65"/>
      <c r="S196" s="65"/>
      <c r="T196" s="65"/>
      <c r="U196" s="65"/>
      <c r="V196" s="65"/>
      <c r="W196" s="65"/>
      <c r="X196" s="65"/>
      <c r="Y196" s="66"/>
      <c r="Z196" s="65"/>
      <c r="AA196" s="65"/>
      <c r="AB196" s="65"/>
      <c r="AC196" s="65"/>
    </row>
    <row r="197" spans="1:29">
      <c r="A197" s="65"/>
      <c r="B197" s="65"/>
      <c r="C197" s="65"/>
      <c r="D197" s="65"/>
      <c r="E197" s="65"/>
      <c r="F197" s="65"/>
      <c r="G197" s="65"/>
      <c r="H197" s="65"/>
      <c r="I197" s="65"/>
      <c r="J197" s="65"/>
      <c r="K197" s="65"/>
      <c r="L197" s="65"/>
      <c r="M197" s="66"/>
      <c r="N197" s="65"/>
      <c r="O197" s="65"/>
      <c r="P197" s="65"/>
      <c r="Q197" s="65"/>
      <c r="R197" s="65"/>
      <c r="S197" s="65"/>
      <c r="T197" s="65"/>
      <c r="U197" s="65"/>
      <c r="V197" s="65"/>
      <c r="W197" s="65"/>
      <c r="X197" s="65"/>
      <c r="Y197" s="66"/>
      <c r="Z197" s="65"/>
      <c r="AA197" s="65"/>
      <c r="AB197" s="65"/>
      <c r="AC197" s="65"/>
    </row>
    <row r="198" spans="1:29">
      <c r="A198" s="65"/>
      <c r="B198" s="65"/>
      <c r="C198" s="65"/>
      <c r="D198" s="65"/>
      <c r="E198" s="65"/>
      <c r="F198" s="65"/>
      <c r="G198" s="65"/>
      <c r="H198" s="65"/>
      <c r="I198" s="65"/>
      <c r="J198" s="65"/>
      <c r="K198" s="65"/>
      <c r="L198" s="65"/>
      <c r="M198" s="66"/>
      <c r="N198" s="65"/>
      <c r="O198" s="65"/>
      <c r="P198" s="65"/>
      <c r="Q198" s="65"/>
      <c r="R198" s="65"/>
      <c r="S198" s="65"/>
      <c r="T198" s="65"/>
      <c r="U198" s="65"/>
      <c r="V198" s="65"/>
      <c r="W198" s="65"/>
      <c r="X198" s="65"/>
      <c r="Y198" s="66"/>
      <c r="Z198" s="65"/>
      <c r="AA198" s="65"/>
      <c r="AB198" s="65"/>
      <c r="AC198" s="65"/>
    </row>
    <row r="199" spans="1:29">
      <c r="A199" s="65"/>
      <c r="B199" s="65"/>
      <c r="C199" s="65"/>
      <c r="D199" s="65"/>
      <c r="E199" s="65"/>
      <c r="F199" s="65"/>
      <c r="G199" s="65"/>
      <c r="H199" s="65"/>
      <c r="I199" s="65"/>
      <c r="J199" s="65"/>
      <c r="K199" s="65"/>
      <c r="L199" s="65"/>
      <c r="M199" s="66"/>
      <c r="N199" s="65"/>
      <c r="O199" s="65"/>
      <c r="P199" s="65"/>
      <c r="Q199" s="65"/>
      <c r="R199" s="65"/>
      <c r="S199" s="65"/>
      <c r="T199" s="65"/>
      <c r="U199" s="65"/>
      <c r="V199" s="65"/>
      <c r="W199" s="65"/>
      <c r="X199" s="65"/>
      <c r="Y199" s="66"/>
      <c r="Z199" s="65"/>
      <c r="AA199" s="65"/>
      <c r="AB199" s="65"/>
      <c r="AC199" s="65"/>
    </row>
    <row r="200" spans="1:29">
      <c r="A200" s="65"/>
      <c r="B200" s="65"/>
      <c r="C200" s="65"/>
      <c r="D200" s="65"/>
      <c r="E200" s="65"/>
      <c r="F200" s="65"/>
      <c r="G200" s="65"/>
      <c r="H200" s="65"/>
      <c r="I200" s="65"/>
      <c r="J200" s="65"/>
      <c r="K200" s="65"/>
      <c r="L200" s="65"/>
      <c r="M200" s="66"/>
      <c r="N200" s="65"/>
      <c r="O200" s="65"/>
      <c r="P200" s="65"/>
      <c r="Q200" s="65"/>
      <c r="R200" s="65"/>
      <c r="S200" s="65"/>
      <c r="T200" s="65"/>
      <c r="U200" s="65"/>
      <c r="V200" s="65"/>
      <c r="W200" s="65"/>
      <c r="X200" s="65"/>
      <c r="Y200" s="66"/>
      <c r="Z200" s="65"/>
      <c r="AA200" s="65"/>
      <c r="AB200" s="65"/>
      <c r="AC200" s="65"/>
    </row>
    <row r="201" spans="1:29">
      <c r="A201" s="65"/>
      <c r="B201" s="65"/>
      <c r="C201" s="65"/>
      <c r="D201" s="65"/>
      <c r="E201" s="65"/>
      <c r="F201" s="65"/>
      <c r="G201" s="65"/>
      <c r="H201" s="65"/>
      <c r="I201" s="65"/>
      <c r="J201" s="65"/>
      <c r="K201" s="65"/>
      <c r="L201" s="65"/>
      <c r="M201" s="66"/>
      <c r="N201" s="65"/>
      <c r="O201" s="65"/>
      <c r="P201" s="65"/>
      <c r="Q201" s="65"/>
      <c r="R201" s="65"/>
      <c r="S201" s="65"/>
      <c r="T201" s="65"/>
      <c r="U201" s="65"/>
      <c r="V201" s="65"/>
      <c r="W201" s="65"/>
      <c r="X201" s="65"/>
      <c r="Y201" s="66"/>
      <c r="Z201" s="65"/>
      <c r="AA201" s="65"/>
      <c r="AB201" s="65"/>
      <c r="AC201" s="65"/>
    </row>
    <row r="202" spans="1:29">
      <c r="A202" s="65"/>
      <c r="B202" s="65"/>
      <c r="C202" s="65"/>
      <c r="D202" s="65"/>
      <c r="E202" s="65"/>
      <c r="F202" s="65"/>
      <c r="G202" s="65"/>
      <c r="H202" s="65"/>
      <c r="I202" s="65"/>
      <c r="J202" s="65"/>
      <c r="K202" s="65"/>
      <c r="L202" s="65"/>
      <c r="M202" s="66"/>
      <c r="N202" s="65"/>
      <c r="O202" s="65"/>
      <c r="P202" s="65"/>
      <c r="Q202" s="65"/>
      <c r="R202" s="65"/>
      <c r="S202" s="65"/>
      <c r="T202" s="65"/>
      <c r="U202" s="65"/>
      <c r="V202" s="65"/>
      <c r="W202" s="65"/>
      <c r="X202" s="65"/>
      <c r="Y202" s="66"/>
      <c r="Z202" s="65"/>
      <c r="AA202" s="65"/>
      <c r="AB202" s="65"/>
      <c r="AC202" s="65"/>
    </row>
    <row r="203" spans="1:29">
      <c r="A203" s="65"/>
      <c r="B203" s="65"/>
      <c r="C203" s="65"/>
      <c r="D203" s="65"/>
      <c r="E203" s="65"/>
      <c r="F203" s="65"/>
      <c r="G203" s="65"/>
      <c r="H203" s="65"/>
      <c r="I203" s="65"/>
      <c r="J203" s="65"/>
      <c r="K203" s="65"/>
      <c r="L203" s="65"/>
      <c r="M203" s="66"/>
      <c r="N203" s="65"/>
      <c r="O203" s="65"/>
      <c r="P203" s="65"/>
      <c r="Q203" s="65"/>
      <c r="R203" s="65"/>
      <c r="S203" s="65"/>
      <c r="T203" s="65"/>
      <c r="U203" s="65"/>
      <c r="V203" s="65"/>
      <c r="W203" s="65"/>
      <c r="X203" s="65"/>
      <c r="Y203" s="66"/>
      <c r="Z203" s="65"/>
      <c r="AA203" s="65"/>
      <c r="AB203" s="65"/>
      <c r="AC203" s="65"/>
    </row>
    <row r="204" spans="1:29">
      <c r="A204" s="65"/>
      <c r="B204" s="65"/>
      <c r="C204" s="65"/>
      <c r="D204" s="65"/>
      <c r="E204" s="65"/>
      <c r="F204" s="65"/>
      <c r="G204" s="65"/>
      <c r="H204" s="65"/>
      <c r="I204" s="65"/>
      <c r="J204" s="65"/>
      <c r="K204" s="65"/>
      <c r="L204" s="65"/>
      <c r="M204" s="66"/>
      <c r="N204" s="65"/>
      <c r="O204" s="65"/>
      <c r="P204" s="65"/>
      <c r="Q204" s="65"/>
      <c r="R204" s="65"/>
      <c r="S204" s="65"/>
      <c r="T204" s="65"/>
      <c r="U204" s="65"/>
      <c r="V204" s="65"/>
      <c r="W204" s="65"/>
      <c r="X204" s="65"/>
      <c r="Y204" s="66"/>
      <c r="Z204" s="65"/>
      <c r="AA204" s="65"/>
      <c r="AB204" s="65"/>
      <c r="AC204" s="65"/>
    </row>
    <row r="205" spans="1:29">
      <c r="A205" s="65"/>
      <c r="B205" s="65"/>
      <c r="C205" s="65"/>
      <c r="D205" s="65"/>
      <c r="E205" s="65"/>
      <c r="F205" s="65"/>
      <c r="G205" s="65"/>
      <c r="H205" s="65"/>
      <c r="I205" s="65"/>
      <c r="J205" s="65"/>
      <c r="K205" s="65"/>
      <c r="L205" s="65"/>
      <c r="M205" s="66"/>
      <c r="N205" s="65"/>
      <c r="O205" s="65"/>
      <c r="P205" s="65"/>
      <c r="Q205" s="65"/>
      <c r="R205" s="65"/>
      <c r="S205" s="65"/>
      <c r="T205" s="65"/>
      <c r="U205" s="65"/>
      <c r="V205" s="65"/>
      <c r="W205" s="65"/>
      <c r="X205" s="65"/>
      <c r="Y205" s="66"/>
      <c r="Z205" s="65"/>
      <c r="AA205" s="65"/>
      <c r="AB205" s="65"/>
      <c r="AC205" s="65"/>
    </row>
    <row r="206" spans="1:29">
      <c r="A206" s="65"/>
      <c r="B206" s="65"/>
      <c r="C206" s="65"/>
      <c r="D206" s="65"/>
      <c r="E206" s="65"/>
      <c r="F206" s="65"/>
      <c r="G206" s="65"/>
      <c r="H206" s="65"/>
      <c r="I206" s="65"/>
      <c r="J206" s="65"/>
      <c r="K206" s="65"/>
      <c r="L206" s="65"/>
      <c r="M206" s="66"/>
      <c r="N206" s="65"/>
      <c r="O206" s="65"/>
      <c r="P206" s="65"/>
      <c r="Q206" s="65"/>
      <c r="R206" s="65"/>
      <c r="S206" s="65"/>
      <c r="T206" s="65"/>
      <c r="U206" s="65"/>
      <c r="V206" s="65"/>
      <c r="W206" s="65"/>
      <c r="X206" s="65"/>
      <c r="Y206" s="66"/>
      <c r="Z206" s="65"/>
      <c r="AA206" s="65"/>
      <c r="AB206" s="65"/>
      <c r="AC206" s="65"/>
    </row>
    <row r="207" spans="1:29">
      <c r="A207" s="65"/>
      <c r="B207" s="65"/>
      <c r="C207" s="65"/>
      <c r="D207" s="65"/>
      <c r="E207" s="65"/>
      <c r="F207" s="65"/>
      <c r="G207" s="65"/>
      <c r="H207" s="65"/>
      <c r="I207" s="65"/>
      <c r="J207" s="65"/>
      <c r="K207" s="65"/>
      <c r="L207" s="65"/>
      <c r="M207" s="66"/>
      <c r="N207" s="65"/>
      <c r="O207" s="65"/>
      <c r="P207" s="65"/>
      <c r="Q207" s="65"/>
      <c r="R207" s="65"/>
      <c r="S207" s="65"/>
      <c r="T207" s="65"/>
      <c r="U207" s="65"/>
      <c r="V207" s="65"/>
      <c r="W207" s="65"/>
      <c r="X207" s="65"/>
      <c r="Y207" s="66"/>
      <c r="Z207" s="65"/>
      <c r="AA207" s="65"/>
      <c r="AB207" s="65"/>
      <c r="AC207" s="65"/>
    </row>
    <row r="208" spans="1:29">
      <c r="A208" s="65"/>
      <c r="B208" s="65"/>
      <c r="C208" s="65"/>
      <c r="D208" s="65"/>
      <c r="E208" s="65"/>
      <c r="F208" s="65"/>
      <c r="G208" s="65"/>
      <c r="H208" s="65"/>
      <c r="I208" s="65"/>
      <c r="J208" s="65"/>
      <c r="K208" s="65"/>
      <c r="L208" s="65"/>
      <c r="M208" s="66"/>
      <c r="N208" s="65"/>
      <c r="O208" s="65"/>
      <c r="P208" s="65"/>
      <c r="Q208" s="65"/>
      <c r="R208" s="65"/>
      <c r="S208" s="65"/>
      <c r="T208" s="65"/>
      <c r="U208" s="65"/>
      <c r="V208" s="65"/>
      <c r="W208" s="65"/>
      <c r="X208" s="65"/>
      <c r="Y208" s="66"/>
      <c r="Z208" s="65"/>
      <c r="AA208" s="65"/>
      <c r="AB208" s="65"/>
      <c r="AC208" s="65"/>
    </row>
    <row r="209" spans="1:29">
      <c r="A209" s="65"/>
      <c r="B209" s="65"/>
      <c r="C209" s="65"/>
      <c r="D209" s="65"/>
      <c r="E209" s="65"/>
      <c r="F209" s="65"/>
      <c r="G209" s="65"/>
      <c r="H209" s="65"/>
      <c r="I209" s="65"/>
      <c r="J209" s="65"/>
      <c r="K209" s="65"/>
      <c r="L209" s="65"/>
      <c r="M209" s="66"/>
      <c r="N209" s="65"/>
      <c r="O209" s="65"/>
      <c r="P209" s="65"/>
      <c r="Q209" s="65"/>
      <c r="R209" s="65"/>
      <c r="S209" s="65"/>
      <c r="T209" s="65"/>
      <c r="U209" s="65"/>
      <c r="V209" s="65"/>
      <c r="W209" s="65"/>
      <c r="X209" s="65"/>
      <c r="Y209" s="66"/>
      <c r="Z209" s="65"/>
      <c r="AA209" s="65"/>
      <c r="AB209" s="65"/>
      <c r="AC209" s="65"/>
    </row>
    <row r="210" spans="1:29">
      <c r="A210" s="65"/>
      <c r="B210" s="65"/>
      <c r="C210" s="65"/>
      <c r="D210" s="65"/>
      <c r="E210" s="65"/>
      <c r="F210" s="65"/>
      <c r="G210" s="65"/>
      <c r="H210" s="65"/>
      <c r="I210" s="65"/>
      <c r="J210" s="65"/>
      <c r="K210" s="65"/>
      <c r="L210" s="65"/>
      <c r="M210" s="66"/>
      <c r="N210" s="65"/>
      <c r="O210" s="65"/>
      <c r="P210" s="65"/>
      <c r="Q210" s="65"/>
      <c r="R210" s="65"/>
      <c r="S210" s="65"/>
      <c r="T210" s="65"/>
      <c r="U210" s="65"/>
      <c r="V210" s="65"/>
      <c r="W210" s="65"/>
      <c r="X210" s="65"/>
      <c r="Y210" s="66"/>
      <c r="Z210" s="65"/>
      <c r="AA210" s="65"/>
      <c r="AB210" s="65"/>
      <c r="AC210" s="65"/>
    </row>
    <row r="211" spans="1:29">
      <c r="A211" s="65"/>
      <c r="B211" s="65"/>
      <c r="C211" s="65"/>
      <c r="D211" s="65"/>
      <c r="E211" s="65"/>
      <c r="F211" s="65"/>
      <c r="G211" s="65"/>
      <c r="H211" s="65"/>
      <c r="I211" s="65"/>
      <c r="J211" s="65"/>
      <c r="K211" s="65"/>
      <c r="L211" s="65"/>
      <c r="M211" s="66"/>
      <c r="N211" s="65"/>
      <c r="O211" s="65"/>
      <c r="P211" s="65"/>
      <c r="Q211" s="65"/>
      <c r="R211" s="65"/>
      <c r="S211" s="65"/>
      <c r="T211" s="65"/>
      <c r="U211" s="65"/>
      <c r="V211" s="65"/>
      <c r="W211" s="65"/>
      <c r="X211" s="65"/>
      <c r="Y211" s="66"/>
      <c r="Z211" s="65"/>
      <c r="AA211" s="65"/>
      <c r="AB211" s="65"/>
      <c r="AC211" s="65"/>
    </row>
    <row r="212" spans="1:29">
      <c r="A212" s="65"/>
      <c r="B212" s="65"/>
      <c r="C212" s="65"/>
      <c r="D212" s="65"/>
      <c r="E212" s="65"/>
      <c r="F212" s="65"/>
      <c r="G212" s="65"/>
      <c r="H212" s="65"/>
      <c r="I212" s="65"/>
      <c r="J212" s="65"/>
      <c r="K212" s="65"/>
      <c r="L212" s="65"/>
      <c r="M212" s="66"/>
      <c r="N212" s="65"/>
      <c r="O212" s="65"/>
      <c r="P212" s="65"/>
      <c r="Q212" s="65"/>
      <c r="R212" s="65"/>
      <c r="S212" s="65"/>
      <c r="T212" s="65"/>
      <c r="U212" s="65"/>
      <c r="V212" s="65"/>
      <c r="W212" s="65"/>
      <c r="X212" s="65"/>
      <c r="Y212" s="66"/>
      <c r="Z212" s="65"/>
      <c r="AA212" s="65"/>
      <c r="AB212" s="65"/>
      <c r="AC212" s="65"/>
    </row>
    <row r="213" spans="1:29">
      <c r="A213" s="65"/>
      <c r="B213" s="65"/>
      <c r="C213" s="65"/>
      <c r="D213" s="65"/>
      <c r="E213" s="65"/>
      <c r="F213" s="65"/>
      <c r="G213" s="65"/>
      <c r="H213" s="65"/>
      <c r="I213" s="65"/>
      <c r="J213" s="65"/>
      <c r="K213" s="65"/>
      <c r="L213" s="65"/>
      <c r="M213" s="66"/>
      <c r="N213" s="65"/>
      <c r="O213" s="65"/>
      <c r="P213" s="65"/>
      <c r="Q213" s="65"/>
      <c r="R213" s="65"/>
      <c r="S213" s="65"/>
      <c r="T213" s="65"/>
      <c r="U213" s="65"/>
      <c r="V213" s="65"/>
      <c r="W213" s="65"/>
      <c r="X213" s="65"/>
      <c r="Y213" s="66"/>
      <c r="Z213" s="65"/>
      <c r="AA213" s="65"/>
      <c r="AB213" s="65"/>
      <c r="AC213" s="65"/>
    </row>
    <row r="214" spans="1:29">
      <c r="A214" s="65"/>
      <c r="B214" s="65"/>
      <c r="C214" s="65"/>
      <c r="D214" s="65"/>
      <c r="E214" s="65"/>
      <c r="F214" s="65"/>
      <c r="G214" s="65"/>
      <c r="H214" s="65"/>
      <c r="I214" s="65"/>
      <c r="J214" s="65"/>
      <c r="K214" s="65"/>
      <c r="L214" s="65"/>
      <c r="M214" s="66"/>
      <c r="N214" s="65"/>
      <c r="O214" s="65"/>
      <c r="P214" s="65"/>
      <c r="Q214" s="65"/>
      <c r="R214" s="65"/>
      <c r="S214" s="65"/>
      <c r="T214" s="65"/>
      <c r="U214" s="65"/>
      <c r="V214" s="65"/>
      <c r="W214" s="65"/>
      <c r="X214" s="65"/>
      <c r="Y214" s="66"/>
      <c r="Z214" s="65"/>
      <c r="AA214" s="65"/>
      <c r="AB214" s="65"/>
      <c r="AC214" s="65"/>
    </row>
    <row r="215" spans="1:29">
      <c r="A215" s="65"/>
      <c r="B215" s="65"/>
      <c r="C215" s="65"/>
      <c r="D215" s="65"/>
      <c r="E215" s="65"/>
      <c r="F215" s="65"/>
      <c r="G215" s="65"/>
      <c r="H215" s="65"/>
      <c r="I215" s="65"/>
      <c r="J215" s="65"/>
      <c r="K215" s="65"/>
      <c r="L215" s="65"/>
      <c r="M215" s="66"/>
      <c r="N215" s="65"/>
      <c r="O215" s="65"/>
      <c r="P215" s="65"/>
      <c r="Q215" s="65"/>
      <c r="R215" s="65"/>
      <c r="S215" s="65"/>
      <c r="T215" s="65"/>
      <c r="U215" s="65"/>
      <c r="V215" s="65"/>
      <c r="W215" s="65"/>
      <c r="X215" s="65"/>
      <c r="Y215" s="66"/>
      <c r="Z215" s="65"/>
      <c r="AA215" s="65"/>
      <c r="AB215" s="65"/>
      <c r="AC215" s="65"/>
    </row>
    <row r="216" spans="1:29">
      <c r="A216" s="65"/>
      <c r="B216" s="65"/>
      <c r="C216" s="65"/>
      <c r="D216" s="65"/>
      <c r="E216" s="65"/>
      <c r="F216" s="65"/>
      <c r="G216" s="65"/>
      <c r="H216" s="65"/>
      <c r="I216" s="65"/>
      <c r="J216" s="65"/>
      <c r="K216" s="65"/>
      <c r="L216" s="65"/>
      <c r="M216" s="66"/>
      <c r="N216" s="65"/>
      <c r="O216" s="65"/>
      <c r="P216" s="65"/>
      <c r="Q216" s="65"/>
      <c r="R216" s="65"/>
      <c r="S216" s="65"/>
      <c r="T216" s="65"/>
      <c r="U216" s="65"/>
      <c r="V216" s="65"/>
      <c r="W216" s="65"/>
      <c r="X216" s="65"/>
      <c r="Y216" s="66"/>
      <c r="Z216" s="65"/>
      <c r="AA216" s="65"/>
      <c r="AB216" s="65"/>
      <c r="AC216" s="65"/>
    </row>
    <row r="217" spans="1:29">
      <c r="A217" s="65"/>
      <c r="B217" s="65"/>
      <c r="C217" s="65"/>
      <c r="D217" s="65"/>
      <c r="E217" s="65"/>
      <c r="F217" s="65"/>
      <c r="G217" s="65"/>
      <c r="H217" s="65"/>
      <c r="I217" s="65"/>
      <c r="J217" s="65"/>
      <c r="K217" s="65"/>
      <c r="L217" s="65"/>
      <c r="M217" s="66"/>
      <c r="N217" s="65"/>
      <c r="O217" s="65"/>
      <c r="P217" s="65"/>
      <c r="Q217" s="65"/>
      <c r="R217" s="65"/>
      <c r="S217" s="65"/>
      <c r="T217" s="65"/>
      <c r="U217" s="65"/>
      <c r="V217" s="65"/>
      <c r="W217" s="65"/>
      <c r="X217" s="65"/>
      <c r="Y217" s="66"/>
      <c r="Z217" s="65"/>
      <c r="AA217" s="65"/>
      <c r="AB217" s="65"/>
      <c r="AC217" s="65"/>
    </row>
    <row r="218" spans="1:29">
      <c r="A218" s="65"/>
      <c r="B218" s="65"/>
      <c r="C218" s="65"/>
      <c r="D218" s="65"/>
      <c r="E218" s="65"/>
      <c r="F218" s="65"/>
      <c r="G218" s="65"/>
      <c r="H218" s="65"/>
      <c r="I218" s="65"/>
      <c r="J218" s="65"/>
      <c r="K218" s="65"/>
      <c r="L218" s="65"/>
      <c r="M218" s="66"/>
      <c r="N218" s="65"/>
      <c r="O218" s="65"/>
      <c r="P218" s="65"/>
      <c r="Q218" s="65"/>
      <c r="R218" s="65"/>
      <c r="S218" s="65"/>
      <c r="T218" s="65"/>
      <c r="U218" s="65"/>
      <c r="V218" s="65"/>
      <c r="W218" s="65"/>
      <c r="X218" s="65"/>
      <c r="Y218" s="66"/>
      <c r="Z218" s="65"/>
      <c r="AA218" s="65"/>
      <c r="AB218" s="65"/>
      <c r="AC218" s="65"/>
    </row>
    <row r="219" spans="1:29">
      <c r="A219" s="65"/>
      <c r="B219" s="65"/>
      <c r="C219" s="65"/>
      <c r="D219" s="65"/>
      <c r="E219" s="65"/>
      <c r="F219" s="65"/>
      <c r="G219" s="65"/>
      <c r="H219" s="65"/>
      <c r="I219" s="65"/>
      <c r="J219" s="65"/>
      <c r="K219" s="65"/>
      <c r="L219" s="65"/>
      <c r="M219" s="66"/>
      <c r="N219" s="65"/>
      <c r="O219" s="65"/>
      <c r="P219" s="65"/>
      <c r="Q219" s="65"/>
      <c r="R219" s="65"/>
      <c r="S219" s="65"/>
      <c r="T219" s="65"/>
      <c r="U219" s="65"/>
      <c r="V219" s="65"/>
      <c r="W219" s="65"/>
      <c r="X219" s="65"/>
      <c r="Y219" s="66"/>
      <c r="Z219" s="65"/>
      <c r="AA219" s="65"/>
      <c r="AB219" s="65"/>
      <c r="AC219" s="65"/>
    </row>
    <row r="220" spans="1:29">
      <c r="A220" s="65"/>
      <c r="B220" s="65"/>
      <c r="C220" s="65"/>
      <c r="D220" s="65"/>
      <c r="E220" s="65"/>
      <c r="F220" s="65"/>
      <c r="G220" s="65"/>
      <c r="H220" s="65"/>
      <c r="I220" s="65"/>
      <c r="J220" s="65"/>
      <c r="K220" s="65"/>
      <c r="L220" s="65"/>
      <c r="M220" s="66"/>
      <c r="N220" s="65"/>
      <c r="O220" s="65"/>
      <c r="P220" s="65"/>
      <c r="Q220" s="65"/>
      <c r="R220" s="65"/>
      <c r="S220" s="65"/>
      <c r="T220" s="65"/>
      <c r="U220" s="65"/>
      <c r="V220" s="65"/>
      <c r="W220" s="65"/>
      <c r="X220" s="65"/>
      <c r="Y220" s="66"/>
      <c r="Z220" s="65"/>
      <c r="AA220" s="65"/>
      <c r="AB220" s="65"/>
      <c r="AC220" s="65"/>
    </row>
    <row r="221" spans="1:29">
      <c r="A221" s="65"/>
      <c r="B221" s="65"/>
      <c r="C221" s="65"/>
      <c r="D221" s="65"/>
      <c r="E221" s="65"/>
      <c r="F221" s="65"/>
      <c r="G221" s="65"/>
      <c r="H221" s="65"/>
      <c r="I221" s="65"/>
      <c r="J221" s="65"/>
      <c r="K221" s="65"/>
      <c r="L221" s="65"/>
      <c r="M221" s="66"/>
      <c r="N221" s="65"/>
      <c r="O221" s="65"/>
      <c r="P221" s="65"/>
      <c r="Q221" s="65"/>
      <c r="R221" s="65"/>
      <c r="S221" s="65"/>
      <c r="T221" s="65"/>
      <c r="U221" s="65"/>
      <c r="V221" s="65"/>
      <c r="W221" s="65"/>
      <c r="X221" s="65"/>
      <c r="Y221" s="66"/>
      <c r="Z221" s="65"/>
      <c r="AA221" s="65"/>
      <c r="AB221" s="65"/>
      <c r="AC221" s="65"/>
    </row>
    <row r="222" spans="1:29">
      <c r="A222" s="65"/>
      <c r="B222" s="65"/>
      <c r="C222" s="65"/>
      <c r="D222" s="65"/>
      <c r="E222" s="65"/>
      <c r="F222" s="65"/>
      <c r="G222" s="65"/>
      <c r="H222" s="65"/>
      <c r="I222" s="65"/>
      <c r="J222" s="65"/>
      <c r="K222" s="65"/>
      <c r="L222" s="65"/>
      <c r="M222" s="66"/>
      <c r="N222" s="65"/>
      <c r="O222" s="65"/>
      <c r="P222" s="65"/>
      <c r="Q222" s="65"/>
      <c r="R222" s="65"/>
      <c r="S222" s="65"/>
      <c r="T222" s="65"/>
      <c r="U222" s="65"/>
      <c r="V222" s="65"/>
      <c r="W222" s="65"/>
      <c r="X222" s="65"/>
      <c r="Y222" s="66"/>
      <c r="Z222" s="65"/>
      <c r="AA222" s="65"/>
      <c r="AB222" s="65"/>
      <c r="AC222" s="65"/>
    </row>
    <row r="223" spans="1:29">
      <c r="A223" s="65"/>
      <c r="B223" s="65"/>
      <c r="C223" s="65"/>
      <c r="D223" s="65"/>
      <c r="E223" s="65"/>
      <c r="F223" s="65"/>
      <c r="G223" s="65"/>
      <c r="H223" s="65"/>
      <c r="I223" s="65"/>
      <c r="J223" s="65"/>
      <c r="K223" s="65"/>
      <c r="L223" s="65"/>
      <c r="M223" s="66"/>
      <c r="N223" s="65"/>
      <c r="O223" s="65"/>
      <c r="P223" s="65"/>
      <c r="Q223" s="65"/>
      <c r="R223" s="65"/>
      <c r="S223" s="65"/>
      <c r="T223" s="65"/>
      <c r="U223" s="65"/>
      <c r="V223" s="65"/>
      <c r="W223" s="65"/>
      <c r="X223" s="65"/>
      <c r="Y223" s="66"/>
      <c r="Z223" s="65"/>
      <c r="AA223" s="65"/>
      <c r="AB223" s="65"/>
      <c r="AC223" s="65"/>
    </row>
    <row r="224" spans="1:29">
      <c r="A224" s="65"/>
      <c r="B224" s="65"/>
      <c r="C224" s="65"/>
      <c r="D224" s="65"/>
      <c r="E224" s="65"/>
      <c r="F224" s="65"/>
      <c r="G224" s="65"/>
      <c r="H224" s="65"/>
      <c r="I224" s="65"/>
      <c r="J224" s="65"/>
      <c r="K224" s="65"/>
      <c r="L224" s="65"/>
      <c r="M224" s="66"/>
      <c r="N224" s="65"/>
      <c r="O224" s="65"/>
      <c r="P224" s="65"/>
      <c r="Q224" s="65"/>
      <c r="R224" s="65"/>
      <c r="S224" s="65"/>
      <c r="T224" s="65"/>
      <c r="U224" s="65"/>
      <c r="V224" s="65"/>
      <c r="W224" s="65"/>
      <c r="X224" s="65"/>
      <c r="Y224" s="66"/>
      <c r="Z224" s="65"/>
      <c r="AA224" s="65"/>
      <c r="AB224" s="65"/>
      <c r="AC224" s="65"/>
    </row>
    <row r="225" spans="1:29">
      <c r="A225" s="65"/>
      <c r="B225" s="65"/>
      <c r="C225" s="65"/>
      <c r="D225" s="65"/>
      <c r="E225" s="65"/>
      <c r="F225" s="65"/>
      <c r="G225" s="65"/>
      <c r="H225" s="65"/>
      <c r="I225" s="65"/>
      <c r="J225" s="65"/>
      <c r="K225" s="65"/>
      <c r="L225" s="65"/>
      <c r="M225" s="66"/>
      <c r="N225" s="65"/>
      <c r="O225" s="65"/>
      <c r="P225" s="65"/>
      <c r="Q225" s="65"/>
      <c r="R225" s="65"/>
      <c r="S225" s="65"/>
      <c r="T225" s="65"/>
      <c r="U225" s="65"/>
      <c r="V225" s="65"/>
      <c r="W225" s="65"/>
      <c r="X225" s="65"/>
      <c r="Y225" s="66"/>
      <c r="Z225" s="65"/>
      <c r="AA225" s="65"/>
      <c r="AB225" s="65"/>
      <c r="AC225" s="65"/>
    </row>
    <row r="226" spans="1:29">
      <c r="A226" s="65"/>
      <c r="B226" s="65"/>
      <c r="C226" s="65"/>
      <c r="D226" s="65"/>
      <c r="E226" s="65"/>
      <c r="F226" s="65"/>
      <c r="G226" s="65"/>
      <c r="H226" s="65"/>
      <c r="I226" s="65"/>
      <c r="J226" s="65"/>
      <c r="K226" s="65"/>
      <c r="L226" s="65"/>
      <c r="M226" s="66"/>
      <c r="N226" s="65"/>
      <c r="O226" s="65"/>
      <c r="P226" s="65"/>
      <c r="Q226" s="65"/>
      <c r="R226" s="65"/>
      <c r="S226" s="65"/>
      <c r="T226" s="65"/>
      <c r="U226" s="65"/>
      <c r="V226" s="65"/>
      <c r="W226" s="65"/>
      <c r="X226" s="65"/>
      <c r="Y226" s="66"/>
      <c r="Z226" s="65"/>
      <c r="AA226" s="65"/>
      <c r="AB226" s="65"/>
      <c r="AC226" s="65"/>
    </row>
    <row r="227" spans="1:29">
      <c r="A227" s="65"/>
      <c r="B227" s="65"/>
      <c r="C227" s="65"/>
      <c r="D227" s="65"/>
      <c r="E227" s="65"/>
      <c r="F227" s="65"/>
      <c r="G227" s="65"/>
      <c r="H227" s="65"/>
      <c r="I227" s="65"/>
      <c r="J227" s="65"/>
      <c r="K227" s="65"/>
      <c r="L227" s="65"/>
      <c r="M227" s="66"/>
      <c r="N227" s="65"/>
      <c r="O227" s="65"/>
      <c r="P227" s="65"/>
      <c r="Q227" s="65"/>
      <c r="R227" s="65"/>
      <c r="S227" s="65"/>
      <c r="T227" s="65"/>
      <c r="U227" s="65"/>
      <c r="V227" s="65"/>
      <c r="W227" s="65"/>
      <c r="X227" s="65"/>
      <c r="Y227" s="66"/>
      <c r="Z227" s="65"/>
      <c r="AA227" s="65"/>
      <c r="AB227" s="65"/>
      <c r="AC227" s="65"/>
    </row>
    <row r="228" spans="1:29">
      <c r="A228" s="65"/>
      <c r="B228" s="65"/>
      <c r="C228" s="65"/>
      <c r="D228" s="65"/>
      <c r="E228" s="65"/>
      <c r="F228" s="65"/>
      <c r="G228" s="65"/>
      <c r="H228" s="65"/>
      <c r="I228" s="65"/>
      <c r="J228" s="65"/>
      <c r="K228" s="65"/>
      <c r="L228" s="65"/>
      <c r="M228" s="66"/>
      <c r="N228" s="65"/>
      <c r="O228" s="65"/>
      <c r="P228" s="65"/>
      <c r="Q228" s="65"/>
      <c r="R228" s="65"/>
      <c r="S228" s="65"/>
      <c r="T228" s="65"/>
      <c r="U228" s="65"/>
      <c r="V228" s="65"/>
      <c r="W228" s="65"/>
      <c r="X228" s="65"/>
      <c r="Y228" s="66"/>
      <c r="Z228" s="65"/>
      <c r="AA228" s="65"/>
      <c r="AB228" s="65"/>
      <c r="AC228" s="65"/>
    </row>
    <row r="229" spans="1:29">
      <c r="A229" s="65"/>
      <c r="B229" s="65"/>
      <c r="C229" s="65"/>
      <c r="D229" s="65"/>
      <c r="E229" s="65"/>
      <c r="F229" s="65"/>
      <c r="G229" s="65"/>
      <c r="H229" s="65"/>
      <c r="I229" s="65"/>
      <c r="J229" s="65"/>
      <c r="K229" s="65"/>
      <c r="L229" s="65"/>
      <c r="M229" s="66"/>
      <c r="N229" s="65"/>
      <c r="O229" s="65"/>
      <c r="P229" s="65"/>
      <c r="Q229" s="65"/>
      <c r="R229" s="65"/>
      <c r="S229" s="65"/>
      <c r="T229" s="65"/>
      <c r="U229" s="65"/>
      <c r="V229" s="65"/>
      <c r="W229" s="65"/>
      <c r="X229" s="65"/>
      <c r="Y229" s="66"/>
      <c r="Z229" s="65"/>
      <c r="AA229" s="65"/>
      <c r="AB229" s="65"/>
      <c r="AC229" s="65"/>
    </row>
    <row r="230" spans="1:29">
      <c r="A230" s="65"/>
      <c r="B230" s="65"/>
      <c r="C230" s="65"/>
      <c r="D230" s="65"/>
      <c r="E230" s="65"/>
      <c r="F230" s="65"/>
      <c r="G230" s="65"/>
      <c r="H230" s="65"/>
      <c r="I230" s="65"/>
      <c r="J230" s="65"/>
      <c r="K230" s="65"/>
      <c r="L230" s="65"/>
      <c r="M230" s="66"/>
      <c r="N230" s="65"/>
      <c r="O230" s="65"/>
      <c r="P230" s="65"/>
      <c r="Q230" s="65"/>
      <c r="R230" s="65"/>
      <c r="S230" s="65"/>
      <c r="T230" s="65"/>
      <c r="U230" s="65"/>
      <c r="V230" s="65"/>
      <c r="W230" s="65"/>
      <c r="X230" s="65"/>
      <c r="Y230" s="66"/>
      <c r="Z230" s="65"/>
      <c r="AA230" s="65"/>
      <c r="AB230" s="65"/>
      <c r="AC230" s="65"/>
    </row>
    <row r="231" spans="1:29">
      <c r="A231" s="65"/>
      <c r="B231" s="65"/>
      <c r="C231" s="65"/>
      <c r="D231" s="65"/>
      <c r="E231" s="65"/>
      <c r="F231" s="65"/>
      <c r="G231" s="65"/>
      <c r="H231" s="65"/>
      <c r="I231" s="65"/>
      <c r="J231" s="65"/>
      <c r="K231" s="65"/>
      <c r="L231" s="65"/>
      <c r="M231" s="66"/>
      <c r="N231" s="65"/>
      <c r="O231" s="65"/>
      <c r="P231" s="65"/>
      <c r="Q231" s="65"/>
      <c r="R231" s="65"/>
      <c r="S231" s="65"/>
      <c r="T231" s="65"/>
      <c r="U231" s="65"/>
      <c r="V231" s="65"/>
      <c r="W231" s="65"/>
      <c r="X231" s="65"/>
      <c r="Y231" s="66"/>
      <c r="Z231" s="65"/>
      <c r="AA231" s="65"/>
      <c r="AB231" s="65"/>
      <c r="AC231" s="65"/>
    </row>
    <row r="232" spans="1:29">
      <c r="A232" s="65"/>
      <c r="B232" s="65"/>
      <c r="C232" s="65"/>
      <c r="D232" s="65"/>
      <c r="E232" s="65"/>
      <c r="F232" s="65"/>
      <c r="G232" s="65"/>
      <c r="H232" s="65"/>
      <c r="I232" s="65"/>
      <c r="J232" s="65"/>
      <c r="K232" s="65"/>
      <c r="L232" s="65"/>
      <c r="M232" s="66"/>
      <c r="N232" s="65"/>
      <c r="O232" s="65"/>
      <c r="P232" s="65"/>
      <c r="Q232" s="65"/>
      <c r="R232" s="65"/>
      <c r="S232" s="65"/>
      <c r="T232" s="65"/>
      <c r="U232" s="65"/>
      <c r="V232" s="65"/>
      <c r="W232" s="65"/>
      <c r="X232" s="65"/>
      <c r="Y232" s="66"/>
      <c r="Z232" s="65"/>
      <c r="AA232" s="65"/>
      <c r="AB232" s="65"/>
      <c r="AC232" s="65"/>
    </row>
    <row r="233" spans="1:29">
      <c r="A233" s="65"/>
      <c r="B233" s="65"/>
      <c r="C233" s="65"/>
      <c r="D233" s="65"/>
      <c r="E233" s="65"/>
      <c r="F233" s="65"/>
      <c r="G233" s="65"/>
      <c r="H233" s="65"/>
      <c r="I233" s="65"/>
      <c r="J233" s="65"/>
      <c r="K233" s="65"/>
      <c r="L233" s="65"/>
      <c r="M233" s="66"/>
      <c r="N233" s="65"/>
      <c r="O233" s="65"/>
      <c r="P233" s="65"/>
      <c r="Q233" s="65"/>
      <c r="R233" s="65"/>
      <c r="S233" s="65"/>
      <c r="T233" s="65"/>
      <c r="U233" s="65"/>
      <c r="V233" s="65"/>
      <c r="W233" s="65"/>
      <c r="X233" s="65"/>
      <c r="Y233" s="66"/>
      <c r="Z233" s="65"/>
      <c r="AA233" s="65"/>
      <c r="AB233" s="65"/>
      <c r="AC233" s="65"/>
    </row>
    <row r="234" spans="1:29">
      <c r="A234" s="65"/>
      <c r="B234" s="65"/>
      <c r="C234" s="65"/>
      <c r="D234" s="65"/>
      <c r="E234" s="65"/>
      <c r="F234" s="65"/>
      <c r="G234" s="65"/>
      <c r="H234" s="65"/>
      <c r="I234" s="65"/>
      <c r="J234" s="65"/>
      <c r="K234" s="65"/>
      <c r="L234" s="65"/>
      <c r="M234" s="66"/>
      <c r="N234" s="65"/>
      <c r="O234" s="65"/>
      <c r="P234" s="65"/>
      <c r="Q234" s="65"/>
      <c r="R234" s="65"/>
      <c r="S234" s="65"/>
      <c r="T234" s="65"/>
      <c r="U234" s="65"/>
      <c r="V234" s="65"/>
      <c r="W234" s="65"/>
      <c r="X234" s="65"/>
      <c r="Y234" s="66"/>
      <c r="Z234" s="65"/>
      <c r="AA234" s="65"/>
      <c r="AB234" s="65"/>
      <c r="AC234" s="65"/>
    </row>
    <row r="235" spans="1:29">
      <c r="A235" s="65"/>
      <c r="B235" s="65"/>
      <c r="C235" s="65"/>
      <c r="D235" s="65"/>
      <c r="E235" s="65"/>
      <c r="F235" s="65"/>
      <c r="G235" s="65"/>
      <c r="H235" s="65"/>
      <c r="I235" s="65"/>
      <c r="J235" s="65"/>
      <c r="K235" s="65"/>
      <c r="L235" s="65"/>
      <c r="M235" s="66"/>
      <c r="N235" s="65"/>
      <c r="O235" s="65"/>
      <c r="P235" s="65"/>
      <c r="Q235" s="65"/>
      <c r="R235" s="65"/>
      <c r="S235" s="65"/>
      <c r="T235" s="65"/>
      <c r="U235" s="65"/>
      <c r="V235" s="65"/>
      <c r="W235" s="65"/>
      <c r="X235" s="65"/>
      <c r="Y235" s="66"/>
      <c r="Z235" s="65"/>
      <c r="AA235" s="65"/>
      <c r="AB235" s="65"/>
      <c r="AC235" s="65"/>
    </row>
    <row r="236" spans="1:29">
      <c r="A236" s="65"/>
      <c r="B236" s="65"/>
      <c r="C236" s="65"/>
      <c r="D236" s="65"/>
      <c r="E236" s="65"/>
      <c r="F236" s="65"/>
      <c r="G236" s="65"/>
      <c r="H236" s="65"/>
      <c r="I236" s="65"/>
      <c r="J236" s="65"/>
      <c r="K236" s="65"/>
      <c r="L236" s="65"/>
      <c r="M236" s="66"/>
      <c r="N236" s="65"/>
      <c r="O236" s="65"/>
      <c r="P236" s="65"/>
      <c r="Q236" s="65"/>
      <c r="R236" s="65"/>
      <c r="S236" s="65"/>
      <c r="T236" s="65"/>
      <c r="U236" s="65"/>
      <c r="V236" s="65"/>
      <c r="W236" s="65"/>
      <c r="X236" s="65"/>
      <c r="Y236" s="66"/>
      <c r="Z236" s="65"/>
      <c r="AA236" s="65"/>
      <c r="AB236" s="65"/>
      <c r="AC236" s="65"/>
    </row>
    <row r="237" spans="1:29">
      <c r="A237" s="65"/>
      <c r="B237" s="65"/>
      <c r="C237" s="65"/>
      <c r="D237" s="65"/>
      <c r="E237" s="65"/>
      <c r="F237" s="65"/>
      <c r="G237" s="65"/>
      <c r="H237" s="65"/>
      <c r="I237" s="65"/>
      <c r="J237" s="65"/>
      <c r="K237" s="65"/>
      <c r="L237" s="65"/>
      <c r="M237" s="66"/>
      <c r="N237" s="65"/>
      <c r="O237" s="65"/>
      <c r="P237" s="65"/>
      <c r="Q237" s="65"/>
      <c r="R237" s="65"/>
      <c r="S237" s="65"/>
      <c r="T237" s="65"/>
      <c r="U237" s="65"/>
      <c r="V237" s="65"/>
      <c r="W237" s="65"/>
      <c r="X237" s="65"/>
      <c r="Y237" s="66"/>
      <c r="Z237" s="65"/>
      <c r="AA237" s="65"/>
      <c r="AB237" s="65"/>
      <c r="AC237" s="65"/>
    </row>
    <row r="238" spans="1:29">
      <c r="A238" s="65"/>
      <c r="B238" s="65"/>
      <c r="C238" s="65"/>
      <c r="D238" s="65"/>
      <c r="E238" s="65"/>
      <c r="F238" s="65"/>
      <c r="G238" s="65"/>
      <c r="H238" s="65"/>
      <c r="I238" s="65"/>
      <c r="J238" s="65"/>
      <c r="K238" s="65"/>
      <c r="L238" s="65"/>
      <c r="M238" s="66"/>
      <c r="N238" s="65"/>
      <c r="O238" s="65"/>
      <c r="P238" s="65"/>
      <c r="Q238" s="65"/>
      <c r="R238" s="65"/>
      <c r="S238" s="65"/>
      <c r="T238" s="65"/>
      <c r="U238" s="65"/>
      <c r="V238" s="65"/>
      <c r="W238" s="65"/>
      <c r="X238" s="65"/>
      <c r="Y238" s="66"/>
      <c r="Z238" s="65"/>
      <c r="AA238" s="65"/>
      <c r="AB238" s="65"/>
      <c r="AC238" s="65"/>
    </row>
    <row r="239" spans="1:29">
      <c r="A239" s="65"/>
      <c r="B239" s="65"/>
      <c r="C239" s="65"/>
      <c r="D239" s="65"/>
      <c r="E239" s="65"/>
      <c r="F239" s="65"/>
      <c r="G239" s="65"/>
      <c r="H239" s="65"/>
      <c r="I239" s="65"/>
      <c r="J239" s="65"/>
      <c r="K239" s="65"/>
      <c r="L239" s="65"/>
      <c r="M239" s="66"/>
      <c r="N239" s="65"/>
      <c r="O239" s="65"/>
      <c r="P239" s="65"/>
      <c r="Q239" s="65"/>
      <c r="R239" s="65"/>
      <c r="S239" s="65"/>
      <c r="T239" s="65"/>
      <c r="U239" s="65"/>
      <c r="V239" s="65"/>
      <c r="W239" s="65"/>
      <c r="X239" s="65"/>
      <c r="Y239" s="66"/>
      <c r="Z239" s="65"/>
      <c r="AA239" s="65"/>
      <c r="AB239" s="65"/>
      <c r="AC239" s="65"/>
    </row>
    <row r="240" spans="1:29">
      <c r="A240" s="65"/>
      <c r="B240" s="65"/>
      <c r="C240" s="65"/>
      <c r="D240" s="65"/>
      <c r="E240" s="65"/>
      <c r="F240" s="65"/>
      <c r="G240" s="65"/>
      <c r="H240" s="65"/>
      <c r="I240" s="65"/>
      <c r="J240" s="65"/>
      <c r="K240" s="65"/>
      <c r="L240" s="65"/>
      <c r="M240" s="66"/>
      <c r="N240" s="65"/>
      <c r="O240" s="65"/>
      <c r="P240" s="65"/>
      <c r="Q240" s="65"/>
      <c r="R240" s="65"/>
      <c r="S240" s="65"/>
      <c r="T240" s="65"/>
      <c r="U240" s="65"/>
      <c r="V240" s="65"/>
      <c r="W240" s="65"/>
      <c r="X240" s="65"/>
      <c r="Y240" s="66"/>
      <c r="Z240" s="65"/>
      <c r="AA240" s="65"/>
      <c r="AB240" s="65"/>
      <c r="AC240" s="65"/>
    </row>
    <row r="241" spans="1:29">
      <c r="A241" s="65"/>
      <c r="B241" s="65"/>
      <c r="C241" s="65"/>
      <c r="D241" s="65"/>
      <c r="E241" s="65"/>
      <c r="F241" s="65"/>
      <c r="G241" s="65"/>
      <c r="H241" s="65"/>
      <c r="I241" s="65"/>
      <c r="J241" s="65"/>
      <c r="K241" s="65"/>
      <c r="L241" s="65"/>
      <c r="M241" s="66"/>
      <c r="N241" s="65"/>
      <c r="O241" s="65"/>
      <c r="P241" s="65"/>
      <c r="Q241" s="65"/>
      <c r="R241" s="65"/>
      <c r="S241" s="65"/>
      <c r="T241" s="65"/>
      <c r="U241" s="65"/>
      <c r="V241" s="65"/>
      <c r="W241" s="65"/>
      <c r="X241" s="65"/>
      <c r="Y241" s="66"/>
      <c r="Z241" s="65"/>
      <c r="AA241" s="65"/>
      <c r="AB241" s="65"/>
      <c r="AC241" s="65"/>
    </row>
    <row r="242" spans="1:29">
      <c r="A242" s="65"/>
      <c r="B242" s="65"/>
      <c r="C242" s="65"/>
      <c r="D242" s="65"/>
      <c r="E242" s="65"/>
      <c r="F242" s="65"/>
      <c r="G242" s="65"/>
      <c r="H242" s="65"/>
      <c r="I242" s="65"/>
      <c r="J242" s="65"/>
      <c r="K242" s="65"/>
      <c r="L242" s="65"/>
      <c r="M242" s="66"/>
      <c r="N242" s="65"/>
      <c r="O242" s="65"/>
      <c r="P242" s="65"/>
      <c r="Q242" s="65"/>
      <c r="R242" s="65"/>
      <c r="S242" s="65"/>
      <c r="T242" s="65"/>
      <c r="U242" s="65"/>
      <c r="V242" s="65"/>
      <c r="W242" s="65"/>
      <c r="X242" s="65"/>
      <c r="Y242" s="66"/>
      <c r="Z242" s="65"/>
      <c r="AA242" s="65"/>
      <c r="AB242" s="65"/>
      <c r="AC242" s="65"/>
    </row>
    <row r="243" spans="1:29">
      <c r="A243" s="65"/>
      <c r="B243" s="65"/>
      <c r="C243" s="65"/>
      <c r="D243" s="65"/>
      <c r="E243" s="65"/>
      <c r="F243" s="65"/>
      <c r="G243" s="65"/>
      <c r="H243" s="65"/>
      <c r="I243" s="65"/>
      <c r="J243" s="65"/>
      <c r="K243" s="65"/>
      <c r="L243" s="65"/>
      <c r="M243" s="66"/>
      <c r="N243" s="65"/>
      <c r="O243" s="65"/>
      <c r="P243" s="65"/>
      <c r="Q243" s="65"/>
      <c r="R243" s="65"/>
      <c r="S243" s="65"/>
      <c r="T243" s="65"/>
      <c r="U243" s="65"/>
      <c r="V243" s="65"/>
      <c r="W243" s="65"/>
      <c r="X243" s="65"/>
      <c r="Y243" s="66"/>
      <c r="Z243" s="65"/>
      <c r="AA243" s="65"/>
      <c r="AB243" s="65"/>
      <c r="AC243" s="65"/>
    </row>
    <row r="244" spans="1:29">
      <c r="A244" s="65"/>
      <c r="B244" s="65"/>
      <c r="C244" s="65"/>
      <c r="D244" s="65"/>
      <c r="E244" s="65"/>
      <c r="F244" s="65"/>
      <c r="G244" s="65"/>
      <c r="H244" s="65"/>
      <c r="I244" s="65"/>
      <c r="J244" s="65"/>
      <c r="K244" s="65"/>
      <c r="L244" s="65"/>
      <c r="M244" s="66"/>
      <c r="N244" s="65"/>
      <c r="O244" s="65"/>
      <c r="P244" s="65"/>
      <c r="Q244" s="65"/>
      <c r="R244" s="65"/>
      <c r="S244" s="65"/>
      <c r="T244" s="65"/>
      <c r="U244" s="65"/>
      <c r="V244" s="65"/>
      <c r="W244" s="65"/>
      <c r="X244" s="65"/>
      <c r="Y244" s="66"/>
      <c r="Z244" s="65"/>
      <c r="AA244" s="65"/>
      <c r="AB244" s="65"/>
      <c r="AC244" s="65"/>
    </row>
    <row r="245" spans="1:29">
      <c r="A245" s="65"/>
      <c r="B245" s="65"/>
      <c r="C245" s="65"/>
      <c r="D245" s="65"/>
      <c r="E245" s="65"/>
      <c r="F245" s="65"/>
      <c r="G245" s="65"/>
      <c r="H245" s="65"/>
      <c r="I245" s="65"/>
      <c r="J245" s="65"/>
      <c r="K245" s="65"/>
      <c r="L245" s="65"/>
      <c r="M245" s="66"/>
      <c r="N245" s="65"/>
      <c r="O245" s="65"/>
      <c r="P245" s="65"/>
      <c r="Q245" s="65"/>
      <c r="R245" s="65"/>
      <c r="S245" s="65"/>
      <c r="T245" s="65"/>
      <c r="U245" s="65"/>
      <c r="V245" s="65"/>
      <c r="W245" s="65"/>
      <c r="X245" s="65"/>
      <c r="Y245" s="66"/>
      <c r="Z245" s="65"/>
      <c r="AA245" s="65"/>
      <c r="AB245" s="65"/>
      <c r="AC245" s="65"/>
    </row>
    <row r="246" spans="1:29">
      <c r="A246" s="65"/>
      <c r="B246" s="65"/>
      <c r="C246" s="65"/>
      <c r="D246" s="65"/>
      <c r="E246" s="65"/>
      <c r="F246" s="65"/>
      <c r="G246" s="65"/>
      <c r="H246" s="65"/>
      <c r="I246" s="65"/>
      <c r="J246" s="65"/>
      <c r="K246" s="65"/>
      <c r="L246" s="65"/>
      <c r="M246" s="66"/>
      <c r="N246" s="65"/>
      <c r="O246" s="65"/>
      <c r="P246" s="65"/>
      <c r="Q246" s="65"/>
      <c r="R246" s="65"/>
      <c r="S246" s="65"/>
      <c r="T246" s="65"/>
      <c r="U246" s="65"/>
      <c r="V246" s="65"/>
      <c r="W246" s="65"/>
      <c r="X246" s="65"/>
      <c r="Y246" s="66"/>
      <c r="Z246" s="65"/>
      <c r="AA246" s="65"/>
      <c r="AB246" s="65"/>
      <c r="AC246" s="65"/>
    </row>
    <row r="247" spans="1:29">
      <c r="A247" s="65"/>
      <c r="B247" s="65"/>
      <c r="C247" s="65"/>
      <c r="D247" s="65"/>
      <c r="E247" s="65"/>
      <c r="F247" s="65"/>
      <c r="G247" s="65"/>
      <c r="H247" s="65"/>
      <c r="I247" s="65"/>
      <c r="J247" s="65"/>
      <c r="K247" s="65"/>
      <c r="L247" s="65"/>
      <c r="M247" s="66"/>
      <c r="N247" s="65"/>
      <c r="O247" s="65"/>
      <c r="P247" s="65"/>
      <c r="Q247" s="65"/>
      <c r="R247" s="65"/>
      <c r="S247" s="65"/>
      <c r="T247" s="65"/>
      <c r="U247" s="65"/>
      <c r="V247" s="65"/>
      <c r="W247" s="65"/>
      <c r="X247" s="65"/>
      <c r="Y247" s="66"/>
      <c r="Z247" s="65"/>
      <c r="AA247" s="65"/>
      <c r="AB247" s="65"/>
      <c r="AC247" s="65"/>
    </row>
    <row r="248" spans="1:29">
      <c r="A248" s="65"/>
      <c r="B248" s="65"/>
      <c r="C248" s="65"/>
      <c r="D248" s="65"/>
      <c r="E248" s="65"/>
      <c r="F248" s="65"/>
      <c r="G248" s="65"/>
      <c r="H248" s="65"/>
      <c r="I248" s="65"/>
      <c r="J248" s="65"/>
      <c r="K248" s="65"/>
      <c r="L248" s="65"/>
      <c r="M248" s="66"/>
      <c r="N248" s="65"/>
      <c r="O248" s="65"/>
      <c r="P248" s="65"/>
      <c r="Q248" s="65"/>
      <c r="R248" s="65"/>
      <c r="S248" s="65"/>
      <c r="T248" s="65"/>
      <c r="U248" s="65"/>
      <c r="V248" s="65"/>
      <c r="W248" s="65"/>
      <c r="X248" s="65"/>
      <c r="Y248" s="66"/>
      <c r="Z248" s="65"/>
      <c r="AA248" s="65"/>
      <c r="AB248" s="65"/>
      <c r="AC248" s="65"/>
    </row>
    <row r="249" spans="1:29">
      <c r="A249" s="65"/>
      <c r="B249" s="65"/>
      <c r="C249" s="65"/>
      <c r="D249" s="65"/>
      <c r="E249" s="65"/>
      <c r="F249" s="65"/>
      <c r="G249" s="65"/>
      <c r="H249" s="65"/>
      <c r="I249" s="65"/>
      <c r="J249" s="65"/>
      <c r="K249" s="65"/>
      <c r="L249" s="65"/>
      <c r="M249" s="66"/>
      <c r="N249" s="65"/>
      <c r="O249" s="65"/>
      <c r="P249" s="65"/>
      <c r="Q249" s="65"/>
      <c r="R249" s="65"/>
      <c r="S249" s="65"/>
      <c r="T249" s="65"/>
      <c r="U249" s="65"/>
      <c r="V249" s="65"/>
      <c r="W249" s="65"/>
      <c r="X249" s="65"/>
      <c r="Y249" s="66"/>
      <c r="Z249" s="65"/>
      <c r="AA249" s="65"/>
      <c r="AB249" s="65"/>
      <c r="AC249" s="65"/>
    </row>
    <row r="250" spans="1:29">
      <c r="A250" s="65"/>
      <c r="B250" s="65"/>
      <c r="C250" s="65"/>
      <c r="D250" s="65"/>
      <c r="E250" s="65"/>
      <c r="F250" s="65"/>
      <c r="G250" s="65"/>
      <c r="H250" s="65"/>
      <c r="I250" s="65"/>
      <c r="J250" s="65"/>
      <c r="K250" s="65"/>
      <c r="L250" s="65"/>
      <c r="M250" s="66"/>
      <c r="N250" s="65"/>
      <c r="O250" s="65"/>
      <c r="P250" s="65"/>
      <c r="Q250" s="65"/>
      <c r="R250" s="65"/>
      <c r="S250" s="65"/>
      <c r="T250" s="65"/>
      <c r="U250" s="65"/>
      <c r="V250" s="65"/>
      <c r="W250" s="65"/>
      <c r="X250" s="65"/>
      <c r="Y250" s="66"/>
      <c r="Z250" s="65"/>
      <c r="AA250" s="65"/>
      <c r="AB250" s="65"/>
      <c r="AC250" s="65"/>
    </row>
    <row r="251" spans="1:29">
      <c r="A251" s="65"/>
      <c r="B251" s="65"/>
      <c r="C251" s="65"/>
      <c r="D251" s="65"/>
      <c r="E251" s="65"/>
      <c r="F251" s="65"/>
      <c r="G251" s="65"/>
      <c r="H251" s="65"/>
      <c r="I251" s="65"/>
      <c r="J251" s="65"/>
      <c r="K251" s="65"/>
      <c r="L251" s="65"/>
      <c r="M251" s="66"/>
      <c r="N251" s="65"/>
      <c r="O251" s="65"/>
      <c r="P251" s="65"/>
      <c r="Q251" s="65"/>
      <c r="R251" s="65"/>
      <c r="S251" s="65"/>
      <c r="T251" s="65"/>
      <c r="U251" s="65"/>
      <c r="V251" s="65"/>
      <c r="W251" s="65"/>
      <c r="X251" s="65"/>
      <c r="Y251" s="66"/>
      <c r="Z251" s="65"/>
      <c r="AA251" s="65"/>
      <c r="AB251" s="65"/>
      <c r="AC251" s="65"/>
    </row>
    <row r="252" spans="1:29">
      <c r="A252" s="65"/>
      <c r="B252" s="65"/>
      <c r="C252" s="65"/>
      <c r="D252" s="65"/>
      <c r="E252" s="65"/>
      <c r="F252" s="65"/>
      <c r="G252" s="65"/>
      <c r="H252" s="65"/>
      <c r="I252" s="65"/>
      <c r="J252" s="65"/>
      <c r="K252" s="65"/>
      <c r="L252" s="65"/>
      <c r="M252" s="66"/>
      <c r="N252" s="65"/>
      <c r="O252" s="65"/>
      <c r="P252" s="65"/>
      <c r="Q252" s="65"/>
      <c r="R252" s="65"/>
      <c r="S252" s="65"/>
      <c r="T252" s="65"/>
      <c r="U252" s="65"/>
      <c r="V252" s="65"/>
      <c r="W252" s="65"/>
      <c r="X252" s="65"/>
      <c r="Y252" s="66"/>
      <c r="Z252" s="65"/>
      <c r="AA252" s="65"/>
      <c r="AB252" s="65"/>
      <c r="AC252" s="65"/>
    </row>
    <row r="253" spans="1:29">
      <c r="A253" s="65"/>
      <c r="B253" s="65"/>
      <c r="C253" s="65"/>
      <c r="D253" s="65"/>
      <c r="E253" s="65"/>
      <c r="F253" s="65"/>
      <c r="G253" s="65"/>
      <c r="H253" s="65"/>
      <c r="I253" s="65"/>
      <c r="J253" s="65"/>
      <c r="K253" s="65"/>
      <c r="L253" s="65"/>
      <c r="M253" s="66"/>
      <c r="N253" s="65"/>
      <c r="O253" s="65"/>
      <c r="P253" s="65"/>
      <c r="Q253" s="65"/>
      <c r="R253" s="65"/>
      <c r="S253" s="65"/>
      <c r="T253" s="65"/>
      <c r="U253" s="65"/>
      <c r="V253" s="65"/>
      <c r="W253" s="65"/>
      <c r="X253" s="65"/>
      <c r="Y253" s="66"/>
      <c r="Z253" s="65"/>
      <c r="AA253" s="65"/>
      <c r="AB253" s="65"/>
      <c r="AC253" s="65"/>
    </row>
    <row r="254" spans="1:29">
      <c r="A254" s="65"/>
      <c r="B254" s="65"/>
      <c r="C254" s="65"/>
      <c r="D254" s="65"/>
      <c r="E254" s="65"/>
      <c r="F254" s="65"/>
      <c r="G254" s="65"/>
      <c r="H254" s="65"/>
      <c r="I254" s="65"/>
      <c r="J254" s="65"/>
      <c r="K254" s="65"/>
      <c r="L254" s="65"/>
      <c r="M254" s="66"/>
      <c r="N254" s="65"/>
      <c r="O254" s="65"/>
      <c r="P254" s="65"/>
      <c r="Q254" s="65"/>
      <c r="R254" s="65"/>
      <c r="S254" s="65"/>
      <c r="T254" s="65"/>
      <c r="U254" s="65"/>
      <c r="V254" s="65"/>
      <c r="W254" s="65"/>
      <c r="X254" s="65"/>
      <c r="Y254" s="66"/>
      <c r="Z254" s="65"/>
      <c r="AA254" s="65"/>
      <c r="AB254" s="65"/>
      <c r="AC254" s="65"/>
    </row>
    <row r="255" spans="1:29">
      <c r="A255" s="65"/>
      <c r="B255" s="65"/>
      <c r="C255" s="65"/>
      <c r="D255" s="65"/>
      <c r="E255" s="65"/>
      <c r="F255" s="65"/>
      <c r="G255" s="65"/>
      <c r="H255" s="65"/>
      <c r="I255" s="65"/>
      <c r="J255" s="65"/>
      <c r="K255" s="65"/>
      <c r="L255" s="65"/>
      <c r="M255" s="66"/>
      <c r="N255" s="65"/>
      <c r="O255" s="65"/>
      <c r="P255" s="65"/>
      <c r="Q255" s="65"/>
      <c r="R255" s="65"/>
      <c r="S255" s="65"/>
      <c r="T255" s="65"/>
      <c r="U255" s="65"/>
      <c r="V255" s="65"/>
      <c r="W255" s="65"/>
      <c r="X255" s="65"/>
      <c r="Y255" s="66"/>
      <c r="Z255" s="65"/>
      <c r="AA255" s="65"/>
      <c r="AB255" s="65"/>
      <c r="AC255" s="65"/>
    </row>
    <row r="256" spans="1:29">
      <c r="A256" s="65"/>
      <c r="B256" s="65"/>
      <c r="C256" s="65"/>
      <c r="D256" s="65"/>
      <c r="E256" s="65"/>
      <c r="F256" s="65"/>
      <c r="G256" s="65"/>
      <c r="H256" s="65"/>
      <c r="I256" s="65"/>
      <c r="J256" s="65"/>
      <c r="K256" s="65"/>
      <c r="L256" s="65"/>
      <c r="M256" s="66"/>
      <c r="N256" s="65"/>
      <c r="O256" s="65"/>
      <c r="P256" s="65"/>
      <c r="Q256" s="65"/>
      <c r="R256" s="65"/>
      <c r="S256" s="65"/>
      <c r="T256" s="65"/>
      <c r="U256" s="65"/>
      <c r="V256" s="65"/>
      <c r="W256" s="65"/>
      <c r="X256" s="65"/>
      <c r="Y256" s="66"/>
      <c r="Z256" s="65"/>
      <c r="AA256" s="65"/>
      <c r="AB256" s="65"/>
      <c r="AC256" s="65"/>
    </row>
    <row r="257" spans="1:29">
      <c r="A257" s="65"/>
      <c r="B257" s="65"/>
      <c r="C257" s="65"/>
      <c r="D257" s="65"/>
      <c r="E257" s="65"/>
      <c r="F257" s="65"/>
      <c r="G257" s="65"/>
      <c r="H257" s="65"/>
      <c r="I257" s="65"/>
      <c r="J257" s="65"/>
      <c r="K257" s="65"/>
      <c r="L257" s="65"/>
      <c r="M257" s="66"/>
      <c r="N257" s="65"/>
      <c r="O257" s="65"/>
      <c r="P257" s="65"/>
      <c r="Q257" s="65"/>
      <c r="R257" s="65"/>
      <c r="S257" s="65"/>
      <c r="T257" s="65"/>
      <c r="U257" s="65"/>
      <c r="V257" s="65"/>
      <c r="W257" s="65"/>
      <c r="X257" s="65"/>
      <c r="Y257" s="66"/>
      <c r="Z257" s="65"/>
      <c r="AA257" s="65"/>
      <c r="AB257" s="65"/>
      <c r="AC257" s="65"/>
    </row>
    <row r="258" spans="1:29">
      <c r="A258" s="65"/>
      <c r="B258" s="65"/>
      <c r="C258" s="65"/>
      <c r="D258" s="65"/>
      <c r="E258" s="65"/>
      <c r="F258" s="65"/>
      <c r="G258" s="65"/>
      <c r="H258" s="65"/>
      <c r="I258" s="65"/>
      <c r="J258" s="65"/>
      <c r="K258" s="65"/>
      <c r="L258" s="65"/>
      <c r="M258" s="66"/>
      <c r="N258" s="65"/>
      <c r="O258" s="65"/>
      <c r="P258" s="65"/>
      <c r="Q258" s="65"/>
      <c r="R258" s="65"/>
      <c r="S258" s="65"/>
      <c r="T258" s="65"/>
      <c r="U258" s="65"/>
      <c r="V258" s="65"/>
      <c r="W258" s="65"/>
      <c r="X258" s="65"/>
      <c r="Y258" s="66"/>
      <c r="Z258" s="65"/>
      <c r="AA258" s="65"/>
      <c r="AB258" s="65"/>
      <c r="AC258" s="65"/>
    </row>
    <row r="259" spans="1:29">
      <c r="A259" s="65"/>
      <c r="B259" s="65"/>
      <c r="C259" s="65"/>
      <c r="D259" s="65"/>
      <c r="E259" s="65"/>
      <c r="F259" s="65"/>
      <c r="G259" s="65"/>
      <c r="H259" s="65"/>
      <c r="I259" s="65"/>
      <c r="J259" s="65"/>
      <c r="K259" s="65"/>
      <c r="L259" s="65"/>
      <c r="M259" s="66"/>
      <c r="N259" s="65"/>
      <c r="O259" s="65"/>
      <c r="P259" s="65"/>
      <c r="Q259" s="65"/>
      <c r="R259" s="65"/>
      <c r="S259" s="65"/>
      <c r="T259" s="65"/>
      <c r="U259" s="65"/>
      <c r="V259" s="65"/>
      <c r="W259" s="65"/>
      <c r="X259" s="65"/>
      <c r="Y259" s="66"/>
      <c r="Z259" s="65"/>
      <c r="AA259" s="65"/>
      <c r="AB259" s="65"/>
      <c r="AC259" s="65"/>
    </row>
    <row r="260" spans="1:29">
      <c r="A260" s="65"/>
      <c r="B260" s="65"/>
      <c r="C260" s="65"/>
      <c r="D260" s="65"/>
      <c r="E260" s="65"/>
      <c r="F260" s="65"/>
      <c r="G260" s="65"/>
      <c r="H260" s="65"/>
      <c r="I260" s="65"/>
      <c r="J260" s="65"/>
      <c r="K260" s="65"/>
      <c r="L260" s="65"/>
      <c r="M260" s="66"/>
      <c r="N260" s="65"/>
      <c r="O260" s="65"/>
      <c r="P260" s="65"/>
      <c r="Q260" s="65"/>
      <c r="R260" s="65"/>
      <c r="S260" s="65"/>
      <c r="T260" s="65"/>
      <c r="U260" s="65"/>
      <c r="V260" s="65"/>
      <c r="W260" s="65"/>
      <c r="X260" s="65"/>
      <c r="Y260" s="66"/>
      <c r="Z260" s="65"/>
      <c r="AA260" s="65"/>
      <c r="AB260" s="65"/>
      <c r="AC260" s="65"/>
    </row>
    <row r="261" spans="1:29">
      <c r="A261" s="65"/>
      <c r="B261" s="65"/>
      <c r="C261" s="65"/>
      <c r="D261" s="65"/>
      <c r="E261" s="65"/>
      <c r="F261" s="65"/>
      <c r="G261" s="65"/>
      <c r="H261" s="65"/>
      <c r="I261" s="65"/>
      <c r="J261" s="65"/>
      <c r="K261" s="65"/>
      <c r="L261" s="65"/>
      <c r="M261" s="66"/>
      <c r="N261" s="65"/>
      <c r="O261" s="65"/>
      <c r="P261" s="65"/>
      <c r="Q261" s="65"/>
      <c r="R261" s="65"/>
      <c r="S261" s="65"/>
      <c r="T261" s="65"/>
      <c r="U261" s="65"/>
      <c r="V261" s="65"/>
      <c r="W261" s="65"/>
      <c r="X261" s="65"/>
      <c r="Y261" s="66"/>
      <c r="Z261" s="65"/>
      <c r="AA261" s="65"/>
      <c r="AB261" s="65"/>
      <c r="AC261" s="65"/>
    </row>
    <row r="262" spans="1:29">
      <c r="A262" s="65"/>
      <c r="B262" s="65"/>
      <c r="C262" s="65"/>
      <c r="D262" s="65"/>
      <c r="E262" s="65"/>
      <c r="F262" s="65"/>
      <c r="G262" s="65"/>
      <c r="H262" s="65"/>
      <c r="I262" s="65"/>
      <c r="J262" s="65"/>
      <c r="K262" s="65"/>
      <c r="L262" s="65"/>
      <c r="M262" s="66"/>
      <c r="N262" s="65"/>
      <c r="O262" s="65"/>
      <c r="P262" s="65"/>
      <c r="Q262" s="65"/>
      <c r="R262" s="65"/>
      <c r="S262" s="65"/>
      <c r="T262" s="65"/>
      <c r="U262" s="65"/>
      <c r="V262" s="65"/>
      <c r="W262" s="65"/>
      <c r="X262" s="65"/>
      <c r="Y262" s="66"/>
      <c r="Z262" s="65"/>
      <c r="AA262" s="65"/>
      <c r="AB262" s="65"/>
      <c r="AC262" s="65"/>
    </row>
    <row r="263" spans="1:29">
      <c r="A263" s="65"/>
      <c r="B263" s="65"/>
      <c r="C263" s="65"/>
      <c r="D263" s="65"/>
      <c r="E263" s="65"/>
      <c r="F263" s="65"/>
      <c r="G263" s="65"/>
      <c r="H263" s="65"/>
      <c r="I263" s="65"/>
      <c r="J263" s="65"/>
      <c r="K263" s="65"/>
      <c r="L263" s="65"/>
      <c r="M263" s="66"/>
      <c r="N263" s="65"/>
      <c r="O263" s="65"/>
      <c r="P263" s="65"/>
      <c r="Q263" s="65"/>
      <c r="R263" s="65"/>
      <c r="S263" s="65"/>
      <c r="T263" s="65"/>
      <c r="U263" s="65"/>
      <c r="V263" s="65"/>
      <c r="W263" s="65"/>
      <c r="X263" s="65"/>
      <c r="Y263" s="66"/>
      <c r="Z263" s="65"/>
      <c r="AA263" s="65"/>
      <c r="AB263" s="65"/>
      <c r="AC263" s="65"/>
    </row>
    <row r="264" spans="1:29">
      <c r="A264" s="65"/>
      <c r="B264" s="65"/>
      <c r="C264" s="65"/>
      <c r="D264" s="65"/>
      <c r="E264" s="65"/>
      <c r="F264" s="65"/>
      <c r="G264" s="65"/>
      <c r="H264" s="65"/>
      <c r="I264" s="65"/>
      <c r="J264" s="65"/>
      <c r="K264" s="65"/>
      <c r="L264" s="65"/>
      <c r="M264" s="66"/>
      <c r="N264" s="65"/>
      <c r="O264" s="65"/>
      <c r="P264" s="65"/>
      <c r="Q264" s="65"/>
      <c r="R264" s="65"/>
      <c r="S264" s="65"/>
      <c r="T264" s="65"/>
      <c r="U264" s="65"/>
      <c r="V264" s="65"/>
      <c r="W264" s="65"/>
      <c r="X264" s="65"/>
      <c r="Y264" s="66"/>
      <c r="Z264" s="65"/>
      <c r="AA264" s="65"/>
      <c r="AB264" s="65"/>
      <c r="AC264" s="65"/>
    </row>
    <row r="265" spans="1:29">
      <c r="A265" s="65"/>
      <c r="B265" s="65"/>
      <c r="C265" s="65"/>
      <c r="D265" s="65"/>
      <c r="E265" s="65"/>
      <c r="F265" s="65"/>
      <c r="G265" s="65"/>
      <c r="H265" s="65"/>
      <c r="I265" s="65"/>
      <c r="J265" s="65"/>
      <c r="K265" s="65"/>
      <c r="L265" s="65"/>
      <c r="M265" s="66"/>
      <c r="N265" s="65"/>
      <c r="O265" s="65"/>
      <c r="P265" s="65"/>
      <c r="Q265" s="65"/>
      <c r="R265" s="65"/>
      <c r="S265" s="65"/>
      <c r="T265" s="65"/>
      <c r="U265" s="65"/>
      <c r="V265" s="65"/>
      <c r="W265" s="65"/>
      <c r="X265" s="65"/>
      <c r="Y265" s="66"/>
      <c r="Z265" s="65"/>
      <c r="AA265" s="65"/>
      <c r="AB265" s="65"/>
      <c r="AC265" s="65"/>
    </row>
    <row r="266" spans="1:29">
      <c r="A266" s="65"/>
      <c r="B266" s="65"/>
      <c r="C266" s="65"/>
      <c r="D266" s="65"/>
      <c r="E266" s="65"/>
      <c r="F266" s="65"/>
      <c r="G266" s="65"/>
      <c r="H266" s="65"/>
      <c r="I266" s="65"/>
      <c r="J266" s="65"/>
      <c r="K266" s="65"/>
      <c r="L266" s="65"/>
      <c r="M266" s="66"/>
      <c r="N266" s="65"/>
      <c r="O266" s="65"/>
      <c r="P266" s="65"/>
      <c r="Q266" s="65"/>
      <c r="R266" s="65"/>
      <c r="S266" s="65"/>
      <c r="T266" s="65"/>
      <c r="U266" s="65"/>
      <c r="V266" s="65"/>
      <c r="W266" s="65"/>
      <c r="X266" s="65"/>
      <c r="Y266" s="66"/>
      <c r="Z266" s="65"/>
      <c r="AA266" s="65"/>
      <c r="AB266" s="65"/>
      <c r="AC266" s="65"/>
    </row>
    <row r="267" spans="1:29">
      <c r="A267" s="65"/>
      <c r="B267" s="65"/>
      <c r="C267" s="65"/>
      <c r="D267" s="65"/>
      <c r="E267" s="65"/>
      <c r="F267" s="65"/>
      <c r="G267" s="65"/>
      <c r="H267" s="65"/>
      <c r="I267" s="65"/>
      <c r="J267" s="65"/>
      <c r="K267" s="65"/>
      <c r="L267" s="65"/>
      <c r="M267" s="66"/>
      <c r="N267" s="65"/>
      <c r="O267" s="65"/>
      <c r="P267" s="65"/>
      <c r="Q267" s="65"/>
      <c r="R267" s="65"/>
      <c r="S267" s="65"/>
      <c r="T267" s="65"/>
      <c r="U267" s="65"/>
      <c r="V267" s="65"/>
      <c r="W267" s="65"/>
      <c r="X267" s="65"/>
      <c r="Y267" s="66"/>
      <c r="Z267" s="65"/>
      <c r="AA267" s="65"/>
      <c r="AB267" s="65"/>
      <c r="AC267" s="65"/>
    </row>
    <row r="268" spans="1:29">
      <c r="A268" s="65"/>
      <c r="B268" s="65"/>
      <c r="C268" s="65"/>
      <c r="D268" s="65"/>
      <c r="E268" s="65"/>
      <c r="F268" s="65"/>
      <c r="G268" s="65"/>
      <c r="H268" s="65"/>
      <c r="I268" s="65"/>
      <c r="J268" s="65"/>
      <c r="K268" s="65"/>
      <c r="L268" s="65"/>
      <c r="M268" s="66"/>
      <c r="N268" s="65"/>
      <c r="O268" s="65"/>
      <c r="P268" s="65"/>
      <c r="Q268" s="65"/>
      <c r="R268" s="65"/>
      <c r="S268" s="65"/>
      <c r="T268" s="65"/>
      <c r="U268" s="65"/>
      <c r="V268" s="65"/>
      <c r="W268" s="65"/>
      <c r="X268" s="65"/>
      <c r="Y268" s="66"/>
      <c r="Z268" s="65"/>
      <c r="AA268" s="65"/>
      <c r="AB268" s="65"/>
      <c r="AC268" s="65"/>
    </row>
    <row r="269" spans="1:29">
      <c r="A269" s="65"/>
      <c r="B269" s="65"/>
      <c r="C269" s="65"/>
      <c r="D269" s="65"/>
      <c r="E269" s="65"/>
      <c r="F269" s="65"/>
      <c r="G269" s="65"/>
      <c r="H269" s="65"/>
      <c r="I269" s="65"/>
      <c r="J269" s="65"/>
      <c r="K269" s="65"/>
      <c r="L269" s="65"/>
      <c r="M269" s="66"/>
      <c r="N269" s="65"/>
      <c r="O269" s="65"/>
      <c r="P269" s="65"/>
      <c r="Q269" s="65"/>
      <c r="R269" s="65"/>
      <c r="S269" s="65"/>
      <c r="T269" s="65"/>
      <c r="U269" s="65"/>
      <c r="V269" s="65"/>
      <c r="W269" s="65"/>
      <c r="X269" s="65"/>
      <c r="Y269" s="66"/>
      <c r="Z269" s="65"/>
      <c r="AA269" s="65"/>
      <c r="AB269" s="65"/>
      <c r="AC269" s="65"/>
    </row>
    <row r="270" spans="1:29">
      <c r="A270" s="65"/>
      <c r="B270" s="65"/>
      <c r="C270" s="65"/>
      <c r="D270" s="65"/>
      <c r="E270" s="65"/>
      <c r="F270" s="65"/>
      <c r="G270" s="65"/>
      <c r="H270" s="65"/>
      <c r="I270" s="65"/>
      <c r="J270" s="65"/>
      <c r="K270" s="65"/>
      <c r="L270" s="65"/>
      <c r="M270" s="66"/>
      <c r="N270" s="65"/>
      <c r="O270" s="65"/>
      <c r="P270" s="65"/>
      <c r="Q270" s="65"/>
      <c r="R270" s="65"/>
      <c r="S270" s="65"/>
      <c r="T270" s="65"/>
      <c r="U270" s="65"/>
      <c r="V270" s="65"/>
      <c r="W270" s="65"/>
      <c r="X270" s="65"/>
      <c r="Y270" s="66"/>
      <c r="Z270" s="65"/>
      <c r="AA270" s="65"/>
      <c r="AB270" s="65"/>
      <c r="AC270" s="65"/>
    </row>
    <row r="271" spans="1:29">
      <c r="A271" s="65"/>
      <c r="B271" s="65"/>
      <c r="C271" s="65"/>
      <c r="D271" s="65"/>
      <c r="E271" s="65"/>
      <c r="F271" s="65"/>
      <c r="G271" s="65"/>
      <c r="H271" s="65"/>
      <c r="I271" s="65"/>
      <c r="J271" s="65"/>
      <c r="K271" s="65"/>
      <c r="L271" s="65"/>
      <c r="M271" s="66"/>
      <c r="N271" s="65"/>
      <c r="O271" s="65"/>
      <c r="P271" s="65"/>
      <c r="Q271" s="65"/>
      <c r="R271" s="65"/>
      <c r="S271" s="65"/>
      <c r="T271" s="65"/>
      <c r="U271" s="65"/>
      <c r="V271" s="65"/>
      <c r="W271" s="65"/>
      <c r="X271" s="65"/>
      <c r="Y271" s="66"/>
      <c r="Z271" s="65"/>
      <c r="AA271" s="65"/>
      <c r="AB271" s="65"/>
      <c r="AC271" s="65"/>
    </row>
    <row r="272" spans="1:29">
      <c r="A272" s="65"/>
      <c r="B272" s="65"/>
      <c r="C272" s="65"/>
      <c r="D272" s="65"/>
      <c r="E272" s="65"/>
      <c r="F272" s="65"/>
      <c r="G272" s="65"/>
      <c r="H272" s="65"/>
      <c r="I272" s="65"/>
      <c r="J272" s="65"/>
      <c r="K272" s="65"/>
      <c r="L272" s="65"/>
      <c r="M272" s="66"/>
      <c r="N272" s="65"/>
      <c r="O272" s="65"/>
      <c r="P272" s="65"/>
      <c r="Q272" s="65"/>
      <c r="R272" s="65"/>
      <c r="S272" s="65"/>
      <c r="T272" s="65"/>
      <c r="U272" s="65"/>
      <c r="V272" s="65"/>
      <c r="W272" s="65"/>
      <c r="X272" s="65"/>
      <c r="Y272" s="66"/>
      <c r="Z272" s="65"/>
      <c r="AA272" s="65"/>
      <c r="AB272" s="65"/>
      <c r="AC272" s="65"/>
    </row>
    <row r="273" spans="1:29">
      <c r="A273" s="65"/>
      <c r="B273" s="65"/>
      <c r="C273" s="65"/>
      <c r="D273" s="65"/>
      <c r="E273" s="65"/>
      <c r="F273" s="65"/>
      <c r="G273" s="65"/>
      <c r="H273" s="65"/>
      <c r="I273" s="65"/>
      <c r="J273" s="65"/>
      <c r="K273" s="65"/>
      <c r="L273" s="65"/>
      <c r="M273" s="66"/>
      <c r="N273" s="65"/>
      <c r="O273" s="65"/>
      <c r="P273" s="65"/>
      <c r="Q273" s="65"/>
      <c r="R273" s="65"/>
      <c r="S273" s="65"/>
      <c r="T273" s="65"/>
      <c r="U273" s="65"/>
      <c r="V273" s="65"/>
      <c r="W273" s="65"/>
      <c r="X273" s="65"/>
      <c r="Y273" s="66"/>
      <c r="Z273" s="65"/>
      <c r="AA273" s="65"/>
      <c r="AB273" s="65"/>
      <c r="AC273" s="65"/>
    </row>
    <row r="274" spans="1:29">
      <c r="A274" s="65"/>
      <c r="B274" s="65"/>
      <c r="C274" s="65"/>
      <c r="D274" s="65"/>
      <c r="E274" s="65"/>
      <c r="F274" s="65"/>
      <c r="G274" s="65"/>
      <c r="H274" s="65"/>
      <c r="I274" s="65"/>
      <c r="J274" s="65"/>
      <c r="K274" s="65"/>
      <c r="L274" s="65"/>
      <c r="M274" s="66"/>
      <c r="N274" s="65"/>
      <c r="O274" s="65"/>
      <c r="P274" s="65"/>
      <c r="Q274" s="65"/>
      <c r="R274" s="65"/>
      <c r="S274" s="65"/>
      <c r="T274" s="65"/>
      <c r="U274" s="65"/>
      <c r="V274" s="65"/>
      <c r="W274" s="65"/>
      <c r="X274" s="65"/>
      <c r="Y274" s="66"/>
      <c r="Z274" s="65"/>
      <c r="AA274" s="65"/>
      <c r="AB274" s="65"/>
      <c r="AC274" s="65"/>
    </row>
    <row r="275" spans="1:29">
      <c r="A275" s="65"/>
      <c r="B275" s="65"/>
      <c r="C275" s="65"/>
      <c r="D275" s="65"/>
      <c r="E275" s="65"/>
      <c r="F275" s="65"/>
      <c r="G275" s="65"/>
      <c r="H275" s="65"/>
      <c r="I275" s="65"/>
      <c r="J275" s="65"/>
      <c r="K275" s="65"/>
      <c r="L275" s="65"/>
      <c r="M275" s="66"/>
      <c r="N275" s="65"/>
      <c r="O275" s="65"/>
      <c r="P275" s="65"/>
      <c r="Q275" s="65"/>
      <c r="R275" s="65"/>
      <c r="S275" s="65"/>
      <c r="T275" s="65"/>
      <c r="U275" s="65"/>
      <c r="V275" s="65"/>
      <c r="W275" s="65"/>
      <c r="X275" s="65"/>
      <c r="Y275" s="66"/>
      <c r="Z275" s="65"/>
      <c r="AA275" s="65"/>
      <c r="AB275" s="65"/>
      <c r="AC275" s="65"/>
    </row>
    <row r="276" spans="1:29">
      <c r="A276" s="65"/>
      <c r="B276" s="65"/>
      <c r="C276" s="65"/>
      <c r="D276" s="65"/>
      <c r="E276" s="65"/>
      <c r="F276" s="65"/>
      <c r="G276" s="65"/>
      <c r="H276" s="65"/>
      <c r="I276" s="65"/>
      <c r="J276" s="65"/>
      <c r="K276" s="65"/>
      <c r="L276" s="65"/>
      <c r="M276" s="66"/>
      <c r="N276" s="65"/>
      <c r="O276" s="65"/>
      <c r="P276" s="65"/>
      <c r="Q276" s="65"/>
      <c r="R276" s="65"/>
      <c r="S276" s="65"/>
      <c r="T276" s="65"/>
      <c r="U276" s="65"/>
      <c r="V276" s="65"/>
      <c r="W276" s="65"/>
      <c r="X276" s="65"/>
      <c r="Y276" s="66"/>
      <c r="Z276" s="65"/>
      <c r="AA276" s="65"/>
      <c r="AB276" s="65"/>
      <c r="AC276" s="65"/>
    </row>
    <row r="277" spans="1:29">
      <c r="A277" s="65"/>
      <c r="B277" s="65"/>
      <c r="C277" s="65"/>
      <c r="D277" s="65"/>
      <c r="E277" s="65"/>
      <c r="F277" s="65"/>
      <c r="G277" s="65"/>
      <c r="H277" s="65"/>
      <c r="I277" s="65"/>
      <c r="J277" s="65"/>
      <c r="K277" s="65"/>
      <c r="L277" s="65"/>
      <c r="M277" s="66"/>
      <c r="N277" s="65"/>
      <c r="O277" s="65"/>
      <c r="P277" s="65"/>
      <c r="Q277" s="65"/>
      <c r="R277" s="65"/>
      <c r="S277" s="65"/>
      <c r="T277" s="65"/>
      <c r="U277" s="65"/>
      <c r="V277" s="65"/>
      <c r="W277" s="65"/>
      <c r="X277" s="65"/>
      <c r="Y277" s="66"/>
      <c r="Z277" s="65"/>
      <c r="AA277" s="65"/>
      <c r="AB277" s="65"/>
      <c r="AC277" s="65"/>
    </row>
    <row r="278" spans="1:29">
      <c r="A278" s="65"/>
      <c r="B278" s="65"/>
      <c r="C278" s="65"/>
      <c r="D278" s="65"/>
      <c r="E278" s="65"/>
      <c r="F278" s="65"/>
      <c r="G278" s="65"/>
      <c r="H278" s="65"/>
      <c r="I278" s="65"/>
      <c r="J278" s="65"/>
      <c r="K278" s="65"/>
      <c r="L278" s="65"/>
      <c r="M278" s="66"/>
      <c r="N278" s="65"/>
      <c r="O278" s="65"/>
      <c r="P278" s="65"/>
      <c r="Q278" s="65"/>
      <c r="R278" s="65"/>
      <c r="S278" s="65"/>
      <c r="T278" s="65"/>
      <c r="U278" s="65"/>
      <c r="V278" s="65"/>
      <c r="W278" s="65"/>
      <c r="X278" s="65"/>
      <c r="Y278" s="66"/>
      <c r="Z278" s="65"/>
      <c r="AA278" s="65"/>
      <c r="AB278" s="65"/>
      <c r="AC278" s="65"/>
    </row>
    <row r="279" spans="1:29">
      <c r="A279" s="65"/>
      <c r="B279" s="65"/>
      <c r="C279" s="65"/>
      <c r="D279" s="65"/>
      <c r="E279" s="65"/>
      <c r="F279" s="65"/>
      <c r="G279" s="65"/>
      <c r="H279" s="65"/>
      <c r="I279" s="65"/>
      <c r="J279" s="65"/>
      <c r="K279" s="65"/>
      <c r="L279" s="65"/>
      <c r="M279" s="66"/>
      <c r="N279" s="65"/>
      <c r="O279" s="65"/>
      <c r="P279" s="65"/>
      <c r="Q279" s="65"/>
      <c r="R279" s="65"/>
      <c r="S279" s="65"/>
      <c r="T279" s="65"/>
      <c r="U279" s="65"/>
      <c r="V279" s="65"/>
      <c r="W279" s="65"/>
      <c r="X279" s="65"/>
      <c r="Y279" s="66"/>
      <c r="Z279" s="65"/>
      <c r="AA279" s="65"/>
      <c r="AB279" s="65"/>
      <c r="AC279" s="65"/>
    </row>
    <row r="280" spans="1:29">
      <c r="A280" s="65"/>
      <c r="B280" s="65"/>
      <c r="C280" s="65"/>
      <c r="D280" s="65"/>
      <c r="E280" s="65"/>
      <c r="F280" s="65"/>
      <c r="G280" s="65"/>
      <c r="H280" s="65"/>
      <c r="I280" s="65"/>
      <c r="J280" s="65"/>
      <c r="K280" s="65"/>
      <c r="L280" s="65"/>
      <c r="M280" s="66"/>
      <c r="N280" s="65"/>
      <c r="O280" s="65"/>
      <c r="P280" s="65"/>
      <c r="Q280" s="65"/>
      <c r="R280" s="65"/>
      <c r="S280" s="65"/>
      <c r="T280" s="65"/>
      <c r="U280" s="65"/>
      <c r="V280" s="65"/>
      <c r="W280" s="65"/>
      <c r="X280" s="65"/>
      <c r="Y280" s="66"/>
      <c r="Z280" s="65"/>
      <c r="AA280" s="65"/>
      <c r="AB280" s="65"/>
      <c r="AC280" s="65"/>
    </row>
    <row r="281" spans="1:29">
      <c r="A281" s="65"/>
      <c r="B281" s="65"/>
      <c r="C281" s="65"/>
      <c r="D281" s="65"/>
      <c r="E281" s="65"/>
      <c r="F281" s="65"/>
      <c r="G281" s="65"/>
      <c r="H281" s="65"/>
      <c r="I281" s="65"/>
      <c r="J281" s="65"/>
      <c r="K281" s="65"/>
      <c r="L281" s="65"/>
      <c r="M281" s="66"/>
      <c r="N281" s="65"/>
      <c r="O281" s="65"/>
      <c r="P281" s="65"/>
      <c r="Q281" s="65"/>
      <c r="R281" s="65"/>
      <c r="S281" s="65"/>
      <c r="T281" s="65"/>
      <c r="U281" s="65"/>
      <c r="V281" s="65"/>
      <c r="W281" s="65"/>
      <c r="X281" s="65"/>
      <c r="Y281" s="66"/>
      <c r="Z281" s="65"/>
      <c r="AA281" s="65"/>
      <c r="AB281" s="65"/>
      <c r="AC281" s="65"/>
    </row>
    <row r="282" spans="1:29">
      <c r="A282" s="65"/>
      <c r="B282" s="65"/>
      <c r="C282" s="65"/>
      <c r="D282" s="65"/>
      <c r="E282" s="65"/>
      <c r="F282" s="65"/>
      <c r="G282" s="65"/>
      <c r="H282" s="65"/>
      <c r="I282" s="65"/>
      <c r="J282" s="65"/>
      <c r="K282" s="65"/>
      <c r="L282" s="65"/>
      <c r="M282" s="66"/>
      <c r="N282" s="65"/>
      <c r="O282" s="65"/>
      <c r="P282" s="65"/>
      <c r="Q282" s="65"/>
      <c r="R282" s="65"/>
      <c r="S282" s="65"/>
      <c r="T282" s="65"/>
      <c r="U282" s="65"/>
      <c r="V282" s="65"/>
      <c r="W282" s="65"/>
      <c r="X282" s="65"/>
      <c r="Y282" s="66"/>
      <c r="Z282" s="65"/>
      <c r="AA282" s="65"/>
      <c r="AB282" s="65"/>
      <c r="AC282" s="65"/>
    </row>
    <row r="283" spans="1:29">
      <c r="A283" s="65"/>
      <c r="B283" s="65"/>
      <c r="C283" s="65"/>
      <c r="D283" s="65"/>
      <c r="E283" s="65"/>
      <c r="F283" s="65"/>
      <c r="G283" s="65"/>
      <c r="H283" s="65"/>
      <c r="I283" s="65"/>
      <c r="J283" s="65"/>
      <c r="K283" s="65"/>
      <c r="L283" s="65"/>
      <c r="M283" s="66"/>
      <c r="N283" s="65"/>
      <c r="O283" s="65"/>
      <c r="P283" s="65"/>
      <c r="Q283" s="65"/>
      <c r="R283" s="65"/>
      <c r="S283" s="65"/>
      <c r="T283" s="65"/>
      <c r="U283" s="65"/>
      <c r="V283" s="65"/>
      <c r="W283" s="65"/>
      <c r="X283" s="65"/>
      <c r="Y283" s="66"/>
      <c r="Z283" s="65"/>
      <c r="AA283" s="65"/>
      <c r="AB283" s="65"/>
      <c r="AC283" s="65"/>
    </row>
    <row r="284" spans="1:29">
      <c r="A284" s="65"/>
      <c r="B284" s="65"/>
      <c r="C284" s="65"/>
      <c r="D284" s="65"/>
      <c r="E284" s="65"/>
      <c r="F284" s="65"/>
      <c r="G284" s="65"/>
      <c r="H284" s="65"/>
      <c r="I284" s="65"/>
      <c r="J284" s="65"/>
      <c r="K284" s="65"/>
      <c r="L284" s="65"/>
      <c r="M284" s="66"/>
      <c r="N284" s="65"/>
      <c r="O284" s="65"/>
      <c r="P284" s="65"/>
      <c r="Q284" s="65"/>
      <c r="R284" s="65"/>
      <c r="S284" s="65"/>
      <c r="T284" s="65"/>
      <c r="U284" s="65"/>
      <c r="V284" s="65"/>
      <c r="W284" s="65"/>
      <c r="X284" s="65"/>
      <c r="Y284" s="66"/>
      <c r="Z284" s="65"/>
      <c r="AA284" s="65"/>
      <c r="AB284" s="65"/>
      <c r="AC284" s="65"/>
    </row>
    <row r="285" spans="1:29">
      <c r="A285" s="65"/>
      <c r="B285" s="65"/>
      <c r="C285" s="65"/>
      <c r="D285" s="65"/>
      <c r="E285" s="65"/>
      <c r="F285" s="65"/>
      <c r="G285" s="65"/>
      <c r="H285" s="65"/>
      <c r="I285" s="65"/>
      <c r="J285" s="65"/>
      <c r="K285" s="65"/>
      <c r="L285" s="65"/>
      <c r="M285" s="66"/>
      <c r="N285" s="65"/>
      <c r="O285" s="65"/>
      <c r="P285" s="65"/>
      <c r="Q285" s="65"/>
      <c r="R285" s="65"/>
      <c r="S285" s="65"/>
      <c r="T285" s="65"/>
      <c r="U285" s="65"/>
      <c r="V285" s="65"/>
      <c r="W285" s="65"/>
      <c r="X285" s="65"/>
      <c r="Y285" s="66"/>
      <c r="Z285" s="65"/>
      <c r="AA285" s="65"/>
      <c r="AB285" s="65"/>
      <c r="AC285" s="65"/>
    </row>
    <row r="286" spans="1:29">
      <c r="A286" s="65"/>
      <c r="B286" s="65"/>
      <c r="C286" s="65"/>
      <c r="D286" s="65"/>
      <c r="E286" s="65"/>
      <c r="F286" s="65"/>
      <c r="G286" s="65"/>
      <c r="H286" s="65"/>
      <c r="I286" s="65"/>
      <c r="J286" s="65"/>
      <c r="K286" s="65"/>
      <c r="L286" s="65"/>
      <c r="M286" s="66"/>
      <c r="N286" s="65"/>
      <c r="O286" s="65"/>
      <c r="P286" s="65"/>
      <c r="Q286" s="65"/>
      <c r="R286" s="65"/>
      <c r="S286" s="65"/>
      <c r="T286" s="65"/>
      <c r="U286" s="65"/>
      <c r="V286" s="65"/>
      <c r="W286" s="65"/>
      <c r="X286" s="65"/>
      <c r="Y286" s="66"/>
      <c r="Z286" s="65"/>
      <c r="AA286" s="65"/>
      <c r="AB286" s="65"/>
      <c r="AC286" s="65"/>
    </row>
    <row r="287" spans="1:29">
      <c r="A287" s="65"/>
      <c r="B287" s="65"/>
      <c r="C287" s="65"/>
      <c r="D287" s="65"/>
      <c r="E287" s="65"/>
      <c r="F287" s="65"/>
      <c r="G287" s="65"/>
      <c r="H287" s="65"/>
      <c r="I287" s="65"/>
      <c r="J287" s="65"/>
      <c r="K287" s="65"/>
      <c r="L287" s="65"/>
      <c r="M287" s="66"/>
      <c r="N287" s="65"/>
      <c r="O287" s="65"/>
      <c r="P287" s="65"/>
      <c r="Q287" s="65"/>
      <c r="R287" s="65"/>
      <c r="S287" s="65"/>
      <c r="T287" s="65"/>
      <c r="U287" s="65"/>
      <c r="V287" s="65"/>
      <c r="W287" s="65"/>
      <c r="X287" s="65"/>
      <c r="Y287" s="66"/>
      <c r="Z287" s="65"/>
      <c r="AA287" s="65"/>
      <c r="AB287" s="65"/>
      <c r="AC287" s="65"/>
    </row>
    <row r="288" spans="1:29">
      <c r="A288" s="65"/>
      <c r="B288" s="65"/>
      <c r="C288" s="65"/>
      <c r="D288" s="65"/>
      <c r="E288" s="65"/>
      <c r="F288" s="65"/>
      <c r="G288" s="65"/>
      <c r="H288" s="65"/>
      <c r="I288" s="65"/>
      <c r="J288" s="65"/>
      <c r="K288" s="65"/>
      <c r="L288" s="65"/>
      <c r="M288" s="66"/>
      <c r="N288" s="65"/>
      <c r="O288" s="65"/>
      <c r="P288" s="65"/>
      <c r="Q288" s="65"/>
      <c r="R288" s="65"/>
      <c r="S288" s="65"/>
      <c r="T288" s="65"/>
      <c r="U288" s="65"/>
      <c r="V288" s="65"/>
      <c r="W288" s="65"/>
      <c r="X288" s="65"/>
      <c r="Y288" s="66"/>
      <c r="Z288" s="65"/>
      <c r="AA288" s="65"/>
      <c r="AB288" s="65"/>
      <c r="AC288" s="65"/>
    </row>
    <row r="289" spans="1:29">
      <c r="A289" s="65"/>
      <c r="B289" s="65"/>
      <c r="C289" s="65"/>
      <c r="D289" s="65"/>
      <c r="E289" s="65"/>
      <c r="F289" s="65"/>
      <c r="G289" s="65"/>
      <c r="H289" s="65"/>
      <c r="I289" s="65"/>
      <c r="J289" s="65"/>
      <c r="K289" s="65"/>
      <c r="L289" s="65"/>
      <c r="M289" s="66"/>
      <c r="N289" s="65"/>
      <c r="O289" s="65"/>
      <c r="P289" s="65"/>
      <c r="Q289" s="65"/>
      <c r="R289" s="65"/>
      <c r="S289" s="65"/>
      <c r="T289" s="65"/>
      <c r="U289" s="65"/>
      <c r="V289" s="65"/>
      <c r="W289" s="65"/>
      <c r="X289" s="65"/>
      <c r="Y289" s="66"/>
      <c r="Z289" s="65"/>
      <c r="AA289" s="65"/>
      <c r="AB289" s="65"/>
      <c r="AC289" s="65"/>
    </row>
    <row r="290" spans="1:29">
      <c r="A290" s="65"/>
      <c r="B290" s="65"/>
      <c r="C290" s="65"/>
      <c r="D290" s="65"/>
      <c r="E290" s="65"/>
      <c r="F290" s="65"/>
      <c r="G290" s="65"/>
      <c r="H290" s="65"/>
      <c r="I290" s="65"/>
      <c r="J290" s="65"/>
      <c r="K290" s="65"/>
      <c r="L290" s="65"/>
      <c r="M290" s="66"/>
      <c r="N290" s="65"/>
      <c r="O290" s="65"/>
      <c r="P290" s="65"/>
      <c r="Q290" s="65"/>
      <c r="R290" s="65"/>
      <c r="S290" s="65"/>
      <c r="T290" s="65"/>
      <c r="U290" s="65"/>
      <c r="V290" s="65"/>
      <c r="W290" s="65"/>
      <c r="X290" s="65"/>
      <c r="Y290" s="66"/>
      <c r="Z290" s="65"/>
      <c r="AA290" s="65"/>
      <c r="AB290" s="65"/>
      <c r="AC290" s="65"/>
    </row>
    <row r="291" spans="1:29">
      <c r="A291" s="65"/>
      <c r="B291" s="65"/>
      <c r="C291" s="65"/>
      <c r="D291" s="65"/>
      <c r="E291" s="65"/>
      <c r="F291" s="65"/>
      <c r="G291" s="65"/>
      <c r="H291" s="65"/>
      <c r="I291" s="65"/>
      <c r="J291" s="65"/>
      <c r="K291" s="65"/>
      <c r="L291" s="65"/>
      <c r="M291" s="66"/>
      <c r="N291" s="65"/>
      <c r="O291" s="65"/>
      <c r="P291" s="65"/>
      <c r="Q291" s="65"/>
      <c r="R291" s="65"/>
      <c r="S291" s="65"/>
      <c r="T291" s="65"/>
      <c r="U291" s="65"/>
      <c r="V291" s="65"/>
      <c r="W291" s="65"/>
      <c r="X291" s="65"/>
      <c r="Y291" s="66"/>
      <c r="Z291" s="65"/>
      <c r="AA291" s="65"/>
      <c r="AB291" s="65"/>
      <c r="AC291" s="65"/>
    </row>
    <row r="292" spans="1:29">
      <c r="A292" s="65"/>
      <c r="B292" s="65"/>
      <c r="C292" s="65"/>
      <c r="D292" s="65"/>
      <c r="E292" s="65"/>
      <c r="F292" s="65"/>
      <c r="G292" s="65"/>
      <c r="H292" s="65"/>
      <c r="I292" s="65"/>
      <c r="J292" s="65"/>
      <c r="K292" s="65"/>
      <c r="L292" s="65"/>
      <c r="M292" s="66"/>
      <c r="N292" s="65"/>
      <c r="O292" s="65"/>
      <c r="P292" s="65"/>
      <c r="Q292" s="65"/>
      <c r="R292" s="65"/>
      <c r="S292" s="65"/>
      <c r="T292" s="65"/>
      <c r="U292" s="65"/>
      <c r="V292" s="65"/>
      <c r="W292" s="65"/>
      <c r="X292" s="65"/>
      <c r="Y292" s="66"/>
      <c r="Z292" s="65"/>
      <c r="AA292" s="65"/>
      <c r="AB292" s="65"/>
      <c r="AC292" s="65"/>
    </row>
    <row r="293" spans="1:29">
      <c r="A293" s="65"/>
      <c r="B293" s="65"/>
      <c r="C293" s="65"/>
      <c r="D293" s="65"/>
      <c r="E293" s="65"/>
      <c r="F293" s="65"/>
      <c r="G293" s="65"/>
      <c r="H293" s="65"/>
      <c r="I293" s="65"/>
      <c r="J293" s="65"/>
      <c r="K293" s="65"/>
      <c r="L293" s="65"/>
      <c r="M293" s="66"/>
      <c r="N293" s="65"/>
      <c r="O293" s="65"/>
      <c r="P293" s="65"/>
      <c r="Q293" s="65"/>
      <c r="R293" s="65"/>
      <c r="S293" s="65"/>
      <c r="T293" s="65"/>
      <c r="U293" s="65"/>
      <c r="V293" s="65"/>
      <c r="W293" s="65"/>
      <c r="X293" s="65"/>
      <c r="Y293" s="66"/>
      <c r="Z293" s="65"/>
      <c r="AA293" s="65"/>
      <c r="AB293" s="65"/>
      <c r="AC293" s="65"/>
    </row>
    <row r="294" spans="1:29">
      <c r="A294" s="65"/>
      <c r="B294" s="65"/>
      <c r="C294" s="65"/>
      <c r="D294" s="65"/>
      <c r="E294" s="65"/>
      <c r="F294" s="65"/>
      <c r="G294" s="65"/>
      <c r="H294" s="65"/>
      <c r="I294" s="65"/>
      <c r="J294" s="65"/>
      <c r="K294" s="65"/>
      <c r="L294" s="65"/>
      <c r="M294" s="66"/>
      <c r="N294" s="65"/>
      <c r="O294" s="65"/>
      <c r="P294" s="65"/>
      <c r="Q294" s="65"/>
      <c r="R294" s="65"/>
      <c r="S294" s="65"/>
      <c r="T294" s="65"/>
      <c r="U294" s="65"/>
      <c r="V294" s="65"/>
      <c r="W294" s="65"/>
      <c r="X294" s="65"/>
      <c r="Y294" s="66"/>
      <c r="Z294" s="65"/>
      <c r="AA294" s="65"/>
      <c r="AB294" s="65"/>
      <c r="AC294" s="65"/>
    </row>
    <row r="295" spans="1:29">
      <c r="A295" s="65"/>
      <c r="B295" s="65"/>
      <c r="C295" s="65"/>
      <c r="D295" s="65"/>
      <c r="E295" s="65"/>
      <c r="F295" s="65"/>
      <c r="G295" s="65"/>
      <c r="H295" s="65"/>
      <c r="I295" s="65"/>
      <c r="J295" s="65"/>
      <c r="K295" s="65"/>
      <c r="L295" s="65"/>
      <c r="M295" s="66"/>
      <c r="N295" s="65"/>
      <c r="O295" s="65"/>
      <c r="P295" s="65"/>
      <c r="Q295" s="65"/>
      <c r="R295" s="65"/>
      <c r="S295" s="65"/>
      <c r="T295" s="65"/>
      <c r="U295" s="65"/>
      <c r="V295" s="65"/>
      <c r="W295" s="65"/>
      <c r="X295" s="65"/>
      <c r="Y295" s="66"/>
      <c r="Z295" s="65"/>
      <c r="AA295" s="65"/>
      <c r="AB295" s="65"/>
      <c r="AC295" s="65"/>
    </row>
    <row r="296" spans="1:29">
      <c r="A296" s="65"/>
      <c r="B296" s="65"/>
      <c r="C296" s="65"/>
      <c r="D296" s="65"/>
      <c r="E296" s="65"/>
      <c r="F296" s="65"/>
      <c r="G296" s="65"/>
      <c r="H296" s="65"/>
      <c r="I296" s="65"/>
      <c r="J296" s="65"/>
      <c r="K296" s="65"/>
      <c r="L296" s="65"/>
      <c r="M296" s="66"/>
      <c r="N296" s="65"/>
      <c r="O296" s="65"/>
      <c r="P296" s="65"/>
      <c r="Q296" s="65"/>
      <c r="R296" s="65"/>
      <c r="S296" s="65"/>
      <c r="T296" s="65"/>
      <c r="U296" s="65"/>
      <c r="V296" s="65"/>
      <c r="W296" s="65"/>
      <c r="X296" s="65"/>
      <c r="Y296" s="66"/>
      <c r="Z296" s="65"/>
      <c r="AA296" s="65"/>
      <c r="AB296" s="65"/>
      <c r="AC296" s="65"/>
    </row>
    <row r="297" spans="1:29">
      <c r="A297" s="65"/>
      <c r="B297" s="65"/>
      <c r="C297" s="65"/>
      <c r="D297" s="65"/>
      <c r="E297" s="65"/>
      <c r="F297" s="65"/>
      <c r="G297" s="65"/>
      <c r="H297" s="65"/>
      <c r="I297" s="65"/>
      <c r="J297" s="65"/>
      <c r="K297" s="65"/>
      <c r="L297" s="65"/>
      <c r="M297" s="66"/>
      <c r="N297" s="65"/>
      <c r="O297" s="65"/>
      <c r="P297" s="65"/>
      <c r="Q297" s="65"/>
      <c r="R297" s="65"/>
      <c r="S297" s="65"/>
      <c r="T297" s="65"/>
      <c r="U297" s="65"/>
      <c r="V297" s="65"/>
      <c r="W297" s="65"/>
      <c r="X297" s="65"/>
      <c r="Y297" s="66"/>
      <c r="Z297" s="65"/>
      <c r="AA297" s="65"/>
      <c r="AB297" s="65"/>
      <c r="AC297" s="65"/>
    </row>
    <row r="298" spans="1:29">
      <c r="A298" s="65"/>
      <c r="B298" s="65"/>
      <c r="C298" s="65"/>
      <c r="D298" s="65"/>
      <c r="E298" s="65"/>
      <c r="F298" s="65"/>
      <c r="G298" s="65"/>
      <c r="H298" s="65"/>
      <c r="I298" s="65"/>
      <c r="J298" s="65"/>
      <c r="K298" s="65"/>
      <c r="L298" s="65"/>
      <c r="M298" s="66"/>
      <c r="N298" s="65"/>
      <c r="O298" s="65"/>
      <c r="P298" s="65"/>
      <c r="Q298" s="65"/>
      <c r="R298" s="65"/>
      <c r="S298" s="65"/>
      <c r="T298" s="65"/>
      <c r="U298" s="65"/>
      <c r="V298" s="65"/>
      <c r="W298" s="65"/>
      <c r="X298" s="65"/>
      <c r="Y298" s="66"/>
      <c r="Z298" s="65"/>
      <c r="AA298" s="65"/>
      <c r="AB298" s="65"/>
      <c r="AC298" s="65"/>
    </row>
    <row r="299" spans="1:29">
      <c r="A299" s="65"/>
      <c r="B299" s="65"/>
      <c r="C299" s="65"/>
      <c r="D299" s="65"/>
      <c r="E299" s="65"/>
      <c r="F299" s="65"/>
      <c r="G299" s="65"/>
      <c r="H299" s="65"/>
      <c r="I299" s="65"/>
      <c r="J299" s="65"/>
      <c r="K299" s="65"/>
      <c r="L299" s="65"/>
      <c r="M299" s="66"/>
      <c r="N299" s="65"/>
      <c r="O299" s="65"/>
      <c r="P299" s="65"/>
      <c r="Q299" s="65"/>
      <c r="R299" s="65"/>
      <c r="S299" s="65"/>
      <c r="T299" s="65"/>
      <c r="U299" s="65"/>
      <c r="V299" s="65"/>
      <c r="W299" s="65"/>
      <c r="X299" s="65"/>
      <c r="Y299" s="66"/>
      <c r="Z299" s="65"/>
      <c r="AA299" s="65"/>
      <c r="AB299" s="65"/>
      <c r="AC299" s="65"/>
    </row>
    <row r="300" spans="1:29">
      <c r="A300" s="65"/>
      <c r="B300" s="65"/>
      <c r="C300" s="65"/>
      <c r="D300" s="65"/>
      <c r="E300" s="65"/>
      <c r="F300" s="65"/>
      <c r="G300" s="65"/>
      <c r="H300" s="65"/>
      <c r="I300" s="65"/>
      <c r="J300" s="65"/>
      <c r="K300" s="65"/>
      <c r="L300" s="65"/>
      <c r="M300" s="66"/>
      <c r="N300" s="65"/>
      <c r="O300" s="65"/>
      <c r="P300" s="65"/>
      <c r="Q300" s="65"/>
      <c r="R300" s="65"/>
      <c r="S300" s="65"/>
      <c r="T300" s="65"/>
      <c r="U300" s="65"/>
      <c r="V300" s="65"/>
      <c r="W300" s="65"/>
      <c r="X300" s="65"/>
      <c r="Y300" s="66"/>
      <c r="Z300" s="65"/>
      <c r="AA300" s="65"/>
      <c r="AB300" s="65"/>
      <c r="AC300" s="65"/>
    </row>
    <row r="301" spans="1:29">
      <c r="A301" s="65"/>
      <c r="B301" s="65"/>
      <c r="C301" s="65"/>
      <c r="D301" s="65"/>
      <c r="E301" s="65"/>
      <c r="F301" s="65"/>
      <c r="G301" s="65"/>
      <c r="H301" s="65"/>
      <c r="I301" s="65"/>
      <c r="J301" s="65"/>
      <c r="K301" s="65"/>
      <c r="L301" s="65"/>
      <c r="M301" s="66"/>
      <c r="N301" s="65"/>
      <c r="O301" s="65"/>
      <c r="P301" s="65"/>
      <c r="Q301" s="65"/>
      <c r="R301" s="65"/>
      <c r="S301" s="65"/>
      <c r="T301" s="65"/>
      <c r="U301" s="65"/>
      <c r="V301" s="65"/>
      <c r="W301" s="65"/>
      <c r="X301" s="65"/>
      <c r="Y301" s="66"/>
      <c r="Z301" s="65"/>
      <c r="AA301" s="65"/>
      <c r="AB301" s="65"/>
      <c r="AC301" s="65"/>
    </row>
    <row r="302" spans="1:29">
      <c r="A302" s="65"/>
      <c r="B302" s="65"/>
      <c r="C302" s="65"/>
      <c r="D302" s="65"/>
      <c r="E302" s="65"/>
      <c r="F302" s="65"/>
      <c r="G302" s="65"/>
      <c r="H302" s="65"/>
      <c r="I302" s="65"/>
      <c r="J302" s="65"/>
      <c r="K302" s="65"/>
      <c r="L302" s="65"/>
      <c r="M302" s="66"/>
      <c r="N302" s="65"/>
      <c r="O302" s="65"/>
      <c r="P302" s="65"/>
      <c r="Q302" s="65"/>
      <c r="R302" s="65"/>
      <c r="S302" s="65"/>
      <c r="T302" s="65"/>
      <c r="U302" s="65"/>
      <c r="V302" s="65"/>
      <c r="W302" s="65"/>
      <c r="X302" s="65"/>
      <c r="Y302" s="66"/>
      <c r="Z302" s="65"/>
      <c r="AA302" s="65"/>
      <c r="AB302" s="65"/>
      <c r="AC302" s="65"/>
    </row>
    <row r="303" spans="1:29">
      <c r="A303" s="65"/>
      <c r="B303" s="65"/>
      <c r="C303" s="65"/>
      <c r="D303" s="65"/>
      <c r="E303" s="65"/>
      <c r="F303" s="65"/>
      <c r="G303" s="65"/>
      <c r="H303" s="65"/>
      <c r="I303" s="65"/>
      <c r="J303" s="65"/>
      <c r="K303" s="65"/>
      <c r="L303" s="65"/>
      <c r="M303" s="66"/>
      <c r="N303" s="65"/>
      <c r="O303" s="65"/>
      <c r="P303" s="65"/>
      <c r="Q303" s="65"/>
      <c r="R303" s="65"/>
      <c r="S303" s="65"/>
      <c r="T303" s="65"/>
      <c r="U303" s="65"/>
      <c r="V303" s="65"/>
      <c r="W303" s="65"/>
      <c r="X303" s="65"/>
      <c r="Y303" s="66"/>
      <c r="Z303" s="65"/>
      <c r="AA303" s="65"/>
      <c r="AB303" s="65"/>
      <c r="AC303" s="65"/>
    </row>
    <row r="304" spans="1:29">
      <c r="A304" s="65"/>
      <c r="B304" s="65"/>
      <c r="C304" s="65"/>
      <c r="D304" s="65"/>
      <c r="E304" s="65"/>
      <c r="F304" s="65"/>
      <c r="G304" s="65"/>
      <c r="H304" s="65"/>
      <c r="I304" s="65"/>
      <c r="J304" s="65"/>
      <c r="K304" s="65"/>
      <c r="L304" s="65"/>
      <c r="M304" s="66"/>
      <c r="N304" s="65"/>
      <c r="O304" s="65"/>
      <c r="P304" s="65"/>
      <c r="Q304" s="65"/>
      <c r="R304" s="65"/>
      <c r="S304" s="65"/>
      <c r="T304" s="65"/>
      <c r="U304" s="65"/>
      <c r="V304" s="65"/>
      <c r="W304" s="65"/>
      <c r="X304" s="65"/>
      <c r="Y304" s="66"/>
      <c r="Z304" s="65"/>
      <c r="AA304" s="65"/>
      <c r="AB304" s="65"/>
      <c r="AC304" s="65"/>
    </row>
    <row r="305" spans="1:29">
      <c r="A305" s="65"/>
      <c r="B305" s="65"/>
      <c r="C305" s="65"/>
      <c r="D305" s="65"/>
      <c r="E305" s="65"/>
      <c r="F305" s="65"/>
      <c r="G305" s="65"/>
      <c r="H305" s="65"/>
      <c r="I305" s="65"/>
      <c r="J305" s="65"/>
      <c r="K305" s="65"/>
      <c r="L305" s="65"/>
      <c r="M305" s="66"/>
      <c r="N305" s="65"/>
      <c r="O305" s="65"/>
      <c r="P305" s="65"/>
      <c r="Q305" s="65"/>
      <c r="R305" s="65"/>
      <c r="S305" s="65"/>
      <c r="T305" s="65"/>
      <c r="U305" s="65"/>
      <c r="V305" s="65"/>
      <c r="W305" s="65"/>
      <c r="X305" s="65"/>
      <c r="Y305" s="66"/>
      <c r="Z305" s="65"/>
      <c r="AA305" s="65"/>
      <c r="AB305" s="65"/>
      <c r="AC305" s="65"/>
    </row>
    <row r="306" spans="1:29">
      <c r="A306" s="65"/>
      <c r="B306" s="65"/>
      <c r="C306" s="65"/>
      <c r="D306" s="65"/>
      <c r="E306" s="65"/>
      <c r="F306" s="65"/>
      <c r="G306" s="65"/>
      <c r="H306" s="65"/>
      <c r="I306" s="65"/>
      <c r="J306" s="65"/>
      <c r="K306" s="65"/>
      <c r="L306" s="65"/>
      <c r="M306" s="66"/>
      <c r="N306" s="65"/>
      <c r="O306" s="65"/>
      <c r="P306" s="65"/>
      <c r="Q306" s="65"/>
      <c r="R306" s="65"/>
      <c r="S306" s="65"/>
      <c r="T306" s="65"/>
      <c r="U306" s="65"/>
      <c r="V306" s="65"/>
      <c r="W306" s="65"/>
      <c r="X306" s="65"/>
      <c r="Y306" s="66"/>
      <c r="Z306" s="65"/>
      <c r="AA306" s="65"/>
      <c r="AB306" s="65"/>
      <c r="AC306" s="65"/>
    </row>
    <row r="307" spans="1:29">
      <c r="A307" s="65"/>
      <c r="B307" s="65"/>
      <c r="C307" s="65"/>
      <c r="D307" s="65"/>
      <c r="E307" s="65"/>
      <c r="F307" s="65"/>
      <c r="G307" s="65"/>
      <c r="H307" s="65"/>
      <c r="I307" s="65"/>
      <c r="J307" s="65"/>
      <c r="K307" s="65"/>
      <c r="L307" s="65"/>
      <c r="M307" s="66"/>
      <c r="N307" s="65"/>
      <c r="O307" s="65"/>
      <c r="P307" s="65"/>
      <c r="Q307" s="65"/>
      <c r="R307" s="65"/>
      <c r="S307" s="65"/>
      <c r="T307" s="65"/>
      <c r="U307" s="65"/>
      <c r="V307" s="65"/>
      <c r="W307" s="65"/>
      <c r="X307" s="65"/>
      <c r="Y307" s="66"/>
      <c r="Z307" s="65"/>
      <c r="AA307" s="65"/>
      <c r="AB307" s="65"/>
      <c r="AC307" s="65"/>
    </row>
    <row r="308" spans="1:29">
      <c r="A308" s="65"/>
      <c r="B308" s="65"/>
      <c r="C308" s="65"/>
      <c r="D308" s="65"/>
      <c r="E308" s="65"/>
      <c r="F308" s="65"/>
      <c r="G308" s="65"/>
      <c r="H308" s="65"/>
      <c r="I308" s="65"/>
      <c r="J308" s="65"/>
      <c r="K308" s="65"/>
      <c r="L308" s="65"/>
      <c r="M308" s="66"/>
      <c r="N308" s="65"/>
      <c r="O308" s="65"/>
      <c r="P308" s="65"/>
      <c r="Q308" s="65"/>
      <c r="R308" s="65"/>
      <c r="S308" s="65"/>
      <c r="T308" s="65"/>
      <c r="U308" s="65"/>
      <c r="V308" s="65"/>
      <c r="W308" s="65"/>
      <c r="X308" s="65"/>
      <c r="Y308" s="66"/>
      <c r="Z308" s="65"/>
      <c r="AA308" s="65"/>
      <c r="AB308" s="65"/>
      <c r="AC308" s="65"/>
    </row>
    <row r="309" spans="1:29">
      <c r="A309" s="65"/>
      <c r="B309" s="65"/>
      <c r="C309" s="65"/>
      <c r="D309" s="65"/>
      <c r="E309" s="65"/>
      <c r="F309" s="65"/>
      <c r="G309" s="65"/>
      <c r="H309" s="65"/>
      <c r="I309" s="65"/>
      <c r="J309" s="65"/>
      <c r="K309" s="65"/>
      <c r="L309" s="65"/>
      <c r="M309" s="66"/>
      <c r="N309" s="65"/>
      <c r="O309" s="65"/>
      <c r="P309" s="65"/>
      <c r="Q309" s="65"/>
      <c r="R309" s="65"/>
      <c r="S309" s="65"/>
      <c r="T309" s="65"/>
      <c r="U309" s="65"/>
      <c r="V309" s="65"/>
      <c r="W309" s="65"/>
      <c r="X309" s="65"/>
      <c r="Y309" s="66"/>
      <c r="Z309" s="65"/>
      <c r="AA309" s="65"/>
      <c r="AB309" s="65"/>
      <c r="AC309" s="65"/>
    </row>
    <row r="310" spans="1:29">
      <c r="A310" s="65"/>
      <c r="B310" s="65"/>
      <c r="C310" s="65"/>
      <c r="D310" s="65"/>
      <c r="E310" s="65"/>
      <c r="F310" s="65"/>
      <c r="G310" s="65"/>
      <c r="H310" s="65"/>
      <c r="I310" s="65"/>
      <c r="J310" s="65"/>
      <c r="K310" s="65"/>
      <c r="L310" s="65"/>
      <c r="M310" s="66"/>
      <c r="N310" s="65"/>
      <c r="O310" s="65"/>
      <c r="P310" s="65"/>
      <c r="Q310" s="65"/>
      <c r="R310" s="65"/>
      <c r="S310" s="65"/>
      <c r="T310" s="65"/>
      <c r="U310" s="65"/>
      <c r="V310" s="65"/>
      <c r="W310" s="65"/>
      <c r="X310" s="65"/>
      <c r="Y310" s="66"/>
      <c r="Z310" s="65"/>
      <c r="AA310" s="65"/>
      <c r="AB310" s="65"/>
      <c r="AC310" s="65"/>
    </row>
    <row r="311" spans="1:29">
      <c r="A311" s="65"/>
      <c r="B311" s="65"/>
      <c r="C311" s="65"/>
      <c r="D311" s="65"/>
      <c r="E311" s="65"/>
      <c r="F311" s="65"/>
      <c r="G311" s="65"/>
      <c r="H311" s="65"/>
      <c r="I311" s="65"/>
      <c r="J311" s="65"/>
      <c r="K311" s="65"/>
      <c r="L311" s="65"/>
      <c r="M311" s="66"/>
      <c r="N311" s="65"/>
      <c r="O311" s="65"/>
      <c r="P311" s="65"/>
      <c r="Q311" s="65"/>
      <c r="R311" s="65"/>
      <c r="S311" s="65"/>
      <c r="T311" s="65"/>
      <c r="U311" s="65"/>
      <c r="V311" s="65"/>
      <c r="W311" s="65"/>
      <c r="X311" s="65"/>
      <c r="Y311" s="66"/>
      <c r="Z311" s="65"/>
      <c r="AA311" s="65"/>
      <c r="AB311" s="65"/>
      <c r="AC311" s="65"/>
    </row>
    <row r="312" spans="1:29">
      <c r="A312" s="65"/>
      <c r="B312" s="65"/>
      <c r="C312" s="65"/>
      <c r="D312" s="65"/>
      <c r="E312" s="65"/>
      <c r="F312" s="65"/>
      <c r="G312" s="65"/>
      <c r="H312" s="65"/>
      <c r="I312" s="65"/>
      <c r="J312" s="65"/>
      <c r="K312" s="65"/>
      <c r="L312" s="65"/>
      <c r="M312" s="66"/>
      <c r="N312" s="65"/>
      <c r="O312" s="65"/>
      <c r="P312" s="65"/>
      <c r="Q312" s="65"/>
      <c r="R312" s="65"/>
      <c r="S312" s="65"/>
      <c r="T312" s="65"/>
      <c r="U312" s="65"/>
      <c r="V312" s="65"/>
      <c r="W312" s="65"/>
      <c r="X312" s="65"/>
      <c r="Y312" s="66"/>
      <c r="Z312" s="65"/>
      <c r="AA312" s="65"/>
      <c r="AB312" s="65"/>
      <c r="AC312" s="65"/>
    </row>
    <row r="313" spans="1:29">
      <c r="A313" s="65"/>
      <c r="B313" s="65"/>
      <c r="C313" s="65"/>
      <c r="D313" s="65"/>
      <c r="E313" s="65"/>
      <c r="F313" s="65"/>
      <c r="G313" s="65"/>
      <c r="H313" s="65"/>
      <c r="I313" s="65"/>
      <c r="J313" s="65"/>
      <c r="K313" s="65"/>
      <c r="L313" s="65"/>
      <c r="M313" s="66"/>
      <c r="N313" s="65"/>
      <c r="O313" s="65"/>
      <c r="P313" s="65"/>
      <c r="Q313" s="65"/>
      <c r="R313" s="65"/>
      <c r="S313" s="65"/>
      <c r="T313" s="65"/>
      <c r="U313" s="65"/>
      <c r="V313" s="65"/>
      <c r="W313" s="65"/>
      <c r="X313" s="65"/>
      <c r="Y313" s="66"/>
      <c r="Z313" s="65"/>
      <c r="AA313" s="65"/>
      <c r="AB313" s="65"/>
      <c r="AC313" s="65"/>
    </row>
    <row r="314" spans="1:29">
      <c r="A314" s="65"/>
      <c r="B314" s="65"/>
      <c r="C314" s="65"/>
      <c r="D314" s="65"/>
      <c r="E314" s="65"/>
      <c r="F314" s="65"/>
      <c r="G314" s="65"/>
      <c r="H314" s="65"/>
      <c r="I314" s="65"/>
      <c r="J314" s="65"/>
      <c r="K314" s="65"/>
      <c r="L314" s="65"/>
      <c r="M314" s="66"/>
      <c r="N314" s="65"/>
      <c r="O314" s="65"/>
      <c r="P314" s="65"/>
      <c r="Q314" s="65"/>
      <c r="R314" s="65"/>
      <c r="S314" s="65"/>
      <c r="T314" s="65"/>
      <c r="U314" s="65"/>
      <c r="V314" s="65"/>
      <c r="W314" s="65"/>
      <c r="X314" s="65"/>
      <c r="Y314" s="66"/>
      <c r="Z314" s="65"/>
      <c r="AA314" s="65"/>
      <c r="AB314" s="65"/>
      <c r="AC314" s="65"/>
    </row>
    <row r="315" spans="1:29">
      <c r="A315" s="65"/>
      <c r="B315" s="65"/>
      <c r="C315" s="65"/>
      <c r="D315" s="65"/>
      <c r="E315" s="65"/>
      <c r="F315" s="65"/>
      <c r="G315" s="65"/>
      <c r="H315" s="65"/>
      <c r="I315" s="65"/>
      <c r="J315" s="65"/>
      <c r="K315" s="65"/>
      <c r="L315" s="65"/>
      <c r="M315" s="66"/>
      <c r="N315" s="65"/>
      <c r="O315" s="65"/>
      <c r="P315" s="65"/>
      <c r="Q315" s="65"/>
      <c r="R315" s="65"/>
      <c r="S315" s="65"/>
      <c r="T315" s="65"/>
      <c r="U315" s="65"/>
      <c r="V315" s="65"/>
      <c r="W315" s="65"/>
      <c r="X315" s="65"/>
      <c r="Y315" s="66"/>
      <c r="Z315" s="65"/>
      <c r="AA315" s="65"/>
      <c r="AB315" s="65"/>
      <c r="AC315" s="65"/>
    </row>
    <row r="316" spans="1:29">
      <c r="A316" s="65"/>
      <c r="B316" s="65"/>
      <c r="C316" s="65"/>
      <c r="D316" s="65"/>
      <c r="E316" s="65"/>
      <c r="F316" s="65"/>
      <c r="G316" s="65"/>
      <c r="H316" s="65"/>
      <c r="I316" s="65"/>
      <c r="J316" s="65"/>
      <c r="K316" s="65"/>
      <c r="L316" s="65"/>
      <c r="M316" s="66"/>
      <c r="N316" s="65"/>
      <c r="O316" s="65"/>
      <c r="P316" s="65"/>
      <c r="Q316" s="65"/>
      <c r="R316" s="65"/>
      <c r="S316" s="65"/>
      <c r="T316" s="65"/>
      <c r="U316" s="65"/>
      <c r="V316" s="65"/>
      <c r="W316" s="65"/>
      <c r="X316" s="65"/>
      <c r="Y316" s="66"/>
      <c r="Z316" s="65"/>
      <c r="AA316" s="65"/>
      <c r="AB316" s="65"/>
      <c r="AC316" s="65"/>
    </row>
    <row r="317" spans="1:29">
      <c r="A317" s="65"/>
      <c r="B317" s="65"/>
      <c r="C317" s="65"/>
      <c r="D317" s="65"/>
      <c r="E317" s="65"/>
      <c r="F317" s="65"/>
      <c r="G317" s="65"/>
      <c r="H317" s="65"/>
      <c r="I317" s="65"/>
      <c r="J317" s="65"/>
      <c r="K317" s="65"/>
      <c r="L317" s="65"/>
      <c r="M317" s="66"/>
      <c r="N317" s="65"/>
      <c r="O317" s="65"/>
      <c r="P317" s="65"/>
      <c r="Q317" s="65"/>
      <c r="R317" s="65"/>
      <c r="S317" s="65"/>
      <c r="T317" s="65"/>
      <c r="U317" s="65"/>
      <c r="V317" s="65"/>
      <c r="W317" s="65"/>
      <c r="X317" s="65"/>
      <c r="Y317" s="66"/>
      <c r="Z317" s="65"/>
      <c r="AA317" s="65"/>
      <c r="AB317" s="65"/>
      <c r="AC317" s="65"/>
    </row>
    <row r="318" spans="1:29">
      <c r="A318" s="65"/>
      <c r="B318" s="65"/>
      <c r="C318" s="65"/>
      <c r="D318" s="65"/>
      <c r="E318" s="65"/>
      <c r="F318" s="65"/>
      <c r="G318" s="65"/>
      <c r="H318" s="65"/>
      <c r="I318" s="65"/>
      <c r="J318" s="65"/>
      <c r="K318" s="65"/>
      <c r="L318" s="65"/>
      <c r="M318" s="66"/>
      <c r="N318" s="65"/>
      <c r="O318" s="65"/>
      <c r="P318" s="65"/>
      <c r="Q318" s="65"/>
      <c r="R318" s="65"/>
      <c r="S318" s="65"/>
      <c r="T318" s="65"/>
      <c r="U318" s="65"/>
      <c r="V318" s="65"/>
      <c r="W318" s="65"/>
      <c r="X318" s="65"/>
      <c r="Y318" s="66"/>
      <c r="Z318" s="65"/>
      <c r="AA318" s="65"/>
      <c r="AB318" s="65"/>
      <c r="AC318" s="65"/>
    </row>
    <row r="319" spans="1:29">
      <c r="A319" s="65"/>
      <c r="B319" s="65"/>
      <c r="C319" s="65"/>
      <c r="D319" s="65"/>
      <c r="E319" s="65"/>
      <c r="F319" s="65"/>
      <c r="G319" s="65"/>
      <c r="H319" s="65"/>
      <c r="I319" s="65"/>
      <c r="J319" s="65"/>
      <c r="K319" s="65"/>
      <c r="L319" s="65"/>
      <c r="M319" s="66"/>
      <c r="N319" s="65"/>
      <c r="O319" s="65"/>
      <c r="P319" s="65"/>
      <c r="Q319" s="65"/>
      <c r="R319" s="65"/>
      <c r="S319" s="65"/>
      <c r="T319" s="65"/>
      <c r="U319" s="65"/>
      <c r="V319" s="65"/>
      <c r="W319" s="65"/>
      <c r="X319" s="65"/>
      <c r="Y319" s="66"/>
      <c r="Z319" s="65"/>
      <c r="AA319" s="65"/>
      <c r="AB319" s="65"/>
      <c r="AC319" s="65"/>
    </row>
    <row r="320" spans="1:29">
      <c r="A320" s="65"/>
      <c r="B320" s="65"/>
      <c r="C320" s="65"/>
      <c r="D320" s="65"/>
      <c r="E320" s="65"/>
      <c r="F320" s="65"/>
      <c r="G320" s="65"/>
      <c r="H320" s="65"/>
      <c r="I320" s="65"/>
      <c r="J320" s="65"/>
      <c r="K320" s="65"/>
      <c r="L320" s="65"/>
      <c r="M320" s="66"/>
      <c r="N320" s="65"/>
      <c r="O320" s="65"/>
      <c r="P320" s="65"/>
      <c r="Q320" s="65"/>
      <c r="R320" s="65"/>
      <c r="S320" s="65"/>
      <c r="T320" s="65"/>
      <c r="U320" s="65"/>
      <c r="V320" s="65"/>
      <c r="W320" s="65"/>
      <c r="X320" s="65"/>
      <c r="Y320" s="66"/>
      <c r="Z320" s="65"/>
      <c r="AA320" s="65"/>
      <c r="AB320" s="65"/>
      <c r="AC320" s="65"/>
    </row>
    <row r="321" spans="1:29">
      <c r="A321" s="65"/>
      <c r="B321" s="65"/>
      <c r="C321" s="65"/>
      <c r="D321" s="65"/>
      <c r="E321" s="65"/>
      <c r="F321" s="65"/>
      <c r="G321" s="65"/>
      <c r="H321" s="65"/>
      <c r="I321" s="65"/>
      <c r="J321" s="65"/>
      <c r="K321" s="65"/>
      <c r="L321" s="65"/>
      <c r="M321" s="66"/>
      <c r="N321" s="65"/>
      <c r="O321" s="65"/>
      <c r="P321" s="65"/>
      <c r="Q321" s="65"/>
      <c r="R321" s="65"/>
      <c r="S321" s="65"/>
      <c r="T321" s="65"/>
      <c r="U321" s="65"/>
      <c r="V321" s="65"/>
      <c r="W321" s="65"/>
      <c r="X321" s="65"/>
      <c r="Y321" s="66"/>
      <c r="Z321" s="65"/>
      <c r="AA321" s="65"/>
      <c r="AB321" s="65"/>
      <c r="AC321" s="65"/>
    </row>
    <row r="322" spans="1:29">
      <c r="A322" s="65"/>
      <c r="B322" s="65"/>
      <c r="C322" s="65"/>
      <c r="D322" s="65"/>
      <c r="E322" s="65"/>
      <c r="F322" s="65"/>
      <c r="G322" s="65"/>
      <c r="H322" s="65"/>
      <c r="I322" s="65"/>
      <c r="J322" s="65"/>
      <c r="K322" s="65"/>
      <c r="L322" s="65"/>
      <c r="M322" s="66"/>
      <c r="N322" s="65"/>
      <c r="O322" s="65"/>
      <c r="P322" s="65"/>
      <c r="Q322" s="65"/>
      <c r="R322" s="65"/>
      <c r="S322" s="65"/>
      <c r="T322" s="65"/>
      <c r="U322" s="65"/>
      <c r="V322" s="65"/>
      <c r="W322" s="65"/>
      <c r="X322" s="65"/>
      <c r="Y322" s="66"/>
      <c r="Z322" s="65"/>
      <c r="AA322" s="65"/>
      <c r="AB322" s="65"/>
      <c r="AC322" s="65"/>
    </row>
    <row r="323" spans="1:29">
      <c r="A323" s="65"/>
      <c r="B323" s="65"/>
      <c r="C323" s="65"/>
      <c r="D323" s="65"/>
      <c r="E323" s="65"/>
      <c r="F323" s="65"/>
      <c r="G323" s="65"/>
      <c r="H323" s="65"/>
      <c r="I323" s="65"/>
      <c r="J323" s="65"/>
      <c r="K323" s="65"/>
      <c r="L323" s="65"/>
      <c r="M323" s="66"/>
      <c r="N323" s="65"/>
      <c r="O323" s="65"/>
      <c r="P323" s="65"/>
      <c r="Q323" s="65"/>
      <c r="R323" s="65"/>
      <c r="S323" s="65"/>
      <c r="T323" s="65"/>
      <c r="U323" s="65"/>
      <c r="V323" s="65"/>
      <c r="W323" s="65"/>
      <c r="X323" s="65"/>
      <c r="Y323" s="66"/>
      <c r="Z323" s="65"/>
      <c r="AA323" s="65"/>
      <c r="AB323" s="65"/>
      <c r="AC323" s="65"/>
    </row>
    <row r="324" spans="1:29">
      <c r="A324" s="65"/>
      <c r="B324" s="65"/>
      <c r="C324" s="65"/>
      <c r="D324" s="65"/>
      <c r="E324" s="65"/>
      <c r="F324" s="65"/>
      <c r="G324" s="65"/>
      <c r="H324" s="65"/>
      <c r="I324" s="65"/>
      <c r="J324" s="65"/>
      <c r="K324" s="65"/>
      <c r="L324" s="65"/>
      <c r="M324" s="66"/>
      <c r="N324" s="65"/>
      <c r="O324" s="65"/>
      <c r="P324" s="65"/>
      <c r="Q324" s="65"/>
      <c r="R324" s="65"/>
      <c r="S324" s="65"/>
      <c r="T324" s="65"/>
      <c r="U324" s="65"/>
      <c r="V324" s="65"/>
      <c r="W324" s="65"/>
      <c r="X324" s="65"/>
      <c r="Y324" s="66"/>
      <c r="Z324" s="65"/>
      <c r="AA324" s="65"/>
      <c r="AB324" s="65"/>
      <c r="AC324" s="65"/>
    </row>
    <row r="325" spans="1:29">
      <c r="A325" s="65"/>
      <c r="B325" s="65"/>
      <c r="C325" s="65"/>
      <c r="D325" s="65"/>
      <c r="E325" s="65"/>
      <c r="F325" s="65"/>
      <c r="G325" s="65"/>
      <c r="H325" s="65"/>
      <c r="I325" s="65"/>
      <c r="J325" s="65"/>
      <c r="K325" s="65"/>
      <c r="L325" s="65"/>
      <c r="M325" s="66"/>
      <c r="N325" s="65"/>
      <c r="O325" s="65"/>
      <c r="P325" s="65"/>
      <c r="Q325" s="65"/>
      <c r="R325" s="65"/>
      <c r="S325" s="65"/>
      <c r="T325" s="65"/>
      <c r="U325" s="65"/>
      <c r="V325" s="65"/>
      <c r="W325" s="65"/>
      <c r="X325" s="65"/>
      <c r="Y325" s="66"/>
      <c r="Z325" s="65"/>
      <c r="AA325" s="65"/>
      <c r="AB325" s="65"/>
      <c r="AC325" s="65"/>
    </row>
    <row r="326" spans="1:29">
      <c r="A326" s="65"/>
      <c r="B326" s="65"/>
      <c r="C326" s="65"/>
      <c r="D326" s="65"/>
      <c r="E326" s="65"/>
      <c r="F326" s="65"/>
      <c r="G326" s="65"/>
      <c r="H326" s="65"/>
      <c r="I326" s="65"/>
      <c r="J326" s="65"/>
      <c r="K326" s="65"/>
      <c r="L326" s="65"/>
      <c r="M326" s="66"/>
      <c r="N326" s="65"/>
      <c r="O326" s="65"/>
      <c r="P326" s="65"/>
      <c r="Q326" s="65"/>
      <c r="R326" s="65"/>
      <c r="S326" s="65"/>
      <c r="T326" s="65"/>
      <c r="U326" s="65"/>
      <c r="V326" s="65"/>
      <c r="W326" s="65"/>
      <c r="X326" s="65"/>
      <c r="Y326" s="66"/>
      <c r="Z326" s="65"/>
      <c r="AA326" s="65"/>
      <c r="AB326" s="65"/>
      <c r="AC326" s="65"/>
    </row>
    <row r="327" spans="1:29">
      <c r="A327" s="65"/>
      <c r="B327" s="65"/>
      <c r="C327" s="65"/>
      <c r="D327" s="65"/>
      <c r="E327" s="65"/>
      <c r="F327" s="65"/>
      <c r="G327" s="65"/>
      <c r="H327" s="65"/>
      <c r="I327" s="65"/>
      <c r="J327" s="65"/>
      <c r="K327" s="65"/>
      <c r="L327" s="65"/>
      <c r="M327" s="66"/>
      <c r="N327" s="65"/>
      <c r="O327" s="65"/>
      <c r="P327" s="65"/>
      <c r="Q327" s="65"/>
      <c r="R327" s="65"/>
      <c r="S327" s="65"/>
      <c r="T327" s="65"/>
      <c r="U327" s="65"/>
      <c r="V327" s="65"/>
      <c r="W327" s="65"/>
      <c r="X327" s="65"/>
      <c r="Y327" s="66"/>
      <c r="Z327" s="65"/>
      <c r="AA327" s="65"/>
      <c r="AB327" s="65"/>
      <c r="AC327" s="65"/>
    </row>
    <row r="328" spans="1:29">
      <c r="A328" s="65"/>
      <c r="B328" s="65"/>
      <c r="C328" s="65"/>
      <c r="D328" s="65"/>
      <c r="E328" s="65"/>
      <c r="F328" s="65"/>
      <c r="G328" s="65"/>
      <c r="H328" s="65"/>
      <c r="I328" s="65"/>
      <c r="J328" s="65"/>
      <c r="K328" s="65"/>
      <c r="L328" s="65"/>
      <c r="M328" s="66"/>
      <c r="N328" s="65"/>
      <c r="O328" s="65"/>
      <c r="P328" s="65"/>
      <c r="Q328" s="65"/>
      <c r="R328" s="65"/>
      <c r="S328" s="65"/>
      <c r="T328" s="65"/>
      <c r="U328" s="65"/>
      <c r="V328" s="65"/>
      <c r="W328" s="65"/>
      <c r="X328" s="65"/>
      <c r="Y328" s="66"/>
      <c r="Z328" s="65"/>
      <c r="AA328" s="65"/>
      <c r="AB328" s="65"/>
      <c r="AC328" s="65"/>
    </row>
    <row r="329" spans="1:29">
      <c r="A329" s="65"/>
      <c r="B329" s="65"/>
      <c r="C329" s="65"/>
      <c r="D329" s="65"/>
      <c r="E329" s="65"/>
      <c r="F329" s="65"/>
      <c r="G329" s="65"/>
      <c r="H329" s="65"/>
      <c r="I329" s="65"/>
      <c r="J329" s="65"/>
      <c r="K329" s="65"/>
      <c r="L329" s="65"/>
      <c r="M329" s="66"/>
      <c r="N329" s="65"/>
      <c r="O329" s="65"/>
      <c r="P329" s="65"/>
      <c r="Q329" s="65"/>
      <c r="R329" s="65"/>
      <c r="S329" s="65"/>
      <c r="T329" s="65"/>
      <c r="U329" s="65"/>
      <c r="V329" s="65"/>
      <c r="W329" s="65"/>
      <c r="X329" s="65"/>
      <c r="Y329" s="66"/>
      <c r="Z329" s="65"/>
      <c r="AA329" s="65"/>
      <c r="AB329" s="65"/>
      <c r="AC329" s="65"/>
    </row>
    <row r="330" spans="1:29">
      <c r="A330" s="65"/>
      <c r="B330" s="65"/>
      <c r="C330" s="65"/>
      <c r="D330" s="65"/>
      <c r="E330" s="65"/>
      <c r="F330" s="65"/>
      <c r="G330" s="65"/>
      <c r="H330" s="65"/>
      <c r="I330" s="65"/>
      <c r="J330" s="65"/>
      <c r="K330" s="65"/>
      <c r="L330" s="65"/>
      <c r="M330" s="66"/>
      <c r="N330" s="65"/>
      <c r="O330" s="65"/>
      <c r="P330" s="65"/>
      <c r="Q330" s="65"/>
      <c r="R330" s="65"/>
      <c r="S330" s="65"/>
      <c r="T330" s="65"/>
      <c r="U330" s="65"/>
      <c r="V330" s="65"/>
      <c r="W330" s="65"/>
      <c r="X330" s="65"/>
      <c r="Y330" s="66"/>
      <c r="Z330" s="65"/>
      <c r="AA330" s="65"/>
      <c r="AB330" s="65"/>
      <c r="AC330" s="65"/>
    </row>
    <row r="331" spans="1:29">
      <c r="A331" s="65"/>
      <c r="B331" s="65"/>
      <c r="C331" s="65"/>
      <c r="D331" s="65"/>
      <c r="E331" s="65"/>
      <c r="F331" s="65"/>
      <c r="G331" s="65"/>
      <c r="H331" s="65"/>
      <c r="I331" s="65"/>
      <c r="J331" s="65"/>
      <c r="K331" s="65"/>
      <c r="L331" s="65"/>
      <c r="M331" s="66"/>
      <c r="N331" s="65"/>
      <c r="O331" s="65"/>
      <c r="P331" s="65"/>
      <c r="Q331" s="65"/>
      <c r="R331" s="65"/>
      <c r="S331" s="65"/>
      <c r="T331" s="65"/>
      <c r="U331" s="65"/>
      <c r="V331" s="65"/>
      <c r="W331" s="65"/>
      <c r="X331" s="65"/>
      <c r="Y331" s="66"/>
      <c r="Z331" s="65"/>
      <c r="AA331" s="65"/>
      <c r="AB331" s="65"/>
      <c r="AC331" s="65"/>
    </row>
    <row r="332" spans="1:29">
      <c r="A332" s="65"/>
      <c r="B332" s="65"/>
      <c r="C332" s="65"/>
      <c r="D332" s="65"/>
      <c r="E332" s="65"/>
      <c r="F332" s="65"/>
      <c r="G332" s="65"/>
      <c r="H332" s="65"/>
      <c r="I332" s="65"/>
      <c r="J332" s="65"/>
      <c r="K332" s="65"/>
      <c r="L332" s="65"/>
      <c r="M332" s="66"/>
      <c r="N332" s="65"/>
      <c r="O332" s="65"/>
      <c r="P332" s="65"/>
      <c r="Q332" s="65"/>
      <c r="R332" s="65"/>
      <c r="S332" s="65"/>
      <c r="T332" s="65"/>
      <c r="U332" s="65"/>
      <c r="V332" s="65"/>
      <c r="W332" s="65"/>
      <c r="X332" s="65"/>
      <c r="Y332" s="66"/>
      <c r="Z332" s="65"/>
      <c r="AA332" s="65"/>
      <c r="AB332" s="65"/>
      <c r="AC332" s="65"/>
    </row>
    <row r="333" spans="1:29">
      <c r="A333" s="65"/>
      <c r="B333" s="65"/>
      <c r="C333" s="65"/>
      <c r="D333" s="65"/>
      <c r="E333" s="65"/>
      <c r="F333" s="65"/>
      <c r="G333" s="65"/>
      <c r="H333" s="65"/>
      <c r="I333" s="65"/>
      <c r="J333" s="65"/>
      <c r="K333" s="65"/>
      <c r="L333" s="65"/>
      <c r="M333" s="66"/>
      <c r="N333" s="65"/>
      <c r="O333" s="65"/>
      <c r="P333" s="65"/>
      <c r="Q333" s="65"/>
      <c r="R333" s="65"/>
      <c r="S333" s="65"/>
      <c r="T333" s="65"/>
      <c r="U333" s="65"/>
      <c r="V333" s="65"/>
      <c r="W333" s="65"/>
      <c r="X333" s="65"/>
      <c r="Y333" s="66"/>
      <c r="Z333" s="65"/>
      <c r="AA333" s="65"/>
      <c r="AB333" s="65"/>
      <c r="AC333" s="65"/>
    </row>
    <row r="334" spans="1:29">
      <c r="A334" s="65"/>
      <c r="B334" s="65"/>
      <c r="C334" s="65"/>
      <c r="D334" s="65"/>
      <c r="E334" s="65"/>
      <c r="F334" s="65"/>
      <c r="G334" s="65"/>
      <c r="H334" s="65"/>
      <c r="I334" s="65"/>
      <c r="J334" s="65"/>
      <c r="K334" s="65"/>
      <c r="L334" s="65"/>
      <c r="M334" s="66"/>
      <c r="N334" s="65"/>
      <c r="O334" s="65"/>
      <c r="P334" s="65"/>
      <c r="Q334" s="65"/>
      <c r="R334" s="65"/>
      <c r="S334" s="65"/>
      <c r="T334" s="65"/>
      <c r="U334" s="65"/>
      <c r="V334" s="65"/>
      <c r="W334" s="65"/>
      <c r="X334" s="65"/>
      <c r="Y334" s="67"/>
      <c r="Z334" s="65"/>
      <c r="AA334" s="65"/>
      <c r="AB334" s="65"/>
      <c r="AC334" s="65"/>
    </row>
    <row r="335" spans="1:29">
      <c r="A335" s="65"/>
      <c r="B335" s="65"/>
      <c r="C335" s="65"/>
      <c r="D335" s="65"/>
      <c r="E335" s="65"/>
      <c r="F335" s="65"/>
      <c r="G335" s="65"/>
      <c r="H335" s="65"/>
      <c r="I335" s="65"/>
      <c r="J335" s="65"/>
      <c r="K335" s="65"/>
      <c r="L335" s="65"/>
      <c r="M335" s="66"/>
      <c r="N335" s="65"/>
      <c r="O335" s="65"/>
      <c r="P335" s="65"/>
      <c r="Q335" s="65"/>
      <c r="R335" s="65"/>
      <c r="S335" s="65"/>
      <c r="T335" s="65"/>
      <c r="U335" s="65"/>
      <c r="V335" s="65"/>
      <c r="W335" s="65"/>
      <c r="X335" s="65"/>
      <c r="Y335" s="66"/>
      <c r="Z335" s="65"/>
      <c r="AA335" s="65"/>
      <c r="AB335" s="65"/>
      <c r="AC335" s="65"/>
    </row>
    <row r="336" spans="1:29">
      <c r="A336" s="65"/>
      <c r="B336" s="65"/>
      <c r="C336" s="65"/>
      <c r="D336" s="65"/>
      <c r="E336" s="65"/>
      <c r="F336" s="65"/>
      <c r="G336" s="65"/>
      <c r="H336" s="65"/>
      <c r="I336" s="65"/>
      <c r="J336" s="65"/>
      <c r="K336" s="65"/>
      <c r="L336" s="65"/>
      <c r="M336" s="66"/>
      <c r="N336" s="65"/>
      <c r="O336" s="65"/>
      <c r="P336" s="65"/>
      <c r="Q336" s="65"/>
      <c r="R336" s="65"/>
      <c r="S336" s="65"/>
      <c r="T336" s="65"/>
      <c r="U336" s="65"/>
      <c r="V336" s="65"/>
      <c r="W336" s="65"/>
      <c r="X336" s="65"/>
      <c r="Y336" s="66"/>
      <c r="Z336" s="65"/>
      <c r="AA336" s="65"/>
      <c r="AB336" s="65"/>
      <c r="AC336" s="65"/>
    </row>
    <row r="337" spans="1:29">
      <c r="A337" s="65"/>
      <c r="B337" s="65"/>
      <c r="C337" s="65"/>
      <c r="D337" s="65"/>
      <c r="E337" s="65"/>
      <c r="F337" s="65"/>
      <c r="G337" s="65"/>
      <c r="H337" s="65"/>
      <c r="I337" s="65"/>
      <c r="J337" s="65"/>
      <c r="K337" s="65"/>
      <c r="L337" s="65"/>
      <c r="M337" s="66"/>
      <c r="N337" s="65"/>
      <c r="O337" s="65"/>
      <c r="P337" s="65"/>
      <c r="Q337" s="65"/>
      <c r="R337" s="65"/>
      <c r="S337" s="65"/>
      <c r="T337" s="65"/>
      <c r="U337" s="65"/>
      <c r="V337" s="65"/>
      <c r="W337" s="65"/>
      <c r="X337" s="65"/>
      <c r="Y337" s="67"/>
      <c r="Z337" s="65"/>
      <c r="AA337" s="65"/>
      <c r="AB337" s="65"/>
      <c r="AC337" s="65"/>
    </row>
    <row r="338" spans="1:29">
      <c r="A338" s="65"/>
      <c r="B338" s="65"/>
      <c r="C338" s="65"/>
      <c r="D338" s="65"/>
      <c r="E338" s="65"/>
      <c r="F338" s="65"/>
      <c r="G338" s="65"/>
      <c r="H338" s="65"/>
      <c r="I338" s="65"/>
      <c r="J338" s="65"/>
      <c r="K338" s="65"/>
      <c r="L338" s="65"/>
      <c r="M338" s="66"/>
      <c r="N338" s="65"/>
      <c r="O338" s="65"/>
      <c r="P338" s="65"/>
      <c r="Q338" s="65"/>
      <c r="R338" s="65"/>
      <c r="S338" s="65"/>
      <c r="T338" s="65"/>
      <c r="U338" s="65"/>
      <c r="V338" s="65"/>
      <c r="W338" s="65"/>
      <c r="X338" s="65"/>
      <c r="Y338" s="66"/>
      <c r="Z338" s="65"/>
      <c r="AA338" s="65"/>
      <c r="AB338" s="65"/>
      <c r="AC338" s="65"/>
    </row>
    <row r="339" spans="1:29">
      <c r="A339" s="65"/>
      <c r="B339" s="65"/>
      <c r="C339" s="65"/>
      <c r="D339" s="65"/>
      <c r="E339" s="65"/>
      <c r="F339" s="65"/>
      <c r="G339" s="65"/>
      <c r="H339" s="65"/>
      <c r="I339" s="65"/>
      <c r="J339" s="65"/>
      <c r="K339" s="65"/>
      <c r="L339" s="65"/>
      <c r="M339" s="66"/>
      <c r="N339" s="65"/>
      <c r="O339" s="65"/>
      <c r="P339" s="65"/>
      <c r="Q339" s="65"/>
      <c r="R339" s="65"/>
      <c r="S339" s="65"/>
      <c r="T339" s="65"/>
      <c r="U339" s="65"/>
      <c r="V339" s="65"/>
      <c r="W339" s="65"/>
      <c r="X339" s="65"/>
      <c r="Y339" s="66"/>
      <c r="Z339" s="65"/>
      <c r="AA339" s="65"/>
      <c r="AB339" s="65"/>
      <c r="AC339" s="65"/>
    </row>
    <row r="340" spans="1:29">
      <c r="A340" s="65"/>
      <c r="B340" s="65"/>
      <c r="C340" s="65"/>
      <c r="D340" s="65"/>
      <c r="E340" s="65"/>
      <c r="F340" s="65"/>
      <c r="G340" s="65"/>
      <c r="H340" s="65"/>
      <c r="I340" s="65"/>
      <c r="J340" s="65"/>
      <c r="K340" s="65"/>
      <c r="L340" s="65"/>
      <c r="M340" s="66"/>
      <c r="N340" s="65"/>
      <c r="O340" s="65"/>
      <c r="P340" s="65"/>
      <c r="Q340" s="65"/>
      <c r="R340" s="65"/>
      <c r="S340" s="65"/>
      <c r="T340" s="65"/>
      <c r="U340" s="65"/>
      <c r="V340" s="65"/>
      <c r="W340" s="65"/>
      <c r="X340" s="65"/>
      <c r="Y340" s="66"/>
      <c r="Z340" s="65"/>
      <c r="AA340" s="65"/>
      <c r="AB340" s="65"/>
      <c r="AC340" s="65"/>
    </row>
    <row r="341" spans="1:29">
      <c r="A341" s="65"/>
      <c r="B341" s="65"/>
      <c r="C341" s="65"/>
      <c r="D341" s="65"/>
      <c r="E341" s="65"/>
      <c r="F341" s="65"/>
      <c r="G341" s="65"/>
      <c r="H341" s="65"/>
      <c r="I341" s="65"/>
      <c r="J341" s="65"/>
      <c r="K341" s="65"/>
      <c r="L341" s="65"/>
      <c r="M341" s="66"/>
      <c r="N341" s="65"/>
      <c r="O341" s="65"/>
      <c r="P341" s="65"/>
      <c r="Q341" s="65"/>
      <c r="R341" s="65"/>
      <c r="S341" s="65"/>
      <c r="T341" s="65"/>
      <c r="U341" s="65"/>
      <c r="V341" s="65"/>
      <c r="W341" s="65"/>
      <c r="X341" s="65"/>
      <c r="Y341" s="66"/>
      <c r="Z341" s="65"/>
      <c r="AA341" s="65"/>
      <c r="AB341" s="65"/>
      <c r="AC341" s="65"/>
    </row>
    <row r="342" spans="1:29">
      <c r="A342" s="65"/>
      <c r="B342" s="65"/>
      <c r="C342" s="65"/>
      <c r="D342" s="65"/>
      <c r="E342" s="65"/>
      <c r="F342" s="65"/>
      <c r="G342" s="65"/>
      <c r="H342" s="65"/>
      <c r="I342" s="65"/>
      <c r="J342" s="65"/>
      <c r="K342" s="65"/>
      <c r="L342" s="65"/>
      <c r="M342" s="66"/>
      <c r="N342" s="65"/>
      <c r="O342" s="65"/>
      <c r="P342" s="65"/>
      <c r="Q342" s="65"/>
      <c r="R342" s="65"/>
      <c r="S342" s="65"/>
      <c r="T342" s="65"/>
      <c r="U342" s="65"/>
      <c r="V342" s="65"/>
      <c r="W342" s="65"/>
      <c r="X342" s="65"/>
      <c r="Y342" s="66"/>
      <c r="Z342" s="65"/>
      <c r="AA342" s="65"/>
      <c r="AB342" s="65"/>
      <c r="AC342" s="65"/>
    </row>
    <row r="343" spans="1:29">
      <c r="A343" s="65"/>
      <c r="B343" s="65"/>
      <c r="C343" s="65"/>
      <c r="D343" s="65"/>
      <c r="E343" s="65"/>
      <c r="F343" s="65"/>
      <c r="G343" s="65"/>
      <c r="H343" s="65"/>
      <c r="I343" s="65"/>
      <c r="J343" s="65"/>
      <c r="K343" s="65"/>
      <c r="L343" s="65"/>
      <c r="M343" s="66"/>
      <c r="N343" s="65"/>
      <c r="O343" s="65"/>
      <c r="P343" s="65"/>
      <c r="Q343" s="65"/>
      <c r="R343" s="65"/>
      <c r="S343" s="65"/>
      <c r="T343" s="65"/>
      <c r="U343" s="65"/>
      <c r="V343" s="65"/>
      <c r="W343" s="65"/>
      <c r="X343" s="65"/>
      <c r="Y343" s="66"/>
      <c r="Z343" s="65"/>
      <c r="AA343" s="65"/>
      <c r="AB343" s="65"/>
      <c r="AC343" s="65"/>
    </row>
    <row r="344" spans="1:29">
      <c r="A344" s="65"/>
      <c r="B344" s="65"/>
      <c r="C344" s="65"/>
      <c r="D344" s="65"/>
      <c r="E344" s="65"/>
      <c r="F344" s="65"/>
      <c r="G344" s="65"/>
      <c r="H344" s="65"/>
      <c r="I344" s="65"/>
      <c r="J344" s="65"/>
      <c r="K344" s="65"/>
      <c r="L344" s="65"/>
      <c r="M344" s="66"/>
      <c r="N344" s="65"/>
      <c r="O344" s="65"/>
      <c r="P344" s="65"/>
      <c r="Q344" s="65"/>
      <c r="R344" s="65"/>
      <c r="S344" s="65"/>
      <c r="T344" s="65"/>
      <c r="U344" s="65"/>
      <c r="V344" s="65"/>
      <c r="W344" s="65"/>
      <c r="X344" s="65"/>
      <c r="Y344" s="66"/>
      <c r="Z344" s="65"/>
      <c r="AA344" s="65"/>
      <c r="AB344" s="65"/>
      <c r="AC344" s="65"/>
    </row>
    <row r="345" spans="1:29">
      <c r="A345" s="65"/>
      <c r="B345" s="65"/>
      <c r="C345" s="65"/>
      <c r="D345" s="65"/>
      <c r="E345" s="65"/>
      <c r="F345" s="65"/>
      <c r="G345" s="65"/>
      <c r="H345" s="65"/>
      <c r="I345" s="65"/>
      <c r="J345" s="65"/>
      <c r="K345" s="65"/>
      <c r="L345" s="65"/>
      <c r="M345" s="66"/>
      <c r="N345" s="65"/>
      <c r="O345" s="65"/>
      <c r="P345" s="65"/>
      <c r="Q345" s="65"/>
      <c r="R345" s="65"/>
      <c r="S345" s="65"/>
      <c r="T345" s="65"/>
      <c r="U345" s="65"/>
      <c r="V345" s="65"/>
      <c r="W345" s="65"/>
      <c r="X345" s="65"/>
      <c r="Y345" s="66"/>
      <c r="Z345" s="65"/>
      <c r="AA345" s="65"/>
      <c r="AB345" s="65"/>
      <c r="AC345" s="65"/>
    </row>
    <row r="346" spans="1:29">
      <c r="A346" s="65"/>
      <c r="B346" s="65"/>
      <c r="C346" s="65"/>
      <c r="D346" s="65"/>
      <c r="E346" s="65"/>
      <c r="F346" s="65"/>
      <c r="G346" s="65"/>
      <c r="H346" s="65"/>
      <c r="I346" s="65"/>
      <c r="J346" s="65"/>
      <c r="K346" s="65"/>
      <c r="L346" s="65"/>
      <c r="M346" s="66"/>
      <c r="N346" s="65"/>
      <c r="O346" s="65"/>
      <c r="P346" s="65"/>
      <c r="Q346" s="65"/>
      <c r="R346" s="65"/>
      <c r="S346" s="65"/>
      <c r="T346" s="65"/>
      <c r="U346" s="65"/>
      <c r="V346" s="65"/>
      <c r="W346" s="65"/>
      <c r="X346" s="65"/>
      <c r="Y346" s="66"/>
      <c r="Z346" s="65"/>
      <c r="AA346" s="65"/>
      <c r="AB346" s="65"/>
      <c r="AC346" s="65"/>
    </row>
    <row r="347" spans="1:29">
      <c r="A347" s="65"/>
      <c r="B347" s="65"/>
      <c r="C347" s="65"/>
      <c r="D347" s="65"/>
      <c r="E347" s="65"/>
      <c r="F347" s="65"/>
      <c r="G347" s="65"/>
      <c r="H347" s="65"/>
      <c r="I347" s="65"/>
      <c r="J347" s="65"/>
      <c r="K347" s="65"/>
      <c r="L347" s="65"/>
      <c r="M347" s="66"/>
      <c r="N347" s="65"/>
      <c r="O347" s="65"/>
      <c r="P347" s="65"/>
      <c r="Q347" s="65"/>
      <c r="R347" s="65"/>
      <c r="S347" s="65"/>
      <c r="T347" s="65"/>
      <c r="U347" s="65"/>
      <c r="V347" s="65"/>
      <c r="W347" s="65"/>
      <c r="X347" s="65"/>
      <c r="Y347" s="66"/>
      <c r="Z347" s="65"/>
      <c r="AA347" s="65"/>
      <c r="AB347" s="65"/>
      <c r="AC347" s="65"/>
    </row>
    <row r="348" spans="1:29">
      <c r="A348" s="65"/>
      <c r="B348" s="65"/>
      <c r="C348" s="65"/>
      <c r="D348" s="65"/>
      <c r="E348" s="65"/>
      <c r="F348" s="65"/>
      <c r="G348" s="65"/>
      <c r="H348" s="65"/>
      <c r="I348" s="65"/>
      <c r="J348" s="65"/>
      <c r="K348" s="65"/>
      <c r="L348" s="65"/>
      <c r="M348" s="66"/>
      <c r="N348" s="65"/>
      <c r="O348" s="65"/>
      <c r="P348" s="65"/>
      <c r="Q348" s="65"/>
      <c r="R348" s="65"/>
      <c r="S348" s="65"/>
      <c r="T348" s="65"/>
      <c r="U348" s="65"/>
      <c r="V348" s="65"/>
      <c r="W348" s="65"/>
      <c r="X348" s="65"/>
      <c r="Y348" s="66"/>
      <c r="Z348" s="65"/>
      <c r="AA348" s="65"/>
      <c r="AB348" s="65"/>
      <c r="AC348" s="65"/>
    </row>
    <row r="349" spans="1:29">
      <c r="A349" s="65"/>
      <c r="B349" s="65"/>
      <c r="C349" s="65"/>
      <c r="D349" s="65"/>
      <c r="E349" s="65"/>
      <c r="F349" s="65"/>
      <c r="G349" s="65"/>
      <c r="H349" s="65"/>
      <c r="I349" s="65"/>
      <c r="J349" s="65"/>
      <c r="K349" s="65"/>
      <c r="L349" s="65"/>
      <c r="M349" s="66"/>
      <c r="N349" s="65"/>
      <c r="O349" s="65"/>
      <c r="P349" s="65"/>
      <c r="Q349" s="65"/>
      <c r="R349" s="65"/>
      <c r="S349" s="65"/>
      <c r="T349" s="65"/>
      <c r="U349" s="65"/>
      <c r="V349" s="65"/>
      <c r="W349" s="65"/>
      <c r="X349" s="65"/>
      <c r="Y349" s="66"/>
      <c r="Z349" s="65"/>
      <c r="AA349" s="65"/>
      <c r="AB349" s="65"/>
      <c r="AC349" s="65"/>
    </row>
    <row r="350" spans="1:29">
      <c r="A350" s="65"/>
      <c r="B350" s="65"/>
      <c r="C350" s="65"/>
      <c r="D350" s="65"/>
      <c r="E350" s="65"/>
      <c r="F350" s="65"/>
      <c r="G350" s="65"/>
      <c r="H350" s="65"/>
      <c r="I350" s="65"/>
      <c r="J350" s="65"/>
      <c r="K350" s="65"/>
      <c r="L350" s="65"/>
      <c r="M350" s="66"/>
      <c r="N350" s="65"/>
      <c r="O350" s="65"/>
      <c r="P350" s="65"/>
      <c r="Q350" s="65"/>
      <c r="R350" s="65"/>
      <c r="S350" s="65"/>
      <c r="T350" s="65"/>
      <c r="U350" s="65"/>
      <c r="V350" s="65"/>
      <c r="W350" s="65"/>
      <c r="X350" s="65"/>
      <c r="Y350" s="66"/>
      <c r="Z350" s="65"/>
      <c r="AA350" s="65"/>
      <c r="AB350" s="65"/>
      <c r="AC350" s="65"/>
    </row>
    <row r="351" spans="1:29">
      <c r="A351" s="65"/>
      <c r="B351" s="65"/>
      <c r="C351" s="65"/>
      <c r="D351" s="65"/>
      <c r="E351" s="65"/>
      <c r="F351" s="65"/>
      <c r="G351" s="65"/>
      <c r="H351" s="65"/>
      <c r="I351" s="65"/>
      <c r="J351" s="65"/>
      <c r="K351" s="65"/>
      <c r="L351" s="65"/>
      <c r="M351" s="66"/>
      <c r="N351" s="65"/>
      <c r="O351" s="65"/>
      <c r="P351" s="65"/>
      <c r="Q351" s="65"/>
      <c r="R351" s="65"/>
      <c r="S351" s="65"/>
      <c r="T351" s="65"/>
      <c r="U351" s="65"/>
      <c r="V351" s="65"/>
      <c r="W351" s="65"/>
      <c r="X351" s="65"/>
      <c r="Y351" s="66"/>
      <c r="Z351" s="65"/>
      <c r="AA351" s="65"/>
      <c r="AB351" s="65"/>
      <c r="AC351" s="65"/>
    </row>
    <row r="352" spans="1:29">
      <c r="A352" s="65"/>
      <c r="B352" s="65"/>
      <c r="C352" s="65"/>
      <c r="D352" s="65"/>
      <c r="E352" s="65"/>
      <c r="F352" s="65"/>
      <c r="G352" s="65"/>
      <c r="H352" s="65"/>
      <c r="I352" s="65"/>
      <c r="J352" s="65"/>
      <c r="K352" s="65"/>
      <c r="L352" s="65"/>
      <c r="M352" s="66"/>
      <c r="N352" s="65"/>
      <c r="O352" s="65"/>
      <c r="P352" s="65"/>
      <c r="Q352" s="65"/>
      <c r="R352" s="65"/>
      <c r="S352" s="65"/>
      <c r="T352" s="65"/>
      <c r="U352" s="65"/>
      <c r="V352" s="65"/>
      <c r="W352" s="65"/>
      <c r="X352" s="65"/>
      <c r="Y352" s="66"/>
      <c r="Z352" s="65"/>
      <c r="AA352" s="65"/>
      <c r="AB352" s="65"/>
      <c r="AC352" s="65"/>
    </row>
    <row r="353" spans="1:29">
      <c r="A353" s="65"/>
      <c r="B353" s="65"/>
      <c r="C353" s="65"/>
      <c r="D353" s="65"/>
      <c r="E353" s="65"/>
      <c r="F353" s="65"/>
      <c r="G353" s="65"/>
      <c r="H353" s="65"/>
      <c r="I353" s="65"/>
      <c r="J353" s="65"/>
      <c r="K353" s="65"/>
      <c r="L353" s="65"/>
      <c r="M353" s="66"/>
      <c r="N353" s="65"/>
      <c r="O353" s="65"/>
      <c r="P353" s="65"/>
      <c r="Q353" s="65"/>
      <c r="R353" s="65"/>
      <c r="S353" s="65"/>
      <c r="T353" s="65"/>
      <c r="U353" s="65"/>
      <c r="V353" s="65"/>
      <c r="W353" s="65"/>
      <c r="X353" s="65"/>
      <c r="Y353" s="66"/>
      <c r="Z353" s="65"/>
      <c r="AA353" s="65"/>
      <c r="AB353" s="65"/>
      <c r="AC353" s="65"/>
    </row>
    <row r="354" spans="1:29">
      <c r="A354" s="65"/>
      <c r="B354" s="65"/>
      <c r="C354" s="65"/>
      <c r="D354" s="65"/>
      <c r="E354" s="65"/>
      <c r="F354" s="65"/>
      <c r="G354" s="65"/>
      <c r="H354" s="65"/>
      <c r="I354" s="65"/>
      <c r="J354" s="65"/>
      <c r="K354" s="65"/>
      <c r="L354" s="65"/>
      <c r="M354" s="66"/>
      <c r="N354" s="65"/>
      <c r="O354" s="65"/>
      <c r="P354" s="65"/>
      <c r="Q354" s="65"/>
      <c r="R354" s="65"/>
      <c r="S354" s="65"/>
      <c r="T354" s="65"/>
      <c r="U354" s="65"/>
      <c r="V354" s="65"/>
      <c r="W354" s="65"/>
      <c r="X354" s="65"/>
      <c r="Y354" s="66"/>
      <c r="Z354" s="65"/>
      <c r="AA354" s="65"/>
      <c r="AB354" s="65"/>
      <c r="AC354" s="65"/>
    </row>
    <row r="355" spans="1:29">
      <c r="A355" s="65"/>
      <c r="B355" s="65"/>
      <c r="C355" s="65"/>
      <c r="D355" s="65"/>
      <c r="E355" s="65"/>
      <c r="F355" s="65"/>
      <c r="G355" s="65"/>
      <c r="H355" s="65"/>
      <c r="I355" s="65"/>
      <c r="J355" s="65"/>
      <c r="K355" s="65"/>
      <c r="L355" s="65"/>
      <c r="M355" s="66"/>
      <c r="N355" s="65"/>
      <c r="O355" s="65"/>
      <c r="P355" s="65"/>
      <c r="Q355" s="65"/>
      <c r="R355" s="65"/>
      <c r="S355" s="65"/>
      <c r="T355" s="65"/>
      <c r="U355" s="65"/>
      <c r="V355" s="65"/>
      <c r="W355" s="65"/>
      <c r="X355" s="65"/>
      <c r="Y355" s="66"/>
      <c r="Z355" s="65"/>
      <c r="AA355" s="65"/>
      <c r="AB355" s="65"/>
      <c r="AC355" s="65"/>
    </row>
    <row r="356" spans="1:29">
      <c r="A356" s="65"/>
      <c r="B356" s="65"/>
      <c r="C356" s="65"/>
      <c r="D356" s="65"/>
      <c r="E356" s="65"/>
      <c r="F356" s="65"/>
      <c r="G356" s="65"/>
      <c r="H356" s="65"/>
      <c r="I356" s="65"/>
      <c r="J356" s="65"/>
      <c r="K356" s="65"/>
      <c r="L356" s="65"/>
      <c r="M356" s="66"/>
      <c r="N356" s="65"/>
      <c r="O356" s="65"/>
      <c r="P356" s="65"/>
      <c r="Q356" s="65"/>
      <c r="R356" s="65"/>
      <c r="S356" s="65"/>
      <c r="T356" s="65"/>
      <c r="U356" s="65"/>
      <c r="V356" s="65"/>
      <c r="W356" s="65"/>
      <c r="X356" s="65"/>
      <c r="Y356" s="66"/>
      <c r="Z356" s="65"/>
      <c r="AA356" s="65"/>
      <c r="AB356" s="65"/>
      <c r="AC356" s="65"/>
    </row>
    <row r="357" spans="1:29">
      <c r="A357" s="65"/>
      <c r="B357" s="65"/>
      <c r="C357" s="65"/>
      <c r="D357" s="65"/>
      <c r="E357" s="65"/>
      <c r="F357" s="65"/>
      <c r="G357" s="65"/>
      <c r="H357" s="65"/>
      <c r="I357" s="65"/>
      <c r="J357" s="65"/>
      <c r="K357" s="65"/>
      <c r="L357" s="65"/>
      <c r="M357" s="66"/>
      <c r="N357" s="65"/>
      <c r="O357" s="65"/>
      <c r="P357" s="65"/>
      <c r="Q357" s="65"/>
      <c r="R357" s="65"/>
      <c r="S357" s="65"/>
      <c r="T357" s="65"/>
      <c r="U357" s="65"/>
      <c r="V357" s="65"/>
      <c r="W357" s="65"/>
      <c r="X357" s="65"/>
      <c r="Y357" s="66"/>
      <c r="Z357" s="65"/>
      <c r="AA357" s="65"/>
      <c r="AB357" s="65"/>
      <c r="AC357" s="65"/>
    </row>
    <row r="358" spans="1:29">
      <c r="A358" s="65"/>
      <c r="B358" s="65"/>
      <c r="C358" s="65"/>
      <c r="D358" s="65"/>
      <c r="E358" s="65"/>
      <c r="F358" s="65"/>
      <c r="G358" s="65"/>
      <c r="H358" s="65"/>
      <c r="I358" s="65"/>
      <c r="J358" s="65"/>
      <c r="K358" s="65"/>
      <c r="L358" s="65"/>
      <c r="M358" s="66"/>
      <c r="N358" s="65"/>
      <c r="O358" s="65"/>
      <c r="P358" s="65"/>
      <c r="Q358" s="65"/>
      <c r="R358" s="65"/>
      <c r="S358" s="65"/>
      <c r="T358" s="65"/>
      <c r="U358" s="65"/>
      <c r="V358" s="65"/>
      <c r="W358" s="65"/>
      <c r="X358" s="65"/>
      <c r="Y358" s="67"/>
      <c r="Z358" s="65"/>
      <c r="AA358" s="65"/>
      <c r="AB358" s="65"/>
      <c r="AC358" s="65"/>
    </row>
    <row r="359" spans="1:29">
      <c r="A359" s="65"/>
      <c r="B359" s="65"/>
      <c r="C359" s="65"/>
      <c r="D359" s="65"/>
      <c r="E359" s="65"/>
      <c r="F359" s="65"/>
      <c r="G359" s="65"/>
      <c r="H359" s="65"/>
      <c r="I359" s="65"/>
      <c r="J359" s="65"/>
      <c r="K359" s="65"/>
      <c r="L359" s="65"/>
      <c r="M359" s="66"/>
      <c r="N359" s="65"/>
      <c r="O359" s="65"/>
      <c r="P359" s="65"/>
      <c r="Q359" s="65"/>
      <c r="R359" s="65"/>
      <c r="S359" s="65"/>
      <c r="T359" s="65"/>
      <c r="U359" s="65"/>
      <c r="V359" s="65"/>
      <c r="W359" s="65"/>
      <c r="X359" s="65"/>
      <c r="Y359" s="66"/>
      <c r="Z359" s="65"/>
      <c r="AA359" s="65"/>
      <c r="AB359" s="65"/>
      <c r="AC359" s="65"/>
    </row>
    <row r="360" spans="1:29">
      <c r="A360" s="65"/>
      <c r="B360" s="65"/>
      <c r="C360" s="65"/>
      <c r="D360" s="65"/>
      <c r="E360" s="65"/>
      <c r="F360" s="65"/>
      <c r="G360" s="65"/>
      <c r="H360" s="65"/>
      <c r="I360" s="65"/>
      <c r="J360" s="65"/>
      <c r="K360" s="65"/>
      <c r="L360" s="65"/>
      <c r="M360" s="66"/>
      <c r="N360" s="65"/>
      <c r="O360" s="65"/>
      <c r="P360" s="65"/>
      <c r="Q360" s="65"/>
      <c r="R360" s="65"/>
      <c r="S360" s="65"/>
      <c r="T360" s="65"/>
      <c r="U360" s="65"/>
      <c r="V360" s="65"/>
      <c r="W360" s="65"/>
      <c r="X360" s="65"/>
      <c r="Y360" s="66"/>
      <c r="Z360" s="65"/>
      <c r="AA360" s="65"/>
      <c r="AB360" s="65"/>
      <c r="AC360" s="65"/>
    </row>
    <row r="361" spans="1:29">
      <c r="A361" s="65"/>
      <c r="B361" s="65"/>
      <c r="C361" s="65"/>
      <c r="D361" s="65"/>
      <c r="E361" s="65"/>
      <c r="F361" s="65"/>
      <c r="G361" s="65"/>
      <c r="H361" s="65"/>
      <c r="I361" s="65"/>
      <c r="J361" s="65"/>
      <c r="K361" s="65"/>
      <c r="L361" s="65"/>
      <c r="M361" s="66"/>
      <c r="N361" s="65"/>
      <c r="O361" s="65"/>
      <c r="P361" s="65"/>
      <c r="Q361" s="65"/>
      <c r="R361" s="65"/>
      <c r="S361" s="65"/>
      <c r="T361" s="65"/>
      <c r="U361" s="65"/>
      <c r="V361" s="65"/>
      <c r="W361" s="65"/>
      <c r="X361" s="65"/>
      <c r="Y361" s="67"/>
      <c r="Z361" s="65"/>
      <c r="AA361" s="65"/>
      <c r="AB361" s="65"/>
      <c r="AC361" s="65"/>
    </row>
    <row r="362" spans="1:29">
      <c r="A362" s="65"/>
      <c r="B362" s="65"/>
      <c r="C362" s="65"/>
      <c r="D362" s="65"/>
      <c r="E362" s="65"/>
      <c r="F362" s="65"/>
      <c r="G362" s="65"/>
      <c r="H362" s="65"/>
      <c r="I362" s="65"/>
      <c r="J362" s="65"/>
      <c r="K362" s="65"/>
      <c r="L362" s="65"/>
      <c r="M362" s="66"/>
      <c r="N362" s="65"/>
      <c r="O362" s="65"/>
      <c r="P362" s="65"/>
      <c r="Q362" s="65"/>
      <c r="R362" s="65"/>
      <c r="S362" s="65"/>
      <c r="T362" s="65"/>
      <c r="U362" s="65"/>
      <c r="V362" s="65"/>
      <c r="W362" s="65"/>
      <c r="X362" s="65"/>
      <c r="Y362" s="66"/>
      <c r="Z362" s="65"/>
      <c r="AA362" s="65"/>
      <c r="AB362" s="65"/>
      <c r="AC362" s="65"/>
    </row>
    <row r="363" spans="1:29">
      <c r="A363" s="65"/>
      <c r="B363" s="65"/>
      <c r="C363" s="65"/>
      <c r="D363" s="65"/>
      <c r="E363" s="65"/>
      <c r="F363" s="65"/>
      <c r="G363" s="65"/>
      <c r="H363" s="65"/>
      <c r="I363" s="65"/>
      <c r="J363" s="65"/>
      <c r="K363" s="65"/>
      <c r="L363" s="65"/>
      <c r="M363" s="66"/>
      <c r="N363" s="65"/>
      <c r="O363" s="65"/>
      <c r="P363" s="65"/>
      <c r="Q363" s="65"/>
      <c r="R363" s="65"/>
      <c r="S363" s="65"/>
      <c r="T363" s="65"/>
      <c r="U363" s="65"/>
      <c r="V363" s="65"/>
      <c r="W363" s="65"/>
      <c r="X363" s="65"/>
      <c r="Y363" s="66"/>
      <c r="Z363" s="65"/>
      <c r="AA363" s="65"/>
      <c r="AB363" s="65"/>
      <c r="AC363" s="65"/>
    </row>
    <row r="364" spans="1:29">
      <c r="A364" s="65"/>
      <c r="B364" s="65"/>
      <c r="C364" s="65"/>
      <c r="D364" s="65"/>
      <c r="E364" s="65"/>
      <c r="F364" s="65"/>
      <c r="G364" s="65"/>
      <c r="H364" s="65"/>
      <c r="I364" s="65"/>
      <c r="J364" s="65"/>
      <c r="K364" s="65"/>
      <c r="L364" s="65"/>
      <c r="M364" s="66"/>
      <c r="N364" s="65"/>
      <c r="O364" s="65"/>
      <c r="P364" s="65"/>
      <c r="Q364" s="65"/>
      <c r="R364" s="65"/>
      <c r="S364" s="65"/>
      <c r="T364" s="65"/>
      <c r="U364" s="65"/>
      <c r="V364" s="65"/>
      <c r="W364" s="65"/>
      <c r="X364" s="65"/>
      <c r="Y364" s="66"/>
      <c r="Z364" s="65"/>
      <c r="AA364" s="65"/>
      <c r="AB364" s="65"/>
      <c r="AC364" s="65"/>
    </row>
    <row r="365" spans="1:29">
      <c r="A365" s="65"/>
      <c r="B365" s="65"/>
      <c r="C365" s="65"/>
      <c r="D365" s="65"/>
      <c r="E365" s="65"/>
      <c r="F365" s="65"/>
      <c r="G365" s="65"/>
      <c r="H365" s="65"/>
      <c r="I365" s="65"/>
      <c r="J365" s="65"/>
      <c r="K365" s="65"/>
      <c r="L365" s="65"/>
      <c r="M365" s="66"/>
      <c r="N365" s="65"/>
      <c r="O365" s="65"/>
      <c r="P365" s="65"/>
      <c r="Q365" s="65"/>
      <c r="R365" s="65"/>
      <c r="S365" s="65"/>
      <c r="T365" s="65"/>
      <c r="U365" s="65"/>
      <c r="V365" s="65"/>
      <c r="W365" s="65"/>
      <c r="X365" s="65"/>
      <c r="Y365" s="66"/>
      <c r="Z365" s="65"/>
      <c r="AA365" s="65"/>
      <c r="AB365" s="65"/>
      <c r="AC365" s="65"/>
    </row>
    <row r="366" spans="1:29">
      <c r="A366" s="65"/>
      <c r="B366" s="65"/>
      <c r="C366" s="65"/>
      <c r="D366" s="65"/>
      <c r="E366" s="65"/>
      <c r="F366" s="65"/>
      <c r="G366" s="65"/>
      <c r="H366" s="65"/>
      <c r="I366" s="65"/>
      <c r="J366" s="65"/>
      <c r="K366" s="65"/>
      <c r="L366" s="65"/>
      <c r="M366" s="66"/>
      <c r="N366" s="65"/>
      <c r="O366" s="65"/>
      <c r="P366" s="65"/>
      <c r="Q366" s="65"/>
      <c r="R366" s="65"/>
      <c r="S366" s="65"/>
      <c r="T366" s="65"/>
      <c r="U366" s="65"/>
      <c r="V366" s="65"/>
      <c r="W366" s="65"/>
      <c r="X366" s="65"/>
      <c r="Y366" s="66"/>
      <c r="Z366" s="65"/>
      <c r="AA366" s="65"/>
      <c r="AB366" s="65"/>
      <c r="AC366" s="65"/>
    </row>
    <row r="367" spans="1:29">
      <c r="A367" s="65"/>
      <c r="B367" s="65"/>
      <c r="C367" s="65"/>
      <c r="D367" s="65"/>
      <c r="E367" s="65"/>
      <c r="F367" s="65"/>
      <c r="G367" s="65"/>
      <c r="H367" s="65"/>
      <c r="I367" s="65"/>
      <c r="J367" s="65"/>
      <c r="K367" s="65"/>
      <c r="L367" s="65"/>
      <c r="M367" s="66"/>
      <c r="N367" s="65"/>
      <c r="O367" s="65"/>
      <c r="P367" s="65"/>
      <c r="Q367" s="65"/>
      <c r="R367" s="65"/>
      <c r="S367" s="65"/>
      <c r="T367" s="65"/>
      <c r="U367" s="65"/>
      <c r="V367" s="65"/>
      <c r="W367" s="65"/>
      <c r="X367" s="65"/>
      <c r="Y367" s="66"/>
      <c r="Z367" s="65"/>
      <c r="AA367" s="65"/>
      <c r="AB367" s="65"/>
      <c r="AC367" s="65"/>
    </row>
    <row r="368" spans="1:29">
      <c r="A368" s="65"/>
      <c r="B368" s="65"/>
      <c r="C368" s="65"/>
      <c r="D368" s="65"/>
      <c r="E368" s="65"/>
      <c r="F368" s="65"/>
      <c r="G368" s="65"/>
      <c r="H368" s="65"/>
      <c r="I368" s="65"/>
      <c r="J368" s="65"/>
      <c r="K368" s="65"/>
      <c r="L368" s="65"/>
      <c r="M368" s="66"/>
      <c r="N368" s="65"/>
      <c r="O368" s="65"/>
      <c r="P368" s="65"/>
      <c r="Q368" s="65"/>
      <c r="R368" s="65"/>
      <c r="S368" s="65"/>
      <c r="T368" s="65"/>
      <c r="U368" s="65"/>
      <c r="V368" s="65"/>
      <c r="W368" s="65"/>
      <c r="X368" s="65"/>
      <c r="Y368" s="66"/>
      <c r="Z368" s="65"/>
      <c r="AA368" s="65"/>
      <c r="AB368" s="65"/>
      <c r="AC368" s="65"/>
    </row>
    <row r="369" spans="1:29">
      <c r="A369" s="65"/>
      <c r="B369" s="65"/>
      <c r="C369" s="65"/>
      <c r="D369" s="65"/>
      <c r="E369" s="65"/>
      <c r="F369" s="65"/>
      <c r="G369" s="65"/>
      <c r="H369" s="65"/>
      <c r="I369" s="65"/>
      <c r="J369" s="65"/>
      <c r="K369" s="65"/>
      <c r="L369" s="65"/>
      <c r="M369" s="66"/>
      <c r="N369" s="65"/>
      <c r="O369" s="65"/>
      <c r="P369" s="65"/>
      <c r="Q369" s="65"/>
      <c r="R369" s="65"/>
      <c r="S369" s="65"/>
      <c r="T369" s="65"/>
      <c r="U369" s="65"/>
      <c r="V369" s="65"/>
      <c r="W369" s="65"/>
      <c r="X369" s="65"/>
      <c r="Y369" s="66"/>
      <c r="Z369" s="65"/>
      <c r="AA369" s="65"/>
      <c r="AB369" s="65"/>
      <c r="AC369" s="65"/>
    </row>
    <row r="370" spans="1:29">
      <c r="A370" s="65"/>
      <c r="B370" s="65"/>
      <c r="C370" s="65"/>
      <c r="D370" s="65"/>
      <c r="E370" s="65"/>
      <c r="F370" s="65"/>
      <c r="G370" s="65"/>
      <c r="H370" s="65"/>
      <c r="I370" s="65"/>
      <c r="J370" s="65"/>
      <c r="K370" s="65"/>
      <c r="L370" s="65"/>
      <c r="M370" s="66"/>
      <c r="N370" s="65"/>
      <c r="O370" s="65"/>
      <c r="P370" s="65"/>
      <c r="Q370" s="65"/>
      <c r="R370" s="65"/>
      <c r="S370" s="65"/>
      <c r="T370" s="65"/>
      <c r="U370" s="65"/>
      <c r="V370" s="65"/>
      <c r="W370" s="65"/>
      <c r="X370" s="65"/>
      <c r="Y370" s="66"/>
      <c r="Z370" s="65"/>
      <c r="AA370" s="65"/>
      <c r="AB370" s="65"/>
      <c r="AC370" s="65"/>
    </row>
    <row r="371" spans="1:29">
      <c r="A371" s="65"/>
      <c r="B371" s="65"/>
      <c r="C371" s="65"/>
      <c r="D371" s="65"/>
      <c r="E371" s="65"/>
      <c r="F371" s="65"/>
      <c r="G371" s="65"/>
      <c r="H371" s="65"/>
      <c r="I371" s="65"/>
      <c r="J371" s="65"/>
      <c r="K371" s="65"/>
      <c r="L371" s="65"/>
      <c r="M371" s="66"/>
      <c r="N371" s="65"/>
      <c r="O371" s="65"/>
      <c r="P371" s="65"/>
      <c r="Q371" s="65"/>
      <c r="R371" s="65"/>
      <c r="S371" s="65"/>
      <c r="T371" s="65"/>
      <c r="U371" s="65"/>
      <c r="V371" s="65"/>
      <c r="W371" s="65"/>
      <c r="X371" s="65"/>
      <c r="Y371" s="67"/>
      <c r="Z371" s="65"/>
      <c r="AA371" s="65"/>
      <c r="AB371" s="65"/>
      <c r="AC371" s="65"/>
    </row>
    <row r="372" spans="1:29">
      <c r="A372" s="65"/>
      <c r="B372" s="65"/>
      <c r="C372" s="65"/>
      <c r="D372" s="65"/>
      <c r="E372" s="65"/>
      <c r="F372" s="65"/>
      <c r="G372" s="65"/>
      <c r="H372" s="65"/>
      <c r="I372" s="65"/>
      <c r="J372" s="65"/>
      <c r="K372" s="65"/>
      <c r="L372" s="65"/>
      <c r="M372" s="66"/>
      <c r="N372" s="65"/>
      <c r="O372" s="65"/>
      <c r="P372" s="65"/>
      <c r="Q372" s="65"/>
      <c r="R372" s="65"/>
      <c r="S372" s="65"/>
      <c r="T372" s="65"/>
      <c r="U372" s="65"/>
      <c r="V372" s="65"/>
      <c r="W372" s="65"/>
      <c r="X372" s="65"/>
      <c r="Y372" s="66"/>
      <c r="Z372" s="65"/>
      <c r="AA372" s="65"/>
      <c r="AB372" s="65"/>
      <c r="AC372" s="65"/>
    </row>
    <row r="373" spans="1:29">
      <c r="A373" s="65"/>
      <c r="B373" s="65"/>
      <c r="C373" s="65"/>
      <c r="D373" s="65"/>
      <c r="E373" s="65"/>
      <c r="F373" s="65"/>
      <c r="G373" s="65"/>
      <c r="H373" s="65"/>
      <c r="I373" s="65"/>
      <c r="J373" s="65"/>
      <c r="K373" s="65"/>
      <c r="L373" s="65"/>
      <c r="M373" s="66"/>
      <c r="N373" s="65"/>
      <c r="O373" s="65"/>
      <c r="P373" s="65"/>
      <c r="Q373" s="65"/>
      <c r="R373" s="65"/>
      <c r="S373" s="65"/>
      <c r="T373" s="65"/>
      <c r="U373" s="65"/>
      <c r="V373" s="65"/>
      <c r="W373" s="65"/>
      <c r="X373" s="65"/>
      <c r="Y373" s="66"/>
      <c r="Z373" s="65"/>
      <c r="AA373" s="65"/>
      <c r="AB373" s="65"/>
      <c r="AC373" s="65"/>
    </row>
    <row r="374" spans="1:29">
      <c r="A374" s="65"/>
      <c r="B374" s="65"/>
      <c r="C374" s="65"/>
      <c r="D374" s="65"/>
      <c r="E374" s="65"/>
      <c r="F374" s="65"/>
      <c r="G374" s="65"/>
      <c r="H374" s="65"/>
      <c r="I374" s="65"/>
      <c r="J374" s="65"/>
      <c r="K374" s="65"/>
      <c r="L374" s="65"/>
      <c r="M374" s="66"/>
      <c r="N374" s="65"/>
      <c r="O374" s="65"/>
      <c r="P374" s="65"/>
      <c r="Q374" s="65"/>
      <c r="R374" s="65"/>
      <c r="S374" s="65"/>
      <c r="T374" s="65"/>
      <c r="U374" s="65"/>
      <c r="V374" s="65"/>
      <c r="W374" s="65"/>
      <c r="X374" s="65"/>
      <c r="Y374" s="67"/>
      <c r="Z374" s="65"/>
      <c r="AA374" s="65"/>
      <c r="AB374" s="65"/>
      <c r="AC374" s="65"/>
    </row>
    <row r="375" spans="1:29">
      <c r="A375" s="65"/>
      <c r="B375" s="65"/>
      <c r="C375" s="65"/>
      <c r="D375" s="65"/>
      <c r="E375" s="65"/>
      <c r="F375" s="65"/>
      <c r="G375" s="65"/>
      <c r="H375" s="65"/>
      <c r="I375" s="65"/>
      <c r="J375" s="65"/>
      <c r="K375" s="65"/>
      <c r="L375" s="65"/>
      <c r="M375" s="66"/>
      <c r="N375" s="65"/>
      <c r="O375" s="65"/>
      <c r="P375" s="65"/>
      <c r="Q375" s="65"/>
      <c r="R375" s="65"/>
      <c r="S375" s="65"/>
      <c r="T375" s="65"/>
      <c r="U375" s="65"/>
      <c r="V375" s="65"/>
      <c r="W375" s="65"/>
      <c r="X375" s="65"/>
      <c r="Y375" s="66"/>
      <c r="Z375" s="65"/>
      <c r="AA375" s="65"/>
      <c r="AB375" s="65"/>
      <c r="AC375" s="65"/>
    </row>
    <row r="376" spans="1:29">
      <c r="A376" s="65"/>
      <c r="B376" s="65"/>
      <c r="C376" s="65"/>
      <c r="D376" s="65"/>
      <c r="E376" s="65"/>
      <c r="F376" s="65"/>
      <c r="G376" s="65"/>
      <c r="H376" s="65"/>
      <c r="I376" s="65"/>
      <c r="J376" s="65"/>
      <c r="K376" s="65"/>
      <c r="L376" s="65"/>
      <c r="M376" s="66"/>
      <c r="N376" s="65"/>
      <c r="O376" s="65"/>
      <c r="P376" s="65"/>
      <c r="Q376" s="65"/>
      <c r="R376" s="65"/>
      <c r="S376" s="65"/>
      <c r="T376" s="65"/>
      <c r="U376" s="65"/>
      <c r="V376" s="65"/>
      <c r="W376" s="65"/>
      <c r="X376" s="65"/>
      <c r="Y376" s="66"/>
      <c r="Z376" s="65"/>
      <c r="AA376" s="65"/>
      <c r="AB376" s="65"/>
      <c r="AC376" s="65"/>
    </row>
    <row r="377" spans="1:29">
      <c r="A377" s="65"/>
      <c r="B377" s="65"/>
      <c r="C377" s="65"/>
      <c r="D377" s="65"/>
      <c r="E377" s="65"/>
      <c r="F377" s="65"/>
      <c r="G377" s="65"/>
      <c r="H377" s="65"/>
      <c r="I377" s="65"/>
      <c r="J377" s="65"/>
      <c r="K377" s="65"/>
      <c r="L377" s="65"/>
      <c r="M377" s="66"/>
      <c r="N377" s="65"/>
      <c r="O377" s="65"/>
      <c r="P377" s="65"/>
      <c r="Q377" s="65"/>
      <c r="R377" s="65"/>
      <c r="S377" s="65"/>
      <c r="T377" s="65"/>
      <c r="U377" s="65"/>
      <c r="V377" s="65"/>
      <c r="W377" s="65"/>
      <c r="X377" s="65"/>
      <c r="Y377" s="67"/>
      <c r="Z377" s="65"/>
      <c r="AA377" s="65"/>
      <c r="AB377" s="65"/>
      <c r="AC377" s="65"/>
    </row>
    <row r="378" spans="1:29">
      <c r="A378" s="65"/>
      <c r="B378" s="65"/>
      <c r="C378" s="65"/>
      <c r="D378" s="65"/>
      <c r="E378" s="65"/>
      <c r="F378" s="65"/>
      <c r="G378" s="65"/>
      <c r="H378" s="65"/>
      <c r="I378" s="65"/>
      <c r="J378" s="65"/>
      <c r="K378" s="65"/>
      <c r="L378" s="65"/>
      <c r="M378" s="66"/>
      <c r="N378" s="65"/>
      <c r="O378" s="65"/>
      <c r="P378" s="65"/>
      <c r="Q378" s="65"/>
      <c r="R378" s="65"/>
      <c r="S378" s="65"/>
      <c r="T378" s="65"/>
      <c r="U378" s="65"/>
      <c r="V378" s="65"/>
      <c r="W378" s="65"/>
      <c r="X378" s="65"/>
      <c r="Y378" s="66"/>
      <c r="Z378" s="65"/>
      <c r="AA378" s="65"/>
      <c r="AB378" s="65"/>
      <c r="AC378" s="65"/>
    </row>
    <row r="379" spans="1:29">
      <c r="A379" s="65"/>
      <c r="B379" s="65"/>
      <c r="C379" s="65"/>
      <c r="D379" s="65"/>
      <c r="E379" s="65"/>
      <c r="F379" s="65"/>
      <c r="G379" s="65"/>
      <c r="H379" s="65"/>
      <c r="I379" s="65"/>
      <c r="J379" s="65"/>
      <c r="K379" s="65"/>
      <c r="L379" s="65"/>
      <c r="M379" s="66"/>
      <c r="N379" s="65"/>
      <c r="O379" s="65"/>
      <c r="P379" s="65"/>
      <c r="Q379" s="65"/>
      <c r="R379" s="65"/>
      <c r="S379" s="65"/>
      <c r="T379" s="65"/>
      <c r="U379" s="65"/>
      <c r="V379" s="65"/>
      <c r="W379" s="65"/>
      <c r="X379" s="65"/>
      <c r="Y379" s="67"/>
      <c r="Z379" s="65"/>
      <c r="AA379" s="65"/>
      <c r="AB379" s="65"/>
      <c r="AC379" s="65"/>
    </row>
    <row r="380" spans="1:29">
      <c r="A380" s="65"/>
      <c r="B380" s="65"/>
      <c r="C380" s="65"/>
      <c r="D380" s="65"/>
      <c r="E380" s="65"/>
      <c r="F380" s="65"/>
      <c r="G380" s="65"/>
      <c r="H380" s="65"/>
      <c r="I380" s="65"/>
      <c r="J380" s="65"/>
      <c r="K380" s="65"/>
      <c r="L380" s="65"/>
      <c r="M380" s="66"/>
      <c r="N380" s="65"/>
      <c r="O380" s="65"/>
      <c r="P380" s="65"/>
      <c r="Q380" s="65"/>
      <c r="R380" s="65"/>
      <c r="S380" s="65"/>
      <c r="T380" s="65"/>
      <c r="U380" s="65"/>
      <c r="V380" s="65"/>
      <c r="W380" s="65"/>
      <c r="X380" s="65"/>
      <c r="Y380" s="67"/>
      <c r="Z380" s="65"/>
      <c r="AA380" s="65"/>
      <c r="AB380" s="65"/>
      <c r="AC380" s="65"/>
    </row>
    <row r="381" spans="1:29">
      <c r="A381" s="65"/>
      <c r="B381" s="65"/>
      <c r="C381" s="65"/>
      <c r="D381" s="65"/>
      <c r="E381" s="65"/>
      <c r="F381" s="65"/>
      <c r="G381" s="65"/>
      <c r="H381" s="65"/>
      <c r="I381" s="65"/>
      <c r="J381" s="65"/>
      <c r="K381" s="65"/>
      <c r="L381" s="65"/>
      <c r="M381" s="66"/>
      <c r="N381" s="65"/>
      <c r="O381" s="65"/>
      <c r="P381" s="65"/>
      <c r="Q381" s="65"/>
      <c r="R381" s="65"/>
      <c r="S381" s="65"/>
      <c r="T381" s="65"/>
      <c r="U381" s="65"/>
      <c r="V381" s="65"/>
      <c r="W381" s="65"/>
      <c r="X381" s="65"/>
      <c r="Y381" s="67"/>
      <c r="Z381" s="65"/>
      <c r="AA381" s="65"/>
      <c r="AB381" s="65"/>
      <c r="AC381" s="65"/>
    </row>
    <row r="382" spans="1:29">
      <c r="A382" s="65"/>
      <c r="B382" s="65"/>
      <c r="C382" s="65"/>
      <c r="D382" s="65"/>
      <c r="E382" s="65"/>
      <c r="F382" s="65"/>
      <c r="G382" s="65"/>
      <c r="H382" s="65"/>
      <c r="I382" s="65"/>
      <c r="J382" s="65"/>
      <c r="K382" s="65"/>
      <c r="L382" s="65"/>
      <c r="M382" s="66"/>
      <c r="N382" s="65"/>
      <c r="O382" s="65"/>
      <c r="P382" s="65"/>
      <c r="Q382" s="65"/>
      <c r="R382" s="65"/>
      <c r="S382" s="65"/>
      <c r="T382" s="65"/>
      <c r="U382" s="65"/>
      <c r="V382" s="65"/>
      <c r="W382" s="65"/>
      <c r="X382" s="65"/>
      <c r="Y382" s="67"/>
      <c r="Z382" s="65"/>
      <c r="AA382" s="65"/>
      <c r="AB382" s="65"/>
      <c r="AC382" s="65"/>
    </row>
    <row r="383" spans="1:29">
      <c r="A383" s="65"/>
      <c r="B383" s="65"/>
      <c r="C383" s="65"/>
      <c r="D383" s="65"/>
      <c r="E383" s="65"/>
      <c r="F383" s="65"/>
      <c r="G383" s="65"/>
      <c r="H383" s="65"/>
      <c r="I383" s="65"/>
      <c r="J383" s="65"/>
      <c r="K383" s="65"/>
      <c r="L383" s="65"/>
      <c r="M383" s="66"/>
      <c r="N383" s="65"/>
      <c r="O383" s="65"/>
      <c r="P383" s="65"/>
      <c r="Q383" s="65"/>
      <c r="R383" s="65"/>
      <c r="S383" s="65"/>
      <c r="T383" s="65"/>
      <c r="U383" s="65"/>
      <c r="V383" s="65"/>
      <c r="W383" s="65"/>
      <c r="X383" s="65"/>
      <c r="Y383" s="66"/>
      <c r="Z383" s="65"/>
      <c r="AA383" s="65"/>
      <c r="AB383" s="65"/>
      <c r="AC383" s="65"/>
    </row>
    <row r="384" spans="1:29">
      <c r="A384" s="65"/>
      <c r="B384" s="65"/>
      <c r="C384" s="65"/>
      <c r="D384" s="65"/>
      <c r="E384" s="65"/>
      <c r="F384" s="65"/>
      <c r="G384" s="65"/>
      <c r="H384" s="65"/>
      <c r="I384" s="65"/>
      <c r="J384" s="65"/>
      <c r="K384" s="65"/>
      <c r="L384" s="65"/>
      <c r="M384" s="66"/>
      <c r="N384" s="65"/>
      <c r="O384" s="65"/>
      <c r="P384" s="65"/>
      <c r="Q384" s="65"/>
      <c r="R384" s="65"/>
      <c r="S384" s="65"/>
      <c r="T384" s="65"/>
      <c r="U384" s="65"/>
      <c r="V384" s="65"/>
      <c r="W384" s="65"/>
      <c r="X384" s="65"/>
      <c r="Y384" s="66"/>
      <c r="Z384" s="65"/>
      <c r="AA384" s="65"/>
      <c r="AB384" s="65"/>
      <c r="AC384" s="65"/>
    </row>
  </sheetData>
  <autoFilter ref="A2:AC2" xr:uid="{00000000-0009-0000-0000-000001000000}">
    <sortState xmlns:xlrd2="http://schemas.microsoft.com/office/spreadsheetml/2017/richdata2" ref="A3:AC50">
      <sortCondition descending="1" ref="H2"/>
    </sortState>
  </autoFilter>
  <phoneticPr fontId="2"/>
  <pageMargins left="0.7" right="0.7" top="0.75" bottom="0.75" header="0.3" footer="0.3"/>
  <pageSetup paperSize="9" orientation="portrait" horizontalDpi="4294967293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B21AA1-E408-4CD9-901D-733092B3ED95}">
  <sheetPr>
    <tabColor theme="1"/>
  </sheetPr>
  <dimension ref="A1:AT116"/>
  <sheetViews>
    <sheetView workbookViewId="0"/>
  </sheetViews>
  <sheetFormatPr defaultRowHeight="18"/>
  <sheetData>
    <row r="1" spans="1:46">
      <c r="A1" s="21" t="s">
        <v>93</v>
      </c>
    </row>
    <row r="2" spans="1:46">
      <c r="A2" s="65" t="s">
        <v>55</v>
      </c>
      <c r="B2" s="65" t="s">
        <v>94</v>
      </c>
      <c r="C2" s="65" t="s">
        <v>95</v>
      </c>
      <c r="D2" s="65" t="s">
        <v>34</v>
      </c>
      <c r="E2" s="65" t="s">
        <v>96</v>
      </c>
      <c r="F2" s="65" t="s">
        <v>97</v>
      </c>
      <c r="G2" s="65" t="s">
        <v>56</v>
      </c>
      <c r="H2" s="65" t="s">
        <v>98</v>
      </c>
      <c r="I2" s="65" t="s">
        <v>99</v>
      </c>
      <c r="J2" s="65" t="s">
        <v>100</v>
      </c>
      <c r="K2" s="65" t="s">
        <v>101</v>
      </c>
      <c r="L2" s="65" t="s">
        <v>102</v>
      </c>
      <c r="M2" s="65" t="s">
        <v>103</v>
      </c>
      <c r="N2" s="65" t="s">
        <v>104</v>
      </c>
      <c r="O2" s="65" t="s">
        <v>105</v>
      </c>
      <c r="P2" s="65" t="s">
        <v>106</v>
      </c>
      <c r="Q2" s="65" t="s">
        <v>107</v>
      </c>
      <c r="R2" s="65" t="s">
        <v>108</v>
      </c>
      <c r="S2" s="65" t="s">
        <v>109</v>
      </c>
      <c r="T2" s="65" t="s">
        <v>110</v>
      </c>
      <c r="U2" s="65" t="s">
        <v>111</v>
      </c>
      <c r="V2" s="65" t="s">
        <v>112</v>
      </c>
      <c r="W2" s="65" t="s">
        <v>113</v>
      </c>
      <c r="X2" s="65" t="s">
        <v>114</v>
      </c>
      <c r="Y2" s="65" t="s">
        <v>115</v>
      </c>
      <c r="Z2" s="65" t="s">
        <v>116</v>
      </c>
      <c r="AA2" s="65" t="s">
        <v>117</v>
      </c>
      <c r="AB2" s="65" t="s">
        <v>118</v>
      </c>
      <c r="AC2" s="65" t="s">
        <v>119</v>
      </c>
      <c r="AD2" s="65" t="s">
        <v>120</v>
      </c>
      <c r="AE2" s="65" t="s">
        <v>121</v>
      </c>
      <c r="AF2" s="65" t="s">
        <v>122</v>
      </c>
      <c r="AG2" s="65" t="s">
        <v>123</v>
      </c>
      <c r="AH2" s="65" t="s">
        <v>124</v>
      </c>
      <c r="AI2" s="65" t="s">
        <v>125</v>
      </c>
      <c r="AJ2" s="65" t="s">
        <v>126</v>
      </c>
      <c r="AK2" s="65" t="s">
        <v>127</v>
      </c>
      <c r="AL2" s="65" t="s">
        <v>128</v>
      </c>
      <c r="AM2" s="65" t="s">
        <v>129</v>
      </c>
      <c r="AN2" s="65" t="s">
        <v>130</v>
      </c>
      <c r="AO2" s="65" t="s">
        <v>131</v>
      </c>
      <c r="AP2" s="65" t="s">
        <v>132</v>
      </c>
      <c r="AQ2" s="65" t="s">
        <v>133</v>
      </c>
      <c r="AR2" s="65" t="s">
        <v>134</v>
      </c>
      <c r="AS2" s="65" t="s">
        <v>135</v>
      </c>
      <c r="AT2" s="65" t="s">
        <v>136</v>
      </c>
    </row>
    <row r="3" spans="1:46">
      <c r="A3" s="65"/>
    </row>
    <row r="4" spans="1:46">
      <c r="A4" s="65"/>
    </row>
    <row r="5" spans="1:46">
      <c r="A5" s="65"/>
    </row>
    <row r="6" spans="1:46">
      <c r="A6" s="65"/>
    </row>
    <row r="7" spans="1:46">
      <c r="A7" s="65"/>
    </row>
    <row r="8" spans="1:46">
      <c r="A8" s="65"/>
    </row>
    <row r="9" spans="1:46">
      <c r="A9" s="65"/>
    </row>
    <row r="10" spans="1:46">
      <c r="A10" s="65"/>
    </row>
    <row r="11" spans="1:46">
      <c r="A11" s="65"/>
    </row>
    <row r="12" spans="1:46">
      <c r="A12" s="65"/>
    </row>
    <row r="13" spans="1:46">
      <c r="A13" s="65"/>
    </row>
    <row r="14" spans="1:46">
      <c r="A14" s="65"/>
    </row>
    <row r="15" spans="1:46">
      <c r="A15" s="65"/>
    </row>
    <row r="16" spans="1:46">
      <c r="A16" s="65"/>
    </row>
    <row r="17" spans="1:1">
      <c r="A17" s="65"/>
    </row>
    <row r="18" spans="1:1">
      <c r="A18" s="65"/>
    </row>
    <row r="19" spans="1:1">
      <c r="A19" s="65"/>
    </row>
    <row r="20" spans="1:1">
      <c r="A20" s="65"/>
    </row>
    <row r="21" spans="1:1">
      <c r="A21" s="65"/>
    </row>
    <row r="22" spans="1:1">
      <c r="A22" s="65"/>
    </row>
    <row r="23" spans="1:1">
      <c r="A23" s="65"/>
    </row>
    <row r="24" spans="1:1">
      <c r="A24" s="65"/>
    </row>
    <row r="25" spans="1:1">
      <c r="A25" s="65"/>
    </row>
    <row r="26" spans="1:1">
      <c r="A26" s="65"/>
    </row>
    <row r="27" spans="1:1">
      <c r="A27" s="65"/>
    </row>
    <row r="28" spans="1:1">
      <c r="A28" s="65"/>
    </row>
    <row r="29" spans="1:1">
      <c r="A29" s="65"/>
    </row>
    <row r="30" spans="1:1">
      <c r="A30" s="65"/>
    </row>
    <row r="31" spans="1:1">
      <c r="A31" s="65"/>
    </row>
    <row r="32" spans="1:1">
      <c r="A32" s="65"/>
    </row>
    <row r="33" spans="1:46">
      <c r="A33" s="65"/>
    </row>
    <row r="34" spans="1:46">
      <c r="A34" s="65"/>
    </row>
    <row r="35" spans="1:46">
      <c r="A35" s="65"/>
    </row>
    <row r="36" spans="1:46">
      <c r="A36" s="65"/>
    </row>
    <row r="37" spans="1:46">
      <c r="A37" s="65"/>
    </row>
    <row r="38" spans="1:46">
      <c r="A38" s="65"/>
    </row>
    <row r="39" spans="1:46">
      <c r="A39" s="65"/>
    </row>
    <row r="40" spans="1:46">
      <c r="A40" s="65"/>
    </row>
    <row r="41" spans="1:46">
      <c r="A41" s="65"/>
    </row>
    <row r="42" spans="1:46">
      <c r="A42" s="65"/>
    </row>
    <row r="43" spans="1:46">
      <c r="A43" s="65"/>
    </row>
    <row r="44" spans="1:46">
      <c r="A44" s="65"/>
    </row>
    <row r="45" spans="1:46">
      <c r="A45" s="65"/>
    </row>
    <row r="46" spans="1:46">
      <c r="A46" s="65"/>
    </row>
    <row r="47" spans="1:46">
      <c r="A47" s="65"/>
      <c r="B47" s="65"/>
      <c r="C47" s="65"/>
      <c r="D47" s="65"/>
      <c r="E47" s="65"/>
      <c r="F47" s="65"/>
      <c r="G47" s="65"/>
      <c r="H47" s="65"/>
      <c r="I47" s="65"/>
      <c r="J47" s="65"/>
      <c r="K47" s="65"/>
      <c r="L47" s="65"/>
      <c r="M47" s="65"/>
      <c r="N47" s="65"/>
      <c r="O47" s="65"/>
      <c r="P47" s="65"/>
      <c r="Q47" s="65"/>
      <c r="R47" s="65"/>
      <c r="S47" s="65"/>
      <c r="T47" s="65"/>
      <c r="U47" s="65"/>
      <c r="V47" s="65"/>
      <c r="W47" s="65"/>
      <c r="X47" s="65"/>
      <c r="Y47" s="65"/>
      <c r="Z47" s="65"/>
      <c r="AA47" s="65"/>
      <c r="AB47" s="65"/>
      <c r="AC47" s="65"/>
      <c r="AD47" s="65"/>
      <c r="AE47" s="65"/>
      <c r="AF47" s="65"/>
      <c r="AG47" s="65"/>
      <c r="AH47" s="65"/>
      <c r="AI47" s="65"/>
      <c r="AJ47" s="65"/>
      <c r="AK47" s="65"/>
      <c r="AL47" s="65"/>
      <c r="AM47" s="65"/>
      <c r="AN47" s="65"/>
      <c r="AO47" s="65"/>
      <c r="AP47" s="65"/>
      <c r="AQ47" s="65"/>
      <c r="AR47" s="65"/>
      <c r="AS47" s="65"/>
      <c r="AT47" s="65"/>
    </row>
    <row r="48" spans="1:46">
      <c r="A48" s="65"/>
      <c r="B48" s="65"/>
      <c r="C48" s="65"/>
      <c r="D48" s="65"/>
      <c r="E48" s="65"/>
      <c r="F48" s="65"/>
      <c r="G48" s="65"/>
      <c r="H48" s="65"/>
      <c r="I48" s="65"/>
      <c r="J48" s="65"/>
      <c r="K48" s="65"/>
      <c r="L48" s="65"/>
      <c r="M48" s="65"/>
      <c r="N48" s="65"/>
      <c r="O48" s="65"/>
      <c r="P48" s="65"/>
      <c r="Q48" s="65"/>
      <c r="R48" s="65"/>
      <c r="S48" s="65"/>
      <c r="T48" s="65"/>
      <c r="U48" s="65"/>
      <c r="V48" s="65"/>
      <c r="W48" s="65"/>
      <c r="X48" s="65"/>
      <c r="Y48" s="65"/>
      <c r="Z48" s="65"/>
      <c r="AA48" s="65"/>
      <c r="AB48" s="65"/>
      <c r="AC48" s="65"/>
      <c r="AD48" s="65"/>
      <c r="AE48" s="65"/>
      <c r="AF48" s="65"/>
      <c r="AG48" s="65"/>
      <c r="AH48" s="65"/>
      <c r="AI48" s="65"/>
      <c r="AJ48" s="65"/>
      <c r="AK48" s="65"/>
      <c r="AL48" s="65"/>
      <c r="AM48" s="65"/>
      <c r="AN48" s="65"/>
      <c r="AO48" s="65"/>
      <c r="AP48" s="65"/>
      <c r="AQ48" s="65"/>
      <c r="AR48" s="65"/>
      <c r="AS48" s="65"/>
      <c r="AT48" s="65"/>
    </row>
    <row r="49" spans="1:46">
      <c r="A49" s="65"/>
      <c r="B49" s="65"/>
      <c r="C49" s="65"/>
      <c r="D49" s="65"/>
      <c r="E49" s="65"/>
      <c r="F49" s="65"/>
      <c r="G49" s="65"/>
      <c r="H49" s="65"/>
      <c r="I49" s="65"/>
      <c r="J49" s="65"/>
      <c r="K49" s="65"/>
      <c r="L49" s="65"/>
      <c r="M49" s="65"/>
      <c r="N49" s="65"/>
      <c r="O49" s="65"/>
      <c r="P49" s="65"/>
      <c r="Q49" s="65"/>
      <c r="R49" s="65"/>
      <c r="S49" s="65"/>
      <c r="T49" s="65"/>
      <c r="U49" s="65"/>
      <c r="V49" s="65"/>
      <c r="W49" s="65"/>
      <c r="X49" s="65"/>
      <c r="Y49" s="65"/>
      <c r="Z49" s="65"/>
      <c r="AA49" s="65"/>
      <c r="AB49" s="65"/>
      <c r="AC49" s="65"/>
      <c r="AD49" s="65"/>
      <c r="AE49" s="65"/>
      <c r="AF49" s="65"/>
      <c r="AG49" s="65"/>
      <c r="AH49" s="65"/>
      <c r="AI49" s="65"/>
      <c r="AJ49" s="65"/>
      <c r="AK49" s="65"/>
      <c r="AL49" s="65"/>
      <c r="AM49" s="65"/>
      <c r="AN49" s="65"/>
      <c r="AO49" s="65"/>
      <c r="AP49" s="65"/>
      <c r="AQ49" s="65"/>
      <c r="AR49" s="65"/>
      <c r="AS49" s="65"/>
      <c r="AT49" s="65"/>
    </row>
    <row r="50" spans="1:46">
      <c r="A50" s="65"/>
      <c r="B50" s="65"/>
      <c r="C50" s="65"/>
      <c r="D50" s="65"/>
      <c r="E50" s="65"/>
      <c r="F50" s="65"/>
      <c r="G50" s="65"/>
      <c r="H50" s="65"/>
      <c r="I50" s="65"/>
      <c r="J50" s="65"/>
      <c r="K50" s="65"/>
      <c r="L50" s="65"/>
      <c r="M50" s="65"/>
      <c r="N50" s="65"/>
      <c r="O50" s="65"/>
      <c r="P50" s="65"/>
      <c r="Q50" s="65"/>
      <c r="R50" s="65"/>
      <c r="S50" s="65"/>
      <c r="T50" s="65"/>
      <c r="U50" s="65"/>
      <c r="V50" s="65"/>
      <c r="W50" s="65"/>
      <c r="X50" s="65"/>
      <c r="Y50" s="65"/>
      <c r="Z50" s="65"/>
      <c r="AA50" s="65"/>
      <c r="AB50" s="65"/>
      <c r="AC50" s="65"/>
      <c r="AD50" s="65"/>
      <c r="AE50" s="65"/>
      <c r="AF50" s="65"/>
      <c r="AG50" s="65"/>
      <c r="AH50" s="65"/>
      <c r="AI50" s="65"/>
      <c r="AJ50" s="65"/>
      <c r="AK50" s="65"/>
      <c r="AL50" s="65"/>
      <c r="AM50" s="65"/>
      <c r="AN50" s="65"/>
      <c r="AO50" s="65"/>
      <c r="AP50" s="65"/>
      <c r="AQ50" s="65"/>
      <c r="AR50" s="65"/>
      <c r="AS50" s="65"/>
      <c r="AT50" s="65"/>
    </row>
    <row r="51" spans="1:46">
      <c r="A51" s="65"/>
      <c r="B51" s="65"/>
      <c r="C51" s="65"/>
      <c r="D51" s="65"/>
      <c r="E51" s="65"/>
      <c r="F51" s="65"/>
      <c r="G51" s="65"/>
      <c r="H51" s="65"/>
      <c r="I51" s="65"/>
      <c r="J51" s="65"/>
      <c r="K51" s="65"/>
      <c r="L51" s="65"/>
      <c r="M51" s="65"/>
      <c r="N51" s="65"/>
      <c r="O51" s="65"/>
      <c r="P51" s="65"/>
      <c r="Q51" s="65"/>
      <c r="R51" s="65"/>
      <c r="S51" s="65"/>
      <c r="T51" s="65"/>
      <c r="U51" s="65"/>
      <c r="V51" s="65"/>
      <c r="W51" s="65"/>
      <c r="X51" s="65"/>
      <c r="Y51" s="65"/>
      <c r="Z51" s="65"/>
      <c r="AA51" s="65"/>
      <c r="AB51" s="65"/>
      <c r="AC51" s="65"/>
      <c r="AD51" s="65"/>
      <c r="AE51" s="65"/>
      <c r="AF51" s="65"/>
      <c r="AG51" s="65"/>
      <c r="AH51" s="65"/>
      <c r="AI51" s="65"/>
      <c r="AJ51" s="65"/>
      <c r="AK51" s="65"/>
      <c r="AL51" s="65"/>
      <c r="AM51" s="65"/>
      <c r="AN51" s="65"/>
      <c r="AO51" s="65"/>
      <c r="AP51" s="65"/>
      <c r="AQ51" s="65"/>
      <c r="AR51" s="65"/>
      <c r="AS51" s="65"/>
      <c r="AT51" s="65"/>
    </row>
    <row r="52" spans="1:46">
      <c r="A52" s="65"/>
      <c r="B52" s="65"/>
      <c r="C52" s="65"/>
      <c r="D52" s="65"/>
      <c r="E52" s="65"/>
      <c r="F52" s="65"/>
      <c r="G52" s="65"/>
      <c r="H52" s="65"/>
      <c r="I52" s="65"/>
      <c r="J52" s="65"/>
      <c r="K52" s="65"/>
      <c r="L52" s="65"/>
      <c r="M52" s="65"/>
      <c r="N52" s="65"/>
      <c r="O52" s="65"/>
      <c r="P52" s="65"/>
      <c r="Q52" s="65"/>
      <c r="R52" s="65"/>
      <c r="S52" s="65"/>
      <c r="T52" s="65"/>
      <c r="U52" s="65"/>
      <c r="V52" s="65"/>
      <c r="W52" s="65"/>
      <c r="X52" s="65"/>
      <c r="Y52" s="65"/>
      <c r="Z52" s="65"/>
      <c r="AA52" s="65"/>
      <c r="AB52" s="65"/>
      <c r="AC52" s="65"/>
      <c r="AD52" s="65"/>
      <c r="AE52" s="65"/>
      <c r="AF52" s="65"/>
      <c r="AG52" s="65"/>
      <c r="AH52" s="65"/>
      <c r="AI52" s="65"/>
      <c r="AJ52" s="65"/>
      <c r="AK52" s="65"/>
      <c r="AL52" s="65"/>
      <c r="AM52" s="65"/>
      <c r="AN52" s="65"/>
      <c r="AO52" s="65"/>
      <c r="AP52" s="65"/>
      <c r="AQ52" s="65"/>
      <c r="AR52" s="65"/>
      <c r="AS52" s="65"/>
      <c r="AT52" s="65"/>
    </row>
    <row r="53" spans="1:46">
      <c r="A53" s="65"/>
      <c r="B53" s="65"/>
      <c r="C53" s="65"/>
      <c r="D53" s="65"/>
      <c r="E53" s="65"/>
      <c r="F53" s="65"/>
      <c r="G53" s="65"/>
      <c r="H53" s="65"/>
      <c r="I53" s="65"/>
      <c r="J53" s="65"/>
      <c r="K53" s="65"/>
      <c r="L53" s="65"/>
      <c r="M53" s="65"/>
      <c r="N53" s="65"/>
      <c r="O53" s="65"/>
      <c r="P53" s="65"/>
      <c r="Q53" s="65"/>
      <c r="R53" s="65"/>
      <c r="S53" s="65"/>
      <c r="T53" s="65"/>
      <c r="U53" s="65"/>
      <c r="V53" s="65"/>
      <c r="W53" s="65"/>
      <c r="X53" s="65"/>
      <c r="Y53" s="65"/>
      <c r="Z53" s="65"/>
      <c r="AA53" s="65"/>
      <c r="AB53" s="65"/>
      <c r="AC53" s="65"/>
      <c r="AD53" s="65"/>
      <c r="AE53" s="65"/>
      <c r="AF53" s="65"/>
      <c r="AG53" s="65"/>
      <c r="AH53" s="65"/>
      <c r="AI53" s="65"/>
      <c r="AJ53" s="65"/>
      <c r="AK53" s="65"/>
      <c r="AL53" s="65"/>
      <c r="AM53" s="65"/>
      <c r="AN53" s="65"/>
      <c r="AO53" s="65"/>
      <c r="AP53" s="65"/>
      <c r="AQ53" s="65"/>
      <c r="AR53" s="65"/>
      <c r="AS53" s="65"/>
      <c r="AT53" s="65"/>
    </row>
    <row r="54" spans="1:46">
      <c r="A54" s="65"/>
      <c r="B54" s="65"/>
      <c r="C54" s="65"/>
      <c r="D54" s="65"/>
      <c r="E54" s="65"/>
      <c r="F54" s="65"/>
      <c r="G54" s="65"/>
      <c r="H54" s="65"/>
      <c r="I54" s="65"/>
      <c r="J54" s="65"/>
      <c r="K54" s="65"/>
      <c r="L54" s="65"/>
      <c r="M54" s="65"/>
      <c r="N54" s="65"/>
      <c r="O54" s="65"/>
      <c r="P54" s="65"/>
      <c r="Q54" s="65"/>
      <c r="R54" s="65"/>
      <c r="S54" s="65"/>
      <c r="T54" s="65"/>
      <c r="U54" s="65"/>
      <c r="V54" s="65"/>
      <c r="W54" s="65"/>
      <c r="X54" s="65"/>
      <c r="Y54" s="65"/>
      <c r="Z54" s="65"/>
      <c r="AA54" s="65"/>
      <c r="AB54" s="65"/>
      <c r="AC54" s="65"/>
      <c r="AD54" s="65"/>
      <c r="AE54" s="65"/>
      <c r="AF54" s="65"/>
      <c r="AG54" s="65"/>
      <c r="AH54" s="65"/>
      <c r="AI54" s="65"/>
      <c r="AJ54" s="65"/>
      <c r="AK54" s="65"/>
      <c r="AL54" s="65"/>
      <c r="AM54" s="65"/>
      <c r="AN54" s="65"/>
      <c r="AO54" s="65"/>
      <c r="AP54" s="65"/>
      <c r="AQ54" s="65"/>
      <c r="AR54" s="65"/>
      <c r="AS54" s="65"/>
      <c r="AT54" s="65"/>
    </row>
    <row r="55" spans="1:46">
      <c r="A55" s="65"/>
      <c r="B55" s="65"/>
      <c r="C55" s="65"/>
      <c r="D55" s="65"/>
      <c r="E55" s="65"/>
      <c r="F55" s="65"/>
      <c r="G55" s="65"/>
      <c r="H55" s="65"/>
      <c r="I55" s="65"/>
      <c r="J55" s="65"/>
      <c r="K55" s="65"/>
      <c r="L55" s="65"/>
      <c r="M55" s="65"/>
      <c r="N55" s="65"/>
      <c r="O55" s="65"/>
      <c r="P55" s="65"/>
      <c r="Q55" s="65"/>
      <c r="R55" s="65"/>
      <c r="S55" s="65"/>
      <c r="T55" s="65"/>
      <c r="U55" s="65"/>
      <c r="V55" s="65"/>
      <c r="W55" s="65"/>
      <c r="X55" s="65"/>
      <c r="Y55" s="65"/>
      <c r="Z55" s="65"/>
      <c r="AA55" s="65"/>
      <c r="AB55" s="65"/>
      <c r="AC55" s="65"/>
      <c r="AD55" s="65"/>
      <c r="AE55" s="65"/>
      <c r="AF55" s="65"/>
      <c r="AG55" s="65"/>
      <c r="AH55" s="65"/>
      <c r="AI55" s="65"/>
      <c r="AJ55" s="65"/>
      <c r="AK55" s="65"/>
      <c r="AL55" s="65"/>
      <c r="AM55" s="65"/>
      <c r="AN55" s="65"/>
      <c r="AO55" s="65"/>
      <c r="AP55" s="65"/>
      <c r="AQ55" s="65"/>
      <c r="AR55" s="65"/>
      <c r="AS55" s="65"/>
      <c r="AT55" s="65"/>
    </row>
    <row r="56" spans="1:46">
      <c r="A56" s="65"/>
      <c r="B56" s="65"/>
      <c r="C56" s="65"/>
      <c r="D56" s="65"/>
      <c r="E56" s="65"/>
      <c r="F56" s="65"/>
      <c r="G56" s="65"/>
      <c r="H56" s="65"/>
      <c r="I56" s="65"/>
      <c r="J56" s="65"/>
      <c r="K56" s="65"/>
      <c r="L56" s="65"/>
      <c r="M56" s="65"/>
      <c r="N56" s="65"/>
      <c r="O56" s="65"/>
      <c r="P56" s="65"/>
      <c r="Q56" s="65"/>
      <c r="R56" s="65"/>
      <c r="S56" s="65"/>
      <c r="T56" s="65"/>
      <c r="U56" s="65"/>
      <c r="V56" s="65"/>
      <c r="W56" s="65"/>
      <c r="X56" s="65"/>
      <c r="Y56" s="65"/>
      <c r="Z56" s="65"/>
      <c r="AA56" s="65"/>
      <c r="AB56" s="65"/>
      <c r="AC56" s="65"/>
      <c r="AD56" s="65"/>
      <c r="AE56" s="65"/>
      <c r="AF56" s="65"/>
      <c r="AG56" s="65"/>
      <c r="AH56" s="65"/>
      <c r="AI56" s="65"/>
      <c r="AJ56" s="65"/>
      <c r="AK56" s="65"/>
      <c r="AL56" s="65"/>
      <c r="AM56" s="65"/>
      <c r="AN56" s="65"/>
      <c r="AO56" s="65"/>
      <c r="AP56" s="65"/>
      <c r="AQ56" s="65"/>
      <c r="AR56" s="65"/>
      <c r="AS56" s="65"/>
      <c r="AT56" s="65"/>
    </row>
    <row r="57" spans="1:46">
      <c r="A57" s="65"/>
      <c r="B57" s="65"/>
      <c r="C57" s="65"/>
      <c r="D57" s="65"/>
      <c r="E57" s="65"/>
      <c r="F57" s="65"/>
      <c r="G57" s="65"/>
      <c r="H57" s="65"/>
      <c r="I57" s="65"/>
      <c r="J57" s="65"/>
      <c r="K57" s="65"/>
      <c r="L57" s="65"/>
      <c r="M57" s="65"/>
      <c r="N57" s="65"/>
      <c r="O57" s="65"/>
      <c r="P57" s="65"/>
      <c r="Q57" s="65"/>
      <c r="R57" s="65"/>
      <c r="S57" s="65"/>
      <c r="T57" s="65"/>
      <c r="U57" s="65"/>
      <c r="V57" s="65"/>
      <c r="W57" s="65"/>
      <c r="X57" s="65"/>
      <c r="Y57" s="65"/>
      <c r="Z57" s="65"/>
      <c r="AA57" s="65"/>
      <c r="AB57" s="65"/>
      <c r="AC57" s="65"/>
      <c r="AD57" s="65"/>
      <c r="AE57" s="65"/>
      <c r="AF57" s="65"/>
      <c r="AG57" s="65"/>
      <c r="AH57" s="65"/>
      <c r="AI57" s="65"/>
      <c r="AJ57" s="65"/>
      <c r="AK57" s="65"/>
      <c r="AL57" s="65"/>
      <c r="AM57" s="65"/>
      <c r="AN57" s="65"/>
      <c r="AO57" s="65"/>
      <c r="AP57" s="65"/>
      <c r="AQ57" s="65"/>
      <c r="AR57" s="65"/>
      <c r="AS57" s="65"/>
      <c r="AT57" s="65"/>
    </row>
    <row r="58" spans="1:46">
      <c r="A58" s="65"/>
      <c r="B58" s="65"/>
      <c r="C58" s="65"/>
      <c r="D58" s="65"/>
      <c r="E58" s="65"/>
      <c r="F58" s="65"/>
      <c r="G58" s="65"/>
      <c r="H58" s="65"/>
      <c r="I58" s="65"/>
      <c r="J58" s="65"/>
      <c r="K58" s="65"/>
      <c r="L58" s="65"/>
      <c r="M58" s="65"/>
      <c r="N58" s="65"/>
      <c r="O58" s="65"/>
      <c r="P58" s="65"/>
      <c r="Q58" s="65"/>
      <c r="R58" s="65"/>
      <c r="S58" s="65"/>
      <c r="T58" s="65"/>
      <c r="U58" s="65"/>
      <c r="V58" s="65"/>
      <c r="W58" s="65"/>
      <c r="X58" s="65"/>
      <c r="Y58" s="65"/>
      <c r="Z58" s="65"/>
      <c r="AA58" s="65"/>
      <c r="AB58" s="65"/>
      <c r="AC58" s="65"/>
      <c r="AD58" s="65"/>
      <c r="AE58" s="65"/>
      <c r="AF58" s="65"/>
      <c r="AG58" s="65"/>
      <c r="AH58" s="65"/>
      <c r="AI58" s="65"/>
      <c r="AJ58" s="65"/>
      <c r="AK58" s="65"/>
      <c r="AL58" s="65"/>
      <c r="AM58" s="65"/>
      <c r="AN58" s="65"/>
      <c r="AO58" s="65"/>
      <c r="AP58" s="65"/>
      <c r="AQ58" s="65"/>
      <c r="AR58" s="65"/>
      <c r="AS58" s="65"/>
      <c r="AT58" s="65"/>
    </row>
    <row r="59" spans="1:46">
      <c r="A59" s="65"/>
      <c r="B59" s="65"/>
      <c r="C59" s="65"/>
      <c r="D59" s="65"/>
      <c r="E59" s="65"/>
      <c r="F59" s="65"/>
      <c r="G59" s="65"/>
      <c r="H59" s="65"/>
      <c r="I59" s="65"/>
      <c r="J59" s="65"/>
      <c r="K59" s="65"/>
      <c r="L59" s="65"/>
      <c r="M59" s="65"/>
      <c r="N59" s="65"/>
      <c r="O59" s="65"/>
      <c r="P59" s="65"/>
      <c r="Q59" s="65"/>
      <c r="R59" s="65"/>
      <c r="S59" s="65"/>
      <c r="T59" s="65"/>
      <c r="U59" s="65"/>
      <c r="V59" s="65"/>
      <c r="W59" s="65"/>
      <c r="X59" s="65"/>
      <c r="Y59" s="65"/>
      <c r="Z59" s="65"/>
      <c r="AA59" s="65"/>
      <c r="AB59" s="65"/>
      <c r="AC59" s="65"/>
      <c r="AD59" s="65"/>
      <c r="AE59" s="65"/>
      <c r="AF59" s="65"/>
      <c r="AG59" s="65"/>
      <c r="AH59" s="65"/>
      <c r="AI59" s="65"/>
      <c r="AJ59" s="65"/>
      <c r="AK59" s="65"/>
      <c r="AL59" s="65"/>
      <c r="AM59" s="65"/>
      <c r="AN59" s="65"/>
      <c r="AO59" s="65"/>
      <c r="AP59" s="65"/>
      <c r="AQ59" s="65"/>
      <c r="AR59" s="65"/>
      <c r="AS59" s="65"/>
      <c r="AT59" s="65"/>
    </row>
    <row r="60" spans="1:46">
      <c r="A60" s="65"/>
      <c r="B60" s="65"/>
      <c r="C60" s="65"/>
      <c r="D60" s="65"/>
      <c r="E60" s="65"/>
      <c r="F60" s="65"/>
      <c r="G60" s="65"/>
      <c r="H60" s="65"/>
      <c r="I60" s="65"/>
      <c r="J60" s="65"/>
      <c r="K60" s="65"/>
      <c r="L60" s="65"/>
      <c r="M60" s="65"/>
      <c r="N60" s="65"/>
      <c r="O60" s="65"/>
      <c r="P60" s="65"/>
      <c r="Q60" s="65"/>
      <c r="R60" s="65"/>
      <c r="S60" s="65"/>
      <c r="T60" s="65"/>
      <c r="U60" s="65"/>
      <c r="V60" s="65"/>
      <c r="W60" s="65"/>
      <c r="X60" s="65"/>
      <c r="Y60" s="65"/>
      <c r="Z60" s="65"/>
      <c r="AA60" s="65"/>
      <c r="AB60" s="65"/>
      <c r="AC60" s="65"/>
      <c r="AD60" s="65"/>
      <c r="AE60" s="65"/>
      <c r="AF60" s="65"/>
      <c r="AG60" s="65"/>
      <c r="AH60" s="65"/>
      <c r="AI60" s="65"/>
      <c r="AJ60" s="65"/>
      <c r="AK60" s="65"/>
      <c r="AL60" s="65"/>
      <c r="AM60" s="65"/>
      <c r="AN60" s="65"/>
      <c r="AO60" s="65"/>
      <c r="AP60" s="65"/>
      <c r="AQ60" s="65"/>
      <c r="AR60" s="65"/>
      <c r="AS60" s="65"/>
      <c r="AT60" s="65"/>
    </row>
    <row r="61" spans="1:46">
      <c r="A61" s="65"/>
      <c r="B61" s="65"/>
      <c r="C61" s="65"/>
      <c r="D61" s="65"/>
      <c r="E61" s="65"/>
      <c r="F61" s="65"/>
      <c r="G61" s="65"/>
      <c r="H61" s="65"/>
      <c r="I61" s="65"/>
      <c r="J61" s="65"/>
      <c r="K61" s="65"/>
      <c r="L61" s="65"/>
      <c r="M61" s="65"/>
      <c r="N61" s="65"/>
      <c r="O61" s="65"/>
      <c r="P61" s="65"/>
      <c r="Q61" s="65"/>
      <c r="R61" s="65"/>
      <c r="S61" s="65"/>
      <c r="T61" s="65"/>
      <c r="U61" s="65"/>
      <c r="V61" s="65"/>
      <c r="W61" s="65"/>
      <c r="X61" s="65"/>
      <c r="Y61" s="65"/>
      <c r="Z61" s="65"/>
      <c r="AA61" s="65"/>
      <c r="AB61" s="65"/>
      <c r="AC61" s="65"/>
      <c r="AD61" s="65"/>
      <c r="AE61" s="65"/>
      <c r="AF61" s="65"/>
      <c r="AG61" s="65"/>
      <c r="AH61" s="65"/>
      <c r="AI61" s="65"/>
      <c r="AJ61" s="65"/>
      <c r="AK61" s="65"/>
      <c r="AL61" s="65"/>
      <c r="AM61" s="65"/>
      <c r="AN61" s="65"/>
      <c r="AO61" s="65"/>
      <c r="AP61" s="65"/>
      <c r="AQ61" s="65"/>
      <c r="AR61" s="65"/>
      <c r="AS61" s="65"/>
      <c r="AT61" s="65"/>
    </row>
    <row r="62" spans="1:46">
      <c r="A62" s="65"/>
      <c r="B62" s="65"/>
      <c r="C62" s="65"/>
      <c r="D62" s="65"/>
      <c r="E62" s="65"/>
      <c r="F62" s="65"/>
      <c r="G62" s="65"/>
      <c r="H62" s="65"/>
      <c r="I62" s="65"/>
      <c r="J62" s="65"/>
      <c r="K62" s="65"/>
      <c r="L62" s="65"/>
      <c r="M62" s="65"/>
      <c r="N62" s="65"/>
      <c r="O62" s="65"/>
      <c r="P62" s="65"/>
      <c r="Q62" s="65"/>
      <c r="R62" s="65"/>
      <c r="S62" s="65"/>
      <c r="T62" s="65"/>
      <c r="U62" s="65"/>
      <c r="V62" s="65"/>
      <c r="W62" s="65"/>
      <c r="X62" s="65"/>
      <c r="Y62" s="65"/>
      <c r="Z62" s="65"/>
      <c r="AA62" s="65"/>
      <c r="AB62" s="65"/>
      <c r="AC62" s="65"/>
      <c r="AD62" s="65"/>
      <c r="AE62" s="65"/>
      <c r="AF62" s="65"/>
      <c r="AG62" s="65"/>
      <c r="AH62" s="65"/>
      <c r="AI62" s="65"/>
      <c r="AJ62" s="65"/>
      <c r="AK62" s="65"/>
      <c r="AL62" s="65"/>
      <c r="AM62" s="65"/>
      <c r="AN62" s="65"/>
      <c r="AO62" s="65"/>
      <c r="AP62" s="65"/>
      <c r="AQ62" s="65"/>
      <c r="AR62" s="65"/>
      <c r="AS62" s="65"/>
      <c r="AT62" s="65"/>
    </row>
    <row r="63" spans="1:46">
      <c r="A63" s="65"/>
      <c r="B63" s="65"/>
      <c r="C63" s="65"/>
      <c r="D63" s="65"/>
      <c r="E63" s="65"/>
      <c r="F63" s="65"/>
      <c r="G63" s="65"/>
      <c r="H63" s="65"/>
      <c r="I63" s="65"/>
      <c r="J63" s="65"/>
      <c r="K63" s="65"/>
      <c r="L63" s="65"/>
      <c r="M63" s="65"/>
      <c r="N63" s="65"/>
      <c r="O63" s="65"/>
      <c r="P63" s="65"/>
      <c r="Q63" s="65"/>
      <c r="R63" s="65"/>
      <c r="S63" s="65"/>
      <c r="T63" s="65"/>
      <c r="U63" s="65"/>
      <c r="V63" s="65"/>
      <c r="W63" s="65"/>
      <c r="X63" s="65"/>
      <c r="Y63" s="65"/>
      <c r="Z63" s="65"/>
      <c r="AA63" s="65"/>
      <c r="AB63" s="65"/>
      <c r="AC63" s="65"/>
      <c r="AD63" s="65"/>
      <c r="AE63" s="65"/>
      <c r="AF63" s="65"/>
      <c r="AG63" s="65"/>
      <c r="AH63" s="65"/>
      <c r="AI63" s="65"/>
      <c r="AJ63" s="65"/>
      <c r="AK63" s="65"/>
      <c r="AL63" s="65"/>
      <c r="AM63" s="65"/>
      <c r="AN63" s="65"/>
      <c r="AO63" s="65"/>
      <c r="AP63" s="65"/>
      <c r="AQ63" s="65"/>
      <c r="AR63" s="65"/>
      <c r="AS63" s="65"/>
      <c r="AT63" s="65"/>
    </row>
    <row r="64" spans="1:46">
      <c r="A64" s="65"/>
      <c r="B64" s="65"/>
      <c r="C64" s="65"/>
      <c r="D64" s="65"/>
      <c r="E64" s="65"/>
      <c r="F64" s="65"/>
      <c r="G64" s="65"/>
      <c r="H64" s="65"/>
      <c r="I64" s="65"/>
      <c r="J64" s="65"/>
      <c r="K64" s="65"/>
      <c r="L64" s="65"/>
      <c r="M64" s="65"/>
      <c r="N64" s="65"/>
      <c r="O64" s="65"/>
      <c r="P64" s="65"/>
      <c r="Q64" s="65"/>
      <c r="R64" s="65"/>
      <c r="S64" s="65"/>
      <c r="T64" s="65"/>
      <c r="U64" s="65"/>
      <c r="V64" s="65"/>
      <c r="W64" s="65"/>
      <c r="X64" s="65"/>
      <c r="Y64" s="65"/>
      <c r="Z64" s="65"/>
      <c r="AA64" s="65"/>
      <c r="AB64" s="65"/>
      <c r="AC64" s="65"/>
      <c r="AD64" s="65"/>
      <c r="AE64" s="65"/>
      <c r="AF64" s="65"/>
      <c r="AG64" s="65"/>
      <c r="AH64" s="65"/>
      <c r="AI64" s="65"/>
      <c r="AJ64" s="65"/>
      <c r="AK64" s="65"/>
      <c r="AL64" s="65"/>
      <c r="AM64" s="65"/>
      <c r="AN64" s="65"/>
      <c r="AO64" s="65"/>
      <c r="AP64" s="65"/>
      <c r="AQ64" s="65"/>
      <c r="AR64" s="65"/>
      <c r="AS64" s="65"/>
      <c r="AT64" s="65"/>
    </row>
    <row r="65" spans="1:46">
      <c r="A65" s="65"/>
      <c r="B65" s="65"/>
      <c r="C65" s="65"/>
      <c r="D65" s="65"/>
      <c r="E65" s="65"/>
      <c r="F65" s="65"/>
      <c r="G65" s="65"/>
      <c r="H65" s="65"/>
      <c r="I65" s="65"/>
      <c r="J65" s="65"/>
      <c r="K65" s="65"/>
      <c r="L65" s="65"/>
      <c r="M65" s="65"/>
      <c r="N65" s="65"/>
      <c r="O65" s="65"/>
      <c r="P65" s="65"/>
      <c r="Q65" s="65"/>
      <c r="R65" s="65"/>
      <c r="S65" s="65"/>
      <c r="T65" s="65"/>
      <c r="U65" s="65"/>
      <c r="V65" s="65"/>
      <c r="W65" s="65"/>
      <c r="X65" s="65"/>
      <c r="Y65" s="65"/>
      <c r="Z65" s="65"/>
      <c r="AA65" s="65"/>
      <c r="AB65" s="65"/>
      <c r="AC65" s="65"/>
      <c r="AD65" s="65"/>
      <c r="AE65" s="65"/>
      <c r="AF65" s="65"/>
      <c r="AG65" s="65"/>
      <c r="AH65" s="65"/>
      <c r="AI65" s="65"/>
      <c r="AJ65" s="65"/>
      <c r="AK65" s="65"/>
      <c r="AL65" s="65"/>
      <c r="AM65" s="65"/>
      <c r="AN65" s="65"/>
      <c r="AO65" s="65"/>
      <c r="AP65" s="65"/>
      <c r="AQ65" s="65"/>
      <c r="AR65" s="65"/>
      <c r="AS65" s="65"/>
      <c r="AT65" s="65"/>
    </row>
    <row r="66" spans="1:46">
      <c r="A66" s="65"/>
      <c r="B66" s="65"/>
      <c r="C66" s="65"/>
      <c r="D66" s="65"/>
      <c r="E66" s="65"/>
      <c r="F66" s="65"/>
      <c r="G66" s="65"/>
      <c r="H66" s="65"/>
      <c r="I66" s="65"/>
      <c r="J66" s="65"/>
      <c r="K66" s="65"/>
      <c r="L66" s="65"/>
      <c r="M66" s="65"/>
      <c r="N66" s="65"/>
      <c r="O66" s="65"/>
      <c r="P66" s="65"/>
      <c r="Q66" s="65"/>
      <c r="R66" s="65"/>
      <c r="S66" s="65"/>
      <c r="T66" s="65"/>
      <c r="U66" s="65"/>
      <c r="V66" s="65"/>
      <c r="W66" s="65"/>
      <c r="X66" s="65"/>
      <c r="Y66" s="65"/>
      <c r="Z66" s="65"/>
      <c r="AA66" s="65"/>
      <c r="AB66" s="65"/>
      <c r="AC66" s="65"/>
      <c r="AD66" s="65"/>
      <c r="AE66" s="65"/>
      <c r="AF66" s="65"/>
      <c r="AG66" s="65"/>
      <c r="AH66" s="65"/>
      <c r="AI66" s="65"/>
      <c r="AJ66" s="65"/>
      <c r="AK66" s="65"/>
      <c r="AL66" s="65"/>
      <c r="AM66" s="65"/>
      <c r="AN66" s="65"/>
      <c r="AO66" s="65"/>
      <c r="AP66" s="65"/>
      <c r="AQ66" s="65"/>
      <c r="AR66" s="65"/>
      <c r="AS66" s="65"/>
      <c r="AT66" s="65"/>
    </row>
    <row r="67" spans="1:46">
      <c r="A67" s="65"/>
      <c r="B67" s="65"/>
      <c r="C67" s="65"/>
      <c r="D67" s="65"/>
      <c r="E67" s="65"/>
      <c r="F67" s="65"/>
      <c r="G67" s="65"/>
      <c r="H67" s="65"/>
      <c r="I67" s="65"/>
      <c r="J67" s="65"/>
      <c r="K67" s="65"/>
      <c r="L67" s="65"/>
      <c r="M67" s="65"/>
      <c r="N67" s="65"/>
      <c r="O67" s="65"/>
      <c r="P67" s="65"/>
      <c r="Q67" s="65"/>
      <c r="R67" s="65"/>
      <c r="S67" s="65"/>
      <c r="T67" s="65"/>
      <c r="U67" s="65"/>
      <c r="V67" s="65"/>
      <c r="W67" s="65"/>
      <c r="X67" s="65"/>
      <c r="Y67" s="65"/>
      <c r="Z67" s="65"/>
      <c r="AA67" s="65"/>
      <c r="AB67" s="65"/>
      <c r="AC67" s="65"/>
      <c r="AD67" s="65"/>
      <c r="AE67" s="65"/>
      <c r="AF67" s="65"/>
      <c r="AG67" s="65"/>
      <c r="AH67" s="65"/>
      <c r="AI67" s="65"/>
      <c r="AJ67" s="65"/>
      <c r="AK67" s="65"/>
      <c r="AL67" s="65"/>
      <c r="AM67" s="65"/>
      <c r="AN67" s="65"/>
      <c r="AO67" s="65"/>
      <c r="AP67" s="65"/>
      <c r="AQ67" s="65"/>
      <c r="AR67" s="65"/>
      <c r="AS67" s="65"/>
      <c r="AT67" s="65"/>
    </row>
    <row r="68" spans="1:46">
      <c r="A68" s="65"/>
      <c r="B68" s="65"/>
      <c r="C68" s="65"/>
      <c r="D68" s="65"/>
      <c r="E68" s="65"/>
      <c r="F68" s="65"/>
      <c r="G68" s="65"/>
      <c r="H68" s="65"/>
      <c r="I68" s="65"/>
      <c r="J68" s="65"/>
      <c r="K68" s="65"/>
      <c r="L68" s="65"/>
      <c r="M68" s="65"/>
      <c r="N68" s="65"/>
      <c r="O68" s="65"/>
      <c r="P68" s="65"/>
      <c r="Q68" s="65"/>
      <c r="R68" s="65"/>
      <c r="S68" s="65"/>
      <c r="T68" s="65"/>
      <c r="U68" s="65"/>
      <c r="V68" s="65"/>
      <c r="W68" s="65"/>
      <c r="X68" s="65"/>
      <c r="Y68" s="65"/>
      <c r="Z68" s="65"/>
      <c r="AA68" s="65"/>
      <c r="AB68" s="65"/>
      <c r="AC68" s="65"/>
      <c r="AD68" s="65"/>
      <c r="AE68" s="65"/>
      <c r="AF68" s="65"/>
      <c r="AG68" s="65"/>
      <c r="AH68" s="65"/>
      <c r="AI68" s="65"/>
      <c r="AJ68" s="65"/>
      <c r="AK68" s="65"/>
      <c r="AL68" s="65"/>
      <c r="AM68" s="65"/>
      <c r="AN68" s="65"/>
      <c r="AO68" s="65"/>
      <c r="AP68" s="65"/>
      <c r="AQ68" s="65"/>
      <c r="AR68" s="65"/>
      <c r="AS68" s="65"/>
      <c r="AT68" s="65"/>
    </row>
    <row r="69" spans="1:46">
      <c r="A69" s="65"/>
      <c r="B69" s="65"/>
      <c r="C69" s="65"/>
      <c r="D69" s="65"/>
      <c r="E69" s="65"/>
      <c r="F69" s="65"/>
      <c r="G69" s="65"/>
      <c r="H69" s="65"/>
      <c r="I69" s="65"/>
      <c r="J69" s="65"/>
      <c r="K69" s="65"/>
      <c r="L69" s="65"/>
      <c r="M69" s="65"/>
      <c r="N69" s="65"/>
      <c r="O69" s="65"/>
      <c r="P69" s="65"/>
      <c r="Q69" s="65"/>
      <c r="R69" s="65"/>
      <c r="S69" s="65"/>
      <c r="T69" s="65"/>
      <c r="U69" s="65"/>
      <c r="V69" s="65"/>
      <c r="W69" s="65"/>
      <c r="X69" s="65"/>
      <c r="Y69" s="65"/>
      <c r="Z69" s="65"/>
      <c r="AA69" s="65"/>
      <c r="AB69" s="65"/>
      <c r="AC69" s="65"/>
      <c r="AD69" s="65"/>
      <c r="AE69" s="65"/>
      <c r="AF69" s="65"/>
      <c r="AG69" s="65"/>
      <c r="AH69" s="65"/>
      <c r="AI69" s="65"/>
      <c r="AJ69" s="65"/>
      <c r="AK69" s="65"/>
      <c r="AL69" s="65"/>
      <c r="AM69" s="65"/>
      <c r="AN69" s="65"/>
      <c r="AO69" s="65"/>
      <c r="AP69" s="65"/>
      <c r="AQ69" s="65"/>
      <c r="AR69" s="65"/>
      <c r="AS69" s="65"/>
      <c r="AT69" s="65"/>
    </row>
    <row r="70" spans="1:46">
      <c r="A70" s="65"/>
      <c r="B70" s="65"/>
      <c r="C70" s="65"/>
      <c r="D70" s="65"/>
      <c r="E70" s="65"/>
      <c r="F70" s="65"/>
      <c r="G70" s="65"/>
      <c r="H70" s="65"/>
      <c r="I70" s="65"/>
      <c r="J70" s="65"/>
      <c r="K70" s="65"/>
      <c r="L70" s="65"/>
      <c r="M70" s="65"/>
      <c r="N70" s="65"/>
      <c r="O70" s="65"/>
      <c r="P70" s="65"/>
      <c r="Q70" s="65"/>
      <c r="R70" s="65"/>
      <c r="S70" s="65"/>
      <c r="T70" s="65"/>
      <c r="U70" s="65"/>
      <c r="V70" s="65"/>
      <c r="W70" s="65"/>
      <c r="X70" s="65"/>
      <c r="Y70" s="65"/>
      <c r="Z70" s="65"/>
      <c r="AA70" s="65"/>
      <c r="AB70" s="65"/>
      <c r="AC70" s="65"/>
      <c r="AD70" s="65"/>
      <c r="AE70" s="65"/>
      <c r="AF70" s="65"/>
      <c r="AG70" s="65"/>
      <c r="AH70" s="65"/>
      <c r="AI70" s="65"/>
      <c r="AJ70" s="65"/>
      <c r="AK70" s="65"/>
      <c r="AL70" s="65"/>
      <c r="AM70" s="65"/>
      <c r="AN70" s="65"/>
      <c r="AO70" s="65"/>
      <c r="AP70" s="65"/>
      <c r="AQ70" s="65"/>
      <c r="AR70" s="65"/>
      <c r="AS70" s="65"/>
      <c r="AT70" s="65"/>
    </row>
    <row r="71" spans="1:46">
      <c r="A71" s="65"/>
      <c r="B71" s="65"/>
      <c r="C71" s="65"/>
      <c r="D71" s="65"/>
      <c r="E71" s="65"/>
      <c r="F71" s="65"/>
      <c r="G71" s="65"/>
      <c r="H71" s="65"/>
      <c r="I71" s="65"/>
      <c r="J71" s="65"/>
      <c r="K71" s="65"/>
      <c r="L71" s="65"/>
      <c r="M71" s="65"/>
      <c r="N71" s="65"/>
      <c r="O71" s="65"/>
      <c r="P71" s="65"/>
      <c r="Q71" s="65"/>
      <c r="R71" s="65"/>
      <c r="S71" s="65"/>
      <c r="T71" s="65"/>
      <c r="U71" s="65"/>
      <c r="V71" s="65"/>
      <c r="W71" s="65"/>
      <c r="X71" s="65"/>
      <c r="Y71" s="65"/>
      <c r="Z71" s="65"/>
      <c r="AA71" s="65"/>
      <c r="AB71" s="65"/>
      <c r="AC71" s="65"/>
      <c r="AD71" s="65"/>
      <c r="AE71" s="65"/>
      <c r="AF71" s="65"/>
      <c r="AG71" s="65"/>
      <c r="AH71" s="65"/>
      <c r="AI71" s="65"/>
      <c r="AJ71" s="65"/>
      <c r="AK71" s="65"/>
      <c r="AL71" s="65"/>
      <c r="AM71" s="65"/>
      <c r="AN71" s="65"/>
      <c r="AO71" s="65"/>
      <c r="AP71" s="65"/>
      <c r="AQ71" s="65"/>
      <c r="AR71" s="65"/>
      <c r="AS71" s="65"/>
      <c r="AT71" s="65"/>
    </row>
    <row r="72" spans="1:46">
      <c r="A72" s="65"/>
      <c r="B72" s="65"/>
      <c r="C72" s="65"/>
      <c r="D72" s="65"/>
      <c r="E72" s="65"/>
      <c r="F72" s="65"/>
      <c r="G72" s="65"/>
      <c r="H72" s="65"/>
      <c r="I72" s="65"/>
      <c r="J72" s="65"/>
      <c r="K72" s="65"/>
      <c r="L72" s="65"/>
      <c r="M72" s="65"/>
      <c r="N72" s="65"/>
      <c r="O72" s="65"/>
      <c r="P72" s="65"/>
      <c r="Q72" s="65"/>
      <c r="R72" s="65"/>
      <c r="S72" s="65"/>
      <c r="T72" s="65"/>
      <c r="U72" s="65"/>
      <c r="V72" s="65"/>
      <c r="W72" s="65"/>
      <c r="X72" s="65"/>
      <c r="Y72" s="65"/>
      <c r="Z72" s="65"/>
      <c r="AA72" s="65"/>
      <c r="AB72" s="65"/>
      <c r="AC72" s="65"/>
      <c r="AD72" s="65"/>
      <c r="AE72" s="65"/>
      <c r="AF72" s="65"/>
      <c r="AG72" s="65"/>
      <c r="AH72" s="65"/>
      <c r="AI72" s="65"/>
      <c r="AJ72" s="65"/>
      <c r="AK72" s="65"/>
      <c r="AL72" s="65"/>
      <c r="AM72" s="65"/>
      <c r="AN72" s="65"/>
      <c r="AO72" s="65"/>
      <c r="AP72" s="65"/>
      <c r="AQ72" s="65"/>
      <c r="AR72" s="65"/>
      <c r="AS72" s="65"/>
      <c r="AT72" s="65"/>
    </row>
    <row r="73" spans="1:46">
      <c r="A73" s="65"/>
      <c r="B73" s="65"/>
      <c r="C73" s="65"/>
      <c r="D73" s="65"/>
      <c r="E73" s="65"/>
      <c r="F73" s="65"/>
      <c r="G73" s="65"/>
      <c r="H73" s="65"/>
      <c r="I73" s="65"/>
      <c r="J73" s="65"/>
      <c r="K73" s="65"/>
      <c r="L73" s="65"/>
      <c r="M73" s="65"/>
      <c r="N73" s="65"/>
      <c r="O73" s="65"/>
      <c r="P73" s="65"/>
      <c r="Q73" s="65"/>
      <c r="R73" s="65"/>
      <c r="S73" s="65"/>
      <c r="T73" s="65"/>
      <c r="U73" s="65"/>
      <c r="V73" s="65"/>
      <c r="W73" s="65"/>
      <c r="X73" s="65"/>
      <c r="Y73" s="65"/>
      <c r="Z73" s="65"/>
      <c r="AA73" s="65"/>
      <c r="AB73" s="65"/>
      <c r="AC73" s="65"/>
      <c r="AD73" s="65"/>
      <c r="AE73" s="65"/>
      <c r="AF73" s="65"/>
      <c r="AG73" s="65"/>
      <c r="AH73" s="65"/>
      <c r="AI73" s="65"/>
      <c r="AJ73" s="65"/>
      <c r="AK73" s="65"/>
      <c r="AL73" s="65"/>
      <c r="AM73" s="65"/>
      <c r="AN73" s="65"/>
      <c r="AO73" s="65"/>
      <c r="AP73" s="65"/>
      <c r="AQ73" s="65"/>
      <c r="AR73" s="65"/>
      <c r="AS73" s="65"/>
      <c r="AT73" s="65"/>
    </row>
    <row r="74" spans="1:46">
      <c r="A74" s="65"/>
      <c r="B74" s="65"/>
      <c r="C74" s="65"/>
      <c r="D74" s="65"/>
      <c r="E74" s="65"/>
      <c r="F74" s="65"/>
      <c r="G74" s="65"/>
      <c r="H74" s="65"/>
      <c r="I74" s="65"/>
      <c r="J74" s="65"/>
      <c r="K74" s="65"/>
      <c r="L74" s="65"/>
      <c r="M74" s="65"/>
      <c r="N74" s="65"/>
      <c r="O74" s="65"/>
      <c r="P74" s="65"/>
      <c r="Q74" s="65"/>
      <c r="R74" s="65"/>
      <c r="S74" s="65"/>
      <c r="T74" s="65"/>
      <c r="U74" s="65"/>
      <c r="V74" s="65"/>
      <c r="W74" s="65"/>
      <c r="X74" s="65"/>
      <c r="Y74" s="65"/>
      <c r="Z74" s="65"/>
      <c r="AA74" s="65"/>
      <c r="AB74" s="65"/>
      <c r="AC74" s="65"/>
      <c r="AD74" s="65"/>
      <c r="AE74" s="65"/>
      <c r="AF74" s="65"/>
      <c r="AG74" s="65"/>
      <c r="AH74" s="65"/>
      <c r="AI74" s="65"/>
      <c r="AJ74" s="65"/>
      <c r="AK74" s="65"/>
      <c r="AL74" s="65"/>
      <c r="AM74" s="65"/>
      <c r="AN74" s="65"/>
      <c r="AO74" s="65"/>
      <c r="AP74" s="65"/>
      <c r="AQ74" s="65"/>
      <c r="AR74" s="65"/>
      <c r="AS74" s="65"/>
      <c r="AT74" s="65"/>
    </row>
    <row r="75" spans="1:46">
      <c r="A75" s="65"/>
      <c r="B75" s="65"/>
      <c r="C75" s="65"/>
      <c r="D75" s="65"/>
      <c r="E75" s="65"/>
      <c r="F75" s="65"/>
      <c r="G75" s="65"/>
      <c r="H75" s="65"/>
      <c r="I75" s="65"/>
      <c r="J75" s="65"/>
      <c r="K75" s="65"/>
      <c r="L75" s="65"/>
      <c r="M75" s="65"/>
      <c r="N75" s="65"/>
      <c r="O75" s="65"/>
      <c r="P75" s="65"/>
      <c r="Q75" s="65"/>
      <c r="R75" s="65"/>
      <c r="S75" s="65"/>
      <c r="T75" s="65"/>
      <c r="U75" s="65"/>
      <c r="V75" s="65"/>
      <c r="W75" s="65"/>
      <c r="X75" s="65"/>
      <c r="Y75" s="65"/>
      <c r="Z75" s="65"/>
      <c r="AA75" s="65"/>
      <c r="AB75" s="65"/>
      <c r="AC75" s="65"/>
      <c r="AD75" s="65"/>
      <c r="AE75" s="65"/>
      <c r="AF75" s="65"/>
      <c r="AG75" s="65"/>
      <c r="AH75" s="65"/>
      <c r="AI75" s="65"/>
      <c r="AJ75" s="65"/>
      <c r="AK75" s="65"/>
      <c r="AL75" s="65"/>
      <c r="AM75" s="65"/>
      <c r="AN75" s="65"/>
      <c r="AO75" s="65"/>
      <c r="AP75" s="65"/>
      <c r="AQ75" s="65"/>
      <c r="AR75" s="65"/>
      <c r="AS75" s="65"/>
      <c r="AT75" s="65"/>
    </row>
    <row r="76" spans="1:46">
      <c r="A76" s="65"/>
      <c r="B76" s="65"/>
      <c r="C76" s="65"/>
      <c r="D76" s="65"/>
      <c r="E76" s="65"/>
      <c r="F76" s="65"/>
      <c r="G76" s="65"/>
      <c r="H76" s="65"/>
      <c r="I76" s="65"/>
      <c r="J76" s="65"/>
      <c r="K76" s="65"/>
      <c r="L76" s="65"/>
      <c r="M76" s="65"/>
      <c r="N76" s="65"/>
      <c r="O76" s="65"/>
      <c r="P76" s="65"/>
      <c r="Q76" s="65"/>
      <c r="R76" s="65"/>
      <c r="S76" s="65"/>
      <c r="T76" s="65"/>
      <c r="U76" s="65"/>
      <c r="V76" s="65"/>
      <c r="W76" s="65"/>
      <c r="X76" s="65"/>
      <c r="Y76" s="65"/>
      <c r="Z76" s="65"/>
      <c r="AA76" s="65"/>
      <c r="AB76" s="65"/>
      <c r="AC76" s="65"/>
      <c r="AD76" s="65"/>
      <c r="AE76" s="65"/>
      <c r="AF76" s="65"/>
      <c r="AG76" s="65"/>
      <c r="AH76" s="65"/>
      <c r="AI76" s="65"/>
      <c r="AJ76" s="65"/>
      <c r="AK76" s="65"/>
      <c r="AL76" s="65"/>
      <c r="AM76" s="65"/>
      <c r="AN76" s="65"/>
      <c r="AO76" s="65"/>
      <c r="AP76" s="65"/>
      <c r="AQ76" s="65"/>
      <c r="AR76" s="65"/>
      <c r="AS76" s="65"/>
      <c r="AT76" s="65"/>
    </row>
    <row r="77" spans="1:46">
      <c r="A77" s="65"/>
      <c r="B77" s="65"/>
      <c r="C77" s="65"/>
      <c r="D77" s="65"/>
      <c r="E77" s="65"/>
      <c r="F77" s="65"/>
      <c r="G77" s="65"/>
      <c r="H77" s="65"/>
      <c r="I77" s="65"/>
      <c r="J77" s="65"/>
      <c r="K77" s="65"/>
      <c r="L77" s="65"/>
      <c r="M77" s="65"/>
      <c r="N77" s="65"/>
      <c r="O77" s="65"/>
      <c r="P77" s="65"/>
      <c r="Q77" s="65"/>
      <c r="R77" s="65"/>
      <c r="S77" s="65"/>
      <c r="T77" s="65"/>
      <c r="U77" s="65"/>
      <c r="V77" s="65"/>
      <c r="W77" s="65"/>
      <c r="X77" s="65"/>
      <c r="Y77" s="65"/>
      <c r="Z77" s="65"/>
      <c r="AA77" s="65"/>
      <c r="AB77" s="65"/>
      <c r="AC77" s="65"/>
      <c r="AD77" s="65"/>
      <c r="AE77" s="65"/>
      <c r="AF77" s="65"/>
      <c r="AG77" s="65"/>
      <c r="AH77" s="65"/>
      <c r="AI77" s="65"/>
      <c r="AJ77" s="65"/>
      <c r="AK77" s="65"/>
      <c r="AL77" s="65"/>
      <c r="AM77" s="65"/>
      <c r="AN77" s="65"/>
      <c r="AO77" s="65"/>
      <c r="AP77" s="65"/>
      <c r="AQ77" s="65"/>
      <c r="AR77" s="65"/>
      <c r="AS77" s="65"/>
      <c r="AT77" s="65"/>
    </row>
    <row r="78" spans="1:46">
      <c r="A78" s="65"/>
      <c r="B78" s="65"/>
      <c r="C78" s="65"/>
      <c r="D78" s="65"/>
      <c r="E78" s="65"/>
      <c r="F78" s="65"/>
      <c r="G78" s="65"/>
      <c r="H78" s="65"/>
      <c r="I78" s="65"/>
      <c r="J78" s="65"/>
      <c r="K78" s="65"/>
      <c r="L78" s="65"/>
      <c r="M78" s="65"/>
      <c r="N78" s="65"/>
      <c r="O78" s="65"/>
      <c r="P78" s="65"/>
      <c r="Q78" s="65"/>
      <c r="R78" s="65"/>
      <c r="S78" s="65"/>
      <c r="T78" s="65"/>
      <c r="U78" s="65"/>
      <c r="V78" s="65"/>
      <c r="W78" s="65"/>
      <c r="X78" s="65"/>
      <c r="Y78" s="65"/>
      <c r="Z78" s="65"/>
      <c r="AA78" s="65"/>
      <c r="AB78" s="65"/>
      <c r="AC78" s="65"/>
      <c r="AD78" s="65"/>
      <c r="AE78" s="65"/>
      <c r="AF78" s="65"/>
      <c r="AG78" s="65"/>
      <c r="AH78" s="65"/>
      <c r="AI78" s="65"/>
      <c r="AJ78" s="65"/>
      <c r="AK78" s="65"/>
      <c r="AL78" s="65"/>
      <c r="AM78" s="65"/>
      <c r="AN78" s="65"/>
      <c r="AO78" s="65"/>
      <c r="AP78" s="65"/>
      <c r="AQ78" s="65"/>
      <c r="AR78" s="65"/>
      <c r="AS78" s="65"/>
      <c r="AT78" s="65"/>
    </row>
    <row r="79" spans="1:46">
      <c r="A79" s="65"/>
      <c r="B79" s="65"/>
      <c r="C79" s="65"/>
      <c r="D79" s="65"/>
      <c r="E79" s="65"/>
      <c r="F79" s="65"/>
      <c r="G79" s="65"/>
      <c r="H79" s="65"/>
      <c r="I79" s="65"/>
      <c r="J79" s="65"/>
      <c r="K79" s="65"/>
      <c r="L79" s="65"/>
      <c r="M79" s="65"/>
      <c r="N79" s="65"/>
      <c r="O79" s="65"/>
      <c r="P79" s="65"/>
      <c r="Q79" s="65"/>
      <c r="R79" s="65"/>
      <c r="S79" s="65"/>
      <c r="T79" s="65"/>
      <c r="U79" s="65"/>
      <c r="V79" s="65"/>
      <c r="W79" s="65"/>
      <c r="X79" s="65"/>
      <c r="Y79" s="65"/>
      <c r="Z79" s="65"/>
      <c r="AA79" s="65"/>
      <c r="AB79" s="65"/>
      <c r="AC79" s="65"/>
      <c r="AD79" s="65"/>
      <c r="AE79" s="65"/>
      <c r="AF79" s="65"/>
      <c r="AG79" s="65"/>
      <c r="AH79" s="65"/>
      <c r="AI79" s="65"/>
      <c r="AJ79" s="65"/>
      <c r="AK79" s="65"/>
      <c r="AL79" s="65"/>
      <c r="AM79" s="65"/>
      <c r="AN79" s="65"/>
      <c r="AO79" s="65"/>
      <c r="AP79" s="65"/>
      <c r="AQ79" s="65"/>
      <c r="AR79" s="65"/>
      <c r="AS79" s="65"/>
      <c r="AT79" s="65"/>
    </row>
    <row r="80" spans="1:46">
      <c r="A80" s="65"/>
      <c r="B80" s="65"/>
      <c r="C80" s="65"/>
      <c r="D80" s="65"/>
      <c r="E80" s="65"/>
      <c r="F80" s="65"/>
      <c r="G80" s="65"/>
      <c r="H80" s="65"/>
      <c r="I80" s="65"/>
      <c r="J80" s="65"/>
      <c r="K80" s="65"/>
      <c r="L80" s="65"/>
      <c r="M80" s="65"/>
      <c r="N80" s="65"/>
      <c r="O80" s="65"/>
      <c r="P80" s="65"/>
      <c r="Q80" s="65"/>
      <c r="R80" s="65"/>
      <c r="S80" s="65"/>
      <c r="T80" s="65"/>
      <c r="U80" s="65"/>
      <c r="V80" s="65"/>
      <c r="W80" s="65"/>
      <c r="X80" s="65"/>
      <c r="Y80" s="65"/>
      <c r="Z80" s="65"/>
      <c r="AA80" s="65"/>
      <c r="AB80" s="65"/>
      <c r="AC80" s="65"/>
      <c r="AD80" s="65"/>
      <c r="AE80" s="65"/>
      <c r="AF80" s="65"/>
      <c r="AG80" s="65"/>
      <c r="AH80" s="65"/>
      <c r="AI80" s="65"/>
      <c r="AJ80" s="65"/>
      <c r="AK80" s="65"/>
      <c r="AL80" s="65"/>
      <c r="AM80" s="65"/>
      <c r="AN80" s="65"/>
      <c r="AO80" s="65"/>
      <c r="AP80" s="65"/>
      <c r="AQ80" s="65"/>
      <c r="AR80" s="65"/>
      <c r="AS80" s="65"/>
      <c r="AT80" s="65"/>
    </row>
    <row r="81" spans="1:46">
      <c r="A81" s="65"/>
      <c r="B81" s="65"/>
      <c r="C81" s="65"/>
      <c r="D81" s="65"/>
      <c r="E81" s="65"/>
      <c r="F81" s="65"/>
      <c r="G81" s="65"/>
      <c r="H81" s="65"/>
      <c r="I81" s="65"/>
      <c r="J81" s="65"/>
      <c r="K81" s="65"/>
      <c r="L81" s="65"/>
      <c r="M81" s="65"/>
      <c r="N81" s="65"/>
      <c r="O81" s="65"/>
      <c r="P81" s="65"/>
      <c r="Q81" s="65"/>
      <c r="R81" s="65"/>
      <c r="S81" s="65"/>
      <c r="T81" s="65"/>
      <c r="U81" s="65"/>
      <c r="V81" s="65"/>
      <c r="W81" s="65"/>
      <c r="X81" s="65"/>
      <c r="Y81" s="65"/>
      <c r="Z81" s="65"/>
      <c r="AA81" s="65"/>
      <c r="AB81" s="65"/>
      <c r="AC81" s="65"/>
      <c r="AD81" s="65"/>
      <c r="AE81" s="65"/>
      <c r="AF81" s="65"/>
      <c r="AG81" s="65"/>
      <c r="AH81" s="65"/>
      <c r="AI81" s="65"/>
      <c r="AJ81" s="65"/>
      <c r="AK81" s="65"/>
      <c r="AL81" s="65"/>
      <c r="AM81" s="65"/>
      <c r="AN81" s="65"/>
      <c r="AO81" s="65"/>
      <c r="AP81" s="65"/>
      <c r="AQ81" s="65"/>
      <c r="AR81" s="65"/>
      <c r="AS81" s="65"/>
      <c r="AT81" s="65"/>
    </row>
    <row r="82" spans="1:46">
      <c r="A82" s="65"/>
      <c r="B82" s="65"/>
      <c r="C82" s="65"/>
      <c r="D82" s="65"/>
      <c r="E82" s="65"/>
      <c r="F82" s="65"/>
      <c r="G82" s="65"/>
      <c r="H82" s="65"/>
      <c r="I82" s="65"/>
      <c r="J82" s="65"/>
      <c r="K82" s="65"/>
      <c r="L82" s="65"/>
      <c r="M82" s="65"/>
      <c r="N82" s="65"/>
      <c r="O82" s="65"/>
      <c r="P82" s="65"/>
      <c r="Q82" s="65"/>
      <c r="R82" s="65"/>
      <c r="S82" s="65"/>
      <c r="T82" s="65"/>
      <c r="U82" s="65"/>
      <c r="V82" s="65"/>
      <c r="W82" s="65"/>
      <c r="X82" s="65"/>
      <c r="Y82" s="65"/>
      <c r="Z82" s="65"/>
      <c r="AA82" s="65"/>
      <c r="AB82" s="65"/>
      <c r="AC82" s="65"/>
      <c r="AD82" s="65"/>
      <c r="AE82" s="65"/>
      <c r="AF82" s="65"/>
      <c r="AG82" s="65"/>
      <c r="AH82" s="65"/>
      <c r="AI82" s="65"/>
      <c r="AJ82" s="65"/>
      <c r="AK82" s="65"/>
      <c r="AL82" s="65"/>
      <c r="AM82" s="65"/>
      <c r="AN82" s="65"/>
      <c r="AO82" s="65"/>
      <c r="AP82" s="65"/>
      <c r="AQ82" s="65"/>
      <c r="AR82" s="65"/>
      <c r="AS82" s="65"/>
      <c r="AT82" s="65"/>
    </row>
    <row r="83" spans="1:46">
      <c r="A83" s="65"/>
      <c r="B83" s="65"/>
      <c r="C83" s="65"/>
      <c r="D83" s="65"/>
      <c r="E83" s="65"/>
      <c r="F83" s="65"/>
      <c r="G83" s="65"/>
      <c r="H83" s="65"/>
      <c r="I83" s="65"/>
      <c r="J83" s="65"/>
      <c r="K83" s="65"/>
      <c r="L83" s="65"/>
      <c r="M83" s="65"/>
      <c r="N83" s="65"/>
      <c r="O83" s="65"/>
      <c r="P83" s="65"/>
      <c r="Q83" s="65"/>
      <c r="R83" s="65"/>
      <c r="S83" s="65"/>
      <c r="T83" s="65"/>
      <c r="U83" s="65"/>
      <c r="V83" s="65"/>
      <c r="W83" s="65"/>
      <c r="X83" s="65"/>
      <c r="Y83" s="65"/>
      <c r="Z83" s="65"/>
      <c r="AA83" s="65"/>
      <c r="AB83" s="65"/>
      <c r="AC83" s="65"/>
      <c r="AD83" s="65"/>
      <c r="AE83" s="65"/>
      <c r="AF83" s="65"/>
      <c r="AG83" s="65"/>
      <c r="AH83" s="65"/>
      <c r="AI83" s="65"/>
      <c r="AJ83" s="65"/>
      <c r="AK83" s="65"/>
      <c r="AL83" s="65"/>
      <c r="AM83" s="65"/>
      <c r="AN83" s="65"/>
      <c r="AO83" s="65"/>
      <c r="AP83" s="65"/>
      <c r="AQ83" s="65"/>
      <c r="AR83" s="65"/>
      <c r="AS83" s="65"/>
      <c r="AT83" s="65"/>
    </row>
    <row r="84" spans="1:46">
      <c r="A84" s="65"/>
      <c r="B84" s="65"/>
      <c r="C84" s="65"/>
      <c r="D84" s="65"/>
      <c r="E84" s="65"/>
      <c r="F84" s="65"/>
      <c r="G84" s="65"/>
      <c r="H84" s="65"/>
      <c r="I84" s="65"/>
      <c r="J84" s="65"/>
      <c r="K84" s="65"/>
      <c r="L84" s="65"/>
      <c r="M84" s="65"/>
      <c r="N84" s="65"/>
      <c r="O84" s="65"/>
      <c r="P84" s="65"/>
      <c r="Q84" s="65"/>
      <c r="R84" s="65"/>
      <c r="S84" s="65"/>
      <c r="T84" s="65"/>
      <c r="U84" s="65"/>
      <c r="V84" s="65"/>
      <c r="W84" s="65"/>
      <c r="X84" s="65"/>
      <c r="Y84" s="65"/>
      <c r="Z84" s="65"/>
      <c r="AA84" s="65"/>
      <c r="AB84" s="65"/>
      <c r="AC84" s="65"/>
      <c r="AD84" s="65"/>
      <c r="AE84" s="65"/>
      <c r="AF84" s="65"/>
      <c r="AG84" s="65"/>
      <c r="AH84" s="65"/>
      <c r="AI84" s="65"/>
      <c r="AJ84" s="65"/>
      <c r="AK84" s="65"/>
      <c r="AL84" s="65"/>
      <c r="AM84" s="65"/>
      <c r="AN84" s="65"/>
      <c r="AO84" s="65"/>
      <c r="AP84" s="65"/>
      <c r="AQ84" s="65"/>
      <c r="AR84" s="65"/>
      <c r="AS84" s="65"/>
      <c r="AT84" s="65"/>
    </row>
    <row r="85" spans="1:46">
      <c r="A85" s="65"/>
      <c r="B85" s="65"/>
      <c r="C85" s="65"/>
      <c r="D85" s="65"/>
      <c r="E85" s="65"/>
      <c r="F85" s="65"/>
      <c r="G85" s="65"/>
      <c r="H85" s="65"/>
      <c r="I85" s="65"/>
      <c r="J85" s="65"/>
      <c r="K85" s="65"/>
      <c r="L85" s="65"/>
      <c r="M85" s="65"/>
      <c r="N85" s="65"/>
      <c r="O85" s="65"/>
      <c r="P85" s="65"/>
      <c r="Q85" s="65"/>
      <c r="R85" s="65"/>
      <c r="S85" s="65"/>
      <c r="T85" s="65"/>
      <c r="U85" s="65"/>
      <c r="V85" s="65"/>
      <c r="W85" s="65"/>
      <c r="X85" s="65"/>
      <c r="Y85" s="65"/>
      <c r="Z85" s="65"/>
      <c r="AA85" s="65"/>
      <c r="AB85" s="65"/>
      <c r="AC85" s="65"/>
      <c r="AD85" s="65"/>
      <c r="AE85" s="65"/>
      <c r="AF85" s="65"/>
      <c r="AG85" s="65"/>
      <c r="AH85" s="65"/>
      <c r="AI85" s="65"/>
      <c r="AJ85" s="65"/>
      <c r="AK85" s="65"/>
      <c r="AL85" s="65"/>
      <c r="AM85" s="65"/>
      <c r="AN85" s="65"/>
      <c r="AO85" s="65"/>
      <c r="AP85" s="65"/>
      <c r="AQ85" s="65"/>
      <c r="AR85" s="65"/>
      <c r="AS85" s="65"/>
      <c r="AT85" s="65"/>
    </row>
    <row r="86" spans="1:46">
      <c r="A86" s="65"/>
      <c r="B86" s="65"/>
      <c r="C86" s="65"/>
      <c r="D86" s="65"/>
      <c r="E86" s="65"/>
      <c r="F86" s="65"/>
      <c r="G86" s="65"/>
      <c r="H86" s="65"/>
      <c r="I86" s="65"/>
      <c r="J86" s="65"/>
      <c r="K86" s="65"/>
      <c r="L86" s="65"/>
      <c r="M86" s="65"/>
      <c r="N86" s="65"/>
      <c r="O86" s="65"/>
      <c r="P86" s="65"/>
      <c r="Q86" s="65"/>
      <c r="R86" s="65"/>
      <c r="S86" s="65"/>
      <c r="T86" s="65"/>
      <c r="U86" s="65"/>
      <c r="V86" s="65"/>
      <c r="W86" s="65"/>
      <c r="X86" s="65"/>
      <c r="Y86" s="65"/>
      <c r="Z86" s="65"/>
      <c r="AA86" s="65"/>
      <c r="AB86" s="65"/>
      <c r="AC86" s="65"/>
      <c r="AD86" s="65"/>
      <c r="AE86" s="65"/>
      <c r="AF86" s="65"/>
      <c r="AG86" s="65"/>
      <c r="AH86" s="65"/>
      <c r="AI86" s="65"/>
      <c r="AJ86" s="65"/>
      <c r="AK86" s="65"/>
      <c r="AL86" s="65"/>
      <c r="AM86" s="65"/>
      <c r="AN86" s="65"/>
      <c r="AO86" s="65"/>
      <c r="AP86" s="65"/>
      <c r="AQ86" s="65"/>
      <c r="AR86" s="65"/>
      <c r="AS86" s="65"/>
      <c r="AT86" s="65"/>
    </row>
    <row r="87" spans="1:46">
      <c r="A87" s="65"/>
      <c r="B87" s="65"/>
      <c r="C87" s="65"/>
      <c r="D87" s="65"/>
      <c r="E87" s="65"/>
      <c r="F87" s="65"/>
      <c r="G87" s="65"/>
      <c r="H87" s="65"/>
      <c r="I87" s="65"/>
      <c r="J87" s="65"/>
      <c r="K87" s="65"/>
      <c r="L87" s="65"/>
      <c r="M87" s="65"/>
      <c r="N87" s="65"/>
      <c r="O87" s="65"/>
      <c r="P87" s="65"/>
      <c r="Q87" s="65"/>
      <c r="R87" s="65"/>
      <c r="S87" s="65"/>
      <c r="T87" s="65"/>
      <c r="U87" s="65"/>
      <c r="V87" s="65"/>
      <c r="W87" s="65"/>
      <c r="X87" s="65"/>
      <c r="Y87" s="65"/>
      <c r="Z87" s="65"/>
      <c r="AA87" s="65"/>
      <c r="AB87" s="65"/>
      <c r="AC87" s="65"/>
      <c r="AD87" s="65"/>
      <c r="AE87" s="65"/>
      <c r="AF87" s="65"/>
      <c r="AG87" s="65"/>
      <c r="AH87" s="65"/>
      <c r="AI87" s="65"/>
      <c r="AJ87" s="65"/>
      <c r="AK87" s="65"/>
      <c r="AL87" s="65"/>
      <c r="AM87" s="65"/>
      <c r="AN87" s="65"/>
      <c r="AO87" s="65"/>
      <c r="AP87" s="65"/>
      <c r="AQ87" s="65"/>
      <c r="AR87" s="65"/>
      <c r="AS87" s="65"/>
      <c r="AT87" s="65"/>
    </row>
    <row r="88" spans="1:46">
      <c r="A88" s="65"/>
      <c r="B88" s="65"/>
      <c r="C88" s="65"/>
      <c r="D88" s="65"/>
      <c r="E88" s="65"/>
      <c r="F88" s="65"/>
      <c r="G88" s="65"/>
      <c r="H88" s="65"/>
      <c r="I88" s="65"/>
      <c r="J88" s="65"/>
      <c r="K88" s="65"/>
      <c r="L88" s="65"/>
      <c r="M88" s="65"/>
      <c r="N88" s="65"/>
      <c r="O88" s="65"/>
      <c r="P88" s="65"/>
      <c r="Q88" s="65"/>
      <c r="R88" s="65"/>
      <c r="S88" s="65"/>
      <c r="T88" s="65"/>
      <c r="U88" s="65"/>
      <c r="V88" s="65"/>
      <c r="W88" s="65"/>
      <c r="X88" s="65"/>
      <c r="Y88" s="65"/>
      <c r="Z88" s="65"/>
      <c r="AA88" s="65"/>
      <c r="AB88" s="65"/>
      <c r="AC88" s="65"/>
      <c r="AD88" s="65"/>
      <c r="AE88" s="65"/>
      <c r="AF88" s="65"/>
      <c r="AG88" s="65"/>
      <c r="AH88" s="65"/>
      <c r="AI88" s="65"/>
      <c r="AJ88" s="65"/>
      <c r="AK88" s="65"/>
      <c r="AL88" s="65"/>
      <c r="AM88" s="65"/>
      <c r="AN88" s="65"/>
      <c r="AO88" s="65"/>
      <c r="AP88" s="65"/>
      <c r="AQ88" s="65"/>
      <c r="AR88" s="65"/>
      <c r="AS88" s="65"/>
      <c r="AT88" s="65"/>
    </row>
    <row r="89" spans="1:46">
      <c r="A89" s="65"/>
      <c r="B89" s="65"/>
      <c r="C89" s="65"/>
      <c r="D89" s="65"/>
      <c r="E89" s="65"/>
      <c r="F89" s="65"/>
      <c r="G89" s="65"/>
      <c r="H89" s="65"/>
      <c r="I89" s="65"/>
      <c r="J89" s="65"/>
      <c r="K89" s="65"/>
      <c r="L89" s="65"/>
      <c r="M89" s="65"/>
      <c r="N89" s="65"/>
      <c r="O89" s="65"/>
      <c r="P89" s="65"/>
      <c r="Q89" s="65"/>
      <c r="R89" s="65"/>
      <c r="S89" s="65"/>
      <c r="T89" s="65"/>
      <c r="U89" s="65"/>
      <c r="V89" s="65"/>
      <c r="W89" s="65"/>
      <c r="X89" s="65"/>
      <c r="Y89" s="65"/>
      <c r="Z89" s="65"/>
      <c r="AA89" s="65"/>
      <c r="AB89" s="65"/>
      <c r="AC89" s="65"/>
      <c r="AD89" s="65"/>
      <c r="AE89" s="65"/>
      <c r="AF89" s="65"/>
      <c r="AG89" s="65"/>
      <c r="AH89" s="65"/>
      <c r="AI89" s="65"/>
      <c r="AJ89" s="65"/>
      <c r="AK89" s="65"/>
      <c r="AL89" s="65"/>
      <c r="AM89" s="65"/>
      <c r="AN89" s="65"/>
      <c r="AO89" s="65"/>
      <c r="AP89" s="65"/>
      <c r="AQ89" s="65"/>
      <c r="AR89" s="65"/>
      <c r="AS89" s="65"/>
      <c r="AT89" s="65"/>
    </row>
    <row r="90" spans="1:46">
      <c r="A90" s="65"/>
      <c r="B90" s="65"/>
      <c r="C90" s="65"/>
      <c r="D90" s="65"/>
      <c r="E90" s="65"/>
      <c r="F90" s="65"/>
      <c r="G90" s="65"/>
      <c r="H90" s="65"/>
      <c r="I90" s="65"/>
      <c r="J90" s="65"/>
      <c r="K90" s="65"/>
      <c r="L90" s="65"/>
      <c r="M90" s="65"/>
      <c r="N90" s="65"/>
      <c r="O90" s="65"/>
      <c r="P90" s="65"/>
      <c r="Q90" s="65"/>
      <c r="R90" s="65"/>
      <c r="S90" s="65"/>
      <c r="T90" s="65"/>
      <c r="U90" s="65"/>
      <c r="V90" s="65"/>
      <c r="W90" s="65"/>
      <c r="X90" s="65"/>
      <c r="Y90" s="65"/>
      <c r="Z90" s="65"/>
      <c r="AA90" s="65"/>
      <c r="AB90" s="65"/>
      <c r="AC90" s="65"/>
      <c r="AD90" s="65"/>
      <c r="AE90" s="65"/>
      <c r="AF90" s="65"/>
      <c r="AG90" s="65"/>
      <c r="AH90" s="65"/>
      <c r="AI90" s="65"/>
      <c r="AJ90" s="65"/>
      <c r="AK90" s="65"/>
      <c r="AL90" s="65"/>
      <c r="AM90" s="65"/>
      <c r="AN90" s="65"/>
      <c r="AO90" s="65"/>
      <c r="AP90" s="65"/>
      <c r="AQ90" s="65"/>
      <c r="AR90" s="65"/>
      <c r="AS90" s="65"/>
      <c r="AT90" s="65"/>
    </row>
    <row r="91" spans="1:46">
      <c r="A91" s="65"/>
      <c r="B91" s="65"/>
      <c r="C91" s="65"/>
      <c r="D91" s="65"/>
      <c r="E91" s="65"/>
      <c r="F91" s="65"/>
      <c r="G91" s="65"/>
      <c r="H91" s="65"/>
      <c r="I91" s="65"/>
      <c r="J91" s="65"/>
      <c r="K91" s="65"/>
      <c r="L91" s="65"/>
      <c r="M91" s="65"/>
      <c r="N91" s="65"/>
      <c r="O91" s="65"/>
      <c r="P91" s="65"/>
      <c r="Q91" s="65"/>
      <c r="R91" s="65"/>
      <c r="S91" s="65"/>
      <c r="T91" s="65"/>
      <c r="U91" s="65"/>
      <c r="V91" s="65"/>
      <c r="W91" s="65"/>
      <c r="X91" s="65"/>
      <c r="Y91" s="65"/>
      <c r="Z91" s="65"/>
      <c r="AA91" s="65"/>
      <c r="AB91" s="65"/>
      <c r="AC91" s="65"/>
      <c r="AD91" s="65"/>
      <c r="AE91" s="65"/>
      <c r="AF91" s="65"/>
      <c r="AG91" s="65"/>
      <c r="AH91" s="65"/>
      <c r="AI91" s="65"/>
      <c r="AJ91" s="65"/>
      <c r="AK91" s="65"/>
      <c r="AL91" s="65"/>
      <c r="AM91" s="65"/>
      <c r="AN91" s="65"/>
      <c r="AO91" s="65"/>
      <c r="AP91" s="65"/>
      <c r="AQ91" s="65"/>
      <c r="AR91" s="65"/>
      <c r="AS91" s="65"/>
      <c r="AT91" s="65"/>
    </row>
    <row r="92" spans="1:46">
      <c r="A92" s="65"/>
      <c r="B92" s="65"/>
      <c r="C92" s="65"/>
      <c r="D92" s="65"/>
      <c r="E92" s="65"/>
      <c r="F92" s="65"/>
      <c r="G92" s="65"/>
      <c r="H92" s="65"/>
      <c r="I92" s="65"/>
      <c r="J92" s="65"/>
      <c r="K92" s="65"/>
      <c r="L92" s="65"/>
      <c r="M92" s="65"/>
      <c r="N92" s="65"/>
      <c r="O92" s="65"/>
      <c r="P92" s="65"/>
      <c r="Q92" s="65"/>
      <c r="R92" s="65"/>
      <c r="S92" s="65"/>
      <c r="T92" s="65"/>
      <c r="U92" s="65"/>
      <c r="V92" s="65"/>
      <c r="W92" s="65"/>
      <c r="X92" s="65"/>
      <c r="Y92" s="65"/>
      <c r="Z92" s="65"/>
      <c r="AA92" s="65"/>
      <c r="AB92" s="65"/>
      <c r="AC92" s="65"/>
      <c r="AD92" s="65"/>
      <c r="AE92" s="65"/>
      <c r="AF92" s="65"/>
      <c r="AG92" s="65"/>
      <c r="AH92" s="65"/>
      <c r="AI92" s="65"/>
      <c r="AJ92" s="65"/>
      <c r="AK92" s="65"/>
      <c r="AL92" s="65"/>
      <c r="AM92" s="65"/>
      <c r="AN92" s="65"/>
      <c r="AO92" s="65"/>
      <c r="AP92" s="65"/>
      <c r="AQ92" s="65"/>
      <c r="AR92" s="65"/>
      <c r="AS92" s="65"/>
      <c r="AT92" s="65"/>
    </row>
    <row r="93" spans="1:46">
      <c r="A93" s="65"/>
      <c r="B93" s="65"/>
      <c r="C93" s="65"/>
      <c r="D93" s="65"/>
      <c r="E93" s="65"/>
      <c r="F93" s="65"/>
      <c r="G93" s="65"/>
      <c r="H93" s="65"/>
      <c r="I93" s="65"/>
      <c r="J93" s="65"/>
      <c r="K93" s="65"/>
      <c r="L93" s="65"/>
      <c r="M93" s="65"/>
      <c r="N93" s="65"/>
      <c r="O93" s="65"/>
      <c r="P93" s="65"/>
      <c r="Q93" s="65"/>
      <c r="R93" s="65"/>
      <c r="S93" s="65"/>
      <c r="T93" s="65"/>
      <c r="U93" s="65"/>
      <c r="V93" s="65"/>
      <c r="W93" s="65"/>
      <c r="X93" s="65"/>
      <c r="Y93" s="65"/>
      <c r="Z93" s="65"/>
      <c r="AA93" s="65"/>
      <c r="AB93" s="65"/>
      <c r="AC93" s="65"/>
      <c r="AD93" s="65"/>
      <c r="AE93" s="65"/>
      <c r="AF93" s="65"/>
      <c r="AG93" s="65"/>
      <c r="AH93" s="65"/>
      <c r="AI93" s="65"/>
      <c r="AJ93" s="65"/>
      <c r="AK93" s="65"/>
      <c r="AL93" s="65"/>
      <c r="AM93" s="65"/>
      <c r="AN93" s="65"/>
      <c r="AO93" s="65"/>
      <c r="AP93" s="65"/>
      <c r="AQ93" s="65"/>
      <c r="AR93" s="65"/>
      <c r="AS93" s="65"/>
      <c r="AT93" s="65"/>
    </row>
    <row r="94" spans="1:46">
      <c r="A94" s="65"/>
      <c r="B94" s="65"/>
      <c r="C94" s="65"/>
      <c r="D94" s="65"/>
      <c r="E94" s="65"/>
      <c r="F94" s="65"/>
      <c r="G94" s="65"/>
      <c r="H94" s="65"/>
      <c r="I94" s="65"/>
      <c r="J94" s="65"/>
      <c r="K94" s="65"/>
      <c r="L94" s="65"/>
      <c r="M94" s="65"/>
      <c r="N94" s="65"/>
      <c r="O94" s="65"/>
      <c r="P94" s="65"/>
      <c r="Q94" s="65"/>
      <c r="R94" s="65"/>
      <c r="S94" s="65"/>
      <c r="T94" s="65"/>
      <c r="U94" s="65"/>
      <c r="V94" s="65"/>
      <c r="W94" s="65"/>
      <c r="X94" s="65"/>
      <c r="Y94" s="65"/>
      <c r="Z94" s="65"/>
      <c r="AA94" s="65"/>
      <c r="AB94" s="65"/>
      <c r="AC94" s="65"/>
      <c r="AD94" s="65"/>
      <c r="AE94" s="65"/>
      <c r="AF94" s="65"/>
      <c r="AG94" s="65"/>
      <c r="AH94" s="65"/>
      <c r="AI94" s="65"/>
      <c r="AJ94" s="65"/>
      <c r="AK94" s="65"/>
      <c r="AL94" s="65"/>
      <c r="AM94" s="65"/>
      <c r="AN94" s="65"/>
      <c r="AO94" s="65"/>
      <c r="AP94" s="65"/>
      <c r="AQ94" s="65"/>
      <c r="AR94" s="65"/>
      <c r="AS94" s="65"/>
      <c r="AT94" s="65"/>
    </row>
    <row r="95" spans="1:46">
      <c r="A95" s="65"/>
      <c r="B95" s="65"/>
      <c r="C95" s="65"/>
      <c r="D95" s="65"/>
      <c r="E95" s="65"/>
      <c r="F95" s="65"/>
      <c r="G95" s="65"/>
      <c r="H95" s="65"/>
      <c r="I95" s="65"/>
      <c r="J95" s="65"/>
      <c r="K95" s="65"/>
      <c r="L95" s="65"/>
      <c r="M95" s="65"/>
      <c r="N95" s="65"/>
      <c r="O95" s="65"/>
      <c r="P95" s="65"/>
      <c r="Q95" s="65"/>
      <c r="R95" s="65"/>
      <c r="S95" s="65"/>
      <c r="T95" s="65"/>
      <c r="U95" s="65"/>
      <c r="V95" s="65"/>
      <c r="W95" s="65"/>
      <c r="X95" s="65"/>
      <c r="Y95" s="65"/>
      <c r="Z95" s="65"/>
      <c r="AA95" s="65"/>
      <c r="AB95" s="65"/>
      <c r="AC95" s="65"/>
      <c r="AD95" s="65"/>
      <c r="AE95" s="65"/>
      <c r="AF95" s="65"/>
      <c r="AG95" s="65"/>
      <c r="AH95" s="65"/>
      <c r="AI95" s="65"/>
      <c r="AJ95" s="65"/>
      <c r="AK95" s="65"/>
      <c r="AL95" s="65"/>
      <c r="AM95" s="65"/>
      <c r="AN95" s="65"/>
      <c r="AO95" s="65"/>
      <c r="AP95" s="65"/>
      <c r="AQ95" s="65"/>
      <c r="AR95" s="65"/>
      <c r="AS95" s="65"/>
      <c r="AT95" s="65"/>
    </row>
    <row r="96" spans="1:46">
      <c r="A96" s="65"/>
      <c r="B96" s="65"/>
      <c r="C96" s="65"/>
      <c r="D96" s="65"/>
      <c r="E96" s="65"/>
      <c r="F96" s="65"/>
      <c r="G96" s="65"/>
      <c r="H96" s="65"/>
      <c r="I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5"/>
      <c r="U96" s="65"/>
      <c r="V96" s="65"/>
      <c r="W96" s="65"/>
      <c r="X96" s="65"/>
      <c r="Y96" s="65"/>
      <c r="Z96" s="65"/>
      <c r="AA96" s="65"/>
      <c r="AB96" s="65"/>
      <c r="AC96" s="65"/>
      <c r="AD96" s="65"/>
      <c r="AE96" s="65"/>
      <c r="AF96" s="65"/>
      <c r="AG96" s="65"/>
      <c r="AH96" s="65"/>
      <c r="AI96" s="65"/>
      <c r="AJ96" s="65"/>
      <c r="AK96" s="65"/>
      <c r="AL96" s="65"/>
      <c r="AM96" s="65"/>
      <c r="AN96" s="65"/>
      <c r="AO96" s="65"/>
      <c r="AP96" s="65"/>
      <c r="AQ96" s="65"/>
      <c r="AR96" s="65"/>
      <c r="AS96" s="65"/>
      <c r="AT96" s="65"/>
    </row>
    <row r="97" spans="1:46">
      <c r="A97" s="65"/>
      <c r="B97" s="65"/>
      <c r="C97" s="65"/>
      <c r="D97" s="65"/>
      <c r="E97" s="65"/>
      <c r="F97" s="65"/>
      <c r="G97" s="65"/>
      <c r="H97" s="65"/>
      <c r="I97" s="65"/>
      <c r="J97" s="65"/>
      <c r="K97" s="65"/>
      <c r="L97" s="65"/>
      <c r="M97" s="65"/>
      <c r="N97" s="65"/>
      <c r="O97" s="65"/>
      <c r="P97" s="65"/>
      <c r="Q97" s="65"/>
      <c r="R97" s="65"/>
      <c r="S97" s="65"/>
      <c r="T97" s="65"/>
      <c r="U97" s="65"/>
      <c r="V97" s="65"/>
      <c r="W97" s="65"/>
      <c r="X97" s="65"/>
      <c r="Y97" s="65"/>
      <c r="Z97" s="65"/>
      <c r="AA97" s="65"/>
      <c r="AB97" s="65"/>
      <c r="AC97" s="65"/>
      <c r="AD97" s="65"/>
      <c r="AE97" s="65"/>
      <c r="AF97" s="65"/>
      <c r="AG97" s="65"/>
      <c r="AH97" s="65"/>
      <c r="AI97" s="65"/>
      <c r="AJ97" s="65"/>
      <c r="AK97" s="65"/>
      <c r="AL97" s="65"/>
      <c r="AM97" s="65"/>
      <c r="AN97" s="65"/>
      <c r="AO97" s="65"/>
      <c r="AP97" s="65"/>
      <c r="AQ97" s="65"/>
      <c r="AR97" s="65"/>
      <c r="AS97" s="65"/>
      <c r="AT97" s="65"/>
    </row>
    <row r="98" spans="1:46">
      <c r="A98" s="65"/>
      <c r="B98" s="65"/>
      <c r="C98" s="65"/>
      <c r="D98" s="65"/>
      <c r="E98" s="65"/>
      <c r="F98" s="65"/>
      <c r="G98" s="65"/>
      <c r="H98" s="65"/>
      <c r="I98" s="65"/>
      <c r="J98" s="65"/>
      <c r="K98" s="65"/>
      <c r="L98" s="65"/>
      <c r="M98" s="65"/>
      <c r="N98" s="65"/>
      <c r="O98" s="65"/>
      <c r="P98" s="65"/>
      <c r="Q98" s="65"/>
      <c r="R98" s="65"/>
      <c r="S98" s="65"/>
      <c r="T98" s="65"/>
      <c r="U98" s="65"/>
      <c r="V98" s="65"/>
      <c r="W98" s="65"/>
      <c r="X98" s="65"/>
      <c r="Y98" s="65"/>
      <c r="Z98" s="65"/>
      <c r="AA98" s="65"/>
      <c r="AB98" s="65"/>
      <c r="AC98" s="65"/>
      <c r="AD98" s="65"/>
      <c r="AE98" s="65"/>
      <c r="AF98" s="65"/>
      <c r="AG98" s="65"/>
      <c r="AH98" s="65"/>
      <c r="AI98" s="65"/>
      <c r="AJ98" s="65"/>
      <c r="AK98" s="65"/>
      <c r="AL98" s="65"/>
      <c r="AM98" s="65"/>
      <c r="AN98" s="65"/>
      <c r="AO98" s="65"/>
      <c r="AP98" s="65"/>
      <c r="AQ98" s="65"/>
      <c r="AR98" s="65"/>
      <c r="AS98" s="65"/>
      <c r="AT98" s="65"/>
    </row>
    <row r="99" spans="1:46">
      <c r="A99" s="65"/>
      <c r="B99" s="65"/>
      <c r="C99" s="65"/>
      <c r="D99" s="65"/>
      <c r="E99" s="65"/>
      <c r="F99" s="65"/>
      <c r="G99" s="65"/>
      <c r="H99" s="65"/>
      <c r="I99" s="65"/>
      <c r="J99" s="65"/>
      <c r="K99" s="65"/>
      <c r="L99" s="65"/>
      <c r="M99" s="65"/>
      <c r="N99" s="65"/>
      <c r="O99" s="65"/>
      <c r="P99" s="65"/>
      <c r="Q99" s="65"/>
      <c r="R99" s="65"/>
      <c r="S99" s="65"/>
      <c r="T99" s="65"/>
      <c r="U99" s="65"/>
      <c r="V99" s="65"/>
      <c r="W99" s="65"/>
      <c r="X99" s="65"/>
      <c r="Y99" s="65"/>
      <c r="Z99" s="65"/>
      <c r="AA99" s="65"/>
      <c r="AB99" s="65"/>
      <c r="AC99" s="65"/>
      <c r="AD99" s="65"/>
      <c r="AE99" s="65"/>
      <c r="AF99" s="65"/>
      <c r="AG99" s="65"/>
      <c r="AH99" s="65"/>
      <c r="AI99" s="65"/>
      <c r="AJ99" s="65"/>
      <c r="AK99" s="65"/>
      <c r="AL99" s="65"/>
      <c r="AM99" s="65"/>
      <c r="AN99" s="65"/>
      <c r="AO99" s="65"/>
      <c r="AP99" s="65"/>
      <c r="AQ99" s="65"/>
      <c r="AR99" s="65"/>
      <c r="AS99" s="65"/>
      <c r="AT99" s="65"/>
    </row>
    <row r="100" spans="1:46">
      <c r="A100" s="65"/>
      <c r="B100" s="65"/>
      <c r="C100" s="65"/>
      <c r="D100" s="65"/>
      <c r="E100" s="65"/>
      <c r="F100" s="65"/>
      <c r="G100" s="65"/>
      <c r="H100" s="65"/>
      <c r="I100" s="65"/>
      <c r="J100" s="65"/>
      <c r="K100" s="65"/>
      <c r="L100" s="65"/>
      <c r="M100" s="65"/>
      <c r="N100" s="65"/>
      <c r="O100" s="65"/>
      <c r="P100" s="65"/>
      <c r="Q100" s="65"/>
      <c r="R100" s="65"/>
      <c r="S100" s="65"/>
      <c r="T100" s="65"/>
      <c r="U100" s="65"/>
      <c r="V100" s="65"/>
      <c r="W100" s="65"/>
      <c r="X100" s="65"/>
      <c r="Y100" s="65"/>
      <c r="Z100" s="65"/>
      <c r="AA100" s="65"/>
      <c r="AB100" s="65"/>
      <c r="AC100" s="65"/>
      <c r="AD100" s="65"/>
      <c r="AE100" s="65"/>
      <c r="AF100" s="65"/>
      <c r="AG100" s="65"/>
      <c r="AH100" s="65"/>
      <c r="AI100" s="65"/>
      <c r="AJ100" s="65"/>
      <c r="AK100" s="65"/>
      <c r="AL100" s="65"/>
      <c r="AM100" s="65"/>
      <c r="AN100" s="65"/>
      <c r="AO100" s="65"/>
      <c r="AP100" s="65"/>
      <c r="AQ100" s="65"/>
      <c r="AR100" s="65"/>
      <c r="AS100" s="65"/>
      <c r="AT100" s="65"/>
    </row>
    <row r="101" spans="1:46">
      <c r="A101" s="65"/>
      <c r="B101" s="65"/>
      <c r="C101" s="65"/>
      <c r="D101" s="65"/>
      <c r="E101" s="65"/>
      <c r="F101" s="65"/>
      <c r="G101" s="65"/>
      <c r="H101" s="65"/>
      <c r="I101" s="65"/>
      <c r="J101" s="65"/>
      <c r="K101" s="65"/>
      <c r="L101" s="65"/>
      <c r="M101" s="65"/>
      <c r="N101" s="65"/>
      <c r="O101" s="65"/>
      <c r="P101" s="65"/>
      <c r="Q101" s="65"/>
      <c r="R101" s="65"/>
      <c r="S101" s="65"/>
      <c r="T101" s="65"/>
      <c r="U101" s="65"/>
      <c r="V101" s="65"/>
      <c r="W101" s="65"/>
      <c r="X101" s="65"/>
      <c r="Y101" s="65"/>
      <c r="Z101" s="65"/>
      <c r="AA101" s="65"/>
      <c r="AB101" s="65"/>
      <c r="AC101" s="65"/>
      <c r="AD101" s="65"/>
      <c r="AE101" s="65"/>
      <c r="AF101" s="65"/>
      <c r="AG101" s="65"/>
      <c r="AH101" s="65"/>
      <c r="AI101" s="65"/>
      <c r="AJ101" s="65"/>
      <c r="AK101" s="65"/>
      <c r="AL101" s="65"/>
      <c r="AM101" s="65"/>
      <c r="AN101" s="65"/>
      <c r="AO101" s="65"/>
      <c r="AP101" s="65"/>
      <c r="AQ101" s="65"/>
      <c r="AR101" s="65"/>
      <c r="AS101" s="65"/>
      <c r="AT101" s="65"/>
    </row>
    <row r="102" spans="1:46">
      <c r="A102" s="65"/>
      <c r="B102" s="65"/>
      <c r="C102" s="65"/>
      <c r="D102" s="65"/>
      <c r="E102" s="65"/>
      <c r="F102" s="65"/>
      <c r="G102" s="65"/>
      <c r="H102" s="65"/>
      <c r="I102" s="65"/>
      <c r="J102" s="65"/>
      <c r="K102" s="65"/>
      <c r="L102" s="65"/>
      <c r="M102" s="65"/>
      <c r="N102" s="65"/>
      <c r="O102" s="65"/>
      <c r="P102" s="65"/>
      <c r="Q102" s="65"/>
      <c r="R102" s="65"/>
      <c r="S102" s="65"/>
      <c r="T102" s="65"/>
      <c r="U102" s="65"/>
      <c r="V102" s="65"/>
      <c r="W102" s="65"/>
      <c r="X102" s="65"/>
      <c r="Y102" s="65"/>
      <c r="Z102" s="65"/>
      <c r="AA102" s="65"/>
      <c r="AB102" s="65"/>
      <c r="AC102" s="65"/>
      <c r="AD102" s="65"/>
      <c r="AE102" s="65"/>
      <c r="AF102" s="65"/>
      <c r="AG102" s="65"/>
      <c r="AH102" s="65"/>
      <c r="AI102" s="65"/>
      <c r="AJ102" s="65"/>
      <c r="AK102" s="65"/>
      <c r="AL102" s="65"/>
      <c r="AM102" s="65"/>
      <c r="AN102" s="65"/>
      <c r="AO102" s="65"/>
      <c r="AP102" s="65"/>
      <c r="AQ102" s="65"/>
      <c r="AR102" s="65"/>
      <c r="AS102" s="65"/>
      <c r="AT102" s="65"/>
    </row>
    <row r="103" spans="1:46">
      <c r="A103" s="65"/>
      <c r="B103" s="65"/>
      <c r="C103" s="65"/>
      <c r="D103" s="65"/>
      <c r="E103" s="65"/>
      <c r="F103" s="65"/>
      <c r="G103" s="65"/>
      <c r="H103" s="65"/>
      <c r="I103" s="65"/>
      <c r="J103" s="65"/>
      <c r="K103" s="65"/>
      <c r="L103" s="65"/>
      <c r="M103" s="65"/>
      <c r="N103" s="65"/>
      <c r="O103" s="65"/>
      <c r="P103" s="65"/>
      <c r="Q103" s="65"/>
      <c r="R103" s="65"/>
      <c r="S103" s="65"/>
      <c r="T103" s="65"/>
      <c r="U103" s="65"/>
      <c r="V103" s="65"/>
      <c r="W103" s="65"/>
      <c r="X103" s="65"/>
      <c r="Y103" s="65"/>
      <c r="Z103" s="65"/>
      <c r="AA103" s="65"/>
      <c r="AB103" s="65"/>
      <c r="AC103" s="65"/>
      <c r="AD103" s="65"/>
      <c r="AE103" s="65"/>
      <c r="AF103" s="65"/>
      <c r="AG103" s="65"/>
      <c r="AH103" s="65"/>
      <c r="AI103" s="65"/>
      <c r="AJ103" s="65"/>
      <c r="AK103" s="65"/>
      <c r="AL103" s="65"/>
      <c r="AM103" s="65"/>
      <c r="AN103" s="65"/>
      <c r="AO103" s="65"/>
      <c r="AP103" s="65"/>
      <c r="AQ103" s="65"/>
      <c r="AR103" s="65"/>
      <c r="AS103" s="65"/>
      <c r="AT103" s="65"/>
    </row>
    <row r="104" spans="1:46">
      <c r="A104" s="65"/>
      <c r="B104" s="65"/>
      <c r="C104" s="65"/>
      <c r="D104" s="65"/>
      <c r="E104" s="65"/>
      <c r="F104" s="65"/>
      <c r="G104" s="65"/>
      <c r="H104" s="65"/>
      <c r="I104" s="65"/>
      <c r="J104" s="65"/>
      <c r="K104" s="65"/>
      <c r="L104" s="65"/>
      <c r="M104" s="65"/>
      <c r="N104" s="65"/>
      <c r="O104" s="65"/>
      <c r="P104" s="65"/>
      <c r="Q104" s="65"/>
      <c r="R104" s="65"/>
      <c r="S104" s="65"/>
      <c r="T104" s="65"/>
      <c r="U104" s="65"/>
      <c r="V104" s="65"/>
      <c r="W104" s="65"/>
      <c r="X104" s="65"/>
      <c r="Y104" s="65"/>
      <c r="Z104" s="65"/>
      <c r="AA104" s="65"/>
      <c r="AB104" s="65"/>
      <c r="AC104" s="65"/>
      <c r="AD104" s="65"/>
      <c r="AE104" s="65"/>
      <c r="AF104" s="65"/>
      <c r="AG104" s="65"/>
      <c r="AH104" s="65"/>
      <c r="AI104" s="65"/>
      <c r="AJ104" s="65"/>
      <c r="AK104" s="65"/>
      <c r="AL104" s="65"/>
      <c r="AM104" s="65"/>
      <c r="AN104" s="65"/>
      <c r="AO104" s="65"/>
      <c r="AP104" s="65"/>
      <c r="AQ104" s="65"/>
      <c r="AR104" s="65"/>
      <c r="AS104" s="65"/>
      <c r="AT104" s="65"/>
    </row>
    <row r="105" spans="1:46">
      <c r="A105" s="65"/>
      <c r="B105" s="65"/>
      <c r="C105" s="65"/>
      <c r="D105" s="65"/>
      <c r="E105" s="65"/>
      <c r="F105" s="65"/>
      <c r="G105" s="65"/>
      <c r="H105" s="65"/>
      <c r="I105" s="65"/>
      <c r="J105" s="65"/>
      <c r="K105" s="65"/>
      <c r="L105" s="65"/>
      <c r="M105" s="65"/>
      <c r="N105" s="65"/>
      <c r="O105" s="65"/>
      <c r="P105" s="65"/>
      <c r="Q105" s="65"/>
      <c r="R105" s="65"/>
      <c r="S105" s="65"/>
      <c r="T105" s="65"/>
      <c r="U105" s="65"/>
      <c r="V105" s="65"/>
      <c r="W105" s="65"/>
      <c r="X105" s="65"/>
      <c r="Y105" s="65"/>
      <c r="Z105" s="65"/>
      <c r="AA105" s="65"/>
      <c r="AB105" s="65"/>
      <c r="AC105" s="65"/>
      <c r="AD105" s="65"/>
      <c r="AE105" s="65"/>
      <c r="AF105" s="65"/>
      <c r="AG105" s="65"/>
      <c r="AH105" s="65"/>
      <c r="AI105" s="65"/>
      <c r="AJ105" s="65"/>
      <c r="AK105" s="65"/>
      <c r="AL105" s="65"/>
      <c r="AM105" s="65"/>
      <c r="AN105" s="65"/>
      <c r="AO105" s="65"/>
      <c r="AP105" s="65"/>
      <c r="AQ105" s="65"/>
      <c r="AR105" s="65"/>
      <c r="AS105" s="65"/>
      <c r="AT105" s="65"/>
    </row>
    <row r="106" spans="1:46">
      <c r="A106" s="65"/>
      <c r="B106" s="65"/>
      <c r="C106" s="65"/>
      <c r="D106" s="65"/>
      <c r="E106" s="65"/>
      <c r="F106" s="65"/>
      <c r="G106" s="65"/>
      <c r="H106" s="65"/>
      <c r="I106" s="65"/>
      <c r="J106" s="65"/>
      <c r="K106" s="65"/>
      <c r="L106" s="65"/>
      <c r="M106" s="65"/>
      <c r="N106" s="65"/>
      <c r="O106" s="65"/>
      <c r="P106" s="65"/>
      <c r="Q106" s="65"/>
      <c r="R106" s="65"/>
      <c r="S106" s="65"/>
      <c r="T106" s="65"/>
      <c r="U106" s="65"/>
      <c r="V106" s="65"/>
      <c r="W106" s="65"/>
      <c r="X106" s="65"/>
      <c r="Y106" s="65"/>
      <c r="Z106" s="65"/>
      <c r="AA106" s="65"/>
      <c r="AB106" s="65"/>
      <c r="AC106" s="65"/>
      <c r="AD106" s="65"/>
      <c r="AE106" s="65"/>
      <c r="AF106" s="65"/>
      <c r="AG106" s="65"/>
      <c r="AH106" s="65"/>
      <c r="AI106" s="65"/>
      <c r="AJ106" s="65"/>
      <c r="AK106" s="65"/>
      <c r="AL106" s="65"/>
      <c r="AM106" s="65"/>
      <c r="AN106" s="65"/>
      <c r="AO106" s="65"/>
      <c r="AP106" s="65"/>
      <c r="AQ106" s="65"/>
      <c r="AR106" s="65"/>
      <c r="AS106" s="65"/>
      <c r="AT106" s="65"/>
    </row>
    <row r="107" spans="1:46">
      <c r="A107" s="65"/>
      <c r="B107" s="65"/>
      <c r="C107" s="65"/>
      <c r="D107" s="65"/>
      <c r="E107" s="65"/>
      <c r="F107" s="65"/>
      <c r="G107" s="65"/>
      <c r="H107" s="65"/>
      <c r="I107" s="65"/>
      <c r="J107" s="65"/>
      <c r="K107" s="65"/>
      <c r="L107" s="65"/>
      <c r="M107" s="65"/>
      <c r="N107" s="65"/>
      <c r="O107" s="65"/>
      <c r="P107" s="65"/>
      <c r="Q107" s="65"/>
      <c r="R107" s="65"/>
      <c r="S107" s="65"/>
      <c r="T107" s="65"/>
      <c r="U107" s="65"/>
      <c r="V107" s="65"/>
      <c r="W107" s="65"/>
      <c r="X107" s="65"/>
      <c r="Y107" s="65"/>
      <c r="Z107" s="65"/>
      <c r="AA107" s="65"/>
      <c r="AB107" s="65"/>
      <c r="AC107" s="65"/>
      <c r="AD107" s="65"/>
      <c r="AE107" s="65"/>
      <c r="AF107" s="65"/>
      <c r="AG107" s="65"/>
      <c r="AH107" s="65"/>
      <c r="AI107" s="65"/>
      <c r="AJ107" s="65"/>
      <c r="AK107" s="65"/>
      <c r="AL107" s="65"/>
      <c r="AM107" s="65"/>
      <c r="AN107" s="65"/>
      <c r="AO107" s="65"/>
      <c r="AP107" s="65"/>
      <c r="AQ107" s="65"/>
      <c r="AR107" s="65"/>
      <c r="AS107" s="65"/>
      <c r="AT107" s="65"/>
    </row>
    <row r="108" spans="1:46">
      <c r="A108" s="65"/>
      <c r="B108" s="65"/>
      <c r="C108" s="65"/>
      <c r="D108" s="65"/>
      <c r="E108" s="65"/>
      <c r="F108" s="65"/>
      <c r="G108" s="65"/>
      <c r="H108" s="65"/>
      <c r="I108" s="65"/>
      <c r="J108" s="65"/>
      <c r="K108" s="65"/>
      <c r="L108" s="65"/>
      <c r="M108" s="65"/>
      <c r="N108" s="65"/>
      <c r="O108" s="65"/>
      <c r="P108" s="65"/>
      <c r="Q108" s="65"/>
      <c r="R108" s="65"/>
      <c r="S108" s="65"/>
      <c r="T108" s="65"/>
      <c r="U108" s="65"/>
      <c r="V108" s="65"/>
      <c r="W108" s="65"/>
      <c r="X108" s="65"/>
      <c r="Y108" s="65"/>
      <c r="Z108" s="65"/>
      <c r="AA108" s="65"/>
      <c r="AB108" s="65"/>
      <c r="AC108" s="65"/>
      <c r="AD108" s="65"/>
      <c r="AE108" s="65"/>
      <c r="AF108" s="65"/>
      <c r="AG108" s="65"/>
      <c r="AH108" s="65"/>
      <c r="AI108" s="65"/>
      <c r="AJ108" s="65"/>
      <c r="AK108" s="65"/>
      <c r="AL108" s="65"/>
      <c r="AM108" s="65"/>
      <c r="AN108" s="65"/>
      <c r="AO108" s="65"/>
      <c r="AP108" s="65"/>
      <c r="AQ108" s="65"/>
      <c r="AR108" s="65"/>
      <c r="AS108" s="65"/>
      <c r="AT108" s="65"/>
    </row>
    <row r="109" spans="1:46">
      <c r="A109" s="65"/>
      <c r="B109" s="65"/>
      <c r="C109" s="65"/>
      <c r="D109" s="65"/>
      <c r="E109" s="65"/>
      <c r="F109" s="65"/>
      <c r="G109" s="65"/>
      <c r="H109" s="65"/>
      <c r="I109" s="65"/>
      <c r="J109" s="65"/>
      <c r="K109" s="65"/>
      <c r="L109" s="65"/>
      <c r="M109" s="65"/>
      <c r="N109" s="65"/>
      <c r="O109" s="65"/>
      <c r="P109" s="65"/>
      <c r="Q109" s="65"/>
      <c r="R109" s="65"/>
      <c r="S109" s="65"/>
      <c r="T109" s="65"/>
      <c r="U109" s="65"/>
      <c r="V109" s="65"/>
      <c r="W109" s="65"/>
      <c r="X109" s="65"/>
      <c r="Y109" s="65"/>
      <c r="Z109" s="65"/>
      <c r="AA109" s="65"/>
      <c r="AB109" s="65"/>
      <c r="AC109" s="65"/>
      <c r="AD109" s="65"/>
      <c r="AE109" s="65"/>
      <c r="AF109" s="65"/>
      <c r="AG109" s="65"/>
      <c r="AH109" s="65"/>
      <c r="AI109" s="65"/>
      <c r="AJ109" s="65"/>
      <c r="AK109" s="65"/>
      <c r="AL109" s="65"/>
      <c r="AM109" s="65"/>
      <c r="AN109" s="65"/>
      <c r="AO109" s="65"/>
      <c r="AP109" s="65"/>
      <c r="AQ109" s="65"/>
      <c r="AR109" s="65"/>
      <c r="AS109" s="65"/>
      <c r="AT109" s="65"/>
    </row>
    <row r="110" spans="1:46">
      <c r="A110" s="65"/>
      <c r="B110" s="65"/>
      <c r="C110" s="65"/>
      <c r="D110" s="65"/>
      <c r="E110" s="65"/>
      <c r="F110" s="65"/>
      <c r="G110" s="65"/>
      <c r="H110" s="65"/>
      <c r="I110" s="65"/>
      <c r="J110" s="65"/>
      <c r="K110" s="65"/>
      <c r="L110" s="65"/>
      <c r="M110" s="65"/>
      <c r="N110" s="65"/>
      <c r="O110" s="65"/>
      <c r="P110" s="65"/>
      <c r="Q110" s="65"/>
      <c r="R110" s="65"/>
      <c r="S110" s="65"/>
      <c r="T110" s="65"/>
      <c r="U110" s="65"/>
      <c r="V110" s="65"/>
      <c r="W110" s="65"/>
      <c r="X110" s="65"/>
      <c r="Y110" s="65"/>
      <c r="Z110" s="65"/>
      <c r="AA110" s="65"/>
      <c r="AB110" s="65"/>
      <c r="AC110" s="65"/>
      <c r="AD110" s="65"/>
      <c r="AE110" s="65"/>
      <c r="AF110" s="65"/>
      <c r="AG110" s="65"/>
      <c r="AH110" s="65"/>
      <c r="AI110" s="65"/>
      <c r="AJ110" s="65"/>
      <c r="AK110" s="65"/>
      <c r="AL110" s="65"/>
      <c r="AM110" s="65"/>
      <c r="AN110" s="65"/>
      <c r="AO110" s="65"/>
      <c r="AP110" s="65"/>
      <c r="AQ110" s="65"/>
      <c r="AR110" s="65"/>
      <c r="AS110" s="65"/>
      <c r="AT110" s="65"/>
    </row>
    <row r="111" spans="1:46">
      <c r="A111" s="65"/>
      <c r="B111" s="65"/>
      <c r="C111" s="65"/>
      <c r="D111" s="65"/>
      <c r="E111" s="65"/>
      <c r="F111" s="65"/>
      <c r="G111" s="65"/>
      <c r="H111" s="65"/>
      <c r="I111" s="65"/>
      <c r="J111" s="65"/>
      <c r="K111" s="65"/>
      <c r="L111" s="65"/>
      <c r="M111" s="65"/>
      <c r="N111" s="65"/>
      <c r="O111" s="65"/>
      <c r="P111" s="65"/>
      <c r="Q111" s="65"/>
      <c r="R111" s="65"/>
      <c r="S111" s="65"/>
      <c r="T111" s="65"/>
      <c r="U111" s="65"/>
      <c r="V111" s="65"/>
      <c r="W111" s="65"/>
      <c r="X111" s="65"/>
      <c r="Y111" s="65"/>
      <c r="Z111" s="65"/>
      <c r="AA111" s="65"/>
      <c r="AB111" s="65"/>
      <c r="AC111" s="65"/>
      <c r="AD111" s="65"/>
      <c r="AE111" s="65"/>
      <c r="AF111" s="65"/>
      <c r="AG111" s="65"/>
      <c r="AH111" s="65"/>
      <c r="AI111" s="65"/>
      <c r="AJ111" s="65"/>
      <c r="AK111" s="65"/>
      <c r="AL111" s="65"/>
      <c r="AM111" s="65"/>
      <c r="AN111" s="65"/>
      <c r="AO111" s="65"/>
      <c r="AP111" s="65"/>
      <c r="AQ111" s="65"/>
      <c r="AR111" s="65"/>
      <c r="AS111" s="65"/>
      <c r="AT111" s="65"/>
    </row>
    <row r="112" spans="1:46">
      <c r="A112" s="65"/>
      <c r="B112" s="65"/>
      <c r="C112" s="65"/>
      <c r="D112" s="65"/>
      <c r="E112" s="65"/>
      <c r="F112" s="65"/>
      <c r="G112" s="65"/>
      <c r="H112" s="65"/>
      <c r="I112" s="65"/>
      <c r="J112" s="65"/>
      <c r="K112" s="65"/>
      <c r="L112" s="65"/>
      <c r="M112" s="65"/>
      <c r="N112" s="65"/>
      <c r="O112" s="65"/>
      <c r="P112" s="65"/>
      <c r="Q112" s="65"/>
      <c r="R112" s="65"/>
      <c r="S112" s="65"/>
      <c r="T112" s="65"/>
      <c r="U112" s="65"/>
      <c r="V112" s="65"/>
      <c r="W112" s="65"/>
      <c r="X112" s="65"/>
      <c r="Y112" s="65"/>
      <c r="Z112" s="65"/>
      <c r="AA112" s="65"/>
      <c r="AB112" s="65"/>
      <c r="AC112" s="65"/>
      <c r="AD112" s="65"/>
      <c r="AE112" s="65"/>
      <c r="AF112" s="65"/>
      <c r="AG112" s="65"/>
      <c r="AH112" s="65"/>
      <c r="AI112" s="65"/>
      <c r="AJ112" s="65"/>
      <c r="AK112" s="65"/>
      <c r="AL112" s="65"/>
      <c r="AM112" s="65"/>
      <c r="AN112" s="65"/>
      <c r="AO112" s="65"/>
      <c r="AP112" s="65"/>
      <c r="AQ112" s="65"/>
      <c r="AR112" s="65"/>
      <c r="AS112" s="65"/>
      <c r="AT112" s="65"/>
    </row>
    <row r="113" spans="1:46">
      <c r="A113" s="65"/>
      <c r="B113" s="65"/>
      <c r="C113" s="65"/>
      <c r="D113" s="65"/>
      <c r="E113" s="65"/>
      <c r="F113" s="65"/>
      <c r="G113" s="65"/>
      <c r="H113" s="65"/>
      <c r="I113" s="65"/>
      <c r="J113" s="65"/>
      <c r="K113" s="65"/>
      <c r="L113" s="65"/>
      <c r="M113" s="65"/>
      <c r="N113" s="65"/>
      <c r="O113" s="65"/>
      <c r="P113" s="65"/>
      <c r="Q113" s="65"/>
      <c r="R113" s="65"/>
      <c r="S113" s="65"/>
      <c r="T113" s="65"/>
      <c r="U113" s="65"/>
      <c r="V113" s="65"/>
      <c r="W113" s="65"/>
      <c r="X113" s="65"/>
      <c r="Y113" s="65"/>
      <c r="Z113" s="65"/>
      <c r="AA113" s="65"/>
      <c r="AB113" s="65"/>
      <c r="AC113" s="65"/>
      <c r="AD113" s="65"/>
      <c r="AE113" s="65"/>
      <c r="AF113" s="65"/>
      <c r="AG113" s="65"/>
      <c r="AH113" s="65"/>
      <c r="AI113" s="65"/>
      <c r="AJ113" s="65"/>
      <c r="AK113" s="65"/>
      <c r="AL113" s="65"/>
      <c r="AM113" s="65"/>
      <c r="AN113" s="65"/>
      <c r="AO113" s="65"/>
      <c r="AP113" s="65"/>
      <c r="AQ113" s="65"/>
      <c r="AR113" s="65"/>
      <c r="AS113" s="65"/>
      <c r="AT113" s="65"/>
    </row>
    <row r="114" spans="1:46">
      <c r="A114" s="65"/>
      <c r="B114" s="65"/>
      <c r="C114" s="65"/>
      <c r="D114" s="65"/>
      <c r="E114" s="65"/>
      <c r="F114" s="65"/>
      <c r="G114" s="65"/>
      <c r="H114" s="65"/>
      <c r="I114" s="65"/>
      <c r="J114" s="65"/>
      <c r="K114" s="65"/>
      <c r="L114" s="65"/>
      <c r="M114" s="65"/>
      <c r="N114" s="65"/>
      <c r="O114" s="65"/>
      <c r="P114" s="65"/>
      <c r="Q114" s="65"/>
      <c r="R114" s="65"/>
      <c r="S114" s="65"/>
      <c r="T114" s="65"/>
      <c r="U114" s="65"/>
      <c r="V114" s="65"/>
      <c r="W114" s="65"/>
      <c r="X114" s="65"/>
      <c r="Y114" s="65"/>
      <c r="Z114" s="65"/>
      <c r="AA114" s="65"/>
      <c r="AB114" s="65"/>
      <c r="AC114" s="65"/>
      <c r="AD114" s="65"/>
      <c r="AE114" s="65"/>
      <c r="AF114" s="65"/>
      <c r="AG114" s="65"/>
      <c r="AH114" s="65"/>
      <c r="AI114" s="65"/>
      <c r="AJ114" s="65"/>
      <c r="AK114" s="65"/>
      <c r="AL114" s="65"/>
      <c r="AM114" s="65"/>
      <c r="AN114" s="65"/>
      <c r="AO114" s="65"/>
      <c r="AP114" s="65"/>
      <c r="AQ114" s="65"/>
      <c r="AR114" s="65"/>
      <c r="AS114" s="65"/>
      <c r="AT114" s="65"/>
    </row>
    <row r="115" spans="1:46">
      <c r="A115" s="65"/>
      <c r="B115" s="65"/>
      <c r="C115" s="65"/>
      <c r="D115" s="65"/>
      <c r="E115" s="65"/>
      <c r="F115" s="65"/>
      <c r="G115" s="65"/>
      <c r="H115" s="65"/>
      <c r="I115" s="65"/>
      <c r="J115" s="65"/>
      <c r="K115" s="65"/>
      <c r="L115" s="65"/>
      <c r="M115" s="65"/>
      <c r="N115" s="65"/>
      <c r="O115" s="65"/>
      <c r="P115" s="65"/>
      <c r="Q115" s="65"/>
      <c r="R115" s="65"/>
      <c r="S115" s="65"/>
      <c r="T115" s="65"/>
      <c r="U115" s="65"/>
      <c r="V115" s="65"/>
      <c r="W115" s="65"/>
      <c r="X115" s="65"/>
      <c r="Y115" s="65"/>
      <c r="Z115" s="65"/>
      <c r="AA115" s="65"/>
      <c r="AB115" s="65"/>
      <c r="AC115" s="65"/>
      <c r="AD115" s="65"/>
      <c r="AE115" s="65"/>
      <c r="AF115" s="65"/>
      <c r="AG115" s="65"/>
      <c r="AH115" s="65"/>
      <c r="AI115" s="65"/>
      <c r="AJ115" s="65"/>
      <c r="AK115" s="65"/>
      <c r="AL115" s="65"/>
      <c r="AM115" s="65"/>
      <c r="AN115" s="65"/>
      <c r="AO115" s="65"/>
      <c r="AP115" s="65"/>
      <c r="AQ115" s="65"/>
      <c r="AR115" s="65"/>
      <c r="AS115" s="65"/>
      <c r="AT115" s="65"/>
    </row>
    <row r="116" spans="1:46">
      <c r="A116" s="65"/>
      <c r="B116" s="65"/>
      <c r="C116" s="65"/>
      <c r="D116" s="65"/>
      <c r="E116" s="65"/>
      <c r="F116" s="65"/>
      <c r="G116" s="65"/>
      <c r="H116" s="65"/>
      <c r="I116" s="65"/>
      <c r="J116" s="65"/>
      <c r="K116" s="65"/>
      <c r="L116" s="65"/>
      <c r="M116" s="65"/>
      <c r="N116" s="65"/>
      <c r="O116" s="65"/>
      <c r="P116" s="65"/>
      <c r="Q116" s="65"/>
      <c r="R116" s="65"/>
      <c r="S116" s="65"/>
      <c r="T116" s="65"/>
      <c r="U116" s="65"/>
      <c r="V116" s="65"/>
      <c r="W116" s="65"/>
      <c r="X116" s="65"/>
      <c r="Y116" s="65"/>
      <c r="Z116" s="65"/>
      <c r="AA116" s="65"/>
      <c r="AB116" s="65"/>
      <c r="AC116" s="65"/>
      <c r="AD116" s="65"/>
      <c r="AE116" s="65"/>
      <c r="AF116" s="65"/>
      <c r="AG116" s="65"/>
      <c r="AH116" s="65"/>
      <c r="AI116" s="65"/>
      <c r="AJ116" s="65"/>
      <c r="AK116" s="65"/>
      <c r="AL116" s="65"/>
      <c r="AM116" s="65"/>
      <c r="AN116" s="65"/>
      <c r="AO116" s="65"/>
      <c r="AP116" s="65"/>
      <c r="AQ116" s="65"/>
      <c r="AR116" s="65"/>
      <c r="AS116" s="65"/>
      <c r="AT116" s="65"/>
    </row>
  </sheetData>
  <phoneticPr fontId="2"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5F7F8B-FA98-4192-9986-8D43C32E6A5B}">
  <sheetPr>
    <tabColor theme="1"/>
  </sheetPr>
  <dimension ref="A1:AT134"/>
  <sheetViews>
    <sheetView workbookViewId="0">
      <selection activeCell="B3" sqref="B3:AT46"/>
    </sheetView>
  </sheetViews>
  <sheetFormatPr defaultRowHeight="18"/>
  <sheetData>
    <row r="1" spans="1:46">
      <c r="A1" s="21" t="s">
        <v>137</v>
      </c>
    </row>
    <row r="2" spans="1:46">
      <c r="A2" s="65" t="s">
        <v>55</v>
      </c>
      <c r="B2" s="65" t="s">
        <v>94</v>
      </c>
      <c r="C2" s="65" t="s">
        <v>95</v>
      </c>
      <c r="D2" s="65" t="s">
        <v>34</v>
      </c>
      <c r="E2" s="65" t="s">
        <v>96</v>
      </c>
      <c r="F2" s="65" t="s">
        <v>97</v>
      </c>
      <c r="G2" s="65" t="s">
        <v>56</v>
      </c>
      <c r="H2" s="65" t="s">
        <v>98</v>
      </c>
      <c r="I2" s="65" t="s">
        <v>99</v>
      </c>
      <c r="J2" s="65" t="s">
        <v>100</v>
      </c>
      <c r="K2" s="65" t="s">
        <v>101</v>
      </c>
      <c r="L2" s="65" t="s">
        <v>102</v>
      </c>
      <c r="M2" s="65" t="s">
        <v>103</v>
      </c>
      <c r="N2" s="65" t="s">
        <v>104</v>
      </c>
      <c r="O2" s="65" t="s">
        <v>105</v>
      </c>
      <c r="P2" s="65" t="s">
        <v>106</v>
      </c>
      <c r="Q2" s="65" t="s">
        <v>107</v>
      </c>
      <c r="R2" s="65" t="s">
        <v>108</v>
      </c>
      <c r="S2" s="65" t="s">
        <v>109</v>
      </c>
      <c r="T2" s="65" t="s">
        <v>110</v>
      </c>
      <c r="U2" s="65" t="s">
        <v>111</v>
      </c>
      <c r="V2" s="65" t="s">
        <v>112</v>
      </c>
      <c r="W2" s="65" t="s">
        <v>113</v>
      </c>
      <c r="X2" s="65" t="s">
        <v>114</v>
      </c>
      <c r="Y2" s="65" t="s">
        <v>115</v>
      </c>
      <c r="Z2" s="65" t="s">
        <v>116</v>
      </c>
      <c r="AA2" s="65" t="s">
        <v>117</v>
      </c>
      <c r="AB2" s="65" t="s">
        <v>118</v>
      </c>
      <c r="AC2" s="65" t="s">
        <v>119</v>
      </c>
      <c r="AD2" s="65" t="s">
        <v>120</v>
      </c>
      <c r="AE2" s="65" t="s">
        <v>121</v>
      </c>
      <c r="AF2" s="65" t="s">
        <v>122</v>
      </c>
      <c r="AG2" s="65" t="s">
        <v>123</v>
      </c>
      <c r="AH2" s="65" t="s">
        <v>124</v>
      </c>
      <c r="AI2" s="65" t="s">
        <v>125</v>
      </c>
      <c r="AJ2" s="65" t="s">
        <v>126</v>
      </c>
      <c r="AK2" s="65" t="s">
        <v>127</v>
      </c>
      <c r="AL2" s="65" t="s">
        <v>128</v>
      </c>
      <c r="AM2" s="65" t="s">
        <v>129</v>
      </c>
      <c r="AN2" s="65" t="s">
        <v>130</v>
      </c>
      <c r="AO2" s="65" t="s">
        <v>131</v>
      </c>
      <c r="AP2" s="65" t="s">
        <v>132</v>
      </c>
      <c r="AQ2" s="65" t="s">
        <v>133</v>
      </c>
      <c r="AR2" s="65" t="s">
        <v>134</v>
      </c>
      <c r="AS2" s="65" t="s">
        <v>135</v>
      </c>
      <c r="AT2" s="65" t="s">
        <v>136</v>
      </c>
    </row>
    <row r="3" spans="1:46">
      <c r="A3" s="65"/>
    </row>
    <row r="4" spans="1:46">
      <c r="A4" s="65"/>
    </row>
    <row r="5" spans="1:46">
      <c r="A5" s="65"/>
    </row>
    <row r="6" spans="1:46">
      <c r="A6" s="65"/>
    </row>
    <row r="7" spans="1:46">
      <c r="A7" s="65"/>
    </row>
    <row r="8" spans="1:46">
      <c r="A8" s="65"/>
    </row>
    <row r="9" spans="1:46">
      <c r="A9" s="65"/>
    </row>
    <row r="10" spans="1:46">
      <c r="A10" s="65"/>
    </row>
    <row r="11" spans="1:46">
      <c r="A11" s="65"/>
    </row>
    <row r="12" spans="1:46">
      <c r="A12" s="65"/>
    </row>
    <row r="13" spans="1:46">
      <c r="A13" s="65"/>
    </row>
    <row r="14" spans="1:46">
      <c r="A14" s="65"/>
    </row>
    <row r="15" spans="1:46">
      <c r="A15" s="65"/>
    </row>
    <row r="16" spans="1:46">
      <c r="A16" s="65"/>
    </row>
    <row r="17" spans="1:1">
      <c r="A17" s="65"/>
    </row>
    <row r="18" spans="1:1">
      <c r="A18" s="65"/>
    </row>
    <row r="19" spans="1:1">
      <c r="A19" s="65"/>
    </row>
    <row r="20" spans="1:1">
      <c r="A20" s="65"/>
    </row>
    <row r="21" spans="1:1">
      <c r="A21" s="65"/>
    </row>
    <row r="22" spans="1:1">
      <c r="A22" s="65"/>
    </row>
    <row r="23" spans="1:1">
      <c r="A23" s="65"/>
    </row>
    <row r="24" spans="1:1">
      <c r="A24" s="65"/>
    </row>
    <row r="25" spans="1:1">
      <c r="A25" s="65"/>
    </row>
    <row r="26" spans="1:1">
      <c r="A26" s="65"/>
    </row>
    <row r="27" spans="1:1">
      <c r="A27" s="65"/>
    </row>
    <row r="28" spans="1:1">
      <c r="A28" s="65"/>
    </row>
    <row r="29" spans="1:1">
      <c r="A29" s="65"/>
    </row>
    <row r="30" spans="1:1">
      <c r="A30" s="65"/>
    </row>
    <row r="31" spans="1:1">
      <c r="A31" s="65"/>
    </row>
    <row r="32" spans="1:1">
      <c r="A32" s="65"/>
    </row>
    <row r="33" spans="1:46">
      <c r="A33" s="65"/>
    </row>
    <row r="34" spans="1:46">
      <c r="A34" s="65"/>
    </row>
    <row r="35" spans="1:46">
      <c r="A35" s="65"/>
    </row>
    <row r="36" spans="1:46">
      <c r="A36" s="65"/>
    </row>
    <row r="37" spans="1:46">
      <c r="A37" s="65"/>
    </row>
    <row r="38" spans="1:46">
      <c r="A38" s="65"/>
    </row>
    <row r="39" spans="1:46">
      <c r="A39" s="65"/>
    </row>
    <row r="40" spans="1:46">
      <c r="A40" s="65"/>
    </row>
    <row r="41" spans="1:46">
      <c r="A41" s="65"/>
    </row>
    <row r="42" spans="1:46">
      <c r="A42" s="65"/>
    </row>
    <row r="43" spans="1:46">
      <c r="A43" s="65"/>
    </row>
    <row r="44" spans="1:46">
      <c r="A44" s="65"/>
    </row>
    <row r="45" spans="1:46">
      <c r="A45" s="65"/>
    </row>
    <row r="46" spans="1:46">
      <c r="A46" s="65"/>
    </row>
    <row r="47" spans="1:46">
      <c r="A47" s="65"/>
      <c r="B47" s="65"/>
      <c r="C47" s="65"/>
      <c r="D47" s="65"/>
      <c r="E47" s="65"/>
      <c r="F47" s="65"/>
      <c r="G47" s="65"/>
      <c r="H47" s="65"/>
      <c r="I47" s="65"/>
      <c r="J47" s="65"/>
      <c r="K47" s="65"/>
      <c r="L47" s="65"/>
      <c r="M47" s="65"/>
      <c r="N47" s="65"/>
      <c r="O47" s="65"/>
      <c r="P47" s="65"/>
      <c r="Q47" s="65"/>
      <c r="R47" s="65"/>
      <c r="S47" s="65"/>
      <c r="T47" s="65"/>
      <c r="U47" s="65"/>
      <c r="V47" s="65"/>
      <c r="W47" s="65"/>
      <c r="X47" s="65"/>
      <c r="Y47" s="65"/>
      <c r="Z47" s="65"/>
      <c r="AA47" s="65"/>
      <c r="AB47" s="65"/>
      <c r="AC47" s="65"/>
      <c r="AD47" s="65"/>
      <c r="AE47" s="65"/>
      <c r="AF47" s="65"/>
      <c r="AG47" s="65"/>
      <c r="AH47" s="65"/>
      <c r="AI47" s="65"/>
      <c r="AJ47" s="65"/>
      <c r="AK47" s="65"/>
      <c r="AL47" s="65"/>
      <c r="AM47" s="65"/>
      <c r="AN47" s="65"/>
      <c r="AO47" s="65"/>
      <c r="AP47" s="65"/>
      <c r="AQ47" s="65"/>
      <c r="AR47" s="65"/>
      <c r="AS47" s="65"/>
      <c r="AT47" s="65"/>
    </row>
    <row r="48" spans="1:46">
      <c r="A48" s="65"/>
      <c r="B48" s="65"/>
      <c r="C48" s="65"/>
      <c r="D48" s="65"/>
      <c r="E48" s="65"/>
      <c r="F48" s="65"/>
      <c r="G48" s="65"/>
      <c r="H48" s="65"/>
      <c r="I48" s="65"/>
      <c r="J48" s="65"/>
      <c r="K48" s="65"/>
      <c r="L48" s="65"/>
      <c r="M48" s="65"/>
      <c r="N48" s="65"/>
      <c r="O48" s="65"/>
      <c r="P48" s="65"/>
      <c r="Q48" s="65"/>
      <c r="R48" s="65"/>
      <c r="S48" s="65"/>
      <c r="T48" s="65"/>
      <c r="U48" s="65"/>
      <c r="V48" s="65"/>
      <c r="W48" s="65"/>
      <c r="X48" s="65"/>
      <c r="Y48" s="65"/>
      <c r="Z48" s="65"/>
      <c r="AA48" s="65"/>
      <c r="AB48" s="65"/>
      <c r="AC48" s="65"/>
      <c r="AD48" s="65"/>
      <c r="AE48" s="65"/>
      <c r="AF48" s="65"/>
      <c r="AG48" s="65"/>
      <c r="AH48" s="65"/>
      <c r="AI48" s="65"/>
      <c r="AJ48" s="65"/>
      <c r="AK48" s="65"/>
      <c r="AL48" s="65"/>
      <c r="AM48" s="65"/>
      <c r="AN48" s="65"/>
      <c r="AO48" s="65"/>
      <c r="AP48" s="65"/>
      <c r="AQ48" s="65"/>
      <c r="AR48" s="65"/>
      <c r="AS48" s="65"/>
      <c r="AT48" s="65"/>
    </row>
    <row r="49" spans="1:46">
      <c r="A49" s="65"/>
      <c r="B49" s="65"/>
      <c r="C49" s="65"/>
      <c r="D49" s="65"/>
      <c r="E49" s="65"/>
      <c r="F49" s="65"/>
      <c r="G49" s="65"/>
      <c r="H49" s="65"/>
      <c r="I49" s="65"/>
      <c r="J49" s="65"/>
      <c r="K49" s="65"/>
      <c r="L49" s="65"/>
      <c r="M49" s="65"/>
      <c r="N49" s="65"/>
      <c r="O49" s="65"/>
      <c r="P49" s="65"/>
      <c r="Q49" s="65"/>
      <c r="R49" s="65"/>
      <c r="S49" s="65"/>
      <c r="T49" s="65"/>
      <c r="U49" s="65"/>
      <c r="V49" s="65"/>
      <c r="W49" s="65"/>
      <c r="X49" s="65"/>
      <c r="Y49" s="65"/>
      <c r="Z49" s="65"/>
      <c r="AA49" s="65"/>
      <c r="AB49" s="65"/>
      <c r="AC49" s="65"/>
      <c r="AD49" s="65"/>
      <c r="AE49" s="65"/>
      <c r="AF49" s="65"/>
      <c r="AG49" s="65"/>
      <c r="AH49" s="65"/>
      <c r="AI49" s="65"/>
      <c r="AJ49" s="65"/>
      <c r="AK49" s="65"/>
      <c r="AL49" s="65"/>
      <c r="AM49" s="65"/>
      <c r="AN49" s="65"/>
      <c r="AO49" s="65"/>
      <c r="AP49" s="65"/>
      <c r="AQ49" s="65"/>
      <c r="AR49" s="65"/>
      <c r="AS49" s="65"/>
      <c r="AT49" s="65"/>
    </row>
    <row r="50" spans="1:46">
      <c r="A50" s="65"/>
      <c r="B50" s="65"/>
      <c r="C50" s="65"/>
      <c r="D50" s="65"/>
      <c r="E50" s="65"/>
      <c r="F50" s="65"/>
      <c r="G50" s="65"/>
      <c r="H50" s="65"/>
      <c r="I50" s="65"/>
      <c r="J50" s="65"/>
      <c r="K50" s="65"/>
      <c r="L50" s="65"/>
      <c r="M50" s="65"/>
      <c r="N50" s="65"/>
      <c r="O50" s="65"/>
      <c r="P50" s="65"/>
      <c r="Q50" s="65"/>
      <c r="R50" s="65"/>
      <c r="S50" s="65"/>
      <c r="T50" s="65"/>
      <c r="U50" s="65"/>
      <c r="V50" s="65"/>
      <c r="W50" s="65"/>
      <c r="X50" s="65"/>
      <c r="Y50" s="65"/>
      <c r="Z50" s="65"/>
      <c r="AA50" s="65"/>
      <c r="AB50" s="65"/>
      <c r="AC50" s="65"/>
      <c r="AD50" s="65"/>
      <c r="AE50" s="65"/>
      <c r="AF50" s="65"/>
      <c r="AG50" s="65"/>
      <c r="AH50" s="65"/>
      <c r="AI50" s="65"/>
      <c r="AJ50" s="65"/>
      <c r="AK50" s="65"/>
      <c r="AL50" s="65"/>
      <c r="AM50" s="65"/>
      <c r="AN50" s="65"/>
      <c r="AO50" s="65"/>
      <c r="AP50" s="65"/>
      <c r="AQ50" s="65"/>
      <c r="AR50" s="65"/>
      <c r="AS50" s="65"/>
      <c r="AT50" s="65"/>
    </row>
    <row r="51" spans="1:46">
      <c r="A51" s="65"/>
      <c r="B51" s="65"/>
      <c r="C51" s="65"/>
      <c r="D51" s="65"/>
      <c r="E51" s="65"/>
      <c r="F51" s="65"/>
      <c r="G51" s="65"/>
      <c r="H51" s="65"/>
      <c r="I51" s="65"/>
      <c r="J51" s="65"/>
      <c r="K51" s="65"/>
      <c r="L51" s="65"/>
      <c r="M51" s="65"/>
      <c r="N51" s="65"/>
      <c r="O51" s="65"/>
      <c r="P51" s="65"/>
      <c r="Q51" s="65"/>
      <c r="R51" s="65"/>
      <c r="S51" s="65"/>
      <c r="T51" s="65"/>
      <c r="U51" s="65"/>
      <c r="V51" s="65"/>
      <c r="W51" s="65"/>
      <c r="X51" s="65"/>
      <c r="Y51" s="65"/>
      <c r="Z51" s="65"/>
      <c r="AA51" s="65"/>
      <c r="AB51" s="65"/>
      <c r="AC51" s="65"/>
      <c r="AD51" s="65"/>
      <c r="AE51" s="65"/>
      <c r="AF51" s="65"/>
      <c r="AG51" s="65"/>
      <c r="AH51" s="65"/>
      <c r="AI51" s="65"/>
      <c r="AJ51" s="65"/>
      <c r="AK51" s="65"/>
      <c r="AL51" s="65"/>
      <c r="AM51" s="65"/>
      <c r="AN51" s="65"/>
      <c r="AO51" s="65"/>
      <c r="AP51" s="65"/>
      <c r="AQ51" s="65"/>
      <c r="AR51" s="65"/>
      <c r="AS51" s="65"/>
      <c r="AT51" s="65"/>
    </row>
    <row r="52" spans="1:46">
      <c r="A52" s="65"/>
      <c r="B52" s="65"/>
      <c r="C52" s="65"/>
      <c r="D52" s="65"/>
      <c r="E52" s="65"/>
      <c r="F52" s="65"/>
      <c r="G52" s="65"/>
      <c r="H52" s="65"/>
      <c r="I52" s="65"/>
      <c r="J52" s="65"/>
      <c r="K52" s="65"/>
      <c r="L52" s="65"/>
      <c r="M52" s="65"/>
      <c r="N52" s="65"/>
      <c r="O52" s="65"/>
      <c r="P52" s="65"/>
      <c r="Q52" s="65"/>
      <c r="R52" s="65"/>
      <c r="S52" s="65"/>
      <c r="T52" s="65"/>
      <c r="U52" s="65"/>
      <c r="V52" s="65"/>
      <c r="W52" s="65"/>
      <c r="X52" s="65"/>
      <c r="Y52" s="65"/>
      <c r="Z52" s="65"/>
      <c r="AA52" s="65"/>
      <c r="AB52" s="65"/>
      <c r="AC52" s="65"/>
      <c r="AD52" s="65"/>
      <c r="AE52" s="65"/>
      <c r="AF52" s="65"/>
      <c r="AG52" s="65"/>
      <c r="AH52" s="65"/>
      <c r="AI52" s="65"/>
      <c r="AJ52" s="65"/>
      <c r="AK52" s="65"/>
      <c r="AL52" s="65"/>
      <c r="AM52" s="65"/>
      <c r="AN52" s="65"/>
      <c r="AO52" s="65"/>
      <c r="AP52" s="65"/>
      <c r="AQ52" s="65"/>
      <c r="AR52" s="65"/>
      <c r="AS52" s="65"/>
      <c r="AT52" s="65"/>
    </row>
    <row r="53" spans="1:46">
      <c r="A53" s="65"/>
      <c r="B53" s="65"/>
      <c r="C53" s="65"/>
      <c r="D53" s="65"/>
      <c r="E53" s="65"/>
      <c r="F53" s="65"/>
      <c r="G53" s="65"/>
      <c r="H53" s="65"/>
      <c r="I53" s="65"/>
      <c r="J53" s="65"/>
      <c r="K53" s="65"/>
      <c r="L53" s="65"/>
      <c r="M53" s="65"/>
      <c r="N53" s="65"/>
      <c r="O53" s="65"/>
      <c r="P53" s="65"/>
      <c r="Q53" s="65"/>
      <c r="R53" s="65"/>
      <c r="S53" s="65"/>
      <c r="T53" s="65"/>
      <c r="U53" s="65"/>
      <c r="V53" s="65"/>
      <c r="W53" s="65"/>
      <c r="X53" s="65"/>
      <c r="Y53" s="65"/>
      <c r="Z53" s="65"/>
      <c r="AA53" s="65"/>
      <c r="AB53" s="65"/>
      <c r="AC53" s="65"/>
      <c r="AD53" s="65"/>
      <c r="AE53" s="65"/>
      <c r="AF53" s="65"/>
      <c r="AG53" s="65"/>
      <c r="AH53" s="65"/>
      <c r="AI53" s="65"/>
      <c r="AJ53" s="65"/>
      <c r="AK53" s="65"/>
      <c r="AL53" s="65"/>
      <c r="AM53" s="65"/>
      <c r="AN53" s="65"/>
      <c r="AO53" s="65"/>
      <c r="AP53" s="65"/>
      <c r="AQ53" s="65"/>
      <c r="AR53" s="65"/>
      <c r="AS53" s="65"/>
      <c r="AT53" s="65"/>
    </row>
    <row r="54" spans="1:46">
      <c r="A54" s="65"/>
      <c r="B54" s="65"/>
      <c r="C54" s="65"/>
      <c r="D54" s="65"/>
      <c r="E54" s="65"/>
      <c r="F54" s="65"/>
      <c r="G54" s="65"/>
      <c r="H54" s="65"/>
      <c r="I54" s="65"/>
      <c r="J54" s="65"/>
      <c r="K54" s="65"/>
      <c r="L54" s="65"/>
      <c r="M54" s="65"/>
      <c r="N54" s="65"/>
      <c r="O54" s="65"/>
      <c r="P54" s="65"/>
      <c r="Q54" s="65"/>
      <c r="R54" s="65"/>
      <c r="S54" s="65"/>
      <c r="T54" s="65"/>
      <c r="U54" s="65"/>
      <c r="V54" s="65"/>
      <c r="W54" s="65"/>
      <c r="X54" s="65"/>
      <c r="Y54" s="65"/>
      <c r="Z54" s="65"/>
      <c r="AA54" s="65"/>
      <c r="AB54" s="65"/>
      <c r="AC54" s="65"/>
      <c r="AD54" s="65"/>
      <c r="AE54" s="65"/>
      <c r="AF54" s="65"/>
      <c r="AG54" s="65"/>
      <c r="AH54" s="65"/>
      <c r="AI54" s="65"/>
      <c r="AJ54" s="65"/>
      <c r="AK54" s="65"/>
      <c r="AL54" s="65"/>
      <c r="AM54" s="65"/>
      <c r="AN54" s="65"/>
      <c r="AO54" s="65"/>
      <c r="AP54" s="65"/>
      <c r="AQ54" s="65"/>
      <c r="AR54" s="65"/>
      <c r="AS54" s="65"/>
      <c r="AT54" s="65"/>
    </row>
    <row r="55" spans="1:46">
      <c r="A55" s="65"/>
      <c r="B55" s="65"/>
      <c r="C55" s="65"/>
      <c r="D55" s="65"/>
      <c r="E55" s="65"/>
      <c r="F55" s="65"/>
      <c r="G55" s="65"/>
      <c r="H55" s="65"/>
      <c r="I55" s="65"/>
      <c r="J55" s="65"/>
      <c r="K55" s="65"/>
      <c r="L55" s="65"/>
      <c r="M55" s="65"/>
      <c r="N55" s="65"/>
      <c r="O55" s="65"/>
      <c r="P55" s="65"/>
      <c r="Q55" s="65"/>
      <c r="R55" s="65"/>
      <c r="S55" s="65"/>
      <c r="T55" s="65"/>
      <c r="U55" s="65"/>
      <c r="V55" s="65"/>
      <c r="W55" s="65"/>
      <c r="X55" s="65"/>
      <c r="Y55" s="65"/>
      <c r="Z55" s="65"/>
      <c r="AA55" s="65"/>
      <c r="AB55" s="65"/>
      <c r="AC55" s="65"/>
      <c r="AD55" s="65"/>
      <c r="AE55" s="65"/>
      <c r="AF55" s="65"/>
      <c r="AG55" s="65"/>
      <c r="AH55" s="65"/>
      <c r="AI55" s="65"/>
      <c r="AJ55" s="65"/>
      <c r="AK55" s="65"/>
      <c r="AL55" s="65"/>
      <c r="AM55" s="65"/>
      <c r="AN55" s="65"/>
      <c r="AO55" s="65"/>
      <c r="AP55" s="65"/>
      <c r="AQ55" s="65"/>
      <c r="AR55" s="65"/>
      <c r="AS55" s="65"/>
      <c r="AT55" s="65"/>
    </row>
    <row r="56" spans="1:46">
      <c r="A56" s="65"/>
      <c r="B56" s="65"/>
      <c r="C56" s="65"/>
      <c r="D56" s="65"/>
      <c r="E56" s="65"/>
      <c r="F56" s="65"/>
      <c r="G56" s="65"/>
      <c r="H56" s="65"/>
      <c r="I56" s="65"/>
      <c r="J56" s="65"/>
      <c r="K56" s="65"/>
      <c r="L56" s="65"/>
      <c r="M56" s="65"/>
      <c r="N56" s="65"/>
      <c r="O56" s="65"/>
      <c r="P56" s="65"/>
      <c r="Q56" s="65"/>
      <c r="R56" s="65"/>
      <c r="S56" s="65"/>
      <c r="T56" s="65"/>
      <c r="U56" s="65"/>
      <c r="V56" s="65"/>
      <c r="W56" s="65"/>
      <c r="X56" s="65"/>
      <c r="Y56" s="65"/>
      <c r="Z56" s="65"/>
      <c r="AA56" s="65"/>
      <c r="AB56" s="65"/>
      <c r="AC56" s="65"/>
      <c r="AD56" s="65"/>
      <c r="AE56" s="65"/>
      <c r="AF56" s="65"/>
      <c r="AG56" s="65"/>
      <c r="AH56" s="65"/>
      <c r="AI56" s="65"/>
      <c r="AJ56" s="65"/>
      <c r="AK56" s="65"/>
      <c r="AL56" s="65"/>
      <c r="AM56" s="65"/>
      <c r="AN56" s="65"/>
      <c r="AO56" s="65"/>
      <c r="AP56" s="65"/>
      <c r="AQ56" s="65"/>
      <c r="AR56" s="65"/>
      <c r="AS56" s="65"/>
      <c r="AT56" s="65"/>
    </row>
    <row r="57" spans="1:46">
      <c r="A57" s="65"/>
      <c r="B57" s="65"/>
      <c r="C57" s="65"/>
      <c r="D57" s="65"/>
      <c r="E57" s="65"/>
      <c r="F57" s="65"/>
      <c r="G57" s="65"/>
      <c r="H57" s="65"/>
      <c r="I57" s="65"/>
      <c r="J57" s="65"/>
      <c r="K57" s="65"/>
      <c r="L57" s="65"/>
      <c r="M57" s="65"/>
      <c r="N57" s="65"/>
      <c r="O57" s="65"/>
      <c r="P57" s="65"/>
      <c r="Q57" s="65"/>
      <c r="R57" s="65"/>
      <c r="S57" s="65"/>
      <c r="T57" s="65"/>
      <c r="U57" s="65"/>
      <c r="V57" s="65"/>
      <c r="W57" s="65"/>
      <c r="X57" s="65"/>
      <c r="Y57" s="65"/>
      <c r="Z57" s="65"/>
      <c r="AA57" s="65"/>
      <c r="AB57" s="65"/>
      <c r="AC57" s="65"/>
      <c r="AD57" s="65"/>
      <c r="AE57" s="65"/>
      <c r="AF57" s="65"/>
      <c r="AG57" s="65"/>
      <c r="AH57" s="65"/>
      <c r="AI57" s="65"/>
      <c r="AJ57" s="65"/>
      <c r="AK57" s="65"/>
      <c r="AL57" s="65"/>
      <c r="AM57" s="65"/>
      <c r="AN57" s="65"/>
      <c r="AO57" s="65"/>
      <c r="AP57" s="65"/>
      <c r="AQ57" s="65"/>
      <c r="AR57" s="65"/>
      <c r="AS57" s="65"/>
      <c r="AT57" s="65"/>
    </row>
    <row r="58" spans="1:46">
      <c r="A58" s="65"/>
      <c r="B58" s="65"/>
      <c r="C58" s="65"/>
      <c r="D58" s="65"/>
      <c r="E58" s="65"/>
      <c r="F58" s="65"/>
      <c r="G58" s="65"/>
      <c r="H58" s="65"/>
      <c r="I58" s="65"/>
      <c r="J58" s="65"/>
      <c r="K58" s="65"/>
      <c r="L58" s="65"/>
      <c r="M58" s="65"/>
      <c r="N58" s="65"/>
      <c r="O58" s="65"/>
      <c r="P58" s="65"/>
      <c r="Q58" s="65"/>
      <c r="R58" s="65"/>
      <c r="S58" s="65"/>
      <c r="T58" s="65"/>
      <c r="U58" s="65"/>
      <c r="V58" s="65"/>
      <c r="W58" s="65"/>
      <c r="X58" s="65"/>
      <c r="Y58" s="65"/>
      <c r="Z58" s="65"/>
      <c r="AA58" s="65"/>
      <c r="AB58" s="65"/>
      <c r="AC58" s="65"/>
      <c r="AD58" s="65"/>
      <c r="AE58" s="65"/>
      <c r="AF58" s="65"/>
      <c r="AG58" s="65"/>
      <c r="AH58" s="65"/>
      <c r="AI58" s="65"/>
      <c r="AJ58" s="65"/>
      <c r="AK58" s="65"/>
      <c r="AL58" s="65"/>
      <c r="AM58" s="65"/>
      <c r="AN58" s="65"/>
      <c r="AO58" s="65"/>
      <c r="AP58" s="65"/>
      <c r="AQ58" s="65"/>
      <c r="AR58" s="65"/>
      <c r="AS58" s="65"/>
      <c r="AT58" s="65"/>
    </row>
    <row r="59" spans="1:46">
      <c r="A59" s="65"/>
      <c r="B59" s="65"/>
      <c r="C59" s="65"/>
      <c r="D59" s="65"/>
      <c r="E59" s="65"/>
      <c r="F59" s="65"/>
      <c r="G59" s="65"/>
      <c r="H59" s="65"/>
      <c r="I59" s="65"/>
      <c r="J59" s="65"/>
      <c r="K59" s="65"/>
      <c r="L59" s="65"/>
      <c r="M59" s="65"/>
      <c r="N59" s="65"/>
      <c r="O59" s="65"/>
      <c r="P59" s="65"/>
      <c r="Q59" s="65"/>
      <c r="R59" s="65"/>
      <c r="S59" s="65"/>
      <c r="T59" s="65"/>
      <c r="U59" s="65"/>
      <c r="V59" s="65"/>
      <c r="W59" s="65"/>
      <c r="X59" s="65"/>
      <c r="Y59" s="65"/>
      <c r="Z59" s="65"/>
      <c r="AA59" s="65"/>
      <c r="AB59" s="65"/>
      <c r="AC59" s="65"/>
      <c r="AD59" s="65"/>
      <c r="AE59" s="65"/>
      <c r="AF59" s="65"/>
      <c r="AG59" s="65"/>
      <c r="AH59" s="65"/>
      <c r="AI59" s="65"/>
      <c r="AJ59" s="65"/>
      <c r="AK59" s="65"/>
      <c r="AL59" s="65"/>
      <c r="AM59" s="65"/>
      <c r="AN59" s="65"/>
      <c r="AO59" s="65"/>
      <c r="AP59" s="65"/>
      <c r="AQ59" s="65"/>
      <c r="AR59" s="65"/>
      <c r="AS59" s="65"/>
      <c r="AT59" s="65"/>
    </row>
    <row r="60" spans="1:46">
      <c r="A60" s="65"/>
      <c r="B60" s="65"/>
      <c r="C60" s="65"/>
      <c r="D60" s="65"/>
      <c r="E60" s="65"/>
      <c r="F60" s="65"/>
      <c r="G60" s="65"/>
      <c r="H60" s="65"/>
      <c r="I60" s="65"/>
      <c r="J60" s="65"/>
      <c r="K60" s="65"/>
      <c r="L60" s="65"/>
      <c r="M60" s="65"/>
      <c r="N60" s="65"/>
      <c r="O60" s="65"/>
      <c r="P60" s="65"/>
      <c r="Q60" s="65"/>
      <c r="R60" s="65"/>
      <c r="S60" s="65"/>
      <c r="T60" s="65"/>
      <c r="U60" s="65"/>
      <c r="V60" s="65"/>
      <c r="W60" s="65"/>
      <c r="X60" s="65"/>
      <c r="Y60" s="65"/>
      <c r="Z60" s="65"/>
      <c r="AA60" s="65"/>
      <c r="AB60" s="65"/>
      <c r="AC60" s="65"/>
      <c r="AD60" s="65"/>
      <c r="AE60" s="65"/>
      <c r="AF60" s="65"/>
      <c r="AG60" s="65"/>
      <c r="AH60" s="65"/>
      <c r="AI60" s="65"/>
      <c r="AJ60" s="65"/>
      <c r="AK60" s="65"/>
      <c r="AL60" s="65"/>
      <c r="AM60" s="65"/>
      <c r="AN60" s="65"/>
      <c r="AO60" s="65"/>
      <c r="AP60" s="65"/>
      <c r="AQ60" s="65"/>
      <c r="AR60" s="65"/>
      <c r="AS60" s="65"/>
      <c r="AT60" s="65"/>
    </row>
    <row r="61" spans="1:46">
      <c r="A61" s="65"/>
      <c r="B61" s="65"/>
      <c r="C61" s="65"/>
      <c r="D61" s="65"/>
      <c r="E61" s="65"/>
      <c r="F61" s="65"/>
      <c r="G61" s="65"/>
      <c r="H61" s="65"/>
      <c r="I61" s="65"/>
      <c r="J61" s="65"/>
      <c r="K61" s="65"/>
      <c r="L61" s="65"/>
      <c r="M61" s="65"/>
      <c r="N61" s="65"/>
      <c r="O61" s="65"/>
      <c r="P61" s="65"/>
      <c r="Q61" s="65"/>
      <c r="R61" s="65"/>
      <c r="S61" s="65"/>
      <c r="T61" s="65"/>
      <c r="U61" s="65"/>
      <c r="V61" s="65"/>
      <c r="W61" s="65"/>
      <c r="X61" s="65"/>
      <c r="Y61" s="65"/>
      <c r="Z61" s="65"/>
      <c r="AA61" s="65"/>
      <c r="AB61" s="65"/>
      <c r="AC61" s="65"/>
      <c r="AD61" s="65"/>
      <c r="AE61" s="65"/>
      <c r="AF61" s="65"/>
      <c r="AG61" s="65"/>
      <c r="AH61" s="65"/>
      <c r="AI61" s="65"/>
      <c r="AJ61" s="65"/>
      <c r="AK61" s="65"/>
      <c r="AL61" s="65"/>
      <c r="AM61" s="65"/>
      <c r="AN61" s="65"/>
      <c r="AO61" s="65"/>
      <c r="AP61" s="65"/>
      <c r="AQ61" s="65"/>
      <c r="AR61" s="65"/>
      <c r="AS61" s="65"/>
      <c r="AT61" s="65"/>
    </row>
    <row r="62" spans="1:46">
      <c r="A62" s="65"/>
      <c r="B62" s="65"/>
      <c r="C62" s="65"/>
      <c r="D62" s="65"/>
      <c r="E62" s="65"/>
      <c r="F62" s="65"/>
      <c r="G62" s="65"/>
      <c r="H62" s="65"/>
      <c r="I62" s="65"/>
      <c r="J62" s="65"/>
      <c r="K62" s="65"/>
      <c r="L62" s="65"/>
      <c r="M62" s="65"/>
      <c r="N62" s="65"/>
      <c r="O62" s="65"/>
      <c r="P62" s="65"/>
      <c r="Q62" s="65"/>
      <c r="R62" s="65"/>
      <c r="S62" s="65"/>
      <c r="T62" s="65"/>
      <c r="U62" s="65"/>
      <c r="V62" s="65"/>
      <c r="W62" s="65"/>
      <c r="X62" s="65"/>
      <c r="Y62" s="65"/>
      <c r="Z62" s="65"/>
      <c r="AA62" s="65"/>
      <c r="AB62" s="65"/>
      <c r="AC62" s="65"/>
      <c r="AD62" s="65"/>
      <c r="AE62" s="65"/>
      <c r="AF62" s="65"/>
      <c r="AG62" s="65"/>
      <c r="AH62" s="65"/>
      <c r="AI62" s="65"/>
      <c r="AJ62" s="65"/>
      <c r="AK62" s="65"/>
      <c r="AL62" s="65"/>
      <c r="AM62" s="65"/>
      <c r="AN62" s="65"/>
      <c r="AO62" s="65"/>
      <c r="AP62" s="65"/>
      <c r="AQ62" s="65"/>
      <c r="AR62" s="65"/>
      <c r="AS62" s="65"/>
      <c r="AT62" s="65"/>
    </row>
    <row r="63" spans="1:46">
      <c r="A63" s="65"/>
      <c r="B63" s="65"/>
      <c r="C63" s="65"/>
      <c r="D63" s="65"/>
      <c r="E63" s="65"/>
      <c r="F63" s="65"/>
      <c r="G63" s="65"/>
      <c r="H63" s="65"/>
      <c r="I63" s="65"/>
      <c r="J63" s="65"/>
      <c r="K63" s="65"/>
      <c r="L63" s="65"/>
      <c r="M63" s="65"/>
      <c r="N63" s="65"/>
      <c r="O63" s="65"/>
      <c r="P63" s="65"/>
      <c r="Q63" s="65"/>
      <c r="R63" s="65"/>
      <c r="S63" s="65"/>
      <c r="T63" s="65"/>
      <c r="U63" s="65"/>
      <c r="V63" s="65"/>
      <c r="W63" s="65"/>
      <c r="X63" s="65"/>
      <c r="Y63" s="65"/>
      <c r="Z63" s="65"/>
      <c r="AA63" s="65"/>
      <c r="AB63" s="65"/>
      <c r="AC63" s="65"/>
      <c r="AD63" s="65"/>
      <c r="AE63" s="65"/>
      <c r="AF63" s="65"/>
      <c r="AG63" s="65"/>
      <c r="AH63" s="65"/>
      <c r="AI63" s="65"/>
      <c r="AJ63" s="65"/>
      <c r="AK63" s="65"/>
      <c r="AL63" s="65"/>
      <c r="AM63" s="65"/>
      <c r="AN63" s="65"/>
      <c r="AO63" s="65"/>
      <c r="AP63" s="65"/>
      <c r="AQ63" s="65"/>
      <c r="AR63" s="65"/>
      <c r="AS63" s="65"/>
      <c r="AT63" s="65"/>
    </row>
    <row r="64" spans="1:46">
      <c r="A64" s="65"/>
      <c r="B64" s="65"/>
      <c r="C64" s="65"/>
      <c r="D64" s="65"/>
      <c r="E64" s="65"/>
      <c r="F64" s="65"/>
      <c r="G64" s="65"/>
      <c r="H64" s="65"/>
      <c r="I64" s="65"/>
      <c r="J64" s="65"/>
      <c r="K64" s="65"/>
      <c r="L64" s="65"/>
      <c r="M64" s="65"/>
      <c r="N64" s="65"/>
      <c r="O64" s="65"/>
      <c r="P64" s="65"/>
      <c r="Q64" s="65"/>
      <c r="R64" s="65"/>
      <c r="S64" s="65"/>
      <c r="T64" s="65"/>
      <c r="U64" s="65"/>
      <c r="V64" s="65"/>
      <c r="W64" s="65"/>
      <c r="X64" s="65"/>
      <c r="Y64" s="65"/>
      <c r="Z64" s="65"/>
      <c r="AA64" s="65"/>
      <c r="AB64" s="65"/>
      <c r="AC64" s="65"/>
      <c r="AD64" s="65"/>
      <c r="AE64" s="65"/>
      <c r="AF64" s="65"/>
      <c r="AG64" s="65"/>
      <c r="AH64" s="65"/>
      <c r="AI64" s="65"/>
      <c r="AJ64" s="65"/>
      <c r="AK64" s="65"/>
      <c r="AL64" s="65"/>
      <c r="AM64" s="65"/>
      <c r="AN64" s="65"/>
      <c r="AO64" s="65"/>
      <c r="AP64" s="65"/>
      <c r="AQ64" s="65"/>
      <c r="AR64" s="65"/>
      <c r="AS64" s="65"/>
      <c r="AT64" s="65"/>
    </row>
    <row r="65" spans="1:46">
      <c r="A65" s="65"/>
      <c r="B65" s="65"/>
      <c r="C65" s="65"/>
      <c r="D65" s="65"/>
      <c r="E65" s="65"/>
      <c r="F65" s="65"/>
      <c r="G65" s="65"/>
      <c r="H65" s="65"/>
      <c r="I65" s="65"/>
      <c r="J65" s="65"/>
      <c r="K65" s="65"/>
      <c r="L65" s="65"/>
      <c r="M65" s="65"/>
      <c r="N65" s="65"/>
      <c r="O65" s="65"/>
      <c r="P65" s="65"/>
      <c r="Q65" s="65"/>
      <c r="R65" s="65"/>
      <c r="S65" s="65"/>
      <c r="T65" s="65"/>
      <c r="U65" s="65"/>
      <c r="V65" s="65"/>
      <c r="W65" s="65"/>
      <c r="X65" s="65"/>
      <c r="Y65" s="65"/>
      <c r="Z65" s="65"/>
      <c r="AA65" s="65"/>
      <c r="AB65" s="65"/>
      <c r="AC65" s="65"/>
      <c r="AD65" s="65"/>
      <c r="AE65" s="65"/>
      <c r="AF65" s="65"/>
      <c r="AG65" s="65"/>
      <c r="AH65" s="65"/>
      <c r="AI65" s="65"/>
      <c r="AJ65" s="65"/>
      <c r="AK65" s="65"/>
      <c r="AL65" s="65"/>
      <c r="AM65" s="65"/>
      <c r="AN65" s="65"/>
      <c r="AO65" s="65"/>
      <c r="AP65" s="65"/>
      <c r="AQ65" s="65"/>
      <c r="AR65" s="65"/>
      <c r="AS65" s="65"/>
      <c r="AT65" s="65"/>
    </row>
    <row r="66" spans="1:46">
      <c r="A66" s="65"/>
      <c r="B66" s="65"/>
      <c r="C66" s="65"/>
      <c r="D66" s="65"/>
      <c r="E66" s="65"/>
      <c r="F66" s="65"/>
      <c r="G66" s="65"/>
      <c r="H66" s="65"/>
      <c r="I66" s="65"/>
      <c r="J66" s="65"/>
      <c r="K66" s="65"/>
      <c r="L66" s="65"/>
      <c r="M66" s="65"/>
      <c r="N66" s="65"/>
      <c r="O66" s="65"/>
      <c r="P66" s="65"/>
      <c r="Q66" s="65"/>
      <c r="R66" s="65"/>
      <c r="S66" s="65"/>
      <c r="T66" s="65"/>
      <c r="U66" s="65"/>
      <c r="V66" s="65"/>
      <c r="W66" s="65"/>
      <c r="X66" s="65"/>
      <c r="Y66" s="65"/>
      <c r="Z66" s="65"/>
      <c r="AA66" s="65"/>
      <c r="AB66" s="65"/>
      <c r="AC66" s="65"/>
      <c r="AD66" s="65"/>
      <c r="AE66" s="65"/>
      <c r="AF66" s="65"/>
      <c r="AG66" s="65"/>
      <c r="AH66" s="65"/>
      <c r="AI66" s="65"/>
      <c r="AJ66" s="65"/>
      <c r="AK66" s="65"/>
      <c r="AL66" s="65"/>
      <c r="AM66" s="65"/>
      <c r="AN66" s="65"/>
      <c r="AO66" s="65"/>
      <c r="AP66" s="65"/>
      <c r="AQ66" s="65"/>
      <c r="AR66" s="65"/>
      <c r="AS66" s="65"/>
      <c r="AT66" s="65"/>
    </row>
    <row r="67" spans="1:46">
      <c r="A67" s="65"/>
      <c r="B67" s="65"/>
      <c r="C67" s="65"/>
      <c r="D67" s="65"/>
      <c r="E67" s="65"/>
      <c r="F67" s="65"/>
      <c r="G67" s="65"/>
      <c r="H67" s="65"/>
      <c r="I67" s="65"/>
      <c r="J67" s="65"/>
      <c r="K67" s="65"/>
      <c r="L67" s="65"/>
      <c r="M67" s="65"/>
      <c r="N67" s="65"/>
      <c r="O67" s="65"/>
      <c r="P67" s="65"/>
      <c r="Q67" s="65"/>
      <c r="R67" s="65"/>
      <c r="S67" s="65"/>
      <c r="T67" s="65"/>
      <c r="U67" s="65"/>
      <c r="V67" s="65"/>
      <c r="W67" s="65"/>
      <c r="X67" s="65"/>
      <c r="Y67" s="65"/>
      <c r="Z67" s="65"/>
      <c r="AA67" s="65"/>
      <c r="AB67" s="65"/>
      <c r="AC67" s="65"/>
      <c r="AD67" s="65"/>
      <c r="AE67" s="65"/>
      <c r="AF67" s="65"/>
      <c r="AG67" s="65"/>
      <c r="AH67" s="65"/>
      <c r="AI67" s="65"/>
      <c r="AJ67" s="65"/>
      <c r="AK67" s="65"/>
      <c r="AL67" s="65"/>
      <c r="AM67" s="65"/>
      <c r="AN67" s="65"/>
      <c r="AO67" s="65"/>
      <c r="AP67" s="65"/>
      <c r="AQ67" s="65"/>
      <c r="AR67" s="65"/>
      <c r="AS67" s="65"/>
      <c r="AT67" s="65"/>
    </row>
    <row r="68" spans="1:46">
      <c r="A68" s="65"/>
      <c r="B68" s="65"/>
      <c r="C68" s="65"/>
      <c r="D68" s="65"/>
      <c r="E68" s="65"/>
      <c r="F68" s="65"/>
      <c r="G68" s="65"/>
      <c r="H68" s="65"/>
      <c r="I68" s="65"/>
      <c r="J68" s="65"/>
      <c r="K68" s="65"/>
      <c r="L68" s="65"/>
      <c r="M68" s="65"/>
      <c r="N68" s="65"/>
      <c r="O68" s="65"/>
      <c r="P68" s="65"/>
      <c r="Q68" s="65"/>
      <c r="R68" s="65"/>
      <c r="S68" s="65"/>
      <c r="T68" s="65"/>
      <c r="U68" s="65"/>
      <c r="V68" s="65"/>
      <c r="W68" s="65"/>
      <c r="X68" s="65"/>
      <c r="Y68" s="65"/>
      <c r="Z68" s="65"/>
      <c r="AA68" s="65"/>
      <c r="AB68" s="65"/>
      <c r="AC68" s="65"/>
      <c r="AD68" s="65"/>
      <c r="AE68" s="65"/>
      <c r="AF68" s="65"/>
      <c r="AG68" s="65"/>
      <c r="AH68" s="65"/>
      <c r="AI68" s="65"/>
      <c r="AJ68" s="65"/>
      <c r="AK68" s="65"/>
      <c r="AL68" s="65"/>
      <c r="AM68" s="65"/>
      <c r="AN68" s="65"/>
      <c r="AO68" s="65"/>
      <c r="AP68" s="65"/>
      <c r="AQ68" s="65"/>
      <c r="AR68" s="65"/>
      <c r="AS68" s="65"/>
      <c r="AT68" s="65"/>
    </row>
    <row r="69" spans="1:46">
      <c r="A69" s="65"/>
      <c r="B69" s="65"/>
      <c r="C69" s="65"/>
      <c r="D69" s="65"/>
      <c r="E69" s="65"/>
      <c r="F69" s="65"/>
      <c r="G69" s="65"/>
      <c r="H69" s="65"/>
      <c r="I69" s="65"/>
      <c r="J69" s="65"/>
      <c r="K69" s="65"/>
      <c r="L69" s="65"/>
      <c r="M69" s="65"/>
      <c r="N69" s="65"/>
      <c r="O69" s="65"/>
      <c r="P69" s="65"/>
      <c r="Q69" s="65"/>
      <c r="R69" s="65"/>
      <c r="S69" s="65"/>
      <c r="T69" s="65"/>
      <c r="U69" s="65"/>
      <c r="V69" s="65"/>
      <c r="W69" s="65"/>
      <c r="X69" s="65"/>
      <c r="Y69" s="65"/>
      <c r="Z69" s="65"/>
      <c r="AA69" s="65"/>
      <c r="AB69" s="65"/>
      <c r="AC69" s="65"/>
      <c r="AD69" s="65"/>
      <c r="AE69" s="65"/>
      <c r="AF69" s="65"/>
      <c r="AG69" s="65"/>
      <c r="AH69" s="65"/>
      <c r="AI69" s="65"/>
      <c r="AJ69" s="65"/>
      <c r="AK69" s="65"/>
      <c r="AL69" s="65"/>
      <c r="AM69" s="65"/>
      <c r="AN69" s="65"/>
      <c r="AO69" s="65"/>
      <c r="AP69" s="65"/>
      <c r="AQ69" s="65"/>
      <c r="AR69" s="65"/>
      <c r="AS69" s="65"/>
      <c r="AT69" s="65"/>
    </row>
    <row r="70" spans="1:46">
      <c r="A70" s="65"/>
      <c r="B70" s="65"/>
      <c r="C70" s="65"/>
      <c r="D70" s="65"/>
      <c r="E70" s="65"/>
      <c r="F70" s="65"/>
      <c r="G70" s="65"/>
      <c r="H70" s="65"/>
      <c r="I70" s="65"/>
      <c r="J70" s="65"/>
      <c r="K70" s="65"/>
      <c r="L70" s="65"/>
      <c r="M70" s="65"/>
      <c r="N70" s="65"/>
      <c r="O70" s="65"/>
      <c r="P70" s="65"/>
      <c r="Q70" s="65"/>
      <c r="R70" s="65"/>
      <c r="S70" s="65"/>
      <c r="T70" s="65"/>
      <c r="U70" s="65"/>
      <c r="V70" s="65"/>
      <c r="W70" s="65"/>
      <c r="X70" s="65"/>
      <c r="Y70" s="65"/>
      <c r="Z70" s="65"/>
      <c r="AA70" s="65"/>
      <c r="AB70" s="65"/>
      <c r="AC70" s="65"/>
      <c r="AD70" s="65"/>
      <c r="AE70" s="65"/>
      <c r="AF70" s="65"/>
      <c r="AG70" s="65"/>
      <c r="AH70" s="65"/>
      <c r="AI70" s="65"/>
      <c r="AJ70" s="65"/>
      <c r="AK70" s="65"/>
      <c r="AL70" s="65"/>
      <c r="AM70" s="65"/>
      <c r="AN70" s="65"/>
      <c r="AO70" s="65"/>
      <c r="AP70" s="65"/>
      <c r="AQ70" s="65"/>
      <c r="AR70" s="65"/>
      <c r="AS70" s="65"/>
      <c r="AT70" s="65"/>
    </row>
    <row r="71" spans="1:46">
      <c r="A71" s="65"/>
      <c r="B71" s="65"/>
      <c r="C71" s="65"/>
      <c r="D71" s="65"/>
      <c r="E71" s="65"/>
      <c r="F71" s="65"/>
      <c r="G71" s="65"/>
      <c r="H71" s="65"/>
      <c r="I71" s="65"/>
      <c r="J71" s="65"/>
      <c r="K71" s="65"/>
      <c r="L71" s="65"/>
      <c r="M71" s="65"/>
      <c r="N71" s="65"/>
      <c r="O71" s="65"/>
      <c r="P71" s="65"/>
      <c r="Q71" s="65"/>
      <c r="R71" s="65"/>
      <c r="S71" s="65"/>
      <c r="T71" s="65"/>
      <c r="U71" s="65"/>
      <c r="V71" s="65"/>
      <c r="W71" s="65"/>
      <c r="X71" s="65"/>
      <c r="Y71" s="65"/>
      <c r="Z71" s="65"/>
      <c r="AA71" s="65"/>
      <c r="AB71" s="65"/>
      <c r="AC71" s="65"/>
      <c r="AD71" s="65"/>
      <c r="AE71" s="65"/>
      <c r="AF71" s="65"/>
      <c r="AG71" s="65"/>
      <c r="AH71" s="65"/>
      <c r="AI71" s="65"/>
      <c r="AJ71" s="65"/>
      <c r="AK71" s="65"/>
      <c r="AL71" s="65"/>
      <c r="AM71" s="65"/>
      <c r="AN71" s="65"/>
      <c r="AO71" s="65"/>
      <c r="AP71" s="65"/>
      <c r="AQ71" s="65"/>
      <c r="AR71" s="65"/>
      <c r="AS71" s="65"/>
      <c r="AT71" s="65"/>
    </row>
    <row r="72" spans="1:46">
      <c r="A72" s="65"/>
      <c r="B72" s="65"/>
      <c r="C72" s="65"/>
      <c r="D72" s="65"/>
      <c r="E72" s="65"/>
      <c r="F72" s="65"/>
      <c r="G72" s="65"/>
      <c r="H72" s="65"/>
      <c r="I72" s="65"/>
      <c r="J72" s="65"/>
      <c r="K72" s="65"/>
      <c r="L72" s="65"/>
      <c r="M72" s="65"/>
      <c r="N72" s="65"/>
      <c r="O72" s="65"/>
      <c r="P72" s="65"/>
      <c r="Q72" s="65"/>
      <c r="R72" s="65"/>
      <c r="S72" s="65"/>
      <c r="T72" s="65"/>
      <c r="U72" s="65"/>
      <c r="V72" s="65"/>
      <c r="W72" s="65"/>
      <c r="X72" s="65"/>
      <c r="Y72" s="65"/>
      <c r="Z72" s="65"/>
      <c r="AA72" s="65"/>
      <c r="AB72" s="65"/>
      <c r="AC72" s="65"/>
      <c r="AD72" s="65"/>
      <c r="AE72" s="65"/>
      <c r="AF72" s="65"/>
      <c r="AG72" s="65"/>
      <c r="AH72" s="65"/>
      <c r="AI72" s="65"/>
      <c r="AJ72" s="65"/>
      <c r="AK72" s="65"/>
      <c r="AL72" s="65"/>
      <c r="AM72" s="65"/>
      <c r="AN72" s="65"/>
      <c r="AO72" s="65"/>
      <c r="AP72" s="65"/>
      <c r="AQ72" s="65"/>
      <c r="AR72" s="65"/>
      <c r="AS72" s="65"/>
      <c r="AT72" s="65"/>
    </row>
    <row r="73" spans="1:46">
      <c r="A73" s="65"/>
      <c r="B73" s="65"/>
      <c r="C73" s="65"/>
      <c r="D73" s="65"/>
      <c r="E73" s="65"/>
      <c r="F73" s="65"/>
      <c r="G73" s="65"/>
      <c r="H73" s="65"/>
      <c r="I73" s="65"/>
      <c r="J73" s="65"/>
      <c r="K73" s="65"/>
      <c r="L73" s="65"/>
      <c r="M73" s="65"/>
      <c r="N73" s="65"/>
      <c r="O73" s="65"/>
      <c r="P73" s="65"/>
      <c r="Q73" s="65"/>
      <c r="R73" s="65"/>
      <c r="S73" s="65"/>
      <c r="T73" s="65"/>
      <c r="U73" s="65"/>
      <c r="V73" s="65"/>
      <c r="W73" s="65"/>
      <c r="X73" s="65"/>
      <c r="Y73" s="65"/>
      <c r="Z73" s="65"/>
      <c r="AA73" s="65"/>
      <c r="AB73" s="65"/>
      <c r="AC73" s="65"/>
      <c r="AD73" s="65"/>
      <c r="AE73" s="65"/>
      <c r="AF73" s="65"/>
      <c r="AG73" s="65"/>
      <c r="AH73" s="65"/>
      <c r="AI73" s="65"/>
      <c r="AJ73" s="65"/>
      <c r="AK73" s="65"/>
      <c r="AL73" s="65"/>
      <c r="AM73" s="65"/>
      <c r="AN73" s="65"/>
      <c r="AO73" s="65"/>
      <c r="AP73" s="65"/>
      <c r="AQ73" s="65"/>
      <c r="AR73" s="65"/>
      <c r="AS73" s="65"/>
      <c r="AT73" s="65"/>
    </row>
    <row r="74" spans="1:46">
      <c r="A74" s="65"/>
      <c r="B74" s="65"/>
      <c r="C74" s="65"/>
      <c r="D74" s="65"/>
      <c r="E74" s="65"/>
      <c r="F74" s="65"/>
      <c r="G74" s="65"/>
      <c r="H74" s="65"/>
      <c r="I74" s="65"/>
      <c r="J74" s="65"/>
      <c r="K74" s="65"/>
      <c r="L74" s="65"/>
      <c r="M74" s="65"/>
      <c r="N74" s="65"/>
      <c r="O74" s="65"/>
      <c r="P74" s="65"/>
      <c r="Q74" s="65"/>
      <c r="R74" s="65"/>
      <c r="S74" s="65"/>
      <c r="T74" s="65"/>
      <c r="U74" s="65"/>
      <c r="V74" s="65"/>
      <c r="W74" s="65"/>
      <c r="X74" s="65"/>
      <c r="Y74" s="65"/>
      <c r="Z74" s="65"/>
      <c r="AA74" s="65"/>
      <c r="AB74" s="65"/>
      <c r="AC74" s="65"/>
      <c r="AD74" s="65"/>
      <c r="AE74" s="65"/>
      <c r="AF74" s="65"/>
      <c r="AG74" s="65"/>
      <c r="AH74" s="65"/>
      <c r="AI74" s="65"/>
      <c r="AJ74" s="65"/>
      <c r="AK74" s="65"/>
      <c r="AL74" s="65"/>
      <c r="AM74" s="65"/>
      <c r="AN74" s="65"/>
      <c r="AO74" s="65"/>
      <c r="AP74" s="65"/>
      <c r="AQ74" s="65"/>
      <c r="AR74" s="65"/>
      <c r="AS74" s="65"/>
      <c r="AT74" s="65"/>
    </row>
    <row r="75" spans="1:46">
      <c r="A75" s="65"/>
      <c r="B75" s="65"/>
      <c r="C75" s="65"/>
      <c r="D75" s="65"/>
      <c r="E75" s="65"/>
      <c r="F75" s="65"/>
      <c r="G75" s="65"/>
      <c r="H75" s="65"/>
      <c r="I75" s="65"/>
      <c r="J75" s="65"/>
      <c r="K75" s="65"/>
      <c r="L75" s="65"/>
      <c r="M75" s="65"/>
      <c r="N75" s="65"/>
      <c r="O75" s="65"/>
      <c r="P75" s="65"/>
      <c r="Q75" s="65"/>
      <c r="R75" s="65"/>
      <c r="S75" s="65"/>
      <c r="T75" s="65"/>
      <c r="U75" s="65"/>
      <c r="V75" s="65"/>
      <c r="W75" s="65"/>
      <c r="X75" s="65"/>
      <c r="Y75" s="65"/>
      <c r="Z75" s="65"/>
      <c r="AA75" s="65"/>
      <c r="AB75" s="65"/>
      <c r="AC75" s="65"/>
      <c r="AD75" s="65"/>
      <c r="AE75" s="65"/>
      <c r="AF75" s="65"/>
      <c r="AG75" s="65"/>
      <c r="AH75" s="65"/>
      <c r="AI75" s="65"/>
      <c r="AJ75" s="65"/>
      <c r="AK75" s="65"/>
      <c r="AL75" s="65"/>
      <c r="AM75" s="65"/>
      <c r="AN75" s="65"/>
      <c r="AO75" s="65"/>
      <c r="AP75" s="65"/>
      <c r="AQ75" s="65"/>
      <c r="AR75" s="65"/>
      <c r="AS75" s="65"/>
      <c r="AT75" s="65"/>
    </row>
    <row r="76" spans="1:46">
      <c r="A76" s="65"/>
      <c r="B76" s="65"/>
      <c r="C76" s="65"/>
      <c r="D76" s="65"/>
      <c r="E76" s="65"/>
      <c r="F76" s="65"/>
      <c r="G76" s="65"/>
      <c r="H76" s="65"/>
      <c r="I76" s="65"/>
      <c r="J76" s="65"/>
      <c r="K76" s="65"/>
      <c r="L76" s="65"/>
      <c r="M76" s="65"/>
      <c r="N76" s="65"/>
      <c r="O76" s="65"/>
      <c r="P76" s="65"/>
      <c r="Q76" s="65"/>
      <c r="R76" s="65"/>
      <c r="S76" s="65"/>
      <c r="T76" s="65"/>
      <c r="U76" s="65"/>
      <c r="V76" s="65"/>
      <c r="W76" s="65"/>
      <c r="X76" s="65"/>
      <c r="Y76" s="65"/>
      <c r="Z76" s="65"/>
      <c r="AA76" s="65"/>
      <c r="AB76" s="65"/>
      <c r="AC76" s="65"/>
      <c r="AD76" s="65"/>
      <c r="AE76" s="65"/>
      <c r="AF76" s="65"/>
      <c r="AG76" s="65"/>
      <c r="AH76" s="65"/>
      <c r="AI76" s="65"/>
      <c r="AJ76" s="65"/>
      <c r="AK76" s="65"/>
      <c r="AL76" s="65"/>
      <c r="AM76" s="65"/>
      <c r="AN76" s="65"/>
      <c r="AO76" s="65"/>
      <c r="AP76" s="65"/>
      <c r="AQ76" s="65"/>
      <c r="AR76" s="65"/>
      <c r="AS76" s="65"/>
      <c r="AT76" s="65"/>
    </row>
    <row r="77" spans="1:46">
      <c r="A77" s="65"/>
      <c r="B77" s="65"/>
      <c r="C77" s="65"/>
      <c r="D77" s="65"/>
      <c r="E77" s="65"/>
      <c r="F77" s="65"/>
      <c r="G77" s="65"/>
      <c r="H77" s="65"/>
      <c r="I77" s="65"/>
      <c r="J77" s="65"/>
      <c r="K77" s="65"/>
      <c r="L77" s="65"/>
      <c r="M77" s="65"/>
      <c r="N77" s="65"/>
      <c r="O77" s="65"/>
      <c r="P77" s="65"/>
      <c r="Q77" s="65"/>
      <c r="R77" s="65"/>
      <c r="S77" s="65"/>
      <c r="T77" s="65"/>
      <c r="U77" s="65"/>
      <c r="V77" s="65"/>
      <c r="W77" s="65"/>
      <c r="X77" s="65"/>
      <c r="Y77" s="65"/>
      <c r="Z77" s="65"/>
      <c r="AA77" s="65"/>
      <c r="AB77" s="65"/>
      <c r="AC77" s="65"/>
      <c r="AD77" s="65"/>
      <c r="AE77" s="65"/>
      <c r="AF77" s="65"/>
      <c r="AG77" s="65"/>
      <c r="AH77" s="65"/>
      <c r="AI77" s="65"/>
      <c r="AJ77" s="65"/>
      <c r="AK77" s="65"/>
      <c r="AL77" s="65"/>
      <c r="AM77" s="65"/>
      <c r="AN77" s="65"/>
      <c r="AO77" s="65"/>
      <c r="AP77" s="65"/>
      <c r="AQ77" s="65"/>
      <c r="AR77" s="65"/>
      <c r="AS77" s="65"/>
      <c r="AT77" s="65"/>
    </row>
    <row r="78" spans="1:46">
      <c r="A78" s="65"/>
      <c r="B78" s="65"/>
      <c r="C78" s="65"/>
      <c r="D78" s="65"/>
      <c r="E78" s="65"/>
      <c r="F78" s="65"/>
      <c r="G78" s="65"/>
      <c r="H78" s="65"/>
      <c r="I78" s="65"/>
      <c r="J78" s="65"/>
      <c r="K78" s="65"/>
      <c r="L78" s="65"/>
      <c r="M78" s="65"/>
      <c r="N78" s="65"/>
      <c r="O78" s="65"/>
      <c r="P78" s="65"/>
      <c r="Q78" s="65"/>
      <c r="R78" s="65"/>
      <c r="S78" s="65"/>
      <c r="T78" s="65"/>
      <c r="U78" s="65"/>
      <c r="V78" s="65"/>
      <c r="W78" s="65"/>
      <c r="X78" s="65"/>
      <c r="Y78" s="65"/>
      <c r="Z78" s="65"/>
      <c r="AA78" s="65"/>
      <c r="AB78" s="65"/>
      <c r="AC78" s="65"/>
      <c r="AD78" s="65"/>
      <c r="AE78" s="65"/>
      <c r="AF78" s="65"/>
      <c r="AG78" s="65"/>
      <c r="AH78" s="65"/>
      <c r="AI78" s="65"/>
      <c r="AJ78" s="65"/>
      <c r="AK78" s="65"/>
      <c r="AL78" s="65"/>
      <c r="AM78" s="65"/>
      <c r="AN78" s="65"/>
      <c r="AO78" s="65"/>
      <c r="AP78" s="65"/>
      <c r="AQ78" s="65"/>
      <c r="AR78" s="65"/>
      <c r="AS78" s="65"/>
      <c r="AT78" s="65"/>
    </row>
    <row r="79" spans="1:46">
      <c r="A79" s="65"/>
      <c r="B79" s="65"/>
      <c r="C79" s="65"/>
      <c r="D79" s="65"/>
      <c r="E79" s="65"/>
      <c r="F79" s="65"/>
      <c r="G79" s="65"/>
      <c r="H79" s="65"/>
      <c r="I79" s="65"/>
      <c r="J79" s="65"/>
      <c r="K79" s="65"/>
      <c r="L79" s="65"/>
      <c r="M79" s="65"/>
      <c r="N79" s="65"/>
      <c r="O79" s="65"/>
      <c r="P79" s="65"/>
      <c r="Q79" s="65"/>
      <c r="R79" s="65"/>
      <c r="S79" s="65"/>
      <c r="T79" s="65"/>
      <c r="U79" s="65"/>
      <c r="V79" s="65"/>
      <c r="W79" s="65"/>
      <c r="X79" s="65"/>
      <c r="Y79" s="65"/>
      <c r="Z79" s="65"/>
      <c r="AA79" s="65"/>
      <c r="AB79" s="65"/>
      <c r="AC79" s="65"/>
      <c r="AD79" s="65"/>
      <c r="AE79" s="65"/>
      <c r="AF79" s="65"/>
      <c r="AG79" s="65"/>
      <c r="AH79" s="65"/>
      <c r="AI79" s="65"/>
      <c r="AJ79" s="65"/>
      <c r="AK79" s="65"/>
      <c r="AL79" s="65"/>
      <c r="AM79" s="65"/>
      <c r="AN79" s="65"/>
      <c r="AO79" s="65"/>
      <c r="AP79" s="65"/>
      <c r="AQ79" s="65"/>
      <c r="AR79" s="65"/>
      <c r="AS79" s="65"/>
      <c r="AT79" s="65"/>
    </row>
    <row r="80" spans="1:46">
      <c r="A80" s="65"/>
      <c r="B80" s="65"/>
      <c r="C80" s="65"/>
      <c r="D80" s="65"/>
      <c r="E80" s="65"/>
      <c r="F80" s="65"/>
      <c r="G80" s="65"/>
      <c r="H80" s="65"/>
      <c r="I80" s="65"/>
      <c r="J80" s="65"/>
      <c r="K80" s="65"/>
      <c r="L80" s="65"/>
      <c r="M80" s="65"/>
      <c r="N80" s="65"/>
      <c r="O80" s="65"/>
      <c r="P80" s="65"/>
      <c r="Q80" s="65"/>
      <c r="R80" s="65"/>
      <c r="S80" s="65"/>
      <c r="T80" s="65"/>
      <c r="U80" s="65"/>
      <c r="V80" s="65"/>
      <c r="W80" s="65"/>
      <c r="X80" s="65"/>
      <c r="Y80" s="65"/>
      <c r="Z80" s="65"/>
      <c r="AA80" s="65"/>
      <c r="AB80" s="65"/>
      <c r="AC80" s="65"/>
      <c r="AD80" s="65"/>
      <c r="AE80" s="65"/>
      <c r="AF80" s="65"/>
      <c r="AG80" s="65"/>
      <c r="AH80" s="65"/>
      <c r="AI80" s="65"/>
      <c r="AJ80" s="65"/>
      <c r="AK80" s="65"/>
      <c r="AL80" s="65"/>
      <c r="AM80" s="65"/>
      <c r="AN80" s="65"/>
      <c r="AO80" s="65"/>
      <c r="AP80" s="65"/>
      <c r="AQ80" s="65"/>
      <c r="AR80" s="65"/>
      <c r="AS80" s="65"/>
      <c r="AT80" s="65"/>
    </row>
    <row r="81" spans="1:46">
      <c r="A81" s="65"/>
      <c r="B81" s="65"/>
      <c r="C81" s="65"/>
      <c r="D81" s="65"/>
      <c r="E81" s="65"/>
      <c r="F81" s="65"/>
      <c r="G81" s="65"/>
      <c r="H81" s="65"/>
      <c r="I81" s="65"/>
      <c r="J81" s="65"/>
      <c r="K81" s="65"/>
      <c r="L81" s="65"/>
      <c r="M81" s="65"/>
      <c r="N81" s="65"/>
      <c r="O81" s="65"/>
      <c r="P81" s="65"/>
      <c r="Q81" s="65"/>
      <c r="R81" s="65"/>
      <c r="S81" s="65"/>
      <c r="T81" s="65"/>
      <c r="U81" s="65"/>
      <c r="V81" s="65"/>
      <c r="W81" s="65"/>
      <c r="X81" s="65"/>
      <c r="Y81" s="65"/>
      <c r="Z81" s="65"/>
      <c r="AA81" s="65"/>
      <c r="AB81" s="65"/>
      <c r="AC81" s="65"/>
      <c r="AD81" s="65"/>
      <c r="AE81" s="65"/>
      <c r="AF81" s="65"/>
      <c r="AG81" s="65"/>
      <c r="AH81" s="65"/>
      <c r="AI81" s="65"/>
      <c r="AJ81" s="65"/>
      <c r="AK81" s="65"/>
      <c r="AL81" s="65"/>
      <c r="AM81" s="65"/>
      <c r="AN81" s="65"/>
      <c r="AO81" s="65"/>
      <c r="AP81" s="65"/>
      <c r="AQ81" s="65"/>
      <c r="AR81" s="65"/>
      <c r="AS81" s="65"/>
      <c r="AT81" s="65"/>
    </row>
    <row r="82" spans="1:46">
      <c r="A82" s="65"/>
      <c r="B82" s="65"/>
      <c r="C82" s="65"/>
      <c r="D82" s="65"/>
      <c r="E82" s="65"/>
      <c r="F82" s="65"/>
      <c r="G82" s="65"/>
      <c r="H82" s="65"/>
      <c r="I82" s="65"/>
      <c r="J82" s="65"/>
      <c r="K82" s="65"/>
      <c r="L82" s="65"/>
      <c r="M82" s="65"/>
      <c r="N82" s="65"/>
      <c r="O82" s="65"/>
      <c r="P82" s="65"/>
      <c r="Q82" s="65"/>
      <c r="R82" s="65"/>
      <c r="S82" s="65"/>
      <c r="T82" s="65"/>
      <c r="U82" s="65"/>
      <c r="V82" s="65"/>
      <c r="W82" s="65"/>
      <c r="X82" s="65"/>
      <c r="Y82" s="65"/>
      <c r="Z82" s="65"/>
      <c r="AA82" s="65"/>
      <c r="AB82" s="65"/>
      <c r="AC82" s="65"/>
      <c r="AD82" s="65"/>
      <c r="AE82" s="65"/>
      <c r="AF82" s="65"/>
      <c r="AG82" s="65"/>
      <c r="AH82" s="65"/>
      <c r="AI82" s="65"/>
      <c r="AJ82" s="65"/>
      <c r="AK82" s="65"/>
      <c r="AL82" s="65"/>
      <c r="AM82" s="65"/>
      <c r="AN82" s="65"/>
      <c r="AO82" s="65"/>
      <c r="AP82" s="65"/>
      <c r="AQ82" s="65"/>
      <c r="AR82" s="65"/>
      <c r="AS82" s="65"/>
      <c r="AT82" s="65"/>
    </row>
    <row r="83" spans="1:46">
      <c r="A83" s="65"/>
      <c r="B83" s="65"/>
      <c r="C83" s="65"/>
      <c r="D83" s="65"/>
      <c r="E83" s="65"/>
      <c r="F83" s="65"/>
      <c r="G83" s="65"/>
      <c r="H83" s="65"/>
      <c r="I83" s="65"/>
      <c r="J83" s="65"/>
      <c r="K83" s="65"/>
      <c r="L83" s="65"/>
      <c r="M83" s="65"/>
      <c r="N83" s="65"/>
      <c r="O83" s="65"/>
      <c r="P83" s="65"/>
      <c r="Q83" s="65"/>
      <c r="R83" s="65"/>
      <c r="S83" s="65"/>
      <c r="T83" s="65"/>
      <c r="U83" s="65"/>
      <c r="V83" s="65"/>
      <c r="W83" s="65"/>
      <c r="X83" s="65"/>
      <c r="Y83" s="65"/>
      <c r="Z83" s="65"/>
      <c r="AA83" s="65"/>
      <c r="AB83" s="65"/>
      <c r="AC83" s="65"/>
      <c r="AD83" s="65"/>
      <c r="AE83" s="65"/>
      <c r="AF83" s="65"/>
      <c r="AG83" s="65"/>
      <c r="AH83" s="65"/>
      <c r="AI83" s="65"/>
      <c r="AJ83" s="65"/>
      <c r="AK83" s="65"/>
      <c r="AL83" s="65"/>
      <c r="AM83" s="65"/>
      <c r="AN83" s="65"/>
      <c r="AO83" s="65"/>
      <c r="AP83" s="65"/>
      <c r="AQ83" s="65"/>
      <c r="AR83" s="65"/>
      <c r="AS83" s="65"/>
      <c r="AT83" s="65"/>
    </row>
    <row r="84" spans="1:46">
      <c r="A84" s="65"/>
      <c r="B84" s="65"/>
      <c r="C84" s="65"/>
      <c r="D84" s="65"/>
      <c r="E84" s="65"/>
      <c r="F84" s="65"/>
      <c r="G84" s="65"/>
      <c r="H84" s="65"/>
      <c r="I84" s="65"/>
      <c r="J84" s="65"/>
      <c r="K84" s="65"/>
      <c r="L84" s="65"/>
      <c r="M84" s="65"/>
      <c r="N84" s="65"/>
      <c r="O84" s="65"/>
      <c r="P84" s="65"/>
      <c r="Q84" s="65"/>
      <c r="R84" s="65"/>
      <c r="S84" s="65"/>
      <c r="T84" s="65"/>
      <c r="U84" s="65"/>
      <c r="V84" s="65"/>
      <c r="W84" s="65"/>
      <c r="X84" s="65"/>
      <c r="Y84" s="65"/>
      <c r="Z84" s="65"/>
      <c r="AA84" s="65"/>
      <c r="AB84" s="65"/>
      <c r="AC84" s="65"/>
      <c r="AD84" s="65"/>
      <c r="AE84" s="65"/>
      <c r="AF84" s="65"/>
      <c r="AG84" s="65"/>
      <c r="AH84" s="65"/>
      <c r="AI84" s="65"/>
      <c r="AJ84" s="65"/>
      <c r="AK84" s="65"/>
      <c r="AL84" s="65"/>
      <c r="AM84" s="65"/>
      <c r="AN84" s="65"/>
      <c r="AO84" s="65"/>
      <c r="AP84" s="65"/>
      <c r="AQ84" s="65"/>
      <c r="AR84" s="65"/>
      <c r="AS84" s="65"/>
      <c r="AT84" s="65"/>
    </row>
    <row r="85" spans="1:46">
      <c r="A85" s="65"/>
      <c r="B85" s="65"/>
      <c r="C85" s="65"/>
      <c r="D85" s="65"/>
      <c r="E85" s="65"/>
      <c r="F85" s="65"/>
      <c r="G85" s="65"/>
      <c r="H85" s="65"/>
      <c r="I85" s="65"/>
      <c r="J85" s="65"/>
      <c r="K85" s="65"/>
      <c r="L85" s="65"/>
      <c r="M85" s="65"/>
      <c r="N85" s="65"/>
      <c r="O85" s="65"/>
      <c r="P85" s="65"/>
      <c r="Q85" s="65"/>
      <c r="R85" s="65"/>
      <c r="S85" s="65"/>
      <c r="T85" s="65"/>
      <c r="U85" s="65"/>
      <c r="V85" s="65"/>
      <c r="W85" s="65"/>
      <c r="X85" s="65"/>
      <c r="Y85" s="65"/>
      <c r="Z85" s="65"/>
      <c r="AA85" s="65"/>
      <c r="AB85" s="65"/>
      <c r="AC85" s="65"/>
      <c r="AD85" s="65"/>
      <c r="AE85" s="65"/>
      <c r="AF85" s="65"/>
      <c r="AG85" s="65"/>
      <c r="AH85" s="65"/>
      <c r="AI85" s="65"/>
      <c r="AJ85" s="65"/>
      <c r="AK85" s="65"/>
      <c r="AL85" s="65"/>
      <c r="AM85" s="65"/>
      <c r="AN85" s="65"/>
      <c r="AO85" s="65"/>
      <c r="AP85" s="65"/>
      <c r="AQ85" s="65"/>
      <c r="AR85" s="65"/>
      <c r="AS85" s="65"/>
      <c r="AT85" s="65"/>
    </row>
    <row r="86" spans="1:46">
      <c r="A86" s="65"/>
      <c r="B86" s="65"/>
      <c r="C86" s="65"/>
      <c r="D86" s="65"/>
      <c r="E86" s="65"/>
      <c r="F86" s="65"/>
      <c r="G86" s="65"/>
      <c r="H86" s="65"/>
      <c r="I86" s="65"/>
      <c r="J86" s="65"/>
      <c r="K86" s="65"/>
      <c r="L86" s="65"/>
      <c r="M86" s="65"/>
      <c r="N86" s="65"/>
      <c r="O86" s="65"/>
      <c r="P86" s="65"/>
      <c r="Q86" s="65"/>
      <c r="R86" s="65"/>
      <c r="S86" s="65"/>
      <c r="T86" s="65"/>
      <c r="U86" s="65"/>
      <c r="V86" s="65"/>
      <c r="W86" s="65"/>
      <c r="X86" s="65"/>
      <c r="Y86" s="65"/>
      <c r="Z86" s="65"/>
      <c r="AA86" s="65"/>
      <c r="AB86" s="65"/>
      <c r="AC86" s="65"/>
      <c r="AD86" s="65"/>
      <c r="AE86" s="65"/>
      <c r="AF86" s="65"/>
      <c r="AG86" s="65"/>
      <c r="AH86" s="65"/>
      <c r="AI86" s="65"/>
      <c r="AJ86" s="65"/>
      <c r="AK86" s="65"/>
      <c r="AL86" s="65"/>
      <c r="AM86" s="65"/>
      <c r="AN86" s="65"/>
      <c r="AO86" s="65"/>
      <c r="AP86" s="65"/>
      <c r="AQ86" s="65"/>
      <c r="AR86" s="65"/>
      <c r="AS86" s="65"/>
      <c r="AT86" s="65"/>
    </row>
    <row r="87" spans="1:46">
      <c r="A87" s="65"/>
      <c r="B87" s="65"/>
      <c r="C87" s="65"/>
      <c r="D87" s="65"/>
      <c r="E87" s="65"/>
      <c r="F87" s="65"/>
      <c r="G87" s="65"/>
      <c r="H87" s="65"/>
      <c r="I87" s="65"/>
      <c r="J87" s="65"/>
      <c r="K87" s="65"/>
      <c r="L87" s="65"/>
      <c r="M87" s="65"/>
      <c r="N87" s="65"/>
      <c r="O87" s="65"/>
      <c r="P87" s="65"/>
      <c r="Q87" s="65"/>
      <c r="R87" s="65"/>
      <c r="S87" s="65"/>
      <c r="T87" s="65"/>
      <c r="U87" s="65"/>
      <c r="V87" s="65"/>
      <c r="W87" s="65"/>
      <c r="X87" s="65"/>
      <c r="Y87" s="65"/>
      <c r="Z87" s="65"/>
      <c r="AA87" s="65"/>
      <c r="AB87" s="65"/>
      <c r="AC87" s="65"/>
      <c r="AD87" s="65"/>
      <c r="AE87" s="65"/>
      <c r="AF87" s="65"/>
      <c r="AG87" s="65"/>
      <c r="AH87" s="65"/>
      <c r="AI87" s="65"/>
      <c r="AJ87" s="65"/>
      <c r="AK87" s="65"/>
      <c r="AL87" s="65"/>
      <c r="AM87" s="65"/>
      <c r="AN87" s="65"/>
      <c r="AO87" s="65"/>
      <c r="AP87" s="65"/>
      <c r="AQ87" s="65"/>
      <c r="AR87" s="65"/>
      <c r="AS87" s="65"/>
      <c r="AT87" s="65"/>
    </row>
    <row r="88" spans="1:46">
      <c r="A88" s="65"/>
      <c r="B88" s="65"/>
      <c r="C88" s="65"/>
      <c r="D88" s="65"/>
      <c r="E88" s="65"/>
      <c r="F88" s="65"/>
      <c r="G88" s="65"/>
      <c r="H88" s="65"/>
      <c r="I88" s="65"/>
      <c r="J88" s="65"/>
      <c r="K88" s="65"/>
      <c r="L88" s="65"/>
      <c r="M88" s="65"/>
      <c r="N88" s="65"/>
      <c r="O88" s="65"/>
      <c r="P88" s="65"/>
      <c r="Q88" s="65"/>
      <c r="R88" s="65"/>
      <c r="S88" s="65"/>
      <c r="T88" s="65"/>
      <c r="U88" s="65"/>
      <c r="V88" s="65"/>
      <c r="W88" s="65"/>
      <c r="X88" s="65"/>
      <c r="Y88" s="65"/>
      <c r="Z88" s="65"/>
      <c r="AA88" s="65"/>
      <c r="AB88" s="65"/>
      <c r="AC88" s="65"/>
      <c r="AD88" s="65"/>
      <c r="AE88" s="65"/>
      <c r="AF88" s="65"/>
      <c r="AG88" s="65"/>
      <c r="AH88" s="65"/>
      <c r="AI88" s="65"/>
      <c r="AJ88" s="65"/>
      <c r="AK88" s="65"/>
      <c r="AL88" s="65"/>
      <c r="AM88" s="65"/>
      <c r="AN88" s="65"/>
      <c r="AO88" s="65"/>
      <c r="AP88" s="65"/>
      <c r="AQ88" s="65"/>
      <c r="AR88" s="65"/>
      <c r="AS88" s="65"/>
      <c r="AT88" s="65"/>
    </row>
    <row r="89" spans="1:46">
      <c r="A89" s="65"/>
      <c r="B89" s="65"/>
      <c r="C89" s="65"/>
      <c r="D89" s="65"/>
      <c r="E89" s="65"/>
      <c r="F89" s="65"/>
      <c r="G89" s="65"/>
      <c r="H89" s="65"/>
      <c r="I89" s="65"/>
      <c r="J89" s="65"/>
      <c r="K89" s="65"/>
      <c r="L89" s="65"/>
      <c r="M89" s="65"/>
      <c r="N89" s="65"/>
      <c r="O89" s="65"/>
      <c r="P89" s="65"/>
      <c r="Q89" s="65"/>
      <c r="R89" s="65"/>
      <c r="S89" s="65"/>
      <c r="T89" s="65"/>
      <c r="U89" s="65"/>
      <c r="V89" s="65"/>
      <c r="W89" s="65"/>
      <c r="X89" s="65"/>
      <c r="Y89" s="65"/>
      <c r="Z89" s="65"/>
      <c r="AA89" s="65"/>
      <c r="AB89" s="65"/>
      <c r="AC89" s="65"/>
      <c r="AD89" s="65"/>
      <c r="AE89" s="65"/>
      <c r="AF89" s="65"/>
      <c r="AG89" s="65"/>
      <c r="AH89" s="65"/>
      <c r="AI89" s="65"/>
      <c r="AJ89" s="65"/>
      <c r="AK89" s="65"/>
      <c r="AL89" s="65"/>
      <c r="AM89" s="65"/>
      <c r="AN89" s="65"/>
      <c r="AO89" s="65"/>
      <c r="AP89" s="65"/>
      <c r="AQ89" s="65"/>
      <c r="AR89" s="65"/>
      <c r="AS89" s="65"/>
      <c r="AT89" s="65"/>
    </row>
    <row r="90" spans="1:46">
      <c r="A90" s="65"/>
      <c r="B90" s="65"/>
      <c r="C90" s="65"/>
      <c r="D90" s="65"/>
      <c r="E90" s="65"/>
      <c r="F90" s="65"/>
      <c r="G90" s="65"/>
      <c r="H90" s="65"/>
      <c r="I90" s="65"/>
      <c r="J90" s="65"/>
      <c r="K90" s="65"/>
      <c r="L90" s="65"/>
      <c r="M90" s="65"/>
      <c r="N90" s="65"/>
      <c r="O90" s="65"/>
      <c r="P90" s="65"/>
      <c r="Q90" s="65"/>
      <c r="R90" s="65"/>
      <c r="S90" s="65"/>
      <c r="T90" s="65"/>
      <c r="U90" s="65"/>
      <c r="V90" s="65"/>
      <c r="W90" s="65"/>
      <c r="X90" s="65"/>
      <c r="Y90" s="65"/>
      <c r="Z90" s="65"/>
      <c r="AA90" s="65"/>
      <c r="AB90" s="65"/>
      <c r="AC90" s="65"/>
      <c r="AD90" s="65"/>
      <c r="AE90" s="65"/>
      <c r="AF90" s="65"/>
      <c r="AG90" s="65"/>
      <c r="AH90" s="65"/>
      <c r="AI90" s="65"/>
      <c r="AJ90" s="65"/>
      <c r="AK90" s="65"/>
      <c r="AL90" s="65"/>
      <c r="AM90" s="65"/>
      <c r="AN90" s="65"/>
      <c r="AO90" s="65"/>
      <c r="AP90" s="65"/>
      <c r="AQ90" s="65"/>
      <c r="AR90" s="65"/>
      <c r="AS90" s="65"/>
      <c r="AT90" s="65"/>
    </row>
    <row r="91" spans="1:46">
      <c r="A91" s="65"/>
      <c r="B91" s="65"/>
      <c r="C91" s="65"/>
      <c r="D91" s="65"/>
      <c r="E91" s="65"/>
      <c r="F91" s="65"/>
      <c r="G91" s="65"/>
      <c r="H91" s="65"/>
      <c r="I91" s="65"/>
      <c r="J91" s="65"/>
      <c r="K91" s="65"/>
      <c r="L91" s="65"/>
      <c r="M91" s="65"/>
      <c r="N91" s="65"/>
      <c r="O91" s="65"/>
      <c r="P91" s="65"/>
      <c r="Q91" s="65"/>
      <c r="R91" s="65"/>
      <c r="S91" s="65"/>
      <c r="T91" s="65"/>
      <c r="U91" s="65"/>
      <c r="V91" s="65"/>
      <c r="W91" s="65"/>
      <c r="X91" s="65"/>
      <c r="Y91" s="65"/>
      <c r="Z91" s="65"/>
      <c r="AA91" s="65"/>
      <c r="AB91" s="65"/>
      <c r="AC91" s="65"/>
      <c r="AD91" s="65"/>
      <c r="AE91" s="65"/>
      <c r="AF91" s="65"/>
      <c r="AG91" s="65"/>
      <c r="AH91" s="65"/>
      <c r="AI91" s="65"/>
      <c r="AJ91" s="65"/>
      <c r="AK91" s="65"/>
      <c r="AL91" s="65"/>
      <c r="AM91" s="65"/>
      <c r="AN91" s="65"/>
      <c r="AO91" s="65"/>
      <c r="AP91" s="65"/>
      <c r="AQ91" s="65"/>
      <c r="AR91" s="65"/>
      <c r="AS91" s="65"/>
      <c r="AT91" s="65"/>
    </row>
    <row r="92" spans="1:46">
      <c r="A92" s="65"/>
      <c r="B92" s="65"/>
      <c r="C92" s="65"/>
      <c r="D92" s="65"/>
      <c r="E92" s="65"/>
      <c r="F92" s="65"/>
      <c r="G92" s="65"/>
      <c r="H92" s="65"/>
      <c r="I92" s="65"/>
      <c r="J92" s="65"/>
      <c r="K92" s="65"/>
      <c r="L92" s="65"/>
      <c r="M92" s="65"/>
      <c r="N92" s="65"/>
      <c r="O92" s="65"/>
      <c r="P92" s="65"/>
      <c r="Q92" s="65"/>
      <c r="R92" s="65"/>
      <c r="S92" s="65"/>
      <c r="T92" s="65"/>
      <c r="U92" s="65"/>
      <c r="V92" s="65"/>
      <c r="W92" s="65"/>
      <c r="X92" s="65"/>
      <c r="Y92" s="65"/>
      <c r="Z92" s="65"/>
      <c r="AA92" s="65"/>
      <c r="AB92" s="65"/>
      <c r="AC92" s="65"/>
      <c r="AD92" s="65"/>
      <c r="AE92" s="65"/>
      <c r="AF92" s="65"/>
      <c r="AG92" s="65"/>
      <c r="AH92" s="65"/>
      <c r="AI92" s="65"/>
      <c r="AJ92" s="65"/>
      <c r="AK92" s="65"/>
      <c r="AL92" s="65"/>
      <c r="AM92" s="65"/>
      <c r="AN92" s="65"/>
      <c r="AO92" s="65"/>
      <c r="AP92" s="65"/>
      <c r="AQ92" s="65"/>
      <c r="AR92" s="65"/>
      <c r="AS92" s="65"/>
      <c r="AT92" s="65"/>
    </row>
    <row r="93" spans="1:46">
      <c r="A93" s="65"/>
      <c r="B93" s="65"/>
      <c r="C93" s="65"/>
      <c r="D93" s="65"/>
      <c r="E93" s="65"/>
      <c r="F93" s="65"/>
      <c r="G93" s="65"/>
      <c r="H93" s="65"/>
      <c r="I93" s="65"/>
      <c r="J93" s="65"/>
      <c r="K93" s="65"/>
      <c r="L93" s="65"/>
      <c r="M93" s="65"/>
      <c r="N93" s="65"/>
      <c r="O93" s="65"/>
      <c r="P93" s="65"/>
      <c r="Q93" s="65"/>
      <c r="R93" s="65"/>
      <c r="S93" s="65"/>
      <c r="T93" s="65"/>
      <c r="U93" s="65"/>
      <c r="V93" s="65"/>
      <c r="W93" s="65"/>
      <c r="X93" s="65"/>
      <c r="Y93" s="65"/>
      <c r="Z93" s="65"/>
      <c r="AA93" s="65"/>
      <c r="AB93" s="65"/>
      <c r="AC93" s="65"/>
      <c r="AD93" s="65"/>
      <c r="AE93" s="65"/>
      <c r="AF93" s="65"/>
      <c r="AG93" s="65"/>
      <c r="AH93" s="65"/>
      <c r="AI93" s="65"/>
      <c r="AJ93" s="65"/>
      <c r="AK93" s="65"/>
      <c r="AL93" s="65"/>
      <c r="AM93" s="65"/>
      <c r="AN93" s="65"/>
      <c r="AO93" s="65"/>
      <c r="AP93" s="65"/>
      <c r="AQ93" s="65"/>
      <c r="AR93" s="65"/>
      <c r="AS93" s="65"/>
      <c r="AT93" s="65"/>
    </row>
    <row r="94" spans="1:46">
      <c r="A94" s="65"/>
      <c r="B94" s="65"/>
      <c r="C94" s="65"/>
      <c r="D94" s="65"/>
      <c r="E94" s="65"/>
      <c r="F94" s="65"/>
      <c r="G94" s="65"/>
      <c r="H94" s="65"/>
      <c r="I94" s="65"/>
      <c r="J94" s="65"/>
      <c r="K94" s="65"/>
      <c r="L94" s="65"/>
      <c r="M94" s="65"/>
      <c r="N94" s="65"/>
      <c r="O94" s="65"/>
      <c r="P94" s="65"/>
      <c r="Q94" s="65"/>
      <c r="R94" s="65"/>
      <c r="S94" s="65"/>
      <c r="T94" s="65"/>
      <c r="U94" s="65"/>
      <c r="V94" s="65"/>
      <c r="W94" s="65"/>
      <c r="X94" s="65"/>
      <c r="Y94" s="65"/>
      <c r="Z94" s="65"/>
      <c r="AA94" s="65"/>
      <c r="AB94" s="65"/>
      <c r="AC94" s="65"/>
      <c r="AD94" s="65"/>
      <c r="AE94" s="65"/>
      <c r="AF94" s="65"/>
      <c r="AG94" s="65"/>
      <c r="AH94" s="65"/>
      <c r="AI94" s="65"/>
      <c r="AJ94" s="65"/>
      <c r="AK94" s="65"/>
      <c r="AL94" s="65"/>
      <c r="AM94" s="65"/>
      <c r="AN94" s="65"/>
      <c r="AO94" s="65"/>
      <c r="AP94" s="65"/>
      <c r="AQ94" s="65"/>
      <c r="AR94" s="65"/>
      <c r="AS94" s="65"/>
      <c r="AT94" s="65"/>
    </row>
    <row r="95" spans="1:46">
      <c r="A95" s="65"/>
      <c r="B95" s="65"/>
      <c r="C95" s="65"/>
      <c r="D95" s="65"/>
      <c r="E95" s="65"/>
      <c r="F95" s="65"/>
      <c r="G95" s="65"/>
      <c r="H95" s="65"/>
      <c r="I95" s="65"/>
      <c r="J95" s="65"/>
      <c r="K95" s="65"/>
      <c r="L95" s="65"/>
      <c r="M95" s="65"/>
      <c r="N95" s="65"/>
      <c r="O95" s="65"/>
      <c r="P95" s="65"/>
      <c r="Q95" s="65"/>
      <c r="R95" s="65"/>
      <c r="S95" s="65"/>
      <c r="T95" s="65"/>
      <c r="U95" s="65"/>
      <c r="V95" s="65"/>
      <c r="W95" s="65"/>
      <c r="X95" s="65"/>
      <c r="Y95" s="65"/>
      <c r="Z95" s="65"/>
      <c r="AA95" s="65"/>
      <c r="AB95" s="65"/>
      <c r="AC95" s="65"/>
      <c r="AD95" s="65"/>
      <c r="AE95" s="65"/>
      <c r="AF95" s="65"/>
      <c r="AG95" s="65"/>
      <c r="AH95" s="65"/>
      <c r="AI95" s="65"/>
      <c r="AJ95" s="65"/>
      <c r="AK95" s="65"/>
      <c r="AL95" s="65"/>
      <c r="AM95" s="65"/>
      <c r="AN95" s="65"/>
      <c r="AO95" s="65"/>
      <c r="AP95" s="65"/>
      <c r="AQ95" s="65"/>
      <c r="AR95" s="65"/>
      <c r="AS95" s="65"/>
      <c r="AT95" s="65"/>
    </row>
    <row r="96" spans="1:46">
      <c r="A96" s="65"/>
      <c r="B96" s="65"/>
      <c r="C96" s="65"/>
      <c r="D96" s="65"/>
      <c r="E96" s="65"/>
      <c r="F96" s="65"/>
      <c r="G96" s="65"/>
      <c r="H96" s="65"/>
      <c r="I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5"/>
      <c r="U96" s="65"/>
      <c r="V96" s="65"/>
      <c r="W96" s="65"/>
      <c r="X96" s="65"/>
      <c r="Y96" s="65"/>
      <c r="Z96" s="65"/>
      <c r="AA96" s="65"/>
      <c r="AB96" s="65"/>
      <c r="AC96" s="65"/>
      <c r="AD96" s="65"/>
      <c r="AE96" s="65"/>
      <c r="AF96" s="65"/>
      <c r="AG96" s="65"/>
      <c r="AH96" s="65"/>
      <c r="AI96" s="65"/>
      <c r="AJ96" s="65"/>
      <c r="AK96" s="65"/>
      <c r="AL96" s="65"/>
      <c r="AM96" s="65"/>
      <c r="AN96" s="65"/>
      <c r="AO96" s="65"/>
      <c r="AP96" s="65"/>
      <c r="AQ96" s="65"/>
      <c r="AR96" s="65"/>
      <c r="AS96" s="65"/>
      <c r="AT96" s="65"/>
    </row>
    <row r="97" spans="1:46">
      <c r="A97" s="65"/>
      <c r="B97" s="65"/>
      <c r="C97" s="65"/>
      <c r="D97" s="65"/>
      <c r="E97" s="65"/>
      <c r="F97" s="65"/>
      <c r="G97" s="65"/>
      <c r="H97" s="65"/>
      <c r="I97" s="65"/>
      <c r="J97" s="65"/>
      <c r="K97" s="65"/>
      <c r="L97" s="65"/>
      <c r="M97" s="65"/>
      <c r="N97" s="65"/>
      <c r="O97" s="65"/>
      <c r="P97" s="65"/>
      <c r="Q97" s="65"/>
      <c r="R97" s="65"/>
      <c r="S97" s="65"/>
      <c r="T97" s="65"/>
      <c r="U97" s="65"/>
      <c r="V97" s="65"/>
      <c r="W97" s="65"/>
      <c r="X97" s="65"/>
      <c r="Y97" s="65"/>
      <c r="Z97" s="65"/>
      <c r="AA97" s="65"/>
      <c r="AB97" s="65"/>
      <c r="AC97" s="65"/>
      <c r="AD97" s="65"/>
      <c r="AE97" s="65"/>
      <c r="AF97" s="65"/>
      <c r="AG97" s="65"/>
      <c r="AH97" s="65"/>
      <c r="AI97" s="65"/>
      <c r="AJ97" s="65"/>
      <c r="AK97" s="65"/>
      <c r="AL97" s="65"/>
      <c r="AM97" s="65"/>
      <c r="AN97" s="65"/>
      <c r="AO97" s="65"/>
      <c r="AP97" s="65"/>
      <c r="AQ97" s="65"/>
      <c r="AR97" s="65"/>
      <c r="AS97" s="65"/>
      <c r="AT97" s="65"/>
    </row>
    <row r="98" spans="1:46">
      <c r="A98" s="65"/>
      <c r="B98" s="65"/>
      <c r="C98" s="65"/>
      <c r="D98" s="65"/>
      <c r="E98" s="65"/>
      <c r="F98" s="65"/>
      <c r="G98" s="65"/>
      <c r="H98" s="65"/>
      <c r="I98" s="65"/>
      <c r="J98" s="65"/>
      <c r="K98" s="65"/>
      <c r="L98" s="65"/>
      <c r="M98" s="65"/>
      <c r="N98" s="65"/>
      <c r="O98" s="65"/>
      <c r="P98" s="65"/>
      <c r="Q98" s="65"/>
      <c r="R98" s="65"/>
      <c r="S98" s="65"/>
      <c r="T98" s="65"/>
      <c r="U98" s="65"/>
      <c r="V98" s="65"/>
      <c r="W98" s="65"/>
      <c r="X98" s="65"/>
      <c r="Y98" s="65"/>
      <c r="Z98" s="65"/>
      <c r="AA98" s="65"/>
      <c r="AB98" s="65"/>
      <c r="AC98" s="65"/>
      <c r="AD98" s="65"/>
      <c r="AE98" s="65"/>
      <c r="AF98" s="65"/>
      <c r="AG98" s="65"/>
      <c r="AH98" s="65"/>
      <c r="AI98" s="65"/>
      <c r="AJ98" s="65"/>
      <c r="AK98" s="65"/>
      <c r="AL98" s="65"/>
      <c r="AM98" s="65"/>
      <c r="AN98" s="65"/>
      <c r="AO98" s="65"/>
      <c r="AP98" s="65"/>
      <c r="AQ98" s="65"/>
      <c r="AR98" s="65"/>
      <c r="AS98" s="65"/>
      <c r="AT98" s="65"/>
    </row>
    <row r="99" spans="1:46">
      <c r="A99" s="65"/>
      <c r="B99" s="65"/>
      <c r="C99" s="65"/>
      <c r="D99" s="65"/>
      <c r="E99" s="65"/>
      <c r="F99" s="65"/>
      <c r="G99" s="65"/>
      <c r="H99" s="65"/>
      <c r="I99" s="65"/>
      <c r="J99" s="65"/>
      <c r="K99" s="65"/>
      <c r="L99" s="65"/>
      <c r="M99" s="65"/>
      <c r="N99" s="65"/>
      <c r="O99" s="65"/>
      <c r="P99" s="65"/>
      <c r="Q99" s="65"/>
      <c r="R99" s="65"/>
      <c r="S99" s="65"/>
      <c r="T99" s="65"/>
      <c r="U99" s="65"/>
      <c r="V99" s="65"/>
      <c r="W99" s="65"/>
      <c r="X99" s="65"/>
      <c r="Y99" s="65"/>
      <c r="Z99" s="65"/>
      <c r="AA99" s="65"/>
      <c r="AB99" s="65"/>
      <c r="AC99" s="65"/>
      <c r="AD99" s="65"/>
      <c r="AE99" s="65"/>
      <c r="AF99" s="65"/>
      <c r="AG99" s="65"/>
      <c r="AH99" s="65"/>
      <c r="AI99" s="65"/>
      <c r="AJ99" s="65"/>
      <c r="AK99" s="65"/>
      <c r="AL99" s="65"/>
      <c r="AM99" s="65"/>
      <c r="AN99" s="65"/>
      <c r="AO99" s="65"/>
      <c r="AP99" s="65"/>
      <c r="AQ99" s="65"/>
      <c r="AR99" s="65"/>
      <c r="AS99" s="65"/>
      <c r="AT99" s="65"/>
    </row>
    <row r="100" spans="1:46">
      <c r="A100" s="65"/>
      <c r="B100" s="65"/>
      <c r="C100" s="65"/>
      <c r="D100" s="65"/>
      <c r="E100" s="65"/>
      <c r="F100" s="65"/>
      <c r="G100" s="65"/>
      <c r="H100" s="65"/>
      <c r="I100" s="65"/>
      <c r="J100" s="65"/>
      <c r="K100" s="65"/>
      <c r="L100" s="65"/>
      <c r="M100" s="65"/>
      <c r="N100" s="65"/>
      <c r="O100" s="65"/>
      <c r="P100" s="65"/>
      <c r="Q100" s="65"/>
      <c r="R100" s="65"/>
      <c r="S100" s="65"/>
      <c r="T100" s="65"/>
      <c r="U100" s="65"/>
      <c r="V100" s="65"/>
      <c r="W100" s="65"/>
      <c r="X100" s="65"/>
      <c r="Y100" s="65"/>
      <c r="Z100" s="65"/>
      <c r="AA100" s="65"/>
      <c r="AB100" s="65"/>
      <c r="AC100" s="65"/>
      <c r="AD100" s="65"/>
      <c r="AE100" s="65"/>
      <c r="AF100" s="65"/>
      <c r="AG100" s="65"/>
      <c r="AH100" s="65"/>
      <c r="AI100" s="65"/>
      <c r="AJ100" s="65"/>
      <c r="AK100" s="65"/>
      <c r="AL100" s="65"/>
      <c r="AM100" s="65"/>
      <c r="AN100" s="65"/>
      <c r="AO100" s="65"/>
      <c r="AP100" s="65"/>
      <c r="AQ100" s="65"/>
      <c r="AR100" s="65"/>
      <c r="AS100" s="65"/>
      <c r="AT100" s="65"/>
    </row>
    <row r="101" spans="1:46">
      <c r="A101" s="65"/>
      <c r="B101" s="65"/>
      <c r="C101" s="65"/>
      <c r="D101" s="65"/>
      <c r="E101" s="65"/>
      <c r="F101" s="65"/>
      <c r="G101" s="65"/>
      <c r="H101" s="65"/>
      <c r="I101" s="65"/>
      <c r="J101" s="65"/>
      <c r="K101" s="65"/>
      <c r="L101" s="65"/>
      <c r="M101" s="65"/>
      <c r="N101" s="65"/>
      <c r="O101" s="65"/>
      <c r="P101" s="65"/>
      <c r="Q101" s="65"/>
      <c r="R101" s="65"/>
      <c r="S101" s="65"/>
      <c r="T101" s="65"/>
      <c r="U101" s="65"/>
      <c r="V101" s="65"/>
      <c r="W101" s="65"/>
      <c r="X101" s="65"/>
      <c r="Y101" s="65"/>
      <c r="Z101" s="65"/>
      <c r="AA101" s="65"/>
      <c r="AB101" s="65"/>
      <c r="AC101" s="65"/>
      <c r="AD101" s="65"/>
      <c r="AE101" s="65"/>
      <c r="AF101" s="65"/>
      <c r="AG101" s="65"/>
      <c r="AH101" s="65"/>
      <c r="AI101" s="65"/>
      <c r="AJ101" s="65"/>
      <c r="AK101" s="65"/>
      <c r="AL101" s="65"/>
      <c r="AM101" s="65"/>
      <c r="AN101" s="65"/>
      <c r="AO101" s="65"/>
      <c r="AP101" s="65"/>
      <c r="AQ101" s="65"/>
      <c r="AR101" s="65"/>
      <c r="AS101" s="65"/>
      <c r="AT101" s="65"/>
    </row>
    <row r="102" spans="1:46">
      <c r="A102" s="65"/>
      <c r="B102" s="65"/>
      <c r="C102" s="65"/>
      <c r="D102" s="65"/>
      <c r="E102" s="65"/>
      <c r="F102" s="65"/>
      <c r="G102" s="65"/>
      <c r="H102" s="65"/>
      <c r="I102" s="65"/>
      <c r="J102" s="65"/>
      <c r="K102" s="65"/>
      <c r="L102" s="65"/>
      <c r="M102" s="65"/>
      <c r="N102" s="65"/>
      <c r="O102" s="65"/>
      <c r="P102" s="65"/>
      <c r="Q102" s="65"/>
      <c r="R102" s="65"/>
      <c r="S102" s="65"/>
      <c r="T102" s="65"/>
      <c r="U102" s="65"/>
      <c r="V102" s="65"/>
      <c r="W102" s="65"/>
      <c r="X102" s="65"/>
      <c r="Y102" s="65"/>
      <c r="Z102" s="65"/>
      <c r="AA102" s="65"/>
      <c r="AB102" s="65"/>
      <c r="AC102" s="65"/>
      <c r="AD102" s="65"/>
      <c r="AE102" s="65"/>
      <c r="AF102" s="65"/>
      <c r="AG102" s="65"/>
      <c r="AH102" s="65"/>
      <c r="AI102" s="65"/>
      <c r="AJ102" s="65"/>
      <c r="AK102" s="65"/>
      <c r="AL102" s="65"/>
      <c r="AM102" s="65"/>
      <c r="AN102" s="65"/>
      <c r="AO102" s="65"/>
      <c r="AP102" s="65"/>
      <c r="AQ102" s="65"/>
      <c r="AR102" s="65"/>
      <c r="AS102" s="65"/>
      <c r="AT102" s="65"/>
    </row>
    <row r="103" spans="1:46">
      <c r="A103" s="65"/>
      <c r="B103" s="65"/>
      <c r="C103" s="65"/>
      <c r="D103" s="65"/>
      <c r="E103" s="65"/>
      <c r="F103" s="65"/>
      <c r="G103" s="65"/>
      <c r="H103" s="65"/>
      <c r="I103" s="65"/>
      <c r="J103" s="65"/>
      <c r="K103" s="65"/>
      <c r="L103" s="65"/>
      <c r="M103" s="65"/>
      <c r="N103" s="65"/>
      <c r="O103" s="65"/>
      <c r="P103" s="65"/>
      <c r="Q103" s="65"/>
      <c r="R103" s="65"/>
      <c r="S103" s="65"/>
      <c r="T103" s="65"/>
      <c r="U103" s="65"/>
      <c r="V103" s="65"/>
      <c r="W103" s="65"/>
      <c r="X103" s="65"/>
      <c r="Y103" s="65"/>
      <c r="Z103" s="65"/>
      <c r="AA103" s="65"/>
      <c r="AB103" s="65"/>
      <c r="AC103" s="65"/>
      <c r="AD103" s="65"/>
      <c r="AE103" s="65"/>
      <c r="AF103" s="65"/>
      <c r="AG103" s="65"/>
      <c r="AH103" s="65"/>
      <c r="AI103" s="65"/>
      <c r="AJ103" s="65"/>
      <c r="AK103" s="65"/>
      <c r="AL103" s="65"/>
      <c r="AM103" s="65"/>
      <c r="AN103" s="65"/>
      <c r="AO103" s="65"/>
      <c r="AP103" s="65"/>
      <c r="AQ103" s="65"/>
      <c r="AR103" s="65"/>
      <c r="AS103" s="65"/>
      <c r="AT103" s="65"/>
    </row>
    <row r="104" spans="1:46">
      <c r="A104" s="65"/>
      <c r="B104" s="65"/>
      <c r="C104" s="65"/>
      <c r="D104" s="65"/>
      <c r="E104" s="65"/>
      <c r="F104" s="65"/>
      <c r="G104" s="65"/>
      <c r="H104" s="65"/>
      <c r="I104" s="65"/>
      <c r="J104" s="65"/>
      <c r="K104" s="65"/>
      <c r="L104" s="65"/>
      <c r="M104" s="65"/>
      <c r="N104" s="65"/>
      <c r="O104" s="65"/>
      <c r="P104" s="65"/>
      <c r="Q104" s="65"/>
      <c r="R104" s="65"/>
      <c r="S104" s="65"/>
      <c r="T104" s="65"/>
      <c r="U104" s="65"/>
      <c r="V104" s="65"/>
      <c r="W104" s="65"/>
      <c r="X104" s="65"/>
      <c r="Y104" s="65"/>
      <c r="Z104" s="65"/>
      <c r="AA104" s="65"/>
      <c r="AB104" s="65"/>
      <c r="AC104" s="65"/>
      <c r="AD104" s="65"/>
      <c r="AE104" s="65"/>
      <c r="AF104" s="65"/>
      <c r="AG104" s="65"/>
      <c r="AH104" s="65"/>
      <c r="AI104" s="65"/>
      <c r="AJ104" s="65"/>
      <c r="AK104" s="65"/>
      <c r="AL104" s="65"/>
      <c r="AM104" s="65"/>
      <c r="AN104" s="65"/>
      <c r="AO104" s="65"/>
      <c r="AP104" s="65"/>
      <c r="AQ104" s="65"/>
      <c r="AR104" s="65"/>
      <c r="AS104" s="65"/>
      <c r="AT104" s="65"/>
    </row>
    <row r="105" spans="1:46">
      <c r="A105" s="65"/>
      <c r="B105" s="65"/>
      <c r="C105" s="65"/>
      <c r="D105" s="65"/>
      <c r="E105" s="65"/>
      <c r="F105" s="65"/>
      <c r="G105" s="65"/>
      <c r="H105" s="65"/>
      <c r="I105" s="65"/>
      <c r="J105" s="65"/>
      <c r="K105" s="65"/>
      <c r="L105" s="65"/>
      <c r="M105" s="65"/>
      <c r="N105" s="65"/>
      <c r="O105" s="65"/>
      <c r="P105" s="65"/>
      <c r="Q105" s="65"/>
      <c r="R105" s="65"/>
      <c r="S105" s="65"/>
      <c r="T105" s="65"/>
      <c r="U105" s="65"/>
      <c r="V105" s="65"/>
      <c r="W105" s="65"/>
      <c r="X105" s="65"/>
      <c r="Y105" s="65"/>
      <c r="Z105" s="65"/>
      <c r="AA105" s="65"/>
      <c r="AB105" s="65"/>
      <c r="AC105" s="65"/>
      <c r="AD105" s="65"/>
      <c r="AE105" s="65"/>
      <c r="AF105" s="65"/>
      <c r="AG105" s="65"/>
      <c r="AH105" s="65"/>
      <c r="AI105" s="65"/>
      <c r="AJ105" s="65"/>
      <c r="AK105" s="65"/>
      <c r="AL105" s="65"/>
      <c r="AM105" s="65"/>
      <c r="AN105" s="65"/>
      <c r="AO105" s="65"/>
      <c r="AP105" s="65"/>
      <c r="AQ105" s="65"/>
      <c r="AR105" s="65"/>
      <c r="AS105" s="65"/>
      <c r="AT105" s="65"/>
    </row>
    <row r="106" spans="1:46">
      <c r="A106" s="65"/>
      <c r="B106" s="65"/>
      <c r="C106" s="65"/>
      <c r="D106" s="65"/>
      <c r="E106" s="65"/>
      <c r="F106" s="65"/>
      <c r="G106" s="65"/>
      <c r="H106" s="65"/>
      <c r="I106" s="65"/>
      <c r="J106" s="65"/>
      <c r="K106" s="65"/>
      <c r="L106" s="65"/>
      <c r="M106" s="65"/>
      <c r="N106" s="65"/>
      <c r="O106" s="65"/>
      <c r="P106" s="65"/>
      <c r="Q106" s="65"/>
      <c r="R106" s="65"/>
      <c r="S106" s="65"/>
      <c r="T106" s="65"/>
      <c r="U106" s="65"/>
      <c r="V106" s="65"/>
      <c r="W106" s="65"/>
      <c r="X106" s="65"/>
      <c r="Y106" s="65"/>
      <c r="Z106" s="65"/>
      <c r="AA106" s="65"/>
      <c r="AB106" s="65"/>
      <c r="AC106" s="65"/>
      <c r="AD106" s="65"/>
      <c r="AE106" s="65"/>
      <c r="AF106" s="65"/>
      <c r="AG106" s="65"/>
      <c r="AH106" s="65"/>
      <c r="AI106" s="65"/>
      <c r="AJ106" s="65"/>
      <c r="AK106" s="65"/>
      <c r="AL106" s="65"/>
      <c r="AM106" s="65"/>
      <c r="AN106" s="65"/>
      <c r="AO106" s="65"/>
      <c r="AP106" s="65"/>
      <c r="AQ106" s="65"/>
      <c r="AR106" s="65"/>
      <c r="AS106" s="65"/>
      <c r="AT106" s="65"/>
    </row>
    <row r="107" spans="1:46">
      <c r="A107" s="65"/>
      <c r="B107" s="65"/>
      <c r="C107" s="65"/>
      <c r="D107" s="65"/>
      <c r="E107" s="65"/>
      <c r="F107" s="65"/>
      <c r="G107" s="65"/>
      <c r="H107" s="65"/>
      <c r="I107" s="65"/>
      <c r="J107" s="65"/>
      <c r="K107" s="65"/>
      <c r="L107" s="65"/>
      <c r="M107" s="65"/>
      <c r="N107" s="65"/>
      <c r="O107" s="65"/>
      <c r="P107" s="65"/>
      <c r="Q107" s="65"/>
      <c r="R107" s="65"/>
      <c r="S107" s="65"/>
      <c r="T107" s="65"/>
      <c r="U107" s="65"/>
      <c r="V107" s="65"/>
      <c r="W107" s="65"/>
      <c r="X107" s="65"/>
      <c r="Y107" s="65"/>
      <c r="Z107" s="65"/>
      <c r="AA107" s="65"/>
      <c r="AB107" s="65"/>
      <c r="AC107" s="65"/>
      <c r="AD107" s="65"/>
      <c r="AE107" s="65"/>
      <c r="AF107" s="65"/>
      <c r="AG107" s="65"/>
      <c r="AH107" s="65"/>
      <c r="AI107" s="65"/>
      <c r="AJ107" s="65"/>
      <c r="AK107" s="65"/>
      <c r="AL107" s="65"/>
      <c r="AM107" s="65"/>
      <c r="AN107" s="65"/>
      <c r="AO107" s="65"/>
      <c r="AP107" s="65"/>
      <c r="AQ107" s="65"/>
      <c r="AR107" s="65"/>
      <c r="AS107" s="65"/>
      <c r="AT107" s="65"/>
    </row>
    <row r="108" spans="1:46">
      <c r="A108" s="65"/>
      <c r="B108" s="65"/>
      <c r="C108" s="65"/>
      <c r="D108" s="65"/>
      <c r="E108" s="65"/>
      <c r="F108" s="65"/>
      <c r="G108" s="65"/>
      <c r="H108" s="65"/>
      <c r="I108" s="65"/>
      <c r="J108" s="65"/>
      <c r="K108" s="65"/>
      <c r="L108" s="65"/>
      <c r="M108" s="65"/>
      <c r="N108" s="65"/>
      <c r="O108" s="65"/>
      <c r="P108" s="65"/>
      <c r="Q108" s="65"/>
      <c r="R108" s="65"/>
      <c r="S108" s="65"/>
      <c r="T108" s="65"/>
      <c r="U108" s="65"/>
      <c r="V108" s="65"/>
      <c r="W108" s="65"/>
      <c r="X108" s="65"/>
      <c r="Y108" s="65"/>
      <c r="Z108" s="65"/>
      <c r="AA108" s="65"/>
      <c r="AB108" s="65"/>
      <c r="AC108" s="65"/>
      <c r="AD108" s="65"/>
      <c r="AE108" s="65"/>
      <c r="AF108" s="65"/>
      <c r="AG108" s="65"/>
      <c r="AH108" s="65"/>
      <c r="AI108" s="65"/>
      <c r="AJ108" s="65"/>
      <c r="AK108" s="65"/>
      <c r="AL108" s="65"/>
      <c r="AM108" s="65"/>
      <c r="AN108" s="65"/>
      <c r="AO108" s="65"/>
      <c r="AP108" s="65"/>
      <c r="AQ108" s="65"/>
      <c r="AR108" s="65"/>
      <c r="AS108" s="65"/>
      <c r="AT108" s="65"/>
    </row>
    <row r="109" spans="1:46">
      <c r="A109" s="65"/>
      <c r="B109" s="65"/>
      <c r="C109" s="65"/>
      <c r="D109" s="65"/>
      <c r="E109" s="65"/>
      <c r="F109" s="65"/>
      <c r="G109" s="65"/>
      <c r="H109" s="65"/>
      <c r="I109" s="65"/>
      <c r="J109" s="65"/>
      <c r="K109" s="65"/>
      <c r="L109" s="65"/>
      <c r="M109" s="65"/>
      <c r="N109" s="65"/>
      <c r="O109" s="65"/>
      <c r="P109" s="65"/>
      <c r="Q109" s="65"/>
      <c r="R109" s="65"/>
      <c r="S109" s="65"/>
      <c r="T109" s="65"/>
      <c r="U109" s="65"/>
      <c r="V109" s="65"/>
      <c r="W109" s="65"/>
      <c r="X109" s="65"/>
      <c r="Y109" s="65"/>
      <c r="Z109" s="65"/>
      <c r="AA109" s="65"/>
      <c r="AB109" s="65"/>
      <c r="AC109" s="65"/>
      <c r="AD109" s="65"/>
      <c r="AE109" s="65"/>
      <c r="AF109" s="65"/>
      <c r="AG109" s="65"/>
      <c r="AH109" s="65"/>
      <c r="AI109" s="65"/>
      <c r="AJ109" s="65"/>
      <c r="AK109" s="65"/>
      <c r="AL109" s="65"/>
      <c r="AM109" s="65"/>
      <c r="AN109" s="65"/>
      <c r="AO109" s="65"/>
      <c r="AP109" s="65"/>
      <c r="AQ109" s="65"/>
      <c r="AR109" s="65"/>
      <c r="AS109" s="65"/>
      <c r="AT109" s="65"/>
    </row>
    <row r="110" spans="1:46">
      <c r="A110" s="65"/>
      <c r="B110" s="65"/>
      <c r="C110" s="65"/>
      <c r="D110" s="65"/>
      <c r="E110" s="65"/>
      <c r="F110" s="65"/>
      <c r="G110" s="65"/>
      <c r="H110" s="65"/>
      <c r="I110" s="65"/>
      <c r="J110" s="65"/>
      <c r="K110" s="65"/>
      <c r="L110" s="65"/>
      <c r="M110" s="65"/>
      <c r="N110" s="65"/>
      <c r="O110" s="65"/>
      <c r="P110" s="65"/>
      <c r="Q110" s="65"/>
      <c r="R110" s="65"/>
      <c r="S110" s="65"/>
      <c r="T110" s="65"/>
      <c r="U110" s="65"/>
      <c r="V110" s="65"/>
      <c r="W110" s="65"/>
      <c r="X110" s="65"/>
      <c r="Y110" s="65"/>
      <c r="Z110" s="65"/>
      <c r="AA110" s="65"/>
      <c r="AB110" s="65"/>
      <c r="AC110" s="65"/>
      <c r="AD110" s="65"/>
      <c r="AE110" s="65"/>
      <c r="AF110" s="65"/>
      <c r="AG110" s="65"/>
      <c r="AH110" s="65"/>
      <c r="AI110" s="65"/>
      <c r="AJ110" s="65"/>
      <c r="AK110" s="65"/>
      <c r="AL110" s="65"/>
      <c r="AM110" s="65"/>
      <c r="AN110" s="65"/>
      <c r="AO110" s="65"/>
      <c r="AP110" s="65"/>
      <c r="AQ110" s="65"/>
      <c r="AR110" s="65"/>
      <c r="AS110" s="65"/>
      <c r="AT110" s="65"/>
    </row>
    <row r="111" spans="1:46">
      <c r="A111" s="65"/>
      <c r="B111" s="65"/>
      <c r="C111" s="65"/>
      <c r="D111" s="65"/>
      <c r="E111" s="65"/>
      <c r="F111" s="65"/>
      <c r="G111" s="65"/>
      <c r="H111" s="65"/>
      <c r="I111" s="65"/>
      <c r="J111" s="65"/>
      <c r="K111" s="65"/>
      <c r="L111" s="65"/>
      <c r="M111" s="65"/>
      <c r="N111" s="65"/>
      <c r="O111" s="65"/>
      <c r="P111" s="65"/>
      <c r="Q111" s="65"/>
      <c r="R111" s="65"/>
      <c r="S111" s="65"/>
      <c r="T111" s="65"/>
      <c r="U111" s="65"/>
      <c r="V111" s="65"/>
      <c r="W111" s="65"/>
      <c r="X111" s="65"/>
      <c r="Y111" s="65"/>
      <c r="Z111" s="65"/>
      <c r="AA111" s="65"/>
      <c r="AB111" s="65"/>
      <c r="AC111" s="65"/>
      <c r="AD111" s="65"/>
      <c r="AE111" s="65"/>
      <c r="AF111" s="65"/>
      <c r="AG111" s="65"/>
      <c r="AH111" s="65"/>
      <c r="AI111" s="65"/>
      <c r="AJ111" s="65"/>
      <c r="AK111" s="65"/>
      <c r="AL111" s="65"/>
      <c r="AM111" s="65"/>
      <c r="AN111" s="65"/>
      <c r="AO111" s="65"/>
      <c r="AP111" s="65"/>
      <c r="AQ111" s="65"/>
      <c r="AR111" s="65"/>
      <c r="AS111" s="65"/>
      <c r="AT111" s="65"/>
    </row>
    <row r="112" spans="1:46">
      <c r="A112" s="65"/>
      <c r="B112" s="65"/>
      <c r="C112" s="65"/>
      <c r="D112" s="65"/>
      <c r="E112" s="65"/>
      <c r="F112" s="65"/>
      <c r="G112" s="65"/>
      <c r="H112" s="65"/>
      <c r="I112" s="65"/>
      <c r="J112" s="65"/>
      <c r="K112" s="65"/>
      <c r="L112" s="65"/>
      <c r="M112" s="65"/>
      <c r="N112" s="65"/>
      <c r="O112" s="65"/>
      <c r="P112" s="65"/>
      <c r="Q112" s="65"/>
      <c r="R112" s="65"/>
      <c r="S112" s="65"/>
      <c r="T112" s="65"/>
      <c r="U112" s="65"/>
      <c r="V112" s="65"/>
      <c r="W112" s="65"/>
      <c r="X112" s="65"/>
      <c r="Y112" s="65"/>
      <c r="Z112" s="65"/>
      <c r="AA112" s="65"/>
      <c r="AB112" s="65"/>
      <c r="AC112" s="65"/>
      <c r="AD112" s="65"/>
      <c r="AE112" s="65"/>
      <c r="AF112" s="65"/>
      <c r="AG112" s="65"/>
      <c r="AH112" s="65"/>
      <c r="AI112" s="65"/>
      <c r="AJ112" s="65"/>
      <c r="AK112" s="65"/>
      <c r="AL112" s="65"/>
      <c r="AM112" s="65"/>
      <c r="AN112" s="65"/>
      <c r="AO112" s="65"/>
      <c r="AP112" s="65"/>
      <c r="AQ112" s="65"/>
      <c r="AR112" s="65"/>
      <c r="AS112" s="65"/>
      <c r="AT112" s="65"/>
    </row>
    <row r="113" spans="1:46">
      <c r="A113" s="65"/>
      <c r="B113" s="65"/>
      <c r="C113" s="65"/>
      <c r="D113" s="65"/>
      <c r="E113" s="65"/>
      <c r="F113" s="65"/>
      <c r="G113" s="65"/>
      <c r="H113" s="65"/>
      <c r="I113" s="65"/>
      <c r="J113" s="65"/>
      <c r="K113" s="65"/>
      <c r="L113" s="65"/>
      <c r="M113" s="65"/>
      <c r="N113" s="65"/>
      <c r="O113" s="65"/>
      <c r="P113" s="65"/>
      <c r="Q113" s="65"/>
      <c r="R113" s="65"/>
      <c r="S113" s="65"/>
      <c r="T113" s="65"/>
      <c r="U113" s="65"/>
      <c r="V113" s="65"/>
      <c r="W113" s="65"/>
      <c r="X113" s="65"/>
      <c r="Y113" s="65"/>
      <c r="Z113" s="65"/>
      <c r="AA113" s="65"/>
      <c r="AB113" s="65"/>
      <c r="AC113" s="65"/>
      <c r="AD113" s="65"/>
      <c r="AE113" s="65"/>
      <c r="AF113" s="65"/>
      <c r="AG113" s="65"/>
      <c r="AH113" s="65"/>
      <c r="AI113" s="65"/>
      <c r="AJ113" s="65"/>
      <c r="AK113" s="65"/>
      <c r="AL113" s="65"/>
      <c r="AM113" s="65"/>
      <c r="AN113" s="65"/>
      <c r="AO113" s="65"/>
      <c r="AP113" s="65"/>
      <c r="AQ113" s="65"/>
      <c r="AR113" s="65"/>
      <c r="AS113" s="65"/>
      <c r="AT113" s="65"/>
    </row>
    <row r="114" spans="1:46">
      <c r="A114" s="65"/>
      <c r="B114" s="65"/>
      <c r="C114" s="65"/>
      <c r="D114" s="65"/>
      <c r="E114" s="65"/>
      <c r="F114" s="65"/>
      <c r="G114" s="65"/>
      <c r="H114" s="65"/>
      <c r="I114" s="65"/>
      <c r="J114" s="65"/>
      <c r="K114" s="65"/>
      <c r="L114" s="65"/>
      <c r="M114" s="65"/>
      <c r="N114" s="65"/>
      <c r="O114" s="65"/>
      <c r="P114" s="65"/>
      <c r="Q114" s="65"/>
      <c r="R114" s="65"/>
      <c r="S114" s="65"/>
      <c r="T114" s="65"/>
      <c r="U114" s="65"/>
      <c r="V114" s="65"/>
      <c r="W114" s="65"/>
      <c r="X114" s="65"/>
      <c r="Y114" s="65"/>
      <c r="Z114" s="65"/>
      <c r="AA114" s="65"/>
      <c r="AB114" s="65"/>
      <c r="AC114" s="65"/>
      <c r="AD114" s="65"/>
      <c r="AE114" s="65"/>
      <c r="AF114" s="65"/>
      <c r="AG114" s="65"/>
      <c r="AH114" s="65"/>
      <c r="AI114" s="65"/>
      <c r="AJ114" s="65"/>
      <c r="AK114" s="65"/>
      <c r="AL114" s="65"/>
      <c r="AM114" s="65"/>
      <c r="AN114" s="65"/>
      <c r="AO114" s="65"/>
      <c r="AP114" s="65"/>
      <c r="AQ114" s="65"/>
      <c r="AR114" s="65"/>
      <c r="AS114" s="65"/>
      <c r="AT114" s="65"/>
    </row>
    <row r="115" spans="1:46">
      <c r="A115" s="65"/>
      <c r="B115" s="65"/>
      <c r="C115" s="65"/>
      <c r="D115" s="65"/>
      <c r="E115" s="65"/>
      <c r="F115" s="65"/>
      <c r="G115" s="65"/>
      <c r="H115" s="65"/>
      <c r="I115" s="65"/>
      <c r="J115" s="65"/>
      <c r="K115" s="65"/>
      <c r="L115" s="65"/>
      <c r="M115" s="65"/>
      <c r="N115" s="65"/>
      <c r="O115" s="65"/>
      <c r="P115" s="65"/>
      <c r="Q115" s="65"/>
      <c r="R115" s="65"/>
      <c r="S115" s="65"/>
      <c r="T115" s="65"/>
      <c r="U115" s="65"/>
      <c r="V115" s="65"/>
      <c r="W115" s="65"/>
      <c r="X115" s="65"/>
      <c r="Y115" s="65"/>
      <c r="Z115" s="65"/>
      <c r="AA115" s="65"/>
      <c r="AB115" s="65"/>
      <c r="AC115" s="65"/>
      <c r="AD115" s="65"/>
      <c r="AE115" s="65"/>
      <c r="AF115" s="65"/>
      <c r="AG115" s="65"/>
      <c r="AH115" s="65"/>
      <c r="AI115" s="65"/>
      <c r="AJ115" s="65"/>
      <c r="AK115" s="65"/>
      <c r="AL115" s="65"/>
      <c r="AM115" s="65"/>
      <c r="AN115" s="65"/>
      <c r="AO115" s="65"/>
      <c r="AP115" s="65"/>
      <c r="AQ115" s="65"/>
      <c r="AR115" s="65"/>
      <c r="AS115" s="65"/>
      <c r="AT115" s="65"/>
    </row>
    <row r="116" spans="1:46">
      <c r="A116" s="65"/>
      <c r="B116" s="65"/>
      <c r="C116" s="65"/>
      <c r="D116" s="65"/>
      <c r="E116" s="65"/>
      <c r="F116" s="65"/>
      <c r="G116" s="65"/>
      <c r="H116" s="65"/>
      <c r="I116" s="65"/>
      <c r="J116" s="65"/>
      <c r="K116" s="65"/>
      <c r="L116" s="65"/>
      <c r="M116" s="65"/>
      <c r="N116" s="65"/>
      <c r="O116" s="65"/>
      <c r="P116" s="65"/>
      <c r="Q116" s="65"/>
      <c r="R116" s="65"/>
      <c r="S116" s="65"/>
      <c r="T116" s="65"/>
      <c r="U116" s="65"/>
      <c r="V116" s="65"/>
      <c r="W116" s="65"/>
      <c r="X116" s="65"/>
      <c r="Y116" s="65"/>
      <c r="Z116" s="65"/>
      <c r="AA116" s="65"/>
      <c r="AB116" s="65"/>
      <c r="AC116" s="65"/>
      <c r="AD116" s="65"/>
      <c r="AE116" s="65"/>
      <c r="AF116" s="65"/>
      <c r="AG116" s="65"/>
      <c r="AH116" s="65"/>
      <c r="AI116" s="65"/>
      <c r="AJ116" s="65"/>
      <c r="AK116" s="65"/>
      <c r="AL116" s="65"/>
      <c r="AM116" s="65"/>
      <c r="AN116" s="65"/>
      <c r="AO116" s="65"/>
      <c r="AP116" s="65"/>
      <c r="AQ116" s="65"/>
      <c r="AR116" s="65"/>
      <c r="AS116" s="65"/>
      <c r="AT116" s="65"/>
    </row>
    <row r="117" spans="1:46">
      <c r="A117" s="65"/>
      <c r="B117" s="65"/>
      <c r="C117" s="65"/>
      <c r="D117" s="65"/>
      <c r="E117" s="65"/>
      <c r="F117" s="65"/>
      <c r="G117" s="65"/>
      <c r="H117" s="65"/>
      <c r="I117" s="65"/>
      <c r="J117" s="65"/>
      <c r="K117" s="65"/>
      <c r="L117" s="65"/>
      <c r="M117" s="65"/>
      <c r="N117" s="65"/>
      <c r="O117" s="65"/>
      <c r="P117" s="65"/>
      <c r="Q117" s="65"/>
      <c r="R117" s="65"/>
      <c r="S117" s="65"/>
      <c r="T117" s="65"/>
      <c r="U117" s="65"/>
      <c r="V117" s="65"/>
      <c r="W117" s="65"/>
      <c r="X117" s="65"/>
      <c r="Y117" s="65"/>
      <c r="Z117" s="65"/>
      <c r="AA117" s="65"/>
      <c r="AB117" s="65"/>
      <c r="AC117" s="65"/>
      <c r="AD117" s="65"/>
      <c r="AE117" s="65"/>
      <c r="AF117" s="65"/>
      <c r="AG117" s="65"/>
      <c r="AH117" s="65"/>
      <c r="AI117" s="65"/>
      <c r="AJ117" s="65"/>
      <c r="AK117" s="65"/>
      <c r="AL117" s="65"/>
      <c r="AM117" s="65"/>
      <c r="AN117" s="65"/>
      <c r="AO117" s="65"/>
      <c r="AP117" s="65"/>
      <c r="AQ117" s="65"/>
      <c r="AR117" s="65"/>
      <c r="AS117" s="65"/>
      <c r="AT117" s="65"/>
    </row>
    <row r="118" spans="1:46">
      <c r="A118" s="65"/>
      <c r="B118" s="65"/>
      <c r="C118" s="65"/>
      <c r="D118" s="65"/>
      <c r="E118" s="65"/>
      <c r="F118" s="65"/>
      <c r="G118" s="65"/>
      <c r="H118" s="65"/>
      <c r="I118" s="65"/>
      <c r="J118" s="65"/>
      <c r="K118" s="65"/>
      <c r="L118" s="65"/>
      <c r="M118" s="65"/>
      <c r="N118" s="65"/>
      <c r="O118" s="65"/>
      <c r="P118" s="65"/>
      <c r="Q118" s="65"/>
      <c r="R118" s="65"/>
      <c r="S118" s="65"/>
      <c r="T118" s="65"/>
      <c r="U118" s="65"/>
      <c r="V118" s="65"/>
      <c r="W118" s="65"/>
      <c r="X118" s="65"/>
      <c r="Y118" s="65"/>
      <c r="Z118" s="65"/>
      <c r="AA118" s="65"/>
      <c r="AB118" s="65"/>
      <c r="AC118" s="65"/>
      <c r="AD118" s="65"/>
      <c r="AE118" s="65"/>
      <c r="AF118" s="65"/>
      <c r="AG118" s="65"/>
      <c r="AH118" s="65"/>
      <c r="AI118" s="65"/>
      <c r="AJ118" s="65"/>
      <c r="AK118" s="65"/>
      <c r="AL118" s="65"/>
      <c r="AM118" s="65"/>
      <c r="AN118" s="65"/>
      <c r="AO118" s="65"/>
      <c r="AP118" s="65"/>
      <c r="AQ118" s="65"/>
      <c r="AR118" s="65"/>
      <c r="AS118" s="65"/>
      <c r="AT118" s="65"/>
    </row>
    <row r="119" spans="1:46">
      <c r="A119" s="65"/>
      <c r="B119" s="65"/>
      <c r="C119" s="65"/>
      <c r="D119" s="65"/>
      <c r="E119" s="65"/>
      <c r="F119" s="65"/>
      <c r="G119" s="65"/>
      <c r="H119" s="65"/>
      <c r="I119" s="65"/>
      <c r="J119" s="65"/>
      <c r="K119" s="65"/>
      <c r="L119" s="65"/>
      <c r="M119" s="65"/>
      <c r="N119" s="65"/>
      <c r="O119" s="65"/>
      <c r="P119" s="65"/>
      <c r="Q119" s="65"/>
      <c r="R119" s="65"/>
      <c r="S119" s="65"/>
      <c r="T119" s="65"/>
      <c r="U119" s="65"/>
      <c r="V119" s="65"/>
      <c r="W119" s="65"/>
      <c r="X119" s="65"/>
      <c r="Y119" s="65"/>
      <c r="Z119" s="65"/>
      <c r="AA119" s="65"/>
      <c r="AB119" s="65"/>
      <c r="AC119" s="65"/>
      <c r="AD119" s="65"/>
      <c r="AE119" s="65"/>
      <c r="AF119" s="65"/>
      <c r="AG119" s="65"/>
      <c r="AH119" s="65"/>
      <c r="AI119" s="65"/>
      <c r="AJ119" s="65"/>
      <c r="AK119" s="65"/>
      <c r="AL119" s="65"/>
      <c r="AM119" s="65"/>
      <c r="AN119" s="65"/>
      <c r="AO119" s="65"/>
      <c r="AP119" s="65"/>
      <c r="AQ119" s="65"/>
      <c r="AR119" s="65"/>
      <c r="AS119" s="65"/>
      <c r="AT119" s="65"/>
    </row>
    <row r="120" spans="1:46">
      <c r="A120" s="65"/>
      <c r="B120" s="65"/>
      <c r="C120" s="65"/>
      <c r="D120" s="65"/>
      <c r="E120" s="65"/>
      <c r="F120" s="65"/>
      <c r="G120" s="65"/>
      <c r="H120" s="65"/>
      <c r="I120" s="65"/>
      <c r="J120" s="65"/>
      <c r="K120" s="65"/>
      <c r="L120" s="65"/>
      <c r="M120" s="65"/>
      <c r="N120" s="65"/>
      <c r="O120" s="65"/>
      <c r="P120" s="65"/>
      <c r="Q120" s="65"/>
      <c r="R120" s="65"/>
      <c r="S120" s="65"/>
      <c r="T120" s="65"/>
      <c r="U120" s="65"/>
      <c r="V120" s="65"/>
      <c r="W120" s="65"/>
      <c r="X120" s="65"/>
      <c r="Y120" s="65"/>
      <c r="Z120" s="65"/>
      <c r="AA120" s="65"/>
      <c r="AB120" s="65"/>
      <c r="AC120" s="65"/>
      <c r="AD120" s="65"/>
      <c r="AE120" s="65"/>
      <c r="AF120" s="65"/>
      <c r="AG120" s="65"/>
      <c r="AH120" s="65"/>
      <c r="AI120" s="65"/>
      <c r="AJ120" s="65"/>
      <c r="AK120" s="65"/>
      <c r="AL120" s="65"/>
      <c r="AM120" s="65"/>
      <c r="AN120" s="65"/>
      <c r="AO120" s="65"/>
      <c r="AP120" s="65"/>
      <c r="AQ120" s="65"/>
      <c r="AR120" s="65"/>
      <c r="AS120" s="65"/>
      <c r="AT120" s="65"/>
    </row>
    <row r="121" spans="1:46">
      <c r="A121" s="65"/>
      <c r="B121" s="65"/>
      <c r="C121" s="65"/>
      <c r="D121" s="65"/>
      <c r="E121" s="65"/>
      <c r="F121" s="65"/>
      <c r="G121" s="65"/>
      <c r="H121" s="65"/>
      <c r="I121" s="65"/>
      <c r="J121" s="65"/>
      <c r="K121" s="65"/>
      <c r="L121" s="65"/>
      <c r="M121" s="65"/>
      <c r="N121" s="65"/>
      <c r="O121" s="65"/>
      <c r="P121" s="65"/>
      <c r="Q121" s="65"/>
      <c r="R121" s="65"/>
      <c r="S121" s="65"/>
      <c r="T121" s="65"/>
      <c r="U121" s="65"/>
      <c r="V121" s="65"/>
      <c r="W121" s="65"/>
      <c r="X121" s="65"/>
      <c r="Y121" s="65"/>
      <c r="Z121" s="65"/>
      <c r="AA121" s="65"/>
      <c r="AB121" s="65"/>
      <c r="AC121" s="65"/>
      <c r="AD121" s="65"/>
      <c r="AE121" s="65"/>
      <c r="AF121" s="65"/>
      <c r="AG121" s="65"/>
      <c r="AH121" s="65"/>
      <c r="AI121" s="65"/>
      <c r="AJ121" s="65"/>
      <c r="AK121" s="65"/>
      <c r="AL121" s="65"/>
      <c r="AM121" s="65"/>
      <c r="AN121" s="65"/>
      <c r="AO121" s="65"/>
      <c r="AP121" s="65"/>
      <c r="AQ121" s="65"/>
      <c r="AR121" s="65"/>
      <c r="AS121" s="65"/>
      <c r="AT121" s="65"/>
    </row>
    <row r="122" spans="1:46">
      <c r="A122" s="65"/>
      <c r="B122" s="65"/>
      <c r="C122" s="65"/>
      <c r="D122" s="65"/>
      <c r="E122" s="65"/>
      <c r="F122" s="65"/>
      <c r="G122" s="65"/>
      <c r="H122" s="65"/>
      <c r="I122" s="65"/>
      <c r="J122" s="65"/>
      <c r="K122" s="65"/>
      <c r="L122" s="65"/>
      <c r="M122" s="65"/>
      <c r="N122" s="65"/>
      <c r="O122" s="65"/>
      <c r="P122" s="65"/>
      <c r="Q122" s="65"/>
      <c r="R122" s="65"/>
      <c r="S122" s="65"/>
      <c r="T122" s="65"/>
      <c r="U122" s="65"/>
      <c r="V122" s="65"/>
      <c r="W122" s="65"/>
      <c r="X122" s="65"/>
      <c r="Y122" s="65"/>
      <c r="Z122" s="65"/>
      <c r="AA122" s="65"/>
      <c r="AB122" s="65"/>
      <c r="AC122" s="65"/>
      <c r="AD122" s="65"/>
      <c r="AE122" s="65"/>
      <c r="AF122" s="65"/>
      <c r="AG122" s="65"/>
      <c r="AH122" s="65"/>
      <c r="AI122" s="65"/>
      <c r="AJ122" s="65"/>
      <c r="AK122" s="65"/>
      <c r="AL122" s="65"/>
      <c r="AM122" s="65"/>
      <c r="AN122" s="65"/>
      <c r="AO122" s="65"/>
      <c r="AP122" s="65"/>
      <c r="AQ122" s="65"/>
      <c r="AR122" s="65"/>
      <c r="AS122" s="65"/>
      <c r="AT122" s="65"/>
    </row>
    <row r="123" spans="1:46">
      <c r="A123" s="65"/>
      <c r="B123" s="65"/>
      <c r="C123" s="65"/>
      <c r="D123" s="65"/>
      <c r="E123" s="65"/>
      <c r="F123" s="65"/>
      <c r="G123" s="65"/>
      <c r="H123" s="65"/>
      <c r="I123" s="65"/>
      <c r="J123" s="65"/>
      <c r="K123" s="65"/>
      <c r="L123" s="65"/>
      <c r="M123" s="65"/>
      <c r="N123" s="65"/>
      <c r="O123" s="65"/>
      <c r="P123" s="65"/>
      <c r="Q123" s="65"/>
      <c r="R123" s="65"/>
      <c r="S123" s="65"/>
      <c r="T123" s="65"/>
      <c r="U123" s="65"/>
      <c r="V123" s="65"/>
      <c r="W123" s="65"/>
      <c r="X123" s="65"/>
      <c r="Y123" s="65"/>
      <c r="Z123" s="65"/>
      <c r="AA123" s="65"/>
      <c r="AB123" s="65"/>
      <c r="AC123" s="65"/>
      <c r="AD123" s="65"/>
      <c r="AE123" s="65"/>
      <c r="AF123" s="65"/>
      <c r="AG123" s="65"/>
      <c r="AH123" s="65"/>
      <c r="AI123" s="65"/>
      <c r="AJ123" s="65"/>
      <c r="AK123" s="65"/>
      <c r="AL123" s="65"/>
      <c r="AM123" s="65"/>
      <c r="AN123" s="65"/>
      <c r="AO123" s="65"/>
      <c r="AP123" s="65"/>
      <c r="AQ123" s="65"/>
      <c r="AR123" s="65"/>
      <c r="AS123" s="65"/>
      <c r="AT123" s="65"/>
    </row>
    <row r="124" spans="1:46">
      <c r="A124" s="65"/>
      <c r="B124" s="65"/>
      <c r="C124" s="65"/>
      <c r="D124" s="65"/>
      <c r="E124" s="65"/>
      <c r="F124" s="65"/>
      <c r="G124" s="65"/>
      <c r="H124" s="65"/>
      <c r="I124" s="65"/>
      <c r="J124" s="65"/>
      <c r="K124" s="65"/>
      <c r="L124" s="65"/>
      <c r="M124" s="65"/>
      <c r="N124" s="65"/>
      <c r="O124" s="65"/>
      <c r="P124" s="65"/>
      <c r="Q124" s="65"/>
      <c r="R124" s="65"/>
      <c r="S124" s="65"/>
      <c r="T124" s="65"/>
      <c r="U124" s="65"/>
      <c r="V124" s="65"/>
      <c r="W124" s="65"/>
      <c r="X124" s="65"/>
      <c r="Y124" s="65"/>
      <c r="Z124" s="65"/>
      <c r="AA124" s="65"/>
      <c r="AB124" s="65"/>
      <c r="AC124" s="65"/>
      <c r="AD124" s="65"/>
      <c r="AE124" s="65"/>
      <c r="AF124" s="65"/>
      <c r="AG124" s="65"/>
      <c r="AH124" s="65"/>
      <c r="AI124" s="65"/>
      <c r="AJ124" s="65"/>
      <c r="AK124" s="65"/>
      <c r="AL124" s="65"/>
      <c r="AM124" s="65"/>
      <c r="AN124" s="65"/>
      <c r="AO124" s="65"/>
      <c r="AP124" s="65"/>
      <c r="AQ124" s="65"/>
      <c r="AR124" s="65"/>
      <c r="AS124" s="65"/>
      <c r="AT124" s="65"/>
    </row>
    <row r="125" spans="1:46">
      <c r="A125" s="65"/>
      <c r="B125" s="65"/>
      <c r="C125" s="65"/>
      <c r="D125" s="65"/>
      <c r="E125" s="65"/>
      <c r="F125" s="65"/>
      <c r="G125" s="65"/>
      <c r="H125" s="65"/>
      <c r="I125" s="65"/>
      <c r="J125" s="65"/>
      <c r="K125" s="65"/>
      <c r="L125" s="65"/>
      <c r="M125" s="65"/>
      <c r="N125" s="65"/>
      <c r="O125" s="65"/>
      <c r="P125" s="65"/>
      <c r="Q125" s="65"/>
      <c r="R125" s="65"/>
      <c r="S125" s="65"/>
      <c r="T125" s="65"/>
      <c r="U125" s="65"/>
      <c r="V125" s="65"/>
      <c r="W125" s="65"/>
      <c r="X125" s="65"/>
      <c r="Y125" s="65"/>
      <c r="Z125" s="65"/>
      <c r="AA125" s="65"/>
      <c r="AB125" s="65"/>
      <c r="AC125" s="65"/>
      <c r="AD125" s="65"/>
      <c r="AE125" s="65"/>
      <c r="AF125" s="65"/>
      <c r="AG125" s="65"/>
      <c r="AH125" s="65"/>
      <c r="AI125" s="65"/>
      <c r="AJ125" s="65"/>
      <c r="AK125" s="65"/>
      <c r="AL125" s="65"/>
      <c r="AM125" s="65"/>
      <c r="AN125" s="65"/>
      <c r="AO125" s="65"/>
      <c r="AP125" s="65"/>
      <c r="AQ125" s="65"/>
      <c r="AR125" s="65"/>
      <c r="AS125" s="65"/>
      <c r="AT125" s="65"/>
    </row>
    <row r="126" spans="1:46">
      <c r="A126" s="65"/>
      <c r="B126" s="65"/>
      <c r="C126" s="65"/>
      <c r="D126" s="65"/>
      <c r="E126" s="65"/>
      <c r="F126" s="65"/>
      <c r="G126" s="65"/>
      <c r="H126" s="65"/>
      <c r="I126" s="65"/>
      <c r="J126" s="65"/>
      <c r="K126" s="65"/>
      <c r="L126" s="65"/>
      <c r="M126" s="65"/>
      <c r="N126" s="65"/>
      <c r="O126" s="65"/>
      <c r="P126" s="65"/>
      <c r="Q126" s="65"/>
      <c r="R126" s="65"/>
      <c r="S126" s="65"/>
      <c r="T126" s="65"/>
      <c r="U126" s="65"/>
      <c r="V126" s="65"/>
      <c r="W126" s="65"/>
      <c r="X126" s="65"/>
      <c r="Y126" s="65"/>
      <c r="Z126" s="65"/>
      <c r="AA126" s="65"/>
      <c r="AB126" s="65"/>
      <c r="AC126" s="65"/>
      <c r="AD126" s="65"/>
      <c r="AE126" s="65"/>
      <c r="AF126" s="65"/>
      <c r="AG126" s="65"/>
      <c r="AH126" s="65"/>
      <c r="AI126" s="65"/>
      <c r="AJ126" s="65"/>
      <c r="AK126" s="65"/>
      <c r="AL126" s="65"/>
      <c r="AM126" s="65"/>
      <c r="AN126" s="65"/>
      <c r="AO126" s="65"/>
      <c r="AP126" s="65"/>
      <c r="AQ126" s="65"/>
      <c r="AR126" s="65"/>
      <c r="AS126" s="65"/>
      <c r="AT126" s="65"/>
    </row>
    <row r="127" spans="1:46">
      <c r="A127" s="65"/>
      <c r="B127" s="65"/>
      <c r="C127" s="65"/>
      <c r="D127" s="65"/>
      <c r="E127" s="65"/>
      <c r="F127" s="65"/>
      <c r="G127" s="65"/>
      <c r="H127" s="65"/>
      <c r="I127" s="65"/>
      <c r="J127" s="65"/>
      <c r="K127" s="65"/>
      <c r="L127" s="65"/>
      <c r="M127" s="65"/>
      <c r="N127" s="65"/>
      <c r="O127" s="65"/>
      <c r="P127" s="65"/>
      <c r="Q127" s="65"/>
      <c r="R127" s="65"/>
      <c r="S127" s="65"/>
      <c r="T127" s="65"/>
      <c r="U127" s="65"/>
      <c r="V127" s="65"/>
      <c r="W127" s="65"/>
      <c r="X127" s="65"/>
      <c r="Y127" s="65"/>
      <c r="Z127" s="65"/>
      <c r="AA127" s="65"/>
      <c r="AB127" s="65"/>
      <c r="AC127" s="65"/>
      <c r="AD127" s="65"/>
      <c r="AE127" s="65"/>
      <c r="AF127" s="65"/>
      <c r="AG127" s="65"/>
      <c r="AH127" s="65"/>
      <c r="AI127" s="65"/>
      <c r="AJ127" s="65"/>
      <c r="AK127" s="65"/>
      <c r="AL127" s="65"/>
      <c r="AM127" s="65"/>
      <c r="AN127" s="65"/>
      <c r="AO127" s="65"/>
      <c r="AP127" s="65"/>
      <c r="AQ127" s="65"/>
      <c r="AR127" s="65"/>
      <c r="AS127" s="65"/>
      <c r="AT127" s="65"/>
    </row>
    <row r="128" spans="1:46">
      <c r="A128" s="65"/>
      <c r="B128" s="65"/>
      <c r="C128" s="65"/>
      <c r="D128" s="65"/>
      <c r="E128" s="65"/>
      <c r="F128" s="65"/>
      <c r="G128" s="65"/>
      <c r="H128" s="65"/>
      <c r="I128" s="65"/>
      <c r="J128" s="65"/>
      <c r="K128" s="65"/>
      <c r="L128" s="65"/>
      <c r="M128" s="65"/>
      <c r="N128" s="65"/>
      <c r="O128" s="65"/>
      <c r="P128" s="65"/>
      <c r="Q128" s="65"/>
      <c r="R128" s="65"/>
      <c r="S128" s="65"/>
      <c r="T128" s="65"/>
      <c r="U128" s="65"/>
      <c r="V128" s="65"/>
      <c r="W128" s="65"/>
      <c r="X128" s="65"/>
      <c r="Y128" s="65"/>
      <c r="Z128" s="65"/>
      <c r="AA128" s="65"/>
      <c r="AB128" s="65"/>
      <c r="AC128" s="65"/>
      <c r="AD128" s="65"/>
      <c r="AE128" s="65"/>
      <c r="AF128" s="65"/>
      <c r="AG128" s="65"/>
      <c r="AH128" s="65"/>
      <c r="AI128" s="65"/>
      <c r="AJ128" s="65"/>
      <c r="AK128" s="65"/>
      <c r="AL128" s="65"/>
      <c r="AM128" s="65"/>
      <c r="AN128" s="65"/>
      <c r="AO128" s="65"/>
      <c r="AP128" s="65"/>
      <c r="AQ128" s="65"/>
      <c r="AR128" s="65"/>
      <c r="AS128" s="65"/>
      <c r="AT128" s="65"/>
    </row>
    <row r="129" spans="1:46">
      <c r="A129" s="65"/>
      <c r="B129" s="65"/>
      <c r="C129" s="65"/>
      <c r="D129" s="65"/>
      <c r="E129" s="65"/>
      <c r="F129" s="65"/>
      <c r="G129" s="65"/>
      <c r="H129" s="65"/>
      <c r="I129" s="65"/>
      <c r="J129" s="65"/>
      <c r="K129" s="65"/>
      <c r="L129" s="65"/>
      <c r="M129" s="65"/>
      <c r="N129" s="65"/>
      <c r="O129" s="65"/>
      <c r="P129" s="65"/>
      <c r="Q129" s="65"/>
      <c r="R129" s="65"/>
      <c r="S129" s="65"/>
      <c r="T129" s="65"/>
      <c r="U129" s="65"/>
      <c r="V129" s="65"/>
      <c r="W129" s="65"/>
      <c r="X129" s="65"/>
      <c r="Y129" s="65"/>
      <c r="Z129" s="65"/>
      <c r="AA129" s="65"/>
      <c r="AB129" s="65"/>
      <c r="AC129" s="65"/>
      <c r="AD129" s="65"/>
      <c r="AE129" s="65"/>
      <c r="AF129" s="65"/>
      <c r="AG129" s="65"/>
      <c r="AH129" s="65"/>
      <c r="AI129" s="65"/>
      <c r="AJ129" s="65"/>
      <c r="AK129" s="65"/>
      <c r="AL129" s="65"/>
      <c r="AM129" s="65"/>
      <c r="AN129" s="65"/>
      <c r="AO129" s="65"/>
      <c r="AP129" s="65"/>
      <c r="AQ129" s="65"/>
      <c r="AR129" s="65"/>
      <c r="AS129" s="65"/>
      <c r="AT129" s="65"/>
    </row>
    <row r="130" spans="1:46">
      <c r="A130" s="65"/>
      <c r="B130" s="65"/>
      <c r="C130" s="65"/>
      <c r="D130" s="65"/>
      <c r="E130" s="65"/>
      <c r="F130" s="65"/>
      <c r="G130" s="65"/>
      <c r="H130" s="65"/>
      <c r="I130" s="65"/>
      <c r="J130" s="65"/>
      <c r="K130" s="65"/>
      <c r="L130" s="65"/>
      <c r="M130" s="65"/>
      <c r="N130" s="65"/>
      <c r="O130" s="65"/>
      <c r="P130" s="65"/>
      <c r="Q130" s="65"/>
      <c r="R130" s="65"/>
      <c r="S130" s="65"/>
      <c r="T130" s="65"/>
      <c r="U130" s="65"/>
      <c r="V130" s="65"/>
      <c r="W130" s="65"/>
      <c r="X130" s="65"/>
      <c r="Y130" s="65"/>
      <c r="Z130" s="65"/>
      <c r="AA130" s="65"/>
      <c r="AB130" s="65"/>
      <c r="AC130" s="65"/>
      <c r="AD130" s="65"/>
      <c r="AE130" s="65"/>
      <c r="AF130" s="65"/>
      <c r="AG130" s="65"/>
      <c r="AH130" s="65"/>
      <c r="AI130" s="65"/>
      <c r="AJ130" s="65"/>
      <c r="AK130" s="65"/>
      <c r="AL130" s="65"/>
      <c r="AM130" s="65"/>
      <c r="AN130" s="65"/>
      <c r="AO130" s="65"/>
      <c r="AP130" s="65"/>
      <c r="AQ130" s="65"/>
      <c r="AR130" s="65"/>
      <c r="AS130" s="65"/>
      <c r="AT130" s="65"/>
    </row>
    <row r="131" spans="1:46">
      <c r="A131" s="65"/>
      <c r="B131" s="65"/>
      <c r="C131" s="65"/>
      <c r="D131" s="65"/>
      <c r="E131" s="65"/>
      <c r="F131" s="65"/>
      <c r="G131" s="65"/>
      <c r="H131" s="65"/>
      <c r="I131" s="65"/>
      <c r="J131" s="65"/>
      <c r="K131" s="65"/>
      <c r="L131" s="65"/>
      <c r="M131" s="65"/>
      <c r="N131" s="65"/>
      <c r="O131" s="65"/>
      <c r="P131" s="65"/>
      <c r="Q131" s="65"/>
      <c r="R131" s="65"/>
      <c r="S131" s="65"/>
      <c r="T131" s="65"/>
      <c r="U131" s="65"/>
      <c r="V131" s="65"/>
      <c r="W131" s="65"/>
      <c r="X131" s="65"/>
      <c r="Y131" s="65"/>
      <c r="Z131" s="65"/>
      <c r="AA131" s="65"/>
      <c r="AB131" s="65"/>
      <c r="AC131" s="65"/>
      <c r="AD131" s="65"/>
      <c r="AE131" s="65"/>
      <c r="AF131" s="65"/>
      <c r="AG131" s="65"/>
      <c r="AH131" s="65"/>
      <c r="AI131" s="65"/>
      <c r="AJ131" s="65"/>
      <c r="AK131" s="65"/>
      <c r="AL131" s="65"/>
      <c r="AM131" s="65"/>
      <c r="AN131" s="65"/>
      <c r="AO131" s="65"/>
      <c r="AP131" s="65"/>
      <c r="AQ131" s="65"/>
      <c r="AR131" s="65"/>
      <c r="AS131" s="65"/>
      <c r="AT131" s="65"/>
    </row>
    <row r="132" spans="1:46">
      <c r="A132" s="65"/>
      <c r="B132" s="65"/>
      <c r="C132" s="65"/>
      <c r="D132" s="65"/>
      <c r="E132" s="65"/>
      <c r="F132" s="65"/>
      <c r="G132" s="65"/>
      <c r="H132" s="65"/>
      <c r="I132" s="65"/>
      <c r="J132" s="65"/>
      <c r="K132" s="65"/>
      <c r="L132" s="65"/>
      <c r="M132" s="65"/>
      <c r="N132" s="65"/>
      <c r="O132" s="65"/>
      <c r="P132" s="65"/>
      <c r="Q132" s="65"/>
      <c r="R132" s="65"/>
      <c r="S132" s="65"/>
      <c r="T132" s="65"/>
      <c r="U132" s="65"/>
      <c r="V132" s="65"/>
      <c r="W132" s="65"/>
      <c r="X132" s="65"/>
      <c r="Y132" s="65"/>
      <c r="Z132" s="65"/>
      <c r="AA132" s="65"/>
      <c r="AB132" s="65"/>
      <c r="AC132" s="65"/>
      <c r="AD132" s="65"/>
      <c r="AE132" s="65"/>
      <c r="AF132" s="65"/>
      <c r="AG132" s="65"/>
      <c r="AH132" s="65"/>
      <c r="AI132" s="65"/>
      <c r="AJ132" s="65"/>
      <c r="AK132" s="65"/>
      <c r="AL132" s="65"/>
      <c r="AM132" s="65"/>
      <c r="AN132" s="65"/>
      <c r="AO132" s="65"/>
      <c r="AP132" s="65"/>
      <c r="AQ132" s="65"/>
      <c r="AR132" s="65"/>
      <c r="AS132" s="65"/>
      <c r="AT132" s="65"/>
    </row>
    <row r="133" spans="1:46">
      <c r="A133" s="65"/>
      <c r="B133" s="65"/>
      <c r="C133" s="65"/>
      <c r="D133" s="65"/>
      <c r="E133" s="65"/>
      <c r="F133" s="65"/>
      <c r="G133" s="65"/>
      <c r="H133" s="65"/>
      <c r="I133" s="65"/>
      <c r="J133" s="65"/>
      <c r="K133" s="65"/>
      <c r="L133" s="65"/>
      <c r="M133" s="65"/>
      <c r="N133" s="65"/>
      <c r="O133" s="65"/>
      <c r="P133" s="65"/>
      <c r="Q133" s="65"/>
      <c r="R133" s="65"/>
      <c r="S133" s="65"/>
      <c r="T133" s="65"/>
      <c r="U133" s="65"/>
      <c r="V133" s="65"/>
      <c r="W133" s="65"/>
      <c r="X133" s="65"/>
      <c r="Y133" s="65"/>
      <c r="Z133" s="65"/>
      <c r="AA133" s="65"/>
      <c r="AB133" s="65"/>
      <c r="AC133" s="65"/>
      <c r="AD133" s="65"/>
      <c r="AE133" s="65"/>
      <c r="AF133" s="65"/>
      <c r="AG133" s="65"/>
      <c r="AH133" s="65"/>
      <c r="AI133" s="65"/>
      <c r="AJ133" s="65"/>
      <c r="AK133" s="65"/>
      <c r="AL133" s="65"/>
      <c r="AM133" s="65"/>
      <c r="AN133" s="65"/>
      <c r="AO133" s="65"/>
      <c r="AP133" s="65"/>
      <c r="AQ133" s="65"/>
      <c r="AR133" s="65"/>
      <c r="AS133" s="65"/>
      <c r="AT133" s="65"/>
    </row>
    <row r="134" spans="1:46">
      <c r="A134" s="65"/>
      <c r="B134" s="65"/>
      <c r="C134" s="65"/>
      <c r="D134" s="65"/>
      <c r="E134" s="65"/>
      <c r="F134" s="65"/>
      <c r="G134" s="65"/>
      <c r="H134" s="65"/>
      <c r="I134" s="65"/>
      <c r="J134" s="65"/>
      <c r="K134" s="65"/>
      <c r="L134" s="65"/>
      <c r="M134" s="65"/>
      <c r="N134" s="65"/>
      <c r="O134" s="65"/>
      <c r="P134" s="65"/>
      <c r="Q134" s="65"/>
      <c r="R134" s="65"/>
      <c r="S134" s="65"/>
      <c r="T134" s="65"/>
      <c r="U134" s="65"/>
      <c r="V134" s="65"/>
      <c r="W134" s="65"/>
      <c r="X134" s="65"/>
      <c r="Y134" s="65"/>
      <c r="Z134" s="65"/>
      <c r="AA134" s="65"/>
      <c r="AB134" s="65"/>
      <c r="AC134" s="65"/>
      <c r="AD134" s="65"/>
      <c r="AE134" s="65"/>
      <c r="AF134" s="65"/>
      <c r="AG134" s="65"/>
      <c r="AH134" s="65"/>
      <c r="AI134" s="65"/>
      <c r="AJ134" s="65"/>
      <c r="AK134" s="65"/>
      <c r="AL134" s="65"/>
      <c r="AM134" s="65"/>
      <c r="AN134" s="65"/>
      <c r="AO134" s="65"/>
      <c r="AP134" s="65"/>
      <c r="AQ134" s="65"/>
      <c r="AR134" s="65"/>
      <c r="AS134" s="65"/>
      <c r="AT134" s="65"/>
    </row>
  </sheetData>
  <phoneticPr fontId="2"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3B977F-CB65-40F5-8160-44DD125F6FF2}">
  <sheetPr>
    <tabColor theme="1"/>
  </sheetPr>
  <dimension ref="A1:AT137"/>
  <sheetViews>
    <sheetView topLeftCell="B1" workbookViewId="0">
      <selection activeCell="B3" sqref="B3:AT22"/>
    </sheetView>
  </sheetViews>
  <sheetFormatPr defaultRowHeight="18"/>
  <sheetData>
    <row r="1" spans="1:46">
      <c r="A1" s="21" t="s">
        <v>138</v>
      </c>
    </row>
    <row r="2" spans="1:46">
      <c r="A2" s="65" t="s">
        <v>55</v>
      </c>
      <c r="B2" s="65" t="s">
        <v>94</v>
      </c>
      <c r="C2" s="65" t="s">
        <v>95</v>
      </c>
      <c r="D2" s="65" t="s">
        <v>34</v>
      </c>
      <c r="E2" s="65" t="s">
        <v>96</v>
      </c>
      <c r="F2" s="65" t="s">
        <v>97</v>
      </c>
      <c r="G2" s="65" t="s">
        <v>56</v>
      </c>
      <c r="H2" s="65" t="s">
        <v>98</v>
      </c>
      <c r="I2" s="65" t="s">
        <v>99</v>
      </c>
      <c r="J2" s="65" t="s">
        <v>100</v>
      </c>
      <c r="K2" s="65" t="s">
        <v>101</v>
      </c>
      <c r="L2" s="65" t="s">
        <v>102</v>
      </c>
      <c r="M2" s="65" t="s">
        <v>103</v>
      </c>
      <c r="N2" s="65" t="s">
        <v>104</v>
      </c>
      <c r="O2" s="65" t="s">
        <v>105</v>
      </c>
      <c r="P2" s="65" t="s">
        <v>106</v>
      </c>
      <c r="Q2" s="65" t="s">
        <v>107</v>
      </c>
      <c r="R2" s="65" t="s">
        <v>108</v>
      </c>
      <c r="S2" s="65" t="s">
        <v>109</v>
      </c>
      <c r="T2" s="65" t="s">
        <v>110</v>
      </c>
      <c r="U2" s="65" t="s">
        <v>111</v>
      </c>
      <c r="V2" s="65" t="s">
        <v>112</v>
      </c>
      <c r="W2" s="65" t="s">
        <v>113</v>
      </c>
      <c r="X2" s="65" t="s">
        <v>114</v>
      </c>
      <c r="Y2" s="65" t="s">
        <v>115</v>
      </c>
      <c r="Z2" s="65" t="s">
        <v>116</v>
      </c>
      <c r="AA2" s="65" t="s">
        <v>117</v>
      </c>
      <c r="AB2" s="65" t="s">
        <v>118</v>
      </c>
      <c r="AC2" s="65" t="s">
        <v>119</v>
      </c>
      <c r="AD2" s="65" t="s">
        <v>120</v>
      </c>
      <c r="AE2" s="65" t="s">
        <v>121</v>
      </c>
      <c r="AF2" s="65" t="s">
        <v>122</v>
      </c>
      <c r="AG2" s="65" t="s">
        <v>123</v>
      </c>
      <c r="AH2" s="65" t="s">
        <v>124</v>
      </c>
      <c r="AI2" s="65" t="s">
        <v>125</v>
      </c>
      <c r="AJ2" s="65" t="s">
        <v>126</v>
      </c>
      <c r="AK2" s="65" t="s">
        <v>127</v>
      </c>
      <c r="AL2" s="65" t="s">
        <v>128</v>
      </c>
      <c r="AM2" s="65" t="s">
        <v>129</v>
      </c>
      <c r="AN2" s="65" t="s">
        <v>130</v>
      </c>
      <c r="AO2" s="65" t="s">
        <v>131</v>
      </c>
      <c r="AP2" s="65" t="s">
        <v>132</v>
      </c>
      <c r="AQ2" s="65" t="s">
        <v>133</v>
      </c>
      <c r="AR2" s="65" t="s">
        <v>134</v>
      </c>
      <c r="AS2" s="65" t="s">
        <v>135</v>
      </c>
      <c r="AT2" s="65" t="s">
        <v>136</v>
      </c>
    </row>
    <row r="3" spans="1:46">
      <c r="A3" s="65"/>
    </row>
    <row r="4" spans="1:46">
      <c r="A4" s="65"/>
    </row>
    <row r="5" spans="1:46">
      <c r="A5" s="65"/>
    </row>
    <row r="6" spans="1:46">
      <c r="A6" s="65"/>
    </row>
    <row r="7" spans="1:46">
      <c r="A7" s="65"/>
    </row>
    <row r="8" spans="1:46">
      <c r="A8" s="65"/>
    </row>
    <row r="9" spans="1:46">
      <c r="A9" s="65"/>
    </row>
    <row r="10" spans="1:46">
      <c r="A10" s="65"/>
    </row>
    <row r="11" spans="1:46">
      <c r="A11" s="65"/>
    </row>
    <row r="12" spans="1:46">
      <c r="A12" s="65"/>
    </row>
    <row r="13" spans="1:46">
      <c r="A13" s="65"/>
    </row>
    <row r="14" spans="1:46">
      <c r="A14" s="65"/>
    </row>
    <row r="15" spans="1:46">
      <c r="A15" s="65"/>
    </row>
    <row r="16" spans="1:46">
      <c r="A16" s="65"/>
    </row>
    <row r="17" spans="1:1">
      <c r="A17" s="65"/>
    </row>
    <row r="18" spans="1:1">
      <c r="A18" s="65"/>
    </row>
    <row r="19" spans="1:1">
      <c r="A19" s="65"/>
    </row>
    <row r="20" spans="1:1">
      <c r="A20" s="65"/>
    </row>
    <row r="21" spans="1:1">
      <c r="A21" s="65"/>
    </row>
    <row r="22" spans="1:1">
      <c r="A22" s="65"/>
    </row>
    <row r="23" spans="1:1">
      <c r="A23" s="65"/>
    </row>
    <row r="24" spans="1:1">
      <c r="A24" s="65"/>
    </row>
    <row r="25" spans="1:1">
      <c r="A25" s="65"/>
    </row>
    <row r="26" spans="1:1">
      <c r="A26" s="65"/>
    </row>
    <row r="27" spans="1:1">
      <c r="A27" s="65"/>
    </row>
    <row r="28" spans="1:1">
      <c r="A28" s="65"/>
    </row>
    <row r="29" spans="1:1">
      <c r="A29" s="65"/>
    </row>
    <row r="30" spans="1:1">
      <c r="A30" s="65"/>
    </row>
    <row r="31" spans="1:1">
      <c r="A31" s="65"/>
    </row>
    <row r="32" spans="1:1">
      <c r="A32" s="65"/>
    </row>
    <row r="33" spans="1:46">
      <c r="A33" s="65"/>
    </row>
    <row r="34" spans="1:46">
      <c r="A34" s="65"/>
    </row>
    <row r="35" spans="1:46">
      <c r="A35" s="65"/>
    </row>
    <row r="36" spans="1:46">
      <c r="A36" s="65"/>
    </row>
    <row r="37" spans="1:46">
      <c r="A37" s="65"/>
    </row>
    <row r="38" spans="1:46">
      <c r="A38" s="65"/>
    </row>
    <row r="39" spans="1:46">
      <c r="A39" s="65"/>
    </row>
    <row r="40" spans="1:46">
      <c r="A40" s="65"/>
    </row>
    <row r="41" spans="1:46">
      <c r="A41" s="65"/>
    </row>
    <row r="42" spans="1:46">
      <c r="A42" s="65"/>
    </row>
    <row r="43" spans="1:46">
      <c r="A43" s="65"/>
    </row>
    <row r="44" spans="1:46">
      <c r="A44" s="65"/>
    </row>
    <row r="45" spans="1:46">
      <c r="A45" s="65"/>
    </row>
    <row r="46" spans="1:46">
      <c r="A46" s="65"/>
      <c r="B46" s="65"/>
      <c r="C46" s="65"/>
      <c r="D46" s="65"/>
      <c r="E46" s="65"/>
      <c r="F46" s="65"/>
      <c r="G46" s="65"/>
      <c r="H46" s="65"/>
      <c r="I46" s="65"/>
      <c r="J46" s="65"/>
      <c r="K46" s="65"/>
      <c r="L46" s="65"/>
      <c r="M46" s="65"/>
      <c r="N46" s="65"/>
      <c r="O46" s="65"/>
      <c r="P46" s="65"/>
      <c r="Q46" s="65"/>
      <c r="R46" s="65"/>
      <c r="S46" s="65"/>
      <c r="T46" s="65"/>
      <c r="U46" s="65"/>
      <c r="V46" s="65"/>
      <c r="W46" s="65"/>
      <c r="X46" s="65"/>
      <c r="Y46" s="65"/>
      <c r="Z46" s="65"/>
      <c r="AA46" s="65"/>
      <c r="AB46" s="65"/>
      <c r="AC46" s="65"/>
      <c r="AD46" s="65"/>
      <c r="AE46" s="65"/>
      <c r="AF46" s="65"/>
      <c r="AG46" s="65"/>
      <c r="AH46" s="65"/>
      <c r="AI46" s="65"/>
      <c r="AJ46" s="65"/>
      <c r="AK46" s="65"/>
      <c r="AL46" s="65"/>
      <c r="AM46" s="65"/>
      <c r="AN46" s="65"/>
      <c r="AO46" s="65"/>
      <c r="AP46" s="65"/>
      <c r="AQ46" s="65"/>
      <c r="AR46" s="65"/>
      <c r="AS46" s="65"/>
      <c r="AT46" s="65"/>
    </row>
    <row r="47" spans="1:46">
      <c r="A47" s="65"/>
      <c r="B47" s="65"/>
      <c r="C47" s="65"/>
      <c r="D47" s="65"/>
      <c r="E47" s="65"/>
      <c r="F47" s="65"/>
      <c r="G47" s="65"/>
      <c r="H47" s="65"/>
      <c r="I47" s="65"/>
      <c r="J47" s="65"/>
      <c r="K47" s="65"/>
      <c r="L47" s="65"/>
      <c r="M47" s="65"/>
      <c r="N47" s="65"/>
      <c r="O47" s="65"/>
      <c r="P47" s="65"/>
      <c r="Q47" s="65"/>
      <c r="R47" s="65"/>
      <c r="S47" s="65"/>
      <c r="T47" s="65"/>
      <c r="U47" s="65"/>
      <c r="V47" s="65"/>
      <c r="W47" s="65"/>
      <c r="X47" s="65"/>
      <c r="Y47" s="65"/>
      <c r="Z47" s="65"/>
      <c r="AA47" s="65"/>
      <c r="AB47" s="65"/>
      <c r="AC47" s="65"/>
      <c r="AD47" s="65"/>
      <c r="AE47" s="65"/>
      <c r="AF47" s="65"/>
      <c r="AG47" s="65"/>
      <c r="AH47" s="65"/>
      <c r="AI47" s="65"/>
      <c r="AJ47" s="65"/>
      <c r="AK47" s="65"/>
      <c r="AL47" s="65"/>
      <c r="AM47" s="65"/>
      <c r="AN47" s="65"/>
      <c r="AO47" s="65"/>
      <c r="AP47" s="65"/>
      <c r="AQ47" s="65"/>
      <c r="AR47" s="65"/>
      <c r="AS47" s="65"/>
      <c r="AT47" s="65"/>
    </row>
    <row r="48" spans="1:46">
      <c r="A48" s="65"/>
      <c r="B48" s="65"/>
      <c r="C48" s="65"/>
      <c r="D48" s="65"/>
      <c r="E48" s="65"/>
      <c r="F48" s="65"/>
      <c r="G48" s="65"/>
      <c r="H48" s="65"/>
      <c r="I48" s="65"/>
      <c r="J48" s="65"/>
      <c r="K48" s="65"/>
      <c r="L48" s="65"/>
      <c r="M48" s="65"/>
      <c r="N48" s="65"/>
      <c r="O48" s="65"/>
      <c r="P48" s="65"/>
      <c r="Q48" s="65"/>
      <c r="R48" s="65"/>
      <c r="S48" s="65"/>
      <c r="T48" s="65"/>
      <c r="U48" s="65"/>
      <c r="V48" s="65"/>
      <c r="W48" s="65"/>
      <c r="X48" s="65"/>
      <c r="Y48" s="65"/>
      <c r="Z48" s="65"/>
      <c r="AA48" s="65"/>
      <c r="AB48" s="65"/>
      <c r="AC48" s="65"/>
      <c r="AD48" s="65"/>
      <c r="AE48" s="65"/>
      <c r="AF48" s="65"/>
      <c r="AG48" s="65"/>
      <c r="AH48" s="65"/>
      <c r="AI48" s="65"/>
      <c r="AJ48" s="65"/>
      <c r="AK48" s="65"/>
      <c r="AL48" s="65"/>
      <c r="AM48" s="65"/>
      <c r="AN48" s="65"/>
      <c r="AO48" s="65"/>
      <c r="AP48" s="65"/>
      <c r="AQ48" s="65"/>
      <c r="AR48" s="65"/>
      <c r="AS48" s="65"/>
      <c r="AT48" s="65"/>
    </row>
    <row r="49" spans="1:46">
      <c r="A49" s="65"/>
      <c r="B49" s="65"/>
      <c r="C49" s="65"/>
      <c r="D49" s="65"/>
      <c r="E49" s="65"/>
      <c r="F49" s="65"/>
      <c r="G49" s="65"/>
      <c r="H49" s="65"/>
      <c r="I49" s="65"/>
      <c r="J49" s="65"/>
      <c r="K49" s="65"/>
      <c r="L49" s="65"/>
      <c r="M49" s="65"/>
      <c r="N49" s="65"/>
      <c r="O49" s="65"/>
      <c r="P49" s="65"/>
      <c r="Q49" s="65"/>
      <c r="R49" s="65"/>
      <c r="S49" s="65"/>
      <c r="T49" s="65"/>
      <c r="U49" s="65"/>
      <c r="V49" s="65"/>
      <c r="W49" s="65"/>
      <c r="X49" s="65"/>
      <c r="Y49" s="65"/>
      <c r="Z49" s="65"/>
      <c r="AA49" s="65"/>
      <c r="AB49" s="65"/>
      <c r="AC49" s="65"/>
      <c r="AD49" s="65"/>
      <c r="AE49" s="65"/>
      <c r="AF49" s="65"/>
      <c r="AG49" s="65"/>
      <c r="AH49" s="65"/>
      <c r="AI49" s="65"/>
      <c r="AJ49" s="65"/>
      <c r="AK49" s="65"/>
      <c r="AL49" s="65"/>
      <c r="AM49" s="65"/>
      <c r="AN49" s="65"/>
      <c r="AO49" s="65"/>
      <c r="AP49" s="65"/>
      <c r="AQ49" s="65"/>
      <c r="AR49" s="65"/>
      <c r="AS49" s="65"/>
      <c r="AT49" s="65"/>
    </row>
    <row r="50" spans="1:46">
      <c r="A50" s="65"/>
      <c r="B50" s="65"/>
      <c r="C50" s="65"/>
      <c r="D50" s="65"/>
      <c r="E50" s="65"/>
      <c r="F50" s="65"/>
      <c r="G50" s="65"/>
      <c r="H50" s="65"/>
      <c r="I50" s="65"/>
      <c r="J50" s="65"/>
      <c r="K50" s="65"/>
      <c r="L50" s="65"/>
      <c r="M50" s="65"/>
      <c r="N50" s="65"/>
      <c r="O50" s="65"/>
      <c r="P50" s="65"/>
      <c r="Q50" s="65"/>
      <c r="R50" s="65"/>
      <c r="S50" s="65"/>
      <c r="T50" s="65"/>
      <c r="U50" s="65"/>
      <c r="V50" s="65"/>
      <c r="W50" s="65"/>
      <c r="X50" s="65"/>
      <c r="Y50" s="65"/>
      <c r="Z50" s="65"/>
      <c r="AA50" s="65"/>
      <c r="AB50" s="65"/>
      <c r="AC50" s="65"/>
      <c r="AD50" s="65"/>
      <c r="AE50" s="65"/>
      <c r="AF50" s="65"/>
      <c r="AG50" s="65"/>
      <c r="AH50" s="65"/>
      <c r="AI50" s="65"/>
      <c r="AJ50" s="65"/>
      <c r="AK50" s="65"/>
      <c r="AL50" s="65"/>
      <c r="AM50" s="65"/>
      <c r="AN50" s="65"/>
      <c r="AO50" s="65"/>
      <c r="AP50" s="65"/>
      <c r="AQ50" s="65"/>
      <c r="AR50" s="65"/>
      <c r="AS50" s="65"/>
      <c r="AT50" s="65"/>
    </row>
    <row r="51" spans="1:46">
      <c r="A51" s="65"/>
      <c r="B51" s="65"/>
      <c r="C51" s="65"/>
      <c r="D51" s="65"/>
      <c r="E51" s="65"/>
      <c r="F51" s="65"/>
      <c r="G51" s="65"/>
      <c r="H51" s="65"/>
      <c r="I51" s="65"/>
      <c r="J51" s="65"/>
      <c r="K51" s="65"/>
      <c r="L51" s="65"/>
      <c r="M51" s="65"/>
      <c r="N51" s="65"/>
      <c r="O51" s="65"/>
      <c r="P51" s="65"/>
      <c r="Q51" s="65"/>
      <c r="R51" s="65"/>
      <c r="S51" s="65"/>
      <c r="T51" s="65"/>
      <c r="U51" s="65"/>
      <c r="V51" s="65"/>
      <c r="W51" s="65"/>
      <c r="X51" s="65"/>
      <c r="Y51" s="65"/>
      <c r="Z51" s="65"/>
      <c r="AA51" s="65"/>
      <c r="AB51" s="65"/>
      <c r="AC51" s="65"/>
      <c r="AD51" s="65"/>
      <c r="AE51" s="65"/>
      <c r="AF51" s="65"/>
      <c r="AG51" s="65"/>
      <c r="AH51" s="65"/>
      <c r="AI51" s="65"/>
      <c r="AJ51" s="65"/>
      <c r="AK51" s="65"/>
      <c r="AL51" s="65"/>
      <c r="AM51" s="65"/>
      <c r="AN51" s="65"/>
      <c r="AO51" s="65"/>
      <c r="AP51" s="65"/>
      <c r="AQ51" s="65"/>
      <c r="AR51" s="65"/>
      <c r="AS51" s="65"/>
      <c r="AT51" s="65"/>
    </row>
    <row r="52" spans="1:46">
      <c r="A52" s="65"/>
      <c r="B52" s="65"/>
      <c r="C52" s="65"/>
      <c r="D52" s="65"/>
      <c r="E52" s="65"/>
      <c r="F52" s="65"/>
      <c r="G52" s="65"/>
      <c r="H52" s="65"/>
      <c r="I52" s="65"/>
      <c r="J52" s="65"/>
      <c r="K52" s="65"/>
      <c r="L52" s="65"/>
      <c r="M52" s="65"/>
      <c r="N52" s="65"/>
      <c r="O52" s="65"/>
      <c r="P52" s="65"/>
      <c r="Q52" s="65"/>
      <c r="R52" s="65"/>
      <c r="S52" s="65"/>
      <c r="T52" s="65"/>
      <c r="U52" s="65"/>
      <c r="V52" s="65"/>
      <c r="W52" s="65"/>
      <c r="X52" s="65"/>
      <c r="Y52" s="65"/>
      <c r="Z52" s="65"/>
      <c r="AA52" s="65"/>
      <c r="AB52" s="65"/>
      <c r="AC52" s="65"/>
      <c r="AD52" s="65"/>
      <c r="AE52" s="65"/>
      <c r="AF52" s="65"/>
      <c r="AG52" s="65"/>
      <c r="AH52" s="65"/>
      <c r="AI52" s="65"/>
      <c r="AJ52" s="65"/>
      <c r="AK52" s="65"/>
      <c r="AL52" s="65"/>
      <c r="AM52" s="65"/>
      <c r="AN52" s="65"/>
      <c r="AO52" s="65"/>
      <c r="AP52" s="65"/>
      <c r="AQ52" s="65"/>
      <c r="AR52" s="65"/>
      <c r="AS52" s="65"/>
      <c r="AT52" s="65"/>
    </row>
    <row r="53" spans="1:46">
      <c r="A53" s="65"/>
      <c r="B53" s="65"/>
      <c r="C53" s="65"/>
      <c r="D53" s="65"/>
      <c r="E53" s="65"/>
      <c r="F53" s="65"/>
      <c r="G53" s="65"/>
      <c r="H53" s="65"/>
      <c r="I53" s="65"/>
      <c r="J53" s="65"/>
      <c r="K53" s="65"/>
      <c r="L53" s="65"/>
      <c r="M53" s="65"/>
      <c r="N53" s="65"/>
      <c r="O53" s="65"/>
      <c r="P53" s="65"/>
      <c r="Q53" s="65"/>
      <c r="R53" s="65"/>
      <c r="S53" s="65"/>
      <c r="T53" s="65"/>
      <c r="U53" s="65"/>
      <c r="V53" s="65"/>
      <c r="W53" s="65"/>
      <c r="X53" s="65"/>
      <c r="Y53" s="65"/>
      <c r="Z53" s="65"/>
      <c r="AA53" s="65"/>
      <c r="AB53" s="65"/>
      <c r="AC53" s="65"/>
      <c r="AD53" s="65"/>
      <c r="AE53" s="65"/>
      <c r="AF53" s="65"/>
      <c r="AG53" s="65"/>
      <c r="AH53" s="65"/>
      <c r="AI53" s="65"/>
      <c r="AJ53" s="65"/>
      <c r="AK53" s="65"/>
      <c r="AL53" s="65"/>
      <c r="AM53" s="65"/>
      <c r="AN53" s="65"/>
      <c r="AO53" s="65"/>
      <c r="AP53" s="65"/>
      <c r="AQ53" s="65"/>
      <c r="AR53" s="65"/>
      <c r="AS53" s="65"/>
      <c r="AT53" s="65"/>
    </row>
    <row r="54" spans="1:46">
      <c r="A54" s="65"/>
      <c r="B54" s="65"/>
      <c r="C54" s="65"/>
      <c r="D54" s="65"/>
      <c r="E54" s="65"/>
      <c r="F54" s="65"/>
      <c r="G54" s="65"/>
      <c r="H54" s="65"/>
      <c r="I54" s="65"/>
      <c r="J54" s="65"/>
      <c r="K54" s="65"/>
      <c r="L54" s="65"/>
      <c r="M54" s="65"/>
      <c r="N54" s="65"/>
      <c r="O54" s="65"/>
      <c r="P54" s="65"/>
      <c r="Q54" s="65"/>
      <c r="R54" s="65"/>
      <c r="S54" s="65"/>
      <c r="T54" s="65"/>
      <c r="U54" s="65"/>
      <c r="V54" s="65"/>
      <c r="W54" s="65"/>
      <c r="X54" s="65"/>
      <c r="Y54" s="65"/>
      <c r="Z54" s="65"/>
      <c r="AA54" s="65"/>
      <c r="AB54" s="65"/>
      <c r="AC54" s="65"/>
      <c r="AD54" s="65"/>
      <c r="AE54" s="65"/>
      <c r="AF54" s="65"/>
      <c r="AG54" s="65"/>
      <c r="AH54" s="65"/>
      <c r="AI54" s="65"/>
      <c r="AJ54" s="65"/>
      <c r="AK54" s="65"/>
      <c r="AL54" s="65"/>
      <c r="AM54" s="65"/>
      <c r="AN54" s="65"/>
      <c r="AO54" s="65"/>
      <c r="AP54" s="65"/>
      <c r="AQ54" s="65"/>
      <c r="AR54" s="65"/>
      <c r="AS54" s="65"/>
      <c r="AT54" s="65"/>
    </row>
    <row r="55" spans="1:46">
      <c r="A55" s="65"/>
      <c r="B55" s="65"/>
      <c r="C55" s="65"/>
      <c r="D55" s="65"/>
      <c r="E55" s="65"/>
      <c r="F55" s="65"/>
      <c r="G55" s="65"/>
      <c r="H55" s="65"/>
      <c r="I55" s="65"/>
      <c r="J55" s="65"/>
      <c r="K55" s="65"/>
      <c r="L55" s="65"/>
      <c r="M55" s="65"/>
      <c r="N55" s="65"/>
      <c r="O55" s="65"/>
      <c r="P55" s="65"/>
      <c r="Q55" s="65"/>
      <c r="R55" s="65"/>
      <c r="S55" s="65"/>
      <c r="T55" s="65"/>
      <c r="U55" s="65"/>
      <c r="V55" s="65"/>
      <c r="W55" s="65"/>
      <c r="X55" s="65"/>
      <c r="Y55" s="65"/>
      <c r="Z55" s="65"/>
      <c r="AA55" s="65"/>
      <c r="AB55" s="65"/>
      <c r="AC55" s="65"/>
      <c r="AD55" s="65"/>
      <c r="AE55" s="65"/>
      <c r="AF55" s="65"/>
      <c r="AG55" s="65"/>
      <c r="AH55" s="65"/>
      <c r="AI55" s="65"/>
      <c r="AJ55" s="65"/>
      <c r="AK55" s="65"/>
      <c r="AL55" s="65"/>
      <c r="AM55" s="65"/>
      <c r="AN55" s="65"/>
      <c r="AO55" s="65"/>
      <c r="AP55" s="65"/>
      <c r="AQ55" s="65"/>
      <c r="AR55" s="65"/>
      <c r="AS55" s="65"/>
      <c r="AT55" s="65"/>
    </row>
    <row r="56" spans="1:46">
      <c r="A56" s="65"/>
      <c r="B56" s="65"/>
      <c r="C56" s="65"/>
      <c r="D56" s="65"/>
      <c r="E56" s="65"/>
      <c r="F56" s="65"/>
      <c r="G56" s="65"/>
      <c r="H56" s="65"/>
      <c r="I56" s="65"/>
      <c r="J56" s="65"/>
      <c r="K56" s="65"/>
      <c r="L56" s="65"/>
      <c r="M56" s="65"/>
      <c r="N56" s="65"/>
      <c r="O56" s="65"/>
      <c r="P56" s="65"/>
      <c r="Q56" s="65"/>
      <c r="R56" s="65"/>
      <c r="S56" s="65"/>
      <c r="T56" s="65"/>
      <c r="U56" s="65"/>
      <c r="V56" s="65"/>
      <c r="W56" s="65"/>
      <c r="X56" s="65"/>
      <c r="Y56" s="65"/>
      <c r="Z56" s="65"/>
      <c r="AA56" s="65"/>
      <c r="AB56" s="65"/>
      <c r="AC56" s="65"/>
      <c r="AD56" s="65"/>
      <c r="AE56" s="65"/>
      <c r="AF56" s="65"/>
      <c r="AG56" s="65"/>
      <c r="AH56" s="65"/>
      <c r="AI56" s="65"/>
      <c r="AJ56" s="65"/>
      <c r="AK56" s="65"/>
      <c r="AL56" s="65"/>
      <c r="AM56" s="65"/>
      <c r="AN56" s="65"/>
      <c r="AO56" s="65"/>
      <c r="AP56" s="65"/>
      <c r="AQ56" s="65"/>
      <c r="AR56" s="65"/>
      <c r="AS56" s="65"/>
      <c r="AT56" s="65"/>
    </row>
    <row r="57" spans="1:46">
      <c r="A57" s="65"/>
      <c r="B57" s="65"/>
      <c r="C57" s="65"/>
      <c r="D57" s="65"/>
      <c r="E57" s="65"/>
      <c r="F57" s="65"/>
      <c r="G57" s="65"/>
      <c r="H57" s="65"/>
      <c r="I57" s="65"/>
      <c r="J57" s="65"/>
      <c r="K57" s="65"/>
      <c r="L57" s="65"/>
      <c r="M57" s="65"/>
      <c r="N57" s="65"/>
      <c r="O57" s="65"/>
      <c r="P57" s="65"/>
      <c r="Q57" s="65"/>
      <c r="R57" s="65"/>
      <c r="S57" s="65"/>
      <c r="T57" s="65"/>
      <c r="U57" s="65"/>
      <c r="V57" s="65"/>
      <c r="W57" s="65"/>
      <c r="X57" s="65"/>
      <c r="Y57" s="65"/>
      <c r="Z57" s="65"/>
      <c r="AA57" s="65"/>
      <c r="AB57" s="65"/>
      <c r="AC57" s="65"/>
      <c r="AD57" s="65"/>
      <c r="AE57" s="65"/>
      <c r="AF57" s="65"/>
      <c r="AG57" s="65"/>
      <c r="AH57" s="65"/>
      <c r="AI57" s="65"/>
      <c r="AJ57" s="65"/>
      <c r="AK57" s="65"/>
      <c r="AL57" s="65"/>
      <c r="AM57" s="65"/>
      <c r="AN57" s="65"/>
      <c r="AO57" s="65"/>
      <c r="AP57" s="65"/>
      <c r="AQ57" s="65"/>
      <c r="AR57" s="65"/>
      <c r="AS57" s="65"/>
      <c r="AT57" s="65"/>
    </row>
    <row r="58" spans="1:46">
      <c r="A58" s="65"/>
      <c r="B58" s="65"/>
      <c r="C58" s="65"/>
      <c r="D58" s="65"/>
      <c r="E58" s="65"/>
      <c r="F58" s="65"/>
      <c r="G58" s="65"/>
      <c r="H58" s="65"/>
      <c r="I58" s="65"/>
      <c r="J58" s="65"/>
      <c r="K58" s="65"/>
      <c r="L58" s="65"/>
      <c r="M58" s="65"/>
      <c r="N58" s="65"/>
      <c r="O58" s="65"/>
      <c r="P58" s="65"/>
      <c r="Q58" s="65"/>
      <c r="R58" s="65"/>
      <c r="S58" s="65"/>
      <c r="T58" s="65"/>
      <c r="U58" s="65"/>
      <c r="V58" s="65"/>
      <c r="W58" s="65"/>
      <c r="X58" s="65"/>
      <c r="Y58" s="65"/>
      <c r="Z58" s="65"/>
      <c r="AA58" s="65"/>
      <c r="AB58" s="65"/>
      <c r="AC58" s="65"/>
      <c r="AD58" s="65"/>
      <c r="AE58" s="65"/>
      <c r="AF58" s="65"/>
      <c r="AG58" s="65"/>
      <c r="AH58" s="65"/>
      <c r="AI58" s="65"/>
      <c r="AJ58" s="65"/>
      <c r="AK58" s="65"/>
      <c r="AL58" s="65"/>
      <c r="AM58" s="65"/>
      <c r="AN58" s="65"/>
      <c r="AO58" s="65"/>
      <c r="AP58" s="65"/>
      <c r="AQ58" s="65"/>
      <c r="AR58" s="65"/>
      <c r="AS58" s="65"/>
      <c r="AT58" s="65"/>
    </row>
    <row r="59" spans="1:46">
      <c r="A59" s="65"/>
      <c r="B59" s="65"/>
      <c r="C59" s="65"/>
      <c r="D59" s="65"/>
      <c r="E59" s="65"/>
      <c r="F59" s="65"/>
      <c r="G59" s="65"/>
      <c r="H59" s="65"/>
      <c r="I59" s="65"/>
      <c r="J59" s="65"/>
      <c r="K59" s="65"/>
      <c r="L59" s="65"/>
      <c r="M59" s="65"/>
      <c r="N59" s="65"/>
      <c r="O59" s="65"/>
      <c r="P59" s="65"/>
      <c r="Q59" s="65"/>
      <c r="R59" s="65"/>
      <c r="S59" s="65"/>
      <c r="T59" s="65"/>
      <c r="U59" s="65"/>
      <c r="V59" s="65"/>
      <c r="W59" s="65"/>
      <c r="X59" s="65"/>
      <c r="Y59" s="65"/>
      <c r="Z59" s="65"/>
      <c r="AA59" s="65"/>
      <c r="AB59" s="65"/>
      <c r="AC59" s="65"/>
      <c r="AD59" s="65"/>
      <c r="AE59" s="65"/>
      <c r="AF59" s="65"/>
      <c r="AG59" s="65"/>
      <c r="AH59" s="65"/>
      <c r="AI59" s="65"/>
      <c r="AJ59" s="65"/>
      <c r="AK59" s="65"/>
      <c r="AL59" s="65"/>
      <c r="AM59" s="65"/>
      <c r="AN59" s="65"/>
      <c r="AO59" s="65"/>
      <c r="AP59" s="65"/>
      <c r="AQ59" s="65"/>
      <c r="AR59" s="65"/>
      <c r="AS59" s="65"/>
      <c r="AT59" s="65"/>
    </row>
    <row r="60" spans="1:46">
      <c r="A60" s="65"/>
      <c r="B60" s="65"/>
      <c r="C60" s="65"/>
      <c r="D60" s="65"/>
      <c r="E60" s="65"/>
      <c r="F60" s="65"/>
      <c r="G60" s="65"/>
      <c r="H60" s="65"/>
      <c r="I60" s="65"/>
      <c r="J60" s="65"/>
      <c r="K60" s="65"/>
      <c r="L60" s="65"/>
      <c r="M60" s="65"/>
      <c r="N60" s="65"/>
      <c r="O60" s="65"/>
      <c r="P60" s="65"/>
      <c r="Q60" s="65"/>
      <c r="R60" s="65"/>
      <c r="S60" s="65"/>
      <c r="T60" s="65"/>
      <c r="U60" s="65"/>
      <c r="V60" s="65"/>
      <c r="W60" s="65"/>
      <c r="X60" s="65"/>
      <c r="Y60" s="65"/>
      <c r="Z60" s="65"/>
      <c r="AA60" s="65"/>
      <c r="AB60" s="65"/>
      <c r="AC60" s="65"/>
      <c r="AD60" s="65"/>
      <c r="AE60" s="65"/>
      <c r="AF60" s="65"/>
      <c r="AG60" s="65"/>
      <c r="AH60" s="65"/>
      <c r="AI60" s="65"/>
      <c r="AJ60" s="65"/>
      <c r="AK60" s="65"/>
      <c r="AL60" s="65"/>
      <c r="AM60" s="65"/>
      <c r="AN60" s="65"/>
      <c r="AO60" s="65"/>
      <c r="AP60" s="65"/>
      <c r="AQ60" s="65"/>
      <c r="AR60" s="65"/>
      <c r="AS60" s="65"/>
      <c r="AT60" s="65"/>
    </row>
    <row r="61" spans="1:46">
      <c r="A61" s="65"/>
      <c r="B61" s="65"/>
      <c r="C61" s="65"/>
      <c r="D61" s="65"/>
      <c r="E61" s="65"/>
      <c r="F61" s="65"/>
      <c r="G61" s="65"/>
      <c r="H61" s="65"/>
      <c r="I61" s="65"/>
      <c r="J61" s="65"/>
      <c r="K61" s="65"/>
      <c r="L61" s="65"/>
      <c r="M61" s="65"/>
      <c r="N61" s="65"/>
      <c r="O61" s="65"/>
      <c r="P61" s="65"/>
      <c r="Q61" s="65"/>
      <c r="R61" s="65"/>
      <c r="S61" s="65"/>
      <c r="T61" s="65"/>
      <c r="U61" s="65"/>
      <c r="V61" s="65"/>
      <c r="W61" s="65"/>
      <c r="X61" s="65"/>
      <c r="Y61" s="65"/>
      <c r="Z61" s="65"/>
      <c r="AA61" s="65"/>
      <c r="AB61" s="65"/>
      <c r="AC61" s="65"/>
      <c r="AD61" s="65"/>
      <c r="AE61" s="65"/>
      <c r="AF61" s="65"/>
      <c r="AG61" s="65"/>
      <c r="AH61" s="65"/>
      <c r="AI61" s="65"/>
      <c r="AJ61" s="65"/>
      <c r="AK61" s="65"/>
      <c r="AL61" s="65"/>
      <c r="AM61" s="65"/>
      <c r="AN61" s="65"/>
      <c r="AO61" s="65"/>
      <c r="AP61" s="65"/>
      <c r="AQ61" s="65"/>
      <c r="AR61" s="65"/>
      <c r="AS61" s="65"/>
      <c r="AT61" s="65"/>
    </row>
    <row r="62" spans="1:46">
      <c r="A62" s="65"/>
      <c r="B62" s="65"/>
      <c r="C62" s="65"/>
      <c r="D62" s="65"/>
      <c r="E62" s="65"/>
      <c r="F62" s="65"/>
      <c r="G62" s="65"/>
      <c r="H62" s="65"/>
      <c r="I62" s="65"/>
      <c r="J62" s="65"/>
      <c r="K62" s="65"/>
      <c r="L62" s="65"/>
      <c r="M62" s="65"/>
      <c r="N62" s="65"/>
      <c r="O62" s="65"/>
      <c r="P62" s="65"/>
      <c r="Q62" s="65"/>
      <c r="R62" s="65"/>
      <c r="S62" s="65"/>
      <c r="T62" s="65"/>
      <c r="U62" s="65"/>
      <c r="V62" s="65"/>
      <c r="W62" s="65"/>
      <c r="X62" s="65"/>
      <c r="Y62" s="65"/>
      <c r="Z62" s="65"/>
      <c r="AA62" s="65"/>
      <c r="AB62" s="65"/>
      <c r="AC62" s="65"/>
      <c r="AD62" s="65"/>
      <c r="AE62" s="65"/>
      <c r="AF62" s="65"/>
      <c r="AG62" s="65"/>
      <c r="AH62" s="65"/>
      <c r="AI62" s="65"/>
      <c r="AJ62" s="65"/>
      <c r="AK62" s="65"/>
      <c r="AL62" s="65"/>
      <c r="AM62" s="65"/>
      <c r="AN62" s="65"/>
      <c r="AO62" s="65"/>
      <c r="AP62" s="65"/>
      <c r="AQ62" s="65"/>
      <c r="AR62" s="65"/>
      <c r="AS62" s="65"/>
      <c r="AT62" s="65"/>
    </row>
    <row r="63" spans="1:46">
      <c r="A63" s="65"/>
      <c r="B63" s="65"/>
      <c r="C63" s="65"/>
      <c r="D63" s="65"/>
      <c r="E63" s="65"/>
      <c r="F63" s="65"/>
      <c r="G63" s="65"/>
      <c r="H63" s="65"/>
      <c r="I63" s="65"/>
      <c r="J63" s="65"/>
      <c r="K63" s="65"/>
      <c r="L63" s="65"/>
      <c r="M63" s="65"/>
      <c r="N63" s="65"/>
      <c r="O63" s="65"/>
      <c r="P63" s="65"/>
      <c r="Q63" s="65"/>
      <c r="R63" s="65"/>
      <c r="S63" s="65"/>
      <c r="T63" s="65"/>
      <c r="U63" s="65"/>
      <c r="V63" s="65"/>
      <c r="W63" s="65"/>
      <c r="X63" s="65"/>
      <c r="Y63" s="65"/>
      <c r="Z63" s="65"/>
      <c r="AA63" s="65"/>
      <c r="AB63" s="65"/>
      <c r="AC63" s="65"/>
      <c r="AD63" s="65"/>
      <c r="AE63" s="65"/>
      <c r="AF63" s="65"/>
      <c r="AG63" s="65"/>
      <c r="AH63" s="65"/>
      <c r="AI63" s="65"/>
      <c r="AJ63" s="65"/>
      <c r="AK63" s="65"/>
      <c r="AL63" s="65"/>
      <c r="AM63" s="65"/>
      <c r="AN63" s="65"/>
      <c r="AO63" s="65"/>
      <c r="AP63" s="65"/>
      <c r="AQ63" s="65"/>
      <c r="AR63" s="65"/>
      <c r="AS63" s="65"/>
      <c r="AT63" s="65"/>
    </row>
    <row r="64" spans="1:46">
      <c r="A64" s="65"/>
      <c r="B64" s="65"/>
      <c r="C64" s="65"/>
      <c r="D64" s="65"/>
      <c r="E64" s="65"/>
      <c r="F64" s="65"/>
      <c r="G64" s="65"/>
      <c r="H64" s="65"/>
      <c r="I64" s="65"/>
      <c r="J64" s="65"/>
      <c r="K64" s="65"/>
      <c r="L64" s="65"/>
      <c r="M64" s="65"/>
      <c r="N64" s="65"/>
      <c r="O64" s="65"/>
      <c r="P64" s="65"/>
      <c r="Q64" s="65"/>
      <c r="R64" s="65"/>
      <c r="S64" s="65"/>
      <c r="T64" s="65"/>
      <c r="U64" s="65"/>
      <c r="V64" s="65"/>
      <c r="W64" s="65"/>
      <c r="X64" s="65"/>
      <c r="Y64" s="65"/>
      <c r="Z64" s="65"/>
      <c r="AA64" s="65"/>
      <c r="AB64" s="65"/>
      <c r="AC64" s="65"/>
      <c r="AD64" s="65"/>
      <c r="AE64" s="65"/>
      <c r="AF64" s="65"/>
      <c r="AG64" s="65"/>
      <c r="AH64" s="65"/>
      <c r="AI64" s="65"/>
      <c r="AJ64" s="65"/>
      <c r="AK64" s="65"/>
      <c r="AL64" s="65"/>
      <c r="AM64" s="65"/>
      <c r="AN64" s="65"/>
      <c r="AO64" s="65"/>
      <c r="AP64" s="65"/>
      <c r="AQ64" s="65"/>
      <c r="AR64" s="65"/>
      <c r="AS64" s="65"/>
      <c r="AT64" s="65"/>
    </row>
    <row r="65" spans="1:46">
      <c r="A65" s="65"/>
      <c r="B65" s="65"/>
      <c r="C65" s="65"/>
      <c r="D65" s="65"/>
      <c r="E65" s="65"/>
      <c r="F65" s="65"/>
      <c r="G65" s="65"/>
      <c r="H65" s="65"/>
      <c r="I65" s="65"/>
      <c r="J65" s="65"/>
      <c r="K65" s="65"/>
      <c r="L65" s="65"/>
      <c r="M65" s="65"/>
      <c r="N65" s="65"/>
      <c r="O65" s="65"/>
      <c r="P65" s="65"/>
      <c r="Q65" s="65"/>
      <c r="R65" s="65"/>
      <c r="S65" s="65"/>
      <c r="T65" s="65"/>
      <c r="U65" s="65"/>
      <c r="V65" s="65"/>
      <c r="W65" s="65"/>
      <c r="X65" s="65"/>
      <c r="Y65" s="65"/>
      <c r="Z65" s="65"/>
      <c r="AA65" s="65"/>
      <c r="AB65" s="65"/>
      <c r="AC65" s="65"/>
      <c r="AD65" s="65"/>
      <c r="AE65" s="65"/>
      <c r="AF65" s="65"/>
      <c r="AG65" s="65"/>
      <c r="AH65" s="65"/>
      <c r="AI65" s="65"/>
      <c r="AJ65" s="65"/>
      <c r="AK65" s="65"/>
      <c r="AL65" s="65"/>
      <c r="AM65" s="65"/>
      <c r="AN65" s="65"/>
      <c r="AO65" s="65"/>
      <c r="AP65" s="65"/>
      <c r="AQ65" s="65"/>
      <c r="AR65" s="65"/>
      <c r="AS65" s="65"/>
      <c r="AT65" s="65"/>
    </row>
    <row r="66" spans="1:46">
      <c r="A66" s="65"/>
      <c r="B66" s="65"/>
      <c r="C66" s="65"/>
      <c r="D66" s="65"/>
      <c r="E66" s="65"/>
      <c r="F66" s="65"/>
      <c r="G66" s="65"/>
      <c r="H66" s="65"/>
      <c r="I66" s="65"/>
      <c r="J66" s="65"/>
      <c r="K66" s="65"/>
      <c r="L66" s="65"/>
      <c r="M66" s="65"/>
      <c r="N66" s="65"/>
      <c r="O66" s="65"/>
      <c r="P66" s="65"/>
      <c r="Q66" s="65"/>
      <c r="R66" s="65"/>
      <c r="S66" s="65"/>
      <c r="T66" s="65"/>
      <c r="U66" s="65"/>
      <c r="V66" s="65"/>
      <c r="W66" s="65"/>
      <c r="X66" s="65"/>
      <c r="Y66" s="65"/>
      <c r="Z66" s="65"/>
      <c r="AA66" s="65"/>
      <c r="AB66" s="65"/>
      <c r="AC66" s="65"/>
      <c r="AD66" s="65"/>
      <c r="AE66" s="65"/>
      <c r="AF66" s="65"/>
      <c r="AG66" s="65"/>
      <c r="AH66" s="65"/>
      <c r="AI66" s="65"/>
      <c r="AJ66" s="65"/>
      <c r="AK66" s="65"/>
      <c r="AL66" s="65"/>
      <c r="AM66" s="65"/>
      <c r="AN66" s="65"/>
      <c r="AO66" s="65"/>
      <c r="AP66" s="65"/>
      <c r="AQ66" s="65"/>
      <c r="AR66" s="65"/>
      <c r="AS66" s="65"/>
      <c r="AT66" s="65"/>
    </row>
    <row r="67" spans="1:46">
      <c r="A67" s="65"/>
      <c r="B67" s="65"/>
      <c r="C67" s="65"/>
      <c r="D67" s="65"/>
      <c r="E67" s="65"/>
      <c r="F67" s="65"/>
      <c r="G67" s="65"/>
      <c r="H67" s="65"/>
      <c r="I67" s="65"/>
      <c r="J67" s="65"/>
      <c r="K67" s="65"/>
      <c r="L67" s="65"/>
      <c r="M67" s="65"/>
      <c r="N67" s="65"/>
      <c r="O67" s="65"/>
      <c r="P67" s="65"/>
      <c r="Q67" s="65"/>
      <c r="R67" s="65"/>
      <c r="S67" s="65"/>
      <c r="T67" s="65"/>
      <c r="U67" s="65"/>
      <c r="V67" s="65"/>
      <c r="W67" s="65"/>
      <c r="X67" s="65"/>
      <c r="Y67" s="65"/>
      <c r="Z67" s="65"/>
      <c r="AA67" s="65"/>
      <c r="AB67" s="65"/>
      <c r="AC67" s="65"/>
      <c r="AD67" s="65"/>
      <c r="AE67" s="65"/>
      <c r="AF67" s="65"/>
      <c r="AG67" s="65"/>
      <c r="AH67" s="65"/>
      <c r="AI67" s="65"/>
      <c r="AJ67" s="65"/>
      <c r="AK67" s="65"/>
      <c r="AL67" s="65"/>
      <c r="AM67" s="65"/>
      <c r="AN67" s="65"/>
      <c r="AO67" s="65"/>
      <c r="AP67" s="65"/>
      <c r="AQ67" s="65"/>
      <c r="AR67" s="65"/>
      <c r="AS67" s="65"/>
      <c r="AT67" s="65"/>
    </row>
    <row r="68" spans="1:46">
      <c r="A68" s="65"/>
      <c r="B68" s="65"/>
      <c r="C68" s="65"/>
      <c r="D68" s="65"/>
      <c r="E68" s="65"/>
      <c r="F68" s="65"/>
      <c r="G68" s="65"/>
      <c r="H68" s="65"/>
      <c r="I68" s="65"/>
      <c r="J68" s="65"/>
      <c r="K68" s="65"/>
      <c r="L68" s="65"/>
      <c r="M68" s="65"/>
      <c r="N68" s="65"/>
      <c r="O68" s="65"/>
      <c r="P68" s="65"/>
      <c r="Q68" s="65"/>
      <c r="R68" s="65"/>
      <c r="S68" s="65"/>
      <c r="T68" s="65"/>
      <c r="U68" s="65"/>
      <c r="V68" s="65"/>
      <c r="W68" s="65"/>
      <c r="X68" s="65"/>
      <c r="Y68" s="65"/>
      <c r="Z68" s="65"/>
      <c r="AA68" s="65"/>
      <c r="AB68" s="65"/>
      <c r="AC68" s="65"/>
      <c r="AD68" s="65"/>
      <c r="AE68" s="65"/>
      <c r="AF68" s="65"/>
      <c r="AG68" s="65"/>
      <c r="AH68" s="65"/>
      <c r="AI68" s="65"/>
      <c r="AJ68" s="65"/>
      <c r="AK68" s="65"/>
      <c r="AL68" s="65"/>
      <c r="AM68" s="65"/>
      <c r="AN68" s="65"/>
      <c r="AO68" s="65"/>
      <c r="AP68" s="65"/>
      <c r="AQ68" s="65"/>
      <c r="AR68" s="65"/>
      <c r="AS68" s="65"/>
      <c r="AT68" s="65"/>
    </row>
    <row r="69" spans="1:46">
      <c r="A69" s="65"/>
      <c r="B69" s="65"/>
      <c r="C69" s="65"/>
      <c r="D69" s="65"/>
      <c r="E69" s="65"/>
      <c r="F69" s="65"/>
      <c r="G69" s="65"/>
      <c r="H69" s="65"/>
      <c r="I69" s="65"/>
      <c r="J69" s="65"/>
      <c r="K69" s="65"/>
      <c r="L69" s="65"/>
      <c r="M69" s="65"/>
      <c r="N69" s="65"/>
      <c r="O69" s="65"/>
      <c r="P69" s="65"/>
      <c r="Q69" s="65"/>
      <c r="R69" s="65"/>
      <c r="S69" s="65"/>
      <c r="T69" s="65"/>
      <c r="U69" s="65"/>
      <c r="V69" s="65"/>
      <c r="W69" s="65"/>
      <c r="X69" s="65"/>
      <c r="Y69" s="65"/>
      <c r="Z69" s="65"/>
      <c r="AA69" s="65"/>
      <c r="AB69" s="65"/>
      <c r="AC69" s="65"/>
      <c r="AD69" s="65"/>
      <c r="AE69" s="65"/>
      <c r="AF69" s="65"/>
      <c r="AG69" s="65"/>
      <c r="AH69" s="65"/>
      <c r="AI69" s="65"/>
      <c r="AJ69" s="65"/>
      <c r="AK69" s="65"/>
      <c r="AL69" s="65"/>
      <c r="AM69" s="65"/>
      <c r="AN69" s="65"/>
      <c r="AO69" s="65"/>
      <c r="AP69" s="65"/>
      <c r="AQ69" s="65"/>
      <c r="AR69" s="65"/>
      <c r="AS69" s="65"/>
      <c r="AT69" s="65"/>
    </row>
    <row r="70" spans="1:46">
      <c r="A70" s="65"/>
      <c r="B70" s="65"/>
      <c r="C70" s="65"/>
      <c r="D70" s="65"/>
      <c r="E70" s="65"/>
      <c r="F70" s="65"/>
      <c r="G70" s="65"/>
      <c r="H70" s="65"/>
      <c r="I70" s="65"/>
      <c r="J70" s="65"/>
      <c r="K70" s="65"/>
      <c r="L70" s="65"/>
      <c r="M70" s="65"/>
      <c r="N70" s="65"/>
      <c r="O70" s="65"/>
      <c r="P70" s="65"/>
      <c r="Q70" s="65"/>
      <c r="R70" s="65"/>
      <c r="S70" s="65"/>
      <c r="T70" s="65"/>
      <c r="U70" s="65"/>
      <c r="V70" s="65"/>
      <c r="W70" s="65"/>
      <c r="X70" s="65"/>
      <c r="Y70" s="65"/>
      <c r="Z70" s="65"/>
      <c r="AA70" s="65"/>
      <c r="AB70" s="65"/>
      <c r="AC70" s="65"/>
      <c r="AD70" s="65"/>
      <c r="AE70" s="65"/>
      <c r="AF70" s="65"/>
      <c r="AG70" s="65"/>
      <c r="AH70" s="65"/>
      <c r="AI70" s="65"/>
      <c r="AJ70" s="65"/>
      <c r="AK70" s="65"/>
      <c r="AL70" s="65"/>
      <c r="AM70" s="65"/>
      <c r="AN70" s="65"/>
      <c r="AO70" s="65"/>
      <c r="AP70" s="65"/>
      <c r="AQ70" s="65"/>
      <c r="AR70" s="65"/>
      <c r="AS70" s="65"/>
      <c r="AT70" s="65"/>
    </row>
    <row r="71" spans="1:46">
      <c r="A71" s="65"/>
      <c r="B71" s="65"/>
      <c r="C71" s="65"/>
      <c r="D71" s="65"/>
      <c r="E71" s="65"/>
      <c r="F71" s="65"/>
      <c r="G71" s="65"/>
      <c r="H71" s="65"/>
      <c r="I71" s="65"/>
      <c r="J71" s="65"/>
      <c r="K71" s="65"/>
      <c r="L71" s="65"/>
      <c r="M71" s="65"/>
      <c r="N71" s="65"/>
      <c r="O71" s="65"/>
      <c r="P71" s="65"/>
      <c r="Q71" s="65"/>
      <c r="R71" s="65"/>
      <c r="S71" s="65"/>
      <c r="T71" s="65"/>
      <c r="U71" s="65"/>
      <c r="V71" s="65"/>
      <c r="W71" s="65"/>
      <c r="X71" s="65"/>
      <c r="Y71" s="65"/>
      <c r="Z71" s="65"/>
      <c r="AA71" s="65"/>
      <c r="AB71" s="65"/>
      <c r="AC71" s="65"/>
      <c r="AD71" s="65"/>
      <c r="AE71" s="65"/>
      <c r="AF71" s="65"/>
      <c r="AG71" s="65"/>
      <c r="AH71" s="65"/>
      <c r="AI71" s="65"/>
      <c r="AJ71" s="65"/>
      <c r="AK71" s="65"/>
      <c r="AL71" s="65"/>
      <c r="AM71" s="65"/>
      <c r="AN71" s="65"/>
      <c r="AO71" s="65"/>
      <c r="AP71" s="65"/>
      <c r="AQ71" s="65"/>
      <c r="AR71" s="65"/>
      <c r="AS71" s="65"/>
      <c r="AT71" s="65"/>
    </row>
    <row r="72" spans="1:46">
      <c r="A72" s="65"/>
      <c r="B72" s="65"/>
      <c r="C72" s="65"/>
      <c r="D72" s="65"/>
      <c r="E72" s="65"/>
      <c r="F72" s="65"/>
      <c r="G72" s="65"/>
      <c r="H72" s="65"/>
      <c r="I72" s="65"/>
      <c r="J72" s="65"/>
      <c r="K72" s="65"/>
      <c r="L72" s="65"/>
      <c r="M72" s="65"/>
      <c r="N72" s="65"/>
      <c r="O72" s="65"/>
      <c r="P72" s="65"/>
      <c r="Q72" s="65"/>
      <c r="R72" s="65"/>
      <c r="S72" s="65"/>
      <c r="T72" s="65"/>
      <c r="U72" s="65"/>
      <c r="V72" s="65"/>
      <c r="W72" s="65"/>
      <c r="X72" s="65"/>
      <c r="Y72" s="65"/>
      <c r="Z72" s="65"/>
      <c r="AA72" s="65"/>
      <c r="AB72" s="65"/>
      <c r="AC72" s="65"/>
      <c r="AD72" s="65"/>
      <c r="AE72" s="65"/>
      <c r="AF72" s="65"/>
      <c r="AG72" s="65"/>
      <c r="AH72" s="65"/>
      <c r="AI72" s="65"/>
      <c r="AJ72" s="65"/>
      <c r="AK72" s="65"/>
      <c r="AL72" s="65"/>
      <c r="AM72" s="65"/>
      <c r="AN72" s="65"/>
      <c r="AO72" s="65"/>
      <c r="AP72" s="65"/>
      <c r="AQ72" s="65"/>
      <c r="AR72" s="65"/>
      <c r="AS72" s="65"/>
      <c r="AT72" s="65"/>
    </row>
    <row r="73" spans="1:46">
      <c r="A73" s="65"/>
      <c r="B73" s="65"/>
      <c r="C73" s="65"/>
      <c r="D73" s="65"/>
      <c r="E73" s="65"/>
      <c r="F73" s="65"/>
      <c r="G73" s="65"/>
      <c r="H73" s="65"/>
      <c r="I73" s="65"/>
      <c r="J73" s="65"/>
      <c r="K73" s="65"/>
      <c r="L73" s="65"/>
      <c r="M73" s="65"/>
      <c r="N73" s="65"/>
      <c r="O73" s="65"/>
      <c r="P73" s="65"/>
      <c r="Q73" s="65"/>
      <c r="R73" s="65"/>
      <c r="S73" s="65"/>
      <c r="T73" s="65"/>
      <c r="U73" s="65"/>
      <c r="V73" s="65"/>
      <c r="W73" s="65"/>
      <c r="X73" s="65"/>
      <c r="Y73" s="65"/>
      <c r="Z73" s="65"/>
      <c r="AA73" s="65"/>
      <c r="AB73" s="65"/>
      <c r="AC73" s="65"/>
      <c r="AD73" s="65"/>
      <c r="AE73" s="65"/>
      <c r="AF73" s="65"/>
      <c r="AG73" s="65"/>
      <c r="AH73" s="65"/>
      <c r="AI73" s="65"/>
      <c r="AJ73" s="65"/>
      <c r="AK73" s="65"/>
      <c r="AL73" s="65"/>
      <c r="AM73" s="65"/>
      <c r="AN73" s="65"/>
      <c r="AO73" s="65"/>
      <c r="AP73" s="65"/>
      <c r="AQ73" s="65"/>
      <c r="AR73" s="65"/>
      <c r="AS73" s="65"/>
      <c r="AT73" s="65"/>
    </row>
    <row r="74" spans="1:46">
      <c r="A74" s="65"/>
      <c r="B74" s="65"/>
      <c r="C74" s="65"/>
      <c r="D74" s="65"/>
      <c r="E74" s="65"/>
      <c r="F74" s="65"/>
      <c r="G74" s="65"/>
      <c r="H74" s="65"/>
      <c r="I74" s="65"/>
      <c r="J74" s="65"/>
      <c r="K74" s="65"/>
      <c r="L74" s="65"/>
      <c r="M74" s="65"/>
      <c r="N74" s="65"/>
      <c r="O74" s="65"/>
      <c r="P74" s="65"/>
      <c r="Q74" s="65"/>
      <c r="R74" s="65"/>
      <c r="S74" s="65"/>
      <c r="T74" s="65"/>
      <c r="U74" s="65"/>
      <c r="V74" s="65"/>
      <c r="W74" s="65"/>
      <c r="X74" s="65"/>
      <c r="Y74" s="65"/>
      <c r="Z74" s="65"/>
      <c r="AA74" s="65"/>
      <c r="AB74" s="65"/>
      <c r="AC74" s="65"/>
      <c r="AD74" s="65"/>
      <c r="AE74" s="65"/>
      <c r="AF74" s="65"/>
      <c r="AG74" s="65"/>
      <c r="AH74" s="65"/>
      <c r="AI74" s="65"/>
      <c r="AJ74" s="65"/>
      <c r="AK74" s="65"/>
      <c r="AL74" s="65"/>
      <c r="AM74" s="65"/>
      <c r="AN74" s="65"/>
      <c r="AO74" s="65"/>
      <c r="AP74" s="65"/>
      <c r="AQ74" s="65"/>
      <c r="AR74" s="65"/>
      <c r="AS74" s="65"/>
      <c r="AT74" s="65"/>
    </row>
    <row r="75" spans="1:46">
      <c r="A75" s="65"/>
      <c r="B75" s="65"/>
      <c r="C75" s="65"/>
      <c r="D75" s="65"/>
      <c r="E75" s="65"/>
      <c r="F75" s="65"/>
      <c r="G75" s="65"/>
      <c r="H75" s="65"/>
      <c r="I75" s="65"/>
      <c r="J75" s="65"/>
      <c r="K75" s="65"/>
      <c r="L75" s="65"/>
      <c r="M75" s="65"/>
      <c r="N75" s="65"/>
      <c r="O75" s="65"/>
      <c r="P75" s="65"/>
      <c r="Q75" s="65"/>
      <c r="R75" s="65"/>
      <c r="S75" s="65"/>
      <c r="T75" s="65"/>
      <c r="U75" s="65"/>
      <c r="V75" s="65"/>
      <c r="W75" s="65"/>
      <c r="X75" s="65"/>
      <c r="Y75" s="65"/>
      <c r="Z75" s="65"/>
      <c r="AA75" s="65"/>
      <c r="AB75" s="65"/>
      <c r="AC75" s="65"/>
      <c r="AD75" s="65"/>
      <c r="AE75" s="65"/>
      <c r="AF75" s="65"/>
      <c r="AG75" s="65"/>
      <c r="AH75" s="65"/>
      <c r="AI75" s="65"/>
      <c r="AJ75" s="65"/>
      <c r="AK75" s="65"/>
      <c r="AL75" s="65"/>
      <c r="AM75" s="65"/>
      <c r="AN75" s="65"/>
      <c r="AO75" s="65"/>
      <c r="AP75" s="65"/>
      <c r="AQ75" s="65"/>
      <c r="AR75" s="65"/>
      <c r="AS75" s="65"/>
      <c r="AT75" s="65"/>
    </row>
    <row r="76" spans="1:46">
      <c r="A76" s="65"/>
      <c r="B76" s="65"/>
      <c r="C76" s="65"/>
      <c r="D76" s="65"/>
      <c r="E76" s="65"/>
      <c r="F76" s="65"/>
      <c r="G76" s="65"/>
      <c r="H76" s="65"/>
      <c r="I76" s="65"/>
      <c r="J76" s="65"/>
      <c r="K76" s="65"/>
      <c r="L76" s="65"/>
      <c r="M76" s="65"/>
      <c r="N76" s="65"/>
      <c r="O76" s="65"/>
      <c r="P76" s="65"/>
      <c r="Q76" s="65"/>
      <c r="R76" s="65"/>
      <c r="S76" s="65"/>
      <c r="T76" s="65"/>
      <c r="U76" s="65"/>
      <c r="V76" s="65"/>
      <c r="W76" s="65"/>
      <c r="X76" s="65"/>
      <c r="Y76" s="65"/>
      <c r="Z76" s="65"/>
      <c r="AA76" s="65"/>
      <c r="AB76" s="65"/>
      <c r="AC76" s="65"/>
      <c r="AD76" s="65"/>
      <c r="AE76" s="65"/>
      <c r="AF76" s="65"/>
      <c r="AG76" s="65"/>
      <c r="AH76" s="65"/>
      <c r="AI76" s="65"/>
      <c r="AJ76" s="65"/>
      <c r="AK76" s="65"/>
      <c r="AL76" s="65"/>
      <c r="AM76" s="65"/>
      <c r="AN76" s="65"/>
      <c r="AO76" s="65"/>
      <c r="AP76" s="65"/>
      <c r="AQ76" s="65"/>
      <c r="AR76" s="65"/>
      <c r="AS76" s="65"/>
      <c r="AT76" s="65"/>
    </row>
    <row r="77" spans="1:46">
      <c r="A77" s="65"/>
      <c r="B77" s="65"/>
      <c r="C77" s="65"/>
      <c r="D77" s="65"/>
      <c r="E77" s="65"/>
      <c r="F77" s="65"/>
      <c r="G77" s="65"/>
      <c r="H77" s="65"/>
      <c r="I77" s="65"/>
      <c r="J77" s="65"/>
      <c r="K77" s="65"/>
      <c r="L77" s="65"/>
      <c r="M77" s="65"/>
      <c r="N77" s="65"/>
      <c r="O77" s="65"/>
      <c r="P77" s="65"/>
      <c r="Q77" s="65"/>
      <c r="R77" s="65"/>
      <c r="S77" s="65"/>
      <c r="T77" s="65"/>
      <c r="U77" s="65"/>
      <c r="V77" s="65"/>
      <c r="W77" s="65"/>
      <c r="X77" s="65"/>
      <c r="Y77" s="65"/>
      <c r="Z77" s="65"/>
      <c r="AA77" s="65"/>
      <c r="AB77" s="65"/>
      <c r="AC77" s="65"/>
      <c r="AD77" s="65"/>
      <c r="AE77" s="65"/>
      <c r="AF77" s="65"/>
      <c r="AG77" s="65"/>
      <c r="AH77" s="65"/>
      <c r="AI77" s="65"/>
      <c r="AJ77" s="65"/>
      <c r="AK77" s="65"/>
      <c r="AL77" s="65"/>
      <c r="AM77" s="65"/>
      <c r="AN77" s="65"/>
      <c r="AO77" s="65"/>
      <c r="AP77" s="65"/>
      <c r="AQ77" s="65"/>
      <c r="AR77" s="65"/>
      <c r="AS77" s="65"/>
      <c r="AT77" s="65"/>
    </row>
    <row r="78" spans="1:46">
      <c r="A78" s="65"/>
      <c r="B78" s="65"/>
      <c r="C78" s="65"/>
      <c r="D78" s="65"/>
      <c r="E78" s="65"/>
      <c r="F78" s="65"/>
      <c r="G78" s="65"/>
      <c r="H78" s="65"/>
      <c r="I78" s="65"/>
      <c r="J78" s="65"/>
      <c r="K78" s="65"/>
      <c r="L78" s="65"/>
      <c r="M78" s="65"/>
      <c r="N78" s="65"/>
      <c r="O78" s="65"/>
      <c r="P78" s="65"/>
      <c r="Q78" s="65"/>
      <c r="R78" s="65"/>
      <c r="S78" s="65"/>
      <c r="T78" s="65"/>
      <c r="U78" s="65"/>
      <c r="V78" s="65"/>
      <c r="W78" s="65"/>
      <c r="X78" s="65"/>
      <c r="Y78" s="65"/>
      <c r="Z78" s="65"/>
      <c r="AA78" s="65"/>
      <c r="AB78" s="65"/>
      <c r="AC78" s="65"/>
      <c r="AD78" s="65"/>
      <c r="AE78" s="65"/>
      <c r="AF78" s="65"/>
      <c r="AG78" s="65"/>
      <c r="AH78" s="65"/>
      <c r="AI78" s="65"/>
      <c r="AJ78" s="65"/>
      <c r="AK78" s="65"/>
      <c r="AL78" s="65"/>
      <c r="AM78" s="65"/>
      <c r="AN78" s="65"/>
      <c r="AO78" s="65"/>
      <c r="AP78" s="65"/>
      <c r="AQ78" s="65"/>
      <c r="AR78" s="65"/>
      <c r="AS78" s="65"/>
      <c r="AT78" s="65"/>
    </row>
    <row r="79" spans="1:46">
      <c r="A79" s="65"/>
      <c r="B79" s="65"/>
      <c r="C79" s="65"/>
      <c r="D79" s="65"/>
      <c r="E79" s="65"/>
      <c r="F79" s="65"/>
      <c r="G79" s="65"/>
      <c r="H79" s="65"/>
      <c r="I79" s="65"/>
      <c r="J79" s="65"/>
      <c r="K79" s="65"/>
      <c r="L79" s="65"/>
      <c r="M79" s="65"/>
      <c r="N79" s="65"/>
      <c r="O79" s="65"/>
      <c r="P79" s="65"/>
      <c r="Q79" s="65"/>
      <c r="R79" s="65"/>
      <c r="S79" s="65"/>
      <c r="T79" s="65"/>
      <c r="U79" s="65"/>
      <c r="V79" s="65"/>
      <c r="W79" s="65"/>
      <c r="X79" s="65"/>
      <c r="Y79" s="65"/>
      <c r="Z79" s="65"/>
      <c r="AA79" s="65"/>
      <c r="AB79" s="65"/>
      <c r="AC79" s="65"/>
      <c r="AD79" s="65"/>
      <c r="AE79" s="65"/>
      <c r="AF79" s="65"/>
      <c r="AG79" s="65"/>
      <c r="AH79" s="65"/>
      <c r="AI79" s="65"/>
      <c r="AJ79" s="65"/>
      <c r="AK79" s="65"/>
      <c r="AL79" s="65"/>
      <c r="AM79" s="65"/>
      <c r="AN79" s="65"/>
      <c r="AO79" s="65"/>
      <c r="AP79" s="65"/>
      <c r="AQ79" s="65"/>
      <c r="AR79" s="65"/>
      <c r="AS79" s="65"/>
      <c r="AT79" s="65"/>
    </row>
    <row r="80" spans="1:46">
      <c r="A80" s="65"/>
      <c r="B80" s="65"/>
      <c r="C80" s="65"/>
      <c r="D80" s="65"/>
      <c r="E80" s="65"/>
      <c r="F80" s="65"/>
      <c r="G80" s="65"/>
      <c r="H80" s="65"/>
      <c r="I80" s="65"/>
      <c r="J80" s="65"/>
      <c r="K80" s="65"/>
      <c r="L80" s="65"/>
      <c r="M80" s="65"/>
      <c r="N80" s="65"/>
      <c r="O80" s="65"/>
      <c r="P80" s="65"/>
      <c r="Q80" s="65"/>
      <c r="R80" s="65"/>
      <c r="S80" s="65"/>
      <c r="T80" s="65"/>
      <c r="U80" s="65"/>
      <c r="V80" s="65"/>
      <c r="W80" s="65"/>
      <c r="X80" s="65"/>
      <c r="Y80" s="65"/>
      <c r="Z80" s="65"/>
      <c r="AA80" s="65"/>
      <c r="AB80" s="65"/>
      <c r="AC80" s="65"/>
      <c r="AD80" s="65"/>
      <c r="AE80" s="65"/>
      <c r="AF80" s="65"/>
      <c r="AG80" s="65"/>
      <c r="AH80" s="65"/>
      <c r="AI80" s="65"/>
      <c r="AJ80" s="65"/>
      <c r="AK80" s="65"/>
      <c r="AL80" s="65"/>
      <c r="AM80" s="65"/>
      <c r="AN80" s="65"/>
      <c r="AO80" s="65"/>
      <c r="AP80" s="65"/>
      <c r="AQ80" s="65"/>
      <c r="AR80" s="65"/>
      <c r="AS80" s="65"/>
      <c r="AT80" s="65"/>
    </row>
    <row r="81" spans="1:46">
      <c r="A81" s="65"/>
      <c r="B81" s="65"/>
      <c r="C81" s="65"/>
      <c r="D81" s="65"/>
      <c r="E81" s="65"/>
      <c r="F81" s="65"/>
      <c r="G81" s="65"/>
      <c r="H81" s="65"/>
      <c r="I81" s="65"/>
      <c r="J81" s="65"/>
      <c r="K81" s="65"/>
      <c r="L81" s="65"/>
      <c r="M81" s="65"/>
      <c r="N81" s="65"/>
      <c r="O81" s="65"/>
      <c r="P81" s="65"/>
      <c r="Q81" s="65"/>
      <c r="R81" s="65"/>
      <c r="S81" s="65"/>
      <c r="T81" s="65"/>
      <c r="U81" s="65"/>
      <c r="V81" s="65"/>
      <c r="W81" s="65"/>
      <c r="X81" s="65"/>
      <c r="Y81" s="65"/>
      <c r="Z81" s="65"/>
      <c r="AA81" s="65"/>
      <c r="AB81" s="65"/>
      <c r="AC81" s="65"/>
      <c r="AD81" s="65"/>
      <c r="AE81" s="65"/>
      <c r="AF81" s="65"/>
      <c r="AG81" s="65"/>
      <c r="AH81" s="65"/>
      <c r="AI81" s="65"/>
      <c r="AJ81" s="65"/>
      <c r="AK81" s="65"/>
      <c r="AL81" s="65"/>
      <c r="AM81" s="65"/>
      <c r="AN81" s="65"/>
      <c r="AO81" s="65"/>
      <c r="AP81" s="65"/>
      <c r="AQ81" s="65"/>
      <c r="AR81" s="65"/>
      <c r="AS81" s="65"/>
      <c r="AT81" s="65"/>
    </row>
    <row r="82" spans="1:46">
      <c r="A82" s="65"/>
      <c r="B82" s="65"/>
      <c r="C82" s="65"/>
      <c r="D82" s="65"/>
      <c r="E82" s="65"/>
      <c r="F82" s="65"/>
      <c r="G82" s="65"/>
      <c r="H82" s="65"/>
      <c r="I82" s="65"/>
      <c r="J82" s="65"/>
      <c r="K82" s="65"/>
      <c r="L82" s="65"/>
      <c r="M82" s="65"/>
      <c r="N82" s="65"/>
      <c r="O82" s="65"/>
      <c r="P82" s="65"/>
      <c r="Q82" s="65"/>
      <c r="R82" s="65"/>
      <c r="S82" s="65"/>
      <c r="T82" s="65"/>
      <c r="U82" s="65"/>
      <c r="V82" s="65"/>
      <c r="W82" s="65"/>
      <c r="X82" s="65"/>
      <c r="Y82" s="65"/>
      <c r="Z82" s="65"/>
      <c r="AA82" s="65"/>
      <c r="AB82" s="65"/>
      <c r="AC82" s="65"/>
      <c r="AD82" s="65"/>
      <c r="AE82" s="65"/>
      <c r="AF82" s="65"/>
      <c r="AG82" s="65"/>
      <c r="AH82" s="65"/>
      <c r="AI82" s="65"/>
      <c r="AJ82" s="65"/>
      <c r="AK82" s="65"/>
      <c r="AL82" s="65"/>
      <c r="AM82" s="65"/>
      <c r="AN82" s="65"/>
      <c r="AO82" s="65"/>
      <c r="AP82" s="65"/>
      <c r="AQ82" s="65"/>
      <c r="AR82" s="65"/>
      <c r="AS82" s="65"/>
      <c r="AT82" s="65"/>
    </row>
    <row r="83" spans="1:46">
      <c r="A83" s="65"/>
      <c r="B83" s="65"/>
      <c r="C83" s="65"/>
      <c r="D83" s="65"/>
      <c r="E83" s="65"/>
      <c r="F83" s="65"/>
      <c r="G83" s="65"/>
      <c r="H83" s="65"/>
      <c r="I83" s="65"/>
      <c r="J83" s="65"/>
      <c r="K83" s="65"/>
      <c r="L83" s="65"/>
      <c r="M83" s="65"/>
      <c r="N83" s="65"/>
      <c r="O83" s="65"/>
      <c r="P83" s="65"/>
      <c r="Q83" s="65"/>
      <c r="R83" s="65"/>
      <c r="S83" s="65"/>
      <c r="T83" s="65"/>
      <c r="U83" s="65"/>
      <c r="V83" s="65"/>
      <c r="W83" s="65"/>
      <c r="X83" s="65"/>
      <c r="Y83" s="65"/>
      <c r="Z83" s="65"/>
      <c r="AA83" s="65"/>
      <c r="AB83" s="65"/>
      <c r="AC83" s="65"/>
      <c r="AD83" s="65"/>
      <c r="AE83" s="65"/>
      <c r="AF83" s="65"/>
      <c r="AG83" s="65"/>
      <c r="AH83" s="65"/>
      <c r="AI83" s="65"/>
      <c r="AJ83" s="65"/>
      <c r="AK83" s="65"/>
      <c r="AL83" s="65"/>
      <c r="AM83" s="65"/>
      <c r="AN83" s="65"/>
      <c r="AO83" s="65"/>
      <c r="AP83" s="65"/>
      <c r="AQ83" s="65"/>
      <c r="AR83" s="65"/>
      <c r="AS83" s="65"/>
      <c r="AT83" s="65"/>
    </row>
    <row r="84" spans="1:46">
      <c r="A84" s="65"/>
      <c r="B84" s="65"/>
      <c r="C84" s="65"/>
      <c r="D84" s="65"/>
      <c r="E84" s="65"/>
      <c r="F84" s="65"/>
      <c r="G84" s="65"/>
      <c r="H84" s="65"/>
      <c r="I84" s="65"/>
      <c r="J84" s="65"/>
      <c r="K84" s="65"/>
      <c r="L84" s="65"/>
      <c r="M84" s="65"/>
      <c r="N84" s="65"/>
      <c r="O84" s="65"/>
      <c r="P84" s="65"/>
      <c r="Q84" s="65"/>
      <c r="R84" s="65"/>
      <c r="S84" s="65"/>
      <c r="T84" s="65"/>
      <c r="U84" s="65"/>
      <c r="V84" s="65"/>
      <c r="W84" s="65"/>
      <c r="X84" s="65"/>
      <c r="Y84" s="65"/>
      <c r="Z84" s="65"/>
      <c r="AA84" s="65"/>
      <c r="AB84" s="65"/>
      <c r="AC84" s="65"/>
      <c r="AD84" s="65"/>
      <c r="AE84" s="65"/>
      <c r="AF84" s="65"/>
      <c r="AG84" s="65"/>
      <c r="AH84" s="65"/>
      <c r="AI84" s="65"/>
      <c r="AJ84" s="65"/>
      <c r="AK84" s="65"/>
      <c r="AL84" s="65"/>
      <c r="AM84" s="65"/>
      <c r="AN84" s="65"/>
      <c r="AO84" s="65"/>
      <c r="AP84" s="65"/>
      <c r="AQ84" s="65"/>
      <c r="AR84" s="65"/>
      <c r="AS84" s="65"/>
      <c r="AT84" s="65"/>
    </row>
    <row r="85" spans="1:46">
      <c r="A85" s="65"/>
      <c r="B85" s="65"/>
      <c r="C85" s="65"/>
      <c r="D85" s="65"/>
      <c r="E85" s="65"/>
      <c r="F85" s="65"/>
      <c r="G85" s="65"/>
      <c r="H85" s="65"/>
      <c r="I85" s="65"/>
      <c r="J85" s="65"/>
      <c r="K85" s="65"/>
      <c r="L85" s="65"/>
      <c r="M85" s="65"/>
      <c r="N85" s="65"/>
      <c r="O85" s="65"/>
      <c r="P85" s="65"/>
      <c r="Q85" s="65"/>
      <c r="R85" s="65"/>
      <c r="S85" s="65"/>
      <c r="T85" s="65"/>
      <c r="U85" s="65"/>
      <c r="V85" s="65"/>
      <c r="W85" s="65"/>
      <c r="X85" s="65"/>
      <c r="Y85" s="65"/>
      <c r="Z85" s="65"/>
      <c r="AA85" s="65"/>
      <c r="AB85" s="65"/>
      <c r="AC85" s="65"/>
      <c r="AD85" s="65"/>
      <c r="AE85" s="65"/>
      <c r="AF85" s="65"/>
      <c r="AG85" s="65"/>
      <c r="AH85" s="65"/>
      <c r="AI85" s="65"/>
      <c r="AJ85" s="65"/>
      <c r="AK85" s="65"/>
      <c r="AL85" s="65"/>
      <c r="AM85" s="65"/>
      <c r="AN85" s="65"/>
      <c r="AO85" s="65"/>
      <c r="AP85" s="65"/>
      <c r="AQ85" s="65"/>
      <c r="AR85" s="65"/>
      <c r="AS85" s="65"/>
      <c r="AT85" s="65"/>
    </row>
    <row r="86" spans="1:46">
      <c r="A86" s="65"/>
      <c r="B86" s="65"/>
      <c r="C86" s="65"/>
      <c r="D86" s="65"/>
      <c r="E86" s="65"/>
      <c r="F86" s="65"/>
      <c r="G86" s="65"/>
      <c r="H86" s="65"/>
      <c r="I86" s="65"/>
      <c r="J86" s="65"/>
      <c r="K86" s="65"/>
      <c r="L86" s="65"/>
      <c r="M86" s="65"/>
      <c r="N86" s="65"/>
      <c r="O86" s="65"/>
      <c r="P86" s="65"/>
      <c r="Q86" s="65"/>
      <c r="R86" s="65"/>
      <c r="S86" s="65"/>
      <c r="T86" s="65"/>
      <c r="U86" s="65"/>
      <c r="V86" s="65"/>
      <c r="W86" s="65"/>
      <c r="X86" s="65"/>
      <c r="Y86" s="65"/>
      <c r="Z86" s="65"/>
      <c r="AA86" s="65"/>
      <c r="AB86" s="65"/>
      <c r="AC86" s="65"/>
      <c r="AD86" s="65"/>
      <c r="AE86" s="65"/>
      <c r="AF86" s="65"/>
      <c r="AG86" s="65"/>
      <c r="AH86" s="65"/>
      <c r="AI86" s="65"/>
      <c r="AJ86" s="65"/>
      <c r="AK86" s="65"/>
      <c r="AL86" s="65"/>
      <c r="AM86" s="65"/>
      <c r="AN86" s="65"/>
      <c r="AO86" s="65"/>
      <c r="AP86" s="65"/>
      <c r="AQ86" s="65"/>
      <c r="AR86" s="65"/>
      <c r="AS86" s="65"/>
      <c r="AT86" s="65"/>
    </row>
    <row r="87" spans="1:46">
      <c r="A87" s="65"/>
      <c r="B87" s="65"/>
      <c r="C87" s="65"/>
      <c r="D87" s="65"/>
      <c r="E87" s="65"/>
      <c r="F87" s="65"/>
      <c r="G87" s="65"/>
      <c r="H87" s="65"/>
      <c r="I87" s="65"/>
      <c r="J87" s="65"/>
      <c r="K87" s="65"/>
      <c r="L87" s="65"/>
      <c r="M87" s="65"/>
      <c r="N87" s="65"/>
      <c r="O87" s="65"/>
      <c r="P87" s="65"/>
      <c r="Q87" s="65"/>
      <c r="R87" s="65"/>
      <c r="S87" s="65"/>
      <c r="T87" s="65"/>
      <c r="U87" s="65"/>
      <c r="V87" s="65"/>
      <c r="W87" s="65"/>
      <c r="X87" s="65"/>
      <c r="Y87" s="65"/>
      <c r="Z87" s="65"/>
      <c r="AA87" s="65"/>
      <c r="AB87" s="65"/>
      <c r="AC87" s="65"/>
      <c r="AD87" s="65"/>
      <c r="AE87" s="65"/>
      <c r="AF87" s="65"/>
      <c r="AG87" s="65"/>
      <c r="AH87" s="65"/>
      <c r="AI87" s="65"/>
      <c r="AJ87" s="65"/>
      <c r="AK87" s="65"/>
      <c r="AL87" s="65"/>
      <c r="AM87" s="65"/>
      <c r="AN87" s="65"/>
      <c r="AO87" s="65"/>
      <c r="AP87" s="65"/>
      <c r="AQ87" s="65"/>
      <c r="AR87" s="65"/>
      <c r="AS87" s="65"/>
      <c r="AT87" s="65"/>
    </row>
    <row r="88" spans="1:46">
      <c r="A88" s="65"/>
      <c r="B88" s="65"/>
      <c r="C88" s="65"/>
      <c r="D88" s="65"/>
      <c r="E88" s="65"/>
      <c r="F88" s="65"/>
      <c r="G88" s="65"/>
      <c r="H88" s="65"/>
      <c r="I88" s="65"/>
      <c r="J88" s="65"/>
      <c r="K88" s="65"/>
      <c r="L88" s="65"/>
      <c r="M88" s="65"/>
      <c r="N88" s="65"/>
      <c r="O88" s="65"/>
      <c r="P88" s="65"/>
      <c r="Q88" s="65"/>
      <c r="R88" s="65"/>
      <c r="S88" s="65"/>
      <c r="T88" s="65"/>
      <c r="U88" s="65"/>
      <c r="V88" s="65"/>
      <c r="W88" s="65"/>
      <c r="X88" s="65"/>
      <c r="Y88" s="65"/>
      <c r="Z88" s="65"/>
      <c r="AA88" s="65"/>
      <c r="AB88" s="65"/>
      <c r="AC88" s="65"/>
      <c r="AD88" s="65"/>
      <c r="AE88" s="65"/>
      <c r="AF88" s="65"/>
      <c r="AG88" s="65"/>
      <c r="AH88" s="65"/>
      <c r="AI88" s="65"/>
      <c r="AJ88" s="65"/>
      <c r="AK88" s="65"/>
      <c r="AL88" s="65"/>
      <c r="AM88" s="65"/>
      <c r="AN88" s="65"/>
      <c r="AO88" s="65"/>
      <c r="AP88" s="65"/>
      <c r="AQ88" s="65"/>
      <c r="AR88" s="65"/>
      <c r="AS88" s="65"/>
      <c r="AT88" s="65"/>
    </row>
    <row r="89" spans="1:46">
      <c r="A89" s="65"/>
      <c r="B89" s="65"/>
      <c r="C89" s="65"/>
      <c r="D89" s="65"/>
      <c r="E89" s="65"/>
      <c r="F89" s="65"/>
      <c r="G89" s="65"/>
      <c r="H89" s="65"/>
      <c r="I89" s="65"/>
      <c r="J89" s="65"/>
      <c r="K89" s="65"/>
      <c r="L89" s="65"/>
      <c r="M89" s="65"/>
      <c r="N89" s="65"/>
      <c r="O89" s="65"/>
      <c r="P89" s="65"/>
      <c r="Q89" s="65"/>
      <c r="R89" s="65"/>
      <c r="S89" s="65"/>
      <c r="T89" s="65"/>
      <c r="U89" s="65"/>
      <c r="V89" s="65"/>
      <c r="W89" s="65"/>
      <c r="X89" s="65"/>
      <c r="Y89" s="65"/>
      <c r="Z89" s="65"/>
      <c r="AA89" s="65"/>
      <c r="AB89" s="65"/>
      <c r="AC89" s="65"/>
      <c r="AD89" s="65"/>
      <c r="AE89" s="65"/>
      <c r="AF89" s="65"/>
      <c r="AG89" s="65"/>
      <c r="AH89" s="65"/>
      <c r="AI89" s="65"/>
      <c r="AJ89" s="65"/>
      <c r="AK89" s="65"/>
      <c r="AL89" s="65"/>
      <c r="AM89" s="65"/>
      <c r="AN89" s="65"/>
      <c r="AO89" s="65"/>
      <c r="AP89" s="65"/>
      <c r="AQ89" s="65"/>
      <c r="AR89" s="65"/>
      <c r="AS89" s="65"/>
      <c r="AT89" s="65"/>
    </row>
    <row r="90" spans="1:46">
      <c r="A90" s="65"/>
      <c r="B90" s="65"/>
      <c r="C90" s="65"/>
      <c r="D90" s="65"/>
      <c r="E90" s="65"/>
      <c r="F90" s="65"/>
      <c r="G90" s="65"/>
      <c r="H90" s="65"/>
      <c r="I90" s="65"/>
      <c r="J90" s="65"/>
      <c r="K90" s="65"/>
      <c r="L90" s="65"/>
      <c r="M90" s="65"/>
      <c r="N90" s="65"/>
      <c r="O90" s="65"/>
      <c r="P90" s="65"/>
      <c r="Q90" s="65"/>
      <c r="R90" s="65"/>
      <c r="S90" s="65"/>
      <c r="T90" s="65"/>
      <c r="U90" s="65"/>
      <c r="V90" s="65"/>
      <c r="W90" s="65"/>
      <c r="X90" s="65"/>
      <c r="Y90" s="65"/>
      <c r="Z90" s="65"/>
      <c r="AA90" s="65"/>
      <c r="AB90" s="65"/>
      <c r="AC90" s="65"/>
      <c r="AD90" s="65"/>
      <c r="AE90" s="65"/>
      <c r="AF90" s="65"/>
      <c r="AG90" s="65"/>
      <c r="AH90" s="65"/>
      <c r="AI90" s="65"/>
      <c r="AJ90" s="65"/>
      <c r="AK90" s="65"/>
      <c r="AL90" s="65"/>
      <c r="AM90" s="65"/>
      <c r="AN90" s="65"/>
      <c r="AO90" s="65"/>
      <c r="AP90" s="65"/>
      <c r="AQ90" s="65"/>
      <c r="AR90" s="65"/>
      <c r="AS90" s="65"/>
      <c r="AT90" s="65"/>
    </row>
    <row r="91" spans="1:46">
      <c r="A91" s="65"/>
      <c r="B91" s="65"/>
      <c r="C91" s="65"/>
      <c r="D91" s="65"/>
      <c r="E91" s="65"/>
      <c r="F91" s="65"/>
      <c r="G91" s="65"/>
      <c r="H91" s="65"/>
      <c r="I91" s="65"/>
      <c r="J91" s="65"/>
      <c r="K91" s="65"/>
      <c r="L91" s="65"/>
      <c r="M91" s="65"/>
      <c r="N91" s="65"/>
      <c r="O91" s="65"/>
      <c r="P91" s="65"/>
      <c r="Q91" s="65"/>
      <c r="R91" s="65"/>
      <c r="S91" s="65"/>
      <c r="T91" s="65"/>
      <c r="U91" s="65"/>
      <c r="V91" s="65"/>
      <c r="W91" s="65"/>
      <c r="X91" s="65"/>
      <c r="Y91" s="65"/>
      <c r="Z91" s="65"/>
      <c r="AA91" s="65"/>
      <c r="AB91" s="65"/>
      <c r="AC91" s="65"/>
      <c r="AD91" s="65"/>
      <c r="AE91" s="65"/>
      <c r="AF91" s="65"/>
      <c r="AG91" s="65"/>
      <c r="AH91" s="65"/>
      <c r="AI91" s="65"/>
      <c r="AJ91" s="65"/>
      <c r="AK91" s="65"/>
      <c r="AL91" s="65"/>
      <c r="AM91" s="65"/>
      <c r="AN91" s="65"/>
      <c r="AO91" s="65"/>
      <c r="AP91" s="65"/>
      <c r="AQ91" s="65"/>
      <c r="AR91" s="65"/>
      <c r="AS91" s="65"/>
      <c r="AT91" s="65"/>
    </row>
    <row r="92" spans="1:46">
      <c r="A92" s="65"/>
      <c r="B92" s="65"/>
      <c r="C92" s="65"/>
      <c r="D92" s="65"/>
      <c r="E92" s="65"/>
      <c r="F92" s="65"/>
      <c r="G92" s="65"/>
      <c r="H92" s="65"/>
      <c r="I92" s="65"/>
      <c r="J92" s="65"/>
      <c r="K92" s="65"/>
      <c r="L92" s="65"/>
      <c r="M92" s="65"/>
      <c r="N92" s="65"/>
      <c r="O92" s="65"/>
      <c r="P92" s="65"/>
      <c r="Q92" s="65"/>
      <c r="R92" s="65"/>
      <c r="S92" s="65"/>
      <c r="T92" s="65"/>
      <c r="U92" s="65"/>
      <c r="V92" s="65"/>
      <c r="W92" s="65"/>
      <c r="X92" s="65"/>
      <c r="Y92" s="65"/>
      <c r="Z92" s="65"/>
      <c r="AA92" s="65"/>
      <c r="AB92" s="65"/>
      <c r="AC92" s="65"/>
      <c r="AD92" s="65"/>
      <c r="AE92" s="65"/>
      <c r="AF92" s="65"/>
      <c r="AG92" s="65"/>
      <c r="AH92" s="65"/>
      <c r="AI92" s="65"/>
      <c r="AJ92" s="65"/>
      <c r="AK92" s="65"/>
      <c r="AL92" s="65"/>
      <c r="AM92" s="65"/>
      <c r="AN92" s="65"/>
      <c r="AO92" s="65"/>
      <c r="AP92" s="65"/>
      <c r="AQ92" s="65"/>
      <c r="AR92" s="65"/>
      <c r="AS92" s="65"/>
      <c r="AT92" s="65"/>
    </row>
    <row r="93" spans="1:46">
      <c r="A93" s="65"/>
      <c r="B93" s="65"/>
      <c r="C93" s="65"/>
      <c r="D93" s="65"/>
      <c r="E93" s="65"/>
      <c r="F93" s="65"/>
      <c r="G93" s="65"/>
      <c r="H93" s="65"/>
      <c r="I93" s="65"/>
      <c r="J93" s="65"/>
      <c r="K93" s="65"/>
      <c r="L93" s="65"/>
      <c r="M93" s="65"/>
      <c r="N93" s="65"/>
      <c r="O93" s="65"/>
      <c r="P93" s="65"/>
      <c r="Q93" s="65"/>
      <c r="R93" s="65"/>
      <c r="S93" s="65"/>
      <c r="T93" s="65"/>
      <c r="U93" s="65"/>
      <c r="V93" s="65"/>
      <c r="W93" s="65"/>
      <c r="X93" s="65"/>
      <c r="Y93" s="65"/>
      <c r="Z93" s="65"/>
      <c r="AA93" s="65"/>
      <c r="AB93" s="65"/>
      <c r="AC93" s="65"/>
      <c r="AD93" s="65"/>
      <c r="AE93" s="65"/>
      <c r="AF93" s="65"/>
      <c r="AG93" s="65"/>
      <c r="AH93" s="65"/>
      <c r="AI93" s="65"/>
      <c r="AJ93" s="65"/>
      <c r="AK93" s="65"/>
      <c r="AL93" s="65"/>
      <c r="AM93" s="65"/>
      <c r="AN93" s="65"/>
      <c r="AO93" s="65"/>
      <c r="AP93" s="65"/>
      <c r="AQ93" s="65"/>
      <c r="AR93" s="65"/>
      <c r="AS93" s="65"/>
      <c r="AT93" s="65"/>
    </row>
    <row r="94" spans="1:46">
      <c r="A94" s="65"/>
      <c r="B94" s="65"/>
      <c r="C94" s="65"/>
      <c r="D94" s="65"/>
      <c r="E94" s="65"/>
      <c r="F94" s="65"/>
      <c r="G94" s="65"/>
      <c r="H94" s="65"/>
      <c r="I94" s="65"/>
      <c r="J94" s="65"/>
      <c r="K94" s="65"/>
      <c r="L94" s="65"/>
      <c r="M94" s="65"/>
      <c r="N94" s="65"/>
      <c r="O94" s="65"/>
      <c r="P94" s="65"/>
      <c r="Q94" s="65"/>
      <c r="R94" s="65"/>
      <c r="S94" s="65"/>
      <c r="T94" s="65"/>
      <c r="U94" s="65"/>
      <c r="V94" s="65"/>
      <c r="W94" s="65"/>
      <c r="X94" s="65"/>
      <c r="Y94" s="65"/>
      <c r="Z94" s="65"/>
      <c r="AA94" s="65"/>
      <c r="AB94" s="65"/>
      <c r="AC94" s="65"/>
      <c r="AD94" s="65"/>
      <c r="AE94" s="65"/>
      <c r="AF94" s="65"/>
      <c r="AG94" s="65"/>
      <c r="AH94" s="65"/>
      <c r="AI94" s="65"/>
      <c r="AJ94" s="65"/>
      <c r="AK94" s="65"/>
      <c r="AL94" s="65"/>
      <c r="AM94" s="65"/>
      <c r="AN94" s="65"/>
      <c r="AO94" s="65"/>
      <c r="AP94" s="65"/>
      <c r="AQ94" s="65"/>
      <c r="AR94" s="65"/>
      <c r="AS94" s="65"/>
      <c r="AT94" s="65"/>
    </row>
    <row r="95" spans="1:46">
      <c r="A95" s="65"/>
      <c r="B95" s="65"/>
      <c r="C95" s="65"/>
      <c r="D95" s="65"/>
      <c r="E95" s="65"/>
      <c r="F95" s="65"/>
      <c r="G95" s="65"/>
      <c r="H95" s="65"/>
      <c r="I95" s="65"/>
      <c r="J95" s="65"/>
      <c r="K95" s="65"/>
      <c r="L95" s="65"/>
      <c r="M95" s="65"/>
      <c r="N95" s="65"/>
      <c r="O95" s="65"/>
      <c r="P95" s="65"/>
      <c r="Q95" s="65"/>
      <c r="R95" s="65"/>
      <c r="S95" s="65"/>
      <c r="T95" s="65"/>
      <c r="U95" s="65"/>
      <c r="V95" s="65"/>
      <c r="W95" s="65"/>
      <c r="X95" s="65"/>
      <c r="Y95" s="65"/>
      <c r="Z95" s="65"/>
      <c r="AA95" s="65"/>
      <c r="AB95" s="65"/>
      <c r="AC95" s="65"/>
      <c r="AD95" s="65"/>
      <c r="AE95" s="65"/>
      <c r="AF95" s="65"/>
      <c r="AG95" s="65"/>
      <c r="AH95" s="65"/>
      <c r="AI95" s="65"/>
      <c r="AJ95" s="65"/>
      <c r="AK95" s="65"/>
      <c r="AL95" s="65"/>
      <c r="AM95" s="65"/>
      <c r="AN95" s="65"/>
      <c r="AO95" s="65"/>
      <c r="AP95" s="65"/>
      <c r="AQ95" s="65"/>
      <c r="AR95" s="65"/>
      <c r="AS95" s="65"/>
      <c r="AT95" s="65"/>
    </row>
    <row r="96" spans="1:46">
      <c r="A96" s="65"/>
      <c r="B96" s="65"/>
      <c r="C96" s="65"/>
      <c r="D96" s="65"/>
      <c r="E96" s="65"/>
      <c r="F96" s="65"/>
      <c r="G96" s="65"/>
      <c r="H96" s="65"/>
      <c r="I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5"/>
      <c r="U96" s="65"/>
      <c r="V96" s="65"/>
      <c r="W96" s="65"/>
      <c r="X96" s="65"/>
      <c r="Y96" s="65"/>
      <c r="Z96" s="65"/>
      <c r="AA96" s="65"/>
      <c r="AB96" s="65"/>
      <c r="AC96" s="65"/>
      <c r="AD96" s="65"/>
      <c r="AE96" s="65"/>
      <c r="AF96" s="65"/>
      <c r="AG96" s="65"/>
      <c r="AH96" s="65"/>
      <c r="AI96" s="65"/>
      <c r="AJ96" s="65"/>
      <c r="AK96" s="65"/>
      <c r="AL96" s="65"/>
      <c r="AM96" s="65"/>
      <c r="AN96" s="65"/>
      <c r="AO96" s="65"/>
      <c r="AP96" s="65"/>
      <c r="AQ96" s="65"/>
      <c r="AR96" s="65"/>
      <c r="AS96" s="65"/>
      <c r="AT96" s="65"/>
    </row>
    <row r="97" spans="1:46">
      <c r="A97" s="65"/>
      <c r="B97" s="65"/>
      <c r="C97" s="65"/>
      <c r="D97" s="65"/>
      <c r="E97" s="65"/>
      <c r="F97" s="65"/>
      <c r="G97" s="65"/>
      <c r="H97" s="65"/>
      <c r="I97" s="65"/>
      <c r="J97" s="65"/>
      <c r="K97" s="65"/>
      <c r="L97" s="65"/>
      <c r="M97" s="65"/>
      <c r="N97" s="65"/>
      <c r="O97" s="65"/>
      <c r="P97" s="65"/>
      <c r="Q97" s="65"/>
      <c r="R97" s="65"/>
      <c r="S97" s="65"/>
      <c r="T97" s="65"/>
      <c r="U97" s="65"/>
      <c r="V97" s="65"/>
      <c r="W97" s="65"/>
      <c r="X97" s="65"/>
      <c r="Y97" s="65"/>
      <c r="Z97" s="65"/>
      <c r="AA97" s="65"/>
      <c r="AB97" s="65"/>
      <c r="AC97" s="65"/>
      <c r="AD97" s="65"/>
      <c r="AE97" s="65"/>
      <c r="AF97" s="65"/>
      <c r="AG97" s="65"/>
      <c r="AH97" s="65"/>
      <c r="AI97" s="65"/>
      <c r="AJ97" s="65"/>
      <c r="AK97" s="65"/>
      <c r="AL97" s="65"/>
      <c r="AM97" s="65"/>
      <c r="AN97" s="65"/>
      <c r="AO97" s="65"/>
      <c r="AP97" s="65"/>
      <c r="AQ97" s="65"/>
      <c r="AR97" s="65"/>
      <c r="AS97" s="65"/>
      <c r="AT97" s="65"/>
    </row>
    <row r="98" spans="1:46">
      <c r="A98" s="65"/>
      <c r="B98" s="65"/>
      <c r="C98" s="65"/>
      <c r="D98" s="65"/>
      <c r="E98" s="65"/>
      <c r="F98" s="65"/>
      <c r="G98" s="65"/>
      <c r="H98" s="65"/>
      <c r="I98" s="65"/>
      <c r="J98" s="65"/>
      <c r="K98" s="65"/>
      <c r="L98" s="65"/>
      <c r="M98" s="65"/>
      <c r="N98" s="65"/>
      <c r="O98" s="65"/>
      <c r="P98" s="65"/>
      <c r="Q98" s="65"/>
      <c r="R98" s="65"/>
      <c r="S98" s="65"/>
      <c r="T98" s="65"/>
      <c r="U98" s="65"/>
      <c r="V98" s="65"/>
      <c r="W98" s="65"/>
      <c r="X98" s="65"/>
      <c r="Y98" s="65"/>
      <c r="Z98" s="65"/>
      <c r="AA98" s="65"/>
      <c r="AB98" s="65"/>
      <c r="AC98" s="65"/>
      <c r="AD98" s="65"/>
      <c r="AE98" s="65"/>
      <c r="AF98" s="65"/>
      <c r="AG98" s="65"/>
      <c r="AH98" s="65"/>
      <c r="AI98" s="65"/>
      <c r="AJ98" s="65"/>
      <c r="AK98" s="65"/>
      <c r="AL98" s="65"/>
      <c r="AM98" s="65"/>
      <c r="AN98" s="65"/>
      <c r="AO98" s="65"/>
      <c r="AP98" s="65"/>
      <c r="AQ98" s="65"/>
      <c r="AR98" s="65"/>
      <c r="AS98" s="65"/>
      <c r="AT98" s="65"/>
    </row>
    <row r="99" spans="1:46">
      <c r="A99" s="65"/>
      <c r="B99" s="65"/>
      <c r="C99" s="65"/>
      <c r="D99" s="65"/>
      <c r="E99" s="65"/>
      <c r="F99" s="65"/>
      <c r="G99" s="65"/>
      <c r="H99" s="65"/>
      <c r="I99" s="65"/>
      <c r="J99" s="65"/>
      <c r="K99" s="65"/>
      <c r="L99" s="65"/>
      <c r="M99" s="65"/>
      <c r="N99" s="65"/>
      <c r="O99" s="65"/>
      <c r="P99" s="65"/>
      <c r="Q99" s="65"/>
      <c r="R99" s="65"/>
      <c r="S99" s="65"/>
      <c r="T99" s="65"/>
      <c r="U99" s="65"/>
      <c r="V99" s="65"/>
      <c r="W99" s="65"/>
      <c r="X99" s="65"/>
      <c r="Y99" s="65"/>
      <c r="Z99" s="65"/>
      <c r="AA99" s="65"/>
      <c r="AB99" s="65"/>
      <c r="AC99" s="65"/>
      <c r="AD99" s="65"/>
      <c r="AE99" s="65"/>
      <c r="AF99" s="65"/>
      <c r="AG99" s="65"/>
      <c r="AH99" s="65"/>
      <c r="AI99" s="65"/>
      <c r="AJ99" s="65"/>
      <c r="AK99" s="65"/>
      <c r="AL99" s="65"/>
      <c r="AM99" s="65"/>
      <c r="AN99" s="65"/>
      <c r="AO99" s="65"/>
      <c r="AP99" s="65"/>
      <c r="AQ99" s="65"/>
      <c r="AR99" s="65"/>
      <c r="AS99" s="65"/>
      <c r="AT99" s="65"/>
    </row>
    <row r="100" spans="1:46">
      <c r="A100" s="65"/>
      <c r="B100" s="65"/>
      <c r="C100" s="65"/>
      <c r="D100" s="65"/>
      <c r="E100" s="65"/>
      <c r="F100" s="65"/>
      <c r="G100" s="65"/>
      <c r="H100" s="65"/>
      <c r="I100" s="65"/>
      <c r="J100" s="65"/>
      <c r="K100" s="65"/>
      <c r="L100" s="65"/>
      <c r="M100" s="65"/>
      <c r="N100" s="65"/>
      <c r="O100" s="65"/>
      <c r="P100" s="65"/>
      <c r="Q100" s="65"/>
      <c r="R100" s="65"/>
      <c r="S100" s="65"/>
      <c r="T100" s="65"/>
      <c r="U100" s="65"/>
      <c r="V100" s="65"/>
      <c r="W100" s="65"/>
      <c r="X100" s="65"/>
      <c r="Y100" s="65"/>
      <c r="Z100" s="65"/>
      <c r="AA100" s="65"/>
      <c r="AB100" s="65"/>
      <c r="AC100" s="65"/>
      <c r="AD100" s="65"/>
      <c r="AE100" s="65"/>
      <c r="AF100" s="65"/>
      <c r="AG100" s="65"/>
      <c r="AH100" s="65"/>
      <c r="AI100" s="65"/>
      <c r="AJ100" s="65"/>
      <c r="AK100" s="65"/>
      <c r="AL100" s="65"/>
      <c r="AM100" s="65"/>
      <c r="AN100" s="65"/>
      <c r="AO100" s="65"/>
      <c r="AP100" s="65"/>
      <c r="AQ100" s="65"/>
      <c r="AR100" s="65"/>
      <c r="AS100" s="65"/>
      <c r="AT100" s="65"/>
    </row>
    <row r="101" spans="1:46">
      <c r="A101" s="65"/>
      <c r="B101" s="65"/>
      <c r="C101" s="65"/>
      <c r="D101" s="65"/>
      <c r="E101" s="65"/>
      <c r="F101" s="65"/>
      <c r="G101" s="65"/>
      <c r="H101" s="65"/>
      <c r="I101" s="65"/>
      <c r="J101" s="65"/>
      <c r="K101" s="65"/>
      <c r="L101" s="65"/>
      <c r="M101" s="65"/>
      <c r="N101" s="65"/>
      <c r="O101" s="65"/>
      <c r="P101" s="65"/>
      <c r="Q101" s="65"/>
      <c r="R101" s="65"/>
      <c r="S101" s="65"/>
      <c r="T101" s="65"/>
      <c r="U101" s="65"/>
      <c r="V101" s="65"/>
      <c r="W101" s="65"/>
      <c r="X101" s="65"/>
      <c r="Y101" s="65"/>
      <c r="Z101" s="65"/>
      <c r="AA101" s="65"/>
      <c r="AB101" s="65"/>
      <c r="AC101" s="65"/>
      <c r="AD101" s="65"/>
      <c r="AE101" s="65"/>
      <c r="AF101" s="65"/>
      <c r="AG101" s="65"/>
      <c r="AH101" s="65"/>
      <c r="AI101" s="65"/>
      <c r="AJ101" s="65"/>
      <c r="AK101" s="65"/>
      <c r="AL101" s="65"/>
      <c r="AM101" s="65"/>
      <c r="AN101" s="65"/>
      <c r="AO101" s="65"/>
      <c r="AP101" s="65"/>
      <c r="AQ101" s="65"/>
      <c r="AR101" s="65"/>
      <c r="AS101" s="65"/>
      <c r="AT101" s="65"/>
    </row>
    <row r="102" spans="1:46">
      <c r="A102" s="65"/>
      <c r="B102" s="65"/>
      <c r="C102" s="65"/>
      <c r="D102" s="65"/>
      <c r="E102" s="65"/>
      <c r="F102" s="65"/>
      <c r="G102" s="65"/>
      <c r="H102" s="65"/>
      <c r="I102" s="65"/>
      <c r="J102" s="65"/>
      <c r="K102" s="65"/>
      <c r="L102" s="65"/>
      <c r="M102" s="65"/>
      <c r="N102" s="65"/>
      <c r="O102" s="65"/>
      <c r="P102" s="65"/>
      <c r="Q102" s="65"/>
      <c r="R102" s="65"/>
      <c r="S102" s="65"/>
      <c r="T102" s="65"/>
      <c r="U102" s="65"/>
      <c r="V102" s="65"/>
      <c r="W102" s="65"/>
      <c r="X102" s="65"/>
      <c r="Y102" s="65"/>
      <c r="Z102" s="65"/>
      <c r="AA102" s="65"/>
      <c r="AB102" s="65"/>
      <c r="AC102" s="65"/>
      <c r="AD102" s="65"/>
      <c r="AE102" s="65"/>
      <c r="AF102" s="65"/>
      <c r="AG102" s="65"/>
      <c r="AH102" s="65"/>
      <c r="AI102" s="65"/>
      <c r="AJ102" s="65"/>
      <c r="AK102" s="65"/>
      <c r="AL102" s="65"/>
      <c r="AM102" s="65"/>
      <c r="AN102" s="65"/>
      <c r="AO102" s="65"/>
      <c r="AP102" s="65"/>
      <c r="AQ102" s="65"/>
      <c r="AR102" s="65"/>
      <c r="AS102" s="65"/>
      <c r="AT102" s="65"/>
    </row>
    <row r="103" spans="1:46">
      <c r="A103" s="65"/>
      <c r="B103" s="65"/>
      <c r="C103" s="65"/>
      <c r="D103" s="65"/>
      <c r="E103" s="65"/>
      <c r="F103" s="65"/>
      <c r="G103" s="65"/>
      <c r="H103" s="65"/>
      <c r="I103" s="65"/>
      <c r="J103" s="65"/>
      <c r="K103" s="65"/>
      <c r="L103" s="65"/>
      <c r="M103" s="65"/>
      <c r="N103" s="65"/>
      <c r="O103" s="65"/>
      <c r="P103" s="65"/>
      <c r="Q103" s="65"/>
      <c r="R103" s="65"/>
      <c r="S103" s="65"/>
      <c r="T103" s="65"/>
      <c r="U103" s="65"/>
      <c r="V103" s="65"/>
      <c r="W103" s="65"/>
      <c r="X103" s="65"/>
      <c r="Y103" s="65"/>
      <c r="Z103" s="65"/>
      <c r="AA103" s="65"/>
      <c r="AB103" s="65"/>
      <c r="AC103" s="65"/>
      <c r="AD103" s="65"/>
      <c r="AE103" s="65"/>
      <c r="AF103" s="65"/>
      <c r="AG103" s="65"/>
      <c r="AH103" s="65"/>
      <c r="AI103" s="65"/>
      <c r="AJ103" s="65"/>
      <c r="AK103" s="65"/>
      <c r="AL103" s="65"/>
      <c r="AM103" s="65"/>
      <c r="AN103" s="65"/>
      <c r="AO103" s="65"/>
      <c r="AP103" s="65"/>
      <c r="AQ103" s="65"/>
      <c r="AR103" s="65"/>
      <c r="AS103" s="65"/>
      <c r="AT103" s="65"/>
    </row>
    <row r="104" spans="1:46">
      <c r="A104" s="65"/>
      <c r="B104" s="65"/>
      <c r="C104" s="65"/>
      <c r="D104" s="65"/>
      <c r="E104" s="65"/>
      <c r="F104" s="65"/>
      <c r="G104" s="65"/>
      <c r="H104" s="65"/>
      <c r="I104" s="65"/>
      <c r="J104" s="65"/>
      <c r="K104" s="65"/>
      <c r="L104" s="65"/>
      <c r="M104" s="65"/>
      <c r="N104" s="65"/>
      <c r="O104" s="65"/>
      <c r="P104" s="65"/>
      <c r="Q104" s="65"/>
      <c r="R104" s="65"/>
      <c r="S104" s="65"/>
      <c r="T104" s="65"/>
      <c r="U104" s="65"/>
      <c r="V104" s="65"/>
      <c r="W104" s="65"/>
      <c r="X104" s="65"/>
      <c r="Y104" s="65"/>
      <c r="Z104" s="65"/>
      <c r="AA104" s="65"/>
      <c r="AB104" s="65"/>
      <c r="AC104" s="65"/>
      <c r="AD104" s="65"/>
      <c r="AE104" s="65"/>
      <c r="AF104" s="65"/>
      <c r="AG104" s="65"/>
      <c r="AH104" s="65"/>
      <c r="AI104" s="65"/>
      <c r="AJ104" s="65"/>
      <c r="AK104" s="65"/>
      <c r="AL104" s="65"/>
      <c r="AM104" s="65"/>
      <c r="AN104" s="65"/>
      <c r="AO104" s="65"/>
      <c r="AP104" s="65"/>
      <c r="AQ104" s="65"/>
      <c r="AR104" s="65"/>
      <c r="AS104" s="65"/>
      <c r="AT104" s="65"/>
    </row>
    <row r="105" spans="1:46">
      <c r="A105" s="65"/>
      <c r="B105" s="65"/>
      <c r="C105" s="65"/>
      <c r="D105" s="65"/>
      <c r="E105" s="65"/>
      <c r="F105" s="65"/>
      <c r="G105" s="65"/>
      <c r="H105" s="65"/>
      <c r="I105" s="65"/>
      <c r="J105" s="65"/>
      <c r="K105" s="65"/>
      <c r="L105" s="65"/>
      <c r="M105" s="65"/>
      <c r="N105" s="65"/>
      <c r="O105" s="65"/>
      <c r="P105" s="65"/>
      <c r="Q105" s="65"/>
      <c r="R105" s="65"/>
      <c r="S105" s="65"/>
      <c r="T105" s="65"/>
      <c r="U105" s="65"/>
      <c r="V105" s="65"/>
      <c r="W105" s="65"/>
      <c r="X105" s="65"/>
      <c r="Y105" s="65"/>
      <c r="Z105" s="65"/>
      <c r="AA105" s="65"/>
      <c r="AB105" s="65"/>
      <c r="AC105" s="65"/>
      <c r="AD105" s="65"/>
      <c r="AE105" s="65"/>
      <c r="AF105" s="65"/>
      <c r="AG105" s="65"/>
      <c r="AH105" s="65"/>
      <c r="AI105" s="65"/>
      <c r="AJ105" s="65"/>
      <c r="AK105" s="65"/>
      <c r="AL105" s="65"/>
      <c r="AM105" s="65"/>
      <c r="AN105" s="65"/>
      <c r="AO105" s="65"/>
      <c r="AP105" s="65"/>
      <c r="AQ105" s="65"/>
      <c r="AR105" s="65"/>
      <c r="AS105" s="65"/>
      <c r="AT105" s="65"/>
    </row>
    <row r="106" spans="1:46">
      <c r="A106" s="65"/>
      <c r="B106" s="65"/>
      <c r="C106" s="65"/>
      <c r="D106" s="65"/>
      <c r="E106" s="65"/>
      <c r="F106" s="65"/>
      <c r="G106" s="65"/>
      <c r="H106" s="65"/>
      <c r="I106" s="65"/>
      <c r="J106" s="65"/>
      <c r="K106" s="65"/>
      <c r="L106" s="65"/>
      <c r="M106" s="65"/>
      <c r="N106" s="65"/>
      <c r="O106" s="65"/>
      <c r="P106" s="65"/>
      <c r="Q106" s="65"/>
      <c r="R106" s="65"/>
      <c r="S106" s="65"/>
      <c r="T106" s="65"/>
      <c r="U106" s="65"/>
      <c r="V106" s="65"/>
      <c r="W106" s="65"/>
      <c r="X106" s="65"/>
      <c r="Y106" s="65"/>
      <c r="Z106" s="65"/>
      <c r="AA106" s="65"/>
      <c r="AB106" s="65"/>
      <c r="AC106" s="65"/>
      <c r="AD106" s="65"/>
      <c r="AE106" s="65"/>
      <c r="AF106" s="65"/>
      <c r="AG106" s="65"/>
      <c r="AH106" s="65"/>
      <c r="AI106" s="65"/>
      <c r="AJ106" s="65"/>
      <c r="AK106" s="65"/>
      <c r="AL106" s="65"/>
      <c r="AM106" s="65"/>
      <c r="AN106" s="65"/>
      <c r="AO106" s="65"/>
      <c r="AP106" s="65"/>
      <c r="AQ106" s="65"/>
      <c r="AR106" s="65"/>
      <c r="AS106" s="65"/>
      <c r="AT106" s="65"/>
    </row>
    <row r="107" spans="1:46">
      <c r="A107" s="65"/>
      <c r="B107" s="65"/>
      <c r="C107" s="65"/>
      <c r="D107" s="65"/>
      <c r="E107" s="65"/>
      <c r="F107" s="65"/>
      <c r="G107" s="65"/>
      <c r="H107" s="65"/>
      <c r="I107" s="65"/>
      <c r="J107" s="65"/>
      <c r="K107" s="65"/>
      <c r="L107" s="65"/>
      <c r="M107" s="65"/>
      <c r="N107" s="65"/>
      <c r="O107" s="65"/>
      <c r="P107" s="65"/>
      <c r="Q107" s="65"/>
      <c r="R107" s="65"/>
      <c r="S107" s="65"/>
      <c r="T107" s="65"/>
      <c r="U107" s="65"/>
      <c r="V107" s="65"/>
      <c r="W107" s="65"/>
      <c r="X107" s="65"/>
      <c r="Y107" s="65"/>
      <c r="Z107" s="65"/>
      <c r="AA107" s="65"/>
      <c r="AB107" s="65"/>
      <c r="AC107" s="65"/>
      <c r="AD107" s="65"/>
      <c r="AE107" s="65"/>
      <c r="AF107" s="65"/>
      <c r="AG107" s="65"/>
      <c r="AH107" s="65"/>
      <c r="AI107" s="65"/>
      <c r="AJ107" s="65"/>
      <c r="AK107" s="65"/>
      <c r="AL107" s="65"/>
      <c r="AM107" s="65"/>
      <c r="AN107" s="65"/>
      <c r="AO107" s="65"/>
      <c r="AP107" s="65"/>
      <c r="AQ107" s="65"/>
      <c r="AR107" s="65"/>
      <c r="AS107" s="65"/>
      <c r="AT107" s="65"/>
    </row>
    <row r="108" spans="1:46">
      <c r="A108" s="65"/>
      <c r="B108" s="65"/>
      <c r="C108" s="65"/>
      <c r="D108" s="65"/>
      <c r="E108" s="65"/>
      <c r="F108" s="65"/>
      <c r="G108" s="65"/>
      <c r="H108" s="65"/>
      <c r="I108" s="65"/>
      <c r="J108" s="65"/>
      <c r="K108" s="65"/>
      <c r="L108" s="65"/>
      <c r="M108" s="65"/>
      <c r="N108" s="65"/>
      <c r="O108" s="65"/>
      <c r="P108" s="65"/>
      <c r="Q108" s="65"/>
      <c r="R108" s="65"/>
      <c r="S108" s="65"/>
      <c r="T108" s="65"/>
      <c r="U108" s="65"/>
      <c r="V108" s="65"/>
      <c r="W108" s="65"/>
      <c r="X108" s="65"/>
      <c r="Y108" s="65"/>
      <c r="Z108" s="65"/>
      <c r="AA108" s="65"/>
      <c r="AB108" s="65"/>
      <c r="AC108" s="65"/>
      <c r="AD108" s="65"/>
      <c r="AE108" s="65"/>
      <c r="AF108" s="65"/>
      <c r="AG108" s="65"/>
      <c r="AH108" s="65"/>
      <c r="AI108" s="65"/>
      <c r="AJ108" s="65"/>
      <c r="AK108" s="65"/>
      <c r="AL108" s="65"/>
      <c r="AM108" s="65"/>
      <c r="AN108" s="65"/>
      <c r="AO108" s="65"/>
      <c r="AP108" s="65"/>
      <c r="AQ108" s="65"/>
      <c r="AR108" s="65"/>
      <c r="AS108" s="65"/>
      <c r="AT108" s="65"/>
    </row>
    <row r="109" spans="1:46">
      <c r="A109" s="65"/>
      <c r="B109" s="65"/>
      <c r="C109" s="65"/>
      <c r="D109" s="65"/>
      <c r="E109" s="65"/>
      <c r="F109" s="65"/>
      <c r="G109" s="65"/>
      <c r="H109" s="65"/>
      <c r="I109" s="65"/>
      <c r="J109" s="65"/>
      <c r="K109" s="65"/>
      <c r="L109" s="65"/>
      <c r="M109" s="65"/>
      <c r="N109" s="65"/>
      <c r="O109" s="65"/>
      <c r="P109" s="65"/>
      <c r="Q109" s="65"/>
      <c r="R109" s="65"/>
      <c r="S109" s="65"/>
      <c r="T109" s="65"/>
      <c r="U109" s="65"/>
      <c r="V109" s="65"/>
      <c r="W109" s="65"/>
      <c r="X109" s="65"/>
      <c r="Y109" s="65"/>
      <c r="Z109" s="65"/>
      <c r="AA109" s="65"/>
      <c r="AB109" s="65"/>
      <c r="AC109" s="65"/>
      <c r="AD109" s="65"/>
      <c r="AE109" s="65"/>
      <c r="AF109" s="65"/>
      <c r="AG109" s="65"/>
      <c r="AH109" s="65"/>
      <c r="AI109" s="65"/>
      <c r="AJ109" s="65"/>
      <c r="AK109" s="65"/>
      <c r="AL109" s="65"/>
      <c r="AM109" s="65"/>
      <c r="AN109" s="65"/>
      <c r="AO109" s="65"/>
      <c r="AP109" s="65"/>
      <c r="AQ109" s="65"/>
      <c r="AR109" s="65"/>
      <c r="AS109" s="65"/>
      <c r="AT109" s="65"/>
    </row>
    <row r="110" spans="1:46">
      <c r="A110" s="65"/>
      <c r="B110" s="65"/>
      <c r="C110" s="65"/>
      <c r="D110" s="65"/>
      <c r="E110" s="65"/>
      <c r="F110" s="65"/>
      <c r="G110" s="65"/>
      <c r="H110" s="65"/>
      <c r="I110" s="65"/>
      <c r="J110" s="65"/>
      <c r="K110" s="65"/>
      <c r="L110" s="65"/>
      <c r="M110" s="65"/>
      <c r="N110" s="65"/>
      <c r="O110" s="65"/>
      <c r="P110" s="65"/>
      <c r="Q110" s="65"/>
      <c r="R110" s="65"/>
      <c r="S110" s="65"/>
      <c r="T110" s="65"/>
      <c r="U110" s="65"/>
      <c r="V110" s="65"/>
      <c r="W110" s="65"/>
      <c r="X110" s="65"/>
      <c r="Y110" s="65"/>
      <c r="Z110" s="65"/>
      <c r="AA110" s="65"/>
      <c r="AB110" s="65"/>
      <c r="AC110" s="65"/>
      <c r="AD110" s="65"/>
      <c r="AE110" s="65"/>
      <c r="AF110" s="65"/>
      <c r="AG110" s="65"/>
      <c r="AH110" s="65"/>
      <c r="AI110" s="65"/>
      <c r="AJ110" s="65"/>
      <c r="AK110" s="65"/>
      <c r="AL110" s="65"/>
      <c r="AM110" s="65"/>
      <c r="AN110" s="65"/>
      <c r="AO110" s="65"/>
      <c r="AP110" s="65"/>
      <c r="AQ110" s="65"/>
      <c r="AR110" s="65"/>
      <c r="AS110" s="65"/>
      <c r="AT110" s="65"/>
    </row>
    <row r="111" spans="1:46">
      <c r="A111" s="65"/>
      <c r="B111" s="65"/>
      <c r="C111" s="65"/>
      <c r="D111" s="65"/>
      <c r="E111" s="65"/>
      <c r="F111" s="65"/>
      <c r="G111" s="65"/>
      <c r="H111" s="65"/>
      <c r="I111" s="65"/>
      <c r="J111" s="65"/>
      <c r="K111" s="65"/>
      <c r="L111" s="65"/>
      <c r="M111" s="65"/>
      <c r="N111" s="65"/>
      <c r="O111" s="65"/>
      <c r="P111" s="65"/>
      <c r="Q111" s="65"/>
      <c r="R111" s="65"/>
      <c r="S111" s="65"/>
      <c r="T111" s="65"/>
      <c r="U111" s="65"/>
      <c r="V111" s="65"/>
      <c r="W111" s="65"/>
      <c r="X111" s="65"/>
      <c r="Y111" s="65"/>
      <c r="Z111" s="65"/>
      <c r="AA111" s="65"/>
      <c r="AB111" s="65"/>
      <c r="AC111" s="65"/>
      <c r="AD111" s="65"/>
      <c r="AE111" s="65"/>
      <c r="AF111" s="65"/>
      <c r="AG111" s="65"/>
      <c r="AH111" s="65"/>
      <c r="AI111" s="65"/>
      <c r="AJ111" s="65"/>
      <c r="AK111" s="65"/>
      <c r="AL111" s="65"/>
      <c r="AM111" s="65"/>
      <c r="AN111" s="65"/>
      <c r="AO111" s="65"/>
      <c r="AP111" s="65"/>
      <c r="AQ111" s="65"/>
      <c r="AR111" s="65"/>
      <c r="AS111" s="65"/>
      <c r="AT111" s="65"/>
    </row>
    <row r="112" spans="1:46">
      <c r="A112" s="65"/>
      <c r="B112" s="65"/>
      <c r="C112" s="65"/>
      <c r="D112" s="65"/>
      <c r="E112" s="65"/>
      <c r="F112" s="65"/>
      <c r="G112" s="65"/>
      <c r="H112" s="65"/>
      <c r="I112" s="65"/>
      <c r="J112" s="65"/>
      <c r="K112" s="65"/>
      <c r="L112" s="65"/>
      <c r="M112" s="65"/>
      <c r="N112" s="65"/>
      <c r="O112" s="65"/>
      <c r="P112" s="65"/>
      <c r="Q112" s="65"/>
      <c r="R112" s="65"/>
      <c r="S112" s="65"/>
      <c r="T112" s="65"/>
      <c r="U112" s="65"/>
      <c r="V112" s="65"/>
      <c r="W112" s="65"/>
      <c r="X112" s="65"/>
      <c r="Y112" s="65"/>
      <c r="Z112" s="65"/>
      <c r="AA112" s="65"/>
      <c r="AB112" s="65"/>
      <c r="AC112" s="65"/>
      <c r="AD112" s="65"/>
      <c r="AE112" s="65"/>
      <c r="AF112" s="65"/>
      <c r="AG112" s="65"/>
      <c r="AH112" s="65"/>
      <c r="AI112" s="65"/>
      <c r="AJ112" s="65"/>
      <c r="AK112" s="65"/>
      <c r="AL112" s="65"/>
      <c r="AM112" s="65"/>
      <c r="AN112" s="65"/>
      <c r="AO112" s="65"/>
      <c r="AP112" s="65"/>
      <c r="AQ112" s="65"/>
      <c r="AR112" s="65"/>
      <c r="AS112" s="65"/>
      <c r="AT112" s="65"/>
    </row>
    <row r="113" spans="1:46">
      <c r="A113" s="65"/>
      <c r="B113" s="65"/>
      <c r="C113" s="65"/>
      <c r="D113" s="65"/>
      <c r="E113" s="65"/>
      <c r="F113" s="65"/>
      <c r="G113" s="65"/>
      <c r="H113" s="65"/>
      <c r="I113" s="65"/>
      <c r="J113" s="65"/>
      <c r="K113" s="65"/>
      <c r="L113" s="65"/>
      <c r="M113" s="65"/>
      <c r="N113" s="65"/>
      <c r="O113" s="65"/>
      <c r="P113" s="65"/>
      <c r="Q113" s="65"/>
      <c r="R113" s="65"/>
      <c r="S113" s="65"/>
      <c r="T113" s="65"/>
      <c r="U113" s="65"/>
      <c r="V113" s="65"/>
      <c r="W113" s="65"/>
      <c r="X113" s="65"/>
      <c r="Y113" s="65"/>
      <c r="Z113" s="65"/>
      <c r="AA113" s="65"/>
      <c r="AB113" s="65"/>
      <c r="AC113" s="65"/>
      <c r="AD113" s="65"/>
      <c r="AE113" s="65"/>
      <c r="AF113" s="65"/>
      <c r="AG113" s="65"/>
      <c r="AH113" s="65"/>
      <c r="AI113" s="65"/>
      <c r="AJ113" s="65"/>
      <c r="AK113" s="65"/>
      <c r="AL113" s="65"/>
      <c r="AM113" s="65"/>
      <c r="AN113" s="65"/>
      <c r="AO113" s="65"/>
      <c r="AP113" s="65"/>
      <c r="AQ113" s="65"/>
      <c r="AR113" s="65"/>
      <c r="AS113" s="65"/>
      <c r="AT113" s="65"/>
    </row>
    <row r="114" spans="1:46">
      <c r="A114" s="65"/>
      <c r="B114" s="65"/>
      <c r="C114" s="65"/>
      <c r="D114" s="65"/>
      <c r="E114" s="65"/>
      <c r="F114" s="65"/>
      <c r="G114" s="65"/>
      <c r="H114" s="65"/>
      <c r="I114" s="65"/>
      <c r="J114" s="65"/>
      <c r="K114" s="65"/>
      <c r="L114" s="65"/>
      <c r="M114" s="65"/>
      <c r="N114" s="65"/>
      <c r="O114" s="65"/>
      <c r="P114" s="65"/>
      <c r="Q114" s="65"/>
      <c r="R114" s="65"/>
      <c r="S114" s="65"/>
      <c r="T114" s="65"/>
      <c r="U114" s="65"/>
      <c r="V114" s="65"/>
      <c r="W114" s="65"/>
      <c r="X114" s="65"/>
      <c r="Y114" s="65"/>
      <c r="Z114" s="65"/>
      <c r="AA114" s="65"/>
      <c r="AB114" s="65"/>
      <c r="AC114" s="65"/>
      <c r="AD114" s="65"/>
      <c r="AE114" s="65"/>
      <c r="AF114" s="65"/>
      <c r="AG114" s="65"/>
      <c r="AH114" s="65"/>
      <c r="AI114" s="65"/>
      <c r="AJ114" s="65"/>
      <c r="AK114" s="65"/>
      <c r="AL114" s="65"/>
      <c r="AM114" s="65"/>
      <c r="AN114" s="65"/>
      <c r="AO114" s="65"/>
      <c r="AP114" s="65"/>
      <c r="AQ114" s="65"/>
      <c r="AR114" s="65"/>
      <c r="AS114" s="65"/>
      <c r="AT114" s="65"/>
    </row>
    <row r="115" spans="1:46">
      <c r="A115" s="65"/>
      <c r="B115" s="65"/>
      <c r="C115" s="65"/>
      <c r="D115" s="65"/>
      <c r="E115" s="65"/>
      <c r="F115" s="65"/>
      <c r="G115" s="65"/>
      <c r="H115" s="65"/>
      <c r="I115" s="65"/>
      <c r="J115" s="65"/>
      <c r="K115" s="65"/>
      <c r="L115" s="65"/>
      <c r="M115" s="65"/>
      <c r="N115" s="65"/>
      <c r="O115" s="65"/>
      <c r="P115" s="65"/>
      <c r="Q115" s="65"/>
      <c r="R115" s="65"/>
      <c r="S115" s="65"/>
      <c r="T115" s="65"/>
      <c r="U115" s="65"/>
      <c r="V115" s="65"/>
      <c r="W115" s="65"/>
      <c r="X115" s="65"/>
      <c r="Y115" s="65"/>
      <c r="Z115" s="65"/>
      <c r="AA115" s="65"/>
      <c r="AB115" s="65"/>
      <c r="AC115" s="65"/>
      <c r="AD115" s="65"/>
      <c r="AE115" s="65"/>
      <c r="AF115" s="65"/>
      <c r="AG115" s="65"/>
      <c r="AH115" s="65"/>
      <c r="AI115" s="65"/>
      <c r="AJ115" s="65"/>
      <c r="AK115" s="65"/>
      <c r="AL115" s="65"/>
      <c r="AM115" s="65"/>
      <c r="AN115" s="65"/>
      <c r="AO115" s="65"/>
      <c r="AP115" s="65"/>
      <c r="AQ115" s="65"/>
      <c r="AR115" s="65"/>
      <c r="AS115" s="65"/>
      <c r="AT115" s="65"/>
    </row>
    <row r="116" spans="1:46">
      <c r="A116" s="65"/>
      <c r="B116" s="65"/>
      <c r="C116" s="65"/>
      <c r="D116" s="65"/>
      <c r="E116" s="65"/>
      <c r="F116" s="65"/>
      <c r="G116" s="65"/>
      <c r="H116" s="65"/>
      <c r="I116" s="65"/>
      <c r="J116" s="65"/>
      <c r="K116" s="65"/>
      <c r="L116" s="65"/>
      <c r="M116" s="65"/>
      <c r="N116" s="65"/>
      <c r="O116" s="65"/>
      <c r="P116" s="65"/>
      <c r="Q116" s="65"/>
      <c r="R116" s="65"/>
      <c r="S116" s="65"/>
      <c r="T116" s="65"/>
      <c r="U116" s="65"/>
      <c r="V116" s="65"/>
      <c r="W116" s="65"/>
      <c r="X116" s="65"/>
      <c r="Y116" s="65"/>
      <c r="Z116" s="65"/>
      <c r="AA116" s="65"/>
      <c r="AB116" s="65"/>
      <c r="AC116" s="65"/>
      <c r="AD116" s="65"/>
      <c r="AE116" s="65"/>
      <c r="AF116" s="65"/>
      <c r="AG116" s="65"/>
      <c r="AH116" s="65"/>
      <c r="AI116" s="65"/>
      <c r="AJ116" s="65"/>
      <c r="AK116" s="65"/>
      <c r="AL116" s="65"/>
      <c r="AM116" s="65"/>
      <c r="AN116" s="65"/>
      <c r="AO116" s="65"/>
      <c r="AP116" s="65"/>
      <c r="AQ116" s="65"/>
      <c r="AR116" s="65"/>
      <c r="AS116" s="65"/>
      <c r="AT116" s="65"/>
    </row>
    <row r="117" spans="1:46">
      <c r="A117" s="65"/>
      <c r="B117" s="65"/>
      <c r="C117" s="65"/>
      <c r="D117" s="65"/>
      <c r="E117" s="65"/>
      <c r="F117" s="65"/>
      <c r="G117" s="65"/>
      <c r="H117" s="65"/>
      <c r="I117" s="65"/>
      <c r="J117" s="65"/>
      <c r="K117" s="65"/>
      <c r="L117" s="65"/>
      <c r="M117" s="65"/>
      <c r="N117" s="65"/>
      <c r="O117" s="65"/>
      <c r="P117" s="65"/>
      <c r="Q117" s="65"/>
      <c r="R117" s="65"/>
      <c r="S117" s="65"/>
      <c r="T117" s="65"/>
      <c r="U117" s="65"/>
      <c r="V117" s="65"/>
      <c r="W117" s="65"/>
      <c r="X117" s="65"/>
      <c r="Y117" s="65"/>
      <c r="Z117" s="65"/>
      <c r="AA117" s="65"/>
      <c r="AB117" s="65"/>
      <c r="AC117" s="65"/>
      <c r="AD117" s="65"/>
      <c r="AE117" s="65"/>
      <c r="AF117" s="65"/>
      <c r="AG117" s="65"/>
      <c r="AH117" s="65"/>
      <c r="AI117" s="65"/>
      <c r="AJ117" s="65"/>
      <c r="AK117" s="65"/>
      <c r="AL117" s="65"/>
      <c r="AM117" s="65"/>
      <c r="AN117" s="65"/>
      <c r="AO117" s="65"/>
      <c r="AP117" s="65"/>
      <c r="AQ117" s="65"/>
      <c r="AR117" s="65"/>
      <c r="AS117" s="65"/>
      <c r="AT117" s="65"/>
    </row>
    <row r="118" spans="1:46">
      <c r="A118" s="65"/>
      <c r="B118" s="65"/>
      <c r="C118" s="65"/>
      <c r="D118" s="65"/>
      <c r="E118" s="65"/>
      <c r="F118" s="65"/>
      <c r="G118" s="65"/>
      <c r="H118" s="65"/>
      <c r="I118" s="65"/>
      <c r="J118" s="65"/>
      <c r="K118" s="65"/>
      <c r="L118" s="65"/>
      <c r="M118" s="65"/>
      <c r="N118" s="65"/>
      <c r="O118" s="65"/>
      <c r="P118" s="65"/>
      <c r="Q118" s="65"/>
      <c r="R118" s="65"/>
      <c r="S118" s="65"/>
      <c r="T118" s="65"/>
      <c r="U118" s="65"/>
      <c r="V118" s="65"/>
      <c r="W118" s="65"/>
      <c r="X118" s="65"/>
      <c r="Y118" s="65"/>
      <c r="Z118" s="65"/>
      <c r="AA118" s="65"/>
      <c r="AB118" s="65"/>
      <c r="AC118" s="65"/>
      <c r="AD118" s="65"/>
      <c r="AE118" s="65"/>
      <c r="AF118" s="65"/>
      <c r="AG118" s="65"/>
      <c r="AH118" s="65"/>
      <c r="AI118" s="65"/>
      <c r="AJ118" s="65"/>
      <c r="AK118" s="65"/>
      <c r="AL118" s="65"/>
      <c r="AM118" s="65"/>
      <c r="AN118" s="65"/>
      <c r="AO118" s="65"/>
      <c r="AP118" s="65"/>
      <c r="AQ118" s="65"/>
      <c r="AR118" s="65"/>
      <c r="AS118" s="65"/>
      <c r="AT118" s="65"/>
    </row>
    <row r="119" spans="1:46">
      <c r="A119" s="65"/>
      <c r="B119" s="65"/>
      <c r="C119" s="65"/>
      <c r="D119" s="65"/>
      <c r="E119" s="65"/>
      <c r="F119" s="65"/>
      <c r="G119" s="65"/>
      <c r="H119" s="65"/>
      <c r="I119" s="65"/>
      <c r="J119" s="65"/>
      <c r="K119" s="65"/>
      <c r="L119" s="65"/>
      <c r="M119" s="65"/>
      <c r="N119" s="65"/>
      <c r="O119" s="65"/>
      <c r="P119" s="65"/>
      <c r="Q119" s="65"/>
      <c r="R119" s="65"/>
      <c r="S119" s="65"/>
      <c r="T119" s="65"/>
      <c r="U119" s="65"/>
      <c r="V119" s="65"/>
      <c r="W119" s="65"/>
      <c r="X119" s="65"/>
      <c r="Y119" s="65"/>
      <c r="Z119" s="65"/>
      <c r="AA119" s="65"/>
      <c r="AB119" s="65"/>
      <c r="AC119" s="65"/>
      <c r="AD119" s="65"/>
      <c r="AE119" s="65"/>
      <c r="AF119" s="65"/>
      <c r="AG119" s="65"/>
      <c r="AH119" s="65"/>
      <c r="AI119" s="65"/>
      <c r="AJ119" s="65"/>
      <c r="AK119" s="65"/>
      <c r="AL119" s="65"/>
      <c r="AM119" s="65"/>
      <c r="AN119" s="65"/>
      <c r="AO119" s="65"/>
      <c r="AP119" s="65"/>
      <c r="AQ119" s="65"/>
      <c r="AR119" s="65"/>
      <c r="AS119" s="65"/>
      <c r="AT119" s="65"/>
    </row>
    <row r="120" spans="1:46">
      <c r="A120" s="65"/>
      <c r="B120" s="65"/>
      <c r="C120" s="65"/>
      <c r="D120" s="65"/>
      <c r="E120" s="65"/>
      <c r="F120" s="65"/>
      <c r="G120" s="65"/>
      <c r="H120" s="65"/>
      <c r="I120" s="65"/>
      <c r="J120" s="65"/>
      <c r="K120" s="65"/>
      <c r="L120" s="65"/>
      <c r="M120" s="65"/>
      <c r="N120" s="65"/>
      <c r="O120" s="65"/>
      <c r="P120" s="65"/>
      <c r="Q120" s="65"/>
      <c r="R120" s="65"/>
      <c r="S120" s="65"/>
      <c r="T120" s="65"/>
      <c r="U120" s="65"/>
      <c r="V120" s="65"/>
      <c r="W120" s="65"/>
      <c r="X120" s="65"/>
      <c r="Y120" s="65"/>
      <c r="Z120" s="65"/>
      <c r="AA120" s="65"/>
      <c r="AB120" s="65"/>
      <c r="AC120" s="65"/>
      <c r="AD120" s="65"/>
      <c r="AE120" s="65"/>
      <c r="AF120" s="65"/>
      <c r="AG120" s="65"/>
      <c r="AH120" s="65"/>
      <c r="AI120" s="65"/>
      <c r="AJ120" s="65"/>
      <c r="AK120" s="65"/>
      <c r="AL120" s="65"/>
      <c r="AM120" s="65"/>
      <c r="AN120" s="65"/>
      <c r="AO120" s="65"/>
      <c r="AP120" s="65"/>
      <c r="AQ120" s="65"/>
      <c r="AR120" s="65"/>
      <c r="AS120" s="65"/>
      <c r="AT120" s="65"/>
    </row>
    <row r="121" spans="1:46">
      <c r="A121" s="65"/>
      <c r="B121" s="65"/>
      <c r="C121" s="65"/>
      <c r="D121" s="65"/>
      <c r="E121" s="65"/>
      <c r="F121" s="65"/>
      <c r="G121" s="65"/>
      <c r="H121" s="65"/>
      <c r="I121" s="65"/>
      <c r="J121" s="65"/>
      <c r="K121" s="65"/>
      <c r="L121" s="65"/>
      <c r="M121" s="65"/>
      <c r="N121" s="65"/>
      <c r="O121" s="65"/>
      <c r="P121" s="65"/>
      <c r="Q121" s="65"/>
      <c r="R121" s="65"/>
      <c r="S121" s="65"/>
      <c r="T121" s="65"/>
      <c r="U121" s="65"/>
      <c r="V121" s="65"/>
      <c r="W121" s="65"/>
      <c r="X121" s="65"/>
      <c r="Y121" s="65"/>
      <c r="Z121" s="65"/>
      <c r="AA121" s="65"/>
      <c r="AB121" s="65"/>
      <c r="AC121" s="65"/>
      <c r="AD121" s="65"/>
      <c r="AE121" s="65"/>
      <c r="AF121" s="65"/>
      <c r="AG121" s="65"/>
      <c r="AH121" s="65"/>
      <c r="AI121" s="65"/>
      <c r="AJ121" s="65"/>
      <c r="AK121" s="65"/>
      <c r="AL121" s="65"/>
      <c r="AM121" s="65"/>
      <c r="AN121" s="65"/>
      <c r="AO121" s="65"/>
      <c r="AP121" s="65"/>
      <c r="AQ121" s="65"/>
      <c r="AR121" s="65"/>
      <c r="AS121" s="65"/>
      <c r="AT121" s="65"/>
    </row>
    <row r="122" spans="1:46">
      <c r="A122" s="65"/>
      <c r="B122" s="65"/>
      <c r="C122" s="65"/>
      <c r="D122" s="65"/>
      <c r="E122" s="65"/>
      <c r="F122" s="65"/>
      <c r="G122" s="65"/>
      <c r="H122" s="65"/>
      <c r="I122" s="65"/>
      <c r="J122" s="65"/>
      <c r="K122" s="65"/>
      <c r="L122" s="65"/>
      <c r="M122" s="65"/>
      <c r="N122" s="65"/>
      <c r="O122" s="65"/>
      <c r="P122" s="65"/>
      <c r="Q122" s="65"/>
      <c r="R122" s="65"/>
      <c r="S122" s="65"/>
      <c r="T122" s="65"/>
      <c r="U122" s="65"/>
      <c r="V122" s="65"/>
      <c r="W122" s="65"/>
      <c r="X122" s="65"/>
      <c r="Y122" s="65"/>
      <c r="Z122" s="65"/>
      <c r="AA122" s="65"/>
      <c r="AB122" s="65"/>
      <c r="AC122" s="65"/>
      <c r="AD122" s="65"/>
      <c r="AE122" s="65"/>
      <c r="AF122" s="65"/>
      <c r="AG122" s="65"/>
      <c r="AH122" s="65"/>
      <c r="AI122" s="65"/>
      <c r="AJ122" s="65"/>
      <c r="AK122" s="65"/>
      <c r="AL122" s="65"/>
      <c r="AM122" s="65"/>
      <c r="AN122" s="65"/>
      <c r="AO122" s="65"/>
      <c r="AP122" s="65"/>
      <c r="AQ122" s="65"/>
      <c r="AR122" s="65"/>
      <c r="AS122" s="65"/>
      <c r="AT122" s="65"/>
    </row>
    <row r="123" spans="1:46">
      <c r="A123" s="65"/>
      <c r="B123" s="65"/>
      <c r="C123" s="65"/>
      <c r="D123" s="65"/>
      <c r="E123" s="65"/>
      <c r="F123" s="65"/>
      <c r="G123" s="65"/>
      <c r="H123" s="65"/>
      <c r="I123" s="65"/>
      <c r="J123" s="65"/>
      <c r="K123" s="65"/>
      <c r="L123" s="65"/>
      <c r="M123" s="65"/>
      <c r="N123" s="65"/>
      <c r="O123" s="65"/>
      <c r="P123" s="65"/>
      <c r="Q123" s="65"/>
      <c r="R123" s="65"/>
      <c r="S123" s="65"/>
      <c r="T123" s="65"/>
      <c r="U123" s="65"/>
      <c r="V123" s="65"/>
      <c r="W123" s="65"/>
      <c r="X123" s="65"/>
      <c r="Y123" s="65"/>
      <c r="Z123" s="65"/>
      <c r="AA123" s="65"/>
      <c r="AB123" s="65"/>
      <c r="AC123" s="65"/>
      <c r="AD123" s="65"/>
      <c r="AE123" s="65"/>
      <c r="AF123" s="65"/>
      <c r="AG123" s="65"/>
      <c r="AH123" s="65"/>
      <c r="AI123" s="65"/>
      <c r="AJ123" s="65"/>
      <c r="AK123" s="65"/>
      <c r="AL123" s="65"/>
      <c r="AM123" s="65"/>
      <c r="AN123" s="65"/>
      <c r="AO123" s="65"/>
      <c r="AP123" s="65"/>
      <c r="AQ123" s="65"/>
      <c r="AR123" s="65"/>
      <c r="AS123" s="65"/>
      <c r="AT123" s="65"/>
    </row>
    <row r="124" spans="1:46">
      <c r="A124" s="65"/>
      <c r="B124" s="65"/>
      <c r="C124" s="65"/>
      <c r="D124" s="65"/>
      <c r="E124" s="65"/>
      <c r="F124" s="65"/>
      <c r="G124" s="65"/>
      <c r="H124" s="65"/>
      <c r="I124" s="65"/>
      <c r="J124" s="65"/>
      <c r="K124" s="65"/>
      <c r="L124" s="65"/>
      <c r="M124" s="65"/>
      <c r="N124" s="65"/>
      <c r="O124" s="65"/>
      <c r="P124" s="65"/>
      <c r="Q124" s="65"/>
      <c r="R124" s="65"/>
      <c r="S124" s="65"/>
      <c r="T124" s="65"/>
      <c r="U124" s="65"/>
      <c r="V124" s="65"/>
      <c r="W124" s="65"/>
      <c r="X124" s="65"/>
      <c r="Y124" s="65"/>
      <c r="Z124" s="65"/>
      <c r="AA124" s="65"/>
      <c r="AB124" s="65"/>
      <c r="AC124" s="65"/>
      <c r="AD124" s="65"/>
      <c r="AE124" s="65"/>
      <c r="AF124" s="65"/>
      <c r="AG124" s="65"/>
      <c r="AH124" s="65"/>
      <c r="AI124" s="65"/>
      <c r="AJ124" s="65"/>
      <c r="AK124" s="65"/>
      <c r="AL124" s="65"/>
      <c r="AM124" s="65"/>
      <c r="AN124" s="65"/>
      <c r="AO124" s="65"/>
      <c r="AP124" s="65"/>
      <c r="AQ124" s="65"/>
      <c r="AR124" s="65"/>
      <c r="AS124" s="65"/>
      <c r="AT124" s="65"/>
    </row>
    <row r="125" spans="1:46">
      <c r="A125" s="65"/>
      <c r="B125" s="65"/>
      <c r="C125" s="65"/>
      <c r="D125" s="65"/>
      <c r="E125" s="65"/>
      <c r="F125" s="65"/>
      <c r="G125" s="65"/>
      <c r="H125" s="65"/>
      <c r="I125" s="65"/>
      <c r="J125" s="65"/>
      <c r="K125" s="65"/>
      <c r="L125" s="65"/>
      <c r="M125" s="65"/>
      <c r="N125" s="65"/>
      <c r="O125" s="65"/>
      <c r="P125" s="65"/>
      <c r="Q125" s="65"/>
      <c r="R125" s="65"/>
      <c r="S125" s="65"/>
      <c r="T125" s="65"/>
      <c r="U125" s="65"/>
      <c r="V125" s="65"/>
      <c r="W125" s="65"/>
      <c r="X125" s="65"/>
      <c r="Y125" s="65"/>
      <c r="Z125" s="65"/>
      <c r="AA125" s="65"/>
      <c r="AB125" s="65"/>
      <c r="AC125" s="65"/>
      <c r="AD125" s="65"/>
      <c r="AE125" s="65"/>
      <c r="AF125" s="65"/>
      <c r="AG125" s="65"/>
      <c r="AH125" s="65"/>
      <c r="AI125" s="65"/>
      <c r="AJ125" s="65"/>
      <c r="AK125" s="65"/>
      <c r="AL125" s="65"/>
      <c r="AM125" s="65"/>
      <c r="AN125" s="65"/>
      <c r="AO125" s="65"/>
      <c r="AP125" s="65"/>
      <c r="AQ125" s="65"/>
      <c r="AR125" s="65"/>
      <c r="AS125" s="65"/>
      <c r="AT125" s="65"/>
    </row>
    <row r="126" spans="1:46">
      <c r="A126" s="65"/>
      <c r="B126" s="65"/>
      <c r="C126" s="65"/>
      <c r="D126" s="65"/>
      <c r="E126" s="65"/>
      <c r="F126" s="65"/>
      <c r="G126" s="65"/>
      <c r="H126" s="65"/>
      <c r="I126" s="65"/>
      <c r="J126" s="65"/>
      <c r="K126" s="65"/>
      <c r="L126" s="65"/>
      <c r="M126" s="65"/>
      <c r="N126" s="65"/>
      <c r="O126" s="65"/>
      <c r="P126" s="65"/>
      <c r="Q126" s="65"/>
      <c r="R126" s="65"/>
      <c r="S126" s="65"/>
      <c r="T126" s="65"/>
      <c r="U126" s="65"/>
      <c r="V126" s="65"/>
      <c r="W126" s="65"/>
      <c r="X126" s="65"/>
      <c r="Y126" s="65"/>
      <c r="Z126" s="65"/>
      <c r="AA126" s="65"/>
      <c r="AB126" s="65"/>
      <c r="AC126" s="65"/>
      <c r="AD126" s="65"/>
      <c r="AE126" s="65"/>
      <c r="AF126" s="65"/>
      <c r="AG126" s="65"/>
      <c r="AH126" s="65"/>
      <c r="AI126" s="65"/>
      <c r="AJ126" s="65"/>
      <c r="AK126" s="65"/>
      <c r="AL126" s="65"/>
      <c r="AM126" s="65"/>
      <c r="AN126" s="65"/>
      <c r="AO126" s="65"/>
      <c r="AP126" s="65"/>
      <c r="AQ126" s="65"/>
      <c r="AR126" s="65"/>
      <c r="AS126" s="65"/>
      <c r="AT126" s="65"/>
    </row>
    <row r="127" spans="1:46">
      <c r="A127" s="65"/>
      <c r="B127" s="65"/>
      <c r="C127" s="65"/>
      <c r="D127" s="65"/>
      <c r="E127" s="65"/>
      <c r="F127" s="65"/>
      <c r="G127" s="65"/>
      <c r="H127" s="65"/>
      <c r="I127" s="65"/>
      <c r="J127" s="65"/>
      <c r="K127" s="65"/>
      <c r="L127" s="65"/>
      <c r="M127" s="65"/>
      <c r="N127" s="65"/>
      <c r="O127" s="65"/>
      <c r="P127" s="65"/>
      <c r="Q127" s="65"/>
      <c r="R127" s="65"/>
      <c r="S127" s="65"/>
      <c r="T127" s="65"/>
      <c r="U127" s="65"/>
      <c r="V127" s="65"/>
      <c r="W127" s="65"/>
      <c r="X127" s="65"/>
      <c r="Y127" s="65"/>
      <c r="Z127" s="65"/>
      <c r="AA127" s="65"/>
      <c r="AB127" s="65"/>
      <c r="AC127" s="65"/>
      <c r="AD127" s="65"/>
      <c r="AE127" s="65"/>
      <c r="AF127" s="65"/>
      <c r="AG127" s="65"/>
      <c r="AH127" s="65"/>
      <c r="AI127" s="65"/>
      <c r="AJ127" s="65"/>
      <c r="AK127" s="65"/>
      <c r="AL127" s="65"/>
      <c r="AM127" s="65"/>
      <c r="AN127" s="65"/>
      <c r="AO127" s="65"/>
      <c r="AP127" s="65"/>
      <c r="AQ127" s="65"/>
      <c r="AR127" s="65"/>
      <c r="AS127" s="65"/>
      <c r="AT127" s="65"/>
    </row>
    <row r="128" spans="1:46">
      <c r="A128" s="65"/>
      <c r="B128" s="65"/>
      <c r="C128" s="65"/>
      <c r="D128" s="65"/>
      <c r="E128" s="65"/>
      <c r="F128" s="65"/>
      <c r="G128" s="65"/>
      <c r="H128" s="65"/>
      <c r="I128" s="65"/>
      <c r="J128" s="65"/>
      <c r="K128" s="65"/>
      <c r="L128" s="65"/>
      <c r="M128" s="65"/>
      <c r="N128" s="65"/>
      <c r="O128" s="65"/>
      <c r="P128" s="65"/>
      <c r="Q128" s="65"/>
      <c r="R128" s="65"/>
      <c r="S128" s="65"/>
      <c r="T128" s="65"/>
      <c r="U128" s="65"/>
      <c r="V128" s="65"/>
      <c r="W128" s="65"/>
      <c r="X128" s="65"/>
      <c r="Y128" s="65"/>
      <c r="Z128" s="65"/>
      <c r="AA128" s="65"/>
      <c r="AB128" s="65"/>
      <c r="AC128" s="65"/>
      <c r="AD128" s="65"/>
      <c r="AE128" s="65"/>
      <c r="AF128" s="65"/>
      <c r="AG128" s="65"/>
      <c r="AH128" s="65"/>
      <c r="AI128" s="65"/>
      <c r="AJ128" s="65"/>
      <c r="AK128" s="65"/>
      <c r="AL128" s="65"/>
      <c r="AM128" s="65"/>
      <c r="AN128" s="65"/>
      <c r="AO128" s="65"/>
      <c r="AP128" s="65"/>
      <c r="AQ128" s="65"/>
      <c r="AR128" s="65"/>
      <c r="AS128" s="65"/>
      <c r="AT128" s="65"/>
    </row>
    <row r="129" spans="1:46">
      <c r="A129" s="65"/>
      <c r="B129" s="65"/>
      <c r="C129" s="65"/>
      <c r="D129" s="65"/>
      <c r="E129" s="65"/>
      <c r="F129" s="65"/>
      <c r="G129" s="65"/>
      <c r="H129" s="65"/>
      <c r="I129" s="65"/>
      <c r="J129" s="65"/>
      <c r="K129" s="65"/>
      <c r="L129" s="65"/>
      <c r="M129" s="65"/>
      <c r="N129" s="65"/>
      <c r="O129" s="65"/>
      <c r="P129" s="65"/>
      <c r="Q129" s="65"/>
      <c r="R129" s="65"/>
      <c r="S129" s="65"/>
      <c r="T129" s="65"/>
      <c r="U129" s="65"/>
      <c r="V129" s="65"/>
      <c r="W129" s="65"/>
      <c r="X129" s="65"/>
      <c r="Y129" s="65"/>
      <c r="Z129" s="65"/>
      <c r="AA129" s="65"/>
      <c r="AB129" s="65"/>
      <c r="AC129" s="65"/>
      <c r="AD129" s="65"/>
      <c r="AE129" s="65"/>
      <c r="AF129" s="65"/>
      <c r="AG129" s="65"/>
      <c r="AH129" s="65"/>
      <c r="AI129" s="65"/>
      <c r="AJ129" s="65"/>
      <c r="AK129" s="65"/>
      <c r="AL129" s="65"/>
      <c r="AM129" s="65"/>
      <c r="AN129" s="65"/>
      <c r="AO129" s="65"/>
      <c r="AP129" s="65"/>
      <c r="AQ129" s="65"/>
      <c r="AR129" s="65"/>
      <c r="AS129" s="65"/>
      <c r="AT129" s="65"/>
    </row>
    <row r="130" spans="1:46">
      <c r="A130" s="65"/>
      <c r="B130" s="65"/>
      <c r="C130" s="65"/>
      <c r="D130" s="65"/>
      <c r="E130" s="65"/>
      <c r="F130" s="65"/>
      <c r="G130" s="65"/>
      <c r="H130" s="65"/>
      <c r="I130" s="65"/>
      <c r="J130" s="65"/>
      <c r="K130" s="65"/>
      <c r="L130" s="65"/>
      <c r="M130" s="65"/>
      <c r="N130" s="65"/>
      <c r="O130" s="65"/>
      <c r="P130" s="65"/>
      <c r="Q130" s="65"/>
      <c r="R130" s="65"/>
      <c r="S130" s="65"/>
      <c r="T130" s="65"/>
      <c r="U130" s="65"/>
      <c r="V130" s="65"/>
      <c r="W130" s="65"/>
      <c r="X130" s="65"/>
      <c r="Y130" s="65"/>
      <c r="Z130" s="65"/>
      <c r="AA130" s="65"/>
      <c r="AB130" s="65"/>
      <c r="AC130" s="65"/>
      <c r="AD130" s="65"/>
      <c r="AE130" s="65"/>
      <c r="AF130" s="65"/>
      <c r="AG130" s="65"/>
      <c r="AH130" s="65"/>
      <c r="AI130" s="65"/>
      <c r="AJ130" s="65"/>
      <c r="AK130" s="65"/>
      <c r="AL130" s="65"/>
      <c r="AM130" s="65"/>
      <c r="AN130" s="65"/>
      <c r="AO130" s="65"/>
      <c r="AP130" s="65"/>
      <c r="AQ130" s="65"/>
      <c r="AR130" s="65"/>
      <c r="AS130" s="65"/>
      <c r="AT130" s="65"/>
    </row>
    <row r="131" spans="1:46">
      <c r="A131" s="65"/>
      <c r="B131" s="65"/>
      <c r="C131" s="65"/>
      <c r="D131" s="65"/>
      <c r="E131" s="65"/>
      <c r="F131" s="65"/>
      <c r="G131" s="65"/>
      <c r="H131" s="65"/>
      <c r="I131" s="65"/>
      <c r="J131" s="65"/>
      <c r="K131" s="65"/>
      <c r="L131" s="65"/>
      <c r="M131" s="65"/>
      <c r="N131" s="65"/>
      <c r="O131" s="65"/>
      <c r="P131" s="65"/>
      <c r="Q131" s="65"/>
      <c r="R131" s="65"/>
      <c r="S131" s="65"/>
      <c r="T131" s="65"/>
      <c r="U131" s="65"/>
      <c r="V131" s="65"/>
      <c r="W131" s="65"/>
      <c r="X131" s="65"/>
      <c r="Y131" s="65"/>
      <c r="Z131" s="65"/>
      <c r="AA131" s="65"/>
      <c r="AB131" s="65"/>
      <c r="AC131" s="65"/>
      <c r="AD131" s="65"/>
      <c r="AE131" s="65"/>
      <c r="AF131" s="65"/>
      <c r="AG131" s="65"/>
      <c r="AH131" s="65"/>
      <c r="AI131" s="65"/>
      <c r="AJ131" s="65"/>
      <c r="AK131" s="65"/>
      <c r="AL131" s="65"/>
      <c r="AM131" s="65"/>
      <c r="AN131" s="65"/>
      <c r="AO131" s="65"/>
      <c r="AP131" s="65"/>
      <c r="AQ131" s="65"/>
      <c r="AR131" s="65"/>
      <c r="AS131" s="65"/>
      <c r="AT131" s="65"/>
    </row>
    <row r="132" spans="1:46">
      <c r="A132" s="65"/>
      <c r="B132" s="65"/>
      <c r="C132" s="65"/>
      <c r="D132" s="65"/>
      <c r="E132" s="65"/>
      <c r="F132" s="65"/>
      <c r="G132" s="65"/>
      <c r="H132" s="65"/>
      <c r="I132" s="65"/>
      <c r="J132" s="65"/>
      <c r="K132" s="65"/>
      <c r="L132" s="65"/>
      <c r="M132" s="65"/>
      <c r="N132" s="65"/>
      <c r="O132" s="65"/>
      <c r="P132" s="65"/>
      <c r="Q132" s="65"/>
      <c r="R132" s="65"/>
      <c r="S132" s="65"/>
      <c r="T132" s="65"/>
      <c r="U132" s="65"/>
      <c r="V132" s="65"/>
      <c r="W132" s="65"/>
      <c r="X132" s="65"/>
      <c r="Y132" s="65"/>
      <c r="Z132" s="65"/>
      <c r="AA132" s="65"/>
      <c r="AB132" s="65"/>
      <c r="AC132" s="65"/>
      <c r="AD132" s="65"/>
      <c r="AE132" s="65"/>
      <c r="AF132" s="65"/>
      <c r="AG132" s="65"/>
      <c r="AH132" s="65"/>
      <c r="AI132" s="65"/>
      <c r="AJ132" s="65"/>
      <c r="AK132" s="65"/>
      <c r="AL132" s="65"/>
      <c r="AM132" s="65"/>
      <c r="AN132" s="65"/>
      <c r="AO132" s="65"/>
      <c r="AP132" s="65"/>
      <c r="AQ132" s="65"/>
      <c r="AR132" s="65"/>
      <c r="AS132" s="65"/>
      <c r="AT132" s="65"/>
    </row>
    <row r="133" spans="1:46">
      <c r="A133" s="65"/>
      <c r="B133" s="65"/>
      <c r="C133" s="65"/>
      <c r="D133" s="65"/>
      <c r="E133" s="65"/>
      <c r="F133" s="65"/>
      <c r="G133" s="65"/>
      <c r="H133" s="65"/>
      <c r="I133" s="65"/>
      <c r="J133" s="65"/>
      <c r="K133" s="65"/>
      <c r="L133" s="65"/>
      <c r="M133" s="65"/>
      <c r="N133" s="65"/>
      <c r="O133" s="65"/>
      <c r="P133" s="65"/>
      <c r="Q133" s="65"/>
      <c r="R133" s="65"/>
      <c r="S133" s="65"/>
      <c r="T133" s="65"/>
      <c r="U133" s="65"/>
      <c r="V133" s="65"/>
      <c r="W133" s="65"/>
      <c r="X133" s="65"/>
      <c r="Y133" s="65"/>
      <c r="Z133" s="65"/>
      <c r="AA133" s="65"/>
      <c r="AB133" s="65"/>
      <c r="AC133" s="65"/>
      <c r="AD133" s="65"/>
      <c r="AE133" s="65"/>
      <c r="AF133" s="65"/>
      <c r="AG133" s="65"/>
      <c r="AH133" s="65"/>
      <c r="AI133" s="65"/>
      <c r="AJ133" s="65"/>
      <c r="AK133" s="65"/>
      <c r="AL133" s="65"/>
      <c r="AM133" s="65"/>
      <c r="AN133" s="65"/>
      <c r="AO133" s="65"/>
      <c r="AP133" s="65"/>
      <c r="AQ133" s="65"/>
      <c r="AR133" s="65"/>
      <c r="AS133" s="65"/>
      <c r="AT133" s="65"/>
    </row>
    <row r="134" spans="1:46">
      <c r="A134" s="65"/>
      <c r="B134" s="65"/>
      <c r="C134" s="65"/>
      <c r="D134" s="65"/>
      <c r="E134" s="65"/>
      <c r="F134" s="65"/>
      <c r="G134" s="65"/>
      <c r="H134" s="65"/>
      <c r="I134" s="65"/>
      <c r="J134" s="65"/>
      <c r="K134" s="65"/>
      <c r="L134" s="65"/>
      <c r="M134" s="65"/>
      <c r="N134" s="65"/>
      <c r="O134" s="65"/>
      <c r="P134" s="65"/>
      <c r="Q134" s="65"/>
      <c r="R134" s="65"/>
      <c r="S134" s="65"/>
      <c r="T134" s="65"/>
      <c r="U134" s="65"/>
      <c r="V134" s="65"/>
      <c r="W134" s="65"/>
      <c r="X134" s="65"/>
      <c r="Y134" s="65"/>
      <c r="Z134" s="65"/>
      <c r="AA134" s="65"/>
      <c r="AB134" s="65"/>
      <c r="AC134" s="65"/>
      <c r="AD134" s="65"/>
      <c r="AE134" s="65"/>
      <c r="AF134" s="65"/>
      <c r="AG134" s="65"/>
      <c r="AH134" s="65"/>
      <c r="AI134" s="65"/>
      <c r="AJ134" s="65"/>
      <c r="AK134" s="65"/>
      <c r="AL134" s="65"/>
      <c r="AM134" s="65"/>
      <c r="AN134" s="65"/>
      <c r="AO134" s="65"/>
      <c r="AP134" s="65"/>
      <c r="AQ134" s="65"/>
      <c r="AR134" s="65"/>
      <c r="AS134" s="65"/>
      <c r="AT134" s="65"/>
    </row>
    <row r="135" spans="1:46">
      <c r="A135" s="65"/>
      <c r="B135" s="65"/>
      <c r="C135" s="65"/>
      <c r="D135" s="65"/>
      <c r="E135" s="65"/>
      <c r="F135" s="65"/>
      <c r="G135" s="65"/>
      <c r="H135" s="65"/>
      <c r="I135" s="65"/>
      <c r="J135" s="65"/>
      <c r="K135" s="65"/>
      <c r="L135" s="65"/>
      <c r="M135" s="65"/>
      <c r="N135" s="65"/>
      <c r="O135" s="65"/>
      <c r="P135" s="65"/>
      <c r="Q135" s="65"/>
      <c r="R135" s="65"/>
      <c r="S135" s="65"/>
      <c r="T135" s="65"/>
      <c r="U135" s="65"/>
      <c r="V135" s="65"/>
      <c r="W135" s="65"/>
      <c r="X135" s="65"/>
      <c r="Y135" s="65"/>
      <c r="Z135" s="65"/>
      <c r="AA135" s="65"/>
      <c r="AB135" s="65"/>
      <c r="AC135" s="65"/>
      <c r="AD135" s="65"/>
      <c r="AE135" s="65"/>
      <c r="AF135" s="65"/>
      <c r="AG135" s="65"/>
      <c r="AH135" s="65"/>
      <c r="AI135" s="65"/>
      <c r="AJ135" s="65"/>
      <c r="AK135" s="65"/>
      <c r="AL135" s="65"/>
      <c r="AM135" s="65"/>
      <c r="AN135" s="65"/>
      <c r="AO135" s="65"/>
      <c r="AP135" s="65"/>
      <c r="AQ135" s="65"/>
      <c r="AR135" s="65"/>
      <c r="AS135" s="65"/>
      <c r="AT135" s="65"/>
    </row>
    <row r="136" spans="1:46">
      <c r="A136" s="65"/>
      <c r="B136" s="65"/>
      <c r="C136" s="65"/>
      <c r="D136" s="65"/>
      <c r="E136" s="65"/>
      <c r="F136" s="65"/>
      <c r="G136" s="65"/>
      <c r="H136" s="65"/>
      <c r="I136" s="65"/>
      <c r="J136" s="65"/>
      <c r="K136" s="65"/>
      <c r="L136" s="65"/>
      <c r="M136" s="65"/>
      <c r="N136" s="65"/>
      <c r="O136" s="65"/>
      <c r="P136" s="65"/>
      <c r="Q136" s="65"/>
      <c r="R136" s="65"/>
      <c r="S136" s="65"/>
      <c r="T136" s="65"/>
      <c r="U136" s="65"/>
      <c r="V136" s="65"/>
      <c r="W136" s="65"/>
      <c r="X136" s="65"/>
      <c r="Y136" s="65"/>
      <c r="Z136" s="65"/>
      <c r="AA136" s="65"/>
      <c r="AB136" s="65"/>
      <c r="AC136" s="65"/>
      <c r="AD136" s="65"/>
      <c r="AE136" s="65"/>
      <c r="AF136" s="65"/>
      <c r="AG136" s="65"/>
      <c r="AH136" s="65"/>
      <c r="AI136" s="65"/>
      <c r="AJ136" s="65"/>
      <c r="AK136" s="65"/>
      <c r="AL136" s="65"/>
      <c r="AM136" s="65"/>
      <c r="AN136" s="65"/>
      <c r="AO136" s="65"/>
      <c r="AP136" s="65"/>
      <c r="AQ136" s="65"/>
      <c r="AR136" s="65"/>
      <c r="AS136" s="65"/>
      <c r="AT136" s="65"/>
    </row>
    <row r="137" spans="1:46">
      <c r="A137" s="65"/>
      <c r="B137" s="65"/>
      <c r="C137" s="65"/>
      <c r="D137" s="65"/>
      <c r="E137" s="65"/>
      <c r="F137" s="65"/>
      <c r="G137" s="65"/>
      <c r="H137" s="65"/>
      <c r="I137" s="65"/>
      <c r="J137" s="65"/>
      <c r="K137" s="65"/>
      <c r="L137" s="65"/>
      <c r="M137" s="65"/>
      <c r="N137" s="65"/>
      <c r="O137" s="65"/>
      <c r="P137" s="65"/>
      <c r="Q137" s="65"/>
      <c r="R137" s="65"/>
      <c r="S137" s="65"/>
      <c r="T137" s="65"/>
      <c r="U137" s="65"/>
      <c r="V137" s="65"/>
      <c r="W137" s="65"/>
      <c r="X137" s="65"/>
      <c r="Y137" s="65"/>
      <c r="Z137" s="65"/>
      <c r="AA137" s="65"/>
      <c r="AB137" s="65"/>
      <c r="AC137" s="65"/>
      <c r="AD137" s="65"/>
      <c r="AE137" s="65"/>
      <c r="AF137" s="65"/>
      <c r="AG137" s="65"/>
      <c r="AH137" s="65"/>
      <c r="AI137" s="65"/>
      <c r="AJ137" s="65"/>
      <c r="AK137" s="65"/>
      <c r="AL137" s="65"/>
      <c r="AM137" s="65"/>
      <c r="AN137" s="65"/>
      <c r="AO137" s="65"/>
      <c r="AP137" s="65"/>
      <c r="AQ137" s="65"/>
      <c r="AR137" s="65"/>
      <c r="AS137" s="65"/>
      <c r="AT137" s="65"/>
    </row>
  </sheetData>
  <phoneticPr fontId="2"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D8B096-ACC3-45DF-AB19-C37AC37FA070}">
  <sheetPr>
    <tabColor theme="1"/>
  </sheetPr>
  <dimension ref="A1:J331"/>
  <sheetViews>
    <sheetView workbookViewId="0">
      <selection activeCell="Q6" sqref="Q6"/>
    </sheetView>
  </sheetViews>
  <sheetFormatPr defaultRowHeight="18"/>
  <sheetData>
    <row r="1" spans="1:10">
      <c r="A1" s="21" t="s">
        <v>139</v>
      </c>
    </row>
    <row r="2" spans="1:10">
      <c r="A2" s="65" t="s">
        <v>55</v>
      </c>
      <c r="B2" s="65" t="s">
        <v>34</v>
      </c>
      <c r="C2" s="65" t="s">
        <v>62</v>
      </c>
      <c r="D2" s="65" t="s">
        <v>63</v>
      </c>
      <c r="E2" s="65" t="s">
        <v>64</v>
      </c>
      <c r="F2" s="65" t="s">
        <v>56</v>
      </c>
      <c r="G2" s="65" t="s">
        <v>58</v>
      </c>
      <c r="H2" s="65" t="s">
        <v>59</v>
      </c>
      <c r="I2" s="65" t="s">
        <v>140</v>
      </c>
    </row>
    <row r="3" spans="1:10">
      <c r="A3" s="65"/>
      <c r="J3" t="str">
        <f>B3&amp;G3</f>
        <v/>
      </c>
    </row>
    <row r="4" spans="1:10">
      <c r="A4" s="65"/>
      <c r="J4" t="str">
        <f t="shared" ref="J4:J67" si="0">B4&amp;G4</f>
        <v/>
      </c>
    </row>
    <row r="5" spans="1:10">
      <c r="A5" s="65"/>
      <c r="J5" t="str">
        <f t="shared" si="0"/>
        <v/>
      </c>
    </row>
    <row r="6" spans="1:10">
      <c r="A6" s="65"/>
      <c r="J6" t="str">
        <f t="shared" si="0"/>
        <v/>
      </c>
    </row>
    <row r="7" spans="1:10">
      <c r="A7" s="65"/>
      <c r="J7" t="str">
        <f t="shared" si="0"/>
        <v/>
      </c>
    </row>
    <row r="8" spans="1:10">
      <c r="A8" s="65"/>
      <c r="J8" t="str">
        <f t="shared" si="0"/>
        <v/>
      </c>
    </row>
    <row r="9" spans="1:10">
      <c r="A9" s="65"/>
      <c r="J9" t="str">
        <f t="shared" si="0"/>
        <v/>
      </c>
    </row>
    <row r="10" spans="1:10">
      <c r="A10" s="65"/>
      <c r="J10" t="str">
        <f t="shared" si="0"/>
        <v/>
      </c>
    </row>
    <row r="11" spans="1:10">
      <c r="A11" s="65"/>
      <c r="J11" t="str">
        <f t="shared" si="0"/>
        <v/>
      </c>
    </row>
    <row r="12" spans="1:10">
      <c r="A12" s="65"/>
      <c r="J12" t="str">
        <f t="shared" si="0"/>
        <v/>
      </c>
    </row>
    <row r="13" spans="1:10">
      <c r="A13" s="65"/>
      <c r="J13" t="str">
        <f t="shared" si="0"/>
        <v/>
      </c>
    </row>
    <row r="14" spans="1:10">
      <c r="A14" s="65"/>
      <c r="J14" t="str">
        <f t="shared" si="0"/>
        <v/>
      </c>
    </row>
    <row r="15" spans="1:10">
      <c r="A15" s="65"/>
      <c r="J15" t="str">
        <f t="shared" si="0"/>
        <v/>
      </c>
    </row>
    <row r="16" spans="1:10">
      <c r="A16" s="65"/>
      <c r="J16" t="str">
        <f t="shared" si="0"/>
        <v/>
      </c>
    </row>
    <row r="17" spans="1:10">
      <c r="A17" s="65"/>
      <c r="J17" t="str">
        <f t="shared" si="0"/>
        <v/>
      </c>
    </row>
    <row r="18" spans="1:10">
      <c r="A18" s="65"/>
      <c r="J18" t="str">
        <f t="shared" si="0"/>
        <v/>
      </c>
    </row>
    <row r="19" spans="1:10">
      <c r="A19" s="65"/>
      <c r="J19" t="str">
        <f t="shared" si="0"/>
        <v/>
      </c>
    </row>
    <row r="20" spans="1:10">
      <c r="A20" s="65"/>
      <c r="J20" t="str">
        <f t="shared" si="0"/>
        <v/>
      </c>
    </row>
    <row r="21" spans="1:10">
      <c r="A21" s="65"/>
      <c r="J21" t="str">
        <f t="shared" si="0"/>
        <v/>
      </c>
    </row>
    <row r="22" spans="1:10">
      <c r="A22" s="65"/>
      <c r="J22" t="str">
        <f t="shared" si="0"/>
        <v/>
      </c>
    </row>
    <row r="23" spans="1:10">
      <c r="A23" s="65"/>
      <c r="J23" t="str">
        <f t="shared" si="0"/>
        <v/>
      </c>
    </row>
    <row r="24" spans="1:10">
      <c r="A24" s="65"/>
      <c r="J24" t="str">
        <f t="shared" si="0"/>
        <v/>
      </c>
    </row>
    <row r="25" spans="1:10">
      <c r="A25" s="65"/>
      <c r="J25" t="str">
        <f t="shared" si="0"/>
        <v/>
      </c>
    </row>
    <row r="26" spans="1:10">
      <c r="A26" s="65"/>
      <c r="J26" t="str">
        <f t="shared" si="0"/>
        <v/>
      </c>
    </row>
    <row r="27" spans="1:10">
      <c r="A27" s="65"/>
      <c r="J27" t="str">
        <f t="shared" si="0"/>
        <v/>
      </c>
    </row>
    <row r="28" spans="1:10">
      <c r="A28" s="65"/>
      <c r="J28" t="str">
        <f t="shared" si="0"/>
        <v/>
      </c>
    </row>
    <row r="29" spans="1:10">
      <c r="A29" s="65"/>
      <c r="J29" t="str">
        <f t="shared" si="0"/>
        <v/>
      </c>
    </row>
    <row r="30" spans="1:10">
      <c r="A30" s="65"/>
      <c r="J30" t="str">
        <f t="shared" si="0"/>
        <v/>
      </c>
    </row>
    <row r="31" spans="1:10">
      <c r="A31" s="65"/>
      <c r="J31" t="str">
        <f t="shared" si="0"/>
        <v/>
      </c>
    </row>
    <row r="32" spans="1:10">
      <c r="A32" s="65"/>
      <c r="J32" t="str">
        <f t="shared" si="0"/>
        <v/>
      </c>
    </row>
    <row r="33" spans="1:10">
      <c r="A33" s="65"/>
      <c r="J33" t="str">
        <f t="shared" si="0"/>
        <v/>
      </c>
    </row>
    <row r="34" spans="1:10">
      <c r="A34" s="65"/>
      <c r="J34" t="str">
        <f t="shared" si="0"/>
        <v/>
      </c>
    </row>
    <row r="35" spans="1:10">
      <c r="A35" s="65"/>
      <c r="J35" t="str">
        <f t="shared" si="0"/>
        <v/>
      </c>
    </row>
    <row r="36" spans="1:10">
      <c r="A36" s="65"/>
      <c r="J36" t="str">
        <f t="shared" si="0"/>
        <v/>
      </c>
    </row>
    <row r="37" spans="1:10">
      <c r="A37" s="65"/>
      <c r="J37" t="str">
        <f t="shared" si="0"/>
        <v/>
      </c>
    </row>
    <row r="38" spans="1:10">
      <c r="A38" s="65"/>
      <c r="J38" t="str">
        <f t="shared" si="0"/>
        <v/>
      </c>
    </row>
    <row r="39" spans="1:10">
      <c r="A39" s="65"/>
      <c r="J39" t="str">
        <f t="shared" si="0"/>
        <v/>
      </c>
    </row>
    <row r="40" spans="1:10">
      <c r="A40" s="65"/>
      <c r="J40" t="str">
        <f t="shared" si="0"/>
        <v/>
      </c>
    </row>
    <row r="41" spans="1:10">
      <c r="A41" s="65"/>
      <c r="J41" t="str">
        <f t="shared" si="0"/>
        <v/>
      </c>
    </row>
    <row r="42" spans="1:10">
      <c r="A42" s="65"/>
      <c r="J42" t="str">
        <f t="shared" si="0"/>
        <v/>
      </c>
    </row>
    <row r="43" spans="1:10">
      <c r="A43" s="65"/>
      <c r="J43" t="str">
        <f t="shared" si="0"/>
        <v/>
      </c>
    </row>
    <row r="44" spans="1:10">
      <c r="A44" s="65"/>
      <c r="J44" t="str">
        <f t="shared" si="0"/>
        <v/>
      </c>
    </row>
    <row r="45" spans="1:10">
      <c r="A45" s="65"/>
      <c r="J45" t="str">
        <f t="shared" si="0"/>
        <v/>
      </c>
    </row>
    <row r="46" spans="1:10">
      <c r="A46" s="65"/>
      <c r="J46" t="str">
        <f t="shared" si="0"/>
        <v/>
      </c>
    </row>
    <row r="47" spans="1:10">
      <c r="A47" s="65"/>
      <c r="J47" t="str">
        <f t="shared" si="0"/>
        <v/>
      </c>
    </row>
    <row r="48" spans="1:10">
      <c r="A48" s="65"/>
      <c r="J48" t="str">
        <f t="shared" si="0"/>
        <v/>
      </c>
    </row>
    <row r="49" spans="1:10">
      <c r="A49" s="65"/>
      <c r="J49" t="str">
        <f t="shared" si="0"/>
        <v/>
      </c>
    </row>
    <row r="50" spans="1:10">
      <c r="A50" s="65"/>
      <c r="J50" t="str">
        <f t="shared" si="0"/>
        <v/>
      </c>
    </row>
    <row r="51" spans="1:10">
      <c r="A51" s="65"/>
      <c r="J51" t="str">
        <f t="shared" si="0"/>
        <v/>
      </c>
    </row>
    <row r="52" spans="1:10">
      <c r="A52" s="65"/>
      <c r="J52" t="str">
        <f t="shared" si="0"/>
        <v/>
      </c>
    </row>
    <row r="53" spans="1:10">
      <c r="A53" s="65"/>
      <c r="J53" t="str">
        <f t="shared" si="0"/>
        <v/>
      </c>
    </row>
    <row r="54" spans="1:10">
      <c r="A54" s="65"/>
      <c r="J54" t="str">
        <f t="shared" si="0"/>
        <v/>
      </c>
    </row>
    <row r="55" spans="1:10">
      <c r="A55" s="65"/>
      <c r="J55" t="str">
        <f t="shared" si="0"/>
        <v/>
      </c>
    </row>
    <row r="56" spans="1:10">
      <c r="A56" s="65"/>
      <c r="J56" t="str">
        <f t="shared" si="0"/>
        <v/>
      </c>
    </row>
    <row r="57" spans="1:10">
      <c r="A57" s="65"/>
      <c r="J57" t="str">
        <f t="shared" si="0"/>
        <v/>
      </c>
    </row>
    <row r="58" spans="1:10">
      <c r="A58" s="65"/>
      <c r="J58" t="str">
        <f t="shared" si="0"/>
        <v/>
      </c>
    </row>
    <row r="59" spans="1:10">
      <c r="A59" s="65"/>
      <c r="J59" t="str">
        <f t="shared" si="0"/>
        <v/>
      </c>
    </row>
    <row r="60" spans="1:10">
      <c r="A60" s="65"/>
      <c r="J60" t="str">
        <f t="shared" si="0"/>
        <v/>
      </c>
    </row>
    <row r="61" spans="1:10">
      <c r="A61" s="65"/>
      <c r="J61" t="str">
        <f t="shared" si="0"/>
        <v/>
      </c>
    </row>
    <row r="62" spans="1:10">
      <c r="A62" s="65"/>
      <c r="J62" t="str">
        <f t="shared" si="0"/>
        <v/>
      </c>
    </row>
    <row r="63" spans="1:10">
      <c r="A63" s="65"/>
      <c r="J63" t="str">
        <f t="shared" si="0"/>
        <v/>
      </c>
    </row>
    <row r="64" spans="1:10">
      <c r="A64" s="65"/>
      <c r="J64" t="str">
        <f t="shared" si="0"/>
        <v/>
      </c>
    </row>
    <row r="65" spans="1:10">
      <c r="A65" s="65"/>
      <c r="J65" t="str">
        <f t="shared" si="0"/>
        <v/>
      </c>
    </row>
    <row r="66" spans="1:10">
      <c r="A66" s="65"/>
      <c r="J66" t="str">
        <f t="shared" si="0"/>
        <v/>
      </c>
    </row>
    <row r="67" spans="1:10">
      <c r="A67" s="65"/>
      <c r="J67" t="str">
        <f t="shared" si="0"/>
        <v/>
      </c>
    </row>
    <row r="68" spans="1:10">
      <c r="A68" s="65"/>
      <c r="J68" t="str">
        <f t="shared" ref="J68:J131" si="1">B68&amp;G68</f>
        <v/>
      </c>
    </row>
    <row r="69" spans="1:10">
      <c r="A69" s="65"/>
      <c r="J69" t="str">
        <f t="shared" si="1"/>
        <v/>
      </c>
    </row>
    <row r="70" spans="1:10">
      <c r="A70" s="65"/>
      <c r="J70" t="str">
        <f t="shared" si="1"/>
        <v/>
      </c>
    </row>
    <row r="71" spans="1:10">
      <c r="A71" s="65"/>
      <c r="J71" t="str">
        <f t="shared" si="1"/>
        <v/>
      </c>
    </row>
    <row r="72" spans="1:10">
      <c r="A72" s="65"/>
      <c r="J72" t="str">
        <f t="shared" si="1"/>
        <v/>
      </c>
    </row>
    <row r="73" spans="1:10">
      <c r="A73" s="65"/>
      <c r="J73" t="str">
        <f t="shared" si="1"/>
        <v/>
      </c>
    </row>
    <row r="74" spans="1:10">
      <c r="A74" s="65"/>
      <c r="J74" t="str">
        <f t="shared" si="1"/>
        <v/>
      </c>
    </row>
    <row r="75" spans="1:10">
      <c r="A75" s="65"/>
      <c r="J75" t="str">
        <f t="shared" si="1"/>
        <v/>
      </c>
    </row>
    <row r="76" spans="1:10">
      <c r="A76" s="65"/>
      <c r="J76" t="str">
        <f t="shared" si="1"/>
        <v/>
      </c>
    </row>
    <row r="77" spans="1:10">
      <c r="A77" s="65"/>
      <c r="J77" t="str">
        <f t="shared" si="1"/>
        <v/>
      </c>
    </row>
    <row r="78" spans="1:10">
      <c r="A78" s="65"/>
      <c r="J78" t="str">
        <f t="shared" si="1"/>
        <v/>
      </c>
    </row>
    <row r="79" spans="1:10">
      <c r="A79" s="65"/>
      <c r="J79" t="str">
        <f t="shared" si="1"/>
        <v/>
      </c>
    </row>
    <row r="80" spans="1:10">
      <c r="A80" s="65"/>
      <c r="J80" t="str">
        <f t="shared" si="1"/>
        <v/>
      </c>
    </row>
    <row r="81" spans="1:10">
      <c r="A81" s="65"/>
      <c r="J81" t="str">
        <f t="shared" si="1"/>
        <v/>
      </c>
    </row>
    <row r="82" spans="1:10">
      <c r="A82" s="65"/>
      <c r="J82" t="str">
        <f t="shared" si="1"/>
        <v/>
      </c>
    </row>
    <row r="83" spans="1:10">
      <c r="A83" s="65"/>
      <c r="J83" t="str">
        <f t="shared" si="1"/>
        <v/>
      </c>
    </row>
    <row r="84" spans="1:10">
      <c r="A84" s="65"/>
      <c r="J84" t="str">
        <f t="shared" si="1"/>
        <v/>
      </c>
    </row>
    <row r="85" spans="1:10">
      <c r="A85" s="65"/>
      <c r="J85" t="str">
        <f t="shared" si="1"/>
        <v/>
      </c>
    </row>
    <row r="86" spans="1:10">
      <c r="A86" s="65"/>
      <c r="J86" t="str">
        <f t="shared" si="1"/>
        <v/>
      </c>
    </row>
    <row r="87" spans="1:10">
      <c r="A87" s="65"/>
      <c r="J87" t="str">
        <f t="shared" si="1"/>
        <v/>
      </c>
    </row>
    <row r="88" spans="1:10">
      <c r="A88" s="65"/>
      <c r="J88" t="str">
        <f t="shared" si="1"/>
        <v/>
      </c>
    </row>
    <row r="89" spans="1:10">
      <c r="A89" s="65"/>
      <c r="J89" t="str">
        <f t="shared" si="1"/>
        <v/>
      </c>
    </row>
    <row r="90" spans="1:10">
      <c r="A90" s="65"/>
      <c r="J90" t="str">
        <f t="shared" si="1"/>
        <v/>
      </c>
    </row>
    <row r="91" spans="1:10">
      <c r="A91" s="65"/>
      <c r="J91" t="str">
        <f t="shared" si="1"/>
        <v/>
      </c>
    </row>
    <row r="92" spans="1:10">
      <c r="A92" s="65"/>
      <c r="J92" t="str">
        <f t="shared" si="1"/>
        <v/>
      </c>
    </row>
    <row r="93" spans="1:10">
      <c r="A93" s="65"/>
      <c r="J93" t="str">
        <f t="shared" si="1"/>
        <v/>
      </c>
    </row>
    <row r="94" spans="1:10">
      <c r="A94" s="65"/>
      <c r="J94" t="str">
        <f t="shared" si="1"/>
        <v/>
      </c>
    </row>
    <row r="95" spans="1:10">
      <c r="A95" s="65"/>
      <c r="J95" t="str">
        <f t="shared" si="1"/>
        <v/>
      </c>
    </row>
    <row r="96" spans="1:10">
      <c r="A96" s="65"/>
      <c r="J96" t="str">
        <f t="shared" si="1"/>
        <v/>
      </c>
    </row>
    <row r="97" spans="1:10">
      <c r="A97" s="65"/>
      <c r="J97" t="str">
        <f t="shared" si="1"/>
        <v/>
      </c>
    </row>
    <row r="98" spans="1:10">
      <c r="A98" s="65"/>
      <c r="J98" t="str">
        <f t="shared" si="1"/>
        <v/>
      </c>
    </row>
    <row r="99" spans="1:10">
      <c r="A99" s="65"/>
      <c r="J99" t="str">
        <f t="shared" si="1"/>
        <v/>
      </c>
    </row>
    <row r="100" spans="1:10">
      <c r="A100" s="65"/>
      <c r="J100" t="str">
        <f t="shared" si="1"/>
        <v/>
      </c>
    </row>
    <row r="101" spans="1:10">
      <c r="A101" s="65"/>
      <c r="J101" t="str">
        <f t="shared" si="1"/>
        <v/>
      </c>
    </row>
    <row r="102" spans="1:10">
      <c r="A102" s="65"/>
      <c r="J102" t="str">
        <f t="shared" si="1"/>
        <v/>
      </c>
    </row>
    <row r="103" spans="1:10">
      <c r="A103" s="65"/>
      <c r="J103" t="str">
        <f t="shared" si="1"/>
        <v/>
      </c>
    </row>
    <row r="104" spans="1:10">
      <c r="A104" s="65"/>
      <c r="J104" t="str">
        <f t="shared" si="1"/>
        <v/>
      </c>
    </row>
    <row r="105" spans="1:10">
      <c r="A105" s="65"/>
      <c r="J105" t="str">
        <f t="shared" si="1"/>
        <v/>
      </c>
    </row>
    <row r="106" spans="1:10">
      <c r="A106" s="65"/>
      <c r="J106" t="str">
        <f t="shared" si="1"/>
        <v/>
      </c>
    </row>
    <row r="107" spans="1:10">
      <c r="A107" s="65"/>
      <c r="J107" t="str">
        <f t="shared" si="1"/>
        <v/>
      </c>
    </row>
    <row r="108" spans="1:10">
      <c r="A108" s="65"/>
      <c r="J108" t="str">
        <f t="shared" si="1"/>
        <v/>
      </c>
    </row>
    <row r="109" spans="1:10">
      <c r="A109" s="65"/>
      <c r="J109" t="str">
        <f t="shared" si="1"/>
        <v/>
      </c>
    </row>
    <row r="110" spans="1:10">
      <c r="A110" s="65"/>
      <c r="J110" t="str">
        <f t="shared" si="1"/>
        <v/>
      </c>
    </row>
    <row r="111" spans="1:10">
      <c r="A111" s="65"/>
      <c r="J111" t="str">
        <f t="shared" si="1"/>
        <v/>
      </c>
    </row>
    <row r="112" spans="1:10">
      <c r="A112" s="65"/>
      <c r="J112" t="str">
        <f t="shared" si="1"/>
        <v/>
      </c>
    </row>
    <row r="113" spans="1:10">
      <c r="A113" s="65"/>
      <c r="J113" t="str">
        <f t="shared" si="1"/>
        <v/>
      </c>
    </row>
    <row r="114" spans="1:10">
      <c r="A114" s="65"/>
      <c r="J114" t="str">
        <f t="shared" si="1"/>
        <v/>
      </c>
    </row>
    <row r="115" spans="1:10">
      <c r="A115" s="65"/>
      <c r="J115" t="str">
        <f t="shared" si="1"/>
        <v/>
      </c>
    </row>
    <row r="116" spans="1:10">
      <c r="A116" s="65"/>
      <c r="J116" t="str">
        <f t="shared" si="1"/>
        <v/>
      </c>
    </row>
    <row r="117" spans="1:10">
      <c r="A117" s="65"/>
      <c r="J117" t="str">
        <f t="shared" si="1"/>
        <v/>
      </c>
    </row>
    <row r="118" spans="1:10">
      <c r="A118" s="65"/>
      <c r="J118" t="str">
        <f t="shared" si="1"/>
        <v/>
      </c>
    </row>
    <row r="119" spans="1:10">
      <c r="A119" s="65"/>
      <c r="J119" t="str">
        <f t="shared" si="1"/>
        <v/>
      </c>
    </row>
    <row r="120" spans="1:10">
      <c r="A120" s="65"/>
      <c r="J120" t="str">
        <f t="shared" si="1"/>
        <v/>
      </c>
    </row>
    <row r="121" spans="1:10">
      <c r="A121" s="65"/>
      <c r="J121" t="str">
        <f t="shared" si="1"/>
        <v/>
      </c>
    </row>
    <row r="122" spans="1:10">
      <c r="A122" s="65"/>
      <c r="J122" t="str">
        <f t="shared" si="1"/>
        <v/>
      </c>
    </row>
    <row r="123" spans="1:10">
      <c r="A123" s="65"/>
      <c r="J123" t="str">
        <f t="shared" si="1"/>
        <v/>
      </c>
    </row>
    <row r="124" spans="1:10">
      <c r="A124" s="65"/>
      <c r="J124" t="str">
        <f t="shared" si="1"/>
        <v/>
      </c>
    </row>
    <row r="125" spans="1:10">
      <c r="A125" s="65"/>
      <c r="J125" t="str">
        <f t="shared" si="1"/>
        <v/>
      </c>
    </row>
    <row r="126" spans="1:10">
      <c r="A126" s="65"/>
      <c r="J126" t="str">
        <f t="shared" si="1"/>
        <v/>
      </c>
    </row>
    <row r="127" spans="1:10">
      <c r="A127" s="65"/>
      <c r="J127" t="str">
        <f t="shared" si="1"/>
        <v/>
      </c>
    </row>
    <row r="128" spans="1:10">
      <c r="A128" s="65"/>
      <c r="J128" t="str">
        <f t="shared" si="1"/>
        <v/>
      </c>
    </row>
    <row r="129" spans="1:10">
      <c r="A129" s="65"/>
      <c r="J129" t="str">
        <f t="shared" si="1"/>
        <v/>
      </c>
    </row>
    <row r="130" spans="1:10">
      <c r="A130" s="65"/>
      <c r="J130" t="str">
        <f t="shared" si="1"/>
        <v/>
      </c>
    </row>
    <row r="131" spans="1:10">
      <c r="A131" s="65"/>
      <c r="J131" t="str">
        <f t="shared" si="1"/>
        <v/>
      </c>
    </row>
    <row r="132" spans="1:10">
      <c r="A132" s="65"/>
      <c r="J132" t="str">
        <f t="shared" ref="J132:J195" si="2">B132&amp;G132</f>
        <v/>
      </c>
    </row>
    <row r="133" spans="1:10">
      <c r="A133" s="65"/>
      <c r="J133" t="str">
        <f t="shared" si="2"/>
        <v/>
      </c>
    </row>
    <row r="134" spans="1:10">
      <c r="A134" s="65"/>
      <c r="J134" t="str">
        <f t="shared" si="2"/>
        <v/>
      </c>
    </row>
    <row r="135" spans="1:10">
      <c r="A135" s="65"/>
      <c r="J135" t="str">
        <f t="shared" si="2"/>
        <v/>
      </c>
    </row>
    <row r="136" spans="1:10">
      <c r="A136" s="65"/>
      <c r="J136" t="str">
        <f t="shared" si="2"/>
        <v/>
      </c>
    </row>
    <row r="137" spans="1:10">
      <c r="A137" s="65"/>
      <c r="J137" t="str">
        <f t="shared" si="2"/>
        <v/>
      </c>
    </row>
    <row r="138" spans="1:10">
      <c r="A138" s="65"/>
      <c r="J138" t="str">
        <f t="shared" si="2"/>
        <v/>
      </c>
    </row>
    <row r="139" spans="1:10">
      <c r="A139" s="65"/>
      <c r="J139" t="str">
        <f t="shared" si="2"/>
        <v/>
      </c>
    </row>
    <row r="140" spans="1:10">
      <c r="A140" s="65"/>
      <c r="J140" t="str">
        <f t="shared" si="2"/>
        <v/>
      </c>
    </row>
    <row r="141" spans="1:10">
      <c r="A141" s="65"/>
      <c r="J141" t="str">
        <f t="shared" si="2"/>
        <v/>
      </c>
    </row>
    <row r="142" spans="1:10">
      <c r="A142" s="65"/>
      <c r="J142" t="str">
        <f t="shared" si="2"/>
        <v/>
      </c>
    </row>
    <row r="143" spans="1:10">
      <c r="A143" s="65"/>
      <c r="J143" t="str">
        <f t="shared" si="2"/>
        <v/>
      </c>
    </row>
    <row r="144" spans="1:10">
      <c r="A144" s="65"/>
      <c r="J144" t="str">
        <f t="shared" si="2"/>
        <v/>
      </c>
    </row>
    <row r="145" spans="1:10">
      <c r="A145" s="65"/>
      <c r="J145" t="str">
        <f t="shared" si="2"/>
        <v/>
      </c>
    </row>
    <row r="146" spans="1:10">
      <c r="A146" s="65"/>
      <c r="J146" t="str">
        <f t="shared" si="2"/>
        <v/>
      </c>
    </row>
    <row r="147" spans="1:10">
      <c r="A147" s="65"/>
      <c r="J147" t="str">
        <f t="shared" si="2"/>
        <v/>
      </c>
    </row>
    <row r="148" spans="1:10">
      <c r="A148" s="65"/>
      <c r="J148" t="str">
        <f t="shared" si="2"/>
        <v/>
      </c>
    </row>
    <row r="149" spans="1:10">
      <c r="A149" s="65"/>
      <c r="J149" t="str">
        <f t="shared" si="2"/>
        <v/>
      </c>
    </row>
    <row r="150" spans="1:10">
      <c r="A150" s="65"/>
      <c r="J150" t="str">
        <f t="shared" si="2"/>
        <v/>
      </c>
    </row>
    <row r="151" spans="1:10">
      <c r="A151" s="65"/>
      <c r="J151" t="str">
        <f t="shared" si="2"/>
        <v/>
      </c>
    </row>
    <row r="152" spans="1:10">
      <c r="A152" s="65"/>
      <c r="J152" t="str">
        <f t="shared" si="2"/>
        <v/>
      </c>
    </row>
    <row r="153" spans="1:10">
      <c r="A153" s="65"/>
      <c r="J153" t="str">
        <f t="shared" si="2"/>
        <v/>
      </c>
    </row>
    <row r="154" spans="1:10">
      <c r="A154" s="65"/>
      <c r="J154" t="str">
        <f t="shared" si="2"/>
        <v/>
      </c>
    </row>
    <row r="155" spans="1:10">
      <c r="A155" s="65"/>
      <c r="J155" t="str">
        <f t="shared" si="2"/>
        <v/>
      </c>
    </row>
    <row r="156" spans="1:10">
      <c r="A156" s="65"/>
      <c r="J156" t="str">
        <f t="shared" si="2"/>
        <v/>
      </c>
    </row>
    <row r="157" spans="1:10">
      <c r="A157" s="65"/>
      <c r="J157" t="str">
        <f t="shared" si="2"/>
        <v/>
      </c>
    </row>
    <row r="158" spans="1:10">
      <c r="A158" s="65"/>
      <c r="J158" t="str">
        <f t="shared" si="2"/>
        <v/>
      </c>
    </row>
    <row r="159" spans="1:10">
      <c r="A159" s="65"/>
      <c r="J159" t="str">
        <f t="shared" si="2"/>
        <v/>
      </c>
    </row>
    <row r="160" spans="1:10">
      <c r="A160" s="65"/>
      <c r="J160" t="str">
        <f t="shared" si="2"/>
        <v/>
      </c>
    </row>
    <row r="161" spans="1:10">
      <c r="A161" s="65"/>
      <c r="J161" t="str">
        <f t="shared" si="2"/>
        <v/>
      </c>
    </row>
    <row r="162" spans="1:10">
      <c r="A162" s="65"/>
      <c r="J162" t="str">
        <f t="shared" si="2"/>
        <v/>
      </c>
    </row>
    <row r="163" spans="1:10">
      <c r="A163" s="65"/>
      <c r="J163" t="str">
        <f t="shared" si="2"/>
        <v/>
      </c>
    </row>
    <row r="164" spans="1:10">
      <c r="A164" s="65"/>
      <c r="J164" t="str">
        <f t="shared" si="2"/>
        <v/>
      </c>
    </row>
    <row r="165" spans="1:10">
      <c r="A165" s="65"/>
      <c r="J165" t="str">
        <f t="shared" si="2"/>
        <v/>
      </c>
    </row>
    <row r="166" spans="1:10">
      <c r="A166" s="65"/>
      <c r="J166" t="str">
        <f t="shared" si="2"/>
        <v/>
      </c>
    </row>
    <row r="167" spans="1:10">
      <c r="A167" s="65"/>
      <c r="J167" t="str">
        <f t="shared" si="2"/>
        <v/>
      </c>
    </row>
    <row r="168" spans="1:10">
      <c r="A168" s="65"/>
      <c r="J168" t="str">
        <f t="shared" si="2"/>
        <v/>
      </c>
    </row>
    <row r="169" spans="1:10">
      <c r="A169" s="65"/>
      <c r="J169" t="str">
        <f t="shared" si="2"/>
        <v/>
      </c>
    </row>
    <row r="170" spans="1:10">
      <c r="A170" s="65"/>
      <c r="J170" t="str">
        <f t="shared" si="2"/>
        <v/>
      </c>
    </row>
    <row r="171" spans="1:10">
      <c r="A171" s="65"/>
      <c r="J171" t="str">
        <f t="shared" si="2"/>
        <v/>
      </c>
    </row>
    <row r="172" spans="1:10">
      <c r="A172" s="65"/>
      <c r="J172" t="str">
        <f t="shared" si="2"/>
        <v/>
      </c>
    </row>
    <row r="173" spans="1:10">
      <c r="A173" s="65"/>
      <c r="J173" t="str">
        <f t="shared" si="2"/>
        <v/>
      </c>
    </row>
    <row r="174" spans="1:10">
      <c r="A174" s="65"/>
      <c r="J174" t="str">
        <f t="shared" si="2"/>
        <v/>
      </c>
    </row>
    <row r="175" spans="1:10">
      <c r="A175" s="65"/>
      <c r="J175" t="str">
        <f t="shared" si="2"/>
        <v/>
      </c>
    </row>
    <row r="176" spans="1:10">
      <c r="A176" s="65"/>
      <c r="J176" t="str">
        <f t="shared" si="2"/>
        <v/>
      </c>
    </row>
    <row r="177" spans="1:10">
      <c r="A177" s="65"/>
      <c r="J177" t="str">
        <f t="shared" si="2"/>
        <v/>
      </c>
    </row>
    <row r="178" spans="1:10">
      <c r="A178" s="65"/>
      <c r="J178" t="str">
        <f t="shared" si="2"/>
        <v/>
      </c>
    </row>
    <row r="179" spans="1:10">
      <c r="A179" s="65"/>
      <c r="J179" t="str">
        <f t="shared" si="2"/>
        <v/>
      </c>
    </row>
    <row r="180" spans="1:10">
      <c r="A180" s="65"/>
      <c r="J180" t="str">
        <f t="shared" si="2"/>
        <v/>
      </c>
    </row>
    <row r="181" spans="1:10">
      <c r="A181" s="65"/>
      <c r="J181" t="str">
        <f t="shared" si="2"/>
        <v/>
      </c>
    </row>
    <row r="182" spans="1:10">
      <c r="A182" s="65"/>
      <c r="J182" t="str">
        <f t="shared" si="2"/>
        <v/>
      </c>
    </row>
    <row r="183" spans="1:10">
      <c r="A183" s="65"/>
      <c r="J183" t="str">
        <f t="shared" si="2"/>
        <v/>
      </c>
    </row>
    <row r="184" spans="1:10">
      <c r="A184" s="65"/>
      <c r="J184" t="str">
        <f t="shared" si="2"/>
        <v/>
      </c>
    </row>
    <row r="185" spans="1:10">
      <c r="A185" s="65"/>
      <c r="J185" t="str">
        <f t="shared" si="2"/>
        <v/>
      </c>
    </row>
    <row r="186" spans="1:10">
      <c r="A186" s="65"/>
      <c r="J186" t="str">
        <f t="shared" si="2"/>
        <v/>
      </c>
    </row>
    <row r="187" spans="1:10">
      <c r="A187" s="65"/>
      <c r="J187" t="str">
        <f t="shared" si="2"/>
        <v/>
      </c>
    </row>
    <row r="188" spans="1:10">
      <c r="A188" s="65"/>
      <c r="J188" t="str">
        <f t="shared" si="2"/>
        <v/>
      </c>
    </row>
    <row r="189" spans="1:10">
      <c r="A189" s="65"/>
      <c r="J189" t="str">
        <f t="shared" si="2"/>
        <v/>
      </c>
    </row>
    <row r="190" spans="1:10">
      <c r="A190" s="65"/>
      <c r="J190" t="str">
        <f t="shared" si="2"/>
        <v/>
      </c>
    </row>
    <row r="191" spans="1:10">
      <c r="A191" s="65"/>
      <c r="J191" t="str">
        <f t="shared" si="2"/>
        <v/>
      </c>
    </row>
    <row r="192" spans="1:10">
      <c r="A192" s="65"/>
      <c r="J192" t="str">
        <f t="shared" si="2"/>
        <v/>
      </c>
    </row>
    <row r="193" spans="1:10">
      <c r="A193" s="65"/>
      <c r="J193" t="str">
        <f t="shared" si="2"/>
        <v/>
      </c>
    </row>
    <row r="194" spans="1:10">
      <c r="A194" s="65"/>
      <c r="J194" t="str">
        <f t="shared" si="2"/>
        <v/>
      </c>
    </row>
    <row r="195" spans="1:10">
      <c r="A195" s="65"/>
      <c r="J195" t="str">
        <f t="shared" si="2"/>
        <v/>
      </c>
    </row>
    <row r="196" spans="1:10">
      <c r="A196" s="65"/>
      <c r="J196" t="str">
        <f t="shared" ref="J196:J259" si="3">B196&amp;G196</f>
        <v/>
      </c>
    </row>
    <row r="197" spans="1:10">
      <c r="A197" s="65"/>
      <c r="J197" t="str">
        <f t="shared" si="3"/>
        <v/>
      </c>
    </row>
    <row r="198" spans="1:10">
      <c r="A198" s="65"/>
      <c r="J198" t="str">
        <f t="shared" si="3"/>
        <v/>
      </c>
    </row>
    <row r="199" spans="1:10">
      <c r="A199" s="65"/>
      <c r="J199" t="str">
        <f t="shared" si="3"/>
        <v/>
      </c>
    </row>
    <row r="200" spans="1:10">
      <c r="A200" s="65"/>
      <c r="J200" t="str">
        <f t="shared" si="3"/>
        <v/>
      </c>
    </row>
    <row r="201" spans="1:10">
      <c r="A201" s="65"/>
      <c r="J201" t="str">
        <f t="shared" si="3"/>
        <v/>
      </c>
    </row>
    <row r="202" spans="1:10">
      <c r="A202" s="65"/>
      <c r="J202" t="str">
        <f t="shared" si="3"/>
        <v/>
      </c>
    </row>
    <row r="203" spans="1:10">
      <c r="A203" s="65"/>
      <c r="J203" t="str">
        <f t="shared" si="3"/>
        <v/>
      </c>
    </row>
    <row r="204" spans="1:10">
      <c r="A204" s="65"/>
      <c r="J204" t="str">
        <f t="shared" si="3"/>
        <v/>
      </c>
    </row>
    <row r="205" spans="1:10">
      <c r="A205" s="65"/>
      <c r="J205" t="str">
        <f t="shared" si="3"/>
        <v/>
      </c>
    </row>
    <row r="206" spans="1:10">
      <c r="A206" s="65"/>
      <c r="J206" t="str">
        <f t="shared" si="3"/>
        <v/>
      </c>
    </row>
    <row r="207" spans="1:10">
      <c r="A207" s="65"/>
      <c r="J207" t="str">
        <f t="shared" si="3"/>
        <v/>
      </c>
    </row>
    <row r="208" spans="1:10">
      <c r="A208" s="65"/>
      <c r="J208" t="str">
        <f t="shared" si="3"/>
        <v/>
      </c>
    </row>
    <row r="209" spans="1:10">
      <c r="A209" s="65"/>
      <c r="J209" t="str">
        <f t="shared" si="3"/>
        <v/>
      </c>
    </row>
    <row r="210" spans="1:10">
      <c r="A210" s="65"/>
      <c r="J210" t="str">
        <f t="shared" si="3"/>
        <v/>
      </c>
    </row>
    <row r="211" spans="1:10">
      <c r="A211" s="65"/>
      <c r="J211" t="str">
        <f t="shared" si="3"/>
        <v/>
      </c>
    </row>
    <row r="212" spans="1:10">
      <c r="A212" s="65"/>
      <c r="J212" t="str">
        <f t="shared" si="3"/>
        <v/>
      </c>
    </row>
    <row r="213" spans="1:10">
      <c r="A213" s="65"/>
      <c r="J213" t="str">
        <f t="shared" si="3"/>
        <v/>
      </c>
    </row>
    <row r="214" spans="1:10">
      <c r="A214" s="65"/>
      <c r="J214" t="str">
        <f t="shared" si="3"/>
        <v/>
      </c>
    </row>
    <row r="215" spans="1:10">
      <c r="A215" s="65"/>
      <c r="J215" t="str">
        <f t="shared" si="3"/>
        <v/>
      </c>
    </row>
    <row r="216" spans="1:10">
      <c r="A216" s="65"/>
      <c r="J216" t="str">
        <f t="shared" si="3"/>
        <v/>
      </c>
    </row>
    <row r="217" spans="1:10">
      <c r="A217" s="65"/>
      <c r="J217" t="str">
        <f t="shared" si="3"/>
        <v/>
      </c>
    </row>
    <row r="218" spans="1:10">
      <c r="A218" s="65"/>
      <c r="J218" t="str">
        <f t="shared" si="3"/>
        <v/>
      </c>
    </row>
    <row r="219" spans="1:10">
      <c r="A219" s="65"/>
      <c r="J219" t="str">
        <f t="shared" si="3"/>
        <v/>
      </c>
    </row>
    <row r="220" spans="1:10">
      <c r="A220" s="65"/>
      <c r="J220" t="str">
        <f t="shared" si="3"/>
        <v/>
      </c>
    </row>
    <row r="221" spans="1:10">
      <c r="A221" s="65"/>
      <c r="J221" t="str">
        <f t="shared" si="3"/>
        <v/>
      </c>
    </row>
    <row r="222" spans="1:10">
      <c r="A222" s="65"/>
      <c r="J222" t="str">
        <f t="shared" si="3"/>
        <v/>
      </c>
    </row>
    <row r="223" spans="1:10">
      <c r="A223" s="65"/>
      <c r="J223" t="str">
        <f t="shared" si="3"/>
        <v/>
      </c>
    </row>
    <row r="224" spans="1:10">
      <c r="A224" s="65"/>
      <c r="J224" t="str">
        <f t="shared" si="3"/>
        <v/>
      </c>
    </row>
    <row r="225" spans="1:10">
      <c r="A225" s="65"/>
      <c r="J225" t="str">
        <f t="shared" si="3"/>
        <v/>
      </c>
    </row>
    <row r="226" spans="1:10">
      <c r="A226" s="65"/>
      <c r="J226" t="str">
        <f t="shared" si="3"/>
        <v/>
      </c>
    </row>
    <row r="227" spans="1:10">
      <c r="A227" s="65"/>
      <c r="J227" t="str">
        <f t="shared" si="3"/>
        <v/>
      </c>
    </row>
    <row r="228" spans="1:10">
      <c r="A228" s="65"/>
      <c r="J228" t="str">
        <f t="shared" si="3"/>
        <v/>
      </c>
    </row>
    <row r="229" spans="1:10">
      <c r="A229" s="65"/>
      <c r="J229" t="str">
        <f t="shared" si="3"/>
        <v/>
      </c>
    </row>
    <row r="230" spans="1:10">
      <c r="A230" s="65"/>
      <c r="J230" t="str">
        <f t="shared" si="3"/>
        <v/>
      </c>
    </row>
    <row r="231" spans="1:10">
      <c r="A231" s="65"/>
      <c r="J231" t="str">
        <f t="shared" si="3"/>
        <v/>
      </c>
    </row>
    <row r="232" spans="1:10">
      <c r="A232" s="65"/>
      <c r="J232" t="str">
        <f t="shared" si="3"/>
        <v/>
      </c>
    </row>
    <row r="233" spans="1:10">
      <c r="A233" s="65"/>
      <c r="J233" t="str">
        <f t="shared" si="3"/>
        <v/>
      </c>
    </row>
    <row r="234" spans="1:10">
      <c r="A234" s="65"/>
      <c r="J234" t="str">
        <f t="shared" si="3"/>
        <v/>
      </c>
    </row>
    <row r="235" spans="1:10">
      <c r="A235" s="65"/>
      <c r="J235" t="str">
        <f t="shared" si="3"/>
        <v/>
      </c>
    </row>
    <row r="236" spans="1:10">
      <c r="A236" s="65"/>
      <c r="J236" t="str">
        <f t="shared" si="3"/>
        <v/>
      </c>
    </row>
    <row r="237" spans="1:10">
      <c r="A237" s="65"/>
      <c r="J237" t="str">
        <f t="shared" si="3"/>
        <v/>
      </c>
    </row>
    <row r="238" spans="1:10">
      <c r="A238" s="65"/>
      <c r="J238" t="str">
        <f t="shared" si="3"/>
        <v/>
      </c>
    </row>
    <row r="239" spans="1:10">
      <c r="A239" s="65"/>
      <c r="J239" t="str">
        <f t="shared" si="3"/>
        <v/>
      </c>
    </row>
    <row r="240" spans="1:10">
      <c r="A240" s="65"/>
      <c r="J240" t="str">
        <f t="shared" si="3"/>
        <v/>
      </c>
    </row>
    <row r="241" spans="1:10">
      <c r="A241" s="65"/>
      <c r="J241" t="str">
        <f t="shared" si="3"/>
        <v/>
      </c>
    </row>
    <row r="242" spans="1:10">
      <c r="A242" s="65"/>
      <c r="J242" t="str">
        <f t="shared" si="3"/>
        <v/>
      </c>
    </row>
    <row r="243" spans="1:10">
      <c r="A243" s="65"/>
      <c r="J243" t="str">
        <f t="shared" si="3"/>
        <v/>
      </c>
    </row>
    <row r="244" spans="1:10">
      <c r="A244" s="65"/>
      <c r="J244" t="str">
        <f t="shared" si="3"/>
        <v/>
      </c>
    </row>
    <row r="245" spans="1:10">
      <c r="A245" s="65"/>
      <c r="J245" t="str">
        <f t="shared" si="3"/>
        <v/>
      </c>
    </row>
    <row r="246" spans="1:10">
      <c r="A246" s="65"/>
      <c r="J246" t="str">
        <f t="shared" si="3"/>
        <v/>
      </c>
    </row>
    <row r="247" spans="1:10">
      <c r="A247" s="65"/>
      <c r="J247" t="str">
        <f t="shared" si="3"/>
        <v/>
      </c>
    </row>
    <row r="248" spans="1:10">
      <c r="A248" s="65"/>
      <c r="J248" t="str">
        <f t="shared" si="3"/>
        <v/>
      </c>
    </row>
    <row r="249" spans="1:10">
      <c r="A249" s="65"/>
      <c r="J249" t="str">
        <f t="shared" si="3"/>
        <v/>
      </c>
    </row>
    <row r="250" spans="1:10">
      <c r="A250" s="65"/>
      <c r="J250" t="str">
        <f t="shared" si="3"/>
        <v/>
      </c>
    </row>
    <row r="251" spans="1:10">
      <c r="A251" s="65"/>
      <c r="J251" t="str">
        <f t="shared" si="3"/>
        <v/>
      </c>
    </row>
    <row r="252" spans="1:10">
      <c r="A252" s="65"/>
      <c r="J252" t="str">
        <f t="shared" si="3"/>
        <v/>
      </c>
    </row>
    <row r="253" spans="1:10">
      <c r="A253" s="65"/>
      <c r="J253" t="str">
        <f t="shared" si="3"/>
        <v/>
      </c>
    </row>
    <row r="254" spans="1:10">
      <c r="A254" s="65"/>
      <c r="J254" t="str">
        <f t="shared" si="3"/>
        <v/>
      </c>
    </row>
    <row r="255" spans="1:10">
      <c r="A255" s="65"/>
      <c r="J255" t="str">
        <f t="shared" si="3"/>
        <v/>
      </c>
    </row>
    <row r="256" spans="1:10">
      <c r="A256" s="65"/>
      <c r="J256" t="str">
        <f t="shared" si="3"/>
        <v/>
      </c>
    </row>
    <row r="257" spans="1:10">
      <c r="A257" s="65"/>
      <c r="J257" t="str">
        <f t="shared" si="3"/>
        <v/>
      </c>
    </row>
    <row r="258" spans="1:10">
      <c r="A258" s="65"/>
      <c r="J258" t="str">
        <f t="shared" si="3"/>
        <v/>
      </c>
    </row>
    <row r="259" spans="1:10">
      <c r="A259" s="65"/>
      <c r="J259" t="str">
        <f t="shared" si="3"/>
        <v/>
      </c>
    </row>
    <row r="260" spans="1:10">
      <c r="A260" s="65"/>
      <c r="J260" t="str">
        <f t="shared" ref="J260:J323" si="4">B260&amp;G260</f>
        <v/>
      </c>
    </row>
    <row r="261" spans="1:10">
      <c r="A261" s="65"/>
      <c r="J261" t="str">
        <f t="shared" si="4"/>
        <v/>
      </c>
    </row>
    <row r="262" spans="1:10">
      <c r="A262" s="65"/>
      <c r="J262" t="str">
        <f t="shared" si="4"/>
        <v/>
      </c>
    </row>
    <row r="263" spans="1:10">
      <c r="A263" s="65"/>
      <c r="J263" t="str">
        <f t="shared" si="4"/>
        <v/>
      </c>
    </row>
    <row r="264" spans="1:10">
      <c r="A264" s="65"/>
      <c r="J264" t="str">
        <f t="shared" si="4"/>
        <v/>
      </c>
    </row>
    <row r="265" spans="1:10">
      <c r="A265" s="65"/>
      <c r="J265" t="str">
        <f t="shared" si="4"/>
        <v/>
      </c>
    </row>
    <row r="266" spans="1:10">
      <c r="A266" s="65"/>
      <c r="J266" t="str">
        <f t="shared" si="4"/>
        <v/>
      </c>
    </row>
    <row r="267" spans="1:10">
      <c r="A267" s="65"/>
      <c r="J267" t="str">
        <f t="shared" si="4"/>
        <v/>
      </c>
    </row>
    <row r="268" spans="1:10">
      <c r="A268" s="65"/>
      <c r="J268" t="str">
        <f t="shared" si="4"/>
        <v/>
      </c>
    </row>
    <row r="269" spans="1:10">
      <c r="A269" s="65"/>
      <c r="J269" t="str">
        <f t="shared" si="4"/>
        <v/>
      </c>
    </row>
    <row r="270" spans="1:10">
      <c r="A270" s="65"/>
      <c r="J270" t="str">
        <f t="shared" si="4"/>
        <v/>
      </c>
    </row>
    <row r="271" spans="1:10">
      <c r="A271" s="65"/>
      <c r="J271" t="str">
        <f t="shared" si="4"/>
        <v/>
      </c>
    </row>
    <row r="272" spans="1:10">
      <c r="A272" s="65"/>
      <c r="J272" t="str">
        <f t="shared" si="4"/>
        <v/>
      </c>
    </row>
    <row r="273" spans="1:10">
      <c r="A273" s="65"/>
      <c r="J273" t="str">
        <f t="shared" si="4"/>
        <v/>
      </c>
    </row>
    <row r="274" spans="1:10">
      <c r="A274" s="65"/>
      <c r="J274" t="str">
        <f t="shared" si="4"/>
        <v/>
      </c>
    </row>
    <row r="275" spans="1:10">
      <c r="A275" s="65"/>
      <c r="J275" t="str">
        <f t="shared" si="4"/>
        <v/>
      </c>
    </row>
    <row r="276" spans="1:10">
      <c r="A276" s="65"/>
      <c r="J276" t="str">
        <f t="shared" si="4"/>
        <v/>
      </c>
    </row>
    <row r="277" spans="1:10">
      <c r="A277" s="65"/>
      <c r="J277" t="str">
        <f t="shared" si="4"/>
        <v/>
      </c>
    </row>
    <row r="278" spans="1:10">
      <c r="A278" s="65"/>
      <c r="J278" t="str">
        <f t="shared" si="4"/>
        <v/>
      </c>
    </row>
    <row r="279" spans="1:10">
      <c r="A279" s="65"/>
      <c r="J279" t="str">
        <f t="shared" si="4"/>
        <v/>
      </c>
    </row>
    <row r="280" spans="1:10">
      <c r="A280" s="65"/>
      <c r="J280" t="str">
        <f t="shared" si="4"/>
        <v/>
      </c>
    </row>
    <row r="281" spans="1:10">
      <c r="A281" s="65"/>
      <c r="J281" t="str">
        <f t="shared" si="4"/>
        <v/>
      </c>
    </row>
    <row r="282" spans="1:10">
      <c r="A282" s="65"/>
      <c r="J282" t="str">
        <f t="shared" si="4"/>
        <v/>
      </c>
    </row>
    <row r="283" spans="1:10">
      <c r="A283" s="65"/>
      <c r="J283" t="str">
        <f t="shared" si="4"/>
        <v/>
      </c>
    </row>
    <row r="284" spans="1:10">
      <c r="A284" s="65"/>
      <c r="J284" t="str">
        <f t="shared" si="4"/>
        <v/>
      </c>
    </row>
    <row r="285" spans="1:10">
      <c r="A285" s="65"/>
      <c r="J285" t="str">
        <f t="shared" si="4"/>
        <v/>
      </c>
    </row>
    <row r="286" spans="1:10">
      <c r="A286" s="65"/>
      <c r="J286" t="str">
        <f t="shared" si="4"/>
        <v/>
      </c>
    </row>
    <row r="287" spans="1:10">
      <c r="A287" s="65"/>
      <c r="J287" t="str">
        <f t="shared" si="4"/>
        <v/>
      </c>
    </row>
    <row r="288" spans="1:10">
      <c r="A288" s="65"/>
      <c r="J288" t="str">
        <f t="shared" si="4"/>
        <v/>
      </c>
    </row>
    <row r="289" spans="1:10">
      <c r="A289" s="65"/>
      <c r="J289" t="str">
        <f t="shared" si="4"/>
        <v/>
      </c>
    </row>
    <row r="290" spans="1:10">
      <c r="A290" s="65"/>
      <c r="J290" t="str">
        <f t="shared" si="4"/>
        <v/>
      </c>
    </row>
    <row r="291" spans="1:10">
      <c r="A291" s="65"/>
      <c r="J291" t="str">
        <f t="shared" si="4"/>
        <v/>
      </c>
    </row>
    <row r="292" spans="1:10">
      <c r="A292" s="65"/>
      <c r="J292" t="str">
        <f t="shared" si="4"/>
        <v/>
      </c>
    </row>
    <row r="293" spans="1:10">
      <c r="A293" s="65"/>
      <c r="J293" t="str">
        <f t="shared" si="4"/>
        <v/>
      </c>
    </row>
    <row r="294" spans="1:10">
      <c r="A294" s="65"/>
      <c r="J294" t="str">
        <f t="shared" si="4"/>
        <v/>
      </c>
    </row>
    <row r="295" spans="1:10">
      <c r="A295" s="65"/>
      <c r="J295" t="str">
        <f t="shared" si="4"/>
        <v/>
      </c>
    </row>
    <row r="296" spans="1:10">
      <c r="A296" s="65"/>
      <c r="J296" t="str">
        <f t="shared" si="4"/>
        <v/>
      </c>
    </row>
    <row r="297" spans="1:10">
      <c r="A297" s="65"/>
      <c r="J297" t="str">
        <f t="shared" si="4"/>
        <v/>
      </c>
    </row>
    <row r="298" spans="1:10">
      <c r="A298" s="65"/>
      <c r="J298" t="str">
        <f t="shared" si="4"/>
        <v/>
      </c>
    </row>
    <row r="299" spans="1:10">
      <c r="A299" s="65"/>
      <c r="J299" t="str">
        <f t="shared" si="4"/>
        <v/>
      </c>
    </row>
    <row r="300" spans="1:10">
      <c r="A300" s="65"/>
      <c r="J300" t="str">
        <f t="shared" si="4"/>
        <v/>
      </c>
    </row>
    <row r="301" spans="1:10">
      <c r="A301" s="65"/>
      <c r="J301" t="str">
        <f t="shared" si="4"/>
        <v/>
      </c>
    </row>
    <row r="302" spans="1:10">
      <c r="A302" s="65"/>
      <c r="J302" t="str">
        <f t="shared" si="4"/>
        <v/>
      </c>
    </row>
    <row r="303" spans="1:10">
      <c r="A303" s="65"/>
      <c r="J303" t="str">
        <f t="shared" si="4"/>
        <v/>
      </c>
    </row>
    <row r="304" spans="1:10">
      <c r="A304" s="65"/>
      <c r="J304" t="str">
        <f t="shared" si="4"/>
        <v/>
      </c>
    </row>
    <row r="305" spans="1:10">
      <c r="A305" s="65"/>
      <c r="J305" t="str">
        <f t="shared" si="4"/>
        <v/>
      </c>
    </row>
    <row r="306" spans="1:10">
      <c r="A306" s="65"/>
      <c r="J306" t="str">
        <f t="shared" si="4"/>
        <v/>
      </c>
    </row>
    <row r="307" spans="1:10">
      <c r="A307" s="65"/>
      <c r="J307" t="str">
        <f t="shared" si="4"/>
        <v/>
      </c>
    </row>
    <row r="308" spans="1:10">
      <c r="A308" s="65"/>
      <c r="J308" t="str">
        <f t="shared" si="4"/>
        <v/>
      </c>
    </row>
    <row r="309" spans="1:10">
      <c r="A309" s="65"/>
      <c r="J309" t="str">
        <f t="shared" si="4"/>
        <v/>
      </c>
    </row>
    <row r="310" spans="1:10">
      <c r="A310" s="65"/>
      <c r="J310" t="str">
        <f t="shared" si="4"/>
        <v/>
      </c>
    </row>
    <row r="311" spans="1:10">
      <c r="A311" s="65"/>
      <c r="J311" t="str">
        <f t="shared" si="4"/>
        <v/>
      </c>
    </row>
    <row r="312" spans="1:10">
      <c r="A312" s="65"/>
      <c r="J312" t="str">
        <f t="shared" si="4"/>
        <v/>
      </c>
    </row>
    <row r="313" spans="1:10">
      <c r="A313" s="65"/>
      <c r="J313" t="str">
        <f t="shared" si="4"/>
        <v/>
      </c>
    </row>
    <row r="314" spans="1:10">
      <c r="A314" s="65"/>
      <c r="J314" t="str">
        <f t="shared" si="4"/>
        <v/>
      </c>
    </row>
    <row r="315" spans="1:10">
      <c r="A315" s="65"/>
      <c r="J315" t="str">
        <f t="shared" si="4"/>
        <v/>
      </c>
    </row>
    <row r="316" spans="1:10">
      <c r="A316" s="65"/>
      <c r="J316" t="str">
        <f t="shared" si="4"/>
        <v/>
      </c>
    </row>
    <row r="317" spans="1:10">
      <c r="A317" s="65"/>
      <c r="J317" t="str">
        <f t="shared" si="4"/>
        <v/>
      </c>
    </row>
    <row r="318" spans="1:10">
      <c r="A318" s="65"/>
      <c r="J318" t="str">
        <f t="shared" si="4"/>
        <v/>
      </c>
    </row>
    <row r="319" spans="1:10">
      <c r="A319" s="65"/>
      <c r="J319" t="str">
        <f t="shared" si="4"/>
        <v/>
      </c>
    </row>
    <row r="320" spans="1:10">
      <c r="A320" s="65"/>
      <c r="J320" t="str">
        <f t="shared" si="4"/>
        <v/>
      </c>
    </row>
    <row r="321" spans="1:10">
      <c r="A321" s="65"/>
      <c r="J321" t="str">
        <f t="shared" si="4"/>
        <v/>
      </c>
    </row>
    <row r="322" spans="1:10">
      <c r="A322" s="65"/>
      <c r="J322" t="str">
        <f t="shared" si="4"/>
        <v/>
      </c>
    </row>
    <row r="323" spans="1:10">
      <c r="A323" s="65"/>
      <c r="J323" t="str">
        <f t="shared" si="4"/>
        <v/>
      </c>
    </row>
    <row r="324" spans="1:10">
      <c r="A324" s="65"/>
      <c r="J324" t="str">
        <f t="shared" ref="J324:J331" si="5">B324&amp;G324</f>
        <v/>
      </c>
    </row>
    <row r="325" spans="1:10">
      <c r="A325" s="65"/>
      <c r="J325" t="str">
        <f t="shared" si="5"/>
        <v/>
      </c>
    </row>
    <row r="326" spans="1:10">
      <c r="A326" s="65"/>
      <c r="J326" t="str">
        <f t="shared" si="5"/>
        <v/>
      </c>
    </row>
    <row r="327" spans="1:10">
      <c r="A327" s="65"/>
      <c r="J327" t="str">
        <f t="shared" si="5"/>
        <v/>
      </c>
    </row>
    <row r="328" spans="1:10">
      <c r="A328" s="65"/>
      <c r="J328" t="str">
        <f t="shared" si="5"/>
        <v/>
      </c>
    </row>
    <row r="329" spans="1:10">
      <c r="A329" s="65"/>
      <c r="J329" t="str">
        <f t="shared" si="5"/>
        <v/>
      </c>
    </row>
    <row r="330" spans="1:10">
      <c r="A330" s="65"/>
      <c r="J330" t="str">
        <f t="shared" si="5"/>
        <v/>
      </c>
    </row>
    <row r="331" spans="1:10">
      <c r="A331" s="65"/>
      <c r="J331" t="str">
        <f t="shared" si="5"/>
        <v/>
      </c>
    </row>
  </sheetData>
  <phoneticPr fontId="2"/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448489-B786-46F1-9607-5D5ED47BFE15}">
  <sheetPr>
    <tabColor theme="1"/>
  </sheetPr>
  <dimension ref="A1:AU125"/>
  <sheetViews>
    <sheetView workbookViewId="0"/>
  </sheetViews>
  <sheetFormatPr defaultRowHeight="18"/>
  <cols>
    <col min="4" max="4" width="23.5" customWidth="1"/>
  </cols>
  <sheetData>
    <row r="1" spans="1:47">
      <c r="A1" s="21" t="s">
        <v>266</v>
      </c>
    </row>
    <row r="2" spans="1:47">
      <c r="A2" s="65" t="s">
        <v>55</v>
      </c>
      <c r="B2" s="65" t="s">
        <v>94</v>
      </c>
      <c r="C2" s="65" t="s">
        <v>95</v>
      </c>
      <c r="D2" s="65" t="s">
        <v>34</v>
      </c>
      <c r="E2" s="65" t="s">
        <v>58</v>
      </c>
      <c r="F2" s="65" t="s">
        <v>97</v>
      </c>
      <c r="G2" s="65" t="s">
        <v>140</v>
      </c>
      <c r="H2" s="65" t="s">
        <v>59</v>
      </c>
      <c r="I2" s="65" t="s">
        <v>98</v>
      </c>
      <c r="J2" s="65" t="s">
        <v>99</v>
      </c>
      <c r="K2" s="65" t="s">
        <v>100</v>
      </c>
      <c r="L2" s="65" t="s">
        <v>101</v>
      </c>
      <c r="M2" s="65" t="s">
        <v>102</v>
      </c>
      <c r="N2" s="65" t="s">
        <v>103</v>
      </c>
      <c r="O2" s="65" t="s">
        <v>104</v>
      </c>
      <c r="P2" s="65" t="s">
        <v>105</v>
      </c>
      <c r="Q2" s="65" t="s">
        <v>106</v>
      </c>
      <c r="R2" s="65" t="s">
        <v>107</v>
      </c>
      <c r="S2" s="65" t="s">
        <v>108</v>
      </c>
      <c r="T2" s="65" t="s">
        <v>109</v>
      </c>
      <c r="U2" s="65" t="s">
        <v>110</v>
      </c>
      <c r="V2" s="65" t="s">
        <v>111</v>
      </c>
      <c r="W2" s="65" t="s">
        <v>112</v>
      </c>
      <c r="X2" s="65" t="s">
        <v>113</v>
      </c>
      <c r="Y2" s="65" t="s">
        <v>114</v>
      </c>
      <c r="Z2" s="65" t="s">
        <v>115</v>
      </c>
      <c r="AA2" s="65" t="s">
        <v>116</v>
      </c>
      <c r="AB2" s="65" t="s">
        <v>117</v>
      </c>
      <c r="AC2" s="65" t="s">
        <v>118</v>
      </c>
      <c r="AD2" s="65" t="s">
        <v>119</v>
      </c>
      <c r="AE2" s="65" t="s">
        <v>120</v>
      </c>
      <c r="AF2" s="65" t="s">
        <v>121</v>
      </c>
      <c r="AG2" s="65" t="s">
        <v>122</v>
      </c>
      <c r="AH2" s="65" t="s">
        <v>123</v>
      </c>
      <c r="AI2" s="65" t="s">
        <v>124</v>
      </c>
      <c r="AJ2" s="65" t="s">
        <v>125</v>
      </c>
      <c r="AK2" s="65" t="s">
        <v>126</v>
      </c>
      <c r="AL2" s="65" t="s">
        <v>127</v>
      </c>
      <c r="AM2" s="65" t="s">
        <v>128</v>
      </c>
      <c r="AN2" s="65" t="s">
        <v>129</v>
      </c>
      <c r="AO2" s="65" t="s">
        <v>130</v>
      </c>
      <c r="AP2" s="65" t="s">
        <v>131</v>
      </c>
      <c r="AQ2" s="65" t="s">
        <v>132</v>
      </c>
      <c r="AR2" s="65" t="s">
        <v>133</v>
      </c>
      <c r="AS2" s="65" t="s">
        <v>134</v>
      </c>
      <c r="AT2" s="65" t="s">
        <v>135</v>
      </c>
      <c r="AU2" s="65" t="s">
        <v>136</v>
      </c>
    </row>
    <row r="3" spans="1:47">
      <c r="A3" s="65"/>
    </row>
    <row r="4" spans="1:47">
      <c r="A4" s="65"/>
    </row>
    <row r="5" spans="1:47">
      <c r="A5" s="65"/>
    </row>
    <row r="6" spans="1:47">
      <c r="A6" s="65"/>
    </row>
    <row r="7" spans="1:47">
      <c r="A7" s="65"/>
    </row>
    <row r="8" spans="1:47">
      <c r="A8" s="65"/>
    </row>
    <row r="9" spans="1:47">
      <c r="A9" s="65"/>
    </row>
    <row r="10" spans="1:47">
      <c r="A10" s="65"/>
    </row>
    <row r="11" spans="1:47">
      <c r="A11" s="65"/>
    </row>
    <row r="12" spans="1:47">
      <c r="A12" s="65"/>
    </row>
    <row r="13" spans="1:47">
      <c r="A13" s="65"/>
    </row>
    <row r="14" spans="1:47">
      <c r="A14" s="65"/>
    </row>
    <row r="15" spans="1:47">
      <c r="A15" s="65"/>
    </row>
    <row r="16" spans="1:47">
      <c r="A16" s="65"/>
    </row>
    <row r="17" spans="1:1">
      <c r="A17" s="65"/>
    </row>
    <row r="18" spans="1:1">
      <c r="A18" s="65"/>
    </row>
    <row r="19" spans="1:1">
      <c r="A19" s="65"/>
    </row>
    <row r="20" spans="1:1">
      <c r="A20" s="65"/>
    </row>
    <row r="21" spans="1:1">
      <c r="A21" s="65"/>
    </row>
    <row r="22" spans="1:1">
      <c r="A22" s="65"/>
    </row>
    <row r="23" spans="1:1">
      <c r="A23" s="65"/>
    </row>
    <row r="24" spans="1:1">
      <c r="A24" s="65"/>
    </row>
    <row r="25" spans="1:1">
      <c r="A25" s="65"/>
    </row>
    <row r="26" spans="1:1">
      <c r="A26" s="65"/>
    </row>
    <row r="27" spans="1:1">
      <c r="A27" s="65"/>
    </row>
    <row r="28" spans="1:1">
      <c r="A28" s="65"/>
    </row>
    <row r="29" spans="1:1">
      <c r="A29" s="65"/>
    </row>
    <row r="30" spans="1:1">
      <c r="A30" s="65"/>
    </row>
    <row r="31" spans="1:1">
      <c r="A31" s="65"/>
    </row>
    <row r="32" spans="1:1">
      <c r="A32" s="65"/>
    </row>
    <row r="33" spans="1:1">
      <c r="A33" s="65"/>
    </row>
    <row r="34" spans="1:1">
      <c r="A34" s="65"/>
    </row>
    <row r="35" spans="1:1">
      <c r="A35" s="65"/>
    </row>
    <row r="36" spans="1:1">
      <c r="A36" s="65"/>
    </row>
    <row r="37" spans="1:1">
      <c r="A37" s="65"/>
    </row>
    <row r="38" spans="1:1">
      <c r="A38" s="65"/>
    </row>
    <row r="39" spans="1:1">
      <c r="A39" s="65"/>
    </row>
    <row r="40" spans="1:1">
      <c r="A40" s="65"/>
    </row>
    <row r="41" spans="1:1">
      <c r="A41" s="65"/>
    </row>
    <row r="42" spans="1:1">
      <c r="A42" s="65"/>
    </row>
    <row r="43" spans="1:1">
      <c r="A43" s="65"/>
    </row>
    <row r="44" spans="1:1">
      <c r="A44" s="65"/>
    </row>
    <row r="45" spans="1:1">
      <c r="A45" s="65"/>
    </row>
    <row r="46" spans="1:1">
      <c r="A46" s="65"/>
    </row>
    <row r="47" spans="1:1">
      <c r="A47" s="65"/>
    </row>
    <row r="48" spans="1:1">
      <c r="A48" s="65"/>
    </row>
    <row r="49" spans="1:1">
      <c r="A49" s="65"/>
    </row>
    <row r="50" spans="1:1">
      <c r="A50" s="65"/>
    </row>
    <row r="51" spans="1:1">
      <c r="A51" s="65"/>
    </row>
    <row r="52" spans="1:1">
      <c r="A52" s="65"/>
    </row>
    <row r="53" spans="1:1">
      <c r="A53" s="65"/>
    </row>
    <row r="54" spans="1:1">
      <c r="A54" s="65"/>
    </row>
    <row r="55" spans="1:1">
      <c r="A55" s="65"/>
    </row>
    <row r="56" spans="1:1">
      <c r="A56" s="65"/>
    </row>
    <row r="57" spans="1:1">
      <c r="A57" s="65"/>
    </row>
    <row r="58" spans="1:1">
      <c r="A58" s="65"/>
    </row>
    <row r="59" spans="1:1">
      <c r="A59" s="65"/>
    </row>
    <row r="60" spans="1:1">
      <c r="A60" s="65"/>
    </row>
    <row r="61" spans="1:1">
      <c r="A61" s="65"/>
    </row>
    <row r="62" spans="1:1">
      <c r="A62" s="65"/>
    </row>
    <row r="63" spans="1:1">
      <c r="A63" s="65"/>
    </row>
    <row r="64" spans="1:1">
      <c r="A64" s="65"/>
    </row>
    <row r="65" spans="1:1">
      <c r="A65" s="65"/>
    </row>
    <row r="66" spans="1:1">
      <c r="A66" s="65"/>
    </row>
    <row r="67" spans="1:1">
      <c r="A67" s="65"/>
    </row>
    <row r="68" spans="1:1">
      <c r="A68" s="65"/>
    </row>
    <row r="69" spans="1:1">
      <c r="A69" s="65"/>
    </row>
    <row r="70" spans="1:1">
      <c r="A70" s="65"/>
    </row>
    <row r="71" spans="1:1">
      <c r="A71" s="65"/>
    </row>
    <row r="72" spans="1:1">
      <c r="A72" s="65"/>
    </row>
    <row r="73" spans="1:1">
      <c r="A73" s="65"/>
    </row>
    <row r="74" spans="1:1">
      <c r="A74" s="65"/>
    </row>
    <row r="75" spans="1:1">
      <c r="A75" s="65"/>
    </row>
    <row r="76" spans="1:1">
      <c r="A76" s="65"/>
    </row>
    <row r="77" spans="1:1">
      <c r="A77" s="65"/>
    </row>
    <row r="78" spans="1:1">
      <c r="A78" s="65"/>
    </row>
    <row r="79" spans="1:1">
      <c r="A79" s="65"/>
    </row>
    <row r="80" spans="1:1">
      <c r="A80" s="65"/>
    </row>
    <row r="81" spans="1:1">
      <c r="A81" s="65"/>
    </row>
    <row r="82" spans="1:1">
      <c r="A82" s="65"/>
    </row>
    <row r="83" spans="1:1">
      <c r="A83" s="65"/>
    </row>
    <row r="84" spans="1:1">
      <c r="A84" s="65"/>
    </row>
    <row r="85" spans="1:1">
      <c r="A85" s="65"/>
    </row>
    <row r="86" spans="1:1">
      <c r="A86" s="65"/>
    </row>
    <row r="87" spans="1:1">
      <c r="A87" s="65"/>
    </row>
    <row r="88" spans="1:1">
      <c r="A88" s="65"/>
    </row>
    <row r="89" spans="1:1">
      <c r="A89" s="65"/>
    </row>
    <row r="90" spans="1:1">
      <c r="A90" s="65"/>
    </row>
    <row r="91" spans="1:1">
      <c r="A91" s="65"/>
    </row>
    <row r="92" spans="1:1">
      <c r="A92" s="65"/>
    </row>
    <row r="93" spans="1:1">
      <c r="A93" s="65"/>
    </row>
    <row r="94" spans="1:1">
      <c r="A94" s="65"/>
    </row>
    <row r="95" spans="1:1">
      <c r="A95" s="65"/>
    </row>
    <row r="96" spans="1:1">
      <c r="A96" s="65"/>
    </row>
    <row r="97" spans="1:47">
      <c r="A97" s="65"/>
      <c r="B97" s="65"/>
      <c r="C97" s="65"/>
      <c r="D97" s="65"/>
      <c r="E97" s="65"/>
      <c r="F97" s="65"/>
      <c r="G97" s="65"/>
      <c r="H97" s="65"/>
      <c r="I97" s="65"/>
      <c r="J97" s="65"/>
      <c r="K97" s="65"/>
      <c r="L97" s="65"/>
      <c r="M97" s="65"/>
      <c r="N97" s="65"/>
      <c r="O97" s="65"/>
      <c r="P97" s="65"/>
      <c r="Q97" s="65"/>
      <c r="R97" s="65"/>
      <c r="S97" s="65"/>
      <c r="T97" s="65"/>
      <c r="U97" s="65"/>
      <c r="V97" s="65"/>
      <c r="W97" s="65"/>
      <c r="X97" s="65"/>
      <c r="Y97" s="65"/>
      <c r="Z97" s="65"/>
      <c r="AA97" s="65"/>
      <c r="AB97" s="65"/>
      <c r="AC97" s="65"/>
      <c r="AD97" s="65"/>
      <c r="AE97" s="65"/>
      <c r="AF97" s="65"/>
      <c r="AG97" s="65"/>
      <c r="AH97" s="65"/>
      <c r="AI97" s="65"/>
      <c r="AJ97" s="65"/>
      <c r="AK97" s="65"/>
      <c r="AL97" s="65"/>
      <c r="AM97" s="65"/>
      <c r="AN97" s="65"/>
      <c r="AO97" s="65"/>
      <c r="AP97" s="65"/>
      <c r="AQ97" s="65"/>
      <c r="AR97" s="65"/>
      <c r="AS97" s="65"/>
      <c r="AT97" s="65"/>
      <c r="AU97" s="65"/>
    </row>
    <row r="98" spans="1:47">
      <c r="A98" s="65"/>
      <c r="B98" s="65"/>
      <c r="C98" s="65"/>
      <c r="D98" s="65"/>
      <c r="E98" s="65"/>
      <c r="F98" s="65"/>
      <c r="G98" s="65"/>
      <c r="H98" s="65"/>
      <c r="I98" s="65"/>
      <c r="J98" s="65"/>
      <c r="K98" s="65"/>
      <c r="L98" s="65"/>
      <c r="M98" s="65"/>
      <c r="N98" s="65"/>
      <c r="O98" s="65"/>
      <c r="P98" s="65"/>
      <c r="Q98" s="65"/>
      <c r="R98" s="65"/>
      <c r="S98" s="65"/>
      <c r="T98" s="65"/>
      <c r="U98" s="65"/>
      <c r="V98" s="65"/>
      <c r="W98" s="65"/>
      <c r="X98" s="65"/>
      <c r="Y98" s="65"/>
      <c r="Z98" s="65"/>
      <c r="AA98" s="65"/>
      <c r="AB98" s="65"/>
      <c r="AC98" s="65"/>
      <c r="AD98" s="65"/>
      <c r="AE98" s="65"/>
      <c r="AF98" s="65"/>
      <c r="AG98" s="65"/>
      <c r="AH98" s="65"/>
      <c r="AI98" s="65"/>
      <c r="AJ98" s="65"/>
      <c r="AK98" s="65"/>
      <c r="AL98" s="65"/>
      <c r="AM98" s="65"/>
      <c r="AN98" s="65"/>
      <c r="AO98" s="65"/>
      <c r="AP98" s="65"/>
      <c r="AQ98" s="65"/>
      <c r="AR98" s="65"/>
      <c r="AS98" s="65"/>
      <c r="AT98" s="65"/>
      <c r="AU98" s="65"/>
    </row>
    <row r="99" spans="1:47">
      <c r="A99" s="65"/>
      <c r="B99" s="65"/>
      <c r="C99" s="65"/>
      <c r="D99" s="65"/>
      <c r="E99" s="65"/>
      <c r="F99" s="65"/>
      <c r="G99" s="65"/>
      <c r="H99" s="65"/>
      <c r="I99" s="65"/>
      <c r="J99" s="65"/>
      <c r="K99" s="65"/>
      <c r="L99" s="65"/>
      <c r="M99" s="65"/>
      <c r="N99" s="65"/>
      <c r="O99" s="65"/>
      <c r="P99" s="65"/>
      <c r="Q99" s="65"/>
      <c r="R99" s="65"/>
      <c r="S99" s="65"/>
      <c r="T99" s="65"/>
      <c r="U99" s="65"/>
      <c r="V99" s="65"/>
      <c r="W99" s="65"/>
      <c r="X99" s="65"/>
      <c r="Y99" s="65"/>
      <c r="Z99" s="65"/>
      <c r="AA99" s="65"/>
      <c r="AB99" s="65"/>
      <c r="AC99" s="65"/>
      <c r="AD99" s="65"/>
      <c r="AE99" s="65"/>
      <c r="AF99" s="65"/>
      <c r="AG99" s="65"/>
      <c r="AH99" s="65"/>
      <c r="AI99" s="65"/>
      <c r="AJ99" s="65"/>
      <c r="AK99" s="65"/>
      <c r="AL99" s="65"/>
      <c r="AM99" s="65"/>
      <c r="AN99" s="65"/>
      <c r="AO99" s="65"/>
      <c r="AP99" s="65"/>
      <c r="AQ99" s="65"/>
      <c r="AR99" s="65"/>
      <c r="AS99" s="65"/>
      <c r="AT99" s="65"/>
      <c r="AU99" s="65"/>
    </row>
    <row r="100" spans="1:47">
      <c r="A100" s="65"/>
      <c r="B100" s="65"/>
      <c r="C100" s="65"/>
      <c r="D100" s="65"/>
      <c r="E100" s="65"/>
      <c r="F100" s="65"/>
      <c r="G100" s="65"/>
      <c r="H100" s="65"/>
      <c r="I100" s="65"/>
      <c r="J100" s="65"/>
      <c r="K100" s="65"/>
      <c r="L100" s="65"/>
      <c r="M100" s="65"/>
      <c r="N100" s="65"/>
      <c r="O100" s="65"/>
      <c r="P100" s="65"/>
      <c r="Q100" s="65"/>
      <c r="R100" s="65"/>
      <c r="S100" s="65"/>
      <c r="T100" s="65"/>
      <c r="U100" s="65"/>
      <c r="V100" s="65"/>
      <c r="W100" s="65"/>
      <c r="X100" s="65"/>
      <c r="Y100" s="65"/>
      <c r="Z100" s="65"/>
      <c r="AA100" s="65"/>
      <c r="AB100" s="65"/>
      <c r="AC100" s="65"/>
      <c r="AD100" s="65"/>
      <c r="AE100" s="65"/>
      <c r="AF100" s="65"/>
      <c r="AG100" s="65"/>
      <c r="AH100" s="65"/>
      <c r="AI100" s="65"/>
      <c r="AJ100" s="65"/>
      <c r="AK100" s="65"/>
      <c r="AL100" s="65"/>
      <c r="AM100" s="65"/>
      <c r="AN100" s="65"/>
      <c r="AO100" s="65"/>
      <c r="AP100" s="65"/>
      <c r="AQ100" s="65"/>
      <c r="AR100" s="65"/>
      <c r="AS100" s="65"/>
      <c r="AT100" s="65"/>
      <c r="AU100" s="65"/>
    </row>
    <row r="101" spans="1:47">
      <c r="A101" s="65"/>
      <c r="B101" s="65"/>
      <c r="C101" s="65"/>
      <c r="D101" s="65"/>
      <c r="E101" s="65"/>
      <c r="F101" s="65"/>
      <c r="G101" s="65"/>
      <c r="H101" s="65"/>
      <c r="I101" s="65"/>
      <c r="J101" s="65"/>
      <c r="K101" s="65"/>
      <c r="L101" s="65"/>
      <c r="M101" s="65"/>
      <c r="N101" s="65"/>
      <c r="O101" s="65"/>
      <c r="P101" s="65"/>
      <c r="Q101" s="65"/>
      <c r="R101" s="65"/>
      <c r="S101" s="65"/>
      <c r="T101" s="65"/>
      <c r="U101" s="65"/>
      <c r="V101" s="65"/>
      <c r="W101" s="65"/>
      <c r="X101" s="65"/>
      <c r="Y101" s="65"/>
      <c r="Z101" s="65"/>
      <c r="AA101" s="65"/>
      <c r="AB101" s="65"/>
      <c r="AC101" s="65"/>
      <c r="AD101" s="65"/>
      <c r="AE101" s="65"/>
      <c r="AF101" s="65"/>
      <c r="AG101" s="65"/>
      <c r="AH101" s="65"/>
      <c r="AI101" s="65"/>
      <c r="AJ101" s="65"/>
      <c r="AK101" s="65"/>
      <c r="AL101" s="65"/>
      <c r="AM101" s="65"/>
      <c r="AN101" s="65"/>
      <c r="AO101" s="65"/>
      <c r="AP101" s="65"/>
      <c r="AQ101" s="65"/>
      <c r="AR101" s="65"/>
      <c r="AS101" s="65"/>
      <c r="AT101" s="65"/>
      <c r="AU101" s="65"/>
    </row>
    <row r="102" spans="1:47">
      <c r="A102" s="65"/>
      <c r="B102" s="65"/>
      <c r="C102" s="65"/>
      <c r="D102" s="65"/>
      <c r="E102" s="65"/>
      <c r="F102" s="65"/>
      <c r="G102" s="65"/>
      <c r="H102" s="65"/>
      <c r="I102" s="65"/>
      <c r="J102" s="65"/>
      <c r="K102" s="65"/>
      <c r="L102" s="65"/>
      <c r="M102" s="65"/>
      <c r="N102" s="65"/>
      <c r="O102" s="65"/>
      <c r="P102" s="65"/>
      <c r="Q102" s="65"/>
      <c r="R102" s="65"/>
      <c r="S102" s="65"/>
      <c r="T102" s="65"/>
      <c r="U102" s="65"/>
      <c r="V102" s="65"/>
      <c r="W102" s="65"/>
      <c r="X102" s="65"/>
      <c r="Y102" s="65"/>
      <c r="Z102" s="65"/>
      <c r="AA102" s="65"/>
      <c r="AB102" s="65"/>
      <c r="AC102" s="65"/>
      <c r="AD102" s="65"/>
      <c r="AE102" s="65"/>
      <c r="AF102" s="65"/>
      <c r="AG102" s="65"/>
      <c r="AH102" s="65"/>
      <c r="AI102" s="65"/>
      <c r="AJ102" s="65"/>
      <c r="AK102" s="65"/>
      <c r="AL102" s="65"/>
      <c r="AM102" s="65"/>
      <c r="AN102" s="65"/>
      <c r="AO102" s="65"/>
      <c r="AP102" s="65"/>
      <c r="AQ102" s="65"/>
      <c r="AR102" s="65"/>
      <c r="AS102" s="65"/>
      <c r="AT102" s="65"/>
      <c r="AU102" s="65"/>
    </row>
    <row r="103" spans="1:47">
      <c r="A103" s="65"/>
      <c r="B103" s="65"/>
      <c r="C103" s="65"/>
      <c r="D103" s="65"/>
      <c r="E103" s="65"/>
      <c r="F103" s="65"/>
      <c r="G103" s="65"/>
      <c r="H103" s="65"/>
      <c r="I103" s="65"/>
      <c r="J103" s="65"/>
      <c r="K103" s="65"/>
      <c r="L103" s="65"/>
      <c r="M103" s="65"/>
      <c r="N103" s="65"/>
      <c r="O103" s="65"/>
      <c r="P103" s="65"/>
      <c r="Q103" s="65"/>
      <c r="R103" s="65"/>
      <c r="S103" s="65"/>
      <c r="T103" s="65"/>
      <c r="U103" s="65"/>
      <c r="V103" s="65"/>
      <c r="W103" s="65"/>
      <c r="X103" s="65"/>
      <c r="Y103" s="65"/>
      <c r="Z103" s="65"/>
      <c r="AA103" s="65"/>
      <c r="AB103" s="65"/>
      <c r="AC103" s="65"/>
      <c r="AD103" s="65"/>
      <c r="AE103" s="65"/>
      <c r="AF103" s="65"/>
      <c r="AG103" s="65"/>
      <c r="AH103" s="65"/>
      <c r="AI103" s="65"/>
      <c r="AJ103" s="65"/>
      <c r="AK103" s="65"/>
      <c r="AL103" s="65"/>
      <c r="AM103" s="65"/>
      <c r="AN103" s="65"/>
      <c r="AO103" s="65"/>
      <c r="AP103" s="65"/>
      <c r="AQ103" s="65"/>
      <c r="AR103" s="65"/>
      <c r="AS103" s="65"/>
      <c r="AT103" s="65"/>
      <c r="AU103" s="65"/>
    </row>
    <row r="104" spans="1:47">
      <c r="A104" s="65"/>
      <c r="B104" s="65"/>
      <c r="C104" s="65"/>
      <c r="D104" s="65"/>
      <c r="E104" s="65"/>
      <c r="F104" s="65"/>
      <c r="G104" s="65"/>
      <c r="H104" s="65"/>
      <c r="I104" s="65"/>
      <c r="J104" s="65"/>
      <c r="K104" s="65"/>
      <c r="L104" s="65"/>
      <c r="M104" s="65"/>
      <c r="N104" s="65"/>
      <c r="O104" s="65"/>
      <c r="P104" s="65"/>
      <c r="Q104" s="65"/>
      <c r="R104" s="65"/>
      <c r="S104" s="65"/>
      <c r="T104" s="65"/>
      <c r="U104" s="65"/>
      <c r="V104" s="65"/>
      <c r="W104" s="65"/>
      <c r="X104" s="65"/>
      <c r="Y104" s="65"/>
      <c r="Z104" s="65"/>
      <c r="AA104" s="65"/>
      <c r="AB104" s="65"/>
      <c r="AC104" s="65"/>
      <c r="AD104" s="65"/>
      <c r="AE104" s="65"/>
      <c r="AF104" s="65"/>
      <c r="AG104" s="65"/>
      <c r="AH104" s="65"/>
      <c r="AI104" s="65"/>
      <c r="AJ104" s="65"/>
      <c r="AK104" s="65"/>
      <c r="AL104" s="65"/>
      <c r="AM104" s="65"/>
      <c r="AN104" s="65"/>
      <c r="AO104" s="65"/>
      <c r="AP104" s="65"/>
      <c r="AQ104" s="65"/>
      <c r="AR104" s="65"/>
      <c r="AS104" s="65"/>
      <c r="AT104" s="65"/>
      <c r="AU104" s="65"/>
    </row>
    <row r="105" spans="1:47">
      <c r="A105" s="65"/>
      <c r="B105" s="65"/>
      <c r="C105" s="65"/>
      <c r="D105" s="65"/>
      <c r="E105" s="65"/>
      <c r="F105" s="65"/>
      <c r="G105" s="65"/>
      <c r="H105" s="65"/>
      <c r="I105" s="65"/>
      <c r="J105" s="65"/>
      <c r="K105" s="65"/>
      <c r="L105" s="65"/>
      <c r="M105" s="65"/>
      <c r="N105" s="65"/>
      <c r="O105" s="65"/>
      <c r="P105" s="65"/>
      <c r="Q105" s="65"/>
      <c r="R105" s="65"/>
      <c r="S105" s="65"/>
      <c r="T105" s="65"/>
      <c r="U105" s="65"/>
      <c r="V105" s="65"/>
      <c r="W105" s="65"/>
      <c r="X105" s="65"/>
      <c r="Y105" s="65"/>
      <c r="Z105" s="65"/>
      <c r="AA105" s="65"/>
      <c r="AB105" s="65"/>
      <c r="AC105" s="65"/>
      <c r="AD105" s="65"/>
      <c r="AE105" s="65"/>
      <c r="AF105" s="65"/>
      <c r="AG105" s="65"/>
      <c r="AH105" s="65"/>
      <c r="AI105" s="65"/>
      <c r="AJ105" s="65"/>
      <c r="AK105" s="65"/>
      <c r="AL105" s="65"/>
      <c r="AM105" s="65"/>
      <c r="AN105" s="65"/>
      <c r="AO105" s="65"/>
      <c r="AP105" s="65"/>
      <c r="AQ105" s="65"/>
      <c r="AR105" s="65"/>
      <c r="AS105" s="65"/>
      <c r="AT105" s="65"/>
      <c r="AU105" s="65"/>
    </row>
    <row r="106" spans="1:47">
      <c r="A106" s="65"/>
      <c r="B106" s="65"/>
      <c r="C106" s="65"/>
      <c r="D106" s="65"/>
      <c r="E106" s="65"/>
      <c r="F106" s="65"/>
      <c r="G106" s="65"/>
      <c r="H106" s="65"/>
      <c r="I106" s="65"/>
      <c r="J106" s="65"/>
      <c r="K106" s="65"/>
      <c r="L106" s="65"/>
      <c r="M106" s="65"/>
      <c r="N106" s="65"/>
      <c r="O106" s="65"/>
      <c r="P106" s="65"/>
      <c r="Q106" s="65"/>
      <c r="R106" s="65"/>
      <c r="S106" s="65"/>
      <c r="T106" s="65"/>
      <c r="U106" s="65"/>
      <c r="V106" s="65"/>
      <c r="W106" s="65"/>
      <c r="X106" s="65"/>
      <c r="Y106" s="65"/>
      <c r="Z106" s="65"/>
      <c r="AA106" s="65"/>
      <c r="AB106" s="65"/>
      <c r="AC106" s="65"/>
      <c r="AD106" s="65"/>
      <c r="AE106" s="65"/>
      <c r="AF106" s="65"/>
      <c r="AG106" s="65"/>
      <c r="AH106" s="65"/>
      <c r="AI106" s="65"/>
      <c r="AJ106" s="65"/>
      <c r="AK106" s="65"/>
      <c r="AL106" s="65"/>
      <c r="AM106" s="65"/>
      <c r="AN106" s="65"/>
      <c r="AO106" s="65"/>
      <c r="AP106" s="65"/>
      <c r="AQ106" s="65"/>
      <c r="AR106" s="65"/>
      <c r="AS106" s="65"/>
      <c r="AT106" s="65"/>
      <c r="AU106" s="65"/>
    </row>
    <row r="107" spans="1:47">
      <c r="A107" s="65"/>
      <c r="B107" s="65"/>
      <c r="C107" s="65"/>
      <c r="D107" s="65"/>
      <c r="E107" s="65"/>
      <c r="F107" s="65"/>
      <c r="G107" s="65"/>
      <c r="H107" s="65"/>
      <c r="I107" s="65"/>
      <c r="J107" s="65"/>
      <c r="K107" s="65"/>
      <c r="L107" s="65"/>
      <c r="M107" s="65"/>
      <c r="N107" s="65"/>
      <c r="O107" s="65"/>
      <c r="P107" s="65"/>
      <c r="Q107" s="65"/>
      <c r="R107" s="65"/>
      <c r="S107" s="65"/>
      <c r="T107" s="65"/>
      <c r="U107" s="65"/>
      <c r="V107" s="65"/>
      <c r="W107" s="65"/>
      <c r="X107" s="65"/>
      <c r="Y107" s="65"/>
      <c r="Z107" s="65"/>
      <c r="AA107" s="65"/>
      <c r="AB107" s="65"/>
      <c r="AC107" s="65"/>
      <c r="AD107" s="65"/>
      <c r="AE107" s="65"/>
      <c r="AF107" s="65"/>
      <c r="AG107" s="65"/>
      <c r="AH107" s="65"/>
      <c r="AI107" s="65"/>
      <c r="AJ107" s="65"/>
      <c r="AK107" s="65"/>
      <c r="AL107" s="65"/>
      <c r="AM107" s="65"/>
      <c r="AN107" s="65"/>
      <c r="AO107" s="65"/>
      <c r="AP107" s="65"/>
      <c r="AQ107" s="65"/>
      <c r="AR107" s="65"/>
      <c r="AS107" s="65"/>
      <c r="AT107" s="65"/>
      <c r="AU107" s="65"/>
    </row>
    <row r="108" spans="1:47">
      <c r="A108" s="65"/>
      <c r="B108" s="65"/>
      <c r="C108" s="65"/>
      <c r="D108" s="65"/>
      <c r="E108" s="65"/>
      <c r="F108" s="65"/>
      <c r="G108" s="65"/>
      <c r="H108" s="65"/>
      <c r="I108" s="65"/>
      <c r="J108" s="65"/>
      <c r="K108" s="65"/>
      <c r="L108" s="65"/>
      <c r="M108" s="65"/>
      <c r="N108" s="65"/>
      <c r="O108" s="65"/>
      <c r="P108" s="65"/>
      <c r="Q108" s="65"/>
      <c r="R108" s="65"/>
      <c r="S108" s="65"/>
      <c r="T108" s="65"/>
      <c r="U108" s="65"/>
      <c r="V108" s="65"/>
      <c r="W108" s="65"/>
      <c r="X108" s="65"/>
      <c r="Y108" s="65"/>
      <c r="Z108" s="65"/>
      <c r="AA108" s="65"/>
      <c r="AB108" s="65"/>
      <c r="AC108" s="65"/>
      <c r="AD108" s="65"/>
      <c r="AE108" s="65"/>
      <c r="AF108" s="65"/>
      <c r="AG108" s="65"/>
      <c r="AH108" s="65"/>
      <c r="AI108" s="65"/>
      <c r="AJ108" s="65"/>
      <c r="AK108" s="65"/>
      <c r="AL108" s="65"/>
      <c r="AM108" s="65"/>
      <c r="AN108" s="65"/>
      <c r="AO108" s="65"/>
      <c r="AP108" s="65"/>
      <c r="AQ108" s="65"/>
      <c r="AR108" s="65"/>
      <c r="AS108" s="65"/>
      <c r="AT108" s="65"/>
      <c r="AU108" s="65"/>
    </row>
    <row r="109" spans="1:47">
      <c r="A109" s="65"/>
      <c r="B109" s="65"/>
      <c r="C109" s="65"/>
      <c r="D109" s="65"/>
      <c r="E109" s="65"/>
      <c r="F109" s="65"/>
      <c r="G109" s="65"/>
      <c r="H109" s="65"/>
      <c r="I109" s="65"/>
      <c r="J109" s="65"/>
      <c r="K109" s="65"/>
      <c r="L109" s="65"/>
      <c r="M109" s="65"/>
      <c r="N109" s="65"/>
      <c r="O109" s="65"/>
      <c r="P109" s="65"/>
      <c r="Q109" s="65"/>
      <c r="R109" s="65"/>
      <c r="S109" s="65"/>
      <c r="T109" s="65"/>
      <c r="U109" s="65"/>
      <c r="V109" s="65"/>
      <c r="W109" s="65"/>
      <c r="X109" s="65"/>
      <c r="Y109" s="65"/>
      <c r="Z109" s="65"/>
      <c r="AA109" s="65"/>
      <c r="AB109" s="65"/>
      <c r="AC109" s="65"/>
      <c r="AD109" s="65"/>
      <c r="AE109" s="65"/>
      <c r="AF109" s="65"/>
      <c r="AG109" s="65"/>
      <c r="AH109" s="65"/>
      <c r="AI109" s="65"/>
      <c r="AJ109" s="65"/>
      <c r="AK109" s="65"/>
      <c r="AL109" s="65"/>
      <c r="AM109" s="65"/>
      <c r="AN109" s="65"/>
      <c r="AO109" s="65"/>
      <c r="AP109" s="65"/>
      <c r="AQ109" s="65"/>
      <c r="AR109" s="65"/>
      <c r="AS109" s="65"/>
      <c r="AT109" s="65"/>
      <c r="AU109" s="65"/>
    </row>
    <row r="110" spans="1:47">
      <c r="A110" s="65"/>
      <c r="B110" s="65"/>
      <c r="C110" s="65"/>
      <c r="D110" s="65"/>
      <c r="E110" s="65"/>
      <c r="F110" s="65"/>
      <c r="G110" s="65"/>
      <c r="H110" s="65"/>
      <c r="I110" s="65"/>
      <c r="J110" s="65"/>
      <c r="K110" s="65"/>
      <c r="L110" s="65"/>
      <c r="M110" s="65"/>
      <c r="N110" s="65"/>
      <c r="O110" s="65"/>
      <c r="P110" s="65"/>
      <c r="Q110" s="65"/>
      <c r="R110" s="65"/>
      <c r="S110" s="65"/>
      <c r="T110" s="65"/>
      <c r="U110" s="65"/>
      <c r="V110" s="65"/>
      <c r="W110" s="65"/>
      <c r="X110" s="65"/>
      <c r="Y110" s="65"/>
      <c r="Z110" s="65"/>
      <c r="AA110" s="65"/>
      <c r="AB110" s="65"/>
      <c r="AC110" s="65"/>
      <c r="AD110" s="65"/>
      <c r="AE110" s="65"/>
      <c r="AF110" s="65"/>
      <c r="AG110" s="65"/>
      <c r="AH110" s="65"/>
      <c r="AI110" s="65"/>
      <c r="AJ110" s="65"/>
      <c r="AK110" s="65"/>
      <c r="AL110" s="65"/>
      <c r="AM110" s="65"/>
      <c r="AN110" s="65"/>
      <c r="AO110" s="65"/>
      <c r="AP110" s="65"/>
      <c r="AQ110" s="65"/>
      <c r="AR110" s="65"/>
      <c r="AS110" s="65"/>
      <c r="AT110" s="65"/>
      <c r="AU110" s="65"/>
    </row>
    <row r="111" spans="1:47">
      <c r="A111" s="65"/>
      <c r="B111" s="65"/>
      <c r="C111" s="65"/>
      <c r="D111" s="65"/>
      <c r="E111" s="65"/>
      <c r="F111" s="65"/>
      <c r="G111" s="65"/>
      <c r="H111" s="65"/>
      <c r="I111" s="65"/>
      <c r="J111" s="65"/>
      <c r="K111" s="65"/>
      <c r="L111" s="65"/>
      <c r="M111" s="65"/>
      <c r="N111" s="65"/>
      <c r="O111" s="65"/>
      <c r="P111" s="65"/>
      <c r="Q111" s="65"/>
      <c r="R111" s="65"/>
      <c r="S111" s="65"/>
      <c r="T111" s="65"/>
      <c r="U111" s="65"/>
      <c r="V111" s="65"/>
      <c r="W111" s="65"/>
      <c r="X111" s="65"/>
      <c r="Y111" s="65"/>
      <c r="Z111" s="65"/>
      <c r="AA111" s="65"/>
      <c r="AB111" s="65"/>
      <c r="AC111" s="65"/>
      <c r="AD111" s="65"/>
      <c r="AE111" s="65"/>
      <c r="AF111" s="65"/>
      <c r="AG111" s="65"/>
      <c r="AH111" s="65"/>
      <c r="AI111" s="65"/>
      <c r="AJ111" s="65"/>
      <c r="AK111" s="65"/>
      <c r="AL111" s="65"/>
      <c r="AM111" s="65"/>
      <c r="AN111" s="65"/>
      <c r="AO111" s="65"/>
      <c r="AP111" s="65"/>
      <c r="AQ111" s="65"/>
      <c r="AR111" s="65"/>
      <c r="AS111" s="65"/>
      <c r="AT111" s="65"/>
      <c r="AU111" s="65"/>
    </row>
    <row r="112" spans="1:47">
      <c r="A112" s="65"/>
      <c r="B112" s="65"/>
      <c r="C112" s="65"/>
      <c r="D112" s="65"/>
      <c r="E112" s="65"/>
      <c r="F112" s="65"/>
      <c r="G112" s="65"/>
      <c r="H112" s="65"/>
      <c r="I112" s="65"/>
      <c r="J112" s="65"/>
      <c r="K112" s="65"/>
      <c r="L112" s="65"/>
      <c r="M112" s="65"/>
      <c r="N112" s="65"/>
      <c r="O112" s="65"/>
      <c r="P112" s="65"/>
      <c r="Q112" s="65"/>
      <c r="R112" s="65"/>
      <c r="S112" s="65"/>
      <c r="T112" s="65"/>
      <c r="U112" s="65"/>
      <c r="V112" s="65"/>
      <c r="W112" s="65"/>
      <c r="X112" s="65"/>
      <c r="Y112" s="65"/>
      <c r="Z112" s="65"/>
      <c r="AA112" s="65"/>
      <c r="AB112" s="65"/>
      <c r="AC112" s="65"/>
      <c r="AD112" s="65"/>
      <c r="AE112" s="65"/>
      <c r="AF112" s="65"/>
      <c r="AG112" s="65"/>
      <c r="AH112" s="65"/>
      <c r="AI112" s="65"/>
      <c r="AJ112" s="65"/>
      <c r="AK112" s="65"/>
      <c r="AL112" s="65"/>
      <c r="AM112" s="65"/>
      <c r="AN112" s="65"/>
      <c r="AO112" s="65"/>
      <c r="AP112" s="65"/>
      <c r="AQ112" s="65"/>
      <c r="AR112" s="65"/>
      <c r="AS112" s="65"/>
      <c r="AT112" s="65"/>
      <c r="AU112" s="65"/>
    </row>
    <row r="113" spans="1:47">
      <c r="A113" s="65"/>
      <c r="B113" s="65"/>
      <c r="C113" s="65"/>
      <c r="D113" s="65"/>
      <c r="E113" s="65"/>
      <c r="F113" s="65"/>
      <c r="G113" s="65"/>
      <c r="H113" s="65"/>
      <c r="I113" s="65"/>
      <c r="J113" s="65"/>
      <c r="K113" s="65"/>
      <c r="L113" s="65"/>
      <c r="M113" s="65"/>
      <c r="N113" s="65"/>
      <c r="O113" s="65"/>
      <c r="P113" s="65"/>
      <c r="Q113" s="65"/>
      <c r="R113" s="65"/>
      <c r="S113" s="65"/>
      <c r="T113" s="65"/>
      <c r="U113" s="65"/>
      <c r="V113" s="65"/>
      <c r="W113" s="65"/>
      <c r="X113" s="65"/>
      <c r="Y113" s="65"/>
      <c r="Z113" s="65"/>
      <c r="AA113" s="65"/>
      <c r="AB113" s="65"/>
      <c r="AC113" s="65"/>
      <c r="AD113" s="65"/>
      <c r="AE113" s="65"/>
      <c r="AF113" s="65"/>
      <c r="AG113" s="65"/>
      <c r="AH113" s="65"/>
      <c r="AI113" s="65"/>
      <c r="AJ113" s="65"/>
      <c r="AK113" s="65"/>
      <c r="AL113" s="65"/>
      <c r="AM113" s="65"/>
      <c r="AN113" s="65"/>
      <c r="AO113" s="65"/>
      <c r="AP113" s="65"/>
      <c r="AQ113" s="65"/>
      <c r="AR113" s="65"/>
      <c r="AS113" s="65"/>
      <c r="AT113" s="65"/>
      <c r="AU113" s="65"/>
    </row>
    <row r="114" spans="1:47">
      <c r="A114" s="65"/>
      <c r="B114" s="65"/>
      <c r="C114" s="65"/>
      <c r="D114" s="65"/>
      <c r="E114" s="65"/>
      <c r="F114" s="65"/>
      <c r="G114" s="65"/>
      <c r="H114" s="65"/>
      <c r="I114" s="65"/>
      <c r="J114" s="65"/>
      <c r="K114" s="65"/>
      <c r="L114" s="65"/>
      <c r="M114" s="65"/>
      <c r="N114" s="65"/>
      <c r="O114" s="65"/>
      <c r="P114" s="65"/>
      <c r="Q114" s="65"/>
      <c r="R114" s="65"/>
      <c r="S114" s="65"/>
      <c r="T114" s="65"/>
      <c r="U114" s="65"/>
      <c r="V114" s="65"/>
      <c r="W114" s="65"/>
      <c r="X114" s="65"/>
      <c r="Y114" s="65"/>
      <c r="Z114" s="65"/>
      <c r="AA114" s="65"/>
      <c r="AB114" s="65"/>
      <c r="AC114" s="65"/>
      <c r="AD114" s="65"/>
      <c r="AE114" s="65"/>
      <c r="AF114" s="65"/>
      <c r="AG114" s="65"/>
      <c r="AH114" s="65"/>
      <c r="AI114" s="65"/>
      <c r="AJ114" s="65"/>
      <c r="AK114" s="65"/>
      <c r="AL114" s="65"/>
      <c r="AM114" s="65"/>
      <c r="AN114" s="65"/>
      <c r="AO114" s="65"/>
      <c r="AP114" s="65"/>
      <c r="AQ114" s="65"/>
      <c r="AR114" s="65"/>
      <c r="AS114" s="65"/>
      <c r="AT114" s="65"/>
      <c r="AU114" s="65"/>
    </row>
    <row r="115" spans="1:47">
      <c r="A115" s="65"/>
      <c r="B115" s="65"/>
      <c r="C115" s="65"/>
      <c r="D115" s="65"/>
      <c r="E115" s="65"/>
      <c r="F115" s="65"/>
      <c r="G115" s="65"/>
      <c r="H115" s="65"/>
      <c r="I115" s="65"/>
      <c r="J115" s="65"/>
      <c r="K115" s="65"/>
      <c r="L115" s="65"/>
      <c r="M115" s="65"/>
      <c r="N115" s="65"/>
      <c r="O115" s="65"/>
      <c r="P115" s="65"/>
      <c r="Q115" s="65"/>
      <c r="R115" s="65"/>
      <c r="S115" s="65"/>
      <c r="T115" s="65"/>
      <c r="U115" s="65"/>
      <c r="V115" s="65"/>
      <c r="W115" s="65"/>
      <c r="X115" s="65"/>
      <c r="Y115" s="65"/>
      <c r="Z115" s="65"/>
      <c r="AA115" s="65"/>
      <c r="AB115" s="65"/>
      <c r="AC115" s="65"/>
      <c r="AD115" s="65"/>
      <c r="AE115" s="65"/>
      <c r="AF115" s="65"/>
      <c r="AG115" s="65"/>
      <c r="AH115" s="65"/>
      <c r="AI115" s="65"/>
      <c r="AJ115" s="65"/>
      <c r="AK115" s="65"/>
      <c r="AL115" s="65"/>
      <c r="AM115" s="65"/>
      <c r="AN115" s="65"/>
      <c r="AO115" s="65"/>
      <c r="AP115" s="65"/>
      <c r="AQ115" s="65"/>
      <c r="AR115" s="65"/>
      <c r="AS115" s="65"/>
      <c r="AT115" s="65"/>
      <c r="AU115" s="65"/>
    </row>
    <row r="116" spans="1:47">
      <c r="A116" s="65"/>
      <c r="B116" s="65"/>
      <c r="C116" s="65"/>
      <c r="D116" s="65"/>
      <c r="E116" s="65"/>
      <c r="F116" s="65"/>
      <c r="G116" s="65"/>
      <c r="H116" s="65"/>
      <c r="I116" s="65"/>
      <c r="J116" s="65"/>
      <c r="K116" s="65"/>
      <c r="L116" s="65"/>
      <c r="M116" s="65"/>
      <c r="N116" s="65"/>
      <c r="O116" s="65"/>
      <c r="P116" s="65"/>
      <c r="Q116" s="65"/>
      <c r="R116" s="65"/>
      <c r="S116" s="65"/>
      <c r="T116" s="65"/>
      <c r="U116" s="65"/>
      <c r="V116" s="65"/>
      <c r="W116" s="65"/>
      <c r="X116" s="65"/>
      <c r="Y116" s="65"/>
      <c r="Z116" s="65"/>
      <c r="AA116" s="65"/>
      <c r="AB116" s="65"/>
      <c r="AC116" s="65"/>
      <c r="AD116" s="65"/>
      <c r="AE116" s="65"/>
      <c r="AF116" s="65"/>
      <c r="AG116" s="65"/>
      <c r="AH116" s="65"/>
      <c r="AI116" s="65"/>
      <c r="AJ116" s="65"/>
      <c r="AK116" s="65"/>
      <c r="AL116" s="65"/>
      <c r="AM116" s="65"/>
      <c r="AN116" s="65"/>
      <c r="AO116" s="65"/>
      <c r="AP116" s="65"/>
      <c r="AQ116" s="65"/>
      <c r="AR116" s="65"/>
      <c r="AS116" s="65"/>
      <c r="AT116" s="65"/>
      <c r="AU116" s="65"/>
    </row>
    <row r="117" spans="1:47">
      <c r="A117" s="65"/>
      <c r="B117" s="65"/>
      <c r="C117" s="65"/>
      <c r="D117" s="65"/>
      <c r="E117" s="65"/>
      <c r="F117" s="65"/>
      <c r="G117" s="65"/>
      <c r="H117" s="65"/>
      <c r="I117" s="65"/>
      <c r="J117" s="65"/>
      <c r="K117" s="65"/>
      <c r="L117" s="65"/>
      <c r="M117" s="65"/>
      <c r="N117" s="65"/>
      <c r="O117" s="65"/>
      <c r="P117" s="65"/>
      <c r="Q117" s="65"/>
      <c r="R117" s="65"/>
      <c r="S117" s="65"/>
      <c r="T117" s="65"/>
      <c r="U117" s="65"/>
      <c r="V117" s="65"/>
      <c r="W117" s="65"/>
      <c r="X117" s="65"/>
      <c r="Y117" s="65"/>
      <c r="Z117" s="65"/>
      <c r="AA117" s="65"/>
      <c r="AB117" s="65"/>
      <c r="AC117" s="65"/>
      <c r="AD117" s="65"/>
      <c r="AE117" s="65"/>
      <c r="AF117" s="65"/>
      <c r="AG117" s="65"/>
      <c r="AH117" s="65"/>
      <c r="AI117" s="65"/>
      <c r="AJ117" s="65"/>
      <c r="AK117" s="65"/>
      <c r="AL117" s="65"/>
      <c r="AM117" s="65"/>
      <c r="AN117" s="65"/>
      <c r="AO117" s="65"/>
      <c r="AP117" s="65"/>
      <c r="AQ117" s="65"/>
      <c r="AR117" s="65"/>
      <c r="AS117" s="65"/>
      <c r="AT117" s="65"/>
      <c r="AU117" s="65"/>
    </row>
    <row r="118" spans="1:47">
      <c r="A118" s="65"/>
      <c r="B118" s="65"/>
      <c r="C118" s="65"/>
      <c r="D118" s="65"/>
      <c r="E118" s="65"/>
      <c r="F118" s="65"/>
      <c r="G118" s="65"/>
      <c r="H118" s="65"/>
      <c r="I118" s="65"/>
      <c r="J118" s="65"/>
      <c r="K118" s="65"/>
      <c r="L118" s="65"/>
      <c r="M118" s="65"/>
      <c r="N118" s="65"/>
      <c r="O118" s="65"/>
      <c r="P118" s="65"/>
      <c r="Q118" s="65"/>
      <c r="R118" s="65"/>
      <c r="S118" s="65"/>
      <c r="T118" s="65"/>
      <c r="U118" s="65"/>
      <c r="V118" s="65"/>
      <c r="W118" s="65"/>
      <c r="X118" s="65"/>
      <c r="Y118" s="65"/>
      <c r="Z118" s="65"/>
      <c r="AA118" s="65"/>
      <c r="AB118" s="65"/>
      <c r="AC118" s="65"/>
      <c r="AD118" s="65"/>
      <c r="AE118" s="65"/>
      <c r="AF118" s="65"/>
      <c r="AG118" s="65"/>
      <c r="AH118" s="65"/>
      <c r="AI118" s="65"/>
      <c r="AJ118" s="65"/>
      <c r="AK118" s="65"/>
      <c r="AL118" s="65"/>
      <c r="AM118" s="65"/>
      <c r="AN118" s="65"/>
      <c r="AO118" s="65"/>
      <c r="AP118" s="65"/>
      <c r="AQ118" s="65"/>
      <c r="AR118" s="65"/>
      <c r="AS118" s="65"/>
      <c r="AT118" s="65"/>
      <c r="AU118" s="65"/>
    </row>
    <row r="119" spans="1:47">
      <c r="A119" s="65"/>
      <c r="B119" s="65"/>
      <c r="C119" s="65"/>
      <c r="D119" s="65"/>
      <c r="E119" s="65"/>
      <c r="F119" s="65"/>
      <c r="G119" s="65"/>
      <c r="H119" s="65"/>
      <c r="I119" s="65"/>
      <c r="J119" s="65"/>
      <c r="K119" s="65"/>
      <c r="L119" s="65"/>
      <c r="M119" s="65"/>
      <c r="N119" s="65"/>
      <c r="O119" s="65"/>
      <c r="P119" s="65"/>
      <c r="Q119" s="65"/>
      <c r="R119" s="65"/>
      <c r="S119" s="65"/>
      <c r="T119" s="65"/>
      <c r="U119" s="65"/>
      <c r="V119" s="65"/>
      <c r="W119" s="65"/>
      <c r="X119" s="65"/>
      <c r="Y119" s="65"/>
      <c r="Z119" s="65"/>
      <c r="AA119" s="65"/>
      <c r="AB119" s="65"/>
      <c r="AC119" s="65"/>
      <c r="AD119" s="65"/>
      <c r="AE119" s="65"/>
      <c r="AF119" s="65"/>
      <c r="AG119" s="65"/>
      <c r="AH119" s="65"/>
      <c r="AI119" s="65"/>
      <c r="AJ119" s="65"/>
      <c r="AK119" s="65"/>
      <c r="AL119" s="65"/>
      <c r="AM119" s="65"/>
      <c r="AN119" s="65"/>
      <c r="AO119" s="65"/>
      <c r="AP119" s="65"/>
      <c r="AQ119" s="65"/>
      <c r="AR119" s="65"/>
      <c r="AS119" s="65"/>
      <c r="AT119" s="65"/>
      <c r="AU119" s="65"/>
    </row>
    <row r="120" spans="1:47">
      <c r="A120" s="65"/>
      <c r="B120" s="65"/>
      <c r="C120" s="65"/>
      <c r="D120" s="65"/>
      <c r="E120" s="65"/>
      <c r="F120" s="65"/>
      <c r="G120" s="65"/>
      <c r="H120" s="65"/>
      <c r="I120" s="65"/>
      <c r="J120" s="65"/>
      <c r="K120" s="65"/>
      <c r="L120" s="65"/>
      <c r="M120" s="65"/>
      <c r="N120" s="65"/>
      <c r="O120" s="65"/>
      <c r="P120" s="65"/>
      <c r="Q120" s="65"/>
      <c r="R120" s="65"/>
      <c r="S120" s="65"/>
      <c r="T120" s="65"/>
      <c r="U120" s="65"/>
      <c r="V120" s="65"/>
      <c r="W120" s="65"/>
      <c r="X120" s="65"/>
      <c r="Y120" s="65"/>
      <c r="Z120" s="65"/>
      <c r="AA120" s="65"/>
      <c r="AB120" s="65"/>
      <c r="AC120" s="65"/>
      <c r="AD120" s="65"/>
      <c r="AE120" s="65"/>
      <c r="AF120" s="65"/>
      <c r="AG120" s="65"/>
      <c r="AH120" s="65"/>
      <c r="AI120" s="65"/>
      <c r="AJ120" s="65"/>
      <c r="AK120" s="65"/>
      <c r="AL120" s="65"/>
      <c r="AM120" s="65"/>
      <c r="AN120" s="65"/>
      <c r="AO120" s="65"/>
      <c r="AP120" s="65"/>
      <c r="AQ120" s="65"/>
      <c r="AR120" s="65"/>
      <c r="AS120" s="65"/>
      <c r="AT120" s="65"/>
      <c r="AU120" s="65"/>
    </row>
    <row r="121" spans="1:47">
      <c r="A121" s="65"/>
      <c r="B121" s="65"/>
      <c r="C121" s="65"/>
      <c r="D121" s="65"/>
      <c r="E121" s="65"/>
      <c r="F121" s="65"/>
      <c r="G121" s="65"/>
      <c r="H121" s="65"/>
      <c r="I121" s="65"/>
      <c r="J121" s="65"/>
      <c r="K121" s="65"/>
      <c r="L121" s="65"/>
      <c r="M121" s="65"/>
      <c r="N121" s="65"/>
      <c r="O121" s="65"/>
      <c r="P121" s="65"/>
      <c r="Q121" s="65"/>
      <c r="R121" s="65"/>
      <c r="S121" s="65"/>
      <c r="T121" s="65"/>
      <c r="U121" s="65"/>
      <c r="V121" s="65"/>
      <c r="W121" s="65"/>
      <c r="X121" s="65"/>
      <c r="Y121" s="65"/>
      <c r="Z121" s="65"/>
      <c r="AA121" s="65"/>
      <c r="AB121" s="65"/>
      <c r="AC121" s="65"/>
      <c r="AD121" s="65"/>
      <c r="AE121" s="65"/>
      <c r="AF121" s="65"/>
      <c r="AG121" s="65"/>
      <c r="AH121" s="65"/>
      <c r="AI121" s="65"/>
      <c r="AJ121" s="65"/>
      <c r="AK121" s="65"/>
      <c r="AL121" s="65"/>
      <c r="AM121" s="65"/>
      <c r="AN121" s="65"/>
      <c r="AO121" s="65"/>
      <c r="AP121" s="65"/>
      <c r="AQ121" s="65"/>
      <c r="AR121" s="65"/>
      <c r="AS121" s="65"/>
      <c r="AT121" s="65"/>
      <c r="AU121" s="65"/>
    </row>
    <row r="122" spans="1:47">
      <c r="A122" s="65"/>
      <c r="B122" s="65"/>
      <c r="C122" s="65"/>
      <c r="D122" s="65"/>
      <c r="E122" s="65"/>
      <c r="F122" s="65"/>
      <c r="G122" s="65"/>
      <c r="H122" s="65"/>
      <c r="I122" s="65"/>
      <c r="J122" s="65"/>
      <c r="K122" s="65"/>
      <c r="L122" s="65"/>
      <c r="M122" s="65"/>
      <c r="N122" s="65"/>
      <c r="O122" s="65"/>
      <c r="P122" s="65"/>
      <c r="Q122" s="65"/>
      <c r="R122" s="65"/>
      <c r="S122" s="65"/>
      <c r="T122" s="65"/>
      <c r="U122" s="65"/>
      <c r="V122" s="65"/>
      <c r="W122" s="65"/>
      <c r="X122" s="65"/>
      <c r="Y122" s="65"/>
      <c r="Z122" s="65"/>
      <c r="AA122" s="65"/>
      <c r="AB122" s="65"/>
      <c r="AC122" s="65"/>
      <c r="AD122" s="65"/>
      <c r="AE122" s="65"/>
      <c r="AF122" s="65"/>
      <c r="AG122" s="65"/>
      <c r="AH122" s="65"/>
      <c r="AI122" s="65"/>
      <c r="AJ122" s="65"/>
      <c r="AK122" s="65"/>
      <c r="AL122" s="65"/>
      <c r="AM122" s="65"/>
      <c r="AN122" s="65"/>
      <c r="AO122" s="65"/>
      <c r="AP122" s="65"/>
      <c r="AQ122" s="65"/>
      <c r="AR122" s="65"/>
      <c r="AS122" s="65"/>
      <c r="AT122" s="65"/>
      <c r="AU122" s="65"/>
    </row>
    <row r="123" spans="1:47">
      <c r="A123" s="65"/>
      <c r="B123" s="65"/>
      <c r="C123" s="65"/>
      <c r="D123" s="65"/>
      <c r="E123" s="65"/>
      <c r="F123" s="65"/>
      <c r="G123" s="65"/>
      <c r="H123" s="65"/>
      <c r="I123" s="65"/>
      <c r="J123" s="65"/>
      <c r="K123" s="65"/>
      <c r="L123" s="65"/>
      <c r="M123" s="65"/>
      <c r="N123" s="65"/>
      <c r="O123" s="65"/>
      <c r="P123" s="65"/>
      <c r="Q123" s="65"/>
      <c r="R123" s="65"/>
      <c r="S123" s="65"/>
      <c r="T123" s="65"/>
      <c r="U123" s="65"/>
      <c r="V123" s="65"/>
      <c r="W123" s="65"/>
      <c r="X123" s="65"/>
      <c r="Y123" s="65"/>
      <c r="Z123" s="65"/>
      <c r="AA123" s="65"/>
      <c r="AB123" s="65"/>
      <c r="AC123" s="65"/>
      <c r="AD123" s="65"/>
      <c r="AE123" s="65"/>
      <c r="AF123" s="65"/>
      <c r="AG123" s="65"/>
      <c r="AH123" s="65"/>
      <c r="AI123" s="65"/>
      <c r="AJ123" s="65"/>
      <c r="AK123" s="65"/>
      <c r="AL123" s="65"/>
      <c r="AM123" s="65"/>
      <c r="AN123" s="65"/>
      <c r="AO123" s="65"/>
      <c r="AP123" s="65"/>
      <c r="AQ123" s="65"/>
      <c r="AR123" s="65"/>
      <c r="AS123" s="65"/>
      <c r="AT123" s="65"/>
      <c r="AU123" s="65"/>
    </row>
    <row r="124" spans="1:47">
      <c r="A124" s="65"/>
      <c r="B124" s="65"/>
      <c r="C124" s="65"/>
      <c r="D124" s="65"/>
      <c r="E124" s="65"/>
      <c r="F124" s="65"/>
      <c r="G124" s="65"/>
      <c r="H124" s="65"/>
      <c r="I124" s="65"/>
      <c r="J124" s="65"/>
      <c r="K124" s="65"/>
      <c r="L124" s="65"/>
      <c r="M124" s="65"/>
      <c r="N124" s="65"/>
      <c r="O124" s="65"/>
      <c r="P124" s="65"/>
      <c r="Q124" s="65"/>
      <c r="R124" s="65"/>
      <c r="S124" s="65"/>
      <c r="T124" s="65"/>
      <c r="U124" s="65"/>
      <c r="V124" s="65"/>
      <c r="W124" s="65"/>
      <c r="X124" s="65"/>
      <c r="Y124" s="65"/>
      <c r="Z124" s="65"/>
      <c r="AA124" s="65"/>
      <c r="AB124" s="65"/>
      <c r="AC124" s="65"/>
      <c r="AD124" s="65"/>
      <c r="AE124" s="65"/>
      <c r="AF124" s="65"/>
      <c r="AG124" s="65"/>
      <c r="AH124" s="65"/>
      <c r="AI124" s="65"/>
      <c r="AJ124" s="65"/>
      <c r="AK124" s="65"/>
      <c r="AL124" s="65"/>
      <c r="AM124" s="65"/>
      <c r="AN124" s="65"/>
      <c r="AO124" s="65"/>
      <c r="AP124" s="65"/>
      <c r="AQ124" s="65"/>
      <c r="AR124" s="65"/>
      <c r="AS124" s="65"/>
      <c r="AT124" s="65"/>
      <c r="AU124" s="65"/>
    </row>
    <row r="125" spans="1:47">
      <c r="A125" s="65"/>
      <c r="B125" s="65"/>
      <c r="C125" s="65"/>
      <c r="D125" s="65"/>
      <c r="E125" s="65"/>
      <c r="F125" s="65"/>
      <c r="G125" s="65"/>
      <c r="H125" s="65"/>
      <c r="I125" s="65"/>
      <c r="J125" s="65"/>
      <c r="K125" s="65"/>
      <c r="L125" s="65"/>
      <c r="M125" s="65"/>
      <c r="N125" s="65"/>
      <c r="O125" s="65"/>
      <c r="P125" s="65"/>
      <c r="Q125" s="65"/>
      <c r="R125" s="65"/>
      <c r="S125" s="65"/>
      <c r="T125" s="65"/>
      <c r="U125" s="65"/>
      <c r="V125" s="65"/>
      <c r="W125" s="65"/>
      <c r="X125" s="65"/>
      <c r="Y125" s="65"/>
      <c r="Z125" s="65"/>
      <c r="AA125" s="65"/>
      <c r="AB125" s="65"/>
      <c r="AC125" s="65"/>
      <c r="AD125" s="65"/>
      <c r="AE125" s="65"/>
      <c r="AF125" s="65"/>
      <c r="AG125" s="65"/>
      <c r="AH125" s="65"/>
      <c r="AI125" s="65"/>
      <c r="AJ125" s="65"/>
      <c r="AK125" s="65"/>
      <c r="AL125" s="65"/>
      <c r="AM125" s="65"/>
      <c r="AN125" s="65"/>
      <c r="AO125" s="65"/>
      <c r="AP125" s="65"/>
      <c r="AQ125" s="65"/>
      <c r="AR125" s="65"/>
      <c r="AS125" s="65"/>
      <c r="AT125" s="65"/>
      <c r="AU125" s="65"/>
    </row>
  </sheetData>
  <phoneticPr fontId="2"/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C2606F-53F5-4127-8F49-C1AE63A5EBB4}">
  <sheetPr>
    <tabColor theme="1"/>
  </sheetPr>
  <dimension ref="A1:AU141"/>
  <sheetViews>
    <sheetView workbookViewId="0"/>
  </sheetViews>
  <sheetFormatPr defaultRowHeight="18"/>
  <sheetData>
    <row r="1" spans="1:47">
      <c r="A1" s="21" t="s">
        <v>263</v>
      </c>
    </row>
    <row r="2" spans="1:47">
      <c r="A2" s="65" t="s">
        <v>55</v>
      </c>
      <c r="B2" s="65" t="s">
        <v>94</v>
      </c>
      <c r="C2" s="65" t="s">
        <v>95</v>
      </c>
      <c r="D2" s="65" t="s">
        <v>34</v>
      </c>
      <c r="E2" s="65" t="s">
        <v>58</v>
      </c>
      <c r="F2" s="65" t="s">
        <v>97</v>
      </c>
      <c r="G2" s="65" t="s">
        <v>140</v>
      </c>
      <c r="H2" s="65" t="s">
        <v>59</v>
      </c>
      <c r="I2" s="65" t="s">
        <v>98</v>
      </c>
      <c r="J2" s="65" t="s">
        <v>99</v>
      </c>
      <c r="K2" s="65" t="s">
        <v>100</v>
      </c>
      <c r="L2" s="65" t="s">
        <v>101</v>
      </c>
      <c r="M2" s="65" t="s">
        <v>102</v>
      </c>
      <c r="N2" s="65" t="s">
        <v>103</v>
      </c>
      <c r="O2" s="65" t="s">
        <v>104</v>
      </c>
      <c r="P2" s="65" t="s">
        <v>105</v>
      </c>
      <c r="Q2" s="65" t="s">
        <v>106</v>
      </c>
      <c r="R2" s="65" t="s">
        <v>107</v>
      </c>
      <c r="S2" s="65" t="s">
        <v>108</v>
      </c>
      <c r="T2" s="65" t="s">
        <v>109</v>
      </c>
      <c r="U2" s="65" t="s">
        <v>110</v>
      </c>
      <c r="V2" s="65" t="s">
        <v>111</v>
      </c>
      <c r="W2" s="65" t="s">
        <v>112</v>
      </c>
      <c r="X2" s="65" t="s">
        <v>113</v>
      </c>
      <c r="Y2" s="65" t="s">
        <v>114</v>
      </c>
      <c r="Z2" s="65" t="s">
        <v>115</v>
      </c>
      <c r="AA2" s="65" t="s">
        <v>116</v>
      </c>
      <c r="AB2" s="65" t="s">
        <v>117</v>
      </c>
      <c r="AC2" s="65" t="s">
        <v>118</v>
      </c>
      <c r="AD2" s="65" t="s">
        <v>119</v>
      </c>
      <c r="AE2" s="65" t="s">
        <v>120</v>
      </c>
      <c r="AF2" s="65" t="s">
        <v>121</v>
      </c>
      <c r="AG2" s="65" t="s">
        <v>122</v>
      </c>
      <c r="AH2" s="65" t="s">
        <v>123</v>
      </c>
      <c r="AI2" s="65" t="s">
        <v>124</v>
      </c>
      <c r="AJ2" s="65" t="s">
        <v>125</v>
      </c>
      <c r="AK2" s="65" t="s">
        <v>126</v>
      </c>
      <c r="AL2" s="65" t="s">
        <v>127</v>
      </c>
      <c r="AM2" s="65" t="s">
        <v>128</v>
      </c>
      <c r="AN2" s="65" t="s">
        <v>129</v>
      </c>
      <c r="AO2" s="65" t="s">
        <v>130</v>
      </c>
      <c r="AP2" s="65" t="s">
        <v>131</v>
      </c>
      <c r="AQ2" s="65" t="s">
        <v>132</v>
      </c>
      <c r="AR2" s="65" t="s">
        <v>133</v>
      </c>
      <c r="AS2" s="65" t="s">
        <v>134</v>
      </c>
      <c r="AT2" s="65" t="s">
        <v>135</v>
      </c>
      <c r="AU2" s="65" t="s">
        <v>136</v>
      </c>
    </row>
    <row r="3" spans="1:47">
      <c r="A3" s="65"/>
    </row>
    <row r="4" spans="1:47">
      <c r="A4" s="65"/>
    </row>
    <row r="5" spans="1:47">
      <c r="A5" s="65"/>
    </row>
    <row r="6" spans="1:47">
      <c r="A6" s="65"/>
    </row>
    <row r="7" spans="1:47">
      <c r="A7" s="65"/>
    </row>
    <row r="8" spans="1:47">
      <c r="A8" s="65"/>
    </row>
    <row r="9" spans="1:47">
      <c r="A9" s="65"/>
    </row>
    <row r="10" spans="1:47">
      <c r="A10" s="65"/>
    </row>
    <row r="11" spans="1:47">
      <c r="A11" s="65"/>
    </row>
    <row r="12" spans="1:47">
      <c r="A12" s="65"/>
    </row>
    <row r="13" spans="1:47">
      <c r="A13" s="65"/>
    </row>
    <row r="14" spans="1:47">
      <c r="A14" s="65"/>
    </row>
    <row r="15" spans="1:47">
      <c r="A15" s="65"/>
    </row>
    <row r="16" spans="1:47">
      <c r="A16" s="65"/>
    </row>
    <row r="17" spans="1:1">
      <c r="A17" s="65"/>
    </row>
    <row r="18" spans="1:1">
      <c r="A18" s="65"/>
    </row>
    <row r="19" spans="1:1">
      <c r="A19" s="65"/>
    </row>
    <row r="20" spans="1:1">
      <c r="A20" s="65"/>
    </row>
    <row r="21" spans="1:1">
      <c r="A21" s="65"/>
    </row>
    <row r="22" spans="1:1">
      <c r="A22" s="65"/>
    </row>
    <row r="23" spans="1:1">
      <c r="A23" s="65"/>
    </row>
    <row r="24" spans="1:1">
      <c r="A24" s="65"/>
    </row>
    <row r="25" spans="1:1">
      <c r="A25" s="65"/>
    </row>
    <row r="26" spans="1:1">
      <c r="A26" s="65"/>
    </row>
    <row r="27" spans="1:1">
      <c r="A27" s="65"/>
    </row>
    <row r="28" spans="1:1">
      <c r="A28" s="65"/>
    </row>
    <row r="29" spans="1:1">
      <c r="A29" s="65"/>
    </row>
    <row r="30" spans="1:1">
      <c r="A30" s="65"/>
    </row>
    <row r="31" spans="1:1">
      <c r="A31" s="65"/>
    </row>
    <row r="32" spans="1:1">
      <c r="A32" s="65"/>
    </row>
    <row r="33" spans="1:1">
      <c r="A33" s="65"/>
    </row>
    <row r="34" spans="1:1">
      <c r="A34" s="65"/>
    </row>
    <row r="35" spans="1:1">
      <c r="A35" s="65"/>
    </row>
    <row r="36" spans="1:1">
      <c r="A36" s="65"/>
    </row>
    <row r="37" spans="1:1">
      <c r="A37" s="65"/>
    </row>
    <row r="38" spans="1:1">
      <c r="A38" s="65"/>
    </row>
    <row r="39" spans="1:1">
      <c r="A39" s="65"/>
    </row>
    <row r="40" spans="1:1">
      <c r="A40" s="65"/>
    </row>
    <row r="41" spans="1:1">
      <c r="A41" s="65"/>
    </row>
    <row r="42" spans="1:1">
      <c r="A42" s="65"/>
    </row>
    <row r="43" spans="1:1">
      <c r="A43" s="65"/>
    </row>
    <row r="44" spans="1:1">
      <c r="A44" s="65"/>
    </row>
    <row r="45" spans="1:1">
      <c r="A45" s="65"/>
    </row>
    <row r="46" spans="1:1">
      <c r="A46" s="65"/>
    </row>
    <row r="47" spans="1:1">
      <c r="A47" s="65"/>
    </row>
    <row r="48" spans="1:1">
      <c r="A48" s="65"/>
    </row>
    <row r="49" spans="1:1">
      <c r="A49" s="65"/>
    </row>
    <row r="50" spans="1:1">
      <c r="A50" s="65"/>
    </row>
    <row r="51" spans="1:1">
      <c r="A51" s="65"/>
    </row>
    <row r="52" spans="1:1">
      <c r="A52" s="65"/>
    </row>
    <row r="53" spans="1:1">
      <c r="A53" s="65"/>
    </row>
    <row r="54" spans="1:1">
      <c r="A54" s="65"/>
    </row>
    <row r="55" spans="1:1">
      <c r="A55" s="65"/>
    </row>
    <row r="56" spans="1:1">
      <c r="A56" s="65"/>
    </row>
    <row r="57" spans="1:1">
      <c r="A57" s="65"/>
    </row>
    <row r="58" spans="1:1">
      <c r="A58" s="65"/>
    </row>
    <row r="59" spans="1:1">
      <c r="A59" s="65"/>
    </row>
    <row r="60" spans="1:1">
      <c r="A60" s="65"/>
    </row>
    <row r="61" spans="1:1">
      <c r="A61" s="65"/>
    </row>
    <row r="62" spans="1:1">
      <c r="A62" s="65"/>
    </row>
    <row r="63" spans="1:1">
      <c r="A63" s="65"/>
    </row>
    <row r="64" spans="1:1">
      <c r="A64" s="65"/>
    </row>
    <row r="65" spans="1:1">
      <c r="A65" s="65"/>
    </row>
    <row r="66" spans="1:1">
      <c r="A66" s="65"/>
    </row>
    <row r="67" spans="1:1">
      <c r="A67" s="65"/>
    </row>
    <row r="68" spans="1:1">
      <c r="A68" s="65"/>
    </row>
    <row r="69" spans="1:1">
      <c r="A69" s="65"/>
    </row>
    <row r="70" spans="1:1">
      <c r="A70" s="65"/>
    </row>
    <row r="71" spans="1:1">
      <c r="A71" s="65"/>
    </row>
    <row r="72" spans="1:1">
      <c r="A72" s="65"/>
    </row>
    <row r="73" spans="1:1">
      <c r="A73" s="65"/>
    </row>
    <row r="74" spans="1:1">
      <c r="A74" s="65"/>
    </row>
    <row r="75" spans="1:1">
      <c r="A75" s="65"/>
    </row>
    <row r="76" spans="1:1">
      <c r="A76" s="65"/>
    </row>
    <row r="77" spans="1:1">
      <c r="A77" s="65"/>
    </row>
    <row r="78" spans="1:1">
      <c r="A78" s="65"/>
    </row>
    <row r="79" spans="1:1">
      <c r="A79" s="65"/>
    </row>
    <row r="80" spans="1:1">
      <c r="A80" s="65"/>
    </row>
    <row r="81" spans="1:47">
      <c r="A81" s="65"/>
    </row>
    <row r="82" spans="1:47">
      <c r="A82" s="65"/>
    </row>
    <row r="83" spans="1:47">
      <c r="A83" s="65"/>
    </row>
    <row r="84" spans="1:47">
      <c r="A84" s="65"/>
    </row>
    <row r="85" spans="1:47">
      <c r="A85" s="65"/>
    </row>
    <row r="86" spans="1:47">
      <c r="A86" s="65"/>
    </row>
    <row r="87" spans="1:47">
      <c r="A87" s="65"/>
    </row>
    <row r="88" spans="1:47">
      <c r="A88" s="65"/>
      <c r="B88" s="65"/>
      <c r="C88" s="65"/>
      <c r="D88" s="65"/>
      <c r="E88" s="65"/>
      <c r="F88" s="65"/>
      <c r="G88" s="65"/>
      <c r="H88" s="65"/>
      <c r="I88" s="65"/>
      <c r="J88" s="65"/>
      <c r="K88" s="65"/>
      <c r="L88" s="65"/>
      <c r="M88" s="65"/>
      <c r="N88" s="65"/>
      <c r="O88" s="65"/>
      <c r="P88" s="65"/>
      <c r="Q88" s="65"/>
      <c r="R88" s="65"/>
      <c r="S88" s="65"/>
      <c r="T88" s="65"/>
      <c r="U88" s="65"/>
      <c r="V88" s="65"/>
      <c r="W88" s="65"/>
      <c r="X88" s="65"/>
      <c r="Y88" s="65"/>
      <c r="Z88" s="65"/>
      <c r="AA88" s="65"/>
      <c r="AB88" s="65"/>
      <c r="AC88" s="65"/>
      <c r="AD88" s="65"/>
      <c r="AE88" s="65"/>
      <c r="AF88" s="65"/>
      <c r="AG88" s="65"/>
      <c r="AH88" s="65"/>
      <c r="AI88" s="65"/>
      <c r="AJ88" s="65"/>
      <c r="AK88" s="65"/>
      <c r="AL88" s="65"/>
      <c r="AM88" s="65"/>
      <c r="AN88" s="65"/>
      <c r="AO88" s="65"/>
      <c r="AP88" s="65"/>
      <c r="AQ88" s="65"/>
      <c r="AR88" s="65"/>
      <c r="AS88" s="65"/>
      <c r="AT88" s="65"/>
      <c r="AU88" s="65"/>
    </row>
    <row r="89" spans="1:47">
      <c r="A89" s="65"/>
      <c r="B89" s="65"/>
      <c r="C89" s="65"/>
      <c r="D89" s="65"/>
      <c r="E89" s="65"/>
      <c r="F89" s="65"/>
      <c r="G89" s="65"/>
      <c r="H89" s="65"/>
      <c r="I89" s="65"/>
      <c r="J89" s="65"/>
      <c r="K89" s="65"/>
      <c r="L89" s="65"/>
      <c r="M89" s="65"/>
      <c r="N89" s="65"/>
      <c r="O89" s="65"/>
      <c r="P89" s="65"/>
      <c r="Q89" s="65"/>
      <c r="R89" s="65"/>
      <c r="S89" s="65"/>
      <c r="T89" s="65"/>
      <c r="U89" s="65"/>
      <c r="V89" s="65"/>
      <c r="W89" s="65"/>
      <c r="X89" s="65"/>
      <c r="Y89" s="65"/>
      <c r="Z89" s="65"/>
      <c r="AA89" s="65"/>
      <c r="AB89" s="65"/>
      <c r="AC89" s="65"/>
      <c r="AD89" s="65"/>
      <c r="AE89" s="65"/>
      <c r="AF89" s="65"/>
      <c r="AG89" s="65"/>
      <c r="AH89" s="65"/>
      <c r="AI89" s="65"/>
      <c r="AJ89" s="65"/>
      <c r="AK89" s="65"/>
      <c r="AL89" s="65"/>
      <c r="AM89" s="65"/>
      <c r="AN89" s="65"/>
      <c r="AO89" s="65"/>
      <c r="AP89" s="65"/>
      <c r="AQ89" s="65"/>
      <c r="AR89" s="65"/>
      <c r="AS89" s="65"/>
      <c r="AT89" s="65"/>
      <c r="AU89" s="65"/>
    </row>
    <row r="90" spans="1:47">
      <c r="A90" s="65"/>
      <c r="B90" s="65"/>
      <c r="C90" s="65"/>
      <c r="D90" s="65"/>
      <c r="E90" s="65"/>
      <c r="F90" s="65"/>
      <c r="G90" s="65"/>
      <c r="H90" s="65"/>
      <c r="I90" s="65"/>
      <c r="J90" s="65"/>
      <c r="K90" s="65"/>
      <c r="L90" s="65"/>
      <c r="M90" s="65"/>
      <c r="N90" s="65"/>
      <c r="O90" s="65"/>
      <c r="P90" s="65"/>
      <c r="Q90" s="65"/>
      <c r="R90" s="65"/>
      <c r="S90" s="65"/>
      <c r="T90" s="65"/>
      <c r="U90" s="65"/>
      <c r="V90" s="65"/>
      <c r="W90" s="65"/>
      <c r="X90" s="65"/>
      <c r="Y90" s="65"/>
      <c r="Z90" s="65"/>
      <c r="AA90" s="65"/>
      <c r="AB90" s="65"/>
      <c r="AC90" s="65"/>
      <c r="AD90" s="65"/>
      <c r="AE90" s="65"/>
      <c r="AF90" s="65"/>
      <c r="AG90" s="65"/>
      <c r="AH90" s="65"/>
      <c r="AI90" s="65"/>
      <c r="AJ90" s="65"/>
      <c r="AK90" s="65"/>
      <c r="AL90" s="65"/>
      <c r="AM90" s="65"/>
      <c r="AN90" s="65"/>
      <c r="AO90" s="65"/>
      <c r="AP90" s="65"/>
      <c r="AQ90" s="65"/>
      <c r="AR90" s="65"/>
      <c r="AS90" s="65"/>
      <c r="AT90" s="65"/>
      <c r="AU90" s="65"/>
    </row>
    <row r="91" spans="1:47">
      <c r="A91" s="65"/>
      <c r="B91" s="65"/>
      <c r="C91" s="65"/>
      <c r="D91" s="65"/>
      <c r="E91" s="65"/>
      <c r="F91" s="65"/>
      <c r="G91" s="65"/>
      <c r="H91" s="65"/>
      <c r="I91" s="65"/>
      <c r="J91" s="65"/>
      <c r="K91" s="65"/>
      <c r="L91" s="65"/>
      <c r="M91" s="65"/>
      <c r="N91" s="65"/>
      <c r="O91" s="65"/>
      <c r="P91" s="65"/>
      <c r="Q91" s="65"/>
      <c r="R91" s="65"/>
      <c r="S91" s="65"/>
      <c r="T91" s="65"/>
      <c r="U91" s="65"/>
      <c r="V91" s="65"/>
      <c r="W91" s="65"/>
      <c r="X91" s="65"/>
      <c r="Y91" s="65"/>
      <c r="Z91" s="65"/>
      <c r="AA91" s="65"/>
      <c r="AB91" s="65"/>
      <c r="AC91" s="65"/>
      <c r="AD91" s="65"/>
      <c r="AE91" s="65"/>
      <c r="AF91" s="65"/>
      <c r="AG91" s="65"/>
      <c r="AH91" s="65"/>
      <c r="AI91" s="65"/>
      <c r="AJ91" s="65"/>
      <c r="AK91" s="65"/>
      <c r="AL91" s="65"/>
      <c r="AM91" s="65"/>
      <c r="AN91" s="65"/>
      <c r="AO91" s="65"/>
      <c r="AP91" s="65"/>
      <c r="AQ91" s="65"/>
      <c r="AR91" s="65"/>
      <c r="AS91" s="65"/>
      <c r="AT91" s="65"/>
      <c r="AU91" s="65"/>
    </row>
    <row r="92" spans="1:47">
      <c r="A92" s="65"/>
      <c r="B92" s="65"/>
      <c r="C92" s="65"/>
      <c r="D92" s="65"/>
      <c r="E92" s="65"/>
      <c r="F92" s="65"/>
      <c r="G92" s="65"/>
      <c r="H92" s="65"/>
      <c r="I92" s="65"/>
      <c r="J92" s="65"/>
      <c r="K92" s="65"/>
      <c r="L92" s="65"/>
      <c r="M92" s="65"/>
      <c r="N92" s="65"/>
      <c r="O92" s="65"/>
      <c r="P92" s="65"/>
      <c r="Q92" s="65"/>
      <c r="R92" s="65"/>
      <c r="S92" s="65"/>
      <c r="T92" s="65"/>
      <c r="U92" s="65"/>
      <c r="V92" s="65"/>
      <c r="W92" s="65"/>
      <c r="X92" s="65"/>
      <c r="Y92" s="65"/>
      <c r="Z92" s="65"/>
      <c r="AA92" s="65"/>
      <c r="AB92" s="65"/>
      <c r="AC92" s="65"/>
      <c r="AD92" s="65"/>
      <c r="AE92" s="65"/>
      <c r="AF92" s="65"/>
      <c r="AG92" s="65"/>
      <c r="AH92" s="65"/>
      <c r="AI92" s="65"/>
      <c r="AJ92" s="65"/>
      <c r="AK92" s="65"/>
      <c r="AL92" s="65"/>
      <c r="AM92" s="65"/>
      <c r="AN92" s="65"/>
      <c r="AO92" s="65"/>
      <c r="AP92" s="65"/>
      <c r="AQ92" s="65"/>
      <c r="AR92" s="65"/>
      <c r="AS92" s="65"/>
      <c r="AT92" s="65"/>
      <c r="AU92" s="65"/>
    </row>
    <row r="93" spans="1:47">
      <c r="A93" s="65"/>
      <c r="B93" s="65"/>
      <c r="C93" s="65"/>
      <c r="D93" s="65"/>
      <c r="E93" s="65"/>
      <c r="F93" s="65"/>
      <c r="G93" s="65"/>
      <c r="H93" s="65"/>
      <c r="I93" s="65"/>
      <c r="J93" s="65"/>
      <c r="K93" s="65"/>
      <c r="L93" s="65"/>
      <c r="M93" s="65"/>
      <c r="N93" s="65"/>
      <c r="O93" s="65"/>
      <c r="P93" s="65"/>
      <c r="Q93" s="65"/>
      <c r="R93" s="65"/>
      <c r="S93" s="65"/>
      <c r="T93" s="65"/>
      <c r="U93" s="65"/>
      <c r="V93" s="65"/>
      <c r="W93" s="65"/>
      <c r="X93" s="65"/>
      <c r="Y93" s="65"/>
      <c r="Z93" s="65"/>
      <c r="AA93" s="65"/>
      <c r="AB93" s="65"/>
      <c r="AC93" s="65"/>
      <c r="AD93" s="65"/>
      <c r="AE93" s="65"/>
      <c r="AF93" s="65"/>
      <c r="AG93" s="65"/>
      <c r="AH93" s="65"/>
      <c r="AI93" s="65"/>
      <c r="AJ93" s="65"/>
      <c r="AK93" s="65"/>
      <c r="AL93" s="65"/>
      <c r="AM93" s="65"/>
      <c r="AN93" s="65"/>
      <c r="AO93" s="65"/>
      <c r="AP93" s="65"/>
      <c r="AQ93" s="65"/>
      <c r="AR93" s="65"/>
      <c r="AS93" s="65"/>
      <c r="AT93" s="65"/>
      <c r="AU93" s="65"/>
    </row>
    <row r="94" spans="1:47">
      <c r="A94" s="65"/>
      <c r="B94" s="65"/>
      <c r="C94" s="65"/>
      <c r="D94" s="65"/>
      <c r="E94" s="65"/>
      <c r="F94" s="65"/>
      <c r="G94" s="65"/>
      <c r="H94" s="65"/>
      <c r="I94" s="65"/>
      <c r="J94" s="65"/>
      <c r="K94" s="65"/>
      <c r="L94" s="65"/>
      <c r="M94" s="65"/>
      <c r="N94" s="65"/>
      <c r="O94" s="65"/>
      <c r="P94" s="65"/>
      <c r="Q94" s="65"/>
      <c r="R94" s="65"/>
      <c r="S94" s="65"/>
      <c r="T94" s="65"/>
      <c r="U94" s="65"/>
      <c r="V94" s="65"/>
      <c r="W94" s="65"/>
      <c r="X94" s="65"/>
      <c r="Y94" s="65"/>
      <c r="Z94" s="65"/>
      <c r="AA94" s="65"/>
      <c r="AB94" s="65"/>
      <c r="AC94" s="65"/>
      <c r="AD94" s="65"/>
      <c r="AE94" s="65"/>
      <c r="AF94" s="65"/>
      <c r="AG94" s="65"/>
      <c r="AH94" s="65"/>
      <c r="AI94" s="65"/>
      <c r="AJ94" s="65"/>
      <c r="AK94" s="65"/>
      <c r="AL94" s="65"/>
      <c r="AM94" s="65"/>
      <c r="AN94" s="65"/>
      <c r="AO94" s="65"/>
      <c r="AP94" s="65"/>
      <c r="AQ94" s="65"/>
      <c r="AR94" s="65"/>
      <c r="AS94" s="65"/>
      <c r="AT94" s="65"/>
      <c r="AU94" s="65"/>
    </row>
    <row r="95" spans="1:47">
      <c r="A95" s="65"/>
      <c r="B95" s="65"/>
      <c r="C95" s="65"/>
      <c r="D95" s="65"/>
      <c r="E95" s="65"/>
      <c r="F95" s="65"/>
      <c r="G95" s="65"/>
      <c r="H95" s="65"/>
      <c r="I95" s="65"/>
      <c r="J95" s="65"/>
      <c r="K95" s="65"/>
      <c r="L95" s="65"/>
      <c r="M95" s="65"/>
      <c r="N95" s="65"/>
      <c r="O95" s="65"/>
      <c r="P95" s="65"/>
      <c r="Q95" s="65"/>
      <c r="R95" s="65"/>
      <c r="S95" s="65"/>
      <c r="T95" s="65"/>
      <c r="U95" s="65"/>
      <c r="V95" s="65"/>
      <c r="W95" s="65"/>
      <c r="X95" s="65"/>
      <c r="Y95" s="65"/>
      <c r="Z95" s="65"/>
      <c r="AA95" s="65"/>
      <c r="AB95" s="65"/>
      <c r="AC95" s="65"/>
      <c r="AD95" s="65"/>
      <c r="AE95" s="65"/>
      <c r="AF95" s="65"/>
      <c r="AG95" s="65"/>
      <c r="AH95" s="65"/>
      <c r="AI95" s="65"/>
      <c r="AJ95" s="65"/>
      <c r="AK95" s="65"/>
      <c r="AL95" s="65"/>
      <c r="AM95" s="65"/>
      <c r="AN95" s="65"/>
      <c r="AO95" s="65"/>
      <c r="AP95" s="65"/>
      <c r="AQ95" s="65"/>
      <c r="AR95" s="65"/>
      <c r="AS95" s="65"/>
      <c r="AT95" s="65"/>
      <c r="AU95" s="65"/>
    </row>
    <row r="96" spans="1:47">
      <c r="A96" s="65"/>
      <c r="B96" s="65"/>
      <c r="C96" s="65"/>
      <c r="D96" s="65"/>
      <c r="E96" s="65"/>
      <c r="F96" s="65"/>
      <c r="G96" s="65"/>
      <c r="H96" s="65"/>
      <c r="I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5"/>
      <c r="U96" s="65"/>
      <c r="V96" s="65"/>
      <c r="W96" s="65"/>
      <c r="X96" s="65"/>
      <c r="Y96" s="65"/>
      <c r="Z96" s="65"/>
      <c r="AA96" s="65"/>
      <c r="AB96" s="65"/>
      <c r="AC96" s="65"/>
      <c r="AD96" s="65"/>
      <c r="AE96" s="65"/>
      <c r="AF96" s="65"/>
      <c r="AG96" s="65"/>
      <c r="AH96" s="65"/>
      <c r="AI96" s="65"/>
      <c r="AJ96" s="65"/>
      <c r="AK96" s="65"/>
      <c r="AL96" s="65"/>
      <c r="AM96" s="65"/>
      <c r="AN96" s="65"/>
      <c r="AO96" s="65"/>
      <c r="AP96" s="65"/>
      <c r="AQ96" s="65"/>
      <c r="AR96" s="65"/>
      <c r="AS96" s="65"/>
      <c r="AT96" s="65"/>
      <c r="AU96" s="65"/>
    </row>
    <row r="97" spans="1:47">
      <c r="A97" s="65"/>
      <c r="B97" s="65"/>
      <c r="C97" s="65"/>
      <c r="D97" s="65"/>
      <c r="E97" s="65"/>
      <c r="F97" s="65"/>
      <c r="G97" s="65"/>
      <c r="H97" s="65"/>
      <c r="I97" s="65"/>
      <c r="J97" s="65"/>
      <c r="K97" s="65"/>
      <c r="L97" s="65"/>
      <c r="M97" s="65"/>
      <c r="N97" s="65"/>
      <c r="O97" s="65"/>
      <c r="P97" s="65"/>
      <c r="Q97" s="65"/>
      <c r="R97" s="65"/>
      <c r="S97" s="65"/>
      <c r="T97" s="65"/>
      <c r="U97" s="65"/>
      <c r="V97" s="65"/>
      <c r="W97" s="65"/>
      <c r="X97" s="65"/>
      <c r="Y97" s="65"/>
      <c r="Z97" s="65"/>
      <c r="AA97" s="65"/>
      <c r="AB97" s="65"/>
      <c r="AC97" s="65"/>
      <c r="AD97" s="65"/>
      <c r="AE97" s="65"/>
      <c r="AF97" s="65"/>
      <c r="AG97" s="65"/>
      <c r="AH97" s="65"/>
      <c r="AI97" s="65"/>
      <c r="AJ97" s="65"/>
      <c r="AK97" s="65"/>
      <c r="AL97" s="65"/>
      <c r="AM97" s="65"/>
      <c r="AN97" s="65"/>
      <c r="AO97" s="65"/>
      <c r="AP97" s="65"/>
      <c r="AQ97" s="65"/>
      <c r="AR97" s="65"/>
      <c r="AS97" s="65"/>
      <c r="AT97" s="65"/>
      <c r="AU97" s="65"/>
    </row>
    <row r="98" spans="1:47">
      <c r="A98" s="65"/>
      <c r="B98" s="65"/>
      <c r="C98" s="65"/>
      <c r="D98" s="65"/>
      <c r="E98" s="65"/>
      <c r="F98" s="65"/>
      <c r="G98" s="65"/>
      <c r="H98" s="65"/>
      <c r="I98" s="65"/>
      <c r="J98" s="65"/>
      <c r="K98" s="65"/>
      <c r="L98" s="65"/>
      <c r="M98" s="65"/>
      <c r="N98" s="65"/>
      <c r="O98" s="65"/>
      <c r="P98" s="65"/>
      <c r="Q98" s="65"/>
      <c r="R98" s="65"/>
      <c r="S98" s="65"/>
      <c r="T98" s="65"/>
      <c r="U98" s="65"/>
      <c r="V98" s="65"/>
      <c r="W98" s="65"/>
      <c r="X98" s="65"/>
      <c r="Y98" s="65"/>
      <c r="Z98" s="65"/>
      <c r="AA98" s="65"/>
      <c r="AB98" s="65"/>
      <c r="AC98" s="65"/>
      <c r="AD98" s="65"/>
      <c r="AE98" s="65"/>
      <c r="AF98" s="65"/>
      <c r="AG98" s="65"/>
      <c r="AH98" s="65"/>
      <c r="AI98" s="65"/>
      <c r="AJ98" s="65"/>
      <c r="AK98" s="65"/>
      <c r="AL98" s="65"/>
      <c r="AM98" s="65"/>
      <c r="AN98" s="65"/>
      <c r="AO98" s="65"/>
      <c r="AP98" s="65"/>
      <c r="AQ98" s="65"/>
      <c r="AR98" s="65"/>
      <c r="AS98" s="65"/>
      <c r="AT98" s="65"/>
      <c r="AU98" s="65"/>
    </row>
    <row r="99" spans="1:47">
      <c r="A99" s="65"/>
      <c r="B99" s="65"/>
      <c r="C99" s="65"/>
      <c r="D99" s="65"/>
      <c r="E99" s="65"/>
      <c r="F99" s="65"/>
      <c r="G99" s="65"/>
      <c r="H99" s="65"/>
      <c r="I99" s="65"/>
      <c r="J99" s="65"/>
      <c r="K99" s="65"/>
      <c r="L99" s="65"/>
      <c r="M99" s="65"/>
      <c r="N99" s="65"/>
      <c r="O99" s="65"/>
      <c r="P99" s="65"/>
      <c r="Q99" s="65"/>
      <c r="R99" s="65"/>
      <c r="S99" s="65"/>
      <c r="T99" s="65"/>
      <c r="U99" s="65"/>
      <c r="V99" s="65"/>
      <c r="W99" s="65"/>
      <c r="X99" s="65"/>
      <c r="Y99" s="65"/>
      <c r="Z99" s="65"/>
      <c r="AA99" s="65"/>
      <c r="AB99" s="65"/>
      <c r="AC99" s="65"/>
      <c r="AD99" s="65"/>
      <c r="AE99" s="65"/>
      <c r="AF99" s="65"/>
      <c r="AG99" s="65"/>
      <c r="AH99" s="65"/>
      <c r="AI99" s="65"/>
      <c r="AJ99" s="65"/>
      <c r="AK99" s="65"/>
      <c r="AL99" s="65"/>
      <c r="AM99" s="65"/>
      <c r="AN99" s="65"/>
      <c r="AO99" s="65"/>
      <c r="AP99" s="65"/>
      <c r="AQ99" s="65"/>
      <c r="AR99" s="65"/>
      <c r="AS99" s="65"/>
      <c r="AT99" s="65"/>
      <c r="AU99" s="65"/>
    </row>
    <row r="100" spans="1:47">
      <c r="A100" s="65"/>
      <c r="B100" s="65"/>
      <c r="C100" s="65"/>
      <c r="D100" s="65"/>
      <c r="E100" s="65"/>
      <c r="F100" s="65"/>
      <c r="G100" s="65"/>
      <c r="H100" s="65"/>
      <c r="I100" s="65"/>
      <c r="J100" s="65"/>
      <c r="K100" s="65"/>
      <c r="L100" s="65"/>
      <c r="M100" s="65"/>
      <c r="N100" s="65"/>
      <c r="O100" s="65"/>
      <c r="P100" s="65"/>
      <c r="Q100" s="65"/>
      <c r="R100" s="65"/>
      <c r="S100" s="65"/>
      <c r="T100" s="65"/>
      <c r="U100" s="65"/>
      <c r="V100" s="65"/>
      <c r="W100" s="65"/>
      <c r="X100" s="65"/>
      <c r="Y100" s="65"/>
      <c r="Z100" s="65"/>
      <c r="AA100" s="65"/>
      <c r="AB100" s="65"/>
      <c r="AC100" s="65"/>
      <c r="AD100" s="65"/>
      <c r="AE100" s="65"/>
      <c r="AF100" s="65"/>
      <c r="AG100" s="65"/>
      <c r="AH100" s="65"/>
      <c r="AI100" s="65"/>
      <c r="AJ100" s="65"/>
      <c r="AK100" s="65"/>
      <c r="AL100" s="65"/>
      <c r="AM100" s="65"/>
      <c r="AN100" s="65"/>
      <c r="AO100" s="65"/>
      <c r="AP100" s="65"/>
      <c r="AQ100" s="65"/>
      <c r="AR100" s="65"/>
      <c r="AS100" s="65"/>
      <c r="AT100" s="65"/>
      <c r="AU100" s="65"/>
    </row>
    <row r="101" spans="1:47">
      <c r="A101" s="65"/>
      <c r="B101" s="65"/>
      <c r="C101" s="65"/>
      <c r="D101" s="65"/>
      <c r="E101" s="65"/>
      <c r="F101" s="65"/>
      <c r="G101" s="65"/>
      <c r="H101" s="65"/>
      <c r="I101" s="65"/>
      <c r="J101" s="65"/>
      <c r="K101" s="65"/>
      <c r="L101" s="65"/>
      <c r="M101" s="65"/>
      <c r="N101" s="65"/>
      <c r="O101" s="65"/>
      <c r="P101" s="65"/>
      <c r="Q101" s="65"/>
      <c r="R101" s="65"/>
      <c r="S101" s="65"/>
      <c r="T101" s="65"/>
      <c r="U101" s="65"/>
      <c r="V101" s="65"/>
      <c r="W101" s="65"/>
      <c r="X101" s="65"/>
      <c r="Y101" s="65"/>
      <c r="Z101" s="65"/>
      <c r="AA101" s="65"/>
      <c r="AB101" s="65"/>
      <c r="AC101" s="65"/>
      <c r="AD101" s="65"/>
      <c r="AE101" s="65"/>
      <c r="AF101" s="65"/>
      <c r="AG101" s="65"/>
      <c r="AH101" s="65"/>
      <c r="AI101" s="65"/>
      <c r="AJ101" s="65"/>
      <c r="AK101" s="65"/>
      <c r="AL101" s="65"/>
      <c r="AM101" s="65"/>
      <c r="AN101" s="65"/>
      <c r="AO101" s="65"/>
      <c r="AP101" s="65"/>
      <c r="AQ101" s="65"/>
      <c r="AR101" s="65"/>
      <c r="AS101" s="65"/>
      <c r="AT101" s="65"/>
      <c r="AU101" s="65"/>
    </row>
    <row r="102" spans="1:47">
      <c r="A102" s="65"/>
      <c r="B102" s="65"/>
      <c r="C102" s="65"/>
      <c r="D102" s="65"/>
      <c r="E102" s="65"/>
      <c r="F102" s="65"/>
      <c r="G102" s="65"/>
      <c r="H102" s="65"/>
      <c r="I102" s="65"/>
      <c r="J102" s="65"/>
      <c r="K102" s="65"/>
      <c r="L102" s="65"/>
      <c r="M102" s="65"/>
      <c r="N102" s="65"/>
      <c r="O102" s="65"/>
      <c r="P102" s="65"/>
      <c r="Q102" s="65"/>
      <c r="R102" s="65"/>
      <c r="S102" s="65"/>
      <c r="T102" s="65"/>
      <c r="U102" s="65"/>
      <c r="V102" s="65"/>
      <c r="W102" s="65"/>
      <c r="X102" s="65"/>
      <c r="Y102" s="65"/>
      <c r="Z102" s="65"/>
      <c r="AA102" s="65"/>
      <c r="AB102" s="65"/>
      <c r="AC102" s="65"/>
      <c r="AD102" s="65"/>
      <c r="AE102" s="65"/>
      <c r="AF102" s="65"/>
      <c r="AG102" s="65"/>
      <c r="AH102" s="65"/>
      <c r="AI102" s="65"/>
      <c r="AJ102" s="65"/>
      <c r="AK102" s="65"/>
      <c r="AL102" s="65"/>
      <c r="AM102" s="65"/>
      <c r="AN102" s="65"/>
      <c r="AO102" s="65"/>
      <c r="AP102" s="65"/>
      <c r="AQ102" s="65"/>
      <c r="AR102" s="65"/>
      <c r="AS102" s="65"/>
      <c r="AT102" s="65"/>
      <c r="AU102" s="65"/>
    </row>
    <row r="103" spans="1:47">
      <c r="A103" s="65"/>
      <c r="B103" s="65"/>
      <c r="C103" s="65"/>
      <c r="D103" s="65"/>
      <c r="E103" s="65"/>
      <c r="F103" s="65"/>
      <c r="G103" s="65"/>
      <c r="H103" s="65"/>
      <c r="I103" s="65"/>
      <c r="J103" s="65"/>
      <c r="K103" s="65"/>
      <c r="L103" s="65"/>
      <c r="M103" s="65"/>
      <c r="N103" s="65"/>
      <c r="O103" s="65"/>
      <c r="P103" s="65"/>
      <c r="Q103" s="65"/>
      <c r="R103" s="65"/>
      <c r="S103" s="65"/>
      <c r="T103" s="65"/>
      <c r="U103" s="65"/>
      <c r="V103" s="65"/>
      <c r="W103" s="65"/>
      <c r="X103" s="65"/>
      <c r="Y103" s="65"/>
      <c r="Z103" s="65"/>
      <c r="AA103" s="65"/>
      <c r="AB103" s="65"/>
      <c r="AC103" s="65"/>
      <c r="AD103" s="65"/>
      <c r="AE103" s="65"/>
      <c r="AF103" s="65"/>
      <c r="AG103" s="65"/>
      <c r="AH103" s="65"/>
      <c r="AI103" s="65"/>
      <c r="AJ103" s="65"/>
      <c r="AK103" s="65"/>
      <c r="AL103" s="65"/>
      <c r="AM103" s="65"/>
      <c r="AN103" s="65"/>
      <c r="AO103" s="65"/>
      <c r="AP103" s="65"/>
      <c r="AQ103" s="65"/>
      <c r="AR103" s="65"/>
      <c r="AS103" s="65"/>
      <c r="AT103" s="65"/>
      <c r="AU103" s="65"/>
    </row>
    <row r="104" spans="1:47">
      <c r="A104" s="65"/>
      <c r="B104" s="65"/>
      <c r="C104" s="65"/>
      <c r="D104" s="65"/>
      <c r="E104" s="65"/>
      <c r="F104" s="65"/>
      <c r="G104" s="65"/>
      <c r="H104" s="65"/>
      <c r="I104" s="65"/>
      <c r="J104" s="65"/>
      <c r="K104" s="65"/>
      <c r="L104" s="65"/>
      <c r="M104" s="65"/>
      <c r="N104" s="65"/>
      <c r="O104" s="65"/>
      <c r="P104" s="65"/>
      <c r="Q104" s="65"/>
      <c r="R104" s="65"/>
      <c r="S104" s="65"/>
      <c r="T104" s="65"/>
      <c r="U104" s="65"/>
      <c r="V104" s="65"/>
      <c r="W104" s="65"/>
      <c r="X104" s="65"/>
      <c r="Y104" s="65"/>
      <c r="Z104" s="65"/>
      <c r="AA104" s="65"/>
      <c r="AB104" s="65"/>
      <c r="AC104" s="65"/>
      <c r="AD104" s="65"/>
      <c r="AE104" s="65"/>
      <c r="AF104" s="65"/>
      <c r="AG104" s="65"/>
      <c r="AH104" s="65"/>
      <c r="AI104" s="65"/>
      <c r="AJ104" s="65"/>
      <c r="AK104" s="65"/>
      <c r="AL104" s="65"/>
      <c r="AM104" s="65"/>
      <c r="AN104" s="65"/>
      <c r="AO104" s="65"/>
      <c r="AP104" s="65"/>
      <c r="AQ104" s="65"/>
      <c r="AR104" s="65"/>
      <c r="AS104" s="65"/>
      <c r="AT104" s="65"/>
      <c r="AU104" s="65"/>
    </row>
    <row r="105" spans="1:47">
      <c r="A105" s="65"/>
      <c r="B105" s="65"/>
      <c r="C105" s="65"/>
      <c r="D105" s="65"/>
      <c r="E105" s="65"/>
      <c r="F105" s="65"/>
      <c r="G105" s="65"/>
      <c r="H105" s="65"/>
      <c r="I105" s="65"/>
      <c r="J105" s="65"/>
      <c r="K105" s="65"/>
      <c r="L105" s="65"/>
      <c r="M105" s="65"/>
      <c r="N105" s="65"/>
      <c r="O105" s="65"/>
      <c r="P105" s="65"/>
      <c r="Q105" s="65"/>
      <c r="R105" s="65"/>
      <c r="S105" s="65"/>
      <c r="T105" s="65"/>
      <c r="U105" s="65"/>
      <c r="V105" s="65"/>
      <c r="W105" s="65"/>
      <c r="X105" s="65"/>
      <c r="Y105" s="65"/>
      <c r="Z105" s="65"/>
      <c r="AA105" s="65"/>
      <c r="AB105" s="65"/>
      <c r="AC105" s="65"/>
      <c r="AD105" s="65"/>
      <c r="AE105" s="65"/>
      <c r="AF105" s="65"/>
      <c r="AG105" s="65"/>
      <c r="AH105" s="65"/>
      <c r="AI105" s="65"/>
      <c r="AJ105" s="65"/>
      <c r="AK105" s="65"/>
      <c r="AL105" s="65"/>
      <c r="AM105" s="65"/>
      <c r="AN105" s="65"/>
      <c r="AO105" s="65"/>
      <c r="AP105" s="65"/>
      <c r="AQ105" s="65"/>
      <c r="AR105" s="65"/>
      <c r="AS105" s="65"/>
      <c r="AT105" s="65"/>
      <c r="AU105" s="65"/>
    </row>
    <row r="106" spans="1:47">
      <c r="A106" s="65"/>
      <c r="B106" s="65"/>
      <c r="C106" s="65"/>
      <c r="D106" s="65"/>
      <c r="E106" s="65"/>
      <c r="F106" s="65"/>
      <c r="G106" s="65"/>
      <c r="H106" s="65"/>
      <c r="I106" s="65"/>
      <c r="J106" s="65"/>
      <c r="K106" s="65"/>
      <c r="L106" s="65"/>
      <c r="M106" s="65"/>
      <c r="N106" s="65"/>
      <c r="O106" s="65"/>
      <c r="P106" s="65"/>
      <c r="Q106" s="65"/>
      <c r="R106" s="65"/>
      <c r="S106" s="65"/>
      <c r="T106" s="65"/>
      <c r="U106" s="65"/>
      <c r="V106" s="65"/>
      <c r="W106" s="65"/>
      <c r="X106" s="65"/>
      <c r="Y106" s="65"/>
      <c r="Z106" s="65"/>
      <c r="AA106" s="65"/>
      <c r="AB106" s="65"/>
      <c r="AC106" s="65"/>
      <c r="AD106" s="65"/>
      <c r="AE106" s="65"/>
      <c r="AF106" s="65"/>
      <c r="AG106" s="65"/>
      <c r="AH106" s="65"/>
      <c r="AI106" s="65"/>
      <c r="AJ106" s="65"/>
      <c r="AK106" s="65"/>
      <c r="AL106" s="65"/>
      <c r="AM106" s="65"/>
      <c r="AN106" s="65"/>
      <c r="AO106" s="65"/>
      <c r="AP106" s="65"/>
      <c r="AQ106" s="65"/>
      <c r="AR106" s="65"/>
      <c r="AS106" s="65"/>
      <c r="AT106" s="65"/>
      <c r="AU106" s="65"/>
    </row>
    <row r="107" spans="1:47">
      <c r="A107" s="65"/>
      <c r="B107" s="65"/>
      <c r="C107" s="65"/>
      <c r="D107" s="65"/>
      <c r="E107" s="65"/>
      <c r="F107" s="65"/>
      <c r="G107" s="65"/>
      <c r="H107" s="65"/>
      <c r="I107" s="65"/>
      <c r="J107" s="65"/>
      <c r="K107" s="65"/>
      <c r="L107" s="65"/>
      <c r="M107" s="65"/>
      <c r="N107" s="65"/>
      <c r="O107" s="65"/>
      <c r="P107" s="65"/>
      <c r="Q107" s="65"/>
      <c r="R107" s="65"/>
      <c r="S107" s="65"/>
      <c r="T107" s="65"/>
      <c r="U107" s="65"/>
      <c r="V107" s="65"/>
      <c r="W107" s="65"/>
      <c r="X107" s="65"/>
      <c r="Y107" s="65"/>
      <c r="Z107" s="65"/>
      <c r="AA107" s="65"/>
      <c r="AB107" s="65"/>
      <c r="AC107" s="65"/>
      <c r="AD107" s="65"/>
      <c r="AE107" s="65"/>
      <c r="AF107" s="65"/>
      <c r="AG107" s="65"/>
      <c r="AH107" s="65"/>
      <c r="AI107" s="65"/>
      <c r="AJ107" s="65"/>
      <c r="AK107" s="65"/>
      <c r="AL107" s="65"/>
      <c r="AM107" s="65"/>
      <c r="AN107" s="65"/>
      <c r="AO107" s="65"/>
      <c r="AP107" s="65"/>
      <c r="AQ107" s="65"/>
      <c r="AR107" s="65"/>
      <c r="AS107" s="65"/>
      <c r="AT107" s="65"/>
      <c r="AU107" s="65"/>
    </row>
    <row r="108" spans="1:47">
      <c r="A108" s="65"/>
      <c r="B108" s="65"/>
      <c r="C108" s="65"/>
      <c r="D108" s="65"/>
      <c r="E108" s="65"/>
      <c r="F108" s="65"/>
      <c r="G108" s="65"/>
      <c r="H108" s="65"/>
      <c r="I108" s="65"/>
      <c r="J108" s="65"/>
      <c r="K108" s="65"/>
      <c r="L108" s="65"/>
      <c r="M108" s="65"/>
      <c r="N108" s="65"/>
      <c r="O108" s="65"/>
      <c r="P108" s="65"/>
      <c r="Q108" s="65"/>
      <c r="R108" s="65"/>
      <c r="S108" s="65"/>
      <c r="T108" s="65"/>
      <c r="U108" s="65"/>
      <c r="V108" s="65"/>
      <c r="W108" s="65"/>
      <c r="X108" s="65"/>
      <c r="Y108" s="65"/>
      <c r="Z108" s="65"/>
      <c r="AA108" s="65"/>
      <c r="AB108" s="65"/>
      <c r="AC108" s="65"/>
      <c r="AD108" s="65"/>
      <c r="AE108" s="65"/>
      <c r="AF108" s="65"/>
      <c r="AG108" s="65"/>
      <c r="AH108" s="65"/>
      <c r="AI108" s="65"/>
      <c r="AJ108" s="65"/>
      <c r="AK108" s="65"/>
      <c r="AL108" s="65"/>
      <c r="AM108" s="65"/>
      <c r="AN108" s="65"/>
      <c r="AO108" s="65"/>
      <c r="AP108" s="65"/>
      <c r="AQ108" s="65"/>
      <c r="AR108" s="65"/>
      <c r="AS108" s="65"/>
      <c r="AT108" s="65"/>
      <c r="AU108" s="65"/>
    </row>
    <row r="109" spans="1:47">
      <c r="A109" s="65"/>
      <c r="B109" s="65"/>
      <c r="C109" s="65"/>
      <c r="D109" s="65"/>
      <c r="E109" s="65"/>
      <c r="F109" s="65"/>
      <c r="G109" s="65"/>
      <c r="H109" s="65"/>
      <c r="I109" s="65"/>
      <c r="J109" s="65"/>
      <c r="K109" s="65"/>
      <c r="L109" s="65"/>
      <c r="M109" s="65"/>
      <c r="N109" s="65"/>
      <c r="O109" s="65"/>
      <c r="P109" s="65"/>
      <c r="Q109" s="65"/>
      <c r="R109" s="65"/>
      <c r="S109" s="65"/>
      <c r="T109" s="65"/>
      <c r="U109" s="65"/>
      <c r="V109" s="65"/>
      <c r="W109" s="65"/>
      <c r="X109" s="65"/>
      <c r="Y109" s="65"/>
      <c r="Z109" s="65"/>
      <c r="AA109" s="65"/>
      <c r="AB109" s="65"/>
      <c r="AC109" s="65"/>
      <c r="AD109" s="65"/>
      <c r="AE109" s="65"/>
      <c r="AF109" s="65"/>
      <c r="AG109" s="65"/>
      <c r="AH109" s="65"/>
      <c r="AI109" s="65"/>
      <c r="AJ109" s="65"/>
      <c r="AK109" s="65"/>
      <c r="AL109" s="65"/>
      <c r="AM109" s="65"/>
      <c r="AN109" s="65"/>
      <c r="AO109" s="65"/>
      <c r="AP109" s="65"/>
      <c r="AQ109" s="65"/>
      <c r="AR109" s="65"/>
      <c r="AS109" s="65"/>
      <c r="AT109" s="65"/>
      <c r="AU109" s="65"/>
    </row>
    <row r="110" spans="1:47">
      <c r="A110" s="65"/>
      <c r="B110" s="65"/>
      <c r="C110" s="65"/>
      <c r="D110" s="65"/>
      <c r="E110" s="65"/>
      <c r="F110" s="65"/>
      <c r="G110" s="65"/>
      <c r="H110" s="65"/>
      <c r="I110" s="65"/>
      <c r="J110" s="65"/>
      <c r="K110" s="65"/>
      <c r="L110" s="65"/>
      <c r="M110" s="65"/>
      <c r="N110" s="65"/>
      <c r="O110" s="65"/>
      <c r="P110" s="65"/>
      <c r="Q110" s="65"/>
      <c r="R110" s="65"/>
      <c r="S110" s="65"/>
      <c r="T110" s="65"/>
      <c r="U110" s="65"/>
      <c r="V110" s="65"/>
      <c r="W110" s="65"/>
      <c r="X110" s="65"/>
      <c r="Y110" s="65"/>
      <c r="Z110" s="65"/>
      <c r="AA110" s="65"/>
      <c r="AB110" s="65"/>
      <c r="AC110" s="65"/>
      <c r="AD110" s="65"/>
      <c r="AE110" s="65"/>
      <c r="AF110" s="65"/>
      <c r="AG110" s="65"/>
      <c r="AH110" s="65"/>
      <c r="AI110" s="65"/>
      <c r="AJ110" s="65"/>
      <c r="AK110" s="65"/>
      <c r="AL110" s="65"/>
      <c r="AM110" s="65"/>
      <c r="AN110" s="65"/>
      <c r="AO110" s="65"/>
      <c r="AP110" s="65"/>
      <c r="AQ110" s="65"/>
      <c r="AR110" s="65"/>
      <c r="AS110" s="65"/>
      <c r="AT110" s="65"/>
      <c r="AU110" s="65"/>
    </row>
    <row r="111" spans="1:47">
      <c r="A111" s="65"/>
      <c r="B111" s="65"/>
      <c r="C111" s="65"/>
      <c r="D111" s="65"/>
      <c r="E111" s="65"/>
      <c r="F111" s="65"/>
      <c r="G111" s="65"/>
      <c r="H111" s="65"/>
      <c r="I111" s="65"/>
      <c r="J111" s="65"/>
      <c r="K111" s="65"/>
      <c r="L111" s="65"/>
      <c r="M111" s="65"/>
      <c r="N111" s="65"/>
      <c r="O111" s="65"/>
      <c r="P111" s="65"/>
      <c r="Q111" s="65"/>
      <c r="R111" s="65"/>
      <c r="S111" s="65"/>
      <c r="T111" s="65"/>
      <c r="U111" s="65"/>
      <c r="V111" s="65"/>
      <c r="W111" s="65"/>
      <c r="X111" s="65"/>
      <c r="Y111" s="65"/>
      <c r="Z111" s="65"/>
      <c r="AA111" s="65"/>
      <c r="AB111" s="65"/>
      <c r="AC111" s="65"/>
      <c r="AD111" s="65"/>
      <c r="AE111" s="65"/>
      <c r="AF111" s="65"/>
      <c r="AG111" s="65"/>
      <c r="AH111" s="65"/>
      <c r="AI111" s="65"/>
      <c r="AJ111" s="65"/>
      <c r="AK111" s="65"/>
      <c r="AL111" s="65"/>
      <c r="AM111" s="65"/>
      <c r="AN111" s="65"/>
      <c r="AO111" s="65"/>
      <c r="AP111" s="65"/>
      <c r="AQ111" s="65"/>
      <c r="AR111" s="65"/>
      <c r="AS111" s="65"/>
      <c r="AT111" s="65"/>
      <c r="AU111" s="65"/>
    </row>
    <row r="112" spans="1:47">
      <c r="A112" s="65"/>
      <c r="B112" s="65"/>
      <c r="C112" s="65"/>
      <c r="D112" s="65"/>
      <c r="E112" s="65"/>
      <c r="F112" s="65"/>
      <c r="G112" s="65"/>
      <c r="H112" s="65"/>
      <c r="I112" s="65"/>
      <c r="J112" s="65"/>
      <c r="K112" s="65"/>
      <c r="L112" s="65"/>
      <c r="M112" s="65"/>
      <c r="N112" s="65"/>
      <c r="O112" s="65"/>
      <c r="P112" s="65"/>
      <c r="Q112" s="65"/>
      <c r="R112" s="65"/>
      <c r="S112" s="65"/>
      <c r="T112" s="65"/>
      <c r="U112" s="65"/>
      <c r="V112" s="65"/>
      <c r="W112" s="65"/>
      <c r="X112" s="65"/>
      <c r="Y112" s="65"/>
      <c r="Z112" s="65"/>
      <c r="AA112" s="65"/>
      <c r="AB112" s="65"/>
      <c r="AC112" s="65"/>
      <c r="AD112" s="65"/>
      <c r="AE112" s="65"/>
      <c r="AF112" s="65"/>
      <c r="AG112" s="65"/>
      <c r="AH112" s="65"/>
      <c r="AI112" s="65"/>
      <c r="AJ112" s="65"/>
      <c r="AK112" s="65"/>
      <c r="AL112" s="65"/>
      <c r="AM112" s="65"/>
      <c r="AN112" s="65"/>
      <c r="AO112" s="65"/>
      <c r="AP112" s="65"/>
      <c r="AQ112" s="65"/>
      <c r="AR112" s="65"/>
      <c r="AS112" s="65"/>
      <c r="AT112" s="65"/>
      <c r="AU112" s="65"/>
    </row>
    <row r="113" spans="1:47">
      <c r="A113" s="65"/>
      <c r="B113" s="65"/>
      <c r="C113" s="65"/>
      <c r="D113" s="65"/>
      <c r="E113" s="65"/>
      <c r="F113" s="65"/>
      <c r="G113" s="65"/>
      <c r="H113" s="65"/>
      <c r="I113" s="65"/>
      <c r="J113" s="65"/>
      <c r="K113" s="65"/>
      <c r="L113" s="65"/>
      <c r="M113" s="65"/>
      <c r="N113" s="65"/>
      <c r="O113" s="65"/>
      <c r="P113" s="65"/>
      <c r="Q113" s="65"/>
      <c r="R113" s="65"/>
      <c r="S113" s="65"/>
      <c r="T113" s="65"/>
      <c r="U113" s="65"/>
      <c r="V113" s="65"/>
      <c r="W113" s="65"/>
      <c r="X113" s="65"/>
      <c r="Y113" s="65"/>
      <c r="Z113" s="65"/>
      <c r="AA113" s="65"/>
      <c r="AB113" s="65"/>
      <c r="AC113" s="65"/>
      <c r="AD113" s="65"/>
      <c r="AE113" s="65"/>
      <c r="AF113" s="65"/>
      <c r="AG113" s="65"/>
      <c r="AH113" s="65"/>
      <c r="AI113" s="65"/>
      <c r="AJ113" s="65"/>
      <c r="AK113" s="65"/>
      <c r="AL113" s="65"/>
      <c r="AM113" s="65"/>
      <c r="AN113" s="65"/>
      <c r="AO113" s="65"/>
      <c r="AP113" s="65"/>
      <c r="AQ113" s="65"/>
      <c r="AR113" s="65"/>
      <c r="AS113" s="65"/>
      <c r="AT113" s="65"/>
      <c r="AU113" s="65"/>
    </row>
    <row r="114" spans="1:47">
      <c r="A114" s="65"/>
      <c r="B114" s="65"/>
      <c r="C114" s="65"/>
      <c r="D114" s="65"/>
      <c r="E114" s="65"/>
      <c r="F114" s="65"/>
      <c r="G114" s="65"/>
      <c r="H114" s="65"/>
      <c r="I114" s="65"/>
      <c r="J114" s="65"/>
      <c r="K114" s="65"/>
      <c r="L114" s="65"/>
      <c r="M114" s="65"/>
      <c r="N114" s="65"/>
      <c r="O114" s="65"/>
      <c r="P114" s="65"/>
      <c r="Q114" s="65"/>
      <c r="R114" s="65"/>
      <c r="S114" s="65"/>
      <c r="T114" s="65"/>
      <c r="U114" s="65"/>
      <c r="V114" s="65"/>
      <c r="W114" s="65"/>
      <c r="X114" s="65"/>
      <c r="Y114" s="65"/>
      <c r="Z114" s="65"/>
      <c r="AA114" s="65"/>
      <c r="AB114" s="65"/>
      <c r="AC114" s="65"/>
      <c r="AD114" s="65"/>
      <c r="AE114" s="65"/>
      <c r="AF114" s="65"/>
      <c r="AG114" s="65"/>
      <c r="AH114" s="65"/>
      <c r="AI114" s="65"/>
      <c r="AJ114" s="65"/>
      <c r="AK114" s="65"/>
      <c r="AL114" s="65"/>
      <c r="AM114" s="65"/>
      <c r="AN114" s="65"/>
      <c r="AO114" s="65"/>
      <c r="AP114" s="65"/>
      <c r="AQ114" s="65"/>
      <c r="AR114" s="65"/>
      <c r="AS114" s="65"/>
      <c r="AT114" s="65"/>
      <c r="AU114" s="65"/>
    </row>
    <row r="115" spans="1:47">
      <c r="A115" s="65"/>
      <c r="B115" s="65"/>
      <c r="C115" s="65"/>
      <c r="D115" s="65"/>
      <c r="E115" s="65"/>
      <c r="F115" s="65"/>
      <c r="G115" s="65"/>
      <c r="H115" s="65"/>
      <c r="I115" s="65"/>
      <c r="J115" s="65"/>
      <c r="K115" s="65"/>
      <c r="L115" s="65"/>
      <c r="M115" s="65"/>
      <c r="N115" s="65"/>
      <c r="O115" s="65"/>
      <c r="P115" s="65"/>
      <c r="Q115" s="65"/>
      <c r="R115" s="65"/>
      <c r="S115" s="65"/>
      <c r="T115" s="65"/>
      <c r="U115" s="65"/>
      <c r="V115" s="65"/>
      <c r="W115" s="65"/>
      <c r="X115" s="65"/>
      <c r="Y115" s="65"/>
      <c r="Z115" s="65"/>
      <c r="AA115" s="65"/>
      <c r="AB115" s="65"/>
      <c r="AC115" s="65"/>
      <c r="AD115" s="65"/>
      <c r="AE115" s="65"/>
      <c r="AF115" s="65"/>
      <c r="AG115" s="65"/>
      <c r="AH115" s="65"/>
      <c r="AI115" s="65"/>
      <c r="AJ115" s="65"/>
      <c r="AK115" s="65"/>
      <c r="AL115" s="65"/>
      <c r="AM115" s="65"/>
      <c r="AN115" s="65"/>
      <c r="AO115" s="65"/>
      <c r="AP115" s="65"/>
      <c r="AQ115" s="65"/>
      <c r="AR115" s="65"/>
      <c r="AS115" s="65"/>
      <c r="AT115" s="65"/>
      <c r="AU115" s="65"/>
    </row>
    <row r="116" spans="1:47">
      <c r="A116" s="65"/>
      <c r="B116" s="65"/>
      <c r="C116" s="65"/>
      <c r="D116" s="65"/>
      <c r="E116" s="65"/>
      <c r="F116" s="65"/>
      <c r="G116" s="65"/>
      <c r="H116" s="65"/>
      <c r="I116" s="65"/>
      <c r="J116" s="65"/>
      <c r="K116" s="65"/>
      <c r="L116" s="65"/>
      <c r="M116" s="65"/>
      <c r="N116" s="65"/>
      <c r="O116" s="65"/>
      <c r="P116" s="65"/>
      <c r="Q116" s="65"/>
      <c r="R116" s="65"/>
      <c r="S116" s="65"/>
      <c r="T116" s="65"/>
      <c r="U116" s="65"/>
      <c r="V116" s="65"/>
      <c r="W116" s="65"/>
      <c r="X116" s="65"/>
      <c r="Y116" s="65"/>
      <c r="Z116" s="65"/>
      <c r="AA116" s="65"/>
      <c r="AB116" s="65"/>
      <c r="AC116" s="65"/>
      <c r="AD116" s="65"/>
      <c r="AE116" s="65"/>
      <c r="AF116" s="65"/>
      <c r="AG116" s="65"/>
      <c r="AH116" s="65"/>
      <c r="AI116" s="65"/>
      <c r="AJ116" s="65"/>
      <c r="AK116" s="65"/>
      <c r="AL116" s="65"/>
      <c r="AM116" s="65"/>
      <c r="AN116" s="65"/>
      <c r="AO116" s="65"/>
      <c r="AP116" s="65"/>
      <c r="AQ116" s="65"/>
      <c r="AR116" s="65"/>
      <c r="AS116" s="65"/>
      <c r="AT116" s="65"/>
      <c r="AU116" s="65"/>
    </row>
    <row r="117" spans="1:47">
      <c r="A117" s="65"/>
      <c r="B117" s="65"/>
      <c r="C117" s="65"/>
      <c r="D117" s="65"/>
      <c r="E117" s="65"/>
      <c r="F117" s="65"/>
      <c r="G117" s="65"/>
      <c r="H117" s="65"/>
      <c r="I117" s="65"/>
      <c r="J117" s="65"/>
      <c r="K117" s="65"/>
      <c r="L117" s="65"/>
      <c r="M117" s="65"/>
      <c r="N117" s="65"/>
      <c r="O117" s="65"/>
      <c r="P117" s="65"/>
      <c r="Q117" s="65"/>
      <c r="R117" s="65"/>
      <c r="S117" s="65"/>
      <c r="T117" s="65"/>
      <c r="U117" s="65"/>
      <c r="V117" s="65"/>
      <c r="W117" s="65"/>
      <c r="X117" s="65"/>
      <c r="Y117" s="65"/>
      <c r="Z117" s="65"/>
      <c r="AA117" s="65"/>
      <c r="AB117" s="65"/>
      <c r="AC117" s="65"/>
      <c r="AD117" s="65"/>
      <c r="AE117" s="65"/>
      <c r="AF117" s="65"/>
      <c r="AG117" s="65"/>
      <c r="AH117" s="65"/>
      <c r="AI117" s="65"/>
      <c r="AJ117" s="65"/>
      <c r="AK117" s="65"/>
      <c r="AL117" s="65"/>
      <c r="AM117" s="65"/>
      <c r="AN117" s="65"/>
      <c r="AO117" s="65"/>
      <c r="AP117" s="65"/>
      <c r="AQ117" s="65"/>
      <c r="AR117" s="65"/>
      <c r="AS117" s="65"/>
      <c r="AT117" s="65"/>
      <c r="AU117" s="65"/>
    </row>
    <row r="118" spans="1:47">
      <c r="A118" s="65"/>
      <c r="B118" s="65"/>
      <c r="C118" s="65"/>
      <c r="D118" s="65"/>
      <c r="E118" s="65"/>
      <c r="F118" s="65"/>
      <c r="G118" s="65"/>
      <c r="H118" s="65"/>
      <c r="I118" s="65"/>
      <c r="J118" s="65"/>
      <c r="K118" s="65"/>
      <c r="L118" s="65"/>
      <c r="M118" s="65"/>
      <c r="N118" s="65"/>
      <c r="O118" s="65"/>
      <c r="P118" s="65"/>
      <c r="Q118" s="65"/>
      <c r="R118" s="65"/>
      <c r="S118" s="65"/>
      <c r="T118" s="65"/>
      <c r="U118" s="65"/>
      <c r="V118" s="65"/>
      <c r="W118" s="65"/>
      <c r="X118" s="65"/>
      <c r="Y118" s="65"/>
      <c r="Z118" s="65"/>
      <c r="AA118" s="65"/>
      <c r="AB118" s="65"/>
      <c r="AC118" s="65"/>
      <c r="AD118" s="65"/>
      <c r="AE118" s="65"/>
      <c r="AF118" s="65"/>
      <c r="AG118" s="65"/>
      <c r="AH118" s="65"/>
      <c r="AI118" s="65"/>
      <c r="AJ118" s="65"/>
      <c r="AK118" s="65"/>
      <c r="AL118" s="65"/>
      <c r="AM118" s="65"/>
      <c r="AN118" s="65"/>
      <c r="AO118" s="65"/>
      <c r="AP118" s="65"/>
      <c r="AQ118" s="65"/>
      <c r="AR118" s="65"/>
      <c r="AS118" s="65"/>
      <c r="AT118" s="65"/>
      <c r="AU118" s="65"/>
    </row>
    <row r="119" spans="1:47">
      <c r="A119" s="65"/>
      <c r="B119" s="65"/>
      <c r="C119" s="65"/>
      <c r="D119" s="65"/>
      <c r="E119" s="65"/>
      <c r="F119" s="65"/>
      <c r="G119" s="65"/>
      <c r="H119" s="65"/>
      <c r="I119" s="65"/>
      <c r="J119" s="65"/>
      <c r="K119" s="65"/>
      <c r="L119" s="65"/>
      <c r="M119" s="65"/>
      <c r="N119" s="65"/>
      <c r="O119" s="65"/>
      <c r="P119" s="65"/>
      <c r="Q119" s="65"/>
      <c r="R119" s="65"/>
      <c r="S119" s="65"/>
      <c r="T119" s="65"/>
      <c r="U119" s="65"/>
      <c r="V119" s="65"/>
      <c r="W119" s="65"/>
      <c r="X119" s="65"/>
      <c r="Y119" s="65"/>
      <c r="Z119" s="65"/>
      <c r="AA119" s="65"/>
      <c r="AB119" s="65"/>
      <c r="AC119" s="65"/>
      <c r="AD119" s="65"/>
      <c r="AE119" s="65"/>
      <c r="AF119" s="65"/>
      <c r="AG119" s="65"/>
      <c r="AH119" s="65"/>
      <c r="AI119" s="65"/>
      <c r="AJ119" s="65"/>
      <c r="AK119" s="65"/>
      <c r="AL119" s="65"/>
      <c r="AM119" s="65"/>
      <c r="AN119" s="65"/>
      <c r="AO119" s="65"/>
      <c r="AP119" s="65"/>
      <c r="AQ119" s="65"/>
      <c r="AR119" s="65"/>
      <c r="AS119" s="65"/>
      <c r="AT119" s="65"/>
      <c r="AU119" s="65"/>
    </row>
    <row r="120" spans="1:47">
      <c r="A120" s="65"/>
      <c r="B120" s="65"/>
      <c r="C120" s="65"/>
      <c r="D120" s="65"/>
      <c r="E120" s="65"/>
      <c r="F120" s="65"/>
      <c r="G120" s="65"/>
      <c r="H120" s="65"/>
      <c r="I120" s="65"/>
      <c r="J120" s="65"/>
      <c r="K120" s="65"/>
      <c r="L120" s="65"/>
      <c r="M120" s="65"/>
      <c r="N120" s="65"/>
      <c r="O120" s="65"/>
      <c r="P120" s="65"/>
      <c r="Q120" s="65"/>
      <c r="R120" s="65"/>
      <c r="S120" s="65"/>
      <c r="T120" s="65"/>
      <c r="U120" s="65"/>
      <c r="V120" s="65"/>
      <c r="W120" s="65"/>
      <c r="X120" s="65"/>
      <c r="Y120" s="65"/>
      <c r="Z120" s="65"/>
      <c r="AA120" s="65"/>
      <c r="AB120" s="65"/>
      <c r="AC120" s="65"/>
      <c r="AD120" s="65"/>
      <c r="AE120" s="65"/>
      <c r="AF120" s="65"/>
      <c r="AG120" s="65"/>
      <c r="AH120" s="65"/>
      <c r="AI120" s="65"/>
      <c r="AJ120" s="65"/>
      <c r="AK120" s="65"/>
      <c r="AL120" s="65"/>
      <c r="AM120" s="65"/>
      <c r="AN120" s="65"/>
      <c r="AO120" s="65"/>
      <c r="AP120" s="65"/>
      <c r="AQ120" s="65"/>
      <c r="AR120" s="65"/>
      <c r="AS120" s="65"/>
      <c r="AT120" s="65"/>
      <c r="AU120" s="65"/>
    </row>
    <row r="121" spans="1:47">
      <c r="A121" s="65"/>
      <c r="B121" s="65"/>
      <c r="C121" s="65"/>
      <c r="D121" s="65"/>
      <c r="E121" s="65"/>
      <c r="F121" s="65"/>
      <c r="G121" s="65"/>
      <c r="H121" s="65"/>
      <c r="I121" s="65"/>
      <c r="J121" s="65"/>
      <c r="K121" s="65"/>
      <c r="L121" s="65"/>
      <c r="M121" s="65"/>
      <c r="N121" s="65"/>
      <c r="O121" s="65"/>
      <c r="P121" s="65"/>
      <c r="Q121" s="65"/>
      <c r="R121" s="65"/>
      <c r="S121" s="65"/>
      <c r="T121" s="65"/>
      <c r="U121" s="65"/>
      <c r="V121" s="65"/>
      <c r="W121" s="65"/>
      <c r="X121" s="65"/>
      <c r="Y121" s="65"/>
      <c r="Z121" s="65"/>
      <c r="AA121" s="65"/>
      <c r="AB121" s="65"/>
      <c r="AC121" s="65"/>
      <c r="AD121" s="65"/>
      <c r="AE121" s="65"/>
      <c r="AF121" s="65"/>
      <c r="AG121" s="65"/>
      <c r="AH121" s="65"/>
      <c r="AI121" s="65"/>
      <c r="AJ121" s="65"/>
      <c r="AK121" s="65"/>
      <c r="AL121" s="65"/>
      <c r="AM121" s="65"/>
      <c r="AN121" s="65"/>
      <c r="AO121" s="65"/>
      <c r="AP121" s="65"/>
      <c r="AQ121" s="65"/>
      <c r="AR121" s="65"/>
      <c r="AS121" s="65"/>
      <c r="AT121" s="65"/>
      <c r="AU121" s="65"/>
    </row>
    <row r="122" spans="1:47">
      <c r="A122" s="65"/>
      <c r="B122" s="65"/>
      <c r="C122" s="65"/>
      <c r="D122" s="65"/>
      <c r="E122" s="65"/>
      <c r="F122" s="65"/>
      <c r="G122" s="65"/>
      <c r="H122" s="65"/>
      <c r="I122" s="65"/>
      <c r="J122" s="65"/>
      <c r="K122" s="65"/>
      <c r="L122" s="65"/>
      <c r="M122" s="65"/>
      <c r="N122" s="65"/>
      <c r="O122" s="65"/>
      <c r="P122" s="65"/>
      <c r="Q122" s="65"/>
      <c r="R122" s="65"/>
      <c r="S122" s="65"/>
      <c r="T122" s="65"/>
      <c r="U122" s="65"/>
      <c r="V122" s="65"/>
      <c r="W122" s="65"/>
      <c r="X122" s="65"/>
      <c r="Y122" s="65"/>
      <c r="Z122" s="65"/>
      <c r="AA122" s="65"/>
      <c r="AB122" s="65"/>
      <c r="AC122" s="65"/>
      <c r="AD122" s="65"/>
      <c r="AE122" s="65"/>
      <c r="AF122" s="65"/>
      <c r="AG122" s="65"/>
      <c r="AH122" s="65"/>
      <c r="AI122" s="65"/>
      <c r="AJ122" s="65"/>
      <c r="AK122" s="65"/>
      <c r="AL122" s="65"/>
      <c r="AM122" s="65"/>
      <c r="AN122" s="65"/>
      <c r="AO122" s="65"/>
      <c r="AP122" s="65"/>
      <c r="AQ122" s="65"/>
      <c r="AR122" s="65"/>
      <c r="AS122" s="65"/>
      <c r="AT122" s="65"/>
      <c r="AU122" s="65"/>
    </row>
    <row r="123" spans="1:47">
      <c r="A123" s="65"/>
      <c r="B123" s="65"/>
      <c r="C123" s="65"/>
      <c r="D123" s="65"/>
      <c r="E123" s="65"/>
      <c r="F123" s="65"/>
      <c r="G123" s="65"/>
      <c r="H123" s="65"/>
      <c r="I123" s="65"/>
      <c r="J123" s="65"/>
      <c r="K123" s="65"/>
      <c r="L123" s="65"/>
      <c r="M123" s="65"/>
      <c r="N123" s="65"/>
      <c r="O123" s="65"/>
      <c r="P123" s="65"/>
      <c r="Q123" s="65"/>
      <c r="R123" s="65"/>
      <c r="S123" s="65"/>
      <c r="T123" s="65"/>
      <c r="U123" s="65"/>
      <c r="V123" s="65"/>
      <c r="W123" s="65"/>
      <c r="X123" s="65"/>
      <c r="Y123" s="65"/>
      <c r="Z123" s="65"/>
      <c r="AA123" s="65"/>
      <c r="AB123" s="65"/>
      <c r="AC123" s="65"/>
      <c r="AD123" s="65"/>
      <c r="AE123" s="65"/>
      <c r="AF123" s="65"/>
      <c r="AG123" s="65"/>
      <c r="AH123" s="65"/>
      <c r="AI123" s="65"/>
      <c r="AJ123" s="65"/>
      <c r="AK123" s="65"/>
      <c r="AL123" s="65"/>
      <c r="AM123" s="65"/>
      <c r="AN123" s="65"/>
      <c r="AO123" s="65"/>
      <c r="AP123" s="65"/>
      <c r="AQ123" s="65"/>
      <c r="AR123" s="65"/>
      <c r="AS123" s="65"/>
      <c r="AT123" s="65"/>
      <c r="AU123" s="65"/>
    </row>
    <row r="124" spans="1:47">
      <c r="A124" s="65"/>
      <c r="B124" s="65"/>
      <c r="C124" s="65"/>
      <c r="D124" s="65"/>
      <c r="E124" s="65"/>
      <c r="F124" s="65"/>
      <c r="G124" s="65"/>
      <c r="H124" s="65"/>
      <c r="I124" s="65"/>
      <c r="J124" s="65"/>
      <c r="K124" s="65"/>
      <c r="L124" s="65"/>
      <c r="M124" s="65"/>
      <c r="N124" s="65"/>
      <c r="O124" s="65"/>
      <c r="P124" s="65"/>
      <c r="Q124" s="65"/>
      <c r="R124" s="65"/>
      <c r="S124" s="65"/>
      <c r="T124" s="65"/>
      <c r="U124" s="65"/>
      <c r="V124" s="65"/>
      <c r="W124" s="65"/>
      <c r="X124" s="65"/>
      <c r="Y124" s="65"/>
      <c r="Z124" s="65"/>
      <c r="AA124" s="65"/>
      <c r="AB124" s="65"/>
      <c r="AC124" s="65"/>
      <c r="AD124" s="65"/>
      <c r="AE124" s="65"/>
      <c r="AF124" s="65"/>
      <c r="AG124" s="65"/>
      <c r="AH124" s="65"/>
      <c r="AI124" s="65"/>
      <c r="AJ124" s="65"/>
      <c r="AK124" s="65"/>
      <c r="AL124" s="65"/>
      <c r="AM124" s="65"/>
      <c r="AN124" s="65"/>
      <c r="AO124" s="65"/>
      <c r="AP124" s="65"/>
      <c r="AQ124" s="65"/>
      <c r="AR124" s="65"/>
      <c r="AS124" s="65"/>
      <c r="AT124" s="65"/>
      <c r="AU124" s="65"/>
    </row>
    <row r="125" spans="1:47">
      <c r="A125" s="65"/>
      <c r="B125" s="65"/>
      <c r="C125" s="65"/>
      <c r="D125" s="65"/>
      <c r="E125" s="65"/>
      <c r="F125" s="65"/>
      <c r="G125" s="65"/>
      <c r="H125" s="65"/>
      <c r="I125" s="65"/>
      <c r="J125" s="65"/>
      <c r="K125" s="65"/>
      <c r="L125" s="65"/>
      <c r="M125" s="65"/>
      <c r="N125" s="65"/>
      <c r="O125" s="65"/>
      <c r="P125" s="65"/>
      <c r="Q125" s="65"/>
      <c r="R125" s="65"/>
      <c r="S125" s="65"/>
      <c r="T125" s="65"/>
      <c r="U125" s="65"/>
      <c r="V125" s="65"/>
      <c r="W125" s="65"/>
      <c r="X125" s="65"/>
      <c r="Y125" s="65"/>
      <c r="Z125" s="65"/>
      <c r="AA125" s="65"/>
      <c r="AB125" s="65"/>
      <c r="AC125" s="65"/>
      <c r="AD125" s="65"/>
      <c r="AE125" s="65"/>
      <c r="AF125" s="65"/>
      <c r="AG125" s="65"/>
      <c r="AH125" s="65"/>
      <c r="AI125" s="65"/>
      <c r="AJ125" s="65"/>
      <c r="AK125" s="65"/>
      <c r="AL125" s="65"/>
      <c r="AM125" s="65"/>
      <c r="AN125" s="65"/>
      <c r="AO125" s="65"/>
      <c r="AP125" s="65"/>
      <c r="AQ125" s="65"/>
      <c r="AR125" s="65"/>
      <c r="AS125" s="65"/>
      <c r="AT125" s="65"/>
      <c r="AU125" s="65"/>
    </row>
    <row r="126" spans="1:47">
      <c r="A126" s="65"/>
      <c r="B126" s="65"/>
      <c r="C126" s="65"/>
      <c r="D126" s="65"/>
      <c r="E126" s="65"/>
      <c r="F126" s="65"/>
      <c r="G126" s="65"/>
      <c r="H126" s="65"/>
      <c r="I126" s="65"/>
      <c r="J126" s="65"/>
      <c r="K126" s="65"/>
      <c r="L126" s="65"/>
      <c r="M126" s="65"/>
      <c r="N126" s="65"/>
      <c r="O126" s="65"/>
      <c r="P126" s="65"/>
      <c r="Q126" s="65"/>
      <c r="R126" s="65"/>
      <c r="S126" s="65"/>
      <c r="T126" s="65"/>
      <c r="U126" s="65"/>
      <c r="V126" s="65"/>
      <c r="W126" s="65"/>
      <c r="X126" s="65"/>
      <c r="Y126" s="65"/>
      <c r="Z126" s="65"/>
      <c r="AA126" s="65"/>
      <c r="AB126" s="65"/>
      <c r="AC126" s="65"/>
      <c r="AD126" s="65"/>
      <c r="AE126" s="65"/>
      <c r="AF126" s="65"/>
      <c r="AG126" s="65"/>
      <c r="AH126" s="65"/>
      <c r="AI126" s="65"/>
      <c r="AJ126" s="65"/>
      <c r="AK126" s="65"/>
      <c r="AL126" s="65"/>
      <c r="AM126" s="65"/>
      <c r="AN126" s="65"/>
      <c r="AO126" s="65"/>
      <c r="AP126" s="65"/>
      <c r="AQ126" s="65"/>
      <c r="AR126" s="65"/>
      <c r="AS126" s="65"/>
      <c r="AT126" s="65"/>
      <c r="AU126" s="65"/>
    </row>
    <row r="127" spans="1:47">
      <c r="A127" s="65"/>
      <c r="B127" s="65"/>
      <c r="C127" s="65"/>
      <c r="D127" s="65"/>
      <c r="E127" s="65"/>
      <c r="F127" s="65"/>
      <c r="G127" s="65"/>
      <c r="H127" s="65"/>
      <c r="I127" s="65"/>
      <c r="J127" s="65"/>
      <c r="K127" s="65"/>
      <c r="L127" s="65"/>
      <c r="M127" s="65"/>
      <c r="N127" s="65"/>
      <c r="O127" s="65"/>
      <c r="P127" s="65"/>
      <c r="Q127" s="65"/>
      <c r="R127" s="65"/>
      <c r="S127" s="65"/>
      <c r="T127" s="65"/>
      <c r="U127" s="65"/>
      <c r="V127" s="65"/>
      <c r="W127" s="65"/>
      <c r="X127" s="65"/>
      <c r="Y127" s="65"/>
      <c r="Z127" s="65"/>
      <c r="AA127" s="65"/>
      <c r="AB127" s="65"/>
      <c r="AC127" s="65"/>
      <c r="AD127" s="65"/>
      <c r="AE127" s="65"/>
      <c r="AF127" s="65"/>
      <c r="AG127" s="65"/>
      <c r="AH127" s="65"/>
      <c r="AI127" s="65"/>
      <c r="AJ127" s="65"/>
      <c r="AK127" s="65"/>
      <c r="AL127" s="65"/>
      <c r="AM127" s="65"/>
      <c r="AN127" s="65"/>
      <c r="AO127" s="65"/>
      <c r="AP127" s="65"/>
      <c r="AQ127" s="65"/>
      <c r="AR127" s="65"/>
      <c r="AS127" s="65"/>
      <c r="AT127" s="65"/>
      <c r="AU127" s="65"/>
    </row>
    <row r="128" spans="1:47">
      <c r="A128" s="65"/>
      <c r="B128" s="65"/>
      <c r="C128" s="65"/>
      <c r="D128" s="65"/>
      <c r="E128" s="65"/>
      <c r="F128" s="65"/>
      <c r="G128" s="65"/>
      <c r="H128" s="65"/>
      <c r="I128" s="65"/>
      <c r="J128" s="65"/>
      <c r="K128" s="65"/>
      <c r="L128" s="65"/>
      <c r="M128" s="65"/>
      <c r="N128" s="65"/>
      <c r="O128" s="65"/>
      <c r="P128" s="65"/>
      <c r="Q128" s="65"/>
      <c r="R128" s="65"/>
      <c r="S128" s="65"/>
      <c r="T128" s="65"/>
      <c r="U128" s="65"/>
      <c r="V128" s="65"/>
      <c r="W128" s="65"/>
      <c r="X128" s="65"/>
      <c r="Y128" s="65"/>
      <c r="Z128" s="65"/>
      <c r="AA128" s="65"/>
      <c r="AB128" s="65"/>
      <c r="AC128" s="65"/>
      <c r="AD128" s="65"/>
      <c r="AE128" s="65"/>
      <c r="AF128" s="65"/>
      <c r="AG128" s="65"/>
      <c r="AH128" s="65"/>
      <c r="AI128" s="65"/>
      <c r="AJ128" s="65"/>
      <c r="AK128" s="65"/>
      <c r="AL128" s="65"/>
      <c r="AM128" s="65"/>
      <c r="AN128" s="65"/>
      <c r="AO128" s="65"/>
      <c r="AP128" s="65"/>
      <c r="AQ128" s="65"/>
      <c r="AR128" s="65"/>
      <c r="AS128" s="65"/>
      <c r="AT128" s="65"/>
      <c r="AU128" s="65"/>
    </row>
    <row r="129" spans="1:47">
      <c r="A129" s="65"/>
      <c r="B129" s="65"/>
      <c r="C129" s="65"/>
      <c r="D129" s="65"/>
      <c r="E129" s="65"/>
      <c r="F129" s="65"/>
      <c r="G129" s="65"/>
      <c r="H129" s="65"/>
      <c r="I129" s="65"/>
      <c r="J129" s="65"/>
      <c r="K129" s="65"/>
      <c r="L129" s="65"/>
      <c r="M129" s="65"/>
      <c r="N129" s="65"/>
      <c r="O129" s="65"/>
      <c r="P129" s="65"/>
      <c r="Q129" s="65"/>
      <c r="R129" s="65"/>
      <c r="S129" s="65"/>
      <c r="T129" s="65"/>
      <c r="U129" s="65"/>
      <c r="V129" s="65"/>
      <c r="W129" s="65"/>
      <c r="X129" s="65"/>
      <c r="Y129" s="65"/>
      <c r="Z129" s="65"/>
      <c r="AA129" s="65"/>
      <c r="AB129" s="65"/>
      <c r="AC129" s="65"/>
      <c r="AD129" s="65"/>
      <c r="AE129" s="65"/>
      <c r="AF129" s="65"/>
      <c r="AG129" s="65"/>
      <c r="AH129" s="65"/>
      <c r="AI129" s="65"/>
      <c r="AJ129" s="65"/>
      <c r="AK129" s="65"/>
      <c r="AL129" s="65"/>
      <c r="AM129" s="65"/>
      <c r="AN129" s="65"/>
      <c r="AO129" s="65"/>
      <c r="AP129" s="65"/>
      <c r="AQ129" s="65"/>
      <c r="AR129" s="65"/>
      <c r="AS129" s="65"/>
      <c r="AT129" s="65"/>
      <c r="AU129" s="65"/>
    </row>
    <row r="130" spans="1:47">
      <c r="A130" s="65"/>
      <c r="B130" s="65"/>
      <c r="C130" s="65"/>
      <c r="D130" s="65"/>
      <c r="E130" s="65"/>
      <c r="F130" s="65"/>
      <c r="G130" s="65"/>
      <c r="H130" s="65"/>
      <c r="I130" s="65"/>
      <c r="J130" s="65"/>
      <c r="K130" s="65"/>
      <c r="L130" s="65"/>
      <c r="M130" s="65"/>
      <c r="N130" s="65"/>
      <c r="O130" s="65"/>
      <c r="P130" s="65"/>
      <c r="Q130" s="65"/>
      <c r="R130" s="65"/>
      <c r="S130" s="65"/>
      <c r="T130" s="65"/>
      <c r="U130" s="65"/>
      <c r="V130" s="65"/>
      <c r="W130" s="65"/>
      <c r="X130" s="65"/>
      <c r="Y130" s="65"/>
      <c r="Z130" s="65"/>
      <c r="AA130" s="65"/>
      <c r="AB130" s="65"/>
      <c r="AC130" s="65"/>
      <c r="AD130" s="65"/>
      <c r="AE130" s="65"/>
      <c r="AF130" s="65"/>
      <c r="AG130" s="65"/>
      <c r="AH130" s="65"/>
      <c r="AI130" s="65"/>
      <c r="AJ130" s="65"/>
      <c r="AK130" s="65"/>
      <c r="AL130" s="65"/>
      <c r="AM130" s="65"/>
      <c r="AN130" s="65"/>
      <c r="AO130" s="65"/>
      <c r="AP130" s="65"/>
      <c r="AQ130" s="65"/>
      <c r="AR130" s="65"/>
      <c r="AS130" s="65"/>
      <c r="AT130" s="65"/>
      <c r="AU130" s="65"/>
    </row>
    <row r="131" spans="1:47">
      <c r="A131" s="65"/>
      <c r="B131" s="65"/>
      <c r="C131" s="65"/>
      <c r="D131" s="65"/>
      <c r="E131" s="65"/>
      <c r="F131" s="65"/>
      <c r="G131" s="65"/>
      <c r="H131" s="65"/>
      <c r="I131" s="65"/>
      <c r="J131" s="65"/>
      <c r="K131" s="65"/>
      <c r="L131" s="65"/>
      <c r="M131" s="65"/>
      <c r="N131" s="65"/>
      <c r="O131" s="65"/>
      <c r="P131" s="65"/>
      <c r="Q131" s="65"/>
      <c r="R131" s="65"/>
      <c r="S131" s="65"/>
      <c r="T131" s="65"/>
      <c r="U131" s="65"/>
      <c r="V131" s="65"/>
      <c r="W131" s="65"/>
      <c r="X131" s="65"/>
      <c r="Y131" s="65"/>
      <c r="Z131" s="65"/>
      <c r="AA131" s="65"/>
      <c r="AB131" s="65"/>
      <c r="AC131" s="65"/>
      <c r="AD131" s="65"/>
      <c r="AE131" s="65"/>
      <c r="AF131" s="65"/>
      <c r="AG131" s="65"/>
      <c r="AH131" s="65"/>
      <c r="AI131" s="65"/>
      <c r="AJ131" s="65"/>
      <c r="AK131" s="65"/>
      <c r="AL131" s="65"/>
      <c r="AM131" s="65"/>
      <c r="AN131" s="65"/>
      <c r="AO131" s="65"/>
      <c r="AP131" s="65"/>
      <c r="AQ131" s="65"/>
      <c r="AR131" s="65"/>
      <c r="AS131" s="65"/>
      <c r="AT131" s="65"/>
      <c r="AU131" s="65"/>
    </row>
    <row r="132" spans="1:47">
      <c r="A132" s="65"/>
      <c r="B132" s="65"/>
      <c r="C132" s="65"/>
      <c r="D132" s="65"/>
      <c r="E132" s="65"/>
      <c r="F132" s="65"/>
      <c r="G132" s="65"/>
      <c r="H132" s="65"/>
      <c r="I132" s="65"/>
      <c r="J132" s="65"/>
      <c r="K132" s="65"/>
      <c r="L132" s="65"/>
      <c r="M132" s="65"/>
      <c r="N132" s="65"/>
      <c r="O132" s="65"/>
      <c r="P132" s="65"/>
      <c r="Q132" s="65"/>
      <c r="R132" s="65"/>
      <c r="S132" s="65"/>
      <c r="T132" s="65"/>
      <c r="U132" s="65"/>
      <c r="V132" s="65"/>
      <c r="W132" s="65"/>
      <c r="X132" s="65"/>
      <c r="Y132" s="65"/>
      <c r="Z132" s="65"/>
      <c r="AA132" s="65"/>
      <c r="AB132" s="65"/>
      <c r="AC132" s="65"/>
      <c r="AD132" s="65"/>
      <c r="AE132" s="65"/>
      <c r="AF132" s="65"/>
      <c r="AG132" s="65"/>
      <c r="AH132" s="65"/>
      <c r="AI132" s="65"/>
      <c r="AJ132" s="65"/>
      <c r="AK132" s="65"/>
      <c r="AL132" s="65"/>
      <c r="AM132" s="65"/>
      <c r="AN132" s="65"/>
      <c r="AO132" s="65"/>
      <c r="AP132" s="65"/>
      <c r="AQ132" s="65"/>
      <c r="AR132" s="65"/>
      <c r="AS132" s="65"/>
      <c r="AT132" s="65"/>
      <c r="AU132" s="65"/>
    </row>
    <row r="133" spans="1:47">
      <c r="A133" s="65"/>
      <c r="B133" s="65"/>
      <c r="C133" s="65"/>
      <c r="D133" s="65"/>
      <c r="E133" s="65"/>
      <c r="F133" s="65"/>
      <c r="G133" s="65"/>
      <c r="H133" s="65"/>
      <c r="I133" s="65"/>
      <c r="J133" s="65"/>
      <c r="K133" s="65"/>
      <c r="L133" s="65"/>
      <c r="M133" s="65"/>
      <c r="N133" s="65"/>
      <c r="O133" s="65"/>
      <c r="P133" s="65"/>
      <c r="Q133" s="65"/>
      <c r="R133" s="65"/>
      <c r="S133" s="65"/>
      <c r="T133" s="65"/>
      <c r="U133" s="65"/>
      <c r="V133" s="65"/>
      <c r="W133" s="65"/>
      <c r="X133" s="65"/>
      <c r="Y133" s="65"/>
      <c r="Z133" s="65"/>
      <c r="AA133" s="65"/>
      <c r="AB133" s="65"/>
      <c r="AC133" s="65"/>
      <c r="AD133" s="65"/>
      <c r="AE133" s="65"/>
      <c r="AF133" s="65"/>
      <c r="AG133" s="65"/>
      <c r="AH133" s="65"/>
      <c r="AI133" s="65"/>
      <c r="AJ133" s="65"/>
      <c r="AK133" s="65"/>
      <c r="AL133" s="65"/>
      <c r="AM133" s="65"/>
      <c r="AN133" s="65"/>
      <c r="AO133" s="65"/>
      <c r="AP133" s="65"/>
      <c r="AQ133" s="65"/>
      <c r="AR133" s="65"/>
      <c r="AS133" s="65"/>
      <c r="AT133" s="65"/>
      <c r="AU133" s="65"/>
    </row>
    <row r="134" spans="1:47">
      <c r="A134" s="65"/>
      <c r="B134" s="65"/>
      <c r="C134" s="65"/>
      <c r="D134" s="65"/>
      <c r="E134" s="65"/>
      <c r="F134" s="65"/>
      <c r="G134" s="65"/>
      <c r="H134" s="65"/>
      <c r="I134" s="65"/>
      <c r="J134" s="65"/>
      <c r="K134" s="65"/>
      <c r="L134" s="65"/>
      <c r="M134" s="65"/>
      <c r="N134" s="65"/>
      <c r="O134" s="65"/>
      <c r="P134" s="65"/>
      <c r="Q134" s="65"/>
      <c r="R134" s="65"/>
      <c r="S134" s="65"/>
      <c r="T134" s="65"/>
      <c r="U134" s="65"/>
      <c r="V134" s="65"/>
      <c r="W134" s="65"/>
      <c r="X134" s="65"/>
      <c r="Y134" s="65"/>
      <c r="Z134" s="65"/>
      <c r="AA134" s="65"/>
      <c r="AB134" s="65"/>
      <c r="AC134" s="65"/>
      <c r="AD134" s="65"/>
      <c r="AE134" s="65"/>
      <c r="AF134" s="65"/>
      <c r="AG134" s="65"/>
      <c r="AH134" s="65"/>
      <c r="AI134" s="65"/>
      <c r="AJ134" s="65"/>
      <c r="AK134" s="65"/>
      <c r="AL134" s="65"/>
      <c r="AM134" s="65"/>
      <c r="AN134" s="65"/>
      <c r="AO134" s="65"/>
      <c r="AP134" s="65"/>
      <c r="AQ134" s="65"/>
      <c r="AR134" s="65"/>
      <c r="AS134" s="65"/>
      <c r="AT134" s="65"/>
      <c r="AU134" s="65"/>
    </row>
    <row r="135" spans="1:47">
      <c r="A135" s="65"/>
      <c r="B135" s="65"/>
      <c r="C135" s="65"/>
      <c r="D135" s="65"/>
      <c r="E135" s="65"/>
      <c r="F135" s="65"/>
      <c r="G135" s="65"/>
      <c r="H135" s="65"/>
      <c r="I135" s="65"/>
      <c r="J135" s="65"/>
      <c r="K135" s="65"/>
      <c r="L135" s="65"/>
      <c r="M135" s="65"/>
      <c r="N135" s="65"/>
      <c r="O135" s="65"/>
      <c r="P135" s="65"/>
      <c r="Q135" s="65"/>
      <c r="R135" s="65"/>
      <c r="S135" s="65"/>
      <c r="T135" s="65"/>
      <c r="U135" s="65"/>
      <c r="V135" s="65"/>
      <c r="W135" s="65"/>
      <c r="X135" s="65"/>
      <c r="Y135" s="65"/>
      <c r="Z135" s="65"/>
      <c r="AA135" s="65"/>
      <c r="AB135" s="65"/>
      <c r="AC135" s="65"/>
      <c r="AD135" s="65"/>
      <c r="AE135" s="65"/>
      <c r="AF135" s="65"/>
      <c r="AG135" s="65"/>
      <c r="AH135" s="65"/>
      <c r="AI135" s="65"/>
      <c r="AJ135" s="65"/>
      <c r="AK135" s="65"/>
      <c r="AL135" s="65"/>
      <c r="AM135" s="65"/>
      <c r="AN135" s="65"/>
      <c r="AO135" s="65"/>
      <c r="AP135" s="65"/>
      <c r="AQ135" s="65"/>
      <c r="AR135" s="65"/>
      <c r="AS135" s="65"/>
      <c r="AT135" s="65"/>
      <c r="AU135" s="65"/>
    </row>
    <row r="136" spans="1:47">
      <c r="A136" s="65"/>
      <c r="B136" s="65"/>
      <c r="C136" s="65"/>
      <c r="D136" s="65"/>
      <c r="E136" s="65"/>
      <c r="F136" s="65"/>
      <c r="G136" s="65"/>
      <c r="H136" s="65"/>
      <c r="I136" s="65"/>
      <c r="J136" s="65"/>
      <c r="K136" s="65"/>
      <c r="L136" s="65"/>
      <c r="M136" s="65"/>
      <c r="N136" s="65"/>
      <c r="O136" s="65"/>
      <c r="P136" s="65"/>
      <c r="Q136" s="65"/>
      <c r="R136" s="65"/>
      <c r="S136" s="65"/>
      <c r="T136" s="65"/>
      <c r="U136" s="65"/>
      <c r="V136" s="65"/>
      <c r="W136" s="65"/>
      <c r="X136" s="65"/>
      <c r="Y136" s="65"/>
      <c r="Z136" s="65"/>
      <c r="AA136" s="65"/>
      <c r="AB136" s="65"/>
      <c r="AC136" s="65"/>
      <c r="AD136" s="65"/>
      <c r="AE136" s="65"/>
      <c r="AF136" s="65"/>
      <c r="AG136" s="65"/>
      <c r="AH136" s="65"/>
      <c r="AI136" s="65"/>
      <c r="AJ136" s="65"/>
      <c r="AK136" s="65"/>
      <c r="AL136" s="65"/>
      <c r="AM136" s="65"/>
      <c r="AN136" s="65"/>
      <c r="AO136" s="65"/>
      <c r="AP136" s="65"/>
      <c r="AQ136" s="65"/>
      <c r="AR136" s="65"/>
      <c r="AS136" s="65"/>
      <c r="AT136" s="65"/>
      <c r="AU136" s="65"/>
    </row>
    <row r="137" spans="1:47">
      <c r="A137" s="65"/>
      <c r="B137" s="65"/>
      <c r="C137" s="65"/>
      <c r="D137" s="65"/>
      <c r="E137" s="65"/>
      <c r="F137" s="65"/>
      <c r="G137" s="65"/>
      <c r="H137" s="65"/>
      <c r="I137" s="65"/>
      <c r="J137" s="65"/>
      <c r="K137" s="65"/>
      <c r="L137" s="65"/>
      <c r="M137" s="65"/>
      <c r="N137" s="65"/>
      <c r="O137" s="65"/>
      <c r="P137" s="65"/>
      <c r="Q137" s="65"/>
      <c r="R137" s="65"/>
      <c r="S137" s="65"/>
      <c r="T137" s="65"/>
      <c r="U137" s="65"/>
      <c r="V137" s="65"/>
      <c r="W137" s="65"/>
      <c r="X137" s="65"/>
      <c r="Y137" s="65"/>
      <c r="Z137" s="65"/>
      <c r="AA137" s="65"/>
      <c r="AB137" s="65"/>
      <c r="AC137" s="65"/>
      <c r="AD137" s="65"/>
      <c r="AE137" s="65"/>
      <c r="AF137" s="65"/>
      <c r="AG137" s="65"/>
      <c r="AH137" s="65"/>
      <c r="AI137" s="65"/>
      <c r="AJ137" s="65"/>
      <c r="AK137" s="65"/>
      <c r="AL137" s="65"/>
      <c r="AM137" s="65"/>
      <c r="AN137" s="65"/>
      <c r="AO137" s="65"/>
      <c r="AP137" s="65"/>
      <c r="AQ137" s="65"/>
      <c r="AR137" s="65"/>
      <c r="AS137" s="65"/>
      <c r="AT137" s="65"/>
      <c r="AU137" s="65"/>
    </row>
    <row r="138" spans="1:47">
      <c r="A138" s="65"/>
      <c r="B138" s="65"/>
      <c r="C138" s="65"/>
      <c r="D138" s="65"/>
      <c r="E138" s="65"/>
      <c r="F138" s="65"/>
      <c r="G138" s="65"/>
      <c r="H138" s="65"/>
      <c r="I138" s="65"/>
      <c r="J138" s="65"/>
      <c r="K138" s="65"/>
      <c r="L138" s="65"/>
      <c r="M138" s="65"/>
      <c r="N138" s="65"/>
      <c r="O138" s="65"/>
      <c r="P138" s="65"/>
      <c r="Q138" s="65"/>
      <c r="R138" s="65"/>
      <c r="S138" s="65"/>
      <c r="T138" s="65"/>
      <c r="U138" s="65"/>
      <c r="V138" s="65"/>
      <c r="W138" s="65"/>
      <c r="X138" s="65"/>
      <c r="Y138" s="65"/>
      <c r="Z138" s="65"/>
      <c r="AA138" s="65"/>
      <c r="AB138" s="65"/>
      <c r="AC138" s="65"/>
      <c r="AD138" s="65"/>
      <c r="AE138" s="65"/>
      <c r="AF138" s="65"/>
      <c r="AG138" s="65"/>
      <c r="AH138" s="65"/>
      <c r="AI138" s="65"/>
      <c r="AJ138" s="65"/>
      <c r="AK138" s="65"/>
      <c r="AL138" s="65"/>
      <c r="AM138" s="65"/>
      <c r="AN138" s="65"/>
      <c r="AO138" s="65"/>
      <c r="AP138" s="65"/>
      <c r="AQ138" s="65"/>
      <c r="AR138" s="65"/>
      <c r="AS138" s="65"/>
      <c r="AT138" s="65"/>
      <c r="AU138" s="65"/>
    </row>
    <row r="139" spans="1:47">
      <c r="A139" s="65"/>
      <c r="B139" s="65"/>
      <c r="C139" s="65"/>
      <c r="D139" s="65"/>
      <c r="E139" s="65"/>
      <c r="F139" s="65"/>
      <c r="G139" s="65"/>
      <c r="H139" s="65"/>
      <c r="I139" s="65"/>
      <c r="J139" s="65"/>
      <c r="K139" s="65"/>
      <c r="L139" s="65"/>
      <c r="M139" s="65"/>
      <c r="N139" s="65"/>
      <c r="O139" s="65"/>
      <c r="P139" s="65"/>
      <c r="Q139" s="65"/>
      <c r="R139" s="65"/>
      <c r="S139" s="65"/>
      <c r="T139" s="65"/>
      <c r="U139" s="65"/>
      <c r="V139" s="65"/>
      <c r="W139" s="65"/>
      <c r="X139" s="65"/>
      <c r="Y139" s="65"/>
      <c r="Z139" s="65"/>
      <c r="AA139" s="65"/>
      <c r="AB139" s="65"/>
      <c r="AC139" s="65"/>
      <c r="AD139" s="65"/>
      <c r="AE139" s="65"/>
      <c r="AF139" s="65"/>
      <c r="AG139" s="65"/>
      <c r="AH139" s="65"/>
      <c r="AI139" s="65"/>
      <c r="AJ139" s="65"/>
      <c r="AK139" s="65"/>
      <c r="AL139" s="65"/>
      <c r="AM139" s="65"/>
      <c r="AN139" s="65"/>
      <c r="AO139" s="65"/>
      <c r="AP139" s="65"/>
      <c r="AQ139" s="65"/>
      <c r="AR139" s="65"/>
      <c r="AS139" s="65"/>
      <c r="AT139" s="65"/>
      <c r="AU139" s="65"/>
    </row>
    <row r="140" spans="1:47">
      <c r="A140" s="65"/>
      <c r="B140" s="65"/>
      <c r="C140" s="65"/>
      <c r="D140" s="65"/>
      <c r="E140" s="65"/>
      <c r="F140" s="65"/>
      <c r="G140" s="65"/>
      <c r="H140" s="65"/>
      <c r="I140" s="65"/>
      <c r="J140" s="65"/>
      <c r="K140" s="65"/>
      <c r="L140" s="65"/>
      <c r="M140" s="65"/>
      <c r="N140" s="65"/>
      <c r="O140" s="65"/>
      <c r="P140" s="65"/>
      <c r="Q140" s="65"/>
      <c r="R140" s="65"/>
      <c r="S140" s="65"/>
      <c r="T140" s="65"/>
      <c r="U140" s="65"/>
      <c r="V140" s="65"/>
      <c r="W140" s="65"/>
      <c r="X140" s="65"/>
      <c r="Y140" s="65"/>
      <c r="Z140" s="65"/>
      <c r="AA140" s="65"/>
      <c r="AB140" s="65"/>
      <c r="AC140" s="65"/>
      <c r="AD140" s="65"/>
      <c r="AE140" s="65"/>
      <c r="AF140" s="65"/>
      <c r="AG140" s="65"/>
      <c r="AH140" s="65"/>
      <c r="AI140" s="65"/>
      <c r="AJ140" s="65"/>
      <c r="AK140" s="65"/>
      <c r="AL140" s="65"/>
      <c r="AM140" s="65"/>
      <c r="AN140" s="65"/>
      <c r="AO140" s="65"/>
      <c r="AP140" s="65"/>
      <c r="AQ140" s="65"/>
      <c r="AR140" s="65"/>
      <c r="AS140" s="65"/>
      <c r="AT140" s="65"/>
      <c r="AU140" s="65"/>
    </row>
    <row r="141" spans="1:47">
      <c r="A141" s="65"/>
      <c r="B141" s="65"/>
      <c r="C141" s="65"/>
      <c r="D141" s="65"/>
      <c r="E141" s="65"/>
      <c r="F141" s="65"/>
      <c r="G141" s="65"/>
      <c r="H141" s="65"/>
      <c r="I141" s="65"/>
      <c r="J141" s="65"/>
      <c r="K141" s="65"/>
      <c r="L141" s="65"/>
      <c r="M141" s="65"/>
      <c r="N141" s="65"/>
      <c r="O141" s="65"/>
      <c r="P141" s="65"/>
      <c r="Q141" s="65"/>
      <c r="R141" s="65"/>
      <c r="S141" s="65"/>
      <c r="T141" s="65"/>
      <c r="U141" s="65"/>
      <c r="V141" s="65"/>
      <c r="W141" s="65"/>
      <c r="X141" s="65"/>
      <c r="Y141" s="65"/>
      <c r="Z141" s="65"/>
      <c r="AA141" s="65"/>
      <c r="AB141" s="65"/>
      <c r="AC141" s="65"/>
      <c r="AD141" s="65"/>
      <c r="AE141" s="65"/>
      <c r="AF141" s="65"/>
      <c r="AG141" s="65"/>
      <c r="AH141" s="65"/>
      <c r="AI141" s="65"/>
      <c r="AJ141" s="65"/>
      <c r="AK141" s="65"/>
      <c r="AL141" s="65"/>
      <c r="AM141" s="65"/>
      <c r="AN141" s="65"/>
      <c r="AO141" s="65"/>
      <c r="AP141" s="65"/>
      <c r="AQ141" s="65"/>
      <c r="AR141" s="65"/>
      <c r="AS141" s="65"/>
      <c r="AT141" s="65"/>
      <c r="AU141" s="65"/>
    </row>
  </sheetData>
  <phoneticPr fontId="2"/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8524FA-A3D1-4548-997E-069E577B5CA6}">
  <sheetPr>
    <tabColor theme="1"/>
  </sheetPr>
  <dimension ref="A1:AU148"/>
  <sheetViews>
    <sheetView workbookViewId="0">
      <selection activeCell="A2" sqref="A2"/>
    </sheetView>
  </sheetViews>
  <sheetFormatPr defaultRowHeight="18"/>
  <sheetData>
    <row r="1" spans="1:47">
      <c r="A1" s="21" t="s">
        <v>264</v>
      </c>
    </row>
    <row r="2" spans="1:47">
      <c r="A2" s="65" t="s">
        <v>55</v>
      </c>
      <c r="B2" s="65" t="s">
        <v>94</v>
      </c>
      <c r="C2" s="65" t="s">
        <v>95</v>
      </c>
      <c r="D2" s="65" t="s">
        <v>34</v>
      </c>
      <c r="E2" s="65" t="s">
        <v>58</v>
      </c>
      <c r="F2" s="65" t="s">
        <v>97</v>
      </c>
      <c r="G2" s="65" t="s">
        <v>140</v>
      </c>
      <c r="H2" s="65" t="s">
        <v>59</v>
      </c>
      <c r="I2" s="65" t="s">
        <v>98</v>
      </c>
      <c r="J2" s="65" t="s">
        <v>99</v>
      </c>
      <c r="K2" s="65" t="s">
        <v>100</v>
      </c>
      <c r="L2" s="65" t="s">
        <v>101</v>
      </c>
      <c r="M2" s="65" t="s">
        <v>102</v>
      </c>
      <c r="N2" s="65" t="s">
        <v>103</v>
      </c>
      <c r="O2" s="65" t="s">
        <v>104</v>
      </c>
      <c r="P2" s="65" t="s">
        <v>105</v>
      </c>
      <c r="Q2" s="65" t="s">
        <v>106</v>
      </c>
      <c r="R2" s="65" t="s">
        <v>107</v>
      </c>
      <c r="S2" s="65" t="s">
        <v>108</v>
      </c>
      <c r="T2" s="65" t="s">
        <v>109</v>
      </c>
      <c r="U2" s="65" t="s">
        <v>110</v>
      </c>
      <c r="V2" s="65" t="s">
        <v>111</v>
      </c>
      <c r="W2" s="65" t="s">
        <v>112</v>
      </c>
      <c r="X2" s="65" t="s">
        <v>113</v>
      </c>
      <c r="Y2" s="65" t="s">
        <v>114</v>
      </c>
      <c r="Z2" s="65" t="s">
        <v>115</v>
      </c>
      <c r="AA2" s="65" t="s">
        <v>116</v>
      </c>
      <c r="AB2" s="65" t="s">
        <v>117</v>
      </c>
      <c r="AC2" s="65" t="s">
        <v>118</v>
      </c>
      <c r="AD2" s="65" t="s">
        <v>119</v>
      </c>
      <c r="AE2" s="65" t="s">
        <v>120</v>
      </c>
      <c r="AF2" s="65" t="s">
        <v>121</v>
      </c>
      <c r="AG2" s="65" t="s">
        <v>122</v>
      </c>
      <c r="AH2" s="65" t="s">
        <v>123</v>
      </c>
      <c r="AI2" s="65" t="s">
        <v>124</v>
      </c>
      <c r="AJ2" s="65" t="s">
        <v>125</v>
      </c>
      <c r="AK2" s="65" t="s">
        <v>126</v>
      </c>
      <c r="AL2" s="65" t="s">
        <v>127</v>
      </c>
      <c r="AM2" s="65" t="s">
        <v>128</v>
      </c>
      <c r="AN2" s="65" t="s">
        <v>129</v>
      </c>
      <c r="AO2" s="65" t="s">
        <v>130</v>
      </c>
      <c r="AP2" s="65" t="s">
        <v>131</v>
      </c>
      <c r="AQ2" s="65" t="s">
        <v>132</v>
      </c>
      <c r="AR2" s="65" t="s">
        <v>133</v>
      </c>
      <c r="AS2" s="65" t="s">
        <v>134</v>
      </c>
      <c r="AT2" s="65" t="s">
        <v>135</v>
      </c>
      <c r="AU2" s="65" t="s">
        <v>136</v>
      </c>
    </row>
    <row r="3" spans="1:47">
      <c r="A3" s="65"/>
    </row>
    <row r="4" spans="1:47">
      <c r="A4" s="65"/>
    </row>
    <row r="5" spans="1:47">
      <c r="A5" s="65"/>
    </row>
    <row r="6" spans="1:47">
      <c r="A6" s="65"/>
    </row>
    <row r="7" spans="1:47">
      <c r="A7" s="65"/>
    </row>
    <row r="8" spans="1:47">
      <c r="A8" s="65"/>
    </row>
    <row r="9" spans="1:47">
      <c r="A9" s="65"/>
    </row>
    <row r="10" spans="1:47">
      <c r="A10" s="65"/>
    </row>
    <row r="11" spans="1:47">
      <c r="A11" s="65"/>
    </row>
    <row r="12" spans="1:47">
      <c r="A12" s="65"/>
    </row>
    <row r="13" spans="1:47">
      <c r="A13" s="65"/>
    </row>
    <row r="14" spans="1:47">
      <c r="A14" s="65"/>
    </row>
    <row r="15" spans="1:47">
      <c r="A15" s="65"/>
    </row>
    <row r="16" spans="1:47">
      <c r="A16" s="65"/>
    </row>
    <row r="17" spans="1:1">
      <c r="A17" s="65"/>
    </row>
    <row r="18" spans="1:1">
      <c r="A18" s="65"/>
    </row>
    <row r="19" spans="1:1">
      <c r="A19" s="65"/>
    </row>
    <row r="20" spans="1:1">
      <c r="A20" s="65"/>
    </row>
    <row r="21" spans="1:1">
      <c r="A21" s="65"/>
    </row>
    <row r="22" spans="1:1">
      <c r="A22" s="65"/>
    </row>
    <row r="23" spans="1:1">
      <c r="A23" s="65"/>
    </row>
    <row r="24" spans="1:1">
      <c r="A24" s="65"/>
    </row>
    <row r="25" spans="1:1">
      <c r="A25" s="65"/>
    </row>
    <row r="26" spans="1:1">
      <c r="A26" s="65"/>
    </row>
    <row r="27" spans="1:1">
      <c r="A27" s="65"/>
    </row>
    <row r="28" spans="1:1">
      <c r="A28" s="65"/>
    </row>
    <row r="29" spans="1:1">
      <c r="A29" s="65"/>
    </row>
    <row r="30" spans="1:1">
      <c r="A30" s="65"/>
    </row>
    <row r="31" spans="1:1">
      <c r="A31" s="65"/>
    </row>
    <row r="32" spans="1:1">
      <c r="A32" s="65"/>
    </row>
    <row r="33" spans="1:1">
      <c r="A33" s="65"/>
    </row>
    <row r="34" spans="1:1">
      <c r="A34" s="65"/>
    </row>
    <row r="35" spans="1:1">
      <c r="A35" s="65"/>
    </row>
    <row r="36" spans="1:1">
      <c r="A36" s="65"/>
    </row>
    <row r="37" spans="1:1">
      <c r="A37" s="65"/>
    </row>
    <row r="38" spans="1:1">
      <c r="A38" s="65"/>
    </row>
    <row r="39" spans="1:1">
      <c r="A39" s="65"/>
    </row>
    <row r="40" spans="1:1">
      <c r="A40" s="65"/>
    </row>
    <row r="41" spans="1:1">
      <c r="A41" s="65"/>
    </row>
    <row r="42" spans="1:1">
      <c r="A42" s="65"/>
    </row>
    <row r="43" spans="1:1">
      <c r="A43" s="65"/>
    </row>
    <row r="44" spans="1:1">
      <c r="A44" s="65"/>
    </row>
    <row r="45" spans="1:1">
      <c r="A45" s="65"/>
    </row>
    <row r="46" spans="1:1">
      <c r="A46" s="65"/>
    </row>
    <row r="47" spans="1:1">
      <c r="A47" s="65"/>
    </row>
    <row r="48" spans="1:1">
      <c r="A48" s="65"/>
    </row>
    <row r="49" spans="1:47">
      <c r="A49" s="65"/>
    </row>
    <row r="50" spans="1:47">
      <c r="A50" s="65"/>
    </row>
    <row r="51" spans="1:47">
      <c r="A51" s="65"/>
    </row>
    <row r="52" spans="1:47">
      <c r="A52" s="65"/>
    </row>
    <row r="53" spans="1:47">
      <c r="A53" s="65"/>
    </row>
    <row r="54" spans="1:47">
      <c r="A54" s="65"/>
    </row>
    <row r="55" spans="1:47">
      <c r="A55" s="65"/>
      <c r="B55" s="65"/>
      <c r="C55" s="65"/>
      <c r="D55" s="65"/>
      <c r="E55" s="65"/>
      <c r="F55" s="65"/>
      <c r="G55" s="65"/>
      <c r="H55" s="65"/>
      <c r="I55" s="65"/>
      <c r="J55" s="65"/>
      <c r="K55" s="65"/>
      <c r="L55" s="65"/>
      <c r="M55" s="65"/>
      <c r="N55" s="65"/>
      <c r="O55" s="65"/>
      <c r="P55" s="65"/>
      <c r="Q55" s="65"/>
      <c r="R55" s="65"/>
      <c r="S55" s="65"/>
      <c r="T55" s="65"/>
      <c r="U55" s="65"/>
      <c r="V55" s="65"/>
      <c r="W55" s="65"/>
      <c r="X55" s="65"/>
      <c r="Y55" s="65"/>
      <c r="Z55" s="65"/>
      <c r="AA55" s="65"/>
      <c r="AB55" s="65"/>
      <c r="AC55" s="65"/>
      <c r="AD55" s="65"/>
      <c r="AE55" s="65"/>
      <c r="AF55" s="65"/>
      <c r="AG55" s="65"/>
      <c r="AH55" s="65"/>
      <c r="AI55" s="65"/>
      <c r="AJ55" s="65"/>
      <c r="AK55" s="65"/>
      <c r="AL55" s="65"/>
      <c r="AM55" s="65"/>
      <c r="AN55" s="65"/>
      <c r="AO55" s="65"/>
      <c r="AP55" s="65"/>
      <c r="AQ55" s="65"/>
      <c r="AR55" s="65"/>
      <c r="AS55" s="65"/>
      <c r="AT55" s="65"/>
      <c r="AU55" s="65"/>
    </row>
    <row r="56" spans="1:47">
      <c r="A56" s="65"/>
      <c r="B56" s="65"/>
      <c r="C56" s="65"/>
      <c r="D56" s="65"/>
      <c r="E56" s="65"/>
      <c r="F56" s="65"/>
      <c r="G56" s="65"/>
      <c r="H56" s="65"/>
      <c r="I56" s="65"/>
      <c r="J56" s="65"/>
      <c r="K56" s="65"/>
      <c r="L56" s="65"/>
      <c r="M56" s="65"/>
      <c r="N56" s="65"/>
      <c r="O56" s="65"/>
      <c r="P56" s="65"/>
      <c r="Q56" s="65"/>
      <c r="R56" s="65"/>
      <c r="S56" s="65"/>
      <c r="T56" s="65"/>
      <c r="U56" s="65"/>
      <c r="V56" s="65"/>
      <c r="W56" s="65"/>
      <c r="X56" s="65"/>
      <c r="Y56" s="65"/>
      <c r="Z56" s="65"/>
      <c r="AA56" s="65"/>
      <c r="AB56" s="65"/>
      <c r="AC56" s="65"/>
      <c r="AD56" s="65"/>
      <c r="AE56" s="65"/>
      <c r="AF56" s="65"/>
      <c r="AG56" s="65"/>
      <c r="AH56" s="65"/>
      <c r="AI56" s="65"/>
      <c r="AJ56" s="65"/>
      <c r="AK56" s="65"/>
      <c r="AL56" s="65"/>
      <c r="AM56" s="65"/>
      <c r="AN56" s="65"/>
      <c r="AO56" s="65"/>
      <c r="AP56" s="65"/>
      <c r="AQ56" s="65"/>
      <c r="AR56" s="65"/>
      <c r="AS56" s="65"/>
      <c r="AT56" s="65"/>
      <c r="AU56" s="65"/>
    </row>
    <row r="57" spans="1:47">
      <c r="A57" s="65"/>
      <c r="B57" s="65"/>
      <c r="C57" s="65"/>
      <c r="D57" s="65"/>
      <c r="E57" s="65"/>
      <c r="F57" s="65"/>
      <c r="G57" s="65"/>
      <c r="H57" s="65"/>
      <c r="I57" s="65"/>
      <c r="J57" s="65"/>
      <c r="K57" s="65"/>
      <c r="L57" s="65"/>
      <c r="M57" s="65"/>
      <c r="N57" s="65"/>
      <c r="O57" s="65"/>
      <c r="P57" s="65"/>
      <c r="Q57" s="65"/>
      <c r="R57" s="65"/>
      <c r="S57" s="65"/>
      <c r="T57" s="65"/>
      <c r="U57" s="65"/>
      <c r="V57" s="65"/>
      <c r="W57" s="65"/>
      <c r="X57" s="65"/>
      <c r="Y57" s="65"/>
      <c r="Z57" s="65"/>
      <c r="AA57" s="65"/>
      <c r="AB57" s="65"/>
      <c r="AC57" s="65"/>
      <c r="AD57" s="65"/>
      <c r="AE57" s="65"/>
      <c r="AF57" s="65"/>
      <c r="AG57" s="65"/>
      <c r="AH57" s="65"/>
      <c r="AI57" s="65"/>
      <c r="AJ57" s="65"/>
      <c r="AK57" s="65"/>
      <c r="AL57" s="65"/>
      <c r="AM57" s="65"/>
      <c r="AN57" s="65"/>
      <c r="AO57" s="65"/>
      <c r="AP57" s="65"/>
      <c r="AQ57" s="65"/>
      <c r="AR57" s="65"/>
      <c r="AS57" s="65"/>
      <c r="AT57" s="65"/>
      <c r="AU57" s="65"/>
    </row>
    <row r="58" spans="1:47">
      <c r="A58" s="65"/>
      <c r="B58" s="65"/>
      <c r="C58" s="65"/>
      <c r="D58" s="65"/>
      <c r="E58" s="65"/>
      <c r="F58" s="65"/>
      <c r="G58" s="65"/>
      <c r="H58" s="65"/>
      <c r="I58" s="65"/>
      <c r="J58" s="65"/>
      <c r="K58" s="65"/>
      <c r="L58" s="65"/>
      <c r="M58" s="65"/>
      <c r="N58" s="65"/>
      <c r="O58" s="65"/>
      <c r="P58" s="65"/>
      <c r="Q58" s="65"/>
      <c r="R58" s="65"/>
      <c r="S58" s="65"/>
      <c r="T58" s="65"/>
      <c r="U58" s="65"/>
      <c r="V58" s="65"/>
      <c r="W58" s="65"/>
      <c r="X58" s="65"/>
      <c r="Y58" s="65"/>
      <c r="Z58" s="65"/>
      <c r="AA58" s="65"/>
      <c r="AB58" s="65"/>
      <c r="AC58" s="65"/>
      <c r="AD58" s="65"/>
      <c r="AE58" s="65"/>
      <c r="AF58" s="65"/>
      <c r="AG58" s="65"/>
      <c r="AH58" s="65"/>
      <c r="AI58" s="65"/>
      <c r="AJ58" s="65"/>
      <c r="AK58" s="65"/>
      <c r="AL58" s="65"/>
      <c r="AM58" s="65"/>
      <c r="AN58" s="65"/>
      <c r="AO58" s="65"/>
      <c r="AP58" s="65"/>
      <c r="AQ58" s="65"/>
      <c r="AR58" s="65"/>
      <c r="AS58" s="65"/>
      <c r="AT58" s="65"/>
      <c r="AU58" s="65"/>
    </row>
    <row r="59" spans="1:47">
      <c r="A59" s="65"/>
      <c r="B59" s="65"/>
      <c r="C59" s="65"/>
      <c r="D59" s="65"/>
      <c r="E59" s="65"/>
      <c r="F59" s="65"/>
      <c r="G59" s="65"/>
      <c r="H59" s="65"/>
      <c r="I59" s="65"/>
      <c r="J59" s="65"/>
      <c r="K59" s="65"/>
      <c r="L59" s="65"/>
      <c r="M59" s="65"/>
      <c r="N59" s="65"/>
      <c r="O59" s="65"/>
      <c r="P59" s="65"/>
      <c r="Q59" s="65"/>
      <c r="R59" s="65"/>
      <c r="S59" s="65"/>
      <c r="T59" s="65"/>
      <c r="U59" s="65"/>
      <c r="V59" s="65"/>
      <c r="W59" s="65"/>
      <c r="X59" s="65"/>
      <c r="Y59" s="65"/>
      <c r="Z59" s="65"/>
      <c r="AA59" s="65"/>
      <c r="AB59" s="65"/>
      <c r="AC59" s="65"/>
      <c r="AD59" s="65"/>
      <c r="AE59" s="65"/>
      <c r="AF59" s="65"/>
      <c r="AG59" s="65"/>
      <c r="AH59" s="65"/>
      <c r="AI59" s="65"/>
      <c r="AJ59" s="65"/>
      <c r="AK59" s="65"/>
      <c r="AL59" s="65"/>
      <c r="AM59" s="65"/>
      <c r="AN59" s="65"/>
      <c r="AO59" s="65"/>
      <c r="AP59" s="65"/>
      <c r="AQ59" s="65"/>
      <c r="AR59" s="65"/>
      <c r="AS59" s="65"/>
      <c r="AT59" s="65"/>
      <c r="AU59" s="65"/>
    </row>
    <row r="60" spans="1:47">
      <c r="A60" s="65"/>
      <c r="B60" s="65"/>
      <c r="C60" s="65"/>
      <c r="D60" s="65"/>
      <c r="E60" s="65"/>
      <c r="F60" s="65"/>
      <c r="G60" s="65"/>
      <c r="H60" s="65"/>
      <c r="I60" s="65"/>
      <c r="J60" s="65"/>
      <c r="K60" s="65"/>
      <c r="L60" s="65"/>
      <c r="M60" s="65"/>
      <c r="N60" s="65"/>
      <c r="O60" s="65"/>
      <c r="P60" s="65"/>
      <c r="Q60" s="65"/>
      <c r="R60" s="65"/>
      <c r="S60" s="65"/>
      <c r="T60" s="65"/>
      <c r="U60" s="65"/>
      <c r="V60" s="65"/>
      <c r="W60" s="65"/>
      <c r="X60" s="65"/>
      <c r="Y60" s="65"/>
      <c r="Z60" s="65"/>
      <c r="AA60" s="65"/>
      <c r="AB60" s="65"/>
      <c r="AC60" s="65"/>
      <c r="AD60" s="65"/>
      <c r="AE60" s="65"/>
      <c r="AF60" s="65"/>
      <c r="AG60" s="65"/>
      <c r="AH60" s="65"/>
      <c r="AI60" s="65"/>
      <c r="AJ60" s="65"/>
      <c r="AK60" s="65"/>
      <c r="AL60" s="65"/>
      <c r="AM60" s="65"/>
      <c r="AN60" s="65"/>
      <c r="AO60" s="65"/>
      <c r="AP60" s="65"/>
      <c r="AQ60" s="65"/>
      <c r="AR60" s="65"/>
      <c r="AS60" s="65"/>
      <c r="AT60" s="65"/>
      <c r="AU60" s="65"/>
    </row>
    <row r="61" spans="1:47">
      <c r="A61" s="65"/>
      <c r="B61" s="65"/>
      <c r="C61" s="65"/>
      <c r="D61" s="65"/>
      <c r="E61" s="65"/>
      <c r="F61" s="65"/>
      <c r="G61" s="65"/>
      <c r="H61" s="65"/>
      <c r="I61" s="65"/>
      <c r="J61" s="65"/>
      <c r="K61" s="65"/>
      <c r="L61" s="65"/>
      <c r="M61" s="65"/>
      <c r="N61" s="65"/>
      <c r="O61" s="65"/>
      <c r="P61" s="65"/>
      <c r="Q61" s="65"/>
      <c r="R61" s="65"/>
      <c r="S61" s="65"/>
      <c r="T61" s="65"/>
      <c r="U61" s="65"/>
      <c r="V61" s="65"/>
      <c r="W61" s="65"/>
      <c r="X61" s="65"/>
      <c r="Y61" s="65"/>
      <c r="Z61" s="65"/>
      <c r="AA61" s="65"/>
      <c r="AB61" s="65"/>
      <c r="AC61" s="65"/>
      <c r="AD61" s="65"/>
      <c r="AE61" s="65"/>
      <c r="AF61" s="65"/>
      <c r="AG61" s="65"/>
      <c r="AH61" s="65"/>
      <c r="AI61" s="65"/>
      <c r="AJ61" s="65"/>
      <c r="AK61" s="65"/>
      <c r="AL61" s="65"/>
      <c r="AM61" s="65"/>
      <c r="AN61" s="65"/>
      <c r="AO61" s="65"/>
      <c r="AP61" s="65"/>
      <c r="AQ61" s="65"/>
      <c r="AR61" s="65"/>
      <c r="AS61" s="65"/>
      <c r="AT61" s="65"/>
      <c r="AU61" s="65"/>
    </row>
    <row r="62" spans="1:47">
      <c r="A62" s="65"/>
      <c r="B62" s="65"/>
      <c r="C62" s="65"/>
      <c r="D62" s="65"/>
      <c r="E62" s="65"/>
      <c r="F62" s="65"/>
      <c r="G62" s="65"/>
      <c r="H62" s="65"/>
      <c r="I62" s="65"/>
      <c r="J62" s="65"/>
      <c r="K62" s="65"/>
      <c r="L62" s="65"/>
      <c r="M62" s="65"/>
      <c r="N62" s="65"/>
      <c r="O62" s="65"/>
      <c r="P62" s="65"/>
      <c r="Q62" s="65"/>
      <c r="R62" s="65"/>
      <c r="S62" s="65"/>
      <c r="T62" s="65"/>
      <c r="U62" s="65"/>
      <c r="V62" s="65"/>
      <c r="W62" s="65"/>
      <c r="X62" s="65"/>
      <c r="Y62" s="65"/>
      <c r="Z62" s="65"/>
      <c r="AA62" s="65"/>
      <c r="AB62" s="65"/>
      <c r="AC62" s="65"/>
      <c r="AD62" s="65"/>
      <c r="AE62" s="65"/>
      <c r="AF62" s="65"/>
      <c r="AG62" s="65"/>
      <c r="AH62" s="65"/>
      <c r="AI62" s="65"/>
      <c r="AJ62" s="65"/>
      <c r="AK62" s="65"/>
      <c r="AL62" s="65"/>
      <c r="AM62" s="65"/>
      <c r="AN62" s="65"/>
      <c r="AO62" s="65"/>
      <c r="AP62" s="65"/>
      <c r="AQ62" s="65"/>
      <c r="AR62" s="65"/>
      <c r="AS62" s="65"/>
      <c r="AT62" s="65"/>
      <c r="AU62" s="65"/>
    </row>
    <row r="63" spans="1:47">
      <c r="A63" s="65"/>
      <c r="B63" s="65"/>
      <c r="C63" s="65"/>
      <c r="D63" s="65"/>
      <c r="E63" s="65"/>
      <c r="F63" s="65"/>
      <c r="G63" s="65"/>
      <c r="H63" s="65"/>
      <c r="I63" s="65"/>
      <c r="J63" s="65"/>
      <c r="K63" s="65"/>
      <c r="L63" s="65"/>
      <c r="M63" s="65"/>
      <c r="N63" s="65"/>
      <c r="O63" s="65"/>
      <c r="P63" s="65"/>
      <c r="Q63" s="65"/>
      <c r="R63" s="65"/>
      <c r="S63" s="65"/>
      <c r="T63" s="65"/>
      <c r="U63" s="65"/>
      <c r="V63" s="65"/>
      <c r="W63" s="65"/>
      <c r="X63" s="65"/>
      <c r="Y63" s="65"/>
      <c r="Z63" s="65"/>
      <c r="AA63" s="65"/>
      <c r="AB63" s="65"/>
      <c r="AC63" s="65"/>
      <c r="AD63" s="65"/>
      <c r="AE63" s="65"/>
      <c r="AF63" s="65"/>
      <c r="AG63" s="65"/>
      <c r="AH63" s="65"/>
      <c r="AI63" s="65"/>
      <c r="AJ63" s="65"/>
      <c r="AK63" s="65"/>
      <c r="AL63" s="65"/>
      <c r="AM63" s="65"/>
      <c r="AN63" s="65"/>
      <c r="AO63" s="65"/>
      <c r="AP63" s="65"/>
      <c r="AQ63" s="65"/>
      <c r="AR63" s="65"/>
      <c r="AS63" s="65"/>
      <c r="AT63" s="65"/>
      <c r="AU63" s="65"/>
    </row>
    <row r="64" spans="1:47">
      <c r="A64" s="65"/>
      <c r="B64" s="65"/>
      <c r="C64" s="65"/>
      <c r="D64" s="65"/>
      <c r="E64" s="65"/>
      <c r="F64" s="65"/>
      <c r="G64" s="65"/>
      <c r="H64" s="65"/>
      <c r="I64" s="65"/>
      <c r="J64" s="65"/>
      <c r="K64" s="65"/>
      <c r="L64" s="65"/>
      <c r="M64" s="65"/>
      <c r="N64" s="65"/>
      <c r="O64" s="65"/>
      <c r="P64" s="65"/>
      <c r="Q64" s="65"/>
      <c r="R64" s="65"/>
      <c r="S64" s="65"/>
      <c r="T64" s="65"/>
      <c r="U64" s="65"/>
      <c r="V64" s="65"/>
      <c r="W64" s="65"/>
      <c r="X64" s="65"/>
      <c r="Y64" s="65"/>
      <c r="Z64" s="65"/>
      <c r="AA64" s="65"/>
      <c r="AB64" s="65"/>
      <c r="AC64" s="65"/>
      <c r="AD64" s="65"/>
      <c r="AE64" s="65"/>
      <c r="AF64" s="65"/>
      <c r="AG64" s="65"/>
      <c r="AH64" s="65"/>
      <c r="AI64" s="65"/>
      <c r="AJ64" s="65"/>
      <c r="AK64" s="65"/>
      <c r="AL64" s="65"/>
      <c r="AM64" s="65"/>
      <c r="AN64" s="65"/>
      <c r="AO64" s="65"/>
      <c r="AP64" s="65"/>
      <c r="AQ64" s="65"/>
      <c r="AR64" s="65"/>
      <c r="AS64" s="65"/>
      <c r="AT64" s="65"/>
      <c r="AU64" s="65"/>
    </row>
    <row r="65" spans="1:47">
      <c r="A65" s="65"/>
      <c r="B65" s="65"/>
      <c r="C65" s="65"/>
      <c r="D65" s="65"/>
      <c r="E65" s="65"/>
      <c r="F65" s="65"/>
      <c r="G65" s="65"/>
      <c r="H65" s="65"/>
      <c r="I65" s="65"/>
      <c r="J65" s="65"/>
      <c r="K65" s="65"/>
      <c r="L65" s="65"/>
      <c r="M65" s="65"/>
      <c r="N65" s="65"/>
      <c r="O65" s="65"/>
      <c r="P65" s="65"/>
      <c r="Q65" s="65"/>
      <c r="R65" s="65"/>
      <c r="S65" s="65"/>
      <c r="T65" s="65"/>
      <c r="U65" s="65"/>
      <c r="V65" s="65"/>
      <c r="W65" s="65"/>
      <c r="X65" s="65"/>
      <c r="Y65" s="65"/>
      <c r="Z65" s="65"/>
      <c r="AA65" s="65"/>
      <c r="AB65" s="65"/>
      <c r="AC65" s="65"/>
      <c r="AD65" s="65"/>
      <c r="AE65" s="65"/>
      <c r="AF65" s="65"/>
      <c r="AG65" s="65"/>
      <c r="AH65" s="65"/>
      <c r="AI65" s="65"/>
      <c r="AJ65" s="65"/>
      <c r="AK65" s="65"/>
      <c r="AL65" s="65"/>
      <c r="AM65" s="65"/>
      <c r="AN65" s="65"/>
      <c r="AO65" s="65"/>
      <c r="AP65" s="65"/>
      <c r="AQ65" s="65"/>
      <c r="AR65" s="65"/>
      <c r="AS65" s="65"/>
      <c r="AT65" s="65"/>
      <c r="AU65" s="65"/>
    </row>
    <row r="66" spans="1:47">
      <c r="A66" s="65"/>
      <c r="B66" s="65"/>
      <c r="C66" s="65"/>
      <c r="D66" s="65"/>
      <c r="E66" s="65"/>
      <c r="F66" s="65"/>
      <c r="G66" s="65"/>
      <c r="H66" s="65"/>
      <c r="I66" s="65"/>
      <c r="J66" s="65"/>
      <c r="K66" s="65"/>
      <c r="L66" s="65"/>
      <c r="M66" s="65"/>
      <c r="N66" s="65"/>
      <c r="O66" s="65"/>
      <c r="P66" s="65"/>
      <c r="Q66" s="65"/>
      <c r="R66" s="65"/>
      <c r="S66" s="65"/>
      <c r="T66" s="65"/>
      <c r="U66" s="65"/>
      <c r="V66" s="65"/>
      <c r="W66" s="65"/>
      <c r="X66" s="65"/>
      <c r="Y66" s="65"/>
      <c r="Z66" s="65"/>
      <c r="AA66" s="65"/>
      <c r="AB66" s="65"/>
      <c r="AC66" s="65"/>
      <c r="AD66" s="65"/>
      <c r="AE66" s="65"/>
      <c r="AF66" s="65"/>
      <c r="AG66" s="65"/>
      <c r="AH66" s="65"/>
      <c r="AI66" s="65"/>
      <c r="AJ66" s="65"/>
      <c r="AK66" s="65"/>
      <c r="AL66" s="65"/>
      <c r="AM66" s="65"/>
      <c r="AN66" s="65"/>
      <c r="AO66" s="65"/>
      <c r="AP66" s="65"/>
      <c r="AQ66" s="65"/>
      <c r="AR66" s="65"/>
      <c r="AS66" s="65"/>
      <c r="AT66" s="65"/>
      <c r="AU66" s="65"/>
    </row>
    <row r="67" spans="1:47">
      <c r="A67" s="65"/>
      <c r="B67" s="65"/>
      <c r="C67" s="65"/>
      <c r="D67" s="65"/>
      <c r="E67" s="65"/>
      <c r="F67" s="65"/>
      <c r="G67" s="65"/>
      <c r="H67" s="65"/>
      <c r="I67" s="65"/>
      <c r="J67" s="65"/>
      <c r="K67" s="65"/>
      <c r="L67" s="65"/>
      <c r="M67" s="65"/>
      <c r="N67" s="65"/>
      <c r="O67" s="65"/>
      <c r="P67" s="65"/>
      <c r="Q67" s="65"/>
      <c r="R67" s="65"/>
      <c r="S67" s="65"/>
      <c r="T67" s="65"/>
      <c r="U67" s="65"/>
      <c r="V67" s="65"/>
      <c r="W67" s="65"/>
      <c r="X67" s="65"/>
      <c r="Y67" s="65"/>
      <c r="Z67" s="65"/>
      <c r="AA67" s="65"/>
      <c r="AB67" s="65"/>
      <c r="AC67" s="65"/>
      <c r="AD67" s="65"/>
      <c r="AE67" s="65"/>
      <c r="AF67" s="65"/>
      <c r="AG67" s="65"/>
      <c r="AH67" s="65"/>
      <c r="AI67" s="65"/>
      <c r="AJ67" s="65"/>
      <c r="AK67" s="65"/>
      <c r="AL67" s="65"/>
      <c r="AM67" s="65"/>
      <c r="AN67" s="65"/>
      <c r="AO67" s="65"/>
      <c r="AP67" s="65"/>
      <c r="AQ67" s="65"/>
      <c r="AR67" s="65"/>
      <c r="AS67" s="65"/>
      <c r="AT67" s="65"/>
      <c r="AU67" s="65"/>
    </row>
    <row r="68" spans="1:47">
      <c r="A68" s="65"/>
      <c r="B68" s="65"/>
      <c r="C68" s="65"/>
      <c r="D68" s="65"/>
      <c r="E68" s="65"/>
      <c r="F68" s="65"/>
      <c r="G68" s="65"/>
      <c r="H68" s="65"/>
      <c r="I68" s="65"/>
      <c r="J68" s="65"/>
      <c r="K68" s="65"/>
      <c r="L68" s="65"/>
      <c r="M68" s="65"/>
      <c r="N68" s="65"/>
      <c r="O68" s="65"/>
      <c r="P68" s="65"/>
      <c r="Q68" s="65"/>
      <c r="R68" s="65"/>
      <c r="S68" s="65"/>
      <c r="T68" s="65"/>
      <c r="U68" s="65"/>
      <c r="V68" s="65"/>
      <c r="W68" s="65"/>
      <c r="X68" s="65"/>
      <c r="Y68" s="65"/>
      <c r="Z68" s="65"/>
      <c r="AA68" s="65"/>
      <c r="AB68" s="65"/>
      <c r="AC68" s="65"/>
      <c r="AD68" s="65"/>
      <c r="AE68" s="65"/>
      <c r="AF68" s="65"/>
      <c r="AG68" s="65"/>
      <c r="AH68" s="65"/>
      <c r="AI68" s="65"/>
      <c r="AJ68" s="65"/>
      <c r="AK68" s="65"/>
      <c r="AL68" s="65"/>
      <c r="AM68" s="65"/>
      <c r="AN68" s="65"/>
      <c r="AO68" s="65"/>
      <c r="AP68" s="65"/>
      <c r="AQ68" s="65"/>
      <c r="AR68" s="65"/>
      <c r="AS68" s="65"/>
      <c r="AT68" s="65"/>
      <c r="AU68" s="65"/>
    </row>
    <row r="69" spans="1:47">
      <c r="A69" s="65"/>
      <c r="B69" s="65"/>
      <c r="C69" s="65"/>
      <c r="D69" s="65"/>
      <c r="E69" s="65"/>
      <c r="F69" s="65"/>
      <c r="G69" s="65"/>
      <c r="H69" s="65"/>
      <c r="I69" s="65"/>
      <c r="J69" s="65"/>
      <c r="K69" s="65"/>
      <c r="L69" s="65"/>
      <c r="M69" s="65"/>
      <c r="N69" s="65"/>
      <c r="O69" s="65"/>
      <c r="P69" s="65"/>
      <c r="Q69" s="65"/>
      <c r="R69" s="65"/>
      <c r="S69" s="65"/>
      <c r="T69" s="65"/>
      <c r="U69" s="65"/>
      <c r="V69" s="65"/>
      <c r="W69" s="65"/>
      <c r="X69" s="65"/>
      <c r="Y69" s="65"/>
      <c r="Z69" s="65"/>
      <c r="AA69" s="65"/>
      <c r="AB69" s="65"/>
      <c r="AC69" s="65"/>
      <c r="AD69" s="65"/>
      <c r="AE69" s="65"/>
      <c r="AF69" s="65"/>
      <c r="AG69" s="65"/>
      <c r="AH69" s="65"/>
      <c r="AI69" s="65"/>
      <c r="AJ69" s="65"/>
      <c r="AK69" s="65"/>
      <c r="AL69" s="65"/>
      <c r="AM69" s="65"/>
      <c r="AN69" s="65"/>
      <c r="AO69" s="65"/>
      <c r="AP69" s="65"/>
      <c r="AQ69" s="65"/>
      <c r="AR69" s="65"/>
      <c r="AS69" s="65"/>
      <c r="AT69" s="65"/>
      <c r="AU69" s="65"/>
    </row>
    <row r="70" spans="1:47">
      <c r="A70" s="65"/>
      <c r="B70" s="65"/>
      <c r="C70" s="65"/>
      <c r="D70" s="65"/>
      <c r="E70" s="65"/>
      <c r="F70" s="65"/>
      <c r="G70" s="65"/>
      <c r="H70" s="65"/>
      <c r="I70" s="65"/>
      <c r="J70" s="65"/>
      <c r="K70" s="65"/>
      <c r="L70" s="65"/>
      <c r="M70" s="65"/>
      <c r="N70" s="65"/>
      <c r="O70" s="65"/>
      <c r="P70" s="65"/>
      <c r="Q70" s="65"/>
      <c r="R70" s="65"/>
      <c r="S70" s="65"/>
      <c r="T70" s="65"/>
      <c r="U70" s="65"/>
      <c r="V70" s="65"/>
      <c r="W70" s="65"/>
      <c r="X70" s="65"/>
      <c r="Y70" s="65"/>
      <c r="Z70" s="65"/>
      <c r="AA70" s="65"/>
      <c r="AB70" s="65"/>
      <c r="AC70" s="65"/>
      <c r="AD70" s="65"/>
      <c r="AE70" s="65"/>
      <c r="AF70" s="65"/>
      <c r="AG70" s="65"/>
      <c r="AH70" s="65"/>
      <c r="AI70" s="65"/>
      <c r="AJ70" s="65"/>
      <c r="AK70" s="65"/>
      <c r="AL70" s="65"/>
      <c r="AM70" s="65"/>
      <c r="AN70" s="65"/>
      <c r="AO70" s="65"/>
      <c r="AP70" s="65"/>
      <c r="AQ70" s="65"/>
      <c r="AR70" s="65"/>
      <c r="AS70" s="65"/>
      <c r="AT70" s="65"/>
      <c r="AU70" s="65"/>
    </row>
    <row r="71" spans="1:47">
      <c r="A71" s="65"/>
      <c r="B71" s="65"/>
      <c r="C71" s="65"/>
      <c r="D71" s="65"/>
      <c r="E71" s="65"/>
      <c r="F71" s="65"/>
      <c r="G71" s="65"/>
      <c r="H71" s="65"/>
      <c r="I71" s="65"/>
      <c r="J71" s="65"/>
      <c r="K71" s="65"/>
      <c r="L71" s="65"/>
      <c r="M71" s="65"/>
      <c r="N71" s="65"/>
      <c r="O71" s="65"/>
      <c r="P71" s="65"/>
      <c r="Q71" s="65"/>
      <c r="R71" s="65"/>
      <c r="S71" s="65"/>
      <c r="T71" s="65"/>
      <c r="U71" s="65"/>
      <c r="V71" s="65"/>
      <c r="W71" s="65"/>
      <c r="X71" s="65"/>
      <c r="Y71" s="65"/>
      <c r="Z71" s="65"/>
      <c r="AA71" s="65"/>
      <c r="AB71" s="65"/>
      <c r="AC71" s="65"/>
      <c r="AD71" s="65"/>
      <c r="AE71" s="65"/>
      <c r="AF71" s="65"/>
      <c r="AG71" s="65"/>
      <c r="AH71" s="65"/>
      <c r="AI71" s="65"/>
      <c r="AJ71" s="65"/>
      <c r="AK71" s="65"/>
      <c r="AL71" s="65"/>
      <c r="AM71" s="65"/>
      <c r="AN71" s="65"/>
      <c r="AO71" s="65"/>
      <c r="AP71" s="65"/>
      <c r="AQ71" s="65"/>
      <c r="AR71" s="65"/>
      <c r="AS71" s="65"/>
      <c r="AT71" s="65"/>
      <c r="AU71" s="65"/>
    </row>
    <row r="72" spans="1:47">
      <c r="A72" s="65"/>
      <c r="B72" s="65"/>
      <c r="C72" s="65"/>
      <c r="D72" s="65"/>
      <c r="E72" s="65"/>
      <c r="F72" s="65"/>
      <c r="G72" s="65"/>
      <c r="H72" s="65"/>
      <c r="I72" s="65"/>
      <c r="J72" s="65"/>
      <c r="K72" s="65"/>
      <c r="L72" s="65"/>
      <c r="M72" s="65"/>
      <c r="N72" s="65"/>
      <c r="O72" s="65"/>
      <c r="P72" s="65"/>
      <c r="Q72" s="65"/>
      <c r="R72" s="65"/>
      <c r="S72" s="65"/>
      <c r="T72" s="65"/>
      <c r="U72" s="65"/>
      <c r="V72" s="65"/>
      <c r="W72" s="65"/>
      <c r="X72" s="65"/>
      <c r="Y72" s="65"/>
      <c r="Z72" s="65"/>
      <c r="AA72" s="65"/>
      <c r="AB72" s="65"/>
      <c r="AC72" s="65"/>
      <c r="AD72" s="65"/>
      <c r="AE72" s="65"/>
      <c r="AF72" s="65"/>
      <c r="AG72" s="65"/>
      <c r="AH72" s="65"/>
      <c r="AI72" s="65"/>
      <c r="AJ72" s="65"/>
      <c r="AK72" s="65"/>
      <c r="AL72" s="65"/>
      <c r="AM72" s="65"/>
      <c r="AN72" s="65"/>
      <c r="AO72" s="65"/>
      <c r="AP72" s="65"/>
      <c r="AQ72" s="65"/>
      <c r="AR72" s="65"/>
      <c r="AS72" s="65"/>
      <c r="AT72" s="65"/>
      <c r="AU72" s="65"/>
    </row>
    <row r="73" spans="1:47">
      <c r="A73" s="65"/>
      <c r="B73" s="65"/>
      <c r="C73" s="65"/>
      <c r="D73" s="65"/>
      <c r="E73" s="65"/>
      <c r="F73" s="65"/>
      <c r="G73" s="65"/>
      <c r="H73" s="65"/>
      <c r="I73" s="65"/>
      <c r="J73" s="65"/>
      <c r="K73" s="65"/>
      <c r="L73" s="65"/>
      <c r="M73" s="65"/>
      <c r="N73" s="65"/>
      <c r="O73" s="65"/>
      <c r="P73" s="65"/>
      <c r="Q73" s="65"/>
      <c r="R73" s="65"/>
      <c r="S73" s="65"/>
      <c r="T73" s="65"/>
      <c r="U73" s="65"/>
      <c r="V73" s="65"/>
      <c r="W73" s="65"/>
      <c r="X73" s="65"/>
      <c r="Y73" s="65"/>
      <c r="Z73" s="65"/>
      <c r="AA73" s="65"/>
      <c r="AB73" s="65"/>
      <c r="AC73" s="65"/>
      <c r="AD73" s="65"/>
      <c r="AE73" s="65"/>
      <c r="AF73" s="65"/>
      <c r="AG73" s="65"/>
      <c r="AH73" s="65"/>
      <c r="AI73" s="65"/>
      <c r="AJ73" s="65"/>
      <c r="AK73" s="65"/>
      <c r="AL73" s="65"/>
      <c r="AM73" s="65"/>
      <c r="AN73" s="65"/>
      <c r="AO73" s="65"/>
      <c r="AP73" s="65"/>
      <c r="AQ73" s="65"/>
      <c r="AR73" s="65"/>
      <c r="AS73" s="65"/>
      <c r="AT73" s="65"/>
      <c r="AU73" s="65"/>
    </row>
    <row r="74" spans="1:47">
      <c r="A74" s="65"/>
      <c r="B74" s="65"/>
      <c r="C74" s="65"/>
      <c r="D74" s="65"/>
      <c r="E74" s="65"/>
      <c r="F74" s="65"/>
      <c r="G74" s="65"/>
      <c r="H74" s="65"/>
      <c r="I74" s="65"/>
      <c r="J74" s="65"/>
      <c r="K74" s="65"/>
      <c r="L74" s="65"/>
      <c r="M74" s="65"/>
      <c r="N74" s="65"/>
      <c r="O74" s="65"/>
      <c r="P74" s="65"/>
      <c r="Q74" s="65"/>
      <c r="R74" s="65"/>
      <c r="S74" s="65"/>
      <c r="T74" s="65"/>
      <c r="U74" s="65"/>
      <c r="V74" s="65"/>
      <c r="W74" s="65"/>
      <c r="X74" s="65"/>
      <c r="Y74" s="65"/>
      <c r="Z74" s="65"/>
      <c r="AA74" s="65"/>
      <c r="AB74" s="65"/>
      <c r="AC74" s="65"/>
      <c r="AD74" s="65"/>
      <c r="AE74" s="65"/>
      <c r="AF74" s="65"/>
      <c r="AG74" s="65"/>
      <c r="AH74" s="65"/>
      <c r="AI74" s="65"/>
      <c r="AJ74" s="65"/>
      <c r="AK74" s="65"/>
      <c r="AL74" s="65"/>
      <c r="AM74" s="65"/>
      <c r="AN74" s="65"/>
      <c r="AO74" s="65"/>
      <c r="AP74" s="65"/>
      <c r="AQ74" s="65"/>
      <c r="AR74" s="65"/>
      <c r="AS74" s="65"/>
      <c r="AT74" s="65"/>
      <c r="AU74" s="65"/>
    </row>
    <row r="75" spans="1:47">
      <c r="A75" s="65"/>
      <c r="B75" s="65"/>
      <c r="C75" s="65"/>
      <c r="D75" s="65"/>
      <c r="E75" s="65"/>
      <c r="F75" s="65"/>
      <c r="G75" s="65"/>
      <c r="H75" s="65"/>
      <c r="I75" s="65"/>
      <c r="J75" s="65"/>
      <c r="K75" s="65"/>
      <c r="L75" s="65"/>
      <c r="M75" s="65"/>
      <c r="N75" s="65"/>
      <c r="O75" s="65"/>
      <c r="P75" s="65"/>
      <c r="Q75" s="65"/>
      <c r="R75" s="65"/>
      <c r="S75" s="65"/>
      <c r="T75" s="65"/>
      <c r="U75" s="65"/>
      <c r="V75" s="65"/>
      <c r="W75" s="65"/>
      <c r="X75" s="65"/>
      <c r="Y75" s="65"/>
      <c r="Z75" s="65"/>
      <c r="AA75" s="65"/>
      <c r="AB75" s="65"/>
      <c r="AC75" s="65"/>
      <c r="AD75" s="65"/>
      <c r="AE75" s="65"/>
      <c r="AF75" s="65"/>
      <c r="AG75" s="65"/>
      <c r="AH75" s="65"/>
      <c r="AI75" s="65"/>
      <c r="AJ75" s="65"/>
      <c r="AK75" s="65"/>
      <c r="AL75" s="65"/>
      <c r="AM75" s="65"/>
      <c r="AN75" s="65"/>
      <c r="AO75" s="65"/>
      <c r="AP75" s="65"/>
      <c r="AQ75" s="65"/>
      <c r="AR75" s="65"/>
      <c r="AS75" s="65"/>
      <c r="AT75" s="65"/>
      <c r="AU75" s="65"/>
    </row>
    <row r="76" spans="1:47">
      <c r="A76" s="65"/>
      <c r="B76" s="65"/>
      <c r="C76" s="65"/>
      <c r="D76" s="65"/>
      <c r="E76" s="65"/>
      <c r="F76" s="65"/>
      <c r="G76" s="65"/>
      <c r="H76" s="65"/>
      <c r="I76" s="65"/>
      <c r="J76" s="65"/>
      <c r="K76" s="65"/>
      <c r="L76" s="65"/>
      <c r="M76" s="65"/>
      <c r="N76" s="65"/>
      <c r="O76" s="65"/>
      <c r="P76" s="65"/>
      <c r="Q76" s="65"/>
      <c r="R76" s="65"/>
      <c r="S76" s="65"/>
      <c r="T76" s="65"/>
      <c r="U76" s="65"/>
      <c r="V76" s="65"/>
      <c r="W76" s="65"/>
      <c r="X76" s="65"/>
      <c r="Y76" s="65"/>
      <c r="Z76" s="65"/>
      <c r="AA76" s="65"/>
      <c r="AB76" s="65"/>
      <c r="AC76" s="65"/>
      <c r="AD76" s="65"/>
      <c r="AE76" s="65"/>
      <c r="AF76" s="65"/>
      <c r="AG76" s="65"/>
      <c r="AH76" s="65"/>
      <c r="AI76" s="65"/>
      <c r="AJ76" s="65"/>
      <c r="AK76" s="65"/>
      <c r="AL76" s="65"/>
      <c r="AM76" s="65"/>
      <c r="AN76" s="65"/>
      <c r="AO76" s="65"/>
      <c r="AP76" s="65"/>
      <c r="AQ76" s="65"/>
      <c r="AR76" s="65"/>
      <c r="AS76" s="65"/>
      <c r="AT76" s="65"/>
      <c r="AU76" s="65"/>
    </row>
    <row r="77" spans="1:47">
      <c r="A77" s="65"/>
      <c r="B77" s="65"/>
      <c r="C77" s="65"/>
      <c r="D77" s="65"/>
      <c r="E77" s="65"/>
      <c r="F77" s="65"/>
      <c r="G77" s="65"/>
      <c r="H77" s="65"/>
      <c r="I77" s="65"/>
      <c r="J77" s="65"/>
      <c r="K77" s="65"/>
      <c r="L77" s="65"/>
      <c r="M77" s="65"/>
      <c r="N77" s="65"/>
      <c r="O77" s="65"/>
      <c r="P77" s="65"/>
      <c r="Q77" s="65"/>
      <c r="R77" s="65"/>
      <c r="S77" s="65"/>
      <c r="T77" s="65"/>
      <c r="U77" s="65"/>
      <c r="V77" s="65"/>
      <c r="W77" s="65"/>
      <c r="X77" s="65"/>
      <c r="Y77" s="65"/>
      <c r="Z77" s="65"/>
      <c r="AA77" s="65"/>
      <c r="AB77" s="65"/>
      <c r="AC77" s="65"/>
      <c r="AD77" s="65"/>
      <c r="AE77" s="65"/>
      <c r="AF77" s="65"/>
      <c r="AG77" s="65"/>
      <c r="AH77" s="65"/>
      <c r="AI77" s="65"/>
      <c r="AJ77" s="65"/>
      <c r="AK77" s="65"/>
      <c r="AL77" s="65"/>
      <c r="AM77" s="65"/>
      <c r="AN77" s="65"/>
      <c r="AO77" s="65"/>
      <c r="AP77" s="65"/>
      <c r="AQ77" s="65"/>
      <c r="AR77" s="65"/>
      <c r="AS77" s="65"/>
      <c r="AT77" s="65"/>
      <c r="AU77" s="65"/>
    </row>
    <row r="78" spans="1:47">
      <c r="A78" s="65"/>
      <c r="B78" s="65"/>
      <c r="C78" s="65"/>
      <c r="D78" s="65"/>
      <c r="E78" s="65"/>
      <c r="F78" s="65"/>
      <c r="G78" s="65"/>
      <c r="H78" s="65"/>
      <c r="I78" s="65"/>
      <c r="J78" s="65"/>
      <c r="K78" s="65"/>
      <c r="L78" s="65"/>
      <c r="M78" s="65"/>
      <c r="N78" s="65"/>
      <c r="O78" s="65"/>
      <c r="P78" s="65"/>
      <c r="Q78" s="65"/>
      <c r="R78" s="65"/>
      <c r="S78" s="65"/>
      <c r="T78" s="65"/>
      <c r="U78" s="65"/>
      <c r="V78" s="65"/>
      <c r="W78" s="65"/>
      <c r="X78" s="65"/>
      <c r="Y78" s="65"/>
      <c r="Z78" s="65"/>
      <c r="AA78" s="65"/>
      <c r="AB78" s="65"/>
      <c r="AC78" s="65"/>
      <c r="AD78" s="65"/>
      <c r="AE78" s="65"/>
      <c r="AF78" s="65"/>
      <c r="AG78" s="65"/>
      <c r="AH78" s="65"/>
      <c r="AI78" s="65"/>
      <c r="AJ78" s="65"/>
      <c r="AK78" s="65"/>
      <c r="AL78" s="65"/>
      <c r="AM78" s="65"/>
      <c r="AN78" s="65"/>
      <c r="AO78" s="65"/>
      <c r="AP78" s="65"/>
      <c r="AQ78" s="65"/>
      <c r="AR78" s="65"/>
      <c r="AS78" s="65"/>
      <c r="AT78" s="65"/>
      <c r="AU78" s="65"/>
    </row>
    <row r="79" spans="1:47">
      <c r="A79" s="65"/>
      <c r="B79" s="65"/>
      <c r="C79" s="65"/>
      <c r="D79" s="65"/>
      <c r="E79" s="65"/>
      <c r="F79" s="65"/>
      <c r="G79" s="65"/>
      <c r="H79" s="65"/>
      <c r="I79" s="65"/>
      <c r="J79" s="65"/>
      <c r="K79" s="65"/>
      <c r="L79" s="65"/>
      <c r="M79" s="65"/>
      <c r="N79" s="65"/>
      <c r="O79" s="65"/>
      <c r="P79" s="65"/>
      <c r="Q79" s="65"/>
      <c r="R79" s="65"/>
      <c r="S79" s="65"/>
      <c r="T79" s="65"/>
      <c r="U79" s="65"/>
      <c r="V79" s="65"/>
      <c r="W79" s="65"/>
      <c r="X79" s="65"/>
      <c r="Y79" s="65"/>
      <c r="Z79" s="65"/>
      <c r="AA79" s="65"/>
      <c r="AB79" s="65"/>
      <c r="AC79" s="65"/>
      <c r="AD79" s="65"/>
      <c r="AE79" s="65"/>
      <c r="AF79" s="65"/>
      <c r="AG79" s="65"/>
      <c r="AH79" s="65"/>
      <c r="AI79" s="65"/>
      <c r="AJ79" s="65"/>
      <c r="AK79" s="65"/>
      <c r="AL79" s="65"/>
      <c r="AM79" s="65"/>
      <c r="AN79" s="65"/>
      <c r="AO79" s="65"/>
      <c r="AP79" s="65"/>
      <c r="AQ79" s="65"/>
      <c r="AR79" s="65"/>
      <c r="AS79" s="65"/>
      <c r="AT79" s="65"/>
      <c r="AU79" s="65"/>
    </row>
    <row r="80" spans="1:47">
      <c r="A80" s="65"/>
      <c r="B80" s="65"/>
      <c r="C80" s="65"/>
      <c r="D80" s="65"/>
      <c r="E80" s="65"/>
      <c r="F80" s="65"/>
      <c r="G80" s="65"/>
      <c r="H80" s="65"/>
      <c r="I80" s="65"/>
      <c r="J80" s="65"/>
      <c r="K80" s="65"/>
      <c r="L80" s="65"/>
      <c r="M80" s="65"/>
      <c r="N80" s="65"/>
      <c r="O80" s="65"/>
      <c r="P80" s="65"/>
      <c r="Q80" s="65"/>
      <c r="R80" s="65"/>
      <c r="S80" s="65"/>
      <c r="T80" s="65"/>
      <c r="U80" s="65"/>
      <c r="V80" s="65"/>
      <c r="W80" s="65"/>
      <c r="X80" s="65"/>
      <c r="Y80" s="65"/>
      <c r="Z80" s="65"/>
      <c r="AA80" s="65"/>
      <c r="AB80" s="65"/>
      <c r="AC80" s="65"/>
      <c r="AD80" s="65"/>
      <c r="AE80" s="65"/>
      <c r="AF80" s="65"/>
      <c r="AG80" s="65"/>
      <c r="AH80" s="65"/>
      <c r="AI80" s="65"/>
      <c r="AJ80" s="65"/>
      <c r="AK80" s="65"/>
      <c r="AL80" s="65"/>
      <c r="AM80" s="65"/>
      <c r="AN80" s="65"/>
      <c r="AO80" s="65"/>
      <c r="AP80" s="65"/>
      <c r="AQ80" s="65"/>
      <c r="AR80" s="65"/>
      <c r="AS80" s="65"/>
      <c r="AT80" s="65"/>
      <c r="AU80" s="65"/>
    </row>
    <row r="81" spans="1:47">
      <c r="A81" s="65"/>
      <c r="B81" s="65"/>
      <c r="C81" s="65"/>
      <c r="D81" s="65"/>
      <c r="E81" s="65"/>
      <c r="F81" s="65"/>
      <c r="G81" s="65"/>
      <c r="H81" s="65"/>
      <c r="I81" s="65"/>
      <c r="J81" s="65"/>
      <c r="K81" s="65"/>
      <c r="L81" s="65"/>
      <c r="M81" s="65"/>
      <c r="N81" s="65"/>
      <c r="O81" s="65"/>
      <c r="P81" s="65"/>
      <c r="Q81" s="65"/>
      <c r="R81" s="65"/>
      <c r="S81" s="65"/>
      <c r="T81" s="65"/>
      <c r="U81" s="65"/>
      <c r="V81" s="65"/>
      <c r="W81" s="65"/>
      <c r="X81" s="65"/>
      <c r="Y81" s="65"/>
      <c r="Z81" s="65"/>
      <c r="AA81" s="65"/>
      <c r="AB81" s="65"/>
      <c r="AC81" s="65"/>
      <c r="AD81" s="65"/>
      <c r="AE81" s="65"/>
      <c r="AF81" s="65"/>
      <c r="AG81" s="65"/>
      <c r="AH81" s="65"/>
      <c r="AI81" s="65"/>
      <c r="AJ81" s="65"/>
      <c r="AK81" s="65"/>
      <c r="AL81" s="65"/>
      <c r="AM81" s="65"/>
      <c r="AN81" s="65"/>
      <c r="AO81" s="65"/>
      <c r="AP81" s="65"/>
      <c r="AQ81" s="65"/>
      <c r="AR81" s="65"/>
      <c r="AS81" s="65"/>
      <c r="AT81" s="65"/>
      <c r="AU81" s="65"/>
    </row>
    <row r="82" spans="1:47">
      <c r="A82" s="65"/>
      <c r="B82" s="65"/>
      <c r="C82" s="65"/>
      <c r="D82" s="65"/>
      <c r="E82" s="65"/>
      <c r="F82" s="65"/>
      <c r="G82" s="65"/>
      <c r="H82" s="65"/>
      <c r="I82" s="65"/>
      <c r="J82" s="65"/>
      <c r="K82" s="65"/>
      <c r="L82" s="65"/>
      <c r="M82" s="65"/>
      <c r="N82" s="65"/>
      <c r="O82" s="65"/>
      <c r="P82" s="65"/>
      <c r="Q82" s="65"/>
      <c r="R82" s="65"/>
      <c r="S82" s="65"/>
      <c r="T82" s="65"/>
      <c r="U82" s="65"/>
      <c r="V82" s="65"/>
      <c r="W82" s="65"/>
      <c r="X82" s="65"/>
      <c r="Y82" s="65"/>
      <c r="Z82" s="65"/>
      <c r="AA82" s="65"/>
      <c r="AB82" s="65"/>
      <c r="AC82" s="65"/>
      <c r="AD82" s="65"/>
      <c r="AE82" s="65"/>
      <c r="AF82" s="65"/>
      <c r="AG82" s="65"/>
      <c r="AH82" s="65"/>
      <c r="AI82" s="65"/>
      <c r="AJ82" s="65"/>
      <c r="AK82" s="65"/>
      <c r="AL82" s="65"/>
      <c r="AM82" s="65"/>
      <c r="AN82" s="65"/>
      <c r="AO82" s="65"/>
      <c r="AP82" s="65"/>
      <c r="AQ82" s="65"/>
      <c r="AR82" s="65"/>
      <c r="AS82" s="65"/>
      <c r="AT82" s="65"/>
      <c r="AU82" s="65"/>
    </row>
    <row r="83" spans="1:47">
      <c r="A83" s="65"/>
      <c r="B83" s="65"/>
      <c r="C83" s="65"/>
      <c r="D83" s="65"/>
      <c r="E83" s="65"/>
      <c r="F83" s="65"/>
      <c r="G83" s="65"/>
      <c r="H83" s="65"/>
      <c r="I83" s="65"/>
      <c r="J83" s="65"/>
      <c r="K83" s="65"/>
      <c r="L83" s="65"/>
      <c r="M83" s="65"/>
      <c r="N83" s="65"/>
      <c r="O83" s="65"/>
      <c r="P83" s="65"/>
      <c r="Q83" s="65"/>
      <c r="R83" s="65"/>
      <c r="S83" s="65"/>
      <c r="T83" s="65"/>
      <c r="U83" s="65"/>
      <c r="V83" s="65"/>
      <c r="W83" s="65"/>
      <c r="X83" s="65"/>
      <c r="Y83" s="65"/>
      <c r="Z83" s="65"/>
      <c r="AA83" s="65"/>
      <c r="AB83" s="65"/>
      <c r="AC83" s="65"/>
      <c r="AD83" s="65"/>
      <c r="AE83" s="65"/>
      <c r="AF83" s="65"/>
      <c r="AG83" s="65"/>
      <c r="AH83" s="65"/>
      <c r="AI83" s="65"/>
      <c r="AJ83" s="65"/>
      <c r="AK83" s="65"/>
      <c r="AL83" s="65"/>
      <c r="AM83" s="65"/>
      <c r="AN83" s="65"/>
      <c r="AO83" s="65"/>
      <c r="AP83" s="65"/>
      <c r="AQ83" s="65"/>
      <c r="AR83" s="65"/>
      <c r="AS83" s="65"/>
      <c r="AT83" s="65"/>
      <c r="AU83" s="65"/>
    </row>
    <row r="84" spans="1:47">
      <c r="A84" s="65"/>
      <c r="B84" s="65"/>
      <c r="C84" s="65"/>
      <c r="D84" s="65"/>
      <c r="E84" s="65"/>
      <c r="F84" s="65"/>
      <c r="G84" s="65"/>
      <c r="H84" s="65"/>
      <c r="I84" s="65"/>
      <c r="J84" s="65"/>
      <c r="K84" s="65"/>
      <c r="L84" s="65"/>
      <c r="M84" s="65"/>
      <c r="N84" s="65"/>
      <c r="O84" s="65"/>
      <c r="P84" s="65"/>
      <c r="Q84" s="65"/>
      <c r="R84" s="65"/>
      <c r="S84" s="65"/>
      <c r="T84" s="65"/>
      <c r="U84" s="65"/>
      <c r="V84" s="65"/>
      <c r="W84" s="65"/>
      <c r="X84" s="65"/>
      <c r="Y84" s="65"/>
      <c r="Z84" s="65"/>
      <c r="AA84" s="65"/>
      <c r="AB84" s="65"/>
      <c r="AC84" s="65"/>
      <c r="AD84" s="65"/>
      <c r="AE84" s="65"/>
      <c r="AF84" s="65"/>
      <c r="AG84" s="65"/>
      <c r="AH84" s="65"/>
      <c r="AI84" s="65"/>
      <c r="AJ84" s="65"/>
      <c r="AK84" s="65"/>
      <c r="AL84" s="65"/>
      <c r="AM84" s="65"/>
      <c r="AN84" s="65"/>
      <c r="AO84" s="65"/>
      <c r="AP84" s="65"/>
      <c r="AQ84" s="65"/>
      <c r="AR84" s="65"/>
      <c r="AS84" s="65"/>
      <c r="AT84" s="65"/>
      <c r="AU84" s="65"/>
    </row>
    <row r="85" spans="1:47">
      <c r="A85" s="65"/>
      <c r="B85" s="65"/>
      <c r="C85" s="65"/>
      <c r="D85" s="65"/>
      <c r="E85" s="65"/>
      <c r="F85" s="65"/>
      <c r="G85" s="65"/>
      <c r="H85" s="65"/>
      <c r="I85" s="65"/>
      <c r="J85" s="65"/>
      <c r="K85" s="65"/>
      <c r="L85" s="65"/>
      <c r="M85" s="65"/>
      <c r="N85" s="65"/>
      <c r="O85" s="65"/>
      <c r="P85" s="65"/>
      <c r="Q85" s="65"/>
      <c r="R85" s="65"/>
      <c r="S85" s="65"/>
      <c r="T85" s="65"/>
      <c r="U85" s="65"/>
      <c r="V85" s="65"/>
      <c r="W85" s="65"/>
      <c r="X85" s="65"/>
      <c r="Y85" s="65"/>
      <c r="Z85" s="65"/>
      <c r="AA85" s="65"/>
      <c r="AB85" s="65"/>
      <c r="AC85" s="65"/>
      <c r="AD85" s="65"/>
      <c r="AE85" s="65"/>
      <c r="AF85" s="65"/>
      <c r="AG85" s="65"/>
      <c r="AH85" s="65"/>
      <c r="AI85" s="65"/>
      <c r="AJ85" s="65"/>
      <c r="AK85" s="65"/>
      <c r="AL85" s="65"/>
      <c r="AM85" s="65"/>
      <c r="AN85" s="65"/>
      <c r="AO85" s="65"/>
      <c r="AP85" s="65"/>
      <c r="AQ85" s="65"/>
      <c r="AR85" s="65"/>
      <c r="AS85" s="65"/>
      <c r="AT85" s="65"/>
      <c r="AU85" s="65"/>
    </row>
    <row r="86" spans="1:47">
      <c r="A86" s="65"/>
      <c r="B86" s="65"/>
      <c r="C86" s="65"/>
      <c r="D86" s="65"/>
      <c r="E86" s="65"/>
      <c r="F86" s="65"/>
      <c r="G86" s="65"/>
      <c r="H86" s="65"/>
      <c r="I86" s="65"/>
      <c r="J86" s="65"/>
      <c r="K86" s="65"/>
      <c r="L86" s="65"/>
      <c r="M86" s="65"/>
      <c r="N86" s="65"/>
      <c r="O86" s="65"/>
      <c r="P86" s="65"/>
      <c r="Q86" s="65"/>
      <c r="R86" s="65"/>
      <c r="S86" s="65"/>
      <c r="T86" s="65"/>
      <c r="U86" s="65"/>
      <c r="V86" s="65"/>
      <c r="W86" s="65"/>
      <c r="X86" s="65"/>
      <c r="Y86" s="65"/>
      <c r="Z86" s="65"/>
      <c r="AA86" s="65"/>
      <c r="AB86" s="65"/>
      <c r="AC86" s="65"/>
      <c r="AD86" s="65"/>
      <c r="AE86" s="65"/>
      <c r="AF86" s="65"/>
      <c r="AG86" s="65"/>
      <c r="AH86" s="65"/>
      <c r="AI86" s="65"/>
      <c r="AJ86" s="65"/>
      <c r="AK86" s="65"/>
      <c r="AL86" s="65"/>
      <c r="AM86" s="65"/>
      <c r="AN86" s="65"/>
      <c r="AO86" s="65"/>
      <c r="AP86" s="65"/>
      <c r="AQ86" s="65"/>
      <c r="AR86" s="65"/>
      <c r="AS86" s="65"/>
      <c r="AT86" s="65"/>
      <c r="AU86" s="65"/>
    </row>
    <row r="87" spans="1:47">
      <c r="A87" s="65"/>
      <c r="B87" s="65"/>
      <c r="C87" s="65"/>
      <c r="D87" s="65"/>
      <c r="E87" s="65"/>
      <c r="F87" s="65"/>
      <c r="G87" s="65"/>
      <c r="H87" s="65"/>
      <c r="I87" s="65"/>
      <c r="J87" s="65"/>
      <c r="K87" s="65"/>
      <c r="L87" s="65"/>
      <c r="M87" s="65"/>
      <c r="N87" s="65"/>
      <c r="O87" s="65"/>
      <c r="P87" s="65"/>
      <c r="Q87" s="65"/>
      <c r="R87" s="65"/>
      <c r="S87" s="65"/>
      <c r="T87" s="65"/>
      <c r="U87" s="65"/>
      <c r="V87" s="65"/>
      <c r="W87" s="65"/>
      <c r="X87" s="65"/>
      <c r="Y87" s="65"/>
      <c r="Z87" s="65"/>
      <c r="AA87" s="65"/>
      <c r="AB87" s="65"/>
      <c r="AC87" s="65"/>
      <c r="AD87" s="65"/>
      <c r="AE87" s="65"/>
      <c r="AF87" s="65"/>
      <c r="AG87" s="65"/>
      <c r="AH87" s="65"/>
      <c r="AI87" s="65"/>
      <c r="AJ87" s="65"/>
      <c r="AK87" s="65"/>
      <c r="AL87" s="65"/>
      <c r="AM87" s="65"/>
      <c r="AN87" s="65"/>
      <c r="AO87" s="65"/>
      <c r="AP87" s="65"/>
      <c r="AQ87" s="65"/>
      <c r="AR87" s="65"/>
      <c r="AS87" s="65"/>
      <c r="AT87" s="65"/>
      <c r="AU87" s="65"/>
    </row>
    <row r="88" spans="1:47">
      <c r="A88" s="65"/>
      <c r="B88" s="65"/>
      <c r="C88" s="65"/>
      <c r="D88" s="65"/>
      <c r="E88" s="65"/>
      <c r="F88" s="65"/>
      <c r="G88" s="65"/>
      <c r="H88" s="65"/>
      <c r="I88" s="65"/>
      <c r="J88" s="65"/>
      <c r="K88" s="65"/>
      <c r="L88" s="65"/>
      <c r="M88" s="65"/>
      <c r="N88" s="65"/>
      <c r="O88" s="65"/>
      <c r="P88" s="65"/>
      <c r="Q88" s="65"/>
      <c r="R88" s="65"/>
      <c r="S88" s="65"/>
      <c r="T88" s="65"/>
      <c r="U88" s="65"/>
      <c r="V88" s="65"/>
      <c r="W88" s="65"/>
      <c r="X88" s="65"/>
      <c r="Y88" s="65"/>
      <c r="Z88" s="65"/>
      <c r="AA88" s="65"/>
      <c r="AB88" s="65"/>
      <c r="AC88" s="65"/>
      <c r="AD88" s="65"/>
      <c r="AE88" s="65"/>
      <c r="AF88" s="65"/>
      <c r="AG88" s="65"/>
      <c r="AH88" s="65"/>
      <c r="AI88" s="65"/>
      <c r="AJ88" s="65"/>
      <c r="AK88" s="65"/>
      <c r="AL88" s="65"/>
      <c r="AM88" s="65"/>
      <c r="AN88" s="65"/>
      <c r="AO88" s="65"/>
      <c r="AP88" s="65"/>
      <c r="AQ88" s="65"/>
      <c r="AR88" s="65"/>
      <c r="AS88" s="65"/>
      <c r="AT88" s="65"/>
      <c r="AU88" s="65"/>
    </row>
    <row r="89" spans="1:47">
      <c r="A89" s="65"/>
      <c r="B89" s="65"/>
      <c r="C89" s="65"/>
      <c r="D89" s="65"/>
      <c r="E89" s="65"/>
      <c r="F89" s="65"/>
      <c r="G89" s="65"/>
      <c r="H89" s="65"/>
      <c r="I89" s="65"/>
      <c r="J89" s="65"/>
      <c r="K89" s="65"/>
      <c r="L89" s="65"/>
      <c r="M89" s="65"/>
      <c r="N89" s="65"/>
      <c r="O89" s="65"/>
      <c r="P89" s="65"/>
      <c r="Q89" s="65"/>
      <c r="R89" s="65"/>
      <c r="S89" s="65"/>
      <c r="T89" s="65"/>
      <c r="U89" s="65"/>
      <c r="V89" s="65"/>
      <c r="W89" s="65"/>
      <c r="X89" s="65"/>
      <c r="Y89" s="65"/>
      <c r="Z89" s="65"/>
      <c r="AA89" s="65"/>
      <c r="AB89" s="65"/>
      <c r="AC89" s="65"/>
      <c r="AD89" s="65"/>
      <c r="AE89" s="65"/>
      <c r="AF89" s="65"/>
      <c r="AG89" s="65"/>
      <c r="AH89" s="65"/>
      <c r="AI89" s="65"/>
      <c r="AJ89" s="65"/>
      <c r="AK89" s="65"/>
      <c r="AL89" s="65"/>
      <c r="AM89" s="65"/>
      <c r="AN89" s="65"/>
      <c r="AO89" s="65"/>
      <c r="AP89" s="65"/>
      <c r="AQ89" s="65"/>
      <c r="AR89" s="65"/>
      <c r="AS89" s="65"/>
      <c r="AT89" s="65"/>
      <c r="AU89" s="65"/>
    </row>
    <row r="90" spans="1:47">
      <c r="A90" s="65"/>
      <c r="B90" s="65"/>
      <c r="C90" s="65"/>
      <c r="D90" s="65"/>
      <c r="E90" s="65"/>
      <c r="F90" s="65"/>
      <c r="G90" s="65"/>
      <c r="H90" s="65"/>
      <c r="I90" s="65"/>
      <c r="J90" s="65"/>
      <c r="K90" s="65"/>
      <c r="L90" s="65"/>
      <c r="M90" s="65"/>
      <c r="N90" s="65"/>
      <c r="O90" s="65"/>
      <c r="P90" s="65"/>
      <c r="Q90" s="65"/>
      <c r="R90" s="65"/>
      <c r="S90" s="65"/>
      <c r="T90" s="65"/>
      <c r="U90" s="65"/>
      <c r="V90" s="65"/>
      <c r="W90" s="65"/>
      <c r="X90" s="65"/>
      <c r="Y90" s="65"/>
      <c r="Z90" s="65"/>
      <c r="AA90" s="65"/>
      <c r="AB90" s="65"/>
      <c r="AC90" s="65"/>
      <c r="AD90" s="65"/>
      <c r="AE90" s="65"/>
      <c r="AF90" s="65"/>
      <c r="AG90" s="65"/>
      <c r="AH90" s="65"/>
      <c r="AI90" s="65"/>
      <c r="AJ90" s="65"/>
      <c r="AK90" s="65"/>
      <c r="AL90" s="65"/>
      <c r="AM90" s="65"/>
      <c r="AN90" s="65"/>
      <c r="AO90" s="65"/>
      <c r="AP90" s="65"/>
      <c r="AQ90" s="65"/>
      <c r="AR90" s="65"/>
      <c r="AS90" s="65"/>
      <c r="AT90" s="65"/>
      <c r="AU90" s="65"/>
    </row>
    <row r="91" spans="1:47">
      <c r="A91" s="65"/>
      <c r="B91" s="65"/>
      <c r="C91" s="65"/>
      <c r="D91" s="65"/>
      <c r="E91" s="65"/>
      <c r="F91" s="65"/>
      <c r="G91" s="65"/>
      <c r="H91" s="65"/>
      <c r="I91" s="65"/>
      <c r="J91" s="65"/>
      <c r="K91" s="65"/>
      <c r="L91" s="65"/>
      <c r="M91" s="65"/>
      <c r="N91" s="65"/>
      <c r="O91" s="65"/>
      <c r="P91" s="65"/>
      <c r="Q91" s="65"/>
      <c r="R91" s="65"/>
      <c r="S91" s="65"/>
      <c r="T91" s="65"/>
      <c r="U91" s="65"/>
      <c r="V91" s="65"/>
      <c r="W91" s="65"/>
      <c r="X91" s="65"/>
      <c r="Y91" s="65"/>
      <c r="Z91" s="65"/>
      <c r="AA91" s="65"/>
      <c r="AB91" s="65"/>
      <c r="AC91" s="65"/>
      <c r="AD91" s="65"/>
      <c r="AE91" s="65"/>
      <c r="AF91" s="65"/>
      <c r="AG91" s="65"/>
      <c r="AH91" s="65"/>
      <c r="AI91" s="65"/>
      <c r="AJ91" s="65"/>
      <c r="AK91" s="65"/>
      <c r="AL91" s="65"/>
      <c r="AM91" s="65"/>
      <c r="AN91" s="65"/>
      <c r="AO91" s="65"/>
      <c r="AP91" s="65"/>
      <c r="AQ91" s="65"/>
      <c r="AR91" s="65"/>
      <c r="AS91" s="65"/>
      <c r="AT91" s="65"/>
      <c r="AU91" s="65"/>
    </row>
    <row r="92" spans="1:47">
      <c r="A92" s="65"/>
      <c r="B92" s="65"/>
      <c r="C92" s="65"/>
      <c r="D92" s="65"/>
      <c r="E92" s="65"/>
      <c r="F92" s="65"/>
      <c r="G92" s="65"/>
      <c r="H92" s="65"/>
      <c r="I92" s="65"/>
      <c r="J92" s="65"/>
      <c r="K92" s="65"/>
      <c r="L92" s="65"/>
      <c r="M92" s="65"/>
      <c r="N92" s="65"/>
      <c r="O92" s="65"/>
      <c r="P92" s="65"/>
      <c r="Q92" s="65"/>
      <c r="R92" s="65"/>
      <c r="S92" s="65"/>
      <c r="T92" s="65"/>
      <c r="U92" s="65"/>
      <c r="V92" s="65"/>
      <c r="W92" s="65"/>
      <c r="X92" s="65"/>
      <c r="Y92" s="65"/>
      <c r="Z92" s="65"/>
      <c r="AA92" s="65"/>
      <c r="AB92" s="65"/>
      <c r="AC92" s="65"/>
      <c r="AD92" s="65"/>
      <c r="AE92" s="65"/>
      <c r="AF92" s="65"/>
      <c r="AG92" s="65"/>
      <c r="AH92" s="65"/>
      <c r="AI92" s="65"/>
      <c r="AJ92" s="65"/>
      <c r="AK92" s="65"/>
      <c r="AL92" s="65"/>
      <c r="AM92" s="65"/>
      <c r="AN92" s="65"/>
      <c r="AO92" s="65"/>
      <c r="AP92" s="65"/>
      <c r="AQ92" s="65"/>
      <c r="AR92" s="65"/>
      <c r="AS92" s="65"/>
      <c r="AT92" s="65"/>
      <c r="AU92" s="65"/>
    </row>
    <row r="93" spans="1:47">
      <c r="A93" s="65"/>
      <c r="B93" s="65"/>
      <c r="C93" s="65"/>
      <c r="D93" s="65"/>
      <c r="E93" s="65"/>
      <c r="F93" s="65"/>
      <c r="G93" s="65"/>
      <c r="H93" s="65"/>
      <c r="I93" s="65"/>
      <c r="J93" s="65"/>
      <c r="K93" s="65"/>
      <c r="L93" s="65"/>
      <c r="M93" s="65"/>
      <c r="N93" s="65"/>
      <c r="O93" s="65"/>
      <c r="P93" s="65"/>
      <c r="Q93" s="65"/>
      <c r="R93" s="65"/>
      <c r="S93" s="65"/>
      <c r="T93" s="65"/>
      <c r="U93" s="65"/>
      <c r="V93" s="65"/>
      <c r="W93" s="65"/>
      <c r="X93" s="65"/>
      <c r="Y93" s="65"/>
      <c r="Z93" s="65"/>
      <c r="AA93" s="65"/>
      <c r="AB93" s="65"/>
      <c r="AC93" s="65"/>
      <c r="AD93" s="65"/>
      <c r="AE93" s="65"/>
      <c r="AF93" s="65"/>
      <c r="AG93" s="65"/>
      <c r="AH93" s="65"/>
      <c r="AI93" s="65"/>
      <c r="AJ93" s="65"/>
      <c r="AK93" s="65"/>
      <c r="AL93" s="65"/>
      <c r="AM93" s="65"/>
      <c r="AN93" s="65"/>
      <c r="AO93" s="65"/>
      <c r="AP93" s="65"/>
      <c r="AQ93" s="65"/>
      <c r="AR93" s="65"/>
      <c r="AS93" s="65"/>
      <c r="AT93" s="65"/>
      <c r="AU93" s="65"/>
    </row>
    <row r="94" spans="1:47">
      <c r="A94" s="65"/>
      <c r="B94" s="65"/>
      <c r="C94" s="65"/>
      <c r="D94" s="65"/>
      <c r="E94" s="65"/>
      <c r="F94" s="65"/>
      <c r="G94" s="65"/>
      <c r="H94" s="65"/>
      <c r="I94" s="65"/>
      <c r="J94" s="65"/>
      <c r="K94" s="65"/>
      <c r="L94" s="65"/>
      <c r="M94" s="65"/>
      <c r="N94" s="65"/>
      <c r="O94" s="65"/>
      <c r="P94" s="65"/>
      <c r="Q94" s="65"/>
      <c r="R94" s="65"/>
      <c r="S94" s="65"/>
      <c r="T94" s="65"/>
      <c r="U94" s="65"/>
      <c r="V94" s="65"/>
      <c r="W94" s="65"/>
      <c r="X94" s="65"/>
      <c r="Y94" s="65"/>
      <c r="Z94" s="65"/>
      <c r="AA94" s="65"/>
      <c r="AB94" s="65"/>
      <c r="AC94" s="65"/>
      <c r="AD94" s="65"/>
      <c r="AE94" s="65"/>
      <c r="AF94" s="65"/>
      <c r="AG94" s="65"/>
      <c r="AH94" s="65"/>
      <c r="AI94" s="65"/>
      <c r="AJ94" s="65"/>
      <c r="AK94" s="65"/>
      <c r="AL94" s="65"/>
      <c r="AM94" s="65"/>
      <c r="AN94" s="65"/>
      <c r="AO94" s="65"/>
      <c r="AP94" s="65"/>
      <c r="AQ94" s="65"/>
      <c r="AR94" s="65"/>
      <c r="AS94" s="65"/>
      <c r="AT94" s="65"/>
      <c r="AU94" s="65"/>
    </row>
    <row r="95" spans="1:47">
      <c r="A95" s="65"/>
      <c r="B95" s="65"/>
      <c r="C95" s="65"/>
      <c r="D95" s="65"/>
      <c r="E95" s="65"/>
      <c r="F95" s="65"/>
      <c r="G95" s="65"/>
      <c r="H95" s="65"/>
      <c r="I95" s="65"/>
      <c r="J95" s="65"/>
      <c r="K95" s="65"/>
      <c r="L95" s="65"/>
      <c r="M95" s="65"/>
      <c r="N95" s="65"/>
      <c r="O95" s="65"/>
      <c r="P95" s="65"/>
      <c r="Q95" s="65"/>
      <c r="R95" s="65"/>
      <c r="S95" s="65"/>
      <c r="T95" s="65"/>
      <c r="U95" s="65"/>
      <c r="V95" s="65"/>
      <c r="W95" s="65"/>
      <c r="X95" s="65"/>
      <c r="Y95" s="65"/>
      <c r="Z95" s="65"/>
      <c r="AA95" s="65"/>
      <c r="AB95" s="65"/>
      <c r="AC95" s="65"/>
      <c r="AD95" s="65"/>
      <c r="AE95" s="65"/>
      <c r="AF95" s="65"/>
      <c r="AG95" s="65"/>
      <c r="AH95" s="65"/>
      <c r="AI95" s="65"/>
      <c r="AJ95" s="65"/>
      <c r="AK95" s="65"/>
      <c r="AL95" s="65"/>
      <c r="AM95" s="65"/>
      <c r="AN95" s="65"/>
      <c r="AO95" s="65"/>
      <c r="AP95" s="65"/>
      <c r="AQ95" s="65"/>
      <c r="AR95" s="65"/>
      <c r="AS95" s="65"/>
      <c r="AT95" s="65"/>
      <c r="AU95" s="65"/>
    </row>
    <row r="96" spans="1:47">
      <c r="A96" s="65"/>
      <c r="B96" s="65"/>
      <c r="C96" s="65"/>
      <c r="D96" s="65"/>
      <c r="E96" s="65"/>
      <c r="F96" s="65"/>
      <c r="G96" s="65"/>
      <c r="H96" s="65"/>
      <c r="I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5"/>
      <c r="U96" s="65"/>
      <c r="V96" s="65"/>
      <c r="W96" s="65"/>
      <c r="X96" s="65"/>
      <c r="Y96" s="65"/>
      <c r="Z96" s="65"/>
      <c r="AA96" s="65"/>
      <c r="AB96" s="65"/>
      <c r="AC96" s="65"/>
      <c r="AD96" s="65"/>
      <c r="AE96" s="65"/>
      <c r="AF96" s="65"/>
      <c r="AG96" s="65"/>
      <c r="AH96" s="65"/>
      <c r="AI96" s="65"/>
      <c r="AJ96" s="65"/>
      <c r="AK96" s="65"/>
      <c r="AL96" s="65"/>
      <c r="AM96" s="65"/>
      <c r="AN96" s="65"/>
      <c r="AO96" s="65"/>
      <c r="AP96" s="65"/>
      <c r="AQ96" s="65"/>
      <c r="AR96" s="65"/>
      <c r="AS96" s="65"/>
      <c r="AT96" s="65"/>
      <c r="AU96" s="65"/>
    </row>
    <row r="97" spans="1:47">
      <c r="A97" s="65"/>
      <c r="B97" s="65"/>
      <c r="C97" s="65"/>
      <c r="D97" s="65"/>
      <c r="E97" s="65"/>
      <c r="F97" s="65"/>
      <c r="G97" s="65"/>
      <c r="H97" s="65"/>
      <c r="I97" s="65"/>
      <c r="J97" s="65"/>
      <c r="K97" s="65"/>
      <c r="L97" s="65"/>
      <c r="M97" s="65"/>
      <c r="N97" s="65"/>
      <c r="O97" s="65"/>
      <c r="P97" s="65"/>
      <c r="Q97" s="65"/>
      <c r="R97" s="65"/>
      <c r="S97" s="65"/>
      <c r="T97" s="65"/>
      <c r="U97" s="65"/>
      <c r="V97" s="65"/>
      <c r="W97" s="65"/>
      <c r="X97" s="65"/>
      <c r="Y97" s="65"/>
      <c r="Z97" s="65"/>
      <c r="AA97" s="65"/>
      <c r="AB97" s="65"/>
      <c r="AC97" s="65"/>
      <c r="AD97" s="65"/>
      <c r="AE97" s="65"/>
      <c r="AF97" s="65"/>
      <c r="AG97" s="65"/>
      <c r="AH97" s="65"/>
      <c r="AI97" s="65"/>
      <c r="AJ97" s="65"/>
      <c r="AK97" s="65"/>
      <c r="AL97" s="65"/>
      <c r="AM97" s="65"/>
      <c r="AN97" s="65"/>
      <c r="AO97" s="65"/>
      <c r="AP97" s="65"/>
      <c r="AQ97" s="65"/>
      <c r="AR97" s="65"/>
      <c r="AS97" s="65"/>
      <c r="AT97" s="65"/>
      <c r="AU97" s="65"/>
    </row>
    <row r="98" spans="1:47">
      <c r="A98" s="65"/>
      <c r="B98" s="65"/>
      <c r="C98" s="65"/>
      <c r="D98" s="65"/>
      <c r="E98" s="65"/>
      <c r="F98" s="65"/>
      <c r="G98" s="65"/>
      <c r="H98" s="65"/>
      <c r="I98" s="65"/>
      <c r="J98" s="65"/>
      <c r="K98" s="65"/>
      <c r="L98" s="65"/>
      <c r="M98" s="65"/>
      <c r="N98" s="65"/>
      <c r="O98" s="65"/>
      <c r="P98" s="65"/>
      <c r="Q98" s="65"/>
      <c r="R98" s="65"/>
      <c r="S98" s="65"/>
      <c r="T98" s="65"/>
      <c r="U98" s="65"/>
      <c r="V98" s="65"/>
      <c r="W98" s="65"/>
      <c r="X98" s="65"/>
      <c r="Y98" s="65"/>
      <c r="Z98" s="65"/>
      <c r="AA98" s="65"/>
      <c r="AB98" s="65"/>
      <c r="AC98" s="65"/>
      <c r="AD98" s="65"/>
      <c r="AE98" s="65"/>
      <c r="AF98" s="65"/>
      <c r="AG98" s="65"/>
      <c r="AH98" s="65"/>
      <c r="AI98" s="65"/>
      <c r="AJ98" s="65"/>
      <c r="AK98" s="65"/>
      <c r="AL98" s="65"/>
      <c r="AM98" s="65"/>
      <c r="AN98" s="65"/>
      <c r="AO98" s="65"/>
      <c r="AP98" s="65"/>
      <c r="AQ98" s="65"/>
      <c r="AR98" s="65"/>
      <c r="AS98" s="65"/>
      <c r="AT98" s="65"/>
      <c r="AU98" s="65"/>
    </row>
    <row r="99" spans="1:47">
      <c r="A99" s="65"/>
      <c r="B99" s="65"/>
      <c r="C99" s="65"/>
      <c r="D99" s="65"/>
      <c r="E99" s="65"/>
      <c r="F99" s="65"/>
      <c r="G99" s="65"/>
      <c r="H99" s="65"/>
      <c r="I99" s="65"/>
      <c r="J99" s="65"/>
      <c r="K99" s="65"/>
      <c r="L99" s="65"/>
      <c r="M99" s="65"/>
      <c r="N99" s="65"/>
      <c r="O99" s="65"/>
      <c r="P99" s="65"/>
      <c r="Q99" s="65"/>
      <c r="R99" s="65"/>
      <c r="S99" s="65"/>
      <c r="T99" s="65"/>
      <c r="U99" s="65"/>
      <c r="V99" s="65"/>
      <c r="W99" s="65"/>
      <c r="X99" s="65"/>
      <c r="Y99" s="65"/>
      <c r="Z99" s="65"/>
      <c r="AA99" s="65"/>
      <c r="AB99" s="65"/>
      <c r="AC99" s="65"/>
      <c r="AD99" s="65"/>
      <c r="AE99" s="65"/>
      <c r="AF99" s="65"/>
      <c r="AG99" s="65"/>
      <c r="AH99" s="65"/>
      <c r="AI99" s="65"/>
      <c r="AJ99" s="65"/>
      <c r="AK99" s="65"/>
      <c r="AL99" s="65"/>
      <c r="AM99" s="65"/>
      <c r="AN99" s="65"/>
      <c r="AO99" s="65"/>
      <c r="AP99" s="65"/>
      <c r="AQ99" s="65"/>
      <c r="AR99" s="65"/>
      <c r="AS99" s="65"/>
      <c r="AT99" s="65"/>
      <c r="AU99" s="65"/>
    </row>
    <row r="100" spans="1:47">
      <c r="A100" s="65"/>
      <c r="B100" s="65"/>
      <c r="C100" s="65"/>
      <c r="D100" s="65"/>
      <c r="E100" s="65"/>
      <c r="F100" s="65"/>
      <c r="G100" s="65"/>
      <c r="H100" s="65"/>
      <c r="I100" s="65"/>
      <c r="J100" s="65"/>
      <c r="K100" s="65"/>
      <c r="L100" s="65"/>
      <c r="M100" s="65"/>
      <c r="N100" s="65"/>
      <c r="O100" s="65"/>
      <c r="P100" s="65"/>
      <c r="Q100" s="65"/>
      <c r="R100" s="65"/>
      <c r="S100" s="65"/>
      <c r="T100" s="65"/>
      <c r="U100" s="65"/>
      <c r="V100" s="65"/>
      <c r="W100" s="65"/>
      <c r="X100" s="65"/>
      <c r="Y100" s="65"/>
      <c r="Z100" s="65"/>
      <c r="AA100" s="65"/>
      <c r="AB100" s="65"/>
      <c r="AC100" s="65"/>
      <c r="AD100" s="65"/>
      <c r="AE100" s="65"/>
      <c r="AF100" s="65"/>
      <c r="AG100" s="65"/>
      <c r="AH100" s="65"/>
      <c r="AI100" s="65"/>
      <c r="AJ100" s="65"/>
      <c r="AK100" s="65"/>
      <c r="AL100" s="65"/>
      <c r="AM100" s="65"/>
      <c r="AN100" s="65"/>
      <c r="AO100" s="65"/>
      <c r="AP100" s="65"/>
      <c r="AQ100" s="65"/>
      <c r="AR100" s="65"/>
      <c r="AS100" s="65"/>
      <c r="AT100" s="65"/>
      <c r="AU100" s="65"/>
    </row>
    <row r="101" spans="1:47">
      <c r="A101" s="65"/>
      <c r="B101" s="65"/>
      <c r="C101" s="65"/>
      <c r="D101" s="65"/>
      <c r="E101" s="65"/>
      <c r="F101" s="65"/>
      <c r="G101" s="65"/>
      <c r="H101" s="65"/>
      <c r="I101" s="65"/>
      <c r="J101" s="65"/>
      <c r="K101" s="65"/>
      <c r="L101" s="65"/>
      <c r="M101" s="65"/>
      <c r="N101" s="65"/>
      <c r="O101" s="65"/>
      <c r="P101" s="65"/>
      <c r="Q101" s="65"/>
      <c r="R101" s="65"/>
      <c r="S101" s="65"/>
      <c r="T101" s="65"/>
      <c r="U101" s="65"/>
      <c r="V101" s="65"/>
      <c r="W101" s="65"/>
      <c r="X101" s="65"/>
      <c r="Y101" s="65"/>
      <c r="Z101" s="65"/>
      <c r="AA101" s="65"/>
      <c r="AB101" s="65"/>
      <c r="AC101" s="65"/>
      <c r="AD101" s="65"/>
      <c r="AE101" s="65"/>
      <c r="AF101" s="65"/>
      <c r="AG101" s="65"/>
      <c r="AH101" s="65"/>
      <c r="AI101" s="65"/>
      <c r="AJ101" s="65"/>
      <c r="AK101" s="65"/>
      <c r="AL101" s="65"/>
      <c r="AM101" s="65"/>
      <c r="AN101" s="65"/>
      <c r="AO101" s="65"/>
      <c r="AP101" s="65"/>
      <c r="AQ101" s="65"/>
      <c r="AR101" s="65"/>
      <c r="AS101" s="65"/>
      <c r="AT101" s="65"/>
      <c r="AU101" s="65"/>
    </row>
    <row r="102" spans="1:47">
      <c r="A102" s="65"/>
      <c r="B102" s="65"/>
      <c r="C102" s="65"/>
      <c r="D102" s="65"/>
      <c r="E102" s="65"/>
      <c r="F102" s="65"/>
      <c r="G102" s="65"/>
      <c r="H102" s="65"/>
      <c r="I102" s="65"/>
      <c r="J102" s="65"/>
      <c r="K102" s="65"/>
      <c r="L102" s="65"/>
      <c r="M102" s="65"/>
      <c r="N102" s="65"/>
      <c r="O102" s="65"/>
      <c r="P102" s="65"/>
      <c r="Q102" s="65"/>
      <c r="R102" s="65"/>
      <c r="S102" s="65"/>
      <c r="T102" s="65"/>
      <c r="U102" s="65"/>
      <c r="V102" s="65"/>
      <c r="W102" s="65"/>
      <c r="X102" s="65"/>
      <c r="Y102" s="65"/>
      <c r="Z102" s="65"/>
      <c r="AA102" s="65"/>
      <c r="AB102" s="65"/>
      <c r="AC102" s="65"/>
      <c r="AD102" s="65"/>
      <c r="AE102" s="65"/>
      <c r="AF102" s="65"/>
      <c r="AG102" s="65"/>
      <c r="AH102" s="65"/>
      <c r="AI102" s="65"/>
      <c r="AJ102" s="65"/>
      <c r="AK102" s="65"/>
      <c r="AL102" s="65"/>
      <c r="AM102" s="65"/>
      <c r="AN102" s="65"/>
      <c r="AO102" s="65"/>
      <c r="AP102" s="65"/>
      <c r="AQ102" s="65"/>
      <c r="AR102" s="65"/>
      <c r="AS102" s="65"/>
      <c r="AT102" s="65"/>
      <c r="AU102" s="65"/>
    </row>
    <row r="103" spans="1:47">
      <c r="A103" s="65"/>
      <c r="B103" s="65"/>
      <c r="C103" s="65"/>
      <c r="D103" s="65"/>
      <c r="E103" s="65"/>
      <c r="F103" s="65"/>
      <c r="G103" s="65"/>
      <c r="H103" s="65"/>
      <c r="I103" s="65"/>
      <c r="J103" s="65"/>
      <c r="K103" s="65"/>
      <c r="L103" s="65"/>
      <c r="M103" s="65"/>
      <c r="N103" s="65"/>
      <c r="O103" s="65"/>
      <c r="P103" s="65"/>
      <c r="Q103" s="65"/>
      <c r="R103" s="65"/>
      <c r="S103" s="65"/>
      <c r="T103" s="65"/>
      <c r="U103" s="65"/>
      <c r="V103" s="65"/>
      <c r="W103" s="65"/>
      <c r="X103" s="65"/>
      <c r="Y103" s="65"/>
      <c r="Z103" s="65"/>
      <c r="AA103" s="65"/>
      <c r="AB103" s="65"/>
      <c r="AC103" s="65"/>
      <c r="AD103" s="65"/>
      <c r="AE103" s="65"/>
      <c r="AF103" s="65"/>
      <c r="AG103" s="65"/>
      <c r="AH103" s="65"/>
      <c r="AI103" s="65"/>
      <c r="AJ103" s="65"/>
      <c r="AK103" s="65"/>
      <c r="AL103" s="65"/>
      <c r="AM103" s="65"/>
      <c r="AN103" s="65"/>
      <c r="AO103" s="65"/>
      <c r="AP103" s="65"/>
      <c r="AQ103" s="65"/>
      <c r="AR103" s="65"/>
      <c r="AS103" s="65"/>
      <c r="AT103" s="65"/>
      <c r="AU103" s="65"/>
    </row>
    <row r="104" spans="1:47">
      <c r="A104" s="65"/>
      <c r="B104" s="65"/>
      <c r="C104" s="65"/>
      <c r="D104" s="65"/>
      <c r="E104" s="65"/>
      <c r="F104" s="65"/>
      <c r="G104" s="65"/>
      <c r="H104" s="65"/>
      <c r="I104" s="65"/>
      <c r="J104" s="65"/>
      <c r="K104" s="65"/>
      <c r="L104" s="65"/>
      <c r="M104" s="65"/>
      <c r="N104" s="65"/>
      <c r="O104" s="65"/>
      <c r="P104" s="65"/>
      <c r="Q104" s="65"/>
      <c r="R104" s="65"/>
      <c r="S104" s="65"/>
      <c r="T104" s="65"/>
      <c r="U104" s="65"/>
      <c r="V104" s="65"/>
      <c r="W104" s="65"/>
      <c r="X104" s="65"/>
      <c r="Y104" s="65"/>
      <c r="Z104" s="65"/>
      <c r="AA104" s="65"/>
      <c r="AB104" s="65"/>
      <c r="AC104" s="65"/>
      <c r="AD104" s="65"/>
      <c r="AE104" s="65"/>
      <c r="AF104" s="65"/>
      <c r="AG104" s="65"/>
      <c r="AH104" s="65"/>
      <c r="AI104" s="65"/>
      <c r="AJ104" s="65"/>
      <c r="AK104" s="65"/>
      <c r="AL104" s="65"/>
      <c r="AM104" s="65"/>
      <c r="AN104" s="65"/>
      <c r="AO104" s="65"/>
      <c r="AP104" s="65"/>
      <c r="AQ104" s="65"/>
      <c r="AR104" s="65"/>
      <c r="AS104" s="65"/>
      <c r="AT104" s="65"/>
      <c r="AU104" s="65"/>
    </row>
    <row r="105" spans="1:47">
      <c r="A105" s="65"/>
      <c r="B105" s="65"/>
      <c r="C105" s="65"/>
      <c r="D105" s="65"/>
      <c r="E105" s="65"/>
      <c r="F105" s="65"/>
      <c r="G105" s="65"/>
      <c r="H105" s="65"/>
      <c r="I105" s="65"/>
      <c r="J105" s="65"/>
      <c r="K105" s="65"/>
      <c r="L105" s="65"/>
      <c r="M105" s="65"/>
      <c r="N105" s="65"/>
      <c r="O105" s="65"/>
      <c r="P105" s="65"/>
      <c r="Q105" s="65"/>
      <c r="R105" s="65"/>
      <c r="S105" s="65"/>
      <c r="T105" s="65"/>
      <c r="U105" s="65"/>
      <c r="V105" s="65"/>
      <c r="W105" s="65"/>
      <c r="X105" s="65"/>
      <c r="Y105" s="65"/>
      <c r="Z105" s="65"/>
      <c r="AA105" s="65"/>
      <c r="AB105" s="65"/>
      <c r="AC105" s="65"/>
      <c r="AD105" s="65"/>
      <c r="AE105" s="65"/>
      <c r="AF105" s="65"/>
      <c r="AG105" s="65"/>
      <c r="AH105" s="65"/>
      <c r="AI105" s="65"/>
      <c r="AJ105" s="65"/>
      <c r="AK105" s="65"/>
      <c r="AL105" s="65"/>
      <c r="AM105" s="65"/>
      <c r="AN105" s="65"/>
      <c r="AO105" s="65"/>
      <c r="AP105" s="65"/>
      <c r="AQ105" s="65"/>
      <c r="AR105" s="65"/>
      <c r="AS105" s="65"/>
      <c r="AT105" s="65"/>
      <c r="AU105" s="65"/>
    </row>
    <row r="106" spans="1:47">
      <c r="A106" s="65"/>
      <c r="B106" s="65"/>
      <c r="C106" s="65"/>
      <c r="D106" s="65"/>
      <c r="E106" s="65"/>
      <c r="F106" s="65"/>
      <c r="G106" s="65"/>
      <c r="H106" s="65"/>
      <c r="I106" s="65"/>
      <c r="J106" s="65"/>
      <c r="K106" s="65"/>
      <c r="L106" s="65"/>
      <c r="M106" s="65"/>
      <c r="N106" s="65"/>
      <c r="O106" s="65"/>
      <c r="P106" s="65"/>
      <c r="Q106" s="65"/>
      <c r="R106" s="65"/>
      <c r="S106" s="65"/>
      <c r="T106" s="65"/>
      <c r="U106" s="65"/>
      <c r="V106" s="65"/>
      <c r="W106" s="65"/>
      <c r="X106" s="65"/>
      <c r="Y106" s="65"/>
      <c r="Z106" s="65"/>
      <c r="AA106" s="65"/>
      <c r="AB106" s="65"/>
      <c r="AC106" s="65"/>
      <c r="AD106" s="65"/>
      <c r="AE106" s="65"/>
      <c r="AF106" s="65"/>
      <c r="AG106" s="65"/>
      <c r="AH106" s="65"/>
      <c r="AI106" s="65"/>
      <c r="AJ106" s="65"/>
      <c r="AK106" s="65"/>
      <c r="AL106" s="65"/>
      <c r="AM106" s="65"/>
      <c r="AN106" s="65"/>
      <c r="AO106" s="65"/>
      <c r="AP106" s="65"/>
      <c r="AQ106" s="65"/>
      <c r="AR106" s="65"/>
      <c r="AS106" s="65"/>
      <c r="AT106" s="65"/>
      <c r="AU106" s="65"/>
    </row>
    <row r="107" spans="1:47">
      <c r="A107" s="65"/>
      <c r="B107" s="65"/>
      <c r="C107" s="65"/>
      <c r="D107" s="65"/>
      <c r="E107" s="65"/>
      <c r="F107" s="65"/>
      <c r="G107" s="65"/>
      <c r="H107" s="65"/>
      <c r="I107" s="65"/>
      <c r="J107" s="65"/>
      <c r="K107" s="65"/>
      <c r="L107" s="65"/>
      <c r="M107" s="65"/>
      <c r="N107" s="65"/>
      <c r="O107" s="65"/>
      <c r="P107" s="65"/>
      <c r="Q107" s="65"/>
      <c r="R107" s="65"/>
      <c r="S107" s="65"/>
      <c r="T107" s="65"/>
      <c r="U107" s="65"/>
      <c r="V107" s="65"/>
      <c r="W107" s="65"/>
      <c r="X107" s="65"/>
      <c r="Y107" s="65"/>
      <c r="Z107" s="65"/>
      <c r="AA107" s="65"/>
      <c r="AB107" s="65"/>
      <c r="AC107" s="65"/>
      <c r="AD107" s="65"/>
      <c r="AE107" s="65"/>
      <c r="AF107" s="65"/>
      <c r="AG107" s="65"/>
      <c r="AH107" s="65"/>
      <c r="AI107" s="65"/>
      <c r="AJ107" s="65"/>
      <c r="AK107" s="65"/>
      <c r="AL107" s="65"/>
      <c r="AM107" s="65"/>
      <c r="AN107" s="65"/>
      <c r="AO107" s="65"/>
      <c r="AP107" s="65"/>
      <c r="AQ107" s="65"/>
      <c r="AR107" s="65"/>
      <c r="AS107" s="65"/>
      <c r="AT107" s="65"/>
      <c r="AU107" s="65"/>
    </row>
    <row r="108" spans="1:47">
      <c r="A108" s="65"/>
      <c r="B108" s="65"/>
      <c r="C108" s="65"/>
      <c r="D108" s="65"/>
      <c r="E108" s="65"/>
      <c r="F108" s="65"/>
      <c r="G108" s="65"/>
      <c r="H108" s="65"/>
      <c r="I108" s="65"/>
      <c r="J108" s="65"/>
      <c r="K108" s="65"/>
      <c r="L108" s="65"/>
      <c r="M108" s="65"/>
      <c r="N108" s="65"/>
      <c r="O108" s="65"/>
      <c r="P108" s="65"/>
      <c r="Q108" s="65"/>
      <c r="R108" s="65"/>
      <c r="S108" s="65"/>
      <c r="T108" s="65"/>
      <c r="U108" s="65"/>
      <c r="V108" s="65"/>
      <c r="W108" s="65"/>
      <c r="X108" s="65"/>
      <c r="Y108" s="65"/>
      <c r="Z108" s="65"/>
      <c r="AA108" s="65"/>
      <c r="AB108" s="65"/>
      <c r="AC108" s="65"/>
      <c r="AD108" s="65"/>
      <c r="AE108" s="65"/>
      <c r="AF108" s="65"/>
      <c r="AG108" s="65"/>
      <c r="AH108" s="65"/>
      <c r="AI108" s="65"/>
      <c r="AJ108" s="65"/>
      <c r="AK108" s="65"/>
      <c r="AL108" s="65"/>
      <c r="AM108" s="65"/>
      <c r="AN108" s="65"/>
      <c r="AO108" s="65"/>
      <c r="AP108" s="65"/>
      <c r="AQ108" s="65"/>
      <c r="AR108" s="65"/>
      <c r="AS108" s="65"/>
      <c r="AT108" s="65"/>
      <c r="AU108" s="65"/>
    </row>
    <row r="109" spans="1:47">
      <c r="A109" s="65"/>
      <c r="B109" s="65"/>
      <c r="C109" s="65"/>
      <c r="D109" s="65"/>
      <c r="E109" s="65"/>
      <c r="F109" s="65"/>
      <c r="G109" s="65"/>
      <c r="H109" s="65"/>
      <c r="I109" s="65"/>
      <c r="J109" s="65"/>
      <c r="K109" s="65"/>
      <c r="L109" s="65"/>
      <c r="M109" s="65"/>
      <c r="N109" s="65"/>
      <c r="O109" s="65"/>
      <c r="P109" s="65"/>
      <c r="Q109" s="65"/>
      <c r="R109" s="65"/>
      <c r="S109" s="65"/>
      <c r="T109" s="65"/>
      <c r="U109" s="65"/>
      <c r="V109" s="65"/>
      <c r="W109" s="65"/>
      <c r="X109" s="65"/>
      <c r="Y109" s="65"/>
      <c r="Z109" s="65"/>
      <c r="AA109" s="65"/>
      <c r="AB109" s="65"/>
      <c r="AC109" s="65"/>
      <c r="AD109" s="65"/>
      <c r="AE109" s="65"/>
      <c r="AF109" s="65"/>
      <c r="AG109" s="65"/>
      <c r="AH109" s="65"/>
      <c r="AI109" s="65"/>
      <c r="AJ109" s="65"/>
      <c r="AK109" s="65"/>
      <c r="AL109" s="65"/>
      <c r="AM109" s="65"/>
      <c r="AN109" s="65"/>
      <c r="AO109" s="65"/>
      <c r="AP109" s="65"/>
      <c r="AQ109" s="65"/>
      <c r="AR109" s="65"/>
      <c r="AS109" s="65"/>
      <c r="AT109" s="65"/>
      <c r="AU109" s="65"/>
    </row>
    <row r="110" spans="1:47">
      <c r="A110" s="65"/>
      <c r="B110" s="65"/>
      <c r="C110" s="65"/>
      <c r="D110" s="65"/>
      <c r="E110" s="65"/>
      <c r="F110" s="65"/>
      <c r="G110" s="65"/>
      <c r="H110" s="65"/>
      <c r="I110" s="65"/>
      <c r="J110" s="65"/>
      <c r="K110" s="65"/>
      <c r="L110" s="65"/>
      <c r="M110" s="65"/>
      <c r="N110" s="65"/>
      <c r="O110" s="65"/>
      <c r="P110" s="65"/>
      <c r="Q110" s="65"/>
      <c r="R110" s="65"/>
      <c r="S110" s="65"/>
      <c r="T110" s="65"/>
      <c r="U110" s="65"/>
      <c r="V110" s="65"/>
      <c r="W110" s="65"/>
      <c r="X110" s="65"/>
      <c r="Y110" s="65"/>
      <c r="Z110" s="65"/>
      <c r="AA110" s="65"/>
      <c r="AB110" s="65"/>
      <c r="AC110" s="65"/>
      <c r="AD110" s="65"/>
      <c r="AE110" s="65"/>
      <c r="AF110" s="65"/>
      <c r="AG110" s="65"/>
      <c r="AH110" s="65"/>
      <c r="AI110" s="65"/>
      <c r="AJ110" s="65"/>
      <c r="AK110" s="65"/>
      <c r="AL110" s="65"/>
      <c r="AM110" s="65"/>
      <c r="AN110" s="65"/>
      <c r="AO110" s="65"/>
      <c r="AP110" s="65"/>
      <c r="AQ110" s="65"/>
      <c r="AR110" s="65"/>
      <c r="AS110" s="65"/>
      <c r="AT110" s="65"/>
      <c r="AU110" s="65"/>
    </row>
    <row r="111" spans="1:47">
      <c r="A111" s="65"/>
      <c r="B111" s="65"/>
      <c r="C111" s="65"/>
      <c r="D111" s="65"/>
      <c r="E111" s="65"/>
      <c r="F111" s="65"/>
      <c r="G111" s="65"/>
      <c r="H111" s="65"/>
      <c r="I111" s="65"/>
      <c r="J111" s="65"/>
      <c r="K111" s="65"/>
      <c r="L111" s="65"/>
      <c r="M111" s="65"/>
      <c r="N111" s="65"/>
      <c r="O111" s="65"/>
      <c r="P111" s="65"/>
      <c r="Q111" s="65"/>
      <c r="R111" s="65"/>
      <c r="S111" s="65"/>
      <c r="T111" s="65"/>
      <c r="U111" s="65"/>
      <c r="V111" s="65"/>
      <c r="W111" s="65"/>
      <c r="X111" s="65"/>
      <c r="Y111" s="65"/>
      <c r="Z111" s="65"/>
      <c r="AA111" s="65"/>
      <c r="AB111" s="65"/>
      <c r="AC111" s="65"/>
      <c r="AD111" s="65"/>
      <c r="AE111" s="65"/>
      <c r="AF111" s="65"/>
      <c r="AG111" s="65"/>
      <c r="AH111" s="65"/>
      <c r="AI111" s="65"/>
      <c r="AJ111" s="65"/>
      <c r="AK111" s="65"/>
      <c r="AL111" s="65"/>
      <c r="AM111" s="65"/>
      <c r="AN111" s="65"/>
      <c r="AO111" s="65"/>
      <c r="AP111" s="65"/>
      <c r="AQ111" s="65"/>
      <c r="AR111" s="65"/>
      <c r="AS111" s="65"/>
      <c r="AT111" s="65"/>
      <c r="AU111" s="65"/>
    </row>
    <row r="112" spans="1:47">
      <c r="A112" s="65"/>
      <c r="B112" s="65"/>
      <c r="C112" s="65"/>
      <c r="D112" s="65"/>
      <c r="E112" s="65"/>
      <c r="F112" s="65"/>
      <c r="G112" s="65"/>
      <c r="H112" s="65"/>
      <c r="I112" s="65"/>
      <c r="J112" s="65"/>
      <c r="K112" s="65"/>
      <c r="L112" s="65"/>
      <c r="M112" s="65"/>
      <c r="N112" s="65"/>
      <c r="O112" s="65"/>
      <c r="P112" s="65"/>
      <c r="Q112" s="65"/>
      <c r="R112" s="65"/>
      <c r="S112" s="65"/>
      <c r="T112" s="65"/>
      <c r="U112" s="65"/>
      <c r="V112" s="65"/>
      <c r="W112" s="65"/>
      <c r="X112" s="65"/>
      <c r="Y112" s="65"/>
      <c r="Z112" s="65"/>
      <c r="AA112" s="65"/>
      <c r="AB112" s="65"/>
      <c r="AC112" s="65"/>
      <c r="AD112" s="65"/>
      <c r="AE112" s="65"/>
      <c r="AF112" s="65"/>
      <c r="AG112" s="65"/>
      <c r="AH112" s="65"/>
      <c r="AI112" s="65"/>
      <c r="AJ112" s="65"/>
      <c r="AK112" s="65"/>
      <c r="AL112" s="65"/>
      <c r="AM112" s="65"/>
      <c r="AN112" s="65"/>
      <c r="AO112" s="65"/>
      <c r="AP112" s="65"/>
      <c r="AQ112" s="65"/>
      <c r="AR112" s="65"/>
      <c r="AS112" s="65"/>
      <c r="AT112" s="65"/>
      <c r="AU112" s="65"/>
    </row>
    <row r="113" spans="1:47">
      <c r="A113" s="65"/>
      <c r="B113" s="65"/>
      <c r="C113" s="65"/>
      <c r="D113" s="65"/>
      <c r="E113" s="65"/>
      <c r="F113" s="65"/>
      <c r="G113" s="65"/>
      <c r="H113" s="65"/>
      <c r="I113" s="65"/>
      <c r="J113" s="65"/>
      <c r="K113" s="65"/>
      <c r="L113" s="65"/>
      <c r="M113" s="65"/>
      <c r="N113" s="65"/>
      <c r="O113" s="65"/>
      <c r="P113" s="65"/>
      <c r="Q113" s="65"/>
      <c r="R113" s="65"/>
      <c r="S113" s="65"/>
      <c r="T113" s="65"/>
      <c r="U113" s="65"/>
      <c r="V113" s="65"/>
      <c r="W113" s="65"/>
      <c r="X113" s="65"/>
      <c r="Y113" s="65"/>
      <c r="Z113" s="65"/>
      <c r="AA113" s="65"/>
      <c r="AB113" s="65"/>
      <c r="AC113" s="65"/>
      <c r="AD113" s="65"/>
      <c r="AE113" s="65"/>
      <c r="AF113" s="65"/>
      <c r="AG113" s="65"/>
      <c r="AH113" s="65"/>
      <c r="AI113" s="65"/>
      <c r="AJ113" s="65"/>
      <c r="AK113" s="65"/>
      <c r="AL113" s="65"/>
      <c r="AM113" s="65"/>
      <c r="AN113" s="65"/>
      <c r="AO113" s="65"/>
      <c r="AP113" s="65"/>
      <c r="AQ113" s="65"/>
      <c r="AR113" s="65"/>
      <c r="AS113" s="65"/>
      <c r="AT113" s="65"/>
      <c r="AU113" s="65"/>
    </row>
    <row r="114" spans="1:47">
      <c r="A114" s="65"/>
      <c r="B114" s="65"/>
      <c r="C114" s="65"/>
      <c r="D114" s="65"/>
      <c r="E114" s="65"/>
      <c r="F114" s="65"/>
      <c r="G114" s="65"/>
      <c r="H114" s="65"/>
      <c r="I114" s="65"/>
      <c r="J114" s="65"/>
      <c r="K114" s="65"/>
      <c r="L114" s="65"/>
      <c r="M114" s="65"/>
      <c r="N114" s="65"/>
      <c r="O114" s="65"/>
      <c r="P114" s="65"/>
      <c r="Q114" s="65"/>
      <c r="R114" s="65"/>
      <c r="S114" s="65"/>
      <c r="T114" s="65"/>
      <c r="U114" s="65"/>
      <c r="V114" s="65"/>
      <c r="W114" s="65"/>
      <c r="X114" s="65"/>
      <c r="Y114" s="65"/>
      <c r="Z114" s="65"/>
      <c r="AA114" s="65"/>
      <c r="AB114" s="65"/>
      <c r="AC114" s="65"/>
      <c r="AD114" s="65"/>
      <c r="AE114" s="65"/>
      <c r="AF114" s="65"/>
      <c r="AG114" s="65"/>
      <c r="AH114" s="65"/>
      <c r="AI114" s="65"/>
      <c r="AJ114" s="65"/>
      <c r="AK114" s="65"/>
      <c r="AL114" s="65"/>
      <c r="AM114" s="65"/>
      <c r="AN114" s="65"/>
      <c r="AO114" s="65"/>
      <c r="AP114" s="65"/>
      <c r="AQ114" s="65"/>
      <c r="AR114" s="65"/>
      <c r="AS114" s="65"/>
      <c r="AT114" s="65"/>
      <c r="AU114" s="65"/>
    </row>
    <row r="115" spans="1:47">
      <c r="A115" s="65"/>
      <c r="B115" s="65"/>
      <c r="C115" s="65"/>
      <c r="D115" s="65"/>
      <c r="E115" s="65"/>
      <c r="F115" s="65"/>
      <c r="G115" s="65"/>
      <c r="H115" s="65"/>
      <c r="I115" s="65"/>
      <c r="J115" s="65"/>
      <c r="K115" s="65"/>
      <c r="L115" s="65"/>
      <c r="M115" s="65"/>
      <c r="N115" s="65"/>
      <c r="O115" s="65"/>
      <c r="P115" s="65"/>
      <c r="Q115" s="65"/>
      <c r="R115" s="65"/>
      <c r="S115" s="65"/>
      <c r="T115" s="65"/>
      <c r="U115" s="65"/>
      <c r="V115" s="65"/>
      <c r="W115" s="65"/>
      <c r="X115" s="65"/>
      <c r="Y115" s="65"/>
      <c r="Z115" s="65"/>
      <c r="AA115" s="65"/>
      <c r="AB115" s="65"/>
      <c r="AC115" s="65"/>
      <c r="AD115" s="65"/>
      <c r="AE115" s="65"/>
      <c r="AF115" s="65"/>
      <c r="AG115" s="65"/>
      <c r="AH115" s="65"/>
      <c r="AI115" s="65"/>
      <c r="AJ115" s="65"/>
      <c r="AK115" s="65"/>
      <c r="AL115" s="65"/>
      <c r="AM115" s="65"/>
      <c r="AN115" s="65"/>
      <c r="AO115" s="65"/>
      <c r="AP115" s="65"/>
      <c r="AQ115" s="65"/>
      <c r="AR115" s="65"/>
      <c r="AS115" s="65"/>
      <c r="AT115" s="65"/>
      <c r="AU115" s="65"/>
    </row>
    <row r="116" spans="1:47">
      <c r="A116" s="65"/>
      <c r="B116" s="65"/>
      <c r="C116" s="65"/>
      <c r="D116" s="65"/>
      <c r="E116" s="65"/>
      <c r="F116" s="65"/>
      <c r="G116" s="65"/>
      <c r="H116" s="65"/>
      <c r="I116" s="65"/>
      <c r="J116" s="65"/>
      <c r="K116" s="65"/>
      <c r="L116" s="65"/>
      <c r="M116" s="65"/>
      <c r="N116" s="65"/>
      <c r="O116" s="65"/>
      <c r="P116" s="65"/>
      <c r="Q116" s="65"/>
      <c r="R116" s="65"/>
      <c r="S116" s="65"/>
      <c r="T116" s="65"/>
      <c r="U116" s="65"/>
      <c r="V116" s="65"/>
      <c r="W116" s="65"/>
      <c r="X116" s="65"/>
      <c r="Y116" s="65"/>
      <c r="Z116" s="65"/>
      <c r="AA116" s="65"/>
      <c r="AB116" s="65"/>
      <c r="AC116" s="65"/>
      <c r="AD116" s="65"/>
      <c r="AE116" s="65"/>
      <c r="AF116" s="65"/>
      <c r="AG116" s="65"/>
      <c r="AH116" s="65"/>
      <c r="AI116" s="65"/>
      <c r="AJ116" s="65"/>
      <c r="AK116" s="65"/>
      <c r="AL116" s="65"/>
      <c r="AM116" s="65"/>
      <c r="AN116" s="65"/>
      <c r="AO116" s="65"/>
      <c r="AP116" s="65"/>
      <c r="AQ116" s="65"/>
      <c r="AR116" s="65"/>
      <c r="AS116" s="65"/>
      <c r="AT116" s="65"/>
      <c r="AU116" s="65"/>
    </row>
    <row r="117" spans="1:47">
      <c r="A117" s="65"/>
      <c r="B117" s="65"/>
      <c r="C117" s="65"/>
      <c r="D117" s="65"/>
      <c r="E117" s="65"/>
      <c r="F117" s="65"/>
      <c r="G117" s="65"/>
      <c r="H117" s="65"/>
      <c r="I117" s="65"/>
      <c r="J117" s="65"/>
      <c r="K117" s="65"/>
      <c r="L117" s="65"/>
      <c r="M117" s="65"/>
      <c r="N117" s="65"/>
      <c r="O117" s="65"/>
      <c r="P117" s="65"/>
      <c r="Q117" s="65"/>
      <c r="R117" s="65"/>
      <c r="S117" s="65"/>
      <c r="T117" s="65"/>
      <c r="U117" s="65"/>
      <c r="V117" s="65"/>
      <c r="W117" s="65"/>
      <c r="X117" s="65"/>
      <c r="Y117" s="65"/>
      <c r="Z117" s="65"/>
      <c r="AA117" s="65"/>
      <c r="AB117" s="65"/>
      <c r="AC117" s="65"/>
      <c r="AD117" s="65"/>
      <c r="AE117" s="65"/>
      <c r="AF117" s="65"/>
      <c r="AG117" s="65"/>
      <c r="AH117" s="65"/>
      <c r="AI117" s="65"/>
      <c r="AJ117" s="65"/>
      <c r="AK117" s="65"/>
      <c r="AL117" s="65"/>
      <c r="AM117" s="65"/>
      <c r="AN117" s="65"/>
      <c r="AO117" s="65"/>
      <c r="AP117" s="65"/>
      <c r="AQ117" s="65"/>
      <c r="AR117" s="65"/>
      <c r="AS117" s="65"/>
      <c r="AT117" s="65"/>
      <c r="AU117" s="65"/>
    </row>
    <row r="118" spans="1:47">
      <c r="A118" s="65"/>
      <c r="B118" s="65"/>
      <c r="C118" s="65"/>
      <c r="D118" s="65"/>
      <c r="E118" s="65"/>
      <c r="F118" s="65"/>
      <c r="G118" s="65"/>
      <c r="H118" s="65"/>
      <c r="I118" s="65"/>
      <c r="J118" s="65"/>
      <c r="K118" s="65"/>
      <c r="L118" s="65"/>
      <c r="M118" s="65"/>
      <c r="N118" s="65"/>
      <c r="O118" s="65"/>
      <c r="P118" s="65"/>
      <c r="Q118" s="65"/>
      <c r="R118" s="65"/>
      <c r="S118" s="65"/>
      <c r="T118" s="65"/>
      <c r="U118" s="65"/>
      <c r="V118" s="65"/>
      <c r="W118" s="65"/>
      <c r="X118" s="65"/>
      <c r="Y118" s="65"/>
      <c r="Z118" s="65"/>
      <c r="AA118" s="65"/>
      <c r="AB118" s="65"/>
      <c r="AC118" s="65"/>
      <c r="AD118" s="65"/>
      <c r="AE118" s="65"/>
      <c r="AF118" s="65"/>
      <c r="AG118" s="65"/>
      <c r="AH118" s="65"/>
      <c r="AI118" s="65"/>
      <c r="AJ118" s="65"/>
      <c r="AK118" s="65"/>
      <c r="AL118" s="65"/>
      <c r="AM118" s="65"/>
      <c r="AN118" s="65"/>
      <c r="AO118" s="65"/>
      <c r="AP118" s="65"/>
      <c r="AQ118" s="65"/>
      <c r="AR118" s="65"/>
      <c r="AS118" s="65"/>
      <c r="AT118" s="65"/>
      <c r="AU118" s="65"/>
    </row>
    <row r="119" spans="1:47">
      <c r="A119" s="65"/>
      <c r="B119" s="65"/>
      <c r="C119" s="65"/>
      <c r="D119" s="65"/>
      <c r="E119" s="65"/>
      <c r="F119" s="65"/>
      <c r="G119" s="65"/>
      <c r="H119" s="65"/>
      <c r="I119" s="65"/>
      <c r="J119" s="65"/>
      <c r="K119" s="65"/>
      <c r="L119" s="65"/>
      <c r="M119" s="65"/>
      <c r="N119" s="65"/>
      <c r="O119" s="65"/>
      <c r="P119" s="65"/>
      <c r="Q119" s="65"/>
      <c r="R119" s="65"/>
      <c r="S119" s="65"/>
      <c r="T119" s="65"/>
      <c r="U119" s="65"/>
      <c r="V119" s="65"/>
      <c r="W119" s="65"/>
      <c r="X119" s="65"/>
      <c r="Y119" s="65"/>
      <c r="Z119" s="65"/>
      <c r="AA119" s="65"/>
      <c r="AB119" s="65"/>
      <c r="AC119" s="65"/>
      <c r="AD119" s="65"/>
      <c r="AE119" s="65"/>
      <c r="AF119" s="65"/>
      <c r="AG119" s="65"/>
      <c r="AH119" s="65"/>
      <c r="AI119" s="65"/>
      <c r="AJ119" s="65"/>
      <c r="AK119" s="65"/>
      <c r="AL119" s="65"/>
      <c r="AM119" s="65"/>
      <c r="AN119" s="65"/>
      <c r="AO119" s="65"/>
      <c r="AP119" s="65"/>
      <c r="AQ119" s="65"/>
      <c r="AR119" s="65"/>
      <c r="AS119" s="65"/>
      <c r="AT119" s="65"/>
      <c r="AU119" s="65"/>
    </row>
    <row r="120" spans="1:47">
      <c r="A120" s="65"/>
      <c r="B120" s="65"/>
      <c r="C120" s="65"/>
      <c r="D120" s="65"/>
      <c r="E120" s="65"/>
      <c r="F120" s="65"/>
      <c r="G120" s="65"/>
      <c r="H120" s="65"/>
      <c r="I120" s="65"/>
      <c r="J120" s="65"/>
      <c r="K120" s="65"/>
      <c r="L120" s="65"/>
      <c r="M120" s="65"/>
      <c r="N120" s="65"/>
      <c r="O120" s="65"/>
      <c r="P120" s="65"/>
      <c r="Q120" s="65"/>
      <c r="R120" s="65"/>
      <c r="S120" s="65"/>
      <c r="T120" s="65"/>
      <c r="U120" s="65"/>
      <c r="V120" s="65"/>
      <c r="W120" s="65"/>
      <c r="X120" s="65"/>
      <c r="Y120" s="65"/>
      <c r="Z120" s="65"/>
      <c r="AA120" s="65"/>
      <c r="AB120" s="65"/>
      <c r="AC120" s="65"/>
      <c r="AD120" s="65"/>
      <c r="AE120" s="65"/>
      <c r="AF120" s="65"/>
      <c r="AG120" s="65"/>
      <c r="AH120" s="65"/>
      <c r="AI120" s="65"/>
      <c r="AJ120" s="65"/>
      <c r="AK120" s="65"/>
      <c r="AL120" s="65"/>
      <c r="AM120" s="65"/>
      <c r="AN120" s="65"/>
      <c r="AO120" s="65"/>
      <c r="AP120" s="65"/>
      <c r="AQ120" s="65"/>
      <c r="AR120" s="65"/>
      <c r="AS120" s="65"/>
      <c r="AT120" s="65"/>
      <c r="AU120" s="65"/>
    </row>
    <row r="121" spans="1:47">
      <c r="A121" s="65"/>
      <c r="B121" s="65"/>
      <c r="C121" s="65"/>
      <c r="D121" s="65"/>
      <c r="E121" s="65"/>
      <c r="F121" s="65"/>
      <c r="G121" s="65"/>
      <c r="H121" s="65"/>
      <c r="I121" s="65"/>
      <c r="J121" s="65"/>
      <c r="K121" s="65"/>
      <c r="L121" s="65"/>
      <c r="M121" s="65"/>
      <c r="N121" s="65"/>
      <c r="O121" s="65"/>
      <c r="P121" s="65"/>
      <c r="Q121" s="65"/>
      <c r="R121" s="65"/>
      <c r="S121" s="65"/>
      <c r="T121" s="65"/>
      <c r="U121" s="65"/>
      <c r="V121" s="65"/>
      <c r="W121" s="65"/>
      <c r="X121" s="65"/>
      <c r="Y121" s="65"/>
      <c r="Z121" s="65"/>
      <c r="AA121" s="65"/>
      <c r="AB121" s="65"/>
      <c r="AC121" s="65"/>
      <c r="AD121" s="65"/>
      <c r="AE121" s="65"/>
      <c r="AF121" s="65"/>
      <c r="AG121" s="65"/>
      <c r="AH121" s="65"/>
      <c r="AI121" s="65"/>
      <c r="AJ121" s="65"/>
      <c r="AK121" s="65"/>
      <c r="AL121" s="65"/>
      <c r="AM121" s="65"/>
      <c r="AN121" s="65"/>
      <c r="AO121" s="65"/>
      <c r="AP121" s="65"/>
      <c r="AQ121" s="65"/>
      <c r="AR121" s="65"/>
      <c r="AS121" s="65"/>
      <c r="AT121" s="65"/>
      <c r="AU121" s="65"/>
    </row>
    <row r="122" spans="1:47">
      <c r="A122" s="65"/>
      <c r="B122" s="65"/>
      <c r="C122" s="65"/>
      <c r="D122" s="65"/>
      <c r="E122" s="65"/>
      <c r="F122" s="65"/>
      <c r="G122" s="65"/>
      <c r="H122" s="65"/>
      <c r="I122" s="65"/>
      <c r="J122" s="65"/>
      <c r="K122" s="65"/>
      <c r="L122" s="65"/>
      <c r="M122" s="65"/>
      <c r="N122" s="65"/>
      <c r="O122" s="65"/>
      <c r="P122" s="65"/>
      <c r="Q122" s="65"/>
      <c r="R122" s="65"/>
      <c r="S122" s="65"/>
      <c r="T122" s="65"/>
      <c r="U122" s="65"/>
      <c r="V122" s="65"/>
      <c r="W122" s="65"/>
      <c r="X122" s="65"/>
      <c r="Y122" s="65"/>
      <c r="Z122" s="65"/>
      <c r="AA122" s="65"/>
      <c r="AB122" s="65"/>
      <c r="AC122" s="65"/>
      <c r="AD122" s="65"/>
      <c r="AE122" s="65"/>
      <c r="AF122" s="65"/>
      <c r="AG122" s="65"/>
      <c r="AH122" s="65"/>
      <c r="AI122" s="65"/>
      <c r="AJ122" s="65"/>
      <c r="AK122" s="65"/>
      <c r="AL122" s="65"/>
      <c r="AM122" s="65"/>
      <c r="AN122" s="65"/>
      <c r="AO122" s="65"/>
      <c r="AP122" s="65"/>
      <c r="AQ122" s="65"/>
      <c r="AR122" s="65"/>
      <c r="AS122" s="65"/>
      <c r="AT122" s="65"/>
      <c r="AU122" s="65"/>
    </row>
    <row r="123" spans="1:47">
      <c r="A123" s="65"/>
      <c r="B123" s="65"/>
      <c r="C123" s="65"/>
      <c r="D123" s="65"/>
      <c r="E123" s="65"/>
      <c r="F123" s="65"/>
      <c r="G123" s="65"/>
      <c r="H123" s="65"/>
      <c r="I123" s="65"/>
      <c r="J123" s="65"/>
      <c r="K123" s="65"/>
      <c r="L123" s="65"/>
      <c r="M123" s="65"/>
      <c r="N123" s="65"/>
      <c r="O123" s="65"/>
      <c r="P123" s="65"/>
      <c r="Q123" s="65"/>
      <c r="R123" s="65"/>
      <c r="S123" s="65"/>
      <c r="T123" s="65"/>
      <c r="U123" s="65"/>
      <c r="V123" s="65"/>
      <c r="W123" s="65"/>
      <c r="X123" s="65"/>
      <c r="Y123" s="65"/>
      <c r="Z123" s="65"/>
      <c r="AA123" s="65"/>
      <c r="AB123" s="65"/>
      <c r="AC123" s="65"/>
      <c r="AD123" s="65"/>
      <c r="AE123" s="65"/>
      <c r="AF123" s="65"/>
      <c r="AG123" s="65"/>
      <c r="AH123" s="65"/>
      <c r="AI123" s="65"/>
      <c r="AJ123" s="65"/>
      <c r="AK123" s="65"/>
      <c r="AL123" s="65"/>
      <c r="AM123" s="65"/>
      <c r="AN123" s="65"/>
      <c r="AO123" s="65"/>
      <c r="AP123" s="65"/>
      <c r="AQ123" s="65"/>
      <c r="AR123" s="65"/>
      <c r="AS123" s="65"/>
      <c r="AT123" s="65"/>
      <c r="AU123" s="65"/>
    </row>
    <row r="124" spans="1:47">
      <c r="A124" s="65"/>
      <c r="B124" s="65"/>
      <c r="C124" s="65"/>
      <c r="D124" s="65"/>
      <c r="E124" s="65"/>
      <c r="F124" s="65"/>
      <c r="G124" s="65"/>
      <c r="H124" s="65"/>
      <c r="I124" s="65"/>
      <c r="J124" s="65"/>
      <c r="K124" s="65"/>
      <c r="L124" s="65"/>
      <c r="M124" s="65"/>
      <c r="N124" s="65"/>
      <c r="O124" s="65"/>
      <c r="P124" s="65"/>
      <c r="Q124" s="65"/>
      <c r="R124" s="65"/>
      <c r="S124" s="65"/>
      <c r="T124" s="65"/>
      <c r="U124" s="65"/>
      <c r="V124" s="65"/>
      <c r="W124" s="65"/>
      <c r="X124" s="65"/>
      <c r="Y124" s="65"/>
      <c r="Z124" s="65"/>
      <c r="AA124" s="65"/>
      <c r="AB124" s="65"/>
      <c r="AC124" s="65"/>
      <c r="AD124" s="65"/>
      <c r="AE124" s="65"/>
      <c r="AF124" s="65"/>
      <c r="AG124" s="65"/>
      <c r="AH124" s="65"/>
      <c r="AI124" s="65"/>
      <c r="AJ124" s="65"/>
      <c r="AK124" s="65"/>
      <c r="AL124" s="65"/>
      <c r="AM124" s="65"/>
      <c r="AN124" s="65"/>
      <c r="AO124" s="65"/>
      <c r="AP124" s="65"/>
      <c r="AQ124" s="65"/>
      <c r="AR124" s="65"/>
      <c r="AS124" s="65"/>
      <c r="AT124" s="65"/>
      <c r="AU124" s="65"/>
    </row>
    <row r="125" spans="1:47">
      <c r="A125" s="65"/>
      <c r="B125" s="65"/>
      <c r="C125" s="65"/>
      <c r="D125" s="65"/>
      <c r="E125" s="65"/>
      <c r="F125" s="65"/>
      <c r="G125" s="65"/>
      <c r="H125" s="65"/>
      <c r="I125" s="65"/>
      <c r="J125" s="65"/>
      <c r="K125" s="65"/>
      <c r="L125" s="65"/>
      <c r="M125" s="65"/>
      <c r="N125" s="65"/>
      <c r="O125" s="65"/>
      <c r="P125" s="65"/>
      <c r="Q125" s="65"/>
      <c r="R125" s="65"/>
      <c r="S125" s="65"/>
      <c r="T125" s="65"/>
      <c r="U125" s="65"/>
      <c r="V125" s="65"/>
      <c r="W125" s="65"/>
      <c r="X125" s="65"/>
      <c r="Y125" s="65"/>
      <c r="Z125" s="65"/>
      <c r="AA125" s="65"/>
      <c r="AB125" s="65"/>
      <c r="AC125" s="65"/>
      <c r="AD125" s="65"/>
      <c r="AE125" s="65"/>
      <c r="AF125" s="65"/>
      <c r="AG125" s="65"/>
      <c r="AH125" s="65"/>
      <c r="AI125" s="65"/>
      <c r="AJ125" s="65"/>
      <c r="AK125" s="65"/>
      <c r="AL125" s="65"/>
      <c r="AM125" s="65"/>
      <c r="AN125" s="65"/>
      <c r="AO125" s="65"/>
      <c r="AP125" s="65"/>
      <c r="AQ125" s="65"/>
      <c r="AR125" s="65"/>
      <c r="AS125" s="65"/>
      <c r="AT125" s="65"/>
      <c r="AU125" s="65"/>
    </row>
    <row r="126" spans="1:47">
      <c r="A126" s="65"/>
      <c r="B126" s="65"/>
      <c r="C126" s="65"/>
      <c r="D126" s="65"/>
      <c r="E126" s="65"/>
      <c r="F126" s="65"/>
      <c r="G126" s="65"/>
      <c r="H126" s="65"/>
      <c r="I126" s="65"/>
      <c r="J126" s="65"/>
      <c r="K126" s="65"/>
      <c r="L126" s="65"/>
      <c r="M126" s="65"/>
      <c r="N126" s="65"/>
      <c r="O126" s="65"/>
      <c r="P126" s="65"/>
      <c r="Q126" s="65"/>
      <c r="R126" s="65"/>
      <c r="S126" s="65"/>
      <c r="T126" s="65"/>
      <c r="U126" s="65"/>
      <c r="V126" s="65"/>
      <c r="W126" s="65"/>
      <c r="X126" s="65"/>
      <c r="Y126" s="65"/>
      <c r="Z126" s="65"/>
      <c r="AA126" s="65"/>
      <c r="AB126" s="65"/>
      <c r="AC126" s="65"/>
      <c r="AD126" s="65"/>
      <c r="AE126" s="65"/>
      <c r="AF126" s="65"/>
      <c r="AG126" s="65"/>
      <c r="AH126" s="65"/>
      <c r="AI126" s="65"/>
      <c r="AJ126" s="65"/>
      <c r="AK126" s="65"/>
      <c r="AL126" s="65"/>
      <c r="AM126" s="65"/>
      <c r="AN126" s="65"/>
      <c r="AO126" s="65"/>
      <c r="AP126" s="65"/>
      <c r="AQ126" s="65"/>
      <c r="AR126" s="65"/>
      <c r="AS126" s="65"/>
      <c r="AT126" s="65"/>
      <c r="AU126" s="65"/>
    </row>
    <row r="127" spans="1:47">
      <c r="A127" s="65"/>
      <c r="B127" s="65"/>
      <c r="C127" s="65"/>
      <c r="D127" s="65"/>
      <c r="E127" s="65"/>
      <c r="F127" s="65"/>
      <c r="G127" s="65"/>
      <c r="H127" s="65"/>
      <c r="I127" s="65"/>
      <c r="J127" s="65"/>
      <c r="K127" s="65"/>
      <c r="L127" s="65"/>
      <c r="M127" s="65"/>
      <c r="N127" s="65"/>
      <c r="O127" s="65"/>
      <c r="P127" s="65"/>
      <c r="Q127" s="65"/>
      <c r="R127" s="65"/>
      <c r="S127" s="65"/>
      <c r="T127" s="65"/>
      <c r="U127" s="65"/>
      <c r="V127" s="65"/>
      <c r="W127" s="65"/>
      <c r="X127" s="65"/>
      <c r="Y127" s="65"/>
      <c r="Z127" s="65"/>
      <c r="AA127" s="65"/>
      <c r="AB127" s="65"/>
      <c r="AC127" s="65"/>
      <c r="AD127" s="65"/>
      <c r="AE127" s="65"/>
      <c r="AF127" s="65"/>
      <c r="AG127" s="65"/>
      <c r="AH127" s="65"/>
      <c r="AI127" s="65"/>
      <c r="AJ127" s="65"/>
      <c r="AK127" s="65"/>
      <c r="AL127" s="65"/>
      <c r="AM127" s="65"/>
      <c r="AN127" s="65"/>
      <c r="AO127" s="65"/>
      <c r="AP127" s="65"/>
      <c r="AQ127" s="65"/>
      <c r="AR127" s="65"/>
      <c r="AS127" s="65"/>
      <c r="AT127" s="65"/>
      <c r="AU127" s="65"/>
    </row>
    <row r="128" spans="1:47">
      <c r="A128" s="65"/>
      <c r="B128" s="65"/>
      <c r="C128" s="65"/>
      <c r="D128" s="65"/>
      <c r="E128" s="65"/>
      <c r="F128" s="65"/>
      <c r="G128" s="65"/>
      <c r="H128" s="65"/>
      <c r="I128" s="65"/>
      <c r="J128" s="65"/>
      <c r="K128" s="65"/>
      <c r="L128" s="65"/>
      <c r="M128" s="65"/>
      <c r="N128" s="65"/>
      <c r="O128" s="65"/>
      <c r="P128" s="65"/>
      <c r="Q128" s="65"/>
      <c r="R128" s="65"/>
      <c r="S128" s="65"/>
      <c r="T128" s="65"/>
      <c r="U128" s="65"/>
      <c r="V128" s="65"/>
      <c r="W128" s="65"/>
      <c r="X128" s="65"/>
      <c r="Y128" s="65"/>
      <c r="Z128" s="65"/>
      <c r="AA128" s="65"/>
      <c r="AB128" s="65"/>
      <c r="AC128" s="65"/>
      <c r="AD128" s="65"/>
      <c r="AE128" s="65"/>
      <c r="AF128" s="65"/>
      <c r="AG128" s="65"/>
      <c r="AH128" s="65"/>
      <c r="AI128" s="65"/>
      <c r="AJ128" s="65"/>
      <c r="AK128" s="65"/>
      <c r="AL128" s="65"/>
      <c r="AM128" s="65"/>
      <c r="AN128" s="65"/>
      <c r="AO128" s="65"/>
      <c r="AP128" s="65"/>
      <c r="AQ128" s="65"/>
      <c r="AR128" s="65"/>
      <c r="AS128" s="65"/>
      <c r="AT128" s="65"/>
      <c r="AU128" s="65"/>
    </row>
    <row r="129" spans="1:47">
      <c r="A129" s="65"/>
      <c r="B129" s="65"/>
      <c r="C129" s="65"/>
      <c r="D129" s="65"/>
      <c r="E129" s="65"/>
      <c r="F129" s="65"/>
      <c r="G129" s="65"/>
      <c r="H129" s="65"/>
      <c r="I129" s="65"/>
      <c r="J129" s="65"/>
      <c r="K129" s="65"/>
      <c r="L129" s="65"/>
      <c r="M129" s="65"/>
      <c r="N129" s="65"/>
      <c r="O129" s="65"/>
      <c r="P129" s="65"/>
      <c r="Q129" s="65"/>
      <c r="R129" s="65"/>
      <c r="S129" s="65"/>
      <c r="T129" s="65"/>
      <c r="U129" s="65"/>
      <c r="V129" s="65"/>
      <c r="W129" s="65"/>
      <c r="X129" s="65"/>
      <c r="Y129" s="65"/>
      <c r="Z129" s="65"/>
      <c r="AA129" s="65"/>
      <c r="AB129" s="65"/>
      <c r="AC129" s="65"/>
      <c r="AD129" s="65"/>
      <c r="AE129" s="65"/>
      <c r="AF129" s="65"/>
      <c r="AG129" s="65"/>
      <c r="AH129" s="65"/>
      <c r="AI129" s="65"/>
      <c r="AJ129" s="65"/>
      <c r="AK129" s="65"/>
      <c r="AL129" s="65"/>
      <c r="AM129" s="65"/>
      <c r="AN129" s="65"/>
      <c r="AO129" s="65"/>
      <c r="AP129" s="65"/>
      <c r="AQ129" s="65"/>
      <c r="AR129" s="65"/>
      <c r="AS129" s="65"/>
      <c r="AT129" s="65"/>
      <c r="AU129" s="65"/>
    </row>
    <row r="130" spans="1:47">
      <c r="A130" s="65"/>
      <c r="B130" s="65"/>
      <c r="C130" s="65"/>
      <c r="D130" s="65"/>
      <c r="E130" s="65"/>
      <c r="F130" s="65"/>
      <c r="G130" s="65"/>
      <c r="H130" s="65"/>
      <c r="I130" s="65"/>
      <c r="J130" s="65"/>
      <c r="K130" s="65"/>
      <c r="L130" s="65"/>
      <c r="M130" s="65"/>
      <c r="N130" s="65"/>
      <c r="O130" s="65"/>
      <c r="P130" s="65"/>
      <c r="Q130" s="65"/>
      <c r="R130" s="65"/>
      <c r="S130" s="65"/>
      <c r="T130" s="65"/>
      <c r="U130" s="65"/>
      <c r="V130" s="65"/>
      <c r="W130" s="65"/>
      <c r="X130" s="65"/>
      <c r="Y130" s="65"/>
      <c r="Z130" s="65"/>
      <c r="AA130" s="65"/>
      <c r="AB130" s="65"/>
      <c r="AC130" s="65"/>
      <c r="AD130" s="65"/>
      <c r="AE130" s="65"/>
      <c r="AF130" s="65"/>
      <c r="AG130" s="65"/>
      <c r="AH130" s="65"/>
      <c r="AI130" s="65"/>
      <c r="AJ130" s="65"/>
      <c r="AK130" s="65"/>
      <c r="AL130" s="65"/>
      <c r="AM130" s="65"/>
      <c r="AN130" s="65"/>
      <c r="AO130" s="65"/>
      <c r="AP130" s="65"/>
      <c r="AQ130" s="65"/>
      <c r="AR130" s="65"/>
      <c r="AS130" s="65"/>
      <c r="AT130" s="65"/>
      <c r="AU130" s="65"/>
    </row>
    <row r="131" spans="1:47">
      <c r="A131" s="65"/>
      <c r="B131" s="65"/>
      <c r="C131" s="65"/>
      <c r="D131" s="65"/>
      <c r="E131" s="65"/>
      <c r="F131" s="65"/>
      <c r="G131" s="65"/>
      <c r="H131" s="65"/>
      <c r="I131" s="65"/>
      <c r="J131" s="65"/>
      <c r="K131" s="65"/>
      <c r="L131" s="65"/>
      <c r="M131" s="65"/>
      <c r="N131" s="65"/>
      <c r="O131" s="65"/>
      <c r="P131" s="65"/>
      <c r="Q131" s="65"/>
      <c r="R131" s="65"/>
      <c r="S131" s="65"/>
      <c r="T131" s="65"/>
      <c r="U131" s="65"/>
      <c r="V131" s="65"/>
      <c r="W131" s="65"/>
      <c r="X131" s="65"/>
      <c r="Y131" s="65"/>
      <c r="Z131" s="65"/>
      <c r="AA131" s="65"/>
      <c r="AB131" s="65"/>
      <c r="AC131" s="65"/>
      <c r="AD131" s="65"/>
      <c r="AE131" s="65"/>
      <c r="AF131" s="65"/>
      <c r="AG131" s="65"/>
      <c r="AH131" s="65"/>
      <c r="AI131" s="65"/>
      <c r="AJ131" s="65"/>
      <c r="AK131" s="65"/>
      <c r="AL131" s="65"/>
      <c r="AM131" s="65"/>
      <c r="AN131" s="65"/>
      <c r="AO131" s="65"/>
      <c r="AP131" s="65"/>
      <c r="AQ131" s="65"/>
      <c r="AR131" s="65"/>
      <c r="AS131" s="65"/>
      <c r="AT131" s="65"/>
      <c r="AU131" s="65"/>
    </row>
    <row r="132" spans="1:47">
      <c r="A132" s="65"/>
      <c r="B132" s="65"/>
      <c r="C132" s="65"/>
      <c r="D132" s="65"/>
      <c r="E132" s="65"/>
      <c r="F132" s="65"/>
      <c r="G132" s="65"/>
      <c r="H132" s="65"/>
      <c r="I132" s="65"/>
      <c r="J132" s="65"/>
      <c r="K132" s="65"/>
      <c r="L132" s="65"/>
      <c r="M132" s="65"/>
      <c r="N132" s="65"/>
      <c r="O132" s="65"/>
      <c r="P132" s="65"/>
      <c r="Q132" s="65"/>
      <c r="R132" s="65"/>
      <c r="S132" s="65"/>
      <c r="T132" s="65"/>
      <c r="U132" s="65"/>
      <c r="V132" s="65"/>
      <c r="W132" s="65"/>
      <c r="X132" s="65"/>
      <c r="Y132" s="65"/>
      <c r="Z132" s="65"/>
      <c r="AA132" s="65"/>
      <c r="AB132" s="65"/>
      <c r="AC132" s="65"/>
      <c r="AD132" s="65"/>
      <c r="AE132" s="65"/>
      <c r="AF132" s="65"/>
      <c r="AG132" s="65"/>
      <c r="AH132" s="65"/>
      <c r="AI132" s="65"/>
      <c r="AJ132" s="65"/>
      <c r="AK132" s="65"/>
      <c r="AL132" s="65"/>
      <c r="AM132" s="65"/>
      <c r="AN132" s="65"/>
      <c r="AO132" s="65"/>
      <c r="AP132" s="65"/>
      <c r="AQ132" s="65"/>
      <c r="AR132" s="65"/>
      <c r="AS132" s="65"/>
      <c r="AT132" s="65"/>
      <c r="AU132" s="65"/>
    </row>
    <row r="133" spans="1:47">
      <c r="A133" s="65"/>
      <c r="B133" s="65"/>
      <c r="C133" s="65"/>
      <c r="D133" s="65"/>
      <c r="E133" s="65"/>
      <c r="F133" s="65"/>
      <c r="G133" s="65"/>
      <c r="H133" s="65"/>
      <c r="I133" s="65"/>
      <c r="J133" s="65"/>
      <c r="K133" s="65"/>
      <c r="L133" s="65"/>
      <c r="M133" s="65"/>
      <c r="N133" s="65"/>
      <c r="O133" s="65"/>
      <c r="P133" s="65"/>
      <c r="Q133" s="65"/>
      <c r="R133" s="65"/>
      <c r="S133" s="65"/>
      <c r="T133" s="65"/>
      <c r="U133" s="65"/>
      <c r="V133" s="65"/>
      <c r="W133" s="65"/>
      <c r="X133" s="65"/>
      <c r="Y133" s="65"/>
      <c r="Z133" s="65"/>
      <c r="AA133" s="65"/>
      <c r="AB133" s="65"/>
      <c r="AC133" s="65"/>
      <c r="AD133" s="65"/>
      <c r="AE133" s="65"/>
      <c r="AF133" s="65"/>
      <c r="AG133" s="65"/>
      <c r="AH133" s="65"/>
      <c r="AI133" s="65"/>
      <c r="AJ133" s="65"/>
      <c r="AK133" s="65"/>
      <c r="AL133" s="65"/>
      <c r="AM133" s="65"/>
      <c r="AN133" s="65"/>
      <c r="AO133" s="65"/>
      <c r="AP133" s="65"/>
      <c r="AQ133" s="65"/>
      <c r="AR133" s="65"/>
      <c r="AS133" s="65"/>
      <c r="AT133" s="65"/>
      <c r="AU133" s="65"/>
    </row>
    <row r="134" spans="1:47">
      <c r="A134" s="65"/>
      <c r="B134" s="65"/>
      <c r="C134" s="65"/>
      <c r="D134" s="65"/>
      <c r="E134" s="65"/>
      <c r="F134" s="65"/>
      <c r="G134" s="65"/>
      <c r="H134" s="65"/>
      <c r="I134" s="65"/>
      <c r="J134" s="65"/>
      <c r="K134" s="65"/>
      <c r="L134" s="65"/>
      <c r="M134" s="65"/>
      <c r="N134" s="65"/>
      <c r="O134" s="65"/>
      <c r="P134" s="65"/>
      <c r="Q134" s="65"/>
      <c r="R134" s="65"/>
      <c r="S134" s="65"/>
      <c r="T134" s="65"/>
      <c r="U134" s="65"/>
      <c r="V134" s="65"/>
      <c r="W134" s="65"/>
      <c r="X134" s="65"/>
      <c r="Y134" s="65"/>
      <c r="Z134" s="65"/>
      <c r="AA134" s="65"/>
      <c r="AB134" s="65"/>
      <c r="AC134" s="65"/>
      <c r="AD134" s="65"/>
      <c r="AE134" s="65"/>
      <c r="AF134" s="65"/>
      <c r="AG134" s="65"/>
      <c r="AH134" s="65"/>
      <c r="AI134" s="65"/>
      <c r="AJ134" s="65"/>
      <c r="AK134" s="65"/>
      <c r="AL134" s="65"/>
      <c r="AM134" s="65"/>
      <c r="AN134" s="65"/>
      <c r="AO134" s="65"/>
      <c r="AP134" s="65"/>
      <c r="AQ134" s="65"/>
      <c r="AR134" s="65"/>
      <c r="AS134" s="65"/>
      <c r="AT134" s="65"/>
      <c r="AU134" s="65"/>
    </row>
    <row r="135" spans="1:47">
      <c r="A135" s="65"/>
      <c r="B135" s="65"/>
      <c r="C135" s="65"/>
      <c r="D135" s="65"/>
      <c r="E135" s="65"/>
      <c r="F135" s="65"/>
      <c r="G135" s="65"/>
      <c r="H135" s="65"/>
      <c r="I135" s="65"/>
      <c r="J135" s="65"/>
      <c r="K135" s="65"/>
      <c r="L135" s="65"/>
      <c r="M135" s="65"/>
      <c r="N135" s="65"/>
      <c r="O135" s="65"/>
      <c r="P135" s="65"/>
      <c r="Q135" s="65"/>
      <c r="R135" s="65"/>
      <c r="S135" s="65"/>
      <c r="T135" s="65"/>
      <c r="U135" s="65"/>
      <c r="V135" s="65"/>
      <c r="W135" s="65"/>
      <c r="X135" s="65"/>
      <c r="Y135" s="65"/>
      <c r="Z135" s="65"/>
      <c r="AA135" s="65"/>
      <c r="AB135" s="65"/>
      <c r="AC135" s="65"/>
      <c r="AD135" s="65"/>
      <c r="AE135" s="65"/>
      <c r="AF135" s="65"/>
      <c r="AG135" s="65"/>
      <c r="AH135" s="65"/>
      <c r="AI135" s="65"/>
      <c r="AJ135" s="65"/>
      <c r="AK135" s="65"/>
      <c r="AL135" s="65"/>
      <c r="AM135" s="65"/>
      <c r="AN135" s="65"/>
      <c r="AO135" s="65"/>
      <c r="AP135" s="65"/>
      <c r="AQ135" s="65"/>
      <c r="AR135" s="65"/>
      <c r="AS135" s="65"/>
      <c r="AT135" s="65"/>
      <c r="AU135" s="65"/>
    </row>
    <row r="136" spans="1:47">
      <c r="A136" s="65"/>
      <c r="B136" s="65"/>
      <c r="C136" s="65"/>
      <c r="D136" s="65"/>
      <c r="E136" s="65"/>
      <c r="F136" s="65"/>
      <c r="G136" s="65"/>
      <c r="H136" s="65"/>
      <c r="I136" s="65"/>
      <c r="J136" s="65"/>
      <c r="K136" s="65"/>
      <c r="L136" s="65"/>
      <c r="M136" s="65"/>
      <c r="N136" s="65"/>
      <c r="O136" s="65"/>
      <c r="P136" s="65"/>
      <c r="Q136" s="65"/>
      <c r="R136" s="65"/>
      <c r="S136" s="65"/>
      <c r="T136" s="65"/>
      <c r="U136" s="65"/>
      <c r="V136" s="65"/>
      <c r="W136" s="65"/>
      <c r="X136" s="65"/>
      <c r="Y136" s="65"/>
      <c r="Z136" s="65"/>
      <c r="AA136" s="65"/>
      <c r="AB136" s="65"/>
      <c r="AC136" s="65"/>
      <c r="AD136" s="65"/>
      <c r="AE136" s="65"/>
      <c r="AF136" s="65"/>
      <c r="AG136" s="65"/>
      <c r="AH136" s="65"/>
      <c r="AI136" s="65"/>
      <c r="AJ136" s="65"/>
      <c r="AK136" s="65"/>
      <c r="AL136" s="65"/>
      <c r="AM136" s="65"/>
      <c r="AN136" s="65"/>
      <c r="AO136" s="65"/>
      <c r="AP136" s="65"/>
      <c r="AQ136" s="65"/>
      <c r="AR136" s="65"/>
      <c r="AS136" s="65"/>
      <c r="AT136" s="65"/>
      <c r="AU136" s="65"/>
    </row>
    <row r="137" spans="1:47">
      <c r="A137" s="65"/>
      <c r="B137" s="65"/>
      <c r="C137" s="65"/>
      <c r="D137" s="65"/>
      <c r="E137" s="65"/>
      <c r="F137" s="65"/>
      <c r="G137" s="65"/>
      <c r="H137" s="65"/>
      <c r="I137" s="65"/>
      <c r="J137" s="65"/>
      <c r="K137" s="65"/>
      <c r="L137" s="65"/>
      <c r="M137" s="65"/>
      <c r="N137" s="65"/>
      <c r="O137" s="65"/>
      <c r="P137" s="65"/>
      <c r="Q137" s="65"/>
      <c r="R137" s="65"/>
      <c r="S137" s="65"/>
      <c r="T137" s="65"/>
      <c r="U137" s="65"/>
      <c r="V137" s="65"/>
      <c r="W137" s="65"/>
      <c r="X137" s="65"/>
      <c r="Y137" s="65"/>
      <c r="Z137" s="65"/>
      <c r="AA137" s="65"/>
      <c r="AB137" s="65"/>
      <c r="AC137" s="65"/>
      <c r="AD137" s="65"/>
      <c r="AE137" s="65"/>
      <c r="AF137" s="65"/>
      <c r="AG137" s="65"/>
      <c r="AH137" s="65"/>
      <c r="AI137" s="65"/>
      <c r="AJ137" s="65"/>
      <c r="AK137" s="65"/>
      <c r="AL137" s="65"/>
      <c r="AM137" s="65"/>
      <c r="AN137" s="65"/>
      <c r="AO137" s="65"/>
      <c r="AP137" s="65"/>
      <c r="AQ137" s="65"/>
      <c r="AR137" s="65"/>
      <c r="AS137" s="65"/>
      <c r="AT137" s="65"/>
      <c r="AU137" s="65"/>
    </row>
    <row r="138" spans="1:47">
      <c r="A138" s="65"/>
      <c r="B138" s="65"/>
      <c r="C138" s="65"/>
      <c r="D138" s="65"/>
      <c r="E138" s="65"/>
      <c r="F138" s="65"/>
      <c r="G138" s="65"/>
      <c r="H138" s="65"/>
      <c r="I138" s="65"/>
      <c r="J138" s="65"/>
      <c r="K138" s="65"/>
      <c r="L138" s="65"/>
      <c r="M138" s="65"/>
      <c r="N138" s="65"/>
      <c r="O138" s="65"/>
      <c r="P138" s="65"/>
      <c r="Q138" s="65"/>
      <c r="R138" s="65"/>
      <c r="S138" s="65"/>
      <c r="T138" s="65"/>
      <c r="U138" s="65"/>
      <c r="V138" s="65"/>
      <c r="W138" s="65"/>
      <c r="X138" s="65"/>
      <c r="Y138" s="65"/>
      <c r="Z138" s="65"/>
      <c r="AA138" s="65"/>
      <c r="AB138" s="65"/>
      <c r="AC138" s="65"/>
      <c r="AD138" s="65"/>
      <c r="AE138" s="65"/>
      <c r="AF138" s="65"/>
      <c r="AG138" s="65"/>
      <c r="AH138" s="65"/>
      <c r="AI138" s="65"/>
      <c r="AJ138" s="65"/>
      <c r="AK138" s="65"/>
      <c r="AL138" s="65"/>
      <c r="AM138" s="65"/>
      <c r="AN138" s="65"/>
      <c r="AO138" s="65"/>
      <c r="AP138" s="65"/>
      <c r="AQ138" s="65"/>
      <c r="AR138" s="65"/>
      <c r="AS138" s="65"/>
      <c r="AT138" s="65"/>
      <c r="AU138" s="65"/>
    </row>
    <row r="139" spans="1:47">
      <c r="A139" s="65"/>
      <c r="B139" s="65"/>
      <c r="C139" s="65"/>
      <c r="D139" s="65"/>
      <c r="E139" s="65"/>
      <c r="F139" s="65"/>
      <c r="G139" s="65"/>
      <c r="H139" s="65"/>
      <c r="I139" s="65"/>
      <c r="J139" s="65"/>
      <c r="K139" s="65"/>
      <c r="L139" s="65"/>
      <c r="M139" s="65"/>
      <c r="N139" s="65"/>
      <c r="O139" s="65"/>
      <c r="P139" s="65"/>
      <c r="Q139" s="65"/>
      <c r="R139" s="65"/>
      <c r="S139" s="65"/>
      <c r="T139" s="65"/>
      <c r="U139" s="65"/>
      <c r="V139" s="65"/>
      <c r="W139" s="65"/>
      <c r="X139" s="65"/>
      <c r="Y139" s="65"/>
      <c r="Z139" s="65"/>
      <c r="AA139" s="65"/>
      <c r="AB139" s="65"/>
      <c r="AC139" s="65"/>
      <c r="AD139" s="65"/>
      <c r="AE139" s="65"/>
      <c r="AF139" s="65"/>
      <c r="AG139" s="65"/>
      <c r="AH139" s="65"/>
      <c r="AI139" s="65"/>
      <c r="AJ139" s="65"/>
      <c r="AK139" s="65"/>
      <c r="AL139" s="65"/>
      <c r="AM139" s="65"/>
      <c r="AN139" s="65"/>
      <c r="AO139" s="65"/>
      <c r="AP139" s="65"/>
      <c r="AQ139" s="65"/>
      <c r="AR139" s="65"/>
      <c r="AS139" s="65"/>
      <c r="AT139" s="65"/>
      <c r="AU139" s="65"/>
    </row>
    <row r="140" spans="1:47">
      <c r="A140" s="65"/>
      <c r="B140" s="65"/>
      <c r="C140" s="65"/>
      <c r="D140" s="65"/>
      <c r="E140" s="65"/>
      <c r="F140" s="65"/>
      <c r="G140" s="65"/>
      <c r="H140" s="65"/>
      <c r="I140" s="65"/>
      <c r="J140" s="65"/>
      <c r="K140" s="65"/>
      <c r="L140" s="65"/>
      <c r="M140" s="65"/>
      <c r="N140" s="65"/>
      <c r="O140" s="65"/>
      <c r="P140" s="65"/>
      <c r="Q140" s="65"/>
      <c r="R140" s="65"/>
      <c r="S140" s="65"/>
      <c r="T140" s="65"/>
      <c r="U140" s="65"/>
      <c r="V140" s="65"/>
      <c r="W140" s="65"/>
      <c r="X140" s="65"/>
      <c r="Y140" s="65"/>
      <c r="Z140" s="65"/>
      <c r="AA140" s="65"/>
      <c r="AB140" s="65"/>
      <c r="AC140" s="65"/>
      <c r="AD140" s="65"/>
      <c r="AE140" s="65"/>
      <c r="AF140" s="65"/>
      <c r="AG140" s="65"/>
      <c r="AH140" s="65"/>
      <c r="AI140" s="65"/>
      <c r="AJ140" s="65"/>
      <c r="AK140" s="65"/>
      <c r="AL140" s="65"/>
      <c r="AM140" s="65"/>
      <c r="AN140" s="65"/>
      <c r="AO140" s="65"/>
      <c r="AP140" s="65"/>
      <c r="AQ140" s="65"/>
      <c r="AR140" s="65"/>
      <c r="AS140" s="65"/>
      <c r="AT140" s="65"/>
      <c r="AU140" s="65"/>
    </row>
    <row r="141" spans="1:47">
      <c r="A141" s="65"/>
      <c r="B141" s="65"/>
      <c r="C141" s="65"/>
      <c r="D141" s="65"/>
      <c r="E141" s="65"/>
      <c r="F141" s="65"/>
      <c r="G141" s="65"/>
      <c r="H141" s="65"/>
      <c r="I141" s="65"/>
      <c r="J141" s="65"/>
      <c r="K141" s="65"/>
      <c r="L141" s="65"/>
      <c r="M141" s="65"/>
      <c r="N141" s="65"/>
      <c r="O141" s="65"/>
      <c r="P141" s="65"/>
      <c r="Q141" s="65"/>
      <c r="R141" s="65"/>
      <c r="S141" s="65"/>
      <c r="T141" s="65"/>
      <c r="U141" s="65"/>
      <c r="V141" s="65"/>
      <c r="W141" s="65"/>
      <c r="X141" s="65"/>
      <c r="Y141" s="65"/>
      <c r="Z141" s="65"/>
      <c r="AA141" s="65"/>
      <c r="AB141" s="65"/>
      <c r="AC141" s="65"/>
      <c r="AD141" s="65"/>
      <c r="AE141" s="65"/>
      <c r="AF141" s="65"/>
      <c r="AG141" s="65"/>
      <c r="AH141" s="65"/>
      <c r="AI141" s="65"/>
      <c r="AJ141" s="65"/>
      <c r="AK141" s="65"/>
      <c r="AL141" s="65"/>
      <c r="AM141" s="65"/>
      <c r="AN141" s="65"/>
      <c r="AO141" s="65"/>
      <c r="AP141" s="65"/>
      <c r="AQ141" s="65"/>
      <c r="AR141" s="65"/>
      <c r="AS141" s="65"/>
      <c r="AT141" s="65"/>
      <c r="AU141" s="65"/>
    </row>
    <row r="142" spans="1:47">
      <c r="A142" s="65"/>
      <c r="B142" s="65"/>
      <c r="C142" s="65"/>
      <c r="D142" s="65"/>
      <c r="E142" s="65"/>
      <c r="F142" s="65"/>
      <c r="G142" s="65"/>
      <c r="H142" s="65"/>
      <c r="I142" s="65"/>
      <c r="J142" s="65"/>
      <c r="K142" s="65"/>
      <c r="L142" s="65"/>
      <c r="M142" s="65"/>
      <c r="N142" s="65"/>
      <c r="O142" s="65"/>
      <c r="P142" s="65"/>
      <c r="Q142" s="65"/>
      <c r="R142" s="65"/>
      <c r="S142" s="65"/>
      <c r="T142" s="65"/>
      <c r="U142" s="65"/>
      <c r="V142" s="65"/>
      <c r="W142" s="65"/>
      <c r="X142" s="65"/>
      <c r="Y142" s="65"/>
      <c r="Z142" s="65"/>
      <c r="AA142" s="65"/>
      <c r="AB142" s="65"/>
      <c r="AC142" s="65"/>
      <c r="AD142" s="65"/>
      <c r="AE142" s="65"/>
      <c r="AF142" s="65"/>
      <c r="AG142" s="65"/>
      <c r="AH142" s="65"/>
      <c r="AI142" s="65"/>
      <c r="AJ142" s="65"/>
      <c r="AK142" s="65"/>
      <c r="AL142" s="65"/>
      <c r="AM142" s="65"/>
      <c r="AN142" s="65"/>
      <c r="AO142" s="65"/>
      <c r="AP142" s="65"/>
      <c r="AQ142" s="65"/>
      <c r="AR142" s="65"/>
      <c r="AS142" s="65"/>
      <c r="AT142" s="65"/>
      <c r="AU142" s="65"/>
    </row>
    <row r="143" spans="1:47">
      <c r="A143" s="65"/>
      <c r="B143" s="65"/>
      <c r="C143" s="65"/>
      <c r="D143" s="65"/>
      <c r="E143" s="65"/>
      <c r="F143" s="65"/>
      <c r="G143" s="65"/>
      <c r="H143" s="65"/>
      <c r="I143" s="65"/>
      <c r="J143" s="65"/>
      <c r="K143" s="65"/>
      <c r="L143" s="65"/>
      <c r="M143" s="65"/>
      <c r="N143" s="65"/>
      <c r="O143" s="65"/>
      <c r="P143" s="65"/>
      <c r="Q143" s="65"/>
      <c r="R143" s="65"/>
      <c r="S143" s="65"/>
      <c r="T143" s="65"/>
      <c r="U143" s="65"/>
      <c r="V143" s="65"/>
      <c r="W143" s="65"/>
      <c r="X143" s="65"/>
      <c r="Y143" s="65"/>
      <c r="Z143" s="65"/>
      <c r="AA143" s="65"/>
      <c r="AB143" s="65"/>
      <c r="AC143" s="65"/>
      <c r="AD143" s="65"/>
      <c r="AE143" s="65"/>
      <c r="AF143" s="65"/>
      <c r="AG143" s="65"/>
      <c r="AH143" s="65"/>
      <c r="AI143" s="65"/>
      <c r="AJ143" s="65"/>
      <c r="AK143" s="65"/>
      <c r="AL143" s="65"/>
      <c r="AM143" s="65"/>
      <c r="AN143" s="65"/>
      <c r="AO143" s="65"/>
      <c r="AP143" s="65"/>
      <c r="AQ143" s="65"/>
      <c r="AR143" s="65"/>
      <c r="AS143" s="65"/>
      <c r="AT143" s="65"/>
      <c r="AU143" s="65"/>
    </row>
    <row r="144" spans="1:47">
      <c r="A144" s="65"/>
      <c r="B144" s="65"/>
      <c r="C144" s="65"/>
      <c r="D144" s="65"/>
      <c r="E144" s="65"/>
      <c r="F144" s="65"/>
      <c r="G144" s="65"/>
      <c r="H144" s="65"/>
      <c r="I144" s="65"/>
      <c r="J144" s="65"/>
      <c r="K144" s="65"/>
      <c r="L144" s="65"/>
      <c r="M144" s="65"/>
      <c r="N144" s="65"/>
      <c r="O144" s="65"/>
      <c r="P144" s="65"/>
      <c r="Q144" s="65"/>
      <c r="R144" s="65"/>
      <c r="S144" s="65"/>
      <c r="T144" s="65"/>
      <c r="U144" s="65"/>
      <c r="V144" s="65"/>
      <c r="W144" s="65"/>
      <c r="X144" s="65"/>
      <c r="Y144" s="65"/>
      <c r="Z144" s="65"/>
      <c r="AA144" s="65"/>
      <c r="AB144" s="65"/>
      <c r="AC144" s="65"/>
      <c r="AD144" s="65"/>
      <c r="AE144" s="65"/>
      <c r="AF144" s="65"/>
      <c r="AG144" s="65"/>
      <c r="AH144" s="65"/>
      <c r="AI144" s="65"/>
      <c r="AJ144" s="65"/>
      <c r="AK144" s="65"/>
      <c r="AL144" s="65"/>
      <c r="AM144" s="65"/>
      <c r="AN144" s="65"/>
      <c r="AO144" s="65"/>
      <c r="AP144" s="65"/>
      <c r="AQ144" s="65"/>
      <c r="AR144" s="65"/>
      <c r="AS144" s="65"/>
      <c r="AT144" s="65"/>
      <c r="AU144" s="65"/>
    </row>
    <row r="145" spans="1:47">
      <c r="A145" s="65"/>
      <c r="B145" s="65"/>
      <c r="C145" s="65"/>
      <c r="D145" s="65"/>
      <c r="E145" s="65"/>
      <c r="F145" s="65"/>
      <c r="G145" s="65"/>
      <c r="H145" s="65"/>
      <c r="I145" s="65"/>
      <c r="J145" s="65"/>
      <c r="K145" s="65"/>
      <c r="L145" s="65"/>
      <c r="M145" s="65"/>
      <c r="N145" s="65"/>
      <c r="O145" s="65"/>
      <c r="P145" s="65"/>
      <c r="Q145" s="65"/>
      <c r="R145" s="65"/>
      <c r="S145" s="65"/>
      <c r="T145" s="65"/>
      <c r="U145" s="65"/>
      <c r="V145" s="65"/>
      <c r="W145" s="65"/>
      <c r="X145" s="65"/>
      <c r="Y145" s="65"/>
      <c r="Z145" s="65"/>
      <c r="AA145" s="65"/>
      <c r="AB145" s="65"/>
      <c r="AC145" s="65"/>
      <c r="AD145" s="65"/>
      <c r="AE145" s="65"/>
      <c r="AF145" s="65"/>
      <c r="AG145" s="65"/>
      <c r="AH145" s="65"/>
      <c r="AI145" s="65"/>
      <c r="AJ145" s="65"/>
      <c r="AK145" s="65"/>
      <c r="AL145" s="65"/>
      <c r="AM145" s="65"/>
      <c r="AN145" s="65"/>
      <c r="AO145" s="65"/>
      <c r="AP145" s="65"/>
      <c r="AQ145" s="65"/>
      <c r="AR145" s="65"/>
      <c r="AS145" s="65"/>
      <c r="AT145" s="65"/>
      <c r="AU145" s="65"/>
    </row>
    <row r="146" spans="1:47">
      <c r="A146" s="65"/>
      <c r="B146" s="65"/>
      <c r="C146" s="65"/>
      <c r="D146" s="65"/>
      <c r="E146" s="65"/>
      <c r="F146" s="65"/>
      <c r="G146" s="65"/>
      <c r="H146" s="65"/>
      <c r="I146" s="65"/>
      <c r="J146" s="65"/>
      <c r="K146" s="65"/>
      <c r="L146" s="65"/>
      <c r="M146" s="65"/>
      <c r="N146" s="65"/>
      <c r="O146" s="65"/>
      <c r="P146" s="65"/>
      <c r="Q146" s="65"/>
      <c r="R146" s="65"/>
      <c r="S146" s="65"/>
      <c r="T146" s="65"/>
      <c r="U146" s="65"/>
      <c r="V146" s="65"/>
      <c r="W146" s="65"/>
      <c r="X146" s="65"/>
      <c r="Y146" s="65"/>
      <c r="Z146" s="65"/>
      <c r="AA146" s="65"/>
      <c r="AB146" s="65"/>
      <c r="AC146" s="65"/>
      <c r="AD146" s="65"/>
      <c r="AE146" s="65"/>
      <c r="AF146" s="65"/>
      <c r="AG146" s="65"/>
      <c r="AH146" s="65"/>
      <c r="AI146" s="65"/>
      <c r="AJ146" s="65"/>
      <c r="AK146" s="65"/>
      <c r="AL146" s="65"/>
      <c r="AM146" s="65"/>
      <c r="AN146" s="65"/>
      <c r="AO146" s="65"/>
      <c r="AP146" s="65"/>
      <c r="AQ146" s="65"/>
      <c r="AR146" s="65"/>
      <c r="AS146" s="65"/>
      <c r="AT146" s="65"/>
      <c r="AU146" s="65"/>
    </row>
    <row r="147" spans="1:47">
      <c r="A147" s="65"/>
      <c r="B147" s="65"/>
      <c r="C147" s="65"/>
      <c r="D147" s="65"/>
      <c r="E147" s="65"/>
      <c r="F147" s="65"/>
      <c r="G147" s="65"/>
      <c r="H147" s="65"/>
      <c r="I147" s="65"/>
      <c r="J147" s="65"/>
      <c r="K147" s="65"/>
      <c r="L147" s="65"/>
      <c r="M147" s="65"/>
      <c r="N147" s="65"/>
      <c r="O147" s="65"/>
      <c r="P147" s="65"/>
      <c r="Q147" s="65"/>
      <c r="R147" s="65"/>
      <c r="S147" s="65"/>
      <c r="T147" s="65"/>
      <c r="U147" s="65"/>
      <c r="V147" s="65"/>
      <c r="W147" s="65"/>
      <c r="X147" s="65"/>
      <c r="Y147" s="65"/>
      <c r="Z147" s="65"/>
      <c r="AA147" s="65"/>
      <c r="AB147" s="65"/>
      <c r="AC147" s="65"/>
      <c r="AD147" s="65"/>
      <c r="AE147" s="65"/>
      <c r="AF147" s="65"/>
      <c r="AG147" s="65"/>
      <c r="AH147" s="65"/>
      <c r="AI147" s="65"/>
      <c r="AJ147" s="65"/>
      <c r="AK147" s="65"/>
      <c r="AL147" s="65"/>
      <c r="AM147" s="65"/>
      <c r="AN147" s="65"/>
      <c r="AO147" s="65"/>
      <c r="AP147" s="65"/>
      <c r="AQ147" s="65"/>
      <c r="AR147" s="65"/>
      <c r="AS147" s="65"/>
      <c r="AT147" s="65"/>
      <c r="AU147" s="65"/>
    </row>
    <row r="148" spans="1:47">
      <c r="A148" s="65"/>
      <c r="B148" s="65"/>
      <c r="C148" s="65"/>
      <c r="D148" s="65"/>
      <c r="E148" s="65"/>
      <c r="F148" s="65"/>
      <c r="G148" s="65"/>
      <c r="H148" s="65"/>
      <c r="I148" s="65"/>
      <c r="J148" s="65"/>
      <c r="K148" s="65"/>
      <c r="L148" s="65"/>
      <c r="M148" s="65"/>
      <c r="N148" s="65"/>
      <c r="O148" s="65"/>
      <c r="P148" s="65"/>
      <c r="Q148" s="65"/>
      <c r="R148" s="65"/>
      <c r="S148" s="65"/>
      <c r="T148" s="65"/>
      <c r="U148" s="65"/>
      <c r="V148" s="65"/>
      <c r="W148" s="65"/>
      <c r="X148" s="65"/>
      <c r="Y148" s="65"/>
      <c r="Z148" s="65"/>
      <c r="AA148" s="65"/>
      <c r="AB148" s="65"/>
      <c r="AC148" s="65"/>
      <c r="AD148" s="65"/>
      <c r="AE148" s="65"/>
      <c r="AF148" s="65"/>
      <c r="AG148" s="65"/>
      <c r="AH148" s="65"/>
      <c r="AI148" s="65"/>
      <c r="AJ148" s="65"/>
      <c r="AK148" s="65"/>
      <c r="AL148" s="65"/>
      <c r="AM148" s="65"/>
      <c r="AN148" s="65"/>
      <c r="AO148" s="65"/>
      <c r="AP148" s="65"/>
      <c r="AQ148" s="65"/>
      <c r="AR148" s="65"/>
      <c r="AS148" s="65"/>
      <c r="AT148" s="65"/>
      <c r="AU148" s="65"/>
    </row>
  </sheetData>
  <phoneticPr fontId="2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332EFF-53A5-489B-B87F-8B78E371E7C8}">
  <dimension ref="B1:G21"/>
  <sheetViews>
    <sheetView showGridLines="0" zoomScale="85" zoomScaleNormal="85" zoomScaleSheetLayoutView="100" workbookViewId="0">
      <selection activeCell="B1" sqref="B1"/>
    </sheetView>
  </sheetViews>
  <sheetFormatPr defaultRowHeight="18"/>
  <cols>
    <col min="2" max="2" width="15.08203125" bestFit="1" customWidth="1"/>
    <col min="3" max="3" width="15" customWidth="1"/>
    <col min="4" max="4" width="14.33203125" customWidth="1"/>
    <col min="5" max="5" width="13.33203125" bestFit="1" customWidth="1"/>
    <col min="6" max="6" width="11.08203125" customWidth="1"/>
    <col min="7" max="7" width="42.33203125" customWidth="1"/>
    <col min="8" max="8" width="10.33203125" customWidth="1"/>
  </cols>
  <sheetData>
    <row r="1" spans="2:7">
      <c r="B1" s="21" t="s">
        <v>0</v>
      </c>
    </row>
    <row r="2" spans="2:7" ht="36">
      <c r="B2" s="41" t="s">
        <v>1</v>
      </c>
      <c r="C2" s="48" t="s">
        <v>2</v>
      </c>
      <c r="D2" s="48" t="s">
        <v>3</v>
      </c>
    </row>
    <row r="3" spans="2:7">
      <c r="B3" s="36" t="s">
        <v>4</v>
      </c>
      <c r="C3" s="42">
        <v>100</v>
      </c>
      <c r="D3" s="42">
        <v>100</v>
      </c>
    </row>
    <row r="4" spans="2:7">
      <c r="B4" s="36" t="s">
        <v>5</v>
      </c>
      <c r="C4" s="43">
        <v>5</v>
      </c>
      <c r="D4" s="43">
        <v>3</v>
      </c>
    </row>
    <row r="5" spans="2:7">
      <c r="B5" s="36" t="s">
        <v>6</v>
      </c>
      <c r="C5" s="44">
        <v>0.05</v>
      </c>
      <c r="D5" s="44" t="s">
        <v>141</v>
      </c>
    </row>
    <row r="6" spans="2:7">
      <c r="B6" s="36" t="s">
        <v>8</v>
      </c>
      <c r="C6" s="43">
        <v>0.2</v>
      </c>
      <c r="D6" s="43">
        <v>0.2</v>
      </c>
    </row>
    <row r="7" spans="2:7">
      <c r="B7" s="36" t="s">
        <v>9</v>
      </c>
      <c r="C7" s="43">
        <v>0.3</v>
      </c>
      <c r="D7" s="43">
        <v>0.3</v>
      </c>
    </row>
    <row r="8" spans="2:7">
      <c r="B8" s="36" t="s">
        <v>10</v>
      </c>
      <c r="C8" s="61">
        <v>80</v>
      </c>
      <c r="D8" s="49">
        <v>300</v>
      </c>
    </row>
    <row r="10" spans="2:7">
      <c r="B10" s="21" t="s">
        <v>11</v>
      </c>
    </row>
    <row r="11" spans="2:7">
      <c r="B11" s="41" t="s">
        <v>12</v>
      </c>
      <c r="C11" s="41" t="s">
        <v>13</v>
      </c>
      <c r="D11" s="41" t="s">
        <v>14</v>
      </c>
      <c r="E11" s="41" t="s">
        <v>15</v>
      </c>
      <c r="F11" s="41" t="s">
        <v>16</v>
      </c>
      <c r="G11" s="41" t="s">
        <v>17</v>
      </c>
    </row>
    <row r="12" spans="2:7">
      <c r="B12" s="37">
        <v>1</v>
      </c>
      <c r="C12" s="38">
        <f>$C$3</f>
        <v>100</v>
      </c>
      <c r="D12" s="39">
        <f>$C$4</f>
        <v>5</v>
      </c>
      <c r="E12" s="38" t="s">
        <v>7</v>
      </c>
      <c r="F12" s="39">
        <f>$C$6</f>
        <v>0.2</v>
      </c>
      <c r="G12" s="36" t="s">
        <v>18</v>
      </c>
    </row>
    <row r="13" spans="2:7">
      <c r="B13" s="37">
        <v>2</v>
      </c>
      <c r="C13" s="38">
        <f>$C$3</f>
        <v>100</v>
      </c>
      <c r="D13" s="39">
        <f>$C$4</f>
        <v>5</v>
      </c>
      <c r="E13" s="38" t="s">
        <v>7</v>
      </c>
      <c r="F13" s="39">
        <f>$C$7*-1</f>
        <v>-0.3</v>
      </c>
      <c r="G13" s="36" t="s">
        <v>19</v>
      </c>
    </row>
    <row r="14" spans="2:7">
      <c r="B14" s="37">
        <v>3</v>
      </c>
      <c r="C14" s="38">
        <f>$C$3</f>
        <v>100</v>
      </c>
      <c r="D14" s="38" t="s">
        <v>7</v>
      </c>
      <c r="E14" s="40">
        <f>$C$5</f>
        <v>0.05</v>
      </c>
      <c r="F14" s="39">
        <f>$C$6</f>
        <v>0.2</v>
      </c>
      <c r="G14" s="36" t="s">
        <v>20</v>
      </c>
    </row>
    <row r="15" spans="2:7">
      <c r="B15" s="37">
        <v>4</v>
      </c>
      <c r="C15" s="38">
        <f>$C$3</f>
        <v>100</v>
      </c>
      <c r="D15" s="39" t="s">
        <v>7</v>
      </c>
      <c r="E15" s="40">
        <f>$C$5</f>
        <v>0.05</v>
      </c>
      <c r="F15" s="39">
        <f>$C$7*-1</f>
        <v>-0.3</v>
      </c>
      <c r="G15" s="36" t="s">
        <v>21</v>
      </c>
    </row>
    <row r="16" spans="2:7">
      <c r="B16" s="21" t="s">
        <v>11</v>
      </c>
    </row>
    <row r="17" spans="2:7">
      <c r="B17" s="41" t="s">
        <v>12</v>
      </c>
      <c r="C17" s="41" t="s">
        <v>13</v>
      </c>
      <c r="D17" s="41" t="s">
        <v>14</v>
      </c>
      <c r="E17" s="41" t="s">
        <v>15</v>
      </c>
      <c r="F17" s="41" t="s">
        <v>16</v>
      </c>
      <c r="G17" s="41" t="s">
        <v>17</v>
      </c>
    </row>
    <row r="18" spans="2:7">
      <c r="B18" s="37">
        <v>1</v>
      </c>
      <c r="C18" s="38">
        <f>$D$3</f>
        <v>100</v>
      </c>
      <c r="D18" s="39">
        <f>$D$4</f>
        <v>3</v>
      </c>
      <c r="E18" s="38" t="s">
        <v>7</v>
      </c>
      <c r="F18" s="39">
        <f>$D$6</f>
        <v>0.2</v>
      </c>
      <c r="G18" s="36" t="s">
        <v>18</v>
      </c>
    </row>
    <row r="19" spans="2:7">
      <c r="B19" s="37">
        <v>2</v>
      </c>
      <c r="C19" s="38">
        <f t="shared" ref="C19:C21" si="0">$D$3</f>
        <v>100</v>
      </c>
      <c r="D19" s="39">
        <f>$D$4</f>
        <v>3</v>
      </c>
      <c r="E19" s="38" t="s">
        <v>7</v>
      </c>
      <c r="F19" s="39">
        <f>$D$7*-1</f>
        <v>-0.3</v>
      </c>
      <c r="G19" s="36" t="s">
        <v>19</v>
      </c>
    </row>
    <row r="20" spans="2:7">
      <c r="B20" s="37">
        <v>3</v>
      </c>
      <c r="C20" s="38">
        <f t="shared" si="0"/>
        <v>100</v>
      </c>
      <c r="D20" s="38" t="s">
        <v>7</v>
      </c>
      <c r="E20" s="38" t="s">
        <v>7</v>
      </c>
      <c r="F20" s="39">
        <f>$D$6</f>
        <v>0.2</v>
      </c>
      <c r="G20" s="36" t="s">
        <v>22</v>
      </c>
    </row>
    <row r="21" spans="2:7">
      <c r="B21" s="37">
        <v>4</v>
      </c>
      <c r="C21" s="38">
        <f t="shared" si="0"/>
        <v>100</v>
      </c>
      <c r="D21" s="39" t="s">
        <v>7</v>
      </c>
      <c r="E21" s="38" t="s">
        <v>7</v>
      </c>
      <c r="F21" s="39">
        <f>$D$6</f>
        <v>0.2</v>
      </c>
      <c r="G21" s="36" t="s">
        <v>22</v>
      </c>
    </row>
  </sheetData>
  <phoneticPr fontId="2"/>
  <pageMargins left="0.7" right="0.7" top="0.75" bottom="0.75" header="0.3" footer="0.3"/>
  <pageSetup paperSize="9" orientation="portrait" horizontalDpi="4294967293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DAA1B1-92F4-4A87-BA75-4A58EF7B1E6B}">
  <dimension ref="A2:I12"/>
  <sheetViews>
    <sheetView workbookViewId="0">
      <selection activeCell="B2" sqref="B2"/>
    </sheetView>
  </sheetViews>
  <sheetFormatPr defaultRowHeight="18"/>
  <cols>
    <col min="1" max="1" width="13.1640625" customWidth="1"/>
    <col min="2" max="2" width="15.6640625" customWidth="1"/>
    <col min="4" max="4" width="22.58203125" customWidth="1"/>
    <col min="5" max="5" width="10.9140625" customWidth="1"/>
    <col min="6" max="6" width="28.6640625" customWidth="1"/>
    <col min="7" max="7" width="12.6640625" customWidth="1"/>
    <col min="8" max="8" width="11.6640625" customWidth="1"/>
    <col min="9" max="9" width="9.58203125" customWidth="1"/>
  </cols>
  <sheetData>
    <row r="2" spans="1:9">
      <c r="A2" s="100" t="s">
        <v>143</v>
      </c>
      <c r="B2" s="102">
        <f ca="1">TODAY()-1</f>
        <v>45476</v>
      </c>
      <c r="D2" s="100" t="s">
        <v>144</v>
      </c>
      <c r="E2" s="101">
        <f>カレンダー!D35</f>
        <v>0</v>
      </c>
    </row>
    <row r="3" spans="1:9">
      <c r="A3" s="100" t="s">
        <v>142</v>
      </c>
      <c r="B3" s="100">
        <f ca="1">DAY(B2)</f>
        <v>3</v>
      </c>
      <c r="D3" s="100" t="s">
        <v>145</v>
      </c>
      <c r="E3" s="101">
        <f ca="1">IF(B3=1,0,SUM(当月商品!I:I))</f>
        <v>0</v>
      </c>
      <c r="F3" t="s">
        <v>174</v>
      </c>
      <c r="G3" s="93">
        <f ca="1">E2-E3</f>
        <v>0</v>
      </c>
    </row>
    <row r="4" spans="1:9">
      <c r="A4" s="100" t="s">
        <v>173</v>
      </c>
      <c r="B4" s="100">
        <f ca="1">DAY(EOMONTH(B2,0))</f>
        <v>31</v>
      </c>
      <c r="D4" s="100" t="s">
        <v>146</v>
      </c>
      <c r="E4" s="101">
        <f ca="1">INDEX(カレンダー!F:F,MATCH(消化率!B2,カレンダー!A:A,0),1)</f>
        <v>0</v>
      </c>
      <c r="F4" t="s">
        <v>175</v>
      </c>
      <c r="G4" s="93">
        <f ca="1">E2-E4</f>
        <v>0</v>
      </c>
    </row>
    <row r="5" spans="1:9">
      <c r="D5" t="s">
        <v>176</v>
      </c>
      <c r="E5" s="96" t="e">
        <f ca="1">E3/E4</f>
        <v>#DIV/0!</v>
      </c>
      <c r="F5" t="s">
        <v>177</v>
      </c>
      <c r="G5" s="96" t="e">
        <f ca="1">G3/G4</f>
        <v>#DIV/0!</v>
      </c>
      <c r="H5" t="s">
        <v>178</v>
      </c>
      <c r="I5" s="103" t="e">
        <f ca="1">IFERROR(G5/E5,G5)</f>
        <v>#DIV/0!</v>
      </c>
    </row>
    <row r="6" spans="1:9">
      <c r="E6" s="99"/>
    </row>
    <row r="8" spans="1:9">
      <c r="E8" s="96"/>
    </row>
    <row r="9" spans="1:9">
      <c r="E9" s="96"/>
    </row>
    <row r="10" spans="1:9">
      <c r="E10" s="96"/>
    </row>
    <row r="11" spans="1:9">
      <c r="E11" s="97"/>
    </row>
    <row r="12" spans="1:9">
      <c r="E12" s="97"/>
    </row>
  </sheetData>
  <phoneticPr fontId="2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9B884C-DF19-42BD-BD17-4CA08C46225A}">
  <dimension ref="A1:S985"/>
  <sheetViews>
    <sheetView zoomScale="70" zoomScaleNormal="70" workbookViewId="0">
      <selection activeCell="C1" sqref="C1"/>
    </sheetView>
  </sheetViews>
  <sheetFormatPr defaultColWidth="8.83203125" defaultRowHeight="13.5" outlineLevelRow="1" outlineLevelCol="1"/>
  <cols>
    <col min="1" max="1" width="12.08203125" style="70" customWidth="1"/>
    <col min="2" max="2" width="4.33203125" style="70" customWidth="1" outlineLevel="1"/>
    <col min="3" max="3" width="5.33203125" style="70" customWidth="1"/>
    <col min="4" max="4" width="18.4140625" style="70" customWidth="1"/>
    <col min="5" max="5" width="11.83203125" style="70" customWidth="1"/>
    <col min="6" max="6" width="14.9140625" style="70" customWidth="1"/>
    <col min="7" max="7" width="11.83203125" style="70" customWidth="1"/>
    <col min="8" max="9" width="10.83203125" style="70" customWidth="1" outlineLevel="1"/>
    <col min="10" max="10" width="4.25" style="70" customWidth="1"/>
    <col min="11" max="11" width="10.5" style="70" bestFit="1" customWidth="1"/>
    <col min="12" max="12" width="9.75" style="70" customWidth="1"/>
    <col min="13" max="18" width="8.83203125" style="70"/>
    <col min="19" max="19" width="11.83203125" style="70" bestFit="1" customWidth="1"/>
    <col min="20" max="16384" width="8.83203125" style="70"/>
  </cols>
  <sheetData>
    <row r="1" spans="1:19" ht="18.5" thickTop="1" thickBot="1">
      <c r="A1" s="68"/>
      <c r="B1" s="68"/>
      <c r="C1" s="68"/>
      <c r="D1" s="120" t="s">
        <v>147</v>
      </c>
      <c r="E1" s="121"/>
      <c r="F1" s="121"/>
      <c r="G1" s="122"/>
      <c r="H1" s="106" t="s">
        <v>148</v>
      </c>
      <c r="I1" s="106" t="s">
        <v>148</v>
      </c>
      <c r="J1" s="69"/>
      <c r="K1" s="106" t="s">
        <v>148</v>
      </c>
      <c r="L1" s="106" t="s">
        <v>148</v>
      </c>
      <c r="M1" s="69"/>
    </row>
    <row r="2" spans="1:19" ht="18" thickTop="1">
      <c r="A2" s="68"/>
      <c r="B2" s="68"/>
      <c r="C2" s="68"/>
      <c r="D2" s="123" t="s">
        <v>164</v>
      </c>
      <c r="E2" s="71"/>
      <c r="F2" s="71"/>
      <c r="G2" s="124"/>
      <c r="H2" s="115" t="s">
        <v>150</v>
      </c>
      <c r="I2" s="107"/>
      <c r="J2" s="143"/>
      <c r="K2" s="143" t="s">
        <v>151</v>
      </c>
      <c r="L2" s="144" t="s">
        <v>150</v>
      </c>
      <c r="M2" s="143"/>
    </row>
    <row r="3" spans="1:19" ht="17.5">
      <c r="A3" s="74" t="s">
        <v>94</v>
      </c>
      <c r="B3" s="75"/>
      <c r="C3" s="113" t="s">
        <v>152</v>
      </c>
      <c r="D3" s="125" t="s">
        <v>149</v>
      </c>
      <c r="E3" s="76" t="s">
        <v>169</v>
      </c>
      <c r="F3" s="77" t="s">
        <v>170</v>
      </c>
      <c r="G3" s="126"/>
      <c r="H3" s="116" t="s">
        <v>153</v>
      </c>
      <c r="I3" s="108" t="s">
        <v>154</v>
      </c>
      <c r="J3" s="143"/>
      <c r="K3" s="143" t="s">
        <v>164</v>
      </c>
      <c r="L3" s="145" t="s">
        <v>153</v>
      </c>
      <c r="M3" s="145" t="s">
        <v>154</v>
      </c>
    </row>
    <row r="4" spans="1:19" ht="20">
      <c r="A4" s="79">
        <v>45474</v>
      </c>
      <c r="B4" s="80">
        <f>IF(H4="●",IF(I4="●",4,3),IF(I4="●",2,1))</f>
        <v>1</v>
      </c>
      <c r="C4" s="114" t="str">
        <f>TEXT(A4,"aaa")</f>
        <v>月</v>
      </c>
      <c r="D4" s="127">
        <f>$D$35*_xlfn.XLOOKUP(B4,$C$40:$C$43,$J$40:$J$43,0)</f>
        <v>0</v>
      </c>
      <c r="E4" s="94">
        <f t="shared" ref="E4:E15" si="0">DAY(A4)</f>
        <v>1</v>
      </c>
      <c r="F4" s="95">
        <f>SUM($D$4:D4)</f>
        <v>0</v>
      </c>
      <c r="G4" s="128"/>
      <c r="H4" s="117"/>
      <c r="I4" s="110"/>
      <c r="J4" s="110">
        <f t="shared" ref="J4:J33" si="1">IF(L4="●",IF(M4="●",4,3),IF(M4="●",2,1))</f>
        <v>1</v>
      </c>
      <c r="K4" s="140"/>
      <c r="L4" s="117"/>
      <c r="M4" s="110"/>
      <c r="S4" s="81"/>
    </row>
    <row r="5" spans="1:19" ht="20">
      <c r="A5" s="79">
        <v>45475</v>
      </c>
      <c r="B5" s="80">
        <f t="shared" ref="B5:B33" si="2">IF(H5="●",IF(I5="●",4,3),IF(I5="●",2,1))</f>
        <v>1</v>
      </c>
      <c r="C5" s="114" t="str">
        <f t="shared" ref="C5:C33" si="3">TEXT(A5,"aaa")</f>
        <v>火</v>
      </c>
      <c r="D5" s="127">
        <f t="shared" ref="D5:D34" si="4">$D$35*_xlfn.XLOOKUP(B5,$C$40:$C$43,$J$40:$J$43,0)</f>
        <v>0</v>
      </c>
      <c r="E5" s="94">
        <f t="shared" si="0"/>
        <v>2</v>
      </c>
      <c r="F5" s="95">
        <f>SUM($D$4:D5)</f>
        <v>0</v>
      </c>
      <c r="G5" s="128"/>
      <c r="H5" s="117"/>
      <c r="I5" s="109"/>
      <c r="J5" s="110">
        <f t="shared" si="1"/>
        <v>1</v>
      </c>
      <c r="K5" s="140"/>
      <c r="L5" s="117"/>
      <c r="M5" s="109"/>
      <c r="S5" s="81"/>
    </row>
    <row r="6" spans="1:19" ht="20">
      <c r="A6" s="79">
        <v>45476</v>
      </c>
      <c r="B6" s="80">
        <f t="shared" si="2"/>
        <v>1</v>
      </c>
      <c r="C6" s="114" t="str">
        <f t="shared" si="3"/>
        <v>水</v>
      </c>
      <c r="D6" s="127">
        <f t="shared" si="4"/>
        <v>0</v>
      </c>
      <c r="E6" s="94">
        <f t="shared" si="0"/>
        <v>3</v>
      </c>
      <c r="F6" s="95">
        <f>SUM($D$4:D6)</f>
        <v>0</v>
      </c>
      <c r="G6" s="128"/>
      <c r="H6" s="117"/>
      <c r="I6" s="109"/>
      <c r="J6" s="110">
        <f t="shared" si="1"/>
        <v>1</v>
      </c>
      <c r="K6" s="140"/>
      <c r="L6" s="117"/>
      <c r="M6" s="109"/>
      <c r="S6" s="81"/>
    </row>
    <row r="7" spans="1:19" ht="20">
      <c r="A7" s="79">
        <v>45477</v>
      </c>
      <c r="B7" s="80">
        <f t="shared" si="2"/>
        <v>1</v>
      </c>
      <c r="C7" s="114" t="str">
        <f t="shared" si="3"/>
        <v>木</v>
      </c>
      <c r="D7" s="127">
        <f t="shared" si="4"/>
        <v>0</v>
      </c>
      <c r="E7" s="94">
        <f t="shared" si="0"/>
        <v>4</v>
      </c>
      <c r="F7" s="95">
        <f>SUM($D$4:D7)</f>
        <v>0</v>
      </c>
      <c r="G7" s="128"/>
      <c r="H7" s="118"/>
      <c r="I7" s="109"/>
      <c r="J7" s="110">
        <f t="shared" si="1"/>
        <v>1</v>
      </c>
      <c r="K7" s="140"/>
      <c r="L7" s="118"/>
      <c r="M7" s="109"/>
      <c r="S7" s="81"/>
    </row>
    <row r="8" spans="1:19" ht="20">
      <c r="A8" s="79">
        <v>45478</v>
      </c>
      <c r="B8" s="80">
        <f t="shared" si="2"/>
        <v>4</v>
      </c>
      <c r="C8" s="114" t="str">
        <f t="shared" si="3"/>
        <v>金</v>
      </c>
      <c r="D8" s="127">
        <f t="shared" si="4"/>
        <v>0</v>
      </c>
      <c r="E8" s="94">
        <f t="shared" si="0"/>
        <v>5</v>
      </c>
      <c r="F8" s="95">
        <f>SUM($D$4:D8)</f>
        <v>0</v>
      </c>
      <c r="G8" s="128"/>
      <c r="H8" s="118" t="s">
        <v>155</v>
      </c>
      <c r="I8" s="110" t="s">
        <v>155</v>
      </c>
      <c r="J8" s="110">
        <f t="shared" si="1"/>
        <v>2</v>
      </c>
      <c r="K8" s="141"/>
      <c r="L8" s="118"/>
      <c r="M8" s="110" t="s">
        <v>155</v>
      </c>
      <c r="S8" s="81"/>
    </row>
    <row r="9" spans="1:19" ht="20">
      <c r="A9" s="79">
        <v>45479</v>
      </c>
      <c r="B9" s="80">
        <f t="shared" si="2"/>
        <v>3</v>
      </c>
      <c r="C9" s="114" t="str">
        <f t="shared" si="3"/>
        <v>土</v>
      </c>
      <c r="D9" s="127">
        <f t="shared" si="4"/>
        <v>0</v>
      </c>
      <c r="E9" s="94">
        <f t="shared" si="0"/>
        <v>6</v>
      </c>
      <c r="F9" s="95">
        <f>SUM($D$4:D9)</f>
        <v>0</v>
      </c>
      <c r="G9" s="128"/>
      <c r="H9" s="118" t="s">
        <v>155</v>
      </c>
      <c r="I9" s="111"/>
      <c r="J9" s="110">
        <f t="shared" si="1"/>
        <v>1</v>
      </c>
      <c r="K9" s="141"/>
      <c r="L9" s="118"/>
      <c r="M9" s="111"/>
      <c r="S9" s="81"/>
    </row>
    <row r="10" spans="1:19" ht="20">
      <c r="A10" s="79">
        <v>45480</v>
      </c>
      <c r="B10" s="80">
        <f t="shared" si="2"/>
        <v>3</v>
      </c>
      <c r="C10" s="114" t="str">
        <f t="shared" si="3"/>
        <v>日</v>
      </c>
      <c r="D10" s="127">
        <f t="shared" si="4"/>
        <v>0</v>
      </c>
      <c r="E10" s="94">
        <f t="shared" si="0"/>
        <v>7</v>
      </c>
      <c r="F10" s="95">
        <f>SUM($D$4:D10)</f>
        <v>0</v>
      </c>
      <c r="G10" s="128"/>
      <c r="H10" s="118" t="s">
        <v>155</v>
      </c>
      <c r="I10" s="111"/>
      <c r="J10" s="110">
        <f t="shared" si="1"/>
        <v>1</v>
      </c>
      <c r="K10" s="141"/>
      <c r="L10" s="118"/>
      <c r="M10" s="111"/>
      <c r="S10" s="81"/>
    </row>
    <row r="11" spans="1:19" ht="20">
      <c r="A11" s="79">
        <v>45481</v>
      </c>
      <c r="B11" s="80">
        <f t="shared" si="2"/>
        <v>3</v>
      </c>
      <c r="C11" s="114" t="str">
        <f t="shared" si="3"/>
        <v>月</v>
      </c>
      <c r="D11" s="127">
        <f t="shared" si="4"/>
        <v>0</v>
      </c>
      <c r="E11" s="94">
        <f t="shared" si="0"/>
        <v>8</v>
      </c>
      <c r="F11" s="95">
        <f>SUM($D$4:D11)</f>
        <v>0</v>
      </c>
      <c r="G11" s="128"/>
      <c r="H11" s="118" t="s">
        <v>155</v>
      </c>
      <c r="I11" s="112"/>
      <c r="J11" s="110">
        <f t="shared" si="1"/>
        <v>1</v>
      </c>
      <c r="K11" s="142"/>
      <c r="L11" s="118"/>
      <c r="M11" s="112"/>
      <c r="S11" s="81"/>
    </row>
    <row r="12" spans="1:19" ht="20">
      <c r="A12" s="79">
        <v>45482</v>
      </c>
      <c r="B12" s="80">
        <f t="shared" si="2"/>
        <v>3</v>
      </c>
      <c r="C12" s="114" t="str">
        <f t="shared" si="3"/>
        <v>火</v>
      </c>
      <c r="D12" s="127">
        <f t="shared" si="4"/>
        <v>0</v>
      </c>
      <c r="E12" s="94">
        <f t="shared" si="0"/>
        <v>9</v>
      </c>
      <c r="F12" s="95">
        <f>SUM($D$4:D12)</f>
        <v>0</v>
      </c>
      <c r="G12" s="128"/>
      <c r="H12" s="118" t="s">
        <v>155</v>
      </c>
      <c r="I12" s="112"/>
      <c r="J12" s="110">
        <f t="shared" si="1"/>
        <v>3</v>
      </c>
      <c r="K12" s="142"/>
      <c r="L12" s="118" t="s">
        <v>155</v>
      </c>
      <c r="M12" s="112"/>
      <c r="S12" s="81"/>
    </row>
    <row r="13" spans="1:19" ht="20">
      <c r="A13" s="79">
        <v>45483</v>
      </c>
      <c r="B13" s="80">
        <f t="shared" si="2"/>
        <v>4</v>
      </c>
      <c r="C13" s="114" t="str">
        <f t="shared" si="3"/>
        <v>水</v>
      </c>
      <c r="D13" s="127">
        <f t="shared" si="4"/>
        <v>0</v>
      </c>
      <c r="E13" s="94">
        <f t="shared" si="0"/>
        <v>10</v>
      </c>
      <c r="F13" s="95">
        <f>SUM($D$4:D13)</f>
        <v>0</v>
      </c>
      <c r="G13" s="128"/>
      <c r="H13" s="118" t="s">
        <v>155</v>
      </c>
      <c r="I13" s="110" t="s">
        <v>155</v>
      </c>
      <c r="J13" s="110">
        <f t="shared" si="1"/>
        <v>4</v>
      </c>
      <c r="K13" s="141"/>
      <c r="L13" s="118" t="s">
        <v>155</v>
      </c>
      <c r="M13" s="110" t="s">
        <v>155</v>
      </c>
      <c r="S13" s="81"/>
    </row>
    <row r="14" spans="1:19" ht="20">
      <c r="A14" s="79">
        <v>45484</v>
      </c>
      <c r="B14" s="80">
        <f t="shared" si="2"/>
        <v>3</v>
      </c>
      <c r="C14" s="114" t="str">
        <f t="shared" si="3"/>
        <v>木</v>
      </c>
      <c r="D14" s="127">
        <f t="shared" si="4"/>
        <v>0</v>
      </c>
      <c r="E14" s="94">
        <f t="shared" si="0"/>
        <v>11</v>
      </c>
      <c r="F14" s="95">
        <f>SUM($D$4:D14)</f>
        <v>0</v>
      </c>
      <c r="G14" s="128"/>
      <c r="H14" s="118" t="s">
        <v>155</v>
      </c>
      <c r="I14" s="111"/>
      <c r="J14" s="110">
        <f t="shared" si="1"/>
        <v>3</v>
      </c>
      <c r="K14" s="141"/>
      <c r="L14" s="118" t="s">
        <v>155</v>
      </c>
      <c r="M14" s="111"/>
      <c r="S14" s="81"/>
    </row>
    <row r="15" spans="1:19" ht="20">
      <c r="A15" s="79">
        <v>45485</v>
      </c>
      <c r="B15" s="80">
        <f t="shared" si="2"/>
        <v>1</v>
      </c>
      <c r="C15" s="114" t="str">
        <f t="shared" si="3"/>
        <v>金</v>
      </c>
      <c r="D15" s="127">
        <f t="shared" si="4"/>
        <v>0</v>
      </c>
      <c r="E15" s="94">
        <f t="shared" si="0"/>
        <v>12</v>
      </c>
      <c r="F15" s="95">
        <f>SUM($D$4:D15)</f>
        <v>0</v>
      </c>
      <c r="G15" s="128"/>
      <c r="H15" s="118"/>
      <c r="I15" s="111"/>
      <c r="J15" s="110">
        <f t="shared" si="1"/>
        <v>3</v>
      </c>
      <c r="K15" s="141"/>
      <c r="L15" s="118" t="s">
        <v>155</v>
      </c>
      <c r="M15" s="111"/>
      <c r="S15" s="81"/>
    </row>
    <row r="16" spans="1:19" ht="20">
      <c r="A16" s="79">
        <v>45486</v>
      </c>
      <c r="B16" s="80">
        <f t="shared" si="2"/>
        <v>1</v>
      </c>
      <c r="C16" s="114" t="str">
        <f t="shared" si="3"/>
        <v>土</v>
      </c>
      <c r="D16" s="127">
        <f t="shared" si="4"/>
        <v>0</v>
      </c>
      <c r="E16" s="94">
        <f>DAY(A16)</f>
        <v>13</v>
      </c>
      <c r="F16" s="95">
        <f>SUM($D$4:D16)</f>
        <v>0</v>
      </c>
      <c r="G16" s="128"/>
      <c r="H16" s="118"/>
      <c r="I16" s="111"/>
      <c r="J16" s="110">
        <f t="shared" si="1"/>
        <v>3</v>
      </c>
      <c r="K16" s="141"/>
      <c r="L16" s="118" t="s">
        <v>155</v>
      </c>
      <c r="M16" s="111"/>
      <c r="S16" s="81"/>
    </row>
    <row r="17" spans="1:19" ht="20">
      <c r="A17" s="79">
        <v>45487</v>
      </c>
      <c r="B17" s="80">
        <f t="shared" si="2"/>
        <v>1</v>
      </c>
      <c r="C17" s="114" t="str">
        <f t="shared" si="3"/>
        <v>日</v>
      </c>
      <c r="D17" s="127">
        <f t="shared" si="4"/>
        <v>0</v>
      </c>
      <c r="E17" s="94">
        <f t="shared" ref="E17:E33" si="5">DAY(A17)</f>
        <v>14</v>
      </c>
      <c r="F17" s="95">
        <f>SUM($D$4:D17)</f>
        <v>0</v>
      </c>
      <c r="G17" s="128"/>
      <c r="H17" s="118"/>
      <c r="I17" s="111"/>
      <c r="J17" s="110">
        <f t="shared" si="1"/>
        <v>3</v>
      </c>
      <c r="K17" s="141"/>
      <c r="L17" s="118" t="s">
        <v>155</v>
      </c>
      <c r="M17" s="111"/>
      <c r="S17" s="81"/>
    </row>
    <row r="18" spans="1:19" ht="20">
      <c r="A18" s="79">
        <v>45488</v>
      </c>
      <c r="B18" s="80">
        <f t="shared" si="2"/>
        <v>2</v>
      </c>
      <c r="C18" s="114" t="str">
        <f t="shared" si="3"/>
        <v>月</v>
      </c>
      <c r="D18" s="127">
        <f t="shared" si="4"/>
        <v>0</v>
      </c>
      <c r="E18" s="94">
        <f t="shared" si="5"/>
        <v>15</v>
      </c>
      <c r="F18" s="95">
        <f>SUM($D$4:D18)</f>
        <v>0</v>
      </c>
      <c r="G18" s="128"/>
      <c r="H18" s="118"/>
      <c r="I18" s="110" t="s">
        <v>155</v>
      </c>
      <c r="J18" s="110">
        <f t="shared" si="1"/>
        <v>4</v>
      </c>
      <c r="K18" s="141"/>
      <c r="L18" s="118" t="s">
        <v>155</v>
      </c>
      <c r="M18" s="110" t="s">
        <v>155</v>
      </c>
      <c r="S18" s="81"/>
    </row>
    <row r="19" spans="1:19" ht="20">
      <c r="A19" s="79">
        <v>45489</v>
      </c>
      <c r="B19" s="80">
        <f t="shared" si="2"/>
        <v>1</v>
      </c>
      <c r="C19" s="114" t="str">
        <f t="shared" si="3"/>
        <v>火</v>
      </c>
      <c r="D19" s="127">
        <f t="shared" si="4"/>
        <v>0</v>
      </c>
      <c r="E19" s="94">
        <f t="shared" si="5"/>
        <v>16</v>
      </c>
      <c r="F19" s="95">
        <f>SUM($D$4:D19)</f>
        <v>0</v>
      </c>
      <c r="G19" s="128"/>
      <c r="H19" s="118"/>
      <c r="I19" s="111"/>
      <c r="J19" s="110">
        <f t="shared" si="1"/>
        <v>3</v>
      </c>
      <c r="K19" s="141"/>
      <c r="L19" s="118" t="s">
        <v>155</v>
      </c>
      <c r="M19" s="111"/>
      <c r="S19" s="81"/>
    </row>
    <row r="20" spans="1:19" ht="20">
      <c r="A20" s="79">
        <v>45490</v>
      </c>
      <c r="B20" s="80">
        <f t="shared" si="2"/>
        <v>1</v>
      </c>
      <c r="C20" s="114" t="str">
        <f t="shared" si="3"/>
        <v>水</v>
      </c>
      <c r="D20" s="127">
        <f t="shared" si="4"/>
        <v>0</v>
      </c>
      <c r="E20" s="94">
        <f t="shared" si="5"/>
        <v>17</v>
      </c>
      <c r="F20" s="95">
        <f>SUM($D$4:D20)</f>
        <v>0</v>
      </c>
      <c r="G20" s="128"/>
      <c r="H20" s="118"/>
      <c r="I20" s="111"/>
      <c r="J20" s="110">
        <f t="shared" si="1"/>
        <v>1</v>
      </c>
      <c r="K20" s="141"/>
      <c r="L20" s="118"/>
      <c r="M20" s="111"/>
      <c r="S20" s="81"/>
    </row>
    <row r="21" spans="1:19" ht="20">
      <c r="A21" s="79">
        <v>45491</v>
      </c>
      <c r="B21" s="80">
        <f t="shared" si="2"/>
        <v>1</v>
      </c>
      <c r="C21" s="114" t="str">
        <f t="shared" si="3"/>
        <v>木</v>
      </c>
      <c r="D21" s="127">
        <f t="shared" si="4"/>
        <v>0</v>
      </c>
      <c r="E21" s="94">
        <f t="shared" si="5"/>
        <v>18</v>
      </c>
      <c r="F21" s="95">
        <f>SUM($D$4:D21)</f>
        <v>0</v>
      </c>
      <c r="G21" s="128"/>
      <c r="H21" s="119"/>
      <c r="I21" s="111"/>
      <c r="J21" s="110">
        <f t="shared" si="1"/>
        <v>1</v>
      </c>
      <c r="K21" s="141"/>
      <c r="L21" s="119"/>
      <c r="M21" s="111"/>
      <c r="S21" s="81"/>
    </row>
    <row r="22" spans="1:19" ht="20">
      <c r="A22" s="79">
        <v>45492</v>
      </c>
      <c r="B22" s="80">
        <f t="shared" si="2"/>
        <v>3</v>
      </c>
      <c r="C22" s="114" t="str">
        <f t="shared" si="3"/>
        <v>金</v>
      </c>
      <c r="D22" s="127">
        <f t="shared" si="4"/>
        <v>0</v>
      </c>
      <c r="E22" s="94">
        <f t="shared" si="5"/>
        <v>19</v>
      </c>
      <c r="F22" s="95">
        <f>SUM($D$4:D22)</f>
        <v>0</v>
      </c>
      <c r="G22" s="128"/>
      <c r="H22" s="118" t="s">
        <v>155</v>
      </c>
      <c r="I22" s="111"/>
      <c r="J22" s="110">
        <f t="shared" si="1"/>
        <v>1</v>
      </c>
      <c r="K22" s="141"/>
      <c r="L22" s="118"/>
      <c r="M22" s="111"/>
      <c r="S22" s="81"/>
    </row>
    <row r="23" spans="1:19" ht="20">
      <c r="A23" s="79">
        <v>45493</v>
      </c>
      <c r="B23" s="80">
        <f t="shared" si="2"/>
        <v>4</v>
      </c>
      <c r="C23" s="114" t="str">
        <f t="shared" si="3"/>
        <v>土</v>
      </c>
      <c r="D23" s="127">
        <f t="shared" si="4"/>
        <v>0</v>
      </c>
      <c r="E23" s="94">
        <f t="shared" si="5"/>
        <v>20</v>
      </c>
      <c r="F23" s="95">
        <f>SUM($D$4:D23)</f>
        <v>0</v>
      </c>
      <c r="G23" s="128"/>
      <c r="H23" s="118" t="s">
        <v>155</v>
      </c>
      <c r="I23" s="110" t="s">
        <v>155</v>
      </c>
      <c r="J23" s="110">
        <f t="shared" si="1"/>
        <v>2</v>
      </c>
      <c r="K23" s="141"/>
      <c r="L23" s="118"/>
      <c r="M23" s="110" t="s">
        <v>155</v>
      </c>
      <c r="S23" s="81"/>
    </row>
    <row r="24" spans="1:19" ht="20">
      <c r="A24" s="79">
        <v>45494</v>
      </c>
      <c r="B24" s="80">
        <f t="shared" si="2"/>
        <v>3</v>
      </c>
      <c r="C24" s="114" t="str">
        <f t="shared" si="3"/>
        <v>日</v>
      </c>
      <c r="D24" s="127">
        <f t="shared" si="4"/>
        <v>0</v>
      </c>
      <c r="E24" s="94">
        <f t="shared" si="5"/>
        <v>21</v>
      </c>
      <c r="F24" s="95">
        <f>SUM($D$4:D24)</f>
        <v>0</v>
      </c>
      <c r="G24" s="128"/>
      <c r="H24" s="118" t="s">
        <v>155</v>
      </c>
      <c r="I24" s="111"/>
      <c r="J24" s="110">
        <f t="shared" si="1"/>
        <v>1</v>
      </c>
      <c r="K24" s="141"/>
      <c r="L24" s="118"/>
      <c r="M24" s="111"/>
      <c r="S24" s="81"/>
    </row>
    <row r="25" spans="1:19" ht="20">
      <c r="A25" s="79">
        <v>45495</v>
      </c>
      <c r="B25" s="80">
        <f t="shared" si="2"/>
        <v>3</v>
      </c>
      <c r="C25" s="114" t="str">
        <f t="shared" si="3"/>
        <v>月</v>
      </c>
      <c r="D25" s="127">
        <f t="shared" si="4"/>
        <v>0</v>
      </c>
      <c r="E25" s="94">
        <f t="shared" si="5"/>
        <v>22</v>
      </c>
      <c r="F25" s="95">
        <f>SUM($D$4:D25)</f>
        <v>0</v>
      </c>
      <c r="G25" s="128"/>
      <c r="H25" s="118" t="s">
        <v>155</v>
      </c>
      <c r="I25" s="111"/>
      <c r="J25" s="110">
        <f t="shared" si="1"/>
        <v>1</v>
      </c>
      <c r="K25" s="141"/>
      <c r="L25" s="118"/>
      <c r="M25" s="111"/>
      <c r="S25" s="81"/>
    </row>
    <row r="26" spans="1:19" ht="20">
      <c r="A26" s="79">
        <v>45496</v>
      </c>
      <c r="B26" s="80">
        <f t="shared" si="2"/>
        <v>3</v>
      </c>
      <c r="C26" s="114" t="str">
        <f t="shared" si="3"/>
        <v>火</v>
      </c>
      <c r="D26" s="127">
        <f t="shared" si="4"/>
        <v>0</v>
      </c>
      <c r="E26" s="94">
        <f t="shared" si="5"/>
        <v>23</v>
      </c>
      <c r="F26" s="95">
        <f>SUM($D$4:D26)</f>
        <v>0</v>
      </c>
      <c r="G26" s="128"/>
      <c r="H26" s="118" t="s">
        <v>155</v>
      </c>
      <c r="I26" s="111"/>
      <c r="J26" s="110">
        <f t="shared" si="1"/>
        <v>3</v>
      </c>
      <c r="K26" s="141"/>
      <c r="L26" s="118" t="s">
        <v>155</v>
      </c>
      <c r="M26" s="111"/>
      <c r="S26" s="81"/>
    </row>
    <row r="27" spans="1:19" ht="20">
      <c r="A27" s="79">
        <v>45497</v>
      </c>
      <c r="B27" s="80">
        <f t="shared" si="2"/>
        <v>3</v>
      </c>
      <c r="C27" s="114" t="str">
        <f t="shared" si="3"/>
        <v>水</v>
      </c>
      <c r="D27" s="127">
        <f t="shared" si="4"/>
        <v>0</v>
      </c>
      <c r="E27" s="94">
        <f t="shared" si="5"/>
        <v>24</v>
      </c>
      <c r="F27" s="95">
        <f>SUM($D$4:D27)</f>
        <v>0</v>
      </c>
      <c r="G27" s="128"/>
      <c r="H27" s="118" t="s">
        <v>155</v>
      </c>
      <c r="I27" s="111"/>
      <c r="J27" s="110">
        <f t="shared" si="1"/>
        <v>3</v>
      </c>
      <c r="K27" s="141"/>
      <c r="L27" s="118" t="s">
        <v>155</v>
      </c>
      <c r="M27" s="111"/>
      <c r="S27" s="81"/>
    </row>
    <row r="28" spans="1:19" ht="20">
      <c r="A28" s="79">
        <v>45498</v>
      </c>
      <c r="B28" s="80">
        <f t="shared" si="2"/>
        <v>4</v>
      </c>
      <c r="C28" s="114" t="str">
        <f t="shared" si="3"/>
        <v>木</v>
      </c>
      <c r="D28" s="127">
        <f t="shared" si="4"/>
        <v>0</v>
      </c>
      <c r="E28" s="94">
        <f t="shared" si="5"/>
        <v>25</v>
      </c>
      <c r="F28" s="95">
        <f>SUM($D$4:D28)</f>
        <v>0</v>
      </c>
      <c r="G28" s="128"/>
      <c r="H28" s="118" t="s">
        <v>155</v>
      </c>
      <c r="I28" s="110" t="s">
        <v>155</v>
      </c>
      <c r="J28" s="110">
        <f t="shared" si="1"/>
        <v>4</v>
      </c>
      <c r="K28" s="141"/>
      <c r="L28" s="118" t="s">
        <v>155</v>
      </c>
      <c r="M28" s="110" t="s">
        <v>155</v>
      </c>
      <c r="S28" s="81"/>
    </row>
    <row r="29" spans="1:19" ht="20">
      <c r="A29" s="79">
        <v>45499</v>
      </c>
      <c r="B29" s="80">
        <f t="shared" si="2"/>
        <v>3</v>
      </c>
      <c r="C29" s="114" t="str">
        <f t="shared" si="3"/>
        <v>金</v>
      </c>
      <c r="D29" s="127">
        <f t="shared" si="4"/>
        <v>0</v>
      </c>
      <c r="E29" s="94">
        <f t="shared" si="5"/>
        <v>26</v>
      </c>
      <c r="F29" s="95">
        <f>SUM($D$4:D29)</f>
        <v>0</v>
      </c>
      <c r="G29" s="128"/>
      <c r="H29" s="118" t="s">
        <v>155</v>
      </c>
      <c r="I29" s="111"/>
      <c r="J29" s="110">
        <f t="shared" si="1"/>
        <v>3</v>
      </c>
      <c r="K29" s="141"/>
      <c r="L29" s="118" t="s">
        <v>155</v>
      </c>
      <c r="M29" s="111"/>
      <c r="S29" s="81"/>
    </row>
    <row r="30" spans="1:19" ht="20">
      <c r="A30" s="79">
        <v>45500</v>
      </c>
      <c r="B30" s="80">
        <f t="shared" si="2"/>
        <v>1</v>
      </c>
      <c r="C30" s="114" t="str">
        <f t="shared" si="3"/>
        <v>土</v>
      </c>
      <c r="D30" s="127">
        <f t="shared" si="4"/>
        <v>0</v>
      </c>
      <c r="E30" s="94">
        <f t="shared" si="5"/>
        <v>27</v>
      </c>
      <c r="F30" s="95">
        <f>SUM($D$4:D30)</f>
        <v>0</v>
      </c>
      <c r="G30" s="128"/>
      <c r="H30" s="118"/>
      <c r="I30" s="111"/>
      <c r="J30" s="110">
        <f t="shared" si="1"/>
        <v>3</v>
      </c>
      <c r="K30" s="141"/>
      <c r="L30" s="118" t="s">
        <v>155</v>
      </c>
      <c r="M30" s="111"/>
      <c r="S30" s="81"/>
    </row>
    <row r="31" spans="1:19" ht="20">
      <c r="A31" s="79">
        <v>45501</v>
      </c>
      <c r="B31" s="80">
        <f t="shared" si="2"/>
        <v>1</v>
      </c>
      <c r="C31" s="114" t="str">
        <f t="shared" si="3"/>
        <v>日</v>
      </c>
      <c r="D31" s="127">
        <f t="shared" si="4"/>
        <v>0</v>
      </c>
      <c r="E31" s="94">
        <f t="shared" si="5"/>
        <v>28</v>
      </c>
      <c r="F31" s="95">
        <f>SUM($D$4:D31)</f>
        <v>0</v>
      </c>
      <c r="G31" s="128"/>
      <c r="H31" s="118"/>
      <c r="I31" s="109"/>
      <c r="J31" s="110">
        <f t="shared" si="1"/>
        <v>1</v>
      </c>
      <c r="K31" s="140"/>
      <c r="L31" s="118"/>
      <c r="M31" s="109"/>
      <c r="S31" s="81"/>
    </row>
    <row r="32" spans="1:19" ht="20">
      <c r="A32" s="79">
        <v>45502</v>
      </c>
      <c r="B32" s="80">
        <f t="shared" si="2"/>
        <v>1</v>
      </c>
      <c r="C32" s="114" t="str">
        <f t="shared" si="3"/>
        <v>月</v>
      </c>
      <c r="D32" s="127">
        <f t="shared" si="4"/>
        <v>0</v>
      </c>
      <c r="E32" s="94">
        <f t="shared" si="5"/>
        <v>29</v>
      </c>
      <c r="F32" s="95">
        <f>SUM($D$4:D32)</f>
        <v>0</v>
      </c>
      <c r="G32" s="128"/>
      <c r="H32" s="117"/>
      <c r="I32" s="109"/>
      <c r="J32" s="110">
        <f t="shared" si="1"/>
        <v>1</v>
      </c>
      <c r="K32" s="140"/>
      <c r="L32" s="117"/>
      <c r="M32" s="109"/>
      <c r="S32" s="81"/>
    </row>
    <row r="33" spans="1:19" ht="20">
      <c r="A33" s="79">
        <v>45503</v>
      </c>
      <c r="B33" s="80">
        <f t="shared" si="2"/>
        <v>2</v>
      </c>
      <c r="C33" s="114" t="str">
        <f t="shared" si="3"/>
        <v>火</v>
      </c>
      <c r="D33" s="127">
        <f t="shared" si="4"/>
        <v>0</v>
      </c>
      <c r="E33" s="94">
        <f t="shared" si="5"/>
        <v>30</v>
      </c>
      <c r="F33" s="95">
        <f>SUM($D$4:D33)</f>
        <v>0</v>
      </c>
      <c r="G33" s="128"/>
      <c r="H33" s="117"/>
      <c r="I33" s="110" t="s">
        <v>155</v>
      </c>
      <c r="J33" s="110">
        <f t="shared" si="1"/>
        <v>1</v>
      </c>
      <c r="K33" s="140"/>
      <c r="L33" s="117"/>
      <c r="M33" s="110"/>
      <c r="S33" s="81"/>
    </row>
    <row r="34" spans="1:19" ht="20" outlineLevel="1">
      <c r="A34" s="79">
        <v>45504</v>
      </c>
      <c r="B34" s="80">
        <f t="shared" ref="B34" si="6">IF(H34="●",IF(I34="●",4,3),IF(I34="●",2,1))</f>
        <v>1</v>
      </c>
      <c r="C34" s="114" t="str">
        <f t="shared" ref="C34" si="7">TEXT(A34,"aaa")</f>
        <v>水</v>
      </c>
      <c r="D34" s="127">
        <f t="shared" si="4"/>
        <v>0</v>
      </c>
      <c r="E34" s="94">
        <f t="shared" ref="E34" si="8">DAY(A34)</f>
        <v>31</v>
      </c>
      <c r="F34" s="95">
        <f>SUM($D$4:D34)</f>
        <v>0</v>
      </c>
      <c r="G34" s="128"/>
      <c r="H34" s="117"/>
      <c r="I34" s="109"/>
      <c r="J34" s="110"/>
      <c r="K34" s="140"/>
      <c r="L34" s="117"/>
      <c r="M34" s="109"/>
      <c r="S34" s="81"/>
    </row>
    <row r="35" spans="1:19" ht="18" thickBot="1">
      <c r="A35" s="68"/>
      <c r="B35" s="68"/>
      <c r="C35" s="82" t="s">
        <v>47</v>
      </c>
      <c r="D35" s="129"/>
      <c r="E35" s="130" t="s">
        <v>7</v>
      </c>
      <c r="F35" s="130" t="s">
        <v>7</v>
      </c>
      <c r="G35" s="131"/>
      <c r="H35" s="72"/>
      <c r="I35" s="72"/>
      <c r="J35" s="78"/>
      <c r="K35" s="72"/>
      <c r="L35" s="72"/>
      <c r="M35" s="72"/>
    </row>
    <row r="36" spans="1:19" ht="14" thickTop="1">
      <c r="D36" s="70" t="s">
        <v>182</v>
      </c>
      <c r="K36" s="72"/>
      <c r="L36" s="72"/>
      <c r="M36" s="72"/>
    </row>
    <row r="37" spans="1:19">
      <c r="K37" s="72"/>
      <c r="L37" s="72"/>
      <c r="M37" s="72"/>
    </row>
    <row r="38" spans="1:19" ht="16">
      <c r="C38" s="72"/>
      <c r="D38" s="83" t="s">
        <v>165</v>
      </c>
      <c r="E38" s="72"/>
      <c r="F38" s="72"/>
      <c r="G38" s="73" t="s">
        <v>167</v>
      </c>
      <c r="H38" s="73"/>
      <c r="I38" s="72"/>
      <c r="J38" s="72"/>
      <c r="K38" s="72"/>
      <c r="L38" s="72"/>
      <c r="M38" s="72"/>
    </row>
    <row r="39" spans="1:19" ht="26">
      <c r="C39" s="72"/>
      <c r="D39" s="72"/>
      <c r="E39" s="84" t="s">
        <v>156</v>
      </c>
      <c r="F39" s="84" t="s">
        <v>166</v>
      </c>
      <c r="G39" s="84" t="s">
        <v>157</v>
      </c>
      <c r="H39" s="84" t="s">
        <v>158</v>
      </c>
      <c r="I39" s="84" t="s">
        <v>159</v>
      </c>
      <c r="J39" s="84" t="s">
        <v>168</v>
      </c>
      <c r="K39" s="72"/>
      <c r="L39" s="72"/>
      <c r="M39" s="72"/>
    </row>
    <row r="40" spans="1:19">
      <c r="C40" s="85">
        <v>1</v>
      </c>
      <c r="D40" s="84" t="s">
        <v>160</v>
      </c>
      <c r="E40" s="86">
        <f>31-COUNTBLANK(A4:A34)-SUM(E41:E43)</f>
        <v>14</v>
      </c>
      <c r="F40" s="86" t="e">
        <f>AVERAGEIF($J$4:$J$34,C40,$K$4:$K$34)</f>
        <v>#DIV/0!</v>
      </c>
      <c r="G40" s="91">
        <f>IFERROR(F40/$F$40,0)</f>
        <v>0</v>
      </c>
      <c r="H40" s="87">
        <f>G40*E40</f>
        <v>0</v>
      </c>
      <c r="I40" s="92">
        <f>IFERROR(H40/SUM($H$40:$H$43),0)</f>
        <v>0</v>
      </c>
      <c r="J40" s="88">
        <f>IFERROR(I40/E40,0)</f>
        <v>0</v>
      </c>
      <c r="K40" s="72"/>
      <c r="L40" s="72"/>
      <c r="M40" s="72"/>
    </row>
    <row r="41" spans="1:19">
      <c r="C41" s="85">
        <v>2</v>
      </c>
      <c r="D41" s="84" t="s">
        <v>161</v>
      </c>
      <c r="E41" s="89">
        <f>COUNTIF(I4:I34,"●")-E43</f>
        <v>2</v>
      </c>
      <c r="F41" s="86" t="e">
        <f t="shared" ref="F41:F43" si="9">AVERAGEIF($J$4:$J$34,C41,$K$4:$K$34)</f>
        <v>#DIV/0!</v>
      </c>
      <c r="G41" s="91">
        <f t="shared" ref="G41:G42" si="10">IFERROR(F41/$F$40,0)</f>
        <v>0</v>
      </c>
      <c r="H41" s="87">
        <f>G41*E41</f>
        <v>0</v>
      </c>
      <c r="I41" s="92">
        <f t="shared" ref="I41:I42" si="11">IFERROR(H41/SUM($H$40:$H$43),0)</f>
        <v>0</v>
      </c>
      <c r="J41" s="88">
        <f>IFERROR(I41/E41,0)</f>
        <v>0</v>
      </c>
      <c r="K41" s="72"/>
      <c r="L41" s="72"/>
      <c r="M41" s="72"/>
    </row>
    <row r="42" spans="1:19">
      <c r="C42" s="85">
        <v>3</v>
      </c>
      <c r="D42" s="84" t="s">
        <v>153</v>
      </c>
      <c r="E42" s="89">
        <f>COUNTIF(H4:H34,"●")-E43</f>
        <v>11</v>
      </c>
      <c r="F42" s="86" t="e">
        <f t="shared" si="9"/>
        <v>#DIV/0!</v>
      </c>
      <c r="G42" s="91">
        <f t="shared" si="10"/>
        <v>0</v>
      </c>
      <c r="H42" s="87">
        <f t="shared" ref="H42" si="12">G42*E42</f>
        <v>0</v>
      </c>
      <c r="I42" s="92">
        <f t="shared" si="11"/>
        <v>0</v>
      </c>
      <c r="J42" s="88">
        <f t="shared" ref="J42:J43" si="13">IFERROR(I42/E42,0)</f>
        <v>0</v>
      </c>
      <c r="K42" s="72"/>
      <c r="L42" s="72"/>
      <c r="M42" s="72"/>
    </row>
    <row r="43" spans="1:19">
      <c r="C43" s="85">
        <v>4</v>
      </c>
      <c r="D43" s="84" t="s">
        <v>162</v>
      </c>
      <c r="E43" s="89">
        <f>COUNTIFS(H4:H34,"●",I4:I34,"●")</f>
        <v>4</v>
      </c>
      <c r="F43" s="86" t="e">
        <f t="shared" si="9"/>
        <v>#DIV/0!</v>
      </c>
      <c r="G43" s="91">
        <f>IFERROR(F43/$F$40,0)</f>
        <v>0</v>
      </c>
      <c r="H43" s="87">
        <f>G43*E43</f>
        <v>0</v>
      </c>
      <c r="I43" s="92">
        <f>IFERROR(H43/SUM($H$40:$H$43),0)</f>
        <v>0</v>
      </c>
      <c r="J43" s="88">
        <f t="shared" si="13"/>
        <v>0</v>
      </c>
      <c r="K43" s="72"/>
      <c r="L43" s="72"/>
      <c r="M43" s="72"/>
    </row>
    <row r="44" spans="1:19">
      <c r="C44" s="72"/>
      <c r="D44" s="72"/>
      <c r="E44" s="72"/>
      <c r="F44" s="72"/>
      <c r="G44" s="72"/>
      <c r="H44" s="90" t="s">
        <v>163</v>
      </c>
      <c r="I44" s="90"/>
      <c r="J44" s="72"/>
      <c r="K44" s="72"/>
      <c r="L44" s="72"/>
      <c r="M44" s="72"/>
    </row>
    <row r="45" spans="1:19">
      <c r="C45" s="72"/>
      <c r="D45" s="72"/>
      <c r="E45" s="72"/>
      <c r="F45" s="72"/>
      <c r="G45" s="72"/>
      <c r="H45" s="72"/>
      <c r="I45" s="72"/>
      <c r="J45" s="72"/>
      <c r="K45" s="72"/>
      <c r="L45" s="72"/>
      <c r="M45" s="72"/>
    </row>
    <row r="46" spans="1:19">
      <c r="K46" s="72"/>
      <c r="L46" s="72"/>
      <c r="M46" s="72"/>
    </row>
    <row r="47" spans="1:19">
      <c r="K47" s="72"/>
      <c r="L47" s="72"/>
      <c r="M47" s="72"/>
    </row>
    <row r="48" spans="1:19">
      <c r="K48" s="72"/>
      <c r="L48" s="72"/>
      <c r="M48" s="72"/>
    </row>
    <row r="49" spans="11:13">
      <c r="K49" s="72"/>
      <c r="L49" s="72"/>
      <c r="M49" s="72"/>
    </row>
    <row r="50" spans="11:13">
      <c r="K50" s="72"/>
      <c r="L50" s="72"/>
      <c r="M50" s="72"/>
    </row>
    <row r="51" spans="11:13">
      <c r="K51" s="72"/>
      <c r="L51" s="72"/>
      <c r="M51" s="72"/>
    </row>
    <row r="52" spans="11:13">
      <c r="K52" s="72"/>
      <c r="L52" s="72"/>
      <c r="M52" s="72"/>
    </row>
    <row r="53" spans="11:13">
      <c r="K53" s="72"/>
      <c r="L53" s="72"/>
      <c r="M53" s="72"/>
    </row>
    <row r="54" spans="11:13">
      <c r="K54" s="72"/>
      <c r="L54" s="72"/>
      <c r="M54" s="72"/>
    </row>
    <row r="55" spans="11:13">
      <c r="K55" s="72"/>
      <c r="L55" s="72"/>
      <c r="M55" s="72"/>
    </row>
    <row r="56" spans="11:13">
      <c r="K56" s="72"/>
      <c r="L56" s="72"/>
      <c r="M56" s="72"/>
    </row>
    <row r="57" spans="11:13">
      <c r="K57" s="72"/>
      <c r="L57" s="72"/>
      <c r="M57" s="72"/>
    </row>
    <row r="58" spans="11:13">
      <c r="K58" s="72"/>
      <c r="L58" s="72"/>
      <c r="M58" s="72"/>
    </row>
    <row r="59" spans="11:13">
      <c r="K59" s="72"/>
      <c r="L59" s="72"/>
      <c r="M59" s="72"/>
    </row>
    <row r="60" spans="11:13">
      <c r="K60" s="72"/>
      <c r="L60" s="72"/>
      <c r="M60" s="72"/>
    </row>
    <row r="61" spans="11:13">
      <c r="K61" s="72"/>
      <c r="L61" s="72"/>
      <c r="M61" s="72"/>
    </row>
    <row r="62" spans="11:13">
      <c r="K62" s="72"/>
      <c r="L62" s="72"/>
      <c r="M62" s="72"/>
    </row>
    <row r="63" spans="11:13">
      <c r="K63" s="72"/>
      <c r="L63" s="72"/>
      <c r="M63" s="72"/>
    </row>
    <row r="64" spans="11:13">
      <c r="K64" s="72"/>
      <c r="L64" s="72"/>
      <c r="M64" s="72"/>
    </row>
    <row r="65" spans="11:13">
      <c r="K65" s="72"/>
      <c r="L65" s="72"/>
      <c r="M65" s="72"/>
    </row>
    <row r="66" spans="11:13">
      <c r="K66" s="72"/>
      <c r="L66" s="72"/>
      <c r="M66" s="72"/>
    </row>
    <row r="67" spans="11:13">
      <c r="K67" s="72"/>
      <c r="L67" s="72"/>
      <c r="M67" s="72"/>
    </row>
    <row r="68" spans="11:13">
      <c r="K68" s="72"/>
      <c r="L68" s="72"/>
      <c r="M68" s="72"/>
    </row>
    <row r="69" spans="11:13">
      <c r="K69" s="72"/>
      <c r="L69" s="72"/>
      <c r="M69" s="72"/>
    </row>
    <row r="70" spans="11:13">
      <c r="K70" s="72"/>
      <c r="L70" s="72"/>
      <c r="M70" s="72"/>
    </row>
    <row r="71" spans="11:13">
      <c r="K71" s="72"/>
      <c r="L71" s="72"/>
      <c r="M71" s="72"/>
    </row>
    <row r="72" spans="11:13">
      <c r="K72" s="72"/>
      <c r="L72" s="72"/>
      <c r="M72" s="72"/>
    </row>
    <row r="73" spans="11:13">
      <c r="K73" s="72"/>
      <c r="L73" s="72"/>
      <c r="M73" s="72"/>
    </row>
    <row r="74" spans="11:13">
      <c r="K74" s="72"/>
      <c r="L74" s="72"/>
      <c r="M74" s="72"/>
    </row>
    <row r="75" spans="11:13">
      <c r="K75" s="72"/>
      <c r="L75" s="72"/>
      <c r="M75" s="72"/>
    </row>
    <row r="76" spans="11:13">
      <c r="K76" s="72"/>
      <c r="L76" s="72"/>
      <c r="M76" s="72"/>
    </row>
    <row r="77" spans="11:13">
      <c r="K77" s="72"/>
      <c r="L77" s="72"/>
      <c r="M77" s="72"/>
    </row>
    <row r="78" spans="11:13">
      <c r="K78" s="72"/>
      <c r="L78" s="72"/>
      <c r="M78" s="72"/>
    </row>
    <row r="79" spans="11:13">
      <c r="K79" s="72"/>
      <c r="L79" s="72"/>
      <c r="M79" s="72"/>
    </row>
    <row r="80" spans="11:13">
      <c r="K80" s="72"/>
      <c r="L80" s="72"/>
      <c r="M80" s="72"/>
    </row>
    <row r="81" spans="11:13">
      <c r="K81" s="72"/>
      <c r="L81" s="72"/>
      <c r="M81" s="72"/>
    </row>
    <row r="82" spans="11:13">
      <c r="K82" s="72"/>
      <c r="L82" s="72"/>
      <c r="M82" s="72"/>
    </row>
    <row r="83" spans="11:13">
      <c r="K83" s="72"/>
      <c r="L83" s="72"/>
      <c r="M83" s="72"/>
    </row>
    <row r="84" spans="11:13">
      <c r="K84" s="72"/>
      <c r="L84" s="72"/>
      <c r="M84" s="72"/>
    </row>
    <row r="85" spans="11:13">
      <c r="K85" s="72"/>
      <c r="L85" s="72"/>
      <c r="M85" s="72"/>
    </row>
    <row r="86" spans="11:13">
      <c r="K86" s="72"/>
      <c r="L86" s="72"/>
      <c r="M86" s="72"/>
    </row>
    <row r="87" spans="11:13">
      <c r="K87" s="72"/>
      <c r="L87" s="72"/>
      <c r="M87" s="72"/>
    </row>
    <row r="88" spans="11:13">
      <c r="K88" s="72"/>
      <c r="L88" s="72"/>
      <c r="M88" s="72"/>
    </row>
    <row r="89" spans="11:13">
      <c r="K89" s="72"/>
      <c r="L89" s="72"/>
      <c r="M89" s="72"/>
    </row>
    <row r="90" spans="11:13">
      <c r="K90" s="72"/>
      <c r="L90" s="72"/>
      <c r="M90" s="72"/>
    </row>
    <row r="91" spans="11:13">
      <c r="K91" s="72"/>
      <c r="L91" s="72"/>
      <c r="M91" s="72"/>
    </row>
    <row r="92" spans="11:13">
      <c r="K92" s="72"/>
      <c r="L92" s="72"/>
      <c r="M92" s="72"/>
    </row>
    <row r="93" spans="11:13">
      <c r="K93" s="72"/>
      <c r="L93" s="72"/>
      <c r="M93" s="72"/>
    </row>
    <row r="94" spans="11:13">
      <c r="K94" s="72"/>
      <c r="L94" s="72"/>
      <c r="M94" s="72"/>
    </row>
    <row r="95" spans="11:13">
      <c r="K95" s="72"/>
      <c r="L95" s="72"/>
      <c r="M95" s="72"/>
    </row>
    <row r="96" spans="11:13">
      <c r="K96" s="72"/>
      <c r="L96" s="72"/>
      <c r="M96" s="72"/>
    </row>
    <row r="97" spans="11:13">
      <c r="K97" s="72"/>
      <c r="L97" s="72"/>
      <c r="M97" s="72"/>
    </row>
    <row r="98" spans="11:13">
      <c r="K98" s="72"/>
      <c r="L98" s="72"/>
      <c r="M98" s="72"/>
    </row>
    <row r="99" spans="11:13">
      <c r="K99" s="72"/>
      <c r="L99" s="72"/>
      <c r="M99" s="72"/>
    </row>
    <row r="100" spans="11:13">
      <c r="K100" s="72"/>
      <c r="L100" s="72"/>
      <c r="M100" s="72"/>
    </row>
    <row r="101" spans="11:13">
      <c r="K101" s="72"/>
      <c r="L101" s="72"/>
      <c r="M101" s="72"/>
    </row>
    <row r="102" spans="11:13">
      <c r="K102" s="72"/>
      <c r="L102" s="72"/>
      <c r="M102" s="72"/>
    </row>
    <row r="103" spans="11:13">
      <c r="K103" s="72"/>
      <c r="L103" s="72"/>
      <c r="M103" s="72"/>
    </row>
    <row r="104" spans="11:13">
      <c r="K104" s="72"/>
      <c r="L104" s="72"/>
      <c r="M104" s="72"/>
    </row>
    <row r="105" spans="11:13">
      <c r="K105" s="72"/>
      <c r="L105" s="72"/>
      <c r="M105" s="72"/>
    </row>
    <row r="106" spans="11:13">
      <c r="K106" s="72"/>
      <c r="L106" s="72"/>
      <c r="M106" s="72"/>
    </row>
    <row r="107" spans="11:13">
      <c r="K107" s="72"/>
      <c r="L107" s="72"/>
      <c r="M107" s="72"/>
    </row>
    <row r="108" spans="11:13">
      <c r="K108" s="72"/>
      <c r="L108" s="72"/>
      <c r="M108" s="72"/>
    </row>
    <row r="109" spans="11:13">
      <c r="K109" s="72"/>
      <c r="L109" s="72"/>
      <c r="M109" s="72"/>
    </row>
    <row r="110" spans="11:13">
      <c r="K110" s="72"/>
      <c r="L110" s="72"/>
      <c r="M110" s="72"/>
    </row>
    <row r="111" spans="11:13">
      <c r="K111" s="72"/>
      <c r="L111" s="72"/>
      <c r="M111" s="72"/>
    </row>
    <row r="112" spans="11:13">
      <c r="K112" s="72"/>
      <c r="L112" s="72"/>
      <c r="M112" s="72"/>
    </row>
    <row r="113" spans="11:13">
      <c r="K113" s="72"/>
      <c r="L113" s="72"/>
      <c r="M113" s="72"/>
    </row>
    <row r="114" spans="11:13">
      <c r="K114" s="72"/>
      <c r="L114" s="72"/>
      <c r="M114" s="72"/>
    </row>
    <row r="115" spans="11:13">
      <c r="K115" s="72"/>
      <c r="L115" s="72"/>
      <c r="M115" s="72"/>
    </row>
    <row r="116" spans="11:13">
      <c r="K116" s="72"/>
      <c r="L116" s="72"/>
      <c r="M116" s="72"/>
    </row>
    <row r="117" spans="11:13">
      <c r="K117" s="72"/>
      <c r="L117" s="72"/>
      <c r="M117" s="72"/>
    </row>
    <row r="118" spans="11:13">
      <c r="K118" s="72"/>
      <c r="L118" s="72"/>
      <c r="M118" s="72"/>
    </row>
    <row r="119" spans="11:13">
      <c r="K119" s="72"/>
      <c r="L119" s="72"/>
      <c r="M119" s="72"/>
    </row>
    <row r="120" spans="11:13">
      <c r="K120" s="72"/>
      <c r="L120" s="72"/>
      <c r="M120" s="72"/>
    </row>
    <row r="121" spans="11:13">
      <c r="K121" s="72"/>
      <c r="L121" s="72"/>
      <c r="M121" s="72"/>
    </row>
    <row r="122" spans="11:13">
      <c r="K122" s="72"/>
      <c r="L122" s="72"/>
      <c r="M122" s="72"/>
    </row>
    <row r="123" spans="11:13">
      <c r="K123" s="72"/>
      <c r="L123" s="72"/>
      <c r="M123" s="72"/>
    </row>
    <row r="124" spans="11:13">
      <c r="K124" s="72"/>
      <c r="L124" s="72"/>
      <c r="M124" s="72"/>
    </row>
    <row r="125" spans="11:13">
      <c r="K125" s="72"/>
      <c r="L125" s="72"/>
      <c r="M125" s="72"/>
    </row>
    <row r="126" spans="11:13">
      <c r="K126" s="72"/>
      <c r="L126" s="72"/>
      <c r="M126" s="72"/>
    </row>
    <row r="127" spans="11:13">
      <c r="K127" s="72"/>
      <c r="L127" s="72"/>
      <c r="M127" s="72"/>
    </row>
    <row r="128" spans="11:13">
      <c r="K128" s="72"/>
      <c r="L128" s="72"/>
      <c r="M128" s="72"/>
    </row>
    <row r="129" spans="11:13">
      <c r="K129" s="72"/>
      <c r="L129" s="72"/>
      <c r="M129" s="72"/>
    </row>
    <row r="130" spans="11:13">
      <c r="K130" s="72"/>
      <c r="L130" s="72"/>
      <c r="M130" s="72"/>
    </row>
    <row r="131" spans="11:13">
      <c r="K131" s="72"/>
      <c r="L131" s="72"/>
      <c r="M131" s="72"/>
    </row>
    <row r="132" spans="11:13">
      <c r="K132" s="72"/>
      <c r="L132" s="72"/>
      <c r="M132" s="72"/>
    </row>
    <row r="133" spans="11:13">
      <c r="K133" s="72"/>
      <c r="L133" s="72"/>
      <c r="M133" s="72"/>
    </row>
    <row r="134" spans="11:13">
      <c r="K134" s="72"/>
      <c r="L134" s="72"/>
      <c r="M134" s="72"/>
    </row>
    <row r="135" spans="11:13">
      <c r="K135" s="72"/>
      <c r="L135" s="72"/>
      <c r="M135" s="72"/>
    </row>
    <row r="136" spans="11:13">
      <c r="K136" s="72"/>
      <c r="L136" s="72"/>
      <c r="M136" s="72"/>
    </row>
    <row r="137" spans="11:13">
      <c r="K137" s="72"/>
      <c r="L137" s="72"/>
      <c r="M137" s="72"/>
    </row>
    <row r="138" spans="11:13">
      <c r="K138" s="72"/>
      <c r="L138" s="72"/>
      <c r="M138" s="72"/>
    </row>
    <row r="139" spans="11:13">
      <c r="K139" s="72"/>
      <c r="L139" s="72"/>
      <c r="M139" s="72"/>
    </row>
    <row r="140" spans="11:13">
      <c r="K140" s="72"/>
      <c r="L140" s="72"/>
      <c r="M140" s="72"/>
    </row>
    <row r="141" spans="11:13">
      <c r="K141" s="72"/>
      <c r="L141" s="72"/>
      <c r="M141" s="72"/>
    </row>
    <row r="142" spans="11:13">
      <c r="K142" s="72"/>
      <c r="L142" s="72"/>
      <c r="M142" s="72"/>
    </row>
    <row r="143" spans="11:13">
      <c r="K143" s="72"/>
      <c r="L143" s="72"/>
      <c r="M143" s="72"/>
    </row>
    <row r="144" spans="11:13">
      <c r="K144" s="72"/>
      <c r="L144" s="72"/>
      <c r="M144" s="72"/>
    </row>
    <row r="145" spans="11:13">
      <c r="K145" s="72"/>
      <c r="L145" s="72"/>
      <c r="M145" s="72"/>
    </row>
    <row r="146" spans="11:13">
      <c r="K146" s="72"/>
      <c r="L146" s="72"/>
      <c r="M146" s="72"/>
    </row>
    <row r="147" spans="11:13">
      <c r="K147" s="72"/>
      <c r="L147" s="72"/>
      <c r="M147" s="72"/>
    </row>
    <row r="148" spans="11:13">
      <c r="K148" s="72"/>
      <c r="L148" s="72"/>
      <c r="M148" s="72"/>
    </row>
    <row r="149" spans="11:13">
      <c r="K149" s="72"/>
      <c r="L149" s="72"/>
      <c r="M149" s="72"/>
    </row>
    <row r="150" spans="11:13">
      <c r="K150" s="72"/>
      <c r="L150" s="72"/>
      <c r="M150" s="72"/>
    </row>
    <row r="151" spans="11:13">
      <c r="K151" s="72"/>
      <c r="L151" s="72"/>
      <c r="M151" s="72"/>
    </row>
    <row r="152" spans="11:13">
      <c r="K152" s="72"/>
      <c r="L152" s="72"/>
      <c r="M152" s="72"/>
    </row>
    <row r="153" spans="11:13">
      <c r="K153" s="72"/>
      <c r="L153" s="72"/>
      <c r="M153" s="72"/>
    </row>
    <row r="154" spans="11:13">
      <c r="K154" s="72"/>
      <c r="L154" s="72"/>
      <c r="M154" s="72"/>
    </row>
    <row r="155" spans="11:13">
      <c r="K155" s="72"/>
      <c r="L155" s="72"/>
      <c r="M155" s="72"/>
    </row>
    <row r="156" spans="11:13">
      <c r="K156" s="72"/>
      <c r="L156" s="72"/>
      <c r="M156" s="72"/>
    </row>
    <row r="157" spans="11:13">
      <c r="K157" s="72"/>
      <c r="L157" s="72"/>
      <c r="M157" s="72"/>
    </row>
    <row r="158" spans="11:13">
      <c r="K158" s="72"/>
      <c r="L158" s="72"/>
      <c r="M158" s="72"/>
    </row>
    <row r="159" spans="11:13">
      <c r="K159" s="72"/>
      <c r="L159" s="72"/>
      <c r="M159" s="72"/>
    </row>
    <row r="160" spans="11:13">
      <c r="K160" s="72"/>
      <c r="L160" s="72"/>
      <c r="M160" s="72"/>
    </row>
    <row r="161" spans="11:13">
      <c r="K161" s="72"/>
      <c r="L161" s="72"/>
      <c r="M161" s="72"/>
    </row>
    <row r="162" spans="11:13">
      <c r="K162" s="72"/>
      <c r="L162" s="72"/>
      <c r="M162" s="72"/>
    </row>
    <row r="163" spans="11:13">
      <c r="K163" s="72"/>
      <c r="L163" s="72"/>
      <c r="M163" s="72"/>
    </row>
    <row r="164" spans="11:13">
      <c r="K164" s="72"/>
      <c r="L164" s="72"/>
      <c r="M164" s="72"/>
    </row>
    <row r="165" spans="11:13">
      <c r="K165" s="72"/>
      <c r="L165" s="72"/>
      <c r="M165" s="72"/>
    </row>
    <row r="166" spans="11:13">
      <c r="K166" s="72"/>
      <c r="L166" s="72"/>
      <c r="M166" s="72"/>
    </row>
    <row r="167" spans="11:13">
      <c r="K167" s="72"/>
      <c r="L167" s="72"/>
      <c r="M167" s="72"/>
    </row>
    <row r="168" spans="11:13">
      <c r="K168" s="72"/>
      <c r="L168" s="72"/>
      <c r="M168" s="72"/>
    </row>
    <row r="169" spans="11:13">
      <c r="K169" s="72"/>
      <c r="L169" s="72"/>
      <c r="M169" s="72"/>
    </row>
    <row r="170" spans="11:13">
      <c r="K170" s="72"/>
      <c r="L170" s="72"/>
      <c r="M170" s="72"/>
    </row>
    <row r="171" spans="11:13">
      <c r="K171" s="72"/>
      <c r="L171" s="72"/>
      <c r="M171" s="72"/>
    </row>
    <row r="172" spans="11:13">
      <c r="K172" s="72"/>
      <c r="L172" s="72"/>
      <c r="M172" s="72"/>
    </row>
    <row r="173" spans="11:13">
      <c r="K173" s="72"/>
      <c r="L173" s="72"/>
      <c r="M173" s="72"/>
    </row>
    <row r="174" spans="11:13">
      <c r="K174" s="72"/>
      <c r="L174" s="72"/>
      <c r="M174" s="72"/>
    </row>
    <row r="175" spans="11:13">
      <c r="K175" s="72"/>
      <c r="L175" s="72"/>
      <c r="M175" s="72"/>
    </row>
    <row r="176" spans="11:13">
      <c r="K176" s="72"/>
      <c r="L176" s="72"/>
      <c r="M176" s="72"/>
    </row>
    <row r="177" spans="11:13">
      <c r="K177" s="72"/>
      <c r="L177" s="72"/>
      <c r="M177" s="72"/>
    </row>
    <row r="178" spans="11:13">
      <c r="K178" s="72"/>
      <c r="L178" s="72"/>
      <c r="M178" s="72"/>
    </row>
    <row r="179" spans="11:13">
      <c r="K179" s="72"/>
      <c r="L179" s="72"/>
      <c r="M179" s="72"/>
    </row>
    <row r="180" spans="11:13">
      <c r="K180" s="72"/>
      <c r="L180" s="72"/>
      <c r="M180" s="72"/>
    </row>
    <row r="181" spans="11:13">
      <c r="K181" s="72"/>
      <c r="L181" s="72"/>
      <c r="M181" s="72"/>
    </row>
    <row r="182" spans="11:13">
      <c r="K182" s="72"/>
      <c r="L182" s="72"/>
      <c r="M182" s="72"/>
    </row>
    <row r="183" spans="11:13">
      <c r="K183" s="72"/>
      <c r="L183" s="72"/>
      <c r="M183" s="72"/>
    </row>
    <row r="184" spans="11:13">
      <c r="K184" s="72"/>
      <c r="L184" s="72"/>
      <c r="M184" s="72"/>
    </row>
    <row r="185" spans="11:13">
      <c r="K185" s="72"/>
      <c r="L185" s="72"/>
      <c r="M185" s="72"/>
    </row>
    <row r="186" spans="11:13">
      <c r="K186" s="72"/>
      <c r="L186" s="72"/>
      <c r="M186" s="72"/>
    </row>
    <row r="187" spans="11:13">
      <c r="K187" s="72"/>
      <c r="L187" s="72"/>
      <c r="M187" s="72"/>
    </row>
    <row r="188" spans="11:13">
      <c r="K188" s="72"/>
      <c r="L188" s="72"/>
      <c r="M188" s="72"/>
    </row>
    <row r="189" spans="11:13">
      <c r="K189" s="72"/>
      <c r="L189" s="72"/>
      <c r="M189" s="72"/>
    </row>
    <row r="190" spans="11:13">
      <c r="K190" s="72"/>
      <c r="L190" s="72"/>
      <c r="M190" s="72"/>
    </row>
    <row r="191" spans="11:13">
      <c r="K191" s="72"/>
      <c r="L191" s="72"/>
      <c r="M191" s="72"/>
    </row>
    <row r="192" spans="11:13">
      <c r="K192" s="72"/>
      <c r="L192" s="72"/>
      <c r="M192" s="72"/>
    </row>
    <row r="193" spans="11:13">
      <c r="K193" s="72"/>
      <c r="L193" s="72"/>
      <c r="M193" s="72"/>
    </row>
    <row r="194" spans="11:13">
      <c r="K194" s="72"/>
      <c r="L194" s="72"/>
      <c r="M194" s="72"/>
    </row>
    <row r="195" spans="11:13">
      <c r="K195" s="72"/>
      <c r="L195" s="72"/>
      <c r="M195" s="72"/>
    </row>
    <row r="196" spans="11:13">
      <c r="K196" s="72"/>
      <c r="L196" s="72"/>
      <c r="M196" s="72"/>
    </row>
    <row r="197" spans="11:13">
      <c r="K197" s="72"/>
      <c r="L197" s="72"/>
      <c r="M197" s="72"/>
    </row>
    <row r="198" spans="11:13">
      <c r="K198" s="72"/>
      <c r="L198" s="72"/>
      <c r="M198" s="72"/>
    </row>
    <row r="199" spans="11:13">
      <c r="K199" s="72"/>
      <c r="L199" s="72"/>
      <c r="M199" s="72"/>
    </row>
    <row r="200" spans="11:13">
      <c r="K200" s="72"/>
      <c r="L200" s="72"/>
      <c r="M200" s="72"/>
    </row>
    <row r="201" spans="11:13">
      <c r="K201" s="72"/>
      <c r="L201" s="72"/>
      <c r="M201" s="72"/>
    </row>
    <row r="202" spans="11:13">
      <c r="K202" s="72"/>
      <c r="L202" s="72"/>
      <c r="M202" s="72"/>
    </row>
    <row r="203" spans="11:13">
      <c r="K203" s="72"/>
      <c r="L203" s="72"/>
      <c r="M203" s="72"/>
    </row>
    <row r="204" spans="11:13">
      <c r="K204" s="72"/>
      <c r="L204" s="72"/>
      <c r="M204" s="72"/>
    </row>
    <row r="205" spans="11:13">
      <c r="K205" s="72"/>
      <c r="L205" s="72"/>
      <c r="M205" s="72"/>
    </row>
    <row r="206" spans="11:13">
      <c r="K206" s="72"/>
      <c r="L206" s="72"/>
      <c r="M206" s="72"/>
    </row>
    <row r="207" spans="11:13">
      <c r="K207" s="72"/>
      <c r="L207" s="72"/>
      <c r="M207" s="72"/>
    </row>
    <row r="208" spans="11:13">
      <c r="K208" s="72"/>
      <c r="L208" s="72"/>
      <c r="M208" s="72"/>
    </row>
    <row r="209" spans="11:13">
      <c r="K209" s="72"/>
      <c r="L209" s="72"/>
      <c r="M209" s="72"/>
    </row>
    <row r="210" spans="11:13">
      <c r="K210" s="72"/>
      <c r="L210" s="72"/>
      <c r="M210" s="72"/>
    </row>
    <row r="211" spans="11:13">
      <c r="K211" s="72"/>
      <c r="L211" s="72"/>
      <c r="M211" s="72"/>
    </row>
    <row r="212" spans="11:13">
      <c r="K212" s="72"/>
      <c r="L212" s="72"/>
      <c r="M212" s="72"/>
    </row>
    <row r="213" spans="11:13">
      <c r="K213" s="72"/>
      <c r="L213" s="72"/>
      <c r="M213" s="72"/>
    </row>
    <row r="214" spans="11:13">
      <c r="K214" s="72"/>
      <c r="L214" s="72"/>
      <c r="M214" s="72"/>
    </row>
    <row r="215" spans="11:13">
      <c r="K215" s="72"/>
      <c r="L215" s="72"/>
      <c r="M215" s="72"/>
    </row>
    <row r="216" spans="11:13">
      <c r="K216" s="72"/>
      <c r="L216" s="72"/>
      <c r="M216" s="72"/>
    </row>
    <row r="217" spans="11:13">
      <c r="K217" s="72"/>
      <c r="L217" s="72"/>
      <c r="M217" s="72"/>
    </row>
    <row r="218" spans="11:13">
      <c r="K218" s="72"/>
      <c r="L218" s="72"/>
      <c r="M218" s="72"/>
    </row>
    <row r="219" spans="11:13">
      <c r="K219" s="72"/>
      <c r="L219" s="72"/>
      <c r="M219" s="72"/>
    </row>
    <row r="220" spans="11:13">
      <c r="K220" s="72"/>
      <c r="L220" s="72"/>
      <c r="M220" s="72"/>
    </row>
    <row r="221" spans="11:13">
      <c r="K221" s="72"/>
      <c r="L221" s="72"/>
      <c r="M221" s="72"/>
    </row>
    <row r="222" spans="11:13">
      <c r="K222" s="72"/>
      <c r="L222" s="72"/>
      <c r="M222" s="72"/>
    </row>
    <row r="223" spans="11:13">
      <c r="K223" s="72"/>
      <c r="L223" s="72"/>
      <c r="M223" s="72"/>
    </row>
    <row r="224" spans="11:13">
      <c r="K224" s="72"/>
      <c r="L224" s="72"/>
      <c r="M224" s="72"/>
    </row>
    <row r="225" spans="11:13">
      <c r="K225" s="72"/>
      <c r="L225" s="72"/>
      <c r="M225" s="72"/>
    </row>
    <row r="226" spans="11:13">
      <c r="K226" s="72"/>
      <c r="L226" s="72"/>
      <c r="M226" s="72"/>
    </row>
    <row r="227" spans="11:13">
      <c r="K227" s="72"/>
      <c r="L227" s="72"/>
      <c r="M227" s="72"/>
    </row>
    <row r="228" spans="11:13">
      <c r="K228" s="72"/>
      <c r="L228" s="72"/>
      <c r="M228" s="72"/>
    </row>
    <row r="229" spans="11:13">
      <c r="K229" s="72"/>
      <c r="L229" s="72"/>
      <c r="M229" s="72"/>
    </row>
    <row r="230" spans="11:13">
      <c r="K230" s="72"/>
      <c r="L230" s="72"/>
      <c r="M230" s="72"/>
    </row>
    <row r="231" spans="11:13">
      <c r="K231" s="72"/>
      <c r="L231" s="72"/>
      <c r="M231" s="72"/>
    </row>
    <row r="232" spans="11:13">
      <c r="K232" s="72"/>
      <c r="L232" s="72"/>
      <c r="M232" s="72"/>
    </row>
    <row r="233" spans="11:13">
      <c r="K233" s="72"/>
      <c r="L233" s="72"/>
      <c r="M233" s="72"/>
    </row>
    <row r="234" spans="11:13">
      <c r="K234" s="72"/>
      <c r="L234" s="72"/>
      <c r="M234" s="72"/>
    </row>
    <row r="235" spans="11:13">
      <c r="K235" s="72"/>
      <c r="L235" s="72"/>
      <c r="M235" s="72"/>
    </row>
    <row r="236" spans="11:13">
      <c r="K236" s="72"/>
      <c r="L236" s="72"/>
      <c r="M236" s="72"/>
    </row>
    <row r="237" spans="11:13">
      <c r="K237" s="72"/>
      <c r="L237" s="72"/>
      <c r="M237" s="72"/>
    </row>
    <row r="238" spans="11:13">
      <c r="K238" s="72"/>
      <c r="L238" s="72"/>
      <c r="M238" s="72"/>
    </row>
    <row r="239" spans="11:13">
      <c r="K239" s="72"/>
      <c r="L239" s="72"/>
      <c r="M239" s="72"/>
    </row>
    <row r="240" spans="11:13">
      <c r="K240" s="72"/>
      <c r="L240" s="72"/>
      <c r="M240" s="72"/>
    </row>
    <row r="241" spans="11:13">
      <c r="K241" s="72"/>
      <c r="L241" s="72"/>
      <c r="M241" s="72"/>
    </row>
    <row r="242" spans="11:13">
      <c r="K242" s="72"/>
      <c r="L242" s="72"/>
      <c r="M242" s="72"/>
    </row>
    <row r="243" spans="11:13">
      <c r="K243" s="72"/>
      <c r="L243" s="72"/>
      <c r="M243" s="72"/>
    </row>
    <row r="244" spans="11:13">
      <c r="K244" s="72"/>
      <c r="L244" s="72"/>
      <c r="M244" s="72"/>
    </row>
    <row r="245" spans="11:13">
      <c r="K245" s="72"/>
      <c r="L245" s="72"/>
      <c r="M245" s="72"/>
    </row>
    <row r="246" spans="11:13">
      <c r="K246" s="72"/>
      <c r="L246" s="72"/>
      <c r="M246" s="72"/>
    </row>
    <row r="247" spans="11:13">
      <c r="K247" s="72"/>
      <c r="L247" s="72"/>
      <c r="M247" s="72"/>
    </row>
    <row r="248" spans="11:13">
      <c r="K248" s="72"/>
      <c r="L248" s="72"/>
      <c r="M248" s="72"/>
    </row>
    <row r="249" spans="11:13">
      <c r="K249" s="72"/>
      <c r="L249" s="72"/>
      <c r="M249" s="72"/>
    </row>
    <row r="250" spans="11:13">
      <c r="K250" s="72"/>
      <c r="L250" s="72"/>
      <c r="M250" s="72"/>
    </row>
    <row r="251" spans="11:13">
      <c r="K251" s="72"/>
      <c r="L251" s="72"/>
      <c r="M251" s="72"/>
    </row>
    <row r="252" spans="11:13">
      <c r="K252" s="72"/>
      <c r="L252" s="72"/>
      <c r="M252" s="72"/>
    </row>
    <row r="253" spans="11:13">
      <c r="K253" s="72"/>
      <c r="L253" s="72"/>
      <c r="M253" s="72"/>
    </row>
    <row r="254" spans="11:13">
      <c r="K254" s="72"/>
      <c r="L254" s="72"/>
      <c r="M254" s="72"/>
    </row>
    <row r="255" spans="11:13">
      <c r="K255" s="72"/>
      <c r="L255" s="72"/>
      <c r="M255" s="72"/>
    </row>
    <row r="256" spans="11:13">
      <c r="K256" s="72"/>
      <c r="L256" s="72"/>
      <c r="M256" s="72"/>
    </row>
    <row r="257" spans="11:13">
      <c r="K257" s="72"/>
      <c r="L257" s="72"/>
      <c r="M257" s="72"/>
    </row>
    <row r="258" spans="11:13">
      <c r="K258" s="72"/>
      <c r="L258" s="72"/>
      <c r="M258" s="72"/>
    </row>
    <row r="259" spans="11:13">
      <c r="K259" s="72"/>
      <c r="L259" s="72"/>
      <c r="M259" s="72"/>
    </row>
    <row r="260" spans="11:13">
      <c r="K260" s="72"/>
      <c r="L260" s="72"/>
      <c r="M260" s="72"/>
    </row>
    <row r="261" spans="11:13">
      <c r="K261" s="72"/>
      <c r="L261" s="72"/>
      <c r="M261" s="72"/>
    </row>
    <row r="262" spans="11:13">
      <c r="K262" s="72"/>
      <c r="L262" s="72"/>
      <c r="M262" s="72"/>
    </row>
    <row r="263" spans="11:13">
      <c r="K263" s="72"/>
      <c r="L263" s="72"/>
      <c r="M263" s="72"/>
    </row>
    <row r="264" spans="11:13">
      <c r="K264" s="72"/>
      <c r="L264" s="72"/>
      <c r="M264" s="72"/>
    </row>
    <row r="265" spans="11:13">
      <c r="K265" s="72"/>
      <c r="L265" s="72"/>
      <c r="M265" s="72"/>
    </row>
    <row r="266" spans="11:13">
      <c r="K266" s="72"/>
      <c r="L266" s="72"/>
      <c r="M266" s="72"/>
    </row>
    <row r="267" spans="11:13">
      <c r="K267" s="72"/>
      <c r="L267" s="72"/>
      <c r="M267" s="72"/>
    </row>
    <row r="268" spans="11:13">
      <c r="K268" s="72"/>
      <c r="L268" s="72"/>
      <c r="M268" s="72"/>
    </row>
    <row r="269" spans="11:13">
      <c r="K269" s="72"/>
      <c r="L269" s="72"/>
      <c r="M269" s="72"/>
    </row>
    <row r="270" spans="11:13">
      <c r="K270" s="72"/>
      <c r="L270" s="72"/>
      <c r="M270" s="72"/>
    </row>
    <row r="271" spans="11:13">
      <c r="K271" s="72"/>
      <c r="L271" s="72"/>
      <c r="M271" s="72"/>
    </row>
    <row r="272" spans="11:13">
      <c r="K272" s="72"/>
      <c r="L272" s="72"/>
      <c r="M272" s="72"/>
    </row>
    <row r="273" spans="11:13">
      <c r="K273" s="72"/>
      <c r="L273" s="72"/>
      <c r="M273" s="72"/>
    </row>
    <row r="274" spans="11:13">
      <c r="K274" s="72"/>
      <c r="L274" s="72"/>
      <c r="M274" s="72"/>
    </row>
    <row r="275" spans="11:13">
      <c r="K275" s="72"/>
      <c r="L275" s="72"/>
      <c r="M275" s="72"/>
    </row>
    <row r="276" spans="11:13">
      <c r="K276" s="72"/>
      <c r="L276" s="72"/>
      <c r="M276" s="72"/>
    </row>
    <row r="277" spans="11:13">
      <c r="K277" s="72"/>
      <c r="L277" s="72"/>
      <c r="M277" s="72"/>
    </row>
    <row r="278" spans="11:13">
      <c r="K278" s="72"/>
      <c r="L278" s="72"/>
      <c r="M278" s="72"/>
    </row>
    <row r="279" spans="11:13">
      <c r="K279" s="72"/>
      <c r="L279" s="72"/>
      <c r="M279" s="72"/>
    </row>
    <row r="280" spans="11:13">
      <c r="K280" s="72"/>
      <c r="L280" s="72"/>
      <c r="M280" s="72"/>
    </row>
    <row r="281" spans="11:13">
      <c r="K281" s="72"/>
      <c r="L281" s="72"/>
      <c r="M281" s="72"/>
    </row>
    <row r="282" spans="11:13">
      <c r="K282" s="72"/>
      <c r="L282" s="72"/>
      <c r="M282" s="72"/>
    </row>
    <row r="283" spans="11:13">
      <c r="K283" s="72"/>
      <c r="L283" s="72"/>
      <c r="M283" s="72"/>
    </row>
    <row r="284" spans="11:13">
      <c r="K284" s="72"/>
      <c r="L284" s="72"/>
      <c r="M284" s="72"/>
    </row>
    <row r="285" spans="11:13">
      <c r="K285" s="72"/>
      <c r="L285" s="72"/>
      <c r="M285" s="72"/>
    </row>
    <row r="286" spans="11:13">
      <c r="K286" s="72"/>
      <c r="L286" s="72"/>
      <c r="M286" s="72"/>
    </row>
    <row r="287" spans="11:13">
      <c r="K287" s="72"/>
      <c r="L287" s="72"/>
      <c r="M287" s="72"/>
    </row>
    <row r="288" spans="11:13">
      <c r="K288" s="72"/>
      <c r="L288" s="72"/>
      <c r="M288" s="72"/>
    </row>
    <row r="289" spans="11:13">
      <c r="K289" s="72"/>
      <c r="L289" s="72"/>
      <c r="M289" s="72"/>
    </row>
    <row r="290" spans="11:13">
      <c r="K290" s="72"/>
      <c r="L290" s="72"/>
      <c r="M290" s="72"/>
    </row>
    <row r="291" spans="11:13">
      <c r="K291" s="72"/>
      <c r="L291" s="72"/>
      <c r="M291" s="72"/>
    </row>
    <row r="292" spans="11:13">
      <c r="K292" s="72"/>
      <c r="L292" s="72"/>
      <c r="M292" s="72"/>
    </row>
    <row r="293" spans="11:13">
      <c r="K293" s="72"/>
      <c r="L293" s="72"/>
      <c r="M293" s="72"/>
    </row>
    <row r="294" spans="11:13">
      <c r="K294" s="72"/>
      <c r="L294" s="72"/>
      <c r="M294" s="72"/>
    </row>
    <row r="295" spans="11:13">
      <c r="K295" s="72"/>
      <c r="L295" s="72"/>
      <c r="M295" s="72"/>
    </row>
    <row r="296" spans="11:13">
      <c r="K296" s="72"/>
      <c r="L296" s="72"/>
      <c r="M296" s="72"/>
    </row>
    <row r="297" spans="11:13">
      <c r="K297" s="72"/>
      <c r="L297" s="72"/>
      <c r="M297" s="72"/>
    </row>
    <row r="298" spans="11:13">
      <c r="K298" s="72"/>
      <c r="L298" s="72"/>
      <c r="M298" s="72"/>
    </row>
    <row r="299" spans="11:13">
      <c r="K299" s="72"/>
      <c r="L299" s="72"/>
      <c r="M299" s="72"/>
    </row>
    <row r="300" spans="11:13">
      <c r="K300" s="72"/>
      <c r="L300" s="72"/>
      <c r="M300" s="72"/>
    </row>
    <row r="301" spans="11:13">
      <c r="K301" s="72"/>
      <c r="L301" s="72"/>
      <c r="M301" s="72"/>
    </row>
    <row r="302" spans="11:13">
      <c r="K302" s="72"/>
      <c r="L302" s="72"/>
      <c r="M302" s="72"/>
    </row>
    <row r="303" spans="11:13">
      <c r="K303" s="72"/>
      <c r="L303" s="72"/>
      <c r="M303" s="72"/>
    </row>
    <row r="304" spans="11:13">
      <c r="K304" s="72"/>
      <c r="L304" s="72"/>
      <c r="M304" s="72"/>
    </row>
    <row r="305" spans="11:13">
      <c r="K305" s="72"/>
      <c r="L305" s="72"/>
      <c r="M305" s="72"/>
    </row>
    <row r="306" spans="11:13">
      <c r="K306" s="72"/>
      <c r="L306" s="72"/>
      <c r="M306" s="72"/>
    </row>
    <row r="307" spans="11:13">
      <c r="K307" s="72"/>
      <c r="L307" s="72"/>
      <c r="M307" s="72"/>
    </row>
    <row r="308" spans="11:13">
      <c r="K308" s="72"/>
      <c r="L308" s="72"/>
      <c r="M308" s="72"/>
    </row>
    <row r="309" spans="11:13">
      <c r="K309" s="72"/>
      <c r="L309" s="72"/>
      <c r="M309" s="72"/>
    </row>
    <row r="310" spans="11:13">
      <c r="K310" s="72"/>
      <c r="L310" s="72"/>
      <c r="M310" s="72"/>
    </row>
    <row r="311" spans="11:13">
      <c r="K311" s="72"/>
      <c r="L311" s="72"/>
      <c r="M311" s="72"/>
    </row>
    <row r="312" spans="11:13">
      <c r="K312" s="72"/>
      <c r="L312" s="72"/>
      <c r="M312" s="72"/>
    </row>
    <row r="313" spans="11:13">
      <c r="K313" s="72"/>
      <c r="L313" s="72"/>
      <c r="M313" s="72"/>
    </row>
    <row r="314" spans="11:13">
      <c r="K314" s="72"/>
      <c r="L314" s="72"/>
      <c r="M314" s="72"/>
    </row>
    <row r="315" spans="11:13">
      <c r="K315" s="72"/>
      <c r="L315" s="72"/>
      <c r="M315" s="72"/>
    </row>
    <row r="316" spans="11:13">
      <c r="K316" s="72"/>
      <c r="L316" s="72"/>
      <c r="M316" s="72"/>
    </row>
    <row r="317" spans="11:13">
      <c r="K317" s="72"/>
      <c r="L317" s="72"/>
      <c r="M317" s="72"/>
    </row>
    <row r="318" spans="11:13">
      <c r="K318" s="72"/>
      <c r="L318" s="72"/>
      <c r="M318" s="72"/>
    </row>
    <row r="319" spans="11:13">
      <c r="K319" s="72"/>
      <c r="L319" s="72"/>
      <c r="M319" s="72"/>
    </row>
    <row r="320" spans="11:13">
      <c r="K320" s="72"/>
      <c r="L320" s="72"/>
      <c r="M320" s="72"/>
    </row>
    <row r="321" spans="11:13">
      <c r="K321" s="72"/>
      <c r="L321" s="72"/>
      <c r="M321" s="72"/>
    </row>
    <row r="322" spans="11:13">
      <c r="K322" s="72"/>
      <c r="L322" s="72"/>
      <c r="M322" s="72"/>
    </row>
    <row r="323" spans="11:13">
      <c r="K323" s="72"/>
      <c r="L323" s="72"/>
      <c r="M323" s="72"/>
    </row>
    <row r="324" spans="11:13">
      <c r="K324" s="72"/>
      <c r="L324" s="72"/>
      <c r="M324" s="72"/>
    </row>
    <row r="325" spans="11:13">
      <c r="K325" s="72"/>
      <c r="L325" s="72"/>
      <c r="M325" s="72"/>
    </row>
    <row r="326" spans="11:13">
      <c r="K326" s="72"/>
      <c r="L326" s="72"/>
      <c r="M326" s="72"/>
    </row>
    <row r="327" spans="11:13">
      <c r="K327" s="72"/>
      <c r="L327" s="72"/>
      <c r="M327" s="72"/>
    </row>
    <row r="328" spans="11:13">
      <c r="K328" s="72"/>
      <c r="L328" s="72"/>
      <c r="M328" s="72"/>
    </row>
    <row r="329" spans="11:13">
      <c r="K329" s="72"/>
      <c r="L329" s="72"/>
      <c r="M329" s="72"/>
    </row>
    <row r="330" spans="11:13">
      <c r="K330" s="72"/>
      <c r="L330" s="72"/>
      <c r="M330" s="72"/>
    </row>
    <row r="331" spans="11:13">
      <c r="K331" s="72"/>
      <c r="L331" s="72"/>
      <c r="M331" s="72"/>
    </row>
    <row r="332" spans="11:13">
      <c r="K332" s="72"/>
      <c r="L332" s="72"/>
      <c r="M332" s="72"/>
    </row>
    <row r="333" spans="11:13">
      <c r="K333" s="72"/>
      <c r="L333" s="72"/>
      <c r="M333" s="72"/>
    </row>
    <row r="334" spans="11:13">
      <c r="K334" s="72"/>
      <c r="L334" s="72"/>
      <c r="M334" s="72"/>
    </row>
    <row r="335" spans="11:13">
      <c r="K335" s="72"/>
      <c r="L335" s="72"/>
      <c r="M335" s="72"/>
    </row>
    <row r="336" spans="11:13">
      <c r="K336" s="72"/>
      <c r="L336" s="72"/>
      <c r="M336" s="72"/>
    </row>
    <row r="337" spans="11:13">
      <c r="K337" s="72"/>
      <c r="L337" s="72"/>
      <c r="M337" s="72"/>
    </row>
    <row r="338" spans="11:13">
      <c r="K338" s="72"/>
      <c r="L338" s="72"/>
      <c r="M338" s="72"/>
    </row>
    <row r="339" spans="11:13">
      <c r="K339" s="72"/>
      <c r="L339" s="72"/>
      <c r="M339" s="72"/>
    </row>
    <row r="340" spans="11:13">
      <c r="K340" s="72"/>
      <c r="L340" s="72"/>
      <c r="M340" s="72"/>
    </row>
    <row r="341" spans="11:13">
      <c r="K341" s="72"/>
      <c r="L341" s="72"/>
      <c r="M341" s="72"/>
    </row>
    <row r="342" spans="11:13">
      <c r="K342" s="72"/>
      <c r="L342" s="72"/>
      <c r="M342" s="72"/>
    </row>
    <row r="343" spans="11:13">
      <c r="K343" s="72"/>
      <c r="L343" s="72"/>
      <c r="M343" s="72"/>
    </row>
    <row r="344" spans="11:13">
      <c r="K344" s="72"/>
      <c r="L344" s="72"/>
      <c r="M344" s="72"/>
    </row>
    <row r="345" spans="11:13">
      <c r="K345" s="72"/>
      <c r="L345" s="72"/>
      <c r="M345" s="72"/>
    </row>
    <row r="346" spans="11:13">
      <c r="K346" s="72"/>
      <c r="L346" s="72"/>
      <c r="M346" s="72"/>
    </row>
    <row r="347" spans="11:13">
      <c r="K347" s="72"/>
      <c r="L347" s="72"/>
      <c r="M347" s="72"/>
    </row>
    <row r="348" spans="11:13">
      <c r="K348" s="72"/>
      <c r="L348" s="72"/>
      <c r="M348" s="72"/>
    </row>
    <row r="349" spans="11:13">
      <c r="K349" s="72"/>
      <c r="L349" s="72"/>
      <c r="M349" s="72"/>
    </row>
    <row r="350" spans="11:13">
      <c r="K350" s="72"/>
      <c r="L350" s="72"/>
      <c r="M350" s="72"/>
    </row>
    <row r="351" spans="11:13">
      <c r="K351" s="72"/>
      <c r="L351" s="72"/>
      <c r="M351" s="72"/>
    </row>
    <row r="352" spans="11:13">
      <c r="K352" s="72"/>
      <c r="L352" s="72"/>
      <c r="M352" s="72"/>
    </row>
    <row r="353" spans="11:13">
      <c r="K353" s="72"/>
      <c r="L353" s="72"/>
      <c r="M353" s="72"/>
    </row>
    <row r="354" spans="11:13">
      <c r="K354" s="72"/>
      <c r="L354" s="72"/>
      <c r="M354" s="72"/>
    </row>
    <row r="355" spans="11:13">
      <c r="K355" s="72"/>
      <c r="L355" s="72"/>
      <c r="M355" s="72"/>
    </row>
    <row r="356" spans="11:13">
      <c r="K356" s="72"/>
      <c r="L356" s="72"/>
      <c r="M356" s="72"/>
    </row>
    <row r="357" spans="11:13">
      <c r="K357" s="72"/>
      <c r="L357" s="72"/>
      <c r="M357" s="72"/>
    </row>
    <row r="358" spans="11:13">
      <c r="K358" s="72"/>
      <c r="L358" s="72"/>
      <c r="M358" s="72"/>
    </row>
    <row r="359" spans="11:13">
      <c r="K359" s="72"/>
      <c r="L359" s="72"/>
      <c r="M359" s="72"/>
    </row>
    <row r="360" spans="11:13">
      <c r="K360" s="72"/>
      <c r="L360" s="72"/>
      <c r="M360" s="72"/>
    </row>
    <row r="361" spans="11:13">
      <c r="K361" s="72"/>
      <c r="L361" s="72"/>
      <c r="M361" s="72"/>
    </row>
    <row r="362" spans="11:13">
      <c r="K362" s="72"/>
      <c r="L362" s="72"/>
      <c r="M362" s="72"/>
    </row>
    <row r="363" spans="11:13">
      <c r="K363" s="72"/>
      <c r="L363" s="72"/>
      <c r="M363" s="72"/>
    </row>
    <row r="364" spans="11:13">
      <c r="K364" s="72"/>
      <c r="L364" s="72"/>
      <c r="M364" s="72"/>
    </row>
    <row r="365" spans="11:13">
      <c r="K365" s="72"/>
      <c r="L365" s="72"/>
      <c r="M365" s="72"/>
    </row>
    <row r="366" spans="11:13">
      <c r="K366" s="72"/>
      <c r="L366" s="72"/>
      <c r="M366" s="72"/>
    </row>
    <row r="367" spans="11:13">
      <c r="K367" s="72"/>
      <c r="L367" s="72"/>
      <c r="M367" s="72"/>
    </row>
    <row r="368" spans="11:13">
      <c r="K368" s="72"/>
      <c r="L368" s="72"/>
      <c r="M368" s="72"/>
    </row>
    <row r="369" spans="11:13">
      <c r="K369" s="72"/>
      <c r="L369" s="72"/>
      <c r="M369" s="72"/>
    </row>
    <row r="370" spans="11:13">
      <c r="K370" s="72"/>
      <c r="L370" s="72"/>
      <c r="M370" s="72"/>
    </row>
    <row r="371" spans="11:13">
      <c r="K371" s="72"/>
      <c r="L371" s="72"/>
      <c r="M371" s="72"/>
    </row>
    <row r="372" spans="11:13">
      <c r="K372" s="72"/>
      <c r="L372" s="72"/>
      <c r="M372" s="72"/>
    </row>
    <row r="373" spans="11:13">
      <c r="K373" s="72"/>
      <c r="L373" s="72"/>
      <c r="M373" s="72"/>
    </row>
    <row r="374" spans="11:13">
      <c r="K374" s="72"/>
      <c r="L374" s="72"/>
      <c r="M374" s="72"/>
    </row>
    <row r="375" spans="11:13">
      <c r="K375" s="72"/>
      <c r="L375" s="72"/>
      <c r="M375" s="72"/>
    </row>
    <row r="376" spans="11:13">
      <c r="K376" s="72"/>
      <c r="L376" s="72"/>
      <c r="M376" s="72"/>
    </row>
    <row r="377" spans="11:13">
      <c r="K377" s="72"/>
      <c r="L377" s="72"/>
      <c r="M377" s="72"/>
    </row>
    <row r="378" spans="11:13">
      <c r="K378" s="72"/>
      <c r="L378" s="72"/>
      <c r="M378" s="72"/>
    </row>
    <row r="379" spans="11:13">
      <c r="K379" s="72"/>
      <c r="L379" s="72"/>
      <c r="M379" s="72"/>
    </row>
    <row r="380" spans="11:13">
      <c r="K380" s="72"/>
      <c r="L380" s="72"/>
      <c r="M380" s="72"/>
    </row>
    <row r="381" spans="11:13">
      <c r="K381" s="72"/>
      <c r="L381" s="72"/>
      <c r="M381" s="72"/>
    </row>
    <row r="382" spans="11:13">
      <c r="K382" s="72"/>
      <c r="L382" s="72"/>
      <c r="M382" s="72"/>
    </row>
    <row r="383" spans="11:13">
      <c r="K383" s="72"/>
      <c r="L383" s="72"/>
      <c r="M383" s="72"/>
    </row>
    <row r="384" spans="11:13">
      <c r="K384" s="72"/>
      <c r="L384" s="72"/>
      <c r="M384" s="72"/>
    </row>
    <row r="385" spans="11:13">
      <c r="K385" s="72"/>
      <c r="L385" s="72"/>
      <c r="M385" s="72"/>
    </row>
    <row r="386" spans="11:13">
      <c r="K386" s="72"/>
      <c r="L386" s="72"/>
      <c r="M386" s="72"/>
    </row>
    <row r="387" spans="11:13">
      <c r="K387" s="72"/>
      <c r="L387" s="72"/>
      <c r="M387" s="72"/>
    </row>
    <row r="388" spans="11:13">
      <c r="K388" s="72"/>
      <c r="L388" s="72"/>
      <c r="M388" s="72"/>
    </row>
    <row r="389" spans="11:13">
      <c r="K389" s="72"/>
      <c r="L389" s="72"/>
      <c r="M389" s="72"/>
    </row>
    <row r="390" spans="11:13">
      <c r="K390" s="72"/>
      <c r="L390" s="72"/>
      <c r="M390" s="72"/>
    </row>
    <row r="391" spans="11:13">
      <c r="K391" s="72"/>
      <c r="L391" s="72"/>
      <c r="M391" s="72"/>
    </row>
    <row r="392" spans="11:13">
      <c r="K392" s="72"/>
      <c r="L392" s="72"/>
      <c r="M392" s="72"/>
    </row>
    <row r="393" spans="11:13">
      <c r="K393" s="72"/>
      <c r="L393" s="72"/>
      <c r="M393" s="72"/>
    </row>
    <row r="394" spans="11:13">
      <c r="K394" s="72"/>
      <c r="L394" s="72"/>
      <c r="M394" s="72"/>
    </row>
    <row r="395" spans="11:13">
      <c r="K395" s="72"/>
      <c r="L395" s="72"/>
      <c r="M395" s="72"/>
    </row>
    <row r="396" spans="11:13">
      <c r="K396" s="72"/>
      <c r="L396" s="72"/>
      <c r="M396" s="72"/>
    </row>
    <row r="397" spans="11:13">
      <c r="K397" s="72"/>
      <c r="L397" s="72"/>
      <c r="M397" s="72"/>
    </row>
    <row r="398" spans="11:13">
      <c r="K398" s="72"/>
      <c r="L398" s="72"/>
      <c r="M398" s="72"/>
    </row>
    <row r="399" spans="11:13">
      <c r="K399" s="72"/>
      <c r="L399" s="72"/>
      <c r="M399" s="72"/>
    </row>
    <row r="400" spans="11:13">
      <c r="K400" s="72"/>
      <c r="L400" s="72"/>
      <c r="M400" s="72"/>
    </row>
    <row r="401" spans="11:13">
      <c r="K401" s="72"/>
      <c r="L401" s="72"/>
      <c r="M401" s="72"/>
    </row>
    <row r="402" spans="11:13">
      <c r="K402" s="72"/>
      <c r="L402" s="72"/>
      <c r="M402" s="72"/>
    </row>
    <row r="403" spans="11:13">
      <c r="K403" s="72"/>
      <c r="L403" s="72"/>
      <c r="M403" s="72"/>
    </row>
    <row r="404" spans="11:13">
      <c r="K404" s="72"/>
      <c r="L404" s="72"/>
      <c r="M404" s="72"/>
    </row>
    <row r="405" spans="11:13">
      <c r="K405" s="72"/>
      <c r="L405" s="72"/>
      <c r="M405" s="72"/>
    </row>
    <row r="406" spans="11:13">
      <c r="K406" s="72"/>
      <c r="L406" s="72"/>
      <c r="M406" s="72"/>
    </row>
    <row r="407" spans="11:13">
      <c r="K407" s="72"/>
      <c r="L407" s="72"/>
      <c r="M407" s="72"/>
    </row>
    <row r="408" spans="11:13">
      <c r="K408" s="72"/>
      <c r="L408" s="72"/>
      <c r="M408" s="72"/>
    </row>
    <row r="409" spans="11:13">
      <c r="K409" s="72"/>
      <c r="L409" s="72"/>
      <c r="M409" s="72"/>
    </row>
    <row r="410" spans="11:13">
      <c r="K410" s="72"/>
      <c r="L410" s="72"/>
      <c r="M410" s="72"/>
    </row>
    <row r="411" spans="11:13">
      <c r="K411" s="72"/>
      <c r="L411" s="72"/>
      <c r="M411" s="72"/>
    </row>
    <row r="412" spans="11:13">
      <c r="K412" s="72"/>
      <c r="L412" s="72"/>
      <c r="M412" s="72"/>
    </row>
    <row r="413" spans="11:13">
      <c r="K413" s="72"/>
      <c r="L413" s="72"/>
      <c r="M413" s="72"/>
    </row>
    <row r="414" spans="11:13">
      <c r="K414" s="72"/>
      <c r="L414" s="72"/>
      <c r="M414" s="72"/>
    </row>
    <row r="415" spans="11:13">
      <c r="K415" s="72"/>
      <c r="L415" s="72"/>
      <c r="M415" s="72"/>
    </row>
    <row r="416" spans="11:13">
      <c r="K416" s="72"/>
      <c r="L416" s="72"/>
      <c r="M416" s="72"/>
    </row>
    <row r="417" spans="11:13">
      <c r="K417" s="72"/>
      <c r="L417" s="72"/>
      <c r="M417" s="72"/>
    </row>
    <row r="418" spans="11:13">
      <c r="K418" s="72"/>
      <c r="L418" s="72"/>
      <c r="M418" s="72"/>
    </row>
    <row r="419" spans="11:13">
      <c r="K419" s="72"/>
      <c r="L419" s="72"/>
      <c r="M419" s="72"/>
    </row>
    <row r="420" spans="11:13">
      <c r="K420" s="72"/>
      <c r="L420" s="72"/>
      <c r="M420" s="72"/>
    </row>
    <row r="421" spans="11:13">
      <c r="K421" s="72"/>
      <c r="L421" s="72"/>
      <c r="M421" s="72"/>
    </row>
    <row r="422" spans="11:13">
      <c r="K422" s="72"/>
      <c r="L422" s="72"/>
      <c r="M422" s="72"/>
    </row>
    <row r="423" spans="11:13">
      <c r="K423" s="72"/>
      <c r="L423" s="72"/>
      <c r="M423" s="72"/>
    </row>
    <row r="424" spans="11:13">
      <c r="K424" s="72"/>
      <c r="L424" s="72"/>
      <c r="M424" s="72"/>
    </row>
    <row r="425" spans="11:13">
      <c r="K425" s="72"/>
      <c r="L425" s="72"/>
      <c r="M425" s="72"/>
    </row>
    <row r="426" spans="11:13">
      <c r="K426" s="72"/>
      <c r="L426" s="72"/>
      <c r="M426" s="72"/>
    </row>
    <row r="427" spans="11:13">
      <c r="K427" s="72"/>
      <c r="L427" s="72"/>
      <c r="M427" s="72"/>
    </row>
    <row r="428" spans="11:13">
      <c r="K428" s="72"/>
      <c r="L428" s="72"/>
      <c r="M428" s="72"/>
    </row>
    <row r="429" spans="11:13">
      <c r="K429" s="72"/>
      <c r="L429" s="72"/>
      <c r="M429" s="72"/>
    </row>
    <row r="430" spans="11:13">
      <c r="K430" s="72"/>
      <c r="L430" s="72"/>
      <c r="M430" s="72"/>
    </row>
    <row r="431" spans="11:13">
      <c r="K431" s="72"/>
      <c r="L431" s="72"/>
      <c r="M431" s="72"/>
    </row>
    <row r="432" spans="11:13">
      <c r="K432" s="72"/>
      <c r="L432" s="72"/>
      <c r="M432" s="72"/>
    </row>
    <row r="433" spans="11:13">
      <c r="K433" s="72"/>
      <c r="L433" s="72"/>
      <c r="M433" s="72"/>
    </row>
    <row r="434" spans="11:13">
      <c r="K434" s="72"/>
      <c r="L434" s="72"/>
      <c r="M434" s="72"/>
    </row>
    <row r="435" spans="11:13">
      <c r="K435" s="72"/>
      <c r="L435" s="72"/>
      <c r="M435" s="72"/>
    </row>
    <row r="436" spans="11:13">
      <c r="K436" s="72"/>
      <c r="L436" s="72"/>
      <c r="M436" s="72"/>
    </row>
    <row r="437" spans="11:13">
      <c r="K437" s="72"/>
      <c r="L437" s="72"/>
      <c r="M437" s="72"/>
    </row>
    <row r="438" spans="11:13">
      <c r="K438" s="72"/>
      <c r="L438" s="72"/>
      <c r="M438" s="72"/>
    </row>
    <row r="439" spans="11:13">
      <c r="K439" s="72"/>
      <c r="L439" s="72"/>
      <c r="M439" s="72"/>
    </row>
    <row r="440" spans="11:13">
      <c r="K440" s="72"/>
      <c r="L440" s="72"/>
      <c r="M440" s="72"/>
    </row>
    <row r="441" spans="11:13">
      <c r="K441" s="72"/>
      <c r="L441" s="72"/>
      <c r="M441" s="72"/>
    </row>
    <row r="442" spans="11:13">
      <c r="K442" s="72"/>
      <c r="L442" s="72"/>
      <c r="M442" s="72"/>
    </row>
    <row r="443" spans="11:13">
      <c r="K443" s="72"/>
      <c r="L443" s="72"/>
      <c r="M443" s="72"/>
    </row>
    <row r="444" spans="11:13">
      <c r="K444" s="72"/>
      <c r="L444" s="72"/>
      <c r="M444" s="72"/>
    </row>
    <row r="445" spans="11:13">
      <c r="K445" s="72"/>
      <c r="L445" s="72"/>
      <c r="M445" s="72"/>
    </row>
    <row r="446" spans="11:13">
      <c r="K446" s="72"/>
      <c r="L446" s="72"/>
      <c r="M446" s="72"/>
    </row>
    <row r="447" spans="11:13">
      <c r="K447" s="72"/>
      <c r="L447" s="72"/>
      <c r="M447" s="72"/>
    </row>
    <row r="448" spans="11:13">
      <c r="K448" s="72"/>
      <c r="L448" s="72"/>
      <c r="M448" s="72"/>
    </row>
    <row r="449" spans="11:13">
      <c r="K449" s="72"/>
      <c r="L449" s="72"/>
      <c r="M449" s="72"/>
    </row>
    <row r="450" spans="11:13">
      <c r="K450" s="72"/>
      <c r="L450" s="72"/>
      <c r="M450" s="72"/>
    </row>
    <row r="451" spans="11:13">
      <c r="K451" s="72"/>
      <c r="L451" s="72"/>
      <c r="M451" s="72"/>
    </row>
    <row r="452" spans="11:13">
      <c r="K452" s="72"/>
      <c r="L452" s="72"/>
      <c r="M452" s="72"/>
    </row>
    <row r="453" spans="11:13">
      <c r="K453" s="72"/>
      <c r="L453" s="72"/>
      <c r="M453" s="72"/>
    </row>
    <row r="454" spans="11:13">
      <c r="K454" s="72"/>
      <c r="L454" s="72"/>
      <c r="M454" s="72"/>
    </row>
    <row r="455" spans="11:13">
      <c r="K455" s="72"/>
      <c r="L455" s="72"/>
      <c r="M455" s="72"/>
    </row>
    <row r="456" spans="11:13">
      <c r="K456" s="72"/>
      <c r="L456" s="72"/>
      <c r="M456" s="72"/>
    </row>
    <row r="457" spans="11:13">
      <c r="K457" s="72"/>
      <c r="L457" s="72"/>
      <c r="M457" s="72"/>
    </row>
    <row r="458" spans="11:13">
      <c r="K458" s="72"/>
      <c r="L458" s="72"/>
      <c r="M458" s="72"/>
    </row>
    <row r="459" spans="11:13">
      <c r="K459" s="72"/>
      <c r="L459" s="72"/>
      <c r="M459" s="72"/>
    </row>
    <row r="460" spans="11:13">
      <c r="K460" s="72"/>
      <c r="L460" s="72"/>
      <c r="M460" s="72"/>
    </row>
    <row r="461" spans="11:13">
      <c r="K461" s="72"/>
      <c r="L461" s="72"/>
      <c r="M461" s="72"/>
    </row>
    <row r="462" spans="11:13">
      <c r="K462" s="72"/>
      <c r="L462" s="72"/>
      <c r="M462" s="72"/>
    </row>
    <row r="463" spans="11:13">
      <c r="K463" s="72"/>
      <c r="L463" s="72"/>
      <c r="M463" s="72"/>
    </row>
    <row r="464" spans="11:13">
      <c r="K464" s="72"/>
      <c r="L464" s="72"/>
      <c r="M464" s="72"/>
    </row>
    <row r="465" spans="11:13">
      <c r="K465" s="72"/>
      <c r="L465" s="72"/>
      <c r="M465" s="72"/>
    </row>
    <row r="466" spans="11:13">
      <c r="K466" s="72"/>
      <c r="L466" s="72"/>
      <c r="M466" s="72"/>
    </row>
    <row r="467" spans="11:13">
      <c r="K467" s="72"/>
      <c r="L467" s="72"/>
      <c r="M467" s="72"/>
    </row>
    <row r="468" spans="11:13">
      <c r="K468" s="72"/>
      <c r="L468" s="72"/>
      <c r="M468" s="72"/>
    </row>
    <row r="469" spans="11:13">
      <c r="K469" s="72"/>
      <c r="L469" s="72"/>
      <c r="M469" s="72"/>
    </row>
    <row r="470" spans="11:13">
      <c r="K470" s="72"/>
      <c r="L470" s="72"/>
      <c r="M470" s="72"/>
    </row>
    <row r="471" spans="11:13">
      <c r="K471" s="72"/>
      <c r="L471" s="72"/>
      <c r="M471" s="72"/>
    </row>
    <row r="472" spans="11:13">
      <c r="K472" s="72"/>
      <c r="L472" s="72"/>
      <c r="M472" s="72"/>
    </row>
    <row r="473" spans="11:13">
      <c r="K473" s="72"/>
      <c r="L473" s="72"/>
      <c r="M473" s="72"/>
    </row>
    <row r="474" spans="11:13">
      <c r="K474" s="72"/>
      <c r="L474" s="72"/>
      <c r="M474" s="72"/>
    </row>
    <row r="475" spans="11:13">
      <c r="K475" s="72"/>
      <c r="L475" s="72"/>
      <c r="M475" s="72"/>
    </row>
    <row r="476" spans="11:13">
      <c r="K476" s="72"/>
      <c r="L476" s="72"/>
      <c r="M476" s="72"/>
    </row>
    <row r="477" spans="11:13">
      <c r="K477" s="72"/>
      <c r="L477" s="72"/>
      <c r="M477" s="72"/>
    </row>
    <row r="478" spans="11:13">
      <c r="K478" s="72"/>
      <c r="L478" s="72"/>
      <c r="M478" s="72"/>
    </row>
    <row r="479" spans="11:13">
      <c r="K479" s="72"/>
      <c r="L479" s="72"/>
      <c r="M479" s="72"/>
    </row>
    <row r="480" spans="11:13">
      <c r="K480" s="72"/>
      <c r="L480" s="72"/>
      <c r="M480" s="72"/>
    </row>
    <row r="481" spans="11:13">
      <c r="K481" s="72"/>
      <c r="L481" s="72"/>
      <c r="M481" s="72"/>
    </row>
    <row r="482" spans="11:13">
      <c r="K482" s="72"/>
      <c r="L482" s="72"/>
      <c r="M482" s="72"/>
    </row>
    <row r="483" spans="11:13">
      <c r="K483" s="72"/>
      <c r="L483" s="72"/>
      <c r="M483" s="72"/>
    </row>
    <row r="484" spans="11:13">
      <c r="K484" s="72"/>
      <c r="L484" s="72"/>
      <c r="M484" s="72"/>
    </row>
    <row r="485" spans="11:13">
      <c r="K485" s="72"/>
      <c r="L485" s="72"/>
      <c r="M485" s="72"/>
    </row>
    <row r="486" spans="11:13">
      <c r="K486" s="72"/>
      <c r="L486" s="72"/>
      <c r="M486" s="72"/>
    </row>
    <row r="487" spans="11:13">
      <c r="K487" s="72"/>
      <c r="L487" s="72"/>
      <c r="M487" s="72"/>
    </row>
    <row r="488" spans="11:13">
      <c r="K488" s="72"/>
      <c r="L488" s="72"/>
      <c r="M488" s="72"/>
    </row>
    <row r="489" spans="11:13">
      <c r="K489" s="72"/>
      <c r="L489" s="72"/>
      <c r="M489" s="72"/>
    </row>
    <row r="490" spans="11:13">
      <c r="K490" s="72"/>
      <c r="L490" s="72"/>
      <c r="M490" s="72"/>
    </row>
    <row r="491" spans="11:13">
      <c r="K491" s="72"/>
      <c r="L491" s="72"/>
      <c r="M491" s="72"/>
    </row>
    <row r="492" spans="11:13">
      <c r="K492" s="72"/>
      <c r="L492" s="72"/>
      <c r="M492" s="72"/>
    </row>
    <row r="493" spans="11:13">
      <c r="K493" s="72"/>
      <c r="L493" s="72"/>
      <c r="M493" s="72"/>
    </row>
    <row r="494" spans="11:13">
      <c r="K494" s="72"/>
      <c r="L494" s="72"/>
      <c r="M494" s="72"/>
    </row>
    <row r="495" spans="11:13">
      <c r="K495" s="72"/>
      <c r="L495" s="72"/>
      <c r="M495" s="72"/>
    </row>
    <row r="496" spans="11:13">
      <c r="K496" s="72"/>
      <c r="L496" s="72"/>
      <c r="M496" s="72"/>
    </row>
    <row r="497" spans="11:13">
      <c r="K497" s="72"/>
      <c r="L497" s="72"/>
      <c r="M497" s="72"/>
    </row>
    <row r="498" spans="11:13">
      <c r="K498" s="72"/>
      <c r="L498" s="72"/>
      <c r="M498" s="72"/>
    </row>
    <row r="499" spans="11:13">
      <c r="K499" s="72"/>
      <c r="L499" s="72"/>
      <c r="M499" s="72"/>
    </row>
    <row r="500" spans="11:13">
      <c r="K500" s="72"/>
      <c r="L500" s="72"/>
      <c r="M500" s="72"/>
    </row>
    <row r="501" spans="11:13">
      <c r="K501" s="72"/>
      <c r="L501" s="72"/>
      <c r="M501" s="72"/>
    </row>
    <row r="502" spans="11:13">
      <c r="K502" s="72"/>
      <c r="L502" s="72"/>
      <c r="M502" s="72"/>
    </row>
    <row r="503" spans="11:13">
      <c r="K503" s="72"/>
      <c r="L503" s="72"/>
      <c r="M503" s="72"/>
    </row>
    <row r="504" spans="11:13">
      <c r="K504" s="72"/>
      <c r="L504" s="72"/>
      <c r="M504" s="72"/>
    </row>
    <row r="505" spans="11:13">
      <c r="K505" s="72"/>
      <c r="L505" s="72"/>
      <c r="M505" s="72"/>
    </row>
    <row r="506" spans="11:13">
      <c r="K506" s="72"/>
      <c r="L506" s="72"/>
      <c r="M506" s="72"/>
    </row>
    <row r="507" spans="11:13">
      <c r="K507" s="72"/>
      <c r="L507" s="72"/>
      <c r="M507" s="72"/>
    </row>
    <row r="508" spans="11:13">
      <c r="K508" s="72"/>
      <c r="L508" s="72"/>
      <c r="M508" s="72"/>
    </row>
    <row r="509" spans="11:13">
      <c r="K509" s="72"/>
      <c r="L509" s="72"/>
      <c r="M509" s="72"/>
    </row>
    <row r="510" spans="11:13">
      <c r="K510" s="72"/>
      <c r="L510" s="72"/>
      <c r="M510" s="72"/>
    </row>
    <row r="511" spans="11:13">
      <c r="K511" s="72"/>
      <c r="L511" s="72"/>
      <c r="M511" s="72"/>
    </row>
    <row r="512" spans="11:13">
      <c r="K512" s="72"/>
      <c r="L512" s="72"/>
      <c r="M512" s="72"/>
    </row>
    <row r="513" spans="11:13">
      <c r="K513" s="72"/>
      <c r="L513" s="72"/>
      <c r="M513" s="72"/>
    </row>
    <row r="514" spans="11:13">
      <c r="K514" s="72"/>
      <c r="L514" s="72"/>
      <c r="M514" s="72"/>
    </row>
    <row r="515" spans="11:13">
      <c r="K515" s="72"/>
      <c r="L515" s="72"/>
      <c r="M515" s="72"/>
    </row>
    <row r="516" spans="11:13">
      <c r="K516" s="72"/>
      <c r="L516" s="72"/>
      <c r="M516" s="72"/>
    </row>
    <row r="517" spans="11:13">
      <c r="K517" s="72"/>
      <c r="L517" s="72"/>
      <c r="M517" s="72"/>
    </row>
    <row r="518" spans="11:13">
      <c r="K518" s="72"/>
      <c r="L518" s="72"/>
      <c r="M518" s="72"/>
    </row>
    <row r="519" spans="11:13">
      <c r="K519" s="72"/>
      <c r="L519" s="72"/>
      <c r="M519" s="72"/>
    </row>
    <row r="520" spans="11:13">
      <c r="K520" s="72"/>
      <c r="L520" s="72"/>
      <c r="M520" s="72"/>
    </row>
    <row r="521" spans="11:13">
      <c r="K521" s="72"/>
      <c r="L521" s="72"/>
      <c r="M521" s="72"/>
    </row>
    <row r="522" spans="11:13">
      <c r="K522" s="72"/>
      <c r="L522" s="72"/>
      <c r="M522" s="72"/>
    </row>
    <row r="523" spans="11:13">
      <c r="K523" s="72"/>
      <c r="L523" s="72"/>
      <c r="M523" s="72"/>
    </row>
    <row r="524" spans="11:13">
      <c r="K524" s="72"/>
      <c r="L524" s="72"/>
      <c r="M524" s="72"/>
    </row>
    <row r="525" spans="11:13">
      <c r="K525" s="72"/>
      <c r="L525" s="72"/>
      <c r="M525" s="72"/>
    </row>
    <row r="526" spans="11:13">
      <c r="K526" s="72"/>
      <c r="L526" s="72"/>
      <c r="M526" s="72"/>
    </row>
    <row r="527" spans="11:13">
      <c r="K527" s="72"/>
      <c r="L527" s="72"/>
      <c r="M527" s="72"/>
    </row>
    <row r="528" spans="11:13">
      <c r="K528" s="72"/>
      <c r="L528" s="72"/>
      <c r="M528" s="72"/>
    </row>
    <row r="529" spans="11:13">
      <c r="K529" s="72"/>
      <c r="L529" s="72"/>
      <c r="M529" s="72"/>
    </row>
    <row r="530" spans="11:13">
      <c r="K530" s="72"/>
      <c r="L530" s="72"/>
      <c r="M530" s="72"/>
    </row>
    <row r="531" spans="11:13">
      <c r="K531" s="72"/>
      <c r="L531" s="72"/>
      <c r="M531" s="72"/>
    </row>
    <row r="532" spans="11:13">
      <c r="K532" s="72"/>
      <c r="L532" s="72"/>
      <c r="M532" s="72"/>
    </row>
    <row r="533" spans="11:13">
      <c r="K533" s="72"/>
      <c r="L533" s="72"/>
      <c r="M533" s="72"/>
    </row>
    <row r="534" spans="11:13">
      <c r="K534" s="72"/>
      <c r="L534" s="72"/>
      <c r="M534" s="72"/>
    </row>
    <row r="535" spans="11:13">
      <c r="K535" s="72"/>
      <c r="L535" s="72"/>
      <c r="M535" s="72"/>
    </row>
    <row r="536" spans="11:13">
      <c r="K536" s="72"/>
      <c r="L536" s="72"/>
      <c r="M536" s="72"/>
    </row>
    <row r="537" spans="11:13">
      <c r="K537" s="72"/>
      <c r="L537" s="72"/>
      <c r="M537" s="72"/>
    </row>
    <row r="538" spans="11:13">
      <c r="K538" s="72"/>
      <c r="L538" s="72"/>
      <c r="M538" s="72"/>
    </row>
    <row r="539" spans="11:13">
      <c r="K539" s="72"/>
      <c r="L539" s="72"/>
      <c r="M539" s="72"/>
    </row>
    <row r="540" spans="11:13">
      <c r="K540" s="72"/>
      <c r="L540" s="72"/>
      <c r="M540" s="72"/>
    </row>
    <row r="541" spans="11:13">
      <c r="K541" s="72"/>
      <c r="L541" s="72"/>
      <c r="M541" s="72"/>
    </row>
    <row r="542" spans="11:13">
      <c r="K542" s="72"/>
      <c r="L542" s="72"/>
      <c r="M542" s="72"/>
    </row>
    <row r="543" spans="11:13">
      <c r="K543" s="72"/>
      <c r="L543" s="72"/>
      <c r="M543" s="72"/>
    </row>
    <row r="544" spans="11:13">
      <c r="K544" s="72"/>
      <c r="L544" s="72"/>
      <c r="M544" s="72"/>
    </row>
    <row r="545" spans="11:13">
      <c r="K545" s="72"/>
      <c r="L545" s="72"/>
      <c r="M545" s="72"/>
    </row>
    <row r="546" spans="11:13">
      <c r="K546" s="72"/>
      <c r="L546" s="72"/>
      <c r="M546" s="72"/>
    </row>
    <row r="547" spans="11:13">
      <c r="K547" s="72"/>
      <c r="L547" s="72"/>
      <c r="M547" s="72"/>
    </row>
    <row r="548" spans="11:13">
      <c r="K548" s="72"/>
      <c r="L548" s="72"/>
      <c r="M548" s="72"/>
    </row>
    <row r="549" spans="11:13">
      <c r="K549" s="72"/>
      <c r="L549" s="72"/>
      <c r="M549" s="72"/>
    </row>
    <row r="550" spans="11:13">
      <c r="K550" s="72"/>
      <c r="L550" s="72"/>
      <c r="M550" s="72"/>
    </row>
    <row r="551" spans="11:13">
      <c r="K551" s="72"/>
      <c r="L551" s="72"/>
      <c r="M551" s="72"/>
    </row>
    <row r="552" spans="11:13">
      <c r="K552" s="72"/>
      <c r="L552" s="72"/>
      <c r="M552" s="72"/>
    </row>
    <row r="553" spans="11:13">
      <c r="K553" s="72"/>
      <c r="L553" s="72"/>
      <c r="M553" s="72"/>
    </row>
    <row r="554" spans="11:13">
      <c r="K554" s="72"/>
      <c r="L554" s="72"/>
      <c r="M554" s="72"/>
    </row>
    <row r="555" spans="11:13">
      <c r="K555" s="72"/>
      <c r="L555" s="72"/>
      <c r="M555" s="72"/>
    </row>
    <row r="556" spans="11:13">
      <c r="K556" s="72"/>
      <c r="L556" s="72"/>
      <c r="M556" s="72"/>
    </row>
    <row r="557" spans="11:13">
      <c r="K557" s="72"/>
      <c r="L557" s="72"/>
      <c r="M557" s="72"/>
    </row>
    <row r="558" spans="11:13">
      <c r="K558" s="72"/>
      <c r="L558" s="72"/>
      <c r="M558" s="72"/>
    </row>
    <row r="559" spans="11:13">
      <c r="K559" s="72"/>
      <c r="L559" s="72"/>
      <c r="M559" s="72"/>
    </row>
    <row r="560" spans="11:13">
      <c r="K560" s="72"/>
      <c r="L560" s="72"/>
      <c r="M560" s="72"/>
    </row>
    <row r="561" spans="11:13">
      <c r="K561" s="72"/>
      <c r="L561" s="72"/>
      <c r="M561" s="72"/>
    </row>
    <row r="562" spans="11:13">
      <c r="K562" s="72"/>
      <c r="L562" s="72"/>
      <c r="M562" s="72"/>
    </row>
    <row r="563" spans="11:13">
      <c r="K563" s="72"/>
      <c r="L563" s="72"/>
      <c r="M563" s="72"/>
    </row>
    <row r="564" spans="11:13">
      <c r="K564" s="72"/>
      <c r="L564" s="72"/>
      <c r="M564" s="72"/>
    </row>
    <row r="565" spans="11:13">
      <c r="K565" s="72"/>
      <c r="L565" s="72"/>
      <c r="M565" s="72"/>
    </row>
    <row r="566" spans="11:13">
      <c r="K566" s="72"/>
      <c r="L566" s="72"/>
      <c r="M566" s="72"/>
    </row>
    <row r="567" spans="11:13">
      <c r="K567" s="72"/>
      <c r="L567" s="72"/>
      <c r="M567" s="72"/>
    </row>
    <row r="568" spans="11:13">
      <c r="K568" s="72"/>
      <c r="L568" s="72"/>
      <c r="M568" s="72"/>
    </row>
    <row r="569" spans="11:13">
      <c r="K569" s="72"/>
      <c r="L569" s="72"/>
      <c r="M569" s="72"/>
    </row>
    <row r="570" spans="11:13">
      <c r="K570" s="72"/>
      <c r="L570" s="72"/>
      <c r="M570" s="72"/>
    </row>
    <row r="571" spans="11:13">
      <c r="K571" s="72"/>
      <c r="L571" s="72"/>
      <c r="M571" s="72"/>
    </row>
    <row r="572" spans="11:13">
      <c r="K572" s="72"/>
      <c r="L572" s="72"/>
      <c r="M572" s="72"/>
    </row>
    <row r="573" spans="11:13">
      <c r="K573" s="72"/>
      <c r="L573" s="72"/>
      <c r="M573" s="72"/>
    </row>
    <row r="574" spans="11:13">
      <c r="K574" s="72"/>
      <c r="L574" s="72"/>
      <c r="M574" s="72"/>
    </row>
    <row r="575" spans="11:13">
      <c r="K575" s="72"/>
      <c r="L575" s="72"/>
      <c r="M575" s="72"/>
    </row>
    <row r="576" spans="11:13">
      <c r="K576" s="72"/>
      <c r="L576" s="72"/>
      <c r="M576" s="72"/>
    </row>
    <row r="577" spans="11:13">
      <c r="K577" s="72"/>
      <c r="L577" s="72"/>
      <c r="M577" s="72"/>
    </row>
    <row r="578" spans="11:13">
      <c r="K578" s="72"/>
      <c r="L578" s="72"/>
      <c r="M578" s="72"/>
    </row>
    <row r="579" spans="11:13">
      <c r="K579" s="72"/>
      <c r="L579" s="72"/>
      <c r="M579" s="72"/>
    </row>
    <row r="580" spans="11:13">
      <c r="K580" s="72"/>
      <c r="L580" s="72"/>
      <c r="M580" s="72"/>
    </row>
    <row r="581" spans="11:13">
      <c r="K581" s="72"/>
      <c r="L581" s="72"/>
      <c r="M581" s="72"/>
    </row>
    <row r="582" spans="11:13">
      <c r="K582" s="72"/>
      <c r="L582" s="72"/>
      <c r="M582" s="72"/>
    </row>
    <row r="583" spans="11:13">
      <c r="K583" s="72"/>
      <c r="L583" s="72"/>
      <c r="M583" s="72"/>
    </row>
    <row r="584" spans="11:13">
      <c r="K584" s="72"/>
      <c r="L584" s="72"/>
      <c r="M584" s="72"/>
    </row>
    <row r="585" spans="11:13">
      <c r="K585" s="72"/>
      <c r="L585" s="72"/>
      <c r="M585" s="72"/>
    </row>
    <row r="586" spans="11:13">
      <c r="K586" s="72"/>
      <c r="L586" s="72"/>
      <c r="M586" s="72"/>
    </row>
    <row r="587" spans="11:13">
      <c r="K587" s="72"/>
      <c r="L587" s="72"/>
      <c r="M587" s="72"/>
    </row>
    <row r="588" spans="11:13">
      <c r="K588" s="72"/>
      <c r="L588" s="72"/>
      <c r="M588" s="72"/>
    </row>
    <row r="589" spans="11:13">
      <c r="K589" s="72"/>
      <c r="L589" s="72"/>
      <c r="M589" s="72"/>
    </row>
    <row r="590" spans="11:13">
      <c r="K590" s="72"/>
      <c r="L590" s="72"/>
      <c r="M590" s="72"/>
    </row>
    <row r="591" spans="11:13">
      <c r="K591" s="72"/>
      <c r="L591" s="72"/>
      <c r="M591" s="72"/>
    </row>
    <row r="592" spans="11:13">
      <c r="K592" s="72"/>
      <c r="L592" s="72"/>
      <c r="M592" s="72"/>
    </row>
    <row r="593" spans="11:13">
      <c r="K593" s="72"/>
      <c r="L593" s="72"/>
      <c r="M593" s="72"/>
    </row>
    <row r="594" spans="11:13">
      <c r="K594" s="72"/>
      <c r="L594" s="72"/>
      <c r="M594" s="72"/>
    </row>
    <row r="595" spans="11:13">
      <c r="K595" s="72"/>
      <c r="L595" s="72"/>
      <c r="M595" s="72"/>
    </row>
    <row r="596" spans="11:13">
      <c r="K596" s="72"/>
      <c r="L596" s="72"/>
      <c r="M596" s="72"/>
    </row>
    <row r="597" spans="11:13">
      <c r="K597" s="72"/>
      <c r="L597" s="72"/>
      <c r="M597" s="72"/>
    </row>
    <row r="598" spans="11:13">
      <c r="K598" s="72"/>
      <c r="L598" s="72"/>
      <c r="M598" s="72"/>
    </row>
    <row r="599" spans="11:13">
      <c r="K599" s="72"/>
      <c r="L599" s="72"/>
      <c r="M599" s="72"/>
    </row>
    <row r="600" spans="11:13">
      <c r="K600" s="72"/>
      <c r="L600" s="72"/>
      <c r="M600" s="72"/>
    </row>
    <row r="601" spans="11:13">
      <c r="K601" s="72"/>
      <c r="L601" s="72"/>
      <c r="M601" s="72"/>
    </row>
    <row r="602" spans="11:13">
      <c r="K602" s="72"/>
      <c r="L602" s="72"/>
      <c r="M602" s="72"/>
    </row>
    <row r="603" spans="11:13">
      <c r="K603" s="72"/>
      <c r="L603" s="72"/>
      <c r="M603" s="72"/>
    </row>
    <row r="604" spans="11:13">
      <c r="K604" s="72"/>
      <c r="L604" s="72"/>
      <c r="M604" s="72"/>
    </row>
    <row r="605" spans="11:13">
      <c r="K605" s="72"/>
      <c r="L605" s="72"/>
      <c r="M605" s="72"/>
    </row>
    <row r="606" spans="11:13">
      <c r="K606" s="72"/>
      <c r="L606" s="72"/>
      <c r="M606" s="72"/>
    </row>
    <row r="607" spans="11:13">
      <c r="K607" s="72"/>
      <c r="L607" s="72"/>
      <c r="M607" s="72"/>
    </row>
    <row r="608" spans="11:13">
      <c r="K608" s="72"/>
      <c r="L608" s="72"/>
      <c r="M608" s="72"/>
    </row>
    <row r="609" spans="11:13">
      <c r="K609" s="72"/>
      <c r="L609" s="72"/>
      <c r="M609" s="72"/>
    </row>
    <row r="610" spans="11:13">
      <c r="K610" s="72"/>
      <c r="L610" s="72"/>
      <c r="M610" s="72"/>
    </row>
    <row r="611" spans="11:13">
      <c r="K611" s="72"/>
      <c r="L611" s="72"/>
      <c r="M611" s="72"/>
    </row>
    <row r="612" spans="11:13">
      <c r="K612" s="72"/>
      <c r="L612" s="72"/>
      <c r="M612" s="72"/>
    </row>
    <row r="613" spans="11:13">
      <c r="K613" s="72"/>
      <c r="L613" s="72"/>
      <c r="M613" s="72"/>
    </row>
    <row r="614" spans="11:13">
      <c r="K614" s="72"/>
      <c r="L614" s="72"/>
      <c r="M614" s="72"/>
    </row>
    <row r="615" spans="11:13">
      <c r="K615" s="72"/>
      <c r="L615" s="72"/>
      <c r="M615" s="72"/>
    </row>
    <row r="616" spans="11:13">
      <c r="K616" s="72"/>
      <c r="L616" s="72"/>
      <c r="M616" s="72"/>
    </row>
    <row r="617" spans="11:13">
      <c r="K617" s="72"/>
      <c r="L617" s="72"/>
      <c r="M617" s="72"/>
    </row>
    <row r="618" spans="11:13">
      <c r="K618" s="72"/>
      <c r="L618" s="72"/>
      <c r="M618" s="72"/>
    </row>
    <row r="619" spans="11:13">
      <c r="K619" s="72"/>
      <c r="L619" s="72"/>
      <c r="M619" s="72"/>
    </row>
    <row r="620" spans="11:13">
      <c r="K620" s="72"/>
      <c r="L620" s="72"/>
      <c r="M620" s="72"/>
    </row>
    <row r="621" spans="11:13">
      <c r="K621" s="72"/>
      <c r="L621" s="72"/>
      <c r="M621" s="72"/>
    </row>
    <row r="622" spans="11:13">
      <c r="K622" s="72"/>
      <c r="L622" s="72"/>
      <c r="M622" s="72"/>
    </row>
    <row r="623" spans="11:13">
      <c r="K623" s="72"/>
      <c r="L623" s="72"/>
      <c r="M623" s="72"/>
    </row>
    <row r="624" spans="11:13">
      <c r="K624" s="72"/>
      <c r="L624" s="72"/>
      <c r="M624" s="72"/>
    </row>
    <row r="625" spans="11:13">
      <c r="K625" s="72"/>
      <c r="L625" s="72"/>
      <c r="M625" s="72"/>
    </row>
    <row r="626" spans="11:13">
      <c r="K626" s="72"/>
      <c r="L626" s="72"/>
      <c r="M626" s="72"/>
    </row>
    <row r="627" spans="11:13">
      <c r="K627" s="72"/>
      <c r="L627" s="72"/>
      <c r="M627" s="72"/>
    </row>
    <row r="628" spans="11:13">
      <c r="K628" s="72"/>
      <c r="L628" s="72"/>
      <c r="M628" s="72"/>
    </row>
    <row r="629" spans="11:13">
      <c r="K629" s="72"/>
      <c r="L629" s="72"/>
      <c r="M629" s="72"/>
    </row>
    <row r="630" spans="11:13">
      <c r="K630" s="72"/>
      <c r="L630" s="72"/>
      <c r="M630" s="72"/>
    </row>
    <row r="631" spans="11:13">
      <c r="K631" s="72"/>
      <c r="L631" s="72"/>
      <c r="M631" s="72"/>
    </row>
    <row r="632" spans="11:13">
      <c r="K632" s="72"/>
      <c r="L632" s="72"/>
      <c r="M632" s="72"/>
    </row>
    <row r="633" spans="11:13">
      <c r="K633" s="72"/>
      <c r="L633" s="72"/>
      <c r="M633" s="72"/>
    </row>
    <row r="634" spans="11:13">
      <c r="K634" s="72"/>
      <c r="L634" s="72"/>
      <c r="M634" s="72"/>
    </row>
    <row r="635" spans="11:13">
      <c r="K635" s="72"/>
      <c r="L635" s="72"/>
      <c r="M635" s="72"/>
    </row>
    <row r="636" spans="11:13">
      <c r="K636" s="72"/>
      <c r="L636" s="72"/>
      <c r="M636" s="72"/>
    </row>
    <row r="637" spans="11:13">
      <c r="K637" s="72"/>
      <c r="L637" s="72"/>
      <c r="M637" s="72"/>
    </row>
    <row r="638" spans="11:13">
      <c r="K638" s="72"/>
      <c r="L638" s="72"/>
      <c r="M638" s="72"/>
    </row>
    <row r="639" spans="11:13">
      <c r="K639" s="72"/>
      <c r="L639" s="72"/>
      <c r="M639" s="72"/>
    </row>
    <row r="640" spans="11:13">
      <c r="K640" s="72"/>
      <c r="L640" s="72"/>
      <c r="M640" s="72"/>
    </row>
    <row r="641" spans="11:13">
      <c r="K641" s="72"/>
      <c r="L641" s="72"/>
      <c r="M641" s="72"/>
    </row>
    <row r="642" spans="11:13">
      <c r="K642" s="72"/>
      <c r="L642" s="72"/>
      <c r="M642" s="72"/>
    </row>
    <row r="643" spans="11:13">
      <c r="K643" s="72"/>
      <c r="L643" s="72"/>
      <c r="M643" s="72"/>
    </row>
    <row r="644" spans="11:13">
      <c r="K644" s="72"/>
      <c r="L644" s="72"/>
      <c r="M644" s="72"/>
    </row>
    <row r="645" spans="11:13">
      <c r="K645" s="72"/>
      <c r="L645" s="72"/>
      <c r="M645" s="72"/>
    </row>
    <row r="646" spans="11:13">
      <c r="K646" s="72"/>
      <c r="L646" s="72"/>
      <c r="M646" s="72"/>
    </row>
    <row r="647" spans="11:13">
      <c r="K647" s="72"/>
      <c r="L647" s="72"/>
      <c r="M647" s="72"/>
    </row>
    <row r="648" spans="11:13">
      <c r="K648" s="72"/>
      <c r="L648" s="72"/>
      <c r="M648" s="72"/>
    </row>
    <row r="649" spans="11:13">
      <c r="K649" s="72"/>
      <c r="L649" s="72"/>
      <c r="M649" s="72"/>
    </row>
    <row r="650" spans="11:13">
      <c r="K650" s="72"/>
      <c r="L650" s="72"/>
      <c r="M650" s="72"/>
    </row>
    <row r="651" spans="11:13">
      <c r="K651" s="72"/>
      <c r="L651" s="72"/>
      <c r="M651" s="72"/>
    </row>
    <row r="652" spans="11:13">
      <c r="K652" s="72"/>
      <c r="L652" s="72"/>
      <c r="M652" s="72"/>
    </row>
    <row r="653" spans="11:13">
      <c r="K653" s="72"/>
      <c r="L653" s="72"/>
      <c r="M653" s="72"/>
    </row>
    <row r="654" spans="11:13">
      <c r="K654" s="72"/>
      <c r="L654" s="72"/>
      <c r="M654" s="72"/>
    </row>
    <row r="655" spans="11:13">
      <c r="K655" s="72"/>
      <c r="L655" s="72"/>
      <c r="M655" s="72"/>
    </row>
    <row r="656" spans="11:13">
      <c r="K656" s="72"/>
      <c r="L656" s="72"/>
      <c r="M656" s="72"/>
    </row>
    <row r="657" spans="11:13">
      <c r="K657" s="72"/>
      <c r="L657" s="72"/>
      <c r="M657" s="72"/>
    </row>
    <row r="658" spans="11:13">
      <c r="K658" s="72"/>
      <c r="L658" s="72"/>
      <c r="M658" s="72"/>
    </row>
    <row r="659" spans="11:13">
      <c r="K659" s="72"/>
      <c r="L659" s="72"/>
      <c r="M659" s="72"/>
    </row>
    <row r="660" spans="11:13">
      <c r="K660" s="72"/>
      <c r="L660" s="72"/>
      <c r="M660" s="72"/>
    </row>
    <row r="661" spans="11:13">
      <c r="K661" s="72"/>
      <c r="L661" s="72"/>
      <c r="M661" s="72"/>
    </row>
    <row r="662" spans="11:13">
      <c r="K662" s="72"/>
      <c r="L662" s="72"/>
      <c r="M662" s="72"/>
    </row>
    <row r="663" spans="11:13">
      <c r="K663" s="72"/>
      <c r="L663" s="72"/>
      <c r="M663" s="72"/>
    </row>
    <row r="664" spans="11:13">
      <c r="K664" s="72"/>
      <c r="L664" s="72"/>
      <c r="M664" s="72"/>
    </row>
    <row r="665" spans="11:13">
      <c r="K665" s="72"/>
      <c r="L665" s="72"/>
      <c r="M665" s="72"/>
    </row>
    <row r="666" spans="11:13">
      <c r="K666" s="72"/>
      <c r="L666" s="72"/>
      <c r="M666" s="72"/>
    </row>
    <row r="667" spans="11:13">
      <c r="K667" s="72"/>
      <c r="L667" s="72"/>
      <c r="M667" s="72"/>
    </row>
    <row r="668" spans="11:13">
      <c r="K668" s="72"/>
      <c r="L668" s="72"/>
      <c r="M668" s="72"/>
    </row>
    <row r="669" spans="11:13">
      <c r="K669" s="72"/>
      <c r="L669" s="72"/>
      <c r="M669" s="72"/>
    </row>
    <row r="670" spans="11:13">
      <c r="K670" s="72"/>
      <c r="L670" s="72"/>
      <c r="M670" s="72"/>
    </row>
    <row r="671" spans="11:13">
      <c r="K671" s="72"/>
      <c r="L671" s="72"/>
      <c r="M671" s="72"/>
    </row>
    <row r="672" spans="11:13">
      <c r="K672" s="72"/>
      <c r="L672" s="72"/>
      <c r="M672" s="72"/>
    </row>
    <row r="673" spans="11:13">
      <c r="K673" s="72"/>
      <c r="L673" s="72"/>
      <c r="M673" s="72"/>
    </row>
    <row r="674" spans="11:13">
      <c r="K674" s="72"/>
      <c r="L674" s="72"/>
      <c r="M674" s="72"/>
    </row>
    <row r="675" spans="11:13">
      <c r="K675" s="72"/>
      <c r="L675" s="72"/>
      <c r="M675" s="72"/>
    </row>
    <row r="676" spans="11:13">
      <c r="K676" s="72"/>
      <c r="L676" s="72"/>
      <c r="M676" s="72"/>
    </row>
    <row r="677" spans="11:13">
      <c r="K677" s="72"/>
      <c r="L677" s="72"/>
      <c r="M677" s="72"/>
    </row>
    <row r="678" spans="11:13">
      <c r="K678" s="72"/>
      <c r="L678" s="72"/>
      <c r="M678" s="72"/>
    </row>
    <row r="679" spans="11:13">
      <c r="K679" s="72"/>
      <c r="L679" s="72"/>
      <c r="M679" s="72"/>
    </row>
    <row r="680" spans="11:13">
      <c r="K680" s="72"/>
      <c r="L680" s="72"/>
      <c r="M680" s="72"/>
    </row>
    <row r="681" spans="11:13">
      <c r="K681" s="72"/>
      <c r="L681" s="72"/>
      <c r="M681" s="72"/>
    </row>
    <row r="682" spans="11:13">
      <c r="K682" s="72"/>
      <c r="L682" s="72"/>
      <c r="M682" s="72"/>
    </row>
    <row r="683" spans="11:13">
      <c r="K683" s="72"/>
      <c r="L683" s="72"/>
      <c r="M683" s="72"/>
    </row>
    <row r="684" spans="11:13">
      <c r="K684" s="72"/>
      <c r="L684" s="72"/>
      <c r="M684" s="72"/>
    </row>
    <row r="685" spans="11:13">
      <c r="K685" s="72"/>
      <c r="L685" s="72"/>
      <c r="M685" s="72"/>
    </row>
    <row r="686" spans="11:13">
      <c r="K686" s="72"/>
      <c r="L686" s="72"/>
      <c r="M686" s="72"/>
    </row>
    <row r="687" spans="11:13">
      <c r="K687" s="72"/>
      <c r="L687" s="72"/>
      <c r="M687" s="72"/>
    </row>
    <row r="688" spans="11:13">
      <c r="K688" s="72"/>
      <c r="L688" s="72"/>
      <c r="M688" s="72"/>
    </row>
    <row r="689" spans="11:13">
      <c r="K689" s="72"/>
      <c r="L689" s="72"/>
      <c r="M689" s="72"/>
    </row>
    <row r="690" spans="11:13">
      <c r="K690" s="72"/>
      <c r="L690" s="72"/>
      <c r="M690" s="72"/>
    </row>
    <row r="691" spans="11:13">
      <c r="K691" s="72"/>
      <c r="L691" s="72"/>
      <c r="M691" s="72"/>
    </row>
    <row r="692" spans="11:13">
      <c r="K692" s="72"/>
      <c r="L692" s="72"/>
      <c r="M692" s="72"/>
    </row>
    <row r="693" spans="11:13">
      <c r="K693" s="72"/>
      <c r="L693" s="72"/>
      <c r="M693" s="72"/>
    </row>
    <row r="694" spans="11:13">
      <c r="K694" s="72"/>
      <c r="L694" s="72"/>
      <c r="M694" s="72"/>
    </row>
    <row r="695" spans="11:13">
      <c r="K695" s="72"/>
      <c r="L695" s="72"/>
      <c r="M695" s="72"/>
    </row>
    <row r="696" spans="11:13">
      <c r="K696" s="72"/>
      <c r="L696" s="72"/>
      <c r="M696" s="72"/>
    </row>
    <row r="697" spans="11:13">
      <c r="K697" s="72"/>
      <c r="L697" s="72"/>
      <c r="M697" s="72"/>
    </row>
    <row r="698" spans="11:13">
      <c r="K698" s="72"/>
      <c r="L698" s="72"/>
      <c r="M698" s="72"/>
    </row>
    <row r="699" spans="11:13">
      <c r="K699" s="72"/>
      <c r="L699" s="72"/>
      <c r="M699" s="72"/>
    </row>
    <row r="700" spans="11:13">
      <c r="K700" s="72"/>
      <c r="L700" s="72"/>
      <c r="M700" s="72"/>
    </row>
    <row r="701" spans="11:13">
      <c r="K701" s="72"/>
      <c r="L701" s="72"/>
      <c r="M701" s="72"/>
    </row>
    <row r="702" spans="11:13">
      <c r="K702" s="72"/>
      <c r="L702" s="72"/>
      <c r="M702" s="72"/>
    </row>
    <row r="703" spans="11:13">
      <c r="K703" s="72"/>
      <c r="L703" s="72"/>
      <c r="M703" s="72"/>
    </row>
    <row r="704" spans="11:13">
      <c r="K704" s="72"/>
      <c r="L704" s="72"/>
      <c r="M704" s="72"/>
    </row>
    <row r="705" spans="11:13">
      <c r="K705" s="72"/>
      <c r="L705" s="72"/>
      <c r="M705" s="72"/>
    </row>
    <row r="706" spans="11:13">
      <c r="K706" s="72"/>
      <c r="L706" s="72"/>
      <c r="M706" s="72"/>
    </row>
    <row r="707" spans="11:13">
      <c r="K707" s="72"/>
      <c r="L707" s="72"/>
      <c r="M707" s="72"/>
    </row>
    <row r="708" spans="11:13">
      <c r="K708" s="72"/>
      <c r="L708" s="72"/>
      <c r="M708" s="72"/>
    </row>
    <row r="709" spans="11:13">
      <c r="K709" s="72"/>
      <c r="L709" s="72"/>
      <c r="M709" s="72"/>
    </row>
    <row r="710" spans="11:13">
      <c r="K710" s="72"/>
      <c r="L710" s="72"/>
      <c r="M710" s="72"/>
    </row>
    <row r="711" spans="11:13">
      <c r="K711" s="72"/>
      <c r="L711" s="72"/>
      <c r="M711" s="72"/>
    </row>
    <row r="712" spans="11:13">
      <c r="K712" s="72"/>
      <c r="L712" s="72"/>
      <c r="M712" s="72"/>
    </row>
    <row r="713" spans="11:13">
      <c r="K713" s="72"/>
      <c r="L713" s="72"/>
      <c r="M713" s="72"/>
    </row>
    <row r="714" spans="11:13">
      <c r="K714" s="72"/>
      <c r="L714" s="72"/>
      <c r="M714" s="72"/>
    </row>
    <row r="715" spans="11:13">
      <c r="K715" s="72"/>
      <c r="L715" s="72"/>
      <c r="M715" s="72"/>
    </row>
    <row r="716" spans="11:13">
      <c r="K716" s="72"/>
      <c r="L716" s="72"/>
      <c r="M716" s="72"/>
    </row>
    <row r="717" spans="11:13">
      <c r="K717" s="72"/>
      <c r="L717" s="72"/>
      <c r="M717" s="72"/>
    </row>
    <row r="718" spans="11:13">
      <c r="K718" s="72"/>
      <c r="L718" s="72"/>
      <c r="M718" s="72"/>
    </row>
    <row r="719" spans="11:13">
      <c r="K719" s="72"/>
      <c r="L719" s="72"/>
      <c r="M719" s="72"/>
    </row>
    <row r="720" spans="11:13">
      <c r="K720" s="72"/>
      <c r="L720" s="72"/>
      <c r="M720" s="72"/>
    </row>
    <row r="721" spans="11:13">
      <c r="K721" s="72"/>
      <c r="L721" s="72"/>
      <c r="M721" s="72"/>
    </row>
    <row r="722" spans="11:13">
      <c r="K722" s="72"/>
      <c r="L722" s="72"/>
      <c r="M722" s="72"/>
    </row>
    <row r="723" spans="11:13">
      <c r="K723" s="72"/>
      <c r="L723" s="72"/>
      <c r="M723" s="72"/>
    </row>
    <row r="724" spans="11:13">
      <c r="K724" s="72"/>
      <c r="L724" s="72"/>
      <c r="M724" s="72"/>
    </row>
    <row r="725" spans="11:13">
      <c r="K725" s="72"/>
      <c r="L725" s="72"/>
      <c r="M725" s="72"/>
    </row>
    <row r="726" spans="11:13">
      <c r="K726" s="72"/>
      <c r="L726" s="72"/>
      <c r="M726" s="72"/>
    </row>
    <row r="727" spans="11:13">
      <c r="K727" s="72"/>
      <c r="L727" s="72"/>
      <c r="M727" s="72"/>
    </row>
    <row r="728" spans="11:13">
      <c r="K728" s="72"/>
      <c r="L728" s="72"/>
      <c r="M728" s="72"/>
    </row>
    <row r="729" spans="11:13">
      <c r="K729" s="72"/>
      <c r="L729" s="72"/>
      <c r="M729" s="72"/>
    </row>
    <row r="730" spans="11:13">
      <c r="K730" s="72"/>
      <c r="L730" s="72"/>
      <c r="M730" s="72"/>
    </row>
    <row r="731" spans="11:13">
      <c r="K731" s="72"/>
      <c r="L731" s="72"/>
      <c r="M731" s="72"/>
    </row>
    <row r="732" spans="11:13">
      <c r="K732" s="72"/>
      <c r="L732" s="72"/>
      <c r="M732" s="72"/>
    </row>
    <row r="733" spans="11:13">
      <c r="K733" s="72"/>
      <c r="L733" s="72"/>
      <c r="M733" s="72"/>
    </row>
    <row r="734" spans="11:13">
      <c r="K734" s="72"/>
      <c r="L734" s="72"/>
      <c r="M734" s="72"/>
    </row>
    <row r="735" spans="11:13">
      <c r="K735" s="72"/>
      <c r="L735" s="72"/>
      <c r="M735" s="72"/>
    </row>
    <row r="736" spans="11:13">
      <c r="K736" s="72"/>
      <c r="L736" s="72"/>
      <c r="M736" s="72"/>
    </row>
    <row r="737" spans="11:13">
      <c r="K737" s="72"/>
      <c r="L737" s="72"/>
      <c r="M737" s="72"/>
    </row>
    <row r="738" spans="11:13">
      <c r="K738" s="72"/>
      <c r="L738" s="72"/>
      <c r="M738" s="72"/>
    </row>
    <row r="739" spans="11:13">
      <c r="K739" s="72"/>
      <c r="L739" s="72"/>
      <c r="M739" s="72"/>
    </row>
    <row r="740" spans="11:13">
      <c r="K740" s="72"/>
      <c r="L740" s="72"/>
      <c r="M740" s="72"/>
    </row>
    <row r="741" spans="11:13">
      <c r="K741" s="72"/>
      <c r="L741" s="72"/>
      <c r="M741" s="72"/>
    </row>
    <row r="742" spans="11:13">
      <c r="K742" s="72"/>
      <c r="L742" s="72"/>
      <c r="M742" s="72"/>
    </row>
    <row r="743" spans="11:13">
      <c r="K743" s="72"/>
      <c r="L743" s="72"/>
      <c r="M743" s="72"/>
    </row>
    <row r="744" spans="11:13">
      <c r="K744" s="72"/>
      <c r="L744" s="72"/>
      <c r="M744" s="72"/>
    </row>
    <row r="745" spans="11:13">
      <c r="K745" s="72"/>
      <c r="L745" s="72"/>
      <c r="M745" s="72"/>
    </row>
    <row r="746" spans="11:13">
      <c r="K746" s="72"/>
      <c r="L746" s="72"/>
      <c r="M746" s="72"/>
    </row>
    <row r="747" spans="11:13">
      <c r="K747" s="72"/>
      <c r="L747" s="72"/>
      <c r="M747" s="72"/>
    </row>
    <row r="748" spans="11:13">
      <c r="K748" s="72"/>
      <c r="L748" s="72"/>
      <c r="M748" s="72"/>
    </row>
    <row r="749" spans="11:13">
      <c r="K749" s="72"/>
      <c r="L749" s="72"/>
      <c r="M749" s="72"/>
    </row>
    <row r="750" spans="11:13">
      <c r="K750" s="72"/>
      <c r="L750" s="72"/>
      <c r="M750" s="72"/>
    </row>
    <row r="751" spans="11:13">
      <c r="K751" s="72"/>
      <c r="L751" s="72"/>
      <c r="M751" s="72"/>
    </row>
    <row r="752" spans="11:13">
      <c r="K752" s="72"/>
      <c r="L752" s="72"/>
      <c r="M752" s="72"/>
    </row>
    <row r="753" spans="11:13">
      <c r="K753" s="72"/>
      <c r="L753" s="72"/>
      <c r="M753" s="72"/>
    </row>
    <row r="754" spans="11:13">
      <c r="K754" s="72"/>
      <c r="L754" s="72"/>
      <c r="M754" s="72"/>
    </row>
    <row r="755" spans="11:13">
      <c r="K755" s="72"/>
      <c r="L755" s="72"/>
      <c r="M755" s="72"/>
    </row>
    <row r="756" spans="11:13">
      <c r="K756" s="72"/>
      <c r="L756" s="72"/>
      <c r="M756" s="72"/>
    </row>
    <row r="757" spans="11:13">
      <c r="K757" s="72"/>
      <c r="L757" s="72"/>
      <c r="M757" s="72"/>
    </row>
    <row r="758" spans="11:13">
      <c r="K758" s="72"/>
      <c r="L758" s="72"/>
      <c r="M758" s="72"/>
    </row>
    <row r="759" spans="11:13">
      <c r="K759" s="72"/>
      <c r="L759" s="72"/>
      <c r="M759" s="72"/>
    </row>
    <row r="760" spans="11:13">
      <c r="K760" s="72"/>
      <c r="L760" s="72"/>
      <c r="M760" s="72"/>
    </row>
    <row r="761" spans="11:13">
      <c r="K761" s="72"/>
      <c r="L761" s="72"/>
      <c r="M761" s="72"/>
    </row>
    <row r="762" spans="11:13">
      <c r="K762" s="72"/>
      <c r="L762" s="72"/>
      <c r="M762" s="72"/>
    </row>
    <row r="763" spans="11:13">
      <c r="K763" s="72"/>
      <c r="L763" s="72"/>
      <c r="M763" s="72"/>
    </row>
    <row r="764" spans="11:13">
      <c r="K764" s="72"/>
      <c r="L764" s="72"/>
      <c r="M764" s="72"/>
    </row>
    <row r="765" spans="11:13">
      <c r="K765" s="72"/>
      <c r="L765" s="72"/>
      <c r="M765" s="72"/>
    </row>
    <row r="766" spans="11:13">
      <c r="K766" s="72"/>
      <c r="L766" s="72"/>
      <c r="M766" s="72"/>
    </row>
    <row r="767" spans="11:13">
      <c r="K767" s="72"/>
      <c r="L767" s="72"/>
      <c r="M767" s="72"/>
    </row>
    <row r="768" spans="11:13">
      <c r="K768" s="72"/>
      <c r="L768" s="72"/>
      <c r="M768" s="72"/>
    </row>
    <row r="769" spans="11:13">
      <c r="K769" s="72"/>
      <c r="L769" s="72"/>
      <c r="M769" s="72"/>
    </row>
    <row r="770" spans="11:13">
      <c r="K770" s="72"/>
      <c r="L770" s="72"/>
      <c r="M770" s="72"/>
    </row>
    <row r="771" spans="11:13">
      <c r="K771" s="72"/>
      <c r="L771" s="72"/>
      <c r="M771" s="72"/>
    </row>
    <row r="772" spans="11:13">
      <c r="K772" s="72"/>
      <c r="L772" s="72"/>
      <c r="M772" s="72"/>
    </row>
    <row r="773" spans="11:13">
      <c r="K773" s="72"/>
      <c r="L773" s="72"/>
      <c r="M773" s="72"/>
    </row>
    <row r="774" spans="11:13">
      <c r="K774" s="72"/>
      <c r="L774" s="72"/>
      <c r="M774" s="72"/>
    </row>
    <row r="775" spans="11:13">
      <c r="K775" s="72"/>
      <c r="L775" s="72"/>
      <c r="M775" s="72"/>
    </row>
    <row r="776" spans="11:13">
      <c r="K776" s="72"/>
      <c r="L776" s="72"/>
      <c r="M776" s="72"/>
    </row>
    <row r="777" spans="11:13">
      <c r="K777" s="72"/>
      <c r="L777" s="72"/>
      <c r="M777" s="72"/>
    </row>
    <row r="778" spans="11:13">
      <c r="K778" s="72"/>
      <c r="L778" s="72"/>
      <c r="M778" s="72"/>
    </row>
    <row r="779" spans="11:13">
      <c r="K779" s="72"/>
      <c r="L779" s="72"/>
      <c r="M779" s="72"/>
    </row>
    <row r="780" spans="11:13">
      <c r="K780" s="72"/>
      <c r="L780" s="72"/>
      <c r="M780" s="72"/>
    </row>
    <row r="781" spans="11:13">
      <c r="K781" s="72"/>
      <c r="L781" s="72"/>
      <c r="M781" s="72"/>
    </row>
    <row r="782" spans="11:13">
      <c r="K782" s="72"/>
      <c r="L782" s="72"/>
      <c r="M782" s="72"/>
    </row>
    <row r="783" spans="11:13">
      <c r="K783" s="72"/>
      <c r="L783" s="72"/>
      <c r="M783" s="72"/>
    </row>
    <row r="784" spans="11:13">
      <c r="K784" s="72"/>
      <c r="L784" s="72"/>
      <c r="M784" s="72"/>
    </row>
    <row r="785" spans="11:13">
      <c r="K785" s="72"/>
      <c r="L785" s="72"/>
      <c r="M785" s="72"/>
    </row>
    <row r="786" spans="11:13">
      <c r="K786" s="72"/>
      <c r="L786" s="72"/>
      <c r="M786" s="72"/>
    </row>
    <row r="787" spans="11:13">
      <c r="K787" s="72"/>
      <c r="L787" s="72"/>
      <c r="M787" s="72"/>
    </row>
    <row r="788" spans="11:13">
      <c r="K788" s="72"/>
      <c r="L788" s="72"/>
      <c r="M788" s="72"/>
    </row>
    <row r="789" spans="11:13">
      <c r="K789" s="72"/>
      <c r="L789" s="72"/>
      <c r="M789" s="72"/>
    </row>
    <row r="790" spans="11:13">
      <c r="K790" s="72"/>
      <c r="L790" s="72"/>
      <c r="M790" s="72"/>
    </row>
    <row r="791" spans="11:13">
      <c r="K791" s="72"/>
      <c r="L791" s="72"/>
      <c r="M791" s="72"/>
    </row>
    <row r="792" spans="11:13">
      <c r="K792" s="72"/>
      <c r="L792" s="72"/>
      <c r="M792" s="72"/>
    </row>
    <row r="793" spans="11:13">
      <c r="K793" s="72"/>
      <c r="L793" s="72"/>
      <c r="M793" s="72"/>
    </row>
    <row r="794" spans="11:13">
      <c r="K794" s="72"/>
      <c r="L794" s="72"/>
      <c r="M794" s="72"/>
    </row>
    <row r="795" spans="11:13">
      <c r="K795" s="72"/>
      <c r="L795" s="72"/>
      <c r="M795" s="72"/>
    </row>
    <row r="796" spans="11:13">
      <c r="K796" s="72"/>
      <c r="L796" s="72"/>
      <c r="M796" s="72"/>
    </row>
    <row r="797" spans="11:13">
      <c r="K797" s="72"/>
      <c r="L797" s="72"/>
      <c r="M797" s="72"/>
    </row>
    <row r="798" spans="11:13">
      <c r="K798" s="72"/>
      <c r="L798" s="72"/>
      <c r="M798" s="72"/>
    </row>
    <row r="799" spans="11:13">
      <c r="K799" s="72"/>
      <c r="L799" s="72"/>
      <c r="M799" s="72"/>
    </row>
    <row r="800" spans="11:13">
      <c r="K800" s="72"/>
      <c r="L800" s="72"/>
      <c r="M800" s="72"/>
    </row>
    <row r="801" spans="11:13">
      <c r="K801" s="72"/>
      <c r="L801" s="72"/>
      <c r="M801" s="72"/>
    </row>
    <row r="802" spans="11:13">
      <c r="K802" s="72"/>
      <c r="L802" s="72"/>
      <c r="M802" s="72"/>
    </row>
    <row r="803" spans="11:13">
      <c r="K803" s="72"/>
      <c r="L803" s="72"/>
      <c r="M803" s="72"/>
    </row>
    <row r="804" spans="11:13">
      <c r="K804" s="72"/>
      <c r="L804" s="72"/>
      <c r="M804" s="72"/>
    </row>
    <row r="805" spans="11:13">
      <c r="K805" s="72"/>
      <c r="L805" s="72"/>
      <c r="M805" s="72"/>
    </row>
    <row r="806" spans="11:13">
      <c r="K806" s="72"/>
      <c r="L806" s="72"/>
      <c r="M806" s="72"/>
    </row>
    <row r="807" spans="11:13">
      <c r="K807" s="72"/>
      <c r="L807" s="72"/>
      <c r="M807" s="72"/>
    </row>
    <row r="808" spans="11:13">
      <c r="K808" s="72"/>
      <c r="L808" s="72"/>
      <c r="M808" s="72"/>
    </row>
    <row r="809" spans="11:13">
      <c r="K809" s="72"/>
      <c r="L809" s="72"/>
      <c r="M809" s="72"/>
    </row>
    <row r="810" spans="11:13">
      <c r="K810" s="72"/>
      <c r="L810" s="72"/>
      <c r="M810" s="72"/>
    </row>
    <row r="811" spans="11:13">
      <c r="K811" s="72"/>
      <c r="L811" s="72"/>
      <c r="M811" s="72"/>
    </row>
    <row r="812" spans="11:13">
      <c r="K812" s="72"/>
      <c r="L812" s="72"/>
      <c r="M812" s="72"/>
    </row>
    <row r="813" spans="11:13">
      <c r="K813" s="72"/>
      <c r="L813" s="72"/>
      <c r="M813" s="72"/>
    </row>
    <row r="814" spans="11:13">
      <c r="K814" s="72"/>
      <c r="L814" s="72"/>
      <c r="M814" s="72"/>
    </row>
    <row r="815" spans="11:13">
      <c r="K815" s="72"/>
      <c r="L815" s="72"/>
      <c r="M815" s="72"/>
    </row>
    <row r="816" spans="11:13">
      <c r="K816" s="72"/>
      <c r="L816" s="72"/>
      <c r="M816" s="72"/>
    </row>
    <row r="817" spans="11:13">
      <c r="K817" s="72"/>
      <c r="L817" s="72"/>
      <c r="M817" s="72"/>
    </row>
    <row r="818" spans="11:13">
      <c r="K818" s="72"/>
      <c r="L818" s="72"/>
      <c r="M818" s="72"/>
    </row>
    <row r="819" spans="11:13">
      <c r="K819" s="72"/>
      <c r="L819" s="72"/>
      <c r="M819" s="72"/>
    </row>
    <row r="820" spans="11:13">
      <c r="K820" s="72"/>
      <c r="L820" s="72"/>
      <c r="M820" s="72"/>
    </row>
    <row r="821" spans="11:13">
      <c r="K821" s="72"/>
      <c r="L821" s="72"/>
      <c r="M821" s="72"/>
    </row>
    <row r="822" spans="11:13">
      <c r="K822" s="72"/>
      <c r="L822" s="72"/>
      <c r="M822" s="72"/>
    </row>
    <row r="823" spans="11:13">
      <c r="K823" s="72"/>
      <c r="L823" s="72"/>
      <c r="M823" s="72"/>
    </row>
    <row r="824" spans="11:13">
      <c r="K824" s="72"/>
      <c r="L824" s="72"/>
      <c r="M824" s="72"/>
    </row>
    <row r="825" spans="11:13">
      <c r="K825" s="72"/>
      <c r="L825" s="72"/>
      <c r="M825" s="72"/>
    </row>
    <row r="826" spans="11:13">
      <c r="K826" s="72"/>
      <c r="L826" s="72"/>
      <c r="M826" s="72"/>
    </row>
    <row r="827" spans="11:13">
      <c r="K827" s="72"/>
      <c r="L827" s="72"/>
      <c r="M827" s="72"/>
    </row>
    <row r="828" spans="11:13">
      <c r="K828" s="72"/>
      <c r="L828" s="72"/>
      <c r="M828" s="72"/>
    </row>
    <row r="829" spans="11:13">
      <c r="K829" s="72"/>
      <c r="L829" s="72"/>
      <c r="M829" s="72"/>
    </row>
    <row r="830" spans="11:13">
      <c r="K830" s="72"/>
      <c r="L830" s="72"/>
      <c r="M830" s="72"/>
    </row>
    <row r="831" spans="11:13">
      <c r="K831" s="72"/>
      <c r="L831" s="72"/>
      <c r="M831" s="72"/>
    </row>
    <row r="832" spans="11:13">
      <c r="K832" s="72"/>
      <c r="L832" s="72"/>
      <c r="M832" s="72"/>
    </row>
    <row r="833" spans="11:13">
      <c r="K833" s="72"/>
      <c r="L833" s="72"/>
      <c r="M833" s="72"/>
    </row>
    <row r="834" spans="11:13">
      <c r="K834" s="72"/>
      <c r="L834" s="72"/>
      <c r="M834" s="72"/>
    </row>
    <row r="835" spans="11:13">
      <c r="K835" s="72"/>
      <c r="L835" s="72"/>
      <c r="M835" s="72"/>
    </row>
    <row r="836" spans="11:13">
      <c r="K836" s="72"/>
      <c r="L836" s="72"/>
      <c r="M836" s="72"/>
    </row>
    <row r="837" spans="11:13">
      <c r="K837" s="72"/>
      <c r="L837" s="72"/>
      <c r="M837" s="72"/>
    </row>
    <row r="838" spans="11:13">
      <c r="K838" s="72"/>
      <c r="L838" s="72"/>
      <c r="M838" s="72"/>
    </row>
    <row r="839" spans="11:13">
      <c r="K839" s="72"/>
      <c r="L839" s="72"/>
      <c r="M839" s="72"/>
    </row>
    <row r="840" spans="11:13">
      <c r="K840" s="72"/>
      <c r="L840" s="72"/>
      <c r="M840" s="72"/>
    </row>
    <row r="841" spans="11:13">
      <c r="K841" s="72"/>
      <c r="L841" s="72"/>
      <c r="M841" s="72"/>
    </row>
    <row r="842" spans="11:13">
      <c r="K842" s="72"/>
      <c r="L842" s="72"/>
      <c r="M842" s="72"/>
    </row>
    <row r="843" spans="11:13">
      <c r="K843" s="72"/>
      <c r="L843" s="72"/>
      <c r="M843" s="72"/>
    </row>
    <row r="844" spans="11:13">
      <c r="K844" s="72"/>
      <c r="L844" s="72"/>
      <c r="M844" s="72"/>
    </row>
    <row r="845" spans="11:13">
      <c r="K845" s="72"/>
      <c r="L845" s="72"/>
      <c r="M845" s="72"/>
    </row>
    <row r="846" spans="11:13">
      <c r="K846" s="72"/>
      <c r="L846" s="72"/>
      <c r="M846" s="72"/>
    </row>
    <row r="847" spans="11:13">
      <c r="K847" s="72"/>
      <c r="L847" s="72"/>
      <c r="M847" s="72"/>
    </row>
    <row r="848" spans="11:13">
      <c r="K848" s="72"/>
      <c r="L848" s="72"/>
      <c r="M848" s="72"/>
    </row>
    <row r="849" spans="11:13">
      <c r="K849" s="72"/>
      <c r="L849" s="72"/>
      <c r="M849" s="72"/>
    </row>
    <row r="850" spans="11:13">
      <c r="K850" s="72"/>
      <c r="L850" s="72"/>
      <c r="M850" s="72"/>
    </row>
    <row r="851" spans="11:13">
      <c r="K851" s="72"/>
      <c r="L851" s="72"/>
      <c r="M851" s="72"/>
    </row>
    <row r="852" spans="11:13">
      <c r="K852" s="72"/>
      <c r="L852" s="72"/>
      <c r="M852" s="72"/>
    </row>
    <row r="853" spans="11:13">
      <c r="K853" s="72"/>
      <c r="L853" s="72"/>
      <c r="M853" s="72"/>
    </row>
    <row r="854" spans="11:13">
      <c r="K854" s="72"/>
      <c r="L854" s="72"/>
      <c r="M854" s="72"/>
    </row>
    <row r="855" spans="11:13">
      <c r="K855" s="72"/>
      <c r="L855" s="72"/>
      <c r="M855" s="72"/>
    </row>
    <row r="856" spans="11:13">
      <c r="K856" s="72"/>
      <c r="L856" s="72"/>
      <c r="M856" s="72"/>
    </row>
    <row r="857" spans="11:13">
      <c r="K857" s="72"/>
      <c r="L857" s="72"/>
      <c r="M857" s="72"/>
    </row>
    <row r="858" spans="11:13">
      <c r="K858" s="72"/>
      <c r="L858" s="72"/>
      <c r="M858" s="72"/>
    </row>
    <row r="859" spans="11:13">
      <c r="K859" s="72"/>
      <c r="L859" s="72"/>
      <c r="M859" s="72"/>
    </row>
    <row r="860" spans="11:13">
      <c r="K860" s="72"/>
      <c r="L860" s="72"/>
      <c r="M860" s="72"/>
    </row>
    <row r="861" spans="11:13">
      <c r="K861" s="72"/>
      <c r="L861" s="72"/>
      <c r="M861" s="72"/>
    </row>
    <row r="862" spans="11:13">
      <c r="K862" s="72"/>
      <c r="L862" s="72"/>
      <c r="M862" s="72"/>
    </row>
    <row r="863" spans="11:13">
      <c r="K863" s="72"/>
      <c r="L863" s="72"/>
      <c r="M863" s="72"/>
    </row>
    <row r="864" spans="11:13">
      <c r="K864" s="72"/>
      <c r="L864" s="72"/>
      <c r="M864" s="72"/>
    </row>
    <row r="865" spans="11:13">
      <c r="K865" s="72"/>
      <c r="L865" s="72"/>
      <c r="M865" s="72"/>
    </row>
    <row r="866" spans="11:13">
      <c r="K866" s="72"/>
      <c r="L866" s="72"/>
      <c r="M866" s="72"/>
    </row>
    <row r="867" spans="11:13">
      <c r="K867" s="72"/>
      <c r="L867" s="72"/>
      <c r="M867" s="72"/>
    </row>
    <row r="868" spans="11:13">
      <c r="K868" s="72"/>
      <c r="L868" s="72"/>
      <c r="M868" s="72"/>
    </row>
    <row r="869" spans="11:13">
      <c r="K869" s="72"/>
      <c r="L869" s="72"/>
      <c r="M869" s="72"/>
    </row>
    <row r="870" spans="11:13">
      <c r="K870" s="72"/>
      <c r="L870" s="72"/>
      <c r="M870" s="72"/>
    </row>
    <row r="871" spans="11:13">
      <c r="K871" s="72"/>
      <c r="L871" s="72"/>
      <c r="M871" s="72"/>
    </row>
    <row r="872" spans="11:13">
      <c r="K872" s="72"/>
      <c r="L872" s="72"/>
      <c r="M872" s="72"/>
    </row>
    <row r="873" spans="11:13">
      <c r="K873" s="72"/>
      <c r="L873" s="72"/>
      <c r="M873" s="72"/>
    </row>
    <row r="874" spans="11:13">
      <c r="K874" s="72"/>
      <c r="L874" s="72"/>
      <c r="M874" s="72"/>
    </row>
    <row r="875" spans="11:13">
      <c r="K875" s="72"/>
      <c r="L875" s="72"/>
      <c r="M875" s="72"/>
    </row>
    <row r="876" spans="11:13">
      <c r="K876" s="72"/>
      <c r="L876" s="72"/>
      <c r="M876" s="72"/>
    </row>
    <row r="877" spans="11:13">
      <c r="K877" s="72"/>
      <c r="L877" s="72"/>
      <c r="M877" s="72"/>
    </row>
    <row r="878" spans="11:13">
      <c r="K878" s="72"/>
      <c r="L878" s="72"/>
      <c r="M878" s="72"/>
    </row>
    <row r="879" spans="11:13">
      <c r="K879" s="72"/>
      <c r="L879" s="72"/>
      <c r="M879" s="72"/>
    </row>
    <row r="880" spans="11:13">
      <c r="K880" s="72"/>
      <c r="L880" s="72"/>
      <c r="M880" s="72"/>
    </row>
    <row r="881" spans="11:13">
      <c r="K881" s="72"/>
      <c r="L881" s="72"/>
      <c r="M881" s="72"/>
    </row>
    <row r="882" spans="11:13">
      <c r="K882" s="72"/>
      <c r="L882" s="72"/>
      <c r="M882" s="72"/>
    </row>
    <row r="883" spans="11:13">
      <c r="K883" s="72"/>
      <c r="L883" s="72"/>
      <c r="M883" s="72"/>
    </row>
    <row r="884" spans="11:13">
      <c r="K884" s="72"/>
      <c r="L884" s="72"/>
      <c r="M884" s="72"/>
    </row>
    <row r="885" spans="11:13">
      <c r="K885" s="72"/>
      <c r="L885" s="72"/>
      <c r="M885" s="72"/>
    </row>
    <row r="886" spans="11:13">
      <c r="K886" s="72"/>
      <c r="L886" s="72"/>
      <c r="M886" s="72"/>
    </row>
    <row r="887" spans="11:13">
      <c r="K887" s="72"/>
      <c r="L887" s="72"/>
      <c r="M887" s="72"/>
    </row>
    <row r="888" spans="11:13">
      <c r="K888" s="72"/>
      <c r="L888" s="72"/>
      <c r="M888" s="72"/>
    </row>
    <row r="889" spans="11:13">
      <c r="K889" s="72"/>
      <c r="L889" s="72"/>
      <c r="M889" s="72"/>
    </row>
    <row r="890" spans="11:13">
      <c r="K890" s="72"/>
      <c r="L890" s="72"/>
      <c r="M890" s="72"/>
    </row>
    <row r="891" spans="11:13">
      <c r="K891" s="72"/>
      <c r="L891" s="72"/>
      <c r="M891" s="72"/>
    </row>
    <row r="892" spans="11:13">
      <c r="K892" s="72"/>
      <c r="L892" s="72"/>
      <c r="M892" s="72"/>
    </row>
    <row r="893" spans="11:13">
      <c r="K893" s="72"/>
      <c r="L893" s="72"/>
      <c r="M893" s="72"/>
    </row>
    <row r="894" spans="11:13">
      <c r="K894" s="72"/>
      <c r="L894" s="72"/>
      <c r="M894" s="72"/>
    </row>
    <row r="895" spans="11:13">
      <c r="K895" s="72"/>
      <c r="L895" s="72"/>
      <c r="M895" s="72"/>
    </row>
    <row r="896" spans="11:13">
      <c r="K896" s="72"/>
      <c r="L896" s="72"/>
      <c r="M896" s="72"/>
    </row>
    <row r="897" spans="11:13">
      <c r="K897" s="72"/>
      <c r="L897" s="72"/>
      <c r="M897" s="72"/>
    </row>
    <row r="898" spans="11:13">
      <c r="K898" s="72"/>
      <c r="L898" s="72"/>
      <c r="M898" s="72"/>
    </row>
    <row r="899" spans="11:13">
      <c r="K899" s="72"/>
      <c r="L899" s="72"/>
      <c r="M899" s="72"/>
    </row>
    <row r="900" spans="11:13">
      <c r="K900" s="72"/>
      <c r="L900" s="72"/>
      <c r="M900" s="72"/>
    </row>
    <row r="901" spans="11:13">
      <c r="K901" s="72"/>
      <c r="L901" s="72"/>
      <c r="M901" s="72"/>
    </row>
    <row r="902" spans="11:13">
      <c r="K902" s="72"/>
      <c r="L902" s="72"/>
      <c r="M902" s="72"/>
    </row>
    <row r="903" spans="11:13">
      <c r="K903" s="72"/>
      <c r="L903" s="72"/>
      <c r="M903" s="72"/>
    </row>
    <row r="904" spans="11:13">
      <c r="K904" s="72"/>
      <c r="L904" s="72"/>
      <c r="M904" s="72"/>
    </row>
    <row r="905" spans="11:13">
      <c r="K905" s="72"/>
      <c r="L905" s="72"/>
      <c r="M905" s="72"/>
    </row>
    <row r="906" spans="11:13">
      <c r="K906" s="72"/>
      <c r="L906" s="72"/>
      <c r="M906" s="72"/>
    </row>
    <row r="907" spans="11:13">
      <c r="K907" s="72"/>
      <c r="L907" s="72"/>
      <c r="M907" s="72"/>
    </row>
    <row r="908" spans="11:13">
      <c r="K908" s="72"/>
      <c r="L908" s="72"/>
      <c r="M908" s="72"/>
    </row>
    <row r="909" spans="11:13">
      <c r="K909" s="72"/>
      <c r="L909" s="72"/>
      <c r="M909" s="72"/>
    </row>
    <row r="910" spans="11:13">
      <c r="K910" s="72"/>
      <c r="L910" s="72"/>
      <c r="M910" s="72"/>
    </row>
    <row r="911" spans="11:13">
      <c r="K911" s="72"/>
      <c r="L911" s="72"/>
      <c r="M911" s="72"/>
    </row>
    <row r="912" spans="11:13">
      <c r="K912" s="72"/>
      <c r="L912" s="72"/>
      <c r="M912" s="72"/>
    </row>
    <row r="913" spans="11:13">
      <c r="K913" s="72"/>
      <c r="L913" s="72"/>
      <c r="M913" s="72"/>
    </row>
    <row r="914" spans="11:13">
      <c r="K914" s="72"/>
      <c r="L914" s="72"/>
      <c r="M914" s="72"/>
    </row>
    <row r="915" spans="11:13">
      <c r="K915" s="72"/>
      <c r="L915" s="72"/>
      <c r="M915" s="72"/>
    </row>
    <row r="916" spans="11:13">
      <c r="K916" s="72"/>
      <c r="L916" s="72"/>
      <c r="M916" s="72"/>
    </row>
    <row r="917" spans="11:13">
      <c r="K917" s="72"/>
      <c r="L917" s="72"/>
      <c r="M917" s="72"/>
    </row>
    <row r="918" spans="11:13">
      <c r="K918" s="72"/>
      <c r="L918" s="72"/>
      <c r="M918" s="72"/>
    </row>
    <row r="919" spans="11:13">
      <c r="K919" s="72"/>
      <c r="L919" s="72"/>
      <c r="M919" s="72"/>
    </row>
    <row r="920" spans="11:13">
      <c r="K920" s="72"/>
      <c r="L920" s="72"/>
      <c r="M920" s="72"/>
    </row>
    <row r="921" spans="11:13">
      <c r="K921" s="72"/>
      <c r="L921" s="72"/>
      <c r="M921" s="72"/>
    </row>
    <row r="922" spans="11:13">
      <c r="K922" s="72"/>
      <c r="L922" s="72"/>
      <c r="M922" s="72"/>
    </row>
    <row r="923" spans="11:13">
      <c r="K923" s="72"/>
      <c r="L923" s="72"/>
      <c r="M923" s="72"/>
    </row>
    <row r="924" spans="11:13">
      <c r="K924" s="72"/>
      <c r="L924" s="72"/>
      <c r="M924" s="72"/>
    </row>
    <row r="925" spans="11:13">
      <c r="K925" s="72"/>
      <c r="L925" s="72"/>
      <c r="M925" s="72"/>
    </row>
    <row r="926" spans="11:13">
      <c r="K926" s="72"/>
      <c r="L926" s="72"/>
      <c r="M926" s="72"/>
    </row>
    <row r="927" spans="11:13">
      <c r="K927" s="72"/>
      <c r="L927" s="72"/>
      <c r="M927" s="72"/>
    </row>
    <row r="928" spans="11:13">
      <c r="K928" s="72"/>
      <c r="L928" s="72"/>
      <c r="M928" s="72"/>
    </row>
    <row r="929" spans="11:13">
      <c r="K929" s="72"/>
      <c r="L929" s="72"/>
      <c r="M929" s="72"/>
    </row>
    <row r="930" spans="11:13">
      <c r="K930" s="72"/>
      <c r="L930" s="72"/>
      <c r="M930" s="72"/>
    </row>
    <row r="931" spans="11:13">
      <c r="K931" s="72"/>
      <c r="L931" s="72"/>
      <c r="M931" s="72"/>
    </row>
    <row r="932" spans="11:13">
      <c r="K932" s="72"/>
      <c r="L932" s="72"/>
      <c r="M932" s="72"/>
    </row>
    <row r="933" spans="11:13">
      <c r="K933" s="72"/>
      <c r="L933" s="72"/>
      <c r="M933" s="72"/>
    </row>
    <row r="934" spans="11:13">
      <c r="K934" s="72"/>
      <c r="L934" s="72"/>
      <c r="M934" s="72"/>
    </row>
    <row r="935" spans="11:13">
      <c r="K935" s="72"/>
      <c r="L935" s="72"/>
      <c r="M935" s="72"/>
    </row>
    <row r="936" spans="11:13">
      <c r="K936" s="72"/>
      <c r="L936" s="72"/>
      <c r="M936" s="72"/>
    </row>
    <row r="937" spans="11:13">
      <c r="K937" s="72"/>
      <c r="L937" s="72"/>
      <c r="M937" s="72"/>
    </row>
    <row r="938" spans="11:13">
      <c r="K938" s="72"/>
      <c r="L938" s="72"/>
      <c r="M938" s="72"/>
    </row>
    <row r="939" spans="11:13">
      <c r="K939" s="72"/>
      <c r="L939" s="72"/>
      <c r="M939" s="72"/>
    </row>
    <row r="940" spans="11:13">
      <c r="K940" s="72"/>
      <c r="L940" s="72"/>
      <c r="M940" s="72"/>
    </row>
    <row r="941" spans="11:13">
      <c r="K941" s="72"/>
      <c r="L941" s="72"/>
      <c r="M941" s="72"/>
    </row>
    <row r="942" spans="11:13">
      <c r="K942" s="72"/>
      <c r="L942" s="72"/>
      <c r="M942" s="72"/>
    </row>
    <row r="943" spans="11:13">
      <c r="K943" s="72"/>
      <c r="L943" s="72"/>
      <c r="M943" s="72"/>
    </row>
    <row r="944" spans="11:13">
      <c r="K944" s="72"/>
      <c r="L944" s="72"/>
      <c r="M944" s="72"/>
    </row>
    <row r="945" spans="11:13">
      <c r="K945" s="72"/>
      <c r="L945" s="72"/>
      <c r="M945" s="72"/>
    </row>
    <row r="946" spans="11:13">
      <c r="K946" s="72"/>
      <c r="L946" s="72"/>
      <c r="M946" s="72"/>
    </row>
    <row r="947" spans="11:13">
      <c r="K947" s="72"/>
      <c r="L947" s="72"/>
      <c r="M947" s="72"/>
    </row>
    <row r="948" spans="11:13">
      <c r="K948" s="72"/>
      <c r="L948" s="72"/>
      <c r="M948" s="72"/>
    </row>
    <row r="949" spans="11:13">
      <c r="K949" s="72"/>
      <c r="L949" s="72"/>
      <c r="M949" s="72"/>
    </row>
    <row r="950" spans="11:13">
      <c r="K950" s="72"/>
      <c r="L950" s="72"/>
      <c r="M950" s="72"/>
    </row>
    <row r="951" spans="11:13">
      <c r="K951" s="72"/>
      <c r="L951" s="72"/>
      <c r="M951" s="72"/>
    </row>
    <row r="952" spans="11:13">
      <c r="K952" s="72"/>
      <c r="L952" s="72"/>
      <c r="M952" s="72"/>
    </row>
    <row r="953" spans="11:13">
      <c r="K953" s="72"/>
      <c r="L953" s="72"/>
      <c r="M953" s="72"/>
    </row>
    <row r="954" spans="11:13">
      <c r="K954" s="72"/>
      <c r="L954" s="72"/>
      <c r="M954" s="72"/>
    </row>
    <row r="955" spans="11:13">
      <c r="K955" s="72"/>
      <c r="L955" s="72"/>
      <c r="M955" s="72"/>
    </row>
    <row r="956" spans="11:13">
      <c r="K956" s="72"/>
      <c r="L956" s="72"/>
      <c r="M956" s="72"/>
    </row>
    <row r="957" spans="11:13">
      <c r="K957" s="72"/>
      <c r="L957" s="72"/>
      <c r="M957" s="72"/>
    </row>
    <row r="958" spans="11:13">
      <c r="K958" s="72"/>
      <c r="L958" s="72"/>
      <c r="M958" s="72"/>
    </row>
    <row r="959" spans="11:13">
      <c r="K959" s="72"/>
      <c r="L959" s="72"/>
      <c r="M959" s="72"/>
    </row>
    <row r="960" spans="11:13">
      <c r="K960" s="72"/>
      <c r="L960" s="72"/>
      <c r="M960" s="72"/>
    </row>
    <row r="961" spans="11:13">
      <c r="K961" s="72"/>
      <c r="L961" s="72"/>
      <c r="M961" s="72"/>
    </row>
    <row r="962" spans="11:13">
      <c r="K962" s="72"/>
      <c r="L962" s="72"/>
      <c r="M962" s="72"/>
    </row>
    <row r="963" spans="11:13">
      <c r="K963" s="72"/>
      <c r="L963" s="72"/>
      <c r="M963" s="72"/>
    </row>
    <row r="964" spans="11:13">
      <c r="K964" s="72"/>
      <c r="L964" s="72"/>
      <c r="M964" s="72"/>
    </row>
    <row r="965" spans="11:13">
      <c r="K965" s="72"/>
      <c r="L965" s="72"/>
      <c r="M965" s="72"/>
    </row>
    <row r="966" spans="11:13">
      <c r="K966" s="72"/>
      <c r="L966" s="72"/>
      <c r="M966" s="72"/>
    </row>
    <row r="967" spans="11:13">
      <c r="K967" s="72"/>
      <c r="L967" s="72"/>
      <c r="M967" s="72"/>
    </row>
    <row r="968" spans="11:13">
      <c r="K968" s="72"/>
      <c r="L968" s="72"/>
      <c r="M968" s="72"/>
    </row>
    <row r="969" spans="11:13">
      <c r="K969" s="72"/>
      <c r="L969" s="72"/>
      <c r="M969" s="72"/>
    </row>
    <row r="970" spans="11:13">
      <c r="K970" s="72"/>
      <c r="L970" s="72"/>
      <c r="M970" s="72"/>
    </row>
    <row r="971" spans="11:13">
      <c r="K971" s="72"/>
      <c r="L971" s="72"/>
      <c r="M971" s="72"/>
    </row>
    <row r="972" spans="11:13">
      <c r="K972" s="72"/>
      <c r="L972" s="72"/>
      <c r="M972" s="72"/>
    </row>
    <row r="973" spans="11:13">
      <c r="K973" s="72"/>
      <c r="L973" s="72"/>
      <c r="M973" s="72"/>
    </row>
    <row r="974" spans="11:13">
      <c r="K974" s="72"/>
      <c r="L974" s="72"/>
      <c r="M974" s="72"/>
    </row>
    <row r="975" spans="11:13">
      <c r="K975" s="72"/>
      <c r="L975" s="72"/>
      <c r="M975" s="72"/>
    </row>
    <row r="976" spans="11:13">
      <c r="K976" s="72"/>
      <c r="L976" s="72"/>
      <c r="M976" s="72"/>
    </row>
    <row r="977" spans="11:13">
      <c r="K977" s="72"/>
      <c r="L977" s="72"/>
      <c r="M977" s="72"/>
    </row>
    <row r="978" spans="11:13">
      <c r="K978" s="72"/>
      <c r="L978" s="72"/>
      <c r="M978" s="72"/>
    </row>
    <row r="979" spans="11:13">
      <c r="K979" s="72"/>
      <c r="L979" s="72"/>
      <c r="M979" s="72"/>
    </row>
    <row r="980" spans="11:13">
      <c r="K980" s="72"/>
      <c r="L980" s="72"/>
      <c r="M980" s="72"/>
    </row>
    <row r="981" spans="11:13">
      <c r="K981" s="72"/>
      <c r="L981" s="72"/>
      <c r="M981" s="72"/>
    </row>
    <row r="982" spans="11:13">
      <c r="K982" s="72"/>
      <c r="L982" s="72"/>
      <c r="M982" s="72"/>
    </row>
    <row r="983" spans="11:13">
      <c r="K983" s="72"/>
      <c r="L983" s="72"/>
      <c r="M983" s="72"/>
    </row>
    <row r="984" spans="11:13">
      <c r="K984" s="72"/>
      <c r="L984" s="72"/>
      <c r="M984" s="72"/>
    </row>
    <row r="985" spans="11:13">
      <c r="K985" s="72"/>
      <c r="L985" s="72"/>
      <c r="M985" s="72"/>
    </row>
  </sheetData>
  <phoneticPr fontId="2"/>
  <conditionalFormatting sqref="C4:C34">
    <cfRule type="containsText" dxfId="1" priority="1" operator="containsText" text="日">
      <formula>NOT(ISERROR(SEARCH("日",C4)))</formula>
    </cfRule>
    <cfRule type="containsText" dxfId="0" priority="2" operator="containsText" text="土">
      <formula>NOT(ISERROR(SEARCH("土",C4)))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5A441A-9D95-401B-BCDD-AFDCD5117F1B}">
  <dimension ref="B2:AU1006"/>
  <sheetViews>
    <sheetView showGridLines="0" zoomScale="75" zoomScaleNormal="100" workbookViewId="0">
      <pane xSplit="5" ySplit="5" topLeftCell="F35" activePane="bottomRight" state="frozen"/>
      <selection pane="topRight" activeCell="D1" sqref="D1"/>
      <selection pane="bottomLeft" activeCell="A5" sqref="A5"/>
      <selection pane="bottomRight" activeCell="E3" sqref="E3"/>
    </sheetView>
  </sheetViews>
  <sheetFormatPr defaultRowHeight="18" outlineLevelCol="1"/>
  <cols>
    <col min="1" max="2" width="1.08203125" customWidth="1"/>
    <col min="3" max="3" width="5.5" customWidth="1"/>
    <col min="4" max="4" width="29.83203125" customWidth="1"/>
    <col min="5" max="5" width="36.58203125" customWidth="1"/>
    <col min="6" max="6" width="12.08203125" customWidth="1"/>
    <col min="7" max="7" width="11.08203125" customWidth="1"/>
    <col min="8" max="11" width="12.5" customWidth="1"/>
    <col min="12" max="12" width="10.5" customWidth="1" outlineLevel="1"/>
    <col min="13" max="13" width="10.58203125" bestFit="1" customWidth="1"/>
    <col min="18" max="18" width="10.5" customWidth="1"/>
    <col min="19" max="19" width="13" bestFit="1" customWidth="1"/>
    <col min="20" max="45" width="10.5" customWidth="1"/>
    <col min="46" max="46" width="11.1640625" customWidth="1"/>
  </cols>
  <sheetData>
    <row r="2" spans="2:47" ht="22.5">
      <c r="B2" s="1"/>
      <c r="C2" s="2" t="s">
        <v>23</v>
      </c>
      <c r="D2" s="2"/>
      <c r="E2" s="2"/>
      <c r="F2" s="28"/>
      <c r="G2" s="28"/>
      <c r="L2" s="28"/>
    </row>
    <row r="3" spans="2:47" ht="18.5" thickBot="1"/>
    <row r="4" spans="2:47" ht="18.5" thickTop="1">
      <c r="F4" t="s">
        <v>24</v>
      </c>
      <c r="M4" s="5" t="s">
        <v>25</v>
      </c>
      <c r="N4" s="4"/>
      <c r="O4" s="4"/>
      <c r="P4" s="4"/>
      <c r="Q4" s="7"/>
      <c r="R4" s="5" t="s">
        <v>26</v>
      </c>
      <c r="S4" s="4"/>
      <c r="T4" s="4"/>
      <c r="U4" s="4"/>
      <c r="V4" s="4"/>
      <c r="W4" s="4"/>
      <c r="X4" s="6"/>
      <c r="Y4" s="5"/>
      <c r="Z4" s="4" t="s">
        <v>27</v>
      </c>
      <c r="AA4" s="6"/>
      <c r="AB4" s="3"/>
      <c r="AC4" s="4" t="s">
        <v>28</v>
      </c>
      <c r="AD4" s="6"/>
      <c r="AE4" s="3"/>
      <c r="AF4" s="4" t="s">
        <v>29</v>
      </c>
      <c r="AG4" s="6"/>
      <c r="AH4" s="3"/>
      <c r="AI4" s="4" t="s">
        <v>30</v>
      </c>
      <c r="AJ4" s="6"/>
      <c r="AK4" s="3"/>
      <c r="AL4" s="4" t="s">
        <v>31</v>
      </c>
      <c r="AM4" s="6"/>
      <c r="AN4" s="3"/>
      <c r="AO4" s="4" t="s">
        <v>32</v>
      </c>
      <c r="AP4" s="6"/>
      <c r="AQ4" s="3"/>
      <c r="AR4" s="4" t="s">
        <v>14</v>
      </c>
      <c r="AS4" s="7"/>
    </row>
    <row r="5" spans="2:47">
      <c r="C5" s="8" t="s">
        <v>33</v>
      </c>
      <c r="D5" s="52" t="s">
        <v>34</v>
      </c>
      <c r="E5" s="9" t="s">
        <v>35</v>
      </c>
      <c r="F5" s="29" t="s">
        <v>36</v>
      </c>
      <c r="G5" s="29" t="s">
        <v>37</v>
      </c>
      <c r="H5" s="59" t="s">
        <v>38</v>
      </c>
      <c r="I5" s="59" t="s">
        <v>179</v>
      </c>
      <c r="J5" s="59" t="s">
        <v>180</v>
      </c>
      <c r="K5" s="59" t="s">
        <v>39</v>
      </c>
      <c r="L5" s="59" t="s">
        <v>40</v>
      </c>
      <c r="M5" s="62" t="s">
        <v>28</v>
      </c>
      <c r="N5" s="8" t="s">
        <v>30</v>
      </c>
      <c r="O5" s="8" t="s">
        <v>41</v>
      </c>
      <c r="P5" s="8" t="s">
        <v>32</v>
      </c>
      <c r="Q5" s="11" t="s">
        <v>42</v>
      </c>
      <c r="R5" s="10" t="s">
        <v>27</v>
      </c>
      <c r="S5" s="8" t="s">
        <v>28</v>
      </c>
      <c r="T5" s="8" t="s">
        <v>29</v>
      </c>
      <c r="U5" s="8" t="s">
        <v>30</v>
      </c>
      <c r="V5" s="8" t="s">
        <v>31</v>
      </c>
      <c r="W5" s="8" t="s">
        <v>32</v>
      </c>
      <c r="X5" s="9" t="s">
        <v>14</v>
      </c>
      <c r="Y5" s="10" t="s">
        <v>43</v>
      </c>
      <c r="Z5" s="8" t="s">
        <v>44</v>
      </c>
      <c r="AA5" s="8" t="s">
        <v>45</v>
      </c>
      <c r="AB5" s="10" t="s">
        <v>43</v>
      </c>
      <c r="AC5" s="8" t="s">
        <v>44</v>
      </c>
      <c r="AD5" s="8" t="s">
        <v>45</v>
      </c>
      <c r="AE5" s="10" t="s">
        <v>43</v>
      </c>
      <c r="AF5" s="8" t="s">
        <v>44</v>
      </c>
      <c r="AG5" s="8" t="s">
        <v>45</v>
      </c>
      <c r="AH5" s="10" t="s">
        <v>43</v>
      </c>
      <c r="AI5" s="8" t="s">
        <v>44</v>
      </c>
      <c r="AJ5" s="8" t="s">
        <v>45</v>
      </c>
      <c r="AK5" s="10" t="s">
        <v>43</v>
      </c>
      <c r="AL5" s="8" t="s">
        <v>44</v>
      </c>
      <c r="AM5" s="8" t="s">
        <v>45</v>
      </c>
      <c r="AN5" s="10" t="s">
        <v>43</v>
      </c>
      <c r="AO5" s="8" t="s">
        <v>44</v>
      </c>
      <c r="AP5" s="8" t="s">
        <v>45</v>
      </c>
      <c r="AQ5" s="10" t="s">
        <v>43</v>
      </c>
      <c r="AR5" s="8" t="s">
        <v>44</v>
      </c>
      <c r="AS5" s="8" t="s">
        <v>45</v>
      </c>
      <c r="AT5" s="98" t="s">
        <v>171</v>
      </c>
      <c r="AU5" s="98" t="s">
        <v>172</v>
      </c>
    </row>
    <row r="6" spans="2:47" ht="36.65" customHeight="1">
      <c r="C6" s="20">
        <v>1</v>
      </c>
      <c r="D6" s="53">
        <f>現状商品設定!B3</f>
        <v>0</v>
      </c>
      <c r="E6" s="26" t="str">
        <f>IFERROR(_xlfn.XLOOKUP($D6,現状商品設定!B:B,現状商品設定!C:C,"-"),"-")</f>
        <v>-</v>
      </c>
      <c r="F6" s="32" t="s">
        <v>46</v>
      </c>
      <c r="G6" s="30" t="str">
        <f>IFERROR(_xlfn.XLOOKUP($D6,現状商品設定!B:B,現状商品設定!F:F),"-")</f>
        <v>-</v>
      </c>
      <c r="H6" s="34" t="e">
        <f>IF(IF(AND(V6&gt;=設定!$C$3,X6&gt;=L6),G6*(1+設定!$C$6),IF(AND(V6&gt;=設定!$C$3,X6&lt;L6),G6*(1+設定!$C$7*-1),IF(V6&lt;設定!$C$3,G6*(1+設定!$C$6),"除外")))&gt;10,IF(AND(V6&gt;=設定!$C$3,X6&gt;=L6),G6*(1+設定!$C$6),IF(AND(V6&gt;=設定!$C$3,X6&lt;L6),G6*(1+設定!$C$7*-1),IF(V6&lt;設定!$C$3,G6*(1+設定!$C$6),"除外"))),10)</f>
        <v>#VALUE!</v>
      </c>
      <c r="I6" s="34" t="e">
        <f ca="1">IF(消化率!$I$5&lt;1,商品!H6*消化率!$I$5,IF(商品!W6*商品!Q6/(商品!H6*消化率!$I$5)&gt;商品!L6,商品!H6*消化率!$I$5,J6))</f>
        <v>#DIV/0!</v>
      </c>
      <c r="J6" s="34" t="e">
        <f>W6*Q6/L6</f>
        <v>#VALUE!</v>
      </c>
      <c r="K6" s="34" t="e">
        <f ca="1">IF(ROUNDDOWN(IF(I6&gt;=設定!$C$8,設定!$C$8,商品!I6),0)&lt;10,10,ROUNDDOWN(IF(I6&gt;=設定!$C$8,設定!$C$8,商品!I6),0))</f>
        <v>#DIV/0!</v>
      </c>
      <c r="L6" s="64">
        <f>IF(F6="標準",設定!$C$4,商品!F6)</f>
        <v>5</v>
      </c>
      <c r="M6" s="63" t="str">
        <f>_xlfn.XLOOKUP($D6,全商品!$F:$F,全商品!H:H,"-")</f>
        <v>-</v>
      </c>
      <c r="N6" s="12" t="str">
        <f>_xlfn.XLOOKUP($D6,全商品!$F:$F,全商品!I:I,"-")</f>
        <v>-</v>
      </c>
      <c r="O6" s="23" t="str">
        <f>_xlfn.XLOOKUP($D6,全商品!$F:$F,全商品!K:K,"-")</f>
        <v>-</v>
      </c>
      <c r="P6" s="13" t="str">
        <f>_xlfn.XLOOKUP($D6,全商品!$F:$F,全商品!M:M,"-")</f>
        <v>-</v>
      </c>
      <c r="Q6" s="25" t="str">
        <f>_xlfn.XLOOKUP($D6,現状商品設定!B:B,現状商品設定!D:D,"-")</f>
        <v>-</v>
      </c>
      <c r="R6" s="22">
        <f>SUM(Y6:AA6)</f>
        <v>0</v>
      </c>
      <c r="S6" s="14">
        <f>SUM(AB6:AD6)</f>
        <v>0</v>
      </c>
      <c r="T6" s="23">
        <f>IFERROR(R6/V6,0)</f>
        <v>0</v>
      </c>
      <c r="U6" s="12">
        <f>SUM(AH6:AJ6)</f>
        <v>0</v>
      </c>
      <c r="V6" s="23">
        <f>SUM(AK6:AM6)</f>
        <v>0</v>
      </c>
      <c r="W6" s="13">
        <f>IFERROR(U6/V6,0)</f>
        <v>0</v>
      </c>
      <c r="X6" s="15">
        <f>IFERROR(S6/R6,0)</f>
        <v>0</v>
      </c>
      <c r="Y6" s="22">
        <f>_xlfn.XLOOKUP($D6,当月商品!$D:$D,当月商品!I:I,0)</f>
        <v>0</v>
      </c>
      <c r="Z6" s="23">
        <f>_xlfn.XLOOKUP($D6,前月商品!$D:$D,前月商品!I:I,0)</f>
        <v>0</v>
      </c>
      <c r="AA6" s="23">
        <f>_xlfn.XLOOKUP($D6,前々月商品!$D:$D,前々月商品!I:I,0)</f>
        <v>0</v>
      </c>
      <c r="AB6" s="23">
        <f>_xlfn.XLOOKUP($D6,当月商品!$D:$D,当月商品!V:V,0)</f>
        <v>0</v>
      </c>
      <c r="AC6" s="23">
        <f>_xlfn.XLOOKUP($D6,前月商品!$D:$D,前月商品!V:V,0)</f>
        <v>0</v>
      </c>
      <c r="AD6" s="23">
        <f>_xlfn.XLOOKUP($D6,前々月商品!$D:$D,前々月商品!V:V,0)</f>
        <v>0</v>
      </c>
      <c r="AE6" s="23">
        <f>IFERROR(Y6/AK6,0)</f>
        <v>0</v>
      </c>
      <c r="AF6" s="23">
        <f t="shared" ref="AF6" si="0">IFERROR(Z6/AL6,0)</f>
        <v>0</v>
      </c>
      <c r="AG6" s="23">
        <f>IFERROR(AA6/AM6,0)</f>
        <v>0</v>
      </c>
      <c r="AH6" s="12">
        <f>_xlfn.XLOOKUP($D6,当月商品!$D:$D,当月商品!W:W,0)</f>
        <v>0</v>
      </c>
      <c r="AI6" s="12">
        <f>_xlfn.XLOOKUP($D6,前月商品!$D:$D,前月商品!W:W,0)</f>
        <v>0</v>
      </c>
      <c r="AJ6" s="12">
        <f>_xlfn.XLOOKUP($D6,前々月商品!$D:$D,前々月商品!W:W,0)</f>
        <v>0</v>
      </c>
      <c r="AK6" s="12">
        <f>_xlfn.XLOOKUP($D6,当月商品!$D:$D,当月商品!H:H,0)</f>
        <v>0</v>
      </c>
      <c r="AL6" s="12">
        <f>_xlfn.XLOOKUP($D6,前月商品!$D:$D,前月商品!H:H,0)</f>
        <v>0</v>
      </c>
      <c r="AM6" s="12">
        <f>_xlfn.XLOOKUP($D6,前々月商品!$D:$D,前々月商品!H:H,0)</f>
        <v>0</v>
      </c>
      <c r="AN6" s="13">
        <f>IFERROR(AH6/AK6,0)</f>
        <v>0</v>
      </c>
      <c r="AO6" s="13">
        <f t="shared" ref="AO6:AP6" si="1">IFERROR(AI6/AL6,0)</f>
        <v>0</v>
      </c>
      <c r="AP6" s="13">
        <f t="shared" si="1"/>
        <v>0</v>
      </c>
      <c r="AQ6" s="16">
        <f>IFERROR(AB6/Y6,0)</f>
        <v>0</v>
      </c>
      <c r="AR6" s="16">
        <f>IFERROR(AC6/Z6,0)</f>
        <v>0</v>
      </c>
      <c r="AS6" s="17">
        <f>IFERROR(AD6/AA6,0)</f>
        <v>0</v>
      </c>
      <c r="AT6" t="e">
        <f>P6*Q6</f>
        <v>#VALUE!</v>
      </c>
      <c r="AU6" t="e">
        <f>AT6/L6</f>
        <v>#VALUE!</v>
      </c>
    </row>
    <row r="7" spans="2:47" ht="36.65" customHeight="1">
      <c r="C7" s="20">
        <v>2</v>
      </c>
      <c r="D7" s="53">
        <f>現状商品設定!B4</f>
        <v>0</v>
      </c>
      <c r="E7" s="26" t="str">
        <f>IFERROR(_xlfn.XLOOKUP($D7,現状商品設定!B:B,現状商品設定!C:C,"-"),"-")</f>
        <v>-</v>
      </c>
      <c r="F7" s="32" t="s">
        <v>46</v>
      </c>
      <c r="G7" s="30" t="str">
        <f>IFERROR(_xlfn.XLOOKUP($D7,現状商品設定!B:B,現状商品設定!F:F),"-")</f>
        <v>-</v>
      </c>
      <c r="H7" s="34" t="e">
        <f>IF(IF(AND(V7&gt;=設定!$C$3,X7&gt;=L7),G7*(1+設定!$C$6),IF(AND(V7&gt;=設定!$C$3,X7&lt;L7),G7*(1+設定!$C$7*-1),IF(V7&lt;設定!$C$3,G7*(1+設定!$C$6),"除外")))&gt;10,IF(AND(V7&gt;=設定!$C$3,X7&gt;=L7),G7*(1+設定!$C$6),IF(AND(V7&gt;=設定!$C$3,X7&lt;L7),G7*(1+設定!$C$7*-1),IF(V7&lt;設定!$C$3,G7*(1+設定!$C$6),"除外"))),10)</f>
        <v>#VALUE!</v>
      </c>
      <c r="I7" s="34" t="e">
        <f ca="1">IF(消化率!$I$5&lt;1,商品!H7*消化率!$I$5,IF(商品!W7*商品!Q7/(商品!H7*消化率!$I$5)&gt;商品!L7,商品!H7*消化率!$I$5,J7))</f>
        <v>#DIV/0!</v>
      </c>
      <c r="J7" s="34" t="e">
        <f t="shared" ref="J7:J70" si="2">W7*Q7/L7</f>
        <v>#VALUE!</v>
      </c>
      <c r="K7" s="34" t="e">
        <f ca="1">IF(ROUNDDOWN(IF(I7&gt;=設定!$C$8,設定!$C$8,商品!I7),0)&lt;10,10,ROUNDDOWN(IF(I7&gt;=設定!$C$8,設定!$C$8,商品!I7),0))</f>
        <v>#DIV/0!</v>
      </c>
      <c r="L7" s="64">
        <f>IF(F7="標準",設定!$C$4,商品!F7)</f>
        <v>5</v>
      </c>
      <c r="M7" s="63" t="str">
        <f>_xlfn.XLOOKUP($D7,全商品!$F:$F,全商品!H:H,"-")</f>
        <v>-</v>
      </c>
      <c r="N7" s="12" t="str">
        <f>_xlfn.XLOOKUP($D7,全商品!$F:$F,全商品!I:I,"-")</f>
        <v>-</v>
      </c>
      <c r="O7" s="23" t="str">
        <f>_xlfn.XLOOKUP($D7,全商品!$F:$F,全商品!K:K,"-")</f>
        <v>-</v>
      </c>
      <c r="P7" s="13" t="str">
        <f>_xlfn.XLOOKUP($D7,全商品!$F:$F,全商品!M:M,"-")</f>
        <v>-</v>
      </c>
      <c r="Q7" s="25" t="str">
        <f>_xlfn.XLOOKUP($D7,現状商品設定!B:B,現状商品設定!D:D,"-")</f>
        <v>-</v>
      </c>
      <c r="R7" s="22">
        <f>SUM(_xlfn.XLOOKUP($D7,当月商品!$D:$D,当月商品!I:I,0),_xlfn.XLOOKUP($D7,前月商品!$D:$D,前月商品!I:I,0),_xlfn.XLOOKUP($D7,前々月商品!$D:$D,前々月商品!I:I,0))</f>
        <v>0</v>
      </c>
      <c r="S7" s="23">
        <f>SUM(_xlfn.XLOOKUP($D7,当月商品!$D:$D,当月商品!V:V,0),_xlfn.XLOOKUP($D7,前月商品!$D:$D,前月商品!V:V,0),_xlfn.XLOOKUP($D7,前々月商品!$D:$D,前々月商品!V:V,0))</f>
        <v>0</v>
      </c>
      <c r="T7" s="23">
        <f t="shared" ref="T7:T70" si="3">IFERROR(R7/V7,0)</f>
        <v>0</v>
      </c>
      <c r="U7" s="23">
        <f>SUM(_xlfn.XLOOKUP($D7,当月商品!$D:$D,当月商品!W:W,0),_xlfn.XLOOKUP($D7,前月商品!$D:$D,前月商品!W:W,0),_xlfn.XLOOKUP($D7,前々月商品!$D:$D,前々月商品!W:W,0))</f>
        <v>0</v>
      </c>
      <c r="V7" s="23">
        <f>SUM(_xlfn.XLOOKUP($D7,当月商品!$D:$D,当月商品!H:H,0),_xlfn.XLOOKUP($D7,前月商品!$D:$D,前月商品!H:H,0),_xlfn.XLOOKUP($D7,前々月商品!$D:$D,前々月商品!H:H,0))</f>
        <v>0</v>
      </c>
      <c r="W7" s="13">
        <f t="shared" ref="W7:W70" si="4">IFERROR(U7/V7,0)</f>
        <v>0</v>
      </c>
      <c r="X7" s="15">
        <f t="shared" ref="X7:X70" si="5">IFERROR(S7/R7,0)</f>
        <v>0</v>
      </c>
      <c r="Y7" s="22">
        <f>_xlfn.XLOOKUP($D7,当月商品!$D:$D,当月商品!I:I,0)</f>
        <v>0</v>
      </c>
      <c r="Z7" s="23">
        <f>_xlfn.XLOOKUP($D7,前月商品!$D:$D,前月商品!I:I,0)</f>
        <v>0</v>
      </c>
      <c r="AA7" s="23">
        <f>_xlfn.XLOOKUP($D7,前々月商品!$D:$D,前々月商品!I:I,0)</f>
        <v>0</v>
      </c>
      <c r="AB7" s="23">
        <f>_xlfn.XLOOKUP($D7,当月商品!$D:$D,当月商品!V:V,0)</f>
        <v>0</v>
      </c>
      <c r="AC7" s="23">
        <f>_xlfn.XLOOKUP($D7,前月商品!$D:$D,前月商品!V:V,0)</f>
        <v>0</v>
      </c>
      <c r="AD7" s="23">
        <f>_xlfn.XLOOKUP($D7,前々月商品!$D:$D,前々月商品!V:V,0)</f>
        <v>0</v>
      </c>
      <c r="AE7" s="23">
        <f t="shared" ref="AE7:AE70" si="6">IFERROR(Y7/AK7,0)</f>
        <v>0</v>
      </c>
      <c r="AF7" s="23">
        <f t="shared" ref="AF7:AF70" si="7">IFERROR(Z7/AL7,0)</f>
        <v>0</v>
      </c>
      <c r="AG7" s="23">
        <f t="shared" ref="AG7:AG70" si="8">IFERROR(AA7/AM7,0)</f>
        <v>0</v>
      </c>
      <c r="AH7" s="12">
        <f>_xlfn.XLOOKUP($D7,当月商品!$D:$D,当月商品!W:W,0)</f>
        <v>0</v>
      </c>
      <c r="AI7" s="12">
        <f>_xlfn.XLOOKUP($D7,前月商品!$D:$D,前月商品!W:W,0)</f>
        <v>0</v>
      </c>
      <c r="AJ7" s="12">
        <f>_xlfn.XLOOKUP($D7,前々月商品!$D:$D,前々月商品!W:W,0)</f>
        <v>0</v>
      </c>
      <c r="AK7" s="12">
        <f>_xlfn.XLOOKUP($D7,当月商品!$D:$D,当月商品!H:H,0)</f>
        <v>0</v>
      </c>
      <c r="AL7" s="12">
        <f>_xlfn.XLOOKUP($D7,前月商品!$D:$D,前月商品!H:H,0)</f>
        <v>0</v>
      </c>
      <c r="AM7" s="12">
        <f>_xlfn.XLOOKUP($D7,前々月商品!$D:$D,前々月商品!H:H,0)</f>
        <v>0</v>
      </c>
      <c r="AN7" s="13">
        <f t="shared" ref="AN7:AN70" si="9">IFERROR(AH7/AK7,0)</f>
        <v>0</v>
      </c>
      <c r="AO7" s="13">
        <f t="shared" ref="AO7:AO70" si="10">IFERROR(AI7/AL7,0)</f>
        <v>0</v>
      </c>
      <c r="AP7" s="13">
        <f t="shared" ref="AP7:AP70" si="11">IFERROR(AJ7/AM7,0)</f>
        <v>0</v>
      </c>
      <c r="AQ7" s="16">
        <f t="shared" ref="AQ7:AQ70" si="12">IFERROR(AB7/Y7,0)</f>
        <v>0</v>
      </c>
      <c r="AR7" s="16">
        <f t="shared" ref="AR7:AR70" si="13">IFERROR(AC7/Z7,0)</f>
        <v>0</v>
      </c>
      <c r="AS7" s="17">
        <f t="shared" ref="AS7:AS70" si="14">IFERROR(AD7/AA7,0)</f>
        <v>0</v>
      </c>
      <c r="AT7" t="e">
        <f t="shared" ref="AT7:AT70" si="15">P7*Q7</f>
        <v>#VALUE!</v>
      </c>
    </row>
    <row r="8" spans="2:47" ht="36.65" customHeight="1">
      <c r="C8" s="20">
        <v>3</v>
      </c>
      <c r="D8" s="53">
        <f>現状商品設定!B5</f>
        <v>0</v>
      </c>
      <c r="E8" s="26" t="str">
        <f>IFERROR(_xlfn.XLOOKUP($D8,現状商品設定!B:B,現状商品設定!C:C,"-"),"-")</f>
        <v>-</v>
      </c>
      <c r="F8" s="32" t="s">
        <v>46</v>
      </c>
      <c r="G8" s="30" t="str">
        <f>IFERROR(_xlfn.XLOOKUP($D8,現状商品設定!B:B,現状商品設定!F:F),"-")</f>
        <v>-</v>
      </c>
      <c r="H8" s="34" t="e">
        <f>IF(IF(AND(V8&gt;=設定!$C$3,X8&gt;=L8),G8*(1+設定!$C$6),IF(AND(V8&gt;=設定!$C$3,X8&lt;L8),G8*(1+設定!$C$7*-1),IF(V8&lt;設定!$C$3,G8*(1+設定!$C$6),"除外")))&gt;10,IF(AND(V8&gt;=設定!$C$3,X8&gt;=L8),G8*(1+設定!$C$6),IF(AND(V8&gt;=設定!$C$3,X8&lt;L8),G8*(1+設定!$C$7*-1),IF(V8&lt;設定!$C$3,G8*(1+設定!$C$6),"除外"))),10)</f>
        <v>#VALUE!</v>
      </c>
      <c r="I8" s="34" t="e">
        <f ca="1">IF(消化率!$I$5&lt;1,商品!H8*消化率!$I$5,IF(商品!W8*商品!Q8/(商品!H8*消化率!$I$5)&gt;商品!L8,商品!H8*消化率!$I$5,J8))</f>
        <v>#DIV/0!</v>
      </c>
      <c r="J8" s="34" t="e">
        <f t="shared" si="2"/>
        <v>#VALUE!</v>
      </c>
      <c r="K8" s="34" t="e">
        <f ca="1">IF(ROUNDDOWN(IF(I8&gt;=設定!$C$8,設定!$C$8,商品!I8),0)&lt;10,10,ROUNDDOWN(IF(I8&gt;=設定!$C$8,設定!$C$8,商品!I8),0))</f>
        <v>#DIV/0!</v>
      </c>
      <c r="L8" s="64">
        <f>IF(F8="標準",設定!$C$4,商品!F8)</f>
        <v>5</v>
      </c>
      <c r="M8" s="63" t="str">
        <f>_xlfn.XLOOKUP($D8,全商品!$F:$F,全商品!H:H,"-")</f>
        <v>-</v>
      </c>
      <c r="N8" s="12" t="str">
        <f>_xlfn.XLOOKUP($D8,全商品!$F:$F,全商品!I:I,"-")</f>
        <v>-</v>
      </c>
      <c r="O8" s="23" t="str">
        <f>_xlfn.XLOOKUP($D8,全商品!$F:$F,全商品!K:K,"-")</f>
        <v>-</v>
      </c>
      <c r="P8" s="13" t="str">
        <f>_xlfn.XLOOKUP($D8,全商品!$F:$F,全商品!M:M,"-")</f>
        <v>-</v>
      </c>
      <c r="Q8" s="25" t="str">
        <f>_xlfn.XLOOKUP($D8,現状商品設定!B:B,現状商品設定!D:D,"-")</f>
        <v>-</v>
      </c>
      <c r="R8" s="22">
        <f>SUM(_xlfn.XLOOKUP($D8,当月商品!$D:$D,当月商品!I:I,0),_xlfn.XLOOKUP($D8,前月商品!$D:$D,前月商品!I:I,0),_xlfn.XLOOKUP($D8,前々月商品!$D:$D,前々月商品!I:I,0))</f>
        <v>0</v>
      </c>
      <c r="S8" s="23">
        <f>SUM(_xlfn.XLOOKUP($D8,当月商品!$D:$D,当月商品!V:V,0),_xlfn.XLOOKUP($D8,前月商品!$D:$D,前月商品!V:V,0),_xlfn.XLOOKUP($D8,前々月商品!$D:$D,前々月商品!V:V,0))</f>
        <v>0</v>
      </c>
      <c r="T8" s="23">
        <f t="shared" si="3"/>
        <v>0</v>
      </c>
      <c r="U8" s="23">
        <f>SUM(_xlfn.XLOOKUP($D8,当月商品!$D:$D,当月商品!W:W,0),_xlfn.XLOOKUP($D8,前月商品!$D:$D,前月商品!W:W,0),_xlfn.XLOOKUP($D8,前々月商品!$D:$D,前々月商品!W:W,0))</f>
        <v>0</v>
      </c>
      <c r="V8" s="23">
        <f>SUM(_xlfn.XLOOKUP($D8,当月商品!$D:$D,当月商品!H:H,0),_xlfn.XLOOKUP($D8,前月商品!$D:$D,前月商品!H:H,0),_xlfn.XLOOKUP($D8,前々月商品!$D:$D,前々月商品!H:H,0))</f>
        <v>0</v>
      </c>
      <c r="W8" s="13">
        <f t="shared" si="4"/>
        <v>0</v>
      </c>
      <c r="X8" s="15">
        <f t="shared" si="5"/>
        <v>0</v>
      </c>
      <c r="Y8" s="22">
        <f>_xlfn.XLOOKUP($D8,当月商品!$D:$D,当月商品!I:I,0)</f>
        <v>0</v>
      </c>
      <c r="Z8" s="23">
        <f>_xlfn.XLOOKUP($D8,前月商品!$D:$D,前月商品!I:I,0)</f>
        <v>0</v>
      </c>
      <c r="AA8" s="23">
        <f>_xlfn.XLOOKUP($D8,前々月商品!$D:$D,前々月商品!I:I,0)</f>
        <v>0</v>
      </c>
      <c r="AB8" s="23">
        <f>_xlfn.XLOOKUP($D8,当月商品!$D:$D,当月商品!V:V,0)</f>
        <v>0</v>
      </c>
      <c r="AC8" s="23">
        <f>_xlfn.XLOOKUP($D8,前月商品!$D:$D,前月商品!V:V,0)</f>
        <v>0</v>
      </c>
      <c r="AD8" s="23">
        <f>_xlfn.XLOOKUP($D8,前々月商品!$D:$D,前々月商品!V:V,0)</f>
        <v>0</v>
      </c>
      <c r="AE8" s="23">
        <f t="shared" si="6"/>
        <v>0</v>
      </c>
      <c r="AF8" s="23">
        <f t="shared" si="7"/>
        <v>0</v>
      </c>
      <c r="AG8" s="23">
        <f t="shared" si="8"/>
        <v>0</v>
      </c>
      <c r="AH8" s="12">
        <f>_xlfn.XLOOKUP($D8,当月商品!$D:$D,当月商品!W:W,0)</f>
        <v>0</v>
      </c>
      <c r="AI8" s="12">
        <f>_xlfn.XLOOKUP($D8,前月商品!$D:$D,前月商品!W:W,0)</f>
        <v>0</v>
      </c>
      <c r="AJ8" s="12">
        <f>_xlfn.XLOOKUP($D8,前々月商品!$D:$D,前々月商品!W:W,0)</f>
        <v>0</v>
      </c>
      <c r="AK8" s="12">
        <f>_xlfn.XLOOKUP($D8,当月商品!$D:$D,当月商品!H:H,0)</f>
        <v>0</v>
      </c>
      <c r="AL8" s="12">
        <f>_xlfn.XLOOKUP($D8,前月商品!$D:$D,前月商品!H:H,0)</f>
        <v>0</v>
      </c>
      <c r="AM8" s="12">
        <f>_xlfn.XLOOKUP($D8,前々月商品!$D:$D,前々月商品!H:H,0)</f>
        <v>0</v>
      </c>
      <c r="AN8" s="13">
        <f t="shared" si="9"/>
        <v>0</v>
      </c>
      <c r="AO8" s="13">
        <f t="shared" si="10"/>
        <v>0</v>
      </c>
      <c r="AP8" s="13">
        <f t="shared" si="11"/>
        <v>0</v>
      </c>
      <c r="AQ8" s="16">
        <f t="shared" si="12"/>
        <v>0</v>
      </c>
      <c r="AR8" s="16">
        <f t="shared" si="13"/>
        <v>0</v>
      </c>
      <c r="AS8" s="17">
        <f t="shared" si="14"/>
        <v>0</v>
      </c>
      <c r="AT8" t="e">
        <f t="shared" si="15"/>
        <v>#VALUE!</v>
      </c>
    </row>
    <row r="9" spans="2:47" ht="36.65" customHeight="1">
      <c r="C9" s="20">
        <v>4</v>
      </c>
      <c r="D9" s="53">
        <f>現状商品設定!B6</f>
        <v>0</v>
      </c>
      <c r="E9" s="26" t="str">
        <f>IFERROR(_xlfn.XLOOKUP($D9,現状商品設定!B:B,現状商品設定!C:C,"-"),"-")</f>
        <v>-</v>
      </c>
      <c r="F9" s="32" t="s">
        <v>46</v>
      </c>
      <c r="G9" s="30" t="str">
        <f>IFERROR(_xlfn.XLOOKUP($D9,現状商品設定!B:B,現状商品設定!F:F),"-")</f>
        <v>-</v>
      </c>
      <c r="H9" s="34" t="e">
        <f>IF(IF(AND(V9&gt;=設定!$C$3,X9&gt;=L9),G9*(1+設定!$C$6),IF(AND(V9&gt;=設定!$C$3,X9&lt;L9),G9*(1+設定!$C$7*-1),IF(V9&lt;設定!$C$3,G9*(1+設定!$C$6),"除外")))&gt;10,IF(AND(V9&gt;=設定!$C$3,X9&gt;=L9),G9*(1+設定!$C$6),IF(AND(V9&gt;=設定!$C$3,X9&lt;L9),G9*(1+設定!$C$7*-1),IF(V9&lt;設定!$C$3,G9*(1+設定!$C$6),"除外"))),10)</f>
        <v>#VALUE!</v>
      </c>
      <c r="I9" s="34" t="e">
        <f ca="1">IF(消化率!$I$5&lt;1,商品!H9*消化率!$I$5,IF(商品!W9*商品!Q9/(商品!H9*消化率!$I$5)&gt;商品!L9,商品!H9*消化率!$I$5,J9))</f>
        <v>#DIV/0!</v>
      </c>
      <c r="J9" s="34" t="e">
        <f t="shared" si="2"/>
        <v>#VALUE!</v>
      </c>
      <c r="K9" s="34" t="e">
        <f ca="1">IF(ROUNDDOWN(IF(I9&gt;=設定!$C$8,設定!$C$8,商品!I9),0)&lt;10,10,ROUNDDOWN(IF(I9&gt;=設定!$C$8,設定!$C$8,商品!I9),0))</f>
        <v>#DIV/0!</v>
      </c>
      <c r="L9" s="64">
        <f>IF(F9="標準",設定!$C$4,商品!F9)</f>
        <v>5</v>
      </c>
      <c r="M9" s="63" t="str">
        <f>_xlfn.XLOOKUP($D9,全商品!$F:$F,全商品!H:H,"-")</f>
        <v>-</v>
      </c>
      <c r="N9" s="12" t="str">
        <f>_xlfn.XLOOKUP($D9,全商品!$F:$F,全商品!I:I,"-")</f>
        <v>-</v>
      </c>
      <c r="O9" s="23" t="str">
        <f>_xlfn.XLOOKUP($D9,全商品!$F:$F,全商品!K:K,"-")</f>
        <v>-</v>
      </c>
      <c r="P9" s="13" t="str">
        <f>_xlfn.XLOOKUP($D9,全商品!$F:$F,全商品!M:M,"-")</f>
        <v>-</v>
      </c>
      <c r="Q9" s="25" t="str">
        <f>_xlfn.XLOOKUP($D9,現状商品設定!B:B,現状商品設定!D:D,"-")</f>
        <v>-</v>
      </c>
      <c r="R9" s="22">
        <f>SUM(_xlfn.XLOOKUP($D9,当月商品!$D:$D,当月商品!I:I,0),_xlfn.XLOOKUP($D9,前月商品!$D:$D,前月商品!I:I,0),_xlfn.XLOOKUP($D9,前々月商品!$D:$D,前々月商品!I:I,0))</f>
        <v>0</v>
      </c>
      <c r="S9" s="23">
        <f>SUM(_xlfn.XLOOKUP($D9,当月商品!$D:$D,当月商品!V:V,0),_xlfn.XLOOKUP($D9,前月商品!$D:$D,前月商品!V:V,0),_xlfn.XLOOKUP($D9,前々月商品!$D:$D,前々月商品!V:V,0))</f>
        <v>0</v>
      </c>
      <c r="T9" s="23">
        <f t="shared" si="3"/>
        <v>0</v>
      </c>
      <c r="U9" s="23">
        <f>SUM(_xlfn.XLOOKUP($D9,当月商品!$D:$D,当月商品!W:W,0),_xlfn.XLOOKUP($D9,前月商品!$D:$D,前月商品!W:W,0),_xlfn.XLOOKUP($D9,前々月商品!$D:$D,前々月商品!W:W,0))</f>
        <v>0</v>
      </c>
      <c r="V9" s="23">
        <f>SUM(_xlfn.XLOOKUP($D9,当月商品!$D:$D,当月商品!H:H,0),_xlfn.XLOOKUP($D9,前月商品!$D:$D,前月商品!H:H,0),_xlfn.XLOOKUP($D9,前々月商品!$D:$D,前々月商品!H:H,0))</f>
        <v>0</v>
      </c>
      <c r="W9" s="13">
        <f t="shared" si="4"/>
        <v>0</v>
      </c>
      <c r="X9" s="15">
        <f t="shared" si="5"/>
        <v>0</v>
      </c>
      <c r="Y9" s="22">
        <f>_xlfn.XLOOKUP($D9,当月商品!$D:$D,当月商品!I:I,0)</f>
        <v>0</v>
      </c>
      <c r="Z9" s="23">
        <f>_xlfn.XLOOKUP($D9,前月商品!$D:$D,前月商品!I:I,0)</f>
        <v>0</v>
      </c>
      <c r="AA9" s="23">
        <f>_xlfn.XLOOKUP($D9,前々月商品!$D:$D,前々月商品!I:I,0)</f>
        <v>0</v>
      </c>
      <c r="AB9" s="23">
        <f>_xlfn.XLOOKUP($D9,当月商品!$D:$D,当月商品!V:V,0)</f>
        <v>0</v>
      </c>
      <c r="AC9" s="23">
        <f>_xlfn.XLOOKUP($D9,前月商品!$D:$D,前月商品!V:V,0)</f>
        <v>0</v>
      </c>
      <c r="AD9" s="23">
        <f>_xlfn.XLOOKUP($D9,前々月商品!$D:$D,前々月商品!V:V,0)</f>
        <v>0</v>
      </c>
      <c r="AE9" s="23">
        <f t="shared" si="6"/>
        <v>0</v>
      </c>
      <c r="AF9" s="23">
        <f t="shared" si="7"/>
        <v>0</v>
      </c>
      <c r="AG9" s="23">
        <f t="shared" si="8"/>
        <v>0</v>
      </c>
      <c r="AH9" s="12">
        <f>_xlfn.XLOOKUP($D9,当月商品!$D:$D,当月商品!W:W,0)</f>
        <v>0</v>
      </c>
      <c r="AI9" s="12">
        <f>_xlfn.XLOOKUP($D9,前月商品!$D:$D,前月商品!W:W,0)</f>
        <v>0</v>
      </c>
      <c r="AJ9" s="12">
        <f>_xlfn.XLOOKUP($D9,前々月商品!$D:$D,前々月商品!W:W,0)</f>
        <v>0</v>
      </c>
      <c r="AK9" s="12">
        <f>_xlfn.XLOOKUP($D9,当月商品!$D:$D,当月商品!H:H,0)</f>
        <v>0</v>
      </c>
      <c r="AL9" s="12">
        <f>_xlfn.XLOOKUP($D9,前月商品!$D:$D,前月商品!H:H,0)</f>
        <v>0</v>
      </c>
      <c r="AM9" s="12">
        <f>_xlfn.XLOOKUP($D9,前々月商品!$D:$D,前々月商品!H:H,0)</f>
        <v>0</v>
      </c>
      <c r="AN9" s="13">
        <f t="shared" si="9"/>
        <v>0</v>
      </c>
      <c r="AO9" s="13">
        <f t="shared" si="10"/>
        <v>0</v>
      </c>
      <c r="AP9" s="13">
        <f t="shared" si="11"/>
        <v>0</v>
      </c>
      <c r="AQ9" s="16">
        <f t="shared" si="12"/>
        <v>0</v>
      </c>
      <c r="AR9" s="16">
        <f t="shared" si="13"/>
        <v>0</v>
      </c>
      <c r="AS9" s="17">
        <f t="shared" si="14"/>
        <v>0</v>
      </c>
      <c r="AT9" t="e">
        <f t="shared" si="15"/>
        <v>#VALUE!</v>
      </c>
    </row>
    <row r="10" spans="2:47" ht="36.65" customHeight="1">
      <c r="C10" s="20">
        <v>5</v>
      </c>
      <c r="D10" s="53">
        <f>現状商品設定!B7</f>
        <v>0</v>
      </c>
      <c r="E10" s="26" t="str">
        <f>IFERROR(_xlfn.XLOOKUP($D10,現状商品設定!B:B,現状商品設定!C:C,"-"),"-")</f>
        <v>-</v>
      </c>
      <c r="F10" s="32" t="s">
        <v>46</v>
      </c>
      <c r="G10" s="30" t="str">
        <f>IFERROR(_xlfn.XLOOKUP($D10,現状商品設定!B:B,現状商品設定!F:F),"-")</f>
        <v>-</v>
      </c>
      <c r="H10" s="34" t="e">
        <f>IF(IF(AND(V10&gt;=設定!$C$3,X10&gt;=L10),G10*(1+設定!$C$6),IF(AND(V10&gt;=設定!$C$3,X10&lt;L10),G10*(1+設定!$C$7*-1),IF(V10&lt;設定!$C$3,G10*(1+設定!$C$6),"除外")))&gt;10,IF(AND(V10&gt;=設定!$C$3,X10&gt;=L10),G10*(1+設定!$C$6),IF(AND(V10&gt;=設定!$C$3,X10&lt;L10),G10*(1+設定!$C$7*-1),IF(V10&lt;設定!$C$3,G10*(1+設定!$C$6),"除外"))),10)</f>
        <v>#VALUE!</v>
      </c>
      <c r="I10" s="34" t="e">
        <f ca="1">IF(消化率!$I$5&lt;1,商品!H10*消化率!$I$5,IF(商品!W10*商品!Q10/(商品!H10*消化率!$I$5)&gt;商品!L10,商品!H10*消化率!$I$5,J10))</f>
        <v>#DIV/0!</v>
      </c>
      <c r="J10" s="34" t="e">
        <f t="shared" si="2"/>
        <v>#VALUE!</v>
      </c>
      <c r="K10" s="34" t="e">
        <f ca="1">IF(ROUNDDOWN(IF(I10&gt;=設定!$C$8,設定!$C$8,商品!I10),0)&lt;10,10,ROUNDDOWN(IF(I10&gt;=設定!$C$8,設定!$C$8,商品!I10),0))</f>
        <v>#DIV/0!</v>
      </c>
      <c r="L10" s="64">
        <f>IF(F10="標準",設定!$C$4,商品!F10)</f>
        <v>5</v>
      </c>
      <c r="M10" s="63" t="str">
        <f>_xlfn.XLOOKUP($D10,全商品!$F:$F,全商品!H:H,"-")</f>
        <v>-</v>
      </c>
      <c r="N10" s="12" t="str">
        <f>_xlfn.XLOOKUP($D10,全商品!$F:$F,全商品!I:I,"-")</f>
        <v>-</v>
      </c>
      <c r="O10" s="23" t="str">
        <f>_xlfn.XLOOKUP($D10,全商品!$F:$F,全商品!K:K,"-")</f>
        <v>-</v>
      </c>
      <c r="P10" s="13" t="str">
        <f>_xlfn.XLOOKUP($D10,全商品!$F:$F,全商品!M:M,"-")</f>
        <v>-</v>
      </c>
      <c r="Q10" s="25" t="str">
        <f>_xlfn.XLOOKUP($D10,現状商品設定!B:B,現状商品設定!D:D,"-")</f>
        <v>-</v>
      </c>
      <c r="R10" s="22">
        <f>SUM(_xlfn.XLOOKUP($D10,当月商品!$D:$D,当月商品!I:I,0),_xlfn.XLOOKUP($D10,前月商品!$D:$D,前月商品!I:I,0),_xlfn.XLOOKUP($D10,前々月商品!$D:$D,前々月商品!I:I,0))</f>
        <v>0</v>
      </c>
      <c r="S10" s="23">
        <f>SUM(_xlfn.XLOOKUP($D10,当月商品!$D:$D,当月商品!V:V,0),_xlfn.XLOOKUP($D10,前月商品!$D:$D,前月商品!V:V,0),_xlfn.XLOOKUP($D10,前々月商品!$D:$D,前々月商品!V:V,0))</f>
        <v>0</v>
      </c>
      <c r="T10" s="23">
        <f t="shared" si="3"/>
        <v>0</v>
      </c>
      <c r="U10" s="23">
        <f>SUM(_xlfn.XLOOKUP($D10,当月商品!$D:$D,当月商品!W:W,0),_xlfn.XLOOKUP($D10,前月商品!$D:$D,前月商品!W:W,0),_xlfn.XLOOKUP($D10,前々月商品!$D:$D,前々月商品!W:W,0))</f>
        <v>0</v>
      </c>
      <c r="V10" s="23">
        <f>SUM(_xlfn.XLOOKUP($D10,当月商品!$D:$D,当月商品!H:H,0),_xlfn.XLOOKUP($D10,前月商品!$D:$D,前月商品!H:H,0),_xlfn.XLOOKUP($D10,前々月商品!$D:$D,前々月商品!H:H,0))</f>
        <v>0</v>
      </c>
      <c r="W10" s="13">
        <f t="shared" si="4"/>
        <v>0</v>
      </c>
      <c r="X10" s="15">
        <f t="shared" si="5"/>
        <v>0</v>
      </c>
      <c r="Y10" s="22">
        <f>_xlfn.XLOOKUP($D10,当月商品!$D:$D,当月商品!I:I,0)</f>
        <v>0</v>
      </c>
      <c r="Z10" s="23">
        <f>_xlfn.XLOOKUP($D10,前月商品!$D:$D,前月商品!I:I,0)</f>
        <v>0</v>
      </c>
      <c r="AA10" s="23">
        <f>_xlfn.XLOOKUP($D10,前々月商品!$D:$D,前々月商品!I:I,0)</f>
        <v>0</v>
      </c>
      <c r="AB10" s="23">
        <f>_xlfn.XLOOKUP($D10,当月商品!$D:$D,当月商品!V:V,0)</f>
        <v>0</v>
      </c>
      <c r="AC10" s="23">
        <f>_xlfn.XLOOKUP($D10,前月商品!$D:$D,前月商品!V:V,0)</f>
        <v>0</v>
      </c>
      <c r="AD10" s="23">
        <f>_xlfn.XLOOKUP($D10,前々月商品!$D:$D,前々月商品!V:V,0)</f>
        <v>0</v>
      </c>
      <c r="AE10" s="23">
        <f t="shared" si="6"/>
        <v>0</v>
      </c>
      <c r="AF10" s="23">
        <f t="shared" si="7"/>
        <v>0</v>
      </c>
      <c r="AG10" s="23">
        <f t="shared" si="8"/>
        <v>0</v>
      </c>
      <c r="AH10" s="12">
        <f>_xlfn.XLOOKUP($D10,当月商品!$D:$D,当月商品!W:W,0)</f>
        <v>0</v>
      </c>
      <c r="AI10" s="12">
        <f>_xlfn.XLOOKUP($D10,前月商品!$D:$D,前月商品!W:W,0)</f>
        <v>0</v>
      </c>
      <c r="AJ10" s="12">
        <f>_xlfn.XLOOKUP($D10,前々月商品!$D:$D,前々月商品!W:W,0)</f>
        <v>0</v>
      </c>
      <c r="AK10" s="12">
        <f>_xlfn.XLOOKUP($D10,当月商品!$D:$D,当月商品!H:H,0)</f>
        <v>0</v>
      </c>
      <c r="AL10" s="12">
        <f>_xlfn.XLOOKUP($D10,前月商品!$D:$D,前月商品!H:H,0)</f>
        <v>0</v>
      </c>
      <c r="AM10" s="12">
        <f>_xlfn.XLOOKUP($D10,前々月商品!$D:$D,前々月商品!H:H,0)</f>
        <v>0</v>
      </c>
      <c r="AN10" s="13">
        <f t="shared" si="9"/>
        <v>0</v>
      </c>
      <c r="AO10" s="13">
        <f t="shared" si="10"/>
        <v>0</v>
      </c>
      <c r="AP10" s="13">
        <f t="shared" si="11"/>
        <v>0</v>
      </c>
      <c r="AQ10" s="16">
        <f t="shared" si="12"/>
        <v>0</v>
      </c>
      <c r="AR10" s="16">
        <f t="shared" si="13"/>
        <v>0</v>
      </c>
      <c r="AS10" s="17">
        <f t="shared" si="14"/>
        <v>0</v>
      </c>
      <c r="AT10" t="e">
        <f t="shared" si="15"/>
        <v>#VALUE!</v>
      </c>
    </row>
    <row r="11" spans="2:47" ht="36.65" customHeight="1">
      <c r="C11" s="20">
        <v>6</v>
      </c>
      <c r="D11" s="53">
        <f>現状商品設定!B8</f>
        <v>0</v>
      </c>
      <c r="E11" s="26" t="str">
        <f>IFERROR(_xlfn.XLOOKUP($D11,現状商品設定!B:B,現状商品設定!C:C,"-"),"-")</f>
        <v>-</v>
      </c>
      <c r="F11" s="32" t="s">
        <v>46</v>
      </c>
      <c r="G11" s="30" t="str">
        <f>IFERROR(_xlfn.XLOOKUP($D11,現状商品設定!B:B,現状商品設定!F:F),"-")</f>
        <v>-</v>
      </c>
      <c r="H11" s="34" t="e">
        <f>IF(IF(AND(V11&gt;=設定!$C$3,X11&gt;=L11),G11*(1+設定!$C$6),IF(AND(V11&gt;=設定!$C$3,X11&lt;L11),G11*(1+設定!$C$7*-1),IF(V11&lt;設定!$C$3,G11*(1+設定!$C$6),"除外")))&gt;10,IF(AND(V11&gt;=設定!$C$3,X11&gt;=L11),G11*(1+設定!$C$6),IF(AND(V11&gt;=設定!$C$3,X11&lt;L11),G11*(1+設定!$C$7*-1),IF(V11&lt;設定!$C$3,G11*(1+設定!$C$6),"除外"))),10)</f>
        <v>#VALUE!</v>
      </c>
      <c r="I11" s="34" t="e">
        <f ca="1">IF(消化率!$I$5&lt;1,商品!H11*消化率!$I$5,IF(商品!W11*商品!Q11/(商品!H11*消化率!$I$5)&gt;商品!L11,商品!H11*消化率!$I$5,J11))</f>
        <v>#DIV/0!</v>
      </c>
      <c r="J11" s="34" t="e">
        <f t="shared" si="2"/>
        <v>#VALUE!</v>
      </c>
      <c r="K11" s="34" t="e">
        <f ca="1">IF(ROUNDDOWN(IF(I11&gt;=設定!$C$8,設定!$C$8,商品!I11),0)&lt;10,10,ROUNDDOWN(IF(I11&gt;=設定!$C$8,設定!$C$8,商品!I11),0))</f>
        <v>#DIV/0!</v>
      </c>
      <c r="L11" s="64">
        <f>IF(F11="標準",設定!$C$4,商品!F11)</f>
        <v>5</v>
      </c>
      <c r="M11" s="63" t="str">
        <f>_xlfn.XLOOKUP($D11,全商品!$F:$F,全商品!H:H,"-")</f>
        <v>-</v>
      </c>
      <c r="N11" s="12" t="str">
        <f>_xlfn.XLOOKUP($D11,全商品!$F:$F,全商品!I:I,"-")</f>
        <v>-</v>
      </c>
      <c r="O11" s="23" t="str">
        <f>_xlfn.XLOOKUP($D11,全商品!$F:$F,全商品!K:K,"-")</f>
        <v>-</v>
      </c>
      <c r="P11" s="13" t="str">
        <f>_xlfn.XLOOKUP($D11,全商品!$F:$F,全商品!M:M,"-")</f>
        <v>-</v>
      </c>
      <c r="Q11" s="25" t="str">
        <f>_xlfn.XLOOKUP($D11,現状商品設定!B:B,現状商品設定!D:D,"-")</f>
        <v>-</v>
      </c>
      <c r="R11" s="22">
        <f>SUM(_xlfn.XLOOKUP($D11,当月商品!$D:$D,当月商品!I:I,0),_xlfn.XLOOKUP($D11,前月商品!$D:$D,前月商品!I:I,0),_xlfn.XLOOKUP($D11,前々月商品!$D:$D,前々月商品!I:I,0))</f>
        <v>0</v>
      </c>
      <c r="S11" s="23">
        <f>SUM(_xlfn.XLOOKUP($D11,当月商品!$D:$D,当月商品!V:V,0),_xlfn.XLOOKUP($D11,前月商品!$D:$D,前月商品!V:V,0),_xlfn.XLOOKUP($D11,前々月商品!$D:$D,前々月商品!V:V,0))</f>
        <v>0</v>
      </c>
      <c r="T11" s="23">
        <f t="shared" si="3"/>
        <v>0</v>
      </c>
      <c r="U11" s="23">
        <f>SUM(_xlfn.XLOOKUP($D11,当月商品!$D:$D,当月商品!W:W,0),_xlfn.XLOOKUP($D11,前月商品!$D:$D,前月商品!W:W,0),_xlfn.XLOOKUP($D11,前々月商品!$D:$D,前々月商品!W:W,0))</f>
        <v>0</v>
      </c>
      <c r="V11" s="23">
        <f>SUM(_xlfn.XLOOKUP($D11,当月商品!$D:$D,当月商品!H:H,0),_xlfn.XLOOKUP($D11,前月商品!$D:$D,前月商品!H:H,0),_xlfn.XLOOKUP($D11,前々月商品!$D:$D,前々月商品!H:H,0))</f>
        <v>0</v>
      </c>
      <c r="W11" s="13">
        <f t="shared" si="4"/>
        <v>0</v>
      </c>
      <c r="X11" s="15">
        <f t="shared" si="5"/>
        <v>0</v>
      </c>
      <c r="Y11" s="22">
        <f>_xlfn.XLOOKUP($D11,当月商品!$D:$D,当月商品!I:I,0)</f>
        <v>0</v>
      </c>
      <c r="Z11" s="23">
        <f>_xlfn.XLOOKUP($D11,前月商品!$D:$D,前月商品!I:I,0)</f>
        <v>0</v>
      </c>
      <c r="AA11" s="23">
        <f>_xlfn.XLOOKUP($D11,前々月商品!$D:$D,前々月商品!I:I,0)</f>
        <v>0</v>
      </c>
      <c r="AB11" s="23">
        <f>_xlfn.XLOOKUP($D11,当月商品!$D:$D,当月商品!V:V,0)</f>
        <v>0</v>
      </c>
      <c r="AC11" s="23">
        <f>_xlfn.XLOOKUP($D11,前月商品!$D:$D,前月商品!V:V,0)</f>
        <v>0</v>
      </c>
      <c r="AD11" s="23">
        <f>_xlfn.XLOOKUP($D11,前々月商品!$D:$D,前々月商品!V:V,0)</f>
        <v>0</v>
      </c>
      <c r="AE11" s="23">
        <f t="shared" si="6"/>
        <v>0</v>
      </c>
      <c r="AF11" s="23">
        <f t="shared" si="7"/>
        <v>0</v>
      </c>
      <c r="AG11" s="23">
        <f t="shared" si="8"/>
        <v>0</v>
      </c>
      <c r="AH11" s="12">
        <f>_xlfn.XLOOKUP($D11,当月商品!$D:$D,当月商品!W:W,0)</f>
        <v>0</v>
      </c>
      <c r="AI11" s="12">
        <f>_xlfn.XLOOKUP($D11,前月商品!$D:$D,前月商品!W:W,0)</f>
        <v>0</v>
      </c>
      <c r="AJ11" s="12">
        <f>_xlfn.XLOOKUP($D11,前々月商品!$D:$D,前々月商品!W:W,0)</f>
        <v>0</v>
      </c>
      <c r="AK11" s="12">
        <f>_xlfn.XLOOKUP($D11,当月商品!$D:$D,当月商品!H:H,0)</f>
        <v>0</v>
      </c>
      <c r="AL11" s="12">
        <f>_xlfn.XLOOKUP($D11,前月商品!$D:$D,前月商品!H:H,0)</f>
        <v>0</v>
      </c>
      <c r="AM11" s="12">
        <f>_xlfn.XLOOKUP($D11,前々月商品!$D:$D,前々月商品!H:H,0)</f>
        <v>0</v>
      </c>
      <c r="AN11" s="13">
        <f t="shared" si="9"/>
        <v>0</v>
      </c>
      <c r="AO11" s="13">
        <f t="shared" si="10"/>
        <v>0</v>
      </c>
      <c r="AP11" s="13">
        <f t="shared" si="11"/>
        <v>0</v>
      </c>
      <c r="AQ11" s="16">
        <f t="shared" si="12"/>
        <v>0</v>
      </c>
      <c r="AR11" s="16">
        <f t="shared" si="13"/>
        <v>0</v>
      </c>
      <c r="AS11" s="17">
        <f t="shared" si="14"/>
        <v>0</v>
      </c>
      <c r="AT11" t="e">
        <f t="shared" si="15"/>
        <v>#VALUE!</v>
      </c>
    </row>
    <row r="12" spans="2:47" ht="36.65" customHeight="1">
      <c r="C12" s="20">
        <v>7</v>
      </c>
      <c r="D12" s="53">
        <f>現状商品設定!B9</f>
        <v>0</v>
      </c>
      <c r="E12" s="26" t="str">
        <f>IFERROR(_xlfn.XLOOKUP($D12,現状商品設定!B:B,現状商品設定!C:C,"-"),"-")</f>
        <v>-</v>
      </c>
      <c r="F12" s="32" t="s">
        <v>46</v>
      </c>
      <c r="G12" s="30" t="str">
        <f>IFERROR(_xlfn.XLOOKUP($D12,現状商品設定!B:B,現状商品設定!F:F),"-")</f>
        <v>-</v>
      </c>
      <c r="H12" s="34" t="e">
        <f>IF(IF(AND(V12&gt;=設定!$C$3,X12&gt;=L12),G12*(1+設定!$C$6),IF(AND(V12&gt;=設定!$C$3,X12&lt;L12),G12*(1+設定!$C$7*-1),IF(V12&lt;設定!$C$3,G12*(1+設定!$C$6),"除外")))&gt;10,IF(AND(V12&gt;=設定!$C$3,X12&gt;=L12),G12*(1+設定!$C$6),IF(AND(V12&gt;=設定!$C$3,X12&lt;L12),G12*(1+設定!$C$7*-1),IF(V12&lt;設定!$C$3,G12*(1+設定!$C$6),"除外"))),10)</f>
        <v>#VALUE!</v>
      </c>
      <c r="I12" s="34" t="e">
        <f ca="1">IF(消化率!$I$5&lt;1,商品!H12*消化率!$I$5,IF(商品!W12*商品!Q12/(商品!H12*消化率!$I$5)&gt;商品!L12,商品!H12*消化率!$I$5,J12))</f>
        <v>#DIV/0!</v>
      </c>
      <c r="J12" s="34" t="e">
        <f t="shared" si="2"/>
        <v>#VALUE!</v>
      </c>
      <c r="K12" s="34" t="e">
        <f ca="1">IF(ROUNDDOWN(IF(I12&gt;=設定!$C$8,設定!$C$8,商品!I12),0)&lt;10,10,ROUNDDOWN(IF(I12&gt;=設定!$C$8,設定!$C$8,商品!I12),0))</f>
        <v>#DIV/0!</v>
      </c>
      <c r="L12" s="64">
        <f>IF(F12="標準",設定!$C$4,商品!F12)</f>
        <v>5</v>
      </c>
      <c r="M12" s="63" t="str">
        <f>_xlfn.XLOOKUP($D12,全商品!$F:$F,全商品!H:H,"-")</f>
        <v>-</v>
      </c>
      <c r="N12" s="12" t="str">
        <f>_xlfn.XLOOKUP($D12,全商品!$F:$F,全商品!I:I,"-")</f>
        <v>-</v>
      </c>
      <c r="O12" s="23" t="str">
        <f>_xlfn.XLOOKUP($D12,全商品!$F:$F,全商品!K:K,"-")</f>
        <v>-</v>
      </c>
      <c r="P12" s="13" t="str">
        <f>_xlfn.XLOOKUP($D12,全商品!$F:$F,全商品!M:M,"-")</f>
        <v>-</v>
      </c>
      <c r="Q12" s="25" t="str">
        <f>_xlfn.XLOOKUP($D12,現状商品設定!B:B,現状商品設定!D:D,"-")</f>
        <v>-</v>
      </c>
      <c r="R12" s="22">
        <f>SUM(_xlfn.XLOOKUP($D12,当月商品!$D:$D,当月商品!I:I,0),_xlfn.XLOOKUP($D12,前月商品!$D:$D,前月商品!I:I,0),_xlfn.XLOOKUP($D12,前々月商品!$D:$D,前々月商品!I:I,0))</f>
        <v>0</v>
      </c>
      <c r="S12" s="23">
        <f>SUM(_xlfn.XLOOKUP($D12,当月商品!$D:$D,当月商品!V:V,0),_xlfn.XLOOKUP($D12,前月商品!$D:$D,前月商品!V:V,0),_xlfn.XLOOKUP($D12,前々月商品!$D:$D,前々月商品!V:V,0))</f>
        <v>0</v>
      </c>
      <c r="T12" s="23">
        <f t="shared" si="3"/>
        <v>0</v>
      </c>
      <c r="U12" s="23">
        <f>SUM(_xlfn.XLOOKUP($D12,当月商品!$D:$D,当月商品!W:W,0),_xlfn.XLOOKUP($D12,前月商品!$D:$D,前月商品!W:W,0),_xlfn.XLOOKUP($D12,前々月商品!$D:$D,前々月商品!W:W,0))</f>
        <v>0</v>
      </c>
      <c r="V12" s="23">
        <f>SUM(_xlfn.XLOOKUP($D12,当月商品!$D:$D,当月商品!H:H,0),_xlfn.XLOOKUP($D12,前月商品!$D:$D,前月商品!H:H,0),_xlfn.XLOOKUP($D12,前々月商品!$D:$D,前々月商品!H:H,0))</f>
        <v>0</v>
      </c>
      <c r="W12" s="13">
        <f t="shared" si="4"/>
        <v>0</v>
      </c>
      <c r="X12" s="15">
        <f t="shared" si="5"/>
        <v>0</v>
      </c>
      <c r="Y12" s="22">
        <f>_xlfn.XLOOKUP($D12,当月商品!$D:$D,当月商品!I:I,0)</f>
        <v>0</v>
      </c>
      <c r="Z12" s="23">
        <f>_xlfn.XLOOKUP($D12,前月商品!$D:$D,前月商品!I:I,0)</f>
        <v>0</v>
      </c>
      <c r="AA12" s="23">
        <f>_xlfn.XLOOKUP($D12,前々月商品!$D:$D,前々月商品!I:I,0)</f>
        <v>0</v>
      </c>
      <c r="AB12" s="23">
        <f>_xlfn.XLOOKUP($D12,当月商品!$D:$D,当月商品!V:V,0)</f>
        <v>0</v>
      </c>
      <c r="AC12" s="23">
        <f>_xlfn.XLOOKUP($D12,前月商品!$D:$D,前月商品!V:V,0)</f>
        <v>0</v>
      </c>
      <c r="AD12" s="23">
        <f>_xlfn.XLOOKUP($D12,前々月商品!$D:$D,前々月商品!V:V,0)</f>
        <v>0</v>
      </c>
      <c r="AE12" s="23">
        <f t="shared" si="6"/>
        <v>0</v>
      </c>
      <c r="AF12" s="23">
        <f t="shared" si="7"/>
        <v>0</v>
      </c>
      <c r="AG12" s="23">
        <f t="shared" si="8"/>
        <v>0</v>
      </c>
      <c r="AH12" s="12">
        <f>_xlfn.XLOOKUP($D12,当月商品!$D:$D,当月商品!W:W,0)</f>
        <v>0</v>
      </c>
      <c r="AI12" s="12">
        <f>_xlfn.XLOOKUP($D12,前月商品!$D:$D,前月商品!W:W,0)</f>
        <v>0</v>
      </c>
      <c r="AJ12" s="12">
        <f>_xlfn.XLOOKUP($D12,前々月商品!$D:$D,前々月商品!W:W,0)</f>
        <v>0</v>
      </c>
      <c r="AK12" s="12">
        <f>_xlfn.XLOOKUP($D12,当月商品!$D:$D,当月商品!H:H,0)</f>
        <v>0</v>
      </c>
      <c r="AL12" s="12">
        <f>_xlfn.XLOOKUP($D12,前月商品!$D:$D,前月商品!H:H,0)</f>
        <v>0</v>
      </c>
      <c r="AM12" s="12">
        <f>_xlfn.XLOOKUP($D12,前々月商品!$D:$D,前々月商品!H:H,0)</f>
        <v>0</v>
      </c>
      <c r="AN12" s="13">
        <f t="shared" si="9"/>
        <v>0</v>
      </c>
      <c r="AO12" s="13">
        <f t="shared" si="10"/>
        <v>0</v>
      </c>
      <c r="AP12" s="13">
        <f t="shared" si="11"/>
        <v>0</v>
      </c>
      <c r="AQ12" s="16">
        <f t="shared" si="12"/>
        <v>0</v>
      </c>
      <c r="AR12" s="16">
        <f t="shared" si="13"/>
        <v>0</v>
      </c>
      <c r="AS12" s="17">
        <f t="shared" si="14"/>
        <v>0</v>
      </c>
      <c r="AT12" t="e">
        <f t="shared" si="15"/>
        <v>#VALUE!</v>
      </c>
    </row>
    <row r="13" spans="2:47" ht="36.65" customHeight="1">
      <c r="C13" s="20">
        <v>8</v>
      </c>
      <c r="D13" s="53">
        <f>現状商品設定!B10</f>
        <v>0</v>
      </c>
      <c r="E13" s="26" t="str">
        <f>IFERROR(_xlfn.XLOOKUP($D13,現状商品設定!B:B,現状商品設定!C:C,"-"),"-")</f>
        <v>-</v>
      </c>
      <c r="F13" s="32" t="s">
        <v>46</v>
      </c>
      <c r="G13" s="30" t="str">
        <f>IFERROR(_xlfn.XLOOKUP($D13,現状商品設定!B:B,現状商品設定!F:F),"-")</f>
        <v>-</v>
      </c>
      <c r="H13" s="34" t="e">
        <f>IF(IF(AND(V13&gt;=設定!$C$3,X13&gt;=L13),G13*(1+設定!$C$6),IF(AND(V13&gt;=設定!$C$3,X13&lt;L13),G13*(1+設定!$C$7*-1),IF(V13&lt;設定!$C$3,G13*(1+設定!$C$6),"除外")))&gt;10,IF(AND(V13&gt;=設定!$C$3,X13&gt;=L13),G13*(1+設定!$C$6),IF(AND(V13&gt;=設定!$C$3,X13&lt;L13),G13*(1+設定!$C$7*-1),IF(V13&lt;設定!$C$3,G13*(1+設定!$C$6),"除外"))),10)</f>
        <v>#VALUE!</v>
      </c>
      <c r="I13" s="34" t="e">
        <f ca="1">IF(消化率!$I$5&lt;1,商品!H13*消化率!$I$5,IF(商品!W13*商品!Q13/(商品!H13*消化率!$I$5)&gt;商品!L13,商品!H13*消化率!$I$5,J13))</f>
        <v>#DIV/0!</v>
      </c>
      <c r="J13" s="34" t="e">
        <f t="shared" si="2"/>
        <v>#VALUE!</v>
      </c>
      <c r="K13" s="34" t="e">
        <f ca="1">IF(ROUNDDOWN(IF(I13&gt;=設定!$C$8,設定!$C$8,商品!I13),0)&lt;10,10,ROUNDDOWN(IF(I13&gt;=設定!$C$8,設定!$C$8,商品!I13),0))</f>
        <v>#DIV/0!</v>
      </c>
      <c r="L13" s="64">
        <f>IF(F13="標準",設定!$C$4,商品!F13)</f>
        <v>5</v>
      </c>
      <c r="M13" s="63" t="str">
        <f>_xlfn.XLOOKUP($D13,全商品!$F:$F,全商品!H:H,"-")</f>
        <v>-</v>
      </c>
      <c r="N13" s="12" t="str">
        <f>_xlfn.XLOOKUP($D13,全商品!$F:$F,全商品!I:I,"-")</f>
        <v>-</v>
      </c>
      <c r="O13" s="23" t="str">
        <f>_xlfn.XLOOKUP($D13,全商品!$F:$F,全商品!K:K,"-")</f>
        <v>-</v>
      </c>
      <c r="P13" s="13" t="str">
        <f>_xlfn.XLOOKUP($D13,全商品!$F:$F,全商品!M:M,"-")</f>
        <v>-</v>
      </c>
      <c r="Q13" s="25" t="str">
        <f>_xlfn.XLOOKUP($D13,現状商品設定!B:B,現状商品設定!D:D,"-")</f>
        <v>-</v>
      </c>
      <c r="R13" s="22">
        <f>SUM(_xlfn.XLOOKUP($D13,当月商品!$D:$D,当月商品!I:I,0),_xlfn.XLOOKUP($D13,前月商品!$D:$D,前月商品!I:I,0),_xlfn.XLOOKUP($D13,前々月商品!$D:$D,前々月商品!I:I,0))</f>
        <v>0</v>
      </c>
      <c r="S13" s="23">
        <f>SUM(_xlfn.XLOOKUP($D13,当月商品!$D:$D,当月商品!V:V,0),_xlfn.XLOOKUP($D13,前月商品!$D:$D,前月商品!V:V,0),_xlfn.XLOOKUP($D13,前々月商品!$D:$D,前々月商品!V:V,0))</f>
        <v>0</v>
      </c>
      <c r="T13" s="23">
        <f t="shared" si="3"/>
        <v>0</v>
      </c>
      <c r="U13" s="23">
        <f>SUM(_xlfn.XLOOKUP($D13,当月商品!$D:$D,当月商品!W:W,0),_xlfn.XLOOKUP($D13,前月商品!$D:$D,前月商品!W:W,0),_xlfn.XLOOKUP($D13,前々月商品!$D:$D,前々月商品!W:W,0))</f>
        <v>0</v>
      </c>
      <c r="V13" s="23">
        <f>SUM(_xlfn.XLOOKUP($D13,当月商品!$D:$D,当月商品!H:H,0),_xlfn.XLOOKUP($D13,前月商品!$D:$D,前月商品!H:H,0),_xlfn.XLOOKUP($D13,前々月商品!$D:$D,前々月商品!H:H,0))</f>
        <v>0</v>
      </c>
      <c r="W13" s="13">
        <f t="shared" si="4"/>
        <v>0</v>
      </c>
      <c r="X13" s="15">
        <f t="shared" si="5"/>
        <v>0</v>
      </c>
      <c r="Y13" s="22">
        <f>_xlfn.XLOOKUP($D13,当月商品!$D:$D,当月商品!I:I,0)</f>
        <v>0</v>
      </c>
      <c r="Z13" s="23">
        <f>_xlfn.XLOOKUP($D13,前月商品!$D:$D,前月商品!I:I,0)</f>
        <v>0</v>
      </c>
      <c r="AA13" s="23">
        <f>_xlfn.XLOOKUP($D13,前々月商品!$D:$D,前々月商品!I:I,0)</f>
        <v>0</v>
      </c>
      <c r="AB13" s="23">
        <f>_xlfn.XLOOKUP($D13,当月商品!$D:$D,当月商品!V:V,0)</f>
        <v>0</v>
      </c>
      <c r="AC13" s="23">
        <f>_xlfn.XLOOKUP($D13,前月商品!$D:$D,前月商品!V:V,0)</f>
        <v>0</v>
      </c>
      <c r="AD13" s="23">
        <f>_xlfn.XLOOKUP($D13,前々月商品!$D:$D,前々月商品!V:V,0)</f>
        <v>0</v>
      </c>
      <c r="AE13" s="23">
        <f t="shared" si="6"/>
        <v>0</v>
      </c>
      <c r="AF13" s="23">
        <f t="shared" si="7"/>
        <v>0</v>
      </c>
      <c r="AG13" s="23">
        <f t="shared" si="8"/>
        <v>0</v>
      </c>
      <c r="AH13" s="12">
        <f>_xlfn.XLOOKUP($D13,当月商品!$D:$D,当月商品!W:W,0)</f>
        <v>0</v>
      </c>
      <c r="AI13" s="12">
        <f>_xlfn.XLOOKUP($D13,前月商品!$D:$D,前月商品!W:W,0)</f>
        <v>0</v>
      </c>
      <c r="AJ13" s="12">
        <f>_xlfn.XLOOKUP($D13,前々月商品!$D:$D,前々月商品!W:W,0)</f>
        <v>0</v>
      </c>
      <c r="AK13" s="12">
        <f>_xlfn.XLOOKUP($D13,当月商品!$D:$D,当月商品!H:H,0)</f>
        <v>0</v>
      </c>
      <c r="AL13" s="12">
        <f>_xlfn.XLOOKUP($D13,前月商品!$D:$D,前月商品!H:H,0)</f>
        <v>0</v>
      </c>
      <c r="AM13" s="12">
        <f>_xlfn.XLOOKUP($D13,前々月商品!$D:$D,前々月商品!H:H,0)</f>
        <v>0</v>
      </c>
      <c r="AN13" s="13">
        <f t="shared" si="9"/>
        <v>0</v>
      </c>
      <c r="AO13" s="13">
        <f t="shared" si="10"/>
        <v>0</v>
      </c>
      <c r="AP13" s="13">
        <f t="shared" si="11"/>
        <v>0</v>
      </c>
      <c r="AQ13" s="16">
        <f t="shared" si="12"/>
        <v>0</v>
      </c>
      <c r="AR13" s="16">
        <f t="shared" si="13"/>
        <v>0</v>
      </c>
      <c r="AS13" s="17">
        <f t="shared" si="14"/>
        <v>0</v>
      </c>
      <c r="AT13" t="e">
        <f t="shared" si="15"/>
        <v>#VALUE!</v>
      </c>
    </row>
    <row r="14" spans="2:47" ht="36.65" customHeight="1">
      <c r="C14" s="20">
        <v>9</v>
      </c>
      <c r="D14" s="53">
        <f>現状商品設定!B11</f>
        <v>0</v>
      </c>
      <c r="E14" s="26" t="str">
        <f>IFERROR(_xlfn.XLOOKUP($D14,現状商品設定!B:B,現状商品設定!C:C,"-"),"-")</f>
        <v>-</v>
      </c>
      <c r="F14" s="32" t="s">
        <v>46</v>
      </c>
      <c r="G14" s="30" t="str">
        <f>IFERROR(_xlfn.XLOOKUP($D14,現状商品設定!B:B,現状商品設定!F:F),"-")</f>
        <v>-</v>
      </c>
      <c r="H14" s="34" t="e">
        <f>IF(IF(AND(V14&gt;=設定!$C$3,X14&gt;=L14),G14*(1+設定!$C$6),IF(AND(V14&gt;=設定!$C$3,X14&lt;L14),G14*(1+設定!$C$7*-1),IF(V14&lt;設定!$C$3,G14*(1+設定!$C$6),"除外")))&gt;10,IF(AND(V14&gt;=設定!$C$3,X14&gt;=L14),G14*(1+設定!$C$6),IF(AND(V14&gt;=設定!$C$3,X14&lt;L14),G14*(1+設定!$C$7*-1),IF(V14&lt;設定!$C$3,G14*(1+設定!$C$6),"除外"))),10)</f>
        <v>#VALUE!</v>
      </c>
      <c r="I14" s="34" t="e">
        <f ca="1">IF(消化率!$I$5&lt;1,商品!H14*消化率!$I$5,IF(商品!W14*商品!Q14/(商品!H14*消化率!$I$5)&gt;商品!L14,商品!H14*消化率!$I$5,J14))</f>
        <v>#DIV/0!</v>
      </c>
      <c r="J14" s="34" t="e">
        <f t="shared" si="2"/>
        <v>#VALUE!</v>
      </c>
      <c r="K14" s="34" t="e">
        <f ca="1">IF(ROUNDDOWN(IF(I14&gt;=設定!$C$8,設定!$C$8,商品!I14),0)&lt;10,10,ROUNDDOWN(IF(I14&gt;=設定!$C$8,設定!$C$8,商品!I14),0))</f>
        <v>#DIV/0!</v>
      </c>
      <c r="L14" s="64">
        <f>IF(F14="標準",設定!$C$4,商品!F14)</f>
        <v>5</v>
      </c>
      <c r="M14" s="63" t="str">
        <f>_xlfn.XLOOKUP($D14,全商品!$F:$F,全商品!H:H,"-")</f>
        <v>-</v>
      </c>
      <c r="N14" s="12" t="str">
        <f>_xlfn.XLOOKUP($D14,全商品!$F:$F,全商品!I:I,"-")</f>
        <v>-</v>
      </c>
      <c r="O14" s="23" t="str">
        <f>_xlfn.XLOOKUP($D14,全商品!$F:$F,全商品!K:K,"-")</f>
        <v>-</v>
      </c>
      <c r="P14" s="13" t="str">
        <f>_xlfn.XLOOKUP($D14,全商品!$F:$F,全商品!M:M,"-")</f>
        <v>-</v>
      </c>
      <c r="Q14" s="25" t="str">
        <f>_xlfn.XLOOKUP($D14,現状商品設定!B:B,現状商品設定!D:D,"-")</f>
        <v>-</v>
      </c>
      <c r="R14" s="22">
        <f>SUM(_xlfn.XLOOKUP($D14,当月商品!$D:$D,当月商品!I:I,0),_xlfn.XLOOKUP($D14,前月商品!$D:$D,前月商品!I:I,0),_xlfn.XLOOKUP($D14,前々月商品!$D:$D,前々月商品!I:I,0))</f>
        <v>0</v>
      </c>
      <c r="S14" s="23">
        <f>SUM(_xlfn.XLOOKUP($D14,当月商品!$D:$D,当月商品!V:V,0),_xlfn.XLOOKUP($D14,前月商品!$D:$D,前月商品!V:V,0),_xlfn.XLOOKUP($D14,前々月商品!$D:$D,前々月商品!V:V,0))</f>
        <v>0</v>
      </c>
      <c r="T14" s="23">
        <f t="shared" si="3"/>
        <v>0</v>
      </c>
      <c r="U14" s="23">
        <f>SUM(_xlfn.XLOOKUP($D14,当月商品!$D:$D,当月商品!W:W,0),_xlfn.XLOOKUP($D14,前月商品!$D:$D,前月商品!W:W,0),_xlfn.XLOOKUP($D14,前々月商品!$D:$D,前々月商品!W:W,0))</f>
        <v>0</v>
      </c>
      <c r="V14" s="23">
        <f>SUM(_xlfn.XLOOKUP($D14,当月商品!$D:$D,当月商品!H:H,0),_xlfn.XLOOKUP($D14,前月商品!$D:$D,前月商品!H:H,0),_xlfn.XLOOKUP($D14,前々月商品!$D:$D,前々月商品!H:H,0))</f>
        <v>0</v>
      </c>
      <c r="W14" s="13">
        <f t="shared" si="4"/>
        <v>0</v>
      </c>
      <c r="X14" s="15">
        <f t="shared" si="5"/>
        <v>0</v>
      </c>
      <c r="Y14" s="22">
        <f>_xlfn.XLOOKUP($D14,当月商品!$D:$D,当月商品!I:I,0)</f>
        <v>0</v>
      </c>
      <c r="Z14" s="23">
        <f>_xlfn.XLOOKUP($D14,前月商品!$D:$D,前月商品!I:I,0)</f>
        <v>0</v>
      </c>
      <c r="AA14" s="23">
        <f>_xlfn.XLOOKUP($D14,前々月商品!$D:$D,前々月商品!I:I,0)</f>
        <v>0</v>
      </c>
      <c r="AB14" s="23">
        <f>_xlfn.XLOOKUP($D14,当月商品!$D:$D,当月商品!V:V,0)</f>
        <v>0</v>
      </c>
      <c r="AC14" s="23">
        <f>_xlfn.XLOOKUP($D14,前月商品!$D:$D,前月商品!V:V,0)</f>
        <v>0</v>
      </c>
      <c r="AD14" s="23">
        <f>_xlfn.XLOOKUP($D14,前々月商品!$D:$D,前々月商品!V:V,0)</f>
        <v>0</v>
      </c>
      <c r="AE14" s="23">
        <f t="shared" si="6"/>
        <v>0</v>
      </c>
      <c r="AF14" s="23">
        <f t="shared" si="7"/>
        <v>0</v>
      </c>
      <c r="AG14" s="23">
        <f t="shared" si="8"/>
        <v>0</v>
      </c>
      <c r="AH14" s="12">
        <f>_xlfn.XLOOKUP($D14,当月商品!$D:$D,当月商品!W:W,0)</f>
        <v>0</v>
      </c>
      <c r="AI14" s="12">
        <f>_xlfn.XLOOKUP($D14,前月商品!$D:$D,前月商品!W:W,0)</f>
        <v>0</v>
      </c>
      <c r="AJ14" s="12">
        <f>_xlfn.XLOOKUP($D14,前々月商品!$D:$D,前々月商品!W:W,0)</f>
        <v>0</v>
      </c>
      <c r="AK14" s="12">
        <f>_xlfn.XLOOKUP($D14,当月商品!$D:$D,当月商品!H:H,0)</f>
        <v>0</v>
      </c>
      <c r="AL14" s="12">
        <f>_xlfn.XLOOKUP($D14,前月商品!$D:$D,前月商品!H:H,0)</f>
        <v>0</v>
      </c>
      <c r="AM14" s="12">
        <f>_xlfn.XLOOKUP($D14,前々月商品!$D:$D,前々月商品!H:H,0)</f>
        <v>0</v>
      </c>
      <c r="AN14" s="13">
        <f t="shared" si="9"/>
        <v>0</v>
      </c>
      <c r="AO14" s="13">
        <f t="shared" si="10"/>
        <v>0</v>
      </c>
      <c r="AP14" s="13">
        <f t="shared" si="11"/>
        <v>0</v>
      </c>
      <c r="AQ14" s="16">
        <f t="shared" si="12"/>
        <v>0</v>
      </c>
      <c r="AR14" s="16">
        <f t="shared" si="13"/>
        <v>0</v>
      </c>
      <c r="AS14" s="17">
        <f t="shared" si="14"/>
        <v>0</v>
      </c>
      <c r="AT14" t="e">
        <f t="shared" si="15"/>
        <v>#VALUE!</v>
      </c>
    </row>
    <row r="15" spans="2:47" ht="36.65" customHeight="1">
      <c r="C15" s="20">
        <v>10</v>
      </c>
      <c r="D15" s="53">
        <f>現状商品設定!B12</f>
        <v>0</v>
      </c>
      <c r="E15" s="26" t="str">
        <f>IFERROR(_xlfn.XLOOKUP($D15,現状商品設定!B:B,現状商品設定!C:C,"-"),"-")</f>
        <v>-</v>
      </c>
      <c r="F15" s="32" t="s">
        <v>46</v>
      </c>
      <c r="G15" s="30" t="str">
        <f>IFERROR(_xlfn.XLOOKUP($D15,現状商品設定!B:B,現状商品設定!F:F),"-")</f>
        <v>-</v>
      </c>
      <c r="H15" s="34" t="e">
        <f>IF(IF(AND(V15&gt;=設定!$C$3,X15&gt;=L15),G15*(1+設定!$C$6),IF(AND(V15&gt;=設定!$C$3,X15&lt;L15),G15*(1+設定!$C$7*-1),IF(V15&lt;設定!$C$3,G15*(1+設定!$C$6),"除外")))&gt;10,IF(AND(V15&gt;=設定!$C$3,X15&gt;=L15),G15*(1+設定!$C$6),IF(AND(V15&gt;=設定!$C$3,X15&lt;L15),G15*(1+設定!$C$7*-1),IF(V15&lt;設定!$C$3,G15*(1+設定!$C$6),"除外"))),10)</f>
        <v>#VALUE!</v>
      </c>
      <c r="I15" s="34" t="e">
        <f ca="1">IF(消化率!$I$5&lt;1,商品!H15*消化率!$I$5,IF(商品!W15*商品!Q15/(商品!H15*消化率!$I$5)&gt;商品!L15,商品!H15*消化率!$I$5,J15))</f>
        <v>#DIV/0!</v>
      </c>
      <c r="J15" s="34" t="e">
        <f t="shared" si="2"/>
        <v>#VALUE!</v>
      </c>
      <c r="K15" s="34" t="e">
        <f ca="1">IF(ROUNDDOWN(IF(I15&gt;=設定!$C$8,設定!$C$8,商品!I15),0)&lt;10,10,ROUNDDOWN(IF(I15&gt;=設定!$C$8,設定!$C$8,商品!I15),0))</f>
        <v>#DIV/0!</v>
      </c>
      <c r="L15" s="64">
        <f>IF(F15="標準",設定!$C$4,商品!F15)</f>
        <v>5</v>
      </c>
      <c r="M15" s="63" t="str">
        <f>_xlfn.XLOOKUP($D15,全商品!$F:$F,全商品!H:H,"-")</f>
        <v>-</v>
      </c>
      <c r="N15" s="12" t="str">
        <f>_xlfn.XLOOKUP($D15,全商品!$F:$F,全商品!I:I,"-")</f>
        <v>-</v>
      </c>
      <c r="O15" s="23" t="str">
        <f>_xlfn.XLOOKUP($D15,全商品!$F:$F,全商品!K:K,"-")</f>
        <v>-</v>
      </c>
      <c r="P15" s="13" t="str">
        <f>_xlfn.XLOOKUP($D15,全商品!$F:$F,全商品!M:M,"-")</f>
        <v>-</v>
      </c>
      <c r="Q15" s="25" t="str">
        <f>_xlfn.XLOOKUP($D15,現状商品設定!B:B,現状商品設定!D:D,"-")</f>
        <v>-</v>
      </c>
      <c r="R15" s="22">
        <f>SUM(_xlfn.XLOOKUP($D15,当月商品!$D:$D,当月商品!I:I,0),_xlfn.XLOOKUP($D15,前月商品!$D:$D,前月商品!I:I,0),_xlfn.XLOOKUP($D15,前々月商品!$D:$D,前々月商品!I:I,0))</f>
        <v>0</v>
      </c>
      <c r="S15" s="23">
        <f>SUM(_xlfn.XLOOKUP($D15,当月商品!$D:$D,当月商品!V:V,0),_xlfn.XLOOKUP($D15,前月商品!$D:$D,前月商品!V:V,0),_xlfn.XLOOKUP($D15,前々月商品!$D:$D,前々月商品!V:V,0))</f>
        <v>0</v>
      </c>
      <c r="T15" s="23">
        <f t="shared" si="3"/>
        <v>0</v>
      </c>
      <c r="U15" s="23">
        <f>SUM(_xlfn.XLOOKUP($D15,当月商品!$D:$D,当月商品!W:W,0),_xlfn.XLOOKUP($D15,前月商品!$D:$D,前月商品!W:W,0),_xlfn.XLOOKUP($D15,前々月商品!$D:$D,前々月商品!W:W,0))</f>
        <v>0</v>
      </c>
      <c r="V15" s="23">
        <f>SUM(_xlfn.XLOOKUP($D15,当月商品!$D:$D,当月商品!H:H,0),_xlfn.XLOOKUP($D15,前月商品!$D:$D,前月商品!H:H,0),_xlfn.XLOOKUP($D15,前々月商品!$D:$D,前々月商品!H:H,0))</f>
        <v>0</v>
      </c>
      <c r="W15" s="13">
        <f t="shared" si="4"/>
        <v>0</v>
      </c>
      <c r="X15" s="15">
        <f t="shared" si="5"/>
        <v>0</v>
      </c>
      <c r="Y15" s="22">
        <f>_xlfn.XLOOKUP($D15,当月商品!$D:$D,当月商品!I:I,0)</f>
        <v>0</v>
      </c>
      <c r="Z15" s="23">
        <f>_xlfn.XLOOKUP($D15,前月商品!$D:$D,前月商品!I:I,0)</f>
        <v>0</v>
      </c>
      <c r="AA15" s="23">
        <f>_xlfn.XLOOKUP($D15,前々月商品!$D:$D,前々月商品!I:I,0)</f>
        <v>0</v>
      </c>
      <c r="AB15" s="23">
        <f>_xlfn.XLOOKUP($D15,当月商品!$D:$D,当月商品!V:V,0)</f>
        <v>0</v>
      </c>
      <c r="AC15" s="23">
        <f>_xlfn.XLOOKUP($D15,前月商品!$D:$D,前月商品!V:V,0)</f>
        <v>0</v>
      </c>
      <c r="AD15" s="23">
        <f>_xlfn.XLOOKUP($D15,前々月商品!$D:$D,前々月商品!V:V,0)</f>
        <v>0</v>
      </c>
      <c r="AE15" s="23">
        <f t="shared" si="6"/>
        <v>0</v>
      </c>
      <c r="AF15" s="23">
        <f t="shared" si="7"/>
        <v>0</v>
      </c>
      <c r="AG15" s="23">
        <f t="shared" si="8"/>
        <v>0</v>
      </c>
      <c r="AH15" s="12">
        <f>_xlfn.XLOOKUP($D15,当月商品!$D:$D,当月商品!W:W,0)</f>
        <v>0</v>
      </c>
      <c r="AI15" s="12">
        <f>_xlfn.XLOOKUP($D15,前月商品!$D:$D,前月商品!W:W,0)</f>
        <v>0</v>
      </c>
      <c r="AJ15" s="12">
        <f>_xlfn.XLOOKUP($D15,前々月商品!$D:$D,前々月商品!W:W,0)</f>
        <v>0</v>
      </c>
      <c r="AK15" s="12">
        <f>_xlfn.XLOOKUP($D15,当月商品!$D:$D,当月商品!H:H,0)</f>
        <v>0</v>
      </c>
      <c r="AL15" s="12">
        <f>_xlfn.XLOOKUP($D15,前月商品!$D:$D,前月商品!H:H,0)</f>
        <v>0</v>
      </c>
      <c r="AM15" s="12">
        <f>_xlfn.XLOOKUP($D15,前々月商品!$D:$D,前々月商品!H:H,0)</f>
        <v>0</v>
      </c>
      <c r="AN15" s="13">
        <f t="shared" si="9"/>
        <v>0</v>
      </c>
      <c r="AO15" s="13">
        <f t="shared" si="10"/>
        <v>0</v>
      </c>
      <c r="AP15" s="13">
        <f t="shared" si="11"/>
        <v>0</v>
      </c>
      <c r="AQ15" s="16">
        <f t="shared" si="12"/>
        <v>0</v>
      </c>
      <c r="AR15" s="16">
        <f t="shared" si="13"/>
        <v>0</v>
      </c>
      <c r="AS15" s="17">
        <f t="shared" si="14"/>
        <v>0</v>
      </c>
      <c r="AT15" t="e">
        <f t="shared" si="15"/>
        <v>#VALUE!</v>
      </c>
    </row>
    <row r="16" spans="2:47" ht="36.65" customHeight="1">
      <c r="C16" s="20">
        <v>11</v>
      </c>
      <c r="D16" s="53">
        <f>現状商品設定!B13</f>
        <v>0</v>
      </c>
      <c r="E16" s="26" t="str">
        <f>IFERROR(_xlfn.XLOOKUP($D16,現状商品設定!B:B,現状商品設定!C:C,"-"),"-")</f>
        <v>-</v>
      </c>
      <c r="F16" s="32" t="s">
        <v>46</v>
      </c>
      <c r="G16" s="30" t="str">
        <f>IFERROR(_xlfn.XLOOKUP($D16,現状商品設定!B:B,現状商品設定!F:F),"-")</f>
        <v>-</v>
      </c>
      <c r="H16" s="34" t="e">
        <f>IF(IF(AND(V16&gt;=設定!$C$3,X16&gt;=L16),G16*(1+設定!$C$6),IF(AND(V16&gt;=設定!$C$3,X16&lt;L16),G16*(1+設定!$C$7*-1),IF(V16&lt;設定!$C$3,G16*(1+設定!$C$6),"除外")))&gt;10,IF(AND(V16&gt;=設定!$C$3,X16&gt;=L16),G16*(1+設定!$C$6),IF(AND(V16&gt;=設定!$C$3,X16&lt;L16),G16*(1+設定!$C$7*-1),IF(V16&lt;設定!$C$3,G16*(1+設定!$C$6),"除外"))),10)</f>
        <v>#VALUE!</v>
      </c>
      <c r="I16" s="34" t="e">
        <f ca="1">IF(消化率!$I$5&lt;1,商品!H16*消化率!$I$5,IF(商品!W16*商品!Q16/(商品!H16*消化率!$I$5)&gt;商品!L16,商品!H16*消化率!$I$5,J16))</f>
        <v>#DIV/0!</v>
      </c>
      <c r="J16" s="34" t="e">
        <f t="shared" si="2"/>
        <v>#VALUE!</v>
      </c>
      <c r="K16" s="34" t="e">
        <f ca="1">IF(ROUNDDOWN(IF(I16&gt;=設定!$C$8,設定!$C$8,商品!I16),0)&lt;10,10,ROUNDDOWN(IF(I16&gt;=設定!$C$8,設定!$C$8,商品!I16),0))</f>
        <v>#DIV/0!</v>
      </c>
      <c r="L16" s="64">
        <f>IF(F16="標準",設定!$C$4,商品!F16)</f>
        <v>5</v>
      </c>
      <c r="M16" s="63" t="str">
        <f>_xlfn.XLOOKUP($D16,全商品!$F:$F,全商品!H:H,"-")</f>
        <v>-</v>
      </c>
      <c r="N16" s="12" t="str">
        <f>_xlfn.XLOOKUP($D16,全商品!$F:$F,全商品!I:I,"-")</f>
        <v>-</v>
      </c>
      <c r="O16" s="23" t="str">
        <f>_xlfn.XLOOKUP($D16,全商品!$F:$F,全商品!K:K,"-")</f>
        <v>-</v>
      </c>
      <c r="P16" s="13" t="str">
        <f>_xlfn.XLOOKUP($D16,全商品!$F:$F,全商品!M:M,"-")</f>
        <v>-</v>
      </c>
      <c r="Q16" s="25" t="str">
        <f>_xlfn.XLOOKUP($D16,現状商品設定!B:B,現状商品設定!D:D,"-")</f>
        <v>-</v>
      </c>
      <c r="R16" s="22">
        <f>SUM(_xlfn.XLOOKUP($D16,当月商品!$D:$D,当月商品!I:I,0),_xlfn.XLOOKUP($D16,前月商品!$D:$D,前月商品!I:I,0),_xlfn.XLOOKUP($D16,前々月商品!$D:$D,前々月商品!I:I,0))</f>
        <v>0</v>
      </c>
      <c r="S16" s="23">
        <f>SUM(_xlfn.XLOOKUP($D16,当月商品!$D:$D,当月商品!V:V,0),_xlfn.XLOOKUP($D16,前月商品!$D:$D,前月商品!V:V,0),_xlfn.XLOOKUP($D16,前々月商品!$D:$D,前々月商品!V:V,0))</f>
        <v>0</v>
      </c>
      <c r="T16" s="23">
        <f t="shared" si="3"/>
        <v>0</v>
      </c>
      <c r="U16" s="23">
        <f>SUM(_xlfn.XLOOKUP($D16,当月商品!$D:$D,当月商品!W:W,0),_xlfn.XLOOKUP($D16,前月商品!$D:$D,前月商品!W:W,0),_xlfn.XLOOKUP($D16,前々月商品!$D:$D,前々月商品!W:W,0))</f>
        <v>0</v>
      </c>
      <c r="V16" s="23">
        <f>SUM(_xlfn.XLOOKUP($D16,当月商品!$D:$D,当月商品!H:H,0),_xlfn.XLOOKUP($D16,前月商品!$D:$D,前月商品!H:H,0),_xlfn.XLOOKUP($D16,前々月商品!$D:$D,前々月商品!H:H,0))</f>
        <v>0</v>
      </c>
      <c r="W16" s="13">
        <f t="shared" si="4"/>
        <v>0</v>
      </c>
      <c r="X16" s="15">
        <f t="shared" si="5"/>
        <v>0</v>
      </c>
      <c r="Y16" s="22">
        <f>_xlfn.XLOOKUP($D16,当月商品!$D:$D,当月商品!I:I,0)</f>
        <v>0</v>
      </c>
      <c r="Z16" s="23">
        <f>_xlfn.XLOOKUP($D16,前月商品!$D:$D,前月商品!I:I,0)</f>
        <v>0</v>
      </c>
      <c r="AA16" s="23">
        <f>_xlfn.XLOOKUP($D16,前々月商品!$D:$D,前々月商品!I:I,0)</f>
        <v>0</v>
      </c>
      <c r="AB16" s="23">
        <f>_xlfn.XLOOKUP($D16,当月商品!$D:$D,当月商品!V:V,0)</f>
        <v>0</v>
      </c>
      <c r="AC16" s="23">
        <f>_xlfn.XLOOKUP($D16,前月商品!$D:$D,前月商品!V:V,0)</f>
        <v>0</v>
      </c>
      <c r="AD16" s="23">
        <f>_xlfn.XLOOKUP($D16,前々月商品!$D:$D,前々月商品!V:V,0)</f>
        <v>0</v>
      </c>
      <c r="AE16" s="23">
        <f t="shared" si="6"/>
        <v>0</v>
      </c>
      <c r="AF16" s="23">
        <f t="shared" si="7"/>
        <v>0</v>
      </c>
      <c r="AG16" s="23">
        <f t="shared" si="8"/>
        <v>0</v>
      </c>
      <c r="AH16" s="12">
        <f>_xlfn.XLOOKUP($D16,当月商品!$D:$D,当月商品!W:W,0)</f>
        <v>0</v>
      </c>
      <c r="AI16" s="12">
        <f>_xlfn.XLOOKUP($D16,前月商品!$D:$D,前月商品!W:W,0)</f>
        <v>0</v>
      </c>
      <c r="AJ16" s="12">
        <f>_xlfn.XLOOKUP($D16,前々月商品!$D:$D,前々月商品!W:W,0)</f>
        <v>0</v>
      </c>
      <c r="AK16" s="12">
        <f>_xlfn.XLOOKUP($D16,当月商品!$D:$D,当月商品!H:H,0)</f>
        <v>0</v>
      </c>
      <c r="AL16" s="12">
        <f>_xlfn.XLOOKUP($D16,前月商品!$D:$D,前月商品!H:H,0)</f>
        <v>0</v>
      </c>
      <c r="AM16" s="12">
        <f>_xlfn.XLOOKUP($D16,前々月商品!$D:$D,前々月商品!H:H,0)</f>
        <v>0</v>
      </c>
      <c r="AN16" s="13">
        <f t="shared" si="9"/>
        <v>0</v>
      </c>
      <c r="AO16" s="13">
        <f t="shared" si="10"/>
        <v>0</v>
      </c>
      <c r="AP16" s="13">
        <f t="shared" si="11"/>
        <v>0</v>
      </c>
      <c r="AQ16" s="16">
        <f t="shared" si="12"/>
        <v>0</v>
      </c>
      <c r="AR16" s="16">
        <f t="shared" si="13"/>
        <v>0</v>
      </c>
      <c r="AS16" s="17">
        <f t="shared" si="14"/>
        <v>0</v>
      </c>
      <c r="AT16" t="e">
        <f t="shared" si="15"/>
        <v>#VALUE!</v>
      </c>
    </row>
    <row r="17" spans="3:46" ht="36.65" customHeight="1">
      <c r="C17" s="20">
        <v>12</v>
      </c>
      <c r="D17" s="53">
        <f>現状商品設定!B14</f>
        <v>0</v>
      </c>
      <c r="E17" s="26" t="str">
        <f>IFERROR(_xlfn.XLOOKUP($D17,現状商品設定!B:B,現状商品設定!C:C,"-"),"-")</f>
        <v>-</v>
      </c>
      <c r="F17" s="32" t="s">
        <v>46</v>
      </c>
      <c r="G17" s="30" t="str">
        <f>IFERROR(_xlfn.XLOOKUP($D17,現状商品設定!B:B,現状商品設定!F:F),"-")</f>
        <v>-</v>
      </c>
      <c r="H17" s="34" t="e">
        <f>IF(IF(AND(V17&gt;=設定!$C$3,X17&gt;=L17),G17*(1+設定!$C$6),IF(AND(V17&gt;=設定!$C$3,X17&lt;L17),G17*(1+設定!$C$7*-1),IF(V17&lt;設定!$C$3,G17*(1+設定!$C$6),"除外")))&gt;10,IF(AND(V17&gt;=設定!$C$3,X17&gt;=L17),G17*(1+設定!$C$6),IF(AND(V17&gt;=設定!$C$3,X17&lt;L17),G17*(1+設定!$C$7*-1),IF(V17&lt;設定!$C$3,G17*(1+設定!$C$6),"除外"))),10)</f>
        <v>#VALUE!</v>
      </c>
      <c r="I17" s="34" t="e">
        <f ca="1">IF(消化率!$I$5&lt;1,商品!H17*消化率!$I$5,IF(商品!W17*商品!Q17/(商品!H17*消化率!$I$5)&gt;商品!L17,商品!H17*消化率!$I$5,J17))</f>
        <v>#DIV/0!</v>
      </c>
      <c r="J17" s="34" t="e">
        <f t="shared" si="2"/>
        <v>#VALUE!</v>
      </c>
      <c r="K17" s="34" t="e">
        <f ca="1">IF(ROUNDDOWN(IF(I17&gt;=設定!$C$8,設定!$C$8,商品!I17),0)&lt;10,10,ROUNDDOWN(IF(I17&gt;=設定!$C$8,設定!$C$8,商品!I17),0))</f>
        <v>#DIV/0!</v>
      </c>
      <c r="L17" s="64">
        <f>IF(F17="標準",設定!$C$4,商品!F17)</f>
        <v>5</v>
      </c>
      <c r="M17" s="63" t="str">
        <f>_xlfn.XLOOKUP($D17,全商品!$F:$F,全商品!H:H,"-")</f>
        <v>-</v>
      </c>
      <c r="N17" s="12" t="str">
        <f>_xlfn.XLOOKUP($D17,全商品!$F:$F,全商品!I:I,"-")</f>
        <v>-</v>
      </c>
      <c r="O17" s="23" t="str">
        <f>_xlfn.XLOOKUP($D17,全商品!$F:$F,全商品!K:K,"-")</f>
        <v>-</v>
      </c>
      <c r="P17" s="13" t="str">
        <f>_xlfn.XLOOKUP($D17,全商品!$F:$F,全商品!M:M,"-")</f>
        <v>-</v>
      </c>
      <c r="Q17" s="25" t="str">
        <f>_xlfn.XLOOKUP($D17,現状商品設定!B:B,現状商品設定!D:D,"-")</f>
        <v>-</v>
      </c>
      <c r="R17" s="22">
        <f>SUM(_xlfn.XLOOKUP($D17,当月商品!$D:$D,当月商品!I:I,0),_xlfn.XLOOKUP($D17,前月商品!$D:$D,前月商品!I:I,0),_xlfn.XLOOKUP($D17,前々月商品!$D:$D,前々月商品!I:I,0))</f>
        <v>0</v>
      </c>
      <c r="S17" s="23">
        <f>SUM(_xlfn.XLOOKUP($D17,当月商品!$D:$D,当月商品!V:V,0),_xlfn.XLOOKUP($D17,前月商品!$D:$D,前月商品!V:V,0),_xlfn.XLOOKUP($D17,前々月商品!$D:$D,前々月商品!V:V,0))</f>
        <v>0</v>
      </c>
      <c r="T17" s="23">
        <f t="shared" si="3"/>
        <v>0</v>
      </c>
      <c r="U17" s="23">
        <f>SUM(_xlfn.XLOOKUP($D17,当月商品!$D:$D,当月商品!W:W,0),_xlfn.XLOOKUP($D17,前月商品!$D:$D,前月商品!W:W,0),_xlfn.XLOOKUP($D17,前々月商品!$D:$D,前々月商品!W:W,0))</f>
        <v>0</v>
      </c>
      <c r="V17" s="23">
        <f>SUM(_xlfn.XLOOKUP($D17,当月商品!$D:$D,当月商品!H:H,0),_xlfn.XLOOKUP($D17,前月商品!$D:$D,前月商品!H:H,0),_xlfn.XLOOKUP($D17,前々月商品!$D:$D,前々月商品!H:H,0))</f>
        <v>0</v>
      </c>
      <c r="W17" s="13">
        <f t="shared" si="4"/>
        <v>0</v>
      </c>
      <c r="X17" s="15">
        <f t="shared" si="5"/>
        <v>0</v>
      </c>
      <c r="Y17" s="22">
        <f>_xlfn.XLOOKUP($D17,当月商品!$D:$D,当月商品!I:I,0)</f>
        <v>0</v>
      </c>
      <c r="Z17" s="23">
        <f>_xlfn.XLOOKUP($D17,前月商品!$D:$D,前月商品!I:I,0)</f>
        <v>0</v>
      </c>
      <c r="AA17" s="23">
        <f>_xlfn.XLOOKUP($D17,前々月商品!$D:$D,前々月商品!I:I,0)</f>
        <v>0</v>
      </c>
      <c r="AB17" s="23">
        <f>_xlfn.XLOOKUP($D17,当月商品!$D:$D,当月商品!V:V,0)</f>
        <v>0</v>
      </c>
      <c r="AC17" s="23">
        <f>_xlfn.XLOOKUP($D17,前月商品!$D:$D,前月商品!V:V,0)</f>
        <v>0</v>
      </c>
      <c r="AD17" s="23">
        <f>_xlfn.XLOOKUP($D17,前々月商品!$D:$D,前々月商品!V:V,0)</f>
        <v>0</v>
      </c>
      <c r="AE17" s="23">
        <f t="shared" si="6"/>
        <v>0</v>
      </c>
      <c r="AF17" s="23">
        <f t="shared" si="7"/>
        <v>0</v>
      </c>
      <c r="AG17" s="23">
        <f t="shared" si="8"/>
        <v>0</v>
      </c>
      <c r="AH17" s="12">
        <f>_xlfn.XLOOKUP($D17,当月商品!$D:$D,当月商品!W:W,0)</f>
        <v>0</v>
      </c>
      <c r="AI17" s="12">
        <f>_xlfn.XLOOKUP($D17,前月商品!$D:$D,前月商品!W:W,0)</f>
        <v>0</v>
      </c>
      <c r="AJ17" s="12">
        <f>_xlfn.XLOOKUP($D17,前々月商品!$D:$D,前々月商品!W:W,0)</f>
        <v>0</v>
      </c>
      <c r="AK17" s="12">
        <f>_xlfn.XLOOKUP($D17,当月商品!$D:$D,当月商品!H:H,0)</f>
        <v>0</v>
      </c>
      <c r="AL17" s="12">
        <f>_xlfn.XLOOKUP($D17,前月商品!$D:$D,前月商品!H:H,0)</f>
        <v>0</v>
      </c>
      <c r="AM17" s="12">
        <f>_xlfn.XLOOKUP($D17,前々月商品!$D:$D,前々月商品!H:H,0)</f>
        <v>0</v>
      </c>
      <c r="AN17" s="13">
        <f t="shared" si="9"/>
        <v>0</v>
      </c>
      <c r="AO17" s="13">
        <f t="shared" si="10"/>
        <v>0</v>
      </c>
      <c r="AP17" s="13">
        <f t="shared" si="11"/>
        <v>0</v>
      </c>
      <c r="AQ17" s="16">
        <f t="shared" si="12"/>
        <v>0</v>
      </c>
      <c r="AR17" s="16">
        <f t="shared" si="13"/>
        <v>0</v>
      </c>
      <c r="AS17" s="17">
        <f t="shared" si="14"/>
        <v>0</v>
      </c>
      <c r="AT17" t="e">
        <f t="shared" si="15"/>
        <v>#VALUE!</v>
      </c>
    </row>
    <row r="18" spans="3:46" ht="36.65" customHeight="1">
      <c r="C18" s="20">
        <v>13</v>
      </c>
      <c r="D18" s="53">
        <f>現状商品設定!B15</f>
        <v>0</v>
      </c>
      <c r="E18" s="26" t="str">
        <f>IFERROR(_xlfn.XLOOKUP($D18,現状商品設定!B:B,現状商品設定!C:C,"-"),"-")</f>
        <v>-</v>
      </c>
      <c r="F18" s="32" t="s">
        <v>46</v>
      </c>
      <c r="G18" s="30" t="str">
        <f>IFERROR(_xlfn.XLOOKUP($D18,現状商品設定!B:B,現状商品設定!F:F),"-")</f>
        <v>-</v>
      </c>
      <c r="H18" s="34" t="e">
        <f>IF(IF(AND(V18&gt;=設定!$C$3,X18&gt;=L18),G18*(1+設定!$C$6),IF(AND(V18&gt;=設定!$C$3,X18&lt;L18),G18*(1+設定!$C$7*-1),IF(V18&lt;設定!$C$3,G18*(1+設定!$C$6),"除外")))&gt;10,IF(AND(V18&gt;=設定!$C$3,X18&gt;=L18),G18*(1+設定!$C$6),IF(AND(V18&gt;=設定!$C$3,X18&lt;L18),G18*(1+設定!$C$7*-1),IF(V18&lt;設定!$C$3,G18*(1+設定!$C$6),"除外"))),10)</f>
        <v>#VALUE!</v>
      </c>
      <c r="I18" s="34" t="e">
        <f ca="1">IF(消化率!$I$5&lt;1,商品!H18*消化率!$I$5,IF(商品!W18*商品!Q18/(商品!H18*消化率!$I$5)&gt;商品!L18,商品!H18*消化率!$I$5,J18))</f>
        <v>#DIV/0!</v>
      </c>
      <c r="J18" s="34" t="e">
        <f t="shared" si="2"/>
        <v>#VALUE!</v>
      </c>
      <c r="K18" s="34" t="e">
        <f ca="1">IF(ROUNDDOWN(IF(I18&gt;=設定!$C$8,設定!$C$8,商品!I18),0)&lt;10,10,ROUNDDOWN(IF(I18&gt;=設定!$C$8,設定!$C$8,商品!I18),0))</f>
        <v>#DIV/0!</v>
      </c>
      <c r="L18" s="64">
        <f>IF(F18="標準",設定!$C$4,商品!F18)</f>
        <v>5</v>
      </c>
      <c r="M18" s="63" t="str">
        <f>_xlfn.XLOOKUP($D18,全商品!$F:$F,全商品!H:H,"-")</f>
        <v>-</v>
      </c>
      <c r="N18" s="12" t="str">
        <f>_xlfn.XLOOKUP($D18,全商品!$F:$F,全商品!I:I,"-")</f>
        <v>-</v>
      </c>
      <c r="O18" s="23" t="str">
        <f>_xlfn.XLOOKUP($D18,全商品!$F:$F,全商品!K:K,"-")</f>
        <v>-</v>
      </c>
      <c r="P18" s="13" t="str">
        <f>_xlfn.XLOOKUP($D18,全商品!$F:$F,全商品!M:M,"-")</f>
        <v>-</v>
      </c>
      <c r="Q18" s="25" t="str">
        <f>_xlfn.XLOOKUP($D18,現状商品設定!B:B,現状商品設定!D:D,"-")</f>
        <v>-</v>
      </c>
      <c r="R18" s="22">
        <f>SUM(_xlfn.XLOOKUP($D18,当月商品!$D:$D,当月商品!I:I,0),_xlfn.XLOOKUP($D18,前月商品!$D:$D,前月商品!I:I,0),_xlfn.XLOOKUP($D18,前々月商品!$D:$D,前々月商品!I:I,0))</f>
        <v>0</v>
      </c>
      <c r="S18" s="23">
        <f>SUM(_xlfn.XLOOKUP($D18,当月商品!$D:$D,当月商品!V:V,0),_xlfn.XLOOKUP($D18,前月商品!$D:$D,前月商品!V:V,0),_xlfn.XLOOKUP($D18,前々月商品!$D:$D,前々月商品!V:V,0))</f>
        <v>0</v>
      </c>
      <c r="T18" s="23">
        <f t="shared" si="3"/>
        <v>0</v>
      </c>
      <c r="U18" s="23">
        <f>SUM(_xlfn.XLOOKUP($D18,当月商品!$D:$D,当月商品!W:W,0),_xlfn.XLOOKUP($D18,前月商品!$D:$D,前月商品!W:W,0),_xlfn.XLOOKUP($D18,前々月商品!$D:$D,前々月商品!W:W,0))</f>
        <v>0</v>
      </c>
      <c r="V18" s="23">
        <f>SUM(_xlfn.XLOOKUP($D18,当月商品!$D:$D,当月商品!H:H,0),_xlfn.XLOOKUP($D18,前月商品!$D:$D,前月商品!H:H,0),_xlfn.XLOOKUP($D18,前々月商品!$D:$D,前々月商品!H:H,0))</f>
        <v>0</v>
      </c>
      <c r="W18" s="13">
        <f t="shared" si="4"/>
        <v>0</v>
      </c>
      <c r="X18" s="15">
        <f t="shared" si="5"/>
        <v>0</v>
      </c>
      <c r="Y18" s="22">
        <f>_xlfn.XLOOKUP($D18,当月商品!$D:$D,当月商品!I:I,0)</f>
        <v>0</v>
      </c>
      <c r="Z18" s="23">
        <f>_xlfn.XLOOKUP($D18,前月商品!$D:$D,前月商品!I:I,0)</f>
        <v>0</v>
      </c>
      <c r="AA18" s="23">
        <f>_xlfn.XLOOKUP($D18,前々月商品!$D:$D,前々月商品!I:I,0)</f>
        <v>0</v>
      </c>
      <c r="AB18" s="23">
        <f>_xlfn.XLOOKUP($D18,当月商品!$D:$D,当月商品!V:V,0)</f>
        <v>0</v>
      </c>
      <c r="AC18" s="23">
        <f>_xlfn.XLOOKUP($D18,前月商品!$D:$D,前月商品!V:V,0)</f>
        <v>0</v>
      </c>
      <c r="AD18" s="23">
        <f>_xlfn.XLOOKUP($D18,前々月商品!$D:$D,前々月商品!V:V,0)</f>
        <v>0</v>
      </c>
      <c r="AE18" s="23">
        <f t="shared" si="6"/>
        <v>0</v>
      </c>
      <c r="AF18" s="23">
        <f t="shared" si="7"/>
        <v>0</v>
      </c>
      <c r="AG18" s="23">
        <f t="shared" si="8"/>
        <v>0</v>
      </c>
      <c r="AH18" s="12">
        <f>_xlfn.XLOOKUP($D18,当月商品!$D:$D,当月商品!W:W,0)</f>
        <v>0</v>
      </c>
      <c r="AI18" s="12">
        <f>_xlfn.XLOOKUP($D18,前月商品!$D:$D,前月商品!W:W,0)</f>
        <v>0</v>
      </c>
      <c r="AJ18" s="12">
        <f>_xlfn.XLOOKUP($D18,前々月商品!$D:$D,前々月商品!W:W,0)</f>
        <v>0</v>
      </c>
      <c r="AK18" s="12">
        <f>_xlfn.XLOOKUP($D18,当月商品!$D:$D,当月商品!H:H,0)</f>
        <v>0</v>
      </c>
      <c r="AL18" s="12">
        <f>_xlfn.XLOOKUP($D18,前月商品!$D:$D,前月商品!H:H,0)</f>
        <v>0</v>
      </c>
      <c r="AM18" s="12">
        <f>_xlfn.XLOOKUP($D18,前々月商品!$D:$D,前々月商品!H:H,0)</f>
        <v>0</v>
      </c>
      <c r="AN18" s="13">
        <f t="shared" si="9"/>
        <v>0</v>
      </c>
      <c r="AO18" s="13">
        <f t="shared" si="10"/>
        <v>0</v>
      </c>
      <c r="AP18" s="13">
        <f t="shared" si="11"/>
        <v>0</v>
      </c>
      <c r="AQ18" s="16">
        <f t="shared" si="12"/>
        <v>0</v>
      </c>
      <c r="AR18" s="16">
        <f t="shared" si="13"/>
        <v>0</v>
      </c>
      <c r="AS18" s="17">
        <f t="shared" si="14"/>
        <v>0</v>
      </c>
      <c r="AT18" t="e">
        <f t="shared" si="15"/>
        <v>#VALUE!</v>
      </c>
    </row>
    <row r="19" spans="3:46" ht="36.65" customHeight="1">
      <c r="C19" s="20">
        <v>14</v>
      </c>
      <c r="D19" s="53">
        <f>現状商品設定!B16</f>
        <v>0</v>
      </c>
      <c r="E19" s="26" t="str">
        <f>IFERROR(_xlfn.XLOOKUP($D19,現状商品設定!B:B,現状商品設定!C:C,"-"),"-")</f>
        <v>-</v>
      </c>
      <c r="F19" s="32" t="s">
        <v>46</v>
      </c>
      <c r="G19" s="30" t="str">
        <f>IFERROR(_xlfn.XLOOKUP($D19,現状商品設定!B:B,現状商品設定!F:F),"-")</f>
        <v>-</v>
      </c>
      <c r="H19" s="34" t="e">
        <f>IF(IF(AND(V19&gt;=設定!$C$3,X19&gt;=L19),G19*(1+設定!$C$6),IF(AND(V19&gt;=設定!$C$3,X19&lt;L19),G19*(1+設定!$C$7*-1),IF(V19&lt;設定!$C$3,G19*(1+設定!$C$6),"除外")))&gt;10,IF(AND(V19&gt;=設定!$C$3,X19&gt;=L19),G19*(1+設定!$C$6),IF(AND(V19&gt;=設定!$C$3,X19&lt;L19),G19*(1+設定!$C$7*-1),IF(V19&lt;設定!$C$3,G19*(1+設定!$C$6),"除外"))),10)</f>
        <v>#VALUE!</v>
      </c>
      <c r="I19" s="34" t="e">
        <f ca="1">IF(消化率!$I$5&lt;1,商品!H19*消化率!$I$5,IF(商品!W19*商品!Q19/(商品!H19*消化率!$I$5)&gt;商品!L19,商品!H19*消化率!$I$5,J19))</f>
        <v>#DIV/0!</v>
      </c>
      <c r="J19" s="34" t="e">
        <f t="shared" si="2"/>
        <v>#VALUE!</v>
      </c>
      <c r="K19" s="34" t="e">
        <f ca="1">IF(ROUNDDOWN(IF(I19&gt;=設定!$C$8,設定!$C$8,商品!I19),0)&lt;10,10,ROUNDDOWN(IF(I19&gt;=設定!$C$8,設定!$C$8,商品!I19),0))</f>
        <v>#DIV/0!</v>
      </c>
      <c r="L19" s="64">
        <f>IF(F19="標準",設定!$C$4,商品!F19)</f>
        <v>5</v>
      </c>
      <c r="M19" s="63" t="str">
        <f>_xlfn.XLOOKUP($D19,全商品!$F:$F,全商品!H:H,"-")</f>
        <v>-</v>
      </c>
      <c r="N19" s="12" t="str">
        <f>_xlfn.XLOOKUP($D19,全商品!$F:$F,全商品!I:I,"-")</f>
        <v>-</v>
      </c>
      <c r="O19" s="23" t="str">
        <f>_xlfn.XLOOKUP($D19,全商品!$F:$F,全商品!K:K,"-")</f>
        <v>-</v>
      </c>
      <c r="P19" s="13" t="str">
        <f>_xlfn.XLOOKUP($D19,全商品!$F:$F,全商品!M:M,"-")</f>
        <v>-</v>
      </c>
      <c r="Q19" s="25" t="str">
        <f>_xlfn.XLOOKUP($D19,現状商品設定!B:B,現状商品設定!D:D,"-")</f>
        <v>-</v>
      </c>
      <c r="R19" s="22">
        <f>SUM(_xlfn.XLOOKUP($D19,当月商品!$D:$D,当月商品!I:I,0),_xlfn.XLOOKUP($D19,前月商品!$D:$D,前月商品!I:I,0),_xlfn.XLOOKUP($D19,前々月商品!$D:$D,前々月商品!I:I,0))</f>
        <v>0</v>
      </c>
      <c r="S19" s="23">
        <f>SUM(_xlfn.XLOOKUP($D19,当月商品!$D:$D,当月商品!V:V,0),_xlfn.XLOOKUP($D19,前月商品!$D:$D,前月商品!V:V,0),_xlfn.XLOOKUP($D19,前々月商品!$D:$D,前々月商品!V:V,0))</f>
        <v>0</v>
      </c>
      <c r="T19" s="23">
        <f t="shared" si="3"/>
        <v>0</v>
      </c>
      <c r="U19" s="23">
        <f>SUM(_xlfn.XLOOKUP($D19,当月商品!$D:$D,当月商品!W:W,0),_xlfn.XLOOKUP($D19,前月商品!$D:$D,前月商品!W:W,0),_xlfn.XLOOKUP($D19,前々月商品!$D:$D,前々月商品!W:W,0))</f>
        <v>0</v>
      </c>
      <c r="V19" s="23">
        <f>SUM(_xlfn.XLOOKUP($D19,当月商品!$D:$D,当月商品!H:H,0),_xlfn.XLOOKUP($D19,前月商品!$D:$D,前月商品!H:H,0),_xlfn.XLOOKUP($D19,前々月商品!$D:$D,前々月商品!H:H,0))</f>
        <v>0</v>
      </c>
      <c r="W19" s="13">
        <f t="shared" si="4"/>
        <v>0</v>
      </c>
      <c r="X19" s="15">
        <f t="shared" si="5"/>
        <v>0</v>
      </c>
      <c r="Y19" s="22">
        <f>_xlfn.XLOOKUP($D19,当月商品!$D:$D,当月商品!I:I,0)</f>
        <v>0</v>
      </c>
      <c r="Z19" s="23">
        <f>_xlfn.XLOOKUP($D19,前月商品!$D:$D,前月商品!I:I,0)</f>
        <v>0</v>
      </c>
      <c r="AA19" s="23">
        <f>_xlfn.XLOOKUP($D19,前々月商品!$D:$D,前々月商品!I:I,0)</f>
        <v>0</v>
      </c>
      <c r="AB19" s="23">
        <f>_xlfn.XLOOKUP($D19,当月商品!$D:$D,当月商品!V:V,0)</f>
        <v>0</v>
      </c>
      <c r="AC19" s="23">
        <f>_xlfn.XLOOKUP($D19,前月商品!$D:$D,前月商品!V:V,0)</f>
        <v>0</v>
      </c>
      <c r="AD19" s="23">
        <f>_xlfn.XLOOKUP($D19,前々月商品!$D:$D,前々月商品!V:V,0)</f>
        <v>0</v>
      </c>
      <c r="AE19" s="23">
        <f t="shared" si="6"/>
        <v>0</v>
      </c>
      <c r="AF19" s="23">
        <f t="shared" si="7"/>
        <v>0</v>
      </c>
      <c r="AG19" s="23">
        <f t="shared" si="8"/>
        <v>0</v>
      </c>
      <c r="AH19" s="12">
        <f>_xlfn.XLOOKUP($D19,当月商品!$D:$D,当月商品!W:W,0)</f>
        <v>0</v>
      </c>
      <c r="AI19" s="12">
        <f>_xlfn.XLOOKUP($D19,前月商品!$D:$D,前月商品!W:W,0)</f>
        <v>0</v>
      </c>
      <c r="AJ19" s="12">
        <f>_xlfn.XLOOKUP($D19,前々月商品!$D:$D,前々月商品!W:W,0)</f>
        <v>0</v>
      </c>
      <c r="AK19" s="12">
        <f>_xlfn.XLOOKUP($D19,当月商品!$D:$D,当月商品!H:H,0)</f>
        <v>0</v>
      </c>
      <c r="AL19" s="12">
        <f>_xlfn.XLOOKUP($D19,前月商品!$D:$D,前月商品!H:H,0)</f>
        <v>0</v>
      </c>
      <c r="AM19" s="12">
        <f>_xlfn.XLOOKUP($D19,前々月商品!$D:$D,前々月商品!H:H,0)</f>
        <v>0</v>
      </c>
      <c r="AN19" s="13">
        <f t="shared" si="9"/>
        <v>0</v>
      </c>
      <c r="AO19" s="13">
        <f t="shared" si="10"/>
        <v>0</v>
      </c>
      <c r="AP19" s="13">
        <f t="shared" si="11"/>
        <v>0</v>
      </c>
      <c r="AQ19" s="16">
        <f t="shared" si="12"/>
        <v>0</v>
      </c>
      <c r="AR19" s="16">
        <f t="shared" si="13"/>
        <v>0</v>
      </c>
      <c r="AS19" s="17">
        <f t="shared" si="14"/>
        <v>0</v>
      </c>
      <c r="AT19" t="e">
        <f t="shared" si="15"/>
        <v>#VALUE!</v>
      </c>
    </row>
    <row r="20" spans="3:46" ht="36.65" customHeight="1">
      <c r="C20" s="20">
        <v>15</v>
      </c>
      <c r="D20" s="53">
        <f>現状商品設定!B17</f>
        <v>0</v>
      </c>
      <c r="E20" s="26" t="str">
        <f>IFERROR(_xlfn.XLOOKUP($D20,現状商品設定!B:B,現状商品設定!C:C,"-"),"-")</f>
        <v>-</v>
      </c>
      <c r="F20" s="32" t="s">
        <v>46</v>
      </c>
      <c r="G20" s="30" t="str">
        <f>IFERROR(_xlfn.XLOOKUP($D20,現状商品設定!B:B,現状商品設定!F:F),"-")</f>
        <v>-</v>
      </c>
      <c r="H20" s="34" t="e">
        <f>IF(IF(AND(V20&gt;=設定!$C$3,X20&gt;=L20),G20*(1+設定!$C$6),IF(AND(V20&gt;=設定!$C$3,X20&lt;L20),G20*(1+設定!$C$7*-1),IF(V20&lt;設定!$C$3,G20*(1+設定!$C$6),"除外")))&gt;10,IF(AND(V20&gt;=設定!$C$3,X20&gt;=L20),G20*(1+設定!$C$6),IF(AND(V20&gt;=設定!$C$3,X20&lt;L20),G20*(1+設定!$C$7*-1),IF(V20&lt;設定!$C$3,G20*(1+設定!$C$6),"除外"))),10)</f>
        <v>#VALUE!</v>
      </c>
      <c r="I20" s="34" t="e">
        <f ca="1">IF(消化率!$I$5&lt;1,商品!H20*消化率!$I$5,IF(商品!W20*商品!Q20/(商品!H20*消化率!$I$5)&gt;商品!L20,商品!H20*消化率!$I$5,J20))</f>
        <v>#DIV/0!</v>
      </c>
      <c r="J20" s="34" t="e">
        <f t="shared" si="2"/>
        <v>#VALUE!</v>
      </c>
      <c r="K20" s="34" t="e">
        <f ca="1">IF(ROUNDDOWN(IF(I20&gt;=設定!$C$8,設定!$C$8,商品!I20),0)&lt;10,10,ROUNDDOWN(IF(I20&gt;=設定!$C$8,設定!$C$8,商品!I20),0))</f>
        <v>#DIV/0!</v>
      </c>
      <c r="L20" s="64">
        <f>IF(F20="標準",設定!$C$4,商品!F20)</f>
        <v>5</v>
      </c>
      <c r="M20" s="63" t="str">
        <f>_xlfn.XLOOKUP($D20,全商品!$F:$F,全商品!H:H,"-")</f>
        <v>-</v>
      </c>
      <c r="N20" s="12" t="str">
        <f>_xlfn.XLOOKUP($D20,全商品!$F:$F,全商品!I:I,"-")</f>
        <v>-</v>
      </c>
      <c r="O20" s="23" t="str">
        <f>_xlfn.XLOOKUP($D20,全商品!$F:$F,全商品!K:K,"-")</f>
        <v>-</v>
      </c>
      <c r="P20" s="13" t="str">
        <f>_xlfn.XLOOKUP($D20,全商品!$F:$F,全商品!M:M,"-")</f>
        <v>-</v>
      </c>
      <c r="Q20" s="25" t="str">
        <f>_xlfn.XLOOKUP($D20,現状商品設定!B:B,現状商品設定!D:D,"-")</f>
        <v>-</v>
      </c>
      <c r="R20" s="22">
        <f>SUM(_xlfn.XLOOKUP($D20,当月商品!$D:$D,当月商品!I:I,0),_xlfn.XLOOKUP($D20,前月商品!$D:$D,前月商品!I:I,0),_xlfn.XLOOKUP($D20,前々月商品!$D:$D,前々月商品!I:I,0))</f>
        <v>0</v>
      </c>
      <c r="S20" s="23">
        <f>SUM(_xlfn.XLOOKUP($D20,当月商品!$D:$D,当月商品!V:V,0),_xlfn.XLOOKUP($D20,前月商品!$D:$D,前月商品!V:V,0),_xlfn.XLOOKUP($D20,前々月商品!$D:$D,前々月商品!V:V,0))</f>
        <v>0</v>
      </c>
      <c r="T20" s="23">
        <f t="shared" si="3"/>
        <v>0</v>
      </c>
      <c r="U20" s="23">
        <f>SUM(_xlfn.XLOOKUP($D20,当月商品!$D:$D,当月商品!W:W,0),_xlfn.XLOOKUP($D20,前月商品!$D:$D,前月商品!W:W,0),_xlfn.XLOOKUP($D20,前々月商品!$D:$D,前々月商品!W:W,0))</f>
        <v>0</v>
      </c>
      <c r="V20" s="23">
        <f>SUM(_xlfn.XLOOKUP($D20,当月商品!$D:$D,当月商品!H:H,0),_xlfn.XLOOKUP($D20,前月商品!$D:$D,前月商品!H:H,0),_xlfn.XLOOKUP($D20,前々月商品!$D:$D,前々月商品!H:H,0))</f>
        <v>0</v>
      </c>
      <c r="W20" s="13">
        <f t="shared" si="4"/>
        <v>0</v>
      </c>
      <c r="X20" s="15">
        <f t="shared" si="5"/>
        <v>0</v>
      </c>
      <c r="Y20" s="22">
        <f>_xlfn.XLOOKUP($D20,当月商品!$D:$D,当月商品!I:I,0)</f>
        <v>0</v>
      </c>
      <c r="Z20" s="23">
        <f>_xlfn.XLOOKUP($D20,前月商品!$D:$D,前月商品!I:I,0)</f>
        <v>0</v>
      </c>
      <c r="AA20" s="23">
        <f>_xlfn.XLOOKUP($D20,前々月商品!$D:$D,前々月商品!I:I,0)</f>
        <v>0</v>
      </c>
      <c r="AB20" s="23">
        <f>_xlfn.XLOOKUP($D20,当月商品!$D:$D,当月商品!V:V,0)</f>
        <v>0</v>
      </c>
      <c r="AC20" s="23">
        <f>_xlfn.XLOOKUP($D20,前月商品!$D:$D,前月商品!V:V,0)</f>
        <v>0</v>
      </c>
      <c r="AD20" s="23">
        <f>_xlfn.XLOOKUP($D20,前々月商品!$D:$D,前々月商品!V:V,0)</f>
        <v>0</v>
      </c>
      <c r="AE20" s="23">
        <f t="shared" si="6"/>
        <v>0</v>
      </c>
      <c r="AF20" s="23">
        <f t="shared" si="7"/>
        <v>0</v>
      </c>
      <c r="AG20" s="23">
        <f t="shared" si="8"/>
        <v>0</v>
      </c>
      <c r="AH20" s="12">
        <f>_xlfn.XLOOKUP($D20,当月商品!$D:$D,当月商品!W:W,0)</f>
        <v>0</v>
      </c>
      <c r="AI20" s="12">
        <f>_xlfn.XLOOKUP($D20,前月商品!$D:$D,前月商品!W:W,0)</f>
        <v>0</v>
      </c>
      <c r="AJ20" s="12">
        <f>_xlfn.XLOOKUP($D20,前々月商品!$D:$D,前々月商品!W:W,0)</f>
        <v>0</v>
      </c>
      <c r="AK20" s="12">
        <f>_xlfn.XLOOKUP($D20,当月商品!$D:$D,当月商品!H:H,0)</f>
        <v>0</v>
      </c>
      <c r="AL20" s="12">
        <f>_xlfn.XLOOKUP($D20,前月商品!$D:$D,前月商品!H:H,0)</f>
        <v>0</v>
      </c>
      <c r="AM20" s="12">
        <f>_xlfn.XLOOKUP($D20,前々月商品!$D:$D,前々月商品!H:H,0)</f>
        <v>0</v>
      </c>
      <c r="AN20" s="13">
        <f t="shared" si="9"/>
        <v>0</v>
      </c>
      <c r="AO20" s="13">
        <f t="shared" si="10"/>
        <v>0</v>
      </c>
      <c r="AP20" s="13">
        <f t="shared" si="11"/>
        <v>0</v>
      </c>
      <c r="AQ20" s="16">
        <f t="shared" si="12"/>
        <v>0</v>
      </c>
      <c r="AR20" s="16">
        <f t="shared" si="13"/>
        <v>0</v>
      </c>
      <c r="AS20" s="17">
        <f t="shared" si="14"/>
        <v>0</v>
      </c>
      <c r="AT20" t="e">
        <f t="shared" si="15"/>
        <v>#VALUE!</v>
      </c>
    </row>
    <row r="21" spans="3:46" ht="36.65" customHeight="1">
      <c r="C21" s="20">
        <v>16</v>
      </c>
      <c r="D21" s="53">
        <f>現状商品設定!B18</f>
        <v>0</v>
      </c>
      <c r="E21" s="26" t="str">
        <f>IFERROR(_xlfn.XLOOKUP($D21,現状商品設定!B:B,現状商品設定!C:C,"-"),"-")</f>
        <v>-</v>
      </c>
      <c r="F21" s="32" t="s">
        <v>46</v>
      </c>
      <c r="G21" s="30" t="str">
        <f>IFERROR(_xlfn.XLOOKUP($D21,現状商品設定!B:B,現状商品設定!F:F),"-")</f>
        <v>-</v>
      </c>
      <c r="H21" s="34" t="e">
        <f>IF(IF(AND(V21&gt;=設定!$C$3,X21&gt;=L21),G21*(1+設定!$C$6),IF(AND(V21&gt;=設定!$C$3,X21&lt;L21),G21*(1+設定!$C$7*-1),IF(V21&lt;設定!$C$3,G21*(1+設定!$C$6),"除外")))&gt;10,IF(AND(V21&gt;=設定!$C$3,X21&gt;=L21),G21*(1+設定!$C$6),IF(AND(V21&gt;=設定!$C$3,X21&lt;L21),G21*(1+設定!$C$7*-1),IF(V21&lt;設定!$C$3,G21*(1+設定!$C$6),"除外"))),10)</f>
        <v>#VALUE!</v>
      </c>
      <c r="I21" s="34" t="e">
        <f ca="1">IF(消化率!$I$5&lt;1,商品!H21*消化率!$I$5,IF(商品!W21*商品!Q21/(商品!H21*消化率!$I$5)&gt;商品!L21,商品!H21*消化率!$I$5,J21))</f>
        <v>#DIV/0!</v>
      </c>
      <c r="J21" s="34" t="e">
        <f t="shared" si="2"/>
        <v>#VALUE!</v>
      </c>
      <c r="K21" s="34" t="e">
        <f ca="1">IF(ROUNDDOWN(IF(I21&gt;=設定!$C$8,設定!$C$8,商品!I21),0)&lt;10,10,ROUNDDOWN(IF(I21&gt;=設定!$C$8,設定!$C$8,商品!I21),0))</f>
        <v>#DIV/0!</v>
      </c>
      <c r="L21" s="64">
        <f>IF(F21="標準",設定!$C$4,商品!F21)</f>
        <v>5</v>
      </c>
      <c r="M21" s="63" t="str">
        <f>_xlfn.XLOOKUP($D21,全商品!$F:$F,全商品!H:H,"-")</f>
        <v>-</v>
      </c>
      <c r="N21" s="12" t="str">
        <f>_xlfn.XLOOKUP($D21,全商品!$F:$F,全商品!I:I,"-")</f>
        <v>-</v>
      </c>
      <c r="O21" s="23" t="str">
        <f>_xlfn.XLOOKUP($D21,全商品!$F:$F,全商品!K:K,"-")</f>
        <v>-</v>
      </c>
      <c r="P21" s="13" t="str">
        <f>_xlfn.XLOOKUP($D21,全商品!$F:$F,全商品!M:M,"-")</f>
        <v>-</v>
      </c>
      <c r="Q21" s="25" t="str">
        <f>_xlfn.XLOOKUP($D21,現状商品設定!B:B,現状商品設定!D:D,"-")</f>
        <v>-</v>
      </c>
      <c r="R21" s="22">
        <f>SUM(_xlfn.XLOOKUP($D21,当月商品!$D:$D,当月商品!I:I,0),_xlfn.XLOOKUP($D21,前月商品!$D:$D,前月商品!I:I,0),_xlfn.XLOOKUP($D21,前々月商品!$D:$D,前々月商品!I:I,0))</f>
        <v>0</v>
      </c>
      <c r="S21" s="23">
        <f>SUM(_xlfn.XLOOKUP($D21,当月商品!$D:$D,当月商品!V:V,0),_xlfn.XLOOKUP($D21,前月商品!$D:$D,前月商品!V:V,0),_xlfn.XLOOKUP($D21,前々月商品!$D:$D,前々月商品!V:V,0))</f>
        <v>0</v>
      </c>
      <c r="T21" s="23">
        <f t="shared" si="3"/>
        <v>0</v>
      </c>
      <c r="U21" s="23">
        <f>SUM(_xlfn.XLOOKUP($D21,当月商品!$D:$D,当月商品!W:W,0),_xlfn.XLOOKUP($D21,前月商品!$D:$D,前月商品!W:W,0),_xlfn.XLOOKUP($D21,前々月商品!$D:$D,前々月商品!W:W,0))</f>
        <v>0</v>
      </c>
      <c r="V21" s="23">
        <f>SUM(_xlfn.XLOOKUP($D21,当月商品!$D:$D,当月商品!H:H,0),_xlfn.XLOOKUP($D21,前月商品!$D:$D,前月商品!H:H,0),_xlfn.XLOOKUP($D21,前々月商品!$D:$D,前々月商品!H:H,0))</f>
        <v>0</v>
      </c>
      <c r="W21" s="13">
        <f t="shared" si="4"/>
        <v>0</v>
      </c>
      <c r="X21" s="15">
        <f t="shared" si="5"/>
        <v>0</v>
      </c>
      <c r="Y21" s="22">
        <f>_xlfn.XLOOKUP($D21,当月商品!$D:$D,当月商品!I:I,0)</f>
        <v>0</v>
      </c>
      <c r="Z21" s="23">
        <f>_xlfn.XLOOKUP($D21,前月商品!$D:$D,前月商品!I:I,0)</f>
        <v>0</v>
      </c>
      <c r="AA21" s="23">
        <f>_xlfn.XLOOKUP($D21,前々月商品!$D:$D,前々月商品!I:I,0)</f>
        <v>0</v>
      </c>
      <c r="AB21" s="23">
        <f>_xlfn.XLOOKUP($D21,当月商品!$D:$D,当月商品!V:V,0)</f>
        <v>0</v>
      </c>
      <c r="AC21" s="23">
        <f>_xlfn.XLOOKUP($D21,前月商品!$D:$D,前月商品!V:V,0)</f>
        <v>0</v>
      </c>
      <c r="AD21" s="23">
        <f>_xlfn.XLOOKUP($D21,前々月商品!$D:$D,前々月商品!V:V,0)</f>
        <v>0</v>
      </c>
      <c r="AE21" s="23">
        <f t="shared" si="6"/>
        <v>0</v>
      </c>
      <c r="AF21" s="23">
        <f t="shared" si="7"/>
        <v>0</v>
      </c>
      <c r="AG21" s="23">
        <f t="shared" si="8"/>
        <v>0</v>
      </c>
      <c r="AH21" s="12">
        <f>_xlfn.XLOOKUP($D21,当月商品!$D:$D,当月商品!W:W,0)</f>
        <v>0</v>
      </c>
      <c r="AI21" s="12">
        <f>_xlfn.XLOOKUP($D21,前月商品!$D:$D,前月商品!W:W,0)</f>
        <v>0</v>
      </c>
      <c r="AJ21" s="12">
        <f>_xlfn.XLOOKUP($D21,前々月商品!$D:$D,前々月商品!W:W,0)</f>
        <v>0</v>
      </c>
      <c r="AK21" s="12">
        <f>_xlfn.XLOOKUP($D21,当月商品!$D:$D,当月商品!H:H,0)</f>
        <v>0</v>
      </c>
      <c r="AL21" s="12">
        <f>_xlfn.XLOOKUP($D21,前月商品!$D:$D,前月商品!H:H,0)</f>
        <v>0</v>
      </c>
      <c r="AM21" s="12">
        <f>_xlfn.XLOOKUP($D21,前々月商品!$D:$D,前々月商品!H:H,0)</f>
        <v>0</v>
      </c>
      <c r="AN21" s="13">
        <f t="shared" si="9"/>
        <v>0</v>
      </c>
      <c r="AO21" s="13">
        <f t="shared" si="10"/>
        <v>0</v>
      </c>
      <c r="AP21" s="13">
        <f t="shared" si="11"/>
        <v>0</v>
      </c>
      <c r="AQ21" s="16">
        <f t="shared" si="12"/>
        <v>0</v>
      </c>
      <c r="AR21" s="16">
        <f t="shared" si="13"/>
        <v>0</v>
      </c>
      <c r="AS21" s="17">
        <f t="shared" si="14"/>
        <v>0</v>
      </c>
      <c r="AT21" t="e">
        <f t="shared" si="15"/>
        <v>#VALUE!</v>
      </c>
    </row>
    <row r="22" spans="3:46" ht="36.65" customHeight="1">
      <c r="C22" s="20">
        <v>17</v>
      </c>
      <c r="D22" s="53">
        <f>現状商品設定!B19</f>
        <v>0</v>
      </c>
      <c r="E22" s="26" t="str">
        <f>IFERROR(_xlfn.XLOOKUP($D22,現状商品設定!B:B,現状商品設定!C:C,"-"),"-")</f>
        <v>-</v>
      </c>
      <c r="F22" s="32" t="s">
        <v>46</v>
      </c>
      <c r="G22" s="30" t="str">
        <f>IFERROR(_xlfn.XLOOKUP($D22,現状商品設定!B:B,現状商品設定!F:F),"-")</f>
        <v>-</v>
      </c>
      <c r="H22" s="34" t="e">
        <f>IF(IF(AND(V22&gt;=設定!$C$3,X22&gt;=L22),G22*(1+設定!$C$6),IF(AND(V22&gt;=設定!$C$3,X22&lt;L22),G22*(1+設定!$C$7*-1),IF(V22&lt;設定!$C$3,G22*(1+設定!$C$6),"除外")))&gt;10,IF(AND(V22&gt;=設定!$C$3,X22&gt;=L22),G22*(1+設定!$C$6),IF(AND(V22&gt;=設定!$C$3,X22&lt;L22),G22*(1+設定!$C$7*-1),IF(V22&lt;設定!$C$3,G22*(1+設定!$C$6),"除外"))),10)</f>
        <v>#VALUE!</v>
      </c>
      <c r="I22" s="34" t="e">
        <f ca="1">IF(消化率!$I$5&lt;1,商品!H22*消化率!$I$5,IF(商品!W22*商品!Q22/(商品!H22*消化率!$I$5)&gt;商品!L22,商品!H22*消化率!$I$5,J22))</f>
        <v>#DIV/0!</v>
      </c>
      <c r="J22" s="34" t="e">
        <f t="shared" si="2"/>
        <v>#VALUE!</v>
      </c>
      <c r="K22" s="34" t="e">
        <f ca="1">IF(ROUNDDOWN(IF(I22&gt;=設定!$C$8,設定!$C$8,商品!I22),0)&lt;10,10,ROUNDDOWN(IF(I22&gt;=設定!$C$8,設定!$C$8,商品!I22),0))</f>
        <v>#DIV/0!</v>
      </c>
      <c r="L22" s="64">
        <f>IF(F22="標準",設定!$C$4,商品!F22)</f>
        <v>5</v>
      </c>
      <c r="M22" s="63" t="str">
        <f>_xlfn.XLOOKUP($D22,全商品!$F:$F,全商品!H:H,"-")</f>
        <v>-</v>
      </c>
      <c r="N22" s="12" t="str">
        <f>_xlfn.XLOOKUP($D22,全商品!$F:$F,全商品!I:I,"-")</f>
        <v>-</v>
      </c>
      <c r="O22" s="23" t="str">
        <f>_xlfn.XLOOKUP($D22,全商品!$F:$F,全商品!K:K,"-")</f>
        <v>-</v>
      </c>
      <c r="P22" s="13" t="str">
        <f>_xlfn.XLOOKUP($D22,全商品!$F:$F,全商品!M:M,"-")</f>
        <v>-</v>
      </c>
      <c r="Q22" s="25" t="str">
        <f>_xlfn.XLOOKUP($D22,現状商品設定!B:B,現状商品設定!D:D,"-")</f>
        <v>-</v>
      </c>
      <c r="R22" s="22">
        <f>SUM(_xlfn.XLOOKUP($D22,当月商品!$D:$D,当月商品!I:I,0),_xlfn.XLOOKUP($D22,前月商品!$D:$D,前月商品!I:I,0),_xlfn.XLOOKUP($D22,前々月商品!$D:$D,前々月商品!I:I,0))</f>
        <v>0</v>
      </c>
      <c r="S22" s="23">
        <f>SUM(_xlfn.XLOOKUP($D22,当月商品!$D:$D,当月商品!V:V,0),_xlfn.XLOOKUP($D22,前月商品!$D:$D,前月商品!V:V,0),_xlfn.XLOOKUP($D22,前々月商品!$D:$D,前々月商品!V:V,0))</f>
        <v>0</v>
      </c>
      <c r="T22" s="23">
        <f t="shared" si="3"/>
        <v>0</v>
      </c>
      <c r="U22" s="23">
        <f>SUM(_xlfn.XLOOKUP($D22,当月商品!$D:$D,当月商品!W:W,0),_xlfn.XLOOKUP($D22,前月商品!$D:$D,前月商品!W:W,0),_xlfn.XLOOKUP($D22,前々月商品!$D:$D,前々月商品!W:W,0))</f>
        <v>0</v>
      </c>
      <c r="V22" s="23">
        <f>SUM(_xlfn.XLOOKUP($D22,当月商品!$D:$D,当月商品!H:H,0),_xlfn.XLOOKUP($D22,前月商品!$D:$D,前月商品!H:H,0),_xlfn.XLOOKUP($D22,前々月商品!$D:$D,前々月商品!H:H,0))</f>
        <v>0</v>
      </c>
      <c r="W22" s="13">
        <f t="shared" si="4"/>
        <v>0</v>
      </c>
      <c r="X22" s="15">
        <f t="shared" si="5"/>
        <v>0</v>
      </c>
      <c r="Y22" s="22">
        <f>_xlfn.XLOOKUP($D22,当月商品!$D:$D,当月商品!I:I,0)</f>
        <v>0</v>
      </c>
      <c r="Z22" s="23">
        <f>_xlfn.XLOOKUP($D22,前月商品!$D:$D,前月商品!I:I,0)</f>
        <v>0</v>
      </c>
      <c r="AA22" s="23">
        <f>_xlfn.XLOOKUP($D22,前々月商品!$D:$D,前々月商品!I:I,0)</f>
        <v>0</v>
      </c>
      <c r="AB22" s="23">
        <f>_xlfn.XLOOKUP($D22,当月商品!$D:$D,当月商品!V:V,0)</f>
        <v>0</v>
      </c>
      <c r="AC22" s="23">
        <f>_xlfn.XLOOKUP($D22,前月商品!$D:$D,前月商品!V:V,0)</f>
        <v>0</v>
      </c>
      <c r="AD22" s="23">
        <f>_xlfn.XLOOKUP($D22,前々月商品!$D:$D,前々月商品!V:V,0)</f>
        <v>0</v>
      </c>
      <c r="AE22" s="23">
        <f t="shared" si="6"/>
        <v>0</v>
      </c>
      <c r="AF22" s="23">
        <f t="shared" si="7"/>
        <v>0</v>
      </c>
      <c r="AG22" s="23">
        <f t="shared" si="8"/>
        <v>0</v>
      </c>
      <c r="AH22" s="12">
        <f>_xlfn.XLOOKUP($D22,当月商品!$D:$D,当月商品!W:W,0)</f>
        <v>0</v>
      </c>
      <c r="AI22" s="12">
        <f>_xlfn.XLOOKUP($D22,前月商品!$D:$D,前月商品!W:W,0)</f>
        <v>0</v>
      </c>
      <c r="AJ22" s="12">
        <f>_xlfn.XLOOKUP($D22,前々月商品!$D:$D,前々月商品!W:W,0)</f>
        <v>0</v>
      </c>
      <c r="AK22" s="12">
        <f>_xlfn.XLOOKUP($D22,当月商品!$D:$D,当月商品!H:H,0)</f>
        <v>0</v>
      </c>
      <c r="AL22" s="12">
        <f>_xlfn.XLOOKUP($D22,前月商品!$D:$D,前月商品!H:H,0)</f>
        <v>0</v>
      </c>
      <c r="AM22" s="12">
        <f>_xlfn.XLOOKUP($D22,前々月商品!$D:$D,前々月商品!H:H,0)</f>
        <v>0</v>
      </c>
      <c r="AN22" s="13">
        <f t="shared" si="9"/>
        <v>0</v>
      </c>
      <c r="AO22" s="13">
        <f t="shared" si="10"/>
        <v>0</v>
      </c>
      <c r="AP22" s="13">
        <f t="shared" si="11"/>
        <v>0</v>
      </c>
      <c r="AQ22" s="16">
        <f t="shared" si="12"/>
        <v>0</v>
      </c>
      <c r="AR22" s="16">
        <f t="shared" si="13"/>
        <v>0</v>
      </c>
      <c r="AS22" s="17">
        <f t="shared" si="14"/>
        <v>0</v>
      </c>
      <c r="AT22" t="e">
        <f t="shared" si="15"/>
        <v>#VALUE!</v>
      </c>
    </row>
    <row r="23" spans="3:46" ht="36.65" customHeight="1">
      <c r="C23" s="20">
        <v>18</v>
      </c>
      <c r="D23" s="53">
        <f>現状商品設定!B20</f>
        <v>0</v>
      </c>
      <c r="E23" s="26" t="str">
        <f>IFERROR(_xlfn.XLOOKUP($D23,現状商品設定!B:B,現状商品設定!C:C,"-"),"-")</f>
        <v>-</v>
      </c>
      <c r="F23" s="32" t="s">
        <v>46</v>
      </c>
      <c r="G23" s="30" t="str">
        <f>IFERROR(_xlfn.XLOOKUP($D23,現状商品設定!B:B,現状商品設定!F:F),"-")</f>
        <v>-</v>
      </c>
      <c r="H23" s="34" t="e">
        <f>IF(IF(AND(V23&gt;=設定!$C$3,X23&gt;=L23),G23*(1+設定!$C$6),IF(AND(V23&gt;=設定!$C$3,X23&lt;L23),G23*(1+設定!$C$7*-1),IF(V23&lt;設定!$C$3,G23*(1+設定!$C$6),"除外")))&gt;10,IF(AND(V23&gt;=設定!$C$3,X23&gt;=L23),G23*(1+設定!$C$6),IF(AND(V23&gt;=設定!$C$3,X23&lt;L23),G23*(1+設定!$C$7*-1),IF(V23&lt;設定!$C$3,G23*(1+設定!$C$6),"除外"))),10)</f>
        <v>#VALUE!</v>
      </c>
      <c r="I23" s="34" t="e">
        <f ca="1">IF(消化率!$I$5&lt;1,商品!H23*消化率!$I$5,IF(商品!W23*商品!Q23/(商品!H23*消化率!$I$5)&gt;商品!L23,商品!H23*消化率!$I$5,J23))</f>
        <v>#DIV/0!</v>
      </c>
      <c r="J23" s="34" t="e">
        <f t="shared" si="2"/>
        <v>#VALUE!</v>
      </c>
      <c r="K23" s="34" t="e">
        <f ca="1">IF(ROUNDDOWN(IF(I23&gt;=設定!$C$8,設定!$C$8,商品!I23),0)&lt;10,10,ROUNDDOWN(IF(I23&gt;=設定!$C$8,設定!$C$8,商品!I23),0))</f>
        <v>#DIV/0!</v>
      </c>
      <c r="L23" s="64">
        <f>IF(F23="標準",設定!$C$4,商品!F23)</f>
        <v>5</v>
      </c>
      <c r="M23" s="63" t="str">
        <f>_xlfn.XLOOKUP($D23,全商品!$F:$F,全商品!H:H,"-")</f>
        <v>-</v>
      </c>
      <c r="N23" s="12" t="str">
        <f>_xlfn.XLOOKUP($D23,全商品!$F:$F,全商品!I:I,"-")</f>
        <v>-</v>
      </c>
      <c r="O23" s="23" t="str">
        <f>_xlfn.XLOOKUP($D23,全商品!$F:$F,全商品!K:K,"-")</f>
        <v>-</v>
      </c>
      <c r="P23" s="13" t="str">
        <f>_xlfn.XLOOKUP($D23,全商品!$F:$F,全商品!M:M,"-")</f>
        <v>-</v>
      </c>
      <c r="Q23" s="25" t="str">
        <f>_xlfn.XLOOKUP($D23,現状商品設定!B:B,現状商品設定!D:D,"-")</f>
        <v>-</v>
      </c>
      <c r="R23" s="22">
        <f>SUM(_xlfn.XLOOKUP($D23,当月商品!$D:$D,当月商品!I:I,0),_xlfn.XLOOKUP($D23,前月商品!$D:$D,前月商品!I:I,0),_xlfn.XLOOKUP($D23,前々月商品!$D:$D,前々月商品!I:I,0))</f>
        <v>0</v>
      </c>
      <c r="S23" s="23">
        <f>SUM(_xlfn.XLOOKUP($D23,当月商品!$D:$D,当月商品!V:V,0),_xlfn.XLOOKUP($D23,前月商品!$D:$D,前月商品!V:V,0),_xlfn.XLOOKUP($D23,前々月商品!$D:$D,前々月商品!V:V,0))</f>
        <v>0</v>
      </c>
      <c r="T23" s="23">
        <f t="shared" si="3"/>
        <v>0</v>
      </c>
      <c r="U23" s="23">
        <f>SUM(_xlfn.XLOOKUP($D23,当月商品!$D:$D,当月商品!W:W,0),_xlfn.XLOOKUP($D23,前月商品!$D:$D,前月商品!W:W,0),_xlfn.XLOOKUP($D23,前々月商品!$D:$D,前々月商品!W:W,0))</f>
        <v>0</v>
      </c>
      <c r="V23" s="23">
        <f>SUM(_xlfn.XLOOKUP($D23,当月商品!$D:$D,当月商品!H:H,0),_xlfn.XLOOKUP($D23,前月商品!$D:$D,前月商品!H:H,0),_xlfn.XLOOKUP($D23,前々月商品!$D:$D,前々月商品!H:H,0))</f>
        <v>0</v>
      </c>
      <c r="W23" s="13">
        <f t="shared" si="4"/>
        <v>0</v>
      </c>
      <c r="X23" s="15">
        <f t="shared" si="5"/>
        <v>0</v>
      </c>
      <c r="Y23" s="22">
        <f>_xlfn.XLOOKUP($D23,当月商品!$D:$D,当月商品!I:I,0)</f>
        <v>0</v>
      </c>
      <c r="Z23" s="23">
        <f>_xlfn.XLOOKUP($D23,前月商品!$D:$D,前月商品!I:I,0)</f>
        <v>0</v>
      </c>
      <c r="AA23" s="23">
        <f>_xlfn.XLOOKUP($D23,前々月商品!$D:$D,前々月商品!I:I,0)</f>
        <v>0</v>
      </c>
      <c r="AB23" s="23">
        <f>_xlfn.XLOOKUP($D23,当月商品!$D:$D,当月商品!V:V,0)</f>
        <v>0</v>
      </c>
      <c r="AC23" s="23">
        <f>_xlfn.XLOOKUP($D23,前月商品!$D:$D,前月商品!V:V,0)</f>
        <v>0</v>
      </c>
      <c r="AD23" s="23">
        <f>_xlfn.XLOOKUP($D23,前々月商品!$D:$D,前々月商品!V:V,0)</f>
        <v>0</v>
      </c>
      <c r="AE23" s="23">
        <f t="shared" si="6"/>
        <v>0</v>
      </c>
      <c r="AF23" s="23">
        <f t="shared" si="7"/>
        <v>0</v>
      </c>
      <c r="AG23" s="23">
        <f t="shared" si="8"/>
        <v>0</v>
      </c>
      <c r="AH23" s="12">
        <f>_xlfn.XLOOKUP($D23,当月商品!$D:$D,当月商品!W:W,0)</f>
        <v>0</v>
      </c>
      <c r="AI23" s="12">
        <f>_xlfn.XLOOKUP($D23,前月商品!$D:$D,前月商品!W:W,0)</f>
        <v>0</v>
      </c>
      <c r="AJ23" s="12">
        <f>_xlfn.XLOOKUP($D23,前々月商品!$D:$D,前々月商品!W:W,0)</f>
        <v>0</v>
      </c>
      <c r="AK23" s="12">
        <f>_xlfn.XLOOKUP($D23,当月商品!$D:$D,当月商品!H:H,0)</f>
        <v>0</v>
      </c>
      <c r="AL23" s="12">
        <f>_xlfn.XLOOKUP($D23,前月商品!$D:$D,前月商品!H:H,0)</f>
        <v>0</v>
      </c>
      <c r="AM23" s="12">
        <f>_xlfn.XLOOKUP($D23,前々月商品!$D:$D,前々月商品!H:H,0)</f>
        <v>0</v>
      </c>
      <c r="AN23" s="13">
        <f t="shared" si="9"/>
        <v>0</v>
      </c>
      <c r="AO23" s="13">
        <f t="shared" si="10"/>
        <v>0</v>
      </c>
      <c r="AP23" s="13">
        <f t="shared" si="11"/>
        <v>0</v>
      </c>
      <c r="AQ23" s="16">
        <f t="shared" si="12"/>
        <v>0</v>
      </c>
      <c r="AR23" s="16">
        <f t="shared" si="13"/>
        <v>0</v>
      </c>
      <c r="AS23" s="17">
        <f t="shared" si="14"/>
        <v>0</v>
      </c>
      <c r="AT23" t="e">
        <f t="shared" si="15"/>
        <v>#VALUE!</v>
      </c>
    </row>
    <row r="24" spans="3:46" ht="36.65" customHeight="1">
      <c r="C24" s="20">
        <v>19</v>
      </c>
      <c r="D24" s="53">
        <f>現状商品設定!B21</f>
        <v>0</v>
      </c>
      <c r="E24" s="26" t="str">
        <f>IFERROR(_xlfn.XLOOKUP($D24,現状商品設定!B:B,現状商品設定!C:C,"-"),"-")</f>
        <v>-</v>
      </c>
      <c r="F24" s="32" t="s">
        <v>46</v>
      </c>
      <c r="G24" s="30" t="str">
        <f>IFERROR(_xlfn.XLOOKUP($D24,現状商品設定!B:B,現状商品設定!F:F),"-")</f>
        <v>-</v>
      </c>
      <c r="H24" s="34" t="e">
        <f>IF(IF(AND(V24&gt;=設定!$C$3,X24&gt;=L24),G24*(1+設定!$C$6),IF(AND(V24&gt;=設定!$C$3,X24&lt;L24),G24*(1+設定!$C$7*-1),IF(V24&lt;設定!$C$3,G24*(1+設定!$C$6),"除外")))&gt;10,IF(AND(V24&gt;=設定!$C$3,X24&gt;=L24),G24*(1+設定!$C$6),IF(AND(V24&gt;=設定!$C$3,X24&lt;L24),G24*(1+設定!$C$7*-1),IF(V24&lt;設定!$C$3,G24*(1+設定!$C$6),"除外"))),10)</f>
        <v>#VALUE!</v>
      </c>
      <c r="I24" s="34" t="e">
        <f ca="1">IF(消化率!$I$5&lt;1,商品!H24*消化率!$I$5,IF(商品!W24*商品!Q24/(商品!H24*消化率!$I$5)&gt;商品!L24,商品!H24*消化率!$I$5,J24))</f>
        <v>#DIV/0!</v>
      </c>
      <c r="J24" s="34" t="e">
        <f t="shared" si="2"/>
        <v>#VALUE!</v>
      </c>
      <c r="K24" s="34" t="e">
        <f ca="1">IF(ROUNDDOWN(IF(I24&gt;=設定!$C$8,設定!$C$8,商品!I24),0)&lt;10,10,ROUNDDOWN(IF(I24&gt;=設定!$C$8,設定!$C$8,商品!I24),0))</f>
        <v>#DIV/0!</v>
      </c>
      <c r="L24" s="64">
        <f>IF(F24="標準",設定!$C$4,商品!F24)</f>
        <v>5</v>
      </c>
      <c r="M24" s="63" t="str">
        <f>_xlfn.XLOOKUP($D24,全商品!$F:$F,全商品!H:H,"-")</f>
        <v>-</v>
      </c>
      <c r="N24" s="12" t="str">
        <f>_xlfn.XLOOKUP($D24,全商品!$F:$F,全商品!I:I,"-")</f>
        <v>-</v>
      </c>
      <c r="O24" s="23" t="str">
        <f>_xlfn.XLOOKUP($D24,全商品!$F:$F,全商品!K:K,"-")</f>
        <v>-</v>
      </c>
      <c r="P24" s="13" t="str">
        <f>_xlfn.XLOOKUP($D24,全商品!$F:$F,全商品!M:M,"-")</f>
        <v>-</v>
      </c>
      <c r="Q24" s="25" t="str">
        <f>_xlfn.XLOOKUP($D24,現状商品設定!B:B,現状商品設定!D:D,"-")</f>
        <v>-</v>
      </c>
      <c r="R24" s="22">
        <f>SUM(_xlfn.XLOOKUP($D24,当月商品!$D:$D,当月商品!I:I,0),_xlfn.XLOOKUP($D24,前月商品!$D:$D,前月商品!I:I,0),_xlfn.XLOOKUP($D24,前々月商品!$D:$D,前々月商品!I:I,0))</f>
        <v>0</v>
      </c>
      <c r="S24" s="23">
        <f>SUM(_xlfn.XLOOKUP($D24,当月商品!$D:$D,当月商品!V:V,0),_xlfn.XLOOKUP($D24,前月商品!$D:$D,前月商品!V:V,0),_xlfn.XLOOKUP($D24,前々月商品!$D:$D,前々月商品!V:V,0))</f>
        <v>0</v>
      </c>
      <c r="T24" s="23">
        <f t="shared" si="3"/>
        <v>0</v>
      </c>
      <c r="U24" s="23">
        <f>SUM(_xlfn.XLOOKUP($D24,当月商品!$D:$D,当月商品!W:W,0),_xlfn.XLOOKUP($D24,前月商品!$D:$D,前月商品!W:W,0),_xlfn.XLOOKUP($D24,前々月商品!$D:$D,前々月商品!W:W,0))</f>
        <v>0</v>
      </c>
      <c r="V24" s="23">
        <f>SUM(_xlfn.XLOOKUP($D24,当月商品!$D:$D,当月商品!H:H,0),_xlfn.XLOOKUP($D24,前月商品!$D:$D,前月商品!H:H,0),_xlfn.XLOOKUP($D24,前々月商品!$D:$D,前々月商品!H:H,0))</f>
        <v>0</v>
      </c>
      <c r="W24" s="13">
        <f t="shared" si="4"/>
        <v>0</v>
      </c>
      <c r="X24" s="15">
        <f t="shared" si="5"/>
        <v>0</v>
      </c>
      <c r="Y24" s="22">
        <f>_xlfn.XLOOKUP($D24,当月商品!$D:$D,当月商品!I:I,0)</f>
        <v>0</v>
      </c>
      <c r="Z24" s="23">
        <f>_xlfn.XLOOKUP($D24,前月商品!$D:$D,前月商品!I:I,0)</f>
        <v>0</v>
      </c>
      <c r="AA24" s="23">
        <f>_xlfn.XLOOKUP($D24,前々月商品!$D:$D,前々月商品!I:I,0)</f>
        <v>0</v>
      </c>
      <c r="AB24" s="23">
        <f>_xlfn.XLOOKUP($D24,当月商品!$D:$D,当月商品!V:V,0)</f>
        <v>0</v>
      </c>
      <c r="AC24" s="23">
        <f>_xlfn.XLOOKUP($D24,前月商品!$D:$D,前月商品!V:V,0)</f>
        <v>0</v>
      </c>
      <c r="AD24" s="23">
        <f>_xlfn.XLOOKUP($D24,前々月商品!$D:$D,前々月商品!V:V,0)</f>
        <v>0</v>
      </c>
      <c r="AE24" s="23">
        <f t="shared" si="6"/>
        <v>0</v>
      </c>
      <c r="AF24" s="23">
        <f t="shared" si="7"/>
        <v>0</v>
      </c>
      <c r="AG24" s="23">
        <f t="shared" si="8"/>
        <v>0</v>
      </c>
      <c r="AH24" s="12">
        <f>_xlfn.XLOOKUP($D24,当月商品!$D:$D,当月商品!W:W,0)</f>
        <v>0</v>
      </c>
      <c r="AI24" s="12">
        <f>_xlfn.XLOOKUP($D24,前月商品!$D:$D,前月商品!W:W,0)</f>
        <v>0</v>
      </c>
      <c r="AJ24" s="12">
        <f>_xlfn.XLOOKUP($D24,前々月商品!$D:$D,前々月商品!W:W,0)</f>
        <v>0</v>
      </c>
      <c r="AK24" s="12">
        <f>_xlfn.XLOOKUP($D24,当月商品!$D:$D,当月商品!H:H,0)</f>
        <v>0</v>
      </c>
      <c r="AL24" s="12">
        <f>_xlfn.XLOOKUP($D24,前月商品!$D:$D,前月商品!H:H,0)</f>
        <v>0</v>
      </c>
      <c r="AM24" s="12">
        <f>_xlfn.XLOOKUP($D24,前々月商品!$D:$D,前々月商品!H:H,0)</f>
        <v>0</v>
      </c>
      <c r="AN24" s="13">
        <f t="shared" si="9"/>
        <v>0</v>
      </c>
      <c r="AO24" s="13">
        <f t="shared" si="10"/>
        <v>0</v>
      </c>
      <c r="AP24" s="13">
        <f t="shared" si="11"/>
        <v>0</v>
      </c>
      <c r="AQ24" s="16">
        <f t="shared" si="12"/>
        <v>0</v>
      </c>
      <c r="AR24" s="16">
        <f t="shared" si="13"/>
        <v>0</v>
      </c>
      <c r="AS24" s="17">
        <f t="shared" si="14"/>
        <v>0</v>
      </c>
      <c r="AT24" t="e">
        <f t="shared" si="15"/>
        <v>#VALUE!</v>
      </c>
    </row>
    <row r="25" spans="3:46" ht="36.65" customHeight="1">
      <c r="C25" s="20">
        <v>20</v>
      </c>
      <c r="D25" s="53">
        <f>現状商品設定!B22</f>
        <v>0</v>
      </c>
      <c r="E25" s="26" t="str">
        <f>IFERROR(_xlfn.XLOOKUP($D25,現状商品設定!B:B,現状商品設定!C:C,"-"),"-")</f>
        <v>-</v>
      </c>
      <c r="F25" s="32" t="s">
        <v>46</v>
      </c>
      <c r="G25" s="30" t="str">
        <f>IFERROR(_xlfn.XLOOKUP($D25,現状商品設定!B:B,現状商品設定!F:F),"-")</f>
        <v>-</v>
      </c>
      <c r="H25" s="34" t="e">
        <f>IF(IF(AND(V25&gt;=設定!$C$3,X25&gt;=L25),G25*(1+設定!$C$6),IF(AND(V25&gt;=設定!$C$3,X25&lt;L25),G25*(1+設定!$C$7*-1),IF(V25&lt;設定!$C$3,G25*(1+設定!$C$6),"除外")))&gt;10,IF(AND(V25&gt;=設定!$C$3,X25&gt;=L25),G25*(1+設定!$C$6),IF(AND(V25&gt;=設定!$C$3,X25&lt;L25),G25*(1+設定!$C$7*-1),IF(V25&lt;設定!$C$3,G25*(1+設定!$C$6),"除外"))),10)</f>
        <v>#VALUE!</v>
      </c>
      <c r="I25" s="34" t="e">
        <f ca="1">IF(消化率!$I$5&lt;1,商品!H25*消化率!$I$5,IF(商品!W25*商品!Q25/(商品!H25*消化率!$I$5)&gt;商品!L25,商品!H25*消化率!$I$5,J25))</f>
        <v>#DIV/0!</v>
      </c>
      <c r="J25" s="34" t="e">
        <f t="shared" si="2"/>
        <v>#VALUE!</v>
      </c>
      <c r="K25" s="34" t="e">
        <f ca="1">IF(ROUNDDOWN(IF(I25&gt;=設定!$C$8,設定!$C$8,商品!I25),0)&lt;10,10,ROUNDDOWN(IF(I25&gt;=設定!$C$8,設定!$C$8,商品!I25),0))</f>
        <v>#DIV/0!</v>
      </c>
      <c r="L25" s="64">
        <f>IF(F25="標準",設定!$C$4,商品!F25)</f>
        <v>5</v>
      </c>
      <c r="M25" s="63" t="str">
        <f>_xlfn.XLOOKUP($D25,全商品!$F:$F,全商品!H:H,"-")</f>
        <v>-</v>
      </c>
      <c r="N25" s="12" t="str">
        <f>_xlfn.XLOOKUP($D25,全商品!$F:$F,全商品!I:I,"-")</f>
        <v>-</v>
      </c>
      <c r="O25" s="23" t="str">
        <f>_xlfn.XLOOKUP($D25,全商品!$F:$F,全商品!K:K,"-")</f>
        <v>-</v>
      </c>
      <c r="P25" s="13" t="str">
        <f>_xlfn.XLOOKUP($D25,全商品!$F:$F,全商品!M:M,"-")</f>
        <v>-</v>
      </c>
      <c r="Q25" s="25" t="str">
        <f>_xlfn.XLOOKUP($D25,現状商品設定!B:B,現状商品設定!D:D,"-")</f>
        <v>-</v>
      </c>
      <c r="R25" s="22">
        <f>SUM(_xlfn.XLOOKUP($D25,当月商品!$D:$D,当月商品!I:I,0),_xlfn.XLOOKUP($D25,前月商品!$D:$D,前月商品!I:I,0),_xlfn.XLOOKUP($D25,前々月商品!$D:$D,前々月商品!I:I,0))</f>
        <v>0</v>
      </c>
      <c r="S25" s="23">
        <f>SUM(_xlfn.XLOOKUP($D25,当月商品!$D:$D,当月商品!V:V,0),_xlfn.XLOOKUP($D25,前月商品!$D:$D,前月商品!V:V,0),_xlfn.XLOOKUP($D25,前々月商品!$D:$D,前々月商品!V:V,0))</f>
        <v>0</v>
      </c>
      <c r="T25" s="23">
        <f t="shared" si="3"/>
        <v>0</v>
      </c>
      <c r="U25" s="23">
        <f>SUM(_xlfn.XLOOKUP($D25,当月商品!$D:$D,当月商品!W:W,0),_xlfn.XLOOKUP($D25,前月商品!$D:$D,前月商品!W:W,0),_xlfn.XLOOKUP($D25,前々月商品!$D:$D,前々月商品!W:W,0))</f>
        <v>0</v>
      </c>
      <c r="V25" s="23">
        <f>SUM(_xlfn.XLOOKUP($D25,当月商品!$D:$D,当月商品!H:H,0),_xlfn.XLOOKUP($D25,前月商品!$D:$D,前月商品!H:H,0),_xlfn.XLOOKUP($D25,前々月商品!$D:$D,前々月商品!H:H,0))</f>
        <v>0</v>
      </c>
      <c r="W25" s="13">
        <f t="shared" si="4"/>
        <v>0</v>
      </c>
      <c r="X25" s="15">
        <f t="shared" si="5"/>
        <v>0</v>
      </c>
      <c r="Y25" s="22">
        <f>_xlfn.XLOOKUP($D25,当月商品!$D:$D,当月商品!I:I,0)</f>
        <v>0</v>
      </c>
      <c r="Z25" s="23">
        <f>_xlfn.XLOOKUP($D25,前月商品!$D:$D,前月商品!I:I,0)</f>
        <v>0</v>
      </c>
      <c r="AA25" s="23">
        <f>_xlfn.XLOOKUP($D25,前々月商品!$D:$D,前々月商品!I:I,0)</f>
        <v>0</v>
      </c>
      <c r="AB25" s="23">
        <f>_xlfn.XLOOKUP($D25,当月商品!$D:$D,当月商品!V:V,0)</f>
        <v>0</v>
      </c>
      <c r="AC25" s="23">
        <f>_xlfn.XLOOKUP($D25,前月商品!$D:$D,前月商品!V:V,0)</f>
        <v>0</v>
      </c>
      <c r="AD25" s="23">
        <f>_xlfn.XLOOKUP($D25,前々月商品!$D:$D,前々月商品!V:V,0)</f>
        <v>0</v>
      </c>
      <c r="AE25" s="23">
        <f t="shared" si="6"/>
        <v>0</v>
      </c>
      <c r="AF25" s="23">
        <f t="shared" si="7"/>
        <v>0</v>
      </c>
      <c r="AG25" s="23">
        <f t="shared" si="8"/>
        <v>0</v>
      </c>
      <c r="AH25" s="12">
        <f>_xlfn.XLOOKUP($D25,当月商品!$D:$D,当月商品!W:W,0)</f>
        <v>0</v>
      </c>
      <c r="AI25" s="12">
        <f>_xlfn.XLOOKUP($D25,前月商品!$D:$D,前月商品!W:W,0)</f>
        <v>0</v>
      </c>
      <c r="AJ25" s="12">
        <f>_xlfn.XLOOKUP($D25,前々月商品!$D:$D,前々月商品!W:W,0)</f>
        <v>0</v>
      </c>
      <c r="AK25" s="12">
        <f>_xlfn.XLOOKUP($D25,当月商品!$D:$D,当月商品!H:H,0)</f>
        <v>0</v>
      </c>
      <c r="AL25" s="12">
        <f>_xlfn.XLOOKUP($D25,前月商品!$D:$D,前月商品!H:H,0)</f>
        <v>0</v>
      </c>
      <c r="AM25" s="12">
        <f>_xlfn.XLOOKUP($D25,前々月商品!$D:$D,前々月商品!H:H,0)</f>
        <v>0</v>
      </c>
      <c r="AN25" s="13">
        <f t="shared" si="9"/>
        <v>0</v>
      </c>
      <c r="AO25" s="13">
        <f t="shared" si="10"/>
        <v>0</v>
      </c>
      <c r="AP25" s="13">
        <f t="shared" si="11"/>
        <v>0</v>
      </c>
      <c r="AQ25" s="16">
        <f t="shared" si="12"/>
        <v>0</v>
      </c>
      <c r="AR25" s="16">
        <f t="shared" si="13"/>
        <v>0</v>
      </c>
      <c r="AS25" s="17">
        <f t="shared" si="14"/>
        <v>0</v>
      </c>
      <c r="AT25" t="e">
        <f t="shared" si="15"/>
        <v>#VALUE!</v>
      </c>
    </row>
    <row r="26" spans="3:46" ht="36.65" customHeight="1">
      <c r="C26" s="20">
        <v>21</v>
      </c>
      <c r="D26" s="53">
        <f>現状商品設定!B23</f>
        <v>0</v>
      </c>
      <c r="E26" s="26" t="str">
        <f>IFERROR(_xlfn.XLOOKUP($D26,現状商品設定!B:B,現状商品設定!C:C,"-"),"-")</f>
        <v>-</v>
      </c>
      <c r="F26" s="32" t="s">
        <v>46</v>
      </c>
      <c r="G26" s="30" t="str">
        <f>IFERROR(_xlfn.XLOOKUP($D26,現状商品設定!B:B,現状商品設定!F:F),"-")</f>
        <v>-</v>
      </c>
      <c r="H26" s="34" t="e">
        <f>IF(IF(AND(V26&gt;=設定!$C$3,X26&gt;=L26),G26*(1+設定!$C$6),IF(AND(V26&gt;=設定!$C$3,X26&lt;L26),G26*(1+設定!$C$7*-1),IF(V26&lt;設定!$C$3,G26*(1+設定!$C$6),"除外")))&gt;10,IF(AND(V26&gt;=設定!$C$3,X26&gt;=L26),G26*(1+設定!$C$6),IF(AND(V26&gt;=設定!$C$3,X26&lt;L26),G26*(1+設定!$C$7*-1),IF(V26&lt;設定!$C$3,G26*(1+設定!$C$6),"除外"))),10)</f>
        <v>#VALUE!</v>
      </c>
      <c r="I26" s="34" t="e">
        <f ca="1">IF(消化率!$I$5&lt;1,商品!H26*消化率!$I$5,IF(商品!W26*商品!Q26/(商品!H26*消化率!$I$5)&gt;商品!L26,商品!H26*消化率!$I$5,J26))</f>
        <v>#DIV/0!</v>
      </c>
      <c r="J26" s="34" t="e">
        <f t="shared" si="2"/>
        <v>#VALUE!</v>
      </c>
      <c r="K26" s="34" t="e">
        <f ca="1">IF(ROUNDDOWN(IF(I26&gt;=設定!$C$8,設定!$C$8,商品!I26),0)&lt;10,10,ROUNDDOWN(IF(I26&gt;=設定!$C$8,設定!$C$8,商品!I26),0))</f>
        <v>#DIV/0!</v>
      </c>
      <c r="L26" s="64">
        <f>IF(F26="標準",設定!$C$4,商品!F26)</f>
        <v>5</v>
      </c>
      <c r="M26" s="63" t="str">
        <f>_xlfn.XLOOKUP($D26,全商品!$F:$F,全商品!H:H,"-")</f>
        <v>-</v>
      </c>
      <c r="N26" s="12" t="str">
        <f>_xlfn.XLOOKUP($D26,全商品!$F:$F,全商品!I:I,"-")</f>
        <v>-</v>
      </c>
      <c r="O26" s="23" t="str">
        <f>_xlfn.XLOOKUP($D26,全商品!$F:$F,全商品!K:K,"-")</f>
        <v>-</v>
      </c>
      <c r="P26" s="13" t="str">
        <f>_xlfn.XLOOKUP($D26,全商品!$F:$F,全商品!M:M,"-")</f>
        <v>-</v>
      </c>
      <c r="Q26" s="25" t="str">
        <f>_xlfn.XLOOKUP($D26,現状商品設定!B:B,現状商品設定!D:D,"-")</f>
        <v>-</v>
      </c>
      <c r="R26" s="22">
        <f>SUM(_xlfn.XLOOKUP($D26,当月商品!$D:$D,当月商品!I:I,0),_xlfn.XLOOKUP($D26,前月商品!$D:$D,前月商品!I:I,0),_xlfn.XLOOKUP($D26,前々月商品!$D:$D,前々月商品!I:I,0))</f>
        <v>0</v>
      </c>
      <c r="S26" s="23">
        <f>SUM(_xlfn.XLOOKUP($D26,当月商品!$D:$D,当月商品!V:V,0),_xlfn.XLOOKUP($D26,前月商品!$D:$D,前月商品!V:V,0),_xlfn.XLOOKUP($D26,前々月商品!$D:$D,前々月商品!V:V,0))</f>
        <v>0</v>
      </c>
      <c r="T26" s="23">
        <f t="shared" si="3"/>
        <v>0</v>
      </c>
      <c r="U26" s="23">
        <f>SUM(_xlfn.XLOOKUP($D26,当月商品!$D:$D,当月商品!W:W,0),_xlfn.XLOOKUP($D26,前月商品!$D:$D,前月商品!W:W,0),_xlfn.XLOOKUP($D26,前々月商品!$D:$D,前々月商品!W:W,0))</f>
        <v>0</v>
      </c>
      <c r="V26" s="23">
        <f>SUM(_xlfn.XLOOKUP($D26,当月商品!$D:$D,当月商品!H:H,0),_xlfn.XLOOKUP($D26,前月商品!$D:$D,前月商品!H:H,0),_xlfn.XLOOKUP($D26,前々月商品!$D:$D,前々月商品!H:H,0))</f>
        <v>0</v>
      </c>
      <c r="W26" s="13">
        <f t="shared" si="4"/>
        <v>0</v>
      </c>
      <c r="X26" s="15">
        <f t="shared" si="5"/>
        <v>0</v>
      </c>
      <c r="Y26" s="22">
        <f>_xlfn.XLOOKUP($D26,当月商品!$D:$D,当月商品!I:I,0)</f>
        <v>0</v>
      </c>
      <c r="Z26" s="23">
        <f>_xlfn.XLOOKUP($D26,前月商品!$D:$D,前月商品!I:I,0)</f>
        <v>0</v>
      </c>
      <c r="AA26" s="23">
        <f>_xlfn.XLOOKUP($D26,前々月商品!$D:$D,前々月商品!I:I,0)</f>
        <v>0</v>
      </c>
      <c r="AB26" s="23">
        <f>_xlfn.XLOOKUP($D26,当月商品!$D:$D,当月商品!V:V,0)</f>
        <v>0</v>
      </c>
      <c r="AC26" s="23">
        <f>_xlfn.XLOOKUP($D26,前月商品!$D:$D,前月商品!V:V,0)</f>
        <v>0</v>
      </c>
      <c r="AD26" s="23">
        <f>_xlfn.XLOOKUP($D26,前々月商品!$D:$D,前々月商品!V:V,0)</f>
        <v>0</v>
      </c>
      <c r="AE26" s="23">
        <f t="shared" si="6"/>
        <v>0</v>
      </c>
      <c r="AF26" s="23">
        <f t="shared" si="7"/>
        <v>0</v>
      </c>
      <c r="AG26" s="23">
        <f t="shared" si="8"/>
        <v>0</v>
      </c>
      <c r="AH26" s="12">
        <f>_xlfn.XLOOKUP($D26,当月商品!$D:$D,当月商品!W:W,0)</f>
        <v>0</v>
      </c>
      <c r="AI26" s="12">
        <f>_xlfn.XLOOKUP($D26,前月商品!$D:$D,前月商品!W:W,0)</f>
        <v>0</v>
      </c>
      <c r="AJ26" s="12">
        <f>_xlfn.XLOOKUP($D26,前々月商品!$D:$D,前々月商品!W:W,0)</f>
        <v>0</v>
      </c>
      <c r="AK26" s="12">
        <f>_xlfn.XLOOKUP($D26,当月商品!$D:$D,当月商品!H:H,0)</f>
        <v>0</v>
      </c>
      <c r="AL26" s="12">
        <f>_xlfn.XLOOKUP($D26,前月商品!$D:$D,前月商品!H:H,0)</f>
        <v>0</v>
      </c>
      <c r="AM26" s="12">
        <f>_xlfn.XLOOKUP($D26,前々月商品!$D:$D,前々月商品!H:H,0)</f>
        <v>0</v>
      </c>
      <c r="AN26" s="13">
        <f t="shared" si="9"/>
        <v>0</v>
      </c>
      <c r="AO26" s="13">
        <f t="shared" si="10"/>
        <v>0</v>
      </c>
      <c r="AP26" s="13">
        <f t="shared" si="11"/>
        <v>0</v>
      </c>
      <c r="AQ26" s="16">
        <f t="shared" si="12"/>
        <v>0</v>
      </c>
      <c r="AR26" s="16">
        <f t="shared" si="13"/>
        <v>0</v>
      </c>
      <c r="AS26" s="17">
        <f t="shared" si="14"/>
        <v>0</v>
      </c>
      <c r="AT26" t="e">
        <f t="shared" si="15"/>
        <v>#VALUE!</v>
      </c>
    </row>
    <row r="27" spans="3:46" ht="36.65" customHeight="1">
      <c r="C27" s="20">
        <v>22</v>
      </c>
      <c r="D27" s="53">
        <f>現状商品設定!B24</f>
        <v>0</v>
      </c>
      <c r="E27" s="26" t="str">
        <f>IFERROR(_xlfn.XLOOKUP($D27,現状商品設定!B:B,現状商品設定!C:C,"-"),"-")</f>
        <v>-</v>
      </c>
      <c r="F27" s="32" t="s">
        <v>46</v>
      </c>
      <c r="G27" s="30" t="str">
        <f>IFERROR(_xlfn.XLOOKUP($D27,現状商品設定!B:B,現状商品設定!F:F),"-")</f>
        <v>-</v>
      </c>
      <c r="H27" s="34" t="e">
        <f>IF(IF(AND(V27&gt;=設定!$C$3,X27&gt;=L27),G27*(1+設定!$C$6),IF(AND(V27&gt;=設定!$C$3,X27&lt;L27),G27*(1+設定!$C$7*-1),IF(V27&lt;設定!$C$3,G27*(1+設定!$C$6),"除外")))&gt;10,IF(AND(V27&gt;=設定!$C$3,X27&gt;=L27),G27*(1+設定!$C$6),IF(AND(V27&gt;=設定!$C$3,X27&lt;L27),G27*(1+設定!$C$7*-1),IF(V27&lt;設定!$C$3,G27*(1+設定!$C$6),"除外"))),10)</f>
        <v>#VALUE!</v>
      </c>
      <c r="I27" s="34" t="e">
        <f ca="1">IF(消化率!$I$5&lt;1,商品!H27*消化率!$I$5,IF(商品!W27*商品!Q27/(商品!H27*消化率!$I$5)&gt;商品!L27,商品!H27*消化率!$I$5,J27))</f>
        <v>#DIV/0!</v>
      </c>
      <c r="J27" s="34" t="e">
        <f t="shared" si="2"/>
        <v>#VALUE!</v>
      </c>
      <c r="K27" s="34" t="e">
        <f ca="1">IF(ROUNDDOWN(IF(I27&gt;=設定!$C$8,設定!$C$8,商品!I27),0)&lt;10,10,ROUNDDOWN(IF(I27&gt;=設定!$C$8,設定!$C$8,商品!I27),0))</f>
        <v>#DIV/0!</v>
      </c>
      <c r="L27" s="64">
        <f>IF(F27="標準",設定!$C$4,商品!F27)</f>
        <v>5</v>
      </c>
      <c r="M27" s="63" t="str">
        <f>_xlfn.XLOOKUP($D27,全商品!$F:$F,全商品!H:H,"-")</f>
        <v>-</v>
      </c>
      <c r="N27" s="12" t="str">
        <f>_xlfn.XLOOKUP($D27,全商品!$F:$F,全商品!I:I,"-")</f>
        <v>-</v>
      </c>
      <c r="O27" s="23" t="str">
        <f>_xlfn.XLOOKUP($D27,全商品!$F:$F,全商品!K:K,"-")</f>
        <v>-</v>
      </c>
      <c r="P27" s="13" t="str">
        <f>_xlfn.XLOOKUP($D27,全商品!$F:$F,全商品!M:M,"-")</f>
        <v>-</v>
      </c>
      <c r="Q27" s="25" t="str">
        <f>_xlfn.XLOOKUP($D27,現状商品設定!B:B,現状商品設定!D:D,"-")</f>
        <v>-</v>
      </c>
      <c r="R27" s="22">
        <f>SUM(_xlfn.XLOOKUP($D27,当月商品!$D:$D,当月商品!I:I,0),_xlfn.XLOOKUP($D27,前月商品!$D:$D,前月商品!I:I,0),_xlfn.XLOOKUP($D27,前々月商品!$D:$D,前々月商品!I:I,0))</f>
        <v>0</v>
      </c>
      <c r="S27" s="23">
        <f>SUM(_xlfn.XLOOKUP($D27,当月商品!$D:$D,当月商品!V:V,0),_xlfn.XLOOKUP($D27,前月商品!$D:$D,前月商品!V:V,0),_xlfn.XLOOKUP($D27,前々月商品!$D:$D,前々月商品!V:V,0))</f>
        <v>0</v>
      </c>
      <c r="T27" s="23">
        <f t="shared" si="3"/>
        <v>0</v>
      </c>
      <c r="U27" s="23">
        <f>SUM(_xlfn.XLOOKUP($D27,当月商品!$D:$D,当月商品!W:W,0),_xlfn.XLOOKUP($D27,前月商品!$D:$D,前月商品!W:W,0),_xlfn.XLOOKUP($D27,前々月商品!$D:$D,前々月商品!W:W,0))</f>
        <v>0</v>
      </c>
      <c r="V27" s="23">
        <f>SUM(_xlfn.XLOOKUP($D27,当月商品!$D:$D,当月商品!H:H,0),_xlfn.XLOOKUP($D27,前月商品!$D:$D,前月商品!H:H,0),_xlfn.XLOOKUP($D27,前々月商品!$D:$D,前々月商品!H:H,0))</f>
        <v>0</v>
      </c>
      <c r="W27" s="13">
        <f t="shared" si="4"/>
        <v>0</v>
      </c>
      <c r="X27" s="15">
        <f t="shared" si="5"/>
        <v>0</v>
      </c>
      <c r="Y27" s="22">
        <f>_xlfn.XLOOKUP($D27,当月商品!$D:$D,当月商品!I:I,0)</f>
        <v>0</v>
      </c>
      <c r="Z27" s="23">
        <f>_xlfn.XLOOKUP($D27,前月商品!$D:$D,前月商品!I:I,0)</f>
        <v>0</v>
      </c>
      <c r="AA27" s="23">
        <f>_xlfn.XLOOKUP($D27,前々月商品!$D:$D,前々月商品!I:I,0)</f>
        <v>0</v>
      </c>
      <c r="AB27" s="23">
        <f>_xlfn.XLOOKUP($D27,当月商品!$D:$D,当月商品!V:V,0)</f>
        <v>0</v>
      </c>
      <c r="AC27" s="23">
        <f>_xlfn.XLOOKUP($D27,前月商品!$D:$D,前月商品!V:V,0)</f>
        <v>0</v>
      </c>
      <c r="AD27" s="23">
        <f>_xlfn.XLOOKUP($D27,前々月商品!$D:$D,前々月商品!V:V,0)</f>
        <v>0</v>
      </c>
      <c r="AE27" s="23">
        <f t="shared" si="6"/>
        <v>0</v>
      </c>
      <c r="AF27" s="23">
        <f t="shared" si="7"/>
        <v>0</v>
      </c>
      <c r="AG27" s="23">
        <f t="shared" si="8"/>
        <v>0</v>
      </c>
      <c r="AH27" s="12">
        <f>_xlfn.XLOOKUP($D27,当月商品!$D:$D,当月商品!W:W,0)</f>
        <v>0</v>
      </c>
      <c r="AI27" s="12">
        <f>_xlfn.XLOOKUP($D27,前月商品!$D:$D,前月商品!W:W,0)</f>
        <v>0</v>
      </c>
      <c r="AJ27" s="12">
        <f>_xlfn.XLOOKUP($D27,前々月商品!$D:$D,前々月商品!W:W,0)</f>
        <v>0</v>
      </c>
      <c r="AK27" s="12">
        <f>_xlfn.XLOOKUP($D27,当月商品!$D:$D,当月商品!H:H,0)</f>
        <v>0</v>
      </c>
      <c r="AL27" s="12">
        <f>_xlfn.XLOOKUP($D27,前月商品!$D:$D,前月商品!H:H,0)</f>
        <v>0</v>
      </c>
      <c r="AM27" s="12">
        <f>_xlfn.XLOOKUP($D27,前々月商品!$D:$D,前々月商品!H:H,0)</f>
        <v>0</v>
      </c>
      <c r="AN27" s="13">
        <f t="shared" si="9"/>
        <v>0</v>
      </c>
      <c r="AO27" s="13">
        <f t="shared" si="10"/>
        <v>0</v>
      </c>
      <c r="AP27" s="13">
        <f t="shared" si="11"/>
        <v>0</v>
      </c>
      <c r="AQ27" s="16">
        <f t="shared" si="12"/>
        <v>0</v>
      </c>
      <c r="AR27" s="16">
        <f t="shared" si="13"/>
        <v>0</v>
      </c>
      <c r="AS27" s="17">
        <f t="shared" si="14"/>
        <v>0</v>
      </c>
      <c r="AT27" t="e">
        <f t="shared" si="15"/>
        <v>#VALUE!</v>
      </c>
    </row>
    <row r="28" spans="3:46" ht="36.65" customHeight="1">
      <c r="C28" s="20">
        <v>23</v>
      </c>
      <c r="D28" s="53">
        <f>現状商品設定!B25</f>
        <v>0</v>
      </c>
      <c r="E28" s="26" t="str">
        <f>IFERROR(_xlfn.XLOOKUP($D28,現状商品設定!B:B,現状商品設定!C:C,"-"),"-")</f>
        <v>-</v>
      </c>
      <c r="F28" s="32" t="s">
        <v>46</v>
      </c>
      <c r="G28" s="30" t="str">
        <f>IFERROR(_xlfn.XLOOKUP($D28,現状商品設定!B:B,現状商品設定!F:F),"-")</f>
        <v>-</v>
      </c>
      <c r="H28" s="34" t="e">
        <f>IF(IF(AND(V28&gt;=設定!$C$3,X28&gt;=L28),G28*(1+設定!$C$6),IF(AND(V28&gt;=設定!$C$3,X28&lt;L28),G28*(1+設定!$C$7*-1),IF(V28&lt;設定!$C$3,G28*(1+設定!$C$6),"除外")))&gt;10,IF(AND(V28&gt;=設定!$C$3,X28&gt;=L28),G28*(1+設定!$C$6),IF(AND(V28&gt;=設定!$C$3,X28&lt;L28),G28*(1+設定!$C$7*-1),IF(V28&lt;設定!$C$3,G28*(1+設定!$C$6),"除外"))),10)</f>
        <v>#VALUE!</v>
      </c>
      <c r="I28" s="34" t="e">
        <f ca="1">IF(消化率!$I$5&lt;1,商品!H28*消化率!$I$5,IF(商品!W28*商品!Q28/(商品!H28*消化率!$I$5)&gt;商品!L28,商品!H28*消化率!$I$5,J28))</f>
        <v>#DIV/0!</v>
      </c>
      <c r="J28" s="34" t="e">
        <f t="shared" si="2"/>
        <v>#VALUE!</v>
      </c>
      <c r="K28" s="34" t="e">
        <f ca="1">IF(ROUNDDOWN(IF(I28&gt;=設定!$C$8,設定!$C$8,商品!I28),0)&lt;10,10,ROUNDDOWN(IF(I28&gt;=設定!$C$8,設定!$C$8,商品!I28),0))</f>
        <v>#DIV/0!</v>
      </c>
      <c r="L28" s="64">
        <f>IF(F28="標準",設定!$C$4,商品!F28)</f>
        <v>5</v>
      </c>
      <c r="M28" s="63" t="str">
        <f>_xlfn.XLOOKUP($D28,全商品!$F:$F,全商品!H:H,"-")</f>
        <v>-</v>
      </c>
      <c r="N28" s="12" t="str">
        <f>_xlfn.XLOOKUP($D28,全商品!$F:$F,全商品!I:I,"-")</f>
        <v>-</v>
      </c>
      <c r="O28" s="23" t="str">
        <f>_xlfn.XLOOKUP($D28,全商品!$F:$F,全商品!K:K,"-")</f>
        <v>-</v>
      </c>
      <c r="P28" s="13" t="str">
        <f>_xlfn.XLOOKUP($D28,全商品!$F:$F,全商品!M:M,"-")</f>
        <v>-</v>
      </c>
      <c r="Q28" s="25" t="str">
        <f>_xlfn.XLOOKUP($D28,現状商品設定!B:B,現状商品設定!D:D,"-")</f>
        <v>-</v>
      </c>
      <c r="R28" s="22">
        <f>SUM(_xlfn.XLOOKUP($D28,当月商品!$D:$D,当月商品!I:I,0),_xlfn.XLOOKUP($D28,前月商品!$D:$D,前月商品!I:I,0),_xlfn.XLOOKUP($D28,前々月商品!$D:$D,前々月商品!I:I,0))</f>
        <v>0</v>
      </c>
      <c r="S28" s="23">
        <f>SUM(_xlfn.XLOOKUP($D28,当月商品!$D:$D,当月商品!V:V,0),_xlfn.XLOOKUP($D28,前月商品!$D:$D,前月商品!V:V,0),_xlfn.XLOOKUP($D28,前々月商品!$D:$D,前々月商品!V:V,0))</f>
        <v>0</v>
      </c>
      <c r="T28" s="23">
        <f t="shared" si="3"/>
        <v>0</v>
      </c>
      <c r="U28" s="23">
        <f>SUM(_xlfn.XLOOKUP($D28,当月商品!$D:$D,当月商品!W:W,0),_xlfn.XLOOKUP($D28,前月商品!$D:$D,前月商品!W:W,0),_xlfn.XLOOKUP($D28,前々月商品!$D:$D,前々月商品!W:W,0))</f>
        <v>0</v>
      </c>
      <c r="V28" s="23">
        <f>SUM(_xlfn.XLOOKUP($D28,当月商品!$D:$D,当月商品!H:H,0),_xlfn.XLOOKUP($D28,前月商品!$D:$D,前月商品!H:H,0),_xlfn.XLOOKUP($D28,前々月商品!$D:$D,前々月商品!H:H,0))</f>
        <v>0</v>
      </c>
      <c r="W28" s="13">
        <f t="shared" si="4"/>
        <v>0</v>
      </c>
      <c r="X28" s="15">
        <f t="shared" si="5"/>
        <v>0</v>
      </c>
      <c r="Y28" s="22">
        <f>_xlfn.XLOOKUP($D28,当月商品!$D:$D,当月商品!I:I,0)</f>
        <v>0</v>
      </c>
      <c r="Z28" s="23">
        <f>_xlfn.XLOOKUP($D28,前月商品!$D:$D,前月商品!I:I,0)</f>
        <v>0</v>
      </c>
      <c r="AA28" s="23">
        <f>_xlfn.XLOOKUP($D28,前々月商品!$D:$D,前々月商品!I:I,0)</f>
        <v>0</v>
      </c>
      <c r="AB28" s="23">
        <f>_xlfn.XLOOKUP($D28,当月商品!$D:$D,当月商品!V:V,0)</f>
        <v>0</v>
      </c>
      <c r="AC28" s="23">
        <f>_xlfn.XLOOKUP($D28,前月商品!$D:$D,前月商品!V:V,0)</f>
        <v>0</v>
      </c>
      <c r="AD28" s="23">
        <f>_xlfn.XLOOKUP($D28,前々月商品!$D:$D,前々月商品!V:V,0)</f>
        <v>0</v>
      </c>
      <c r="AE28" s="23">
        <f t="shared" si="6"/>
        <v>0</v>
      </c>
      <c r="AF28" s="23">
        <f t="shared" si="7"/>
        <v>0</v>
      </c>
      <c r="AG28" s="23">
        <f t="shared" si="8"/>
        <v>0</v>
      </c>
      <c r="AH28" s="12">
        <f>_xlfn.XLOOKUP($D28,当月商品!$D:$D,当月商品!W:W,0)</f>
        <v>0</v>
      </c>
      <c r="AI28" s="12">
        <f>_xlfn.XLOOKUP($D28,前月商品!$D:$D,前月商品!W:W,0)</f>
        <v>0</v>
      </c>
      <c r="AJ28" s="12">
        <f>_xlfn.XLOOKUP($D28,前々月商品!$D:$D,前々月商品!W:W,0)</f>
        <v>0</v>
      </c>
      <c r="AK28" s="12">
        <f>_xlfn.XLOOKUP($D28,当月商品!$D:$D,当月商品!H:H,0)</f>
        <v>0</v>
      </c>
      <c r="AL28" s="12">
        <f>_xlfn.XLOOKUP($D28,前月商品!$D:$D,前月商品!H:H,0)</f>
        <v>0</v>
      </c>
      <c r="AM28" s="12">
        <f>_xlfn.XLOOKUP($D28,前々月商品!$D:$D,前々月商品!H:H,0)</f>
        <v>0</v>
      </c>
      <c r="AN28" s="13">
        <f t="shared" si="9"/>
        <v>0</v>
      </c>
      <c r="AO28" s="13">
        <f t="shared" si="10"/>
        <v>0</v>
      </c>
      <c r="AP28" s="13">
        <f t="shared" si="11"/>
        <v>0</v>
      </c>
      <c r="AQ28" s="16">
        <f t="shared" si="12"/>
        <v>0</v>
      </c>
      <c r="AR28" s="16">
        <f t="shared" si="13"/>
        <v>0</v>
      </c>
      <c r="AS28" s="17">
        <f t="shared" si="14"/>
        <v>0</v>
      </c>
      <c r="AT28" t="e">
        <f t="shared" si="15"/>
        <v>#VALUE!</v>
      </c>
    </row>
    <row r="29" spans="3:46" ht="36.65" customHeight="1">
      <c r="C29" s="20">
        <v>24</v>
      </c>
      <c r="D29" s="53">
        <f>現状商品設定!B26</f>
        <v>0</v>
      </c>
      <c r="E29" s="26" t="str">
        <f>IFERROR(_xlfn.XLOOKUP($D29,現状商品設定!B:B,現状商品設定!C:C,"-"),"-")</f>
        <v>-</v>
      </c>
      <c r="F29" s="32" t="s">
        <v>46</v>
      </c>
      <c r="G29" s="30" t="str">
        <f>IFERROR(_xlfn.XLOOKUP($D29,現状商品設定!B:B,現状商品設定!F:F),"-")</f>
        <v>-</v>
      </c>
      <c r="H29" s="34" t="e">
        <f>IF(IF(AND(V29&gt;=設定!$C$3,X29&gt;=L29),G29*(1+設定!$C$6),IF(AND(V29&gt;=設定!$C$3,X29&lt;L29),G29*(1+設定!$C$7*-1),IF(V29&lt;設定!$C$3,G29*(1+設定!$C$6),"除外")))&gt;10,IF(AND(V29&gt;=設定!$C$3,X29&gt;=L29),G29*(1+設定!$C$6),IF(AND(V29&gt;=設定!$C$3,X29&lt;L29),G29*(1+設定!$C$7*-1),IF(V29&lt;設定!$C$3,G29*(1+設定!$C$6),"除外"))),10)</f>
        <v>#VALUE!</v>
      </c>
      <c r="I29" s="34" t="e">
        <f ca="1">IF(消化率!$I$5&lt;1,商品!H29*消化率!$I$5,IF(商品!W29*商品!Q29/(商品!H29*消化率!$I$5)&gt;商品!L29,商品!H29*消化率!$I$5,J29))</f>
        <v>#DIV/0!</v>
      </c>
      <c r="J29" s="34" t="e">
        <f t="shared" si="2"/>
        <v>#VALUE!</v>
      </c>
      <c r="K29" s="34" t="e">
        <f ca="1">IF(ROUNDDOWN(IF(I29&gt;=設定!$C$8,設定!$C$8,商品!I29),0)&lt;10,10,ROUNDDOWN(IF(I29&gt;=設定!$C$8,設定!$C$8,商品!I29),0))</f>
        <v>#DIV/0!</v>
      </c>
      <c r="L29" s="64">
        <f>IF(F29="標準",設定!$C$4,商品!F29)</f>
        <v>5</v>
      </c>
      <c r="M29" s="63" t="str">
        <f>_xlfn.XLOOKUP($D29,全商品!$F:$F,全商品!H:H,"-")</f>
        <v>-</v>
      </c>
      <c r="N29" s="12" t="str">
        <f>_xlfn.XLOOKUP($D29,全商品!$F:$F,全商品!I:I,"-")</f>
        <v>-</v>
      </c>
      <c r="O29" s="23" t="str">
        <f>_xlfn.XLOOKUP($D29,全商品!$F:$F,全商品!K:K,"-")</f>
        <v>-</v>
      </c>
      <c r="P29" s="13" t="str">
        <f>_xlfn.XLOOKUP($D29,全商品!$F:$F,全商品!M:M,"-")</f>
        <v>-</v>
      </c>
      <c r="Q29" s="25" t="str">
        <f>_xlfn.XLOOKUP($D29,現状商品設定!B:B,現状商品設定!D:D,"-")</f>
        <v>-</v>
      </c>
      <c r="R29" s="22">
        <f>SUM(_xlfn.XLOOKUP($D29,当月商品!$D:$D,当月商品!I:I,0),_xlfn.XLOOKUP($D29,前月商品!$D:$D,前月商品!I:I,0),_xlfn.XLOOKUP($D29,前々月商品!$D:$D,前々月商品!I:I,0))</f>
        <v>0</v>
      </c>
      <c r="S29" s="23">
        <f>SUM(_xlfn.XLOOKUP($D29,当月商品!$D:$D,当月商品!V:V,0),_xlfn.XLOOKUP($D29,前月商品!$D:$D,前月商品!V:V,0),_xlfn.XLOOKUP($D29,前々月商品!$D:$D,前々月商品!V:V,0))</f>
        <v>0</v>
      </c>
      <c r="T29" s="23">
        <f t="shared" si="3"/>
        <v>0</v>
      </c>
      <c r="U29" s="23">
        <f>SUM(_xlfn.XLOOKUP($D29,当月商品!$D:$D,当月商品!W:W,0),_xlfn.XLOOKUP($D29,前月商品!$D:$D,前月商品!W:W,0),_xlfn.XLOOKUP($D29,前々月商品!$D:$D,前々月商品!W:W,0))</f>
        <v>0</v>
      </c>
      <c r="V29" s="23">
        <f>SUM(_xlfn.XLOOKUP($D29,当月商品!$D:$D,当月商品!H:H,0),_xlfn.XLOOKUP($D29,前月商品!$D:$D,前月商品!H:H,0),_xlfn.XLOOKUP($D29,前々月商品!$D:$D,前々月商品!H:H,0))</f>
        <v>0</v>
      </c>
      <c r="W29" s="13">
        <f t="shared" si="4"/>
        <v>0</v>
      </c>
      <c r="X29" s="15">
        <f t="shared" si="5"/>
        <v>0</v>
      </c>
      <c r="Y29" s="22">
        <f>_xlfn.XLOOKUP($D29,当月商品!$D:$D,当月商品!I:I,0)</f>
        <v>0</v>
      </c>
      <c r="Z29" s="23">
        <f>_xlfn.XLOOKUP($D29,前月商品!$D:$D,前月商品!I:I,0)</f>
        <v>0</v>
      </c>
      <c r="AA29" s="23">
        <f>_xlfn.XLOOKUP($D29,前々月商品!$D:$D,前々月商品!I:I,0)</f>
        <v>0</v>
      </c>
      <c r="AB29" s="23">
        <f>_xlfn.XLOOKUP($D29,当月商品!$D:$D,当月商品!V:V,0)</f>
        <v>0</v>
      </c>
      <c r="AC29" s="23">
        <f>_xlfn.XLOOKUP($D29,前月商品!$D:$D,前月商品!V:V,0)</f>
        <v>0</v>
      </c>
      <c r="AD29" s="23">
        <f>_xlfn.XLOOKUP($D29,前々月商品!$D:$D,前々月商品!V:V,0)</f>
        <v>0</v>
      </c>
      <c r="AE29" s="23">
        <f t="shared" si="6"/>
        <v>0</v>
      </c>
      <c r="AF29" s="23">
        <f t="shared" si="7"/>
        <v>0</v>
      </c>
      <c r="AG29" s="23">
        <f t="shared" si="8"/>
        <v>0</v>
      </c>
      <c r="AH29" s="12">
        <f>_xlfn.XLOOKUP($D29,当月商品!$D:$D,当月商品!W:W,0)</f>
        <v>0</v>
      </c>
      <c r="AI29" s="12">
        <f>_xlfn.XLOOKUP($D29,前月商品!$D:$D,前月商品!W:W,0)</f>
        <v>0</v>
      </c>
      <c r="AJ29" s="12">
        <f>_xlfn.XLOOKUP($D29,前々月商品!$D:$D,前々月商品!W:W,0)</f>
        <v>0</v>
      </c>
      <c r="AK29" s="12">
        <f>_xlfn.XLOOKUP($D29,当月商品!$D:$D,当月商品!H:H,0)</f>
        <v>0</v>
      </c>
      <c r="AL29" s="12">
        <f>_xlfn.XLOOKUP($D29,前月商品!$D:$D,前月商品!H:H,0)</f>
        <v>0</v>
      </c>
      <c r="AM29" s="12">
        <f>_xlfn.XLOOKUP($D29,前々月商品!$D:$D,前々月商品!H:H,0)</f>
        <v>0</v>
      </c>
      <c r="AN29" s="13">
        <f t="shared" si="9"/>
        <v>0</v>
      </c>
      <c r="AO29" s="13">
        <f t="shared" si="10"/>
        <v>0</v>
      </c>
      <c r="AP29" s="13">
        <f t="shared" si="11"/>
        <v>0</v>
      </c>
      <c r="AQ29" s="16">
        <f t="shared" si="12"/>
        <v>0</v>
      </c>
      <c r="AR29" s="16">
        <f t="shared" si="13"/>
        <v>0</v>
      </c>
      <c r="AS29" s="17">
        <f t="shared" si="14"/>
        <v>0</v>
      </c>
      <c r="AT29" t="e">
        <f t="shared" si="15"/>
        <v>#VALUE!</v>
      </c>
    </row>
    <row r="30" spans="3:46" ht="36.65" customHeight="1">
      <c r="C30" s="20">
        <v>25</v>
      </c>
      <c r="D30" s="53">
        <f>現状商品設定!B27</f>
        <v>0</v>
      </c>
      <c r="E30" s="26" t="str">
        <f>IFERROR(_xlfn.XLOOKUP($D30,現状商品設定!B:B,現状商品設定!C:C,"-"),"-")</f>
        <v>-</v>
      </c>
      <c r="F30" s="32" t="s">
        <v>46</v>
      </c>
      <c r="G30" s="30" t="str">
        <f>IFERROR(_xlfn.XLOOKUP($D30,現状商品設定!B:B,現状商品設定!F:F),"-")</f>
        <v>-</v>
      </c>
      <c r="H30" s="34" t="e">
        <f>IF(IF(AND(V30&gt;=設定!$C$3,X30&gt;=L30),G30*(1+設定!$C$6),IF(AND(V30&gt;=設定!$C$3,X30&lt;L30),G30*(1+設定!$C$7*-1),IF(V30&lt;設定!$C$3,G30*(1+設定!$C$6),"除外")))&gt;10,IF(AND(V30&gt;=設定!$C$3,X30&gt;=L30),G30*(1+設定!$C$6),IF(AND(V30&gt;=設定!$C$3,X30&lt;L30),G30*(1+設定!$C$7*-1),IF(V30&lt;設定!$C$3,G30*(1+設定!$C$6),"除外"))),10)</f>
        <v>#VALUE!</v>
      </c>
      <c r="I30" s="34" t="e">
        <f ca="1">IF(消化率!$I$5&lt;1,商品!H30*消化率!$I$5,IF(商品!W30*商品!Q30/(商品!H30*消化率!$I$5)&gt;商品!L30,商品!H30*消化率!$I$5,J30))</f>
        <v>#DIV/0!</v>
      </c>
      <c r="J30" s="34" t="e">
        <f t="shared" si="2"/>
        <v>#VALUE!</v>
      </c>
      <c r="K30" s="34" t="e">
        <f ca="1">IF(ROUNDDOWN(IF(I30&gt;=設定!$C$8,設定!$C$8,商品!I30),0)&lt;10,10,ROUNDDOWN(IF(I30&gt;=設定!$C$8,設定!$C$8,商品!I30),0))</f>
        <v>#DIV/0!</v>
      </c>
      <c r="L30" s="64">
        <f>IF(F30="標準",設定!$C$4,商品!F30)</f>
        <v>5</v>
      </c>
      <c r="M30" s="63" t="str">
        <f>_xlfn.XLOOKUP($D30,全商品!$F:$F,全商品!H:H,"-")</f>
        <v>-</v>
      </c>
      <c r="N30" s="12" t="str">
        <f>_xlfn.XLOOKUP($D30,全商品!$F:$F,全商品!I:I,"-")</f>
        <v>-</v>
      </c>
      <c r="O30" s="23" t="str">
        <f>_xlfn.XLOOKUP($D30,全商品!$F:$F,全商品!K:K,"-")</f>
        <v>-</v>
      </c>
      <c r="P30" s="13" t="str">
        <f>_xlfn.XLOOKUP($D30,全商品!$F:$F,全商品!M:M,"-")</f>
        <v>-</v>
      </c>
      <c r="Q30" s="25" t="str">
        <f>_xlfn.XLOOKUP($D30,現状商品設定!B:B,現状商品設定!D:D,"-")</f>
        <v>-</v>
      </c>
      <c r="R30" s="22">
        <f>SUM(_xlfn.XLOOKUP($D30,当月商品!$D:$D,当月商品!I:I,0),_xlfn.XLOOKUP($D30,前月商品!$D:$D,前月商品!I:I,0),_xlfn.XLOOKUP($D30,前々月商品!$D:$D,前々月商品!I:I,0))</f>
        <v>0</v>
      </c>
      <c r="S30" s="23">
        <f>SUM(_xlfn.XLOOKUP($D30,当月商品!$D:$D,当月商品!V:V,0),_xlfn.XLOOKUP($D30,前月商品!$D:$D,前月商品!V:V,0),_xlfn.XLOOKUP($D30,前々月商品!$D:$D,前々月商品!V:V,0))</f>
        <v>0</v>
      </c>
      <c r="T30" s="23">
        <f t="shared" si="3"/>
        <v>0</v>
      </c>
      <c r="U30" s="23">
        <f>SUM(_xlfn.XLOOKUP($D30,当月商品!$D:$D,当月商品!W:W,0),_xlfn.XLOOKUP($D30,前月商品!$D:$D,前月商品!W:W,0),_xlfn.XLOOKUP($D30,前々月商品!$D:$D,前々月商品!W:W,0))</f>
        <v>0</v>
      </c>
      <c r="V30" s="23">
        <f>SUM(_xlfn.XLOOKUP($D30,当月商品!$D:$D,当月商品!H:H,0),_xlfn.XLOOKUP($D30,前月商品!$D:$D,前月商品!H:H,0),_xlfn.XLOOKUP($D30,前々月商品!$D:$D,前々月商品!H:H,0))</f>
        <v>0</v>
      </c>
      <c r="W30" s="13">
        <f t="shared" si="4"/>
        <v>0</v>
      </c>
      <c r="X30" s="15">
        <f t="shared" si="5"/>
        <v>0</v>
      </c>
      <c r="Y30" s="22">
        <f>_xlfn.XLOOKUP($D30,当月商品!$D:$D,当月商品!I:I,0)</f>
        <v>0</v>
      </c>
      <c r="Z30" s="23">
        <f>_xlfn.XLOOKUP($D30,前月商品!$D:$D,前月商品!I:I,0)</f>
        <v>0</v>
      </c>
      <c r="AA30" s="23">
        <f>_xlfn.XLOOKUP($D30,前々月商品!$D:$D,前々月商品!I:I,0)</f>
        <v>0</v>
      </c>
      <c r="AB30" s="23">
        <f>_xlfn.XLOOKUP($D30,当月商品!$D:$D,当月商品!V:V,0)</f>
        <v>0</v>
      </c>
      <c r="AC30" s="23">
        <f>_xlfn.XLOOKUP($D30,前月商品!$D:$D,前月商品!V:V,0)</f>
        <v>0</v>
      </c>
      <c r="AD30" s="23">
        <f>_xlfn.XLOOKUP($D30,前々月商品!$D:$D,前々月商品!V:V,0)</f>
        <v>0</v>
      </c>
      <c r="AE30" s="23">
        <f t="shared" si="6"/>
        <v>0</v>
      </c>
      <c r="AF30" s="23">
        <f t="shared" si="7"/>
        <v>0</v>
      </c>
      <c r="AG30" s="23">
        <f t="shared" si="8"/>
        <v>0</v>
      </c>
      <c r="AH30" s="12">
        <f>_xlfn.XLOOKUP($D30,当月商品!$D:$D,当月商品!W:W,0)</f>
        <v>0</v>
      </c>
      <c r="AI30" s="12">
        <f>_xlfn.XLOOKUP($D30,前月商品!$D:$D,前月商品!W:W,0)</f>
        <v>0</v>
      </c>
      <c r="AJ30" s="12">
        <f>_xlfn.XLOOKUP($D30,前々月商品!$D:$D,前々月商品!W:W,0)</f>
        <v>0</v>
      </c>
      <c r="AK30" s="12">
        <f>_xlfn.XLOOKUP($D30,当月商品!$D:$D,当月商品!H:H,0)</f>
        <v>0</v>
      </c>
      <c r="AL30" s="12">
        <f>_xlfn.XLOOKUP($D30,前月商品!$D:$D,前月商品!H:H,0)</f>
        <v>0</v>
      </c>
      <c r="AM30" s="12">
        <f>_xlfn.XLOOKUP($D30,前々月商品!$D:$D,前々月商品!H:H,0)</f>
        <v>0</v>
      </c>
      <c r="AN30" s="13">
        <f t="shared" si="9"/>
        <v>0</v>
      </c>
      <c r="AO30" s="13">
        <f t="shared" si="10"/>
        <v>0</v>
      </c>
      <c r="AP30" s="13">
        <f t="shared" si="11"/>
        <v>0</v>
      </c>
      <c r="AQ30" s="16">
        <f t="shared" si="12"/>
        <v>0</v>
      </c>
      <c r="AR30" s="16">
        <f t="shared" si="13"/>
        <v>0</v>
      </c>
      <c r="AS30" s="17">
        <f t="shared" si="14"/>
        <v>0</v>
      </c>
      <c r="AT30" t="e">
        <f t="shared" si="15"/>
        <v>#VALUE!</v>
      </c>
    </row>
    <row r="31" spans="3:46" ht="36.65" customHeight="1">
      <c r="C31" s="20">
        <v>26</v>
      </c>
      <c r="D31" s="53">
        <f>現状商品設定!B28</f>
        <v>0</v>
      </c>
      <c r="E31" s="26" t="str">
        <f>IFERROR(_xlfn.XLOOKUP($D31,現状商品設定!B:B,現状商品設定!C:C,"-"),"-")</f>
        <v>-</v>
      </c>
      <c r="F31" s="32" t="s">
        <v>46</v>
      </c>
      <c r="G31" s="30" t="str">
        <f>IFERROR(_xlfn.XLOOKUP($D31,現状商品設定!B:B,現状商品設定!F:F),"-")</f>
        <v>-</v>
      </c>
      <c r="H31" s="34" t="e">
        <f>IF(IF(AND(V31&gt;=設定!$C$3,X31&gt;=L31),G31*(1+設定!$C$6),IF(AND(V31&gt;=設定!$C$3,X31&lt;L31),G31*(1+設定!$C$7*-1),IF(V31&lt;設定!$C$3,G31*(1+設定!$C$6),"除外")))&gt;10,IF(AND(V31&gt;=設定!$C$3,X31&gt;=L31),G31*(1+設定!$C$6),IF(AND(V31&gt;=設定!$C$3,X31&lt;L31),G31*(1+設定!$C$7*-1),IF(V31&lt;設定!$C$3,G31*(1+設定!$C$6),"除外"))),10)</f>
        <v>#VALUE!</v>
      </c>
      <c r="I31" s="34" t="e">
        <f ca="1">IF(消化率!$I$5&lt;1,商品!H31*消化率!$I$5,IF(商品!W31*商品!Q31/(商品!H31*消化率!$I$5)&gt;商品!L31,商品!H31*消化率!$I$5,J31))</f>
        <v>#DIV/0!</v>
      </c>
      <c r="J31" s="34" t="e">
        <f t="shared" si="2"/>
        <v>#VALUE!</v>
      </c>
      <c r="K31" s="34" t="e">
        <f ca="1">IF(ROUNDDOWN(IF(I31&gt;=設定!$C$8,設定!$C$8,商品!I31),0)&lt;10,10,ROUNDDOWN(IF(I31&gt;=設定!$C$8,設定!$C$8,商品!I31),0))</f>
        <v>#DIV/0!</v>
      </c>
      <c r="L31" s="64">
        <f>IF(F31="標準",設定!$C$4,商品!F31)</f>
        <v>5</v>
      </c>
      <c r="M31" s="63" t="str">
        <f>_xlfn.XLOOKUP($D31,全商品!$F:$F,全商品!H:H,"-")</f>
        <v>-</v>
      </c>
      <c r="N31" s="12" t="str">
        <f>_xlfn.XLOOKUP($D31,全商品!$F:$F,全商品!I:I,"-")</f>
        <v>-</v>
      </c>
      <c r="O31" s="23" t="str">
        <f>_xlfn.XLOOKUP($D31,全商品!$F:$F,全商品!K:K,"-")</f>
        <v>-</v>
      </c>
      <c r="P31" s="13" t="str">
        <f>_xlfn.XLOOKUP($D31,全商品!$F:$F,全商品!M:M,"-")</f>
        <v>-</v>
      </c>
      <c r="Q31" s="25" t="str">
        <f>_xlfn.XLOOKUP($D31,現状商品設定!B:B,現状商品設定!D:D,"-")</f>
        <v>-</v>
      </c>
      <c r="R31" s="22">
        <f>SUM(_xlfn.XLOOKUP($D31,当月商品!$D:$D,当月商品!I:I,0),_xlfn.XLOOKUP($D31,前月商品!$D:$D,前月商品!I:I,0),_xlfn.XLOOKUP($D31,前々月商品!$D:$D,前々月商品!I:I,0))</f>
        <v>0</v>
      </c>
      <c r="S31" s="23">
        <f>SUM(_xlfn.XLOOKUP($D31,当月商品!$D:$D,当月商品!V:V,0),_xlfn.XLOOKUP($D31,前月商品!$D:$D,前月商品!V:V,0),_xlfn.XLOOKUP($D31,前々月商品!$D:$D,前々月商品!V:V,0))</f>
        <v>0</v>
      </c>
      <c r="T31" s="23">
        <f t="shared" si="3"/>
        <v>0</v>
      </c>
      <c r="U31" s="23">
        <f>SUM(_xlfn.XLOOKUP($D31,当月商品!$D:$D,当月商品!W:W,0),_xlfn.XLOOKUP($D31,前月商品!$D:$D,前月商品!W:W,0),_xlfn.XLOOKUP($D31,前々月商品!$D:$D,前々月商品!W:W,0))</f>
        <v>0</v>
      </c>
      <c r="V31" s="23">
        <f>SUM(_xlfn.XLOOKUP($D31,当月商品!$D:$D,当月商品!H:H,0),_xlfn.XLOOKUP($D31,前月商品!$D:$D,前月商品!H:H,0),_xlfn.XLOOKUP($D31,前々月商品!$D:$D,前々月商品!H:H,0))</f>
        <v>0</v>
      </c>
      <c r="W31" s="13">
        <f t="shared" si="4"/>
        <v>0</v>
      </c>
      <c r="X31" s="15">
        <f t="shared" si="5"/>
        <v>0</v>
      </c>
      <c r="Y31" s="22">
        <f>_xlfn.XLOOKUP($D31,当月商品!$D:$D,当月商品!I:I,0)</f>
        <v>0</v>
      </c>
      <c r="Z31" s="23">
        <f>_xlfn.XLOOKUP($D31,前月商品!$D:$D,前月商品!I:I,0)</f>
        <v>0</v>
      </c>
      <c r="AA31" s="23">
        <f>_xlfn.XLOOKUP($D31,前々月商品!$D:$D,前々月商品!I:I,0)</f>
        <v>0</v>
      </c>
      <c r="AB31" s="23">
        <f>_xlfn.XLOOKUP($D31,当月商品!$D:$D,当月商品!V:V,0)</f>
        <v>0</v>
      </c>
      <c r="AC31" s="23">
        <f>_xlfn.XLOOKUP($D31,前月商品!$D:$D,前月商品!V:V,0)</f>
        <v>0</v>
      </c>
      <c r="AD31" s="23">
        <f>_xlfn.XLOOKUP($D31,前々月商品!$D:$D,前々月商品!V:V,0)</f>
        <v>0</v>
      </c>
      <c r="AE31" s="23">
        <f t="shared" si="6"/>
        <v>0</v>
      </c>
      <c r="AF31" s="23">
        <f t="shared" si="7"/>
        <v>0</v>
      </c>
      <c r="AG31" s="23">
        <f t="shared" si="8"/>
        <v>0</v>
      </c>
      <c r="AH31" s="12">
        <f>_xlfn.XLOOKUP($D31,当月商品!$D:$D,当月商品!W:W,0)</f>
        <v>0</v>
      </c>
      <c r="AI31" s="12">
        <f>_xlfn.XLOOKUP($D31,前月商品!$D:$D,前月商品!W:W,0)</f>
        <v>0</v>
      </c>
      <c r="AJ31" s="12">
        <f>_xlfn.XLOOKUP($D31,前々月商品!$D:$D,前々月商品!W:W,0)</f>
        <v>0</v>
      </c>
      <c r="AK31" s="12">
        <f>_xlfn.XLOOKUP($D31,当月商品!$D:$D,当月商品!H:H,0)</f>
        <v>0</v>
      </c>
      <c r="AL31" s="12">
        <f>_xlfn.XLOOKUP($D31,前月商品!$D:$D,前月商品!H:H,0)</f>
        <v>0</v>
      </c>
      <c r="AM31" s="12">
        <f>_xlfn.XLOOKUP($D31,前々月商品!$D:$D,前々月商品!H:H,0)</f>
        <v>0</v>
      </c>
      <c r="AN31" s="13">
        <f t="shared" si="9"/>
        <v>0</v>
      </c>
      <c r="AO31" s="13">
        <f t="shared" si="10"/>
        <v>0</v>
      </c>
      <c r="AP31" s="13">
        <f t="shared" si="11"/>
        <v>0</v>
      </c>
      <c r="AQ31" s="16">
        <f t="shared" si="12"/>
        <v>0</v>
      </c>
      <c r="AR31" s="16">
        <f t="shared" si="13"/>
        <v>0</v>
      </c>
      <c r="AS31" s="17">
        <f t="shared" si="14"/>
        <v>0</v>
      </c>
      <c r="AT31" t="e">
        <f t="shared" si="15"/>
        <v>#VALUE!</v>
      </c>
    </row>
    <row r="32" spans="3:46" ht="36.65" customHeight="1">
      <c r="C32" s="20">
        <v>27</v>
      </c>
      <c r="D32" s="53">
        <f>現状商品設定!B29</f>
        <v>0</v>
      </c>
      <c r="E32" s="26" t="str">
        <f>IFERROR(_xlfn.XLOOKUP($D32,現状商品設定!B:B,現状商品設定!C:C,"-"),"-")</f>
        <v>-</v>
      </c>
      <c r="F32" s="32" t="s">
        <v>46</v>
      </c>
      <c r="G32" s="30" t="str">
        <f>IFERROR(_xlfn.XLOOKUP($D32,現状商品設定!B:B,現状商品設定!F:F),"-")</f>
        <v>-</v>
      </c>
      <c r="H32" s="34" t="e">
        <f>IF(IF(AND(V32&gt;=設定!$C$3,X32&gt;=L32),G32*(1+設定!$C$6),IF(AND(V32&gt;=設定!$C$3,X32&lt;L32),G32*(1+設定!$C$7*-1),IF(V32&lt;設定!$C$3,G32*(1+設定!$C$6),"除外")))&gt;10,IF(AND(V32&gt;=設定!$C$3,X32&gt;=L32),G32*(1+設定!$C$6),IF(AND(V32&gt;=設定!$C$3,X32&lt;L32),G32*(1+設定!$C$7*-1),IF(V32&lt;設定!$C$3,G32*(1+設定!$C$6),"除外"))),10)</f>
        <v>#VALUE!</v>
      </c>
      <c r="I32" s="34" t="e">
        <f ca="1">IF(消化率!$I$5&lt;1,商品!H32*消化率!$I$5,IF(商品!W32*商品!Q32/(商品!H32*消化率!$I$5)&gt;商品!L32,商品!H32*消化率!$I$5,J32))</f>
        <v>#DIV/0!</v>
      </c>
      <c r="J32" s="34" t="e">
        <f t="shared" si="2"/>
        <v>#VALUE!</v>
      </c>
      <c r="K32" s="34" t="e">
        <f ca="1">IF(ROUNDDOWN(IF(I32&gt;=設定!$C$8,設定!$C$8,商品!I32),0)&lt;10,10,ROUNDDOWN(IF(I32&gt;=設定!$C$8,設定!$C$8,商品!I32),0))</f>
        <v>#DIV/0!</v>
      </c>
      <c r="L32" s="64">
        <f>IF(F32="標準",設定!$C$4,商品!F32)</f>
        <v>5</v>
      </c>
      <c r="M32" s="63" t="str">
        <f>_xlfn.XLOOKUP($D32,全商品!$F:$F,全商品!H:H,"-")</f>
        <v>-</v>
      </c>
      <c r="N32" s="12" t="str">
        <f>_xlfn.XLOOKUP($D32,全商品!$F:$F,全商品!I:I,"-")</f>
        <v>-</v>
      </c>
      <c r="O32" s="23" t="str">
        <f>_xlfn.XLOOKUP($D32,全商品!$F:$F,全商品!K:K,"-")</f>
        <v>-</v>
      </c>
      <c r="P32" s="13" t="str">
        <f>_xlfn.XLOOKUP($D32,全商品!$F:$F,全商品!M:M,"-")</f>
        <v>-</v>
      </c>
      <c r="Q32" s="25" t="str">
        <f>_xlfn.XLOOKUP($D32,現状商品設定!B:B,現状商品設定!D:D,"-")</f>
        <v>-</v>
      </c>
      <c r="R32" s="22">
        <f>SUM(_xlfn.XLOOKUP($D32,当月商品!$D:$D,当月商品!I:I,0),_xlfn.XLOOKUP($D32,前月商品!$D:$D,前月商品!I:I,0),_xlfn.XLOOKUP($D32,前々月商品!$D:$D,前々月商品!I:I,0))</f>
        <v>0</v>
      </c>
      <c r="S32" s="23">
        <f>SUM(_xlfn.XLOOKUP($D32,当月商品!$D:$D,当月商品!V:V,0),_xlfn.XLOOKUP($D32,前月商品!$D:$D,前月商品!V:V,0),_xlfn.XLOOKUP($D32,前々月商品!$D:$D,前々月商品!V:V,0))</f>
        <v>0</v>
      </c>
      <c r="T32" s="23">
        <f t="shared" si="3"/>
        <v>0</v>
      </c>
      <c r="U32" s="23">
        <f>SUM(_xlfn.XLOOKUP($D32,当月商品!$D:$D,当月商品!W:W,0),_xlfn.XLOOKUP($D32,前月商品!$D:$D,前月商品!W:W,0),_xlfn.XLOOKUP($D32,前々月商品!$D:$D,前々月商品!W:W,0))</f>
        <v>0</v>
      </c>
      <c r="V32" s="23">
        <f>SUM(_xlfn.XLOOKUP($D32,当月商品!$D:$D,当月商品!H:H,0),_xlfn.XLOOKUP($D32,前月商品!$D:$D,前月商品!H:H,0),_xlfn.XLOOKUP($D32,前々月商品!$D:$D,前々月商品!H:H,0))</f>
        <v>0</v>
      </c>
      <c r="W32" s="13">
        <f t="shared" si="4"/>
        <v>0</v>
      </c>
      <c r="X32" s="15">
        <f t="shared" si="5"/>
        <v>0</v>
      </c>
      <c r="Y32" s="22">
        <f>_xlfn.XLOOKUP($D32,当月商品!$D:$D,当月商品!I:I,0)</f>
        <v>0</v>
      </c>
      <c r="Z32" s="23">
        <f>_xlfn.XLOOKUP($D32,前月商品!$D:$D,前月商品!I:I,0)</f>
        <v>0</v>
      </c>
      <c r="AA32" s="23">
        <f>_xlfn.XLOOKUP($D32,前々月商品!$D:$D,前々月商品!I:I,0)</f>
        <v>0</v>
      </c>
      <c r="AB32" s="23">
        <f>_xlfn.XLOOKUP($D32,当月商品!$D:$D,当月商品!V:V,0)</f>
        <v>0</v>
      </c>
      <c r="AC32" s="23">
        <f>_xlfn.XLOOKUP($D32,前月商品!$D:$D,前月商品!V:V,0)</f>
        <v>0</v>
      </c>
      <c r="AD32" s="23">
        <f>_xlfn.XLOOKUP($D32,前々月商品!$D:$D,前々月商品!V:V,0)</f>
        <v>0</v>
      </c>
      <c r="AE32" s="23">
        <f t="shared" si="6"/>
        <v>0</v>
      </c>
      <c r="AF32" s="23">
        <f t="shared" si="7"/>
        <v>0</v>
      </c>
      <c r="AG32" s="23">
        <f t="shared" si="8"/>
        <v>0</v>
      </c>
      <c r="AH32" s="12">
        <f>_xlfn.XLOOKUP($D32,当月商品!$D:$D,当月商品!W:W,0)</f>
        <v>0</v>
      </c>
      <c r="AI32" s="12">
        <f>_xlfn.XLOOKUP($D32,前月商品!$D:$D,前月商品!W:W,0)</f>
        <v>0</v>
      </c>
      <c r="AJ32" s="12">
        <f>_xlfn.XLOOKUP($D32,前々月商品!$D:$D,前々月商品!W:W,0)</f>
        <v>0</v>
      </c>
      <c r="AK32" s="12">
        <f>_xlfn.XLOOKUP($D32,当月商品!$D:$D,当月商品!H:H,0)</f>
        <v>0</v>
      </c>
      <c r="AL32" s="12">
        <f>_xlfn.XLOOKUP($D32,前月商品!$D:$D,前月商品!H:H,0)</f>
        <v>0</v>
      </c>
      <c r="AM32" s="12">
        <f>_xlfn.XLOOKUP($D32,前々月商品!$D:$D,前々月商品!H:H,0)</f>
        <v>0</v>
      </c>
      <c r="AN32" s="13">
        <f t="shared" si="9"/>
        <v>0</v>
      </c>
      <c r="AO32" s="13">
        <f t="shared" si="10"/>
        <v>0</v>
      </c>
      <c r="AP32" s="13">
        <f t="shared" si="11"/>
        <v>0</v>
      </c>
      <c r="AQ32" s="16">
        <f t="shared" si="12"/>
        <v>0</v>
      </c>
      <c r="AR32" s="16">
        <f t="shared" si="13"/>
        <v>0</v>
      </c>
      <c r="AS32" s="17">
        <f t="shared" si="14"/>
        <v>0</v>
      </c>
      <c r="AT32" t="e">
        <f t="shared" si="15"/>
        <v>#VALUE!</v>
      </c>
    </row>
    <row r="33" spans="3:46" ht="36.65" customHeight="1">
      <c r="C33" s="20">
        <v>28</v>
      </c>
      <c r="D33" s="53">
        <f>現状商品設定!B30</f>
        <v>0</v>
      </c>
      <c r="E33" s="26" t="str">
        <f>IFERROR(_xlfn.XLOOKUP($D33,現状商品設定!B:B,現状商品設定!C:C,"-"),"-")</f>
        <v>-</v>
      </c>
      <c r="F33" s="32" t="s">
        <v>46</v>
      </c>
      <c r="G33" s="30" t="str">
        <f>IFERROR(_xlfn.XLOOKUP($D33,現状商品設定!B:B,現状商品設定!F:F),"-")</f>
        <v>-</v>
      </c>
      <c r="H33" s="34" t="e">
        <f>IF(IF(AND(V33&gt;=設定!$C$3,X33&gt;=L33),G33*(1+設定!$C$6),IF(AND(V33&gt;=設定!$C$3,X33&lt;L33),G33*(1+設定!$C$7*-1),IF(V33&lt;設定!$C$3,G33*(1+設定!$C$6),"除外")))&gt;10,IF(AND(V33&gt;=設定!$C$3,X33&gt;=L33),G33*(1+設定!$C$6),IF(AND(V33&gt;=設定!$C$3,X33&lt;L33),G33*(1+設定!$C$7*-1),IF(V33&lt;設定!$C$3,G33*(1+設定!$C$6),"除外"))),10)</f>
        <v>#VALUE!</v>
      </c>
      <c r="I33" s="34" t="e">
        <f ca="1">IF(消化率!$I$5&lt;1,商品!H33*消化率!$I$5,IF(商品!W33*商品!Q33/(商品!H33*消化率!$I$5)&gt;商品!L33,商品!H33*消化率!$I$5,J33))</f>
        <v>#DIV/0!</v>
      </c>
      <c r="J33" s="34" t="e">
        <f t="shared" si="2"/>
        <v>#VALUE!</v>
      </c>
      <c r="K33" s="34" t="e">
        <f ca="1">IF(ROUNDDOWN(IF(I33&gt;=設定!$C$8,設定!$C$8,商品!I33),0)&lt;10,10,ROUNDDOWN(IF(I33&gt;=設定!$C$8,設定!$C$8,商品!I33),0))</f>
        <v>#DIV/0!</v>
      </c>
      <c r="L33" s="64">
        <f>IF(F33="標準",設定!$C$4,商品!F33)</f>
        <v>5</v>
      </c>
      <c r="M33" s="63" t="str">
        <f>_xlfn.XLOOKUP($D33,全商品!$F:$F,全商品!H:H,"-")</f>
        <v>-</v>
      </c>
      <c r="N33" s="12" t="str">
        <f>_xlfn.XLOOKUP($D33,全商品!$F:$F,全商品!I:I,"-")</f>
        <v>-</v>
      </c>
      <c r="O33" s="23" t="str">
        <f>_xlfn.XLOOKUP($D33,全商品!$F:$F,全商品!K:K,"-")</f>
        <v>-</v>
      </c>
      <c r="P33" s="13" t="str">
        <f>_xlfn.XLOOKUP($D33,全商品!$F:$F,全商品!M:M,"-")</f>
        <v>-</v>
      </c>
      <c r="Q33" s="25" t="str">
        <f>_xlfn.XLOOKUP($D33,現状商品設定!B:B,現状商品設定!D:D,"-")</f>
        <v>-</v>
      </c>
      <c r="R33" s="22">
        <f>SUM(_xlfn.XLOOKUP($D33,当月商品!$D:$D,当月商品!I:I,0),_xlfn.XLOOKUP($D33,前月商品!$D:$D,前月商品!I:I,0),_xlfn.XLOOKUP($D33,前々月商品!$D:$D,前々月商品!I:I,0))</f>
        <v>0</v>
      </c>
      <c r="S33" s="23">
        <f>SUM(_xlfn.XLOOKUP($D33,当月商品!$D:$D,当月商品!V:V,0),_xlfn.XLOOKUP($D33,前月商品!$D:$D,前月商品!V:V,0),_xlfn.XLOOKUP($D33,前々月商品!$D:$D,前々月商品!V:V,0))</f>
        <v>0</v>
      </c>
      <c r="T33" s="23">
        <f t="shared" si="3"/>
        <v>0</v>
      </c>
      <c r="U33" s="23">
        <f>SUM(_xlfn.XLOOKUP($D33,当月商品!$D:$D,当月商品!W:W,0),_xlfn.XLOOKUP($D33,前月商品!$D:$D,前月商品!W:W,0),_xlfn.XLOOKUP($D33,前々月商品!$D:$D,前々月商品!W:W,0))</f>
        <v>0</v>
      </c>
      <c r="V33" s="23">
        <f>SUM(_xlfn.XLOOKUP($D33,当月商品!$D:$D,当月商品!H:H,0),_xlfn.XLOOKUP($D33,前月商品!$D:$D,前月商品!H:H,0),_xlfn.XLOOKUP($D33,前々月商品!$D:$D,前々月商品!H:H,0))</f>
        <v>0</v>
      </c>
      <c r="W33" s="13">
        <f t="shared" si="4"/>
        <v>0</v>
      </c>
      <c r="X33" s="15">
        <f t="shared" si="5"/>
        <v>0</v>
      </c>
      <c r="Y33" s="22">
        <f>_xlfn.XLOOKUP($D33,当月商品!$D:$D,当月商品!I:I,0)</f>
        <v>0</v>
      </c>
      <c r="Z33" s="23">
        <f>_xlfn.XLOOKUP($D33,前月商品!$D:$D,前月商品!I:I,0)</f>
        <v>0</v>
      </c>
      <c r="AA33" s="23">
        <f>_xlfn.XLOOKUP($D33,前々月商品!$D:$D,前々月商品!I:I,0)</f>
        <v>0</v>
      </c>
      <c r="AB33" s="23">
        <f>_xlfn.XLOOKUP($D33,当月商品!$D:$D,当月商品!V:V,0)</f>
        <v>0</v>
      </c>
      <c r="AC33" s="23">
        <f>_xlfn.XLOOKUP($D33,前月商品!$D:$D,前月商品!V:V,0)</f>
        <v>0</v>
      </c>
      <c r="AD33" s="23">
        <f>_xlfn.XLOOKUP($D33,前々月商品!$D:$D,前々月商品!V:V,0)</f>
        <v>0</v>
      </c>
      <c r="AE33" s="23">
        <f t="shared" si="6"/>
        <v>0</v>
      </c>
      <c r="AF33" s="23">
        <f t="shared" si="7"/>
        <v>0</v>
      </c>
      <c r="AG33" s="23">
        <f t="shared" si="8"/>
        <v>0</v>
      </c>
      <c r="AH33" s="12">
        <f>_xlfn.XLOOKUP($D33,当月商品!$D:$D,当月商品!W:W,0)</f>
        <v>0</v>
      </c>
      <c r="AI33" s="12">
        <f>_xlfn.XLOOKUP($D33,前月商品!$D:$D,前月商品!W:W,0)</f>
        <v>0</v>
      </c>
      <c r="AJ33" s="12">
        <f>_xlfn.XLOOKUP($D33,前々月商品!$D:$D,前々月商品!W:W,0)</f>
        <v>0</v>
      </c>
      <c r="AK33" s="12">
        <f>_xlfn.XLOOKUP($D33,当月商品!$D:$D,当月商品!H:H,0)</f>
        <v>0</v>
      </c>
      <c r="AL33" s="12">
        <f>_xlfn.XLOOKUP($D33,前月商品!$D:$D,前月商品!H:H,0)</f>
        <v>0</v>
      </c>
      <c r="AM33" s="12">
        <f>_xlfn.XLOOKUP($D33,前々月商品!$D:$D,前々月商品!H:H,0)</f>
        <v>0</v>
      </c>
      <c r="AN33" s="13">
        <f t="shared" si="9"/>
        <v>0</v>
      </c>
      <c r="AO33" s="13">
        <f t="shared" si="10"/>
        <v>0</v>
      </c>
      <c r="AP33" s="13">
        <f t="shared" si="11"/>
        <v>0</v>
      </c>
      <c r="AQ33" s="16">
        <f t="shared" si="12"/>
        <v>0</v>
      </c>
      <c r="AR33" s="16">
        <f t="shared" si="13"/>
        <v>0</v>
      </c>
      <c r="AS33" s="17">
        <f t="shared" si="14"/>
        <v>0</v>
      </c>
      <c r="AT33" t="e">
        <f t="shared" si="15"/>
        <v>#VALUE!</v>
      </c>
    </row>
    <row r="34" spans="3:46" ht="36.65" customHeight="1">
      <c r="C34" s="20">
        <v>29</v>
      </c>
      <c r="D34" s="53">
        <f>現状商品設定!B31</f>
        <v>0</v>
      </c>
      <c r="E34" s="26" t="str">
        <f>IFERROR(_xlfn.XLOOKUP($D34,現状商品設定!B:B,現状商品設定!C:C,"-"),"-")</f>
        <v>-</v>
      </c>
      <c r="F34" s="32" t="s">
        <v>46</v>
      </c>
      <c r="G34" s="30" t="str">
        <f>IFERROR(_xlfn.XLOOKUP($D34,現状商品設定!B:B,現状商品設定!F:F),"-")</f>
        <v>-</v>
      </c>
      <c r="H34" s="34" t="e">
        <f>IF(IF(AND(V34&gt;=設定!$C$3,X34&gt;=L34),G34*(1+設定!$C$6),IF(AND(V34&gt;=設定!$C$3,X34&lt;L34),G34*(1+設定!$C$7*-1),IF(V34&lt;設定!$C$3,G34*(1+設定!$C$6),"除外")))&gt;10,IF(AND(V34&gt;=設定!$C$3,X34&gt;=L34),G34*(1+設定!$C$6),IF(AND(V34&gt;=設定!$C$3,X34&lt;L34),G34*(1+設定!$C$7*-1),IF(V34&lt;設定!$C$3,G34*(1+設定!$C$6),"除外"))),10)</f>
        <v>#VALUE!</v>
      </c>
      <c r="I34" s="34" t="e">
        <f ca="1">IF(消化率!$I$5&lt;1,商品!H34*消化率!$I$5,IF(商品!W34*商品!Q34/(商品!H34*消化率!$I$5)&gt;商品!L34,商品!H34*消化率!$I$5,J34))</f>
        <v>#DIV/0!</v>
      </c>
      <c r="J34" s="34" t="e">
        <f t="shared" si="2"/>
        <v>#VALUE!</v>
      </c>
      <c r="K34" s="34" t="e">
        <f ca="1">IF(ROUNDDOWN(IF(I34&gt;=設定!$C$8,設定!$C$8,商品!I34),0)&lt;10,10,ROUNDDOWN(IF(I34&gt;=設定!$C$8,設定!$C$8,商品!I34),0))</f>
        <v>#DIV/0!</v>
      </c>
      <c r="L34" s="64">
        <f>IF(F34="標準",設定!$C$4,商品!F34)</f>
        <v>5</v>
      </c>
      <c r="M34" s="63" t="str">
        <f>_xlfn.XLOOKUP($D34,全商品!$F:$F,全商品!H:H,"-")</f>
        <v>-</v>
      </c>
      <c r="N34" s="12" t="str">
        <f>_xlfn.XLOOKUP($D34,全商品!$F:$F,全商品!I:I,"-")</f>
        <v>-</v>
      </c>
      <c r="O34" s="23" t="str">
        <f>_xlfn.XLOOKUP($D34,全商品!$F:$F,全商品!K:K,"-")</f>
        <v>-</v>
      </c>
      <c r="P34" s="13" t="str">
        <f>_xlfn.XLOOKUP($D34,全商品!$F:$F,全商品!M:M,"-")</f>
        <v>-</v>
      </c>
      <c r="Q34" s="25" t="str">
        <f>_xlfn.XLOOKUP($D34,現状商品設定!B:B,現状商品設定!D:D,"-")</f>
        <v>-</v>
      </c>
      <c r="R34" s="22">
        <f>SUM(_xlfn.XLOOKUP($D34,当月商品!$D:$D,当月商品!I:I,0),_xlfn.XLOOKUP($D34,前月商品!$D:$D,前月商品!I:I,0),_xlfn.XLOOKUP($D34,前々月商品!$D:$D,前々月商品!I:I,0))</f>
        <v>0</v>
      </c>
      <c r="S34" s="23">
        <f>SUM(_xlfn.XLOOKUP($D34,当月商品!$D:$D,当月商品!V:V,0),_xlfn.XLOOKUP($D34,前月商品!$D:$D,前月商品!V:V,0),_xlfn.XLOOKUP($D34,前々月商品!$D:$D,前々月商品!V:V,0))</f>
        <v>0</v>
      </c>
      <c r="T34" s="23">
        <f t="shared" si="3"/>
        <v>0</v>
      </c>
      <c r="U34" s="23">
        <f>SUM(_xlfn.XLOOKUP($D34,当月商品!$D:$D,当月商品!W:W,0),_xlfn.XLOOKUP($D34,前月商品!$D:$D,前月商品!W:W,0),_xlfn.XLOOKUP($D34,前々月商品!$D:$D,前々月商品!W:W,0))</f>
        <v>0</v>
      </c>
      <c r="V34" s="23">
        <f>SUM(_xlfn.XLOOKUP($D34,当月商品!$D:$D,当月商品!H:H,0),_xlfn.XLOOKUP($D34,前月商品!$D:$D,前月商品!H:H,0),_xlfn.XLOOKUP($D34,前々月商品!$D:$D,前々月商品!H:H,0))</f>
        <v>0</v>
      </c>
      <c r="W34" s="13">
        <f t="shared" si="4"/>
        <v>0</v>
      </c>
      <c r="X34" s="15">
        <f t="shared" si="5"/>
        <v>0</v>
      </c>
      <c r="Y34" s="22">
        <f>_xlfn.XLOOKUP($D34,当月商品!$D:$D,当月商品!I:I,0)</f>
        <v>0</v>
      </c>
      <c r="Z34" s="23">
        <f>_xlfn.XLOOKUP($D34,前月商品!$D:$D,前月商品!I:I,0)</f>
        <v>0</v>
      </c>
      <c r="AA34" s="23">
        <f>_xlfn.XLOOKUP($D34,前々月商品!$D:$D,前々月商品!I:I,0)</f>
        <v>0</v>
      </c>
      <c r="AB34" s="23">
        <f>_xlfn.XLOOKUP($D34,当月商品!$D:$D,当月商品!V:V,0)</f>
        <v>0</v>
      </c>
      <c r="AC34" s="23">
        <f>_xlfn.XLOOKUP($D34,前月商品!$D:$D,前月商品!V:V,0)</f>
        <v>0</v>
      </c>
      <c r="AD34" s="23">
        <f>_xlfn.XLOOKUP($D34,前々月商品!$D:$D,前々月商品!V:V,0)</f>
        <v>0</v>
      </c>
      <c r="AE34" s="23">
        <f t="shared" si="6"/>
        <v>0</v>
      </c>
      <c r="AF34" s="23">
        <f t="shared" si="7"/>
        <v>0</v>
      </c>
      <c r="AG34" s="23">
        <f t="shared" si="8"/>
        <v>0</v>
      </c>
      <c r="AH34" s="12">
        <f>_xlfn.XLOOKUP($D34,当月商品!$D:$D,当月商品!W:W,0)</f>
        <v>0</v>
      </c>
      <c r="AI34" s="12">
        <f>_xlfn.XLOOKUP($D34,前月商品!$D:$D,前月商品!W:W,0)</f>
        <v>0</v>
      </c>
      <c r="AJ34" s="12">
        <f>_xlfn.XLOOKUP($D34,前々月商品!$D:$D,前々月商品!W:W,0)</f>
        <v>0</v>
      </c>
      <c r="AK34" s="12">
        <f>_xlfn.XLOOKUP($D34,当月商品!$D:$D,当月商品!H:H,0)</f>
        <v>0</v>
      </c>
      <c r="AL34" s="12">
        <f>_xlfn.XLOOKUP($D34,前月商品!$D:$D,前月商品!H:H,0)</f>
        <v>0</v>
      </c>
      <c r="AM34" s="12">
        <f>_xlfn.XLOOKUP($D34,前々月商品!$D:$D,前々月商品!H:H,0)</f>
        <v>0</v>
      </c>
      <c r="AN34" s="13">
        <f t="shared" si="9"/>
        <v>0</v>
      </c>
      <c r="AO34" s="13">
        <f t="shared" si="10"/>
        <v>0</v>
      </c>
      <c r="AP34" s="13">
        <f t="shared" si="11"/>
        <v>0</v>
      </c>
      <c r="AQ34" s="16">
        <f t="shared" si="12"/>
        <v>0</v>
      </c>
      <c r="AR34" s="16">
        <f t="shared" si="13"/>
        <v>0</v>
      </c>
      <c r="AS34" s="17">
        <f t="shared" si="14"/>
        <v>0</v>
      </c>
      <c r="AT34" t="e">
        <f t="shared" si="15"/>
        <v>#VALUE!</v>
      </c>
    </row>
    <row r="35" spans="3:46" ht="36.65" customHeight="1">
      <c r="C35" s="20">
        <v>30</v>
      </c>
      <c r="D35" s="53">
        <f>現状商品設定!B32</f>
        <v>0</v>
      </c>
      <c r="E35" s="26" t="str">
        <f>IFERROR(_xlfn.XLOOKUP($D35,現状商品設定!B:B,現状商品設定!C:C,"-"),"-")</f>
        <v>-</v>
      </c>
      <c r="F35" s="32" t="s">
        <v>46</v>
      </c>
      <c r="G35" s="30" t="str">
        <f>IFERROR(_xlfn.XLOOKUP($D35,現状商品設定!B:B,現状商品設定!F:F),"-")</f>
        <v>-</v>
      </c>
      <c r="H35" s="34" t="e">
        <f>IF(IF(AND(V35&gt;=設定!$C$3,X35&gt;=L35),G35*(1+設定!$C$6),IF(AND(V35&gt;=設定!$C$3,X35&lt;L35),G35*(1+設定!$C$7*-1),IF(V35&lt;設定!$C$3,G35*(1+設定!$C$6),"除外")))&gt;10,IF(AND(V35&gt;=設定!$C$3,X35&gt;=L35),G35*(1+設定!$C$6),IF(AND(V35&gt;=設定!$C$3,X35&lt;L35),G35*(1+設定!$C$7*-1),IF(V35&lt;設定!$C$3,G35*(1+設定!$C$6),"除外"))),10)</f>
        <v>#VALUE!</v>
      </c>
      <c r="I35" s="34" t="e">
        <f ca="1">IF(消化率!$I$5&lt;1,商品!H35*消化率!$I$5,IF(商品!W35*商品!Q35/(商品!H35*消化率!$I$5)&gt;商品!L35,商品!H35*消化率!$I$5,J35))</f>
        <v>#DIV/0!</v>
      </c>
      <c r="J35" s="34" t="e">
        <f t="shared" si="2"/>
        <v>#VALUE!</v>
      </c>
      <c r="K35" s="34" t="e">
        <f ca="1">IF(ROUNDDOWN(IF(I35&gt;=設定!$C$8,設定!$C$8,商品!I35),0)&lt;10,10,ROUNDDOWN(IF(I35&gt;=設定!$C$8,設定!$C$8,商品!I35),0))</f>
        <v>#DIV/0!</v>
      </c>
      <c r="L35" s="64">
        <f>IF(F35="標準",設定!$C$4,商品!F35)</f>
        <v>5</v>
      </c>
      <c r="M35" s="63" t="str">
        <f>_xlfn.XLOOKUP($D35,全商品!$F:$F,全商品!H:H,"-")</f>
        <v>-</v>
      </c>
      <c r="N35" s="12" t="str">
        <f>_xlfn.XLOOKUP($D35,全商品!$F:$F,全商品!I:I,"-")</f>
        <v>-</v>
      </c>
      <c r="O35" s="23" t="str">
        <f>_xlfn.XLOOKUP($D35,全商品!$F:$F,全商品!K:K,"-")</f>
        <v>-</v>
      </c>
      <c r="P35" s="13" t="str">
        <f>_xlfn.XLOOKUP($D35,全商品!$F:$F,全商品!M:M,"-")</f>
        <v>-</v>
      </c>
      <c r="Q35" s="25" t="str">
        <f>_xlfn.XLOOKUP($D35,現状商品設定!B:B,現状商品設定!D:D,"-")</f>
        <v>-</v>
      </c>
      <c r="R35" s="22">
        <f>SUM(_xlfn.XLOOKUP($D35,当月商品!$D:$D,当月商品!I:I,0),_xlfn.XLOOKUP($D35,前月商品!$D:$D,前月商品!I:I,0),_xlfn.XLOOKUP($D35,前々月商品!$D:$D,前々月商品!I:I,0))</f>
        <v>0</v>
      </c>
      <c r="S35" s="23">
        <f>SUM(_xlfn.XLOOKUP($D35,当月商品!$D:$D,当月商品!V:V,0),_xlfn.XLOOKUP($D35,前月商品!$D:$D,前月商品!V:V,0),_xlfn.XLOOKUP($D35,前々月商品!$D:$D,前々月商品!V:V,0))</f>
        <v>0</v>
      </c>
      <c r="T35" s="23">
        <f t="shared" si="3"/>
        <v>0</v>
      </c>
      <c r="U35" s="23">
        <f>SUM(_xlfn.XLOOKUP($D35,当月商品!$D:$D,当月商品!W:W,0),_xlfn.XLOOKUP($D35,前月商品!$D:$D,前月商品!W:W,0),_xlfn.XLOOKUP($D35,前々月商品!$D:$D,前々月商品!W:W,0))</f>
        <v>0</v>
      </c>
      <c r="V35" s="23">
        <f>SUM(_xlfn.XLOOKUP($D35,当月商品!$D:$D,当月商品!H:H,0),_xlfn.XLOOKUP($D35,前月商品!$D:$D,前月商品!H:H,0),_xlfn.XLOOKUP($D35,前々月商品!$D:$D,前々月商品!H:H,0))</f>
        <v>0</v>
      </c>
      <c r="W35" s="13">
        <f t="shared" si="4"/>
        <v>0</v>
      </c>
      <c r="X35" s="15">
        <f t="shared" si="5"/>
        <v>0</v>
      </c>
      <c r="Y35" s="22">
        <f>_xlfn.XLOOKUP($D35,当月商品!$D:$D,当月商品!I:I,0)</f>
        <v>0</v>
      </c>
      <c r="Z35" s="23">
        <f>_xlfn.XLOOKUP($D35,前月商品!$D:$D,前月商品!I:I,0)</f>
        <v>0</v>
      </c>
      <c r="AA35" s="23">
        <f>_xlfn.XLOOKUP($D35,前々月商品!$D:$D,前々月商品!I:I,0)</f>
        <v>0</v>
      </c>
      <c r="AB35" s="23">
        <f>_xlfn.XLOOKUP($D35,当月商品!$D:$D,当月商品!V:V,0)</f>
        <v>0</v>
      </c>
      <c r="AC35" s="23">
        <f>_xlfn.XLOOKUP($D35,前月商品!$D:$D,前月商品!V:V,0)</f>
        <v>0</v>
      </c>
      <c r="AD35" s="23">
        <f>_xlfn.XLOOKUP($D35,前々月商品!$D:$D,前々月商品!V:V,0)</f>
        <v>0</v>
      </c>
      <c r="AE35" s="23">
        <f t="shared" si="6"/>
        <v>0</v>
      </c>
      <c r="AF35" s="23">
        <f t="shared" si="7"/>
        <v>0</v>
      </c>
      <c r="AG35" s="23">
        <f t="shared" si="8"/>
        <v>0</v>
      </c>
      <c r="AH35" s="12">
        <f>_xlfn.XLOOKUP($D35,当月商品!$D:$D,当月商品!W:W,0)</f>
        <v>0</v>
      </c>
      <c r="AI35" s="12">
        <f>_xlfn.XLOOKUP($D35,前月商品!$D:$D,前月商品!W:W,0)</f>
        <v>0</v>
      </c>
      <c r="AJ35" s="12">
        <f>_xlfn.XLOOKUP($D35,前々月商品!$D:$D,前々月商品!W:W,0)</f>
        <v>0</v>
      </c>
      <c r="AK35" s="12">
        <f>_xlfn.XLOOKUP($D35,当月商品!$D:$D,当月商品!H:H,0)</f>
        <v>0</v>
      </c>
      <c r="AL35" s="12">
        <f>_xlfn.XLOOKUP($D35,前月商品!$D:$D,前月商品!H:H,0)</f>
        <v>0</v>
      </c>
      <c r="AM35" s="12">
        <f>_xlfn.XLOOKUP($D35,前々月商品!$D:$D,前々月商品!H:H,0)</f>
        <v>0</v>
      </c>
      <c r="AN35" s="13">
        <f t="shared" si="9"/>
        <v>0</v>
      </c>
      <c r="AO35" s="13">
        <f t="shared" si="10"/>
        <v>0</v>
      </c>
      <c r="AP35" s="13">
        <f t="shared" si="11"/>
        <v>0</v>
      </c>
      <c r="AQ35" s="16">
        <f t="shared" si="12"/>
        <v>0</v>
      </c>
      <c r="AR35" s="16">
        <f t="shared" si="13"/>
        <v>0</v>
      </c>
      <c r="AS35" s="17">
        <f t="shared" si="14"/>
        <v>0</v>
      </c>
      <c r="AT35" t="e">
        <f t="shared" si="15"/>
        <v>#VALUE!</v>
      </c>
    </row>
    <row r="36" spans="3:46" ht="36.65" customHeight="1">
      <c r="C36" s="20">
        <v>31</v>
      </c>
      <c r="D36" s="53">
        <f>現状商品設定!B33</f>
        <v>0</v>
      </c>
      <c r="E36" s="26" t="str">
        <f>IFERROR(_xlfn.XLOOKUP($D36,現状商品設定!B:B,現状商品設定!C:C,"-"),"-")</f>
        <v>-</v>
      </c>
      <c r="F36" s="32" t="s">
        <v>46</v>
      </c>
      <c r="G36" s="30" t="str">
        <f>IFERROR(_xlfn.XLOOKUP($D36,現状商品設定!B:B,現状商品設定!F:F),"-")</f>
        <v>-</v>
      </c>
      <c r="H36" s="34" t="e">
        <f>IF(IF(AND(V36&gt;=設定!$C$3,X36&gt;=L36),G36*(1+設定!$C$6),IF(AND(V36&gt;=設定!$C$3,X36&lt;L36),G36*(1+設定!$C$7*-1),IF(V36&lt;設定!$C$3,G36*(1+設定!$C$6),"除外")))&gt;10,IF(AND(V36&gt;=設定!$C$3,X36&gt;=L36),G36*(1+設定!$C$6),IF(AND(V36&gt;=設定!$C$3,X36&lt;L36),G36*(1+設定!$C$7*-1),IF(V36&lt;設定!$C$3,G36*(1+設定!$C$6),"除外"))),10)</f>
        <v>#VALUE!</v>
      </c>
      <c r="I36" s="34" t="e">
        <f ca="1">IF(消化率!$I$5&lt;1,商品!H36*消化率!$I$5,IF(商品!W36*商品!Q36/(商品!H36*消化率!$I$5)&gt;商品!L36,商品!H36*消化率!$I$5,J36))</f>
        <v>#DIV/0!</v>
      </c>
      <c r="J36" s="34" t="e">
        <f t="shared" si="2"/>
        <v>#VALUE!</v>
      </c>
      <c r="K36" s="34" t="e">
        <f ca="1">IF(ROUNDDOWN(IF(I36&gt;=設定!$C$8,設定!$C$8,商品!I36),0)&lt;10,10,ROUNDDOWN(IF(I36&gt;=設定!$C$8,設定!$C$8,商品!I36),0))</f>
        <v>#DIV/0!</v>
      </c>
      <c r="L36" s="64">
        <f>IF(F36="標準",設定!$C$4,商品!F36)</f>
        <v>5</v>
      </c>
      <c r="M36" s="63" t="str">
        <f>_xlfn.XLOOKUP($D36,全商品!$F:$F,全商品!H:H,"-")</f>
        <v>-</v>
      </c>
      <c r="N36" s="12" t="str">
        <f>_xlfn.XLOOKUP($D36,全商品!$F:$F,全商品!I:I,"-")</f>
        <v>-</v>
      </c>
      <c r="O36" s="23" t="str">
        <f>_xlfn.XLOOKUP($D36,全商品!$F:$F,全商品!K:K,"-")</f>
        <v>-</v>
      </c>
      <c r="P36" s="13" t="str">
        <f>_xlfn.XLOOKUP($D36,全商品!$F:$F,全商品!M:M,"-")</f>
        <v>-</v>
      </c>
      <c r="Q36" s="25" t="str">
        <f>_xlfn.XLOOKUP($D36,現状商品設定!B:B,現状商品設定!D:D,"-")</f>
        <v>-</v>
      </c>
      <c r="R36" s="22">
        <f>SUM(_xlfn.XLOOKUP($D36,当月商品!$D:$D,当月商品!I:I,0),_xlfn.XLOOKUP($D36,前月商品!$D:$D,前月商品!I:I,0),_xlfn.XLOOKUP($D36,前々月商品!$D:$D,前々月商品!I:I,0))</f>
        <v>0</v>
      </c>
      <c r="S36" s="23">
        <f>SUM(_xlfn.XLOOKUP($D36,当月商品!$D:$D,当月商品!V:V,0),_xlfn.XLOOKUP($D36,前月商品!$D:$D,前月商品!V:V,0),_xlfn.XLOOKUP($D36,前々月商品!$D:$D,前々月商品!V:V,0))</f>
        <v>0</v>
      </c>
      <c r="T36" s="23">
        <f t="shared" si="3"/>
        <v>0</v>
      </c>
      <c r="U36" s="23">
        <f>SUM(_xlfn.XLOOKUP($D36,当月商品!$D:$D,当月商品!W:W,0),_xlfn.XLOOKUP($D36,前月商品!$D:$D,前月商品!W:W,0),_xlfn.XLOOKUP($D36,前々月商品!$D:$D,前々月商品!W:W,0))</f>
        <v>0</v>
      </c>
      <c r="V36" s="23">
        <f>SUM(_xlfn.XLOOKUP($D36,当月商品!$D:$D,当月商品!H:H,0),_xlfn.XLOOKUP($D36,前月商品!$D:$D,前月商品!H:H,0),_xlfn.XLOOKUP($D36,前々月商品!$D:$D,前々月商品!H:H,0))</f>
        <v>0</v>
      </c>
      <c r="W36" s="13">
        <f t="shared" si="4"/>
        <v>0</v>
      </c>
      <c r="X36" s="15">
        <f t="shared" si="5"/>
        <v>0</v>
      </c>
      <c r="Y36" s="22">
        <f>_xlfn.XLOOKUP($D36,当月商品!$D:$D,当月商品!I:I,0)</f>
        <v>0</v>
      </c>
      <c r="Z36" s="23">
        <f>_xlfn.XLOOKUP($D36,前月商品!$D:$D,前月商品!I:I,0)</f>
        <v>0</v>
      </c>
      <c r="AA36" s="23">
        <f>_xlfn.XLOOKUP($D36,前々月商品!$D:$D,前々月商品!I:I,0)</f>
        <v>0</v>
      </c>
      <c r="AB36" s="23">
        <f>_xlfn.XLOOKUP($D36,当月商品!$D:$D,当月商品!V:V,0)</f>
        <v>0</v>
      </c>
      <c r="AC36" s="23">
        <f>_xlfn.XLOOKUP($D36,前月商品!$D:$D,前月商品!V:V,0)</f>
        <v>0</v>
      </c>
      <c r="AD36" s="23">
        <f>_xlfn.XLOOKUP($D36,前々月商品!$D:$D,前々月商品!V:V,0)</f>
        <v>0</v>
      </c>
      <c r="AE36" s="23">
        <f t="shared" si="6"/>
        <v>0</v>
      </c>
      <c r="AF36" s="23">
        <f t="shared" si="7"/>
        <v>0</v>
      </c>
      <c r="AG36" s="23">
        <f t="shared" si="8"/>
        <v>0</v>
      </c>
      <c r="AH36" s="12">
        <f>_xlfn.XLOOKUP($D36,当月商品!$D:$D,当月商品!W:W,0)</f>
        <v>0</v>
      </c>
      <c r="AI36" s="12">
        <f>_xlfn.XLOOKUP($D36,前月商品!$D:$D,前月商品!W:W,0)</f>
        <v>0</v>
      </c>
      <c r="AJ36" s="12">
        <f>_xlfn.XLOOKUP($D36,前々月商品!$D:$D,前々月商品!W:W,0)</f>
        <v>0</v>
      </c>
      <c r="AK36" s="12">
        <f>_xlfn.XLOOKUP($D36,当月商品!$D:$D,当月商品!H:H,0)</f>
        <v>0</v>
      </c>
      <c r="AL36" s="12">
        <f>_xlfn.XLOOKUP($D36,前月商品!$D:$D,前月商品!H:H,0)</f>
        <v>0</v>
      </c>
      <c r="AM36" s="12">
        <f>_xlfn.XLOOKUP($D36,前々月商品!$D:$D,前々月商品!H:H,0)</f>
        <v>0</v>
      </c>
      <c r="AN36" s="13">
        <f t="shared" si="9"/>
        <v>0</v>
      </c>
      <c r="AO36" s="13">
        <f t="shared" si="10"/>
        <v>0</v>
      </c>
      <c r="AP36" s="13">
        <f t="shared" si="11"/>
        <v>0</v>
      </c>
      <c r="AQ36" s="16">
        <f t="shared" si="12"/>
        <v>0</v>
      </c>
      <c r="AR36" s="16">
        <f t="shared" si="13"/>
        <v>0</v>
      </c>
      <c r="AS36" s="17">
        <f t="shared" si="14"/>
        <v>0</v>
      </c>
      <c r="AT36" t="e">
        <f t="shared" si="15"/>
        <v>#VALUE!</v>
      </c>
    </row>
    <row r="37" spans="3:46" ht="36.65" customHeight="1">
      <c r="C37" s="20">
        <v>32</v>
      </c>
      <c r="D37" s="53">
        <f>現状商品設定!B34</f>
        <v>0</v>
      </c>
      <c r="E37" s="26" t="str">
        <f>IFERROR(_xlfn.XLOOKUP($D37,現状商品設定!B:B,現状商品設定!C:C,"-"),"-")</f>
        <v>-</v>
      </c>
      <c r="F37" s="32" t="s">
        <v>46</v>
      </c>
      <c r="G37" s="30" t="str">
        <f>IFERROR(_xlfn.XLOOKUP($D37,現状商品設定!B:B,現状商品設定!F:F),"-")</f>
        <v>-</v>
      </c>
      <c r="H37" s="34" t="e">
        <f>IF(IF(AND(V37&gt;=設定!$C$3,X37&gt;=L37),G37*(1+設定!$C$6),IF(AND(V37&gt;=設定!$C$3,X37&lt;L37),G37*(1+設定!$C$7*-1),IF(V37&lt;設定!$C$3,G37*(1+設定!$C$6),"除外")))&gt;10,IF(AND(V37&gt;=設定!$C$3,X37&gt;=L37),G37*(1+設定!$C$6),IF(AND(V37&gt;=設定!$C$3,X37&lt;L37),G37*(1+設定!$C$7*-1),IF(V37&lt;設定!$C$3,G37*(1+設定!$C$6),"除外"))),10)</f>
        <v>#VALUE!</v>
      </c>
      <c r="I37" s="34" t="e">
        <f ca="1">IF(消化率!$I$5&lt;1,商品!H37*消化率!$I$5,IF(商品!W37*商品!Q37/(商品!H37*消化率!$I$5)&gt;商品!L37,商品!H37*消化率!$I$5,J37))</f>
        <v>#DIV/0!</v>
      </c>
      <c r="J37" s="34" t="e">
        <f t="shared" si="2"/>
        <v>#VALUE!</v>
      </c>
      <c r="K37" s="34" t="e">
        <f ca="1">IF(ROUNDDOWN(IF(I37&gt;=設定!$C$8,設定!$C$8,商品!I37),0)&lt;10,10,ROUNDDOWN(IF(I37&gt;=設定!$C$8,設定!$C$8,商品!I37),0))</f>
        <v>#DIV/0!</v>
      </c>
      <c r="L37" s="64">
        <f>IF(F37="標準",設定!$C$4,商品!F37)</f>
        <v>5</v>
      </c>
      <c r="M37" s="63" t="str">
        <f>_xlfn.XLOOKUP($D37,全商品!$F:$F,全商品!H:H,"-")</f>
        <v>-</v>
      </c>
      <c r="N37" s="12" t="str">
        <f>_xlfn.XLOOKUP($D37,全商品!$F:$F,全商品!I:I,"-")</f>
        <v>-</v>
      </c>
      <c r="O37" s="23" t="str">
        <f>_xlfn.XLOOKUP($D37,全商品!$F:$F,全商品!K:K,"-")</f>
        <v>-</v>
      </c>
      <c r="P37" s="13" t="str">
        <f>_xlfn.XLOOKUP($D37,全商品!$F:$F,全商品!M:M,"-")</f>
        <v>-</v>
      </c>
      <c r="Q37" s="25" t="str">
        <f>_xlfn.XLOOKUP($D37,現状商品設定!B:B,現状商品設定!D:D,"-")</f>
        <v>-</v>
      </c>
      <c r="R37" s="22">
        <f>SUM(_xlfn.XLOOKUP($D37,当月商品!$D:$D,当月商品!I:I,0),_xlfn.XLOOKUP($D37,前月商品!$D:$D,前月商品!I:I,0),_xlfn.XLOOKUP($D37,前々月商品!$D:$D,前々月商品!I:I,0))</f>
        <v>0</v>
      </c>
      <c r="S37" s="23">
        <f>SUM(_xlfn.XLOOKUP($D37,当月商品!$D:$D,当月商品!V:V,0),_xlfn.XLOOKUP($D37,前月商品!$D:$D,前月商品!V:V,0),_xlfn.XLOOKUP($D37,前々月商品!$D:$D,前々月商品!V:V,0))</f>
        <v>0</v>
      </c>
      <c r="T37" s="23">
        <f t="shared" si="3"/>
        <v>0</v>
      </c>
      <c r="U37" s="23">
        <f>SUM(_xlfn.XLOOKUP($D37,当月商品!$D:$D,当月商品!W:W,0),_xlfn.XLOOKUP($D37,前月商品!$D:$D,前月商品!W:W,0),_xlfn.XLOOKUP($D37,前々月商品!$D:$D,前々月商品!W:W,0))</f>
        <v>0</v>
      </c>
      <c r="V37" s="23">
        <f>SUM(_xlfn.XLOOKUP($D37,当月商品!$D:$D,当月商品!H:H,0),_xlfn.XLOOKUP($D37,前月商品!$D:$D,前月商品!H:H,0),_xlfn.XLOOKUP($D37,前々月商品!$D:$D,前々月商品!H:H,0))</f>
        <v>0</v>
      </c>
      <c r="W37" s="13">
        <f t="shared" si="4"/>
        <v>0</v>
      </c>
      <c r="X37" s="15">
        <f t="shared" si="5"/>
        <v>0</v>
      </c>
      <c r="Y37" s="22">
        <f>_xlfn.XLOOKUP($D37,当月商品!$D:$D,当月商品!I:I,0)</f>
        <v>0</v>
      </c>
      <c r="Z37" s="23">
        <f>_xlfn.XLOOKUP($D37,前月商品!$D:$D,前月商品!I:I,0)</f>
        <v>0</v>
      </c>
      <c r="AA37" s="23">
        <f>_xlfn.XLOOKUP($D37,前々月商品!$D:$D,前々月商品!I:I,0)</f>
        <v>0</v>
      </c>
      <c r="AB37" s="23">
        <f>_xlfn.XLOOKUP($D37,当月商品!$D:$D,当月商品!V:V,0)</f>
        <v>0</v>
      </c>
      <c r="AC37" s="23">
        <f>_xlfn.XLOOKUP($D37,前月商品!$D:$D,前月商品!V:V,0)</f>
        <v>0</v>
      </c>
      <c r="AD37" s="23">
        <f>_xlfn.XLOOKUP($D37,前々月商品!$D:$D,前々月商品!V:V,0)</f>
        <v>0</v>
      </c>
      <c r="AE37" s="23">
        <f t="shared" si="6"/>
        <v>0</v>
      </c>
      <c r="AF37" s="23">
        <f t="shared" si="7"/>
        <v>0</v>
      </c>
      <c r="AG37" s="23">
        <f t="shared" si="8"/>
        <v>0</v>
      </c>
      <c r="AH37" s="12">
        <f>_xlfn.XLOOKUP($D37,当月商品!$D:$D,当月商品!W:W,0)</f>
        <v>0</v>
      </c>
      <c r="AI37" s="12">
        <f>_xlfn.XLOOKUP($D37,前月商品!$D:$D,前月商品!W:W,0)</f>
        <v>0</v>
      </c>
      <c r="AJ37" s="12">
        <f>_xlfn.XLOOKUP($D37,前々月商品!$D:$D,前々月商品!W:W,0)</f>
        <v>0</v>
      </c>
      <c r="AK37" s="12">
        <f>_xlfn.XLOOKUP($D37,当月商品!$D:$D,当月商品!H:H,0)</f>
        <v>0</v>
      </c>
      <c r="AL37" s="12">
        <f>_xlfn.XLOOKUP($D37,前月商品!$D:$D,前月商品!H:H,0)</f>
        <v>0</v>
      </c>
      <c r="AM37" s="12">
        <f>_xlfn.XLOOKUP($D37,前々月商品!$D:$D,前々月商品!H:H,0)</f>
        <v>0</v>
      </c>
      <c r="AN37" s="13">
        <f t="shared" si="9"/>
        <v>0</v>
      </c>
      <c r="AO37" s="13">
        <f t="shared" si="10"/>
        <v>0</v>
      </c>
      <c r="AP37" s="13">
        <f t="shared" si="11"/>
        <v>0</v>
      </c>
      <c r="AQ37" s="16">
        <f t="shared" si="12"/>
        <v>0</v>
      </c>
      <c r="AR37" s="16">
        <f t="shared" si="13"/>
        <v>0</v>
      </c>
      <c r="AS37" s="17">
        <f t="shared" si="14"/>
        <v>0</v>
      </c>
      <c r="AT37" t="e">
        <f t="shared" si="15"/>
        <v>#VALUE!</v>
      </c>
    </row>
    <row r="38" spans="3:46" ht="36.65" customHeight="1">
      <c r="C38" s="20">
        <v>33</v>
      </c>
      <c r="D38" s="53">
        <f>現状商品設定!B35</f>
        <v>0</v>
      </c>
      <c r="E38" s="26" t="str">
        <f>IFERROR(_xlfn.XLOOKUP($D38,現状商品設定!B:B,現状商品設定!C:C,"-"),"-")</f>
        <v>-</v>
      </c>
      <c r="F38" s="32" t="s">
        <v>46</v>
      </c>
      <c r="G38" s="30" t="str">
        <f>IFERROR(_xlfn.XLOOKUP($D38,現状商品設定!B:B,現状商品設定!F:F),"-")</f>
        <v>-</v>
      </c>
      <c r="H38" s="34" t="e">
        <f>IF(IF(AND(V38&gt;=設定!$C$3,X38&gt;=L38),G38*(1+設定!$C$6),IF(AND(V38&gt;=設定!$C$3,X38&lt;L38),G38*(1+設定!$C$7*-1),IF(V38&lt;設定!$C$3,G38*(1+設定!$C$6),"除外")))&gt;10,IF(AND(V38&gt;=設定!$C$3,X38&gt;=L38),G38*(1+設定!$C$6),IF(AND(V38&gt;=設定!$C$3,X38&lt;L38),G38*(1+設定!$C$7*-1),IF(V38&lt;設定!$C$3,G38*(1+設定!$C$6),"除外"))),10)</f>
        <v>#VALUE!</v>
      </c>
      <c r="I38" s="34" t="e">
        <f ca="1">IF(消化率!$I$5&lt;1,商品!H38*消化率!$I$5,IF(商品!W38*商品!Q38/(商品!H38*消化率!$I$5)&gt;商品!L38,商品!H38*消化率!$I$5,J38))</f>
        <v>#DIV/0!</v>
      </c>
      <c r="J38" s="34" t="e">
        <f t="shared" si="2"/>
        <v>#VALUE!</v>
      </c>
      <c r="K38" s="34" t="e">
        <f ca="1">IF(ROUNDDOWN(IF(I38&gt;=設定!$C$8,設定!$C$8,商品!I38),0)&lt;10,10,ROUNDDOWN(IF(I38&gt;=設定!$C$8,設定!$C$8,商品!I38),0))</f>
        <v>#DIV/0!</v>
      </c>
      <c r="L38" s="64">
        <f>IF(F38="標準",設定!$C$4,商品!F38)</f>
        <v>5</v>
      </c>
      <c r="M38" s="63" t="str">
        <f>_xlfn.XLOOKUP($D38,全商品!$F:$F,全商品!H:H,"-")</f>
        <v>-</v>
      </c>
      <c r="N38" s="12" t="str">
        <f>_xlfn.XLOOKUP($D38,全商品!$F:$F,全商品!I:I,"-")</f>
        <v>-</v>
      </c>
      <c r="O38" s="23" t="str">
        <f>_xlfn.XLOOKUP($D38,全商品!$F:$F,全商品!K:K,"-")</f>
        <v>-</v>
      </c>
      <c r="P38" s="13" t="str">
        <f>_xlfn.XLOOKUP($D38,全商品!$F:$F,全商品!M:M,"-")</f>
        <v>-</v>
      </c>
      <c r="Q38" s="25" t="str">
        <f>_xlfn.XLOOKUP($D38,現状商品設定!B:B,現状商品設定!D:D,"-")</f>
        <v>-</v>
      </c>
      <c r="R38" s="22">
        <f>SUM(_xlfn.XLOOKUP($D38,当月商品!$D:$D,当月商品!I:I,0),_xlfn.XLOOKUP($D38,前月商品!$D:$D,前月商品!I:I,0),_xlfn.XLOOKUP($D38,前々月商品!$D:$D,前々月商品!I:I,0))</f>
        <v>0</v>
      </c>
      <c r="S38" s="23">
        <f>SUM(_xlfn.XLOOKUP($D38,当月商品!$D:$D,当月商品!V:V,0),_xlfn.XLOOKUP($D38,前月商品!$D:$D,前月商品!V:V,0),_xlfn.XLOOKUP($D38,前々月商品!$D:$D,前々月商品!V:V,0))</f>
        <v>0</v>
      </c>
      <c r="T38" s="23">
        <f t="shared" si="3"/>
        <v>0</v>
      </c>
      <c r="U38" s="23">
        <f>SUM(_xlfn.XLOOKUP($D38,当月商品!$D:$D,当月商品!W:W,0),_xlfn.XLOOKUP($D38,前月商品!$D:$D,前月商品!W:W,0),_xlfn.XLOOKUP($D38,前々月商品!$D:$D,前々月商品!W:W,0))</f>
        <v>0</v>
      </c>
      <c r="V38" s="23">
        <f>SUM(_xlfn.XLOOKUP($D38,当月商品!$D:$D,当月商品!H:H,0),_xlfn.XLOOKUP($D38,前月商品!$D:$D,前月商品!H:H,0),_xlfn.XLOOKUP($D38,前々月商品!$D:$D,前々月商品!H:H,0))</f>
        <v>0</v>
      </c>
      <c r="W38" s="13">
        <f t="shared" si="4"/>
        <v>0</v>
      </c>
      <c r="X38" s="15">
        <f t="shared" si="5"/>
        <v>0</v>
      </c>
      <c r="Y38" s="22">
        <f>_xlfn.XLOOKUP($D38,当月商品!$D:$D,当月商品!I:I,0)</f>
        <v>0</v>
      </c>
      <c r="Z38" s="23">
        <f>_xlfn.XLOOKUP($D38,前月商品!$D:$D,前月商品!I:I,0)</f>
        <v>0</v>
      </c>
      <c r="AA38" s="23">
        <f>_xlfn.XLOOKUP($D38,前々月商品!$D:$D,前々月商品!I:I,0)</f>
        <v>0</v>
      </c>
      <c r="AB38" s="23">
        <f>_xlfn.XLOOKUP($D38,当月商品!$D:$D,当月商品!V:V,0)</f>
        <v>0</v>
      </c>
      <c r="AC38" s="23">
        <f>_xlfn.XLOOKUP($D38,前月商品!$D:$D,前月商品!V:V,0)</f>
        <v>0</v>
      </c>
      <c r="AD38" s="23">
        <f>_xlfn.XLOOKUP($D38,前々月商品!$D:$D,前々月商品!V:V,0)</f>
        <v>0</v>
      </c>
      <c r="AE38" s="23">
        <f t="shared" si="6"/>
        <v>0</v>
      </c>
      <c r="AF38" s="23">
        <f t="shared" si="7"/>
        <v>0</v>
      </c>
      <c r="AG38" s="23">
        <f t="shared" si="8"/>
        <v>0</v>
      </c>
      <c r="AH38" s="12">
        <f>_xlfn.XLOOKUP($D38,当月商品!$D:$D,当月商品!W:W,0)</f>
        <v>0</v>
      </c>
      <c r="AI38" s="12">
        <f>_xlfn.XLOOKUP($D38,前月商品!$D:$D,前月商品!W:W,0)</f>
        <v>0</v>
      </c>
      <c r="AJ38" s="12">
        <f>_xlfn.XLOOKUP($D38,前々月商品!$D:$D,前々月商品!W:W,0)</f>
        <v>0</v>
      </c>
      <c r="AK38" s="12">
        <f>_xlfn.XLOOKUP($D38,当月商品!$D:$D,当月商品!H:H,0)</f>
        <v>0</v>
      </c>
      <c r="AL38" s="12">
        <f>_xlfn.XLOOKUP($D38,前月商品!$D:$D,前月商品!H:H,0)</f>
        <v>0</v>
      </c>
      <c r="AM38" s="12">
        <f>_xlfn.XLOOKUP($D38,前々月商品!$D:$D,前々月商品!H:H,0)</f>
        <v>0</v>
      </c>
      <c r="AN38" s="13">
        <f t="shared" si="9"/>
        <v>0</v>
      </c>
      <c r="AO38" s="13">
        <f t="shared" si="10"/>
        <v>0</v>
      </c>
      <c r="AP38" s="13">
        <f t="shared" si="11"/>
        <v>0</v>
      </c>
      <c r="AQ38" s="16">
        <f t="shared" si="12"/>
        <v>0</v>
      </c>
      <c r="AR38" s="16">
        <f t="shared" si="13"/>
        <v>0</v>
      </c>
      <c r="AS38" s="17">
        <f t="shared" si="14"/>
        <v>0</v>
      </c>
      <c r="AT38" t="e">
        <f t="shared" si="15"/>
        <v>#VALUE!</v>
      </c>
    </row>
    <row r="39" spans="3:46" ht="36.65" customHeight="1">
      <c r="C39" s="20">
        <v>34</v>
      </c>
      <c r="D39" s="53">
        <f>現状商品設定!B36</f>
        <v>0</v>
      </c>
      <c r="E39" s="26" t="str">
        <f>IFERROR(_xlfn.XLOOKUP($D39,現状商品設定!B:B,現状商品設定!C:C,"-"),"-")</f>
        <v>-</v>
      </c>
      <c r="F39" s="32" t="s">
        <v>46</v>
      </c>
      <c r="G39" s="30" t="str">
        <f>IFERROR(_xlfn.XLOOKUP($D39,現状商品設定!B:B,現状商品設定!F:F),"-")</f>
        <v>-</v>
      </c>
      <c r="H39" s="34" t="e">
        <f>IF(IF(AND(V39&gt;=設定!$C$3,X39&gt;=L39),G39*(1+設定!$C$6),IF(AND(V39&gt;=設定!$C$3,X39&lt;L39),G39*(1+設定!$C$7*-1),IF(V39&lt;設定!$C$3,G39*(1+設定!$C$6),"除外")))&gt;10,IF(AND(V39&gt;=設定!$C$3,X39&gt;=L39),G39*(1+設定!$C$6),IF(AND(V39&gt;=設定!$C$3,X39&lt;L39),G39*(1+設定!$C$7*-1),IF(V39&lt;設定!$C$3,G39*(1+設定!$C$6),"除外"))),10)</f>
        <v>#VALUE!</v>
      </c>
      <c r="I39" s="34" t="e">
        <f ca="1">IF(消化率!$I$5&lt;1,商品!H39*消化率!$I$5,IF(商品!W39*商品!Q39/(商品!H39*消化率!$I$5)&gt;商品!L39,商品!H39*消化率!$I$5,J39))</f>
        <v>#DIV/0!</v>
      </c>
      <c r="J39" s="34" t="e">
        <f t="shared" si="2"/>
        <v>#VALUE!</v>
      </c>
      <c r="K39" s="34" t="e">
        <f ca="1">IF(ROUNDDOWN(IF(I39&gt;=設定!$C$8,設定!$C$8,商品!I39),0)&lt;10,10,ROUNDDOWN(IF(I39&gt;=設定!$C$8,設定!$C$8,商品!I39),0))</f>
        <v>#DIV/0!</v>
      </c>
      <c r="L39" s="64">
        <f>IF(F39="標準",設定!$C$4,商品!F39)</f>
        <v>5</v>
      </c>
      <c r="M39" s="63" t="str">
        <f>_xlfn.XLOOKUP($D39,全商品!$F:$F,全商品!H:H,"-")</f>
        <v>-</v>
      </c>
      <c r="N39" s="12" t="str">
        <f>_xlfn.XLOOKUP($D39,全商品!$F:$F,全商品!I:I,"-")</f>
        <v>-</v>
      </c>
      <c r="O39" s="23" t="str">
        <f>_xlfn.XLOOKUP($D39,全商品!$F:$F,全商品!K:K,"-")</f>
        <v>-</v>
      </c>
      <c r="P39" s="13" t="str">
        <f>_xlfn.XLOOKUP($D39,全商品!$F:$F,全商品!M:M,"-")</f>
        <v>-</v>
      </c>
      <c r="Q39" s="25" t="str">
        <f>_xlfn.XLOOKUP($D39,現状商品設定!B:B,現状商品設定!D:D,"-")</f>
        <v>-</v>
      </c>
      <c r="R39" s="22">
        <f>SUM(_xlfn.XLOOKUP($D39,当月商品!$D:$D,当月商品!I:I,0),_xlfn.XLOOKUP($D39,前月商品!$D:$D,前月商品!I:I,0),_xlfn.XLOOKUP($D39,前々月商品!$D:$D,前々月商品!I:I,0))</f>
        <v>0</v>
      </c>
      <c r="S39" s="23">
        <f>SUM(_xlfn.XLOOKUP($D39,当月商品!$D:$D,当月商品!V:V,0),_xlfn.XLOOKUP($D39,前月商品!$D:$D,前月商品!V:V,0),_xlfn.XLOOKUP($D39,前々月商品!$D:$D,前々月商品!V:V,0))</f>
        <v>0</v>
      </c>
      <c r="T39" s="23">
        <f t="shared" si="3"/>
        <v>0</v>
      </c>
      <c r="U39" s="23">
        <f>SUM(_xlfn.XLOOKUP($D39,当月商品!$D:$D,当月商品!W:W,0),_xlfn.XLOOKUP($D39,前月商品!$D:$D,前月商品!W:W,0),_xlfn.XLOOKUP($D39,前々月商品!$D:$D,前々月商品!W:W,0))</f>
        <v>0</v>
      </c>
      <c r="V39" s="23">
        <f>SUM(_xlfn.XLOOKUP($D39,当月商品!$D:$D,当月商品!H:H,0),_xlfn.XLOOKUP($D39,前月商品!$D:$D,前月商品!H:H,0),_xlfn.XLOOKUP($D39,前々月商品!$D:$D,前々月商品!H:H,0))</f>
        <v>0</v>
      </c>
      <c r="W39" s="13">
        <f t="shared" si="4"/>
        <v>0</v>
      </c>
      <c r="X39" s="15">
        <f t="shared" si="5"/>
        <v>0</v>
      </c>
      <c r="Y39" s="22">
        <f>_xlfn.XLOOKUP($D39,当月商品!$D:$D,当月商品!I:I,0)</f>
        <v>0</v>
      </c>
      <c r="Z39" s="23">
        <f>_xlfn.XLOOKUP($D39,前月商品!$D:$D,前月商品!I:I,0)</f>
        <v>0</v>
      </c>
      <c r="AA39" s="23">
        <f>_xlfn.XLOOKUP($D39,前々月商品!$D:$D,前々月商品!I:I,0)</f>
        <v>0</v>
      </c>
      <c r="AB39" s="23">
        <f>_xlfn.XLOOKUP($D39,当月商品!$D:$D,当月商品!V:V,0)</f>
        <v>0</v>
      </c>
      <c r="AC39" s="23">
        <f>_xlfn.XLOOKUP($D39,前月商品!$D:$D,前月商品!V:V,0)</f>
        <v>0</v>
      </c>
      <c r="AD39" s="23">
        <f>_xlfn.XLOOKUP($D39,前々月商品!$D:$D,前々月商品!V:V,0)</f>
        <v>0</v>
      </c>
      <c r="AE39" s="23">
        <f t="shared" si="6"/>
        <v>0</v>
      </c>
      <c r="AF39" s="23">
        <f t="shared" si="7"/>
        <v>0</v>
      </c>
      <c r="AG39" s="23">
        <f t="shared" si="8"/>
        <v>0</v>
      </c>
      <c r="AH39" s="12">
        <f>_xlfn.XLOOKUP($D39,当月商品!$D:$D,当月商品!W:W,0)</f>
        <v>0</v>
      </c>
      <c r="AI39" s="12">
        <f>_xlfn.XLOOKUP($D39,前月商品!$D:$D,前月商品!W:W,0)</f>
        <v>0</v>
      </c>
      <c r="AJ39" s="12">
        <f>_xlfn.XLOOKUP($D39,前々月商品!$D:$D,前々月商品!W:W,0)</f>
        <v>0</v>
      </c>
      <c r="AK39" s="12">
        <f>_xlfn.XLOOKUP($D39,当月商品!$D:$D,当月商品!H:H,0)</f>
        <v>0</v>
      </c>
      <c r="AL39" s="12">
        <f>_xlfn.XLOOKUP($D39,前月商品!$D:$D,前月商品!H:H,0)</f>
        <v>0</v>
      </c>
      <c r="AM39" s="12">
        <f>_xlfn.XLOOKUP($D39,前々月商品!$D:$D,前々月商品!H:H,0)</f>
        <v>0</v>
      </c>
      <c r="AN39" s="13">
        <f t="shared" si="9"/>
        <v>0</v>
      </c>
      <c r="AO39" s="13">
        <f t="shared" si="10"/>
        <v>0</v>
      </c>
      <c r="AP39" s="13">
        <f t="shared" si="11"/>
        <v>0</v>
      </c>
      <c r="AQ39" s="16">
        <f t="shared" si="12"/>
        <v>0</v>
      </c>
      <c r="AR39" s="16">
        <f t="shared" si="13"/>
        <v>0</v>
      </c>
      <c r="AS39" s="17">
        <f t="shared" si="14"/>
        <v>0</v>
      </c>
      <c r="AT39" t="e">
        <f t="shared" si="15"/>
        <v>#VALUE!</v>
      </c>
    </row>
    <row r="40" spans="3:46" ht="36.65" customHeight="1">
      <c r="C40" s="20">
        <v>35</v>
      </c>
      <c r="D40" s="53">
        <f>現状商品設定!B37</f>
        <v>0</v>
      </c>
      <c r="E40" s="26" t="str">
        <f>IFERROR(_xlfn.XLOOKUP($D40,現状商品設定!B:B,現状商品設定!C:C,"-"),"-")</f>
        <v>-</v>
      </c>
      <c r="F40" s="32" t="s">
        <v>46</v>
      </c>
      <c r="G40" s="30" t="str">
        <f>IFERROR(_xlfn.XLOOKUP($D40,現状商品設定!B:B,現状商品設定!F:F),"-")</f>
        <v>-</v>
      </c>
      <c r="H40" s="34" t="e">
        <f>IF(IF(AND(V40&gt;=設定!$C$3,X40&gt;=L40),G40*(1+設定!$C$6),IF(AND(V40&gt;=設定!$C$3,X40&lt;L40),G40*(1+設定!$C$7*-1),IF(V40&lt;設定!$C$3,G40*(1+設定!$C$6),"除外")))&gt;10,IF(AND(V40&gt;=設定!$C$3,X40&gt;=L40),G40*(1+設定!$C$6),IF(AND(V40&gt;=設定!$C$3,X40&lt;L40),G40*(1+設定!$C$7*-1),IF(V40&lt;設定!$C$3,G40*(1+設定!$C$6),"除外"))),10)</f>
        <v>#VALUE!</v>
      </c>
      <c r="I40" s="34" t="e">
        <f ca="1">IF(消化率!$I$5&lt;1,商品!H40*消化率!$I$5,IF(商品!W40*商品!Q40/(商品!H40*消化率!$I$5)&gt;商品!L40,商品!H40*消化率!$I$5,J40))</f>
        <v>#DIV/0!</v>
      </c>
      <c r="J40" s="34" t="e">
        <f t="shared" si="2"/>
        <v>#VALUE!</v>
      </c>
      <c r="K40" s="34" t="e">
        <f ca="1">IF(ROUNDDOWN(IF(I40&gt;=設定!$C$8,設定!$C$8,商品!I40),0)&lt;10,10,ROUNDDOWN(IF(I40&gt;=設定!$C$8,設定!$C$8,商品!I40),0))</f>
        <v>#DIV/0!</v>
      </c>
      <c r="L40" s="64">
        <f>IF(F40="標準",設定!$C$4,商品!F40)</f>
        <v>5</v>
      </c>
      <c r="M40" s="63" t="str">
        <f>_xlfn.XLOOKUP($D40,全商品!$F:$F,全商品!H:H,"-")</f>
        <v>-</v>
      </c>
      <c r="N40" s="12" t="str">
        <f>_xlfn.XLOOKUP($D40,全商品!$F:$F,全商品!I:I,"-")</f>
        <v>-</v>
      </c>
      <c r="O40" s="23" t="str">
        <f>_xlfn.XLOOKUP($D40,全商品!$F:$F,全商品!K:K,"-")</f>
        <v>-</v>
      </c>
      <c r="P40" s="13" t="str">
        <f>_xlfn.XLOOKUP($D40,全商品!$F:$F,全商品!M:M,"-")</f>
        <v>-</v>
      </c>
      <c r="Q40" s="25" t="str">
        <f>_xlfn.XLOOKUP($D40,現状商品設定!B:B,現状商品設定!D:D,"-")</f>
        <v>-</v>
      </c>
      <c r="R40" s="22">
        <f>SUM(_xlfn.XLOOKUP($D40,当月商品!$D:$D,当月商品!I:I,0),_xlfn.XLOOKUP($D40,前月商品!$D:$D,前月商品!I:I,0),_xlfn.XLOOKUP($D40,前々月商品!$D:$D,前々月商品!I:I,0))</f>
        <v>0</v>
      </c>
      <c r="S40" s="23">
        <f>SUM(_xlfn.XLOOKUP($D40,当月商品!$D:$D,当月商品!V:V,0),_xlfn.XLOOKUP($D40,前月商品!$D:$D,前月商品!V:V,0),_xlfn.XLOOKUP($D40,前々月商品!$D:$D,前々月商品!V:V,0))</f>
        <v>0</v>
      </c>
      <c r="T40" s="23">
        <f t="shared" si="3"/>
        <v>0</v>
      </c>
      <c r="U40" s="23">
        <f>SUM(_xlfn.XLOOKUP($D40,当月商品!$D:$D,当月商品!W:W,0),_xlfn.XLOOKUP($D40,前月商品!$D:$D,前月商品!W:W,0),_xlfn.XLOOKUP($D40,前々月商品!$D:$D,前々月商品!W:W,0))</f>
        <v>0</v>
      </c>
      <c r="V40" s="23">
        <f>SUM(_xlfn.XLOOKUP($D40,当月商品!$D:$D,当月商品!H:H,0),_xlfn.XLOOKUP($D40,前月商品!$D:$D,前月商品!H:H,0),_xlfn.XLOOKUP($D40,前々月商品!$D:$D,前々月商品!H:H,0))</f>
        <v>0</v>
      </c>
      <c r="W40" s="13">
        <f t="shared" si="4"/>
        <v>0</v>
      </c>
      <c r="X40" s="15">
        <f t="shared" si="5"/>
        <v>0</v>
      </c>
      <c r="Y40" s="22">
        <f>_xlfn.XLOOKUP($D40,当月商品!$D:$D,当月商品!I:I,0)</f>
        <v>0</v>
      </c>
      <c r="Z40" s="23">
        <f>_xlfn.XLOOKUP($D40,前月商品!$D:$D,前月商品!I:I,0)</f>
        <v>0</v>
      </c>
      <c r="AA40" s="23">
        <f>_xlfn.XLOOKUP($D40,前々月商品!$D:$D,前々月商品!I:I,0)</f>
        <v>0</v>
      </c>
      <c r="AB40" s="23">
        <f>_xlfn.XLOOKUP($D40,当月商品!$D:$D,当月商品!V:V,0)</f>
        <v>0</v>
      </c>
      <c r="AC40" s="23">
        <f>_xlfn.XLOOKUP($D40,前月商品!$D:$D,前月商品!V:V,0)</f>
        <v>0</v>
      </c>
      <c r="AD40" s="23">
        <f>_xlfn.XLOOKUP($D40,前々月商品!$D:$D,前々月商品!V:V,0)</f>
        <v>0</v>
      </c>
      <c r="AE40" s="23">
        <f t="shared" si="6"/>
        <v>0</v>
      </c>
      <c r="AF40" s="23">
        <f t="shared" si="7"/>
        <v>0</v>
      </c>
      <c r="AG40" s="23">
        <f t="shared" si="8"/>
        <v>0</v>
      </c>
      <c r="AH40" s="12">
        <f>_xlfn.XLOOKUP($D40,当月商品!$D:$D,当月商品!W:W,0)</f>
        <v>0</v>
      </c>
      <c r="AI40" s="12">
        <f>_xlfn.XLOOKUP($D40,前月商品!$D:$D,前月商品!W:W,0)</f>
        <v>0</v>
      </c>
      <c r="AJ40" s="12">
        <f>_xlfn.XLOOKUP($D40,前々月商品!$D:$D,前々月商品!W:W,0)</f>
        <v>0</v>
      </c>
      <c r="AK40" s="12">
        <f>_xlfn.XLOOKUP($D40,当月商品!$D:$D,当月商品!H:H,0)</f>
        <v>0</v>
      </c>
      <c r="AL40" s="12">
        <f>_xlfn.XLOOKUP($D40,前月商品!$D:$D,前月商品!H:H,0)</f>
        <v>0</v>
      </c>
      <c r="AM40" s="12">
        <f>_xlfn.XLOOKUP($D40,前々月商品!$D:$D,前々月商品!H:H,0)</f>
        <v>0</v>
      </c>
      <c r="AN40" s="13">
        <f t="shared" si="9"/>
        <v>0</v>
      </c>
      <c r="AO40" s="13">
        <f t="shared" si="10"/>
        <v>0</v>
      </c>
      <c r="AP40" s="13">
        <f t="shared" si="11"/>
        <v>0</v>
      </c>
      <c r="AQ40" s="16">
        <f t="shared" si="12"/>
        <v>0</v>
      </c>
      <c r="AR40" s="16">
        <f t="shared" si="13"/>
        <v>0</v>
      </c>
      <c r="AS40" s="17">
        <f t="shared" si="14"/>
        <v>0</v>
      </c>
      <c r="AT40" t="e">
        <f t="shared" si="15"/>
        <v>#VALUE!</v>
      </c>
    </row>
    <row r="41" spans="3:46" ht="36.65" customHeight="1">
      <c r="C41" s="20">
        <v>36</v>
      </c>
      <c r="D41" s="53">
        <f>現状商品設定!B38</f>
        <v>0</v>
      </c>
      <c r="E41" s="26" t="str">
        <f>IFERROR(_xlfn.XLOOKUP($D41,現状商品設定!B:B,現状商品設定!C:C,"-"),"-")</f>
        <v>-</v>
      </c>
      <c r="F41" s="32" t="s">
        <v>46</v>
      </c>
      <c r="G41" s="30" t="str">
        <f>IFERROR(_xlfn.XLOOKUP($D41,現状商品設定!B:B,現状商品設定!F:F),"-")</f>
        <v>-</v>
      </c>
      <c r="H41" s="34" t="e">
        <f>IF(IF(AND(V41&gt;=設定!$C$3,X41&gt;=L41),G41*(1+設定!$C$6),IF(AND(V41&gt;=設定!$C$3,X41&lt;L41),G41*(1+設定!$C$7*-1),IF(V41&lt;設定!$C$3,G41*(1+設定!$C$6),"除外")))&gt;10,IF(AND(V41&gt;=設定!$C$3,X41&gt;=L41),G41*(1+設定!$C$6),IF(AND(V41&gt;=設定!$C$3,X41&lt;L41),G41*(1+設定!$C$7*-1),IF(V41&lt;設定!$C$3,G41*(1+設定!$C$6),"除外"))),10)</f>
        <v>#VALUE!</v>
      </c>
      <c r="I41" s="34" t="e">
        <f ca="1">IF(消化率!$I$5&lt;1,商品!H41*消化率!$I$5,IF(商品!W41*商品!Q41/(商品!H41*消化率!$I$5)&gt;商品!L41,商品!H41*消化率!$I$5,J41))</f>
        <v>#DIV/0!</v>
      </c>
      <c r="J41" s="34" t="e">
        <f t="shared" si="2"/>
        <v>#VALUE!</v>
      </c>
      <c r="K41" s="34" t="e">
        <f ca="1">IF(ROUNDDOWN(IF(I41&gt;=設定!$C$8,設定!$C$8,商品!I41),0)&lt;10,10,ROUNDDOWN(IF(I41&gt;=設定!$C$8,設定!$C$8,商品!I41),0))</f>
        <v>#DIV/0!</v>
      </c>
      <c r="L41" s="64">
        <f>IF(F41="標準",設定!$C$4,商品!F41)</f>
        <v>5</v>
      </c>
      <c r="M41" s="63" t="str">
        <f>_xlfn.XLOOKUP($D41,全商品!$F:$F,全商品!H:H,"-")</f>
        <v>-</v>
      </c>
      <c r="N41" s="12" t="str">
        <f>_xlfn.XLOOKUP($D41,全商品!$F:$F,全商品!I:I,"-")</f>
        <v>-</v>
      </c>
      <c r="O41" s="23" t="str">
        <f>_xlfn.XLOOKUP($D41,全商品!$F:$F,全商品!K:K,"-")</f>
        <v>-</v>
      </c>
      <c r="P41" s="13" t="str">
        <f>_xlfn.XLOOKUP($D41,全商品!$F:$F,全商品!M:M,"-")</f>
        <v>-</v>
      </c>
      <c r="Q41" s="25" t="str">
        <f>_xlfn.XLOOKUP($D41,現状商品設定!B:B,現状商品設定!D:D,"-")</f>
        <v>-</v>
      </c>
      <c r="R41" s="22">
        <f>SUM(_xlfn.XLOOKUP($D41,当月商品!$D:$D,当月商品!I:I,0),_xlfn.XLOOKUP($D41,前月商品!$D:$D,前月商品!I:I,0),_xlfn.XLOOKUP($D41,前々月商品!$D:$D,前々月商品!I:I,0))</f>
        <v>0</v>
      </c>
      <c r="S41" s="23">
        <f>SUM(_xlfn.XLOOKUP($D41,当月商品!$D:$D,当月商品!V:V,0),_xlfn.XLOOKUP($D41,前月商品!$D:$D,前月商品!V:V,0),_xlfn.XLOOKUP($D41,前々月商品!$D:$D,前々月商品!V:V,0))</f>
        <v>0</v>
      </c>
      <c r="T41" s="23">
        <f t="shared" si="3"/>
        <v>0</v>
      </c>
      <c r="U41" s="23">
        <f>SUM(_xlfn.XLOOKUP($D41,当月商品!$D:$D,当月商品!W:W,0),_xlfn.XLOOKUP($D41,前月商品!$D:$D,前月商品!W:W,0),_xlfn.XLOOKUP($D41,前々月商品!$D:$D,前々月商品!W:W,0))</f>
        <v>0</v>
      </c>
      <c r="V41" s="23">
        <f>SUM(_xlfn.XLOOKUP($D41,当月商品!$D:$D,当月商品!H:H,0),_xlfn.XLOOKUP($D41,前月商品!$D:$D,前月商品!H:H,0),_xlfn.XLOOKUP($D41,前々月商品!$D:$D,前々月商品!H:H,0))</f>
        <v>0</v>
      </c>
      <c r="W41" s="13">
        <f t="shared" si="4"/>
        <v>0</v>
      </c>
      <c r="X41" s="15">
        <f t="shared" si="5"/>
        <v>0</v>
      </c>
      <c r="Y41" s="22">
        <f>_xlfn.XLOOKUP($D41,当月商品!$D:$D,当月商品!I:I,0)</f>
        <v>0</v>
      </c>
      <c r="Z41" s="23">
        <f>_xlfn.XLOOKUP($D41,前月商品!$D:$D,前月商品!I:I,0)</f>
        <v>0</v>
      </c>
      <c r="AA41" s="23">
        <f>_xlfn.XLOOKUP($D41,前々月商品!$D:$D,前々月商品!I:I,0)</f>
        <v>0</v>
      </c>
      <c r="AB41" s="23">
        <f>_xlfn.XLOOKUP($D41,当月商品!$D:$D,当月商品!V:V,0)</f>
        <v>0</v>
      </c>
      <c r="AC41" s="23">
        <f>_xlfn.XLOOKUP($D41,前月商品!$D:$D,前月商品!V:V,0)</f>
        <v>0</v>
      </c>
      <c r="AD41" s="23">
        <f>_xlfn.XLOOKUP($D41,前々月商品!$D:$D,前々月商品!V:V,0)</f>
        <v>0</v>
      </c>
      <c r="AE41" s="23">
        <f t="shared" si="6"/>
        <v>0</v>
      </c>
      <c r="AF41" s="23">
        <f t="shared" si="7"/>
        <v>0</v>
      </c>
      <c r="AG41" s="23">
        <f t="shared" si="8"/>
        <v>0</v>
      </c>
      <c r="AH41" s="12">
        <f>_xlfn.XLOOKUP($D41,当月商品!$D:$D,当月商品!W:W,0)</f>
        <v>0</v>
      </c>
      <c r="AI41" s="12">
        <f>_xlfn.XLOOKUP($D41,前月商品!$D:$D,前月商品!W:W,0)</f>
        <v>0</v>
      </c>
      <c r="AJ41" s="12">
        <f>_xlfn.XLOOKUP($D41,前々月商品!$D:$D,前々月商品!W:W,0)</f>
        <v>0</v>
      </c>
      <c r="AK41" s="12">
        <f>_xlfn.XLOOKUP($D41,当月商品!$D:$D,当月商品!H:H,0)</f>
        <v>0</v>
      </c>
      <c r="AL41" s="12">
        <f>_xlfn.XLOOKUP($D41,前月商品!$D:$D,前月商品!H:H,0)</f>
        <v>0</v>
      </c>
      <c r="AM41" s="12">
        <f>_xlfn.XLOOKUP($D41,前々月商品!$D:$D,前々月商品!H:H,0)</f>
        <v>0</v>
      </c>
      <c r="AN41" s="13">
        <f t="shared" si="9"/>
        <v>0</v>
      </c>
      <c r="AO41" s="13">
        <f t="shared" si="10"/>
        <v>0</v>
      </c>
      <c r="AP41" s="13">
        <f t="shared" si="11"/>
        <v>0</v>
      </c>
      <c r="AQ41" s="16">
        <f t="shared" si="12"/>
        <v>0</v>
      </c>
      <c r="AR41" s="16">
        <f t="shared" si="13"/>
        <v>0</v>
      </c>
      <c r="AS41" s="17">
        <f t="shared" si="14"/>
        <v>0</v>
      </c>
      <c r="AT41" t="e">
        <f t="shared" si="15"/>
        <v>#VALUE!</v>
      </c>
    </row>
    <row r="42" spans="3:46" ht="36.65" customHeight="1">
      <c r="C42" s="20">
        <v>37</v>
      </c>
      <c r="D42" s="53">
        <f>現状商品設定!B39</f>
        <v>0</v>
      </c>
      <c r="E42" s="26" t="str">
        <f>IFERROR(_xlfn.XLOOKUP($D42,現状商品設定!B:B,現状商品設定!C:C,"-"),"-")</f>
        <v>-</v>
      </c>
      <c r="F42" s="32" t="s">
        <v>46</v>
      </c>
      <c r="G42" s="30" t="str">
        <f>IFERROR(_xlfn.XLOOKUP($D42,現状商品設定!B:B,現状商品設定!F:F),"-")</f>
        <v>-</v>
      </c>
      <c r="H42" s="34" t="e">
        <f>IF(IF(AND(V42&gt;=設定!$C$3,X42&gt;=L42),G42*(1+設定!$C$6),IF(AND(V42&gt;=設定!$C$3,X42&lt;L42),G42*(1+設定!$C$7*-1),IF(V42&lt;設定!$C$3,G42*(1+設定!$C$6),"除外")))&gt;10,IF(AND(V42&gt;=設定!$C$3,X42&gt;=L42),G42*(1+設定!$C$6),IF(AND(V42&gt;=設定!$C$3,X42&lt;L42),G42*(1+設定!$C$7*-1),IF(V42&lt;設定!$C$3,G42*(1+設定!$C$6),"除外"))),10)</f>
        <v>#VALUE!</v>
      </c>
      <c r="I42" s="34" t="e">
        <f ca="1">IF(消化率!$I$5&lt;1,商品!H42*消化率!$I$5,IF(商品!W42*商品!Q42/(商品!H42*消化率!$I$5)&gt;商品!L42,商品!H42*消化率!$I$5,J42))</f>
        <v>#DIV/0!</v>
      </c>
      <c r="J42" s="34" t="e">
        <f t="shared" si="2"/>
        <v>#VALUE!</v>
      </c>
      <c r="K42" s="34" t="e">
        <f ca="1">IF(ROUNDDOWN(IF(I42&gt;=設定!$C$8,設定!$C$8,商品!I42),0)&lt;10,10,ROUNDDOWN(IF(I42&gt;=設定!$C$8,設定!$C$8,商品!I42),0))</f>
        <v>#DIV/0!</v>
      </c>
      <c r="L42" s="64">
        <f>IF(F42="標準",設定!$C$4,商品!F42)</f>
        <v>5</v>
      </c>
      <c r="M42" s="63" t="str">
        <f>_xlfn.XLOOKUP($D42,全商品!$F:$F,全商品!H:H,"-")</f>
        <v>-</v>
      </c>
      <c r="N42" s="12" t="str">
        <f>_xlfn.XLOOKUP($D42,全商品!$F:$F,全商品!I:I,"-")</f>
        <v>-</v>
      </c>
      <c r="O42" s="23" t="str">
        <f>_xlfn.XLOOKUP($D42,全商品!$F:$F,全商品!K:K,"-")</f>
        <v>-</v>
      </c>
      <c r="P42" s="13" t="str">
        <f>_xlfn.XLOOKUP($D42,全商品!$F:$F,全商品!M:M,"-")</f>
        <v>-</v>
      </c>
      <c r="Q42" s="25" t="str">
        <f>_xlfn.XLOOKUP($D42,現状商品設定!B:B,現状商品設定!D:D,"-")</f>
        <v>-</v>
      </c>
      <c r="R42" s="22">
        <f>SUM(_xlfn.XLOOKUP($D42,当月商品!$D:$D,当月商品!I:I,0),_xlfn.XLOOKUP($D42,前月商品!$D:$D,前月商品!I:I,0),_xlfn.XLOOKUP($D42,前々月商品!$D:$D,前々月商品!I:I,0))</f>
        <v>0</v>
      </c>
      <c r="S42" s="23">
        <f>SUM(_xlfn.XLOOKUP($D42,当月商品!$D:$D,当月商品!V:V,0),_xlfn.XLOOKUP($D42,前月商品!$D:$D,前月商品!V:V,0),_xlfn.XLOOKUP($D42,前々月商品!$D:$D,前々月商品!V:V,0))</f>
        <v>0</v>
      </c>
      <c r="T42" s="23">
        <f t="shared" si="3"/>
        <v>0</v>
      </c>
      <c r="U42" s="23">
        <f>SUM(_xlfn.XLOOKUP($D42,当月商品!$D:$D,当月商品!W:W,0),_xlfn.XLOOKUP($D42,前月商品!$D:$D,前月商品!W:W,0),_xlfn.XLOOKUP($D42,前々月商品!$D:$D,前々月商品!W:W,0))</f>
        <v>0</v>
      </c>
      <c r="V42" s="23">
        <f>SUM(_xlfn.XLOOKUP($D42,当月商品!$D:$D,当月商品!H:H,0),_xlfn.XLOOKUP($D42,前月商品!$D:$D,前月商品!H:H,0),_xlfn.XLOOKUP($D42,前々月商品!$D:$D,前々月商品!H:H,0))</f>
        <v>0</v>
      </c>
      <c r="W42" s="13">
        <f t="shared" si="4"/>
        <v>0</v>
      </c>
      <c r="X42" s="15">
        <f t="shared" si="5"/>
        <v>0</v>
      </c>
      <c r="Y42" s="22">
        <f>_xlfn.XLOOKUP($D42,当月商品!$D:$D,当月商品!I:I,0)</f>
        <v>0</v>
      </c>
      <c r="Z42" s="23">
        <f>_xlfn.XLOOKUP($D42,前月商品!$D:$D,前月商品!I:I,0)</f>
        <v>0</v>
      </c>
      <c r="AA42" s="23">
        <f>_xlfn.XLOOKUP($D42,前々月商品!$D:$D,前々月商品!I:I,0)</f>
        <v>0</v>
      </c>
      <c r="AB42" s="23">
        <f>_xlfn.XLOOKUP($D42,当月商品!$D:$D,当月商品!V:V,0)</f>
        <v>0</v>
      </c>
      <c r="AC42" s="23">
        <f>_xlfn.XLOOKUP($D42,前月商品!$D:$D,前月商品!V:V,0)</f>
        <v>0</v>
      </c>
      <c r="AD42" s="23">
        <f>_xlfn.XLOOKUP($D42,前々月商品!$D:$D,前々月商品!V:V,0)</f>
        <v>0</v>
      </c>
      <c r="AE42" s="23">
        <f t="shared" si="6"/>
        <v>0</v>
      </c>
      <c r="AF42" s="23">
        <f t="shared" si="7"/>
        <v>0</v>
      </c>
      <c r="AG42" s="23">
        <f t="shared" si="8"/>
        <v>0</v>
      </c>
      <c r="AH42" s="12">
        <f>_xlfn.XLOOKUP($D42,当月商品!$D:$D,当月商品!W:W,0)</f>
        <v>0</v>
      </c>
      <c r="AI42" s="12">
        <f>_xlfn.XLOOKUP($D42,前月商品!$D:$D,前月商品!W:W,0)</f>
        <v>0</v>
      </c>
      <c r="AJ42" s="12">
        <f>_xlfn.XLOOKUP($D42,前々月商品!$D:$D,前々月商品!W:W,0)</f>
        <v>0</v>
      </c>
      <c r="AK42" s="12">
        <f>_xlfn.XLOOKUP($D42,当月商品!$D:$D,当月商品!H:H,0)</f>
        <v>0</v>
      </c>
      <c r="AL42" s="12">
        <f>_xlfn.XLOOKUP($D42,前月商品!$D:$D,前月商品!H:H,0)</f>
        <v>0</v>
      </c>
      <c r="AM42" s="12">
        <f>_xlfn.XLOOKUP($D42,前々月商品!$D:$D,前々月商品!H:H,0)</f>
        <v>0</v>
      </c>
      <c r="AN42" s="13">
        <f t="shared" si="9"/>
        <v>0</v>
      </c>
      <c r="AO42" s="13">
        <f t="shared" si="10"/>
        <v>0</v>
      </c>
      <c r="AP42" s="13">
        <f t="shared" si="11"/>
        <v>0</v>
      </c>
      <c r="AQ42" s="16">
        <f t="shared" si="12"/>
        <v>0</v>
      </c>
      <c r="AR42" s="16">
        <f t="shared" si="13"/>
        <v>0</v>
      </c>
      <c r="AS42" s="17">
        <f t="shared" si="14"/>
        <v>0</v>
      </c>
      <c r="AT42" t="e">
        <f t="shared" si="15"/>
        <v>#VALUE!</v>
      </c>
    </row>
    <row r="43" spans="3:46" ht="36.65" customHeight="1">
      <c r="C43" s="20">
        <v>38</v>
      </c>
      <c r="D43" s="53">
        <f>現状商品設定!B40</f>
        <v>0</v>
      </c>
      <c r="E43" s="26" t="str">
        <f>IFERROR(_xlfn.XLOOKUP($D43,現状商品設定!B:B,現状商品設定!C:C,"-"),"-")</f>
        <v>-</v>
      </c>
      <c r="F43" s="32" t="s">
        <v>46</v>
      </c>
      <c r="G43" s="30" t="str">
        <f>IFERROR(_xlfn.XLOOKUP($D43,現状商品設定!B:B,現状商品設定!F:F),"-")</f>
        <v>-</v>
      </c>
      <c r="H43" s="34" t="e">
        <f>IF(IF(AND(V43&gt;=設定!$C$3,X43&gt;=L43),G43*(1+設定!$C$6),IF(AND(V43&gt;=設定!$C$3,X43&lt;L43),G43*(1+設定!$C$7*-1),IF(V43&lt;設定!$C$3,G43*(1+設定!$C$6),"除外")))&gt;10,IF(AND(V43&gt;=設定!$C$3,X43&gt;=L43),G43*(1+設定!$C$6),IF(AND(V43&gt;=設定!$C$3,X43&lt;L43),G43*(1+設定!$C$7*-1),IF(V43&lt;設定!$C$3,G43*(1+設定!$C$6),"除外"))),10)</f>
        <v>#VALUE!</v>
      </c>
      <c r="I43" s="34" t="e">
        <f ca="1">IF(消化率!$I$5&lt;1,商品!H43*消化率!$I$5,IF(商品!W43*商品!Q43/(商品!H43*消化率!$I$5)&gt;商品!L43,商品!H43*消化率!$I$5,J43))</f>
        <v>#DIV/0!</v>
      </c>
      <c r="J43" s="34" t="e">
        <f t="shared" si="2"/>
        <v>#VALUE!</v>
      </c>
      <c r="K43" s="34" t="e">
        <f ca="1">IF(ROUNDDOWN(IF(I43&gt;=設定!$C$8,設定!$C$8,商品!I43),0)&lt;10,10,ROUNDDOWN(IF(I43&gt;=設定!$C$8,設定!$C$8,商品!I43),0))</f>
        <v>#DIV/0!</v>
      </c>
      <c r="L43" s="64">
        <f>IF(F43="標準",設定!$C$4,商品!F43)</f>
        <v>5</v>
      </c>
      <c r="M43" s="63" t="str">
        <f>_xlfn.XLOOKUP($D43,全商品!$F:$F,全商品!H:H,"-")</f>
        <v>-</v>
      </c>
      <c r="N43" s="12" t="str">
        <f>_xlfn.XLOOKUP($D43,全商品!$F:$F,全商品!I:I,"-")</f>
        <v>-</v>
      </c>
      <c r="O43" s="23" t="str">
        <f>_xlfn.XLOOKUP($D43,全商品!$F:$F,全商品!K:K,"-")</f>
        <v>-</v>
      </c>
      <c r="P43" s="13" t="str">
        <f>_xlfn.XLOOKUP($D43,全商品!$F:$F,全商品!M:M,"-")</f>
        <v>-</v>
      </c>
      <c r="Q43" s="25" t="str">
        <f>_xlfn.XLOOKUP($D43,現状商品設定!B:B,現状商品設定!D:D,"-")</f>
        <v>-</v>
      </c>
      <c r="R43" s="22">
        <f>SUM(_xlfn.XLOOKUP($D43,当月商品!$D:$D,当月商品!I:I,0),_xlfn.XLOOKUP($D43,前月商品!$D:$D,前月商品!I:I,0),_xlfn.XLOOKUP($D43,前々月商品!$D:$D,前々月商品!I:I,0))</f>
        <v>0</v>
      </c>
      <c r="S43" s="23">
        <f>SUM(_xlfn.XLOOKUP($D43,当月商品!$D:$D,当月商品!V:V,0),_xlfn.XLOOKUP($D43,前月商品!$D:$D,前月商品!V:V,0),_xlfn.XLOOKUP($D43,前々月商品!$D:$D,前々月商品!V:V,0))</f>
        <v>0</v>
      </c>
      <c r="T43" s="23">
        <f t="shared" si="3"/>
        <v>0</v>
      </c>
      <c r="U43" s="23">
        <f>SUM(_xlfn.XLOOKUP($D43,当月商品!$D:$D,当月商品!W:W,0),_xlfn.XLOOKUP($D43,前月商品!$D:$D,前月商品!W:W,0),_xlfn.XLOOKUP($D43,前々月商品!$D:$D,前々月商品!W:W,0))</f>
        <v>0</v>
      </c>
      <c r="V43" s="23">
        <f>SUM(_xlfn.XLOOKUP($D43,当月商品!$D:$D,当月商品!H:H,0),_xlfn.XLOOKUP($D43,前月商品!$D:$D,前月商品!H:H,0),_xlfn.XLOOKUP($D43,前々月商品!$D:$D,前々月商品!H:H,0))</f>
        <v>0</v>
      </c>
      <c r="W43" s="13">
        <f t="shared" si="4"/>
        <v>0</v>
      </c>
      <c r="X43" s="15">
        <f t="shared" si="5"/>
        <v>0</v>
      </c>
      <c r="Y43" s="22">
        <f>_xlfn.XLOOKUP($D43,当月商品!$D:$D,当月商品!I:I,0)</f>
        <v>0</v>
      </c>
      <c r="Z43" s="23">
        <f>_xlfn.XLOOKUP($D43,前月商品!$D:$D,前月商品!I:I,0)</f>
        <v>0</v>
      </c>
      <c r="AA43" s="23">
        <f>_xlfn.XLOOKUP($D43,前々月商品!$D:$D,前々月商品!I:I,0)</f>
        <v>0</v>
      </c>
      <c r="AB43" s="23">
        <f>_xlfn.XLOOKUP($D43,当月商品!$D:$D,当月商品!V:V,0)</f>
        <v>0</v>
      </c>
      <c r="AC43" s="23">
        <f>_xlfn.XLOOKUP($D43,前月商品!$D:$D,前月商品!V:V,0)</f>
        <v>0</v>
      </c>
      <c r="AD43" s="23">
        <f>_xlfn.XLOOKUP($D43,前々月商品!$D:$D,前々月商品!V:V,0)</f>
        <v>0</v>
      </c>
      <c r="AE43" s="23">
        <f t="shared" si="6"/>
        <v>0</v>
      </c>
      <c r="AF43" s="23">
        <f t="shared" si="7"/>
        <v>0</v>
      </c>
      <c r="AG43" s="23">
        <f t="shared" si="8"/>
        <v>0</v>
      </c>
      <c r="AH43" s="12">
        <f>_xlfn.XLOOKUP($D43,当月商品!$D:$D,当月商品!W:W,0)</f>
        <v>0</v>
      </c>
      <c r="AI43" s="12">
        <f>_xlfn.XLOOKUP($D43,前月商品!$D:$D,前月商品!W:W,0)</f>
        <v>0</v>
      </c>
      <c r="AJ43" s="12">
        <f>_xlfn.XLOOKUP($D43,前々月商品!$D:$D,前々月商品!W:W,0)</f>
        <v>0</v>
      </c>
      <c r="AK43" s="12">
        <f>_xlfn.XLOOKUP($D43,当月商品!$D:$D,当月商品!H:H,0)</f>
        <v>0</v>
      </c>
      <c r="AL43" s="12">
        <f>_xlfn.XLOOKUP($D43,前月商品!$D:$D,前月商品!H:H,0)</f>
        <v>0</v>
      </c>
      <c r="AM43" s="12">
        <f>_xlfn.XLOOKUP($D43,前々月商品!$D:$D,前々月商品!H:H,0)</f>
        <v>0</v>
      </c>
      <c r="AN43" s="13">
        <f t="shared" si="9"/>
        <v>0</v>
      </c>
      <c r="AO43" s="13">
        <f t="shared" si="10"/>
        <v>0</v>
      </c>
      <c r="AP43" s="13">
        <f t="shared" si="11"/>
        <v>0</v>
      </c>
      <c r="AQ43" s="16">
        <f t="shared" si="12"/>
        <v>0</v>
      </c>
      <c r="AR43" s="16">
        <f t="shared" si="13"/>
        <v>0</v>
      </c>
      <c r="AS43" s="17">
        <f t="shared" si="14"/>
        <v>0</v>
      </c>
      <c r="AT43" t="e">
        <f t="shared" si="15"/>
        <v>#VALUE!</v>
      </c>
    </row>
    <row r="44" spans="3:46" ht="36.65" customHeight="1">
      <c r="C44" s="20">
        <v>39</v>
      </c>
      <c r="D44" s="53">
        <f>現状商品設定!B41</f>
        <v>0</v>
      </c>
      <c r="E44" s="26" t="str">
        <f>IFERROR(_xlfn.XLOOKUP($D44,現状商品設定!B:B,現状商品設定!C:C,"-"),"-")</f>
        <v>-</v>
      </c>
      <c r="F44" s="32" t="s">
        <v>46</v>
      </c>
      <c r="G44" s="30" t="str">
        <f>IFERROR(_xlfn.XLOOKUP($D44,現状商品設定!B:B,現状商品設定!F:F),"-")</f>
        <v>-</v>
      </c>
      <c r="H44" s="34" t="e">
        <f>IF(IF(AND(V44&gt;=設定!$C$3,X44&gt;=L44),G44*(1+設定!$C$6),IF(AND(V44&gt;=設定!$C$3,X44&lt;L44),G44*(1+設定!$C$7*-1),IF(V44&lt;設定!$C$3,G44*(1+設定!$C$6),"除外")))&gt;10,IF(AND(V44&gt;=設定!$C$3,X44&gt;=L44),G44*(1+設定!$C$6),IF(AND(V44&gt;=設定!$C$3,X44&lt;L44),G44*(1+設定!$C$7*-1),IF(V44&lt;設定!$C$3,G44*(1+設定!$C$6),"除外"))),10)</f>
        <v>#VALUE!</v>
      </c>
      <c r="I44" s="34" t="e">
        <f ca="1">IF(消化率!$I$5&lt;1,商品!H44*消化率!$I$5,IF(商品!W44*商品!Q44/(商品!H44*消化率!$I$5)&gt;商品!L44,商品!H44*消化率!$I$5,J44))</f>
        <v>#DIV/0!</v>
      </c>
      <c r="J44" s="34" t="e">
        <f t="shared" si="2"/>
        <v>#VALUE!</v>
      </c>
      <c r="K44" s="34" t="e">
        <f ca="1">IF(ROUNDDOWN(IF(I44&gt;=設定!$C$8,設定!$C$8,商品!I44),0)&lt;10,10,ROUNDDOWN(IF(I44&gt;=設定!$C$8,設定!$C$8,商品!I44),0))</f>
        <v>#DIV/0!</v>
      </c>
      <c r="L44" s="64">
        <f>IF(F44="標準",設定!$C$4,商品!F44)</f>
        <v>5</v>
      </c>
      <c r="M44" s="63" t="str">
        <f>_xlfn.XLOOKUP($D44,全商品!$F:$F,全商品!H:H,"-")</f>
        <v>-</v>
      </c>
      <c r="N44" s="12" t="str">
        <f>_xlfn.XLOOKUP($D44,全商品!$F:$F,全商品!I:I,"-")</f>
        <v>-</v>
      </c>
      <c r="O44" s="23" t="str">
        <f>_xlfn.XLOOKUP($D44,全商品!$F:$F,全商品!K:K,"-")</f>
        <v>-</v>
      </c>
      <c r="P44" s="13" t="str">
        <f>_xlfn.XLOOKUP($D44,全商品!$F:$F,全商品!M:M,"-")</f>
        <v>-</v>
      </c>
      <c r="Q44" s="25" t="str">
        <f>_xlfn.XLOOKUP($D44,現状商品設定!B:B,現状商品設定!D:D,"-")</f>
        <v>-</v>
      </c>
      <c r="R44" s="22">
        <f>SUM(_xlfn.XLOOKUP($D44,当月商品!$D:$D,当月商品!I:I,0),_xlfn.XLOOKUP($D44,前月商品!$D:$D,前月商品!I:I,0),_xlfn.XLOOKUP($D44,前々月商品!$D:$D,前々月商品!I:I,0))</f>
        <v>0</v>
      </c>
      <c r="S44" s="23">
        <f>SUM(_xlfn.XLOOKUP($D44,当月商品!$D:$D,当月商品!V:V,0),_xlfn.XLOOKUP($D44,前月商品!$D:$D,前月商品!V:V,0),_xlfn.XLOOKUP($D44,前々月商品!$D:$D,前々月商品!V:V,0))</f>
        <v>0</v>
      </c>
      <c r="T44" s="23">
        <f t="shared" si="3"/>
        <v>0</v>
      </c>
      <c r="U44" s="23">
        <f>SUM(_xlfn.XLOOKUP($D44,当月商品!$D:$D,当月商品!W:W,0),_xlfn.XLOOKUP($D44,前月商品!$D:$D,前月商品!W:W,0),_xlfn.XLOOKUP($D44,前々月商品!$D:$D,前々月商品!W:W,0))</f>
        <v>0</v>
      </c>
      <c r="V44" s="23">
        <f>SUM(_xlfn.XLOOKUP($D44,当月商品!$D:$D,当月商品!H:H,0),_xlfn.XLOOKUP($D44,前月商品!$D:$D,前月商品!H:H,0),_xlfn.XLOOKUP($D44,前々月商品!$D:$D,前々月商品!H:H,0))</f>
        <v>0</v>
      </c>
      <c r="W44" s="13">
        <f t="shared" si="4"/>
        <v>0</v>
      </c>
      <c r="X44" s="15">
        <f t="shared" si="5"/>
        <v>0</v>
      </c>
      <c r="Y44" s="22">
        <f>_xlfn.XLOOKUP($D44,当月商品!$D:$D,当月商品!I:I,0)</f>
        <v>0</v>
      </c>
      <c r="Z44" s="23">
        <f>_xlfn.XLOOKUP($D44,前月商品!$D:$D,前月商品!I:I,0)</f>
        <v>0</v>
      </c>
      <c r="AA44" s="23">
        <f>_xlfn.XLOOKUP($D44,前々月商品!$D:$D,前々月商品!I:I,0)</f>
        <v>0</v>
      </c>
      <c r="AB44" s="23">
        <f>_xlfn.XLOOKUP($D44,当月商品!$D:$D,当月商品!V:V,0)</f>
        <v>0</v>
      </c>
      <c r="AC44" s="23">
        <f>_xlfn.XLOOKUP($D44,前月商品!$D:$D,前月商品!V:V,0)</f>
        <v>0</v>
      </c>
      <c r="AD44" s="23">
        <f>_xlfn.XLOOKUP($D44,前々月商品!$D:$D,前々月商品!V:V,0)</f>
        <v>0</v>
      </c>
      <c r="AE44" s="23">
        <f t="shared" si="6"/>
        <v>0</v>
      </c>
      <c r="AF44" s="23">
        <f t="shared" si="7"/>
        <v>0</v>
      </c>
      <c r="AG44" s="23">
        <f t="shared" si="8"/>
        <v>0</v>
      </c>
      <c r="AH44" s="12">
        <f>_xlfn.XLOOKUP($D44,当月商品!$D:$D,当月商品!W:W,0)</f>
        <v>0</v>
      </c>
      <c r="AI44" s="12">
        <f>_xlfn.XLOOKUP($D44,前月商品!$D:$D,前月商品!W:W,0)</f>
        <v>0</v>
      </c>
      <c r="AJ44" s="12">
        <f>_xlfn.XLOOKUP($D44,前々月商品!$D:$D,前々月商品!W:W,0)</f>
        <v>0</v>
      </c>
      <c r="AK44" s="12">
        <f>_xlfn.XLOOKUP($D44,当月商品!$D:$D,当月商品!H:H,0)</f>
        <v>0</v>
      </c>
      <c r="AL44" s="12">
        <f>_xlfn.XLOOKUP($D44,前月商品!$D:$D,前月商品!H:H,0)</f>
        <v>0</v>
      </c>
      <c r="AM44" s="12">
        <f>_xlfn.XLOOKUP($D44,前々月商品!$D:$D,前々月商品!H:H,0)</f>
        <v>0</v>
      </c>
      <c r="AN44" s="13">
        <f t="shared" si="9"/>
        <v>0</v>
      </c>
      <c r="AO44" s="13">
        <f t="shared" si="10"/>
        <v>0</v>
      </c>
      <c r="AP44" s="13">
        <f t="shared" si="11"/>
        <v>0</v>
      </c>
      <c r="AQ44" s="16">
        <f t="shared" si="12"/>
        <v>0</v>
      </c>
      <c r="AR44" s="16">
        <f t="shared" si="13"/>
        <v>0</v>
      </c>
      <c r="AS44" s="17">
        <f t="shared" si="14"/>
        <v>0</v>
      </c>
      <c r="AT44" t="e">
        <f t="shared" si="15"/>
        <v>#VALUE!</v>
      </c>
    </row>
    <row r="45" spans="3:46" ht="36.65" customHeight="1">
      <c r="C45" s="20">
        <v>40</v>
      </c>
      <c r="D45" s="53">
        <f>現状商品設定!B42</f>
        <v>0</v>
      </c>
      <c r="E45" s="26" t="str">
        <f>IFERROR(_xlfn.XLOOKUP($D45,現状商品設定!B:B,現状商品設定!C:C,"-"),"-")</f>
        <v>-</v>
      </c>
      <c r="F45" s="32" t="s">
        <v>46</v>
      </c>
      <c r="G45" s="30" t="str">
        <f>IFERROR(_xlfn.XLOOKUP($D45,現状商品設定!B:B,現状商品設定!F:F),"-")</f>
        <v>-</v>
      </c>
      <c r="H45" s="34" t="e">
        <f>IF(IF(AND(V45&gt;=設定!$C$3,X45&gt;=L45),G45*(1+設定!$C$6),IF(AND(V45&gt;=設定!$C$3,X45&lt;L45),G45*(1+設定!$C$7*-1),IF(V45&lt;設定!$C$3,G45*(1+設定!$C$6),"除外")))&gt;10,IF(AND(V45&gt;=設定!$C$3,X45&gt;=L45),G45*(1+設定!$C$6),IF(AND(V45&gt;=設定!$C$3,X45&lt;L45),G45*(1+設定!$C$7*-1),IF(V45&lt;設定!$C$3,G45*(1+設定!$C$6),"除外"))),10)</f>
        <v>#VALUE!</v>
      </c>
      <c r="I45" s="34" t="e">
        <f ca="1">IF(消化率!$I$5&lt;1,商品!H45*消化率!$I$5,IF(商品!W45*商品!Q45/(商品!H45*消化率!$I$5)&gt;商品!L45,商品!H45*消化率!$I$5,J45))</f>
        <v>#DIV/0!</v>
      </c>
      <c r="J45" s="34" t="e">
        <f t="shared" si="2"/>
        <v>#VALUE!</v>
      </c>
      <c r="K45" s="34" t="e">
        <f ca="1">IF(ROUNDDOWN(IF(I45&gt;=設定!$C$8,設定!$C$8,商品!I45),0)&lt;10,10,ROUNDDOWN(IF(I45&gt;=設定!$C$8,設定!$C$8,商品!I45),0))</f>
        <v>#DIV/0!</v>
      </c>
      <c r="L45" s="64">
        <f>IF(F45="標準",設定!$C$4,商品!F45)</f>
        <v>5</v>
      </c>
      <c r="M45" s="63" t="str">
        <f>_xlfn.XLOOKUP($D45,全商品!$F:$F,全商品!H:H,"-")</f>
        <v>-</v>
      </c>
      <c r="N45" s="12" t="str">
        <f>_xlfn.XLOOKUP($D45,全商品!$F:$F,全商品!I:I,"-")</f>
        <v>-</v>
      </c>
      <c r="O45" s="23" t="str">
        <f>_xlfn.XLOOKUP($D45,全商品!$F:$F,全商品!K:K,"-")</f>
        <v>-</v>
      </c>
      <c r="P45" s="13" t="str">
        <f>_xlfn.XLOOKUP($D45,全商品!$F:$F,全商品!M:M,"-")</f>
        <v>-</v>
      </c>
      <c r="Q45" s="25" t="str">
        <f>_xlfn.XLOOKUP($D45,現状商品設定!B:B,現状商品設定!D:D,"-")</f>
        <v>-</v>
      </c>
      <c r="R45" s="22">
        <f>SUM(_xlfn.XLOOKUP($D45,当月商品!$D:$D,当月商品!I:I,0),_xlfn.XLOOKUP($D45,前月商品!$D:$D,前月商品!I:I,0),_xlfn.XLOOKUP($D45,前々月商品!$D:$D,前々月商品!I:I,0))</f>
        <v>0</v>
      </c>
      <c r="S45" s="23">
        <f>SUM(_xlfn.XLOOKUP($D45,当月商品!$D:$D,当月商品!V:V,0),_xlfn.XLOOKUP($D45,前月商品!$D:$D,前月商品!V:V,0),_xlfn.XLOOKUP($D45,前々月商品!$D:$D,前々月商品!V:V,0))</f>
        <v>0</v>
      </c>
      <c r="T45" s="23">
        <f t="shared" si="3"/>
        <v>0</v>
      </c>
      <c r="U45" s="23">
        <f>SUM(_xlfn.XLOOKUP($D45,当月商品!$D:$D,当月商品!W:W,0),_xlfn.XLOOKUP($D45,前月商品!$D:$D,前月商品!W:W,0),_xlfn.XLOOKUP($D45,前々月商品!$D:$D,前々月商品!W:W,0))</f>
        <v>0</v>
      </c>
      <c r="V45" s="23">
        <f>SUM(_xlfn.XLOOKUP($D45,当月商品!$D:$D,当月商品!H:H,0),_xlfn.XLOOKUP($D45,前月商品!$D:$D,前月商品!H:H,0),_xlfn.XLOOKUP($D45,前々月商品!$D:$D,前々月商品!H:H,0))</f>
        <v>0</v>
      </c>
      <c r="W45" s="13">
        <f t="shared" si="4"/>
        <v>0</v>
      </c>
      <c r="X45" s="15">
        <f t="shared" si="5"/>
        <v>0</v>
      </c>
      <c r="Y45" s="22">
        <f>_xlfn.XLOOKUP($D45,当月商品!$D:$D,当月商品!I:I,0)</f>
        <v>0</v>
      </c>
      <c r="Z45" s="23">
        <f>_xlfn.XLOOKUP($D45,前月商品!$D:$D,前月商品!I:I,0)</f>
        <v>0</v>
      </c>
      <c r="AA45" s="23">
        <f>_xlfn.XLOOKUP($D45,前々月商品!$D:$D,前々月商品!I:I,0)</f>
        <v>0</v>
      </c>
      <c r="AB45" s="23">
        <f>_xlfn.XLOOKUP($D45,当月商品!$D:$D,当月商品!V:V,0)</f>
        <v>0</v>
      </c>
      <c r="AC45" s="23">
        <f>_xlfn.XLOOKUP($D45,前月商品!$D:$D,前月商品!V:V,0)</f>
        <v>0</v>
      </c>
      <c r="AD45" s="23">
        <f>_xlfn.XLOOKUP($D45,前々月商品!$D:$D,前々月商品!V:V,0)</f>
        <v>0</v>
      </c>
      <c r="AE45" s="23">
        <f t="shared" si="6"/>
        <v>0</v>
      </c>
      <c r="AF45" s="23">
        <f t="shared" si="7"/>
        <v>0</v>
      </c>
      <c r="AG45" s="23">
        <f t="shared" si="8"/>
        <v>0</v>
      </c>
      <c r="AH45" s="12">
        <f>_xlfn.XLOOKUP($D45,当月商品!$D:$D,当月商品!W:W,0)</f>
        <v>0</v>
      </c>
      <c r="AI45" s="12">
        <f>_xlfn.XLOOKUP($D45,前月商品!$D:$D,前月商品!W:W,0)</f>
        <v>0</v>
      </c>
      <c r="AJ45" s="12">
        <f>_xlfn.XLOOKUP($D45,前々月商品!$D:$D,前々月商品!W:W,0)</f>
        <v>0</v>
      </c>
      <c r="AK45" s="12">
        <f>_xlfn.XLOOKUP($D45,当月商品!$D:$D,当月商品!H:H,0)</f>
        <v>0</v>
      </c>
      <c r="AL45" s="12">
        <f>_xlfn.XLOOKUP($D45,前月商品!$D:$D,前月商品!H:H,0)</f>
        <v>0</v>
      </c>
      <c r="AM45" s="12">
        <f>_xlfn.XLOOKUP($D45,前々月商品!$D:$D,前々月商品!H:H,0)</f>
        <v>0</v>
      </c>
      <c r="AN45" s="13">
        <f t="shared" si="9"/>
        <v>0</v>
      </c>
      <c r="AO45" s="13">
        <f t="shared" si="10"/>
        <v>0</v>
      </c>
      <c r="AP45" s="13">
        <f t="shared" si="11"/>
        <v>0</v>
      </c>
      <c r="AQ45" s="16">
        <f t="shared" si="12"/>
        <v>0</v>
      </c>
      <c r="AR45" s="16">
        <f t="shared" si="13"/>
        <v>0</v>
      </c>
      <c r="AS45" s="17">
        <f t="shared" si="14"/>
        <v>0</v>
      </c>
      <c r="AT45" t="e">
        <f t="shared" si="15"/>
        <v>#VALUE!</v>
      </c>
    </row>
    <row r="46" spans="3:46" ht="36.65" customHeight="1">
      <c r="C46" s="20">
        <v>41</v>
      </c>
      <c r="D46" s="53">
        <f>現状商品設定!B43</f>
        <v>0</v>
      </c>
      <c r="E46" s="26" t="str">
        <f>IFERROR(_xlfn.XLOOKUP($D46,現状商品設定!B:B,現状商品設定!C:C,"-"),"-")</f>
        <v>-</v>
      </c>
      <c r="F46" s="32" t="s">
        <v>46</v>
      </c>
      <c r="G46" s="30" t="str">
        <f>IFERROR(_xlfn.XLOOKUP($D46,現状商品設定!B:B,現状商品設定!F:F),"-")</f>
        <v>-</v>
      </c>
      <c r="H46" s="34" t="e">
        <f>IF(IF(AND(V46&gt;=設定!$C$3,X46&gt;=L46),G46*(1+設定!$C$6),IF(AND(V46&gt;=設定!$C$3,X46&lt;L46),G46*(1+設定!$C$7*-1),IF(V46&lt;設定!$C$3,G46*(1+設定!$C$6),"除外")))&gt;10,IF(AND(V46&gt;=設定!$C$3,X46&gt;=L46),G46*(1+設定!$C$6),IF(AND(V46&gt;=設定!$C$3,X46&lt;L46),G46*(1+設定!$C$7*-1),IF(V46&lt;設定!$C$3,G46*(1+設定!$C$6),"除外"))),10)</f>
        <v>#VALUE!</v>
      </c>
      <c r="I46" s="34" t="e">
        <f ca="1">IF(消化率!$I$5&lt;1,商品!H46*消化率!$I$5,IF(商品!W46*商品!Q46/(商品!H46*消化率!$I$5)&gt;商品!L46,商品!H46*消化率!$I$5,J46))</f>
        <v>#DIV/0!</v>
      </c>
      <c r="J46" s="34" t="e">
        <f t="shared" si="2"/>
        <v>#VALUE!</v>
      </c>
      <c r="K46" s="34" t="e">
        <f ca="1">IF(ROUNDDOWN(IF(I46&gt;=設定!$C$8,設定!$C$8,商品!I46),0)&lt;10,10,ROUNDDOWN(IF(I46&gt;=設定!$C$8,設定!$C$8,商品!I46),0))</f>
        <v>#DIV/0!</v>
      </c>
      <c r="L46" s="64">
        <f>IF(F46="標準",設定!$C$4,商品!F46)</f>
        <v>5</v>
      </c>
      <c r="M46" s="63" t="str">
        <f>_xlfn.XLOOKUP($D46,全商品!$F:$F,全商品!H:H,"-")</f>
        <v>-</v>
      </c>
      <c r="N46" s="12" t="str">
        <f>_xlfn.XLOOKUP($D46,全商品!$F:$F,全商品!I:I,"-")</f>
        <v>-</v>
      </c>
      <c r="O46" s="23" t="str">
        <f>_xlfn.XLOOKUP($D46,全商品!$F:$F,全商品!K:K,"-")</f>
        <v>-</v>
      </c>
      <c r="P46" s="13" t="str">
        <f>_xlfn.XLOOKUP($D46,全商品!$F:$F,全商品!M:M,"-")</f>
        <v>-</v>
      </c>
      <c r="Q46" s="25" t="str">
        <f>_xlfn.XLOOKUP($D46,現状商品設定!B:B,現状商品設定!D:D,"-")</f>
        <v>-</v>
      </c>
      <c r="R46" s="22">
        <f>SUM(_xlfn.XLOOKUP($D46,当月商品!$D:$D,当月商品!I:I,0),_xlfn.XLOOKUP($D46,前月商品!$D:$D,前月商品!I:I,0),_xlfn.XLOOKUP($D46,前々月商品!$D:$D,前々月商品!I:I,0))</f>
        <v>0</v>
      </c>
      <c r="S46" s="23">
        <f>SUM(_xlfn.XLOOKUP($D46,当月商品!$D:$D,当月商品!V:V,0),_xlfn.XLOOKUP($D46,前月商品!$D:$D,前月商品!V:V,0),_xlfn.XLOOKUP($D46,前々月商品!$D:$D,前々月商品!V:V,0))</f>
        <v>0</v>
      </c>
      <c r="T46" s="23">
        <f t="shared" si="3"/>
        <v>0</v>
      </c>
      <c r="U46" s="23">
        <f>SUM(_xlfn.XLOOKUP($D46,当月商品!$D:$D,当月商品!W:W,0),_xlfn.XLOOKUP($D46,前月商品!$D:$D,前月商品!W:W,0),_xlfn.XLOOKUP($D46,前々月商品!$D:$D,前々月商品!W:W,0))</f>
        <v>0</v>
      </c>
      <c r="V46" s="23">
        <f>SUM(_xlfn.XLOOKUP($D46,当月商品!$D:$D,当月商品!H:H,0),_xlfn.XLOOKUP($D46,前月商品!$D:$D,前月商品!H:H,0),_xlfn.XLOOKUP($D46,前々月商品!$D:$D,前々月商品!H:H,0))</f>
        <v>0</v>
      </c>
      <c r="W46" s="13">
        <f t="shared" si="4"/>
        <v>0</v>
      </c>
      <c r="X46" s="15">
        <f t="shared" si="5"/>
        <v>0</v>
      </c>
      <c r="Y46" s="22">
        <f>_xlfn.XLOOKUP($D46,当月商品!$D:$D,当月商品!I:I,0)</f>
        <v>0</v>
      </c>
      <c r="Z46" s="23">
        <f>_xlfn.XLOOKUP($D46,前月商品!$D:$D,前月商品!I:I,0)</f>
        <v>0</v>
      </c>
      <c r="AA46" s="23">
        <f>_xlfn.XLOOKUP($D46,前々月商品!$D:$D,前々月商品!I:I,0)</f>
        <v>0</v>
      </c>
      <c r="AB46" s="23">
        <f>_xlfn.XLOOKUP($D46,当月商品!$D:$D,当月商品!V:V,0)</f>
        <v>0</v>
      </c>
      <c r="AC46" s="23">
        <f>_xlfn.XLOOKUP($D46,前月商品!$D:$D,前月商品!V:V,0)</f>
        <v>0</v>
      </c>
      <c r="AD46" s="23">
        <f>_xlfn.XLOOKUP($D46,前々月商品!$D:$D,前々月商品!V:V,0)</f>
        <v>0</v>
      </c>
      <c r="AE46" s="23">
        <f t="shared" si="6"/>
        <v>0</v>
      </c>
      <c r="AF46" s="23">
        <f t="shared" si="7"/>
        <v>0</v>
      </c>
      <c r="AG46" s="23">
        <f t="shared" si="8"/>
        <v>0</v>
      </c>
      <c r="AH46" s="12">
        <f>_xlfn.XLOOKUP($D46,当月商品!$D:$D,当月商品!W:W,0)</f>
        <v>0</v>
      </c>
      <c r="AI46" s="12">
        <f>_xlfn.XLOOKUP($D46,前月商品!$D:$D,前月商品!W:W,0)</f>
        <v>0</v>
      </c>
      <c r="AJ46" s="12">
        <f>_xlfn.XLOOKUP($D46,前々月商品!$D:$D,前々月商品!W:W,0)</f>
        <v>0</v>
      </c>
      <c r="AK46" s="12">
        <f>_xlfn.XLOOKUP($D46,当月商品!$D:$D,当月商品!H:H,0)</f>
        <v>0</v>
      </c>
      <c r="AL46" s="12">
        <f>_xlfn.XLOOKUP($D46,前月商品!$D:$D,前月商品!H:H,0)</f>
        <v>0</v>
      </c>
      <c r="AM46" s="12">
        <f>_xlfn.XLOOKUP($D46,前々月商品!$D:$D,前々月商品!H:H,0)</f>
        <v>0</v>
      </c>
      <c r="AN46" s="13">
        <f t="shared" si="9"/>
        <v>0</v>
      </c>
      <c r="AO46" s="13">
        <f t="shared" si="10"/>
        <v>0</v>
      </c>
      <c r="AP46" s="13">
        <f t="shared" si="11"/>
        <v>0</v>
      </c>
      <c r="AQ46" s="16">
        <f t="shared" si="12"/>
        <v>0</v>
      </c>
      <c r="AR46" s="16">
        <f t="shared" si="13"/>
        <v>0</v>
      </c>
      <c r="AS46" s="17">
        <f t="shared" si="14"/>
        <v>0</v>
      </c>
      <c r="AT46" t="e">
        <f t="shared" si="15"/>
        <v>#VALUE!</v>
      </c>
    </row>
    <row r="47" spans="3:46" ht="36.65" customHeight="1">
      <c r="C47" s="20">
        <v>42</v>
      </c>
      <c r="D47" s="53">
        <f>現状商品設定!B44</f>
        <v>0</v>
      </c>
      <c r="E47" s="26" t="str">
        <f>IFERROR(_xlfn.XLOOKUP($D47,現状商品設定!B:B,現状商品設定!C:C,"-"),"-")</f>
        <v>-</v>
      </c>
      <c r="F47" s="32" t="s">
        <v>46</v>
      </c>
      <c r="G47" s="30" t="str">
        <f>IFERROR(_xlfn.XLOOKUP($D47,現状商品設定!B:B,現状商品設定!F:F),"-")</f>
        <v>-</v>
      </c>
      <c r="H47" s="34" t="e">
        <f>IF(IF(AND(V47&gt;=設定!$C$3,X47&gt;=L47),G47*(1+設定!$C$6),IF(AND(V47&gt;=設定!$C$3,X47&lt;L47),G47*(1+設定!$C$7*-1),IF(V47&lt;設定!$C$3,G47*(1+設定!$C$6),"除外")))&gt;10,IF(AND(V47&gt;=設定!$C$3,X47&gt;=L47),G47*(1+設定!$C$6),IF(AND(V47&gt;=設定!$C$3,X47&lt;L47),G47*(1+設定!$C$7*-1),IF(V47&lt;設定!$C$3,G47*(1+設定!$C$6),"除外"))),10)</f>
        <v>#VALUE!</v>
      </c>
      <c r="I47" s="34" t="e">
        <f ca="1">IF(消化率!$I$5&lt;1,商品!H47*消化率!$I$5,IF(商品!W47*商品!Q47/(商品!H47*消化率!$I$5)&gt;商品!L47,商品!H47*消化率!$I$5,J47))</f>
        <v>#DIV/0!</v>
      </c>
      <c r="J47" s="34" t="e">
        <f t="shared" si="2"/>
        <v>#VALUE!</v>
      </c>
      <c r="K47" s="34" t="e">
        <f ca="1">IF(ROUNDDOWN(IF(I47&gt;=設定!$C$8,設定!$C$8,商品!I47),0)&lt;10,10,ROUNDDOWN(IF(I47&gt;=設定!$C$8,設定!$C$8,商品!I47),0))</f>
        <v>#DIV/0!</v>
      </c>
      <c r="L47" s="64">
        <f>IF(F47="標準",設定!$C$4,商品!F47)</f>
        <v>5</v>
      </c>
      <c r="M47" s="63" t="str">
        <f>_xlfn.XLOOKUP($D47,全商品!$F:$F,全商品!H:H,"-")</f>
        <v>-</v>
      </c>
      <c r="N47" s="12" t="str">
        <f>_xlfn.XLOOKUP($D47,全商品!$F:$F,全商品!I:I,"-")</f>
        <v>-</v>
      </c>
      <c r="O47" s="23" t="str">
        <f>_xlfn.XLOOKUP($D47,全商品!$F:$F,全商品!K:K,"-")</f>
        <v>-</v>
      </c>
      <c r="P47" s="13" t="str">
        <f>_xlfn.XLOOKUP($D47,全商品!$F:$F,全商品!M:M,"-")</f>
        <v>-</v>
      </c>
      <c r="Q47" s="25" t="str">
        <f>_xlfn.XLOOKUP($D47,現状商品設定!B:B,現状商品設定!D:D,"-")</f>
        <v>-</v>
      </c>
      <c r="R47" s="22">
        <f>SUM(_xlfn.XLOOKUP($D47,当月商品!$D:$D,当月商品!I:I,0),_xlfn.XLOOKUP($D47,前月商品!$D:$D,前月商品!I:I,0),_xlfn.XLOOKUP($D47,前々月商品!$D:$D,前々月商品!I:I,0))</f>
        <v>0</v>
      </c>
      <c r="S47" s="23">
        <f>SUM(_xlfn.XLOOKUP($D47,当月商品!$D:$D,当月商品!V:V,0),_xlfn.XLOOKUP($D47,前月商品!$D:$D,前月商品!V:V,0),_xlfn.XLOOKUP($D47,前々月商品!$D:$D,前々月商品!V:V,0))</f>
        <v>0</v>
      </c>
      <c r="T47" s="23">
        <f t="shared" si="3"/>
        <v>0</v>
      </c>
      <c r="U47" s="23">
        <f>SUM(_xlfn.XLOOKUP($D47,当月商品!$D:$D,当月商品!W:W,0),_xlfn.XLOOKUP($D47,前月商品!$D:$D,前月商品!W:W,0),_xlfn.XLOOKUP($D47,前々月商品!$D:$D,前々月商品!W:W,0))</f>
        <v>0</v>
      </c>
      <c r="V47" s="23">
        <f>SUM(_xlfn.XLOOKUP($D47,当月商品!$D:$D,当月商品!H:H,0),_xlfn.XLOOKUP($D47,前月商品!$D:$D,前月商品!H:H,0),_xlfn.XLOOKUP($D47,前々月商品!$D:$D,前々月商品!H:H,0))</f>
        <v>0</v>
      </c>
      <c r="W47" s="13">
        <f t="shared" si="4"/>
        <v>0</v>
      </c>
      <c r="X47" s="15">
        <f t="shared" si="5"/>
        <v>0</v>
      </c>
      <c r="Y47" s="22">
        <f>_xlfn.XLOOKUP($D47,当月商品!$D:$D,当月商品!I:I,0)</f>
        <v>0</v>
      </c>
      <c r="Z47" s="23">
        <f>_xlfn.XLOOKUP($D47,前月商品!$D:$D,前月商品!I:I,0)</f>
        <v>0</v>
      </c>
      <c r="AA47" s="23">
        <f>_xlfn.XLOOKUP($D47,前々月商品!$D:$D,前々月商品!I:I,0)</f>
        <v>0</v>
      </c>
      <c r="AB47" s="23">
        <f>_xlfn.XLOOKUP($D47,当月商品!$D:$D,当月商品!V:V,0)</f>
        <v>0</v>
      </c>
      <c r="AC47" s="23">
        <f>_xlfn.XLOOKUP($D47,前月商品!$D:$D,前月商品!V:V,0)</f>
        <v>0</v>
      </c>
      <c r="AD47" s="23">
        <f>_xlfn.XLOOKUP($D47,前々月商品!$D:$D,前々月商品!V:V,0)</f>
        <v>0</v>
      </c>
      <c r="AE47" s="23">
        <f t="shared" si="6"/>
        <v>0</v>
      </c>
      <c r="AF47" s="23">
        <f t="shared" si="7"/>
        <v>0</v>
      </c>
      <c r="AG47" s="23">
        <f t="shared" si="8"/>
        <v>0</v>
      </c>
      <c r="AH47" s="12">
        <f>_xlfn.XLOOKUP($D47,当月商品!$D:$D,当月商品!W:W,0)</f>
        <v>0</v>
      </c>
      <c r="AI47" s="12">
        <f>_xlfn.XLOOKUP($D47,前月商品!$D:$D,前月商品!W:W,0)</f>
        <v>0</v>
      </c>
      <c r="AJ47" s="12">
        <f>_xlfn.XLOOKUP($D47,前々月商品!$D:$D,前々月商品!W:W,0)</f>
        <v>0</v>
      </c>
      <c r="AK47" s="12">
        <f>_xlfn.XLOOKUP($D47,当月商品!$D:$D,当月商品!H:H,0)</f>
        <v>0</v>
      </c>
      <c r="AL47" s="12">
        <f>_xlfn.XLOOKUP($D47,前月商品!$D:$D,前月商品!H:H,0)</f>
        <v>0</v>
      </c>
      <c r="AM47" s="12">
        <f>_xlfn.XLOOKUP($D47,前々月商品!$D:$D,前々月商品!H:H,0)</f>
        <v>0</v>
      </c>
      <c r="AN47" s="13">
        <f t="shared" si="9"/>
        <v>0</v>
      </c>
      <c r="AO47" s="13">
        <f t="shared" si="10"/>
        <v>0</v>
      </c>
      <c r="AP47" s="13">
        <f t="shared" si="11"/>
        <v>0</v>
      </c>
      <c r="AQ47" s="16">
        <f t="shared" si="12"/>
        <v>0</v>
      </c>
      <c r="AR47" s="16">
        <f t="shared" si="13"/>
        <v>0</v>
      </c>
      <c r="AS47" s="17">
        <f t="shared" si="14"/>
        <v>0</v>
      </c>
      <c r="AT47" t="e">
        <f t="shared" si="15"/>
        <v>#VALUE!</v>
      </c>
    </row>
    <row r="48" spans="3:46" ht="36.65" customHeight="1">
      <c r="C48" s="20">
        <v>43</v>
      </c>
      <c r="D48" s="53">
        <f>現状商品設定!B45</f>
        <v>0</v>
      </c>
      <c r="E48" s="26" t="str">
        <f>IFERROR(_xlfn.XLOOKUP($D48,現状商品設定!B:B,現状商品設定!C:C,"-"),"-")</f>
        <v>-</v>
      </c>
      <c r="F48" s="32" t="s">
        <v>46</v>
      </c>
      <c r="G48" s="30" t="str">
        <f>IFERROR(_xlfn.XLOOKUP($D48,現状商品設定!B:B,現状商品設定!F:F),"-")</f>
        <v>-</v>
      </c>
      <c r="H48" s="34" t="e">
        <f>IF(IF(AND(V48&gt;=設定!$C$3,X48&gt;=L48),G48*(1+設定!$C$6),IF(AND(V48&gt;=設定!$C$3,X48&lt;L48),G48*(1+設定!$C$7*-1),IF(V48&lt;設定!$C$3,G48*(1+設定!$C$6),"除外")))&gt;10,IF(AND(V48&gt;=設定!$C$3,X48&gt;=L48),G48*(1+設定!$C$6),IF(AND(V48&gt;=設定!$C$3,X48&lt;L48),G48*(1+設定!$C$7*-1),IF(V48&lt;設定!$C$3,G48*(1+設定!$C$6),"除外"))),10)</f>
        <v>#VALUE!</v>
      </c>
      <c r="I48" s="34" t="e">
        <f ca="1">IF(消化率!$I$5&lt;1,商品!H48*消化率!$I$5,IF(商品!W48*商品!Q48/(商品!H48*消化率!$I$5)&gt;商品!L48,商品!H48*消化率!$I$5,J48))</f>
        <v>#DIV/0!</v>
      </c>
      <c r="J48" s="34" t="e">
        <f t="shared" si="2"/>
        <v>#VALUE!</v>
      </c>
      <c r="K48" s="34" t="e">
        <f ca="1">IF(ROUNDDOWN(IF(I48&gt;=設定!$C$8,設定!$C$8,商品!I48),0)&lt;10,10,ROUNDDOWN(IF(I48&gt;=設定!$C$8,設定!$C$8,商品!I48),0))</f>
        <v>#DIV/0!</v>
      </c>
      <c r="L48" s="64">
        <f>IF(F48="標準",設定!$C$4,商品!F48)</f>
        <v>5</v>
      </c>
      <c r="M48" s="63" t="str">
        <f>_xlfn.XLOOKUP($D48,全商品!$F:$F,全商品!H:H,"-")</f>
        <v>-</v>
      </c>
      <c r="N48" s="12" t="str">
        <f>_xlfn.XLOOKUP($D48,全商品!$F:$F,全商品!I:I,"-")</f>
        <v>-</v>
      </c>
      <c r="O48" s="23" t="str">
        <f>_xlfn.XLOOKUP($D48,全商品!$F:$F,全商品!K:K,"-")</f>
        <v>-</v>
      </c>
      <c r="P48" s="13" t="str">
        <f>_xlfn.XLOOKUP($D48,全商品!$F:$F,全商品!M:M,"-")</f>
        <v>-</v>
      </c>
      <c r="Q48" s="25" t="str">
        <f>_xlfn.XLOOKUP($D48,現状商品設定!B:B,現状商品設定!D:D,"-")</f>
        <v>-</v>
      </c>
      <c r="R48" s="22">
        <f>SUM(_xlfn.XLOOKUP($D48,当月商品!$D:$D,当月商品!I:I,0),_xlfn.XLOOKUP($D48,前月商品!$D:$D,前月商品!I:I,0),_xlfn.XLOOKUP($D48,前々月商品!$D:$D,前々月商品!I:I,0))</f>
        <v>0</v>
      </c>
      <c r="S48" s="23">
        <f>SUM(_xlfn.XLOOKUP($D48,当月商品!$D:$D,当月商品!V:V,0),_xlfn.XLOOKUP($D48,前月商品!$D:$D,前月商品!V:V,0),_xlfn.XLOOKUP($D48,前々月商品!$D:$D,前々月商品!V:V,0))</f>
        <v>0</v>
      </c>
      <c r="T48" s="23">
        <f t="shared" si="3"/>
        <v>0</v>
      </c>
      <c r="U48" s="23">
        <f>SUM(_xlfn.XLOOKUP($D48,当月商品!$D:$D,当月商品!W:W,0),_xlfn.XLOOKUP($D48,前月商品!$D:$D,前月商品!W:W,0),_xlfn.XLOOKUP($D48,前々月商品!$D:$D,前々月商品!W:W,0))</f>
        <v>0</v>
      </c>
      <c r="V48" s="23">
        <f>SUM(_xlfn.XLOOKUP($D48,当月商品!$D:$D,当月商品!H:H,0),_xlfn.XLOOKUP($D48,前月商品!$D:$D,前月商品!H:H,0),_xlfn.XLOOKUP($D48,前々月商品!$D:$D,前々月商品!H:H,0))</f>
        <v>0</v>
      </c>
      <c r="W48" s="13">
        <f t="shared" si="4"/>
        <v>0</v>
      </c>
      <c r="X48" s="15">
        <f t="shared" si="5"/>
        <v>0</v>
      </c>
      <c r="Y48" s="22">
        <f>_xlfn.XLOOKUP($D48,当月商品!$D:$D,当月商品!I:I,0)</f>
        <v>0</v>
      </c>
      <c r="Z48" s="23">
        <f>_xlfn.XLOOKUP($D48,前月商品!$D:$D,前月商品!I:I,0)</f>
        <v>0</v>
      </c>
      <c r="AA48" s="23">
        <f>_xlfn.XLOOKUP($D48,前々月商品!$D:$D,前々月商品!I:I,0)</f>
        <v>0</v>
      </c>
      <c r="AB48" s="23">
        <f>_xlfn.XLOOKUP($D48,当月商品!$D:$D,当月商品!V:V,0)</f>
        <v>0</v>
      </c>
      <c r="AC48" s="23">
        <f>_xlfn.XLOOKUP($D48,前月商品!$D:$D,前月商品!V:V,0)</f>
        <v>0</v>
      </c>
      <c r="AD48" s="23">
        <f>_xlfn.XLOOKUP($D48,前々月商品!$D:$D,前々月商品!V:V,0)</f>
        <v>0</v>
      </c>
      <c r="AE48" s="23">
        <f t="shared" si="6"/>
        <v>0</v>
      </c>
      <c r="AF48" s="23">
        <f t="shared" si="7"/>
        <v>0</v>
      </c>
      <c r="AG48" s="23">
        <f t="shared" si="8"/>
        <v>0</v>
      </c>
      <c r="AH48" s="12">
        <f>_xlfn.XLOOKUP($D48,当月商品!$D:$D,当月商品!W:W,0)</f>
        <v>0</v>
      </c>
      <c r="AI48" s="12">
        <f>_xlfn.XLOOKUP($D48,前月商品!$D:$D,前月商品!W:W,0)</f>
        <v>0</v>
      </c>
      <c r="AJ48" s="12">
        <f>_xlfn.XLOOKUP($D48,前々月商品!$D:$D,前々月商品!W:W,0)</f>
        <v>0</v>
      </c>
      <c r="AK48" s="12">
        <f>_xlfn.XLOOKUP($D48,当月商品!$D:$D,当月商品!H:H,0)</f>
        <v>0</v>
      </c>
      <c r="AL48" s="12">
        <f>_xlfn.XLOOKUP($D48,前月商品!$D:$D,前月商品!H:H,0)</f>
        <v>0</v>
      </c>
      <c r="AM48" s="12">
        <f>_xlfn.XLOOKUP($D48,前々月商品!$D:$D,前々月商品!H:H,0)</f>
        <v>0</v>
      </c>
      <c r="AN48" s="13">
        <f t="shared" si="9"/>
        <v>0</v>
      </c>
      <c r="AO48" s="13">
        <f t="shared" si="10"/>
        <v>0</v>
      </c>
      <c r="AP48" s="13">
        <f t="shared" si="11"/>
        <v>0</v>
      </c>
      <c r="AQ48" s="16">
        <f t="shared" si="12"/>
        <v>0</v>
      </c>
      <c r="AR48" s="16">
        <f t="shared" si="13"/>
        <v>0</v>
      </c>
      <c r="AS48" s="17">
        <f t="shared" si="14"/>
        <v>0</v>
      </c>
      <c r="AT48" t="e">
        <f t="shared" si="15"/>
        <v>#VALUE!</v>
      </c>
    </row>
    <row r="49" spans="3:46" ht="36.65" customHeight="1">
      <c r="C49" s="20">
        <v>44</v>
      </c>
      <c r="D49" s="53">
        <f>現状商品設定!B46</f>
        <v>0</v>
      </c>
      <c r="E49" s="26" t="str">
        <f>IFERROR(_xlfn.XLOOKUP($D49,現状商品設定!B:B,現状商品設定!C:C,"-"),"-")</f>
        <v>-</v>
      </c>
      <c r="F49" s="32" t="s">
        <v>46</v>
      </c>
      <c r="G49" s="30" t="str">
        <f>IFERROR(_xlfn.XLOOKUP($D49,現状商品設定!B:B,現状商品設定!F:F),"-")</f>
        <v>-</v>
      </c>
      <c r="H49" s="34" t="e">
        <f>IF(IF(AND(V49&gt;=設定!$C$3,X49&gt;=L49),G49*(1+設定!$C$6),IF(AND(V49&gt;=設定!$C$3,X49&lt;L49),G49*(1+設定!$C$7*-1),IF(V49&lt;設定!$C$3,G49*(1+設定!$C$6),"除外")))&gt;10,IF(AND(V49&gt;=設定!$C$3,X49&gt;=L49),G49*(1+設定!$C$6),IF(AND(V49&gt;=設定!$C$3,X49&lt;L49),G49*(1+設定!$C$7*-1),IF(V49&lt;設定!$C$3,G49*(1+設定!$C$6),"除外"))),10)</f>
        <v>#VALUE!</v>
      </c>
      <c r="I49" s="34" t="e">
        <f ca="1">IF(消化率!$I$5&lt;1,商品!H49*消化率!$I$5,IF(商品!W49*商品!Q49/(商品!H49*消化率!$I$5)&gt;商品!L49,商品!H49*消化率!$I$5,J49))</f>
        <v>#DIV/0!</v>
      </c>
      <c r="J49" s="34" t="e">
        <f t="shared" si="2"/>
        <v>#VALUE!</v>
      </c>
      <c r="K49" s="34" t="e">
        <f ca="1">IF(ROUNDDOWN(IF(I49&gt;=設定!$C$8,設定!$C$8,商品!I49),0)&lt;10,10,ROUNDDOWN(IF(I49&gt;=設定!$C$8,設定!$C$8,商品!I49),0))</f>
        <v>#DIV/0!</v>
      </c>
      <c r="L49" s="64">
        <f>IF(F49="標準",設定!$C$4,商品!F49)</f>
        <v>5</v>
      </c>
      <c r="M49" s="63" t="str">
        <f>_xlfn.XLOOKUP($D49,全商品!$F:$F,全商品!H:H,"-")</f>
        <v>-</v>
      </c>
      <c r="N49" s="12" t="str">
        <f>_xlfn.XLOOKUP($D49,全商品!$F:$F,全商品!I:I,"-")</f>
        <v>-</v>
      </c>
      <c r="O49" s="23" t="str">
        <f>_xlfn.XLOOKUP($D49,全商品!$F:$F,全商品!K:K,"-")</f>
        <v>-</v>
      </c>
      <c r="P49" s="13" t="str">
        <f>_xlfn.XLOOKUP($D49,全商品!$F:$F,全商品!M:M,"-")</f>
        <v>-</v>
      </c>
      <c r="Q49" s="25" t="str">
        <f>_xlfn.XLOOKUP($D49,現状商品設定!B:B,現状商品設定!D:D,"-")</f>
        <v>-</v>
      </c>
      <c r="R49" s="22">
        <f>SUM(_xlfn.XLOOKUP($D49,当月商品!$D:$D,当月商品!I:I,0),_xlfn.XLOOKUP($D49,前月商品!$D:$D,前月商品!I:I,0),_xlfn.XLOOKUP($D49,前々月商品!$D:$D,前々月商品!I:I,0))</f>
        <v>0</v>
      </c>
      <c r="S49" s="23">
        <f>SUM(_xlfn.XLOOKUP($D49,当月商品!$D:$D,当月商品!V:V,0),_xlfn.XLOOKUP($D49,前月商品!$D:$D,前月商品!V:V,0),_xlfn.XLOOKUP($D49,前々月商品!$D:$D,前々月商品!V:V,0))</f>
        <v>0</v>
      </c>
      <c r="T49" s="23">
        <f t="shared" si="3"/>
        <v>0</v>
      </c>
      <c r="U49" s="23">
        <f>SUM(_xlfn.XLOOKUP($D49,当月商品!$D:$D,当月商品!W:W,0),_xlfn.XLOOKUP($D49,前月商品!$D:$D,前月商品!W:W,0),_xlfn.XLOOKUP($D49,前々月商品!$D:$D,前々月商品!W:W,0))</f>
        <v>0</v>
      </c>
      <c r="V49" s="23">
        <f>SUM(_xlfn.XLOOKUP($D49,当月商品!$D:$D,当月商品!H:H,0),_xlfn.XLOOKUP($D49,前月商品!$D:$D,前月商品!H:H,0),_xlfn.XLOOKUP($D49,前々月商品!$D:$D,前々月商品!H:H,0))</f>
        <v>0</v>
      </c>
      <c r="W49" s="13">
        <f t="shared" si="4"/>
        <v>0</v>
      </c>
      <c r="X49" s="15">
        <f t="shared" si="5"/>
        <v>0</v>
      </c>
      <c r="Y49" s="22">
        <f>_xlfn.XLOOKUP($D49,当月商品!$D:$D,当月商品!I:I,0)</f>
        <v>0</v>
      </c>
      <c r="Z49" s="23">
        <f>_xlfn.XLOOKUP($D49,前月商品!$D:$D,前月商品!I:I,0)</f>
        <v>0</v>
      </c>
      <c r="AA49" s="23">
        <f>_xlfn.XLOOKUP($D49,前々月商品!$D:$D,前々月商品!I:I,0)</f>
        <v>0</v>
      </c>
      <c r="AB49" s="23">
        <f>_xlfn.XLOOKUP($D49,当月商品!$D:$D,当月商品!V:V,0)</f>
        <v>0</v>
      </c>
      <c r="AC49" s="23">
        <f>_xlfn.XLOOKUP($D49,前月商品!$D:$D,前月商品!V:V,0)</f>
        <v>0</v>
      </c>
      <c r="AD49" s="23">
        <f>_xlfn.XLOOKUP($D49,前々月商品!$D:$D,前々月商品!V:V,0)</f>
        <v>0</v>
      </c>
      <c r="AE49" s="23">
        <f t="shared" si="6"/>
        <v>0</v>
      </c>
      <c r="AF49" s="23">
        <f t="shared" si="7"/>
        <v>0</v>
      </c>
      <c r="AG49" s="23">
        <f t="shared" si="8"/>
        <v>0</v>
      </c>
      <c r="AH49" s="12">
        <f>_xlfn.XLOOKUP($D49,当月商品!$D:$D,当月商品!W:W,0)</f>
        <v>0</v>
      </c>
      <c r="AI49" s="12">
        <f>_xlfn.XLOOKUP($D49,前月商品!$D:$D,前月商品!W:W,0)</f>
        <v>0</v>
      </c>
      <c r="AJ49" s="12">
        <f>_xlfn.XLOOKUP($D49,前々月商品!$D:$D,前々月商品!W:W,0)</f>
        <v>0</v>
      </c>
      <c r="AK49" s="12">
        <f>_xlfn.XLOOKUP($D49,当月商品!$D:$D,当月商品!H:H,0)</f>
        <v>0</v>
      </c>
      <c r="AL49" s="12">
        <f>_xlfn.XLOOKUP($D49,前月商品!$D:$D,前月商品!H:H,0)</f>
        <v>0</v>
      </c>
      <c r="AM49" s="12">
        <f>_xlfn.XLOOKUP($D49,前々月商品!$D:$D,前々月商品!H:H,0)</f>
        <v>0</v>
      </c>
      <c r="AN49" s="13">
        <f t="shared" si="9"/>
        <v>0</v>
      </c>
      <c r="AO49" s="13">
        <f t="shared" si="10"/>
        <v>0</v>
      </c>
      <c r="AP49" s="13">
        <f t="shared" si="11"/>
        <v>0</v>
      </c>
      <c r="AQ49" s="16">
        <f t="shared" si="12"/>
        <v>0</v>
      </c>
      <c r="AR49" s="16">
        <f t="shared" si="13"/>
        <v>0</v>
      </c>
      <c r="AS49" s="17">
        <f t="shared" si="14"/>
        <v>0</v>
      </c>
      <c r="AT49" t="e">
        <f t="shared" si="15"/>
        <v>#VALUE!</v>
      </c>
    </row>
    <row r="50" spans="3:46" ht="36.65" customHeight="1">
      <c r="C50" s="20">
        <v>45</v>
      </c>
      <c r="D50" s="53">
        <f>現状商品設定!B47</f>
        <v>0</v>
      </c>
      <c r="E50" s="26" t="str">
        <f>IFERROR(_xlfn.XLOOKUP($D50,現状商品設定!B:B,現状商品設定!C:C,"-"),"-")</f>
        <v>-</v>
      </c>
      <c r="F50" s="32" t="s">
        <v>46</v>
      </c>
      <c r="G50" s="30" t="str">
        <f>IFERROR(_xlfn.XLOOKUP($D50,現状商品設定!B:B,現状商品設定!F:F),"-")</f>
        <v>-</v>
      </c>
      <c r="H50" s="34" t="e">
        <f>IF(IF(AND(V50&gt;=設定!$C$3,X50&gt;=L50),G50*(1+設定!$C$6),IF(AND(V50&gt;=設定!$C$3,X50&lt;L50),G50*(1+設定!$C$7*-1),IF(V50&lt;設定!$C$3,G50*(1+設定!$C$6),"除外")))&gt;10,IF(AND(V50&gt;=設定!$C$3,X50&gt;=L50),G50*(1+設定!$C$6),IF(AND(V50&gt;=設定!$C$3,X50&lt;L50),G50*(1+設定!$C$7*-1),IF(V50&lt;設定!$C$3,G50*(1+設定!$C$6),"除外"))),10)</f>
        <v>#VALUE!</v>
      </c>
      <c r="I50" s="34" t="e">
        <f ca="1">IF(消化率!$I$5&lt;1,商品!H50*消化率!$I$5,IF(商品!W50*商品!Q50/(商品!H50*消化率!$I$5)&gt;商品!L50,商品!H50*消化率!$I$5,J50))</f>
        <v>#DIV/0!</v>
      </c>
      <c r="J50" s="34" t="e">
        <f t="shared" si="2"/>
        <v>#VALUE!</v>
      </c>
      <c r="K50" s="34" t="e">
        <f ca="1">IF(ROUNDDOWN(IF(I50&gt;=設定!$C$8,設定!$C$8,商品!I50),0)&lt;10,10,ROUNDDOWN(IF(I50&gt;=設定!$C$8,設定!$C$8,商品!I50),0))</f>
        <v>#DIV/0!</v>
      </c>
      <c r="L50" s="64">
        <f>IF(F50="標準",設定!$C$4,商品!F50)</f>
        <v>5</v>
      </c>
      <c r="M50" s="63" t="str">
        <f>_xlfn.XLOOKUP($D50,全商品!$F:$F,全商品!H:H,"-")</f>
        <v>-</v>
      </c>
      <c r="N50" s="12" t="str">
        <f>_xlfn.XLOOKUP($D50,全商品!$F:$F,全商品!I:I,"-")</f>
        <v>-</v>
      </c>
      <c r="O50" s="23" t="str">
        <f>_xlfn.XLOOKUP($D50,全商品!$F:$F,全商品!K:K,"-")</f>
        <v>-</v>
      </c>
      <c r="P50" s="13" t="str">
        <f>_xlfn.XLOOKUP($D50,全商品!$F:$F,全商品!M:M,"-")</f>
        <v>-</v>
      </c>
      <c r="Q50" s="25" t="str">
        <f>_xlfn.XLOOKUP($D50,現状商品設定!B:B,現状商品設定!D:D,"-")</f>
        <v>-</v>
      </c>
      <c r="R50" s="22">
        <f>SUM(_xlfn.XLOOKUP($D50,当月商品!$D:$D,当月商品!I:I,0),_xlfn.XLOOKUP($D50,前月商品!$D:$D,前月商品!I:I,0),_xlfn.XLOOKUP($D50,前々月商品!$D:$D,前々月商品!I:I,0))</f>
        <v>0</v>
      </c>
      <c r="S50" s="23">
        <f>SUM(_xlfn.XLOOKUP($D50,当月商品!$D:$D,当月商品!V:V,0),_xlfn.XLOOKUP($D50,前月商品!$D:$D,前月商品!V:V,0),_xlfn.XLOOKUP($D50,前々月商品!$D:$D,前々月商品!V:V,0))</f>
        <v>0</v>
      </c>
      <c r="T50" s="23">
        <f t="shared" si="3"/>
        <v>0</v>
      </c>
      <c r="U50" s="23">
        <f>SUM(_xlfn.XLOOKUP($D50,当月商品!$D:$D,当月商品!W:W,0),_xlfn.XLOOKUP($D50,前月商品!$D:$D,前月商品!W:W,0),_xlfn.XLOOKUP($D50,前々月商品!$D:$D,前々月商品!W:W,0))</f>
        <v>0</v>
      </c>
      <c r="V50" s="23">
        <f>SUM(_xlfn.XLOOKUP($D50,当月商品!$D:$D,当月商品!H:H,0),_xlfn.XLOOKUP($D50,前月商品!$D:$D,前月商品!H:H,0),_xlfn.XLOOKUP($D50,前々月商品!$D:$D,前々月商品!H:H,0))</f>
        <v>0</v>
      </c>
      <c r="W50" s="13">
        <f t="shared" si="4"/>
        <v>0</v>
      </c>
      <c r="X50" s="15">
        <f t="shared" si="5"/>
        <v>0</v>
      </c>
      <c r="Y50" s="22">
        <f>_xlfn.XLOOKUP($D50,当月商品!$D:$D,当月商品!I:I,0)</f>
        <v>0</v>
      </c>
      <c r="Z50" s="23">
        <f>_xlfn.XLOOKUP($D50,前月商品!$D:$D,前月商品!I:I,0)</f>
        <v>0</v>
      </c>
      <c r="AA50" s="23">
        <f>_xlfn.XLOOKUP($D50,前々月商品!$D:$D,前々月商品!I:I,0)</f>
        <v>0</v>
      </c>
      <c r="AB50" s="23">
        <f>_xlfn.XLOOKUP($D50,当月商品!$D:$D,当月商品!V:V,0)</f>
        <v>0</v>
      </c>
      <c r="AC50" s="23">
        <f>_xlfn.XLOOKUP($D50,前月商品!$D:$D,前月商品!V:V,0)</f>
        <v>0</v>
      </c>
      <c r="AD50" s="23">
        <f>_xlfn.XLOOKUP($D50,前々月商品!$D:$D,前々月商品!V:V,0)</f>
        <v>0</v>
      </c>
      <c r="AE50" s="23">
        <f t="shared" si="6"/>
        <v>0</v>
      </c>
      <c r="AF50" s="23">
        <f t="shared" si="7"/>
        <v>0</v>
      </c>
      <c r="AG50" s="23">
        <f t="shared" si="8"/>
        <v>0</v>
      </c>
      <c r="AH50" s="12">
        <f>_xlfn.XLOOKUP($D50,当月商品!$D:$D,当月商品!W:W,0)</f>
        <v>0</v>
      </c>
      <c r="AI50" s="12">
        <f>_xlfn.XLOOKUP($D50,前月商品!$D:$D,前月商品!W:W,0)</f>
        <v>0</v>
      </c>
      <c r="AJ50" s="12">
        <f>_xlfn.XLOOKUP($D50,前々月商品!$D:$D,前々月商品!W:W,0)</f>
        <v>0</v>
      </c>
      <c r="AK50" s="12">
        <f>_xlfn.XLOOKUP($D50,当月商品!$D:$D,当月商品!H:H,0)</f>
        <v>0</v>
      </c>
      <c r="AL50" s="12">
        <f>_xlfn.XLOOKUP($D50,前月商品!$D:$D,前月商品!H:H,0)</f>
        <v>0</v>
      </c>
      <c r="AM50" s="12">
        <f>_xlfn.XLOOKUP($D50,前々月商品!$D:$D,前々月商品!H:H,0)</f>
        <v>0</v>
      </c>
      <c r="AN50" s="13">
        <f t="shared" si="9"/>
        <v>0</v>
      </c>
      <c r="AO50" s="13">
        <f t="shared" si="10"/>
        <v>0</v>
      </c>
      <c r="AP50" s="13">
        <f t="shared" si="11"/>
        <v>0</v>
      </c>
      <c r="AQ50" s="16">
        <f t="shared" si="12"/>
        <v>0</v>
      </c>
      <c r="AR50" s="16">
        <f t="shared" si="13"/>
        <v>0</v>
      </c>
      <c r="AS50" s="17">
        <f t="shared" si="14"/>
        <v>0</v>
      </c>
      <c r="AT50" t="e">
        <f t="shared" si="15"/>
        <v>#VALUE!</v>
      </c>
    </row>
    <row r="51" spans="3:46" ht="36.65" customHeight="1">
      <c r="C51" s="20">
        <v>46</v>
      </c>
      <c r="D51" s="53">
        <f>現状商品設定!B48</f>
        <v>0</v>
      </c>
      <c r="E51" s="26" t="str">
        <f>IFERROR(_xlfn.XLOOKUP($D51,現状商品設定!B:B,現状商品設定!C:C,"-"),"-")</f>
        <v>-</v>
      </c>
      <c r="F51" s="32" t="s">
        <v>46</v>
      </c>
      <c r="G51" s="30" t="str">
        <f>IFERROR(_xlfn.XLOOKUP($D51,現状商品設定!B:B,現状商品設定!F:F),"-")</f>
        <v>-</v>
      </c>
      <c r="H51" s="34" t="e">
        <f>IF(IF(AND(V51&gt;=設定!$C$3,X51&gt;=L51),G51*(1+設定!$C$6),IF(AND(V51&gt;=設定!$C$3,X51&lt;L51),G51*(1+設定!$C$7*-1),IF(V51&lt;設定!$C$3,G51*(1+設定!$C$6),"除外")))&gt;10,IF(AND(V51&gt;=設定!$C$3,X51&gt;=L51),G51*(1+設定!$C$6),IF(AND(V51&gt;=設定!$C$3,X51&lt;L51),G51*(1+設定!$C$7*-1),IF(V51&lt;設定!$C$3,G51*(1+設定!$C$6),"除外"))),10)</f>
        <v>#VALUE!</v>
      </c>
      <c r="I51" s="34" t="e">
        <f ca="1">IF(消化率!$I$5&lt;1,商品!H51*消化率!$I$5,IF(商品!W51*商品!Q51/(商品!H51*消化率!$I$5)&gt;商品!L51,商品!H51*消化率!$I$5,J51))</f>
        <v>#DIV/0!</v>
      </c>
      <c r="J51" s="34" t="e">
        <f t="shared" si="2"/>
        <v>#VALUE!</v>
      </c>
      <c r="K51" s="34" t="e">
        <f ca="1">IF(ROUNDDOWN(IF(I51&gt;=設定!$C$8,設定!$C$8,商品!I51),0)&lt;10,10,ROUNDDOWN(IF(I51&gt;=設定!$C$8,設定!$C$8,商品!I51),0))</f>
        <v>#DIV/0!</v>
      </c>
      <c r="L51" s="64">
        <f>IF(F51="標準",設定!$C$4,商品!F51)</f>
        <v>5</v>
      </c>
      <c r="M51" s="63" t="str">
        <f>_xlfn.XLOOKUP($D51,全商品!$F:$F,全商品!H:H,"-")</f>
        <v>-</v>
      </c>
      <c r="N51" s="12" t="str">
        <f>_xlfn.XLOOKUP($D51,全商品!$F:$F,全商品!I:I,"-")</f>
        <v>-</v>
      </c>
      <c r="O51" s="23" t="str">
        <f>_xlfn.XLOOKUP($D51,全商品!$F:$F,全商品!K:K,"-")</f>
        <v>-</v>
      </c>
      <c r="P51" s="13" t="str">
        <f>_xlfn.XLOOKUP($D51,全商品!$F:$F,全商品!M:M,"-")</f>
        <v>-</v>
      </c>
      <c r="Q51" s="25" t="str">
        <f>_xlfn.XLOOKUP($D51,現状商品設定!B:B,現状商品設定!D:D,"-")</f>
        <v>-</v>
      </c>
      <c r="R51" s="22">
        <f>SUM(_xlfn.XLOOKUP($D51,当月商品!$D:$D,当月商品!I:I,0),_xlfn.XLOOKUP($D51,前月商品!$D:$D,前月商品!I:I,0),_xlfn.XLOOKUP($D51,前々月商品!$D:$D,前々月商品!I:I,0))</f>
        <v>0</v>
      </c>
      <c r="S51" s="23">
        <f>SUM(_xlfn.XLOOKUP($D51,当月商品!$D:$D,当月商品!V:V,0),_xlfn.XLOOKUP($D51,前月商品!$D:$D,前月商品!V:V,0),_xlfn.XLOOKUP($D51,前々月商品!$D:$D,前々月商品!V:V,0))</f>
        <v>0</v>
      </c>
      <c r="T51" s="23">
        <f t="shared" si="3"/>
        <v>0</v>
      </c>
      <c r="U51" s="23">
        <f>SUM(_xlfn.XLOOKUP($D51,当月商品!$D:$D,当月商品!W:W,0),_xlfn.XLOOKUP($D51,前月商品!$D:$D,前月商品!W:W,0),_xlfn.XLOOKUP($D51,前々月商品!$D:$D,前々月商品!W:W,0))</f>
        <v>0</v>
      </c>
      <c r="V51" s="23">
        <f>SUM(_xlfn.XLOOKUP($D51,当月商品!$D:$D,当月商品!H:H,0),_xlfn.XLOOKUP($D51,前月商品!$D:$D,前月商品!H:H,0),_xlfn.XLOOKUP($D51,前々月商品!$D:$D,前々月商品!H:H,0))</f>
        <v>0</v>
      </c>
      <c r="W51" s="13">
        <f t="shared" si="4"/>
        <v>0</v>
      </c>
      <c r="X51" s="15">
        <f t="shared" si="5"/>
        <v>0</v>
      </c>
      <c r="Y51" s="22">
        <f>_xlfn.XLOOKUP($D51,当月商品!$D:$D,当月商品!I:I,0)</f>
        <v>0</v>
      </c>
      <c r="Z51" s="23">
        <f>_xlfn.XLOOKUP($D51,前月商品!$D:$D,前月商品!I:I,0)</f>
        <v>0</v>
      </c>
      <c r="AA51" s="23">
        <f>_xlfn.XLOOKUP($D51,前々月商品!$D:$D,前々月商品!I:I,0)</f>
        <v>0</v>
      </c>
      <c r="AB51" s="23">
        <f>_xlfn.XLOOKUP($D51,当月商品!$D:$D,当月商品!V:V,0)</f>
        <v>0</v>
      </c>
      <c r="AC51" s="23">
        <f>_xlfn.XLOOKUP($D51,前月商品!$D:$D,前月商品!V:V,0)</f>
        <v>0</v>
      </c>
      <c r="AD51" s="23">
        <f>_xlfn.XLOOKUP($D51,前々月商品!$D:$D,前々月商品!V:V,0)</f>
        <v>0</v>
      </c>
      <c r="AE51" s="23">
        <f t="shared" si="6"/>
        <v>0</v>
      </c>
      <c r="AF51" s="23">
        <f t="shared" si="7"/>
        <v>0</v>
      </c>
      <c r="AG51" s="23">
        <f t="shared" si="8"/>
        <v>0</v>
      </c>
      <c r="AH51" s="12">
        <f>_xlfn.XLOOKUP($D51,当月商品!$D:$D,当月商品!W:W,0)</f>
        <v>0</v>
      </c>
      <c r="AI51" s="12">
        <f>_xlfn.XLOOKUP($D51,前月商品!$D:$D,前月商品!W:W,0)</f>
        <v>0</v>
      </c>
      <c r="AJ51" s="12">
        <f>_xlfn.XLOOKUP($D51,前々月商品!$D:$D,前々月商品!W:W,0)</f>
        <v>0</v>
      </c>
      <c r="AK51" s="12">
        <f>_xlfn.XLOOKUP($D51,当月商品!$D:$D,当月商品!H:H,0)</f>
        <v>0</v>
      </c>
      <c r="AL51" s="12">
        <f>_xlfn.XLOOKUP($D51,前月商品!$D:$D,前月商品!H:H,0)</f>
        <v>0</v>
      </c>
      <c r="AM51" s="12">
        <f>_xlfn.XLOOKUP($D51,前々月商品!$D:$D,前々月商品!H:H,0)</f>
        <v>0</v>
      </c>
      <c r="AN51" s="13">
        <f t="shared" si="9"/>
        <v>0</v>
      </c>
      <c r="AO51" s="13">
        <f t="shared" si="10"/>
        <v>0</v>
      </c>
      <c r="AP51" s="13">
        <f t="shared" si="11"/>
        <v>0</v>
      </c>
      <c r="AQ51" s="16">
        <f t="shared" si="12"/>
        <v>0</v>
      </c>
      <c r="AR51" s="16">
        <f t="shared" si="13"/>
        <v>0</v>
      </c>
      <c r="AS51" s="17">
        <f t="shared" si="14"/>
        <v>0</v>
      </c>
      <c r="AT51" t="e">
        <f t="shared" si="15"/>
        <v>#VALUE!</v>
      </c>
    </row>
    <row r="52" spans="3:46" ht="36.65" customHeight="1">
      <c r="C52" s="20">
        <v>47</v>
      </c>
      <c r="D52" s="53">
        <f>現状商品設定!B49</f>
        <v>0</v>
      </c>
      <c r="E52" s="26" t="str">
        <f>IFERROR(_xlfn.XLOOKUP($D52,現状商品設定!B:B,現状商品設定!C:C,"-"),"-")</f>
        <v>-</v>
      </c>
      <c r="F52" s="32" t="s">
        <v>46</v>
      </c>
      <c r="G52" s="30" t="str">
        <f>IFERROR(_xlfn.XLOOKUP($D52,現状商品設定!B:B,現状商品設定!F:F),"-")</f>
        <v>-</v>
      </c>
      <c r="H52" s="34" t="e">
        <f>IF(IF(AND(V52&gt;=設定!$C$3,X52&gt;=L52),G52*(1+設定!$C$6),IF(AND(V52&gt;=設定!$C$3,X52&lt;L52),G52*(1+設定!$C$7*-1),IF(V52&lt;設定!$C$3,G52*(1+設定!$C$6),"除外")))&gt;10,IF(AND(V52&gt;=設定!$C$3,X52&gt;=L52),G52*(1+設定!$C$6),IF(AND(V52&gt;=設定!$C$3,X52&lt;L52),G52*(1+設定!$C$7*-1),IF(V52&lt;設定!$C$3,G52*(1+設定!$C$6),"除外"))),10)</f>
        <v>#VALUE!</v>
      </c>
      <c r="I52" s="34" t="e">
        <f ca="1">IF(消化率!$I$5&lt;1,商品!H52*消化率!$I$5,IF(商品!W52*商品!Q52/(商品!H52*消化率!$I$5)&gt;商品!L52,商品!H52*消化率!$I$5,J52))</f>
        <v>#DIV/0!</v>
      </c>
      <c r="J52" s="34" t="e">
        <f t="shared" si="2"/>
        <v>#VALUE!</v>
      </c>
      <c r="K52" s="34" t="e">
        <f ca="1">IF(ROUNDDOWN(IF(I52&gt;=設定!$C$8,設定!$C$8,商品!I52),0)&lt;10,10,ROUNDDOWN(IF(I52&gt;=設定!$C$8,設定!$C$8,商品!I52),0))</f>
        <v>#DIV/0!</v>
      </c>
      <c r="L52" s="64">
        <f>IF(F52="標準",設定!$C$4,商品!F52)</f>
        <v>5</v>
      </c>
      <c r="M52" s="63" t="str">
        <f>_xlfn.XLOOKUP($D52,全商品!$F:$F,全商品!H:H,"-")</f>
        <v>-</v>
      </c>
      <c r="N52" s="12" t="str">
        <f>_xlfn.XLOOKUP($D52,全商品!$F:$F,全商品!I:I,"-")</f>
        <v>-</v>
      </c>
      <c r="O52" s="23" t="str">
        <f>_xlfn.XLOOKUP($D52,全商品!$F:$F,全商品!K:K,"-")</f>
        <v>-</v>
      </c>
      <c r="P52" s="13" t="str">
        <f>_xlfn.XLOOKUP($D52,全商品!$F:$F,全商品!M:M,"-")</f>
        <v>-</v>
      </c>
      <c r="Q52" s="25" t="str">
        <f>_xlfn.XLOOKUP($D52,現状商品設定!B:B,現状商品設定!D:D,"-")</f>
        <v>-</v>
      </c>
      <c r="R52" s="22">
        <f>SUM(_xlfn.XLOOKUP($D52,当月商品!$D:$D,当月商品!I:I,0),_xlfn.XLOOKUP($D52,前月商品!$D:$D,前月商品!I:I,0),_xlfn.XLOOKUP($D52,前々月商品!$D:$D,前々月商品!I:I,0))</f>
        <v>0</v>
      </c>
      <c r="S52" s="23">
        <f>SUM(_xlfn.XLOOKUP($D52,当月商品!$D:$D,当月商品!V:V,0),_xlfn.XLOOKUP($D52,前月商品!$D:$D,前月商品!V:V,0),_xlfn.XLOOKUP($D52,前々月商品!$D:$D,前々月商品!V:V,0))</f>
        <v>0</v>
      </c>
      <c r="T52" s="23">
        <f t="shared" si="3"/>
        <v>0</v>
      </c>
      <c r="U52" s="23">
        <f>SUM(_xlfn.XLOOKUP($D52,当月商品!$D:$D,当月商品!W:W,0),_xlfn.XLOOKUP($D52,前月商品!$D:$D,前月商品!W:W,0),_xlfn.XLOOKUP($D52,前々月商品!$D:$D,前々月商品!W:W,0))</f>
        <v>0</v>
      </c>
      <c r="V52" s="23">
        <f>SUM(_xlfn.XLOOKUP($D52,当月商品!$D:$D,当月商品!H:H,0),_xlfn.XLOOKUP($D52,前月商品!$D:$D,前月商品!H:H,0),_xlfn.XLOOKUP($D52,前々月商品!$D:$D,前々月商品!H:H,0))</f>
        <v>0</v>
      </c>
      <c r="W52" s="13">
        <f t="shared" si="4"/>
        <v>0</v>
      </c>
      <c r="X52" s="15">
        <f t="shared" si="5"/>
        <v>0</v>
      </c>
      <c r="Y52" s="22">
        <f>_xlfn.XLOOKUP($D52,当月商品!$D:$D,当月商品!I:I,0)</f>
        <v>0</v>
      </c>
      <c r="Z52" s="23">
        <f>_xlfn.XLOOKUP($D52,前月商品!$D:$D,前月商品!I:I,0)</f>
        <v>0</v>
      </c>
      <c r="AA52" s="23">
        <f>_xlfn.XLOOKUP($D52,前々月商品!$D:$D,前々月商品!I:I,0)</f>
        <v>0</v>
      </c>
      <c r="AB52" s="23">
        <f>_xlfn.XLOOKUP($D52,当月商品!$D:$D,当月商品!V:V,0)</f>
        <v>0</v>
      </c>
      <c r="AC52" s="23">
        <f>_xlfn.XLOOKUP($D52,前月商品!$D:$D,前月商品!V:V,0)</f>
        <v>0</v>
      </c>
      <c r="AD52" s="23">
        <f>_xlfn.XLOOKUP($D52,前々月商品!$D:$D,前々月商品!V:V,0)</f>
        <v>0</v>
      </c>
      <c r="AE52" s="23">
        <f t="shared" si="6"/>
        <v>0</v>
      </c>
      <c r="AF52" s="23">
        <f t="shared" si="7"/>
        <v>0</v>
      </c>
      <c r="AG52" s="23">
        <f t="shared" si="8"/>
        <v>0</v>
      </c>
      <c r="AH52" s="12">
        <f>_xlfn.XLOOKUP($D52,当月商品!$D:$D,当月商品!W:W,0)</f>
        <v>0</v>
      </c>
      <c r="AI52" s="12">
        <f>_xlfn.XLOOKUP($D52,前月商品!$D:$D,前月商品!W:W,0)</f>
        <v>0</v>
      </c>
      <c r="AJ52" s="12">
        <f>_xlfn.XLOOKUP($D52,前々月商品!$D:$D,前々月商品!W:W,0)</f>
        <v>0</v>
      </c>
      <c r="AK52" s="12">
        <f>_xlfn.XLOOKUP($D52,当月商品!$D:$D,当月商品!H:H,0)</f>
        <v>0</v>
      </c>
      <c r="AL52" s="12">
        <f>_xlfn.XLOOKUP($D52,前月商品!$D:$D,前月商品!H:H,0)</f>
        <v>0</v>
      </c>
      <c r="AM52" s="12">
        <f>_xlfn.XLOOKUP($D52,前々月商品!$D:$D,前々月商品!H:H,0)</f>
        <v>0</v>
      </c>
      <c r="AN52" s="13">
        <f t="shared" si="9"/>
        <v>0</v>
      </c>
      <c r="AO52" s="13">
        <f t="shared" si="10"/>
        <v>0</v>
      </c>
      <c r="AP52" s="13">
        <f t="shared" si="11"/>
        <v>0</v>
      </c>
      <c r="AQ52" s="16">
        <f t="shared" si="12"/>
        <v>0</v>
      </c>
      <c r="AR52" s="16">
        <f t="shared" si="13"/>
        <v>0</v>
      </c>
      <c r="AS52" s="17">
        <f t="shared" si="14"/>
        <v>0</v>
      </c>
      <c r="AT52" t="e">
        <f t="shared" si="15"/>
        <v>#VALUE!</v>
      </c>
    </row>
    <row r="53" spans="3:46" ht="36.65" customHeight="1">
      <c r="C53" s="20">
        <v>48</v>
      </c>
      <c r="D53" s="53">
        <f>現状商品設定!B50</f>
        <v>0</v>
      </c>
      <c r="E53" s="26" t="str">
        <f>IFERROR(_xlfn.XLOOKUP($D53,現状商品設定!B:B,現状商品設定!C:C,"-"),"-")</f>
        <v>-</v>
      </c>
      <c r="F53" s="32" t="s">
        <v>46</v>
      </c>
      <c r="G53" s="30" t="str">
        <f>IFERROR(_xlfn.XLOOKUP($D53,現状商品設定!B:B,現状商品設定!F:F),"-")</f>
        <v>-</v>
      </c>
      <c r="H53" s="34" t="e">
        <f>IF(IF(AND(V53&gt;=設定!$C$3,X53&gt;=L53),G53*(1+設定!$C$6),IF(AND(V53&gt;=設定!$C$3,X53&lt;L53),G53*(1+設定!$C$7*-1),IF(V53&lt;設定!$C$3,G53*(1+設定!$C$6),"除外")))&gt;10,IF(AND(V53&gt;=設定!$C$3,X53&gt;=L53),G53*(1+設定!$C$6),IF(AND(V53&gt;=設定!$C$3,X53&lt;L53),G53*(1+設定!$C$7*-1),IF(V53&lt;設定!$C$3,G53*(1+設定!$C$6),"除外"))),10)</f>
        <v>#VALUE!</v>
      </c>
      <c r="I53" s="34" t="e">
        <f ca="1">IF(消化率!$I$5&lt;1,商品!H53*消化率!$I$5,IF(商品!W53*商品!Q53/(商品!H53*消化率!$I$5)&gt;商品!L53,商品!H53*消化率!$I$5,J53))</f>
        <v>#DIV/0!</v>
      </c>
      <c r="J53" s="34" t="e">
        <f t="shared" si="2"/>
        <v>#VALUE!</v>
      </c>
      <c r="K53" s="34" t="e">
        <f ca="1">IF(ROUNDDOWN(IF(I53&gt;=設定!$C$8,設定!$C$8,商品!I53),0)&lt;10,10,ROUNDDOWN(IF(I53&gt;=設定!$C$8,設定!$C$8,商品!I53),0))</f>
        <v>#DIV/0!</v>
      </c>
      <c r="L53" s="64">
        <f>IF(F53="標準",設定!$C$4,商品!F53)</f>
        <v>5</v>
      </c>
      <c r="M53" s="63" t="str">
        <f>_xlfn.XLOOKUP($D53,全商品!$F:$F,全商品!H:H,"-")</f>
        <v>-</v>
      </c>
      <c r="N53" s="12" t="str">
        <f>_xlfn.XLOOKUP($D53,全商品!$F:$F,全商品!I:I,"-")</f>
        <v>-</v>
      </c>
      <c r="O53" s="23" t="str">
        <f>_xlfn.XLOOKUP($D53,全商品!$F:$F,全商品!K:K,"-")</f>
        <v>-</v>
      </c>
      <c r="P53" s="13" t="str">
        <f>_xlfn.XLOOKUP($D53,全商品!$F:$F,全商品!M:M,"-")</f>
        <v>-</v>
      </c>
      <c r="Q53" s="25" t="str">
        <f>_xlfn.XLOOKUP($D53,現状商品設定!B:B,現状商品設定!D:D,"-")</f>
        <v>-</v>
      </c>
      <c r="R53" s="22">
        <f>SUM(_xlfn.XLOOKUP($D53,当月商品!$D:$D,当月商品!I:I,0),_xlfn.XLOOKUP($D53,前月商品!$D:$D,前月商品!I:I,0),_xlfn.XLOOKUP($D53,前々月商品!$D:$D,前々月商品!I:I,0))</f>
        <v>0</v>
      </c>
      <c r="S53" s="23">
        <f>SUM(_xlfn.XLOOKUP($D53,当月商品!$D:$D,当月商品!V:V,0),_xlfn.XLOOKUP($D53,前月商品!$D:$D,前月商品!V:V,0),_xlfn.XLOOKUP($D53,前々月商品!$D:$D,前々月商品!V:V,0))</f>
        <v>0</v>
      </c>
      <c r="T53" s="23">
        <f t="shared" si="3"/>
        <v>0</v>
      </c>
      <c r="U53" s="23">
        <f>SUM(_xlfn.XLOOKUP($D53,当月商品!$D:$D,当月商品!W:W,0),_xlfn.XLOOKUP($D53,前月商品!$D:$D,前月商品!W:W,0),_xlfn.XLOOKUP($D53,前々月商品!$D:$D,前々月商品!W:W,0))</f>
        <v>0</v>
      </c>
      <c r="V53" s="23">
        <f>SUM(_xlfn.XLOOKUP($D53,当月商品!$D:$D,当月商品!H:H,0),_xlfn.XLOOKUP($D53,前月商品!$D:$D,前月商品!H:H,0),_xlfn.XLOOKUP($D53,前々月商品!$D:$D,前々月商品!H:H,0))</f>
        <v>0</v>
      </c>
      <c r="W53" s="13">
        <f t="shared" si="4"/>
        <v>0</v>
      </c>
      <c r="X53" s="15">
        <f t="shared" si="5"/>
        <v>0</v>
      </c>
      <c r="Y53" s="22">
        <f>_xlfn.XLOOKUP($D53,当月商品!$D:$D,当月商品!I:I,0)</f>
        <v>0</v>
      </c>
      <c r="Z53" s="23">
        <f>_xlfn.XLOOKUP($D53,前月商品!$D:$D,前月商品!I:I,0)</f>
        <v>0</v>
      </c>
      <c r="AA53" s="23">
        <f>_xlfn.XLOOKUP($D53,前々月商品!$D:$D,前々月商品!I:I,0)</f>
        <v>0</v>
      </c>
      <c r="AB53" s="23">
        <f>_xlfn.XLOOKUP($D53,当月商品!$D:$D,当月商品!V:V,0)</f>
        <v>0</v>
      </c>
      <c r="AC53" s="23">
        <f>_xlfn.XLOOKUP($D53,前月商品!$D:$D,前月商品!V:V,0)</f>
        <v>0</v>
      </c>
      <c r="AD53" s="23">
        <f>_xlfn.XLOOKUP($D53,前々月商品!$D:$D,前々月商品!V:V,0)</f>
        <v>0</v>
      </c>
      <c r="AE53" s="23">
        <f t="shared" si="6"/>
        <v>0</v>
      </c>
      <c r="AF53" s="23">
        <f t="shared" si="7"/>
        <v>0</v>
      </c>
      <c r="AG53" s="23">
        <f t="shared" si="8"/>
        <v>0</v>
      </c>
      <c r="AH53" s="12">
        <f>_xlfn.XLOOKUP($D53,当月商品!$D:$D,当月商品!W:W,0)</f>
        <v>0</v>
      </c>
      <c r="AI53" s="12">
        <f>_xlfn.XLOOKUP($D53,前月商品!$D:$D,前月商品!W:W,0)</f>
        <v>0</v>
      </c>
      <c r="AJ53" s="12">
        <f>_xlfn.XLOOKUP($D53,前々月商品!$D:$D,前々月商品!W:W,0)</f>
        <v>0</v>
      </c>
      <c r="AK53" s="12">
        <f>_xlfn.XLOOKUP($D53,当月商品!$D:$D,当月商品!H:H,0)</f>
        <v>0</v>
      </c>
      <c r="AL53" s="12">
        <f>_xlfn.XLOOKUP($D53,前月商品!$D:$D,前月商品!H:H,0)</f>
        <v>0</v>
      </c>
      <c r="AM53" s="12">
        <f>_xlfn.XLOOKUP($D53,前々月商品!$D:$D,前々月商品!H:H,0)</f>
        <v>0</v>
      </c>
      <c r="AN53" s="13">
        <f t="shared" si="9"/>
        <v>0</v>
      </c>
      <c r="AO53" s="13">
        <f t="shared" si="10"/>
        <v>0</v>
      </c>
      <c r="AP53" s="13">
        <f t="shared" si="11"/>
        <v>0</v>
      </c>
      <c r="AQ53" s="16">
        <f t="shared" si="12"/>
        <v>0</v>
      </c>
      <c r="AR53" s="16">
        <f t="shared" si="13"/>
        <v>0</v>
      </c>
      <c r="AS53" s="17">
        <f t="shared" si="14"/>
        <v>0</v>
      </c>
      <c r="AT53" t="e">
        <f t="shared" si="15"/>
        <v>#VALUE!</v>
      </c>
    </row>
    <row r="54" spans="3:46" ht="36.65" customHeight="1">
      <c r="C54" s="20">
        <v>49</v>
      </c>
      <c r="D54" s="53">
        <f>現状商品設定!B51</f>
        <v>0</v>
      </c>
      <c r="E54" s="26" t="str">
        <f>IFERROR(_xlfn.XLOOKUP($D54,現状商品設定!B:B,現状商品設定!C:C,"-"),"-")</f>
        <v>-</v>
      </c>
      <c r="F54" s="32" t="s">
        <v>46</v>
      </c>
      <c r="G54" s="30" t="str">
        <f>IFERROR(_xlfn.XLOOKUP($D54,現状商品設定!B:B,現状商品設定!F:F),"-")</f>
        <v>-</v>
      </c>
      <c r="H54" s="34" t="e">
        <f>IF(IF(AND(V54&gt;=設定!$C$3,X54&gt;=L54),G54*(1+設定!$C$6),IF(AND(V54&gt;=設定!$C$3,X54&lt;L54),G54*(1+設定!$C$7*-1),IF(V54&lt;設定!$C$3,G54*(1+設定!$C$6),"除外")))&gt;10,IF(AND(V54&gt;=設定!$C$3,X54&gt;=L54),G54*(1+設定!$C$6),IF(AND(V54&gt;=設定!$C$3,X54&lt;L54),G54*(1+設定!$C$7*-1),IF(V54&lt;設定!$C$3,G54*(1+設定!$C$6),"除外"))),10)</f>
        <v>#VALUE!</v>
      </c>
      <c r="I54" s="34" t="e">
        <f ca="1">IF(消化率!$I$5&lt;1,商品!H54*消化率!$I$5,IF(商品!W54*商品!Q54/(商品!H54*消化率!$I$5)&gt;商品!L54,商品!H54*消化率!$I$5,J54))</f>
        <v>#DIV/0!</v>
      </c>
      <c r="J54" s="34" t="e">
        <f t="shared" si="2"/>
        <v>#VALUE!</v>
      </c>
      <c r="K54" s="34" t="e">
        <f ca="1">IF(ROUNDDOWN(IF(I54&gt;=設定!$C$8,設定!$C$8,商品!I54),0)&lt;10,10,ROUNDDOWN(IF(I54&gt;=設定!$C$8,設定!$C$8,商品!I54),0))</f>
        <v>#DIV/0!</v>
      </c>
      <c r="L54" s="64">
        <f>IF(F54="標準",設定!$C$4,商品!F54)</f>
        <v>5</v>
      </c>
      <c r="M54" s="63" t="str">
        <f>_xlfn.XLOOKUP($D54,全商品!$F:$F,全商品!H:H,"-")</f>
        <v>-</v>
      </c>
      <c r="N54" s="12" t="str">
        <f>_xlfn.XLOOKUP($D54,全商品!$F:$F,全商品!I:I,"-")</f>
        <v>-</v>
      </c>
      <c r="O54" s="23" t="str">
        <f>_xlfn.XLOOKUP($D54,全商品!$F:$F,全商品!K:K,"-")</f>
        <v>-</v>
      </c>
      <c r="P54" s="13" t="str">
        <f>_xlfn.XLOOKUP($D54,全商品!$F:$F,全商品!M:M,"-")</f>
        <v>-</v>
      </c>
      <c r="Q54" s="25" t="str">
        <f>_xlfn.XLOOKUP($D54,現状商品設定!B:B,現状商品設定!D:D,"-")</f>
        <v>-</v>
      </c>
      <c r="R54" s="22">
        <f>SUM(_xlfn.XLOOKUP($D54,当月商品!$D:$D,当月商品!I:I,0),_xlfn.XLOOKUP($D54,前月商品!$D:$D,前月商品!I:I,0),_xlfn.XLOOKUP($D54,前々月商品!$D:$D,前々月商品!I:I,0))</f>
        <v>0</v>
      </c>
      <c r="S54" s="23">
        <f>SUM(_xlfn.XLOOKUP($D54,当月商品!$D:$D,当月商品!V:V,0),_xlfn.XLOOKUP($D54,前月商品!$D:$D,前月商品!V:V,0),_xlfn.XLOOKUP($D54,前々月商品!$D:$D,前々月商品!V:V,0))</f>
        <v>0</v>
      </c>
      <c r="T54" s="23">
        <f t="shared" si="3"/>
        <v>0</v>
      </c>
      <c r="U54" s="23">
        <f>SUM(_xlfn.XLOOKUP($D54,当月商品!$D:$D,当月商品!W:W,0),_xlfn.XLOOKUP($D54,前月商品!$D:$D,前月商品!W:W,0),_xlfn.XLOOKUP($D54,前々月商品!$D:$D,前々月商品!W:W,0))</f>
        <v>0</v>
      </c>
      <c r="V54" s="23">
        <f>SUM(_xlfn.XLOOKUP($D54,当月商品!$D:$D,当月商品!H:H,0),_xlfn.XLOOKUP($D54,前月商品!$D:$D,前月商品!H:H,0),_xlfn.XLOOKUP($D54,前々月商品!$D:$D,前々月商品!H:H,0))</f>
        <v>0</v>
      </c>
      <c r="W54" s="13">
        <f t="shared" si="4"/>
        <v>0</v>
      </c>
      <c r="X54" s="15">
        <f t="shared" si="5"/>
        <v>0</v>
      </c>
      <c r="Y54" s="22">
        <f>_xlfn.XLOOKUP($D54,当月商品!$D:$D,当月商品!I:I,0)</f>
        <v>0</v>
      </c>
      <c r="Z54" s="23">
        <f>_xlfn.XLOOKUP($D54,前月商品!$D:$D,前月商品!I:I,0)</f>
        <v>0</v>
      </c>
      <c r="AA54" s="23">
        <f>_xlfn.XLOOKUP($D54,前々月商品!$D:$D,前々月商品!I:I,0)</f>
        <v>0</v>
      </c>
      <c r="AB54" s="23">
        <f>_xlfn.XLOOKUP($D54,当月商品!$D:$D,当月商品!V:V,0)</f>
        <v>0</v>
      </c>
      <c r="AC54" s="23">
        <f>_xlfn.XLOOKUP($D54,前月商品!$D:$D,前月商品!V:V,0)</f>
        <v>0</v>
      </c>
      <c r="AD54" s="23">
        <f>_xlfn.XLOOKUP($D54,前々月商品!$D:$D,前々月商品!V:V,0)</f>
        <v>0</v>
      </c>
      <c r="AE54" s="23">
        <f t="shared" si="6"/>
        <v>0</v>
      </c>
      <c r="AF54" s="23">
        <f t="shared" si="7"/>
        <v>0</v>
      </c>
      <c r="AG54" s="23">
        <f t="shared" si="8"/>
        <v>0</v>
      </c>
      <c r="AH54" s="12">
        <f>_xlfn.XLOOKUP($D54,当月商品!$D:$D,当月商品!W:W,0)</f>
        <v>0</v>
      </c>
      <c r="AI54" s="12">
        <f>_xlfn.XLOOKUP($D54,前月商品!$D:$D,前月商品!W:W,0)</f>
        <v>0</v>
      </c>
      <c r="AJ54" s="12">
        <f>_xlfn.XLOOKUP($D54,前々月商品!$D:$D,前々月商品!W:W,0)</f>
        <v>0</v>
      </c>
      <c r="AK54" s="12">
        <f>_xlfn.XLOOKUP($D54,当月商品!$D:$D,当月商品!H:H,0)</f>
        <v>0</v>
      </c>
      <c r="AL54" s="12">
        <f>_xlfn.XLOOKUP($D54,前月商品!$D:$D,前月商品!H:H,0)</f>
        <v>0</v>
      </c>
      <c r="AM54" s="12">
        <f>_xlfn.XLOOKUP($D54,前々月商品!$D:$D,前々月商品!H:H,0)</f>
        <v>0</v>
      </c>
      <c r="AN54" s="13">
        <f t="shared" si="9"/>
        <v>0</v>
      </c>
      <c r="AO54" s="13">
        <f t="shared" si="10"/>
        <v>0</v>
      </c>
      <c r="AP54" s="13">
        <f t="shared" si="11"/>
        <v>0</v>
      </c>
      <c r="AQ54" s="16">
        <f t="shared" si="12"/>
        <v>0</v>
      </c>
      <c r="AR54" s="16">
        <f t="shared" si="13"/>
        <v>0</v>
      </c>
      <c r="AS54" s="17">
        <f t="shared" si="14"/>
        <v>0</v>
      </c>
      <c r="AT54" t="e">
        <f t="shared" si="15"/>
        <v>#VALUE!</v>
      </c>
    </row>
    <row r="55" spans="3:46" ht="36.65" customHeight="1">
      <c r="C55" s="20">
        <v>50</v>
      </c>
      <c r="D55" s="53">
        <f>現状商品設定!B52</f>
        <v>0</v>
      </c>
      <c r="E55" s="26" t="str">
        <f>IFERROR(_xlfn.XLOOKUP($D55,現状商品設定!B:B,現状商品設定!C:C,"-"),"-")</f>
        <v>-</v>
      </c>
      <c r="F55" s="32" t="s">
        <v>46</v>
      </c>
      <c r="G55" s="30" t="str">
        <f>IFERROR(_xlfn.XLOOKUP($D55,現状商品設定!B:B,現状商品設定!F:F),"-")</f>
        <v>-</v>
      </c>
      <c r="H55" s="34" t="e">
        <f>IF(IF(AND(V55&gt;=設定!$C$3,X55&gt;=L55),G55*(1+設定!$C$6),IF(AND(V55&gt;=設定!$C$3,X55&lt;L55),G55*(1+設定!$C$7*-1),IF(V55&lt;設定!$C$3,G55*(1+設定!$C$6),"除外")))&gt;10,IF(AND(V55&gt;=設定!$C$3,X55&gt;=L55),G55*(1+設定!$C$6),IF(AND(V55&gt;=設定!$C$3,X55&lt;L55),G55*(1+設定!$C$7*-1),IF(V55&lt;設定!$C$3,G55*(1+設定!$C$6),"除外"))),10)</f>
        <v>#VALUE!</v>
      </c>
      <c r="I55" s="34" t="e">
        <f ca="1">IF(消化率!$I$5&lt;1,商品!H55*消化率!$I$5,IF(商品!W55*商品!Q55/(商品!H55*消化率!$I$5)&gt;商品!L55,商品!H55*消化率!$I$5,J55))</f>
        <v>#DIV/0!</v>
      </c>
      <c r="J55" s="34" t="e">
        <f t="shared" si="2"/>
        <v>#VALUE!</v>
      </c>
      <c r="K55" s="34" t="e">
        <f ca="1">IF(ROUNDDOWN(IF(I55&gt;=設定!$C$8,設定!$C$8,商品!I55),0)&lt;10,10,ROUNDDOWN(IF(I55&gt;=設定!$C$8,設定!$C$8,商品!I55),0))</f>
        <v>#DIV/0!</v>
      </c>
      <c r="L55" s="64">
        <f>IF(F55="標準",設定!$C$4,商品!F55)</f>
        <v>5</v>
      </c>
      <c r="M55" s="63" t="str">
        <f>_xlfn.XLOOKUP($D55,全商品!$F:$F,全商品!H:H,"-")</f>
        <v>-</v>
      </c>
      <c r="N55" s="12" t="str">
        <f>_xlfn.XLOOKUP($D55,全商品!$F:$F,全商品!I:I,"-")</f>
        <v>-</v>
      </c>
      <c r="O55" s="23" t="str">
        <f>_xlfn.XLOOKUP($D55,全商品!$F:$F,全商品!K:K,"-")</f>
        <v>-</v>
      </c>
      <c r="P55" s="13" t="str">
        <f>_xlfn.XLOOKUP($D55,全商品!$F:$F,全商品!M:M,"-")</f>
        <v>-</v>
      </c>
      <c r="Q55" s="25" t="str">
        <f>_xlfn.XLOOKUP($D55,現状商品設定!B:B,現状商品設定!D:D,"-")</f>
        <v>-</v>
      </c>
      <c r="R55" s="22">
        <f>SUM(_xlfn.XLOOKUP($D55,当月商品!$D:$D,当月商品!I:I,0),_xlfn.XLOOKUP($D55,前月商品!$D:$D,前月商品!I:I,0),_xlfn.XLOOKUP($D55,前々月商品!$D:$D,前々月商品!I:I,0))</f>
        <v>0</v>
      </c>
      <c r="S55" s="23">
        <f>SUM(_xlfn.XLOOKUP($D55,当月商品!$D:$D,当月商品!V:V,0),_xlfn.XLOOKUP($D55,前月商品!$D:$D,前月商品!V:V,0),_xlfn.XLOOKUP($D55,前々月商品!$D:$D,前々月商品!V:V,0))</f>
        <v>0</v>
      </c>
      <c r="T55" s="23">
        <f t="shared" si="3"/>
        <v>0</v>
      </c>
      <c r="U55" s="23">
        <f>SUM(_xlfn.XLOOKUP($D55,当月商品!$D:$D,当月商品!W:W,0),_xlfn.XLOOKUP($D55,前月商品!$D:$D,前月商品!W:W,0),_xlfn.XLOOKUP($D55,前々月商品!$D:$D,前々月商品!W:W,0))</f>
        <v>0</v>
      </c>
      <c r="V55" s="23">
        <f>SUM(_xlfn.XLOOKUP($D55,当月商品!$D:$D,当月商品!H:H,0),_xlfn.XLOOKUP($D55,前月商品!$D:$D,前月商品!H:H,0),_xlfn.XLOOKUP($D55,前々月商品!$D:$D,前々月商品!H:H,0))</f>
        <v>0</v>
      </c>
      <c r="W55" s="13">
        <f t="shared" si="4"/>
        <v>0</v>
      </c>
      <c r="X55" s="15">
        <f t="shared" si="5"/>
        <v>0</v>
      </c>
      <c r="Y55" s="22">
        <f>_xlfn.XLOOKUP($D55,当月商品!$D:$D,当月商品!I:I,0)</f>
        <v>0</v>
      </c>
      <c r="Z55" s="23">
        <f>_xlfn.XLOOKUP($D55,前月商品!$D:$D,前月商品!I:I,0)</f>
        <v>0</v>
      </c>
      <c r="AA55" s="23">
        <f>_xlfn.XLOOKUP($D55,前々月商品!$D:$D,前々月商品!I:I,0)</f>
        <v>0</v>
      </c>
      <c r="AB55" s="23">
        <f>_xlfn.XLOOKUP($D55,当月商品!$D:$D,当月商品!V:V,0)</f>
        <v>0</v>
      </c>
      <c r="AC55" s="23">
        <f>_xlfn.XLOOKUP($D55,前月商品!$D:$D,前月商品!V:V,0)</f>
        <v>0</v>
      </c>
      <c r="AD55" s="23">
        <f>_xlfn.XLOOKUP($D55,前々月商品!$D:$D,前々月商品!V:V,0)</f>
        <v>0</v>
      </c>
      <c r="AE55" s="23">
        <f t="shared" si="6"/>
        <v>0</v>
      </c>
      <c r="AF55" s="23">
        <f t="shared" si="7"/>
        <v>0</v>
      </c>
      <c r="AG55" s="23">
        <f t="shared" si="8"/>
        <v>0</v>
      </c>
      <c r="AH55" s="12">
        <f>_xlfn.XLOOKUP($D55,当月商品!$D:$D,当月商品!W:W,0)</f>
        <v>0</v>
      </c>
      <c r="AI55" s="12">
        <f>_xlfn.XLOOKUP($D55,前月商品!$D:$D,前月商品!W:W,0)</f>
        <v>0</v>
      </c>
      <c r="AJ55" s="12">
        <f>_xlfn.XLOOKUP($D55,前々月商品!$D:$D,前々月商品!W:W,0)</f>
        <v>0</v>
      </c>
      <c r="AK55" s="12">
        <f>_xlfn.XLOOKUP($D55,当月商品!$D:$D,当月商品!H:H,0)</f>
        <v>0</v>
      </c>
      <c r="AL55" s="12">
        <f>_xlfn.XLOOKUP($D55,前月商品!$D:$D,前月商品!H:H,0)</f>
        <v>0</v>
      </c>
      <c r="AM55" s="12">
        <f>_xlfn.XLOOKUP($D55,前々月商品!$D:$D,前々月商品!H:H,0)</f>
        <v>0</v>
      </c>
      <c r="AN55" s="13">
        <f t="shared" si="9"/>
        <v>0</v>
      </c>
      <c r="AO55" s="13">
        <f t="shared" si="10"/>
        <v>0</v>
      </c>
      <c r="AP55" s="13">
        <f t="shared" si="11"/>
        <v>0</v>
      </c>
      <c r="AQ55" s="16">
        <f t="shared" si="12"/>
        <v>0</v>
      </c>
      <c r="AR55" s="16">
        <f t="shared" si="13"/>
        <v>0</v>
      </c>
      <c r="AS55" s="17">
        <f t="shared" si="14"/>
        <v>0</v>
      </c>
      <c r="AT55" t="e">
        <f t="shared" si="15"/>
        <v>#VALUE!</v>
      </c>
    </row>
    <row r="56" spans="3:46" ht="36.65" customHeight="1">
      <c r="C56" s="20">
        <v>51</v>
      </c>
      <c r="D56" s="53">
        <f>現状商品設定!B53</f>
        <v>0</v>
      </c>
      <c r="E56" s="26" t="str">
        <f>IFERROR(_xlfn.XLOOKUP($D56,現状商品設定!B:B,現状商品設定!C:C,"-"),"-")</f>
        <v>-</v>
      </c>
      <c r="F56" s="32" t="s">
        <v>46</v>
      </c>
      <c r="G56" s="30" t="str">
        <f>IFERROR(_xlfn.XLOOKUP($D56,現状商品設定!B:B,現状商品設定!F:F),"-")</f>
        <v>-</v>
      </c>
      <c r="H56" s="34" t="e">
        <f>IF(IF(AND(V56&gt;=設定!$C$3,X56&gt;=L56),G56*(1+設定!$C$6),IF(AND(V56&gt;=設定!$C$3,X56&lt;L56),G56*(1+設定!$C$7*-1),IF(V56&lt;設定!$C$3,G56*(1+設定!$C$6),"除外")))&gt;10,IF(AND(V56&gt;=設定!$C$3,X56&gt;=L56),G56*(1+設定!$C$6),IF(AND(V56&gt;=設定!$C$3,X56&lt;L56),G56*(1+設定!$C$7*-1),IF(V56&lt;設定!$C$3,G56*(1+設定!$C$6),"除外"))),10)</f>
        <v>#VALUE!</v>
      </c>
      <c r="I56" s="34" t="e">
        <f ca="1">IF(消化率!$I$5&lt;1,商品!H56*消化率!$I$5,IF(商品!W56*商品!Q56/(商品!H56*消化率!$I$5)&gt;商品!L56,商品!H56*消化率!$I$5,J56))</f>
        <v>#DIV/0!</v>
      </c>
      <c r="J56" s="34" t="e">
        <f t="shared" si="2"/>
        <v>#VALUE!</v>
      </c>
      <c r="K56" s="34" t="e">
        <f ca="1">IF(ROUNDDOWN(IF(I56&gt;=設定!$C$8,設定!$C$8,商品!I56),0)&lt;10,10,ROUNDDOWN(IF(I56&gt;=設定!$C$8,設定!$C$8,商品!I56),0))</f>
        <v>#DIV/0!</v>
      </c>
      <c r="L56" s="64">
        <f>IF(F56="標準",設定!$C$4,商品!F56)</f>
        <v>5</v>
      </c>
      <c r="M56" s="63" t="str">
        <f>_xlfn.XLOOKUP($D56,全商品!$F:$F,全商品!H:H,"-")</f>
        <v>-</v>
      </c>
      <c r="N56" s="12" t="str">
        <f>_xlfn.XLOOKUP($D56,全商品!$F:$F,全商品!I:I,"-")</f>
        <v>-</v>
      </c>
      <c r="O56" s="23" t="str">
        <f>_xlfn.XLOOKUP($D56,全商品!$F:$F,全商品!K:K,"-")</f>
        <v>-</v>
      </c>
      <c r="P56" s="13" t="str">
        <f>_xlfn.XLOOKUP($D56,全商品!$F:$F,全商品!M:M,"-")</f>
        <v>-</v>
      </c>
      <c r="Q56" s="25" t="str">
        <f>_xlfn.XLOOKUP($D56,現状商品設定!B:B,現状商品設定!D:D,"-")</f>
        <v>-</v>
      </c>
      <c r="R56" s="22">
        <f>SUM(_xlfn.XLOOKUP($D56,当月商品!$D:$D,当月商品!I:I,0),_xlfn.XLOOKUP($D56,前月商品!$D:$D,前月商品!I:I,0),_xlfn.XLOOKUP($D56,前々月商品!$D:$D,前々月商品!I:I,0))</f>
        <v>0</v>
      </c>
      <c r="S56" s="23">
        <f>SUM(_xlfn.XLOOKUP($D56,当月商品!$D:$D,当月商品!V:V,0),_xlfn.XLOOKUP($D56,前月商品!$D:$D,前月商品!V:V,0),_xlfn.XLOOKUP($D56,前々月商品!$D:$D,前々月商品!V:V,0))</f>
        <v>0</v>
      </c>
      <c r="T56" s="23">
        <f t="shared" si="3"/>
        <v>0</v>
      </c>
      <c r="U56" s="23">
        <f>SUM(_xlfn.XLOOKUP($D56,当月商品!$D:$D,当月商品!W:W,0),_xlfn.XLOOKUP($D56,前月商品!$D:$D,前月商品!W:W,0),_xlfn.XLOOKUP($D56,前々月商品!$D:$D,前々月商品!W:W,0))</f>
        <v>0</v>
      </c>
      <c r="V56" s="23">
        <f>SUM(_xlfn.XLOOKUP($D56,当月商品!$D:$D,当月商品!H:H,0),_xlfn.XLOOKUP($D56,前月商品!$D:$D,前月商品!H:H,0),_xlfn.XLOOKUP($D56,前々月商品!$D:$D,前々月商品!H:H,0))</f>
        <v>0</v>
      </c>
      <c r="W56" s="13">
        <f t="shared" si="4"/>
        <v>0</v>
      </c>
      <c r="X56" s="15">
        <f t="shared" si="5"/>
        <v>0</v>
      </c>
      <c r="Y56" s="22">
        <f>_xlfn.XLOOKUP($D56,当月商品!$D:$D,当月商品!I:I,0)</f>
        <v>0</v>
      </c>
      <c r="Z56" s="23">
        <f>_xlfn.XLOOKUP($D56,前月商品!$D:$D,前月商品!I:I,0)</f>
        <v>0</v>
      </c>
      <c r="AA56" s="23">
        <f>_xlfn.XLOOKUP($D56,前々月商品!$D:$D,前々月商品!I:I,0)</f>
        <v>0</v>
      </c>
      <c r="AB56" s="23">
        <f>_xlfn.XLOOKUP($D56,当月商品!$D:$D,当月商品!V:V,0)</f>
        <v>0</v>
      </c>
      <c r="AC56" s="23">
        <f>_xlfn.XLOOKUP($D56,前月商品!$D:$D,前月商品!V:V,0)</f>
        <v>0</v>
      </c>
      <c r="AD56" s="23">
        <f>_xlfn.XLOOKUP($D56,前々月商品!$D:$D,前々月商品!V:V,0)</f>
        <v>0</v>
      </c>
      <c r="AE56" s="23">
        <f t="shared" si="6"/>
        <v>0</v>
      </c>
      <c r="AF56" s="23">
        <f t="shared" si="7"/>
        <v>0</v>
      </c>
      <c r="AG56" s="23">
        <f t="shared" si="8"/>
        <v>0</v>
      </c>
      <c r="AH56" s="12">
        <f>_xlfn.XLOOKUP($D56,当月商品!$D:$D,当月商品!W:W,0)</f>
        <v>0</v>
      </c>
      <c r="AI56" s="12">
        <f>_xlfn.XLOOKUP($D56,前月商品!$D:$D,前月商品!W:W,0)</f>
        <v>0</v>
      </c>
      <c r="AJ56" s="12">
        <f>_xlfn.XLOOKUP($D56,前々月商品!$D:$D,前々月商品!W:W,0)</f>
        <v>0</v>
      </c>
      <c r="AK56" s="12">
        <f>_xlfn.XLOOKUP($D56,当月商品!$D:$D,当月商品!H:H,0)</f>
        <v>0</v>
      </c>
      <c r="AL56" s="12">
        <f>_xlfn.XLOOKUP($D56,前月商品!$D:$D,前月商品!H:H,0)</f>
        <v>0</v>
      </c>
      <c r="AM56" s="12">
        <f>_xlfn.XLOOKUP($D56,前々月商品!$D:$D,前々月商品!H:H,0)</f>
        <v>0</v>
      </c>
      <c r="AN56" s="13">
        <f t="shared" si="9"/>
        <v>0</v>
      </c>
      <c r="AO56" s="13">
        <f t="shared" si="10"/>
        <v>0</v>
      </c>
      <c r="AP56" s="13">
        <f t="shared" si="11"/>
        <v>0</v>
      </c>
      <c r="AQ56" s="16">
        <f t="shared" si="12"/>
        <v>0</v>
      </c>
      <c r="AR56" s="16">
        <f t="shared" si="13"/>
        <v>0</v>
      </c>
      <c r="AS56" s="17">
        <f t="shared" si="14"/>
        <v>0</v>
      </c>
      <c r="AT56" t="e">
        <f t="shared" si="15"/>
        <v>#VALUE!</v>
      </c>
    </row>
    <row r="57" spans="3:46" ht="36.65" customHeight="1">
      <c r="C57" s="20">
        <v>52</v>
      </c>
      <c r="D57" s="53">
        <f>現状商品設定!B54</f>
        <v>0</v>
      </c>
      <c r="E57" s="26" t="str">
        <f>IFERROR(_xlfn.XLOOKUP($D57,現状商品設定!B:B,現状商品設定!C:C,"-"),"-")</f>
        <v>-</v>
      </c>
      <c r="F57" s="32" t="s">
        <v>46</v>
      </c>
      <c r="G57" s="30" t="str">
        <f>IFERROR(_xlfn.XLOOKUP($D57,現状商品設定!B:B,現状商品設定!F:F),"-")</f>
        <v>-</v>
      </c>
      <c r="H57" s="34" t="e">
        <f>IF(IF(AND(V57&gt;=設定!$C$3,X57&gt;=L57),G57*(1+設定!$C$6),IF(AND(V57&gt;=設定!$C$3,X57&lt;L57),G57*(1+設定!$C$7*-1),IF(V57&lt;設定!$C$3,G57*(1+設定!$C$6),"除外")))&gt;10,IF(AND(V57&gt;=設定!$C$3,X57&gt;=L57),G57*(1+設定!$C$6),IF(AND(V57&gt;=設定!$C$3,X57&lt;L57),G57*(1+設定!$C$7*-1),IF(V57&lt;設定!$C$3,G57*(1+設定!$C$6),"除外"))),10)</f>
        <v>#VALUE!</v>
      </c>
      <c r="I57" s="34" t="e">
        <f ca="1">IF(消化率!$I$5&lt;1,商品!H57*消化率!$I$5,IF(商品!W57*商品!Q57/(商品!H57*消化率!$I$5)&gt;商品!L57,商品!H57*消化率!$I$5,J57))</f>
        <v>#DIV/0!</v>
      </c>
      <c r="J57" s="34" t="e">
        <f t="shared" si="2"/>
        <v>#VALUE!</v>
      </c>
      <c r="K57" s="34" t="e">
        <f ca="1">IF(ROUNDDOWN(IF(I57&gt;=設定!$C$8,設定!$C$8,商品!I57),0)&lt;10,10,ROUNDDOWN(IF(I57&gt;=設定!$C$8,設定!$C$8,商品!I57),0))</f>
        <v>#DIV/0!</v>
      </c>
      <c r="L57" s="64">
        <f>IF(F57="標準",設定!$C$4,商品!F57)</f>
        <v>5</v>
      </c>
      <c r="M57" s="63" t="str">
        <f>_xlfn.XLOOKUP($D57,全商品!$F:$F,全商品!H:H,"-")</f>
        <v>-</v>
      </c>
      <c r="N57" s="12" t="str">
        <f>_xlfn.XLOOKUP($D57,全商品!$F:$F,全商品!I:I,"-")</f>
        <v>-</v>
      </c>
      <c r="O57" s="23" t="str">
        <f>_xlfn.XLOOKUP($D57,全商品!$F:$F,全商品!K:K,"-")</f>
        <v>-</v>
      </c>
      <c r="P57" s="13" t="str">
        <f>_xlfn.XLOOKUP($D57,全商品!$F:$F,全商品!M:M,"-")</f>
        <v>-</v>
      </c>
      <c r="Q57" s="25" t="str">
        <f>_xlfn.XLOOKUP($D57,現状商品設定!B:B,現状商品設定!D:D,"-")</f>
        <v>-</v>
      </c>
      <c r="R57" s="22">
        <f>SUM(_xlfn.XLOOKUP($D57,当月商品!$D:$D,当月商品!I:I,0),_xlfn.XLOOKUP($D57,前月商品!$D:$D,前月商品!I:I,0),_xlfn.XLOOKUP($D57,前々月商品!$D:$D,前々月商品!I:I,0))</f>
        <v>0</v>
      </c>
      <c r="S57" s="23">
        <f>SUM(_xlfn.XLOOKUP($D57,当月商品!$D:$D,当月商品!V:V,0),_xlfn.XLOOKUP($D57,前月商品!$D:$D,前月商品!V:V,0),_xlfn.XLOOKUP($D57,前々月商品!$D:$D,前々月商品!V:V,0))</f>
        <v>0</v>
      </c>
      <c r="T57" s="23">
        <f t="shared" si="3"/>
        <v>0</v>
      </c>
      <c r="U57" s="23">
        <f>SUM(_xlfn.XLOOKUP($D57,当月商品!$D:$D,当月商品!W:W,0),_xlfn.XLOOKUP($D57,前月商品!$D:$D,前月商品!W:W,0),_xlfn.XLOOKUP($D57,前々月商品!$D:$D,前々月商品!W:W,0))</f>
        <v>0</v>
      </c>
      <c r="V57" s="23">
        <f>SUM(_xlfn.XLOOKUP($D57,当月商品!$D:$D,当月商品!H:H,0),_xlfn.XLOOKUP($D57,前月商品!$D:$D,前月商品!H:H,0),_xlfn.XLOOKUP($D57,前々月商品!$D:$D,前々月商品!H:H,0))</f>
        <v>0</v>
      </c>
      <c r="W57" s="13">
        <f t="shared" si="4"/>
        <v>0</v>
      </c>
      <c r="X57" s="15">
        <f t="shared" si="5"/>
        <v>0</v>
      </c>
      <c r="Y57" s="22">
        <f>_xlfn.XLOOKUP($D57,当月商品!$D:$D,当月商品!I:I,0)</f>
        <v>0</v>
      </c>
      <c r="Z57" s="23">
        <f>_xlfn.XLOOKUP($D57,前月商品!$D:$D,前月商品!I:I,0)</f>
        <v>0</v>
      </c>
      <c r="AA57" s="23">
        <f>_xlfn.XLOOKUP($D57,前々月商品!$D:$D,前々月商品!I:I,0)</f>
        <v>0</v>
      </c>
      <c r="AB57" s="23">
        <f>_xlfn.XLOOKUP($D57,当月商品!$D:$D,当月商品!V:V,0)</f>
        <v>0</v>
      </c>
      <c r="AC57" s="23">
        <f>_xlfn.XLOOKUP($D57,前月商品!$D:$D,前月商品!V:V,0)</f>
        <v>0</v>
      </c>
      <c r="AD57" s="23">
        <f>_xlfn.XLOOKUP($D57,前々月商品!$D:$D,前々月商品!V:V,0)</f>
        <v>0</v>
      </c>
      <c r="AE57" s="23">
        <f t="shared" si="6"/>
        <v>0</v>
      </c>
      <c r="AF57" s="23">
        <f t="shared" si="7"/>
        <v>0</v>
      </c>
      <c r="AG57" s="23">
        <f t="shared" si="8"/>
        <v>0</v>
      </c>
      <c r="AH57" s="12">
        <f>_xlfn.XLOOKUP($D57,当月商品!$D:$D,当月商品!W:W,0)</f>
        <v>0</v>
      </c>
      <c r="AI57" s="12">
        <f>_xlfn.XLOOKUP($D57,前月商品!$D:$D,前月商品!W:W,0)</f>
        <v>0</v>
      </c>
      <c r="AJ57" s="12">
        <f>_xlfn.XLOOKUP($D57,前々月商品!$D:$D,前々月商品!W:W,0)</f>
        <v>0</v>
      </c>
      <c r="AK57" s="12">
        <f>_xlfn.XLOOKUP($D57,当月商品!$D:$D,当月商品!H:H,0)</f>
        <v>0</v>
      </c>
      <c r="AL57" s="12">
        <f>_xlfn.XLOOKUP($D57,前月商品!$D:$D,前月商品!H:H,0)</f>
        <v>0</v>
      </c>
      <c r="AM57" s="12">
        <f>_xlfn.XLOOKUP($D57,前々月商品!$D:$D,前々月商品!H:H,0)</f>
        <v>0</v>
      </c>
      <c r="AN57" s="13">
        <f t="shared" si="9"/>
        <v>0</v>
      </c>
      <c r="AO57" s="13">
        <f t="shared" si="10"/>
        <v>0</v>
      </c>
      <c r="AP57" s="13">
        <f t="shared" si="11"/>
        <v>0</v>
      </c>
      <c r="AQ57" s="16">
        <f t="shared" si="12"/>
        <v>0</v>
      </c>
      <c r="AR57" s="16">
        <f t="shared" si="13"/>
        <v>0</v>
      </c>
      <c r="AS57" s="17">
        <f t="shared" si="14"/>
        <v>0</v>
      </c>
      <c r="AT57" t="e">
        <f t="shared" si="15"/>
        <v>#VALUE!</v>
      </c>
    </row>
    <row r="58" spans="3:46" ht="36.65" customHeight="1">
      <c r="C58" s="20">
        <v>53</v>
      </c>
      <c r="D58" s="53">
        <f>現状商品設定!B55</f>
        <v>0</v>
      </c>
      <c r="E58" s="26" t="str">
        <f>IFERROR(_xlfn.XLOOKUP($D58,現状商品設定!B:B,現状商品設定!C:C,"-"),"-")</f>
        <v>-</v>
      </c>
      <c r="F58" s="32" t="s">
        <v>46</v>
      </c>
      <c r="G58" s="30" t="str">
        <f>IFERROR(_xlfn.XLOOKUP($D58,現状商品設定!B:B,現状商品設定!F:F),"-")</f>
        <v>-</v>
      </c>
      <c r="H58" s="34" t="e">
        <f>IF(IF(AND(V58&gt;=設定!$C$3,X58&gt;=L58),G58*(1+設定!$C$6),IF(AND(V58&gt;=設定!$C$3,X58&lt;L58),G58*(1+設定!$C$7*-1),IF(V58&lt;設定!$C$3,G58*(1+設定!$C$6),"除外")))&gt;10,IF(AND(V58&gt;=設定!$C$3,X58&gt;=L58),G58*(1+設定!$C$6),IF(AND(V58&gt;=設定!$C$3,X58&lt;L58),G58*(1+設定!$C$7*-1),IF(V58&lt;設定!$C$3,G58*(1+設定!$C$6),"除外"))),10)</f>
        <v>#VALUE!</v>
      </c>
      <c r="I58" s="34" t="e">
        <f ca="1">IF(消化率!$I$5&lt;1,商品!H58*消化率!$I$5,IF(商品!W58*商品!Q58/(商品!H58*消化率!$I$5)&gt;商品!L58,商品!H58*消化率!$I$5,J58))</f>
        <v>#DIV/0!</v>
      </c>
      <c r="J58" s="34" t="e">
        <f t="shared" si="2"/>
        <v>#VALUE!</v>
      </c>
      <c r="K58" s="34" t="e">
        <f ca="1">IF(ROUNDDOWN(IF(I58&gt;=設定!$C$8,設定!$C$8,商品!I58),0)&lt;10,10,ROUNDDOWN(IF(I58&gt;=設定!$C$8,設定!$C$8,商品!I58),0))</f>
        <v>#DIV/0!</v>
      </c>
      <c r="L58" s="64">
        <f>IF(F58="標準",設定!$C$4,商品!F58)</f>
        <v>5</v>
      </c>
      <c r="M58" s="63" t="str">
        <f>_xlfn.XLOOKUP($D58,全商品!$F:$F,全商品!H:H,"-")</f>
        <v>-</v>
      </c>
      <c r="N58" s="12" t="str">
        <f>_xlfn.XLOOKUP($D58,全商品!$F:$F,全商品!I:I,"-")</f>
        <v>-</v>
      </c>
      <c r="O58" s="23" t="str">
        <f>_xlfn.XLOOKUP($D58,全商品!$F:$F,全商品!K:K,"-")</f>
        <v>-</v>
      </c>
      <c r="P58" s="13" t="str">
        <f>_xlfn.XLOOKUP($D58,全商品!$F:$F,全商品!M:M,"-")</f>
        <v>-</v>
      </c>
      <c r="Q58" s="25" t="str">
        <f>_xlfn.XLOOKUP($D58,現状商品設定!B:B,現状商品設定!D:D,"-")</f>
        <v>-</v>
      </c>
      <c r="R58" s="22">
        <f>SUM(_xlfn.XLOOKUP($D58,当月商品!$D:$D,当月商品!I:I,0),_xlfn.XLOOKUP($D58,前月商品!$D:$D,前月商品!I:I,0),_xlfn.XLOOKUP($D58,前々月商品!$D:$D,前々月商品!I:I,0))</f>
        <v>0</v>
      </c>
      <c r="S58" s="23">
        <f>SUM(_xlfn.XLOOKUP($D58,当月商品!$D:$D,当月商品!V:V,0),_xlfn.XLOOKUP($D58,前月商品!$D:$D,前月商品!V:V,0),_xlfn.XLOOKUP($D58,前々月商品!$D:$D,前々月商品!V:V,0))</f>
        <v>0</v>
      </c>
      <c r="T58" s="23">
        <f t="shared" si="3"/>
        <v>0</v>
      </c>
      <c r="U58" s="23">
        <f>SUM(_xlfn.XLOOKUP($D58,当月商品!$D:$D,当月商品!W:W,0),_xlfn.XLOOKUP($D58,前月商品!$D:$D,前月商品!W:W,0),_xlfn.XLOOKUP($D58,前々月商品!$D:$D,前々月商品!W:W,0))</f>
        <v>0</v>
      </c>
      <c r="V58" s="23">
        <f>SUM(_xlfn.XLOOKUP($D58,当月商品!$D:$D,当月商品!H:H,0),_xlfn.XLOOKUP($D58,前月商品!$D:$D,前月商品!H:H,0),_xlfn.XLOOKUP($D58,前々月商品!$D:$D,前々月商品!H:H,0))</f>
        <v>0</v>
      </c>
      <c r="W58" s="13">
        <f t="shared" si="4"/>
        <v>0</v>
      </c>
      <c r="X58" s="15">
        <f t="shared" si="5"/>
        <v>0</v>
      </c>
      <c r="Y58" s="22">
        <f>_xlfn.XLOOKUP($D58,当月商品!$D:$D,当月商品!I:I,0)</f>
        <v>0</v>
      </c>
      <c r="Z58" s="23">
        <f>_xlfn.XLOOKUP($D58,前月商品!$D:$D,前月商品!I:I,0)</f>
        <v>0</v>
      </c>
      <c r="AA58" s="23">
        <f>_xlfn.XLOOKUP($D58,前々月商品!$D:$D,前々月商品!I:I,0)</f>
        <v>0</v>
      </c>
      <c r="AB58" s="23">
        <f>_xlfn.XLOOKUP($D58,当月商品!$D:$D,当月商品!V:V,0)</f>
        <v>0</v>
      </c>
      <c r="AC58" s="23">
        <f>_xlfn.XLOOKUP($D58,前月商品!$D:$D,前月商品!V:V,0)</f>
        <v>0</v>
      </c>
      <c r="AD58" s="23">
        <f>_xlfn.XLOOKUP($D58,前々月商品!$D:$D,前々月商品!V:V,0)</f>
        <v>0</v>
      </c>
      <c r="AE58" s="23">
        <f t="shared" si="6"/>
        <v>0</v>
      </c>
      <c r="AF58" s="23">
        <f t="shared" si="7"/>
        <v>0</v>
      </c>
      <c r="AG58" s="23">
        <f t="shared" si="8"/>
        <v>0</v>
      </c>
      <c r="AH58" s="12">
        <f>_xlfn.XLOOKUP($D58,当月商品!$D:$D,当月商品!W:W,0)</f>
        <v>0</v>
      </c>
      <c r="AI58" s="12">
        <f>_xlfn.XLOOKUP($D58,前月商品!$D:$D,前月商品!W:W,0)</f>
        <v>0</v>
      </c>
      <c r="AJ58" s="12">
        <f>_xlfn.XLOOKUP($D58,前々月商品!$D:$D,前々月商品!W:W,0)</f>
        <v>0</v>
      </c>
      <c r="AK58" s="12">
        <f>_xlfn.XLOOKUP($D58,当月商品!$D:$D,当月商品!H:H,0)</f>
        <v>0</v>
      </c>
      <c r="AL58" s="12">
        <f>_xlfn.XLOOKUP($D58,前月商品!$D:$D,前月商品!H:H,0)</f>
        <v>0</v>
      </c>
      <c r="AM58" s="12">
        <f>_xlfn.XLOOKUP($D58,前々月商品!$D:$D,前々月商品!H:H,0)</f>
        <v>0</v>
      </c>
      <c r="AN58" s="13">
        <f t="shared" si="9"/>
        <v>0</v>
      </c>
      <c r="AO58" s="13">
        <f t="shared" si="10"/>
        <v>0</v>
      </c>
      <c r="AP58" s="13">
        <f t="shared" si="11"/>
        <v>0</v>
      </c>
      <c r="AQ58" s="16">
        <f t="shared" si="12"/>
        <v>0</v>
      </c>
      <c r="AR58" s="16">
        <f t="shared" si="13"/>
        <v>0</v>
      </c>
      <c r="AS58" s="17">
        <f t="shared" si="14"/>
        <v>0</v>
      </c>
      <c r="AT58" t="e">
        <f t="shared" si="15"/>
        <v>#VALUE!</v>
      </c>
    </row>
    <row r="59" spans="3:46" ht="36.65" customHeight="1">
      <c r="C59" s="20">
        <v>54</v>
      </c>
      <c r="D59" s="53">
        <f>現状商品設定!B56</f>
        <v>0</v>
      </c>
      <c r="E59" s="26" t="str">
        <f>IFERROR(_xlfn.XLOOKUP($D59,現状商品設定!B:B,現状商品設定!C:C,"-"),"-")</f>
        <v>-</v>
      </c>
      <c r="F59" s="32" t="s">
        <v>46</v>
      </c>
      <c r="G59" s="30" t="str">
        <f>IFERROR(_xlfn.XLOOKUP($D59,現状商品設定!B:B,現状商品設定!F:F),"-")</f>
        <v>-</v>
      </c>
      <c r="H59" s="34" t="e">
        <f>IF(IF(AND(V59&gt;=設定!$C$3,X59&gt;=L59),G59*(1+設定!$C$6),IF(AND(V59&gt;=設定!$C$3,X59&lt;L59),G59*(1+設定!$C$7*-1),IF(V59&lt;設定!$C$3,G59*(1+設定!$C$6),"除外")))&gt;10,IF(AND(V59&gt;=設定!$C$3,X59&gt;=L59),G59*(1+設定!$C$6),IF(AND(V59&gt;=設定!$C$3,X59&lt;L59),G59*(1+設定!$C$7*-1),IF(V59&lt;設定!$C$3,G59*(1+設定!$C$6),"除外"))),10)</f>
        <v>#VALUE!</v>
      </c>
      <c r="I59" s="34" t="e">
        <f ca="1">IF(消化率!$I$5&lt;1,商品!H59*消化率!$I$5,IF(商品!W59*商品!Q59/(商品!H59*消化率!$I$5)&gt;商品!L59,商品!H59*消化率!$I$5,J59))</f>
        <v>#DIV/0!</v>
      </c>
      <c r="J59" s="34" t="e">
        <f t="shared" si="2"/>
        <v>#VALUE!</v>
      </c>
      <c r="K59" s="34" t="e">
        <f ca="1">IF(ROUNDDOWN(IF(I59&gt;=設定!$C$8,設定!$C$8,商品!I59),0)&lt;10,10,ROUNDDOWN(IF(I59&gt;=設定!$C$8,設定!$C$8,商品!I59),0))</f>
        <v>#DIV/0!</v>
      </c>
      <c r="L59" s="64">
        <f>IF(F59="標準",設定!$C$4,商品!F59)</f>
        <v>5</v>
      </c>
      <c r="M59" s="63" t="str">
        <f>_xlfn.XLOOKUP($D59,全商品!$F:$F,全商品!H:H,"-")</f>
        <v>-</v>
      </c>
      <c r="N59" s="12" t="str">
        <f>_xlfn.XLOOKUP($D59,全商品!$F:$F,全商品!I:I,"-")</f>
        <v>-</v>
      </c>
      <c r="O59" s="23" t="str">
        <f>_xlfn.XLOOKUP($D59,全商品!$F:$F,全商品!K:K,"-")</f>
        <v>-</v>
      </c>
      <c r="P59" s="13" t="str">
        <f>_xlfn.XLOOKUP($D59,全商品!$F:$F,全商品!M:M,"-")</f>
        <v>-</v>
      </c>
      <c r="Q59" s="25" t="str">
        <f>_xlfn.XLOOKUP($D59,現状商品設定!B:B,現状商品設定!D:D,"-")</f>
        <v>-</v>
      </c>
      <c r="R59" s="22">
        <f>SUM(_xlfn.XLOOKUP($D59,当月商品!$D:$D,当月商品!I:I,0),_xlfn.XLOOKUP($D59,前月商品!$D:$D,前月商品!I:I,0),_xlfn.XLOOKUP($D59,前々月商品!$D:$D,前々月商品!I:I,0))</f>
        <v>0</v>
      </c>
      <c r="S59" s="23">
        <f>SUM(_xlfn.XLOOKUP($D59,当月商品!$D:$D,当月商品!V:V,0),_xlfn.XLOOKUP($D59,前月商品!$D:$D,前月商品!V:V,0),_xlfn.XLOOKUP($D59,前々月商品!$D:$D,前々月商品!V:V,0))</f>
        <v>0</v>
      </c>
      <c r="T59" s="23">
        <f t="shared" si="3"/>
        <v>0</v>
      </c>
      <c r="U59" s="23">
        <f>SUM(_xlfn.XLOOKUP($D59,当月商品!$D:$D,当月商品!W:W,0),_xlfn.XLOOKUP($D59,前月商品!$D:$D,前月商品!W:W,0),_xlfn.XLOOKUP($D59,前々月商品!$D:$D,前々月商品!W:W,0))</f>
        <v>0</v>
      </c>
      <c r="V59" s="23">
        <f>SUM(_xlfn.XLOOKUP($D59,当月商品!$D:$D,当月商品!H:H,0),_xlfn.XLOOKUP($D59,前月商品!$D:$D,前月商品!H:H,0),_xlfn.XLOOKUP($D59,前々月商品!$D:$D,前々月商品!H:H,0))</f>
        <v>0</v>
      </c>
      <c r="W59" s="13">
        <f t="shared" si="4"/>
        <v>0</v>
      </c>
      <c r="X59" s="15">
        <f t="shared" si="5"/>
        <v>0</v>
      </c>
      <c r="Y59" s="22">
        <f>_xlfn.XLOOKUP($D59,当月商品!$D:$D,当月商品!I:I,0)</f>
        <v>0</v>
      </c>
      <c r="Z59" s="23">
        <f>_xlfn.XLOOKUP($D59,前月商品!$D:$D,前月商品!I:I,0)</f>
        <v>0</v>
      </c>
      <c r="AA59" s="23">
        <f>_xlfn.XLOOKUP($D59,前々月商品!$D:$D,前々月商品!I:I,0)</f>
        <v>0</v>
      </c>
      <c r="AB59" s="23">
        <f>_xlfn.XLOOKUP($D59,当月商品!$D:$D,当月商品!V:V,0)</f>
        <v>0</v>
      </c>
      <c r="AC59" s="23">
        <f>_xlfn.XLOOKUP($D59,前月商品!$D:$D,前月商品!V:V,0)</f>
        <v>0</v>
      </c>
      <c r="AD59" s="23">
        <f>_xlfn.XLOOKUP($D59,前々月商品!$D:$D,前々月商品!V:V,0)</f>
        <v>0</v>
      </c>
      <c r="AE59" s="23">
        <f t="shared" si="6"/>
        <v>0</v>
      </c>
      <c r="AF59" s="23">
        <f t="shared" si="7"/>
        <v>0</v>
      </c>
      <c r="AG59" s="23">
        <f t="shared" si="8"/>
        <v>0</v>
      </c>
      <c r="AH59" s="12">
        <f>_xlfn.XLOOKUP($D59,当月商品!$D:$D,当月商品!W:W,0)</f>
        <v>0</v>
      </c>
      <c r="AI59" s="12">
        <f>_xlfn.XLOOKUP($D59,前月商品!$D:$D,前月商品!W:W,0)</f>
        <v>0</v>
      </c>
      <c r="AJ59" s="12">
        <f>_xlfn.XLOOKUP($D59,前々月商品!$D:$D,前々月商品!W:W,0)</f>
        <v>0</v>
      </c>
      <c r="AK59" s="12">
        <f>_xlfn.XLOOKUP($D59,当月商品!$D:$D,当月商品!H:H,0)</f>
        <v>0</v>
      </c>
      <c r="AL59" s="12">
        <f>_xlfn.XLOOKUP($D59,前月商品!$D:$D,前月商品!H:H,0)</f>
        <v>0</v>
      </c>
      <c r="AM59" s="12">
        <f>_xlfn.XLOOKUP($D59,前々月商品!$D:$D,前々月商品!H:H,0)</f>
        <v>0</v>
      </c>
      <c r="AN59" s="13">
        <f t="shared" si="9"/>
        <v>0</v>
      </c>
      <c r="AO59" s="13">
        <f t="shared" si="10"/>
        <v>0</v>
      </c>
      <c r="AP59" s="13">
        <f t="shared" si="11"/>
        <v>0</v>
      </c>
      <c r="AQ59" s="16">
        <f t="shared" si="12"/>
        <v>0</v>
      </c>
      <c r="AR59" s="16">
        <f t="shared" si="13"/>
        <v>0</v>
      </c>
      <c r="AS59" s="17">
        <f t="shared" si="14"/>
        <v>0</v>
      </c>
      <c r="AT59" t="e">
        <f t="shared" si="15"/>
        <v>#VALUE!</v>
      </c>
    </row>
    <row r="60" spans="3:46" ht="36.65" customHeight="1">
      <c r="C60" s="20">
        <v>55</v>
      </c>
      <c r="D60" s="53">
        <f>現状商品設定!B57</f>
        <v>0</v>
      </c>
      <c r="E60" s="26" t="str">
        <f>IFERROR(_xlfn.XLOOKUP($D60,現状商品設定!B:B,現状商品設定!C:C,"-"),"-")</f>
        <v>-</v>
      </c>
      <c r="F60" s="32" t="s">
        <v>46</v>
      </c>
      <c r="G60" s="30" t="str">
        <f>IFERROR(_xlfn.XLOOKUP($D60,現状商品設定!B:B,現状商品設定!F:F),"-")</f>
        <v>-</v>
      </c>
      <c r="H60" s="34" t="e">
        <f>IF(IF(AND(V60&gt;=設定!$C$3,X60&gt;=L60),G60*(1+設定!$C$6),IF(AND(V60&gt;=設定!$C$3,X60&lt;L60),G60*(1+設定!$C$7*-1),IF(V60&lt;設定!$C$3,G60*(1+設定!$C$6),"除外")))&gt;10,IF(AND(V60&gt;=設定!$C$3,X60&gt;=L60),G60*(1+設定!$C$6),IF(AND(V60&gt;=設定!$C$3,X60&lt;L60),G60*(1+設定!$C$7*-1),IF(V60&lt;設定!$C$3,G60*(1+設定!$C$6),"除外"))),10)</f>
        <v>#VALUE!</v>
      </c>
      <c r="I60" s="34" t="e">
        <f ca="1">IF(消化率!$I$5&lt;1,商品!H60*消化率!$I$5,IF(商品!W60*商品!Q60/(商品!H60*消化率!$I$5)&gt;商品!L60,商品!H60*消化率!$I$5,J60))</f>
        <v>#DIV/0!</v>
      </c>
      <c r="J60" s="34" t="e">
        <f t="shared" si="2"/>
        <v>#VALUE!</v>
      </c>
      <c r="K60" s="34" t="e">
        <f ca="1">IF(ROUNDDOWN(IF(I60&gt;=設定!$C$8,設定!$C$8,商品!I60),0)&lt;10,10,ROUNDDOWN(IF(I60&gt;=設定!$C$8,設定!$C$8,商品!I60),0))</f>
        <v>#DIV/0!</v>
      </c>
      <c r="L60" s="64">
        <f>IF(F60="標準",設定!$C$4,商品!F60)</f>
        <v>5</v>
      </c>
      <c r="M60" s="63" t="str">
        <f>_xlfn.XLOOKUP($D60,全商品!$F:$F,全商品!H:H,"-")</f>
        <v>-</v>
      </c>
      <c r="N60" s="12" t="str">
        <f>_xlfn.XLOOKUP($D60,全商品!$F:$F,全商品!I:I,"-")</f>
        <v>-</v>
      </c>
      <c r="O60" s="23" t="str">
        <f>_xlfn.XLOOKUP($D60,全商品!$F:$F,全商品!K:K,"-")</f>
        <v>-</v>
      </c>
      <c r="P60" s="13" t="str">
        <f>_xlfn.XLOOKUP($D60,全商品!$F:$F,全商品!M:M,"-")</f>
        <v>-</v>
      </c>
      <c r="Q60" s="25" t="str">
        <f>_xlfn.XLOOKUP($D60,現状商品設定!B:B,現状商品設定!D:D,"-")</f>
        <v>-</v>
      </c>
      <c r="R60" s="22">
        <f>SUM(_xlfn.XLOOKUP($D60,当月商品!$D:$D,当月商品!I:I,0),_xlfn.XLOOKUP($D60,前月商品!$D:$D,前月商品!I:I,0),_xlfn.XLOOKUP($D60,前々月商品!$D:$D,前々月商品!I:I,0))</f>
        <v>0</v>
      </c>
      <c r="S60" s="23">
        <f>SUM(_xlfn.XLOOKUP($D60,当月商品!$D:$D,当月商品!V:V,0),_xlfn.XLOOKUP($D60,前月商品!$D:$D,前月商品!V:V,0),_xlfn.XLOOKUP($D60,前々月商品!$D:$D,前々月商品!V:V,0))</f>
        <v>0</v>
      </c>
      <c r="T60" s="23">
        <f t="shared" si="3"/>
        <v>0</v>
      </c>
      <c r="U60" s="23">
        <f>SUM(_xlfn.XLOOKUP($D60,当月商品!$D:$D,当月商品!W:W,0),_xlfn.XLOOKUP($D60,前月商品!$D:$D,前月商品!W:W,0),_xlfn.XLOOKUP($D60,前々月商品!$D:$D,前々月商品!W:W,0))</f>
        <v>0</v>
      </c>
      <c r="V60" s="23">
        <f>SUM(_xlfn.XLOOKUP($D60,当月商品!$D:$D,当月商品!H:H,0),_xlfn.XLOOKUP($D60,前月商品!$D:$D,前月商品!H:H,0),_xlfn.XLOOKUP($D60,前々月商品!$D:$D,前々月商品!H:H,0))</f>
        <v>0</v>
      </c>
      <c r="W60" s="13">
        <f t="shared" si="4"/>
        <v>0</v>
      </c>
      <c r="X60" s="15">
        <f t="shared" si="5"/>
        <v>0</v>
      </c>
      <c r="Y60" s="22">
        <f>_xlfn.XLOOKUP($D60,当月商品!$D:$D,当月商品!I:I,0)</f>
        <v>0</v>
      </c>
      <c r="Z60" s="23">
        <f>_xlfn.XLOOKUP($D60,前月商品!$D:$D,前月商品!I:I,0)</f>
        <v>0</v>
      </c>
      <c r="AA60" s="23">
        <f>_xlfn.XLOOKUP($D60,前々月商品!$D:$D,前々月商品!I:I,0)</f>
        <v>0</v>
      </c>
      <c r="AB60" s="23">
        <f>_xlfn.XLOOKUP($D60,当月商品!$D:$D,当月商品!V:V,0)</f>
        <v>0</v>
      </c>
      <c r="AC60" s="23">
        <f>_xlfn.XLOOKUP($D60,前月商品!$D:$D,前月商品!V:V,0)</f>
        <v>0</v>
      </c>
      <c r="AD60" s="23">
        <f>_xlfn.XLOOKUP($D60,前々月商品!$D:$D,前々月商品!V:V,0)</f>
        <v>0</v>
      </c>
      <c r="AE60" s="23">
        <f t="shared" si="6"/>
        <v>0</v>
      </c>
      <c r="AF60" s="23">
        <f t="shared" si="7"/>
        <v>0</v>
      </c>
      <c r="AG60" s="23">
        <f t="shared" si="8"/>
        <v>0</v>
      </c>
      <c r="AH60" s="12">
        <f>_xlfn.XLOOKUP($D60,当月商品!$D:$D,当月商品!W:W,0)</f>
        <v>0</v>
      </c>
      <c r="AI60" s="12">
        <f>_xlfn.XLOOKUP($D60,前月商品!$D:$D,前月商品!W:W,0)</f>
        <v>0</v>
      </c>
      <c r="AJ60" s="12">
        <f>_xlfn.XLOOKUP($D60,前々月商品!$D:$D,前々月商品!W:W,0)</f>
        <v>0</v>
      </c>
      <c r="AK60" s="12">
        <f>_xlfn.XLOOKUP($D60,当月商品!$D:$D,当月商品!H:H,0)</f>
        <v>0</v>
      </c>
      <c r="AL60" s="12">
        <f>_xlfn.XLOOKUP($D60,前月商品!$D:$D,前月商品!H:H,0)</f>
        <v>0</v>
      </c>
      <c r="AM60" s="12">
        <f>_xlfn.XLOOKUP($D60,前々月商品!$D:$D,前々月商品!H:H,0)</f>
        <v>0</v>
      </c>
      <c r="AN60" s="13">
        <f t="shared" si="9"/>
        <v>0</v>
      </c>
      <c r="AO60" s="13">
        <f t="shared" si="10"/>
        <v>0</v>
      </c>
      <c r="AP60" s="13">
        <f t="shared" si="11"/>
        <v>0</v>
      </c>
      <c r="AQ60" s="16">
        <f t="shared" si="12"/>
        <v>0</v>
      </c>
      <c r="AR60" s="16">
        <f t="shared" si="13"/>
        <v>0</v>
      </c>
      <c r="AS60" s="17">
        <f t="shared" si="14"/>
        <v>0</v>
      </c>
      <c r="AT60" t="e">
        <f t="shared" si="15"/>
        <v>#VALUE!</v>
      </c>
    </row>
    <row r="61" spans="3:46" ht="36.65" customHeight="1">
      <c r="C61" s="20">
        <v>56</v>
      </c>
      <c r="D61" s="53">
        <f>現状商品設定!B58</f>
        <v>0</v>
      </c>
      <c r="E61" s="26" t="str">
        <f>IFERROR(_xlfn.XLOOKUP($D61,現状商品設定!B:B,現状商品設定!C:C,"-"),"-")</f>
        <v>-</v>
      </c>
      <c r="F61" s="32" t="s">
        <v>46</v>
      </c>
      <c r="G61" s="30" t="str">
        <f>IFERROR(_xlfn.XLOOKUP($D61,現状商品設定!B:B,現状商品設定!F:F),"-")</f>
        <v>-</v>
      </c>
      <c r="H61" s="34" t="e">
        <f>IF(IF(AND(V61&gt;=設定!$C$3,X61&gt;=L61),G61*(1+設定!$C$6),IF(AND(V61&gt;=設定!$C$3,X61&lt;L61),G61*(1+設定!$C$7*-1),IF(V61&lt;設定!$C$3,G61*(1+設定!$C$6),"除外")))&gt;10,IF(AND(V61&gt;=設定!$C$3,X61&gt;=L61),G61*(1+設定!$C$6),IF(AND(V61&gt;=設定!$C$3,X61&lt;L61),G61*(1+設定!$C$7*-1),IF(V61&lt;設定!$C$3,G61*(1+設定!$C$6),"除外"))),10)</f>
        <v>#VALUE!</v>
      </c>
      <c r="I61" s="34" t="e">
        <f ca="1">IF(消化率!$I$5&lt;1,商品!H61*消化率!$I$5,IF(商品!W61*商品!Q61/(商品!H61*消化率!$I$5)&gt;商品!L61,商品!H61*消化率!$I$5,J61))</f>
        <v>#DIV/0!</v>
      </c>
      <c r="J61" s="34" t="e">
        <f t="shared" si="2"/>
        <v>#VALUE!</v>
      </c>
      <c r="K61" s="34" t="e">
        <f ca="1">IF(ROUNDDOWN(IF(I61&gt;=設定!$C$8,設定!$C$8,商品!I61),0)&lt;10,10,ROUNDDOWN(IF(I61&gt;=設定!$C$8,設定!$C$8,商品!I61),0))</f>
        <v>#DIV/0!</v>
      </c>
      <c r="L61" s="64">
        <f>IF(F61="標準",設定!$C$4,商品!F61)</f>
        <v>5</v>
      </c>
      <c r="M61" s="63" t="str">
        <f>_xlfn.XLOOKUP($D61,全商品!$F:$F,全商品!H:H,"-")</f>
        <v>-</v>
      </c>
      <c r="N61" s="12" t="str">
        <f>_xlfn.XLOOKUP($D61,全商品!$F:$F,全商品!I:I,"-")</f>
        <v>-</v>
      </c>
      <c r="O61" s="23" t="str">
        <f>_xlfn.XLOOKUP($D61,全商品!$F:$F,全商品!K:K,"-")</f>
        <v>-</v>
      </c>
      <c r="P61" s="13" t="str">
        <f>_xlfn.XLOOKUP($D61,全商品!$F:$F,全商品!M:M,"-")</f>
        <v>-</v>
      </c>
      <c r="Q61" s="25" t="str">
        <f>_xlfn.XLOOKUP($D61,現状商品設定!B:B,現状商品設定!D:D,"-")</f>
        <v>-</v>
      </c>
      <c r="R61" s="22">
        <f>SUM(_xlfn.XLOOKUP($D61,当月商品!$D:$D,当月商品!I:I,0),_xlfn.XLOOKUP($D61,前月商品!$D:$D,前月商品!I:I,0),_xlfn.XLOOKUP($D61,前々月商品!$D:$D,前々月商品!I:I,0))</f>
        <v>0</v>
      </c>
      <c r="S61" s="23">
        <f>SUM(_xlfn.XLOOKUP($D61,当月商品!$D:$D,当月商品!V:V,0),_xlfn.XLOOKUP($D61,前月商品!$D:$D,前月商品!V:V,0),_xlfn.XLOOKUP($D61,前々月商品!$D:$D,前々月商品!V:V,0))</f>
        <v>0</v>
      </c>
      <c r="T61" s="23">
        <f t="shared" si="3"/>
        <v>0</v>
      </c>
      <c r="U61" s="23">
        <f>SUM(_xlfn.XLOOKUP($D61,当月商品!$D:$D,当月商品!W:W,0),_xlfn.XLOOKUP($D61,前月商品!$D:$D,前月商品!W:W,0),_xlfn.XLOOKUP($D61,前々月商品!$D:$D,前々月商品!W:W,0))</f>
        <v>0</v>
      </c>
      <c r="V61" s="23">
        <f>SUM(_xlfn.XLOOKUP($D61,当月商品!$D:$D,当月商品!H:H,0),_xlfn.XLOOKUP($D61,前月商品!$D:$D,前月商品!H:H,0),_xlfn.XLOOKUP($D61,前々月商品!$D:$D,前々月商品!H:H,0))</f>
        <v>0</v>
      </c>
      <c r="W61" s="13">
        <f t="shared" si="4"/>
        <v>0</v>
      </c>
      <c r="X61" s="15">
        <f t="shared" si="5"/>
        <v>0</v>
      </c>
      <c r="Y61" s="22">
        <f>_xlfn.XLOOKUP($D61,当月商品!$D:$D,当月商品!I:I,0)</f>
        <v>0</v>
      </c>
      <c r="Z61" s="23">
        <f>_xlfn.XLOOKUP($D61,前月商品!$D:$D,前月商品!I:I,0)</f>
        <v>0</v>
      </c>
      <c r="AA61" s="23">
        <f>_xlfn.XLOOKUP($D61,前々月商品!$D:$D,前々月商品!I:I,0)</f>
        <v>0</v>
      </c>
      <c r="AB61" s="23">
        <f>_xlfn.XLOOKUP($D61,当月商品!$D:$D,当月商品!V:V,0)</f>
        <v>0</v>
      </c>
      <c r="AC61" s="23">
        <f>_xlfn.XLOOKUP($D61,前月商品!$D:$D,前月商品!V:V,0)</f>
        <v>0</v>
      </c>
      <c r="AD61" s="23">
        <f>_xlfn.XLOOKUP($D61,前々月商品!$D:$D,前々月商品!V:V,0)</f>
        <v>0</v>
      </c>
      <c r="AE61" s="23">
        <f t="shared" si="6"/>
        <v>0</v>
      </c>
      <c r="AF61" s="23">
        <f t="shared" si="7"/>
        <v>0</v>
      </c>
      <c r="AG61" s="23">
        <f t="shared" si="8"/>
        <v>0</v>
      </c>
      <c r="AH61" s="12">
        <f>_xlfn.XLOOKUP($D61,当月商品!$D:$D,当月商品!W:W,0)</f>
        <v>0</v>
      </c>
      <c r="AI61" s="12">
        <f>_xlfn.XLOOKUP($D61,前月商品!$D:$D,前月商品!W:W,0)</f>
        <v>0</v>
      </c>
      <c r="AJ61" s="12">
        <f>_xlfn.XLOOKUP($D61,前々月商品!$D:$D,前々月商品!W:W,0)</f>
        <v>0</v>
      </c>
      <c r="AK61" s="12">
        <f>_xlfn.XLOOKUP($D61,当月商品!$D:$D,当月商品!H:H,0)</f>
        <v>0</v>
      </c>
      <c r="AL61" s="12">
        <f>_xlfn.XLOOKUP($D61,前月商品!$D:$D,前月商品!H:H,0)</f>
        <v>0</v>
      </c>
      <c r="AM61" s="12">
        <f>_xlfn.XLOOKUP($D61,前々月商品!$D:$D,前々月商品!H:H,0)</f>
        <v>0</v>
      </c>
      <c r="AN61" s="13">
        <f t="shared" si="9"/>
        <v>0</v>
      </c>
      <c r="AO61" s="13">
        <f t="shared" si="10"/>
        <v>0</v>
      </c>
      <c r="AP61" s="13">
        <f t="shared" si="11"/>
        <v>0</v>
      </c>
      <c r="AQ61" s="16">
        <f t="shared" si="12"/>
        <v>0</v>
      </c>
      <c r="AR61" s="16">
        <f t="shared" si="13"/>
        <v>0</v>
      </c>
      <c r="AS61" s="17">
        <f t="shared" si="14"/>
        <v>0</v>
      </c>
      <c r="AT61" t="e">
        <f t="shared" si="15"/>
        <v>#VALUE!</v>
      </c>
    </row>
    <row r="62" spans="3:46" ht="36.65" customHeight="1">
      <c r="C62" s="20">
        <v>57</v>
      </c>
      <c r="D62" s="53">
        <f>現状商品設定!B59</f>
        <v>0</v>
      </c>
      <c r="E62" s="26" t="str">
        <f>IFERROR(_xlfn.XLOOKUP($D62,現状商品設定!B:B,現状商品設定!C:C,"-"),"-")</f>
        <v>-</v>
      </c>
      <c r="F62" s="32" t="s">
        <v>46</v>
      </c>
      <c r="G62" s="30" t="str">
        <f>IFERROR(_xlfn.XLOOKUP($D62,現状商品設定!B:B,現状商品設定!F:F),"-")</f>
        <v>-</v>
      </c>
      <c r="H62" s="34" t="e">
        <f>IF(IF(AND(V62&gt;=設定!$C$3,X62&gt;=L62),G62*(1+設定!$C$6),IF(AND(V62&gt;=設定!$C$3,X62&lt;L62),G62*(1+設定!$C$7*-1),IF(V62&lt;設定!$C$3,G62*(1+設定!$C$6),"除外")))&gt;10,IF(AND(V62&gt;=設定!$C$3,X62&gt;=L62),G62*(1+設定!$C$6),IF(AND(V62&gt;=設定!$C$3,X62&lt;L62),G62*(1+設定!$C$7*-1),IF(V62&lt;設定!$C$3,G62*(1+設定!$C$6),"除外"))),10)</f>
        <v>#VALUE!</v>
      </c>
      <c r="I62" s="34" t="e">
        <f ca="1">IF(消化率!$I$5&lt;1,商品!H62*消化率!$I$5,IF(商品!W62*商品!Q62/(商品!H62*消化率!$I$5)&gt;商品!L62,商品!H62*消化率!$I$5,J62))</f>
        <v>#DIV/0!</v>
      </c>
      <c r="J62" s="34" t="e">
        <f t="shared" si="2"/>
        <v>#VALUE!</v>
      </c>
      <c r="K62" s="34" t="e">
        <f ca="1">IF(ROUNDDOWN(IF(I62&gt;=設定!$C$8,設定!$C$8,商品!I62),0)&lt;10,10,ROUNDDOWN(IF(I62&gt;=設定!$C$8,設定!$C$8,商品!I62),0))</f>
        <v>#DIV/0!</v>
      </c>
      <c r="L62" s="64">
        <f>IF(F62="標準",設定!$C$4,商品!F62)</f>
        <v>5</v>
      </c>
      <c r="M62" s="63" t="str">
        <f>_xlfn.XLOOKUP($D62,全商品!$F:$F,全商品!H:H,"-")</f>
        <v>-</v>
      </c>
      <c r="N62" s="12" t="str">
        <f>_xlfn.XLOOKUP($D62,全商品!$F:$F,全商品!I:I,"-")</f>
        <v>-</v>
      </c>
      <c r="O62" s="23" t="str">
        <f>_xlfn.XLOOKUP($D62,全商品!$F:$F,全商品!K:K,"-")</f>
        <v>-</v>
      </c>
      <c r="P62" s="13" t="str">
        <f>_xlfn.XLOOKUP($D62,全商品!$F:$F,全商品!M:M,"-")</f>
        <v>-</v>
      </c>
      <c r="Q62" s="25" t="str">
        <f>_xlfn.XLOOKUP($D62,現状商品設定!B:B,現状商品設定!D:D,"-")</f>
        <v>-</v>
      </c>
      <c r="R62" s="22">
        <f>SUM(_xlfn.XLOOKUP($D62,当月商品!$D:$D,当月商品!I:I,0),_xlfn.XLOOKUP($D62,前月商品!$D:$D,前月商品!I:I,0),_xlfn.XLOOKUP($D62,前々月商品!$D:$D,前々月商品!I:I,0))</f>
        <v>0</v>
      </c>
      <c r="S62" s="23">
        <f>SUM(_xlfn.XLOOKUP($D62,当月商品!$D:$D,当月商品!V:V,0),_xlfn.XLOOKUP($D62,前月商品!$D:$D,前月商品!V:V,0),_xlfn.XLOOKUP($D62,前々月商品!$D:$D,前々月商品!V:V,0))</f>
        <v>0</v>
      </c>
      <c r="T62" s="23">
        <f t="shared" si="3"/>
        <v>0</v>
      </c>
      <c r="U62" s="23">
        <f>SUM(_xlfn.XLOOKUP($D62,当月商品!$D:$D,当月商品!W:W,0),_xlfn.XLOOKUP($D62,前月商品!$D:$D,前月商品!W:W,0),_xlfn.XLOOKUP($D62,前々月商品!$D:$D,前々月商品!W:W,0))</f>
        <v>0</v>
      </c>
      <c r="V62" s="23">
        <f>SUM(_xlfn.XLOOKUP($D62,当月商品!$D:$D,当月商品!H:H,0),_xlfn.XLOOKUP($D62,前月商品!$D:$D,前月商品!H:H,0),_xlfn.XLOOKUP($D62,前々月商品!$D:$D,前々月商品!H:H,0))</f>
        <v>0</v>
      </c>
      <c r="W62" s="13">
        <f t="shared" si="4"/>
        <v>0</v>
      </c>
      <c r="X62" s="15">
        <f t="shared" si="5"/>
        <v>0</v>
      </c>
      <c r="Y62" s="22">
        <f>_xlfn.XLOOKUP($D62,当月商品!$D:$D,当月商品!I:I,0)</f>
        <v>0</v>
      </c>
      <c r="Z62" s="23">
        <f>_xlfn.XLOOKUP($D62,前月商品!$D:$D,前月商品!I:I,0)</f>
        <v>0</v>
      </c>
      <c r="AA62" s="23">
        <f>_xlfn.XLOOKUP($D62,前々月商品!$D:$D,前々月商品!I:I,0)</f>
        <v>0</v>
      </c>
      <c r="AB62" s="23">
        <f>_xlfn.XLOOKUP($D62,当月商品!$D:$D,当月商品!V:V,0)</f>
        <v>0</v>
      </c>
      <c r="AC62" s="23">
        <f>_xlfn.XLOOKUP($D62,前月商品!$D:$D,前月商品!V:V,0)</f>
        <v>0</v>
      </c>
      <c r="AD62" s="23">
        <f>_xlfn.XLOOKUP($D62,前々月商品!$D:$D,前々月商品!V:V,0)</f>
        <v>0</v>
      </c>
      <c r="AE62" s="23">
        <f t="shared" si="6"/>
        <v>0</v>
      </c>
      <c r="AF62" s="23">
        <f t="shared" si="7"/>
        <v>0</v>
      </c>
      <c r="AG62" s="23">
        <f t="shared" si="8"/>
        <v>0</v>
      </c>
      <c r="AH62" s="12">
        <f>_xlfn.XLOOKUP($D62,当月商品!$D:$D,当月商品!W:W,0)</f>
        <v>0</v>
      </c>
      <c r="AI62" s="12">
        <f>_xlfn.XLOOKUP($D62,前月商品!$D:$D,前月商品!W:W,0)</f>
        <v>0</v>
      </c>
      <c r="AJ62" s="12">
        <f>_xlfn.XLOOKUP($D62,前々月商品!$D:$D,前々月商品!W:W,0)</f>
        <v>0</v>
      </c>
      <c r="AK62" s="12">
        <f>_xlfn.XLOOKUP($D62,当月商品!$D:$D,当月商品!H:H,0)</f>
        <v>0</v>
      </c>
      <c r="AL62" s="12">
        <f>_xlfn.XLOOKUP($D62,前月商品!$D:$D,前月商品!H:H,0)</f>
        <v>0</v>
      </c>
      <c r="AM62" s="12">
        <f>_xlfn.XLOOKUP($D62,前々月商品!$D:$D,前々月商品!H:H,0)</f>
        <v>0</v>
      </c>
      <c r="AN62" s="13">
        <f t="shared" si="9"/>
        <v>0</v>
      </c>
      <c r="AO62" s="13">
        <f t="shared" si="10"/>
        <v>0</v>
      </c>
      <c r="AP62" s="13">
        <f t="shared" si="11"/>
        <v>0</v>
      </c>
      <c r="AQ62" s="16">
        <f t="shared" si="12"/>
        <v>0</v>
      </c>
      <c r="AR62" s="16">
        <f t="shared" si="13"/>
        <v>0</v>
      </c>
      <c r="AS62" s="17">
        <f t="shared" si="14"/>
        <v>0</v>
      </c>
      <c r="AT62" t="e">
        <f t="shared" si="15"/>
        <v>#VALUE!</v>
      </c>
    </row>
    <row r="63" spans="3:46" ht="36.65" customHeight="1">
      <c r="C63" s="20">
        <v>58</v>
      </c>
      <c r="D63" s="53">
        <f>現状商品設定!B60</f>
        <v>0</v>
      </c>
      <c r="E63" s="26" t="str">
        <f>IFERROR(_xlfn.XLOOKUP($D63,現状商品設定!B:B,現状商品設定!C:C,"-"),"-")</f>
        <v>-</v>
      </c>
      <c r="F63" s="32" t="s">
        <v>46</v>
      </c>
      <c r="G63" s="30" t="str">
        <f>IFERROR(_xlfn.XLOOKUP($D63,現状商品設定!B:B,現状商品設定!F:F),"-")</f>
        <v>-</v>
      </c>
      <c r="H63" s="34" t="e">
        <f>IF(IF(AND(V63&gt;=設定!$C$3,X63&gt;=L63),G63*(1+設定!$C$6),IF(AND(V63&gt;=設定!$C$3,X63&lt;L63),G63*(1+設定!$C$7*-1),IF(V63&lt;設定!$C$3,G63*(1+設定!$C$6),"除外")))&gt;10,IF(AND(V63&gt;=設定!$C$3,X63&gt;=L63),G63*(1+設定!$C$6),IF(AND(V63&gt;=設定!$C$3,X63&lt;L63),G63*(1+設定!$C$7*-1),IF(V63&lt;設定!$C$3,G63*(1+設定!$C$6),"除外"))),10)</f>
        <v>#VALUE!</v>
      </c>
      <c r="I63" s="34" t="e">
        <f ca="1">IF(消化率!$I$5&lt;1,商品!H63*消化率!$I$5,IF(商品!W63*商品!Q63/(商品!H63*消化率!$I$5)&gt;商品!L63,商品!H63*消化率!$I$5,J63))</f>
        <v>#DIV/0!</v>
      </c>
      <c r="J63" s="34" t="e">
        <f t="shared" si="2"/>
        <v>#VALUE!</v>
      </c>
      <c r="K63" s="34" t="e">
        <f ca="1">IF(ROUNDDOWN(IF(I63&gt;=設定!$C$8,設定!$C$8,商品!I63),0)&lt;10,10,ROUNDDOWN(IF(I63&gt;=設定!$C$8,設定!$C$8,商品!I63),0))</f>
        <v>#DIV/0!</v>
      </c>
      <c r="L63" s="64">
        <f>IF(F63="標準",設定!$C$4,商品!F63)</f>
        <v>5</v>
      </c>
      <c r="M63" s="63" t="str">
        <f>_xlfn.XLOOKUP($D63,全商品!$F:$F,全商品!H:H,"-")</f>
        <v>-</v>
      </c>
      <c r="N63" s="12" t="str">
        <f>_xlfn.XLOOKUP($D63,全商品!$F:$F,全商品!I:I,"-")</f>
        <v>-</v>
      </c>
      <c r="O63" s="23" t="str">
        <f>_xlfn.XLOOKUP($D63,全商品!$F:$F,全商品!K:K,"-")</f>
        <v>-</v>
      </c>
      <c r="P63" s="13" t="str">
        <f>_xlfn.XLOOKUP($D63,全商品!$F:$F,全商品!M:M,"-")</f>
        <v>-</v>
      </c>
      <c r="Q63" s="25" t="str">
        <f>_xlfn.XLOOKUP($D63,現状商品設定!B:B,現状商品設定!D:D,"-")</f>
        <v>-</v>
      </c>
      <c r="R63" s="22">
        <f>SUM(_xlfn.XLOOKUP($D63,当月商品!$D:$D,当月商品!I:I,0),_xlfn.XLOOKUP($D63,前月商品!$D:$D,前月商品!I:I,0),_xlfn.XLOOKUP($D63,前々月商品!$D:$D,前々月商品!I:I,0))</f>
        <v>0</v>
      </c>
      <c r="S63" s="23">
        <f>SUM(_xlfn.XLOOKUP($D63,当月商品!$D:$D,当月商品!V:V,0),_xlfn.XLOOKUP($D63,前月商品!$D:$D,前月商品!V:V,0),_xlfn.XLOOKUP($D63,前々月商品!$D:$D,前々月商品!V:V,0))</f>
        <v>0</v>
      </c>
      <c r="T63" s="23">
        <f t="shared" si="3"/>
        <v>0</v>
      </c>
      <c r="U63" s="23">
        <f>SUM(_xlfn.XLOOKUP($D63,当月商品!$D:$D,当月商品!W:W,0),_xlfn.XLOOKUP($D63,前月商品!$D:$D,前月商品!W:W,0),_xlfn.XLOOKUP($D63,前々月商品!$D:$D,前々月商品!W:W,0))</f>
        <v>0</v>
      </c>
      <c r="V63" s="23">
        <f>SUM(_xlfn.XLOOKUP($D63,当月商品!$D:$D,当月商品!H:H,0),_xlfn.XLOOKUP($D63,前月商品!$D:$D,前月商品!H:H,0),_xlfn.XLOOKUP($D63,前々月商品!$D:$D,前々月商品!H:H,0))</f>
        <v>0</v>
      </c>
      <c r="W63" s="13">
        <f t="shared" si="4"/>
        <v>0</v>
      </c>
      <c r="X63" s="15">
        <f t="shared" si="5"/>
        <v>0</v>
      </c>
      <c r="Y63" s="22">
        <f>_xlfn.XLOOKUP($D63,当月商品!$D:$D,当月商品!I:I,0)</f>
        <v>0</v>
      </c>
      <c r="Z63" s="23">
        <f>_xlfn.XLOOKUP($D63,前月商品!$D:$D,前月商品!I:I,0)</f>
        <v>0</v>
      </c>
      <c r="AA63" s="23">
        <f>_xlfn.XLOOKUP($D63,前々月商品!$D:$D,前々月商品!I:I,0)</f>
        <v>0</v>
      </c>
      <c r="AB63" s="23">
        <f>_xlfn.XLOOKUP($D63,当月商品!$D:$D,当月商品!V:V,0)</f>
        <v>0</v>
      </c>
      <c r="AC63" s="23">
        <f>_xlfn.XLOOKUP($D63,前月商品!$D:$D,前月商品!V:V,0)</f>
        <v>0</v>
      </c>
      <c r="AD63" s="23">
        <f>_xlfn.XLOOKUP($D63,前々月商品!$D:$D,前々月商品!V:V,0)</f>
        <v>0</v>
      </c>
      <c r="AE63" s="23">
        <f t="shared" si="6"/>
        <v>0</v>
      </c>
      <c r="AF63" s="23">
        <f t="shared" si="7"/>
        <v>0</v>
      </c>
      <c r="AG63" s="23">
        <f t="shared" si="8"/>
        <v>0</v>
      </c>
      <c r="AH63" s="12">
        <f>_xlfn.XLOOKUP($D63,当月商品!$D:$D,当月商品!W:W,0)</f>
        <v>0</v>
      </c>
      <c r="AI63" s="12">
        <f>_xlfn.XLOOKUP($D63,前月商品!$D:$D,前月商品!W:W,0)</f>
        <v>0</v>
      </c>
      <c r="AJ63" s="12">
        <f>_xlfn.XLOOKUP($D63,前々月商品!$D:$D,前々月商品!W:W,0)</f>
        <v>0</v>
      </c>
      <c r="AK63" s="12">
        <f>_xlfn.XLOOKUP($D63,当月商品!$D:$D,当月商品!H:H,0)</f>
        <v>0</v>
      </c>
      <c r="AL63" s="12">
        <f>_xlfn.XLOOKUP($D63,前月商品!$D:$D,前月商品!H:H,0)</f>
        <v>0</v>
      </c>
      <c r="AM63" s="12">
        <f>_xlfn.XLOOKUP($D63,前々月商品!$D:$D,前々月商品!H:H,0)</f>
        <v>0</v>
      </c>
      <c r="AN63" s="13">
        <f t="shared" si="9"/>
        <v>0</v>
      </c>
      <c r="AO63" s="13">
        <f t="shared" si="10"/>
        <v>0</v>
      </c>
      <c r="AP63" s="13">
        <f t="shared" si="11"/>
        <v>0</v>
      </c>
      <c r="AQ63" s="16">
        <f t="shared" si="12"/>
        <v>0</v>
      </c>
      <c r="AR63" s="16">
        <f t="shared" si="13"/>
        <v>0</v>
      </c>
      <c r="AS63" s="17">
        <f t="shared" si="14"/>
        <v>0</v>
      </c>
      <c r="AT63" t="e">
        <f t="shared" si="15"/>
        <v>#VALUE!</v>
      </c>
    </row>
    <row r="64" spans="3:46" ht="36.65" customHeight="1">
      <c r="C64" s="20">
        <v>59</v>
      </c>
      <c r="D64" s="53">
        <f>現状商品設定!B61</f>
        <v>0</v>
      </c>
      <c r="E64" s="26" t="str">
        <f>IFERROR(_xlfn.XLOOKUP($D64,現状商品設定!B:B,現状商品設定!C:C,"-"),"-")</f>
        <v>-</v>
      </c>
      <c r="F64" s="32" t="s">
        <v>46</v>
      </c>
      <c r="G64" s="30" t="str">
        <f>IFERROR(_xlfn.XLOOKUP($D64,現状商品設定!B:B,現状商品設定!F:F),"-")</f>
        <v>-</v>
      </c>
      <c r="H64" s="34" t="e">
        <f>IF(IF(AND(V64&gt;=設定!$C$3,X64&gt;=L64),G64*(1+設定!$C$6),IF(AND(V64&gt;=設定!$C$3,X64&lt;L64),G64*(1+設定!$C$7*-1),IF(V64&lt;設定!$C$3,G64*(1+設定!$C$6),"除外")))&gt;10,IF(AND(V64&gt;=設定!$C$3,X64&gt;=L64),G64*(1+設定!$C$6),IF(AND(V64&gt;=設定!$C$3,X64&lt;L64),G64*(1+設定!$C$7*-1),IF(V64&lt;設定!$C$3,G64*(1+設定!$C$6),"除外"))),10)</f>
        <v>#VALUE!</v>
      </c>
      <c r="I64" s="34" t="e">
        <f ca="1">IF(消化率!$I$5&lt;1,商品!H64*消化率!$I$5,IF(商品!W64*商品!Q64/(商品!H64*消化率!$I$5)&gt;商品!L64,商品!H64*消化率!$I$5,J64))</f>
        <v>#DIV/0!</v>
      </c>
      <c r="J64" s="34" t="e">
        <f t="shared" si="2"/>
        <v>#VALUE!</v>
      </c>
      <c r="K64" s="34" t="e">
        <f ca="1">IF(ROUNDDOWN(IF(I64&gt;=設定!$C$8,設定!$C$8,商品!I64),0)&lt;10,10,ROUNDDOWN(IF(I64&gt;=設定!$C$8,設定!$C$8,商品!I64),0))</f>
        <v>#DIV/0!</v>
      </c>
      <c r="L64" s="64">
        <f>IF(F64="標準",設定!$C$4,商品!F64)</f>
        <v>5</v>
      </c>
      <c r="M64" s="63" t="str">
        <f>_xlfn.XLOOKUP($D64,全商品!$F:$F,全商品!H:H,"-")</f>
        <v>-</v>
      </c>
      <c r="N64" s="12" t="str">
        <f>_xlfn.XLOOKUP($D64,全商品!$F:$F,全商品!I:I,"-")</f>
        <v>-</v>
      </c>
      <c r="O64" s="23" t="str">
        <f>_xlfn.XLOOKUP($D64,全商品!$F:$F,全商品!K:K,"-")</f>
        <v>-</v>
      </c>
      <c r="P64" s="13" t="str">
        <f>_xlfn.XLOOKUP($D64,全商品!$F:$F,全商品!M:M,"-")</f>
        <v>-</v>
      </c>
      <c r="Q64" s="25" t="str">
        <f>_xlfn.XLOOKUP($D64,現状商品設定!B:B,現状商品設定!D:D,"-")</f>
        <v>-</v>
      </c>
      <c r="R64" s="22">
        <f>SUM(_xlfn.XLOOKUP($D64,当月商品!$D:$D,当月商品!I:I,0),_xlfn.XLOOKUP($D64,前月商品!$D:$D,前月商品!I:I,0),_xlfn.XLOOKUP($D64,前々月商品!$D:$D,前々月商品!I:I,0))</f>
        <v>0</v>
      </c>
      <c r="S64" s="23">
        <f>SUM(_xlfn.XLOOKUP($D64,当月商品!$D:$D,当月商品!V:V,0),_xlfn.XLOOKUP($D64,前月商品!$D:$D,前月商品!V:V,0),_xlfn.XLOOKUP($D64,前々月商品!$D:$D,前々月商品!V:V,0))</f>
        <v>0</v>
      </c>
      <c r="T64" s="23">
        <f t="shared" si="3"/>
        <v>0</v>
      </c>
      <c r="U64" s="23">
        <f>SUM(_xlfn.XLOOKUP($D64,当月商品!$D:$D,当月商品!W:W,0),_xlfn.XLOOKUP($D64,前月商品!$D:$D,前月商品!W:W,0),_xlfn.XLOOKUP($D64,前々月商品!$D:$D,前々月商品!W:W,0))</f>
        <v>0</v>
      </c>
      <c r="V64" s="23">
        <f>SUM(_xlfn.XLOOKUP($D64,当月商品!$D:$D,当月商品!H:H,0),_xlfn.XLOOKUP($D64,前月商品!$D:$D,前月商品!H:H,0),_xlfn.XLOOKUP($D64,前々月商品!$D:$D,前々月商品!H:H,0))</f>
        <v>0</v>
      </c>
      <c r="W64" s="13">
        <f t="shared" si="4"/>
        <v>0</v>
      </c>
      <c r="X64" s="15">
        <f t="shared" si="5"/>
        <v>0</v>
      </c>
      <c r="Y64" s="22">
        <f>_xlfn.XLOOKUP($D64,当月商品!$D:$D,当月商品!I:I,0)</f>
        <v>0</v>
      </c>
      <c r="Z64" s="23">
        <f>_xlfn.XLOOKUP($D64,前月商品!$D:$D,前月商品!I:I,0)</f>
        <v>0</v>
      </c>
      <c r="AA64" s="23">
        <f>_xlfn.XLOOKUP($D64,前々月商品!$D:$D,前々月商品!I:I,0)</f>
        <v>0</v>
      </c>
      <c r="AB64" s="23">
        <f>_xlfn.XLOOKUP($D64,当月商品!$D:$D,当月商品!V:V,0)</f>
        <v>0</v>
      </c>
      <c r="AC64" s="23">
        <f>_xlfn.XLOOKUP($D64,前月商品!$D:$D,前月商品!V:V,0)</f>
        <v>0</v>
      </c>
      <c r="AD64" s="23">
        <f>_xlfn.XLOOKUP($D64,前々月商品!$D:$D,前々月商品!V:V,0)</f>
        <v>0</v>
      </c>
      <c r="AE64" s="23">
        <f t="shared" si="6"/>
        <v>0</v>
      </c>
      <c r="AF64" s="23">
        <f t="shared" si="7"/>
        <v>0</v>
      </c>
      <c r="AG64" s="23">
        <f t="shared" si="8"/>
        <v>0</v>
      </c>
      <c r="AH64" s="12">
        <f>_xlfn.XLOOKUP($D64,当月商品!$D:$D,当月商品!W:W,0)</f>
        <v>0</v>
      </c>
      <c r="AI64" s="12">
        <f>_xlfn.XLOOKUP($D64,前月商品!$D:$D,前月商品!W:W,0)</f>
        <v>0</v>
      </c>
      <c r="AJ64" s="12">
        <f>_xlfn.XLOOKUP($D64,前々月商品!$D:$D,前々月商品!W:W,0)</f>
        <v>0</v>
      </c>
      <c r="AK64" s="12">
        <f>_xlfn.XLOOKUP($D64,当月商品!$D:$D,当月商品!H:H,0)</f>
        <v>0</v>
      </c>
      <c r="AL64" s="12">
        <f>_xlfn.XLOOKUP($D64,前月商品!$D:$D,前月商品!H:H,0)</f>
        <v>0</v>
      </c>
      <c r="AM64" s="12">
        <f>_xlfn.XLOOKUP($D64,前々月商品!$D:$D,前々月商品!H:H,0)</f>
        <v>0</v>
      </c>
      <c r="AN64" s="13">
        <f t="shared" si="9"/>
        <v>0</v>
      </c>
      <c r="AO64" s="13">
        <f t="shared" si="10"/>
        <v>0</v>
      </c>
      <c r="AP64" s="13">
        <f t="shared" si="11"/>
        <v>0</v>
      </c>
      <c r="AQ64" s="16">
        <f t="shared" si="12"/>
        <v>0</v>
      </c>
      <c r="AR64" s="16">
        <f t="shared" si="13"/>
        <v>0</v>
      </c>
      <c r="AS64" s="17">
        <f t="shared" si="14"/>
        <v>0</v>
      </c>
      <c r="AT64" t="e">
        <f t="shared" si="15"/>
        <v>#VALUE!</v>
      </c>
    </row>
    <row r="65" spans="3:46" ht="36.65" customHeight="1">
      <c r="C65" s="20">
        <v>60</v>
      </c>
      <c r="D65" s="53">
        <f>現状商品設定!B62</f>
        <v>0</v>
      </c>
      <c r="E65" s="26" t="str">
        <f>IFERROR(_xlfn.XLOOKUP($D65,現状商品設定!B:B,現状商品設定!C:C,"-"),"-")</f>
        <v>-</v>
      </c>
      <c r="F65" s="32" t="s">
        <v>46</v>
      </c>
      <c r="G65" s="30" t="str">
        <f>IFERROR(_xlfn.XLOOKUP($D65,現状商品設定!B:B,現状商品設定!F:F),"-")</f>
        <v>-</v>
      </c>
      <c r="H65" s="34" t="e">
        <f>IF(IF(AND(V65&gt;=設定!$C$3,X65&gt;=L65),G65*(1+設定!$C$6),IF(AND(V65&gt;=設定!$C$3,X65&lt;L65),G65*(1+設定!$C$7*-1),IF(V65&lt;設定!$C$3,G65*(1+設定!$C$6),"除外")))&gt;10,IF(AND(V65&gt;=設定!$C$3,X65&gt;=L65),G65*(1+設定!$C$6),IF(AND(V65&gt;=設定!$C$3,X65&lt;L65),G65*(1+設定!$C$7*-1),IF(V65&lt;設定!$C$3,G65*(1+設定!$C$6),"除外"))),10)</f>
        <v>#VALUE!</v>
      </c>
      <c r="I65" s="34" t="e">
        <f ca="1">IF(消化率!$I$5&lt;1,商品!H65*消化率!$I$5,IF(商品!W65*商品!Q65/(商品!H65*消化率!$I$5)&gt;商品!L65,商品!H65*消化率!$I$5,J65))</f>
        <v>#DIV/0!</v>
      </c>
      <c r="J65" s="34" t="e">
        <f t="shared" si="2"/>
        <v>#VALUE!</v>
      </c>
      <c r="K65" s="34" t="e">
        <f ca="1">IF(ROUNDDOWN(IF(I65&gt;=設定!$C$8,設定!$C$8,商品!I65),0)&lt;10,10,ROUNDDOWN(IF(I65&gt;=設定!$C$8,設定!$C$8,商品!I65),0))</f>
        <v>#DIV/0!</v>
      </c>
      <c r="L65" s="64">
        <f>IF(F65="標準",設定!$C$4,商品!F65)</f>
        <v>5</v>
      </c>
      <c r="M65" s="63" t="str">
        <f>_xlfn.XLOOKUP($D65,全商品!$F:$F,全商品!H:H,"-")</f>
        <v>-</v>
      </c>
      <c r="N65" s="12" t="str">
        <f>_xlfn.XLOOKUP($D65,全商品!$F:$F,全商品!I:I,"-")</f>
        <v>-</v>
      </c>
      <c r="O65" s="23" t="str">
        <f>_xlfn.XLOOKUP($D65,全商品!$F:$F,全商品!K:K,"-")</f>
        <v>-</v>
      </c>
      <c r="P65" s="13" t="str">
        <f>_xlfn.XLOOKUP($D65,全商品!$F:$F,全商品!M:M,"-")</f>
        <v>-</v>
      </c>
      <c r="Q65" s="25" t="str">
        <f>_xlfn.XLOOKUP($D65,現状商品設定!B:B,現状商品設定!D:D,"-")</f>
        <v>-</v>
      </c>
      <c r="R65" s="22">
        <f>SUM(_xlfn.XLOOKUP($D65,当月商品!$D:$D,当月商品!I:I,0),_xlfn.XLOOKUP($D65,前月商品!$D:$D,前月商品!I:I,0),_xlfn.XLOOKUP($D65,前々月商品!$D:$D,前々月商品!I:I,0))</f>
        <v>0</v>
      </c>
      <c r="S65" s="23">
        <f>SUM(_xlfn.XLOOKUP($D65,当月商品!$D:$D,当月商品!V:V,0),_xlfn.XLOOKUP($D65,前月商品!$D:$D,前月商品!V:V,0),_xlfn.XLOOKUP($D65,前々月商品!$D:$D,前々月商品!V:V,0))</f>
        <v>0</v>
      </c>
      <c r="T65" s="23">
        <f t="shared" si="3"/>
        <v>0</v>
      </c>
      <c r="U65" s="23">
        <f>SUM(_xlfn.XLOOKUP($D65,当月商品!$D:$D,当月商品!W:W,0),_xlfn.XLOOKUP($D65,前月商品!$D:$D,前月商品!W:W,0),_xlfn.XLOOKUP($D65,前々月商品!$D:$D,前々月商品!W:W,0))</f>
        <v>0</v>
      </c>
      <c r="V65" s="23">
        <f>SUM(_xlfn.XLOOKUP($D65,当月商品!$D:$D,当月商品!H:H,0),_xlfn.XLOOKUP($D65,前月商品!$D:$D,前月商品!H:H,0),_xlfn.XLOOKUP($D65,前々月商品!$D:$D,前々月商品!H:H,0))</f>
        <v>0</v>
      </c>
      <c r="W65" s="13">
        <f t="shared" si="4"/>
        <v>0</v>
      </c>
      <c r="X65" s="15">
        <f t="shared" si="5"/>
        <v>0</v>
      </c>
      <c r="Y65" s="22">
        <f>_xlfn.XLOOKUP($D65,当月商品!$D:$D,当月商品!I:I,0)</f>
        <v>0</v>
      </c>
      <c r="Z65" s="23">
        <f>_xlfn.XLOOKUP($D65,前月商品!$D:$D,前月商品!I:I,0)</f>
        <v>0</v>
      </c>
      <c r="AA65" s="23">
        <f>_xlfn.XLOOKUP($D65,前々月商品!$D:$D,前々月商品!I:I,0)</f>
        <v>0</v>
      </c>
      <c r="AB65" s="23">
        <f>_xlfn.XLOOKUP($D65,当月商品!$D:$D,当月商品!V:V,0)</f>
        <v>0</v>
      </c>
      <c r="AC65" s="23">
        <f>_xlfn.XLOOKUP($D65,前月商品!$D:$D,前月商品!V:V,0)</f>
        <v>0</v>
      </c>
      <c r="AD65" s="23">
        <f>_xlfn.XLOOKUP($D65,前々月商品!$D:$D,前々月商品!V:V,0)</f>
        <v>0</v>
      </c>
      <c r="AE65" s="23">
        <f t="shared" si="6"/>
        <v>0</v>
      </c>
      <c r="AF65" s="23">
        <f t="shared" si="7"/>
        <v>0</v>
      </c>
      <c r="AG65" s="23">
        <f t="shared" si="8"/>
        <v>0</v>
      </c>
      <c r="AH65" s="12">
        <f>_xlfn.XLOOKUP($D65,当月商品!$D:$D,当月商品!W:W,0)</f>
        <v>0</v>
      </c>
      <c r="AI65" s="12">
        <f>_xlfn.XLOOKUP($D65,前月商品!$D:$D,前月商品!W:W,0)</f>
        <v>0</v>
      </c>
      <c r="AJ65" s="12">
        <f>_xlfn.XLOOKUP($D65,前々月商品!$D:$D,前々月商品!W:W,0)</f>
        <v>0</v>
      </c>
      <c r="AK65" s="12">
        <f>_xlfn.XLOOKUP($D65,当月商品!$D:$D,当月商品!H:H,0)</f>
        <v>0</v>
      </c>
      <c r="AL65" s="12">
        <f>_xlfn.XLOOKUP($D65,前月商品!$D:$D,前月商品!H:H,0)</f>
        <v>0</v>
      </c>
      <c r="AM65" s="12">
        <f>_xlfn.XLOOKUP($D65,前々月商品!$D:$D,前々月商品!H:H,0)</f>
        <v>0</v>
      </c>
      <c r="AN65" s="13">
        <f t="shared" si="9"/>
        <v>0</v>
      </c>
      <c r="AO65" s="13">
        <f t="shared" si="10"/>
        <v>0</v>
      </c>
      <c r="AP65" s="13">
        <f t="shared" si="11"/>
        <v>0</v>
      </c>
      <c r="AQ65" s="16">
        <f t="shared" si="12"/>
        <v>0</v>
      </c>
      <c r="AR65" s="16">
        <f t="shared" si="13"/>
        <v>0</v>
      </c>
      <c r="AS65" s="17">
        <f t="shared" si="14"/>
        <v>0</v>
      </c>
      <c r="AT65" t="e">
        <f t="shared" si="15"/>
        <v>#VALUE!</v>
      </c>
    </row>
    <row r="66" spans="3:46" ht="36.65" customHeight="1">
      <c r="C66" s="20">
        <v>61</v>
      </c>
      <c r="D66" s="53">
        <f>現状商品設定!B63</f>
        <v>0</v>
      </c>
      <c r="E66" s="26" t="str">
        <f>IFERROR(_xlfn.XLOOKUP($D66,現状商品設定!B:B,現状商品設定!C:C,"-"),"-")</f>
        <v>-</v>
      </c>
      <c r="F66" s="32" t="s">
        <v>46</v>
      </c>
      <c r="G66" s="30" t="str">
        <f>IFERROR(_xlfn.XLOOKUP($D66,現状商品設定!B:B,現状商品設定!F:F),"-")</f>
        <v>-</v>
      </c>
      <c r="H66" s="34" t="e">
        <f>IF(IF(AND(V66&gt;=設定!$C$3,X66&gt;=L66),G66*(1+設定!$C$6),IF(AND(V66&gt;=設定!$C$3,X66&lt;L66),G66*(1+設定!$C$7*-1),IF(V66&lt;設定!$C$3,G66*(1+設定!$C$6),"除外")))&gt;10,IF(AND(V66&gt;=設定!$C$3,X66&gt;=L66),G66*(1+設定!$C$6),IF(AND(V66&gt;=設定!$C$3,X66&lt;L66),G66*(1+設定!$C$7*-1),IF(V66&lt;設定!$C$3,G66*(1+設定!$C$6),"除外"))),10)</f>
        <v>#VALUE!</v>
      </c>
      <c r="I66" s="34" t="e">
        <f ca="1">IF(消化率!$I$5&lt;1,商品!H66*消化率!$I$5,IF(商品!W66*商品!Q66/(商品!H66*消化率!$I$5)&gt;商品!L66,商品!H66*消化率!$I$5,J66))</f>
        <v>#DIV/0!</v>
      </c>
      <c r="J66" s="34" t="e">
        <f t="shared" si="2"/>
        <v>#VALUE!</v>
      </c>
      <c r="K66" s="34" t="e">
        <f ca="1">IF(ROUNDDOWN(IF(I66&gt;=設定!$C$8,設定!$C$8,商品!I66),0)&lt;10,10,ROUNDDOWN(IF(I66&gt;=設定!$C$8,設定!$C$8,商品!I66),0))</f>
        <v>#DIV/0!</v>
      </c>
      <c r="L66" s="64">
        <f>IF(F66="標準",設定!$C$4,商品!F66)</f>
        <v>5</v>
      </c>
      <c r="M66" s="63" t="str">
        <f>_xlfn.XLOOKUP($D66,全商品!$F:$F,全商品!H:H,"-")</f>
        <v>-</v>
      </c>
      <c r="N66" s="12" t="str">
        <f>_xlfn.XLOOKUP($D66,全商品!$F:$F,全商品!I:I,"-")</f>
        <v>-</v>
      </c>
      <c r="O66" s="23" t="str">
        <f>_xlfn.XLOOKUP($D66,全商品!$F:$F,全商品!K:K,"-")</f>
        <v>-</v>
      </c>
      <c r="P66" s="13" t="str">
        <f>_xlfn.XLOOKUP($D66,全商品!$F:$F,全商品!M:M,"-")</f>
        <v>-</v>
      </c>
      <c r="Q66" s="25" t="str">
        <f>_xlfn.XLOOKUP($D66,現状商品設定!B:B,現状商品設定!D:D,"-")</f>
        <v>-</v>
      </c>
      <c r="R66" s="22">
        <f>SUM(_xlfn.XLOOKUP($D66,当月商品!$D:$D,当月商品!I:I,0),_xlfn.XLOOKUP($D66,前月商品!$D:$D,前月商品!I:I,0),_xlfn.XLOOKUP($D66,前々月商品!$D:$D,前々月商品!I:I,0))</f>
        <v>0</v>
      </c>
      <c r="S66" s="23">
        <f>SUM(_xlfn.XLOOKUP($D66,当月商品!$D:$D,当月商品!V:V,0),_xlfn.XLOOKUP($D66,前月商品!$D:$D,前月商品!V:V,0),_xlfn.XLOOKUP($D66,前々月商品!$D:$D,前々月商品!V:V,0))</f>
        <v>0</v>
      </c>
      <c r="T66" s="23">
        <f t="shared" si="3"/>
        <v>0</v>
      </c>
      <c r="U66" s="23">
        <f>SUM(_xlfn.XLOOKUP($D66,当月商品!$D:$D,当月商品!W:W,0),_xlfn.XLOOKUP($D66,前月商品!$D:$D,前月商品!W:W,0),_xlfn.XLOOKUP($D66,前々月商品!$D:$D,前々月商品!W:W,0))</f>
        <v>0</v>
      </c>
      <c r="V66" s="23">
        <f>SUM(_xlfn.XLOOKUP($D66,当月商品!$D:$D,当月商品!H:H,0),_xlfn.XLOOKUP($D66,前月商品!$D:$D,前月商品!H:H,0),_xlfn.XLOOKUP($D66,前々月商品!$D:$D,前々月商品!H:H,0))</f>
        <v>0</v>
      </c>
      <c r="W66" s="13">
        <f t="shared" si="4"/>
        <v>0</v>
      </c>
      <c r="X66" s="15">
        <f t="shared" si="5"/>
        <v>0</v>
      </c>
      <c r="Y66" s="22">
        <f>_xlfn.XLOOKUP($D66,当月商品!$D:$D,当月商品!I:I,0)</f>
        <v>0</v>
      </c>
      <c r="Z66" s="23">
        <f>_xlfn.XLOOKUP($D66,前月商品!$D:$D,前月商品!I:I,0)</f>
        <v>0</v>
      </c>
      <c r="AA66" s="23">
        <f>_xlfn.XLOOKUP($D66,前々月商品!$D:$D,前々月商品!I:I,0)</f>
        <v>0</v>
      </c>
      <c r="AB66" s="23">
        <f>_xlfn.XLOOKUP($D66,当月商品!$D:$D,当月商品!V:V,0)</f>
        <v>0</v>
      </c>
      <c r="AC66" s="23">
        <f>_xlfn.XLOOKUP($D66,前月商品!$D:$D,前月商品!V:V,0)</f>
        <v>0</v>
      </c>
      <c r="AD66" s="23">
        <f>_xlfn.XLOOKUP($D66,前々月商品!$D:$D,前々月商品!V:V,0)</f>
        <v>0</v>
      </c>
      <c r="AE66" s="23">
        <f t="shared" si="6"/>
        <v>0</v>
      </c>
      <c r="AF66" s="23">
        <f t="shared" si="7"/>
        <v>0</v>
      </c>
      <c r="AG66" s="23">
        <f t="shared" si="8"/>
        <v>0</v>
      </c>
      <c r="AH66" s="12">
        <f>_xlfn.XLOOKUP($D66,当月商品!$D:$D,当月商品!W:W,0)</f>
        <v>0</v>
      </c>
      <c r="AI66" s="12">
        <f>_xlfn.XLOOKUP($D66,前月商品!$D:$D,前月商品!W:W,0)</f>
        <v>0</v>
      </c>
      <c r="AJ66" s="12">
        <f>_xlfn.XLOOKUP($D66,前々月商品!$D:$D,前々月商品!W:W,0)</f>
        <v>0</v>
      </c>
      <c r="AK66" s="12">
        <f>_xlfn.XLOOKUP($D66,当月商品!$D:$D,当月商品!H:H,0)</f>
        <v>0</v>
      </c>
      <c r="AL66" s="12">
        <f>_xlfn.XLOOKUP($D66,前月商品!$D:$D,前月商品!H:H,0)</f>
        <v>0</v>
      </c>
      <c r="AM66" s="12">
        <f>_xlfn.XLOOKUP($D66,前々月商品!$D:$D,前々月商品!H:H,0)</f>
        <v>0</v>
      </c>
      <c r="AN66" s="13">
        <f t="shared" si="9"/>
        <v>0</v>
      </c>
      <c r="AO66" s="13">
        <f t="shared" si="10"/>
        <v>0</v>
      </c>
      <c r="AP66" s="13">
        <f t="shared" si="11"/>
        <v>0</v>
      </c>
      <c r="AQ66" s="16">
        <f t="shared" si="12"/>
        <v>0</v>
      </c>
      <c r="AR66" s="16">
        <f t="shared" si="13"/>
        <v>0</v>
      </c>
      <c r="AS66" s="17">
        <f t="shared" si="14"/>
        <v>0</v>
      </c>
      <c r="AT66" t="e">
        <f t="shared" si="15"/>
        <v>#VALUE!</v>
      </c>
    </row>
    <row r="67" spans="3:46" ht="36.65" customHeight="1">
      <c r="C67" s="20">
        <v>62</v>
      </c>
      <c r="D67" s="53">
        <f>現状商品設定!B64</f>
        <v>0</v>
      </c>
      <c r="E67" s="26" t="str">
        <f>IFERROR(_xlfn.XLOOKUP($D67,現状商品設定!B:B,現状商品設定!C:C,"-"),"-")</f>
        <v>-</v>
      </c>
      <c r="F67" s="32" t="s">
        <v>46</v>
      </c>
      <c r="G67" s="30" t="str">
        <f>IFERROR(_xlfn.XLOOKUP($D67,現状商品設定!B:B,現状商品設定!F:F),"-")</f>
        <v>-</v>
      </c>
      <c r="H67" s="34" t="e">
        <f>IF(IF(AND(V67&gt;=設定!$C$3,X67&gt;=L67),G67*(1+設定!$C$6),IF(AND(V67&gt;=設定!$C$3,X67&lt;L67),G67*(1+設定!$C$7*-1),IF(V67&lt;設定!$C$3,G67*(1+設定!$C$6),"除外")))&gt;10,IF(AND(V67&gt;=設定!$C$3,X67&gt;=L67),G67*(1+設定!$C$6),IF(AND(V67&gt;=設定!$C$3,X67&lt;L67),G67*(1+設定!$C$7*-1),IF(V67&lt;設定!$C$3,G67*(1+設定!$C$6),"除外"))),10)</f>
        <v>#VALUE!</v>
      </c>
      <c r="I67" s="34" t="e">
        <f ca="1">IF(消化率!$I$5&lt;1,商品!H67*消化率!$I$5,IF(商品!W67*商品!Q67/(商品!H67*消化率!$I$5)&gt;商品!L67,商品!H67*消化率!$I$5,J67))</f>
        <v>#DIV/0!</v>
      </c>
      <c r="J67" s="34" t="e">
        <f t="shared" si="2"/>
        <v>#VALUE!</v>
      </c>
      <c r="K67" s="34" t="e">
        <f ca="1">IF(ROUNDDOWN(IF(I67&gt;=設定!$C$8,設定!$C$8,商品!I67),0)&lt;10,10,ROUNDDOWN(IF(I67&gt;=設定!$C$8,設定!$C$8,商品!I67),0))</f>
        <v>#DIV/0!</v>
      </c>
      <c r="L67" s="64">
        <f>IF(F67="標準",設定!$C$4,商品!F67)</f>
        <v>5</v>
      </c>
      <c r="M67" s="63" t="str">
        <f>_xlfn.XLOOKUP($D67,全商品!$F:$F,全商品!H:H,"-")</f>
        <v>-</v>
      </c>
      <c r="N67" s="12" t="str">
        <f>_xlfn.XLOOKUP($D67,全商品!$F:$F,全商品!I:I,"-")</f>
        <v>-</v>
      </c>
      <c r="O67" s="23" t="str">
        <f>_xlfn.XLOOKUP($D67,全商品!$F:$F,全商品!K:K,"-")</f>
        <v>-</v>
      </c>
      <c r="P67" s="13" t="str">
        <f>_xlfn.XLOOKUP($D67,全商品!$F:$F,全商品!M:M,"-")</f>
        <v>-</v>
      </c>
      <c r="Q67" s="25" t="str">
        <f>_xlfn.XLOOKUP($D67,現状商品設定!B:B,現状商品設定!D:D,"-")</f>
        <v>-</v>
      </c>
      <c r="R67" s="22">
        <f>SUM(_xlfn.XLOOKUP($D67,当月商品!$D:$D,当月商品!I:I,0),_xlfn.XLOOKUP($D67,前月商品!$D:$D,前月商品!I:I,0),_xlfn.XLOOKUP($D67,前々月商品!$D:$D,前々月商品!I:I,0))</f>
        <v>0</v>
      </c>
      <c r="S67" s="23">
        <f>SUM(_xlfn.XLOOKUP($D67,当月商品!$D:$D,当月商品!V:V,0),_xlfn.XLOOKUP($D67,前月商品!$D:$D,前月商品!V:V,0),_xlfn.XLOOKUP($D67,前々月商品!$D:$D,前々月商品!V:V,0))</f>
        <v>0</v>
      </c>
      <c r="T67" s="23">
        <f t="shared" si="3"/>
        <v>0</v>
      </c>
      <c r="U67" s="23">
        <f>SUM(_xlfn.XLOOKUP($D67,当月商品!$D:$D,当月商品!W:W,0),_xlfn.XLOOKUP($D67,前月商品!$D:$D,前月商品!W:W,0),_xlfn.XLOOKUP($D67,前々月商品!$D:$D,前々月商品!W:W,0))</f>
        <v>0</v>
      </c>
      <c r="V67" s="23">
        <f>SUM(_xlfn.XLOOKUP($D67,当月商品!$D:$D,当月商品!H:H,0),_xlfn.XLOOKUP($D67,前月商品!$D:$D,前月商品!H:H,0),_xlfn.XLOOKUP($D67,前々月商品!$D:$D,前々月商品!H:H,0))</f>
        <v>0</v>
      </c>
      <c r="W67" s="13">
        <f t="shared" si="4"/>
        <v>0</v>
      </c>
      <c r="X67" s="15">
        <f t="shared" si="5"/>
        <v>0</v>
      </c>
      <c r="Y67" s="22">
        <f>_xlfn.XLOOKUP($D67,当月商品!$D:$D,当月商品!I:I,0)</f>
        <v>0</v>
      </c>
      <c r="Z67" s="23">
        <f>_xlfn.XLOOKUP($D67,前月商品!$D:$D,前月商品!I:I,0)</f>
        <v>0</v>
      </c>
      <c r="AA67" s="23">
        <f>_xlfn.XLOOKUP($D67,前々月商品!$D:$D,前々月商品!I:I,0)</f>
        <v>0</v>
      </c>
      <c r="AB67" s="23">
        <f>_xlfn.XLOOKUP($D67,当月商品!$D:$D,当月商品!V:V,0)</f>
        <v>0</v>
      </c>
      <c r="AC67" s="23">
        <f>_xlfn.XLOOKUP($D67,前月商品!$D:$D,前月商品!V:V,0)</f>
        <v>0</v>
      </c>
      <c r="AD67" s="23">
        <f>_xlfn.XLOOKUP($D67,前々月商品!$D:$D,前々月商品!V:V,0)</f>
        <v>0</v>
      </c>
      <c r="AE67" s="23">
        <f t="shared" si="6"/>
        <v>0</v>
      </c>
      <c r="AF67" s="23">
        <f t="shared" si="7"/>
        <v>0</v>
      </c>
      <c r="AG67" s="23">
        <f t="shared" si="8"/>
        <v>0</v>
      </c>
      <c r="AH67" s="12">
        <f>_xlfn.XLOOKUP($D67,当月商品!$D:$D,当月商品!W:W,0)</f>
        <v>0</v>
      </c>
      <c r="AI67" s="12">
        <f>_xlfn.XLOOKUP($D67,前月商品!$D:$D,前月商品!W:W,0)</f>
        <v>0</v>
      </c>
      <c r="AJ67" s="12">
        <f>_xlfn.XLOOKUP($D67,前々月商品!$D:$D,前々月商品!W:W,0)</f>
        <v>0</v>
      </c>
      <c r="AK67" s="12">
        <f>_xlfn.XLOOKUP($D67,当月商品!$D:$D,当月商品!H:H,0)</f>
        <v>0</v>
      </c>
      <c r="AL67" s="12">
        <f>_xlfn.XLOOKUP($D67,前月商品!$D:$D,前月商品!H:H,0)</f>
        <v>0</v>
      </c>
      <c r="AM67" s="12">
        <f>_xlfn.XLOOKUP($D67,前々月商品!$D:$D,前々月商品!H:H,0)</f>
        <v>0</v>
      </c>
      <c r="AN67" s="13">
        <f t="shared" si="9"/>
        <v>0</v>
      </c>
      <c r="AO67" s="13">
        <f t="shared" si="10"/>
        <v>0</v>
      </c>
      <c r="AP67" s="13">
        <f t="shared" si="11"/>
        <v>0</v>
      </c>
      <c r="AQ67" s="16">
        <f t="shared" si="12"/>
        <v>0</v>
      </c>
      <c r="AR67" s="16">
        <f t="shared" si="13"/>
        <v>0</v>
      </c>
      <c r="AS67" s="17">
        <f t="shared" si="14"/>
        <v>0</v>
      </c>
      <c r="AT67" t="e">
        <f t="shared" si="15"/>
        <v>#VALUE!</v>
      </c>
    </row>
    <row r="68" spans="3:46" ht="36.65" customHeight="1">
      <c r="C68" s="20">
        <v>63</v>
      </c>
      <c r="D68" s="53">
        <f>現状商品設定!B65</f>
        <v>0</v>
      </c>
      <c r="E68" s="26" t="str">
        <f>IFERROR(_xlfn.XLOOKUP($D68,現状商品設定!B:B,現状商品設定!C:C,"-"),"-")</f>
        <v>-</v>
      </c>
      <c r="F68" s="32" t="s">
        <v>46</v>
      </c>
      <c r="G68" s="30" t="str">
        <f>IFERROR(_xlfn.XLOOKUP($D68,現状商品設定!B:B,現状商品設定!F:F),"-")</f>
        <v>-</v>
      </c>
      <c r="H68" s="34" t="e">
        <f>IF(IF(AND(V68&gt;=設定!$C$3,X68&gt;=L68),G68*(1+設定!$C$6),IF(AND(V68&gt;=設定!$C$3,X68&lt;L68),G68*(1+設定!$C$7*-1),IF(V68&lt;設定!$C$3,G68*(1+設定!$C$6),"除外")))&gt;10,IF(AND(V68&gt;=設定!$C$3,X68&gt;=L68),G68*(1+設定!$C$6),IF(AND(V68&gt;=設定!$C$3,X68&lt;L68),G68*(1+設定!$C$7*-1),IF(V68&lt;設定!$C$3,G68*(1+設定!$C$6),"除外"))),10)</f>
        <v>#VALUE!</v>
      </c>
      <c r="I68" s="34" t="e">
        <f ca="1">IF(消化率!$I$5&lt;1,商品!H68*消化率!$I$5,IF(商品!W68*商品!Q68/(商品!H68*消化率!$I$5)&gt;商品!L68,商品!H68*消化率!$I$5,J68))</f>
        <v>#DIV/0!</v>
      </c>
      <c r="J68" s="34" t="e">
        <f t="shared" si="2"/>
        <v>#VALUE!</v>
      </c>
      <c r="K68" s="34" t="e">
        <f ca="1">IF(ROUNDDOWN(IF(I68&gt;=設定!$C$8,設定!$C$8,商品!I68),0)&lt;10,10,ROUNDDOWN(IF(I68&gt;=設定!$C$8,設定!$C$8,商品!I68),0))</f>
        <v>#DIV/0!</v>
      </c>
      <c r="L68" s="64">
        <f>IF(F68="標準",設定!$C$4,商品!F68)</f>
        <v>5</v>
      </c>
      <c r="M68" s="63" t="str">
        <f>_xlfn.XLOOKUP($D68,全商品!$F:$F,全商品!H:H,"-")</f>
        <v>-</v>
      </c>
      <c r="N68" s="12" t="str">
        <f>_xlfn.XLOOKUP($D68,全商品!$F:$F,全商品!I:I,"-")</f>
        <v>-</v>
      </c>
      <c r="O68" s="23" t="str">
        <f>_xlfn.XLOOKUP($D68,全商品!$F:$F,全商品!K:K,"-")</f>
        <v>-</v>
      </c>
      <c r="P68" s="13" t="str">
        <f>_xlfn.XLOOKUP($D68,全商品!$F:$F,全商品!M:M,"-")</f>
        <v>-</v>
      </c>
      <c r="Q68" s="25" t="str">
        <f>_xlfn.XLOOKUP($D68,現状商品設定!B:B,現状商品設定!D:D,"-")</f>
        <v>-</v>
      </c>
      <c r="R68" s="22">
        <f>SUM(_xlfn.XLOOKUP($D68,当月商品!$D:$D,当月商品!I:I,0),_xlfn.XLOOKUP($D68,前月商品!$D:$D,前月商品!I:I,0),_xlfn.XLOOKUP($D68,前々月商品!$D:$D,前々月商品!I:I,0))</f>
        <v>0</v>
      </c>
      <c r="S68" s="23">
        <f>SUM(_xlfn.XLOOKUP($D68,当月商品!$D:$D,当月商品!V:V,0),_xlfn.XLOOKUP($D68,前月商品!$D:$D,前月商品!V:V,0),_xlfn.XLOOKUP($D68,前々月商品!$D:$D,前々月商品!V:V,0))</f>
        <v>0</v>
      </c>
      <c r="T68" s="23">
        <f t="shared" si="3"/>
        <v>0</v>
      </c>
      <c r="U68" s="23">
        <f>SUM(_xlfn.XLOOKUP($D68,当月商品!$D:$D,当月商品!W:W,0),_xlfn.XLOOKUP($D68,前月商品!$D:$D,前月商品!W:W,0),_xlfn.XLOOKUP($D68,前々月商品!$D:$D,前々月商品!W:W,0))</f>
        <v>0</v>
      </c>
      <c r="V68" s="23">
        <f>SUM(_xlfn.XLOOKUP($D68,当月商品!$D:$D,当月商品!H:H,0),_xlfn.XLOOKUP($D68,前月商品!$D:$D,前月商品!H:H,0),_xlfn.XLOOKUP($D68,前々月商品!$D:$D,前々月商品!H:H,0))</f>
        <v>0</v>
      </c>
      <c r="W68" s="13">
        <f t="shared" si="4"/>
        <v>0</v>
      </c>
      <c r="X68" s="15">
        <f t="shared" si="5"/>
        <v>0</v>
      </c>
      <c r="Y68" s="22">
        <f>_xlfn.XLOOKUP($D68,当月商品!$D:$D,当月商品!I:I,0)</f>
        <v>0</v>
      </c>
      <c r="Z68" s="23">
        <f>_xlfn.XLOOKUP($D68,前月商品!$D:$D,前月商品!I:I,0)</f>
        <v>0</v>
      </c>
      <c r="AA68" s="23">
        <f>_xlfn.XLOOKUP($D68,前々月商品!$D:$D,前々月商品!I:I,0)</f>
        <v>0</v>
      </c>
      <c r="AB68" s="23">
        <f>_xlfn.XLOOKUP($D68,当月商品!$D:$D,当月商品!V:V,0)</f>
        <v>0</v>
      </c>
      <c r="AC68" s="23">
        <f>_xlfn.XLOOKUP($D68,前月商品!$D:$D,前月商品!V:V,0)</f>
        <v>0</v>
      </c>
      <c r="AD68" s="23">
        <f>_xlfn.XLOOKUP($D68,前々月商品!$D:$D,前々月商品!V:V,0)</f>
        <v>0</v>
      </c>
      <c r="AE68" s="23">
        <f t="shared" si="6"/>
        <v>0</v>
      </c>
      <c r="AF68" s="23">
        <f t="shared" si="7"/>
        <v>0</v>
      </c>
      <c r="AG68" s="23">
        <f t="shared" si="8"/>
        <v>0</v>
      </c>
      <c r="AH68" s="12">
        <f>_xlfn.XLOOKUP($D68,当月商品!$D:$D,当月商品!W:W,0)</f>
        <v>0</v>
      </c>
      <c r="AI68" s="12">
        <f>_xlfn.XLOOKUP($D68,前月商品!$D:$D,前月商品!W:W,0)</f>
        <v>0</v>
      </c>
      <c r="AJ68" s="12">
        <f>_xlfn.XLOOKUP($D68,前々月商品!$D:$D,前々月商品!W:W,0)</f>
        <v>0</v>
      </c>
      <c r="AK68" s="12">
        <f>_xlfn.XLOOKUP($D68,当月商品!$D:$D,当月商品!H:H,0)</f>
        <v>0</v>
      </c>
      <c r="AL68" s="12">
        <f>_xlfn.XLOOKUP($D68,前月商品!$D:$D,前月商品!H:H,0)</f>
        <v>0</v>
      </c>
      <c r="AM68" s="12">
        <f>_xlfn.XLOOKUP($D68,前々月商品!$D:$D,前々月商品!H:H,0)</f>
        <v>0</v>
      </c>
      <c r="AN68" s="13">
        <f t="shared" si="9"/>
        <v>0</v>
      </c>
      <c r="AO68" s="13">
        <f t="shared" si="10"/>
        <v>0</v>
      </c>
      <c r="AP68" s="13">
        <f t="shared" si="11"/>
        <v>0</v>
      </c>
      <c r="AQ68" s="16">
        <f t="shared" si="12"/>
        <v>0</v>
      </c>
      <c r="AR68" s="16">
        <f t="shared" si="13"/>
        <v>0</v>
      </c>
      <c r="AS68" s="17">
        <f t="shared" si="14"/>
        <v>0</v>
      </c>
      <c r="AT68" t="e">
        <f t="shared" si="15"/>
        <v>#VALUE!</v>
      </c>
    </row>
    <row r="69" spans="3:46" ht="36.65" customHeight="1">
      <c r="C69" s="20">
        <v>64</v>
      </c>
      <c r="D69" s="53">
        <f>現状商品設定!B66</f>
        <v>0</v>
      </c>
      <c r="E69" s="26" t="str">
        <f>IFERROR(_xlfn.XLOOKUP($D69,現状商品設定!B:B,現状商品設定!C:C,"-"),"-")</f>
        <v>-</v>
      </c>
      <c r="F69" s="32" t="s">
        <v>46</v>
      </c>
      <c r="G69" s="30" t="str">
        <f>IFERROR(_xlfn.XLOOKUP($D69,現状商品設定!B:B,現状商品設定!F:F),"-")</f>
        <v>-</v>
      </c>
      <c r="H69" s="34" t="e">
        <f>IF(IF(AND(V69&gt;=設定!$C$3,X69&gt;=L69),G69*(1+設定!$C$6),IF(AND(V69&gt;=設定!$C$3,X69&lt;L69),G69*(1+設定!$C$7*-1),IF(V69&lt;設定!$C$3,G69*(1+設定!$C$6),"除外")))&gt;10,IF(AND(V69&gt;=設定!$C$3,X69&gt;=L69),G69*(1+設定!$C$6),IF(AND(V69&gt;=設定!$C$3,X69&lt;L69),G69*(1+設定!$C$7*-1),IF(V69&lt;設定!$C$3,G69*(1+設定!$C$6),"除外"))),10)</f>
        <v>#VALUE!</v>
      </c>
      <c r="I69" s="34" t="e">
        <f ca="1">IF(消化率!$I$5&lt;1,商品!H69*消化率!$I$5,IF(商品!W69*商品!Q69/(商品!H69*消化率!$I$5)&gt;商品!L69,商品!H69*消化率!$I$5,J69))</f>
        <v>#DIV/0!</v>
      </c>
      <c r="J69" s="34" t="e">
        <f t="shared" si="2"/>
        <v>#VALUE!</v>
      </c>
      <c r="K69" s="34" t="e">
        <f ca="1">IF(ROUNDDOWN(IF(I69&gt;=設定!$C$8,設定!$C$8,商品!I69),0)&lt;10,10,ROUNDDOWN(IF(I69&gt;=設定!$C$8,設定!$C$8,商品!I69),0))</f>
        <v>#DIV/0!</v>
      </c>
      <c r="L69" s="64">
        <f>IF(F69="標準",設定!$C$4,商品!F69)</f>
        <v>5</v>
      </c>
      <c r="M69" s="63" t="str">
        <f>_xlfn.XLOOKUP($D69,全商品!$F:$F,全商品!H:H,"-")</f>
        <v>-</v>
      </c>
      <c r="N69" s="12" t="str">
        <f>_xlfn.XLOOKUP($D69,全商品!$F:$F,全商品!I:I,"-")</f>
        <v>-</v>
      </c>
      <c r="O69" s="23" t="str">
        <f>_xlfn.XLOOKUP($D69,全商品!$F:$F,全商品!K:K,"-")</f>
        <v>-</v>
      </c>
      <c r="P69" s="13" t="str">
        <f>_xlfn.XLOOKUP($D69,全商品!$F:$F,全商品!M:M,"-")</f>
        <v>-</v>
      </c>
      <c r="Q69" s="25" t="str">
        <f>_xlfn.XLOOKUP($D69,現状商品設定!B:B,現状商品設定!D:D,"-")</f>
        <v>-</v>
      </c>
      <c r="R69" s="22">
        <f>SUM(_xlfn.XLOOKUP($D69,当月商品!$D:$D,当月商品!I:I,0),_xlfn.XLOOKUP($D69,前月商品!$D:$D,前月商品!I:I,0),_xlfn.XLOOKUP($D69,前々月商品!$D:$D,前々月商品!I:I,0))</f>
        <v>0</v>
      </c>
      <c r="S69" s="23">
        <f>SUM(_xlfn.XLOOKUP($D69,当月商品!$D:$D,当月商品!V:V,0),_xlfn.XLOOKUP($D69,前月商品!$D:$D,前月商品!V:V,0),_xlfn.XLOOKUP($D69,前々月商品!$D:$D,前々月商品!V:V,0))</f>
        <v>0</v>
      </c>
      <c r="T69" s="23">
        <f t="shared" si="3"/>
        <v>0</v>
      </c>
      <c r="U69" s="23">
        <f>SUM(_xlfn.XLOOKUP($D69,当月商品!$D:$D,当月商品!W:W,0),_xlfn.XLOOKUP($D69,前月商品!$D:$D,前月商品!W:W,0),_xlfn.XLOOKUP($D69,前々月商品!$D:$D,前々月商品!W:W,0))</f>
        <v>0</v>
      </c>
      <c r="V69" s="23">
        <f>SUM(_xlfn.XLOOKUP($D69,当月商品!$D:$D,当月商品!H:H,0),_xlfn.XLOOKUP($D69,前月商品!$D:$D,前月商品!H:H,0),_xlfn.XLOOKUP($D69,前々月商品!$D:$D,前々月商品!H:H,0))</f>
        <v>0</v>
      </c>
      <c r="W69" s="13">
        <f t="shared" si="4"/>
        <v>0</v>
      </c>
      <c r="X69" s="15">
        <f t="shared" si="5"/>
        <v>0</v>
      </c>
      <c r="Y69" s="22">
        <f>_xlfn.XLOOKUP($D69,当月商品!$D:$D,当月商品!I:I,0)</f>
        <v>0</v>
      </c>
      <c r="Z69" s="23">
        <f>_xlfn.XLOOKUP($D69,前月商品!$D:$D,前月商品!I:I,0)</f>
        <v>0</v>
      </c>
      <c r="AA69" s="23">
        <f>_xlfn.XLOOKUP($D69,前々月商品!$D:$D,前々月商品!I:I,0)</f>
        <v>0</v>
      </c>
      <c r="AB69" s="23">
        <f>_xlfn.XLOOKUP($D69,当月商品!$D:$D,当月商品!V:V,0)</f>
        <v>0</v>
      </c>
      <c r="AC69" s="23">
        <f>_xlfn.XLOOKUP($D69,前月商品!$D:$D,前月商品!V:V,0)</f>
        <v>0</v>
      </c>
      <c r="AD69" s="23">
        <f>_xlfn.XLOOKUP($D69,前々月商品!$D:$D,前々月商品!V:V,0)</f>
        <v>0</v>
      </c>
      <c r="AE69" s="23">
        <f t="shared" si="6"/>
        <v>0</v>
      </c>
      <c r="AF69" s="23">
        <f t="shared" si="7"/>
        <v>0</v>
      </c>
      <c r="AG69" s="23">
        <f t="shared" si="8"/>
        <v>0</v>
      </c>
      <c r="AH69" s="12">
        <f>_xlfn.XLOOKUP($D69,当月商品!$D:$D,当月商品!W:W,0)</f>
        <v>0</v>
      </c>
      <c r="AI69" s="12">
        <f>_xlfn.XLOOKUP($D69,前月商品!$D:$D,前月商品!W:W,0)</f>
        <v>0</v>
      </c>
      <c r="AJ69" s="12">
        <f>_xlfn.XLOOKUP($D69,前々月商品!$D:$D,前々月商品!W:W,0)</f>
        <v>0</v>
      </c>
      <c r="AK69" s="12">
        <f>_xlfn.XLOOKUP($D69,当月商品!$D:$D,当月商品!H:H,0)</f>
        <v>0</v>
      </c>
      <c r="AL69" s="12">
        <f>_xlfn.XLOOKUP($D69,前月商品!$D:$D,前月商品!H:H,0)</f>
        <v>0</v>
      </c>
      <c r="AM69" s="12">
        <f>_xlfn.XLOOKUP($D69,前々月商品!$D:$D,前々月商品!H:H,0)</f>
        <v>0</v>
      </c>
      <c r="AN69" s="13">
        <f t="shared" si="9"/>
        <v>0</v>
      </c>
      <c r="AO69" s="13">
        <f t="shared" si="10"/>
        <v>0</v>
      </c>
      <c r="AP69" s="13">
        <f t="shared" si="11"/>
        <v>0</v>
      </c>
      <c r="AQ69" s="16">
        <f t="shared" si="12"/>
        <v>0</v>
      </c>
      <c r="AR69" s="16">
        <f t="shared" si="13"/>
        <v>0</v>
      </c>
      <c r="AS69" s="17">
        <f t="shared" si="14"/>
        <v>0</v>
      </c>
      <c r="AT69" t="e">
        <f t="shared" si="15"/>
        <v>#VALUE!</v>
      </c>
    </row>
    <row r="70" spans="3:46" ht="36.65" customHeight="1">
      <c r="C70" s="20">
        <v>65</v>
      </c>
      <c r="D70" s="53">
        <f>現状商品設定!B67</f>
        <v>0</v>
      </c>
      <c r="E70" s="26" t="str">
        <f>IFERROR(_xlfn.XLOOKUP($D70,現状商品設定!B:B,現状商品設定!C:C,"-"),"-")</f>
        <v>-</v>
      </c>
      <c r="F70" s="32" t="s">
        <v>46</v>
      </c>
      <c r="G70" s="30" t="str">
        <f>IFERROR(_xlfn.XLOOKUP($D70,現状商品設定!B:B,現状商品設定!F:F),"-")</f>
        <v>-</v>
      </c>
      <c r="H70" s="34" t="e">
        <f>IF(IF(AND(V70&gt;=設定!$C$3,X70&gt;=L70),G70*(1+設定!$C$6),IF(AND(V70&gt;=設定!$C$3,X70&lt;L70),G70*(1+設定!$C$7*-1),IF(V70&lt;設定!$C$3,G70*(1+設定!$C$6),"除外")))&gt;10,IF(AND(V70&gt;=設定!$C$3,X70&gt;=L70),G70*(1+設定!$C$6),IF(AND(V70&gt;=設定!$C$3,X70&lt;L70),G70*(1+設定!$C$7*-1),IF(V70&lt;設定!$C$3,G70*(1+設定!$C$6),"除外"))),10)</f>
        <v>#VALUE!</v>
      </c>
      <c r="I70" s="34" t="e">
        <f ca="1">IF(消化率!$I$5&lt;1,商品!H70*消化率!$I$5,IF(商品!W70*商品!Q70/(商品!H70*消化率!$I$5)&gt;商品!L70,商品!H70*消化率!$I$5,J70))</f>
        <v>#DIV/0!</v>
      </c>
      <c r="J70" s="34" t="e">
        <f t="shared" si="2"/>
        <v>#VALUE!</v>
      </c>
      <c r="K70" s="34" t="e">
        <f ca="1">IF(ROUNDDOWN(IF(I70&gt;=設定!$C$8,設定!$C$8,商品!I70),0)&lt;10,10,ROUNDDOWN(IF(I70&gt;=設定!$C$8,設定!$C$8,商品!I70),0))</f>
        <v>#DIV/0!</v>
      </c>
      <c r="L70" s="64">
        <f>IF(F70="標準",設定!$C$4,商品!F70)</f>
        <v>5</v>
      </c>
      <c r="M70" s="63" t="str">
        <f>_xlfn.XLOOKUP($D70,全商品!$F:$F,全商品!H:H,"-")</f>
        <v>-</v>
      </c>
      <c r="N70" s="12" t="str">
        <f>_xlfn.XLOOKUP($D70,全商品!$F:$F,全商品!I:I,"-")</f>
        <v>-</v>
      </c>
      <c r="O70" s="23" t="str">
        <f>_xlfn.XLOOKUP($D70,全商品!$F:$F,全商品!K:K,"-")</f>
        <v>-</v>
      </c>
      <c r="P70" s="13" t="str">
        <f>_xlfn.XLOOKUP($D70,全商品!$F:$F,全商品!M:M,"-")</f>
        <v>-</v>
      </c>
      <c r="Q70" s="25" t="str">
        <f>_xlfn.XLOOKUP($D70,現状商品設定!B:B,現状商品設定!D:D,"-")</f>
        <v>-</v>
      </c>
      <c r="R70" s="22">
        <f>SUM(_xlfn.XLOOKUP($D70,当月商品!$D:$D,当月商品!I:I,0),_xlfn.XLOOKUP($D70,前月商品!$D:$D,前月商品!I:I,0),_xlfn.XLOOKUP($D70,前々月商品!$D:$D,前々月商品!I:I,0))</f>
        <v>0</v>
      </c>
      <c r="S70" s="23">
        <f>SUM(_xlfn.XLOOKUP($D70,当月商品!$D:$D,当月商品!V:V,0),_xlfn.XLOOKUP($D70,前月商品!$D:$D,前月商品!V:V,0),_xlfn.XLOOKUP($D70,前々月商品!$D:$D,前々月商品!V:V,0))</f>
        <v>0</v>
      </c>
      <c r="T70" s="23">
        <f t="shared" si="3"/>
        <v>0</v>
      </c>
      <c r="U70" s="23">
        <f>SUM(_xlfn.XLOOKUP($D70,当月商品!$D:$D,当月商品!W:W,0),_xlfn.XLOOKUP($D70,前月商品!$D:$D,前月商品!W:W,0),_xlfn.XLOOKUP($D70,前々月商品!$D:$D,前々月商品!W:W,0))</f>
        <v>0</v>
      </c>
      <c r="V70" s="23">
        <f>SUM(_xlfn.XLOOKUP($D70,当月商品!$D:$D,当月商品!H:H,0),_xlfn.XLOOKUP($D70,前月商品!$D:$D,前月商品!H:H,0),_xlfn.XLOOKUP($D70,前々月商品!$D:$D,前々月商品!H:H,0))</f>
        <v>0</v>
      </c>
      <c r="W70" s="13">
        <f t="shared" si="4"/>
        <v>0</v>
      </c>
      <c r="X70" s="15">
        <f t="shared" si="5"/>
        <v>0</v>
      </c>
      <c r="Y70" s="22">
        <f>_xlfn.XLOOKUP($D70,当月商品!$D:$D,当月商品!I:I,0)</f>
        <v>0</v>
      </c>
      <c r="Z70" s="23">
        <f>_xlfn.XLOOKUP($D70,前月商品!$D:$D,前月商品!I:I,0)</f>
        <v>0</v>
      </c>
      <c r="AA70" s="23">
        <f>_xlfn.XLOOKUP($D70,前々月商品!$D:$D,前々月商品!I:I,0)</f>
        <v>0</v>
      </c>
      <c r="AB70" s="23">
        <f>_xlfn.XLOOKUP($D70,当月商品!$D:$D,当月商品!V:V,0)</f>
        <v>0</v>
      </c>
      <c r="AC70" s="23">
        <f>_xlfn.XLOOKUP($D70,前月商品!$D:$D,前月商品!V:V,0)</f>
        <v>0</v>
      </c>
      <c r="AD70" s="23">
        <f>_xlfn.XLOOKUP($D70,前々月商品!$D:$D,前々月商品!V:V,0)</f>
        <v>0</v>
      </c>
      <c r="AE70" s="23">
        <f t="shared" si="6"/>
        <v>0</v>
      </c>
      <c r="AF70" s="23">
        <f t="shared" si="7"/>
        <v>0</v>
      </c>
      <c r="AG70" s="23">
        <f t="shared" si="8"/>
        <v>0</v>
      </c>
      <c r="AH70" s="12">
        <f>_xlfn.XLOOKUP($D70,当月商品!$D:$D,当月商品!W:W,0)</f>
        <v>0</v>
      </c>
      <c r="AI70" s="12">
        <f>_xlfn.XLOOKUP($D70,前月商品!$D:$D,前月商品!W:W,0)</f>
        <v>0</v>
      </c>
      <c r="AJ70" s="12">
        <f>_xlfn.XLOOKUP($D70,前々月商品!$D:$D,前々月商品!W:W,0)</f>
        <v>0</v>
      </c>
      <c r="AK70" s="12">
        <f>_xlfn.XLOOKUP($D70,当月商品!$D:$D,当月商品!H:H,0)</f>
        <v>0</v>
      </c>
      <c r="AL70" s="12">
        <f>_xlfn.XLOOKUP($D70,前月商品!$D:$D,前月商品!H:H,0)</f>
        <v>0</v>
      </c>
      <c r="AM70" s="12">
        <f>_xlfn.XLOOKUP($D70,前々月商品!$D:$D,前々月商品!H:H,0)</f>
        <v>0</v>
      </c>
      <c r="AN70" s="13">
        <f t="shared" si="9"/>
        <v>0</v>
      </c>
      <c r="AO70" s="13">
        <f t="shared" si="10"/>
        <v>0</v>
      </c>
      <c r="AP70" s="13">
        <f t="shared" si="11"/>
        <v>0</v>
      </c>
      <c r="AQ70" s="16">
        <f t="shared" si="12"/>
        <v>0</v>
      </c>
      <c r="AR70" s="16">
        <f t="shared" si="13"/>
        <v>0</v>
      </c>
      <c r="AS70" s="17">
        <f t="shared" si="14"/>
        <v>0</v>
      </c>
      <c r="AT70" t="e">
        <f t="shared" si="15"/>
        <v>#VALUE!</v>
      </c>
    </row>
    <row r="71" spans="3:46" ht="36.65" customHeight="1">
      <c r="C71" s="20">
        <v>66</v>
      </c>
      <c r="D71" s="53">
        <f>現状商品設定!B68</f>
        <v>0</v>
      </c>
      <c r="E71" s="26" t="str">
        <f>IFERROR(_xlfn.XLOOKUP($D71,現状商品設定!B:B,現状商品設定!C:C,"-"),"-")</f>
        <v>-</v>
      </c>
      <c r="F71" s="32" t="s">
        <v>46</v>
      </c>
      <c r="G71" s="30" t="str">
        <f>IFERROR(_xlfn.XLOOKUP($D71,現状商品設定!B:B,現状商品設定!F:F),"-")</f>
        <v>-</v>
      </c>
      <c r="H71" s="34" t="e">
        <f>IF(IF(AND(V71&gt;=設定!$C$3,X71&gt;=L71),G71*(1+設定!$C$6),IF(AND(V71&gt;=設定!$C$3,X71&lt;L71),G71*(1+設定!$C$7*-1),IF(V71&lt;設定!$C$3,G71*(1+設定!$C$6),"除外")))&gt;10,IF(AND(V71&gt;=設定!$C$3,X71&gt;=L71),G71*(1+設定!$C$6),IF(AND(V71&gt;=設定!$C$3,X71&lt;L71),G71*(1+設定!$C$7*-1),IF(V71&lt;設定!$C$3,G71*(1+設定!$C$6),"除外"))),10)</f>
        <v>#VALUE!</v>
      </c>
      <c r="I71" s="34" t="e">
        <f ca="1">IF(消化率!$I$5&lt;1,商品!H71*消化率!$I$5,IF(商品!W71*商品!Q71/(商品!H71*消化率!$I$5)&gt;商品!L71,商品!H71*消化率!$I$5,J71))</f>
        <v>#DIV/0!</v>
      </c>
      <c r="J71" s="34" t="e">
        <f t="shared" ref="J71:J134" si="16">W71*Q71/L71</f>
        <v>#VALUE!</v>
      </c>
      <c r="K71" s="34" t="e">
        <f ca="1">IF(ROUNDDOWN(IF(I71&gt;=設定!$C$8,設定!$C$8,商品!I71),0)&lt;10,10,ROUNDDOWN(IF(I71&gt;=設定!$C$8,設定!$C$8,商品!I71),0))</f>
        <v>#DIV/0!</v>
      </c>
      <c r="L71" s="64">
        <f>IF(F71="標準",設定!$C$4,商品!F71)</f>
        <v>5</v>
      </c>
      <c r="M71" s="63" t="str">
        <f>_xlfn.XLOOKUP($D71,全商品!$F:$F,全商品!H:H,"-")</f>
        <v>-</v>
      </c>
      <c r="N71" s="12" t="str">
        <f>_xlfn.XLOOKUP($D71,全商品!$F:$F,全商品!I:I,"-")</f>
        <v>-</v>
      </c>
      <c r="O71" s="23" t="str">
        <f>_xlfn.XLOOKUP($D71,全商品!$F:$F,全商品!K:K,"-")</f>
        <v>-</v>
      </c>
      <c r="P71" s="13" t="str">
        <f>_xlfn.XLOOKUP($D71,全商品!$F:$F,全商品!M:M,"-")</f>
        <v>-</v>
      </c>
      <c r="Q71" s="25" t="str">
        <f>_xlfn.XLOOKUP($D71,現状商品設定!B:B,現状商品設定!D:D,"-")</f>
        <v>-</v>
      </c>
      <c r="R71" s="22">
        <f>SUM(_xlfn.XLOOKUP($D71,当月商品!$D:$D,当月商品!I:I,0),_xlfn.XLOOKUP($D71,前月商品!$D:$D,前月商品!I:I,0),_xlfn.XLOOKUP($D71,前々月商品!$D:$D,前々月商品!I:I,0))</f>
        <v>0</v>
      </c>
      <c r="S71" s="23">
        <f>SUM(_xlfn.XLOOKUP($D71,当月商品!$D:$D,当月商品!V:V,0),_xlfn.XLOOKUP($D71,前月商品!$D:$D,前月商品!V:V,0),_xlfn.XLOOKUP($D71,前々月商品!$D:$D,前々月商品!V:V,0))</f>
        <v>0</v>
      </c>
      <c r="T71" s="23">
        <f t="shared" ref="T71:T134" si="17">IFERROR(R71/V71,0)</f>
        <v>0</v>
      </c>
      <c r="U71" s="23">
        <f>SUM(_xlfn.XLOOKUP($D71,当月商品!$D:$D,当月商品!W:W,0),_xlfn.XLOOKUP($D71,前月商品!$D:$D,前月商品!W:W,0),_xlfn.XLOOKUP($D71,前々月商品!$D:$D,前々月商品!W:W,0))</f>
        <v>0</v>
      </c>
      <c r="V71" s="23">
        <f>SUM(_xlfn.XLOOKUP($D71,当月商品!$D:$D,当月商品!H:H,0),_xlfn.XLOOKUP($D71,前月商品!$D:$D,前月商品!H:H,0),_xlfn.XLOOKUP($D71,前々月商品!$D:$D,前々月商品!H:H,0))</f>
        <v>0</v>
      </c>
      <c r="W71" s="13">
        <f t="shared" ref="W71:W134" si="18">IFERROR(U71/V71,0)</f>
        <v>0</v>
      </c>
      <c r="X71" s="15">
        <f t="shared" ref="X71:X134" si="19">IFERROR(S71/R71,0)</f>
        <v>0</v>
      </c>
      <c r="Y71" s="22">
        <f>_xlfn.XLOOKUP($D71,当月商品!$D:$D,当月商品!I:I,0)</f>
        <v>0</v>
      </c>
      <c r="Z71" s="23">
        <f>_xlfn.XLOOKUP($D71,前月商品!$D:$D,前月商品!I:I,0)</f>
        <v>0</v>
      </c>
      <c r="AA71" s="23">
        <f>_xlfn.XLOOKUP($D71,前々月商品!$D:$D,前々月商品!I:I,0)</f>
        <v>0</v>
      </c>
      <c r="AB71" s="23">
        <f>_xlfn.XLOOKUP($D71,当月商品!$D:$D,当月商品!V:V,0)</f>
        <v>0</v>
      </c>
      <c r="AC71" s="23">
        <f>_xlfn.XLOOKUP($D71,前月商品!$D:$D,前月商品!V:V,0)</f>
        <v>0</v>
      </c>
      <c r="AD71" s="23">
        <f>_xlfn.XLOOKUP($D71,前々月商品!$D:$D,前々月商品!V:V,0)</f>
        <v>0</v>
      </c>
      <c r="AE71" s="23">
        <f t="shared" ref="AE71:AE134" si="20">IFERROR(Y71/AK71,0)</f>
        <v>0</v>
      </c>
      <c r="AF71" s="23">
        <f t="shared" ref="AF71:AF134" si="21">IFERROR(Z71/AL71,0)</f>
        <v>0</v>
      </c>
      <c r="AG71" s="23">
        <f t="shared" ref="AG71:AG134" si="22">IFERROR(AA71/AM71,0)</f>
        <v>0</v>
      </c>
      <c r="AH71" s="12">
        <f>_xlfn.XLOOKUP($D71,当月商品!$D:$D,当月商品!W:W,0)</f>
        <v>0</v>
      </c>
      <c r="AI71" s="12">
        <f>_xlfn.XLOOKUP($D71,前月商品!$D:$D,前月商品!W:W,0)</f>
        <v>0</v>
      </c>
      <c r="AJ71" s="12">
        <f>_xlfn.XLOOKUP($D71,前々月商品!$D:$D,前々月商品!W:W,0)</f>
        <v>0</v>
      </c>
      <c r="AK71" s="12">
        <f>_xlfn.XLOOKUP($D71,当月商品!$D:$D,当月商品!H:H,0)</f>
        <v>0</v>
      </c>
      <c r="AL71" s="12">
        <f>_xlfn.XLOOKUP($D71,前月商品!$D:$D,前月商品!H:H,0)</f>
        <v>0</v>
      </c>
      <c r="AM71" s="12">
        <f>_xlfn.XLOOKUP($D71,前々月商品!$D:$D,前々月商品!H:H,0)</f>
        <v>0</v>
      </c>
      <c r="AN71" s="13">
        <f t="shared" ref="AN71:AN134" si="23">IFERROR(AH71/AK71,0)</f>
        <v>0</v>
      </c>
      <c r="AO71" s="13">
        <f t="shared" ref="AO71:AO134" si="24">IFERROR(AI71/AL71,0)</f>
        <v>0</v>
      </c>
      <c r="AP71" s="13">
        <f t="shared" ref="AP71:AP134" si="25">IFERROR(AJ71/AM71,0)</f>
        <v>0</v>
      </c>
      <c r="AQ71" s="16">
        <f t="shared" ref="AQ71:AQ134" si="26">IFERROR(AB71/Y71,0)</f>
        <v>0</v>
      </c>
      <c r="AR71" s="16">
        <f t="shared" ref="AR71:AR134" si="27">IFERROR(AC71/Z71,0)</f>
        <v>0</v>
      </c>
      <c r="AS71" s="17">
        <f t="shared" ref="AS71:AS134" si="28">IFERROR(AD71/AA71,0)</f>
        <v>0</v>
      </c>
      <c r="AT71" t="e">
        <f t="shared" ref="AT71:AT134" si="29">P71*Q71</f>
        <v>#VALUE!</v>
      </c>
    </row>
    <row r="72" spans="3:46" ht="36.65" customHeight="1">
      <c r="C72" s="20">
        <v>67</v>
      </c>
      <c r="D72" s="53">
        <f>現状商品設定!B69</f>
        <v>0</v>
      </c>
      <c r="E72" s="26" t="str">
        <f>IFERROR(_xlfn.XLOOKUP($D72,現状商品設定!B:B,現状商品設定!C:C,"-"),"-")</f>
        <v>-</v>
      </c>
      <c r="F72" s="32" t="s">
        <v>46</v>
      </c>
      <c r="G72" s="30" t="str">
        <f>IFERROR(_xlfn.XLOOKUP($D72,現状商品設定!B:B,現状商品設定!F:F),"-")</f>
        <v>-</v>
      </c>
      <c r="H72" s="34" t="e">
        <f>IF(IF(AND(V72&gt;=設定!$C$3,X72&gt;=L72),G72*(1+設定!$C$6),IF(AND(V72&gt;=設定!$C$3,X72&lt;L72),G72*(1+設定!$C$7*-1),IF(V72&lt;設定!$C$3,G72*(1+設定!$C$6),"除外")))&gt;10,IF(AND(V72&gt;=設定!$C$3,X72&gt;=L72),G72*(1+設定!$C$6),IF(AND(V72&gt;=設定!$C$3,X72&lt;L72),G72*(1+設定!$C$7*-1),IF(V72&lt;設定!$C$3,G72*(1+設定!$C$6),"除外"))),10)</f>
        <v>#VALUE!</v>
      </c>
      <c r="I72" s="34" t="e">
        <f ca="1">IF(消化率!$I$5&lt;1,商品!H72*消化率!$I$5,IF(商品!W72*商品!Q72/(商品!H72*消化率!$I$5)&gt;商品!L72,商品!H72*消化率!$I$5,J72))</f>
        <v>#DIV/0!</v>
      </c>
      <c r="J72" s="34" t="e">
        <f t="shared" si="16"/>
        <v>#VALUE!</v>
      </c>
      <c r="K72" s="34" t="e">
        <f ca="1">IF(ROUNDDOWN(IF(I72&gt;=設定!$C$8,設定!$C$8,商品!I72),0)&lt;10,10,ROUNDDOWN(IF(I72&gt;=設定!$C$8,設定!$C$8,商品!I72),0))</f>
        <v>#DIV/0!</v>
      </c>
      <c r="L72" s="64">
        <f>IF(F72="標準",設定!$C$4,商品!F72)</f>
        <v>5</v>
      </c>
      <c r="M72" s="63" t="str">
        <f>_xlfn.XLOOKUP($D72,全商品!$F:$F,全商品!H:H,"-")</f>
        <v>-</v>
      </c>
      <c r="N72" s="12" t="str">
        <f>_xlfn.XLOOKUP($D72,全商品!$F:$F,全商品!I:I,"-")</f>
        <v>-</v>
      </c>
      <c r="O72" s="23" t="str">
        <f>_xlfn.XLOOKUP($D72,全商品!$F:$F,全商品!K:K,"-")</f>
        <v>-</v>
      </c>
      <c r="P72" s="13" t="str">
        <f>_xlfn.XLOOKUP($D72,全商品!$F:$F,全商品!M:M,"-")</f>
        <v>-</v>
      </c>
      <c r="Q72" s="25" t="str">
        <f>_xlfn.XLOOKUP($D72,現状商品設定!B:B,現状商品設定!D:D,"-")</f>
        <v>-</v>
      </c>
      <c r="R72" s="22">
        <f>SUM(_xlfn.XLOOKUP($D72,当月商品!$D:$D,当月商品!I:I,0),_xlfn.XLOOKUP($D72,前月商品!$D:$D,前月商品!I:I,0),_xlfn.XLOOKUP($D72,前々月商品!$D:$D,前々月商品!I:I,0))</f>
        <v>0</v>
      </c>
      <c r="S72" s="23">
        <f>SUM(_xlfn.XLOOKUP($D72,当月商品!$D:$D,当月商品!V:V,0),_xlfn.XLOOKUP($D72,前月商品!$D:$D,前月商品!V:V,0),_xlfn.XLOOKUP($D72,前々月商品!$D:$D,前々月商品!V:V,0))</f>
        <v>0</v>
      </c>
      <c r="T72" s="23">
        <f t="shared" si="17"/>
        <v>0</v>
      </c>
      <c r="U72" s="23">
        <f>SUM(_xlfn.XLOOKUP($D72,当月商品!$D:$D,当月商品!W:W,0),_xlfn.XLOOKUP($D72,前月商品!$D:$D,前月商品!W:W,0),_xlfn.XLOOKUP($D72,前々月商品!$D:$D,前々月商品!W:W,0))</f>
        <v>0</v>
      </c>
      <c r="V72" s="23">
        <f>SUM(_xlfn.XLOOKUP($D72,当月商品!$D:$D,当月商品!H:H,0),_xlfn.XLOOKUP($D72,前月商品!$D:$D,前月商品!H:H,0),_xlfn.XLOOKUP($D72,前々月商品!$D:$D,前々月商品!H:H,0))</f>
        <v>0</v>
      </c>
      <c r="W72" s="13">
        <f t="shared" si="18"/>
        <v>0</v>
      </c>
      <c r="X72" s="15">
        <f t="shared" si="19"/>
        <v>0</v>
      </c>
      <c r="Y72" s="22">
        <f>_xlfn.XLOOKUP($D72,当月商品!$D:$D,当月商品!I:I,0)</f>
        <v>0</v>
      </c>
      <c r="Z72" s="23">
        <f>_xlfn.XLOOKUP($D72,前月商品!$D:$D,前月商品!I:I,0)</f>
        <v>0</v>
      </c>
      <c r="AA72" s="23">
        <f>_xlfn.XLOOKUP($D72,前々月商品!$D:$D,前々月商品!I:I,0)</f>
        <v>0</v>
      </c>
      <c r="AB72" s="23">
        <f>_xlfn.XLOOKUP($D72,当月商品!$D:$D,当月商品!V:V,0)</f>
        <v>0</v>
      </c>
      <c r="AC72" s="23">
        <f>_xlfn.XLOOKUP($D72,前月商品!$D:$D,前月商品!V:V,0)</f>
        <v>0</v>
      </c>
      <c r="AD72" s="23">
        <f>_xlfn.XLOOKUP($D72,前々月商品!$D:$D,前々月商品!V:V,0)</f>
        <v>0</v>
      </c>
      <c r="AE72" s="23">
        <f t="shared" si="20"/>
        <v>0</v>
      </c>
      <c r="AF72" s="23">
        <f t="shared" si="21"/>
        <v>0</v>
      </c>
      <c r="AG72" s="23">
        <f t="shared" si="22"/>
        <v>0</v>
      </c>
      <c r="AH72" s="12">
        <f>_xlfn.XLOOKUP($D72,当月商品!$D:$D,当月商品!W:W,0)</f>
        <v>0</v>
      </c>
      <c r="AI72" s="12">
        <f>_xlfn.XLOOKUP($D72,前月商品!$D:$D,前月商品!W:W,0)</f>
        <v>0</v>
      </c>
      <c r="AJ72" s="12">
        <f>_xlfn.XLOOKUP($D72,前々月商品!$D:$D,前々月商品!W:W,0)</f>
        <v>0</v>
      </c>
      <c r="AK72" s="12">
        <f>_xlfn.XLOOKUP($D72,当月商品!$D:$D,当月商品!H:H,0)</f>
        <v>0</v>
      </c>
      <c r="AL72" s="12">
        <f>_xlfn.XLOOKUP($D72,前月商品!$D:$D,前月商品!H:H,0)</f>
        <v>0</v>
      </c>
      <c r="AM72" s="12">
        <f>_xlfn.XLOOKUP($D72,前々月商品!$D:$D,前々月商品!H:H,0)</f>
        <v>0</v>
      </c>
      <c r="AN72" s="13">
        <f t="shared" si="23"/>
        <v>0</v>
      </c>
      <c r="AO72" s="13">
        <f t="shared" si="24"/>
        <v>0</v>
      </c>
      <c r="AP72" s="13">
        <f t="shared" si="25"/>
        <v>0</v>
      </c>
      <c r="AQ72" s="16">
        <f t="shared" si="26"/>
        <v>0</v>
      </c>
      <c r="AR72" s="16">
        <f t="shared" si="27"/>
        <v>0</v>
      </c>
      <c r="AS72" s="17">
        <f t="shared" si="28"/>
        <v>0</v>
      </c>
      <c r="AT72" t="e">
        <f t="shared" si="29"/>
        <v>#VALUE!</v>
      </c>
    </row>
    <row r="73" spans="3:46" ht="36.65" customHeight="1">
      <c r="C73" s="20">
        <v>68</v>
      </c>
      <c r="D73" s="53">
        <f>現状商品設定!B70</f>
        <v>0</v>
      </c>
      <c r="E73" s="26" t="str">
        <f>IFERROR(_xlfn.XLOOKUP($D73,現状商品設定!B:B,現状商品設定!C:C,"-"),"-")</f>
        <v>-</v>
      </c>
      <c r="F73" s="32" t="s">
        <v>46</v>
      </c>
      <c r="G73" s="30" t="str">
        <f>IFERROR(_xlfn.XLOOKUP($D73,現状商品設定!B:B,現状商品設定!F:F),"-")</f>
        <v>-</v>
      </c>
      <c r="H73" s="34" t="e">
        <f>IF(IF(AND(V73&gt;=設定!$C$3,X73&gt;=L73),G73*(1+設定!$C$6),IF(AND(V73&gt;=設定!$C$3,X73&lt;L73),G73*(1+設定!$C$7*-1),IF(V73&lt;設定!$C$3,G73*(1+設定!$C$6),"除外")))&gt;10,IF(AND(V73&gt;=設定!$C$3,X73&gt;=L73),G73*(1+設定!$C$6),IF(AND(V73&gt;=設定!$C$3,X73&lt;L73),G73*(1+設定!$C$7*-1),IF(V73&lt;設定!$C$3,G73*(1+設定!$C$6),"除外"))),10)</f>
        <v>#VALUE!</v>
      </c>
      <c r="I73" s="34" t="e">
        <f ca="1">IF(消化率!$I$5&lt;1,商品!H73*消化率!$I$5,IF(商品!W73*商品!Q73/(商品!H73*消化率!$I$5)&gt;商品!L73,商品!H73*消化率!$I$5,J73))</f>
        <v>#DIV/0!</v>
      </c>
      <c r="J73" s="34" t="e">
        <f t="shared" si="16"/>
        <v>#VALUE!</v>
      </c>
      <c r="K73" s="34" t="e">
        <f ca="1">IF(ROUNDDOWN(IF(I73&gt;=設定!$C$8,設定!$C$8,商品!I73),0)&lt;10,10,ROUNDDOWN(IF(I73&gt;=設定!$C$8,設定!$C$8,商品!I73),0))</f>
        <v>#DIV/0!</v>
      </c>
      <c r="L73" s="64">
        <f>IF(F73="標準",設定!$C$4,商品!F73)</f>
        <v>5</v>
      </c>
      <c r="M73" s="63" t="str">
        <f>_xlfn.XLOOKUP($D73,全商品!$F:$F,全商品!H:H,"-")</f>
        <v>-</v>
      </c>
      <c r="N73" s="12" t="str">
        <f>_xlfn.XLOOKUP($D73,全商品!$F:$F,全商品!I:I,"-")</f>
        <v>-</v>
      </c>
      <c r="O73" s="23" t="str">
        <f>_xlfn.XLOOKUP($D73,全商品!$F:$F,全商品!K:K,"-")</f>
        <v>-</v>
      </c>
      <c r="P73" s="13" t="str">
        <f>_xlfn.XLOOKUP($D73,全商品!$F:$F,全商品!M:M,"-")</f>
        <v>-</v>
      </c>
      <c r="Q73" s="25" t="str">
        <f>_xlfn.XLOOKUP($D73,現状商品設定!B:B,現状商品設定!D:D,"-")</f>
        <v>-</v>
      </c>
      <c r="R73" s="22">
        <f>SUM(_xlfn.XLOOKUP($D73,当月商品!$D:$D,当月商品!I:I,0),_xlfn.XLOOKUP($D73,前月商品!$D:$D,前月商品!I:I,0),_xlfn.XLOOKUP($D73,前々月商品!$D:$D,前々月商品!I:I,0))</f>
        <v>0</v>
      </c>
      <c r="S73" s="23">
        <f>SUM(_xlfn.XLOOKUP($D73,当月商品!$D:$D,当月商品!V:V,0),_xlfn.XLOOKUP($D73,前月商品!$D:$D,前月商品!V:V,0),_xlfn.XLOOKUP($D73,前々月商品!$D:$D,前々月商品!V:V,0))</f>
        <v>0</v>
      </c>
      <c r="T73" s="23">
        <f t="shared" si="17"/>
        <v>0</v>
      </c>
      <c r="U73" s="23">
        <f>SUM(_xlfn.XLOOKUP($D73,当月商品!$D:$D,当月商品!W:W,0),_xlfn.XLOOKUP($D73,前月商品!$D:$D,前月商品!W:W,0),_xlfn.XLOOKUP($D73,前々月商品!$D:$D,前々月商品!W:W,0))</f>
        <v>0</v>
      </c>
      <c r="V73" s="23">
        <f>SUM(_xlfn.XLOOKUP($D73,当月商品!$D:$D,当月商品!H:H,0),_xlfn.XLOOKUP($D73,前月商品!$D:$D,前月商品!H:H,0),_xlfn.XLOOKUP($D73,前々月商品!$D:$D,前々月商品!H:H,0))</f>
        <v>0</v>
      </c>
      <c r="W73" s="13">
        <f t="shared" si="18"/>
        <v>0</v>
      </c>
      <c r="X73" s="15">
        <f t="shared" si="19"/>
        <v>0</v>
      </c>
      <c r="Y73" s="22">
        <f>_xlfn.XLOOKUP($D73,当月商品!$D:$D,当月商品!I:I,0)</f>
        <v>0</v>
      </c>
      <c r="Z73" s="23">
        <f>_xlfn.XLOOKUP($D73,前月商品!$D:$D,前月商品!I:I,0)</f>
        <v>0</v>
      </c>
      <c r="AA73" s="23">
        <f>_xlfn.XLOOKUP($D73,前々月商品!$D:$D,前々月商品!I:I,0)</f>
        <v>0</v>
      </c>
      <c r="AB73" s="23">
        <f>_xlfn.XLOOKUP($D73,当月商品!$D:$D,当月商品!V:V,0)</f>
        <v>0</v>
      </c>
      <c r="AC73" s="23">
        <f>_xlfn.XLOOKUP($D73,前月商品!$D:$D,前月商品!V:V,0)</f>
        <v>0</v>
      </c>
      <c r="AD73" s="23">
        <f>_xlfn.XLOOKUP($D73,前々月商品!$D:$D,前々月商品!V:V,0)</f>
        <v>0</v>
      </c>
      <c r="AE73" s="23">
        <f t="shared" si="20"/>
        <v>0</v>
      </c>
      <c r="AF73" s="23">
        <f t="shared" si="21"/>
        <v>0</v>
      </c>
      <c r="AG73" s="23">
        <f t="shared" si="22"/>
        <v>0</v>
      </c>
      <c r="AH73" s="12">
        <f>_xlfn.XLOOKUP($D73,当月商品!$D:$D,当月商品!W:W,0)</f>
        <v>0</v>
      </c>
      <c r="AI73" s="12">
        <f>_xlfn.XLOOKUP($D73,前月商品!$D:$D,前月商品!W:W,0)</f>
        <v>0</v>
      </c>
      <c r="AJ73" s="12">
        <f>_xlfn.XLOOKUP($D73,前々月商品!$D:$D,前々月商品!W:W,0)</f>
        <v>0</v>
      </c>
      <c r="AK73" s="12">
        <f>_xlfn.XLOOKUP($D73,当月商品!$D:$D,当月商品!H:H,0)</f>
        <v>0</v>
      </c>
      <c r="AL73" s="12">
        <f>_xlfn.XLOOKUP($D73,前月商品!$D:$D,前月商品!H:H,0)</f>
        <v>0</v>
      </c>
      <c r="AM73" s="12">
        <f>_xlfn.XLOOKUP($D73,前々月商品!$D:$D,前々月商品!H:H,0)</f>
        <v>0</v>
      </c>
      <c r="AN73" s="13">
        <f t="shared" si="23"/>
        <v>0</v>
      </c>
      <c r="AO73" s="13">
        <f t="shared" si="24"/>
        <v>0</v>
      </c>
      <c r="AP73" s="13">
        <f t="shared" si="25"/>
        <v>0</v>
      </c>
      <c r="AQ73" s="16">
        <f t="shared" si="26"/>
        <v>0</v>
      </c>
      <c r="AR73" s="16">
        <f t="shared" si="27"/>
        <v>0</v>
      </c>
      <c r="AS73" s="17">
        <f t="shared" si="28"/>
        <v>0</v>
      </c>
      <c r="AT73" t="e">
        <f t="shared" si="29"/>
        <v>#VALUE!</v>
      </c>
    </row>
    <row r="74" spans="3:46" ht="36.65" customHeight="1">
      <c r="C74" s="20">
        <v>69</v>
      </c>
      <c r="D74" s="53">
        <f>現状商品設定!B71</f>
        <v>0</v>
      </c>
      <c r="E74" s="26" t="str">
        <f>IFERROR(_xlfn.XLOOKUP($D74,現状商品設定!B:B,現状商品設定!C:C,"-"),"-")</f>
        <v>-</v>
      </c>
      <c r="F74" s="32" t="s">
        <v>46</v>
      </c>
      <c r="G74" s="30" t="str">
        <f>IFERROR(_xlfn.XLOOKUP($D74,現状商品設定!B:B,現状商品設定!F:F),"-")</f>
        <v>-</v>
      </c>
      <c r="H74" s="34" t="e">
        <f>IF(IF(AND(V74&gt;=設定!$C$3,X74&gt;=L74),G74*(1+設定!$C$6),IF(AND(V74&gt;=設定!$C$3,X74&lt;L74),G74*(1+設定!$C$7*-1),IF(V74&lt;設定!$C$3,G74*(1+設定!$C$6),"除外")))&gt;10,IF(AND(V74&gt;=設定!$C$3,X74&gt;=L74),G74*(1+設定!$C$6),IF(AND(V74&gt;=設定!$C$3,X74&lt;L74),G74*(1+設定!$C$7*-1),IF(V74&lt;設定!$C$3,G74*(1+設定!$C$6),"除外"))),10)</f>
        <v>#VALUE!</v>
      </c>
      <c r="I74" s="34" t="e">
        <f ca="1">IF(消化率!$I$5&lt;1,商品!H74*消化率!$I$5,IF(商品!W74*商品!Q74/(商品!H74*消化率!$I$5)&gt;商品!L74,商品!H74*消化率!$I$5,J74))</f>
        <v>#DIV/0!</v>
      </c>
      <c r="J74" s="34" t="e">
        <f t="shared" si="16"/>
        <v>#VALUE!</v>
      </c>
      <c r="K74" s="34" t="e">
        <f ca="1">IF(ROUNDDOWN(IF(I74&gt;=設定!$C$8,設定!$C$8,商品!I74),0)&lt;10,10,ROUNDDOWN(IF(I74&gt;=設定!$C$8,設定!$C$8,商品!I74),0))</f>
        <v>#DIV/0!</v>
      </c>
      <c r="L74" s="64">
        <f>IF(F74="標準",設定!$C$4,商品!F74)</f>
        <v>5</v>
      </c>
      <c r="M74" s="63" t="str">
        <f>_xlfn.XLOOKUP($D74,全商品!$F:$F,全商品!H:H,"-")</f>
        <v>-</v>
      </c>
      <c r="N74" s="12" t="str">
        <f>_xlfn.XLOOKUP($D74,全商品!$F:$F,全商品!I:I,"-")</f>
        <v>-</v>
      </c>
      <c r="O74" s="23" t="str">
        <f>_xlfn.XLOOKUP($D74,全商品!$F:$F,全商品!K:K,"-")</f>
        <v>-</v>
      </c>
      <c r="P74" s="13" t="str">
        <f>_xlfn.XLOOKUP($D74,全商品!$F:$F,全商品!M:M,"-")</f>
        <v>-</v>
      </c>
      <c r="Q74" s="25" t="str">
        <f>_xlfn.XLOOKUP($D74,現状商品設定!B:B,現状商品設定!D:D,"-")</f>
        <v>-</v>
      </c>
      <c r="R74" s="22">
        <f>SUM(_xlfn.XLOOKUP($D74,当月商品!$D:$D,当月商品!I:I,0),_xlfn.XLOOKUP($D74,前月商品!$D:$D,前月商品!I:I,0),_xlfn.XLOOKUP($D74,前々月商品!$D:$D,前々月商品!I:I,0))</f>
        <v>0</v>
      </c>
      <c r="S74" s="23">
        <f>SUM(_xlfn.XLOOKUP($D74,当月商品!$D:$D,当月商品!V:V,0),_xlfn.XLOOKUP($D74,前月商品!$D:$D,前月商品!V:V,0),_xlfn.XLOOKUP($D74,前々月商品!$D:$D,前々月商品!V:V,0))</f>
        <v>0</v>
      </c>
      <c r="T74" s="23">
        <f t="shared" si="17"/>
        <v>0</v>
      </c>
      <c r="U74" s="23">
        <f>SUM(_xlfn.XLOOKUP($D74,当月商品!$D:$D,当月商品!W:W,0),_xlfn.XLOOKUP($D74,前月商品!$D:$D,前月商品!W:W,0),_xlfn.XLOOKUP($D74,前々月商品!$D:$D,前々月商品!W:W,0))</f>
        <v>0</v>
      </c>
      <c r="V74" s="23">
        <f>SUM(_xlfn.XLOOKUP($D74,当月商品!$D:$D,当月商品!H:H,0),_xlfn.XLOOKUP($D74,前月商品!$D:$D,前月商品!H:H,0),_xlfn.XLOOKUP($D74,前々月商品!$D:$D,前々月商品!H:H,0))</f>
        <v>0</v>
      </c>
      <c r="W74" s="13">
        <f t="shared" si="18"/>
        <v>0</v>
      </c>
      <c r="X74" s="15">
        <f t="shared" si="19"/>
        <v>0</v>
      </c>
      <c r="Y74" s="22">
        <f>_xlfn.XLOOKUP($D74,当月商品!$D:$D,当月商品!I:I,0)</f>
        <v>0</v>
      </c>
      <c r="Z74" s="23">
        <f>_xlfn.XLOOKUP($D74,前月商品!$D:$D,前月商品!I:I,0)</f>
        <v>0</v>
      </c>
      <c r="AA74" s="23">
        <f>_xlfn.XLOOKUP($D74,前々月商品!$D:$D,前々月商品!I:I,0)</f>
        <v>0</v>
      </c>
      <c r="AB74" s="23">
        <f>_xlfn.XLOOKUP($D74,当月商品!$D:$D,当月商品!V:V,0)</f>
        <v>0</v>
      </c>
      <c r="AC74" s="23">
        <f>_xlfn.XLOOKUP($D74,前月商品!$D:$D,前月商品!V:V,0)</f>
        <v>0</v>
      </c>
      <c r="AD74" s="23">
        <f>_xlfn.XLOOKUP($D74,前々月商品!$D:$D,前々月商品!V:V,0)</f>
        <v>0</v>
      </c>
      <c r="AE74" s="23">
        <f t="shared" si="20"/>
        <v>0</v>
      </c>
      <c r="AF74" s="23">
        <f t="shared" si="21"/>
        <v>0</v>
      </c>
      <c r="AG74" s="23">
        <f t="shared" si="22"/>
        <v>0</v>
      </c>
      <c r="AH74" s="12">
        <f>_xlfn.XLOOKUP($D74,当月商品!$D:$D,当月商品!W:W,0)</f>
        <v>0</v>
      </c>
      <c r="AI74" s="12">
        <f>_xlfn.XLOOKUP($D74,前月商品!$D:$D,前月商品!W:W,0)</f>
        <v>0</v>
      </c>
      <c r="AJ74" s="12">
        <f>_xlfn.XLOOKUP($D74,前々月商品!$D:$D,前々月商品!W:W,0)</f>
        <v>0</v>
      </c>
      <c r="AK74" s="12">
        <f>_xlfn.XLOOKUP($D74,当月商品!$D:$D,当月商品!H:H,0)</f>
        <v>0</v>
      </c>
      <c r="AL74" s="12">
        <f>_xlfn.XLOOKUP($D74,前月商品!$D:$D,前月商品!H:H,0)</f>
        <v>0</v>
      </c>
      <c r="AM74" s="12">
        <f>_xlfn.XLOOKUP($D74,前々月商品!$D:$D,前々月商品!H:H,0)</f>
        <v>0</v>
      </c>
      <c r="AN74" s="13">
        <f t="shared" si="23"/>
        <v>0</v>
      </c>
      <c r="AO74" s="13">
        <f t="shared" si="24"/>
        <v>0</v>
      </c>
      <c r="AP74" s="13">
        <f t="shared" si="25"/>
        <v>0</v>
      </c>
      <c r="AQ74" s="16">
        <f t="shared" si="26"/>
        <v>0</v>
      </c>
      <c r="AR74" s="16">
        <f t="shared" si="27"/>
        <v>0</v>
      </c>
      <c r="AS74" s="17">
        <f t="shared" si="28"/>
        <v>0</v>
      </c>
      <c r="AT74" t="e">
        <f t="shared" si="29"/>
        <v>#VALUE!</v>
      </c>
    </row>
    <row r="75" spans="3:46" ht="36.65" customHeight="1">
      <c r="C75" s="20">
        <v>70</v>
      </c>
      <c r="D75" s="53">
        <f>現状商品設定!B72</f>
        <v>0</v>
      </c>
      <c r="E75" s="26" t="str">
        <f>IFERROR(_xlfn.XLOOKUP($D75,現状商品設定!B:B,現状商品設定!C:C,"-"),"-")</f>
        <v>-</v>
      </c>
      <c r="F75" s="32" t="s">
        <v>46</v>
      </c>
      <c r="G75" s="30" t="str">
        <f>IFERROR(_xlfn.XLOOKUP($D75,現状商品設定!B:B,現状商品設定!F:F),"-")</f>
        <v>-</v>
      </c>
      <c r="H75" s="34" t="e">
        <f>IF(IF(AND(V75&gt;=設定!$C$3,X75&gt;=L75),G75*(1+設定!$C$6),IF(AND(V75&gt;=設定!$C$3,X75&lt;L75),G75*(1+設定!$C$7*-1),IF(V75&lt;設定!$C$3,G75*(1+設定!$C$6),"除外")))&gt;10,IF(AND(V75&gt;=設定!$C$3,X75&gt;=L75),G75*(1+設定!$C$6),IF(AND(V75&gt;=設定!$C$3,X75&lt;L75),G75*(1+設定!$C$7*-1),IF(V75&lt;設定!$C$3,G75*(1+設定!$C$6),"除外"))),10)</f>
        <v>#VALUE!</v>
      </c>
      <c r="I75" s="34" t="e">
        <f ca="1">IF(消化率!$I$5&lt;1,商品!H75*消化率!$I$5,IF(商品!W75*商品!Q75/(商品!H75*消化率!$I$5)&gt;商品!L75,商品!H75*消化率!$I$5,J75))</f>
        <v>#DIV/0!</v>
      </c>
      <c r="J75" s="34" t="e">
        <f t="shared" si="16"/>
        <v>#VALUE!</v>
      </c>
      <c r="K75" s="34" t="e">
        <f ca="1">IF(ROUNDDOWN(IF(I75&gt;=設定!$C$8,設定!$C$8,商品!I75),0)&lt;10,10,ROUNDDOWN(IF(I75&gt;=設定!$C$8,設定!$C$8,商品!I75),0))</f>
        <v>#DIV/0!</v>
      </c>
      <c r="L75" s="64">
        <f>IF(F75="標準",設定!$C$4,商品!F75)</f>
        <v>5</v>
      </c>
      <c r="M75" s="63" t="str">
        <f>_xlfn.XLOOKUP($D75,全商品!$F:$F,全商品!H:H,"-")</f>
        <v>-</v>
      </c>
      <c r="N75" s="12" t="str">
        <f>_xlfn.XLOOKUP($D75,全商品!$F:$F,全商品!I:I,"-")</f>
        <v>-</v>
      </c>
      <c r="O75" s="23" t="str">
        <f>_xlfn.XLOOKUP($D75,全商品!$F:$F,全商品!K:K,"-")</f>
        <v>-</v>
      </c>
      <c r="P75" s="13" t="str">
        <f>_xlfn.XLOOKUP($D75,全商品!$F:$F,全商品!M:M,"-")</f>
        <v>-</v>
      </c>
      <c r="Q75" s="25" t="str">
        <f>_xlfn.XLOOKUP($D75,現状商品設定!B:B,現状商品設定!D:D,"-")</f>
        <v>-</v>
      </c>
      <c r="R75" s="22">
        <f>SUM(_xlfn.XLOOKUP($D75,当月商品!$D:$D,当月商品!I:I,0),_xlfn.XLOOKUP($D75,前月商品!$D:$D,前月商品!I:I,0),_xlfn.XLOOKUP($D75,前々月商品!$D:$D,前々月商品!I:I,0))</f>
        <v>0</v>
      </c>
      <c r="S75" s="23">
        <f>SUM(_xlfn.XLOOKUP($D75,当月商品!$D:$D,当月商品!V:V,0),_xlfn.XLOOKUP($D75,前月商品!$D:$D,前月商品!V:V,0),_xlfn.XLOOKUP($D75,前々月商品!$D:$D,前々月商品!V:V,0))</f>
        <v>0</v>
      </c>
      <c r="T75" s="23">
        <f t="shared" si="17"/>
        <v>0</v>
      </c>
      <c r="U75" s="23">
        <f>SUM(_xlfn.XLOOKUP($D75,当月商品!$D:$D,当月商品!W:W,0),_xlfn.XLOOKUP($D75,前月商品!$D:$D,前月商品!W:W,0),_xlfn.XLOOKUP($D75,前々月商品!$D:$D,前々月商品!W:W,0))</f>
        <v>0</v>
      </c>
      <c r="V75" s="23">
        <f>SUM(_xlfn.XLOOKUP($D75,当月商品!$D:$D,当月商品!H:H,0),_xlfn.XLOOKUP($D75,前月商品!$D:$D,前月商品!H:H,0),_xlfn.XLOOKUP($D75,前々月商品!$D:$D,前々月商品!H:H,0))</f>
        <v>0</v>
      </c>
      <c r="W75" s="13">
        <f t="shared" si="18"/>
        <v>0</v>
      </c>
      <c r="X75" s="15">
        <f t="shared" si="19"/>
        <v>0</v>
      </c>
      <c r="Y75" s="22">
        <f>_xlfn.XLOOKUP($D75,当月商品!$D:$D,当月商品!I:I,0)</f>
        <v>0</v>
      </c>
      <c r="Z75" s="23">
        <f>_xlfn.XLOOKUP($D75,前月商品!$D:$D,前月商品!I:I,0)</f>
        <v>0</v>
      </c>
      <c r="AA75" s="23">
        <f>_xlfn.XLOOKUP($D75,前々月商品!$D:$D,前々月商品!I:I,0)</f>
        <v>0</v>
      </c>
      <c r="AB75" s="23">
        <f>_xlfn.XLOOKUP($D75,当月商品!$D:$D,当月商品!V:V,0)</f>
        <v>0</v>
      </c>
      <c r="AC75" s="23">
        <f>_xlfn.XLOOKUP($D75,前月商品!$D:$D,前月商品!V:V,0)</f>
        <v>0</v>
      </c>
      <c r="AD75" s="23">
        <f>_xlfn.XLOOKUP($D75,前々月商品!$D:$D,前々月商品!V:V,0)</f>
        <v>0</v>
      </c>
      <c r="AE75" s="23">
        <f t="shared" si="20"/>
        <v>0</v>
      </c>
      <c r="AF75" s="23">
        <f t="shared" si="21"/>
        <v>0</v>
      </c>
      <c r="AG75" s="23">
        <f t="shared" si="22"/>
        <v>0</v>
      </c>
      <c r="AH75" s="12">
        <f>_xlfn.XLOOKUP($D75,当月商品!$D:$D,当月商品!W:W,0)</f>
        <v>0</v>
      </c>
      <c r="AI75" s="12">
        <f>_xlfn.XLOOKUP($D75,前月商品!$D:$D,前月商品!W:W,0)</f>
        <v>0</v>
      </c>
      <c r="AJ75" s="12">
        <f>_xlfn.XLOOKUP($D75,前々月商品!$D:$D,前々月商品!W:W,0)</f>
        <v>0</v>
      </c>
      <c r="AK75" s="12">
        <f>_xlfn.XLOOKUP($D75,当月商品!$D:$D,当月商品!H:H,0)</f>
        <v>0</v>
      </c>
      <c r="AL75" s="12">
        <f>_xlfn.XLOOKUP($D75,前月商品!$D:$D,前月商品!H:H,0)</f>
        <v>0</v>
      </c>
      <c r="AM75" s="12">
        <f>_xlfn.XLOOKUP($D75,前々月商品!$D:$D,前々月商品!H:H,0)</f>
        <v>0</v>
      </c>
      <c r="AN75" s="13">
        <f t="shared" si="23"/>
        <v>0</v>
      </c>
      <c r="AO75" s="13">
        <f t="shared" si="24"/>
        <v>0</v>
      </c>
      <c r="AP75" s="13">
        <f t="shared" si="25"/>
        <v>0</v>
      </c>
      <c r="AQ75" s="16">
        <f t="shared" si="26"/>
        <v>0</v>
      </c>
      <c r="AR75" s="16">
        <f t="shared" si="27"/>
        <v>0</v>
      </c>
      <c r="AS75" s="17">
        <f t="shared" si="28"/>
        <v>0</v>
      </c>
      <c r="AT75" t="e">
        <f t="shared" si="29"/>
        <v>#VALUE!</v>
      </c>
    </row>
    <row r="76" spans="3:46" ht="36.65" customHeight="1">
      <c r="C76" s="20">
        <v>71</v>
      </c>
      <c r="D76" s="53">
        <f>現状商品設定!B73</f>
        <v>0</v>
      </c>
      <c r="E76" s="26" t="str">
        <f>IFERROR(_xlfn.XLOOKUP($D76,現状商品設定!B:B,現状商品設定!C:C,"-"),"-")</f>
        <v>-</v>
      </c>
      <c r="F76" s="32" t="s">
        <v>46</v>
      </c>
      <c r="G76" s="30" t="str">
        <f>IFERROR(_xlfn.XLOOKUP($D76,現状商品設定!B:B,現状商品設定!F:F),"-")</f>
        <v>-</v>
      </c>
      <c r="H76" s="34" t="e">
        <f>IF(IF(AND(V76&gt;=設定!$C$3,X76&gt;=L76),G76*(1+設定!$C$6),IF(AND(V76&gt;=設定!$C$3,X76&lt;L76),G76*(1+設定!$C$7*-1),IF(V76&lt;設定!$C$3,G76*(1+設定!$C$6),"除外")))&gt;10,IF(AND(V76&gt;=設定!$C$3,X76&gt;=L76),G76*(1+設定!$C$6),IF(AND(V76&gt;=設定!$C$3,X76&lt;L76),G76*(1+設定!$C$7*-1),IF(V76&lt;設定!$C$3,G76*(1+設定!$C$6),"除外"))),10)</f>
        <v>#VALUE!</v>
      </c>
      <c r="I76" s="34" t="e">
        <f ca="1">IF(消化率!$I$5&lt;1,商品!H76*消化率!$I$5,IF(商品!W76*商品!Q76/(商品!H76*消化率!$I$5)&gt;商品!L76,商品!H76*消化率!$I$5,J76))</f>
        <v>#DIV/0!</v>
      </c>
      <c r="J76" s="34" t="e">
        <f t="shared" si="16"/>
        <v>#VALUE!</v>
      </c>
      <c r="K76" s="34" t="e">
        <f ca="1">IF(ROUNDDOWN(IF(I76&gt;=設定!$C$8,設定!$C$8,商品!I76),0)&lt;10,10,ROUNDDOWN(IF(I76&gt;=設定!$C$8,設定!$C$8,商品!I76),0))</f>
        <v>#DIV/0!</v>
      </c>
      <c r="L76" s="64">
        <f>IF(F76="標準",設定!$C$4,商品!F76)</f>
        <v>5</v>
      </c>
      <c r="M76" s="63" t="str">
        <f>_xlfn.XLOOKUP($D76,全商品!$F:$F,全商品!H:H,"-")</f>
        <v>-</v>
      </c>
      <c r="N76" s="12" t="str">
        <f>_xlfn.XLOOKUP($D76,全商品!$F:$F,全商品!I:I,"-")</f>
        <v>-</v>
      </c>
      <c r="O76" s="23" t="str">
        <f>_xlfn.XLOOKUP($D76,全商品!$F:$F,全商品!K:K,"-")</f>
        <v>-</v>
      </c>
      <c r="P76" s="13" t="str">
        <f>_xlfn.XLOOKUP($D76,全商品!$F:$F,全商品!M:M,"-")</f>
        <v>-</v>
      </c>
      <c r="Q76" s="25" t="str">
        <f>_xlfn.XLOOKUP($D76,現状商品設定!B:B,現状商品設定!D:D,"-")</f>
        <v>-</v>
      </c>
      <c r="R76" s="22">
        <f>SUM(_xlfn.XLOOKUP($D76,当月商品!$D:$D,当月商品!I:I,0),_xlfn.XLOOKUP($D76,前月商品!$D:$D,前月商品!I:I,0),_xlfn.XLOOKUP($D76,前々月商品!$D:$D,前々月商品!I:I,0))</f>
        <v>0</v>
      </c>
      <c r="S76" s="23">
        <f>SUM(_xlfn.XLOOKUP($D76,当月商品!$D:$D,当月商品!V:V,0),_xlfn.XLOOKUP($D76,前月商品!$D:$D,前月商品!V:V,0),_xlfn.XLOOKUP($D76,前々月商品!$D:$D,前々月商品!V:V,0))</f>
        <v>0</v>
      </c>
      <c r="T76" s="23">
        <f t="shared" si="17"/>
        <v>0</v>
      </c>
      <c r="U76" s="23">
        <f>SUM(_xlfn.XLOOKUP($D76,当月商品!$D:$D,当月商品!W:W,0),_xlfn.XLOOKUP($D76,前月商品!$D:$D,前月商品!W:W,0),_xlfn.XLOOKUP($D76,前々月商品!$D:$D,前々月商品!W:W,0))</f>
        <v>0</v>
      </c>
      <c r="V76" s="23">
        <f>SUM(_xlfn.XLOOKUP($D76,当月商品!$D:$D,当月商品!H:H,0),_xlfn.XLOOKUP($D76,前月商品!$D:$D,前月商品!H:H,0),_xlfn.XLOOKUP($D76,前々月商品!$D:$D,前々月商品!H:H,0))</f>
        <v>0</v>
      </c>
      <c r="W76" s="13">
        <f t="shared" si="18"/>
        <v>0</v>
      </c>
      <c r="X76" s="15">
        <f t="shared" si="19"/>
        <v>0</v>
      </c>
      <c r="Y76" s="22">
        <f>_xlfn.XLOOKUP($D76,当月商品!$D:$D,当月商品!I:I,0)</f>
        <v>0</v>
      </c>
      <c r="Z76" s="23">
        <f>_xlfn.XLOOKUP($D76,前月商品!$D:$D,前月商品!I:I,0)</f>
        <v>0</v>
      </c>
      <c r="AA76" s="23">
        <f>_xlfn.XLOOKUP($D76,前々月商品!$D:$D,前々月商品!I:I,0)</f>
        <v>0</v>
      </c>
      <c r="AB76" s="23">
        <f>_xlfn.XLOOKUP($D76,当月商品!$D:$D,当月商品!V:V,0)</f>
        <v>0</v>
      </c>
      <c r="AC76" s="23">
        <f>_xlfn.XLOOKUP($D76,前月商品!$D:$D,前月商品!V:V,0)</f>
        <v>0</v>
      </c>
      <c r="AD76" s="23">
        <f>_xlfn.XLOOKUP($D76,前々月商品!$D:$D,前々月商品!V:V,0)</f>
        <v>0</v>
      </c>
      <c r="AE76" s="23">
        <f t="shared" si="20"/>
        <v>0</v>
      </c>
      <c r="AF76" s="23">
        <f t="shared" si="21"/>
        <v>0</v>
      </c>
      <c r="AG76" s="23">
        <f t="shared" si="22"/>
        <v>0</v>
      </c>
      <c r="AH76" s="12">
        <f>_xlfn.XLOOKUP($D76,当月商品!$D:$D,当月商品!W:W,0)</f>
        <v>0</v>
      </c>
      <c r="AI76" s="12">
        <f>_xlfn.XLOOKUP($D76,前月商品!$D:$D,前月商品!W:W,0)</f>
        <v>0</v>
      </c>
      <c r="AJ76" s="12">
        <f>_xlfn.XLOOKUP($D76,前々月商品!$D:$D,前々月商品!W:W,0)</f>
        <v>0</v>
      </c>
      <c r="AK76" s="12">
        <f>_xlfn.XLOOKUP($D76,当月商品!$D:$D,当月商品!H:H,0)</f>
        <v>0</v>
      </c>
      <c r="AL76" s="12">
        <f>_xlfn.XLOOKUP($D76,前月商品!$D:$D,前月商品!H:H,0)</f>
        <v>0</v>
      </c>
      <c r="AM76" s="12">
        <f>_xlfn.XLOOKUP($D76,前々月商品!$D:$D,前々月商品!H:H,0)</f>
        <v>0</v>
      </c>
      <c r="AN76" s="13">
        <f t="shared" si="23"/>
        <v>0</v>
      </c>
      <c r="AO76" s="13">
        <f t="shared" si="24"/>
        <v>0</v>
      </c>
      <c r="AP76" s="13">
        <f t="shared" si="25"/>
        <v>0</v>
      </c>
      <c r="AQ76" s="16">
        <f t="shared" si="26"/>
        <v>0</v>
      </c>
      <c r="AR76" s="16">
        <f t="shared" si="27"/>
        <v>0</v>
      </c>
      <c r="AS76" s="17">
        <f t="shared" si="28"/>
        <v>0</v>
      </c>
      <c r="AT76" t="e">
        <f t="shared" si="29"/>
        <v>#VALUE!</v>
      </c>
    </row>
    <row r="77" spans="3:46" ht="36.65" customHeight="1">
      <c r="C77" s="20">
        <v>72</v>
      </c>
      <c r="D77" s="53">
        <f>現状商品設定!B74</f>
        <v>0</v>
      </c>
      <c r="E77" s="26" t="str">
        <f>IFERROR(_xlfn.XLOOKUP($D77,現状商品設定!B:B,現状商品設定!C:C,"-"),"-")</f>
        <v>-</v>
      </c>
      <c r="F77" s="32" t="s">
        <v>46</v>
      </c>
      <c r="G77" s="30" t="str">
        <f>IFERROR(_xlfn.XLOOKUP($D77,現状商品設定!B:B,現状商品設定!F:F),"-")</f>
        <v>-</v>
      </c>
      <c r="H77" s="34" t="e">
        <f>IF(IF(AND(V77&gt;=設定!$C$3,X77&gt;=L77),G77*(1+設定!$C$6),IF(AND(V77&gt;=設定!$C$3,X77&lt;L77),G77*(1+設定!$C$7*-1),IF(V77&lt;設定!$C$3,G77*(1+設定!$C$6),"除外")))&gt;10,IF(AND(V77&gt;=設定!$C$3,X77&gt;=L77),G77*(1+設定!$C$6),IF(AND(V77&gt;=設定!$C$3,X77&lt;L77),G77*(1+設定!$C$7*-1),IF(V77&lt;設定!$C$3,G77*(1+設定!$C$6),"除外"))),10)</f>
        <v>#VALUE!</v>
      </c>
      <c r="I77" s="34" t="e">
        <f ca="1">IF(消化率!$I$5&lt;1,商品!H77*消化率!$I$5,IF(商品!W77*商品!Q77/(商品!H77*消化率!$I$5)&gt;商品!L77,商品!H77*消化率!$I$5,J77))</f>
        <v>#DIV/0!</v>
      </c>
      <c r="J77" s="34" t="e">
        <f t="shared" si="16"/>
        <v>#VALUE!</v>
      </c>
      <c r="K77" s="34" t="e">
        <f ca="1">IF(ROUNDDOWN(IF(I77&gt;=設定!$C$8,設定!$C$8,商品!I77),0)&lt;10,10,ROUNDDOWN(IF(I77&gt;=設定!$C$8,設定!$C$8,商品!I77),0))</f>
        <v>#DIV/0!</v>
      </c>
      <c r="L77" s="64">
        <f>IF(F77="標準",設定!$C$4,商品!F77)</f>
        <v>5</v>
      </c>
      <c r="M77" s="63" t="str">
        <f>_xlfn.XLOOKUP($D77,全商品!$F:$F,全商品!H:H,"-")</f>
        <v>-</v>
      </c>
      <c r="N77" s="12" t="str">
        <f>_xlfn.XLOOKUP($D77,全商品!$F:$F,全商品!I:I,"-")</f>
        <v>-</v>
      </c>
      <c r="O77" s="23" t="str">
        <f>_xlfn.XLOOKUP($D77,全商品!$F:$F,全商品!K:K,"-")</f>
        <v>-</v>
      </c>
      <c r="P77" s="13" t="str">
        <f>_xlfn.XLOOKUP($D77,全商品!$F:$F,全商品!M:M,"-")</f>
        <v>-</v>
      </c>
      <c r="Q77" s="25" t="str">
        <f>_xlfn.XLOOKUP($D77,現状商品設定!B:B,現状商品設定!D:D,"-")</f>
        <v>-</v>
      </c>
      <c r="R77" s="22">
        <f>SUM(_xlfn.XLOOKUP($D77,当月商品!$D:$D,当月商品!I:I,0),_xlfn.XLOOKUP($D77,前月商品!$D:$D,前月商品!I:I,0),_xlfn.XLOOKUP($D77,前々月商品!$D:$D,前々月商品!I:I,0))</f>
        <v>0</v>
      </c>
      <c r="S77" s="23">
        <f>SUM(_xlfn.XLOOKUP($D77,当月商品!$D:$D,当月商品!V:V,0),_xlfn.XLOOKUP($D77,前月商品!$D:$D,前月商品!V:V,0),_xlfn.XLOOKUP($D77,前々月商品!$D:$D,前々月商品!V:V,0))</f>
        <v>0</v>
      </c>
      <c r="T77" s="23">
        <f t="shared" si="17"/>
        <v>0</v>
      </c>
      <c r="U77" s="23">
        <f>SUM(_xlfn.XLOOKUP($D77,当月商品!$D:$D,当月商品!W:W,0),_xlfn.XLOOKUP($D77,前月商品!$D:$D,前月商品!W:W,0),_xlfn.XLOOKUP($D77,前々月商品!$D:$D,前々月商品!W:W,0))</f>
        <v>0</v>
      </c>
      <c r="V77" s="23">
        <f>SUM(_xlfn.XLOOKUP($D77,当月商品!$D:$D,当月商品!H:H,0),_xlfn.XLOOKUP($D77,前月商品!$D:$D,前月商品!H:H,0),_xlfn.XLOOKUP($D77,前々月商品!$D:$D,前々月商品!H:H,0))</f>
        <v>0</v>
      </c>
      <c r="W77" s="13">
        <f t="shared" si="18"/>
        <v>0</v>
      </c>
      <c r="X77" s="15">
        <f t="shared" si="19"/>
        <v>0</v>
      </c>
      <c r="Y77" s="22">
        <f>_xlfn.XLOOKUP($D77,当月商品!$D:$D,当月商品!I:I,0)</f>
        <v>0</v>
      </c>
      <c r="Z77" s="23">
        <f>_xlfn.XLOOKUP($D77,前月商品!$D:$D,前月商品!I:I,0)</f>
        <v>0</v>
      </c>
      <c r="AA77" s="23">
        <f>_xlfn.XLOOKUP($D77,前々月商品!$D:$D,前々月商品!I:I,0)</f>
        <v>0</v>
      </c>
      <c r="AB77" s="23">
        <f>_xlfn.XLOOKUP($D77,当月商品!$D:$D,当月商品!V:V,0)</f>
        <v>0</v>
      </c>
      <c r="AC77" s="23">
        <f>_xlfn.XLOOKUP($D77,前月商品!$D:$D,前月商品!V:V,0)</f>
        <v>0</v>
      </c>
      <c r="AD77" s="23">
        <f>_xlfn.XLOOKUP($D77,前々月商品!$D:$D,前々月商品!V:V,0)</f>
        <v>0</v>
      </c>
      <c r="AE77" s="23">
        <f t="shared" si="20"/>
        <v>0</v>
      </c>
      <c r="AF77" s="23">
        <f t="shared" si="21"/>
        <v>0</v>
      </c>
      <c r="AG77" s="23">
        <f t="shared" si="22"/>
        <v>0</v>
      </c>
      <c r="AH77" s="12">
        <f>_xlfn.XLOOKUP($D77,当月商品!$D:$D,当月商品!W:W,0)</f>
        <v>0</v>
      </c>
      <c r="AI77" s="12">
        <f>_xlfn.XLOOKUP($D77,前月商品!$D:$D,前月商品!W:W,0)</f>
        <v>0</v>
      </c>
      <c r="AJ77" s="12">
        <f>_xlfn.XLOOKUP($D77,前々月商品!$D:$D,前々月商品!W:W,0)</f>
        <v>0</v>
      </c>
      <c r="AK77" s="12">
        <f>_xlfn.XLOOKUP($D77,当月商品!$D:$D,当月商品!H:H,0)</f>
        <v>0</v>
      </c>
      <c r="AL77" s="12">
        <f>_xlfn.XLOOKUP($D77,前月商品!$D:$D,前月商品!H:H,0)</f>
        <v>0</v>
      </c>
      <c r="AM77" s="12">
        <f>_xlfn.XLOOKUP($D77,前々月商品!$D:$D,前々月商品!H:H,0)</f>
        <v>0</v>
      </c>
      <c r="AN77" s="13">
        <f t="shared" si="23"/>
        <v>0</v>
      </c>
      <c r="AO77" s="13">
        <f t="shared" si="24"/>
        <v>0</v>
      </c>
      <c r="AP77" s="13">
        <f t="shared" si="25"/>
        <v>0</v>
      </c>
      <c r="AQ77" s="16">
        <f t="shared" si="26"/>
        <v>0</v>
      </c>
      <c r="AR77" s="16">
        <f t="shared" si="27"/>
        <v>0</v>
      </c>
      <c r="AS77" s="17">
        <f t="shared" si="28"/>
        <v>0</v>
      </c>
      <c r="AT77" t="e">
        <f t="shared" si="29"/>
        <v>#VALUE!</v>
      </c>
    </row>
    <row r="78" spans="3:46" ht="36.65" customHeight="1">
      <c r="C78" s="20">
        <v>73</v>
      </c>
      <c r="D78" s="53">
        <f>現状商品設定!B75</f>
        <v>0</v>
      </c>
      <c r="E78" s="26" t="str">
        <f>IFERROR(_xlfn.XLOOKUP($D78,現状商品設定!B:B,現状商品設定!C:C,"-"),"-")</f>
        <v>-</v>
      </c>
      <c r="F78" s="32" t="s">
        <v>46</v>
      </c>
      <c r="G78" s="30" t="str">
        <f>IFERROR(_xlfn.XLOOKUP($D78,現状商品設定!B:B,現状商品設定!F:F),"-")</f>
        <v>-</v>
      </c>
      <c r="H78" s="34" t="e">
        <f>IF(IF(AND(V78&gt;=設定!$C$3,X78&gt;=L78),G78*(1+設定!$C$6),IF(AND(V78&gt;=設定!$C$3,X78&lt;L78),G78*(1+設定!$C$7*-1),IF(V78&lt;設定!$C$3,G78*(1+設定!$C$6),"除外")))&gt;10,IF(AND(V78&gt;=設定!$C$3,X78&gt;=L78),G78*(1+設定!$C$6),IF(AND(V78&gt;=設定!$C$3,X78&lt;L78),G78*(1+設定!$C$7*-1),IF(V78&lt;設定!$C$3,G78*(1+設定!$C$6),"除外"))),10)</f>
        <v>#VALUE!</v>
      </c>
      <c r="I78" s="34" t="e">
        <f ca="1">IF(消化率!$I$5&lt;1,商品!H78*消化率!$I$5,IF(商品!W78*商品!Q78/(商品!H78*消化率!$I$5)&gt;商品!L78,商品!H78*消化率!$I$5,J78))</f>
        <v>#DIV/0!</v>
      </c>
      <c r="J78" s="34" t="e">
        <f t="shared" si="16"/>
        <v>#VALUE!</v>
      </c>
      <c r="K78" s="34" t="e">
        <f ca="1">IF(ROUNDDOWN(IF(I78&gt;=設定!$C$8,設定!$C$8,商品!I78),0)&lt;10,10,ROUNDDOWN(IF(I78&gt;=設定!$C$8,設定!$C$8,商品!I78),0))</f>
        <v>#DIV/0!</v>
      </c>
      <c r="L78" s="64">
        <f>IF(F78="標準",設定!$C$4,商品!F78)</f>
        <v>5</v>
      </c>
      <c r="M78" s="63" t="str">
        <f>_xlfn.XLOOKUP($D78,全商品!$F:$F,全商品!H:H,"-")</f>
        <v>-</v>
      </c>
      <c r="N78" s="12" t="str">
        <f>_xlfn.XLOOKUP($D78,全商品!$F:$F,全商品!I:I,"-")</f>
        <v>-</v>
      </c>
      <c r="O78" s="23" t="str">
        <f>_xlfn.XLOOKUP($D78,全商品!$F:$F,全商品!K:K,"-")</f>
        <v>-</v>
      </c>
      <c r="P78" s="13" t="str">
        <f>_xlfn.XLOOKUP($D78,全商品!$F:$F,全商品!M:M,"-")</f>
        <v>-</v>
      </c>
      <c r="Q78" s="25" t="str">
        <f>_xlfn.XLOOKUP($D78,現状商品設定!B:B,現状商品設定!D:D,"-")</f>
        <v>-</v>
      </c>
      <c r="R78" s="22">
        <f>SUM(_xlfn.XLOOKUP($D78,当月商品!$D:$D,当月商品!I:I,0),_xlfn.XLOOKUP($D78,前月商品!$D:$D,前月商品!I:I,0),_xlfn.XLOOKUP($D78,前々月商品!$D:$D,前々月商品!I:I,0))</f>
        <v>0</v>
      </c>
      <c r="S78" s="23">
        <f>SUM(_xlfn.XLOOKUP($D78,当月商品!$D:$D,当月商品!V:V,0),_xlfn.XLOOKUP($D78,前月商品!$D:$D,前月商品!V:V,0),_xlfn.XLOOKUP($D78,前々月商品!$D:$D,前々月商品!V:V,0))</f>
        <v>0</v>
      </c>
      <c r="T78" s="23">
        <f t="shared" si="17"/>
        <v>0</v>
      </c>
      <c r="U78" s="23">
        <f>SUM(_xlfn.XLOOKUP($D78,当月商品!$D:$D,当月商品!W:W,0),_xlfn.XLOOKUP($D78,前月商品!$D:$D,前月商品!W:W,0),_xlfn.XLOOKUP($D78,前々月商品!$D:$D,前々月商品!W:W,0))</f>
        <v>0</v>
      </c>
      <c r="V78" s="23">
        <f>SUM(_xlfn.XLOOKUP($D78,当月商品!$D:$D,当月商品!H:H,0),_xlfn.XLOOKUP($D78,前月商品!$D:$D,前月商品!H:H,0),_xlfn.XLOOKUP($D78,前々月商品!$D:$D,前々月商品!H:H,0))</f>
        <v>0</v>
      </c>
      <c r="W78" s="13">
        <f t="shared" si="18"/>
        <v>0</v>
      </c>
      <c r="X78" s="15">
        <f t="shared" si="19"/>
        <v>0</v>
      </c>
      <c r="Y78" s="22">
        <f>_xlfn.XLOOKUP($D78,当月商品!$D:$D,当月商品!I:I,0)</f>
        <v>0</v>
      </c>
      <c r="Z78" s="23">
        <f>_xlfn.XLOOKUP($D78,前月商品!$D:$D,前月商品!I:I,0)</f>
        <v>0</v>
      </c>
      <c r="AA78" s="23">
        <f>_xlfn.XLOOKUP($D78,前々月商品!$D:$D,前々月商品!I:I,0)</f>
        <v>0</v>
      </c>
      <c r="AB78" s="23">
        <f>_xlfn.XLOOKUP($D78,当月商品!$D:$D,当月商品!V:V,0)</f>
        <v>0</v>
      </c>
      <c r="AC78" s="23">
        <f>_xlfn.XLOOKUP($D78,前月商品!$D:$D,前月商品!V:V,0)</f>
        <v>0</v>
      </c>
      <c r="AD78" s="23">
        <f>_xlfn.XLOOKUP($D78,前々月商品!$D:$D,前々月商品!V:V,0)</f>
        <v>0</v>
      </c>
      <c r="AE78" s="23">
        <f t="shared" si="20"/>
        <v>0</v>
      </c>
      <c r="AF78" s="23">
        <f t="shared" si="21"/>
        <v>0</v>
      </c>
      <c r="AG78" s="23">
        <f t="shared" si="22"/>
        <v>0</v>
      </c>
      <c r="AH78" s="12">
        <f>_xlfn.XLOOKUP($D78,当月商品!$D:$D,当月商品!W:W,0)</f>
        <v>0</v>
      </c>
      <c r="AI78" s="12">
        <f>_xlfn.XLOOKUP($D78,前月商品!$D:$D,前月商品!W:W,0)</f>
        <v>0</v>
      </c>
      <c r="AJ78" s="12">
        <f>_xlfn.XLOOKUP($D78,前々月商品!$D:$D,前々月商品!W:W,0)</f>
        <v>0</v>
      </c>
      <c r="AK78" s="12">
        <f>_xlfn.XLOOKUP($D78,当月商品!$D:$D,当月商品!H:H,0)</f>
        <v>0</v>
      </c>
      <c r="AL78" s="12">
        <f>_xlfn.XLOOKUP($D78,前月商品!$D:$D,前月商品!H:H,0)</f>
        <v>0</v>
      </c>
      <c r="AM78" s="12">
        <f>_xlfn.XLOOKUP($D78,前々月商品!$D:$D,前々月商品!H:H,0)</f>
        <v>0</v>
      </c>
      <c r="AN78" s="13">
        <f t="shared" si="23"/>
        <v>0</v>
      </c>
      <c r="AO78" s="13">
        <f t="shared" si="24"/>
        <v>0</v>
      </c>
      <c r="AP78" s="13">
        <f t="shared" si="25"/>
        <v>0</v>
      </c>
      <c r="AQ78" s="16">
        <f t="shared" si="26"/>
        <v>0</v>
      </c>
      <c r="AR78" s="16">
        <f t="shared" si="27"/>
        <v>0</v>
      </c>
      <c r="AS78" s="17">
        <f t="shared" si="28"/>
        <v>0</v>
      </c>
      <c r="AT78" t="e">
        <f t="shared" si="29"/>
        <v>#VALUE!</v>
      </c>
    </row>
    <row r="79" spans="3:46" ht="36.65" customHeight="1">
      <c r="C79" s="20">
        <v>74</v>
      </c>
      <c r="D79" s="53">
        <f>現状商品設定!B76</f>
        <v>0</v>
      </c>
      <c r="E79" s="26" t="str">
        <f>IFERROR(_xlfn.XLOOKUP($D79,現状商品設定!B:B,現状商品設定!C:C,"-"),"-")</f>
        <v>-</v>
      </c>
      <c r="F79" s="32" t="s">
        <v>46</v>
      </c>
      <c r="G79" s="30" t="str">
        <f>IFERROR(_xlfn.XLOOKUP($D79,現状商品設定!B:B,現状商品設定!F:F),"-")</f>
        <v>-</v>
      </c>
      <c r="H79" s="34" t="e">
        <f>IF(IF(AND(V79&gt;=設定!$C$3,X79&gt;=L79),G79*(1+設定!$C$6),IF(AND(V79&gt;=設定!$C$3,X79&lt;L79),G79*(1+設定!$C$7*-1),IF(V79&lt;設定!$C$3,G79*(1+設定!$C$6),"除外")))&gt;10,IF(AND(V79&gt;=設定!$C$3,X79&gt;=L79),G79*(1+設定!$C$6),IF(AND(V79&gt;=設定!$C$3,X79&lt;L79),G79*(1+設定!$C$7*-1),IF(V79&lt;設定!$C$3,G79*(1+設定!$C$6),"除外"))),10)</f>
        <v>#VALUE!</v>
      </c>
      <c r="I79" s="34" t="e">
        <f ca="1">IF(消化率!$I$5&lt;1,商品!H79*消化率!$I$5,IF(商品!W79*商品!Q79/(商品!H79*消化率!$I$5)&gt;商品!L79,商品!H79*消化率!$I$5,J79))</f>
        <v>#DIV/0!</v>
      </c>
      <c r="J79" s="34" t="e">
        <f t="shared" si="16"/>
        <v>#VALUE!</v>
      </c>
      <c r="K79" s="34" t="e">
        <f ca="1">IF(ROUNDDOWN(IF(I79&gt;=設定!$C$8,設定!$C$8,商品!I79),0)&lt;10,10,ROUNDDOWN(IF(I79&gt;=設定!$C$8,設定!$C$8,商品!I79),0))</f>
        <v>#DIV/0!</v>
      </c>
      <c r="L79" s="64">
        <f>IF(F79="標準",設定!$C$4,商品!F79)</f>
        <v>5</v>
      </c>
      <c r="M79" s="63" t="str">
        <f>_xlfn.XLOOKUP($D79,全商品!$F:$F,全商品!H:H,"-")</f>
        <v>-</v>
      </c>
      <c r="N79" s="12" t="str">
        <f>_xlfn.XLOOKUP($D79,全商品!$F:$F,全商品!I:I,"-")</f>
        <v>-</v>
      </c>
      <c r="O79" s="23" t="str">
        <f>_xlfn.XLOOKUP($D79,全商品!$F:$F,全商品!K:K,"-")</f>
        <v>-</v>
      </c>
      <c r="P79" s="13" t="str">
        <f>_xlfn.XLOOKUP($D79,全商品!$F:$F,全商品!M:M,"-")</f>
        <v>-</v>
      </c>
      <c r="Q79" s="25" t="str">
        <f>_xlfn.XLOOKUP($D79,現状商品設定!B:B,現状商品設定!D:D,"-")</f>
        <v>-</v>
      </c>
      <c r="R79" s="22">
        <f>SUM(_xlfn.XLOOKUP($D79,当月商品!$D:$D,当月商品!I:I,0),_xlfn.XLOOKUP($D79,前月商品!$D:$D,前月商品!I:I,0),_xlfn.XLOOKUP($D79,前々月商品!$D:$D,前々月商品!I:I,0))</f>
        <v>0</v>
      </c>
      <c r="S79" s="23">
        <f>SUM(_xlfn.XLOOKUP($D79,当月商品!$D:$D,当月商品!V:V,0),_xlfn.XLOOKUP($D79,前月商品!$D:$D,前月商品!V:V,0),_xlfn.XLOOKUP($D79,前々月商品!$D:$D,前々月商品!V:V,0))</f>
        <v>0</v>
      </c>
      <c r="T79" s="23">
        <f t="shared" si="17"/>
        <v>0</v>
      </c>
      <c r="U79" s="23">
        <f>SUM(_xlfn.XLOOKUP($D79,当月商品!$D:$D,当月商品!W:W,0),_xlfn.XLOOKUP($D79,前月商品!$D:$D,前月商品!W:W,0),_xlfn.XLOOKUP($D79,前々月商品!$D:$D,前々月商品!W:W,0))</f>
        <v>0</v>
      </c>
      <c r="V79" s="23">
        <f>SUM(_xlfn.XLOOKUP($D79,当月商品!$D:$D,当月商品!H:H,0),_xlfn.XLOOKUP($D79,前月商品!$D:$D,前月商品!H:H,0),_xlfn.XLOOKUP($D79,前々月商品!$D:$D,前々月商品!H:H,0))</f>
        <v>0</v>
      </c>
      <c r="W79" s="13">
        <f t="shared" si="18"/>
        <v>0</v>
      </c>
      <c r="X79" s="15">
        <f t="shared" si="19"/>
        <v>0</v>
      </c>
      <c r="Y79" s="22">
        <f>_xlfn.XLOOKUP($D79,当月商品!$D:$D,当月商品!I:I,0)</f>
        <v>0</v>
      </c>
      <c r="Z79" s="23">
        <f>_xlfn.XLOOKUP($D79,前月商品!$D:$D,前月商品!I:I,0)</f>
        <v>0</v>
      </c>
      <c r="AA79" s="23">
        <f>_xlfn.XLOOKUP($D79,前々月商品!$D:$D,前々月商品!I:I,0)</f>
        <v>0</v>
      </c>
      <c r="AB79" s="23">
        <f>_xlfn.XLOOKUP($D79,当月商品!$D:$D,当月商品!V:V,0)</f>
        <v>0</v>
      </c>
      <c r="AC79" s="23">
        <f>_xlfn.XLOOKUP($D79,前月商品!$D:$D,前月商品!V:V,0)</f>
        <v>0</v>
      </c>
      <c r="AD79" s="23">
        <f>_xlfn.XLOOKUP($D79,前々月商品!$D:$D,前々月商品!V:V,0)</f>
        <v>0</v>
      </c>
      <c r="AE79" s="23">
        <f t="shared" si="20"/>
        <v>0</v>
      </c>
      <c r="AF79" s="23">
        <f t="shared" si="21"/>
        <v>0</v>
      </c>
      <c r="AG79" s="23">
        <f t="shared" si="22"/>
        <v>0</v>
      </c>
      <c r="AH79" s="12">
        <f>_xlfn.XLOOKUP($D79,当月商品!$D:$D,当月商品!W:W,0)</f>
        <v>0</v>
      </c>
      <c r="AI79" s="12">
        <f>_xlfn.XLOOKUP($D79,前月商品!$D:$D,前月商品!W:W,0)</f>
        <v>0</v>
      </c>
      <c r="AJ79" s="12">
        <f>_xlfn.XLOOKUP($D79,前々月商品!$D:$D,前々月商品!W:W,0)</f>
        <v>0</v>
      </c>
      <c r="AK79" s="12">
        <f>_xlfn.XLOOKUP($D79,当月商品!$D:$D,当月商品!H:H,0)</f>
        <v>0</v>
      </c>
      <c r="AL79" s="12">
        <f>_xlfn.XLOOKUP($D79,前月商品!$D:$D,前月商品!H:H,0)</f>
        <v>0</v>
      </c>
      <c r="AM79" s="12">
        <f>_xlfn.XLOOKUP($D79,前々月商品!$D:$D,前々月商品!H:H,0)</f>
        <v>0</v>
      </c>
      <c r="AN79" s="13">
        <f t="shared" si="23"/>
        <v>0</v>
      </c>
      <c r="AO79" s="13">
        <f t="shared" si="24"/>
        <v>0</v>
      </c>
      <c r="AP79" s="13">
        <f t="shared" si="25"/>
        <v>0</v>
      </c>
      <c r="AQ79" s="16">
        <f t="shared" si="26"/>
        <v>0</v>
      </c>
      <c r="AR79" s="16">
        <f t="shared" si="27"/>
        <v>0</v>
      </c>
      <c r="AS79" s="17">
        <f t="shared" si="28"/>
        <v>0</v>
      </c>
      <c r="AT79" t="e">
        <f t="shared" si="29"/>
        <v>#VALUE!</v>
      </c>
    </row>
    <row r="80" spans="3:46" ht="36.65" customHeight="1">
      <c r="C80" s="20">
        <v>75</v>
      </c>
      <c r="D80" s="53">
        <f>現状商品設定!B77</f>
        <v>0</v>
      </c>
      <c r="E80" s="26" t="str">
        <f>IFERROR(_xlfn.XLOOKUP($D80,現状商品設定!B:B,現状商品設定!C:C,"-"),"-")</f>
        <v>-</v>
      </c>
      <c r="F80" s="32" t="s">
        <v>46</v>
      </c>
      <c r="G80" s="30" t="str">
        <f>IFERROR(_xlfn.XLOOKUP($D80,現状商品設定!B:B,現状商品設定!F:F),"-")</f>
        <v>-</v>
      </c>
      <c r="H80" s="34" t="e">
        <f>IF(IF(AND(V80&gt;=設定!$C$3,X80&gt;=L80),G80*(1+設定!$C$6),IF(AND(V80&gt;=設定!$C$3,X80&lt;L80),G80*(1+設定!$C$7*-1),IF(V80&lt;設定!$C$3,G80*(1+設定!$C$6),"除外")))&gt;10,IF(AND(V80&gt;=設定!$C$3,X80&gt;=L80),G80*(1+設定!$C$6),IF(AND(V80&gt;=設定!$C$3,X80&lt;L80),G80*(1+設定!$C$7*-1),IF(V80&lt;設定!$C$3,G80*(1+設定!$C$6),"除外"))),10)</f>
        <v>#VALUE!</v>
      </c>
      <c r="I80" s="34" t="e">
        <f ca="1">IF(消化率!$I$5&lt;1,商品!H80*消化率!$I$5,IF(商品!W80*商品!Q80/(商品!H80*消化率!$I$5)&gt;商品!L80,商品!H80*消化率!$I$5,J80))</f>
        <v>#DIV/0!</v>
      </c>
      <c r="J80" s="34" t="e">
        <f t="shared" si="16"/>
        <v>#VALUE!</v>
      </c>
      <c r="K80" s="34" t="e">
        <f ca="1">IF(ROUNDDOWN(IF(I80&gt;=設定!$C$8,設定!$C$8,商品!I80),0)&lt;10,10,ROUNDDOWN(IF(I80&gt;=設定!$C$8,設定!$C$8,商品!I80),0))</f>
        <v>#DIV/0!</v>
      </c>
      <c r="L80" s="64">
        <f>IF(F80="標準",設定!$C$4,商品!F80)</f>
        <v>5</v>
      </c>
      <c r="M80" s="63" t="str">
        <f>_xlfn.XLOOKUP($D80,全商品!$F:$F,全商品!H:H,"-")</f>
        <v>-</v>
      </c>
      <c r="N80" s="12" t="str">
        <f>_xlfn.XLOOKUP($D80,全商品!$F:$F,全商品!I:I,"-")</f>
        <v>-</v>
      </c>
      <c r="O80" s="23" t="str">
        <f>_xlfn.XLOOKUP($D80,全商品!$F:$F,全商品!K:K,"-")</f>
        <v>-</v>
      </c>
      <c r="P80" s="13" t="str">
        <f>_xlfn.XLOOKUP($D80,全商品!$F:$F,全商品!M:M,"-")</f>
        <v>-</v>
      </c>
      <c r="Q80" s="25" t="str">
        <f>_xlfn.XLOOKUP($D80,現状商品設定!B:B,現状商品設定!D:D,"-")</f>
        <v>-</v>
      </c>
      <c r="R80" s="22">
        <f>SUM(_xlfn.XLOOKUP($D80,当月商品!$D:$D,当月商品!I:I,0),_xlfn.XLOOKUP($D80,前月商品!$D:$D,前月商品!I:I,0),_xlfn.XLOOKUP($D80,前々月商品!$D:$D,前々月商品!I:I,0))</f>
        <v>0</v>
      </c>
      <c r="S80" s="23">
        <f>SUM(_xlfn.XLOOKUP($D80,当月商品!$D:$D,当月商品!V:V,0),_xlfn.XLOOKUP($D80,前月商品!$D:$D,前月商品!V:V,0),_xlfn.XLOOKUP($D80,前々月商品!$D:$D,前々月商品!V:V,0))</f>
        <v>0</v>
      </c>
      <c r="T80" s="23">
        <f t="shared" si="17"/>
        <v>0</v>
      </c>
      <c r="U80" s="23">
        <f>SUM(_xlfn.XLOOKUP($D80,当月商品!$D:$D,当月商品!W:W,0),_xlfn.XLOOKUP($D80,前月商品!$D:$D,前月商品!W:W,0),_xlfn.XLOOKUP($D80,前々月商品!$D:$D,前々月商品!W:W,0))</f>
        <v>0</v>
      </c>
      <c r="V80" s="23">
        <f>SUM(_xlfn.XLOOKUP($D80,当月商品!$D:$D,当月商品!H:H,0),_xlfn.XLOOKUP($D80,前月商品!$D:$D,前月商品!H:H,0),_xlfn.XLOOKUP($D80,前々月商品!$D:$D,前々月商品!H:H,0))</f>
        <v>0</v>
      </c>
      <c r="W80" s="13">
        <f t="shared" si="18"/>
        <v>0</v>
      </c>
      <c r="X80" s="15">
        <f t="shared" si="19"/>
        <v>0</v>
      </c>
      <c r="Y80" s="22">
        <f>_xlfn.XLOOKUP($D80,当月商品!$D:$D,当月商品!I:I,0)</f>
        <v>0</v>
      </c>
      <c r="Z80" s="23">
        <f>_xlfn.XLOOKUP($D80,前月商品!$D:$D,前月商品!I:I,0)</f>
        <v>0</v>
      </c>
      <c r="AA80" s="23">
        <f>_xlfn.XLOOKUP($D80,前々月商品!$D:$D,前々月商品!I:I,0)</f>
        <v>0</v>
      </c>
      <c r="AB80" s="23">
        <f>_xlfn.XLOOKUP($D80,当月商品!$D:$D,当月商品!V:V,0)</f>
        <v>0</v>
      </c>
      <c r="AC80" s="23">
        <f>_xlfn.XLOOKUP($D80,前月商品!$D:$D,前月商品!V:V,0)</f>
        <v>0</v>
      </c>
      <c r="AD80" s="23">
        <f>_xlfn.XLOOKUP($D80,前々月商品!$D:$D,前々月商品!V:V,0)</f>
        <v>0</v>
      </c>
      <c r="AE80" s="23">
        <f t="shared" si="20"/>
        <v>0</v>
      </c>
      <c r="AF80" s="23">
        <f t="shared" si="21"/>
        <v>0</v>
      </c>
      <c r="AG80" s="23">
        <f t="shared" si="22"/>
        <v>0</v>
      </c>
      <c r="AH80" s="12">
        <f>_xlfn.XLOOKUP($D80,当月商品!$D:$D,当月商品!W:W,0)</f>
        <v>0</v>
      </c>
      <c r="AI80" s="12">
        <f>_xlfn.XLOOKUP($D80,前月商品!$D:$D,前月商品!W:W,0)</f>
        <v>0</v>
      </c>
      <c r="AJ80" s="12">
        <f>_xlfn.XLOOKUP($D80,前々月商品!$D:$D,前々月商品!W:W,0)</f>
        <v>0</v>
      </c>
      <c r="AK80" s="12">
        <f>_xlfn.XLOOKUP($D80,当月商品!$D:$D,当月商品!H:H,0)</f>
        <v>0</v>
      </c>
      <c r="AL80" s="12">
        <f>_xlfn.XLOOKUP($D80,前月商品!$D:$D,前月商品!H:H,0)</f>
        <v>0</v>
      </c>
      <c r="AM80" s="12">
        <f>_xlfn.XLOOKUP($D80,前々月商品!$D:$D,前々月商品!H:H,0)</f>
        <v>0</v>
      </c>
      <c r="AN80" s="13">
        <f t="shared" si="23"/>
        <v>0</v>
      </c>
      <c r="AO80" s="13">
        <f t="shared" si="24"/>
        <v>0</v>
      </c>
      <c r="AP80" s="13">
        <f t="shared" si="25"/>
        <v>0</v>
      </c>
      <c r="AQ80" s="16">
        <f t="shared" si="26"/>
        <v>0</v>
      </c>
      <c r="AR80" s="16">
        <f t="shared" si="27"/>
        <v>0</v>
      </c>
      <c r="AS80" s="17">
        <f t="shared" si="28"/>
        <v>0</v>
      </c>
      <c r="AT80" t="e">
        <f t="shared" si="29"/>
        <v>#VALUE!</v>
      </c>
    </row>
    <row r="81" spans="3:46" ht="36.65" customHeight="1">
      <c r="C81" s="20">
        <v>76</v>
      </c>
      <c r="D81" s="53">
        <f>現状商品設定!B78</f>
        <v>0</v>
      </c>
      <c r="E81" s="26" t="str">
        <f>IFERROR(_xlfn.XLOOKUP($D81,現状商品設定!B:B,現状商品設定!C:C,"-"),"-")</f>
        <v>-</v>
      </c>
      <c r="F81" s="32" t="s">
        <v>46</v>
      </c>
      <c r="G81" s="30" t="str">
        <f>IFERROR(_xlfn.XLOOKUP($D81,現状商品設定!B:B,現状商品設定!F:F),"-")</f>
        <v>-</v>
      </c>
      <c r="H81" s="34" t="e">
        <f>IF(IF(AND(V81&gt;=設定!$C$3,X81&gt;=L81),G81*(1+設定!$C$6),IF(AND(V81&gt;=設定!$C$3,X81&lt;L81),G81*(1+設定!$C$7*-1),IF(V81&lt;設定!$C$3,G81*(1+設定!$C$6),"除外")))&gt;10,IF(AND(V81&gt;=設定!$C$3,X81&gt;=L81),G81*(1+設定!$C$6),IF(AND(V81&gt;=設定!$C$3,X81&lt;L81),G81*(1+設定!$C$7*-1),IF(V81&lt;設定!$C$3,G81*(1+設定!$C$6),"除外"))),10)</f>
        <v>#VALUE!</v>
      </c>
      <c r="I81" s="34" t="e">
        <f ca="1">IF(消化率!$I$5&lt;1,商品!H81*消化率!$I$5,IF(商品!W81*商品!Q81/(商品!H81*消化率!$I$5)&gt;商品!L81,商品!H81*消化率!$I$5,J81))</f>
        <v>#DIV/0!</v>
      </c>
      <c r="J81" s="34" t="e">
        <f t="shared" si="16"/>
        <v>#VALUE!</v>
      </c>
      <c r="K81" s="34" t="e">
        <f ca="1">IF(ROUNDDOWN(IF(I81&gt;=設定!$C$8,設定!$C$8,商品!I81),0)&lt;10,10,ROUNDDOWN(IF(I81&gt;=設定!$C$8,設定!$C$8,商品!I81),0))</f>
        <v>#DIV/0!</v>
      </c>
      <c r="L81" s="64">
        <f>IF(F81="標準",設定!$C$4,商品!F81)</f>
        <v>5</v>
      </c>
      <c r="M81" s="63" t="str">
        <f>_xlfn.XLOOKUP($D81,全商品!$F:$F,全商品!H:H,"-")</f>
        <v>-</v>
      </c>
      <c r="N81" s="12" t="str">
        <f>_xlfn.XLOOKUP($D81,全商品!$F:$F,全商品!I:I,"-")</f>
        <v>-</v>
      </c>
      <c r="O81" s="23" t="str">
        <f>_xlfn.XLOOKUP($D81,全商品!$F:$F,全商品!K:K,"-")</f>
        <v>-</v>
      </c>
      <c r="P81" s="13" t="str">
        <f>_xlfn.XLOOKUP($D81,全商品!$F:$F,全商品!M:M,"-")</f>
        <v>-</v>
      </c>
      <c r="Q81" s="25" t="str">
        <f>_xlfn.XLOOKUP($D81,現状商品設定!B:B,現状商品設定!D:D,"-")</f>
        <v>-</v>
      </c>
      <c r="R81" s="22">
        <f>SUM(_xlfn.XLOOKUP($D81,当月商品!$D:$D,当月商品!I:I,0),_xlfn.XLOOKUP($D81,前月商品!$D:$D,前月商品!I:I,0),_xlfn.XLOOKUP($D81,前々月商品!$D:$D,前々月商品!I:I,0))</f>
        <v>0</v>
      </c>
      <c r="S81" s="23">
        <f>SUM(_xlfn.XLOOKUP($D81,当月商品!$D:$D,当月商品!V:V,0),_xlfn.XLOOKUP($D81,前月商品!$D:$D,前月商品!V:V,0),_xlfn.XLOOKUP($D81,前々月商品!$D:$D,前々月商品!V:V,0))</f>
        <v>0</v>
      </c>
      <c r="T81" s="23">
        <f t="shared" si="17"/>
        <v>0</v>
      </c>
      <c r="U81" s="23">
        <f>SUM(_xlfn.XLOOKUP($D81,当月商品!$D:$D,当月商品!W:W,0),_xlfn.XLOOKUP($D81,前月商品!$D:$D,前月商品!W:W,0),_xlfn.XLOOKUP($D81,前々月商品!$D:$D,前々月商品!W:W,0))</f>
        <v>0</v>
      </c>
      <c r="V81" s="23">
        <f>SUM(_xlfn.XLOOKUP($D81,当月商品!$D:$D,当月商品!H:H,0),_xlfn.XLOOKUP($D81,前月商品!$D:$D,前月商品!H:H,0),_xlfn.XLOOKUP($D81,前々月商品!$D:$D,前々月商品!H:H,0))</f>
        <v>0</v>
      </c>
      <c r="W81" s="13">
        <f t="shared" si="18"/>
        <v>0</v>
      </c>
      <c r="X81" s="15">
        <f t="shared" si="19"/>
        <v>0</v>
      </c>
      <c r="Y81" s="22">
        <f>_xlfn.XLOOKUP($D81,当月商品!$D:$D,当月商品!I:I,0)</f>
        <v>0</v>
      </c>
      <c r="Z81" s="23">
        <f>_xlfn.XLOOKUP($D81,前月商品!$D:$D,前月商品!I:I,0)</f>
        <v>0</v>
      </c>
      <c r="AA81" s="23">
        <f>_xlfn.XLOOKUP($D81,前々月商品!$D:$D,前々月商品!I:I,0)</f>
        <v>0</v>
      </c>
      <c r="AB81" s="23">
        <f>_xlfn.XLOOKUP($D81,当月商品!$D:$D,当月商品!V:V,0)</f>
        <v>0</v>
      </c>
      <c r="AC81" s="23">
        <f>_xlfn.XLOOKUP($D81,前月商品!$D:$D,前月商品!V:V,0)</f>
        <v>0</v>
      </c>
      <c r="AD81" s="23">
        <f>_xlfn.XLOOKUP($D81,前々月商品!$D:$D,前々月商品!V:V,0)</f>
        <v>0</v>
      </c>
      <c r="AE81" s="23">
        <f t="shared" si="20"/>
        <v>0</v>
      </c>
      <c r="AF81" s="23">
        <f t="shared" si="21"/>
        <v>0</v>
      </c>
      <c r="AG81" s="23">
        <f t="shared" si="22"/>
        <v>0</v>
      </c>
      <c r="AH81" s="12">
        <f>_xlfn.XLOOKUP($D81,当月商品!$D:$D,当月商品!W:W,0)</f>
        <v>0</v>
      </c>
      <c r="AI81" s="12">
        <f>_xlfn.XLOOKUP($D81,前月商品!$D:$D,前月商品!W:W,0)</f>
        <v>0</v>
      </c>
      <c r="AJ81" s="12">
        <f>_xlfn.XLOOKUP($D81,前々月商品!$D:$D,前々月商品!W:W,0)</f>
        <v>0</v>
      </c>
      <c r="AK81" s="12">
        <f>_xlfn.XLOOKUP($D81,当月商品!$D:$D,当月商品!H:H,0)</f>
        <v>0</v>
      </c>
      <c r="AL81" s="12">
        <f>_xlfn.XLOOKUP($D81,前月商品!$D:$D,前月商品!H:H,0)</f>
        <v>0</v>
      </c>
      <c r="AM81" s="12">
        <f>_xlfn.XLOOKUP($D81,前々月商品!$D:$D,前々月商品!H:H,0)</f>
        <v>0</v>
      </c>
      <c r="AN81" s="13">
        <f t="shared" si="23"/>
        <v>0</v>
      </c>
      <c r="AO81" s="13">
        <f t="shared" si="24"/>
        <v>0</v>
      </c>
      <c r="AP81" s="13">
        <f t="shared" si="25"/>
        <v>0</v>
      </c>
      <c r="AQ81" s="16">
        <f t="shared" si="26"/>
        <v>0</v>
      </c>
      <c r="AR81" s="16">
        <f t="shared" si="27"/>
        <v>0</v>
      </c>
      <c r="AS81" s="17">
        <f t="shared" si="28"/>
        <v>0</v>
      </c>
      <c r="AT81" t="e">
        <f t="shared" si="29"/>
        <v>#VALUE!</v>
      </c>
    </row>
    <row r="82" spans="3:46" ht="36.65" customHeight="1">
      <c r="C82" s="20">
        <v>77</v>
      </c>
      <c r="D82" s="53">
        <f>現状商品設定!B79</f>
        <v>0</v>
      </c>
      <c r="E82" s="26" t="str">
        <f>IFERROR(_xlfn.XLOOKUP($D82,現状商品設定!B:B,現状商品設定!C:C,"-"),"-")</f>
        <v>-</v>
      </c>
      <c r="F82" s="32" t="s">
        <v>46</v>
      </c>
      <c r="G82" s="30" t="str">
        <f>IFERROR(_xlfn.XLOOKUP($D82,現状商品設定!B:B,現状商品設定!F:F),"-")</f>
        <v>-</v>
      </c>
      <c r="H82" s="34" t="e">
        <f>IF(IF(AND(V82&gt;=設定!$C$3,X82&gt;=L82),G82*(1+設定!$C$6),IF(AND(V82&gt;=設定!$C$3,X82&lt;L82),G82*(1+設定!$C$7*-1),IF(V82&lt;設定!$C$3,G82*(1+設定!$C$6),"除外")))&gt;10,IF(AND(V82&gt;=設定!$C$3,X82&gt;=L82),G82*(1+設定!$C$6),IF(AND(V82&gt;=設定!$C$3,X82&lt;L82),G82*(1+設定!$C$7*-1),IF(V82&lt;設定!$C$3,G82*(1+設定!$C$6),"除外"))),10)</f>
        <v>#VALUE!</v>
      </c>
      <c r="I82" s="34" t="e">
        <f ca="1">IF(消化率!$I$5&lt;1,商品!H82*消化率!$I$5,IF(商品!W82*商品!Q82/(商品!H82*消化率!$I$5)&gt;商品!L82,商品!H82*消化率!$I$5,J82))</f>
        <v>#DIV/0!</v>
      </c>
      <c r="J82" s="34" t="e">
        <f t="shared" si="16"/>
        <v>#VALUE!</v>
      </c>
      <c r="K82" s="34" t="e">
        <f ca="1">IF(ROUNDDOWN(IF(I82&gt;=設定!$C$8,設定!$C$8,商品!I82),0)&lt;10,10,ROUNDDOWN(IF(I82&gt;=設定!$C$8,設定!$C$8,商品!I82),0))</f>
        <v>#DIV/0!</v>
      </c>
      <c r="L82" s="64">
        <f>IF(F82="標準",設定!$C$4,商品!F82)</f>
        <v>5</v>
      </c>
      <c r="M82" s="63" t="str">
        <f>_xlfn.XLOOKUP($D82,全商品!$F:$F,全商品!H:H,"-")</f>
        <v>-</v>
      </c>
      <c r="N82" s="12" t="str">
        <f>_xlfn.XLOOKUP($D82,全商品!$F:$F,全商品!I:I,"-")</f>
        <v>-</v>
      </c>
      <c r="O82" s="23" t="str">
        <f>_xlfn.XLOOKUP($D82,全商品!$F:$F,全商品!K:K,"-")</f>
        <v>-</v>
      </c>
      <c r="P82" s="13" t="str">
        <f>_xlfn.XLOOKUP($D82,全商品!$F:$F,全商品!M:M,"-")</f>
        <v>-</v>
      </c>
      <c r="Q82" s="25" t="str">
        <f>_xlfn.XLOOKUP($D82,現状商品設定!B:B,現状商品設定!D:D,"-")</f>
        <v>-</v>
      </c>
      <c r="R82" s="22">
        <f>SUM(_xlfn.XLOOKUP($D82,当月商品!$D:$D,当月商品!I:I,0),_xlfn.XLOOKUP($D82,前月商品!$D:$D,前月商品!I:I,0),_xlfn.XLOOKUP($D82,前々月商品!$D:$D,前々月商品!I:I,0))</f>
        <v>0</v>
      </c>
      <c r="S82" s="23">
        <f>SUM(_xlfn.XLOOKUP($D82,当月商品!$D:$D,当月商品!V:V,0),_xlfn.XLOOKUP($D82,前月商品!$D:$D,前月商品!V:V,0),_xlfn.XLOOKUP($D82,前々月商品!$D:$D,前々月商品!V:V,0))</f>
        <v>0</v>
      </c>
      <c r="T82" s="23">
        <f t="shared" si="17"/>
        <v>0</v>
      </c>
      <c r="U82" s="23">
        <f>SUM(_xlfn.XLOOKUP($D82,当月商品!$D:$D,当月商品!W:W,0),_xlfn.XLOOKUP($D82,前月商品!$D:$D,前月商品!W:W,0),_xlfn.XLOOKUP($D82,前々月商品!$D:$D,前々月商品!W:W,0))</f>
        <v>0</v>
      </c>
      <c r="V82" s="23">
        <f>SUM(_xlfn.XLOOKUP($D82,当月商品!$D:$D,当月商品!H:H,0),_xlfn.XLOOKUP($D82,前月商品!$D:$D,前月商品!H:H,0),_xlfn.XLOOKUP($D82,前々月商品!$D:$D,前々月商品!H:H,0))</f>
        <v>0</v>
      </c>
      <c r="W82" s="13">
        <f t="shared" si="18"/>
        <v>0</v>
      </c>
      <c r="X82" s="15">
        <f t="shared" si="19"/>
        <v>0</v>
      </c>
      <c r="Y82" s="22">
        <f>_xlfn.XLOOKUP($D82,当月商品!$D:$D,当月商品!I:I,0)</f>
        <v>0</v>
      </c>
      <c r="Z82" s="23">
        <f>_xlfn.XLOOKUP($D82,前月商品!$D:$D,前月商品!I:I,0)</f>
        <v>0</v>
      </c>
      <c r="AA82" s="23">
        <f>_xlfn.XLOOKUP($D82,前々月商品!$D:$D,前々月商品!I:I,0)</f>
        <v>0</v>
      </c>
      <c r="AB82" s="23">
        <f>_xlfn.XLOOKUP($D82,当月商品!$D:$D,当月商品!V:V,0)</f>
        <v>0</v>
      </c>
      <c r="AC82" s="23">
        <f>_xlfn.XLOOKUP($D82,前月商品!$D:$D,前月商品!V:V,0)</f>
        <v>0</v>
      </c>
      <c r="AD82" s="23">
        <f>_xlfn.XLOOKUP($D82,前々月商品!$D:$D,前々月商品!V:V,0)</f>
        <v>0</v>
      </c>
      <c r="AE82" s="23">
        <f t="shared" si="20"/>
        <v>0</v>
      </c>
      <c r="AF82" s="23">
        <f t="shared" si="21"/>
        <v>0</v>
      </c>
      <c r="AG82" s="23">
        <f t="shared" si="22"/>
        <v>0</v>
      </c>
      <c r="AH82" s="12">
        <f>_xlfn.XLOOKUP($D82,当月商品!$D:$D,当月商品!W:W,0)</f>
        <v>0</v>
      </c>
      <c r="AI82" s="12">
        <f>_xlfn.XLOOKUP($D82,前月商品!$D:$D,前月商品!W:W,0)</f>
        <v>0</v>
      </c>
      <c r="AJ82" s="12">
        <f>_xlfn.XLOOKUP($D82,前々月商品!$D:$D,前々月商品!W:W,0)</f>
        <v>0</v>
      </c>
      <c r="AK82" s="12">
        <f>_xlfn.XLOOKUP($D82,当月商品!$D:$D,当月商品!H:H,0)</f>
        <v>0</v>
      </c>
      <c r="AL82" s="12">
        <f>_xlfn.XLOOKUP($D82,前月商品!$D:$D,前月商品!H:H,0)</f>
        <v>0</v>
      </c>
      <c r="AM82" s="12">
        <f>_xlfn.XLOOKUP($D82,前々月商品!$D:$D,前々月商品!H:H,0)</f>
        <v>0</v>
      </c>
      <c r="AN82" s="13">
        <f t="shared" si="23"/>
        <v>0</v>
      </c>
      <c r="AO82" s="13">
        <f t="shared" si="24"/>
        <v>0</v>
      </c>
      <c r="AP82" s="13">
        <f t="shared" si="25"/>
        <v>0</v>
      </c>
      <c r="AQ82" s="16">
        <f t="shared" si="26"/>
        <v>0</v>
      </c>
      <c r="AR82" s="16">
        <f t="shared" si="27"/>
        <v>0</v>
      </c>
      <c r="AS82" s="17">
        <f t="shared" si="28"/>
        <v>0</v>
      </c>
      <c r="AT82" t="e">
        <f t="shared" si="29"/>
        <v>#VALUE!</v>
      </c>
    </row>
    <row r="83" spans="3:46" ht="36.65" customHeight="1">
      <c r="C83" s="20">
        <v>78</v>
      </c>
      <c r="D83" s="53">
        <f>現状商品設定!B80</f>
        <v>0</v>
      </c>
      <c r="E83" s="26" t="str">
        <f>IFERROR(_xlfn.XLOOKUP($D83,現状商品設定!B:B,現状商品設定!C:C,"-"),"-")</f>
        <v>-</v>
      </c>
      <c r="F83" s="32" t="s">
        <v>46</v>
      </c>
      <c r="G83" s="30" t="str">
        <f>IFERROR(_xlfn.XLOOKUP($D83,現状商品設定!B:B,現状商品設定!F:F),"-")</f>
        <v>-</v>
      </c>
      <c r="H83" s="34" t="e">
        <f>IF(IF(AND(V83&gt;=設定!$C$3,X83&gt;=L83),G83*(1+設定!$C$6),IF(AND(V83&gt;=設定!$C$3,X83&lt;L83),G83*(1+設定!$C$7*-1),IF(V83&lt;設定!$C$3,G83*(1+設定!$C$6),"除外")))&gt;10,IF(AND(V83&gt;=設定!$C$3,X83&gt;=L83),G83*(1+設定!$C$6),IF(AND(V83&gt;=設定!$C$3,X83&lt;L83),G83*(1+設定!$C$7*-1),IF(V83&lt;設定!$C$3,G83*(1+設定!$C$6),"除外"))),10)</f>
        <v>#VALUE!</v>
      </c>
      <c r="I83" s="34" t="e">
        <f ca="1">IF(消化率!$I$5&lt;1,商品!H83*消化率!$I$5,IF(商品!W83*商品!Q83/(商品!H83*消化率!$I$5)&gt;商品!L83,商品!H83*消化率!$I$5,J83))</f>
        <v>#DIV/0!</v>
      </c>
      <c r="J83" s="34" t="e">
        <f t="shared" si="16"/>
        <v>#VALUE!</v>
      </c>
      <c r="K83" s="34" t="e">
        <f ca="1">IF(ROUNDDOWN(IF(I83&gt;=設定!$C$8,設定!$C$8,商品!I83),0)&lt;10,10,ROUNDDOWN(IF(I83&gt;=設定!$C$8,設定!$C$8,商品!I83),0))</f>
        <v>#DIV/0!</v>
      </c>
      <c r="L83" s="64">
        <f>IF(F83="標準",設定!$C$4,商品!F83)</f>
        <v>5</v>
      </c>
      <c r="M83" s="63" t="str">
        <f>_xlfn.XLOOKUP($D83,全商品!$F:$F,全商品!H:H,"-")</f>
        <v>-</v>
      </c>
      <c r="N83" s="12" t="str">
        <f>_xlfn.XLOOKUP($D83,全商品!$F:$F,全商品!I:I,"-")</f>
        <v>-</v>
      </c>
      <c r="O83" s="23" t="str">
        <f>_xlfn.XLOOKUP($D83,全商品!$F:$F,全商品!K:K,"-")</f>
        <v>-</v>
      </c>
      <c r="P83" s="13" t="str">
        <f>_xlfn.XLOOKUP($D83,全商品!$F:$F,全商品!M:M,"-")</f>
        <v>-</v>
      </c>
      <c r="Q83" s="25" t="str">
        <f>_xlfn.XLOOKUP($D83,現状商品設定!B:B,現状商品設定!D:D,"-")</f>
        <v>-</v>
      </c>
      <c r="R83" s="22">
        <f>SUM(_xlfn.XLOOKUP($D83,当月商品!$D:$D,当月商品!I:I,0),_xlfn.XLOOKUP($D83,前月商品!$D:$D,前月商品!I:I,0),_xlfn.XLOOKUP($D83,前々月商品!$D:$D,前々月商品!I:I,0))</f>
        <v>0</v>
      </c>
      <c r="S83" s="23">
        <f>SUM(_xlfn.XLOOKUP($D83,当月商品!$D:$D,当月商品!V:V,0),_xlfn.XLOOKUP($D83,前月商品!$D:$D,前月商品!V:V,0),_xlfn.XLOOKUP($D83,前々月商品!$D:$D,前々月商品!V:V,0))</f>
        <v>0</v>
      </c>
      <c r="T83" s="23">
        <f t="shared" si="17"/>
        <v>0</v>
      </c>
      <c r="U83" s="23">
        <f>SUM(_xlfn.XLOOKUP($D83,当月商品!$D:$D,当月商品!W:W,0),_xlfn.XLOOKUP($D83,前月商品!$D:$D,前月商品!W:W,0),_xlfn.XLOOKUP($D83,前々月商品!$D:$D,前々月商品!W:W,0))</f>
        <v>0</v>
      </c>
      <c r="V83" s="23">
        <f>SUM(_xlfn.XLOOKUP($D83,当月商品!$D:$D,当月商品!H:H,0),_xlfn.XLOOKUP($D83,前月商品!$D:$D,前月商品!H:H,0),_xlfn.XLOOKUP($D83,前々月商品!$D:$D,前々月商品!H:H,0))</f>
        <v>0</v>
      </c>
      <c r="W83" s="13">
        <f t="shared" si="18"/>
        <v>0</v>
      </c>
      <c r="X83" s="15">
        <f t="shared" si="19"/>
        <v>0</v>
      </c>
      <c r="Y83" s="22">
        <f>_xlfn.XLOOKUP($D83,当月商品!$D:$D,当月商品!I:I,0)</f>
        <v>0</v>
      </c>
      <c r="Z83" s="23">
        <f>_xlfn.XLOOKUP($D83,前月商品!$D:$D,前月商品!I:I,0)</f>
        <v>0</v>
      </c>
      <c r="AA83" s="23">
        <f>_xlfn.XLOOKUP($D83,前々月商品!$D:$D,前々月商品!I:I,0)</f>
        <v>0</v>
      </c>
      <c r="AB83" s="23">
        <f>_xlfn.XLOOKUP($D83,当月商品!$D:$D,当月商品!V:V,0)</f>
        <v>0</v>
      </c>
      <c r="AC83" s="23">
        <f>_xlfn.XLOOKUP($D83,前月商品!$D:$D,前月商品!V:V,0)</f>
        <v>0</v>
      </c>
      <c r="AD83" s="23">
        <f>_xlfn.XLOOKUP($D83,前々月商品!$D:$D,前々月商品!V:V,0)</f>
        <v>0</v>
      </c>
      <c r="AE83" s="23">
        <f t="shared" si="20"/>
        <v>0</v>
      </c>
      <c r="AF83" s="23">
        <f t="shared" si="21"/>
        <v>0</v>
      </c>
      <c r="AG83" s="23">
        <f t="shared" si="22"/>
        <v>0</v>
      </c>
      <c r="AH83" s="12">
        <f>_xlfn.XLOOKUP($D83,当月商品!$D:$D,当月商品!W:W,0)</f>
        <v>0</v>
      </c>
      <c r="AI83" s="12">
        <f>_xlfn.XLOOKUP($D83,前月商品!$D:$D,前月商品!W:W,0)</f>
        <v>0</v>
      </c>
      <c r="AJ83" s="12">
        <f>_xlfn.XLOOKUP($D83,前々月商品!$D:$D,前々月商品!W:W,0)</f>
        <v>0</v>
      </c>
      <c r="AK83" s="12">
        <f>_xlfn.XLOOKUP($D83,当月商品!$D:$D,当月商品!H:H,0)</f>
        <v>0</v>
      </c>
      <c r="AL83" s="12">
        <f>_xlfn.XLOOKUP($D83,前月商品!$D:$D,前月商品!H:H,0)</f>
        <v>0</v>
      </c>
      <c r="AM83" s="12">
        <f>_xlfn.XLOOKUP($D83,前々月商品!$D:$D,前々月商品!H:H,0)</f>
        <v>0</v>
      </c>
      <c r="AN83" s="13">
        <f t="shared" si="23"/>
        <v>0</v>
      </c>
      <c r="AO83" s="13">
        <f t="shared" si="24"/>
        <v>0</v>
      </c>
      <c r="AP83" s="13">
        <f t="shared" si="25"/>
        <v>0</v>
      </c>
      <c r="AQ83" s="16">
        <f t="shared" si="26"/>
        <v>0</v>
      </c>
      <c r="AR83" s="16">
        <f t="shared" si="27"/>
        <v>0</v>
      </c>
      <c r="AS83" s="17">
        <f t="shared" si="28"/>
        <v>0</v>
      </c>
      <c r="AT83" t="e">
        <f t="shared" si="29"/>
        <v>#VALUE!</v>
      </c>
    </row>
    <row r="84" spans="3:46" ht="36.65" customHeight="1">
      <c r="C84" s="20">
        <v>79</v>
      </c>
      <c r="D84" s="53">
        <f>現状商品設定!B81</f>
        <v>0</v>
      </c>
      <c r="E84" s="26" t="str">
        <f>IFERROR(_xlfn.XLOOKUP($D84,現状商品設定!B:B,現状商品設定!C:C,"-"),"-")</f>
        <v>-</v>
      </c>
      <c r="F84" s="32" t="s">
        <v>46</v>
      </c>
      <c r="G84" s="30" t="str">
        <f>IFERROR(_xlfn.XLOOKUP($D84,現状商品設定!B:B,現状商品設定!F:F),"-")</f>
        <v>-</v>
      </c>
      <c r="H84" s="34" t="e">
        <f>IF(IF(AND(V84&gt;=設定!$C$3,X84&gt;=L84),G84*(1+設定!$C$6),IF(AND(V84&gt;=設定!$C$3,X84&lt;L84),G84*(1+設定!$C$7*-1),IF(V84&lt;設定!$C$3,G84*(1+設定!$C$6),"除外")))&gt;10,IF(AND(V84&gt;=設定!$C$3,X84&gt;=L84),G84*(1+設定!$C$6),IF(AND(V84&gt;=設定!$C$3,X84&lt;L84),G84*(1+設定!$C$7*-1),IF(V84&lt;設定!$C$3,G84*(1+設定!$C$6),"除外"))),10)</f>
        <v>#VALUE!</v>
      </c>
      <c r="I84" s="34" t="e">
        <f ca="1">IF(消化率!$I$5&lt;1,商品!H84*消化率!$I$5,IF(商品!W84*商品!Q84/(商品!H84*消化率!$I$5)&gt;商品!L84,商品!H84*消化率!$I$5,J84))</f>
        <v>#DIV/0!</v>
      </c>
      <c r="J84" s="34" t="e">
        <f t="shared" si="16"/>
        <v>#VALUE!</v>
      </c>
      <c r="K84" s="34" t="e">
        <f ca="1">IF(ROUNDDOWN(IF(I84&gt;=設定!$C$8,設定!$C$8,商品!I84),0)&lt;10,10,ROUNDDOWN(IF(I84&gt;=設定!$C$8,設定!$C$8,商品!I84),0))</f>
        <v>#DIV/0!</v>
      </c>
      <c r="L84" s="64">
        <f>IF(F84="標準",設定!$C$4,商品!F84)</f>
        <v>5</v>
      </c>
      <c r="M84" s="63" t="str">
        <f>_xlfn.XLOOKUP($D84,全商品!$F:$F,全商品!H:H,"-")</f>
        <v>-</v>
      </c>
      <c r="N84" s="12" t="str">
        <f>_xlfn.XLOOKUP($D84,全商品!$F:$F,全商品!I:I,"-")</f>
        <v>-</v>
      </c>
      <c r="O84" s="23" t="str">
        <f>_xlfn.XLOOKUP($D84,全商品!$F:$F,全商品!K:K,"-")</f>
        <v>-</v>
      </c>
      <c r="P84" s="13" t="str">
        <f>_xlfn.XLOOKUP($D84,全商品!$F:$F,全商品!M:M,"-")</f>
        <v>-</v>
      </c>
      <c r="Q84" s="25" t="str">
        <f>_xlfn.XLOOKUP($D84,現状商品設定!B:B,現状商品設定!D:D,"-")</f>
        <v>-</v>
      </c>
      <c r="R84" s="22">
        <f>SUM(_xlfn.XLOOKUP($D84,当月商品!$D:$D,当月商品!I:I,0),_xlfn.XLOOKUP($D84,前月商品!$D:$D,前月商品!I:I,0),_xlfn.XLOOKUP($D84,前々月商品!$D:$D,前々月商品!I:I,0))</f>
        <v>0</v>
      </c>
      <c r="S84" s="23">
        <f>SUM(_xlfn.XLOOKUP($D84,当月商品!$D:$D,当月商品!V:V,0),_xlfn.XLOOKUP($D84,前月商品!$D:$D,前月商品!V:V,0),_xlfn.XLOOKUP($D84,前々月商品!$D:$D,前々月商品!V:V,0))</f>
        <v>0</v>
      </c>
      <c r="T84" s="23">
        <f t="shared" si="17"/>
        <v>0</v>
      </c>
      <c r="U84" s="23">
        <f>SUM(_xlfn.XLOOKUP($D84,当月商品!$D:$D,当月商品!W:W,0),_xlfn.XLOOKUP($D84,前月商品!$D:$D,前月商品!W:W,0),_xlfn.XLOOKUP($D84,前々月商品!$D:$D,前々月商品!W:W,0))</f>
        <v>0</v>
      </c>
      <c r="V84" s="23">
        <f>SUM(_xlfn.XLOOKUP($D84,当月商品!$D:$D,当月商品!H:H,0),_xlfn.XLOOKUP($D84,前月商品!$D:$D,前月商品!H:H,0),_xlfn.XLOOKUP($D84,前々月商品!$D:$D,前々月商品!H:H,0))</f>
        <v>0</v>
      </c>
      <c r="W84" s="13">
        <f t="shared" si="18"/>
        <v>0</v>
      </c>
      <c r="X84" s="15">
        <f t="shared" si="19"/>
        <v>0</v>
      </c>
      <c r="Y84" s="22">
        <f>_xlfn.XLOOKUP($D84,当月商品!$D:$D,当月商品!I:I,0)</f>
        <v>0</v>
      </c>
      <c r="Z84" s="23">
        <f>_xlfn.XLOOKUP($D84,前月商品!$D:$D,前月商品!I:I,0)</f>
        <v>0</v>
      </c>
      <c r="AA84" s="23">
        <f>_xlfn.XLOOKUP($D84,前々月商品!$D:$D,前々月商品!I:I,0)</f>
        <v>0</v>
      </c>
      <c r="AB84" s="23">
        <f>_xlfn.XLOOKUP($D84,当月商品!$D:$D,当月商品!V:V,0)</f>
        <v>0</v>
      </c>
      <c r="AC84" s="23">
        <f>_xlfn.XLOOKUP($D84,前月商品!$D:$D,前月商品!V:V,0)</f>
        <v>0</v>
      </c>
      <c r="AD84" s="23">
        <f>_xlfn.XLOOKUP($D84,前々月商品!$D:$D,前々月商品!V:V,0)</f>
        <v>0</v>
      </c>
      <c r="AE84" s="23">
        <f t="shared" si="20"/>
        <v>0</v>
      </c>
      <c r="AF84" s="23">
        <f t="shared" si="21"/>
        <v>0</v>
      </c>
      <c r="AG84" s="23">
        <f t="shared" si="22"/>
        <v>0</v>
      </c>
      <c r="AH84" s="12">
        <f>_xlfn.XLOOKUP($D84,当月商品!$D:$D,当月商品!W:W,0)</f>
        <v>0</v>
      </c>
      <c r="AI84" s="12">
        <f>_xlfn.XLOOKUP($D84,前月商品!$D:$D,前月商品!W:W,0)</f>
        <v>0</v>
      </c>
      <c r="AJ84" s="12">
        <f>_xlfn.XLOOKUP($D84,前々月商品!$D:$D,前々月商品!W:W,0)</f>
        <v>0</v>
      </c>
      <c r="AK84" s="12">
        <f>_xlfn.XLOOKUP($D84,当月商品!$D:$D,当月商品!H:H,0)</f>
        <v>0</v>
      </c>
      <c r="AL84" s="12">
        <f>_xlfn.XLOOKUP($D84,前月商品!$D:$D,前月商品!H:H,0)</f>
        <v>0</v>
      </c>
      <c r="AM84" s="12">
        <f>_xlfn.XLOOKUP($D84,前々月商品!$D:$D,前々月商品!H:H,0)</f>
        <v>0</v>
      </c>
      <c r="AN84" s="13">
        <f t="shared" si="23"/>
        <v>0</v>
      </c>
      <c r="AO84" s="13">
        <f t="shared" si="24"/>
        <v>0</v>
      </c>
      <c r="AP84" s="13">
        <f t="shared" si="25"/>
        <v>0</v>
      </c>
      <c r="AQ84" s="16">
        <f t="shared" si="26"/>
        <v>0</v>
      </c>
      <c r="AR84" s="16">
        <f t="shared" si="27"/>
        <v>0</v>
      </c>
      <c r="AS84" s="17">
        <f t="shared" si="28"/>
        <v>0</v>
      </c>
      <c r="AT84" t="e">
        <f t="shared" si="29"/>
        <v>#VALUE!</v>
      </c>
    </row>
    <row r="85" spans="3:46" ht="36.65" customHeight="1">
      <c r="C85" s="20">
        <v>80</v>
      </c>
      <c r="D85" s="53">
        <f>現状商品設定!B82</f>
        <v>0</v>
      </c>
      <c r="E85" s="26" t="str">
        <f>IFERROR(_xlfn.XLOOKUP($D85,現状商品設定!B:B,現状商品設定!C:C,"-"),"-")</f>
        <v>-</v>
      </c>
      <c r="F85" s="32" t="s">
        <v>46</v>
      </c>
      <c r="G85" s="30" t="str">
        <f>IFERROR(_xlfn.XLOOKUP($D85,現状商品設定!B:B,現状商品設定!F:F),"-")</f>
        <v>-</v>
      </c>
      <c r="H85" s="34" t="e">
        <f>IF(IF(AND(V85&gt;=設定!$C$3,X85&gt;=L85),G85*(1+設定!$C$6),IF(AND(V85&gt;=設定!$C$3,X85&lt;L85),G85*(1+設定!$C$7*-1),IF(V85&lt;設定!$C$3,G85*(1+設定!$C$6),"除外")))&gt;10,IF(AND(V85&gt;=設定!$C$3,X85&gt;=L85),G85*(1+設定!$C$6),IF(AND(V85&gt;=設定!$C$3,X85&lt;L85),G85*(1+設定!$C$7*-1),IF(V85&lt;設定!$C$3,G85*(1+設定!$C$6),"除外"))),10)</f>
        <v>#VALUE!</v>
      </c>
      <c r="I85" s="34" t="e">
        <f ca="1">IF(消化率!$I$5&lt;1,商品!H85*消化率!$I$5,IF(商品!W85*商品!Q85/(商品!H85*消化率!$I$5)&gt;商品!L85,商品!H85*消化率!$I$5,J85))</f>
        <v>#DIV/0!</v>
      </c>
      <c r="J85" s="34" t="e">
        <f t="shared" si="16"/>
        <v>#VALUE!</v>
      </c>
      <c r="K85" s="34" t="e">
        <f ca="1">IF(ROUNDDOWN(IF(I85&gt;=設定!$C$8,設定!$C$8,商品!I85),0)&lt;10,10,ROUNDDOWN(IF(I85&gt;=設定!$C$8,設定!$C$8,商品!I85),0))</f>
        <v>#DIV/0!</v>
      </c>
      <c r="L85" s="64">
        <f>IF(F85="標準",設定!$C$4,商品!F85)</f>
        <v>5</v>
      </c>
      <c r="M85" s="63" t="str">
        <f>_xlfn.XLOOKUP($D85,全商品!$F:$F,全商品!H:H,"-")</f>
        <v>-</v>
      </c>
      <c r="N85" s="12" t="str">
        <f>_xlfn.XLOOKUP($D85,全商品!$F:$F,全商品!I:I,"-")</f>
        <v>-</v>
      </c>
      <c r="O85" s="23" t="str">
        <f>_xlfn.XLOOKUP($D85,全商品!$F:$F,全商品!K:K,"-")</f>
        <v>-</v>
      </c>
      <c r="P85" s="13" t="str">
        <f>_xlfn.XLOOKUP($D85,全商品!$F:$F,全商品!M:M,"-")</f>
        <v>-</v>
      </c>
      <c r="Q85" s="25" t="str">
        <f>_xlfn.XLOOKUP($D85,現状商品設定!B:B,現状商品設定!D:D,"-")</f>
        <v>-</v>
      </c>
      <c r="R85" s="22">
        <f>SUM(_xlfn.XLOOKUP($D85,当月商品!$D:$D,当月商品!I:I,0),_xlfn.XLOOKUP($D85,前月商品!$D:$D,前月商品!I:I,0),_xlfn.XLOOKUP($D85,前々月商品!$D:$D,前々月商品!I:I,0))</f>
        <v>0</v>
      </c>
      <c r="S85" s="23">
        <f>SUM(_xlfn.XLOOKUP($D85,当月商品!$D:$D,当月商品!V:V,0),_xlfn.XLOOKUP($D85,前月商品!$D:$D,前月商品!V:V,0),_xlfn.XLOOKUP($D85,前々月商品!$D:$D,前々月商品!V:V,0))</f>
        <v>0</v>
      </c>
      <c r="T85" s="23">
        <f t="shared" si="17"/>
        <v>0</v>
      </c>
      <c r="U85" s="23">
        <f>SUM(_xlfn.XLOOKUP($D85,当月商品!$D:$D,当月商品!W:W,0),_xlfn.XLOOKUP($D85,前月商品!$D:$D,前月商品!W:W,0),_xlfn.XLOOKUP($D85,前々月商品!$D:$D,前々月商品!W:W,0))</f>
        <v>0</v>
      </c>
      <c r="V85" s="23">
        <f>SUM(_xlfn.XLOOKUP($D85,当月商品!$D:$D,当月商品!H:H,0),_xlfn.XLOOKUP($D85,前月商品!$D:$D,前月商品!H:H,0),_xlfn.XLOOKUP($D85,前々月商品!$D:$D,前々月商品!H:H,0))</f>
        <v>0</v>
      </c>
      <c r="W85" s="13">
        <f t="shared" si="18"/>
        <v>0</v>
      </c>
      <c r="X85" s="15">
        <f t="shared" si="19"/>
        <v>0</v>
      </c>
      <c r="Y85" s="22">
        <f>_xlfn.XLOOKUP($D85,当月商品!$D:$D,当月商品!I:I,0)</f>
        <v>0</v>
      </c>
      <c r="Z85" s="23">
        <f>_xlfn.XLOOKUP($D85,前月商品!$D:$D,前月商品!I:I,0)</f>
        <v>0</v>
      </c>
      <c r="AA85" s="23">
        <f>_xlfn.XLOOKUP($D85,前々月商品!$D:$D,前々月商品!I:I,0)</f>
        <v>0</v>
      </c>
      <c r="AB85" s="23">
        <f>_xlfn.XLOOKUP($D85,当月商品!$D:$D,当月商品!V:V,0)</f>
        <v>0</v>
      </c>
      <c r="AC85" s="23">
        <f>_xlfn.XLOOKUP($D85,前月商品!$D:$D,前月商品!V:V,0)</f>
        <v>0</v>
      </c>
      <c r="AD85" s="23">
        <f>_xlfn.XLOOKUP($D85,前々月商品!$D:$D,前々月商品!V:V,0)</f>
        <v>0</v>
      </c>
      <c r="AE85" s="23">
        <f t="shared" si="20"/>
        <v>0</v>
      </c>
      <c r="AF85" s="23">
        <f t="shared" si="21"/>
        <v>0</v>
      </c>
      <c r="AG85" s="23">
        <f t="shared" si="22"/>
        <v>0</v>
      </c>
      <c r="AH85" s="12">
        <f>_xlfn.XLOOKUP($D85,当月商品!$D:$D,当月商品!W:W,0)</f>
        <v>0</v>
      </c>
      <c r="AI85" s="12">
        <f>_xlfn.XLOOKUP($D85,前月商品!$D:$D,前月商品!W:W,0)</f>
        <v>0</v>
      </c>
      <c r="AJ85" s="12">
        <f>_xlfn.XLOOKUP($D85,前々月商品!$D:$D,前々月商品!W:W,0)</f>
        <v>0</v>
      </c>
      <c r="AK85" s="12">
        <f>_xlfn.XLOOKUP($D85,当月商品!$D:$D,当月商品!H:H,0)</f>
        <v>0</v>
      </c>
      <c r="AL85" s="12">
        <f>_xlfn.XLOOKUP($D85,前月商品!$D:$D,前月商品!H:H,0)</f>
        <v>0</v>
      </c>
      <c r="AM85" s="12">
        <f>_xlfn.XLOOKUP($D85,前々月商品!$D:$D,前々月商品!H:H,0)</f>
        <v>0</v>
      </c>
      <c r="AN85" s="13">
        <f t="shared" si="23"/>
        <v>0</v>
      </c>
      <c r="AO85" s="13">
        <f t="shared" si="24"/>
        <v>0</v>
      </c>
      <c r="AP85" s="13">
        <f t="shared" si="25"/>
        <v>0</v>
      </c>
      <c r="AQ85" s="16">
        <f t="shared" si="26"/>
        <v>0</v>
      </c>
      <c r="AR85" s="16">
        <f t="shared" si="27"/>
        <v>0</v>
      </c>
      <c r="AS85" s="17">
        <f t="shared" si="28"/>
        <v>0</v>
      </c>
      <c r="AT85" t="e">
        <f t="shared" si="29"/>
        <v>#VALUE!</v>
      </c>
    </row>
    <row r="86" spans="3:46" ht="36.65" customHeight="1">
      <c r="C86" s="20">
        <v>81</v>
      </c>
      <c r="D86" s="53">
        <f>現状商品設定!B83</f>
        <v>0</v>
      </c>
      <c r="E86" s="26" t="str">
        <f>IFERROR(_xlfn.XLOOKUP($D86,現状商品設定!B:B,現状商品設定!C:C,"-"),"-")</f>
        <v>-</v>
      </c>
      <c r="F86" s="32" t="s">
        <v>46</v>
      </c>
      <c r="G86" s="30" t="str">
        <f>IFERROR(_xlfn.XLOOKUP($D86,現状商品設定!B:B,現状商品設定!F:F),"-")</f>
        <v>-</v>
      </c>
      <c r="H86" s="34" t="e">
        <f>IF(IF(AND(V86&gt;=設定!$C$3,X86&gt;=L86),G86*(1+設定!$C$6),IF(AND(V86&gt;=設定!$C$3,X86&lt;L86),G86*(1+設定!$C$7*-1),IF(V86&lt;設定!$C$3,G86*(1+設定!$C$6),"除外")))&gt;10,IF(AND(V86&gt;=設定!$C$3,X86&gt;=L86),G86*(1+設定!$C$6),IF(AND(V86&gt;=設定!$C$3,X86&lt;L86),G86*(1+設定!$C$7*-1),IF(V86&lt;設定!$C$3,G86*(1+設定!$C$6),"除外"))),10)</f>
        <v>#VALUE!</v>
      </c>
      <c r="I86" s="34" t="e">
        <f ca="1">IF(消化率!$I$5&lt;1,商品!H86*消化率!$I$5,IF(商品!W86*商品!Q86/(商品!H86*消化率!$I$5)&gt;商品!L86,商品!H86*消化率!$I$5,J86))</f>
        <v>#DIV/0!</v>
      </c>
      <c r="J86" s="34" t="e">
        <f t="shared" si="16"/>
        <v>#VALUE!</v>
      </c>
      <c r="K86" s="34" t="e">
        <f ca="1">IF(ROUNDDOWN(IF(I86&gt;=設定!$C$8,設定!$C$8,商品!I86),0)&lt;10,10,ROUNDDOWN(IF(I86&gt;=設定!$C$8,設定!$C$8,商品!I86),0))</f>
        <v>#DIV/0!</v>
      </c>
      <c r="L86" s="64">
        <f>IF(F86="標準",設定!$C$4,商品!F86)</f>
        <v>5</v>
      </c>
      <c r="M86" s="63" t="str">
        <f>_xlfn.XLOOKUP($D86,全商品!$F:$F,全商品!H:H,"-")</f>
        <v>-</v>
      </c>
      <c r="N86" s="12" t="str">
        <f>_xlfn.XLOOKUP($D86,全商品!$F:$F,全商品!I:I,"-")</f>
        <v>-</v>
      </c>
      <c r="O86" s="23" t="str">
        <f>_xlfn.XLOOKUP($D86,全商品!$F:$F,全商品!K:K,"-")</f>
        <v>-</v>
      </c>
      <c r="P86" s="13" t="str">
        <f>_xlfn.XLOOKUP($D86,全商品!$F:$F,全商品!M:M,"-")</f>
        <v>-</v>
      </c>
      <c r="Q86" s="25" t="str">
        <f>_xlfn.XLOOKUP($D86,現状商品設定!B:B,現状商品設定!D:D,"-")</f>
        <v>-</v>
      </c>
      <c r="R86" s="22">
        <f>SUM(_xlfn.XLOOKUP($D86,当月商品!$D:$D,当月商品!I:I,0),_xlfn.XLOOKUP($D86,前月商品!$D:$D,前月商品!I:I,0),_xlfn.XLOOKUP($D86,前々月商品!$D:$D,前々月商品!I:I,0))</f>
        <v>0</v>
      </c>
      <c r="S86" s="23">
        <f>SUM(_xlfn.XLOOKUP($D86,当月商品!$D:$D,当月商品!V:V,0),_xlfn.XLOOKUP($D86,前月商品!$D:$D,前月商品!V:V,0),_xlfn.XLOOKUP($D86,前々月商品!$D:$D,前々月商品!V:V,0))</f>
        <v>0</v>
      </c>
      <c r="T86" s="23">
        <f t="shared" si="17"/>
        <v>0</v>
      </c>
      <c r="U86" s="23">
        <f>SUM(_xlfn.XLOOKUP($D86,当月商品!$D:$D,当月商品!W:W,0),_xlfn.XLOOKUP($D86,前月商品!$D:$D,前月商品!W:W,0),_xlfn.XLOOKUP($D86,前々月商品!$D:$D,前々月商品!W:W,0))</f>
        <v>0</v>
      </c>
      <c r="V86" s="23">
        <f>SUM(_xlfn.XLOOKUP($D86,当月商品!$D:$D,当月商品!H:H,0),_xlfn.XLOOKUP($D86,前月商品!$D:$D,前月商品!H:H,0),_xlfn.XLOOKUP($D86,前々月商品!$D:$D,前々月商品!H:H,0))</f>
        <v>0</v>
      </c>
      <c r="W86" s="13">
        <f t="shared" si="18"/>
        <v>0</v>
      </c>
      <c r="X86" s="15">
        <f t="shared" si="19"/>
        <v>0</v>
      </c>
      <c r="Y86" s="22">
        <f>_xlfn.XLOOKUP($D86,当月商品!$D:$D,当月商品!I:I,0)</f>
        <v>0</v>
      </c>
      <c r="Z86" s="23">
        <f>_xlfn.XLOOKUP($D86,前月商品!$D:$D,前月商品!I:I,0)</f>
        <v>0</v>
      </c>
      <c r="AA86" s="23">
        <f>_xlfn.XLOOKUP($D86,前々月商品!$D:$D,前々月商品!I:I,0)</f>
        <v>0</v>
      </c>
      <c r="AB86" s="23">
        <f>_xlfn.XLOOKUP($D86,当月商品!$D:$D,当月商品!V:V,0)</f>
        <v>0</v>
      </c>
      <c r="AC86" s="23">
        <f>_xlfn.XLOOKUP($D86,前月商品!$D:$D,前月商品!V:V,0)</f>
        <v>0</v>
      </c>
      <c r="AD86" s="23">
        <f>_xlfn.XLOOKUP($D86,前々月商品!$D:$D,前々月商品!V:V,0)</f>
        <v>0</v>
      </c>
      <c r="AE86" s="23">
        <f t="shared" si="20"/>
        <v>0</v>
      </c>
      <c r="AF86" s="23">
        <f t="shared" si="21"/>
        <v>0</v>
      </c>
      <c r="AG86" s="23">
        <f t="shared" si="22"/>
        <v>0</v>
      </c>
      <c r="AH86" s="12">
        <f>_xlfn.XLOOKUP($D86,当月商品!$D:$D,当月商品!W:W,0)</f>
        <v>0</v>
      </c>
      <c r="AI86" s="12">
        <f>_xlfn.XLOOKUP($D86,前月商品!$D:$D,前月商品!W:W,0)</f>
        <v>0</v>
      </c>
      <c r="AJ86" s="12">
        <f>_xlfn.XLOOKUP($D86,前々月商品!$D:$D,前々月商品!W:W,0)</f>
        <v>0</v>
      </c>
      <c r="AK86" s="12">
        <f>_xlfn.XLOOKUP($D86,当月商品!$D:$D,当月商品!H:H,0)</f>
        <v>0</v>
      </c>
      <c r="AL86" s="12">
        <f>_xlfn.XLOOKUP($D86,前月商品!$D:$D,前月商品!H:H,0)</f>
        <v>0</v>
      </c>
      <c r="AM86" s="12">
        <f>_xlfn.XLOOKUP($D86,前々月商品!$D:$D,前々月商品!H:H,0)</f>
        <v>0</v>
      </c>
      <c r="AN86" s="13">
        <f t="shared" si="23"/>
        <v>0</v>
      </c>
      <c r="AO86" s="13">
        <f t="shared" si="24"/>
        <v>0</v>
      </c>
      <c r="AP86" s="13">
        <f t="shared" si="25"/>
        <v>0</v>
      </c>
      <c r="AQ86" s="16">
        <f t="shared" si="26"/>
        <v>0</v>
      </c>
      <c r="AR86" s="16">
        <f t="shared" si="27"/>
        <v>0</v>
      </c>
      <c r="AS86" s="17">
        <f t="shared" si="28"/>
        <v>0</v>
      </c>
      <c r="AT86" t="e">
        <f t="shared" si="29"/>
        <v>#VALUE!</v>
      </c>
    </row>
    <row r="87" spans="3:46" ht="36.65" customHeight="1">
      <c r="C87" s="20">
        <v>82</v>
      </c>
      <c r="D87" s="53">
        <f>現状商品設定!B84</f>
        <v>0</v>
      </c>
      <c r="E87" s="26" t="str">
        <f>IFERROR(_xlfn.XLOOKUP($D87,現状商品設定!B:B,現状商品設定!C:C,"-"),"-")</f>
        <v>-</v>
      </c>
      <c r="F87" s="32" t="s">
        <v>46</v>
      </c>
      <c r="G87" s="30" t="str">
        <f>IFERROR(_xlfn.XLOOKUP($D87,現状商品設定!B:B,現状商品設定!F:F),"-")</f>
        <v>-</v>
      </c>
      <c r="H87" s="34" t="e">
        <f>IF(IF(AND(V87&gt;=設定!$C$3,X87&gt;=L87),G87*(1+設定!$C$6),IF(AND(V87&gt;=設定!$C$3,X87&lt;L87),G87*(1+設定!$C$7*-1),IF(V87&lt;設定!$C$3,G87*(1+設定!$C$6),"除外")))&gt;10,IF(AND(V87&gt;=設定!$C$3,X87&gt;=L87),G87*(1+設定!$C$6),IF(AND(V87&gt;=設定!$C$3,X87&lt;L87),G87*(1+設定!$C$7*-1),IF(V87&lt;設定!$C$3,G87*(1+設定!$C$6),"除外"))),10)</f>
        <v>#VALUE!</v>
      </c>
      <c r="I87" s="34" t="e">
        <f ca="1">IF(消化率!$I$5&lt;1,商品!H87*消化率!$I$5,IF(商品!W87*商品!Q87/(商品!H87*消化率!$I$5)&gt;商品!L87,商品!H87*消化率!$I$5,J87))</f>
        <v>#DIV/0!</v>
      </c>
      <c r="J87" s="34" t="e">
        <f t="shared" si="16"/>
        <v>#VALUE!</v>
      </c>
      <c r="K87" s="34" t="e">
        <f ca="1">IF(ROUNDDOWN(IF(I87&gt;=設定!$C$8,設定!$C$8,商品!I87),0)&lt;10,10,ROUNDDOWN(IF(I87&gt;=設定!$C$8,設定!$C$8,商品!I87),0))</f>
        <v>#DIV/0!</v>
      </c>
      <c r="L87" s="64">
        <f>IF(F87="標準",設定!$C$4,商品!F87)</f>
        <v>5</v>
      </c>
      <c r="M87" s="63" t="str">
        <f>_xlfn.XLOOKUP($D87,全商品!$F:$F,全商品!H:H,"-")</f>
        <v>-</v>
      </c>
      <c r="N87" s="12" t="str">
        <f>_xlfn.XLOOKUP($D87,全商品!$F:$F,全商品!I:I,"-")</f>
        <v>-</v>
      </c>
      <c r="O87" s="23" t="str">
        <f>_xlfn.XLOOKUP($D87,全商品!$F:$F,全商品!K:K,"-")</f>
        <v>-</v>
      </c>
      <c r="P87" s="13" t="str">
        <f>_xlfn.XLOOKUP($D87,全商品!$F:$F,全商品!M:M,"-")</f>
        <v>-</v>
      </c>
      <c r="Q87" s="25" t="str">
        <f>_xlfn.XLOOKUP($D87,現状商品設定!B:B,現状商品設定!D:D,"-")</f>
        <v>-</v>
      </c>
      <c r="R87" s="22">
        <f>SUM(_xlfn.XLOOKUP($D87,当月商品!$D:$D,当月商品!I:I,0),_xlfn.XLOOKUP($D87,前月商品!$D:$D,前月商品!I:I,0),_xlfn.XLOOKUP($D87,前々月商品!$D:$D,前々月商品!I:I,0))</f>
        <v>0</v>
      </c>
      <c r="S87" s="23">
        <f>SUM(_xlfn.XLOOKUP($D87,当月商品!$D:$D,当月商品!V:V,0),_xlfn.XLOOKUP($D87,前月商品!$D:$D,前月商品!V:V,0),_xlfn.XLOOKUP($D87,前々月商品!$D:$D,前々月商品!V:V,0))</f>
        <v>0</v>
      </c>
      <c r="T87" s="23">
        <f t="shared" si="17"/>
        <v>0</v>
      </c>
      <c r="U87" s="23">
        <f>SUM(_xlfn.XLOOKUP($D87,当月商品!$D:$D,当月商品!W:W,0),_xlfn.XLOOKUP($D87,前月商品!$D:$D,前月商品!W:W,0),_xlfn.XLOOKUP($D87,前々月商品!$D:$D,前々月商品!W:W,0))</f>
        <v>0</v>
      </c>
      <c r="V87" s="23">
        <f>SUM(_xlfn.XLOOKUP($D87,当月商品!$D:$D,当月商品!H:H,0),_xlfn.XLOOKUP($D87,前月商品!$D:$D,前月商品!H:H,0),_xlfn.XLOOKUP($D87,前々月商品!$D:$D,前々月商品!H:H,0))</f>
        <v>0</v>
      </c>
      <c r="W87" s="13">
        <f t="shared" si="18"/>
        <v>0</v>
      </c>
      <c r="X87" s="15">
        <f t="shared" si="19"/>
        <v>0</v>
      </c>
      <c r="Y87" s="22">
        <f>_xlfn.XLOOKUP($D87,当月商品!$D:$D,当月商品!I:I,0)</f>
        <v>0</v>
      </c>
      <c r="Z87" s="23">
        <f>_xlfn.XLOOKUP($D87,前月商品!$D:$D,前月商品!I:I,0)</f>
        <v>0</v>
      </c>
      <c r="AA87" s="23">
        <f>_xlfn.XLOOKUP($D87,前々月商品!$D:$D,前々月商品!I:I,0)</f>
        <v>0</v>
      </c>
      <c r="AB87" s="23">
        <f>_xlfn.XLOOKUP($D87,当月商品!$D:$D,当月商品!V:V,0)</f>
        <v>0</v>
      </c>
      <c r="AC87" s="23">
        <f>_xlfn.XLOOKUP($D87,前月商品!$D:$D,前月商品!V:V,0)</f>
        <v>0</v>
      </c>
      <c r="AD87" s="23">
        <f>_xlfn.XLOOKUP($D87,前々月商品!$D:$D,前々月商品!V:V,0)</f>
        <v>0</v>
      </c>
      <c r="AE87" s="23">
        <f t="shared" si="20"/>
        <v>0</v>
      </c>
      <c r="AF87" s="23">
        <f t="shared" si="21"/>
        <v>0</v>
      </c>
      <c r="AG87" s="23">
        <f t="shared" si="22"/>
        <v>0</v>
      </c>
      <c r="AH87" s="12">
        <f>_xlfn.XLOOKUP($D87,当月商品!$D:$D,当月商品!W:W,0)</f>
        <v>0</v>
      </c>
      <c r="AI87" s="12">
        <f>_xlfn.XLOOKUP($D87,前月商品!$D:$D,前月商品!W:W,0)</f>
        <v>0</v>
      </c>
      <c r="AJ87" s="12">
        <f>_xlfn.XLOOKUP($D87,前々月商品!$D:$D,前々月商品!W:W,0)</f>
        <v>0</v>
      </c>
      <c r="AK87" s="12">
        <f>_xlfn.XLOOKUP($D87,当月商品!$D:$D,当月商品!H:H,0)</f>
        <v>0</v>
      </c>
      <c r="AL87" s="12">
        <f>_xlfn.XLOOKUP($D87,前月商品!$D:$D,前月商品!H:H,0)</f>
        <v>0</v>
      </c>
      <c r="AM87" s="12">
        <f>_xlfn.XLOOKUP($D87,前々月商品!$D:$D,前々月商品!H:H,0)</f>
        <v>0</v>
      </c>
      <c r="AN87" s="13">
        <f t="shared" si="23"/>
        <v>0</v>
      </c>
      <c r="AO87" s="13">
        <f t="shared" si="24"/>
        <v>0</v>
      </c>
      <c r="AP87" s="13">
        <f t="shared" si="25"/>
        <v>0</v>
      </c>
      <c r="AQ87" s="16">
        <f t="shared" si="26"/>
        <v>0</v>
      </c>
      <c r="AR87" s="16">
        <f t="shared" si="27"/>
        <v>0</v>
      </c>
      <c r="AS87" s="17">
        <f t="shared" si="28"/>
        <v>0</v>
      </c>
      <c r="AT87" t="e">
        <f t="shared" si="29"/>
        <v>#VALUE!</v>
      </c>
    </row>
    <row r="88" spans="3:46" ht="36.65" customHeight="1">
      <c r="C88" s="20">
        <v>83</v>
      </c>
      <c r="D88" s="53">
        <f>現状商品設定!B85</f>
        <v>0</v>
      </c>
      <c r="E88" s="26" t="str">
        <f>IFERROR(_xlfn.XLOOKUP($D88,現状商品設定!B:B,現状商品設定!C:C,"-"),"-")</f>
        <v>-</v>
      </c>
      <c r="F88" s="32" t="s">
        <v>46</v>
      </c>
      <c r="G88" s="30" t="str">
        <f>IFERROR(_xlfn.XLOOKUP($D88,現状商品設定!B:B,現状商品設定!F:F),"-")</f>
        <v>-</v>
      </c>
      <c r="H88" s="34" t="e">
        <f>IF(IF(AND(V88&gt;=設定!$C$3,X88&gt;=L88),G88*(1+設定!$C$6),IF(AND(V88&gt;=設定!$C$3,X88&lt;L88),G88*(1+設定!$C$7*-1),IF(V88&lt;設定!$C$3,G88*(1+設定!$C$6),"除外")))&gt;10,IF(AND(V88&gt;=設定!$C$3,X88&gt;=L88),G88*(1+設定!$C$6),IF(AND(V88&gt;=設定!$C$3,X88&lt;L88),G88*(1+設定!$C$7*-1),IF(V88&lt;設定!$C$3,G88*(1+設定!$C$6),"除外"))),10)</f>
        <v>#VALUE!</v>
      </c>
      <c r="I88" s="34" t="e">
        <f ca="1">IF(消化率!$I$5&lt;1,商品!H88*消化率!$I$5,IF(商品!W88*商品!Q88/(商品!H88*消化率!$I$5)&gt;商品!L88,商品!H88*消化率!$I$5,J88))</f>
        <v>#DIV/0!</v>
      </c>
      <c r="J88" s="34" t="e">
        <f t="shared" si="16"/>
        <v>#VALUE!</v>
      </c>
      <c r="K88" s="34" t="e">
        <f ca="1">IF(ROUNDDOWN(IF(I88&gt;=設定!$C$8,設定!$C$8,商品!I88),0)&lt;10,10,ROUNDDOWN(IF(I88&gt;=設定!$C$8,設定!$C$8,商品!I88),0))</f>
        <v>#DIV/0!</v>
      </c>
      <c r="L88" s="64">
        <f>IF(F88="標準",設定!$C$4,商品!F88)</f>
        <v>5</v>
      </c>
      <c r="M88" s="63" t="str">
        <f>_xlfn.XLOOKUP($D88,全商品!$F:$F,全商品!H:H,"-")</f>
        <v>-</v>
      </c>
      <c r="N88" s="12" t="str">
        <f>_xlfn.XLOOKUP($D88,全商品!$F:$F,全商品!I:I,"-")</f>
        <v>-</v>
      </c>
      <c r="O88" s="23" t="str">
        <f>_xlfn.XLOOKUP($D88,全商品!$F:$F,全商品!K:K,"-")</f>
        <v>-</v>
      </c>
      <c r="P88" s="13" t="str">
        <f>_xlfn.XLOOKUP($D88,全商品!$F:$F,全商品!M:M,"-")</f>
        <v>-</v>
      </c>
      <c r="Q88" s="25" t="str">
        <f>_xlfn.XLOOKUP($D88,現状商品設定!B:B,現状商品設定!D:D,"-")</f>
        <v>-</v>
      </c>
      <c r="R88" s="22">
        <f>SUM(_xlfn.XLOOKUP($D88,当月商品!$D:$D,当月商品!I:I,0),_xlfn.XLOOKUP($D88,前月商品!$D:$D,前月商品!I:I,0),_xlfn.XLOOKUP($D88,前々月商品!$D:$D,前々月商品!I:I,0))</f>
        <v>0</v>
      </c>
      <c r="S88" s="23">
        <f>SUM(_xlfn.XLOOKUP($D88,当月商品!$D:$D,当月商品!V:V,0),_xlfn.XLOOKUP($D88,前月商品!$D:$D,前月商品!V:V,0),_xlfn.XLOOKUP($D88,前々月商品!$D:$D,前々月商品!V:V,0))</f>
        <v>0</v>
      </c>
      <c r="T88" s="23">
        <f t="shared" si="17"/>
        <v>0</v>
      </c>
      <c r="U88" s="23">
        <f>SUM(_xlfn.XLOOKUP($D88,当月商品!$D:$D,当月商品!W:W,0),_xlfn.XLOOKUP($D88,前月商品!$D:$D,前月商品!W:W,0),_xlfn.XLOOKUP($D88,前々月商品!$D:$D,前々月商品!W:W,0))</f>
        <v>0</v>
      </c>
      <c r="V88" s="23">
        <f>SUM(_xlfn.XLOOKUP($D88,当月商品!$D:$D,当月商品!H:H,0),_xlfn.XLOOKUP($D88,前月商品!$D:$D,前月商品!H:H,0),_xlfn.XLOOKUP($D88,前々月商品!$D:$D,前々月商品!H:H,0))</f>
        <v>0</v>
      </c>
      <c r="W88" s="13">
        <f t="shared" si="18"/>
        <v>0</v>
      </c>
      <c r="X88" s="15">
        <f t="shared" si="19"/>
        <v>0</v>
      </c>
      <c r="Y88" s="22">
        <f>_xlfn.XLOOKUP($D88,当月商品!$D:$D,当月商品!I:I,0)</f>
        <v>0</v>
      </c>
      <c r="Z88" s="23">
        <f>_xlfn.XLOOKUP($D88,前月商品!$D:$D,前月商品!I:I,0)</f>
        <v>0</v>
      </c>
      <c r="AA88" s="23">
        <f>_xlfn.XLOOKUP($D88,前々月商品!$D:$D,前々月商品!I:I,0)</f>
        <v>0</v>
      </c>
      <c r="AB88" s="23">
        <f>_xlfn.XLOOKUP($D88,当月商品!$D:$D,当月商品!V:V,0)</f>
        <v>0</v>
      </c>
      <c r="AC88" s="23">
        <f>_xlfn.XLOOKUP($D88,前月商品!$D:$D,前月商品!V:V,0)</f>
        <v>0</v>
      </c>
      <c r="AD88" s="23">
        <f>_xlfn.XLOOKUP($D88,前々月商品!$D:$D,前々月商品!V:V,0)</f>
        <v>0</v>
      </c>
      <c r="AE88" s="23">
        <f t="shared" si="20"/>
        <v>0</v>
      </c>
      <c r="AF88" s="23">
        <f t="shared" si="21"/>
        <v>0</v>
      </c>
      <c r="AG88" s="23">
        <f t="shared" si="22"/>
        <v>0</v>
      </c>
      <c r="AH88" s="12">
        <f>_xlfn.XLOOKUP($D88,当月商品!$D:$D,当月商品!W:W,0)</f>
        <v>0</v>
      </c>
      <c r="AI88" s="12">
        <f>_xlfn.XLOOKUP($D88,前月商品!$D:$D,前月商品!W:W,0)</f>
        <v>0</v>
      </c>
      <c r="AJ88" s="12">
        <f>_xlfn.XLOOKUP($D88,前々月商品!$D:$D,前々月商品!W:W,0)</f>
        <v>0</v>
      </c>
      <c r="AK88" s="12">
        <f>_xlfn.XLOOKUP($D88,当月商品!$D:$D,当月商品!H:H,0)</f>
        <v>0</v>
      </c>
      <c r="AL88" s="12">
        <f>_xlfn.XLOOKUP($D88,前月商品!$D:$D,前月商品!H:H,0)</f>
        <v>0</v>
      </c>
      <c r="AM88" s="12">
        <f>_xlfn.XLOOKUP($D88,前々月商品!$D:$D,前々月商品!H:H,0)</f>
        <v>0</v>
      </c>
      <c r="AN88" s="13">
        <f t="shared" si="23"/>
        <v>0</v>
      </c>
      <c r="AO88" s="13">
        <f t="shared" si="24"/>
        <v>0</v>
      </c>
      <c r="AP88" s="13">
        <f t="shared" si="25"/>
        <v>0</v>
      </c>
      <c r="AQ88" s="16">
        <f t="shared" si="26"/>
        <v>0</v>
      </c>
      <c r="AR88" s="16">
        <f t="shared" si="27"/>
        <v>0</v>
      </c>
      <c r="AS88" s="17">
        <f t="shared" si="28"/>
        <v>0</v>
      </c>
      <c r="AT88" t="e">
        <f t="shared" si="29"/>
        <v>#VALUE!</v>
      </c>
    </row>
    <row r="89" spans="3:46" ht="36.65" customHeight="1">
      <c r="C89" s="20">
        <v>84</v>
      </c>
      <c r="D89" s="53">
        <f>現状商品設定!B86</f>
        <v>0</v>
      </c>
      <c r="E89" s="26" t="str">
        <f>IFERROR(_xlfn.XLOOKUP($D89,現状商品設定!B:B,現状商品設定!C:C,"-"),"-")</f>
        <v>-</v>
      </c>
      <c r="F89" s="32" t="s">
        <v>46</v>
      </c>
      <c r="G89" s="30" t="str">
        <f>IFERROR(_xlfn.XLOOKUP($D89,現状商品設定!B:B,現状商品設定!F:F),"-")</f>
        <v>-</v>
      </c>
      <c r="H89" s="34" t="e">
        <f>IF(IF(AND(V89&gt;=設定!$C$3,X89&gt;=L89),G89*(1+設定!$C$6),IF(AND(V89&gt;=設定!$C$3,X89&lt;L89),G89*(1+設定!$C$7*-1),IF(V89&lt;設定!$C$3,G89*(1+設定!$C$6),"除外")))&gt;10,IF(AND(V89&gt;=設定!$C$3,X89&gt;=L89),G89*(1+設定!$C$6),IF(AND(V89&gt;=設定!$C$3,X89&lt;L89),G89*(1+設定!$C$7*-1),IF(V89&lt;設定!$C$3,G89*(1+設定!$C$6),"除外"))),10)</f>
        <v>#VALUE!</v>
      </c>
      <c r="I89" s="34" t="e">
        <f ca="1">IF(消化率!$I$5&lt;1,商品!H89*消化率!$I$5,IF(商品!W89*商品!Q89/(商品!H89*消化率!$I$5)&gt;商品!L89,商品!H89*消化率!$I$5,J89))</f>
        <v>#DIV/0!</v>
      </c>
      <c r="J89" s="34" t="e">
        <f t="shared" si="16"/>
        <v>#VALUE!</v>
      </c>
      <c r="K89" s="34" t="e">
        <f ca="1">IF(ROUNDDOWN(IF(I89&gt;=設定!$C$8,設定!$C$8,商品!I89),0)&lt;10,10,ROUNDDOWN(IF(I89&gt;=設定!$C$8,設定!$C$8,商品!I89),0))</f>
        <v>#DIV/0!</v>
      </c>
      <c r="L89" s="64">
        <f>IF(F89="標準",設定!$C$4,商品!F89)</f>
        <v>5</v>
      </c>
      <c r="M89" s="63" t="str">
        <f>_xlfn.XLOOKUP($D89,全商品!$F:$F,全商品!H:H,"-")</f>
        <v>-</v>
      </c>
      <c r="N89" s="12" t="str">
        <f>_xlfn.XLOOKUP($D89,全商品!$F:$F,全商品!I:I,"-")</f>
        <v>-</v>
      </c>
      <c r="O89" s="23" t="str">
        <f>_xlfn.XLOOKUP($D89,全商品!$F:$F,全商品!K:K,"-")</f>
        <v>-</v>
      </c>
      <c r="P89" s="13" t="str">
        <f>_xlfn.XLOOKUP($D89,全商品!$F:$F,全商品!M:M,"-")</f>
        <v>-</v>
      </c>
      <c r="Q89" s="25" t="str">
        <f>_xlfn.XLOOKUP($D89,現状商品設定!B:B,現状商品設定!D:D,"-")</f>
        <v>-</v>
      </c>
      <c r="R89" s="22">
        <f>SUM(_xlfn.XLOOKUP($D89,当月商品!$D:$D,当月商品!I:I,0),_xlfn.XLOOKUP($D89,前月商品!$D:$D,前月商品!I:I,0),_xlfn.XLOOKUP($D89,前々月商品!$D:$D,前々月商品!I:I,0))</f>
        <v>0</v>
      </c>
      <c r="S89" s="23">
        <f>SUM(_xlfn.XLOOKUP($D89,当月商品!$D:$D,当月商品!V:V,0),_xlfn.XLOOKUP($D89,前月商品!$D:$D,前月商品!V:V,0),_xlfn.XLOOKUP($D89,前々月商品!$D:$D,前々月商品!V:V,0))</f>
        <v>0</v>
      </c>
      <c r="T89" s="23">
        <f t="shared" si="17"/>
        <v>0</v>
      </c>
      <c r="U89" s="23">
        <f>SUM(_xlfn.XLOOKUP($D89,当月商品!$D:$D,当月商品!W:W,0),_xlfn.XLOOKUP($D89,前月商品!$D:$D,前月商品!W:W,0),_xlfn.XLOOKUP($D89,前々月商品!$D:$D,前々月商品!W:W,0))</f>
        <v>0</v>
      </c>
      <c r="V89" s="23">
        <f>SUM(_xlfn.XLOOKUP($D89,当月商品!$D:$D,当月商品!H:H,0),_xlfn.XLOOKUP($D89,前月商品!$D:$D,前月商品!H:H,0),_xlfn.XLOOKUP($D89,前々月商品!$D:$D,前々月商品!H:H,0))</f>
        <v>0</v>
      </c>
      <c r="W89" s="13">
        <f t="shared" si="18"/>
        <v>0</v>
      </c>
      <c r="X89" s="15">
        <f t="shared" si="19"/>
        <v>0</v>
      </c>
      <c r="Y89" s="22">
        <f>_xlfn.XLOOKUP($D89,当月商品!$D:$D,当月商品!I:I,0)</f>
        <v>0</v>
      </c>
      <c r="Z89" s="23">
        <f>_xlfn.XLOOKUP($D89,前月商品!$D:$D,前月商品!I:I,0)</f>
        <v>0</v>
      </c>
      <c r="AA89" s="23">
        <f>_xlfn.XLOOKUP($D89,前々月商品!$D:$D,前々月商品!I:I,0)</f>
        <v>0</v>
      </c>
      <c r="AB89" s="23">
        <f>_xlfn.XLOOKUP($D89,当月商品!$D:$D,当月商品!V:V,0)</f>
        <v>0</v>
      </c>
      <c r="AC89" s="23">
        <f>_xlfn.XLOOKUP($D89,前月商品!$D:$D,前月商品!V:V,0)</f>
        <v>0</v>
      </c>
      <c r="AD89" s="23">
        <f>_xlfn.XLOOKUP($D89,前々月商品!$D:$D,前々月商品!V:V,0)</f>
        <v>0</v>
      </c>
      <c r="AE89" s="23">
        <f t="shared" si="20"/>
        <v>0</v>
      </c>
      <c r="AF89" s="23">
        <f t="shared" si="21"/>
        <v>0</v>
      </c>
      <c r="AG89" s="23">
        <f t="shared" si="22"/>
        <v>0</v>
      </c>
      <c r="AH89" s="12">
        <f>_xlfn.XLOOKUP($D89,当月商品!$D:$D,当月商品!W:W,0)</f>
        <v>0</v>
      </c>
      <c r="AI89" s="12">
        <f>_xlfn.XLOOKUP($D89,前月商品!$D:$D,前月商品!W:W,0)</f>
        <v>0</v>
      </c>
      <c r="AJ89" s="12">
        <f>_xlfn.XLOOKUP($D89,前々月商品!$D:$D,前々月商品!W:W,0)</f>
        <v>0</v>
      </c>
      <c r="AK89" s="12">
        <f>_xlfn.XLOOKUP($D89,当月商品!$D:$D,当月商品!H:H,0)</f>
        <v>0</v>
      </c>
      <c r="AL89" s="12">
        <f>_xlfn.XLOOKUP($D89,前月商品!$D:$D,前月商品!H:H,0)</f>
        <v>0</v>
      </c>
      <c r="AM89" s="12">
        <f>_xlfn.XLOOKUP($D89,前々月商品!$D:$D,前々月商品!H:H,0)</f>
        <v>0</v>
      </c>
      <c r="AN89" s="13">
        <f t="shared" si="23"/>
        <v>0</v>
      </c>
      <c r="AO89" s="13">
        <f t="shared" si="24"/>
        <v>0</v>
      </c>
      <c r="AP89" s="13">
        <f t="shared" si="25"/>
        <v>0</v>
      </c>
      <c r="AQ89" s="16">
        <f t="shared" si="26"/>
        <v>0</v>
      </c>
      <c r="AR89" s="16">
        <f t="shared" si="27"/>
        <v>0</v>
      </c>
      <c r="AS89" s="17">
        <f t="shared" si="28"/>
        <v>0</v>
      </c>
      <c r="AT89" t="e">
        <f t="shared" si="29"/>
        <v>#VALUE!</v>
      </c>
    </row>
    <row r="90" spans="3:46" ht="36.65" customHeight="1">
      <c r="C90" s="20">
        <v>85</v>
      </c>
      <c r="D90" s="53">
        <f>現状商品設定!B87</f>
        <v>0</v>
      </c>
      <c r="E90" s="26" t="str">
        <f>IFERROR(_xlfn.XLOOKUP($D90,現状商品設定!B:B,現状商品設定!C:C,"-"),"-")</f>
        <v>-</v>
      </c>
      <c r="F90" s="32" t="s">
        <v>46</v>
      </c>
      <c r="G90" s="30" t="str">
        <f>IFERROR(_xlfn.XLOOKUP($D90,現状商品設定!B:B,現状商品設定!F:F),"-")</f>
        <v>-</v>
      </c>
      <c r="H90" s="34" t="e">
        <f>IF(IF(AND(V90&gt;=設定!$C$3,X90&gt;=L90),G90*(1+設定!$C$6),IF(AND(V90&gt;=設定!$C$3,X90&lt;L90),G90*(1+設定!$C$7*-1),IF(V90&lt;設定!$C$3,G90*(1+設定!$C$6),"除外")))&gt;10,IF(AND(V90&gt;=設定!$C$3,X90&gt;=L90),G90*(1+設定!$C$6),IF(AND(V90&gt;=設定!$C$3,X90&lt;L90),G90*(1+設定!$C$7*-1),IF(V90&lt;設定!$C$3,G90*(1+設定!$C$6),"除外"))),10)</f>
        <v>#VALUE!</v>
      </c>
      <c r="I90" s="34" t="e">
        <f ca="1">IF(消化率!$I$5&lt;1,商品!H90*消化率!$I$5,IF(商品!W90*商品!Q90/(商品!H90*消化率!$I$5)&gt;商品!L90,商品!H90*消化率!$I$5,J90))</f>
        <v>#DIV/0!</v>
      </c>
      <c r="J90" s="34" t="e">
        <f t="shared" si="16"/>
        <v>#VALUE!</v>
      </c>
      <c r="K90" s="34" t="e">
        <f ca="1">IF(ROUNDDOWN(IF(I90&gt;=設定!$C$8,設定!$C$8,商品!I90),0)&lt;10,10,ROUNDDOWN(IF(I90&gt;=設定!$C$8,設定!$C$8,商品!I90),0))</f>
        <v>#DIV/0!</v>
      </c>
      <c r="L90" s="64">
        <f>IF(F90="標準",設定!$C$4,商品!F90)</f>
        <v>5</v>
      </c>
      <c r="M90" s="63" t="str">
        <f>_xlfn.XLOOKUP($D90,全商品!$F:$F,全商品!H:H,"-")</f>
        <v>-</v>
      </c>
      <c r="N90" s="12" t="str">
        <f>_xlfn.XLOOKUP($D90,全商品!$F:$F,全商品!I:I,"-")</f>
        <v>-</v>
      </c>
      <c r="O90" s="23" t="str">
        <f>_xlfn.XLOOKUP($D90,全商品!$F:$F,全商品!K:K,"-")</f>
        <v>-</v>
      </c>
      <c r="P90" s="13" t="str">
        <f>_xlfn.XLOOKUP($D90,全商品!$F:$F,全商品!M:M,"-")</f>
        <v>-</v>
      </c>
      <c r="Q90" s="25" t="str">
        <f>_xlfn.XLOOKUP($D90,現状商品設定!B:B,現状商品設定!D:D,"-")</f>
        <v>-</v>
      </c>
      <c r="R90" s="22">
        <f>SUM(_xlfn.XLOOKUP($D90,当月商品!$D:$D,当月商品!I:I,0),_xlfn.XLOOKUP($D90,前月商品!$D:$D,前月商品!I:I,0),_xlfn.XLOOKUP($D90,前々月商品!$D:$D,前々月商品!I:I,0))</f>
        <v>0</v>
      </c>
      <c r="S90" s="23">
        <f>SUM(_xlfn.XLOOKUP($D90,当月商品!$D:$D,当月商品!V:V,0),_xlfn.XLOOKUP($D90,前月商品!$D:$D,前月商品!V:V,0),_xlfn.XLOOKUP($D90,前々月商品!$D:$D,前々月商品!V:V,0))</f>
        <v>0</v>
      </c>
      <c r="T90" s="23">
        <f t="shared" si="17"/>
        <v>0</v>
      </c>
      <c r="U90" s="23">
        <f>SUM(_xlfn.XLOOKUP($D90,当月商品!$D:$D,当月商品!W:W,0),_xlfn.XLOOKUP($D90,前月商品!$D:$D,前月商品!W:W,0),_xlfn.XLOOKUP($D90,前々月商品!$D:$D,前々月商品!W:W,0))</f>
        <v>0</v>
      </c>
      <c r="V90" s="23">
        <f>SUM(_xlfn.XLOOKUP($D90,当月商品!$D:$D,当月商品!H:H,0),_xlfn.XLOOKUP($D90,前月商品!$D:$D,前月商品!H:H,0),_xlfn.XLOOKUP($D90,前々月商品!$D:$D,前々月商品!H:H,0))</f>
        <v>0</v>
      </c>
      <c r="W90" s="13">
        <f t="shared" si="18"/>
        <v>0</v>
      </c>
      <c r="X90" s="15">
        <f t="shared" si="19"/>
        <v>0</v>
      </c>
      <c r="Y90" s="22">
        <f>_xlfn.XLOOKUP($D90,当月商品!$D:$D,当月商品!I:I,0)</f>
        <v>0</v>
      </c>
      <c r="Z90" s="23">
        <f>_xlfn.XLOOKUP($D90,前月商品!$D:$D,前月商品!I:I,0)</f>
        <v>0</v>
      </c>
      <c r="AA90" s="23">
        <f>_xlfn.XLOOKUP($D90,前々月商品!$D:$D,前々月商品!I:I,0)</f>
        <v>0</v>
      </c>
      <c r="AB90" s="23">
        <f>_xlfn.XLOOKUP($D90,当月商品!$D:$D,当月商品!V:V,0)</f>
        <v>0</v>
      </c>
      <c r="AC90" s="23">
        <f>_xlfn.XLOOKUP($D90,前月商品!$D:$D,前月商品!V:V,0)</f>
        <v>0</v>
      </c>
      <c r="AD90" s="23">
        <f>_xlfn.XLOOKUP($D90,前々月商品!$D:$D,前々月商品!V:V,0)</f>
        <v>0</v>
      </c>
      <c r="AE90" s="23">
        <f t="shared" si="20"/>
        <v>0</v>
      </c>
      <c r="AF90" s="23">
        <f t="shared" si="21"/>
        <v>0</v>
      </c>
      <c r="AG90" s="23">
        <f t="shared" si="22"/>
        <v>0</v>
      </c>
      <c r="AH90" s="12">
        <f>_xlfn.XLOOKUP($D90,当月商品!$D:$D,当月商品!W:W,0)</f>
        <v>0</v>
      </c>
      <c r="AI90" s="12">
        <f>_xlfn.XLOOKUP($D90,前月商品!$D:$D,前月商品!W:W,0)</f>
        <v>0</v>
      </c>
      <c r="AJ90" s="12">
        <f>_xlfn.XLOOKUP($D90,前々月商品!$D:$D,前々月商品!W:W,0)</f>
        <v>0</v>
      </c>
      <c r="AK90" s="12">
        <f>_xlfn.XLOOKUP($D90,当月商品!$D:$D,当月商品!H:H,0)</f>
        <v>0</v>
      </c>
      <c r="AL90" s="12">
        <f>_xlfn.XLOOKUP($D90,前月商品!$D:$D,前月商品!H:H,0)</f>
        <v>0</v>
      </c>
      <c r="AM90" s="12">
        <f>_xlfn.XLOOKUP($D90,前々月商品!$D:$D,前々月商品!H:H,0)</f>
        <v>0</v>
      </c>
      <c r="AN90" s="13">
        <f t="shared" si="23"/>
        <v>0</v>
      </c>
      <c r="AO90" s="13">
        <f t="shared" si="24"/>
        <v>0</v>
      </c>
      <c r="AP90" s="13">
        <f t="shared" si="25"/>
        <v>0</v>
      </c>
      <c r="AQ90" s="16">
        <f t="shared" si="26"/>
        <v>0</v>
      </c>
      <c r="AR90" s="16">
        <f t="shared" si="27"/>
        <v>0</v>
      </c>
      <c r="AS90" s="17">
        <f t="shared" si="28"/>
        <v>0</v>
      </c>
      <c r="AT90" t="e">
        <f t="shared" si="29"/>
        <v>#VALUE!</v>
      </c>
    </row>
    <row r="91" spans="3:46" ht="36.65" customHeight="1">
      <c r="C91" s="20">
        <v>86</v>
      </c>
      <c r="D91" s="53">
        <f>現状商品設定!B88</f>
        <v>0</v>
      </c>
      <c r="E91" s="26" t="str">
        <f>IFERROR(_xlfn.XLOOKUP($D91,現状商品設定!B:B,現状商品設定!C:C,"-"),"-")</f>
        <v>-</v>
      </c>
      <c r="F91" s="32" t="s">
        <v>46</v>
      </c>
      <c r="G91" s="30" t="str">
        <f>IFERROR(_xlfn.XLOOKUP($D91,現状商品設定!B:B,現状商品設定!F:F),"-")</f>
        <v>-</v>
      </c>
      <c r="H91" s="34" t="e">
        <f>IF(IF(AND(V91&gt;=設定!$C$3,X91&gt;=L91),G91*(1+設定!$C$6),IF(AND(V91&gt;=設定!$C$3,X91&lt;L91),G91*(1+設定!$C$7*-1),IF(V91&lt;設定!$C$3,G91*(1+設定!$C$6),"除外")))&gt;10,IF(AND(V91&gt;=設定!$C$3,X91&gt;=L91),G91*(1+設定!$C$6),IF(AND(V91&gt;=設定!$C$3,X91&lt;L91),G91*(1+設定!$C$7*-1),IF(V91&lt;設定!$C$3,G91*(1+設定!$C$6),"除外"))),10)</f>
        <v>#VALUE!</v>
      </c>
      <c r="I91" s="34" t="e">
        <f ca="1">IF(消化率!$I$5&lt;1,商品!H91*消化率!$I$5,IF(商品!W91*商品!Q91/(商品!H91*消化率!$I$5)&gt;商品!L91,商品!H91*消化率!$I$5,J91))</f>
        <v>#DIV/0!</v>
      </c>
      <c r="J91" s="34" t="e">
        <f t="shared" si="16"/>
        <v>#VALUE!</v>
      </c>
      <c r="K91" s="34" t="e">
        <f ca="1">IF(ROUNDDOWN(IF(I91&gt;=設定!$C$8,設定!$C$8,商品!I91),0)&lt;10,10,ROUNDDOWN(IF(I91&gt;=設定!$C$8,設定!$C$8,商品!I91),0))</f>
        <v>#DIV/0!</v>
      </c>
      <c r="L91" s="64">
        <f>IF(F91="標準",設定!$C$4,商品!F91)</f>
        <v>5</v>
      </c>
      <c r="M91" s="63" t="str">
        <f>_xlfn.XLOOKUP($D91,全商品!$F:$F,全商品!H:H,"-")</f>
        <v>-</v>
      </c>
      <c r="N91" s="12" t="str">
        <f>_xlfn.XLOOKUP($D91,全商品!$F:$F,全商品!I:I,"-")</f>
        <v>-</v>
      </c>
      <c r="O91" s="23" t="str">
        <f>_xlfn.XLOOKUP($D91,全商品!$F:$F,全商品!K:K,"-")</f>
        <v>-</v>
      </c>
      <c r="P91" s="13" t="str">
        <f>_xlfn.XLOOKUP($D91,全商品!$F:$F,全商品!M:M,"-")</f>
        <v>-</v>
      </c>
      <c r="Q91" s="25" t="str">
        <f>_xlfn.XLOOKUP($D91,現状商品設定!B:B,現状商品設定!D:D,"-")</f>
        <v>-</v>
      </c>
      <c r="R91" s="22">
        <f>SUM(_xlfn.XLOOKUP($D91,当月商品!$D:$D,当月商品!I:I,0),_xlfn.XLOOKUP($D91,前月商品!$D:$D,前月商品!I:I,0),_xlfn.XLOOKUP($D91,前々月商品!$D:$D,前々月商品!I:I,0))</f>
        <v>0</v>
      </c>
      <c r="S91" s="23">
        <f>SUM(_xlfn.XLOOKUP($D91,当月商品!$D:$D,当月商品!V:V,0),_xlfn.XLOOKUP($D91,前月商品!$D:$D,前月商品!V:V,0),_xlfn.XLOOKUP($D91,前々月商品!$D:$D,前々月商品!V:V,0))</f>
        <v>0</v>
      </c>
      <c r="T91" s="23">
        <f t="shared" si="17"/>
        <v>0</v>
      </c>
      <c r="U91" s="23">
        <f>SUM(_xlfn.XLOOKUP($D91,当月商品!$D:$D,当月商品!W:W,0),_xlfn.XLOOKUP($D91,前月商品!$D:$D,前月商品!W:W,0),_xlfn.XLOOKUP($D91,前々月商品!$D:$D,前々月商品!W:W,0))</f>
        <v>0</v>
      </c>
      <c r="V91" s="23">
        <f>SUM(_xlfn.XLOOKUP($D91,当月商品!$D:$D,当月商品!H:H,0),_xlfn.XLOOKUP($D91,前月商品!$D:$D,前月商品!H:H,0),_xlfn.XLOOKUP($D91,前々月商品!$D:$D,前々月商品!H:H,0))</f>
        <v>0</v>
      </c>
      <c r="W91" s="13">
        <f t="shared" si="18"/>
        <v>0</v>
      </c>
      <c r="X91" s="15">
        <f t="shared" si="19"/>
        <v>0</v>
      </c>
      <c r="Y91" s="22">
        <f>_xlfn.XLOOKUP($D91,当月商品!$D:$D,当月商品!I:I,0)</f>
        <v>0</v>
      </c>
      <c r="Z91" s="23">
        <f>_xlfn.XLOOKUP($D91,前月商品!$D:$D,前月商品!I:I,0)</f>
        <v>0</v>
      </c>
      <c r="AA91" s="23">
        <f>_xlfn.XLOOKUP($D91,前々月商品!$D:$D,前々月商品!I:I,0)</f>
        <v>0</v>
      </c>
      <c r="AB91" s="23">
        <f>_xlfn.XLOOKUP($D91,当月商品!$D:$D,当月商品!V:V,0)</f>
        <v>0</v>
      </c>
      <c r="AC91" s="23">
        <f>_xlfn.XLOOKUP($D91,前月商品!$D:$D,前月商品!V:V,0)</f>
        <v>0</v>
      </c>
      <c r="AD91" s="23">
        <f>_xlfn.XLOOKUP($D91,前々月商品!$D:$D,前々月商品!V:V,0)</f>
        <v>0</v>
      </c>
      <c r="AE91" s="23">
        <f t="shared" si="20"/>
        <v>0</v>
      </c>
      <c r="AF91" s="23">
        <f t="shared" si="21"/>
        <v>0</v>
      </c>
      <c r="AG91" s="23">
        <f t="shared" si="22"/>
        <v>0</v>
      </c>
      <c r="AH91" s="12">
        <f>_xlfn.XLOOKUP($D91,当月商品!$D:$D,当月商品!W:W,0)</f>
        <v>0</v>
      </c>
      <c r="AI91" s="12">
        <f>_xlfn.XLOOKUP($D91,前月商品!$D:$D,前月商品!W:W,0)</f>
        <v>0</v>
      </c>
      <c r="AJ91" s="12">
        <f>_xlfn.XLOOKUP($D91,前々月商品!$D:$D,前々月商品!W:W,0)</f>
        <v>0</v>
      </c>
      <c r="AK91" s="12">
        <f>_xlfn.XLOOKUP($D91,当月商品!$D:$D,当月商品!H:H,0)</f>
        <v>0</v>
      </c>
      <c r="AL91" s="12">
        <f>_xlfn.XLOOKUP($D91,前月商品!$D:$D,前月商品!H:H,0)</f>
        <v>0</v>
      </c>
      <c r="AM91" s="12">
        <f>_xlfn.XLOOKUP($D91,前々月商品!$D:$D,前々月商品!H:H,0)</f>
        <v>0</v>
      </c>
      <c r="AN91" s="13">
        <f t="shared" si="23"/>
        <v>0</v>
      </c>
      <c r="AO91" s="13">
        <f t="shared" si="24"/>
        <v>0</v>
      </c>
      <c r="AP91" s="13">
        <f t="shared" si="25"/>
        <v>0</v>
      </c>
      <c r="AQ91" s="16">
        <f t="shared" si="26"/>
        <v>0</v>
      </c>
      <c r="AR91" s="16">
        <f t="shared" si="27"/>
        <v>0</v>
      </c>
      <c r="AS91" s="17">
        <f t="shared" si="28"/>
        <v>0</v>
      </c>
      <c r="AT91" t="e">
        <f t="shared" si="29"/>
        <v>#VALUE!</v>
      </c>
    </row>
    <row r="92" spans="3:46" ht="36.65" customHeight="1">
      <c r="C92" s="20">
        <v>87</v>
      </c>
      <c r="D92" s="53">
        <f>現状商品設定!B89</f>
        <v>0</v>
      </c>
      <c r="E92" s="26" t="str">
        <f>IFERROR(_xlfn.XLOOKUP($D92,現状商品設定!B:B,現状商品設定!C:C,"-"),"-")</f>
        <v>-</v>
      </c>
      <c r="F92" s="32" t="s">
        <v>46</v>
      </c>
      <c r="G92" s="30" t="str">
        <f>IFERROR(_xlfn.XLOOKUP($D92,現状商品設定!B:B,現状商品設定!F:F),"-")</f>
        <v>-</v>
      </c>
      <c r="H92" s="34" t="e">
        <f>IF(IF(AND(V92&gt;=設定!$C$3,X92&gt;=L92),G92*(1+設定!$C$6),IF(AND(V92&gt;=設定!$C$3,X92&lt;L92),G92*(1+設定!$C$7*-1),IF(V92&lt;設定!$C$3,G92*(1+設定!$C$6),"除外")))&gt;10,IF(AND(V92&gt;=設定!$C$3,X92&gt;=L92),G92*(1+設定!$C$6),IF(AND(V92&gt;=設定!$C$3,X92&lt;L92),G92*(1+設定!$C$7*-1),IF(V92&lt;設定!$C$3,G92*(1+設定!$C$6),"除外"))),10)</f>
        <v>#VALUE!</v>
      </c>
      <c r="I92" s="34" t="e">
        <f ca="1">IF(消化率!$I$5&lt;1,商品!H92*消化率!$I$5,IF(商品!W92*商品!Q92/(商品!H92*消化率!$I$5)&gt;商品!L92,商品!H92*消化率!$I$5,J92))</f>
        <v>#DIV/0!</v>
      </c>
      <c r="J92" s="34" t="e">
        <f t="shared" si="16"/>
        <v>#VALUE!</v>
      </c>
      <c r="K92" s="34" t="e">
        <f ca="1">IF(ROUNDDOWN(IF(I92&gt;=設定!$C$8,設定!$C$8,商品!I92),0)&lt;10,10,ROUNDDOWN(IF(I92&gt;=設定!$C$8,設定!$C$8,商品!I92),0))</f>
        <v>#DIV/0!</v>
      </c>
      <c r="L92" s="64">
        <f>IF(F92="標準",設定!$C$4,商品!F92)</f>
        <v>5</v>
      </c>
      <c r="M92" s="63" t="str">
        <f>_xlfn.XLOOKUP($D92,全商品!$F:$F,全商品!H:H,"-")</f>
        <v>-</v>
      </c>
      <c r="N92" s="12" t="str">
        <f>_xlfn.XLOOKUP($D92,全商品!$F:$F,全商品!I:I,"-")</f>
        <v>-</v>
      </c>
      <c r="O92" s="23" t="str">
        <f>_xlfn.XLOOKUP($D92,全商品!$F:$F,全商品!K:K,"-")</f>
        <v>-</v>
      </c>
      <c r="P92" s="13" t="str">
        <f>_xlfn.XLOOKUP($D92,全商品!$F:$F,全商品!M:M,"-")</f>
        <v>-</v>
      </c>
      <c r="Q92" s="25" t="str">
        <f>_xlfn.XLOOKUP($D92,現状商品設定!B:B,現状商品設定!D:D,"-")</f>
        <v>-</v>
      </c>
      <c r="R92" s="22">
        <f>SUM(_xlfn.XLOOKUP($D92,当月商品!$D:$D,当月商品!I:I,0),_xlfn.XLOOKUP($D92,前月商品!$D:$D,前月商品!I:I,0),_xlfn.XLOOKUP($D92,前々月商品!$D:$D,前々月商品!I:I,0))</f>
        <v>0</v>
      </c>
      <c r="S92" s="23">
        <f>SUM(_xlfn.XLOOKUP($D92,当月商品!$D:$D,当月商品!V:V,0),_xlfn.XLOOKUP($D92,前月商品!$D:$D,前月商品!V:V,0),_xlfn.XLOOKUP($D92,前々月商品!$D:$D,前々月商品!V:V,0))</f>
        <v>0</v>
      </c>
      <c r="T92" s="23">
        <f t="shared" si="17"/>
        <v>0</v>
      </c>
      <c r="U92" s="23">
        <f>SUM(_xlfn.XLOOKUP($D92,当月商品!$D:$D,当月商品!W:W,0),_xlfn.XLOOKUP($D92,前月商品!$D:$D,前月商品!W:W,0),_xlfn.XLOOKUP($D92,前々月商品!$D:$D,前々月商品!W:W,0))</f>
        <v>0</v>
      </c>
      <c r="V92" s="23">
        <f>SUM(_xlfn.XLOOKUP($D92,当月商品!$D:$D,当月商品!H:H,0),_xlfn.XLOOKUP($D92,前月商品!$D:$D,前月商品!H:H,0),_xlfn.XLOOKUP($D92,前々月商品!$D:$D,前々月商品!H:H,0))</f>
        <v>0</v>
      </c>
      <c r="W92" s="13">
        <f t="shared" si="18"/>
        <v>0</v>
      </c>
      <c r="X92" s="15">
        <f t="shared" si="19"/>
        <v>0</v>
      </c>
      <c r="Y92" s="22">
        <f>_xlfn.XLOOKUP($D92,当月商品!$D:$D,当月商品!I:I,0)</f>
        <v>0</v>
      </c>
      <c r="Z92" s="23">
        <f>_xlfn.XLOOKUP($D92,前月商品!$D:$D,前月商品!I:I,0)</f>
        <v>0</v>
      </c>
      <c r="AA92" s="23">
        <f>_xlfn.XLOOKUP($D92,前々月商品!$D:$D,前々月商品!I:I,0)</f>
        <v>0</v>
      </c>
      <c r="AB92" s="23">
        <f>_xlfn.XLOOKUP($D92,当月商品!$D:$D,当月商品!V:V,0)</f>
        <v>0</v>
      </c>
      <c r="AC92" s="23">
        <f>_xlfn.XLOOKUP($D92,前月商品!$D:$D,前月商品!V:V,0)</f>
        <v>0</v>
      </c>
      <c r="AD92" s="23">
        <f>_xlfn.XLOOKUP($D92,前々月商品!$D:$D,前々月商品!V:V,0)</f>
        <v>0</v>
      </c>
      <c r="AE92" s="23">
        <f t="shared" si="20"/>
        <v>0</v>
      </c>
      <c r="AF92" s="23">
        <f t="shared" si="21"/>
        <v>0</v>
      </c>
      <c r="AG92" s="23">
        <f t="shared" si="22"/>
        <v>0</v>
      </c>
      <c r="AH92" s="12">
        <f>_xlfn.XLOOKUP($D92,当月商品!$D:$D,当月商品!W:W,0)</f>
        <v>0</v>
      </c>
      <c r="AI92" s="12">
        <f>_xlfn.XLOOKUP($D92,前月商品!$D:$D,前月商品!W:W,0)</f>
        <v>0</v>
      </c>
      <c r="AJ92" s="12">
        <f>_xlfn.XLOOKUP($D92,前々月商品!$D:$D,前々月商品!W:W,0)</f>
        <v>0</v>
      </c>
      <c r="AK92" s="12">
        <f>_xlfn.XLOOKUP($D92,当月商品!$D:$D,当月商品!H:H,0)</f>
        <v>0</v>
      </c>
      <c r="AL92" s="12">
        <f>_xlfn.XLOOKUP($D92,前月商品!$D:$D,前月商品!H:H,0)</f>
        <v>0</v>
      </c>
      <c r="AM92" s="12">
        <f>_xlfn.XLOOKUP($D92,前々月商品!$D:$D,前々月商品!H:H,0)</f>
        <v>0</v>
      </c>
      <c r="AN92" s="13">
        <f t="shared" si="23"/>
        <v>0</v>
      </c>
      <c r="AO92" s="13">
        <f t="shared" si="24"/>
        <v>0</v>
      </c>
      <c r="AP92" s="13">
        <f t="shared" si="25"/>
        <v>0</v>
      </c>
      <c r="AQ92" s="16">
        <f t="shared" si="26"/>
        <v>0</v>
      </c>
      <c r="AR92" s="16">
        <f t="shared" si="27"/>
        <v>0</v>
      </c>
      <c r="AS92" s="17">
        <f t="shared" si="28"/>
        <v>0</v>
      </c>
      <c r="AT92" t="e">
        <f t="shared" si="29"/>
        <v>#VALUE!</v>
      </c>
    </row>
    <row r="93" spans="3:46" ht="36.65" customHeight="1">
      <c r="C93" s="20">
        <v>88</v>
      </c>
      <c r="D93" s="53">
        <f>現状商品設定!B90</f>
        <v>0</v>
      </c>
      <c r="E93" s="26" t="str">
        <f>IFERROR(_xlfn.XLOOKUP($D93,現状商品設定!B:B,現状商品設定!C:C,"-"),"-")</f>
        <v>-</v>
      </c>
      <c r="F93" s="32" t="s">
        <v>46</v>
      </c>
      <c r="G93" s="30" t="str">
        <f>IFERROR(_xlfn.XLOOKUP($D93,現状商品設定!B:B,現状商品設定!F:F),"-")</f>
        <v>-</v>
      </c>
      <c r="H93" s="34" t="e">
        <f>IF(IF(AND(V93&gt;=設定!$C$3,X93&gt;=L93),G93*(1+設定!$C$6),IF(AND(V93&gt;=設定!$C$3,X93&lt;L93),G93*(1+設定!$C$7*-1),IF(V93&lt;設定!$C$3,G93*(1+設定!$C$6),"除外")))&gt;10,IF(AND(V93&gt;=設定!$C$3,X93&gt;=L93),G93*(1+設定!$C$6),IF(AND(V93&gt;=設定!$C$3,X93&lt;L93),G93*(1+設定!$C$7*-1),IF(V93&lt;設定!$C$3,G93*(1+設定!$C$6),"除外"))),10)</f>
        <v>#VALUE!</v>
      </c>
      <c r="I93" s="34" t="e">
        <f ca="1">IF(消化率!$I$5&lt;1,商品!H93*消化率!$I$5,IF(商品!W93*商品!Q93/(商品!H93*消化率!$I$5)&gt;商品!L93,商品!H93*消化率!$I$5,J93))</f>
        <v>#DIV/0!</v>
      </c>
      <c r="J93" s="34" t="e">
        <f t="shared" si="16"/>
        <v>#VALUE!</v>
      </c>
      <c r="K93" s="34" t="e">
        <f ca="1">IF(ROUNDDOWN(IF(I93&gt;=設定!$C$8,設定!$C$8,商品!I93),0)&lt;10,10,ROUNDDOWN(IF(I93&gt;=設定!$C$8,設定!$C$8,商品!I93),0))</f>
        <v>#DIV/0!</v>
      </c>
      <c r="L93" s="64">
        <f>IF(F93="標準",設定!$C$4,商品!F93)</f>
        <v>5</v>
      </c>
      <c r="M93" s="63" t="str">
        <f>_xlfn.XLOOKUP($D93,全商品!$F:$F,全商品!H:H,"-")</f>
        <v>-</v>
      </c>
      <c r="N93" s="12" t="str">
        <f>_xlfn.XLOOKUP($D93,全商品!$F:$F,全商品!I:I,"-")</f>
        <v>-</v>
      </c>
      <c r="O93" s="23" t="str">
        <f>_xlfn.XLOOKUP($D93,全商品!$F:$F,全商品!K:K,"-")</f>
        <v>-</v>
      </c>
      <c r="P93" s="13" t="str">
        <f>_xlfn.XLOOKUP($D93,全商品!$F:$F,全商品!M:M,"-")</f>
        <v>-</v>
      </c>
      <c r="Q93" s="25" t="str">
        <f>_xlfn.XLOOKUP($D93,現状商品設定!B:B,現状商品設定!D:D,"-")</f>
        <v>-</v>
      </c>
      <c r="R93" s="22">
        <f>SUM(_xlfn.XLOOKUP($D93,当月商品!$D:$D,当月商品!I:I,0),_xlfn.XLOOKUP($D93,前月商品!$D:$D,前月商品!I:I,0),_xlfn.XLOOKUP($D93,前々月商品!$D:$D,前々月商品!I:I,0))</f>
        <v>0</v>
      </c>
      <c r="S93" s="23">
        <f>SUM(_xlfn.XLOOKUP($D93,当月商品!$D:$D,当月商品!V:V,0),_xlfn.XLOOKUP($D93,前月商品!$D:$D,前月商品!V:V,0),_xlfn.XLOOKUP($D93,前々月商品!$D:$D,前々月商品!V:V,0))</f>
        <v>0</v>
      </c>
      <c r="T93" s="23">
        <f t="shared" si="17"/>
        <v>0</v>
      </c>
      <c r="U93" s="23">
        <f>SUM(_xlfn.XLOOKUP($D93,当月商品!$D:$D,当月商品!W:W,0),_xlfn.XLOOKUP($D93,前月商品!$D:$D,前月商品!W:W,0),_xlfn.XLOOKUP($D93,前々月商品!$D:$D,前々月商品!W:W,0))</f>
        <v>0</v>
      </c>
      <c r="V93" s="23">
        <f>SUM(_xlfn.XLOOKUP($D93,当月商品!$D:$D,当月商品!H:H,0),_xlfn.XLOOKUP($D93,前月商品!$D:$D,前月商品!H:H,0),_xlfn.XLOOKUP($D93,前々月商品!$D:$D,前々月商品!H:H,0))</f>
        <v>0</v>
      </c>
      <c r="W93" s="13">
        <f t="shared" si="18"/>
        <v>0</v>
      </c>
      <c r="X93" s="15">
        <f t="shared" si="19"/>
        <v>0</v>
      </c>
      <c r="Y93" s="22">
        <f>_xlfn.XLOOKUP($D93,当月商品!$D:$D,当月商品!I:I,0)</f>
        <v>0</v>
      </c>
      <c r="Z93" s="23">
        <f>_xlfn.XLOOKUP($D93,前月商品!$D:$D,前月商品!I:I,0)</f>
        <v>0</v>
      </c>
      <c r="AA93" s="23">
        <f>_xlfn.XLOOKUP($D93,前々月商品!$D:$D,前々月商品!I:I,0)</f>
        <v>0</v>
      </c>
      <c r="AB93" s="23">
        <f>_xlfn.XLOOKUP($D93,当月商品!$D:$D,当月商品!V:V,0)</f>
        <v>0</v>
      </c>
      <c r="AC93" s="23">
        <f>_xlfn.XLOOKUP($D93,前月商品!$D:$D,前月商品!V:V,0)</f>
        <v>0</v>
      </c>
      <c r="AD93" s="23">
        <f>_xlfn.XLOOKUP($D93,前々月商品!$D:$D,前々月商品!V:V,0)</f>
        <v>0</v>
      </c>
      <c r="AE93" s="23">
        <f t="shared" si="20"/>
        <v>0</v>
      </c>
      <c r="AF93" s="23">
        <f t="shared" si="21"/>
        <v>0</v>
      </c>
      <c r="AG93" s="23">
        <f t="shared" si="22"/>
        <v>0</v>
      </c>
      <c r="AH93" s="12">
        <f>_xlfn.XLOOKUP($D93,当月商品!$D:$D,当月商品!W:W,0)</f>
        <v>0</v>
      </c>
      <c r="AI93" s="12">
        <f>_xlfn.XLOOKUP($D93,前月商品!$D:$D,前月商品!W:W,0)</f>
        <v>0</v>
      </c>
      <c r="AJ93" s="12">
        <f>_xlfn.XLOOKUP($D93,前々月商品!$D:$D,前々月商品!W:W,0)</f>
        <v>0</v>
      </c>
      <c r="AK93" s="12">
        <f>_xlfn.XLOOKUP($D93,当月商品!$D:$D,当月商品!H:H,0)</f>
        <v>0</v>
      </c>
      <c r="AL93" s="12">
        <f>_xlfn.XLOOKUP($D93,前月商品!$D:$D,前月商品!H:H,0)</f>
        <v>0</v>
      </c>
      <c r="AM93" s="12">
        <f>_xlfn.XLOOKUP($D93,前々月商品!$D:$D,前々月商品!H:H,0)</f>
        <v>0</v>
      </c>
      <c r="AN93" s="13">
        <f t="shared" si="23"/>
        <v>0</v>
      </c>
      <c r="AO93" s="13">
        <f t="shared" si="24"/>
        <v>0</v>
      </c>
      <c r="AP93" s="13">
        <f t="shared" si="25"/>
        <v>0</v>
      </c>
      <c r="AQ93" s="16">
        <f t="shared" si="26"/>
        <v>0</v>
      </c>
      <c r="AR93" s="16">
        <f t="shared" si="27"/>
        <v>0</v>
      </c>
      <c r="AS93" s="17">
        <f t="shared" si="28"/>
        <v>0</v>
      </c>
      <c r="AT93" t="e">
        <f t="shared" si="29"/>
        <v>#VALUE!</v>
      </c>
    </row>
    <row r="94" spans="3:46" ht="36.65" customHeight="1">
      <c r="C94" s="20">
        <v>89</v>
      </c>
      <c r="D94" s="53">
        <f>現状商品設定!B91</f>
        <v>0</v>
      </c>
      <c r="E94" s="26" t="str">
        <f>IFERROR(_xlfn.XLOOKUP($D94,現状商品設定!B:B,現状商品設定!C:C,"-"),"-")</f>
        <v>-</v>
      </c>
      <c r="F94" s="32" t="s">
        <v>46</v>
      </c>
      <c r="G94" s="30" t="str">
        <f>IFERROR(_xlfn.XLOOKUP($D94,現状商品設定!B:B,現状商品設定!F:F),"-")</f>
        <v>-</v>
      </c>
      <c r="H94" s="34" t="e">
        <f>IF(IF(AND(V94&gt;=設定!$C$3,X94&gt;=L94),G94*(1+設定!$C$6),IF(AND(V94&gt;=設定!$C$3,X94&lt;L94),G94*(1+設定!$C$7*-1),IF(V94&lt;設定!$C$3,G94*(1+設定!$C$6),"除外")))&gt;10,IF(AND(V94&gt;=設定!$C$3,X94&gt;=L94),G94*(1+設定!$C$6),IF(AND(V94&gt;=設定!$C$3,X94&lt;L94),G94*(1+設定!$C$7*-1),IF(V94&lt;設定!$C$3,G94*(1+設定!$C$6),"除外"))),10)</f>
        <v>#VALUE!</v>
      </c>
      <c r="I94" s="34" t="e">
        <f ca="1">IF(消化率!$I$5&lt;1,商品!H94*消化率!$I$5,IF(商品!W94*商品!Q94/(商品!H94*消化率!$I$5)&gt;商品!L94,商品!H94*消化率!$I$5,J94))</f>
        <v>#DIV/0!</v>
      </c>
      <c r="J94" s="34" t="e">
        <f t="shared" si="16"/>
        <v>#VALUE!</v>
      </c>
      <c r="K94" s="34" t="e">
        <f ca="1">IF(ROUNDDOWN(IF(I94&gt;=設定!$C$8,設定!$C$8,商品!I94),0)&lt;10,10,ROUNDDOWN(IF(I94&gt;=設定!$C$8,設定!$C$8,商品!I94),0))</f>
        <v>#DIV/0!</v>
      </c>
      <c r="L94" s="64">
        <f>IF(F94="標準",設定!$C$4,商品!F94)</f>
        <v>5</v>
      </c>
      <c r="M94" s="63" t="str">
        <f>_xlfn.XLOOKUP($D94,全商品!$F:$F,全商品!H:H,"-")</f>
        <v>-</v>
      </c>
      <c r="N94" s="12" t="str">
        <f>_xlfn.XLOOKUP($D94,全商品!$F:$F,全商品!I:I,"-")</f>
        <v>-</v>
      </c>
      <c r="O94" s="23" t="str">
        <f>_xlfn.XLOOKUP($D94,全商品!$F:$F,全商品!K:K,"-")</f>
        <v>-</v>
      </c>
      <c r="P94" s="13" t="str">
        <f>_xlfn.XLOOKUP($D94,全商品!$F:$F,全商品!M:M,"-")</f>
        <v>-</v>
      </c>
      <c r="Q94" s="25" t="str">
        <f>_xlfn.XLOOKUP($D94,現状商品設定!B:B,現状商品設定!D:D,"-")</f>
        <v>-</v>
      </c>
      <c r="R94" s="22">
        <f>SUM(_xlfn.XLOOKUP($D94,当月商品!$D:$D,当月商品!I:I,0),_xlfn.XLOOKUP($D94,前月商品!$D:$D,前月商品!I:I,0),_xlfn.XLOOKUP($D94,前々月商品!$D:$D,前々月商品!I:I,0))</f>
        <v>0</v>
      </c>
      <c r="S94" s="23">
        <f>SUM(_xlfn.XLOOKUP($D94,当月商品!$D:$D,当月商品!V:V,0),_xlfn.XLOOKUP($D94,前月商品!$D:$D,前月商品!V:V,0),_xlfn.XLOOKUP($D94,前々月商品!$D:$D,前々月商品!V:V,0))</f>
        <v>0</v>
      </c>
      <c r="T94" s="23">
        <f t="shared" si="17"/>
        <v>0</v>
      </c>
      <c r="U94" s="23">
        <f>SUM(_xlfn.XLOOKUP($D94,当月商品!$D:$D,当月商品!W:W,0),_xlfn.XLOOKUP($D94,前月商品!$D:$D,前月商品!W:W,0),_xlfn.XLOOKUP($D94,前々月商品!$D:$D,前々月商品!W:W,0))</f>
        <v>0</v>
      </c>
      <c r="V94" s="23">
        <f>SUM(_xlfn.XLOOKUP($D94,当月商品!$D:$D,当月商品!H:H,0),_xlfn.XLOOKUP($D94,前月商品!$D:$D,前月商品!H:H,0),_xlfn.XLOOKUP($D94,前々月商品!$D:$D,前々月商品!H:H,0))</f>
        <v>0</v>
      </c>
      <c r="W94" s="13">
        <f t="shared" si="18"/>
        <v>0</v>
      </c>
      <c r="X94" s="15">
        <f t="shared" si="19"/>
        <v>0</v>
      </c>
      <c r="Y94" s="22">
        <f>_xlfn.XLOOKUP($D94,当月商品!$D:$D,当月商品!I:I,0)</f>
        <v>0</v>
      </c>
      <c r="Z94" s="23">
        <f>_xlfn.XLOOKUP($D94,前月商品!$D:$D,前月商品!I:I,0)</f>
        <v>0</v>
      </c>
      <c r="AA94" s="23">
        <f>_xlfn.XLOOKUP($D94,前々月商品!$D:$D,前々月商品!I:I,0)</f>
        <v>0</v>
      </c>
      <c r="AB94" s="23">
        <f>_xlfn.XLOOKUP($D94,当月商品!$D:$D,当月商品!V:V,0)</f>
        <v>0</v>
      </c>
      <c r="AC94" s="23">
        <f>_xlfn.XLOOKUP($D94,前月商品!$D:$D,前月商品!V:V,0)</f>
        <v>0</v>
      </c>
      <c r="AD94" s="23">
        <f>_xlfn.XLOOKUP($D94,前々月商品!$D:$D,前々月商品!V:V,0)</f>
        <v>0</v>
      </c>
      <c r="AE94" s="23">
        <f t="shared" si="20"/>
        <v>0</v>
      </c>
      <c r="AF94" s="23">
        <f t="shared" si="21"/>
        <v>0</v>
      </c>
      <c r="AG94" s="23">
        <f t="shared" si="22"/>
        <v>0</v>
      </c>
      <c r="AH94" s="12">
        <f>_xlfn.XLOOKUP($D94,当月商品!$D:$D,当月商品!W:W,0)</f>
        <v>0</v>
      </c>
      <c r="AI94" s="12">
        <f>_xlfn.XLOOKUP($D94,前月商品!$D:$D,前月商品!W:W,0)</f>
        <v>0</v>
      </c>
      <c r="AJ94" s="12">
        <f>_xlfn.XLOOKUP($D94,前々月商品!$D:$D,前々月商品!W:W,0)</f>
        <v>0</v>
      </c>
      <c r="AK94" s="12">
        <f>_xlfn.XLOOKUP($D94,当月商品!$D:$D,当月商品!H:H,0)</f>
        <v>0</v>
      </c>
      <c r="AL94" s="12">
        <f>_xlfn.XLOOKUP($D94,前月商品!$D:$D,前月商品!H:H,0)</f>
        <v>0</v>
      </c>
      <c r="AM94" s="12">
        <f>_xlfn.XLOOKUP($D94,前々月商品!$D:$D,前々月商品!H:H,0)</f>
        <v>0</v>
      </c>
      <c r="AN94" s="13">
        <f t="shared" si="23"/>
        <v>0</v>
      </c>
      <c r="AO94" s="13">
        <f t="shared" si="24"/>
        <v>0</v>
      </c>
      <c r="AP94" s="13">
        <f t="shared" si="25"/>
        <v>0</v>
      </c>
      <c r="AQ94" s="16">
        <f t="shared" si="26"/>
        <v>0</v>
      </c>
      <c r="AR94" s="16">
        <f t="shared" si="27"/>
        <v>0</v>
      </c>
      <c r="AS94" s="17">
        <f t="shared" si="28"/>
        <v>0</v>
      </c>
      <c r="AT94" t="e">
        <f t="shared" si="29"/>
        <v>#VALUE!</v>
      </c>
    </row>
    <row r="95" spans="3:46" ht="36.65" customHeight="1">
      <c r="C95" s="20">
        <v>90</v>
      </c>
      <c r="D95" s="53">
        <f>現状商品設定!B92</f>
        <v>0</v>
      </c>
      <c r="E95" s="26" t="str">
        <f>IFERROR(_xlfn.XLOOKUP($D95,現状商品設定!B:B,現状商品設定!C:C,"-"),"-")</f>
        <v>-</v>
      </c>
      <c r="F95" s="32" t="s">
        <v>46</v>
      </c>
      <c r="G95" s="30" t="str">
        <f>IFERROR(_xlfn.XLOOKUP($D95,現状商品設定!B:B,現状商品設定!F:F),"-")</f>
        <v>-</v>
      </c>
      <c r="H95" s="34" t="e">
        <f>IF(IF(AND(V95&gt;=設定!$C$3,X95&gt;=L95),G95*(1+設定!$C$6),IF(AND(V95&gt;=設定!$C$3,X95&lt;L95),G95*(1+設定!$C$7*-1),IF(V95&lt;設定!$C$3,G95*(1+設定!$C$6),"除外")))&gt;10,IF(AND(V95&gt;=設定!$C$3,X95&gt;=L95),G95*(1+設定!$C$6),IF(AND(V95&gt;=設定!$C$3,X95&lt;L95),G95*(1+設定!$C$7*-1),IF(V95&lt;設定!$C$3,G95*(1+設定!$C$6),"除外"))),10)</f>
        <v>#VALUE!</v>
      </c>
      <c r="I95" s="34" t="e">
        <f ca="1">IF(消化率!$I$5&lt;1,商品!H95*消化率!$I$5,IF(商品!W95*商品!Q95/(商品!H95*消化率!$I$5)&gt;商品!L95,商品!H95*消化率!$I$5,J95))</f>
        <v>#DIV/0!</v>
      </c>
      <c r="J95" s="34" t="e">
        <f t="shared" si="16"/>
        <v>#VALUE!</v>
      </c>
      <c r="K95" s="34" t="e">
        <f ca="1">IF(ROUNDDOWN(IF(I95&gt;=設定!$C$8,設定!$C$8,商品!I95),0)&lt;10,10,ROUNDDOWN(IF(I95&gt;=設定!$C$8,設定!$C$8,商品!I95),0))</f>
        <v>#DIV/0!</v>
      </c>
      <c r="L95" s="64">
        <f>IF(F95="標準",設定!$C$4,商品!F95)</f>
        <v>5</v>
      </c>
      <c r="M95" s="63" t="str">
        <f>_xlfn.XLOOKUP($D95,全商品!$F:$F,全商品!H:H,"-")</f>
        <v>-</v>
      </c>
      <c r="N95" s="12" t="str">
        <f>_xlfn.XLOOKUP($D95,全商品!$F:$F,全商品!I:I,"-")</f>
        <v>-</v>
      </c>
      <c r="O95" s="23" t="str">
        <f>_xlfn.XLOOKUP($D95,全商品!$F:$F,全商品!K:K,"-")</f>
        <v>-</v>
      </c>
      <c r="P95" s="13" t="str">
        <f>_xlfn.XLOOKUP($D95,全商品!$F:$F,全商品!M:M,"-")</f>
        <v>-</v>
      </c>
      <c r="Q95" s="25" t="str">
        <f>_xlfn.XLOOKUP($D95,現状商品設定!B:B,現状商品設定!D:D,"-")</f>
        <v>-</v>
      </c>
      <c r="R95" s="22">
        <f>SUM(_xlfn.XLOOKUP($D95,当月商品!$D:$D,当月商品!I:I,0),_xlfn.XLOOKUP($D95,前月商品!$D:$D,前月商品!I:I,0),_xlfn.XLOOKUP($D95,前々月商品!$D:$D,前々月商品!I:I,0))</f>
        <v>0</v>
      </c>
      <c r="S95" s="23">
        <f>SUM(_xlfn.XLOOKUP($D95,当月商品!$D:$D,当月商品!V:V,0),_xlfn.XLOOKUP($D95,前月商品!$D:$D,前月商品!V:V,0),_xlfn.XLOOKUP($D95,前々月商品!$D:$D,前々月商品!V:V,0))</f>
        <v>0</v>
      </c>
      <c r="T95" s="23">
        <f t="shared" si="17"/>
        <v>0</v>
      </c>
      <c r="U95" s="23">
        <f>SUM(_xlfn.XLOOKUP($D95,当月商品!$D:$D,当月商品!W:W,0),_xlfn.XLOOKUP($D95,前月商品!$D:$D,前月商品!W:W,0),_xlfn.XLOOKUP($D95,前々月商品!$D:$D,前々月商品!W:W,0))</f>
        <v>0</v>
      </c>
      <c r="V95" s="23">
        <f>SUM(_xlfn.XLOOKUP($D95,当月商品!$D:$D,当月商品!H:H,0),_xlfn.XLOOKUP($D95,前月商品!$D:$D,前月商品!H:H,0),_xlfn.XLOOKUP($D95,前々月商品!$D:$D,前々月商品!H:H,0))</f>
        <v>0</v>
      </c>
      <c r="W95" s="13">
        <f t="shared" si="18"/>
        <v>0</v>
      </c>
      <c r="X95" s="15">
        <f t="shared" si="19"/>
        <v>0</v>
      </c>
      <c r="Y95" s="22">
        <f>_xlfn.XLOOKUP($D95,当月商品!$D:$D,当月商品!I:I,0)</f>
        <v>0</v>
      </c>
      <c r="Z95" s="23">
        <f>_xlfn.XLOOKUP($D95,前月商品!$D:$D,前月商品!I:I,0)</f>
        <v>0</v>
      </c>
      <c r="AA95" s="23">
        <f>_xlfn.XLOOKUP($D95,前々月商品!$D:$D,前々月商品!I:I,0)</f>
        <v>0</v>
      </c>
      <c r="AB95" s="23">
        <f>_xlfn.XLOOKUP($D95,当月商品!$D:$D,当月商品!V:V,0)</f>
        <v>0</v>
      </c>
      <c r="AC95" s="23">
        <f>_xlfn.XLOOKUP($D95,前月商品!$D:$D,前月商品!V:V,0)</f>
        <v>0</v>
      </c>
      <c r="AD95" s="23">
        <f>_xlfn.XLOOKUP($D95,前々月商品!$D:$D,前々月商品!V:V,0)</f>
        <v>0</v>
      </c>
      <c r="AE95" s="23">
        <f t="shared" si="20"/>
        <v>0</v>
      </c>
      <c r="AF95" s="23">
        <f t="shared" si="21"/>
        <v>0</v>
      </c>
      <c r="AG95" s="23">
        <f t="shared" si="22"/>
        <v>0</v>
      </c>
      <c r="AH95" s="12">
        <f>_xlfn.XLOOKUP($D95,当月商品!$D:$D,当月商品!W:W,0)</f>
        <v>0</v>
      </c>
      <c r="AI95" s="12">
        <f>_xlfn.XLOOKUP($D95,前月商品!$D:$D,前月商品!W:W,0)</f>
        <v>0</v>
      </c>
      <c r="AJ95" s="12">
        <f>_xlfn.XLOOKUP($D95,前々月商品!$D:$D,前々月商品!W:W,0)</f>
        <v>0</v>
      </c>
      <c r="AK95" s="12">
        <f>_xlfn.XLOOKUP($D95,当月商品!$D:$D,当月商品!H:H,0)</f>
        <v>0</v>
      </c>
      <c r="AL95" s="12">
        <f>_xlfn.XLOOKUP($D95,前月商品!$D:$D,前月商品!H:H,0)</f>
        <v>0</v>
      </c>
      <c r="AM95" s="12">
        <f>_xlfn.XLOOKUP($D95,前々月商品!$D:$D,前々月商品!H:H,0)</f>
        <v>0</v>
      </c>
      <c r="AN95" s="13">
        <f t="shared" si="23"/>
        <v>0</v>
      </c>
      <c r="AO95" s="13">
        <f t="shared" si="24"/>
        <v>0</v>
      </c>
      <c r="AP95" s="13">
        <f t="shared" si="25"/>
        <v>0</v>
      </c>
      <c r="AQ95" s="16">
        <f t="shared" si="26"/>
        <v>0</v>
      </c>
      <c r="AR95" s="16">
        <f t="shared" si="27"/>
        <v>0</v>
      </c>
      <c r="AS95" s="17">
        <f t="shared" si="28"/>
        <v>0</v>
      </c>
      <c r="AT95" t="e">
        <f t="shared" si="29"/>
        <v>#VALUE!</v>
      </c>
    </row>
    <row r="96" spans="3:46" ht="36.65" customHeight="1">
      <c r="C96" s="20">
        <v>91</v>
      </c>
      <c r="D96" s="53">
        <f>現状商品設定!B93</f>
        <v>0</v>
      </c>
      <c r="E96" s="26" t="str">
        <f>IFERROR(_xlfn.XLOOKUP($D96,現状商品設定!B:B,現状商品設定!C:C,"-"),"-")</f>
        <v>-</v>
      </c>
      <c r="F96" s="32" t="s">
        <v>46</v>
      </c>
      <c r="G96" s="30" t="str">
        <f>IFERROR(_xlfn.XLOOKUP($D96,現状商品設定!B:B,現状商品設定!F:F),"-")</f>
        <v>-</v>
      </c>
      <c r="H96" s="34" t="e">
        <f>IF(IF(AND(V96&gt;=設定!$C$3,X96&gt;=L96),G96*(1+設定!$C$6),IF(AND(V96&gt;=設定!$C$3,X96&lt;L96),G96*(1+設定!$C$7*-1),IF(V96&lt;設定!$C$3,G96*(1+設定!$C$6),"除外")))&gt;10,IF(AND(V96&gt;=設定!$C$3,X96&gt;=L96),G96*(1+設定!$C$6),IF(AND(V96&gt;=設定!$C$3,X96&lt;L96),G96*(1+設定!$C$7*-1),IF(V96&lt;設定!$C$3,G96*(1+設定!$C$6),"除外"))),10)</f>
        <v>#VALUE!</v>
      </c>
      <c r="I96" s="34" t="e">
        <f ca="1">IF(消化率!$I$5&lt;1,商品!H96*消化率!$I$5,IF(商品!W96*商品!Q96/(商品!H96*消化率!$I$5)&gt;商品!L96,商品!H96*消化率!$I$5,J96))</f>
        <v>#DIV/0!</v>
      </c>
      <c r="J96" s="34" t="e">
        <f t="shared" si="16"/>
        <v>#VALUE!</v>
      </c>
      <c r="K96" s="34" t="e">
        <f ca="1">IF(ROUNDDOWN(IF(I96&gt;=設定!$C$8,設定!$C$8,商品!I96),0)&lt;10,10,ROUNDDOWN(IF(I96&gt;=設定!$C$8,設定!$C$8,商品!I96),0))</f>
        <v>#DIV/0!</v>
      </c>
      <c r="L96" s="64">
        <f>IF(F96="標準",設定!$C$4,商品!F96)</f>
        <v>5</v>
      </c>
      <c r="M96" s="63" t="str">
        <f>_xlfn.XLOOKUP($D96,全商品!$F:$F,全商品!H:H,"-")</f>
        <v>-</v>
      </c>
      <c r="N96" s="12" t="str">
        <f>_xlfn.XLOOKUP($D96,全商品!$F:$F,全商品!I:I,"-")</f>
        <v>-</v>
      </c>
      <c r="O96" s="23" t="str">
        <f>_xlfn.XLOOKUP($D96,全商品!$F:$F,全商品!K:K,"-")</f>
        <v>-</v>
      </c>
      <c r="P96" s="13" t="str">
        <f>_xlfn.XLOOKUP($D96,全商品!$F:$F,全商品!M:M,"-")</f>
        <v>-</v>
      </c>
      <c r="Q96" s="25" t="str">
        <f>_xlfn.XLOOKUP($D96,現状商品設定!B:B,現状商品設定!D:D,"-")</f>
        <v>-</v>
      </c>
      <c r="R96" s="22">
        <f>SUM(_xlfn.XLOOKUP($D96,当月商品!$D:$D,当月商品!I:I,0),_xlfn.XLOOKUP($D96,前月商品!$D:$D,前月商品!I:I,0),_xlfn.XLOOKUP($D96,前々月商品!$D:$D,前々月商品!I:I,0))</f>
        <v>0</v>
      </c>
      <c r="S96" s="23">
        <f>SUM(_xlfn.XLOOKUP($D96,当月商品!$D:$D,当月商品!V:V,0),_xlfn.XLOOKUP($D96,前月商品!$D:$D,前月商品!V:V,0),_xlfn.XLOOKUP($D96,前々月商品!$D:$D,前々月商品!V:V,0))</f>
        <v>0</v>
      </c>
      <c r="T96" s="23">
        <f t="shared" si="17"/>
        <v>0</v>
      </c>
      <c r="U96" s="23">
        <f>SUM(_xlfn.XLOOKUP($D96,当月商品!$D:$D,当月商品!W:W,0),_xlfn.XLOOKUP($D96,前月商品!$D:$D,前月商品!W:W,0),_xlfn.XLOOKUP($D96,前々月商品!$D:$D,前々月商品!W:W,0))</f>
        <v>0</v>
      </c>
      <c r="V96" s="23">
        <f>SUM(_xlfn.XLOOKUP($D96,当月商品!$D:$D,当月商品!H:H,0),_xlfn.XLOOKUP($D96,前月商品!$D:$D,前月商品!H:H,0),_xlfn.XLOOKUP($D96,前々月商品!$D:$D,前々月商品!H:H,0))</f>
        <v>0</v>
      </c>
      <c r="W96" s="13">
        <f t="shared" si="18"/>
        <v>0</v>
      </c>
      <c r="X96" s="15">
        <f t="shared" si="19"/>
        <v>0</v>
      </c>
      <c r="Y96" s="22">
        <f>_xlfn.XLOOKUP($D96,当月商品!$D:$D,当月商品!I:I,0)</f>
        <v>0</v>
      </c>
      <c r="Z96" s="23">
        <f>_xlfn.XLOOKUP($D96,前月商品!$D:$D,前月商品!I:I,0)</f>
        <v>0</v>
      </c>
      <c r="AA96" s="23">
        <f>_xlfn.XLOOKUP($D96,前々月商品!$D:$D,前々月商品!I:I,0)</f>
        <v>0</v>
      </c>
      <c r="AB96" s="23">
        <f>_xlfn.XLOOKUP($D96,当月商品!$D:$D,当月商品!V:V,0)</f>
        <v>0</v>
      </c>
      <c r="AC96" s="23">
        <f>_xlfn.XLOOKUP($D96,前月商品!$D:$D,前月商品!V:V,0)</f>
        <v>0</v>
      </c>
      <c r="AD96" s="23">
        <f>_xlfn.XLOOKUP($D96,前々月商品!$D:$D,前々月商品!V:V,0)</f>
        <v>0</v>
      </c>
      <c r="AE96" s="23">
        <f t="shared" si="20"/>
        <v>0</v>
      </c>
      <c r="AF96" s="23">
        <f t="shared" si="21"/>
        <v>0</v>
      </c>
      <c r="AG96" s="23">
        <f t="shared" si="22"/>
        <v>0</v>
      </c>
      <c r="AH96" s="12">
        <f>_xlfn.XLOOKUP($D96,当月商品!$D:$D,当月商品!W:W,0)</f>
        <v>0</v>
      </c>
      <c r="AI96" s="12">
        <f>_xlfn.XLOOKUP($D96,前月商品!$D:$D,前月商品!W:W,0)</f>
        <v>0</v>
      </c>
      <c r="AJ96" s="12">
        <f>_xlfn.XLOOKUP($D96,前々月商品!$D:$D,前々月商品!W:W,0)</f>
        <v>0</v>
      </c>
      <c r="AK96" s="12">
        <f>_xlfn.XLOOKUP($D96,当月商品!$D:$D,当月商品!H:H,0)</f>
        <v>0</v>
      </c>
      <c r="AL96" s="12">
        <f>_xlfn.XLOOKUP($D96,前月商品!$D:$D,前月商品!H:H,0)</f>
        <v>0</v>
      </c>
      <c r="AM96" s="12">
        <f>_xlfn.XLOOKUP($D96,前々月商品!$D:$D,前々月商品!H:H,0)</f>
        <v>0</v>
      </c>
      <c r="AN96" s="13">
        <f t="shared" si="23"/>
        <v>0</v>
      </c>
      <c r="AO96" s="13">
        <f t="shared" si="24"/>
        <v>0</v>
      </c>
      <c r="AP96" s="13">
        <f t="shared" si="25"/>
        <v>0</v>
      </c>
      <c r="AQ96" s="16">
        <f t="shared" si="26"/>
        <v>0</v>
      </c>
      <c r="AR96" s="16">
        <f t="shared" si="27"/>
        <v>0</v>
      </c>
      <c r="AS96" s="17">
        <f t="shared" si="28"/>
        <v>0</v>
      </c>
      <c r="AT96" t="e">
        <f t="shared" si="29"/>
        <v>#VALUE!</v>
      </c>
    </row>
    <row r="97" spans="3:46" ht="36.65" customHeight="1">
      <c r="C97" s="20">
        <v>92</v>
      </c>
      <c r="D97" s="53">
        <f>現状商品設定!B94</f>
        <v>0</v>
      </c>
      <c r="E97" s="26" t="str">
        <f>IFERROR(_xlfn.XLOOKUP($D97,現状商品設定!B:B,現状商品設定!C:C,"-"),"-")</f>
        <v>-</v>
      </c>
      <c r="F97" s="32" t="s">
        <v>46</v>
      </c>
      <c r="G97" s="30" t="str">
        <f>IFERROR(_xlfn.XLOOKUP($D97,現状商品設定!B:B,現状商品設定!F:F),"-")</f>
        <v>-</v>
      </c>
      <c r="H97" s="34" t="e">
        <f>IF(IF(AND(V97&gt;=設定!$C$3,X97&gt;=L97),G97*(1+設定!$C$6),IF(AND(V97&gt;=設定!$C$3,X97&lt;L97),G97*(1+設定!$C$7*-1),IF(V97&lt;設定!$C$3,G97*(1+設定!$C$6),"除外")))&gt;10,IF(AND(V97&gt;=設定!$C$3,X97&gt;=L97),G97*(1+設定!$C$6),IF(AND(V97&gt;=設定!$C$3,X97&lt;L97),G97*(1+設定!$C$7*-1),IF(V97&lt;設定!$C$3,G97*(1+設定!$C$6),"除外"))),10)</f>
        <v>#VALUE!</v>
      </c>
      <c r="I97" s="34" t="e">
        <f ca="1">IF(消化率!$I$5&lt;1,商品!H97*消化率!$I$5,IF(商品!W97*商品!Q97/(商品!H97*消化率!$I$5)&gt;商品!L97,商品!H97*消化率!$I$5,J97))</f>
        <v>#DIV/0!</v>
      </c>
      <c r="J97" s="34" t="e">
        <f t="shared" si="16"/>
        <v>#VALUE!</v>
      </c>
      <c r="K97" s="34" t="e">
        <f ca="1">IF(ROUNDDOWN(IF(I97&gt;=設定!$C$8,設定!$C$8,商品!I97),0)&lt;10,10,ROUNDDOWN(IF(I97&gt;=設定!$C$8,設定!$C$8,商品!I97),0))</f>
        <v>#DIV/0!</v>
      </c>
      <c r="L97" s="64">
        <f>IF(F97="標準",設定!$C$4,商品!F97)</f>
        <v>5</v>
      </c>
      <c r="M97" s="63" t="str">
        <f>_xlfn.XLOOKUP($D97,全商品!$F:$F,全商品!H:H,"-")</f>
        <v>-</v>
      </c>
      <c r="N97" s="12" t="str">
        <f>_xlfn.XLOOKUP($D97,全商品!$F:$F,全商品!I:I,"-")</f>
        <v>-</v>
      </c>
      <c r="O97" s="23" t="str">
        <f>_xlfn.XLOOKUP($D97,全商品!$F:$F,全商品!K:K,"-")</f>
        <v>-</v>
      </c>
      <c r="P97" s="13" t="str">
        <f>_xlfn.XLOOKUP($D97,全商品!$F:$F,全商品!M:M,"-")</f>
        <v>-</v>
      </c>
      <c r="Q97" s="25" t="str">
        <f>_xlfn.XLOOKUP($D97,現状商品設定!B:B,現状商品設定!D:D,"-")</f>
        <v>-</v>
      </c>
      <c r="R97" s="22">
        <f>SUM(_xlfn.XLOOKUP($D97,当月商品!$D:$D,当月商品!I:I,0),_xlfn.XLOOKUP($D97,前月商品!$D:$D,前月商品!I:I,0),_xlfn.XLOOKUP($D97,前々月商品!$D:$D,前々月商品!I:I,0))</f>
        <v>0</v>
      </c>
      <c r="S97" s="23">
        <f>SUM(_xlfn.XLOOKUP($D97,当月商品!$D:$D,当月商品!V:V,0),_xlfn.XLOOKUP($D97,前月商品!$D:$D,前月商品!V:V,0),_xlfn.XLOOKUP($D97,前々月商品!$D:$D,前々月商品!V:V,0))</f>
        <v>0</v>
      </c>
      <c r="T97" s="23">
        <f t="shared" si="17"/>
        <v>0</v>
      </c>
      <c r="U97" s="23">
        <f>SUM(_xlfn.XLOOKUP($D97,当月商品!$D:$D,当月商品!W:W,0),_xlfn.XLOOKUP($D97,前月商品!$D:$D,前月商品!W:W,0),_xlfn.XLOOKUP($D97,前々月商品!$D:$D,前々月商品!W:W,0))</f>
        <v>0</v>
      </c>
      <c r="V97" s="23">
        <f>SUM(_xlfn.XLOOKUP($D97,当月商品!$D:$D,当月商品!H:H,0),_xlfn.XLOOKUP($D97,前月商品!$D:$D,前月商品!H:H,0),_xlfn.XLOOKUP($D97,前々月商品!$D:$D,前々月商品!H:H,0))</f>
        <v>0</v>
      </c>
      <c r="W97" s="13">
        <f t="shared" si="18"/>
        <v>0</v>
      </c>
      <c r="X97" s="15">
        <f t="shared" si="19"/>
        <v>0</v>
      </c>
      <c r="Y97" s="22">
        <f>_xlfn.XLOOKUP($D97,当月商品!$D:$D,当月商品!I:I,0)</f>
        <v>0</v>
      </c>
      <c r="Z97" s="23">
        <f>_xlfn.XLOOKUP($D97,前月商品!$D:$D,前月商品!I:I,0)</f>
        <v>0</v>
      </c>
      <c r="AA97" s="23">
        <f>_xlfn.XLOOKUP($D97,前々月商品!$D:$D,前々月商品!I:I,0)</f>
        <v>0</v>
      </c>
      <c r="AB97" s="23">
        <f>_xlfn.XLOOKUP($D97,当月商品!$D:$D,当月商品!V:V,0)</f>
        <v>0</v>
      </c>
      <c r="AC97" s="23">
        <f>_xlfn.XLOOKUP($D97,前月商品!$D:$D,前月商品!V:V,0)</f>
        <v>0</v>
      </c>
      <c r="AD97" s="23">
        <f>_xlfn.XLOOKUP($D97,前々月商品!$D:$D,前々月商品!V:V,0)</f>
        <v>0</v>
      </c>
      <c r="AE97" s="23">
        <f t="shared" si="20"/>
        <v>0</v>
      </c>
      <c r="AF97" s="23">
        <f t="shared" si="21"/>
        <v>0</v>
      </c>
      <c r="AG97" s="23">
        <f t="shared" si="22"/>
        <v>0</v>
      </c>
      <c r="AH97" s="12">
        <f>_xlfn.XLOOKUP($D97,当月商品!$D:$D,当月商品!W:W,0)</f>
        <v>0</v>
      </c>
      <c r="AI97" s="12">
        <f>_xlfn.XLOOKUP($D97,前月商品!$D:$D,前月商品!W:W,0)</f>
        <v>0</v>
      </c>
      <c r="AJ97" s="12">
        <f>_xlfn.XLOOKUP($D97,前々月商品!$D:$D,前々月商品!W:W,0)</f>
        <v>0</v>
      </c>
      <c r="AK97" s="12">
        <f>_xlfn.XLOOKUP($D97,当月商品!$D:$D,当月商品!H:H,0)</f>
        <v>0</v>
      </c>
      <c r="AL97" s="12">
        <f>_xlfn.XLOOKUP($D97,前月商品!$D:$D,前月商品!H:H,0)</f>
        <v>0</v>
      </c>
      <c r="AM97" s="12">
        <f>_xlfn.XLOOKUP($D97,前々月商品!$D:$D,前々月商品!H:H,0)</f>
        <v>0</v>
      </c>
      <c r="AN97" s="13">
        <f t="shared" si="23"/>
        <v>0</v>
      </c>
      <c r="AO97" s="13">
        <f t="shared" si="24"/>
        <v>0</v>
      </c>
      <c r="AP97" s="13">
        <f t="shared" si="25"/>
        <v>0</v>
      </c>
      <c r="AQ97" s="16">
        <f t="shared" si="26"/>
        <v>0</v>
      </c>
      <c r="AR97" s="16">
        <f t="shared" si="27"/>
        <v>0</v>
      </c>
      <c r="AS97" s="17">
        <f t="shared" si="28"/>
        <v>0</v>
      </c>
      <c r="AT97" t="e">
        <f t="shared" si="29"/>
        <v>#VALUE!</v>
      </c>
    </row>
    <row r="98" spans="3:46" ht="36.65" customHeight="1">
      <c r="C98" s="20">
        <v>93</v>
      </c>
      <c r="D98" s="53">
        <f>現状商品設定!B95</f>
        <v>0</v>
      </c>
      <c r="E98" s="26" t="str">
        <f>IFERROR(_xlfn.XLOOKUP($D98,現状商品設定!B:B,現状商品設定!C:C,"-"),"-")</f>
        <v>-</v>
      </c>
      <c r="F98" s="32" t="s">
        <v>46</v>
      </c>
      <c r="G98" s="30" t="str">
        <f>IFERROR(_xlfn.XLOOKUP($D98,現状商品設定!B:B,現状商品設定!F:F),"-")</f>
        <v>-</v>
      </c>
      <c r="H98" s="34" t="e">
        <f>IF(IF(AND(V98&gt;=設定!$C$3,X98&gt;=L98),G98*(1+設定!$C$6),IF(AND(V98&gt;=設定!$C$3,X98&lt;L98),G98*(1+設定!$C$7*-1),IF(V98&lt;設定!$C$3,G98*(1+設定!$C$6),"除外")))&gt;10,IF(AND(V98&gt;=設定!$C$3,X98&gt;=L98),G98*(1+設定!$C$6),IF(AND(V98&gt;=設定!$C$3,X98&lt;L98),G98*(1+設定!$C$7*-1),IF(V98&lt;設定!$C$3,G98*(1+設定!$C$6),"除外"))),10)</f>
        <v>#VALUE!</v>
      </c>
      <c r="I98" s="34" t="e">
        <f ca="1">IF(消化率!$I$5&lt;1,商品!H98*消化率!$I$5,IF(商品!W98*商品!Q98/(商品!H98*消化率!$I$5)&gt;商品!L98,商品!H98*消化率!$I$5,J98))</f>
        <v>#DIV/0!</v>
      </c>
      <c r="J98" s="34" t="e">
        <f t="shared" si="16"/>
        <v>#VALUE!</v>
      </c>
      <c r="K98" s="34" t="e">
        <f ca="1">IF(ROUNDDOWN(IF(I98&gt;=設定!$C$8,設定!$C$8,商品!I98),0)&lt;10,10,ROUNDDOWN(IF(I98&gt;=設定!$C$8,設定!$C$8,商品!I98),0))</f>
        <v>#DIV/0!</v>
      </c>
      <c r="L98" s="64">
        <f>IF(F98="標準",設定!$C$4,商品!F98)</f>
        <v>5</v>
      </c>
      <c r="M98" s="63" t="str">
        <f>_xlfn.XLOOKUP($D98,全商品!$F:$F,全商品!H:H,"-")</f>
        <v>-</v>
      </c>
      <c r="N98" s="12" t="str">
        <f>_xlfn.XLOOKUP($D98,全商品!$F:$F,全商品!I:I,"-")</f>
        <v>-</v>
      </c>
      <c r="O98" s="23" t="str">
        <f>_xlfn.XLOOKUP($D98,全商品!$F:$F,全商品!K:K,"-")</f>
        <v>-</v>
      </c>
      <c r="P98" s="13" t="str">
        <f>_xlfn.XLOOKUP($D98,全商品!$F:$F,全商品!M:M,"-")</f>
        <v>-</v>
      </c>
      <c r="Q98" s="25" t="str">
        <f>_xlfn.XLOOKUP($D98,現状商品設定!B:B,現状商品設定!D:D,"-")</f>
        <v>-</v>
      </c>
      <c r="R98" s="22">
        <f>SUM(_xlfn.XLOOKUP($D98,当月商品!$D:$D,当月商品!I:I,0),_xlfn.XLOOKUP($D98,前月商品!$D:$D,前月商品!I:I,0),_xlfn.XLOOKUP($D98,前々月商品!$D:$D,前々月商品!I:I,0))</f>
        <v>0</v>
      </c>
      <c r="S98" s="23">
        <f>SUM(_xlfn.XLOOKUP($D98,当月商品!$D:$D,当月商品!V:V,0),_xlfn.XLOOKUP($D98,前月商品!$D:$D,前月商品!V:V,0),_xlfn.XLOOKUP($D98,前々月商品!$D:$D,前々月商品!V:V,0))</f>
        <v>0</v>
      </c>
      <c r="T98" s="23">
        <f t="shared" si="17"/>
        <v>0</v>
      </c>
      <c r="U98" s="23">
        <f>SUM(_xlfn.XLOOKUP($D98,当月商品!$D:$D,当月商品!W:W,0),_xlfn.XLOOKUP($D98,前月商品!$D:$D,前月商品!W:W,0),_xlfn.XLOOKUP($D98,前々月商品!$D:$D,前々月商品!W:W,0))</f>
        <v>0</v>
      </c>
      <c r="V98" s="23">
        <f>SUM(_xlfn.XLOOKUP($D98,当月商品!$D:$D,当月商品!H:H,0),_xlfn.XLOOKUP($D98,前月商品!$D:$D,前月商品!H:H,0),_xlfn.XLOOKUP($D98,前々月商品!$D:$D,前々月商品!H:H,0))</f>
        <v>0</v>
      </c>
      <c r="W98" s="13">
        <f t="shared" si="18"/>
        <v>0</v>
      </c>
      <c r="X98" s="15">
        <f t="shared" si="19"/>
        <v>0</v>
      </c>
      <c r="Y98" s="22">
        <f>_xlfn.XLOOKUP($D98,当月商品!$D:$D,当月商品!I:I,0)</f>
        <v>0</v>
      </c>
      <c r="Z98" s="23">
        <f>_xlfn.XLOOKUP($D98,前月商品!$D:$D,前月商品!I:I,0)</f>
        <v>0</v>
      </c>
      <c r="AA98" s="23">
        <f>_xlfn.XLOOKUP($D98,前々月商品!$D:$D,前々月商品!I:I,0)</f>
        <v>0</v>
      </c>
      <c r="AB98" s="23">
        <f>_xlfn.XLOOKUP($D98,当月商品!$D:$D,当月商品!V:V,0)</f>
        <v>0</v>
      </c>
      <c r="AC98" s="23">
        <f>_xlfn.XLOOKUP($D98,前月商品!$D:$D,前月商品!V:V,0)</f>
        <v>0</v>
      </c>
      <c r="AD98" s="23">
        <f>_xlfn.XLOOKUP($D98,前々月商品!$D:$D,前々月商品!V:V,0)</f>
        <v>0</v>
      </c>
      <c r="AE98" s="23">
        <f t="shared" si="20"/>
        <v>0</v>
      </c>
      <c r="AF98" s="23">
        <f t="shared" si="21"/>
        <v>0</v>
      </c>
      <c r="AG98" s="23">
        <f t="shared" si="22"/>
        <v>0</v>
      </c>
      <c r="AH98" s="12">
        <f>_xlfn.XLOOKUP($D98,当月商品!$D:$D,当月商品!W:W,0)</f>
        <v>0</v>
      </c>
      <c r="AI98" s="12">
        <f>_xlfn.XLOOKUP($D98,前月商品!$D:$D,前月商品!W:W,0)</f>
        <v>0</v>
      </c>
      <c r="AJ98" s="12">
        <f>_xlfn.XLOOKUP($D98,前々月商品!$D:$D,前々月商品!W:W,0)</f>
        <v>0</v>
      </c>
      <c r="AK98" s="12">
        <f>_xlfn.XLOOKUP($D98,当月商品!$D:$D,当月商品!H:H,0)</f>
        <v>0</v>
      </c>
      <c r="AL98" s="12">
        <f>_xlfn.XLOOKUP($D98,前月商品!$D:$D,前月商品!H:H,0)</f>
        <v>0</v>
      </c>
      <c r="AM98" s="12">
        <f>_xlfn.XLOOKUP($D98,前々月商品!$D:$D,前々月商品!H:H,0)</f>
        <v>0</v>
      </c>
      <c r="AN98" s="13">
        <f t="shared" si="23"/>
        <v>0</v>
      </c>
      <c r="AO98" s="13">
        <f t="shared" si="24"/>
        <v>0</v>
      </c>
      <c r="AP98" s="13">
        <f t="shared" si="25"/>
        <v>0</v>
      </c>
      <c r="AQ98" s="16">
        <f t="shared" si="26"/>
        <v>0</v>
      </c>
      <c r="AR98" s="16">
        <f t="shared" si="27"/>
        <v>0</v>
      </c>
      <c r="AS98" s="17">
        <f t="shared" si="28"/>
        <v>0</v>
      </c>
      <c r="AT98" t="e">
        <f t="shared" si="29"/>
        <v>#VALUE!</v>
      </c>
    </row>
    <row r="99" spans="3:46" ht="36.65" customHeight="1">
      <c r="C99" s="20">
        <v>94</v>
      </c>
      <c r="D99" s="53">
        <f>現状商品設定!B96</f>
        <v>0</v>
      </c>
      <c r="E99" s="26" t="str">
        <f>IFERROR(_xlfn.XLOOKUP($D99,現状商品設定!B:B,現状商品設定!C:C,"-"),"-")</f>
        <v>-</v>
      </c>
      <c r="F99" s="32" t="s">
        <v>46</v>
      </c>
      <c r="G99" s="30" t="str">
        <f>IFERROR(_xlfn.XLOOKUP($D99,現状商品設定!B:B,現状商品設定!F:F),"-")</f>
        <v>-</v>
      </c>
      <c r="H99" s="34" t="e">
        <f>IF(IF(AND(V99&gt;=設定!$C$3,X99&gt;=L99),G99*(1+設定!$C$6),IF(AND(V99&gt;=設定!$C$3,X99&lt;L99),G99*(1+設定!$C$7*-1),IF(V99&lt;設定!$C$3,G99*(1+設定!$C$6),"除外")))&gt;10,IF(AND(V99&gt;=設定!$C$3,X99&gt;=L99),G99*(1+設定!$C$6),IF(AND(V99&gt;=設定!$C$3,X99&lt;L99),G99*(1+設定!$C$7*-1),IF(V99&lt;設定!$C$3,G99*(1+設定!$C$6),"除外"))),10)</f>
        <v>#VALUE!</v>
      </c>
      <c r="I99" s="34" t="e">
        <f ca="1">IF(消化率!$I$5&lt;1,商品!H99*消化率!$I$5,IF(商品!W99*商品!Q99/(商品!H99*消化率!$I$5)&gt;商品!L99,商品!H99*消化率!$I$5,J99))</f>
        <v>#DIV/0!</v>
      </c>
      <c r="J99" s="34" t="e">
        <f t="shared" si="16"/>
        <v>#VALUE!</v>
      </c>
      <c r="K99" s="34" t="e">
        <f ca="1">IF(ROUNDDOWN(IF(I99&gt;=設定!$C$8,設定!$C$8,商品!I99),0)&lt;10,10,ROUNDDOWN(IF(I99&gt;=設定!$C$8,設定!$C$8,商品!I99),0))</f>
        <v>#DIV/0!</v>
      </c>
      <c r="L99" s="64">
        <f>IF(F99="標準",設定!$C$4,商品!F99)</f>
        <v>5</v>
      </c>
      <c r="M99" s="63" t="str">
        <f>_xlfn.XLOOKUP($D99,全商品!$F:$F,全商品!H:H,"-")</f>
        <v>-</v>
      </c>
      <c r="N99" s="12" t="str">
        <f>_xlfn.XLOOKUP($D99,全商品!$F:$F,全商品!I:I,"-")</f>
        <v>-</v>
      </c>
      <c r="O99" s="23" t="str">
        <f>_xlfn.XLOOKUP($D99,全商品!$F:$F,全商品!K:K,"-")</f>
        <v>-</v>
      </c>
      <c r="P99" s="13" t="str">
        <f>_xlfn.XLOOKUP($D99,全商品!$F:$F,全商品!M:M,"-")</f>
        <v>-</v>
      </c>
      <c r="Q99" s="25" t="str">
        <f>_xlfn.XLOOKUP($D99,現状商品設定!B:B,現状商品設定!D:D,"-")</f>
        <v>-</v>
      </c>
      <c r="R99" s="22">
        <f>SUM(_xlfn.XLOOKUP($D99,当月商品!$D:$D,当月商品!I:I,0),_xlfn.XLOOKUP($D99,前月商品!$D:$D,前月商品!I:I,0),_xlfn.XLOOKUP($D99,前々月商品!$D:$D,前々月商品!I:I,0))</f>
        <v>0</v>
      </c>
      <c r="S99" s="23">
        <f>SUM(_xlfn.XLOOKUP($D99,当月商品!$D:$D,当月商品!V:V,0),_xlfn.XLOOKUP($D99,前月商品!$D:$D,前月商品!V:V,0),_xlfn.XLOOKUP($D99,前々月商品!$D:$D,前々月商品!V:V,0))</f>
        <v>0</v>
      </c>
      <c r="T99" s="23">
        <f t="shared" si="17"/>
        <v>0</v>
      </c>
      <c r="U99" s="23">
        <f>SUM(_xlfn.XLOOKUP($D99,当月商品!$D:$D,当月商品!W:W,0),_xlfn.XLOOKUP($D99,前月商品!$D:$D,前月商品!W:W,0),_xlfn.XLOOKUP($D99,前々月商品!$D:$D,前々月商品!W:W,0))</f>
        <v>0</v>
      </c>
      <c r="V99" s="23">
        <f>SUM(_xlfn.XLOOKUP($D99,当月商品!$D:$D,当月商品!H:H,0),_xlfn.XLOOKUP($D99,前月商品!$D:$D,前月商品!H:H,0),_xlfn.XLOOKUP($D99,前々月商品!$D:$D,前々月商品!H:H,0))</f>
        <v>0</v>
      </c>
      <c r="W99" s="13">
        <f t="shared" si="18"/>
        <v>0</v>
      </c>
      <c r="X99" s="15">
        <f t="shared" si="19"/>
        <v>0</v>
      </c>
      <c r="Y99" s="22">
        <f>_xlfn.XLOOKUP($D99,当月商品!$D:$D,当月商品!I:I,0)</f>
        <v>0</v>
      </c>
      <c r="Z99" s="23">
        <f>_xlfn.XLOOKUP($D99,前月商品!$D:$D,前月商品!I:I,0)</f>
        <v>0</v>
      </c>
      <c r="AA99" s="23">
        <f>_xlfn.XLOOKUP($D99,前々月商品!$D:$D,前々月商品!I:I,0)</f>
        <v>0</v>
      </c>
      <c r="AB99" s="23">
        <f>_xlfn.XLOOKUP($D99,当月商品!$D:$D,当月商品!V:V,0)</f>
        <v>0</v>
      </c>
      <c r="AC99" s="23">
        <f>_xlfn.XLOOKUP($D99,前月商品!$D:$D,前月商品!V:V,0)</f>
        <v>0</v>
      </c>
      <c r="AD99" s="23">
        <f>_xlfn.XLOOKUP($D99,前々月商品!$D:$D,前々月商品!V:V,0)</f>
        <v>0</v>
      </c>
      <c r="AE99" s="23">
        <f t="shared" si="20"/>
        <v>0</v>
      </c>
      <c r="AF99" s="23">
        <f t="shared" si="21"/>
        <v>0</v>
      </c>
      <c r="AG99" s="23">
        <f t="shared" si="22"/>
        <v>0</v>
      </c>
      <c r="AH99" s="12">
        <f>_xlfn.XLOOKUP($D99,当月商品!$D:$D,当月商品!W:W,0)</f>
        <v>0</v>
      </c>
      <c r="AI99" s="12">
        <f>_xlfn.XLOOKUP($D99,前月商品!$D:$D,前月商品!W:W,0)</f>
        <v>0</v>
      </c>
      <c r="AJ99" s="12">
        <f>_xlfn.XLOOKUP($D99,前々月商品!$D:$D,前々月商品!W:W,0)</f>
        <v>0</v>
      </c>
      <c r="AK99" s="12">
        <f>_xlfn.XLOOKUP($D99,当月商品!$D:$D,当月商品!H:H,0)</f>
        <v>0</v>
      </c>
      <c r="AL99" s="12">
        <f>_xlfn.XLOOKUP($D99,前月商品!$D:$D,前月商品!H:H,0)</f>
        <v>0</v>
      </c>
      <c r="AM99" s="12">
        <f>_xlfn.XLOOKUP($D99,前々月商品!$D:$D,前々月商品!H:H,0)</f>
        <v>0</v>
      </c>
      <c r="AN99" s="13">
        <f t="shared" si="23"/>
        <v>0</v>
      </c>
      <c r="AO99" s="13">
        <f t="shared" si="24"/>
        <v>0</v>
      </c>
      <c r="AP99" s="13">
        <f t="shared" si="25"/>
        <v>0</v>
      </c>
      <c r="AQ99" s="16">
        <f t="shared" si="26"/>
        <v>0</v>
      </c>
      <c r="AR99" s="16">
        <f t="shared" si="27"/>
        <v>0</v>
      </c>
      <c r="AS99" s="17">
        <f t="shared" si="28"/>
        <v>0</v>
      </c>
      <c r="AT99" t="e">
        <f t="shared" si="29"/>
        <v>#VALUE!</v>
      </c>
    </row>
    <row r="100" spans="3:46" ht="36.65" customHeight="1">
      <c r="C100" s="20">
        <v>95</v>
      </c>
      <c r="D100" s="53">
        <f>現状商品設定!B97</f>
        <v>0</v>
      </c>
      <c r="E100" s="26" t="str">
        <f>IFERROR(_xlfn.XLOOKUP($D100,現状商品設定!B:B,現状商品設定!C:C,"-"),"-")</f>
        <v>-</v>
      </c>
      <c r="F100" s="32" t="s">
        <v>46</v>
      </c>
      <c r="G100" s="30" t="str">
        <f>IFERROR(_xlfn.XLOOKUP($D100,現状商品設定!B:B,現状商品設定!F:F),"-")</f>
        <v>-</v>
      </c>
      <c r="H100" s="34" t="e">
        <f>IF(IF(AND(V100&gt;=設定!$C$3,X100&gt;=L100),G100*(1+設定!$C$6),IF(AND(V100&gt;=設定!$C$3,X100&lt;L100),G100*(1+設定!$C$7*-1),IF(V100&lt;設定!$C$3,G100*(1+設定!$C$6),"除外")))&gt;10,IF(AND(V100&gt;=設定!$C$3,X100&gt;=L100),G100*(1+設定!$C$6),IF(AND(V100&gt;=設定!$C$3,X100&lt;L100),G100*(1+設定!$C$7*-1),IF(V100&lt;設定!$C$3,G100*(1+設定!$C$6),"除外"))),10)</f>
        <v>#VALUE!</v>
      </c>
      <c r="I100" s="34" t="e">
        <f ca="1">IF(消化率!$I$5&lt;1,商品!H100*消化率!$I$5,IF(商品!W100*商品!Q100/(商品!H100*消化率!$I$5)&gt;商品!L100,商品!H100*消化率!$I$5,J100))</f>
        <v>#DIV/0!</v>
      </c>
      <c r="J100" s="34" t="e">
        <f t="shared" si="16"/>
        <v>#VALUE!</v>
      </c>
      <c r="K100" s="34" t="e">
        <f ca="1">IF(ROUNDDOWN(IF(I100&gt;=設定!$C$8,設定!$C$8,商品!I100),0)&lt;10,10,ROUNDDOWN(IF(I100&gt;=設定!$C$8,設定!$C$8,商品!I100),0))</f>
        <v>#DIV/0!</v>
      </c>
      <c r="L100" s="64">
        <f>IF(F100="標準",設定!$C$4,商品!F100)</f>
        <v>5</v>
      </c>
      <c r="M100" s="63" t="str">
        <f>_xlfn.XLOOKUP($D100,全商品!$F:$F,全商品!H:H,"-")</f>
        <v>-</v>
      </c>
      <c r="N100" s="12" t="str">
        <f>_xlfn.XLOOKUP($D100,全商品!$F:$F,全商品!I:I,"-")</f>
        <v>-</v>
      </c>
      <c r="O100" s="23" t="str">
        <f>_xlfn.XLOOKUP($D100,全商品!$F:$F,全商品!K:K,"-")</f>
        <v>-</v>
      </c>
      <c r="P100" s="13" t="str">
        <f>_xlfn.XLOOKUP($D100,全商品!$F:$F,全商品!M:M,"-")</f>
        <v>-</v>
      </c>
      <c r="Q100" s="25" t="str">
        <f>_xlfn.XLOOKUP($D100,現状商品設定!B:B,現状商品設定!D:D,"-")</f>
        <v>-</v>
      </c>
      <c r="R100" s="22">
        <f>SUM(_xlfn.XLOOKUP($D100,当月商品!$D:$D,当月商品!I:I,0),_xlfn.XLOOKUP($D100,前月商品!$D:$D,前月商品!I:I,0),_xlfn.XLOOKUP($D100,前々月商品!$D:$D,前々月商品!I:I,0))</f>
        <v>0</v>
      </c>
      <c r="S100" s="23">
        <f>SUM(_xlfn.XLOOKUP($D100,当月商品!$D:$D,当月商品!V:V,0),_xlfn.XLOOKUP($D100,前月商品!$D:$D,前月商品!V:V,0),_xlfn.XLOOKUP($D100,前々月商品!$D:$D,前々月商品!V:V,0))</f>
        <v>0</v>
      </c>
      <c r="T100" s="23">
        <f t="shared" si="17"/>
        <v>0</v>
      </c>
      <c r="U100" s="23">
        <f>SUM(_xlfn.XLOOKUP($D100,当月商品!$D:$D,当月商品!W:W,0),_xlfn.XLOOKUP($D100,前月商品!$D:$D,前月商品!W:W,0),_xlfn.XLOOKUP($D100,前々月商品!$D:$D,前々月商品!W:W,0))</f>
        <v>0</v>
      </c>
      <c r="V100" s="23">
        <f>SUM(_xlfn.XLOOKUP($D100,当月商品!$D:$D,当月商品!H:H,0),_xlfn.XLOOKUP($D100,前月商品!$D:$D,前月商品!H:H,0),_xlfn.XLOOKUP($D100,前々月商品!$D:$D,前々月商品!H:H,0))</f>
        <v>0</v>
      </c>
      <c r="W100" s="13">
        <f t="shared" si="18"/>
        <v>0</v>
      </c>
      <c r="X100" s="15">
        <f t="shared" si="19"/>
        <v>0</v>
      </c>
      <c r="Y100" s="22">
        <f>_xlfn.XLOOKUP($D100,当月商品!$D:$D,当月商品!I:I,0)</f>
        <v>0</v>
      </c>
      <c r="Z100" s="23">
        <f>_xlfn.XLOOKUP($D100,前月商品!$D:$D,前月商品!I:I,0)</f>
        <v>0</v>
      </c>
      <c r="AA100" s="23">
        <f>_xlfn.XLOOKUP($D100,前々月商品!$D:$D,前々月商品!I:I,0)</f>
        <v>0</v>
      </c>
      <c r="AB100" s="23">
        <f>_xlfn.XLOOKUP($D100,当月商品!$D:$D,当月商品!V:V,0)</f>
        <v>0</v>
      </c>
      <c r="AC100" s="23">
        <f>_xlfn.XLOOKUP($D100,前月商品!$D:$D,前月商品!V:V,0)</f>
        <v>0</v>
      </c>
      <c r="AD100" s="23">
        <f>_xlfn.XLOOKUP($D100,前々月商品!$D:$D,前々月商品!V:V,0)</f>
        <v>0</v>
      </c>
      <c r="AE100" s="23">
        <f t="shared" si="20"/>
        <v>0</v>
      </c>
      <c r="AF100" s="23">
        <f t="shared" si="21"/>
        <v>0</v>
      </c>
      <c r="AG100" s="23">
        <f t="shared" si="22"/>
        <v>0</v>
      </c>
      <c r="AH100" s="12">
        <f>_xlfn.XLOOKUP($D100,当月商品!$D:$D,当月商品!W:W,0)</f>
        <v>0</v>
      </c>
      <c r="AI100" s="12">
        <f>_xlfn.XLOOKUP($D100,前月商品!$D:$D,前月商品!W:W,0)</f>
        <v>0</v>
      </c>
      <c r="AJ100" s="12">
        <f>_xlfn.XLOOKUP($D100,前々月商品!$D:$D,前々月商品!W:W,0)</f>
        <v>0</v>
      </c>
      <c r="AK100" s="12">
        <f>_xlfn.XLOOKUP($D100,当月商品!$D:$D,当月商品!H:H,0)</f>
        <v>0</v>
      </c>
      <c r="AL100" s="12">
        <f>_xlfn.XLOOKUP($D100,前月商品!$D:$D,前月商品!H:H,0)</f>
        <v>0</v>
      </c>
      <c r="AM100" s="12">
        <f>_xlfn.XLOOKUP($D100,前々月商品!$D:$D,前々月商品!H:H,0)</f>
        <v>0</v>
      </c>
      <c r="AN100" s="13">
        <f t="shared" si="23"/>
        <v>0</v>
      </c>
      <c r="AO100" s="13">
        <f t="shared" si="24"/>
        <v>0</v>
      </c>
      <c r="AP100" s="13">
        <f t="shared" si="25"/>
        <v>0</v>
      </c>
      <c r="AQ100" s="16">
        <f t="shared" si="26"/>
        <v>0</v>
      </c>
      <c r="AR100" s="16">
        <f t="shared" si="27"/>
        <v>0</v>
      </c>
      <c r="AS100" s="17">
        <f t="shared" si="28"/>
        <v>0</v>
      </c>
      <c r="AT100" t="e">
        <f t="shared" si="29"/>
        <v>#VALUE!</v>
      </c>
    </row>
    <row r="101" spans="3:46" ht="36.65" customHeight="1">
      <c r="C101" s="20">
        <v>96</v>
      </c>
      <c r="D101" s="53">
        <f>現状商品設定!B98</f>
        <v>0</v>
      </c>
      <c r="E101" s="26" t="str">
        <f>IFERROR(_xlfn.XLOOKUP($D101,現状商品設定!B:B,現状商品設定!C:C,"-"),"-")</f>
        <v>-</v>
      </c>
      <c r="F101" s="32" t="s">
        <v>46</v>
      </c>
      <c r="G101" s="30" t="str">
        <f>IFERROR(_xlfn.XLOOKUP($D101,現状商品設定!B:B,現状商品設定!F:F),"-")</f>
        <v>-</v>
      </c>
      <c r="H101" s="34" t="e">
        <f>IF(IF(AND(V101&gt;=設定!$C$3,X101&gt;=L101),G101*(1+設定!$C$6),IF(AND(V101&gt;=設定!$C$3,X101&lt;L101),G101*(1+設定!$C$7*-1),IF(V101&lt;設定!$C$3,G101*(1+設定!$C$6),"除外")))&gt;10,IF(AND(V101&gt;=設定!$C$3,X101&gt;=L101),G101*(1+設定!$C$6),IF(AND(V101&gt;=設定!$C$3,X101&lt;L101),G101*(1+設定!$C$7*-1),IF(V101&lt;設定!$C$3,G101*(1+設定!$C$6),"除外"))),10)</f>
        <v>#VALUE!</v>
      </c>
      <c r="I101" s="34" t="e">
        <f ca="1">IF(消化率!$I$5&lt;1,商品!H101*消化率!$I$5,IF(商品!W101*商品!Q101/(商品!H101*消化率!$I$5)&gt;商品!L101,商品!H101*消化率!$I$5,J101))</f>
        <v>#DIV/0!</v>
      </c>
      <c r="J101" s="34" t="e">
        <f t="shared" si="16"/>
        <v>#VALUE!</v>
      </c>
      <c r="K101" s="34" t="e">
        <f ca="1">IF(ROUNDDOWN(IF(I101&gt;=設定!$C$8,設定!$C$8,商品!I101),0)&lt;10,10,ROUNDDOWN(IF(I101&gt;=設定!$C$8,設定!$C$8,商品!I101),0))</f>
        <v>#DIV/0!</v>
      </c>
      <c r="L101" s="64">
        <f>IF(F101="標準",設定!$C$4,商品!F101)</f>
        <v>5</v>
      </c>
      <c r="M101" s="63" t="str">
        <f>_xlfn.XLOOKUP($D101,全商品!$F:$F,全商品!H:H,"-")</f>
        <v>-</v>
      </c>
      <c r="N101" s="12" t="str">
        <f>_xlfn.XLOOKUP($D101,全商品!$F:$F,全商品!I:I,"-")</f>
        <v>-</v>
      </c>
      <c r="O101" s="23" t="str">
        <f>_xlfn.XLOOKUP($D101,全商品!$F:$F,全商品!K:K,"-")</f>
        <v>-</v>
      </c>
      <c r="P101" s="13" t="str">
        <f>_xlfn.XLOOKUP($D101,全商品!$F:$F,全商品!M:M,"-")</f>
        <v>-</v>
      </c>
      <c r="Q101" s="25" t="str">
        <f>_xlfn.XLOOKUP($D101,現状商品設定!B:B,現状商品設定!D:D,"-")</f>
        <v>-</v>
      </c>
      <c r="R101" s="22">
        <f>SUM(_xlfn.XLOOKUP($D101,当月商品!$D:$D,当月商品!I:I,0),_xlfn.XLOOKUP($D101,前月商品!$D:$D,前月商品!I:I,0),_xlfn.XLOOKUP($D101,前々月商品!$D:$D,前々月商品!I:I,0))</f>
        <v>0</v>
      </c>
      <c r="S101" s="23">
        <f>SUM(_xlfn.XLOOKUP($D101,当月商品!$D:$D,当月商品!V:V,0),_xlfn.XLOOKUP($D101,前月商品!$D:$D,前月商品!V:V,0),_xlfn.XLOOKUP($D101,前々月商品!$D:$D,前々月商品!V:V,0))</f>
        <v>0</v>
      </c>
      <c r="T101" s="23">
        <f t="shared" si="17"/>
        <v>0</v>
      </c>
      <c r="U101" s="23">
        <f>SUM(_xlfn.XLOOKUP($D101,当月商品!$D:$D,当月商品!W:W,0),_xlfn.XLOOKUP($D101,前月商品!$D:$D,前月商品!W:W,0),_xlfn.XLOOKUP($D101,前々月商品!$D:$D,前々月商品!W:W,0))</f>
        <v>0</v>
      </c>
      <c r="V101" s="23">
        <f>SUM(_xlfn.XLOOKUP($D101,当月商品!$D:$D,当月商品!H:H,0),_xlfn.XLOOKUP($D101,前月商品!$D:$D,前月商品!H:H,0),_xlfn.XLOOKUP($D101,前々月商品!$D:$D,前々月商品!H:H,0))</f>
        <v>0</v>
      </c>
      <c r="W101" s="13">
        <f t="shared" si="18"/>
        <v>0</v>
      </c>
      <c r="X101" s="15">
        <f t="shared" si="19"/>
        <v>0</v>
      </c>
      <c r="Y101" s="22">
        <f>_xlfn.XLOOKUP($D101,当月商品!$D:$D,当月商品!I:I,0)</f>
        <v>0</v>
      </c>
      <c r="Z101" s="23">
        <f>_xlfn.XLOOKUP($D101,前月商品!$D:$D,前月商品!I:I,0)</f>
        <v>0</v>
      </c>
      <c r="AA101" s="23">
        <f>_xlfn.XLOOKUP($D101,前々月商品!$D:$D,前々月商品!I:I,0)</f>
        <v>0</v>
      </c>
      <c r="AB101" s="23">
        <f>_xlfn.XLOOKUP($D101,当月商品!$D:$D,当月商品!V:V,0)</f>
        <v>0</v>
      </c>
      <c r="AC101" s="23">
        <f>_xlfn.XLOOKUP($D101,前月商品!$D:$D,前月商品!V:V,0)</f>
        <v>0</v>
      </c>
      <c r="AD101" s="23">
        <f>_xlfn.XLOOKUP($D101,前々月商品!$D:$D,前々月商品!V:V,0)</f>
        <v>0</v>
      </c>
      <c r="AE101" s="23">
        <f t="shared" si="20"/>
        <v>0</v>
      </c>
      <c r="AF101" s="23">
        <f t="shared" si="21"/>
        <v>0</v>
      </c>
      <c r="AG101" s="23">
        <f t="shared" si="22"/>
        <v>0</v>
      </c>
      <c r="AH101" s="12">
        <f>_xlfn.XLOOKUP($D101,当月商品!$D:$D,当月商品!W:W,0)</f>
        <v>0</v>
      </c>
      <c r="AI101" s="12">
        <f>_xlfn.XLOOKUP($D101,前月商品!$D:$D,前月商品!W:W,0)</f>
        <v>0</v>
      </c>
      <c r="AJ101" s="12">
        <f>_xlfn.XLOOKUP($D101,前々月商品!$D:$D,前々月商品!W:W,0)</f>
        <v>0</v>
      </c>
      <c r="AK101" s="12">
        <f>_xlfn.XLOOKUP($D101,当月商品!$D:$D,当月商品!H:H,0)</f>
        <v>0</v>
      </c>
      <c r="AL101" s="12">
        <f>_xlfn.XLOOKUP($D101,前月商品!$D:$D,前月商品!H:H,0)</f>
        <v>0</v>
      </c>
      <c r="AM101" s="12">
        <f>_xlfn.XLOOKUP($D101,前々月商品!$D:$D,前々月商品!H:H,0)</f>
        <v>0</v>
      </c>
      <c r="AN101" s="13">
        <f t="shared" si="23"/>
        <v>0</v>
      </c>
      <c r="AO101" s="13">
        <f t="shared" si="24"/>
        <v>0</v>
      </c>
      <c r="AP101" s="13">
        <f t="shared" si="25"/>
        <v>0</v>
      </c>
      <c r="AQ101" s="16">
        <f t="shared" si="26"/>
        <v>0</v>
      </c>
      <c r="AR101" s="16">
        <f t="shared" si="27"/>
        <v>0</v>
      </c>
      <c r="AS101" s="17">
        <f t="shared" si="28"/>
        <v>0</v>
      </c>
      <c r="AT101" t="e">
        <f t="shared" si="29"/>
        <v>#VALUE!</v>
      </c>
    </row>
    <row r="102" spans="3:46" ht="36.65" customHeight="1">
      <c r="C102" s="20">
        <v>97</v>
      </c>
      <c r="D102" s="53">
        <f>現状商品設定!B99</f>
        <v>0</v>
      </c>
      <c r="E102" s="26" t="str">
        <f>IFERROR(_xlfn.XLOOKUP($D102,現状商品設定!B:B,現状商品設定!C:C,"-"),"-")</f>
        <v>-</v>
      </c>
      <c r="F102" s="32" t="s">
        <v>46</v>
      </c>
      <c r="G102" s="30" t="str">
        <f>IFERROR(_xlfn.XLOOKUP($D102,現状商品設定!B:B,現状商品設定!F:F),"-")</f>
        <v>-</v>
      </c>
      <c r="H102" s="34" t="e">
        <f>IF(IF(AND(V102&gt;=設定!$C$3,X102&gt;=L102),G102*(1+設定!$C$6),IF(AND(V102&gt;=設定!$C$3,X102&lt;L102),G102*(1+設定!$C$7*-1),IF(V102&lt;設定!$C$3,G102*(1+設定!$C$6),"除外")))&gt;10,IF(AND(V102&gt;=設定!$C$3,X102&gt;=L102),G102*(1+設定!$C$6),IF(AND(V102&gt;=設定!$C$3,X102&lt;L102),G102*(1+設定!$C$7*-1),IF(V102&lt;設定!$C$3,G102*(1+設定!$C$6),"除外"))),10)</f>
        <v>#VALUE!</v>
      </c>
      <c r="I102" s="34" t="e">
        <f ca="1">IF(消化率!$I$5&lt;1,商品!H102*消化率!$I$5,IF(商品!W102*商品!Q102/(商品!H102*消化率!$I$5)&gt;商品!L102,商品!H102*消化率!$I$5,J102))</f>
        <v>#DIV/0!</v>
      </c>
      <c r="J102" s="34" t="e">
        <f t="shared" si="16"/>
        <v>#VALUE!</v>
      </c>
      <c r="K102" s="34" t="e">
        <f ca="1">IF(ROUNDDOWN(IF(I102&gt;=設定!$C$8,設定!$C$8,商品!I102),0)&lt;10,10,ROUNDDOWN(IF(I102&gt;=設定!$C$8,設定!$C$8,商品!I102),0))</f>
        <v>#DIV/0!</v>
      </c>
      <c r="L102" s="64">
        <f>IF(F102="標準",設定!$C$4,商品!F102)</f>
        <v>5</v>
      </c>
      <c r="M102" s="63" t="str">
        <f>_xlfn.XLOOKUP($D102,全商品!$F:$F,全商品!H:H,"-")</f>
        <v>-</v>
      </c>
      <c r="N102" s="12" t="str">
        <f>_xlfn.XLOOKUP($D102,全商品!$F:$F,全商品!I:I,"-")</f>
        <v>-</v>
      </c>
      <c r="O102" s="23" t="str">
        <f>_xlfn.XLOOKUP($D102,全商品!$F:$F,全商品!K:K,"-")</f>
        <v>-</v>
      </c>
      <c r="P102" s="13" t="str">
        <f>_xlfn.XLOOKUP($D102,全商品!$F:$F,全商品!M:M,"-")</f>
        <v>-</v>
      </c>
      <c r="Q102" s="25" t="str">
        <f>_xlfn.XLOOKUP($D102,現状商品設定!B:B,現状商品設定!D:D,"-")</f>
        <v>-</v>
      </c>
      <c r="R102" s="22">
        <f>SUM(_xlfn.XLOOKUP($D102,当月商品!$D:$D,当月商品!I:I,0),_xlfn.XLOOKUP($D102,前月商品!$D:$D,前月商品!I:I,0),_xlfn.XLOOKUP($D102,前々月商品!$D:$D,前々月商品!I:I,0))</f>
        <v>0</v>
      </c>
      <c r="S102" s="23">
        <f>SUM(_xlfn.XLOOKUP($D102,当月商品!$D:$D,当月商品!V:V,0),_xlfn.XLOOKUP($D102,前月商品!$D:$D,前月商品!V:V,0),_xlfn.XLOOKUP($D102,前々月商品!$D:$D,前々月商品!V:V,0))</f>
        <v>0</v>
      </c>
      <c r="T102" s="23">
        <f t="shared" si="17"/>
        <v>0</v>
      </c>
      <c r="U102" s="23">
        <f>SUM(_xlfn.XLOOKUP($D102,当月商品!$D:$D,当月商品!W:W,0),_xlfn.XLOOKUP($D102,前月商品!$D:$D,前月商品!W:W,0),_xlfn.XLOOKUP($D102,前々月商品!$D:$D,前々月商品!W:W,0))</f>
        <v>0</v>
      </c>
      <c r="V102" s="23">
        <f>SUM(_xlfn.XLOOKUP($D102,当月商品!$D:$D,当月商品!H:H,0),_xlfn.XLOOKUP($D102,前月商品!$D:$D,前月商品!H:H,0),_xlfn.XLOOKUP($D102,前々月商品!$D:$D,前々月商品!H:H,0))</f>
        <v>0</v>
      </c>
      <c r="W102" s="13">
        <f t="shared" si="18"/>
        <v>0</v>
      </c>
      <c r="X102" s="15">
        <f t="shared" si="19"/>
        <v>0</v>
      </c>
      <c r="Y102" s="22">
        <f>_xlfn.XLOOKUP($D102,当月商品!$D:$D,当月商品!I:I,0)</f>
        <v>0</v>
      </c>
      <c r="Z102" s="23">
        <f>_xlfn.XLOOKUP($D102,前月商品!$D:$D,前月商品!I:I,0)</f>
        <v>0</v>
      </c>
      <c r="AA102" s="23">
        <f>_xlfn.XLOOKUP($D102,前々月商品!$D:$D,前々月商品!I:I,0)</f>
        <v>0</v>
      </c>
      <c r="AB102" s="23">
        <f>_xlfn.XLOOKUP($D102,当月商品!$D:$D,当月商品!V:V,0)</f>
        <v>0</v>
      </c>
      <c r="AC102" s="23">
        <f>_xlfn.XLOOKUP($D102,前月商品!$D:$D,前月商品!V:V,0)</f>
        <v>0</v>
      </c>
      <c r="AD102" s="23">
        <f>_xlfn.XLOOKUP($D102,前々月商品!$D:$D,前々月商品!V:V,0)</f>
        <v>0</v>
      </c>
      <c r="AE102" s="23">
        <f t="shared" si="20"/>
        <v>0</v>
      </c>
      <c r="AF102" s="23">
        <f t="shared" si="21"/>
        <v>0</v>
      </c>
      <c r="AG102" s="23">
        <f t="shared" si="22"/>
        <v>0</v>
      </c>
      <c r="AH102" s="12">
        <f>_xlfn.XLOOKUP($D102,当月商品!$D:$D,当月商品!W:W,0)</f>
        <v>0</v>
      </c>
      <c r="AI102" s="12">
        <f>_xlfn.XLOOKUP($D102,前月商品!$D:$D,前月商品!W:W,0)</f>
        <v>0</v>
      </c>
      <c r="AJ102" s="12">
        <f>_xlfn.XLOOKUP($D102,前々月商品!$D:$D,前々月商品!W:W,0)</f>
        <v>0</v>
      </c>
      <c r="AK102" s="12">
        <f>_xlfn.XLOOKUP($D102,当月商品!$D:$D,当月商品!H:H,0)</f>
        <v>0</v>
      </c>
      <c r="AL102" s="12">
        <f>_xlfn.XLOOKUP($D102,前月商品!$D:$D,前月商品!H:H,0)</f>
        <v>0</v>
      </c>
      <c r="AM102" s="12">
        <f>_xlfn.XLOOKUP($D102,前々月商品!$D:$D,前々月商品!H:H,0)</f>
        <v>0</v>
      </c>
      <c r="AN102" s="13">
        <f t="shared" si="23"/>
        <v>0</v>
      </c>
      <c r="AO102" s="13">
        <f t="shared" si="24"/>
        <v>0</v>
      </c>
      <c r="AP102" s="13">
        <f t="shared" si="25"/>
        <v>0</v>
      </c>
      <c r="AQ102" s="16">
        <f t="shared" si="26"/>
        <v>0</v>
      </c>
      <c r="AR102" s="16">
        <f t="shared" si="27"/>
        <v>0</v>
      </c>
      <c r="AS102" s="17">
        <f t="shared" si="28"/>
        <v>0</v>
      </c>
      <c r="AT102" t="e">
        <f t="shared" si="29"/>
        <v>#VALUE!</v>
      </c>
    </row>
    <row r="103" spans="3:46" ht="36.65" customHeight="1">
      <c r="C103" s="20">
        <v>98</v>
      </c>
      <c r="D103" s="53">
        <f>現状商品設定!B100</f>
        <v>0</v>
      </c>
      <c r="E103" s="26" t="str">
        <f>IFERROR(_xlfn.XLOOKUP($D103,現状商品設定!B:B,現状商品設定!C:C,"-"),"-")</f>
        <v>-</v>
      </c>
      <c r="F103" s="32" t="s">
        <v>46</v>
      </c>
      <c r="G103" s="30" t="str">
        <f>IFERROR(_xlfn.XLOOKUP($D103,現状商品設定!B:B,現状商品設定!F:F),"-")</f>
        <v>-</v>
      </c>
      <c r="H103" s="34" t="e">
        <f>IF(IF(AND(V103&gt;=設定!$C$3,X103&gt;=L103),G103*(1+設定!$C$6),IF(AND(V103&gt;=設定!$C$3,X103&lt;L103),G103*(1+設定!$C$7*-1),IF(V103&lt;設定!$C$3,G103*(1+設定!$C$6),"除外")))&gt;10,IF(AND(V103&gt;=設定!$C$3,X103&gt;=L103),G103*(1+設定!$C$6),IF(AND(V103&gt;=設定!$C$3,X103&lt;L103),G103*(1+設定!$C$7*-1),IF(V103&lt;設定!$C$3,G103*(1+設定!$C$6),"除外"))),10)</f>
        <v>#VALUE!</v>
      </c>
      <c r="I103" s="34" t="e">
        <f ca="1">IF(消化率!$I$5&lt;1,商品!H103*消化率!$I$5,IF(商品!W103*商品!Q103/(商品!H103*消化率!$I$5)&gt;商品!L103,商品!H103*消化率!$I$5,J103))</f>
        <v>#DIV/0!</v>
      </c>
      <c r="J103" s="34" t="e">
        <f t="shared" si="16"/>
        <v>#VALUE!</v>
      </c>
      <c r="K103" s="34" t="e">
        <f ca="1">IF(ROUNDDOWN(IF(I103&gt;=設定!$C$8,設定!$C$8,商品!I103),0)&lt;10,10,ROUNDDOWN(IF(I103&gt;=設定!$C$8,設定!$C$8,商品!I103),0))</f>
        <v>#DIV/0!</v>
      </c>
      <c r="L103" s="64">
        <f>IF(F103="標準",設定!$C$4,商品!F103)</f>
        <v>5</v>
      </c>
      <c r="M103" s="63" t="str">
        <f>_xlfn.XLOOKUP($D103,全商品!$F:$F,全商品!H:H,"-")</f>
        <v>-</v>
      </c>
      <c r="N103" s="12" t="str">
        <f>_xlfn.XLOOKUP($D103,全商品!$F:$F,全商品!I:I,"-")</f>
        <v>-</v>
      </c>
      <c r="O103" s="23" t="str">
        <f>_xlfn.XLOOKUP($D103,全商品!$F:$F,全商品!K:K,"-")</f>
        <v>-</v>
      </c>
      <c r="P103" s="13" t="str">
        <f>_xlfn.XLOOKUP($D103,全商品!$F:$F,全商品!M:M,"-")</f>
        <v>-</v>
      </c>
      <c r="Q103" s="25" t="str">
        <f>_xlfn.XLOOKUP($D103,現状商品設定!B:B,現状商品設定!D:D,"-")</f>
        <v>-</v>
      </c>
      <c r="R103" s="22">
        <f>SUM(_xlfn.XLOOKUP($D103,当月商品!$D:$D,当月商品!I:I,0),_xlfn.XLOOKUP($D103,前月商品!$D:$D,前月商品!I:I,0),_xlfn.XLOOKUP($D103,前々月商品!$D:$D,前々月商品!I:I,0))</f>
        <v>0</v>
      </c>
      <c r="S103" s="23">
        <f>SUM(_xlfn.XLOOKUP($D103,当月商品!$D:$D,当月商品!V:V,0),_xlfn.XLOOKUP($D103,前月商品!$D:$D,前月商品!V:V,0),_xlfn.XLOOKUP($D103,前々月商品!$D:$D,前々月商品!V:V,0))</f>
        <v>0</v>
      </c>
      <c r="T103" s="23">
        <f t="shared" si="17"/>
        <v>0</v>
      </c>
      <c r="U103" s="23">
        <f>SUM(_xlfn.XLOOKUP($D103,当月商品!$D:$D,当月商品!W:W,0),_xlfn.XLOOKUP($D103,前月商品!$D:$D,前月商品!W:W,0),_xlfn.XLOOKUP($D103,前々月商品!$D:$D,前々月商品!W:W,0))</f>
        <v>0</v>
      </c>
      <c r="V103" s="23">
        <f>SUM(_xlfn.XLOOKUP($D103,当月商品!$D:$D,当月商品!H:H,0),_xlfn.XLOOKUP($D103,前月商品!$D:$D,前月商品!H:H,0),_xlfn.XLOOKUP($D103,前々月商品!$D:$D,前々月商品!H:H,0))</f>
        <v>0</v>
      </c>
      <c r="W103" s="13">
        <f t="shared" si="18"/>
        <v>0</v>
      </c>
      <c r="X103" s="15">
        <f t="shared" si="19"/>
        <v>0</v>
      </c>
      <c r="Y103" s="22">
        <f>_xlfn.XLOOKUP($D103,当月商品!$D:$D,当月商品!I:I,0)</f>
        <v>0</v>
      </c>
      <c r="Z103" s="23">
        <f>_xlfn.XLOOKUP($D103,前月商品!$D:$D,前月商品!I:I,0)</f>
        <v>0</v>
      </c>
      <c r="AA103" s="23">
        <f>_xlfn.XLOOKUP($D103,前々月商品!$D:$D,前々月商品!I:I,0)</f>
        <v>0</v>
      </c>
      <c r="AB103" s="23">
        <f>_xlfn.XLOOKUP($D103,当月商品!$D:$D,当月商品!V:V,0)</f>
        <v>0</v>
      </c>
      <c r="AC103" s="23">
        <f>_xlfn.XLOOKUP($D103,前月商品!$D:$D,前月商品!V:V,0)</f>
        <v>0</v>
      </c>
      <c r="AD103" s="23">
        <f>_xlfn.XLOOKUP($D103,前々月商品!$D:$D,前々月商品!V:V,0)</f>
        <v>0</v>
      </c>
      <c r="AE103" s="23">
        <f t="shared" si="20"/>
        <v>0</v>
      </c>
      <c r="AF103" s="23">
        <f t="shared" si="21"/>
        <v>0</v>
      </c>
      <c r="AG103" s="23">
        <f t="shared" si="22"/>
        <v>0</v>
      </c>
      <c r="AH103" s="12">
        <f>_xlfn.XLOOKUP($D103,当月商品!$D:$D,当月商品!W:W,0)</f>
        <v>0</v>
      </c>
      <c r="AI103" s="12">
        <f>_xlfn.XLOOKUP($D103,前月商品!$D:$D,前月商品!W:W,0)</f>
        <v>0</v>
      </c>
      <c r="AJ103" s="12">
        <f>_xlfn.XLOOKUP($D103,前々月商品!$D:$D,前々月商品!W:W,0)</f>
        <v>0</v>
      </c>
      <c r="AK103" s="12">
        <f>_xlfn.XLOOKUP($D103,当月商品!$D:$D,当月商品!H:H,0)</f>
        <v>0</v>
      </c>
      <c r="AL103" s="12">
        <f>_xlfn.XLOOKUP($D103,前月商品!$D:$D,前月商品!H:H,0)</f>
        <v>0</v>
      </c>
      <c r="AM103" s="12">
        <f>_xlfn.XLOOKUP($D103,前々月商品!$D:$D,前々月商品!H:H,0)</f>
        <v>0</v>
      </c>
      <c r="AN103" s="13">
        <f t="shared" si="23"/>
        <v>0</v>
      </c>
      <c r="AO103" s="13">
        <f t="shared" si="24"/>
        <v>0</v>
      </c>
      <c r="AP103" s="13">
        <f t="shared" si="25"/>
        <v>0</v>
      </c>
      <c r="AQ103" s="16">
        <f t="shared" si="26"/>
        <v>0</v>
      </c>
      <c r="AR103" s="16">
        <f t="shared" si="27"/>
        <v>0</v>
      </c>
      <c r="AS103" s="17">
        <f t="shared" si="28"/>
        <v>0</v>
      </c>
      <c r="AT103" t="e">
        <f t="shared" si="29"/>
        <v>#VALUE!</v>
      </c>
    </row>
    <row r="104" spans="3:46" ht="36.65" customHeight="1">
      <c r="C104" s="20">
        <v>99</v>
      </c>
      <c r="D104" s="53">
        <f>現状商品設定!B101</f>
        <v>0</v>
      </c>
      <c r="E104" s="26" t="str">
        <f>IFERROR(_xlfn.XLOOKUP($D104,現状商品設定!B:B,現状商品設定!C:C,"-"),"-")</f>
        <v>-</v>
      </c>
      <c r="F104" s="32" t="s">
        <v>46</v>
      </c>
      <c r="G104" s="30" t="str">
        <f>IFERROR(_xlfn.XLOOKUP($D104,現状商品設定!B:B,現状商品設定!F:F),"-")</f>
        <v>-</v>
      </c>
      <c r="H104" s="34" t="e">
        <f>IF(IF(AND(V104&gt;=設定!$C$3,X104&gt;=L104),G104*(1+設定!$C$6),IF(AND(V104&gt;=設定!$C$3,X104&lt;L104),G104*(1+設定!$C$7*-1),IF(V104&lt;設定!$C$3,G104*(1+設定!$C$6),"除外")))&gt;10,IF(AND(V104&gt;=設定!$C$3,X104&gt;=L104),G104*(1+設定!$C$6),IF(AND(V104&gt;=設定!$C$3,X104&lt;L104),G104*(1+設定!$C$7*-1),IF(V104&lt;設定!$C$3,G104*(1+設定!$C$6),"除外"))),10)</f>
        <v>#VALUE!</v>
      </c>
      <c r="I104" s="34" t="e">
        <f ca="1">IF(消化率!$I$5&lt;1,商品!H104*消化率!$I$5,IF(商品!W104*商品!Q104/(商品!H104*消化率!$I$5)&gt;商品!L104,商品!H104*消化率!$I$5,J104))</f>
        <v>#DIV/0!</v>
      </c>
      <c r="J104" s="34" t="e">
        <f t="shared" si="16"/>
        <v>#VALUE!</v>
      </c>
      <c r="K104" s="34" t="e">
        <f ca="1">IF(ROUNDDOWN(IF(I104&gt;=設定!$C$8,設定!$C$8,商品!I104),0)&lt;10,10,ROUNDDOWN(IF(I104&gt;=設定!$C$8,設定!$C$8,商品!I104),0))</f>
        <v>#DIV/0!</v>
      </c>
      <c r="L104" s="64">
        <f>IF(F104="標準",設定!$C$4,商品!F104)</f>
        <v>5</v>
      </c>
      <c r="M104" s="63" t="str">
        <f>_xlfn.XLOOKUP($D104,全商品!$F:$F,全商品!H:H,"-")</f>
        <v>-</v>
      </c>
      <c r="N104" s="12" t="str">
        <f>_xlfn.XLOOKUP($D104,全商品!$F:$F,全商品!I:I,"-")</f>
        <v>-</v>
      </c>
      <c r="O104" s="23" t="str">
        <f>_xlfn.XLOOKUP($D104,全商品!$F:$F,全商品!K:K,"-")</f>
        <v>-</v>
      </c>
      <c r="P104" s="13" t="str">
        <f>_xlfn.XLOOKUP($D104,全商品!$F:$F,全商品!M:M,"-")</f>
        <v>-</v>
      </c>
      <c r="Q104" s="25" t="str">
        <f>_xlfn.XLOOKUP($D104,現状商品設定!B:B,現状商品設定!D:D,"-")</f>
        <v>-</v>
      </c>
      <c r="R104" s="22">
        <f>SUM(_xlfn.XLOOKUP($D104,当月商品!$D:$D,当月商品!I:I,0),_xlfn.XLOOKUP($D104,前月商品!$D:$D,前月商品!I:I,0),_xlfn.XLOOKUP($D104,前々月商品!$D:$D,前々月商品!I:I,0))</f>
        <v>0</v>
      </c>
      <c r="S104" s="23">
        <f>SUM(_xlfn.XLOOKUP($D104,当月商品!$D:$D,当月商品!V:V,0),_xlfn.XLOOKUP($D104,前月商品!$D:$D,前月商品!V:V,0),_xlfn.XLOOKUP($D104,前々月商品!$D:$D,前々月商品!V:V,0))</f>
        <v>0</v>
      </c>
      <c r="T104" s="23">
        <f t="shared" si="17"/>
        <v>0</v>
      </c>
      <c r="U104" s="23">
        <f>SUM(_xlfn.XLOOKUP($D104,当月商品!$D:$D,当月商品!W:W,0),_xlfn.XLOOKUP($D104,前月商品!$D:$D,前月商品!W:W,0),_xlfn.XLOOKUP($D104,前々月商品!$D:$D,前々月商品!W:W,0))</f>
        <v>0</v>
      </c>
      <c r="V104" s="23">
        <f>SUM(_xlfn.XLOOKUP($D104,当月商品!$D:$D,当月商品!H:H,0),_xlfn.XLOOKUP($D104,前月商品!$D:$D,前月商品!H:H,0),_xlfn.XLOOKUP($D104,前々月商品!$D:$D,前々月商品!H:H,0))</f>
        <v>0</v>
      </c>
      <c r="W104" s="13">
        <f t="shared" si="18"/>
        <v>0</v>
      </c>
      <c r="X104" s="15">
        <f t="shared" si="19"/>
        <v>0</v>
      </c>
      <c r="Y104" s="22">
        <f>_xlfn.XLOOKUP($D104,当月商品!$D:$D,当月商品!I:I,0)</f>
        <v>0</v>
      </c>
      <c r="Z104" s="23">
        <f>_xlfn.XLOOKUP($D104,前月商品!$D:$D,前月商品!I:I,0)</f>
        <v>0</v>
      </c>
      <c r="AA104" s="23">
        <f>_xlfn.XLOOKUP($D104,前々月商品!$D:$D,前々月商品!I:I,0)</f>
        <v>0</v>
      </c>
      <c r="AB104" s="23">
        <f>_xlfn.XLOOKUP($D104,当月商品!$D:$D,当月商品!V:V,0)</f>
        <v>0</v>
      </c>
      <c r="AC104" s="23">
        <f>_xlfn.XLOOKUP($D104,前月商品!$D:$D,前月商品!V:V,0)</f>
        <v>0</v>
      </c>
      <c r="AD104" s="23">
        <f>_xlfn.XLOOKUP($D104,前々月商品!$D:$D,前々月商品!V:V,0)</f>
        <v>0</v>
      </c>
      <c r="AE104" s="23">
        <f t="shared" si="20"/>
        <v>0</v>
      </c>
      <c r="AF104" s="23">
        <f t="shared" si="21"/>
        <v>0</v>
      </c>
      <c r="AG104" s="23">
        <f t="shared" si="22"/>
        <v>0</v>
      </c>
      <c r="AH104" s="12">
        <f>_xlfn.XLOOKUP($D104,当月商品!$D:$D,当月商品!W:W,0)</f>
        <v>0</v>
      </c>
      <c r="AI104" s="12">
        <f>_xlfn.XLOOKUP($D104,前月商品!$D:$D,前月商品!W:W,0)</f>
        <v>0</v>
      </c>
      <c r="AJ104" s="12">
        <f>_xlfn.XLOOKUP($D104,前々月商品!$D:$D,前々月商品!W:W,0)</f>
        <v>0</v>
      </c>
      <c r="AK104" s="12">
        <f>_xlfn.XLOOKUP($D104,当月商品!$D:$D,当月商品!H:H,0)</f>
        <v>0</v>
      </c>
      <c r="AL104" s="12">
        <f>_xlfn.XLOOKUP($D104,前月商品!$D:$D,前月商品!H:H,0)</f>
        <v>0</v>
      </c>
      <c r="AM104" s="12">
        <f>_xlfn.XLOOKUP($D104,前々月商品!$D:$D,前々月商品!H:H,0)</f>
        <v>0</v>
      </c>
      <c r="AN104" s="13">
        <f t="shared" si="23"/>
        <v>0</v>
      </c>
      <c r="AO104" s="13">
        <f t="shared" si="24"/>
        <v>0</v>
      </c>
      <c r="AP104" s="13">
        <f t="shared" si="25"/>
        <v>0</v>
      </c>
      <c r="AQ104" s="16">
        <f t="shared" si="26"/>
        <v>0</v>
      </c>
      <c r="AR104" s="16">
        <f t="shared" si="27"/>
        <v>0</v>
      </c>
      <c r="AS104" s="17">
        <f t="shared" si="28"/>
        <v>0</v>
      </c>
      <c r="AT104" t="e">
        <f t="shared" si="29"/>
        <v>#VALUE!</v>
      </c>
    </row>
    <row r="105" spans="3:46" ht="36.65" customHeight="1">
      <c r="C105" s="20">
        <v>100</v>
      </c>
      <c r="D105" s="53">
        <f>現状商品設定!B102</f>
        <v>0</v>
      </c>
      <c r="E105" s="26" t="str">
        <f>IFERROR(_xlfn.XLOOKUP($D105,現状商品設定!B:B,現状商品設定!C:C,"-"),"-")</f>
        <v>-</v>
      </c>
      <c r="F105" s="32" t="s">
        <v>46</v>
      </c>
      <c r="G105" s="30" t="str">
        <f>IFERROR(_xlfn.XLOOKUP($D105,現状商品設定!B:B,現状商品設定!F:F),"-")</f>
        <v>-</v>
      </c>
      <c r="H105" s="34" t="e">
        <f>IF(IF(AND(V105&gt;=設定!$C$3,X105&gt;=L105),G105*(1+設定!$C$6),IF(AND(V105&gt;=設定!$C$3,X105&lt;L105),G105*(1+設定!$C$7*-1),IF(V105&lt;設定!$C$3,G105*(1+設定!$C$6),"除外")))&gt;10,IF(AND(V105&gt;=設定!$C$3,X105&gt;=L105),G105*(1+設定!$C$6),IF(AND(V105&gt;=設定!$C$3,X105&lt;L105),G105*(1+設定!$C$7*-1),IF(V105&lt;設定!$C$3,G105*(1+設定!$C$6),"除外"))),10)</f>
        <v>#VALUE!</v>
      </c>
      <c r="I105" s="34" t="e">
        <f ca="1">IF(消化率!$I$5&lt;1,商品!H105*消化率!$I$5,IF(商品!W105*商品!Q105/(商品!H105*消化率!$I$5)&gt;商品!L105,商品!H105*消化率!$I$5,J105))</f>
        <v>#DIV/0!</v>
      </c>
      <c r="J105" s="34" t="e">
        <f t="shared" si="16"/>
        <v>#VALUE!</v>
      </c>
      <c r="K105" s="34" t="e">
        <f ca="1">IF(ROUNDDOWN(IF(I105&gt;=設定!$C$8,設定!$C$8,商品!I105),0)&lt;10,10,ROUNDDOWN(IF(I105&gt;=設定!$C$8,設定!$C$8,商品!I105),0))</f>
        <v>#DIV/0!</v>
      </c>
      <c r="L105" s="64">
        <f>IF(F105="標準",設定!$C$4,商品!F105)</f>
        <v>5</v>
      </c>
      <c r="M105" s="63" t="str">
        <f>_xlfn.XLOOKUP($D105,全商品!$F:$F,全商品!H:H,"-")</f>
        <v>-</v>
      </c>
      <c r="N105" s="12" t="str">
        <f>_xlfn.XLOOKUP($D105,全商品!$F:$F,全商品!I:I,"-")</f>
        <v>-</v>
      </c>
      <c r="O105" s="23" t="str">
        <f>_xlfn.XLOOKUP($D105,全商品!$F:$F,全商品!K:K,"-")</f>
        <v>-</v>
      </c>
      <c r="P105" s="13" t="str">
        <f>_xlfn.XLOOKUP($D105,全商品!$F:$F,全商品!M:M,"-")</f>
        <v>-</v>
      </c>
      <c r="Q105" s="25" t="str">
        <f>_xlfn.XLOOKUP($D105,現状商品設定!B:B,現状商品設定!D:D,"-")</f>
        <v>-</v>
      </c>
      <c r="R105" s="22">
        <f>SUM(_xlfn.XLOOKUP($D105,当月商品!$D:$D,当月商品!I:I,0),_xlfn.XLOOKUP($D105,前月商品!$D:$D,前月商品!I:I,0),_xlfn.XLOOKUP($D105,前々月商品!$D:$D,前々月商品!I:I,0))</f>
        <v>0</v>
      </c>
      <c r="S105" s="23">
        <f>SUM(_xlfn.XLOOKUP($D105,当月商品!$D:$D,当月商品!V:V,0),_xlfn.XLOOKUP($D105,前月商品!$D:$D,前月商品!V:V,0),_xlfn.XLOOKUP($D105,前々月商品!$D:$D,前々月商品!V:V,0))</f>
        <v>0</v>
      </c>
      <c r="T105" s="23">
        <f t="shared" si="17"/>
        <v>0</v>
      </c>
      <c r="U105" s="23">
        <f>SUM(_xlfn.XLOOKUP($D105,当月商品!$D:$D,当月商品!W:W,0),_xlfn.XLOOKUP($D105,前月商品!$D:$D,前月商品!W:W,0),_xlfn.XLOOKUP($D105,前々月商品!$D:$D,前々月商品!W:W,0))</f>
        <v>0</v>
      </c>
      <c r="V105" s="23">
        <f>SUM(_xlfn.XLOOKUP($D105,当月商品!$D:$D,当月商品!H:H,0),_xlfn.XLOOKUP($D105,前月商品!$D:$D,前月商品!H:H,0),_xlfn.XLOOKUP($D105,前々月商品!$D:$D,前々月商品!H:H,0))</f>
        <v>0</v>
      </c>
      <c r="W105" s="13">
        <f t="shared" si="18"/>
        <v>0</v>
      </c>
      <c r="X105" s="15">
        <f t="shared" si="19"/>
        <v>0</v>
      </c>
      <c r="Y105" s="22">
        <f>_xlfn.XLOOKUP($D105,当月商品!$D:$D,当月商品!I:I,0)</f>
        <v>0</v>
      </c>
      <c r="Z105" s="23">
        <f>_xlfn.XLOOKUP($D105,前月商品!$D:$D,前月商品!I:I,0)</f>
        <v>0</v>
      </c>
      <c r="AA105" s="23">
        <f>_xlfn.XLOOKUP($D105,前々月商品!$D:$D,前々月商品!I:I,0)</f>
        <v>0</v>
      </c>
      <c r="AB105" s="23">
        <f>_xlfn.XLOOKUP($D105,当月商品!$D:$D,当月商品!V:V,0)</f>
        <v>0</v>
      </c>
      <c r="AC105" s="23">
        <f>_xlfn.XLOOKUP($D105,前月商品!$D:$D,前月商品!V:V,0)</f>
        <v>0</v>
      </c>
      <c r="AD105" s="23">
        <f>_xlfn.XLOOKUP($D105,前々月商品!$D:$D,前々月商品!V:V,0)</f>
        <v>0</v>
      </c>
      <c r="AE105" s="23">
        <f t="shared" si="20"/>
        <v>0</v>
      </c>
      <c r="AF105" s="23">
        <f t="shared" si="21"/>
        <v>0</v>
      </c>
      <c r="AG105" s="23">
        <f t="shared" si="22"/>
        <v>0</v>
      </c>
      <c r="AH105" s="12">
        <f>_xlfn.XLOOKUP($D105,当月商品!$D:$D,当月商品!W:W,0)</f>
        <v>0</v>
      </c>
      <c r="AI105" s="12">
        <f>_xlfn.XLOOKUP($D105,前月商品!$D:$D,前月商品!W:W,0)</f>
        <v>0</v>
      </c>
      <c r="AJ105" s="12">
        <f>_xlfn.XLOOKUP($D105,前々月商品!$D:$D,前々月商品!W:W,0)</f>
        <v>0</v>
      </c>
      <c r="AK105" s="12">
        <f>_xlfn.XLOOKUP($D105,当月商品!$D:$D,当月商品!H:H,0)</f>
        <v>0</v>
      </c>
      <c r="AL105" s="12">
        <f>_xlfn.XLOOKUP($D105,前月商品!$D:$D,前月商品!H:H,0)</f>
        <v>0</v>
      </c>
      <c r="AM105" s="12">
        <f>_xlfn.XLOOKUP($D105,前々月商品!$D:$D,前々月商品!H:H,0)</f>
        <v>0</v>
      </c>
      <c r="AN105" s="13">
        <f t="shared" si="23"/>
        <v>0</v>
      </c>
      <c r="AO105" s="13">
        <f t="shared" si="24"/>
        <v>0</v>
      </c>
      <c r="AP105" s="13">
        <f t="shared" si="25"/>
        <v>0</v>
      </c>
      <c r="AQ105" s="16">
        <f t="shared" si="26"/>
        <v>0</v>
      </c>
      <c r="AR105" s="16">
        <f t="shared" si="27"/>
        <v>0</v>
      </c>
      <c r="AS105" s="17">
        <f t="shared" si="28"/>
        <v>0</v>
      </c>
      <c r="AT105" t="e">
        <f t="shared" si="29"/>
        <v>#VALUE!</v>
      </c>
    </row>
    <row r="106" spans="3:46" ht="36.65" customHeight="1">
      <c r="C106" s="20">
        <v>101</v>
      </c>
      <c r="D106" s="53">
        <f>現状商品設定!B103</f>
        <v>0</v>
      </c>
      <c r="E106" s="26" t="str">
        <f>IFERROR(_xlfn.XLOOKUP($D106,現状商品設定!B:B,現状商品設定!C:C,"-"),"-")</f>
        <v>-</v>
      </c>
      <c r="F106" s="32" t="s">
        <v>46</v>
      </c>
      <c r="G106" s="30" t="str">
        <f>IFERROR(_xlfn.XLOOKUP($D106,現状商品設定!B:B,現状商品設定!F:F),"-")</f>
        <v>-</v>
      </c>
      <c r="H106" s="34" t="e">
        <f>IF(IF(AND(V106&gt;=設定!$C$3,X106&gt;=L106),G106*(1+設定!$C$6),IF(AND(V106&gt;=設定!$C$3,X106&lt;L106),G106*(1+設定!$C$7*-1),IF(V106&lt;設定!$C$3,G106*(1+設定!$C$6),"除外")))&gt;10,IF(AND(V106&gt;=設定!$C$3,X106&gt;=L106),G106*(1+設定!$C$6),IF(AND(V106&gt;=設定!$C$3,X106&lt;L106),G106*(1+設定!$C$7*-1),IF(V106&lt;設定!$C$3,G106*(1+設定!$C$6),"除外"))),10)</f>
        <v>#VALUE!</v>
      </c>
      <c r="I106" s="34" t="e">
        <f ca="1">IF(消化率!$I$5&lt;1,商品!H106*消化率!$I$5,IF(商品!W106*商品!Q106/(商品!H106*消化率!$I$5)&gt;商品!L106,商品!H106*消化率!$I$5,J106))</f>
        <v>#DIV/0!</v>
      </c>
      <c r="J106" s="34" t="e">
        <f t="shared" si="16"/>
        <v>#VALUE!</v>
      </c>
      <c r="K106" s="34" t="e">
        <f ca="1">IF(ROUNDDOWN(IF(I106&gt;=設定!$C$8,設定!$C$8,商品!I106),0)&lt;10,10,ROUNDDOWN(IF(I106&gt;=設定!$C$8,設定!$C$8,商品!I106),0))</f>
        <v>#DIV/0!</v>
      </c>
      <c r="L106" s="64">
        <f>IF(F106="標準",設定!$C$4,商品!F106)</f>
        <v>5</v>
      </c>
      <c r="M106" s="63" t="str">
        <f>_xlfn.XLOOKUP($D106,全商品!$F:$F,全商品!H:H,"-")</f>
        <v>-</v>
      </c>
      <c r="N106" s="12" t="str">
        <f>_xlfn.XLOOKUP($D106,全商品!$F:$F,全商品!I:I,"-")</f>
        <v>-</v>
      </c>
      <c r="O106" s="23" t="str">
        <f>_xlfn.XLOOKUP($D106,全商品!$F:$F,全商品!K:K,"-")</f>
        <v>-</v>
      </c>
      <c r="P106" s="13" t="str">
        <f>_xlfn.XLOOKUP($D106,全商品!$F:$F,全商品!M:M,"-")</f>
        <v>-</v>
      </c>
      <c r="Q106" s="25" t="str">
        <f>_xlfn.XLOOKUP($D106,現状商品設定!B:B,現状商品設定!D:D,"-")</f>
        <v>-</v>
      </c>
      <c r="R106" s="22">
        <f>SUM(_xlfn.XLOOKUP($D106,当月商品!$D:$D,当月商品!I:I,0),_xlfn.XLOOKUP($D106,前月商品!$D:$D,前月商品!I:I,0),_xlfn.XLOOKUP($D106,前々月商品!$D:$D,前々月商品!I:I,0))</f>
        <v>0</v>
      </c>
      <c r="S106" s="23">
        <f>SUM(_xlfn.XLOOKUP($D106,当月商品!$D:$D,当月商品!V:V,0),_xlfn.XLOOKUP($D106,前月商品!$D:$D,前月商品!V:V,0),_xlfn.XLOOKUP($D106,前々月商品!$D:$D,前々月商品!V:V,0))</f>
        <v>0</v>
      </c>
      <c r="T106" s="23">
        <f t="shared" si="17"/>
        <v>0</v>
      </c>
      <c r="U106" s="23">
        <f>SUM(_xlfn.XLOOKUP($D106,当月商品!$D:$D,当月商品!W:W,0),_xlfn.XLOOKUP($D106,前月商品!$D:$D,前月商品!W:W,0),_xlfn.XLOOKUP($D106,前々月商品!$D:$D,前々月商品!W:W,0))</f>
        <v>0</v>
      </c>
      <c r="V106" s="23">
        <f>SUM(_xlfn.XLOOKUP($D106,当月商品!$D:$D,当月商品!H:H,0),_xlfn.XLOOKUP($D106,前月商品!$D:$D,前月商品!H:H,0),_xlfn.XLOOKUP($D106,前々月商品!$D:$D,前々月商品!H:H,0))</f>
        <v>0</v>
      </c>
      <c r="W106" s="13">
        <f t="shared" si="18"/>
        <v>0</v>
      </c>
      <c r="X106" s="15">
        <f t="shared" si="19"/>
        <v>0</v>
      </c>
      <c r="Y106" s="22">
        <f>_xlfn.XLOOKUP($D106,当月商品!$D:$D,当月商品!I:I,0)</f>
        <v>0</v>
      </c>
      <c r="Z106" s="23">
        <f>_xlfn.XLOOKUP($D106,前月商品!$D:$D,前月商品!I:I,0)</f>
        <v>0</v>
      </c>
      <c r="AA106" s="23">
        <f>_xlfn.XLOOKUP($D106,前々月商品!$D:$D,前々月商品!I:I,0)</f>
        <v>0</v>
      </c>
      <c r="AB106" s="23">
        <f>_xlfn.XLOOKUP($D106,当月商品!$D:$D,当月商品!V:V,0)</f>
        <v>0</v>
      </c>
      <c r="AC106" s="23">
        <f>_xlfn.XLOOKUP($D106,前月商品!$D:$D,前月商品!V:V,0)</f>
        <v>0</v>
      </c>
      <c r="AD106" s="23">
        <f>_xlfn.XLOOKUP($D106,前々月商品!$D:$D,前々月商品!V:V,0)</f>
        <v>0</v>
      </c>
      <c r="AE106" s="23">
        <f t="shared" si="20"/>
        <v>0</v>
      </c>
      <c r="AF106" s="23">
        <f t="shared" si="21"/>
        <v>0</v>
      </c>
      <c r="AG106" s="23">
        <f t="shared" si="22"/>
        <v>0</v>
      </c>
      <c r="AH106" s="12">
        <f>_xlfn.XLOOKUP($D106,当月商品!$D:$D,当月商品!W:W,0)</f>
        <v>0</v>
      </c>
      <c r="AI106" s="12">
        <f>_xlfn.XLOOKUP($D106,前月商品!$D:$D,前月商品!W:W,0)</f>
        <v>0</v>
      </c>
      <c r="AJ106" s="12">
        <f>_xlfn.XLOOKUP($D106,前々月商品!$D:$D,前々月商品!W:W,0)</f>
        <v>0</v>
      </c>
      <c r="AK106" s="12">
        <f>_xlfn.XLOOKUP($D106,当月商品!$D:$D,当月商品!H:H,0)</f>
        <v>0</v>
      </c>
      <c r="AL106" s="12">
        <f>_xlfn.XLOOKUP($D106,前月商品!$D:$D,前月商品!H:H,0)</f>
        <v>0</v>
      </c>
      <c r="AM106" s="12">
        <f>_xlfn.XLOOKUP($D106,前々月商品!$D:$D,前々月商品!H:H,0)</f>
        <v>0</v>
      </c>
      <c r="AN106" s="13">
        <f t="shared" si="23"/>
        <v>0</v>
      </c>
      <c r="AO106" s="13">
        <f t="shared" si="24"/>
        <v>0</v>
      </c>
      <c r="AP106" s="13">
        <f t="shared" si="25"/>
        <v>0</v>
      </c>
      <c r="AQ106" s="16">
        <f t="shared" si="26"/>
        <v>0</v>
      </c>
      <c r="AR106" s="16">
        <f t="shared" si="27"/>
        <v>0</v>
      </c>
      <c r="AS106" s="17">
        <f t="shared" si="28"/>
        <v>0</v>
      </c>
      <c r="AT106" t="e">
        <f t="shared" si="29"/>
        <v>#VALUE!</v>
      </c>
    </row>
    <row r="107" spans="3:46" ht="36.65" customHeight="1">
      <c r="C107" s="20">
        <v>102</v>
      </c>
      <c r="D107" s="53">
        <f>現状商品設定!B104</f>
        <v>0</v>
      </c>
      <c r="E107" s="26" t="str">
        <f>IFERROR(_xlfn.XLOOKUP($D107,現状商品設定!B:B,現状商品設定!C:C,"-"),"-")</f>
        <v>-</v>
      </c>
      <c r="F107" s="32" t="s">
        <v>46</v>
      </c>
      <c r="G107" s="30" t="str">
        <f>IFERROR(_xlfn.XLOOKUP($D107,現状商品設定!B:B,現状商品設定!F:F),"-")</f>
        <v>-</v>
      </c>
      <c r="H107" s="34" t="e">
        <f>IF(IF(AND(V107&gt;=設定!$C$3,X107&gt;=L107),G107*(1+設定!$C$6),IF(AND(V107&gt;=設定!$C$3,X107&lt;L107),G107*(1+設定!$C$7*-1),IF(V107&lt;設定!$C$3,G107*(1+設定!$C$6),"除外")))&gt;10,IF(AND(V107&gt;=設定!$C$3,X107&gt;=L107),G107*(1+設定!$C$6),IF(AND(V107&gt;=設定!$C$3,X107&lt;L107),G107*(1+設定!$C$7*-1),IF(V107&lt;設定!$C$3,G107*(1+設定!$C$6),"除外"))),10)</f>
        <v>#VALUE!</v>
      </c>
      <c r="I107" s="34" t="e">
        <f ca="1">IF(消化率!$I$5&lt;1,商品!H107*消化率!$I$5,IF(商品!W107*商品!Q107/(商品!H107*消化率!$I$5)&gt;商品!L107,商品!H107*消化率!$I$5,J107))</f>
        <v>#DIV/0!</v>
      </c>
      <c r="J107" s="34" t="e">
        <f t="shared" si="16"/>
        <v>#VALUE!</v>
      </c>
      <c r="K107" s="34" t="e">
        <f ca="1">IF(ROUNDDOWN(IF(I107&gt;=設定!$C$8,設定!$C$8,商品!I107),0)&lt;10,10,ROUNDDOWN(IF(I107&gt;=設定!$C$8,設定!$C$8,商品!I107),0))</f>
        <v>#DIV/0!</v>
      </c>
      <c r="L107" s="64">
        <f>IF(F107="標準",設定!$C$4,商品!F107)</f>
        <v>5</v>
      </c>
      <c r="M107" s="63" t="str">
        <f>_xlfn.XLOOKUP($D107,全商品!$F:$F,全商品!H:H,"-")</f>
        <v>-</v>
      </c>
      <c r="N107" s="12" t="str">
        <f>_xlfn.XLOOKUP($D107,全商品!$F:$F,全商品!I:I,"-")</f>
        <v>-</v>
      </c>
      <c r="O107" s="23" t="str">
        <f>_xlfn.XLOOKUP($D107,全商品!$F:$F,全商品!K:K,"-")</f>
        <v>-</v>
      </c>
      <c r="P107" s="13" t="str">
        <f>_xlfn.XLOOKUP($D107,全商品!$F:$F,全商品!M:M,"-")</f>
        <v>-</v>
      </c>
      <c r="Q107" s="25" t="str">
        <f>_xlfn.XLOOKUP($D107,現状商品設定!B:B,現状商品設定!D:D,"-")</f>
        <v>-</v>
      </c>
      <c r="R107" s="22">
        <f>SUM(_xlfn.XLOOKUP($D107,当月商品!$D:$D,当月商品!I:I,0),_xlfn.XLOOKUP($D107,前月商品!$D:$D,前月商品!I:I,0),_xlfn.XLOOKUP($D107,前々月商品!$D:$D,前々月商品!I:I,0))</f>
        <v>0</v>
      </c>
      <c r="S107" s="23">
        <f>SUM(_xlfn.XLOOKUP($D107,当月商品!$D:$D,当月商品!V:V,0),_xlfn.XLOOKUP($D107,前月商品!$D:$D,前月商品!V:V,0),_xlfn.XLOOKUP($D107,前々月商品!$D:$D,前々月商品!V:V,0))</f>
        <v>0</v>
      </c>
      <c r="T107" s="23">
        <f t="shared" si="17"/>
        <v>0</v>
      </c>
      <c r="U107" s="23">
        <f>SUM(_xlfn.XLOOKUP($D107,当月商品!$D:$D,当月商品!W:W,0),_xlfn.XLOOKUP($D107,前月商品!$D:$D,前月商品!W:W,0),_xlfn.XLOOKUP($D107,前々月商品!$D:$D,前々月商品!W:W,0))</f>
        <v>0</v>
      </c>
      <c r="V107" s="23">
        <f>SUM(_xlfn.XLOOKUP($D107,当月商品!$D:$D,当月商品!H:H,0),_xlfn.XLOOKUP($D107,前月商品!$D:$D,前月商品!H:H,0),_xlfn.XLOOKUP($D107,前々月商品!$D:$D,前々月商品!H:H,0))</f>
        <v>0</v>
      </c>
      <c r="W107" s="13">
        <f t="shared" si="18"/>
        <v>0</v>
      </c>
      <c r="X107" s="15">
        <f t="shared" si="19"/>
        <v>0</v>
      </c>
      <c r="Y107" s="22">
        <f>_xlfn.XLOOKUP($D107,当月商品!$D:$D,当月商品!I:I,0)</f>
        <v>0</v>
      </c>
      <c r="Z107" s="23">
        <f>_xlfn.XLOOKUP($D107,前月商品!$D:$D,前月商品!I:I,0)</f>
        <v>0</v>
      </c>
      <c r="AA107" s="23">
        <f>_xlfn.XLOOKUP($D107,前々月商品!$D:$D,前々月商品!I:I,0)</f>
        <v>0</v>
      </c>
      <c r="AB107" s="23">
        <f>_xlfn.XLOOKUP($D107,当月商品!$D:$D,当月商品!V:V,0)</f>
        <v>0</v>
      </c>
      <c r="AC107" s="23">
        <f>_xlfn.XLOOKUP($D107,前月商品!$D:$D,前月商品!V:V,0)</f>
        <v>0</v>
      </c>
      <c r="AD107" s="23">
        <f>_xlfn.XLOOKUP($D107,前々月商品!$D:$D,前々月商品!V:V,0)</f>
        <v>0</v>
      </c>
      <c r="AE107" s="23">
        <f t="shared" si="20"/>
        <v>0</v>
      </c>
      <c r="AF107" s="23">
        <f t="shared" si="21"/>
        <v>0</v>
      </c>
      <c r="AG107" s="23">
        <f t="shared" si="22"/>
        <v>0</v>
      </c>
      <c r="AH107" s="12">
        <f>_xlfn.XLOOKUP($D107,当月商品!$D:$D,当月商品!W:W,0)</f>
        <v>0</v>
      </c>
      <c r="AI107" s="12">
        <f>_xlfn.XLOOKUP($D107,前月商品!$D:$D,前月商品!W:W,0)</f>
        <v>0</v>
      </c>
      <c r="AJ107" s="12">
        <f>_xlfn.XLOOKUP($D107,前々月商品!$D:$D,前々月商品!W:W,0)</f>
        <v>0</v>
      </c>
      <c r="AK107" s="12">
        <f>_xlfn.XLOOKUP($D107,当月商品!$D:$D,当月商品!H:H,0)</f>
        <v>0</v>
      </c>
      <c r="AL107" s="12">
        <f>_xlfn.XLOOKUP($D107,前月商品!$D:$D,前月商品!H:H,0)</f>
        <v>0</v>
      </c>
      <c r="AM107" s="12">
        <f>_xlfn.XLOOKUP($D107,前々月商品!$D:$D,前々月商品!H:H,0)</f>
        <v>0</v>
      </c>
      <c r="AN107" s="13">
        <f t="shared" si="23"/>
        <v>0</v>
      </c>
      <c r="AO107" s="13">
        <f t="shared" si="24"/>
        <v>0</v>
      </c>
      <c r="AP107" s="13">
        <f t="shared" si="25"/>
        <v>0</v>
      </c>
      <c r="AQ107" s="16">
        <f t="shared" si="26"/>
        <v>0</v>
      </c>
      <c r="AR107" s="16">
        <f t="shared" si="27"/>
        <v>0</v>
      </c>
      <c r="AS107" s="17">
        <f t="shared" si="28"/>
        <v>0</v>
      </c>
      <c r="AT107" t="e">
        <f t="shared" si="29"/>
        <v>#VALUE!</v>
      </c>
    </row>
    <row r="108" spans="3:46" ht="36.65" customHeight="1">
      <c r="C108" s="20">
        <v>103</v>
      </c>
      <c r="D108" s="53">
        <f>現状商品設定!B105</f>
        <v>0</v>
      </c>
      <c r="E108" s="26" t="str">
        <f>IFERROR(_xlfn.XLOOKUP($D108,現状商品設定!B:B,現状商品設定!C:C,"-"),"-")</f>
        <v>-</v>
      </c>
      <c r="F108" s="32" t="s">
        <v>46</v>
      </c>
      <c r="G108" s="30" t="str">
        <f>IFERROR(_xlfn.XLOOKUP($D108,現状商品設定!B:B,現状商品設定!F:F),"-")</f>
        <v>-</v>
      </c>
      <c r="H108" s="34" t="e">
        <f>IF(IF(AND(V108&gt;=設定!$C$3,X108&gt;=L108),G108*(1+設定!$C$6),IF(AND(V108&gt;=設定!$C$3,X108&lt;L108),G108*(1+設定!$C$7*-1),IF(V108&lt;設定!$C$3,G108*(1+設定!$C$6),"除外")))&gt;10,IF(AND(V108&gt;=設定!$C$3,X108&gt;=L108),G108*(1+設定!$C$6),IF(AND(V108&gt;=設定!$C$3,X108&lt;L108),G108*(1+設定!$C$7*-1),IF(V108&lt;設定!$C$3,G108*(1+設定!$C$6),"除外"))),10)</f>
        <v>#VALUE!</v>
      </c>
      <c r="I108" s="34" t="e">
        <f ca="1">IF(消化率!$I$5&lt;1,商品!H108*消化率!$I$5,IF(商品!W108*商品!Q108/(商品!H108*消化率!$I$5)&gt;商品!L108,商品!H108*消化率!$I$5,J108))</f>
        <v>#DIV/0!</v>
      </c>
      <c r="J108" s="34" t="e">
        <f t="shared" si="16"/>
        <v>#VALUE!</v>
      </c>
      <c r="K108" s="34" t="e">
        <f ca="1">IF(ROUNDDOWN(IF(I108&gt;=設定!$C$8,設定!$C$8,商品!I108),0)&lt;10,10,ROUNDDOWN(IF(I108&gt;=設定!$C$8,設定!$C$8,商品!I108),0))</f>
        <v>#DIV/0!</v>
      </c>
      <c r="L108" s="64">
        <f>IF(F108="標準",設定!$C$4,商品!F108)</f>
        <v>5</v>
      </c>
      <c r="M108" s="63" t="str">
        <f>_xlfn.XLOOKUP($D108,全商品!$F:$F,全商品!H:H,"-")</f>
        <v>-</v>
      </c>
      <c r="N108" s="12" t="str">
        <f>_xlfn.XLOOKUP($D108,全商品!$F:$F,全商品!I:I,"-")</f>
        <v>-</v>
      </c>
      <c r="O108" s="23" t="str">
        <f>_xlfn.XLOOKUP($D108,全商品!$F:$F,全商品!K:K,"-")</f>
        <v>-</v>
      </c>
      <c r="P108" s="13" t="str">
        <f>_xlfn.XLOOKUP($D108,全商品!$F:$F,全商品!M:M,"-")</f>
        <v>-</v>
      </c>
      <c r="Q108" s="25" t="str">
        <f>_xlfn.XLOOKUP($D108,現状商品設定!B:B,現状商品設定!D:D,"-")</f>
        <v>-</v>
      </c>
      <c r="R108" s="22">
        <f>SUM(_xlfn.XLOOKUP($D108,当月商品!$D:$D,当月商品!I:I,0),_xlfn.XLOOKUP($D108,前月商品!$D:$D,前月商品!I:I,0),_xlfn.XLOOKUP($D108,前々月商品!$D:$D,前々月商品!I:I,0))</f>
        <v>0</v>
      </c>
      <c r="S108" s="23">
        <f>SUM(_xlfn.XLOOKUP($D108,当月商品!$D:$D,当月商品!V:V,0),_xlfn.XLOOKUP($D108,前月商品!$D:$D,前月商品!V:V,0),_xlfn.XLOOKUP($D108,前々月商品!$D:$D,前々月商品!V:V,0))</f>
        <v>0</v>
      </c>
      <c r="T108" s="23">
        <f t="shared" si="17"/>
        <v>0</v>
      </c>
      <c r="U108" s="23">
        <f>SUM(_xlfn.XLOOKUP($D108,当月商品!$D:$D,当月商品!W:W,0),_xlfn.XLOOKUP($D108,前月商品!$D:$D,前月商品!W:W,0),_xlfn.XLOOKUP($D108,前々月商品!$D:$D,前々月商品!W:W,0))</f>
        <v>0</v>
      </c>
      <c r="V108" s="23">
        <f>SUM(_xlfn.XLOOKUP($D108,当月商品!$D:$D,当月商品!H:H,0),_xlfn.XLOOKUP($D108,前月商品!$D:$D,前月商品!H:H,0),_xlfn.XLOOKUP($D108,前々月商品!$D:$D,前々月商品!H:H,0))</f>
        <v>0</v>
      </c>
      <c r="W108" s="13">
        <f t="shared" si="18"/>
        <v>0</v>
      </c>
      <c r="X108" s="15">
        <f t="shared" si="19"/>
        <v>0</v>
      </c>
      <c r="Y108" s="22">
        <f>_xlfn.XLOOKUP($D108,当月商品!$D:$D,当月商品!I:I,0)</f>
        <v>0</v>
      </c>
      <c r="Z108" s="23">
        <f>_xlfn.XLOOKUP($D108,前月商品!$D:$D,前月商品!I:I,0)</f>
        <v>0</v>
      </c>
      <c r="AA108" s="23">
        <f>_xlfn.XLOOKUP($D108,前々月商品!$D:$D,前々月商品!I:I,0)</f>
        <v>0</v>
      </c>
      <c r="AB108" s="23">
        <f>_xlfn.XLOOKUP($D108,当月商品!$D:$D,当月商品!V:V,0)</f>
        <v>0</v>
      </c>
      <c r="AC108" s="23">
        <f>_xlfn.XLOOKUP($D108,前月商品!$D:$D,前月商品!V:V,0)</f>
        <v>0</v>
      </c>
      <c r="AD108" s="23">
        <f>_xlfn.XLOOKUP($D108,前々月商品!$D:$D,前々月商品!V:V,0)</f>
        <v>0</v>
      </c>
      <c r="AE108" s="23">
        <f t="shared" si="20"/>
        <v>0</v>
      </c>
      <c r="AF108" s="23">
        <f t="shared" si="21"/>
        <v>0</v>
      </c>
      <c r="AG108" s="23">
        <f t="shared" si="22"/>
        <v>0</v>
      </c>
      <c r="AH108" s="12">
        <f>_xlfn.XLOOKUP($D108,当月商品!$D:$D,当月商品!W:W,0)</f>
        <v>0</v>
      </c>
      <c r="AI108" s="12">
        <f>_xlfn.XLOOKUP($D108,前月商品!$D:$D,前月商品!W:W,0)</f>
        <v>0</v>
      </c>
      <c r="AJ108" s="12">
        <f>_xlfn.XLOOKUP($D108,前々月商品!$D:$D,前々月商品!W:W,0)</f>
        <v>0</v>
      </c>
      <c r="AK108" s="12">
        <f>_xlfn.XLOOKUP($D108,当月商品!$D:$D,当月商品!H:H,0)</f>
        <v>0</v>
      </c>
      <c r="AL108" s="12">
        <f>_xlfn.XLOOKUP($D108,前月商品!$D:$D,前月商品!H:H,0)</f>
        <v>0</v>
      </c>
      <c r="AM108" s="12">
        <f>_xlfn.XLOOKUP($D108,前々月商品!$D:$D,前々月商品!H:H,0)</f>
        <v>0</v>
      </c>
      <c r="AN108" s="13">
        <f t="shared" si="23"/>
        <v>0</v>
      </c>
      <c r="AO108" s="13">
        <f t="shared" si="24"/>
        <v>0</v>
      </c>
      <c r="AP108" s="13">
        <f t="shared" si="25"/>
        <v>0</v>
      </c>
      <c r="AQ108" s="16">
        <f t="shared" si="26"/>
        <v>0</v>
      </c>
      <c r="AR108" s="16">
        <f t="shared" si="27"/>
        <v>0</v>
      </c>
      <c r="AS108" s="17">
        <f t="shared" si="28"/>
        <v>0</v>
      </c>
      <c r="AT108" t="e">
        <f t="shared" si="29"/>
        <v>#VALUE!</v>
      </c>
    </row>
    <row r="109" spans="3:46" ht="36.65" customHeight="1">
      <c r="C109" s="20">
        <v>104</v>
      </c>
      <c r="D109" s="53">
        <f>現状商品設定!B106</f>
        <v>0</v>
      </c>
      <c r="E109" s="26" t="str">
        <f>IFERROR(_xlfn.XLOOKUP($D109,現状商品設定!B:B,現状商品設定!C:C,"-"),"-")</f>
        <v>-</v>
      </c>
      <c r="F109" s="32" t="s">
        <v>46</v>
      </c>
      <c r="G109" s="30" t="str">
        <f>IFERROR(_xlfn.XLOOKUP($D109,現状商品設定!B:B,現状商品設定!F:F),"-")</f>
        <v>-</v>
      </c>
      <c r="H109" s="34" t="e">
        <f>IF(IF(AND(V109&gt;=設定!$C$3,X109&gt;=L109),G109*(1+設定!$C$6),IF(AND(V109&gt;=設定!$C$3,X109&lt;L109),G109*(1+設定!$C$7*-1),IF(V109&lt;設定!$C$3,G109*(1+設定!$C$6),"除外")))&gt;10,IF(AND(V109&gt;=設定!$C$3,X109&gt;=L109),G109*(1+設定!$C$6),IF(AND(V109&gt;=設定!$C$3,X109&lt;L109),G109*(1+設定!$C$7*-1),IF(V109&lt;設定!$C$3,G109*(1+設定!$C$6),"除外"))),10)</f>
        <v>#VALUE!</v>
      </c>
      <c r="I109" s="34" t="e">
        <f ca="1">IF(消化率!$I$5&lt;1,商品!H109*消化率!$I$5,IF(商品!W109*商品!Q109/(商品!H109*消化率!$I$5)&gt;商品!L109,商品!H109*消化率!$I$5,J109))</f>
        <v>#DIV/0!</v>
      </c>
      <c r="J109" s="34" t="e">
        <f t="shared" si="16"/>
        <v>#VALUE!</v>
      </c>
      <c r="K109" s="34" t="e">
        <f ca="1">IF(ROUNDDOWN(IF(I109&gt;=設定!$C$8,設定!$C$8,商品!I109),0)&lt;10,10,ROUNDDOWN(IF(I109&gt;=設定!$C$8,設定!$C$8,商品!I109),0))</f>
        <v>#DIV/0!</v>
      </c>
      <c r="L109" s="64">
        <f>IF(F109="標準",設定!$C$4,商品!F109)</f>
        <v>5</v>
      </c>
      <c r="M109" s="63" t="str">
        <f>_xlfn.XLOOKUP($D109,全商品!$F:$F,全商品!H:H,"-")</f>
        <v>-</v>
      </c>
      <c r="N109" s="12" t="str">
        <f>_xlfn.XLOOKUP($D109,全商品!$F:$F,全商品!I:I,"-")</f>
        <v>-</v>
      </c>
      <c r="O109" s="23" t="str">
        <f>_xlfn.XLOOKUP($D109,全商品!$F:$F,全商品!K:K,"-")</f>
        <v>-</v>
      </c>
      <c r="P109" s="13" t="str">
        <f>_xlfn.XLOOKUP($D109,全商品!$F:$F,全商品!M:M,"-")</f>
        <v>-</v>
      </c>
      <c r="Q109" s="25" t="str">
        <f>_xlfn.XLOOKUP($D109,現状商品設定!B:B,現状商品設定!D:D,"-")</f>
        <v>-</v>
      </c>
      <c r="R109" s="22">
        <f>SUM(_xlfn.XLOOKUP($D109,当月商品!$D:$D,当月商品!I:I,0),_xlfn.XLOOKUP($D109,前月商品!$D:$D,前月商品!I:I,0),_xlfn.XLOOKUP($D109,前々月商品!$D:$D,前々月商品!I:I,0))</f>
        <v>0</v>
      </c>
      <c r="S109" s="23">
        <f>SUM(_xlfn.XLOOKUP($D109,当月商品!$D:$D,当月商品!V:V,0),_xlfn.XLOOKUP($D109,前月商品!$D:$D,前月商品!V:V,0),_xlfn.XLOOKUP($D109,前々月商品!$D:$D,前々月商品!V:V,0))</f>
        <v>0</v>
      </c>
      <c r="T109" s="23">
        <f t="shared" si="17"/>
        <v>0</v>
      </c>
      <c r="U109" s="23">
        <f>SUM(_xlfn.XLOOKUP($D109,当月商品!$D:$D,当月商品!W:W,0),_xlfn.XLOOKUP($D109,前月商品!$D:$D,前月商品!W:W,0),_xlfn.XLOOKUP($D109,前々月商品!$D:$D,前々月商品!W:W,0))</f>
        <v>0</v>
      </c>
      <c r="V109" s="23">
        <f>SUM(_xlfn.XLOOKUP($D109,当月商品!$D:$D,当月商品!H:H,0),_xlfn.XLOOKUP($D109,前月商品!$D:$D,前月商品!H:H,0),_xlfn.XLOOKUP($D109,前々月商品!$D:$D,前々月商品!H:H,0))</f>
        <v>0</v>
      </c>
      <c r="W109" s="13">
        <f t="shared" si="18"/>
        <v>0</v>
      </c>
      <c r="X109" s="15">
        <f t="shared" si="19"/>
        <v>0</v>
      </c>
      <c r="Y109" s="22">
        <f>_xlfn.XLOOKUP($D109,当月商品!$D:$D,当月商品!I:I,0)</f>
        <v>0</v>
      </c>
      <c r="Z109" s="23">
        <f>_xlfn.XLOOKUP($D109,前月商品!$D:$D,前月商品!I:I,0)</f>
        <v>0</v>
      </c>
      <c r="AA109" s="23">
        <f>_xlfn.XLOOKUP($D109,前々月商品!$D:$D,前々月商品!I:I,0)</f>
        <v>0</v>
      </c>
      <c r="AB109" s="23">
        <f>_xlfn.XLOOKUP($D109,当月商品!$D:$D,当月商品!V:V,0)</f>
        <v>0</v>
      </c>
      <c r="AC109" s="23">
        <f>_xlfn.XLOOKUP($D109,前月商品!$D:$D,前月商品!V:V,0)</f>
        <v>0</v>
      </c>
      <c r="AD109" s="23">
        <f>_xlfn.XLOOKUP($D109,前々月商品!$D:$D,前々月商品!V:V,0)</f>
        <v>0</v>
      </c>
      <c r="AE109" s="23">
        <f t="shared" si="20"/>
        <v>0</v>
      </c>
      <c r="AF109" s="23">
        <f t="shared" si="21"/>
        <v>0</v>
      </c>
      <c r="AG109" s="23">
        <f t="shared" si="22"/>
        <v>0</v>
      </c>
      <c r="AH109" s="12">
        <f>_xlfn.XLOOKUP($D109,当月商品!$D:$D,当月商品!W:W,0)</f>
        <v>0</v>
      </c>
      <c r="AI109" s="12">
        <f>_xlfn.XLOOKUP($D109,前月商品!$D:$D,前月商品!W:W,0)</f>
        <v>0</v>
      </c>
      <c r="AJ109" s="12">
        <f>_xlfn.XLOOKUP($D109,前々月商品!$D:$D,前々月商品!W:W,0)</f>
        <v>0</v>
      </c>
      <c r="AK109" s="12">
        <f>_xlfn.XLOOKUP($D109,当月商品!$D:$D,当月商品!H:H,0)</f>
        <v>0</v>
      </c>
      <c r="AL109" s="12">
        <f>_xlfn.XLOOKUP($D109,前月商品!$D:$D,前月商品!H:H,0)</f>
        <v>0</v>
      </c>
      <c r="AM109" s="12">
        <f>_xlfn.XLOOKUP($D109,前々月商品!$D:$D,前々月商品!H:H,0)</f>
        <v>0</v>
      </c>
      <c r="AN109" s="13">
        <f t="shared" si="23"/>
        <v>0</v>
      </c>
      <c r="AO109" s="13">
        <f t="shared" si="24"/>
        <v>0</v>
      </c>
      <c r="AP109" s="13">
        <f t="shared" si="25"/>
        <v>0</v>
      </c>
      <c r="AQ109" s="16">
        <f t="shared" si="26"/>
        <v>0</v>
      </c>
      <c r="AR109" s="16">
        <f t="shared" si="27"/>
        <v>0</v>
      </c>
      <c r="AS109" s="17">
        <f t="shared" si="28"/>
        <v>0</v>
      </c>
      <c r="AT109" t="e">
        <f t="shared" si="29"/>
        <v>#VALUE!</v>
      </c>
    </row>
    <row r="110" spans="3:46" ht="36.65" customHeight="1">
      <c r="C110" s="20">
        <v>105</v>
      </c>
      <c r="D110" s="53">
        <f>現状商品設定!B107</f>
        <v>0</v>
      </c>
      <c r="E110" s="26" t="str">
        <f>IFERROR(_xlfn.XLOOKUP($D110,現状商品設定!B:B,現状商品設定!C:C,"-"),"-")</f>
        <v>-</v>
      </c>
      <c r="F110" s="32" t="s">
        <v>46</v>
      </c>
      <c r="G110" s="30" t="str">
        <f>IFERROR(_xlfn.XLOOKUP($D110,現状商品設定!B:B,現状商品設定!F:F),"-")</f>
        <v>-</v>
      </c>
      <c r="H110" s="34" t="e">
        <f>IF(IF(AND(V110&gt;=設定!$C$3,X110&gt;=L110),G110*(1+設定!$C$6),IF(AND(V110&gt;=設定!$C$3,X110&lt;L110),G110*(1+設定!$C$7*-1),IF(V110&lt;設定!$C$3,G110*(1+設定!$C$6),"除外")))&gt;10,IF(AND(V110&gt;=設定!$C$3,X110&gt;=L110),G110*(1+設定!$C$6),IF(AND(V110&gt;=設定!$C$3,X110&lt;L110),G110*(1+設定!$C$7*-1),IF(V110&lt;設定!$C$3,G110*(1+設定!$C$6),"除外"))),10)</f>
        <v>#VALUE!</v>
      </c>
      <c r="I110" s="34" t="e">
        <f ca="1">IF(消化率!$I$5&lt;1,商品!H110*消化率!$I$5,IF(商品!W110*商品!Q110/(商品!H110*消化率!$I$5)&gt;商品!L110,商品!H110*消化率!$I$5,J110))</f>
        <v>#DIV/0!</v>
      </c>
      <c r="J110" s="34" t="e">
        <f t="shared" si="16"/>
        <v>#VALUE!</v>
      </c>
      <c r="K110" s="34" t="e">
        <f ca="1">IF(ROUNDDOWN(IF(I110&gt;=設定!$C$8,設定!$C$8,商品!I110),0)&lt;10,10,ROUNDDOWN(IF(I110&gt;=設定!$C$8,設定!$C$8,商品!I110),0))</f>
        <v>#DIV/0!</v>
      </c>
      <c r="L110" s="64">
        <f>IF(F110="標準",設定!$C$4,商品!F110)</f>
        <v>5</v>
      </c>
      <c r="M110" s="63" t="str">
        <f>_xlfn.XLOOKUP($D110,全商品!$F:$F,全商品!H:H,"-")</f>
        <v>-</v>
      </c>
      <c r="N110" s="12" t="str">
        <f>_xlfn.XLOOKUP($D110,全商品!$F:$F,全商品!I:I,"-")</f>
        <v>-</v>
      </c>
      <c r="O110" s="23" t="str">
        <f>_xlfn.XLOOKUP($D110,全商品!$F:$F,全商品!K:K,"-")</f>
        <v>-</v>
      </c>
      <c r="P110" s="13" t="str">
        <f>_xlfn.XLOOKUP($D110,全商品!$F:$F,全商品!M:M,"-")</f>
        <v>-</v>
      </c>
      <c r="Q110" s="25" t="str">
        <f>_xlfn.XLOOKUP($D110,現状商品設定!B:B,現状商品設定!D:D,"-")</f>
        <v>-</v>
      </c>
      <c r="R110" s="22">
        <f>SUM(_xlfn.XLOOKUP($D110,当月商品!$D:$D,当月商品!I:I,0),_xlfn.XLOOKUP($D110,前月商品!$D:$D,前月商品!I:I,0),_xlfn.XLOOKUP($D110,前々月商品!$D:$D,前々月商品!I:I,0))</f>
        <v>0</v>
      </c>
      <c r="S110" s="23">
        <f>SUM(_xlfn.XLOOKUP($D110,当月商品!$D:$D,当月商品!V:V,0),_xlfn.XLOOKUP($D110,前月商品!$D:$D,前月商品!V:V,0),_xlfn.XLOOKUP($D110,前々月商品!$D:$D,前々月商品!V:V,0))</f>
        <v>0</v>
      </c>
      <c r="T110" s="23">
        <f t="shared" si="17"/>
        <v>0</v>
      </c>
      <c r="U110" s="23">
        <f>SUM(_xlfn.XLOOKUP($D110,当月商品!$D:$D,当月商品!W:W,0),_xlfn.XLOOKUP($D110,前月商品!$D:$D,前月商品!W:W,0),_xlfn.XLOOKUP($D110,前々月商品!$D:$D,前々月商品!W:W,0))</f>
        <v>0</v>
      </c>
      <c r="V110" s="23">
        <f>SUM(_xlfn.XLOOKUP($D110,当月商品!$D:$D,当月商品!H:H,0),_xlfn.XLOOKUP($D110,前月商品!$D:$D,前月商品!H:H,0),_xlfn.XLOOKUP($D110,前々月商品!$D:$D,前々月商品!H:H,0))</f>
        <v>0</v>
      </c>
      <c r="W110" s="13">
        <f t="shared" si="18"/>
        <v>0</v>
      </c>
      <c r="X110" s="15">
        <f t="shared" si="19"/>
        <v>0</v>
      </c>
      <c r="Y110" s="22">
        <f>_xlfn.XLOOKUP($D110,当月商品!$D:$D,当月商品!I:I,0)</f>
        <v>0</v>
      </c>
      <c r="Z110" s="23">
        <f>_xlfn.XLOOKUP($D110,前月商品!$D:$D,前月商品!I:I,0)</f>
        <v>0</v>
      </c>
      <c r="AA110" s="23">
        <f>_xlfn.XLOOKUP($D110,前々月商品!$D:$D,前々月商品!I:I,0)</f>
        <v>0</v>
      </c>
      <c r="AB110" s="23">
        <f>_xlfn.XLOOKUP($D110,当月商品!$D:$D,当月商品!V:V,0)</f>
        <v>0</v>
      </c>
      <c r="AC110" s="23">
        <f>_xlfn.XLOOKUP($D110,前月商品!$D:$D,前月商品!V:V,0)</f>
        <v>0</v>
      </c>
      <c r="AD110" s="23">
        <f>_xlfn.XLOOKUP($D110,前々月商品!$D:$D,前々月商品!V:V,0)</f>
        <v>0</v>
      </c>
      <c r="AE110" s="23">
        <f t="shared" si="20"/>
        <v>0</v>
      </c>
      <c r="AF110" s="23">
        <f t="shared" si="21"/>
        <v>0</v>
      </c>
      <c r="AG110" s="23">
        <f t="shared" si="22"/>
        <v>0</v>
      </c>
      <c r="AH110" s="12">
        <f>_xlfn.XLOOKUP($D110,当月商品!$D:$D,当月商品!W:W,0)</f>
        <v>0</v>
      </c>
      <c r="AI110" s="12">
        <f>_xlfn.XLOOKUP($D110,前月商品!$D:$D,前月商品!W:W,0)</f>
        <v>0</v>
      </c>
      <c r="AJ110" s="12">
        <f>_xlfn.XLOOKUP($D110,前々月商品!$D:$D,前々月商品!W:W,0)</f>
        <v>0</v>
      </c>
      <c r="AK110" s="12">
        <f>_xlfn.XLOOKUP($D110,当月商品!$D:$D,当月商品!H:H,0)</f>
        <v>0</v>
      </c>
      <c r="AL110" s="12">
        <f>_xlfn.XLOOKUP($D110,前月商品!$D:$D,前月商品!H:H,0)</f>
        <v>0</v>
      </c>
      <c r="AM110" s="12">
        <f>_xlfn.XLOOKUP($D110,前々月商品!$D:$D,前々月商品!H:H,0)</f>
        <v>0</v>
      </c>
      <c r="AN110" s="13">
        <f t="shared" si="23"/>
        <v>0</v>
      </c>
      <c r="AO110" s="13">
        <f t="shared" si="24"/>
        <v>0</v>
      </c>
      <c r="AP110" s="13">
        <f t="shared" si="25"/>
        <v>0</v>
      </c>
      <c r="AQ110" s="16">
        <f t="shared" si="26"/>
        <v>0</v>
      </c>
      <c r="AR110" s="16">
        <f t="shared" si="27"/>
        <v>0</v>
      </c>
      <c r="AS110" s="17">
        <f t="shared" si="28"/>
        <v>0</v>
      </c>
      <c r="AT110" t="e">
        <f t="shared" si="29"/>
        <v>#VALUE!</v>
      </c>
    </row>
    <row r="111" spans="3:46" ht="36.65" customHeight="1">
      <c r="C111" s="20">
        <v>106</v>
      </c>
      <c r="D111" s="53">
        <f>現状商品設定!B108</f>
        <v>0</v>
      </c>
      <c r="E111" s="26" t="str">
        <f>IFERROR(_xlfn.XLOOKUP($D111,現状商品設定!B:B,現状商品設定!C:C,"-"),"-")</f>
        <v>-</v>
      </c>
      <c r="F111" s="32" t="s">
        <v>46</v>
      </c>
      <c r="G111" s="30" t="str">
        <f>IFERROR(_xlfn.XLOOKUP($D111,現状商品設定!B:B,現状商品設定!F:F),"-")</f>
        <v>-</v>
      </c>
      <c r="H111" s="34" t="e">
        <f>IF(IF(AND(V111&gt;=設定!$C$3,X111&gt;=L111),G111*(1+設定!$C$6),IF(AND(V111&gt;=設定!$C$3,X111&lt;L111),G111*(1+設定!$C$7*-1),IF(V111&lt;設定!$C$3,G111*(1+設定!$C$6),"除外")))&gt;10,IF(AND(V111&gt;=設定!$C$3,X111&gt;=L111),G111*(1+設定!$C$6),IF(AND(V111&gt;=設定!$C$3,X111&lt;L111),G111*(1+設定!$C$7*-1),IF(V111&lt;設定!$C$3,G111*(1+設定!$C$6),"除外"))),10)</f>
        <v>#VALUE!</v>
      </c>
      <c r="I111" s="34" t="e">
        <f ca="1">IF(消化率!$I$5&lt;1,商品!H111*消化率!$I$5,IF(商品!W111*商品!Q111/(商品!H111*消化率!$I$5)&gt;商品!L111,商品!H111*消化率!$I$5,J111))</f>
        <v>#DIV/0!</v>
      </c>
      <c r="J111" s="34" t="e">
        <f t="shared" si="16"/>
        <v>#VALUE!</v>
      </c>
      <c r="K111" s="34" t="e">
        <f ca="1">IF(ROUNDDOWN(IF(I111&gt;=設定!$C$8,設定!$C$8,商品!I111),0)&lt;10,10,ROUNDDOWN(IF(I111&gt;=設定!$C$8,設定!$C$8,商品!I111),0))</f>
        <v>#DIV/0!</v>
      </c>
      <c r="L111" s="64">
        <f>IF(F111="標準",設定!$C$4,商品!F111)</f>
        <v>5</v>
      </c>
      <c r="M111" s="63" t="str">
        <f>_xlfn.XLOOKUP($D111,全商品!$F:$F,全商品!H:H,"-")</f>
        <v>-</v>
      </c>
      <c r="N111" s="12" t="str">
        <f>_xlfn.XLOOKUP($D111,全商品!$F:$F,全商品!I:I,"-")</f>
        <v>-</v>
      </c>
      <c r="O111" s="23" t="str">
        <f>_xlfn.XLOOKUP($D111,全商品!$F:$F,全商品!K:K,"-")</f>
        <v>-</v>
      </c>
      <c r="P111" s="13" t="str">
        <f>_xlfn.XLOOKUP($D111,全商品!$F:$F,全商品!M:M,"-")</f>
        <v>-</v>
      </c>
      <c r="Q111" s="25" t="str">
        <f>_xlfn.XLOOKUP($D111,現状商品設定!B:B,現状商品設定!D:D,"-")</f>
        <v>-</v>
      </c>
      <c r="R111" s="22">
        <f>SUM(_xlfn.XLOOKUP($D111,当月商品!$D:$D,当月商品!I:I,0),_xlfn.XLOOKUP($D111,前月商品!$D:$D,前月商品!I:I,0),_xlfn.XLOOKUP($D111,前々月商品!$D:$D,前々月商品!I:I,0))</f>
        <v>0</v>
      </c>
      <c r="S111" s="23">
        <f>SUM(_xlfn.XLOOKUP($D111,当月商品!$D:$D,当月商品!V:V,0),_xlfn.XLOOKUP($D111,前月商品!$D:$D,前月商品!V:V,0),_xlfn.XLOOKUP($D111,前々月商品!$D:$D,前々月商品!V:V,0))</f>
        <v>0</v>
      </c>
      <c r="T111" s="23">
        <f t="shared" si="17"/>
        <v>0</v>
      </c>
      <c r="U111" s="23">
        <f>SUM(_xlfn.XLOOKUP($D111,当月商品!$D:$D,当月商品!W:W,0),_xlfn.XLOOKUP($D111,前月商品!$D:$D,前月商品!W:W,0),_xlfn.XLOOKUP($D111,前々月商品!$D:$D,前々月商品!W:W,0))</f>
        <v>0</v>
      </c>
      <c r="V111" s="23">
        <f>SUM(_xlfn.XLOOKUP($D111,当月商品!$D:$D,当月商品!H:H,0),_xlfn.XLOOKUP($D111,前月商品!$D:$D,前月商品!H:H,0),_xlfn.XLOOKUP($D111,前々月商品!$D:$D,前々月商品!H:H,0))</f>
        <v>0</v>
      </c>
      <c r="W111" s="13">
        <f t="shared" si="18"/>
        <v>0</v>
      </c>
      <c r="X111" s="15">
        <f t="shared" si="19"/>
        <v>0</v>
      </c>
      <c r="Y111" s="22">
        <f>_xlfn.XLOOKUP($D111,当月商品!$D:$D,当月商品!I:I,0)</f>
        <v>0</v>
      </c>
      <c r="Z111" s="23">
        <f>_xlfn.XLOOKUP($D111,前月商品!$D:$D,前月商品!I:I,0)</f>
        <v>0</v>
      </c>
      <c r="AA111" s="23">
        <f>_xlfn.XLOOKUP($D111,前々月商品!$D:$D,前々月商品!I:I,0)</f>
        <v>0</v>
      </c>
      <c r="AB111" s="23">
        <f>_xlfn.XLOOKUP($D111,当月商品!$D:$D,当月商品!V:V,0)</f>
        <v>0</v>
      </c>
      <c r="AC111" s="23">
        <f>_xlfn.XLOOKUP($D111,前月商品!$D:$D,前月商品!V:V,0)</f>
        <v>0</v>
      </c>
      <c r="AD111" s="23">
        <f>_xlfn.XLOOKUP($D111,前々月商品!$D:$D,前々月商品!V:V,0)</f>
        <v>0</v>
      </c>
      <c r="AE111" s="23">
        <f t="shared" si="20"/>
        <v>0</v>
      </c>
      <c r="AF111" s="23">
        <f t="shared" si="21"/>
        <v>0</v>
      </c>
      <c r="AG111" s="23">
        <f t="shared" si="22"/>
        <v>0</v>
      </c>
      <c r="AH111" s="12">
        <f>_xlfn.XLOOKUP($D111,当月商品!$D:$D,当月商品!W:W,0)</f>
        <v>0</v>
      </c>
      <c r="AI111" s="12">
        <f>_xlfn.XLOOKUP($D111,前月商品!$D:$D,前月商品!W:W,0)</f>
        <v>0</v>
      </c>
      <c r="AJ111" s="12">
        <f>_xlfn.XLOOKUP($D111,前々月商品!$D:$D,前々月商品!W:W,0)</f>
        <v>0</v>
      </c>
      <c r="AK111" s="12">
        <f>_xlfn.XLOOKUP($D111,当月商品!$D:$D,当月商品!H:H,0)</f>
        <v>0</v>
      </c>
      <c r="AL111" s="12">
        <f>_xlfn.XLOOKUP($D111,前月商品!$D:$D,前月商品!H:H,0)</f>
        <v>0</v>
      </c>
      <c r="AM111" s="12">
        <f>_xlfn.XLOOKUP($D111,前々月商品!$D:$D,前々月商品!H:H,0)</f>
        <v>0</v>
      </c>
      <c r="AN111" s="13">
        <f t="shared" si="23"/>
        <v>0</v>
      </c>
      <c r="AO111" s="13">
        <f t="shared" si="24"/>
        <v>0</v>
      </c>
      <c r="AP111" s="13">
        <f t="shared" si="25"/>
        <v>0</v>
      </c>
      <c r="AQ111" s="16">
        <f t="shared" si="26"/>
        <v>0</v>
      </c>
      <c r="AR111" s="16">
        <f t="shared" si="27"/>
        <v>0</v>
      </c>
      <c r="AS111" s="17">
        <f t="shared" si="28"/>
        <v>0</v>
      </c>
      <c r="AT111" t="e">
        <f t="shared" si="29"/>
        <v>#VALUE!</v>
      </c>
    </row>
    <row r="112" spans="3:46" ht="36.65" customHeight="1">
      <c r="C112" s="20">
        <v>107</v>
      </c>
      <c r="D112" s="53">
        <f>現状商品設定!B109</f>
        <v>0</v>
      </c>
      <c r="E112" s="26" t="str">
        <f>IFERROR(_xlfn.XLOOKUP($D112,現状商品設定!B:B,現状商品設定!C:C,"-"),"-")</f>
        <v>-</v>
      </c>
      <c r="F112" s="32" t="s">
        <v>46</v>
      </c>
      <c r="G112" s="30" t="str">
        <f>IFERROR(_xlfn.XLOOKUP($D112,現状商品設定!B:B,現状商品設定!F:F),"-")</f>
        <v>-</v>
      </c>
      <c r="H112" s="34" t="e">
        <f>IF(IF(AND(V112&gt;=設定!$C$3,X112&gt;=L112),G112*(1+設定!$C$6),IF(AND(V112&gt;=設定!$C$3,X112&lt;L112),G112*(1+設定!$C$7*-1),IF(V112&lt;設定!$C$3,G112*(1+設定!$C$6),"除外")))&gt;10,IF(AND(V112&gt;=設定!$C$3,X112&gt;=L112),G112*(1+設定!$C$6),IF(AND(V112&gt;=設定!$C$3,X112&lt;L112),G112*(1+設定!$C$7*-1),IF(V112&lt;設定!$C$3,G112*(1+設定!$C$6),"除外"))),10)</f>
        <v>#VALUE!</v>
      </c>
      <c r="I112" s="34" t="e">
        <f ca="1">IF(消化率!$I$5&lt;1,商品!H112*消化率!$I$5,IF(商品!W112*商品!Q112/(商品!H112*消化率!$I$5)&gt;商品!L112,商品!H112*消化率!$I$5,J112))</f>
        <v>#DIV/0!</v>
      </c>
      <c r="J112" s="34" t="e">
        <f t="shared" si="16"/>
        <v>#VALUE!</v>
      </c>
      <c r="K112" s="34" t="e">
        <f ca="1">IF(ROUNDDOWN(IF(I112&gt;=設定!$C$8,設定!$C$8,商品!I112),0)&lt;10,10,ROUNDDOWN(IF(I112&gt;=設定!$C$8,設定!$C$8,商品!I112),0))</f>
        <v>#DIV/0!</v>
      </c>
      <c r="L112" s="64">
        <f>IF(F112="標準",設定!$C$4,商品!F112)</f>
        <v>5</v>
      </c>
      <c r="M112" s="63" t="str">
        <f>_xlfn.XLOOKUP($D112,全商品!$F:$F,全商品!H:H,"-")</f>
        <v>-</v>
      </c>
      <c r="N112" s="12" t="str">
        <f>_xlfn.XLOOKUP($D112,全商品!$F:$F,全商品!I:I,"-")</f>
        <v>-</v>
      </c>
      <c r="O112" s="23" t="str">
        <f>_xlfn.XLOOKUP($D112,全商品!$F:$F,全商品!K:K,"-")</f>
        <v>-</v>
      </c>
      <c r="P112" s="13" t="str">
        <f>_xlfn.XLOOKUP($D112,全商品!$F:$F,全商品!M:M,"-")</f>
        <v>-</v>
      </c>
      <c r="Q112" s="25" t="str">
        <f>_xlfn.XLOOKUP($D112,現状商品設定!B:B,現状商品設定!D:D,"-")</f>
        <v>-</v>
      </c>
      <c r="R112" s="22">
        <f>SUM(_xlfn.XLOOKUP($D112,当月商品!$D:$D,当月商品!I:I,0),_xlfn.XLOOKUP($D112,前月商品!$D:$D,前月商品!I:I,0),_xlfn.XLOOKUP($D112,前々月商品!$D:$D,前々月商品!I:I,0))</f>
        <v>0</v>
      </c>
      <c r="S112" s="23">
        <f>SUM(_xlfn.XLOOKUP($D112,当月商品!$D:$D,当月商品!V:V,0),_xlfn.XLOOKUP($D112,前月商品!$D:$D,前月商品!V:V,0),_xlfn.XLOOKUP($D112,前々月商品!$D:$D,前々月商品!V:V,0))</f>
        <v>0</v>
      </c>
      <c r="T112" s="23">
        <f t="shared" si="17"/>
        <v>0</v>
      </c>
      <c r="U112" s="23">
        <f>SUM(_xlfn.XLOOKUP($D112,当月商品!$D:$D,当月商品!W:W,0),_xlfn.XLOOKUP($D112,前月商品!$D:$D,前月商品!W:W,0),_xlfn.XLOOKUP($D112,前々月商品!$D:$D,前々月商品!W:W,0))</f>
        <v>0</v>
      </c>
      <c r="V112" s="23">
        <f>SUM(_xlfn.XLOOKUP($D112,当月商品!$D:$D,当月商品!H:H,0),_xlfn.XLOOKUP($D112,前月商品!$D:$D,前月商品!H:H,0),_xlfn.XLOOKUP($D112,前々月商品!$D:$D,前々月商品!H:H,0))</f>
        <v>0</v>
      </c>
      <c r="W112" s="13">
        <f t="shared" si="18"/>
        <v>0</v>
      </c>
      <c r="X112" s="15">
        <f t="shared" si="19"/>
        <v>0</v>
      </c>
      <c r="Y112" s="22">
        <f>_xlfn.XLOOKUP($D112,当月商品!$D:$D,当月商品!I:I,0)</f>
        <v>0</v>
      </c>
      <c r="Z112" s="23">
        <f>_xlfn.XLOOKUP($D112,前月商品!$D:$D,前月商品!I:I,0)</f>
        <v>0</v>
      </c>
      <c r="AA112" s="23">
        <f>_xlfn.XLOOKUP($D112,前々月商品!$D:$D,前々月商品!I:I,0)</f>
        <v>0</v>
      </c>
      <c r="AB112" s="23">
        <f>_xlfn.XLOOKUP($D112,当月商品!$D:$D,当月商品!V:V,0)</f>
        <v>0</v>
      </c>
      <c r="AC112" s="23">
        <f>_xlfn.XLOOKUP($D112,前月商品!$D:$D,前月商品!V:V,0)</f>
        <v>0</v>
      </c>
      <c r="AD112" s="23">
        <f>_xlfn.XLOOKUP($D112,前々月商品!$D:$D,前々月商品!V:V,0)</f>
        <v>0</v>
      </c>
      <c r="AE112" s="23">
        <f t="shared" si="20"/>
        <v>0</v>
      </c>
      <c r="AF112" s="23">
        <f t="shared" si="21"/>
        <v>0</v>
      </c>
      <c r="AG112" s="23">
        <f t="shared" si="22"/>
        <v>0</v>
      </c>
      <c r="AH112" s="12">
        <f>_xlfn.XLOOKUP($D112,当月商品!$D:$D,当月商品!W:W,0)</f>
        <v>0</v>
      </c>
      <c r="AI112" s="12">
        <f>_xlfn.XLOOKUP($D112,前月商品!$D:$D,前月商品!W:W,0)</f>
        <v>0</v>
      </c>
      <c r="AJ112" s="12">
        <f>_xlfn.XLOOKUP($D112,前々月商品!$D:$D,前々月商品!W:W,0)</f>
        <v>0</v>
      </c>
      <c r="AK112" s="12">
        <f>_xlfn.XLOOKUP($D112,当月商品!$D:$D,当月商品!H:H,0)</f>
        <v>0</v>
      </c>
      <c r="AL112" s="12">
        <f>_xlfn.XLOOKUP($D112,前月商品!$D:$D,前月商品!H:H,0)</f>
        <v>0</v>
      </c>
      <c r="AM112" s="12">
        <f>_xlfn.XLOOKUP($D112,前々月商品!$D:$D,前々月商品!H:H,0)</f>
        <v>0</v>
      </c>
      <c r="AN112" s="13">
        <f t="shared" si="23"/>
        <v>0</v>
      </c>
      <c r="AO112" s="13">
        <f t="shared" si="24"/>
        <v>0</v>
      </c>
      <c r="AP112" s="13">
        <f t="shared" si="25"/>
        <v>0</v>
      </c>
      <c r="AQ112" s="16">
        <f t="shared" si="26"/>
        <v>0</v>
      </c>
      <c r="AR112" s="16">
        <f t="shared" si="27"/>
        <v>0</v>
      </c>
      <c r="AS112" s="17">
        <f t="shared" si="28"/>
        <v>0</v>
      </c>
      <c r="AT112" t="e">
        <f t="shared" si="29"/>
        <v>#VALUE!</v>
      </c>
    </row>
    <row r="113" spans="3:46" ht="36.65" customHeight="1">
      <c r="C113" s="20">
        <v>108</v>
      </c>
      <c r="D113" s="53">
        <f>現状商品設定!B110</f>
        <v>0</v>
      </c>
      <c r="E113" s="26" t="str">
        <f>IFERROR(_xlfn.XLOOKUP($D113,現状商品設定!B:B,現状商品設定!C:C,"-"),"-")</f>
        <v>-</v>
      </c>
      <c r="F113" s="32" t="s">
        <v>46</v>
      </c>
      <c r="G113" s="30" t="str">
        <f>IFERROR(_xlfn.XLOOKUP($D113,現状商品設定!B:B,現状商品設定!F:F),"-")</f>
        <v>-</v>
      </c>
      <c r="H113" s="34" t="e">
        <f>IF(IF(AND(V113&gt;=設定!$C$3,X113&gt;=L113),G113*(1+設定!$C$6),IF(AND(V113&gt;=設定!$C$3,X113&lt;L113),G113*(1+設定!$C$7*-1),IF(V113&lt;設定!$C$3,G113*(1+設定!$C$6),"除外")))&gt;10,IF(AND(V113&gt;=設定!$C$3,X113&gt;=L113),G113*(1+設定!$C$6),IF(AND(V113&gt;=設定!$C$3,X113&lt;L113),G113*(1+設定!$C$7*-1),IF(V113&lt;設定!$C$3,G113*(1+設定!$C$6),"除外"))),10)</f>
        <v>#VALUE!</v>
      </c>
      <c r="I113" s="34" t="e">
        <f ca="1">IF(消化率!$I$5&lt;1,商品!H113*消化率!$I$5,IF(商品!W113*商品!Q113/(商品!H113*消化率!$I$5)&gt;商品!L113,商品!H113*消化率!$I$5,J113))</f>
        <v>#DIV/0!</v>
      </c>
      <c r="J113" s="34" t="e">
        <f t="shared" si="16"/>
        <v>#VALUE!</v>
      </c>
      <c r="K113" s="34" t="e">
        <f ca="1">IF(ROUNDDOWN(IF(I113&gt;=設定!$C$8,設定!$C$8,商品!I113),0)&lt;10,10,ROUNDDOWN(IF(I113&gt;=設定!$C$8,設定!$C$8,商品!I113),0))</f>
        <v>#DIV/0!</v>
      </c>
      <c r="L113" s="64">
        <f>IF(F113="標準",設定!$C$4,商品!F113)</f>
        <v>5</v>
      </c>
      <c r="M113" s="63" t="str">
        <f>_xlfn.XLOOKUP($D113,全商品!$F:$F,全商品!H:H,"-")</f>
        <v>-</v>
      </c>
      <c r="N113" s="12" t="str">
        <f>_xlfn.XLOOKUP($D113,全商品!$F:$F,全商品!I:I,"-")</f>
        <v>-</v>
      </c>
      <c r="O113" s="23" t="str">
        <f>_xlfn.XLOOKUP($D113,全商品!$F:$F,全商品!K:K,"-")</f>
        <v>-</v>
      </c>
      <c r="P113" s="13" t="str">
        <f>_xlfn.XLOOKUP($D113,全商品!$F:$F,全商品!M:M,"-")</f>
        <v>-</v>
      </c>
      <c r="Q113" s="25" t="str">
        <f>_xlfn.XLOOKUP($D113,現状商品設定!B:B,現状商品設定!D:D,"-")</f>
        <v>-</v>
      </c>
      <c r="R113" s="22">
        <f>SUM(_xlfn.XLOOKUP($D113,当月商品!$D:$D,当月商品!I:I,0),_xlfn.XLOOKUP($D113,前月商品!$D:$D,前月商品!I:I,0),_xlfn.XLOOKUP($D113,前々月商品!$D:$D,前々月商品!I:I,0))</f>
        <v>0</v>
      </c>
      <c r="S113" s="23">
        <f>SUM(_xlfn.XLOOKUP($D113,当月商品!$D:$D,当月商品!V:V,0),_xlfn.XLOOKUP($D113,前月商品!$D:$D,前月商品!V:V,0),_xlfn.XLOOKUP($D113,前々月商品!$D:$D,前々月商品!V:V,0))</f>
        <v>0</v>
      </c>
      <c r="T113" s="23">
        <f t="shared" si="17"/>
        <v>0</v>
      </c>
      <c r="U113" s="23">
        <f>SUM(_xlfn.XLOOKUP($D113,当月商品!$D:$D,当月商品!W:W,0),_xlfn.XLOOKUP($D113,前月商品!$D:$D,前月商品!W:W,0),_xlfn.XLOOKUP($D113,前々月商品!$D:$D,前々月商品!W:W,0))</f>
        <v>0</v>
      </c>
      <c r="V113" s="23">
        <f>SUM(_xlfn.XLOOKUP($D113,当月商品!$D:$D,当月商品!H:H,0),_xlfn.XLOOKUP($D113,前月商品!$D:$D,前月商品!H:H,0),_xlfn.XLOOKUP($D113,前々月商品!$D:$D,前々月商品!H:H,0))</f>
        <v>0</v>
      </c>
      <c r="W113" s="13">
        <f t="shared" si="18"/>
        <v>0</v>
      </c>
      <c r="X113" s="15">
        <f t="shared" si="19"/>
        <v>0</v>
      </c>
      <c r="Y113" s="22">
        <f>_xlfn.XLOOKUP($D113,当月商品!$D:$D,当月商品!I:I,0)</f>
        <v>0</v>
      </c>
      <c r="Z113" s="23">
        <f>_xlfn.XLOOKUP($D113,前月商品!$D:$D,前月商品!I:I,0)</f>
        <v>0</v>
      </c>
      <c r="AA113" s="23">
        <f>_xlfn.XLOOKUP($D113,前々月商品!$D:$D,前々月商品!I:I,0)</f>
        <v>0</v>
      </c>
      <c r="AB113" s="23">
        <f>_xlfn.XLOOKUP($D113,当月商品!$D:$D,当月商品!V:V,0)</f>
        <v>0</v>
      </c>
      <c r="AC113" s="23">
        <f>_xlfn.XLOOKUP($D113,前月商品!$D:$D,前月商品!V:V,0)</f>
        <v>0</v>
      </c>
      <c r="AD113" s="23">
        <f>_xlfn.XLOOKUP($D113,前々月商品!$D:$D,前々月商品!V:V,0)</f>
        <v>0</v>
      </c>
      <c r="AE113" s="23">
        <f t="shared" si="20"/>
        <v>0</v>
      </c>
      <c r="AF113" s="23">
        <f t="shared" si="21"/>
        <v>0</v>
      </c>
      <c r="AG113" s="23">
        <f t="shared" si="22"/>
        <v>0</v>
      </c>
      <c r="AH113" s="12">
        <f>_xlfn.XLOOKUP($D113,当月商品!$D:$D,当月商品!W:W,0)</f>
        <v>0</v>
      </c>
      <c r="AI113" s="12">
        <f>_xlfn.XLOOKUP($D113,前月商品!$D:$D,前月商品!W:W,0)</f>
        <v>0</v>
      </c>
      <c r="AJ113" s="12">
        <f>_xlfn.XLOOKUP($D113,前々月商品!$D:$D,前々月商品!W:W,0)</f>
        <v>0</v>
      </c>
      <c r="AK113" s="12">
        <f>_xlfn.XLOOKUP($D113,当月商品!$D:$D,当月商品!H:H,0)</f>
        <v>0</v>
      </c>
      <c r="AL113" s="12">
        <f>_xlfn.XLOOKUP($D113,前月商品!$D:$D,前月商品!H:H,0)</f>
        <v>0</v>
      </c>
      <c r="AM113" s="12">
        <f>_xlfn.XLOOKUP($D113,前々月商品!$D:$D,前々月商品!H:H,0)</f>
        <v>0</v>
      </c>
      <c r="AN113" s="13">
        <f t="shared" si="23"/>
        <v>0</v>
      </c>
      <c r="AO113" s="13">
        <f t="shared" si="24"/>
        <v>0</v>
      </c>
      <c r="AP113" s="13">
        <f t="shared" si="25"/>
        <v>0</v>
      </c>
      <c r="AQ113" s="16">
        <f t="shared" si="26"/>
        <v>0</v>
      </c>
      <c r="AR113" s="16">
        <f t="shared" si="27"/>
        <v>0</v>
      </c>
      <c r="AS113" s="17">
        <f t="shared" si="28"/>
        <v>0</v>
      </c>
      <c r="AT113" t="e">
        <f t="shared" si="29"/>
        <v>#VALUE!</v>
      </c>
    </row>
    <row r="114" spans="3:46" ht="36.65" customHeight="1">
      <c r="C114" s="20">
        <v>109</v>
      </c>
      <c r="D114" s="53">
        <f>現状商品設定!B111</f>
        <v>0</v>
      </c>
      <c r="E114" s="26" t="str">
        <f>IFERROR(_xlfn.XLOOKUP($D114,現状商品設定!B:B,現状商品設定!C:C,"-"),"-")</f>
        <v>-</v>
      </c>
      <c r="F114" s="32" t="s">
        <v>46</v>
      </c>
      <c r="G114" s="30" t="str">
        <f>IFERROR(_xlfn.XLOOKUP($D114,現状商品設定!B:B,現状商品設定!F:F),"-")</f>
        <v>-</v>
      </c>
      <c r="H114" s="34" t="e">
        <f>IF(IF(AND(V114&gt;=設定!$C$3,X114&gt;=L114),G114*(1+設定!$C$6),IF(AND(V114&gt;=設定!$C$3,X114&lt;L114),G114*(1+設定!$C$7*-1),IF(V114&lt;設定!$C$3,G114*(1+設定!$C$6),"除外")))&gt;10,IF(AND(V114&gt;=設定!$C$3,X114&gt;=L114),G114*(1+設定!$C$6),IF(AND(V114&gt;=設定!$C$3,X114&lt;L114),G114*(1+設定!$C$7*-1),IF(V114&lt;設定!$C$3,G114*(1+設定!$C$6),"除外"))),10)</f>
        <v>#VALUE!</v>
      </c>
      <c r="I114" s="34" t="e">
        <f ca="1">IF(消化率!$I$5&lt;1,商品!H114*消化率!$I$5,IF(商品!W114*商品!Q114/(商品!H114*消化率!$I$5)&gt;商品!L114,商品!H114*消化率!$I$5,J114))</f>
        <v>#DIV/0!</v>
      </c>
      <c r="J114" s="34" t="e">
        <f t="shared" si="16"/>
        <v>#VALUE!</v>
      </c>
      <c r="K114" s="34" t="e">
        <f ca="1">IF(ROUNDDOWN(IF(I114&gt;=設定!$C$8,設定!$C$8,商品!I114),0)&lt;10,10,ROUNDDOWN(IF(I114&gt;=設定!$C$8,設定!$C$8,商品!I114),0))</f>
        <v>#DIV/0!</v>
      </c>
      <c r="L114" s="64">
        <f>IF(F114="標準",設定!$C$4,商品!F114)</f>
        <v>5</v>
      </c>
      <c r="M114" s="63" t="str">
        <f>_xlfn.XLOOKUP($D114,全商品!$F:$F,全商品!H:H,"-")</f>
        <v>-</v>
      </c>
      <c r="N114" s="12" t="str">
        <f>_xlfn.XLOOKUP($D114,全商品!$F:$F,全商品!I:I,"-")</f>
        <v>-</v>
      </c>
      <c r="O114" s="23" t="str">
        <f>_xlfn.XLOOKUP($D114,全商品!$F:$F,全商品!K:K,"-")</f>
        <v>-</v>
      </c>
      <c r="P114" s="13" t="str">
        <f>_xlfn.XLOOKUP($D114,全商品!$F:$F,全商品!M:M,"-")</f>
        <v>-</v>
      </c>
      <c r="Q114" s="25" t="str">
        <f>_xlfn.XLOOKUP($D114,現状商品設定!B:B,現状商品設定!D:D,"-")</f>
        <v>-</v>
      </c>
      <c r="R114" s="22">
        <f>SUM(_xlfn.XLOOKUP($D114,当月商品!$D:$D,当月商品!I:I,0),_xlfn.XLOOKUP($D114,前月商品!$D:$D,前月商品!I:I,0),_xlfn.XLOOKUP($D114,前々月商品!$D:$D,前々月商品!I:I,0))</f>
        <v>0</v>
      </c>
      <c r="S114" s="23">
        <f>SUM(_xlfn.XLOOKUP($D114,当月商品!$D:$D,当月商品!V:V,0),_xlfn.XLOOKUP($D114,前月商品!$D:$D,前月商品!V:V,0),_xlfn.XLOOKUP($D114,前々月商品!$D:$D,前々月商品!V:V,0))</f>
        <v>0</v>
      </c>
      <c r="T114" s="23">
        <f t="shared" si="17"/>
        <v>0</v>
      </c>
      <c r="U114" s="23">
        <f>SUM(_xlfn.XLOOKUP($D114,当月商品!$D:$D,当月商品!W:W,0),_xlfn.XLOOKUP($D114,前月商品!$D:$D,前月商品!W:W,0),_xlfn.XLOOKUP($D114,前々月商品!$D:$D,前々月商品!W:W,0))</f>
        <v>0</v>
      </c>
      <c r="V114" s="23">
        <f>SUM(_xlfn.XLOOKUP($D114,当月商品!$D:$D,当月商品!H:H,0),_xlfn.XLOOKUP($D114,前月商品!$D:$D,前月商品!H:H,0),_xlfn.XLOOKUP($D114,前々月商品!$D:$D,前々月商品!H:H,0))</f>
        <v>0</v>
      </c>
      <c r="W114" s="13">
        <f t="shared" si="18"/>
        <v>0</v>
      </c>
      <c r="X114" s="15">
        <f t="shared" si="19"/>
        <v>0</v>
      </c>
      <c r="Y114" s="22">
        <f>_xlfn.XLOOKUP($D114,当月商品!$D:$D,当月商品!I:I,0)</f>
        <v>0</v>
      </c>
      <c r="Z114" s="23">
        <f>_xlfn.XLOOKUP($D114,前月商品!$D:$D,前月商品!I:I,0)</f>
        <v>0</v>
      </c>
      <c r="AA114" s="23">
        <f>_xlfn.XLOOKUP($D114,前々月商品!$D:$D,前々月商品!I:I,0)</f>
        <v>0</v>
      </c>
      <c r="AB114" s="23">
        <f>_xlfn.XLOOKUP($D114,当月商品!$D:$D,当月商品!V:V,0)</f>
        <v>0</v>
      </c>
      <c r="AC114" s="23">
        <f>_xlfn.XLOOKUP($D114,前月商品!$D:$D,前月商品!V:V,0)</f>
        <v>0</v>
      </c>
      <c r="AD114" s="23">
        <f>_xlfn.XLOOKUP($D114,前々月商品!$D:$D,前々月商品!V:V,0)</f>
        <v>0</v>
      </c>
      <c r="AE114" s="23">
        <f t="shared" si="20"/>
        <v>0</v>
      </c>
      <c r="AF114" s="23">
        <f t="shared" si="21"/>
        <v>0</v>
      </c>
      <c r="AG114" s="23">
        <f t="shared" si="22"/>
        <v>0</v>
      </c>
      <c r="AH114" s="12">
        <f>_xlfn.XLOOKUP($D114,当月商品!$D:$D,当月商品!W:W,0)</f>
        <v>0</v>
      </c>
      <c r="AI114" s="12">
        <f>_xlfn.XLOOKUP($D114,前月商品!$D:$D,前月商品!W:W,0)</f>
        <v>0</v>
      </c>
      <c r="AJ114" s="12">
        <f>_xlfn.XLOOKUP($D114,前々月商品!$D:$D,前々月商品!W:W,0)</f>
        <v>0</v>
      </c>
      <c r="AK114" s="12">
        <f>_xlfn.XLOOKUP($D114,当月商品!$D:$D,当月商品!H:H,0)</f>
        <v>0</v>
      </c>
      <c r="AL114" s="12">
        <f>_xlfn.XLOOKUP($D114,前月商品!$D:$D,前月商品!H:H,0)</f>
        <v>0</v>
      </c>
      <c r="AM114" s="12">
        <f>_xlfn.XLOOKUP($D114,前々月商品!$D:$D,前々月商品!H:H,0)</f>
        <v>0</v>
      </c>
      <c r="AN114" s="13">
        <f t="shared" si="23"/>
        <v>0</v>
      </c>
      <c r="AO114" s="13">
        <f t="shared" si="24"/>
        <v>0</v>
      </c>
      <c r="AP114" s="13">
        <f t="shared" si="25"/>
        <v>0</v>
      </c>
      <c r="AQ114" s="16">
        <f t="shared" si="26"/>
        <v>0</v>
      </c>
      <c r="AR114" s="16">
        <f t="shared" si="27"/>
        <v>0</v>
      </c>
      <c r="AS114" s="17">
        <f t="shared" si="28"/>
        <v>0</v>
      </c>
      <c r="AT114" t="e">
        <f t="shared" si="29"/>
        <v>#VALUE!</v>
      </c>
    </row>
    <row r="115" spans="3:46" ht="36.65" customHeight="1">
      <c r="C115" s="20">
        <v>110</v>
      </c>
      <c r="D115" s="53">
        <f>現状商品設定!B112</f>
        <v>0</v>
      </c>
      <c r="E115" s="26" t="str">
        <f>IFERROR(_xlfn.XLOOKUP($D115,現状商品設定!B:B,現状商品設定!C:C,"-"),"-")</f>
        <v>-</v>
      </c>
      <c r="F115" s="32" t="s">
        <v>46</v>
      </c>
      <c r="G115" s="30" t="str">
        <f>IFERROR(_xlfn.XLOOKUP($D115,現状商品設定!B:B,現状商品設定!F:F),"-")</f>
        <v>-</v>
      </c>
      <c r="H115" s="34" t="e">
        <f>IF(IF(AND(V115&gt;=設定!$C$3,X115&gt;=L115),G115*(1+設定!$C$6),IF(AND(V115&gt;=設定!$C$3,X115&lt;L115),G115*(1+設定!$C$7*-1),IF(V115&lt;設定!$C$3,G115*(1+設定!$C$6),"除外")))&gt;10,IF(AND(V115&gt;=設定!$C$3,X115&gt;=L115),G115*(1+設定!$C$6),IF(AND(V115&gt;=設定!$C$3,X115&lt;L115),G115*(1+設定!$C$7*-1),IF(V115&lt;設定!$C$3,G115*(1+設定!$C$6),"除外"))),10)</f>
        <v>#VALUE!</v>
      </c>
      <c r="I115" s="34" t="e">
        <f ca="1">IF(消化率!$I$5&lt;1,商品!H115*消化率!$I$5,IF(商品!W115*商品!Q115/(商品!H115*消化率!$I$5)&gt;商品!L115,商品!H115*消化率!$I$5,J115))</f>
        <v>#DIV/0!</v>
      </c>
      <c r="J115" s="34" t="e">
        <f t="shared" si="16"/>
        <v>#VALUE!</v>
      </c>
      <c r="K115" s="34" t="e">
        <f ca="1">IF(ROUNDDOWN(IF(I115&gt;=設定!$C$8,設定!$C$8,商品!I115),0)&lt;10,10,ROUNDDOWN(IF(I115&gt;=設定!$C$8,設定!$C$8,商品!I115),0))</f>
        <v>#DIV/0!</v>
      </c>
      <c r="L115" s="64">
        <f>IF(F115="標準",設定!$C$4,商品!F115)</f>
        <v>5</v>
      </c>
      <c r="M115" s="63" t="str">
        <f>_xlfn.XLOOKUP($D115,全商品!$F:$F,全商品!H:H,"-")</f>
        <v>-</v>
      </c>
      <c r="N115" s="12" t="str">
        <f>_xlfn.XLOOKUP($D115,全商品!$F:$F,全商品!I:I,"-")</f>
        <v>-</v>
      </c>
      <c r="O115" s="23" t="str">
        <f>_xlfn.XLOOKUP($D115,全商品!$F:$F,全商品!K:K,"-")</f>
        <v>-</v>
      </c>
      <c r="P115" s="13" t="str">
        <f>_xlfn.XLOOKUP($D115,全商品!$F:$F,全商品!M:M,"-")</f>
        <v>-</v>
      </c>
      <c r="Q115" s="25" t="str">
        <f>_xlfn.XLOOKUP($D115,現状商品設定!B:B,現状商品設定!D:D,"-")</f>
        <v>-</v>
      </c>
      <c r="R115" s="22">
        <f>SUM(_xlfn.XLOOKUP($D115,当月商品!$D:$D,当月商品!I:I,0),_xlfn.XLOOKUP($D115,前月商品!$D:$D,前月商品!I:I,0),_xlfn.XLOOKUP($D115,前々月商品!$D:$D,前々月商品!I:I,0))</f>
        <v>0</v>
      </c>
      <c r="S115" s="23">
        <f>SUM(_xlfn.XLOOKUP($D115,当月商品!$D:$D,当月商品!V:V,0),_xlfn.XLOOKUP($D115,前月商品!$D:$D,前月商品!V:V,0),_xlfn.XLOOKUP($D115,前々月商品!$D:$D,前々月商品!V:V,0))</f>
        <v>0</v>
      </c>
      <c r="T115" s="23">
        <f t="shared" si="17"/>
        <v>0</v>
      </c>
      <c r="U115" s="23">
        <f>SUM(_xlfn.XLOOKUP($D115,当月商品!$D:$D,当月商品!W:W,0),_xlfn.XLOOKUP($D115,前月商品!$D:$D,前月商品!W:W,0),_xlfn.XLOOKUP($D115,前々月商品!$D:$D,前々月商品!W:W,0))</f>
        <v>0</v>
      </c>
      <c r="V115" s="23">
        <f>SUM(_xlfn.XLOOKUP($D115,当月商品!$D:$D,当月商品!H:H,0),_xlfn.XLOOKUP($D115,前月商品!$D:$D,前月商品!H:H,0),_xlfn.XLOOKUP($D115,前々月商品!$D:$D,前々月商品!H:H,0))</f>
        <v>0</v>
      </c>
      <c r="W115" s="13">
        <f t="shared" si="18"/>
        <v>0</v>
      </c>
      <c r="X115" s="15">
        <f t="shared" si="19"/>
        <v>0</v>
      </c>
      <c r="Y115" s="22">
        <f>_xlfn.XLOOKUP($D115,当月商品!$D:$D,当月商品!I:I,0)</f>
        <v>0</v>
      </c>
      <c r="Z115" s="23">
        <f>_xlfn.XLOOKUP($D115,前月商品!$D:$D,前月商品!I:I,0)</f>
        <v>0</v>
      </c>
      <c r="AA115" s="23">
        <f>_xlfn.XLOOKUP($D115,前々月商品!$D:$D,前々月商品!I:I,0)</f>
        <v>0</v>
      </c>
      <c r="AB115" s="23">
        <f>_xlfn.XLOOKUP($D115,当月商品!$D:$D,当月商品!V:V,0)</f>
        <v>0</v>
      </c>
      <c r="AC115" s="23">
        <f>_xlfn.XLOOKUP($D115,前月商品!$D:$D,前月商品!V:V,0)</f>
        <v>0</v>
      </c>
      <c r="AD115" s="23">
        <f>_xlfn.XLOOKUP($D115,前々月商品!$D:$D,前々月商品!V:V,0)</f>
        <v>0</v>
      </c>
      <c r="AE115" s="23">
        <f t="shared" si="20"/>
        <v>0</v>
      </c>
      <c r="AF115" s="23">
        <f t="shared" si="21"/>
        <v>0</v>
      </c>
      <c r="AG115" s="23">
        <f t="shared" si="22"/>
        <v>0</v>
      </c>
      <c r="AH115" s="12">
        <f>_xlfn.XLOOKUP($D115,当月商品!$D:$D,当月商品!W:W,0)</f>
        <v>0</v>
      </c>
      <c r="AI115" s="12">
        <f>_xlfn.XLOOKUP($D115,前月商品!$D:$D,前月商品!W:W,0)</f>
        <v>0</v>
      </c>
      <c r="AJ115" s="12">
        <f>_xlfn.XLOOKUP($D115,前々月商品!$D:$D,前々月商品!W:W,0)</f>
        <v>0</v>
      </c>
      <c r="AK115" s="12">
        <f>_xlfn.XLOOKUP($D115,当月商品!$D:$D,当月商品!H:H,0)</f>
        <v>0</v>
      </c>
      <c r="AL115" s="12">
        <f>_xlfn.XLOOKUP($D115,前月商品!$D:$D,前月商品!H:H,0)</f>
        <v>0</v>
      </c>
      <c r="AM115" s="12">
        <f>_xlfn.XLOOKUP($D115,前々月商品!$D:$D,前々月商品!H:H,0)</f>
        <v>0</v>
      </c>
      <c r="AN115" s="13">
        <f t="shared" si="23"/>
        <v>0</v>
      </c>
      <c r="AO115" s="13">
        <f t="shared" si="24"/>
        <v>0</v>
      </c>
      <c r="AP115" s="13">
        <f t="shared" si="25"/>
        <v>0</v>
      </c>
      <c r="AQ115" s="16">
        <f t="shared" si="26"/>
        <v>0</v>
      </c>
      <c r="AR115" s="16">
        <f t="shared" si="27"/>
        <v>0</v>
      </c>
      <c r="AS115" s="17">
        <f t="shared" si="28"/>
        <v>0</v>
      </c>
      <c r="AT115" t="e">
        <f t="shared" si="29"/>
        <v>#VALUE!</v>
      </c>
    </row>
    <row r="116" spans="3:46" ht="36.65" customHeight="1">
      <c r="C116" s="20">
        <v>111</v>
      </c>
      <c r="D116" s="53">
        <f>現状商品設定!B113</f>
        <v>0</v>
      </c>
      <c r="E116" s="26" t="str">
        <f>IFERROR(_xlfn.XLOOKUP($D116,現状商品設定!B:B,現状商品設定!C:C,"-"),"-")</f>
        <v>-</v>
      </c>
      <c r="F116" s="32" t="s">
        <v>46</v>
      </c>
      <c r="G116" s="30" t="str">
        <f>IFERROR(_xlfn.XLOOKUP($D116,現状商品設定!B:B,現状商品設定!F:F),"-")</f>
        <v>-</v>
      </c>
      <c r="H116" s="34" t="e">
        <f>IF(IF(AND(V116&gt;=設定!$C$3,X116&gt;=L116),G116*(1+設定!$C$6),IF(AND(V116&gt;=設定!$C$3,X116&lt;L116),G116*(1+設定!$C$7*-1),IF(V116&lt;設定!$C$3,G116*(1+設定!$C$6),"除外")))&gt;10,IF(AND(V116&gt;=設定!$C$3,X116&gt;=L116),G116*(1+設定!$C$6),IF(AND(V116&gt;=設定!$C$3,X116&lt;L116),G116*(1+設定!$C$7*-1),IF(V116&lt;設定!$C$3,G116*(1+設定!$C$6),"除外"))),10)</f>
        <v>#VALUE!</v>
      </c>
      <c r="I116" s="34" t="e">
        <f ca="1">IF(消化率!$I$5&lt;1,商品!H116*消化率!$I$5,IF(商品!W116*商品!Q116/(商品!H116*消化率!$I$5)&gt;商品!L116,商品!H116*消化率!$I$5,J116))</f>
        <v>#DIV/0!</v>
      </c>
      <c r="J116" s="34" t="e">
        <f t="shared" si="16"/>
        <v>#VALUE!</v>
      </c>
      <c r="K116" s="34" t="e">
        <f ca="1">IF(ROUNDDOWN(IF(I116&gt;=設定!$C$8,設定!$C$8,商品!I116),0)&lt;10,10,ROUNDDOWN(IF(I116&gt;=設定!$C$8,設定!$C$8,商品!I116),0))</f>
        <v>#DIV/0!</v>
      </c>
      <c r="L116" s="64">
        <f>IF(F116="標準",設定!$C$4,商品!F116)</f>
        <v>5</v>
      </c>
      <c r="M116" s="63" t="str">
        <f>_xlfn.XLOOKUP($D116,全商品!$F:$F,全商品!H:H,"-")</f>
        <v>-</v>
      </c>
      <c r="N116" s="12" t="str">
        <f>_xlfn.XLOOKUP($D116,全商品!$F:$F,全商品!I:I,"-")</f>
        <v>-</v>
      </c>
      <c r="O116" s="23" t="str">
        <f>_xlfn.XLOOKUP($D116,全商品!$F:$F,全商品!K:K,"-")</f>
        <v>-</v>
      </c>
      <c r="P116" s="13" t="str">
        <f>_xlfn.XLOOKUP($D116,全商品!$F:$F,全商品!M:M,"-")</f>
        <v>-</v>
      </c>
      <c r="Q116" s="25" t="str">
        <f>_xlfn.XLOOKUP($D116,現状商品設定!B:B,現状商品設定!D:D,"-")</f>
        <v>-</v>
      </c>
      <c r="R116" s="22">
        <f>SUM(_xlfn.XLOOKUP($D116,当月商品!$D:$D,当月商品!I:I,0),_xlfn.XLOOKUP($D116,前月商品!$D:$D,前月商品!I:I,0),_xlfn.XLOOKUP($D116,前々月商品!$D:$D,前々月商品!I:I,0))</f>
        <v>0</v>
      </c>
      <c r="S116" s="23">
        <f>SUM(_xlfn.XLOOKUP($D116,当月商品!$D:$D,当月商品!V:V,0),_xlfn.XLOOKUP($D116,前月商品!$D:$D,前月商品!V:V,0),_xlfn.XLOOKUP($D116,前々月商品!$D:$D,前々月商品!V:V,0))</f>
        <v>0</v>
      </c>
      <c r="T116" s="23">
        <f t="shared" si="17"/>
        <v>0</v>
      </c>
      <c r="U116" s="23">
        <f>SUM(_xlfn.XLOOKUP($D116,当月商品!$D:$D,当月商品!W:W,0),_xlfn.XLOOKUP($D116,前月商品!$D:$D,前月商品!W:W,0),_xlfn.XLOOKUP($D116,前々月商品!$D:$D,前々月商品!W:W,0))</f>
        <v>0</v>
      </c>
      <c r="V116" s="23">
        <f>SUM(_xlfn.XLOOKUP($D116,当月商品!$D:$D,当月商品!H:H,0),_xlfn.XLOOKUP($D116,前月商品!$D:$D,前月商品!H:H,0),_xlfn.XLOOKUP($D116,前々月商品!$D:$D,前々月商品!H:H,0))</f>
        <v>0</v>
      </c>
      <c r="W116" s="13">
        <f t="shared" si="18"/>
        <v>0</v>
      </c>
      <c r="X116" s="15">
        <f t="shared" si="19"/>
        <v>0</v>
      </c>
      <c r="Y116" s="22">
        <f>_xlfn.XLOOKUP($D116,当月商品!$D:$D,当月商品!I:I,0)</f>
        <v>0</v>
      </c>
      <c r="Z116" s="23">
        <f>_xlfn.XLOOKUP($D116,前月商品!$D:$D,前月商品!I:I,0)</f>
        <v>0</v>
      </c>
      <c r="AA116" s="23">
        <f>_xlfn.XLOOKUP($D116,前々月商品!$D:$D,前々月商品!I:I,0)</f>
        <v>0</v>
      </c>
      <c r="AB116" s="23">
        <f>_xlfn.XLOOKUP($D116,当月商品!$D:$D,当月商品!V:V,0)</f>
        <v>0</v>
      </c>
      <c r="AC116" s="23">
        <f>_xlfn.XLOOKUP($D116,前月商品!$D:$D,前月商品!V:V,0)</f>
        <v>0</v>
      </c>
      <c r="AD116" s="23">
        <f>_xlfn.XLOOKUP($D116,前々月商品!$D:$D,前々月商品!V:V,0)</f>
        <v>0</v>
      </c>
      <c r="AE116" s="23">
        <f t="shared" si="20"/>
        <v>0</v>
      </c>
      <c r="AF116" s="23">
        <f t="shared" si="21"/>
        <v>0</v>
      </c>
      <c r="AG116" s="23">
        <f t="shared" si="22"/>
        <v>0</v>
      </c>
      <c r="AH116" s="12">
        <f>_xlfn.XLOOKUP($D116,当月商品!$D:$D,当月商品!W:W,0)</f>
        <v>0</v>
      </c>
      <c r="AI116" s="12">
        <f>_xlfn.XLOOKUP($D116,前月商品!$D:$D,前月商品!W:W,0)</f>
        <v>0</v>
      </c>
      <c r="AJ116" s="12">
        <f>_xlfn.XLOOKUP($D116,前々月商品!$D:$D,前々月商品!W:W,0)</f>
        <v>0</v>
      </c>
      <c r="AK116" s="12">
        <f>_xlfn.XLOOKUP($D116,当月商品!$D:$D,当月商品!H:H,0)</f>
        <v>0</v>
      </c>
      <c r="AL116" s="12">
        <f>_xlfn.XLOOKUP($D116,前月商品!$D:$D,前月商品!H:H,0)</f>
        <v>0</v>
      </c>
      <c r="AM116" s="12">
        <f>_xlfn.XLOOKUP($D116,前々月商品!$D:$D,前々月商品!H:H,0)</f>
        <v>0</v>
      </c>
      <c r="AN116" s="13">
        <f t="shared" si="23"/>
        <v>0</v>
      </c>
      <c r="AO116" s="13">
        <f t="shared" si="24"/>
        <v>0</v>
      </c>
      <c r="AP116" s="13">
        <f t="shared" si="25"/>
        <v>0</v>
      </c>
      <c r="AQ116" s="16">
        <f t="shared" si="26"/>
        <v>0</v>
      </c>
      <c r="AR116" s="16">
        <f t="shared" si="27"/>
        <v>0</v>
      </c>
      <c r="AS116" s="17">
        <f t="shared" si="28"/>
        <v>0</v>
      </c>
      <c r="AT116" t="e">
        <f t="shared" si="29"/>
        <v>#VALUE!</v>
      </c>
    </row>
    <row r="117" spans="3:46" ht="36.65" customHeight="1">
      <c r="C117" s="20">
        <v>112</v>
      </c>
      <c r="D117" s="53">
        <f>現状商品設定!B114</f>
        <v>0</v>
      </c>
      <c r="E117" s="26" t="str">
        <f>IFERROR(_xlfn.XLOOKUP($D117,現状商品設定!B:B,現状商品設定!C:C,"-"),"-")</f>
        <v>-</v>
      </c>
      <c r="F117" s="32" t="s">
        <v>46</v>
      </c>
      <c r="G117" s="30" t="str">
        <f>IFERROR(_xlfn.XLOOKUP($D117,現状商品設定!B:B,現状商品設定!F:F),"-")</f>
        <v>-</v>
      </c>
      <c r="H117" s="34" t="e">
        <f>IF(IF(AND(V117&gt;=設定!$C$3,X117&gt;=L117),G117*(1+設定!$C$6),IF(AND(V117&gt;=設定!$C$3,X117&lt;L117),G117*(1+設定!$C$7*-1),IF(V117&lt;設定!$C$3,G117*(1+設定!$C$6),"除外")))&gt;10,IF(AND(V117&gt;=設定!$C$3,X117&gt;=L117),G117*(1+設定!$C$6),IF(AND(V117&gt;=設定!$C$3,X117&lt;L117),G117*(1+設定!$C$7*-1),IF(V117&lt;設定!$C$3,G117*(1+設定!$C$6),"除外"))),10)</f>
        <v>#VALUE!</v>
      </c>
      <c r="I117" s="34" t="e">
        <f ca="1">IF(消化率!$I$5&lt;1,商品!H117*消化率!$I$5,IF(商品!W117*商品!Q117/(商品!H117*消化率!$I$5)&gt;商品!L117,商品!H117*消化率!$I$5,J117))</f>
        <v>#DIV/0!</v>
      </c>
      <c r="J117" s="34" t="e">
        <f t="shared" si="16"/>
        <v>#VALUE!</v>
      </c>
      <c r="K117" s="34" t="e">
        <f ca="1">IF(ROUNDDOWN(IF(I117&gt;=設定!$C$8,設定!$C$8,商品!I117),0)&lt;10,10,ROUNDDOWN(IF(I117&gt;=設定!$C$8,設定!$C$8,商品!I117),0))</f>
        <v>#DIV/0!</v>
      </c>
      <c r="L117" s="64">
        <f>IF(F117="標準",設定!$C$4,商品!F117)</f>
        <v>5</v>
      </c>
      <c r="M117" s="63" t="str">
        <f>_xlfn.XLOOKUP($D117,全商品!$F:$F,全商品!H:H,"-")</f>
        <v>-</v>
      </c>
      <c r="N117" s="12" t="str">
        <f>_xlfn.XLOOKUP($D117,全商品!$F:$F,全商品!I:I,"-")</f>
        <v>-</v>
      </c>
      <c r="O117" s="23" t="str">
        <f>_xlfn.XLOOKUP($D117,全商品!$F:$F,全商品!K:K,"-")</f>
        <v>-</v>
      </c>
      <c r="P117" s="13" t="str">
        <f>_xlfn.XLOOKUP($D117,全商品!$F:$F,全商品!M:M,"-")</f>
        <v>-</v>
      </c>
      <c r="Q117" s="25" t="str">
        <f>_xlfn.XLOOKUP($D117,現状商品設定!B:B,現状商品設定!D:D,"-")</f>
        <v>-</v>
      </c>
      <c r="R117" s="22">
        <f>SUM(_xlfn.XLOOKUP($D117,当月商品!$D:$D,当月商品!I:I,0),_xlfn.XLOOKUP($D117,前月商品!$D:$D,前月商品!I:I,0),_xlfn.XLOOKUP($D117,前々月商品!$D:$D,前々月商品!I:I,0))</f>
        <v>0</v>
      </c>
      <c r="S117" s="23">
        <f>SUM(_xlfn.XLOOKUP($D117,当月商品!$D:$D,当月商品!V:V,0),_xlfn.XLOOKUP($D117,前月商品!$D:$D,前月商品!V:V,0),_xlfn.XLOOKUP($D117,前々月商品!$D:$D,前々月商品!V:V,0))</f>
        <v>0</v>
      </c>
      <c r="T117" s="23">
        <f t="shared" si="17"/>
        <v>0</v>
      </c>
      <c r="U117" s="23">
        <f>SUM(_xlfn.XLOOKUP($D117,当月商品!$D:$D,当月商品!W:W,0),_xlfn.XLOOKUP($D117,前月商品!$D:$D,前月商品!W:W,0),_xlfn.XLOOKUP($D117,前々月商品!$D:$D,前々月商品!W:W,0))</f>
        <v>0</v>
      </c>
      <c r="V117" s="23">
        <f>SUM(_xlfn.XLOOKUP($D117,当月商品!$D:$D,当月商品!H:H,0),_xlfn.XLOOKUP($D117,前月商品!$D:$D,前月商品!H:H,0),_xlfn.XLOOKUP($D117,前々月商品!$D:$D,前々月商品!H:H,0))</f>
        <v>0</v>
      </c>
      <c r="W117" s="13">
        <f t="shared" si="18"/>
        <v>0</v>
      </c>
      <c r="X117" s="15">
        <f t="shared" si="19"/>
        <v>0</v>
      </c>
      <c r="Y117" s="22">
        <f>_xlfn.XLOOKUP($D117,当月商品!$D:$D,当月商品!I:I,0)</f>
        <v>0</v>
      </c>
      <c r="Z117" s="23">
        <f>_xlfn.XLOOKUP($D117,前月商品!$D:$D,前月商品!I:I,0)</f>
        <v>0</v>
      </c>
      <c r="AA117" s="23">
        <f>_xlfn.XLOOKUP($D117,前々月商品!$D:$D,前々月商品!I:I,0)</f>
        <v>0</v>
      </c>
      <c r="AB117" s="23">
        <f>_xlfn.XLOOKUP($D117,当月商品!$D:$D,当月商品!V:V,0)</f>
        <v>0</v>
      </c>
      <c r="AC117" s="23">
        <f>_xlfn.XLOOKUP($D117,前月商品!$D:$D,前月商品!V:V,0)</f>
        <v>0</v>
      </c>
      <c r="AD117" s="23">
        <f>_xlfn.XLOOKUP($D117,前々月商品!$D:$D,前々月商品!V:V,0)</f>
        <v>0</v>
      </c>
      <c r="AE117" s="23">
        <f t="shared" si="20"/>
        <v>0</v>
      </c>
      <c r="AF117" s="23">
        <f t="shared" si="21"/>
        <v>0</v>
      </c>
      <c r="AG117" s="23">
        <f t="shared" si="22"/>
        <v>0</v>
      </c>
      <c r="AH117" s="12">
        <f>_xlfn.XLOOKUP($D117,当月商品!$D:$D,当月商品!W:W,0)</f>
        <v>0</v>
      </c>
      <c r="AI117" s="12">
        <f>_xlfn.XLOOKUP($D117,前月商品!$D:$D,前月商品!W:W,0)</f>
        <v>0</v>
      </c>
      <c r="AJ117" s="12">
        <f>_xlfn.XLOOKUP($D117,前々月商品!$D:$D,前々月商品!W:W,0)</f>
        <v>0</v>
      </c>
      <c r="AK117" s="12">
        <f>_xlfn.XLOOKUP($D117,当月商品!$D:$D,当月商品!H:H,0)</f>
        <v>0</v>
      </c>
      <c r="AL117" s="12">
        <f>_xlfn.XLOOKUP($D117,前月商品!$D:$D,前月商品!H:H,0)</f>
        <v>0</v>
      </c>
      <c r="AM117" s="12">
        <f>_xlfn.XLOOKUP($D117,前々月商品!$D:$D,前々月商品!H:H,0)</f>
        <v>0</v>
      </c>
      <c r="AN117" s="13">
        <f t="shared" si="23"/>
        <v>0</v>
      </c>
      <c r="AO117" s="13">
        <f t="shared" si="24"/>
        <v>0</v>
      </c>
      <c r="AP117" s="13">
        <f t="shared" si="25"/>
        <v>0</v>
      </c>
      <c r="AQ117" s="16">
        <f t="shared" si="26"/>
        <v>0</v>
      </c>
      <c r="AR117" s="16">
        <f t="shared" si="27"/>
        <v>0</v>
      </c>
      <c r="AS117" s="17">
        <f t="shared" si="28"/>
        <v>0</v>
      </c>
      <c r="AT117" t="e">
        <f t="shared" si="29"/>
        <v>#VALUE!</v>
      </c>
    </row>
    <row r="118" spans="3:46" ht="36.65" customHeight="1">
      <c r="C118" s="20">
        <v>113</v>
      </c>
      <c r="D118" s="53">
        <f>現状商品設定!B115</f>
        <v>0</v>
      </c>
      <c r="E118" s="26" t="str">
        <f>IFERROR(_xlfn.XLOOKUP($D118,現状商品設定!B:B,現状商品設定!C:C,"-"),"-")</f>
        <v>-</v>
      </c>
      <c r="F118" s="32" t="s">
        <v>46</v>
      </c>
      <c r="G118" s="30" t="str">
        <f>IFERROR(_xlfn.XLOOKUP($D118,現状商品設定!B:B,現状商品設定!F:F),"-")</f>
        <v>-</v>
      </c>
      <c r="H118" s="34" t="e">
        <f>IF(IF(AND(V118&gt;=設定!$C$3,X118&gt;=L118),G118*(1+設定!$C$6),IF(AND(V118&gt;=設定!$C$3,X118&lt;L118),G118*(1+設定!$C$7*-1),IF(V118&lt;設定!$C$3,G118*(1+設定!$C$6),"除外")))&gt;10,IF(AND(V118&gt;=設定!$C$3,X118&gt;=L118),G118*(1+設定!$C$6),IF(AND(V118&gt;=設定!$C$3,X118&lt;L118),G118*(1+設定!$C$7*-1),IF(V118&lt;設定!$C$3,G118*(1+設定!$C$6),"除外"))),10)</f>
        <v>#VALUE!</v>
      </c>
      <c r="I118" s="34" t="e">
        <f ca="1">IF(消化率!$I$5&lt;1,商品!H118*消化率!$I$5,IF(商品!W118*商品!Q118/(商品!H118*消化率!$I$5)&gt;商品!L118,商品!H118*消化率!$I$5,J118))</f>
        <v>#DIV/0!</v>
      </c>
      <c r="J118" s="34" t="e">
        <f t="shared" si="16"/>
        <v>#VALUE!</v>
      </c>
      <c r="K118" s="34" t="e">
        <f ca="1">IF(ROUNDDOWN(IF(I118&gt;=設定!$C$8,設定!$C$8,商品!I118),0)&lt;10,10,ROUNDDOWN(IF(I118&gt;=設定!$C$8,設定!$C$8,商品!I118),0))</f>
        <v>#DIV/0!</v>
      </c>
      <c r="L118" s="64">
        <f>IF(F118="標準",設定!$C$4,商品!F118)</f>
        <v>5</v>
      </c>
      <c r="M118" s="63" t="str">
        <f>_xlfn.XLOOKUP($D118,全商品!$F:$F,全商品!H:H,"-")</f>
        <v>-</v>
      </c>
      <c r="N118" s="12" t="str">
        <f>_xlfn.XLOOKUP($D118,全商品!$F:$F,全商品!I:I,"-")</f>
        <v>-</v>
      </c>
      <c r="O118" s="23" t="str">
        <f>_xlfn.XLOOKUP($D118,全商品!$F:$F,全商品!K:K,"-")</f>
        <v>-</v>
      </c>
      <c r="P118" s="13" t="str">
        <f>_xlfn.XLOOKUP($D118,全商品!$F:$F,全商品!M:M,"-")</f>
        <v>-</v>
      </c>
      <c r="Q118" s="25" t="str">
        <f>_xlfn.XLOOKUP($D118,現状商品設定!B:B,現状商品設定!D:D,"-")</f>
        <v>-</v>
      </c>
      <c r="R118" s="22">
        <f>SUM(_xlfn.XLOOKUP($D118,当月商品!$D:$D,当月商品!I:I,0),_xlfn.XLOOKUP($D118,前月商品!$D:$D,前月商品!I:I,0),_xlfn.XLOOKUP($D118,前々月商品!$D:$D,前々月商品!I:I,0))</f>
        <v>0</v>
      </c>
      <c r="S118" s="23">
        <f>SUM(_xlfn.XLOOKUP($D118,当月商品!$D:$D,当月商品!V:V,0),_xlfn.XLOOKUP($D118,前月商品!$D:$D,前月商品!V:V,0),_xlfn.XLOOKUP($D118,前々月商品!$D:$D,前々月商品!V:V,0))</f>
        <v>0</v>
      </c>
      <c r="T118" s="23">
        <f t="shared" si="17"/>
        <v>0</v>
      </c>
      <c r="U118" s="23">
        <f>SUM(_xlfn.XLOOKUP($D118,当月商品!$D:$D,当月商品!W:W,0),_xlfn.XLOOKUP($D118,前月商品!$D:$D,前月商品!W:W,0),_xlfn.XLOOKUP($D118,前々月商品!$D:$D,前々月商品!W:W,0))</f>
        <v>0</v>
      </c>
      <c r="V118" s="23">
        <f>SUM(_xlfn.XLOOKUP($D118,当月商品!$D:$D,当月商品!H:H,0),_xlfn.XLOOKUP($D118,前月商品!$D:$D,前月商品!H:H,0),_xlfn.XLOOKUP($D118,前々月商品!$D:$D,前々月商品!H:H,0))</f>
        <v>0</v>
      </c>
      <c r="W118" s="13">
        <f t="shared" si="18"/>
        <v>0</v>
      </c>
      <c r="X118" s="15">
        <f t="shared" si="19"/>
        <v>0</v>
      </c>
      <c r="Y118" s="22">
        <f>_xlfn.XLOOKUP($D118,当月商品!$D:$D,当月商品!I:I,0)</f>
        <v>0</v>
      </c>
      <c r="Z118" s="23">
        <f>_xlfn.XLOOKUP($D118,前月商品!$D:$D,前月商品!I:I,0)</f>
        <v>0</v>
      </c>
      <c r="AA118" s="23">
        <f>_xlfn.XLOOKUP($D118,前々月商品!$D:$D,前々月商品!I:I,0)</f>
        <v>0</v>
      </c>
      <c r="AB118" s="23">
        <f>_xlfn.XLOOKUP($D118,当月商品!$D:$D,当月商品!V:V,0)</f>
        <v>0</v>
      </c>
      <c r="AC118" s="23">
        <f>_xlfn.XLOOKUP($D118,前月商品!$D:$D,前月商品!V:V,0)</f>
        <v>0</v>
      </c>
      <c r="AD118" s="23">
        <f>_xlfn.XLOOKUP($D118,前々月商品!$D:$D,前々月商品!V:V,0)</f>
        <v>0</v>
      </c>
      <c r="AE118" s="23">
        <f t="shared" si="20"/>
        <v>0</v>
      </c>
      <c r="AF118" s="23">
        <f t="shared" si="21"/>
        <v>0</v>
      </c>
      <c r="AG118" s="23">
        <f t="shared" si="22"/>
        <v>0</v>
      </c>
      <c r="AH118" s="12">
        <f>_xlfn.XLOOKUP($D118,当月商品!$D:$D,当月商品!W:W,0)</f>
        <v>0</v>
      </c>
      <c r="AI118" s="12">
        <f>_xlfn.XLOOKUP($D118,前月商品!$D:$D,前月商品!W:W,0)</f>
        <v>0</v>
      </c>
      <c r="AJ118" s="12">
        <f>_xlfn.XLOOKUP($D118,前々月商品!$D:$D,前々月商品!W:W,0)</f>
        <v>0</v>
      </c>
      <c r="AK118" s="12">
        <f>_xlfn.XLOOKUP($D118,当月商品!$D:$D,当月商品!H:H,0)</f>
        <v>0</v>
      </c>
      <c r="AL118" s="12">
        <f>_xlfn.XLOOKUP($D118,前月商品!$D:$D,前月商品!H:H,0)</f>
        <v>0</v>
      </c>
      <c r="AM118" s="12">
        <f>_xlfn.XLOOKUP($D118,前々月商品!$D:$D,前々月商品!H:H,0)</f>
        <v>0</v>
      </c>
      <c r="AN118" s="13">
        <f t="shared" si="23"/>
        <v>0</v>
      </c>
      <c r="AO118" s="13">
        <f t="shared" si="24"/>
        <v>0</v>
      </c>
      <c r="AP118" s="13">
        <f t="shared" si="25"/>
        <v>0</v>
      </c>
      <c r="AQ118" s="16">
        <f t="shared" si="26"/>
        <v>0</v>
      </c>
      <c r="AR118" s="16">
        <f t="shared" si="27"/>
        <v>0</v>
      </c>
      <c r="AS118" s="17">
        <f t="shared" si="28"/>
        <v>0</v>
      </c>
      <c r="AT118" t="e">
        <f t="shared" si="29"/>
        <v>#VALUE!</v>
      </c>
    </row>
    <row r="119" spans="3:46" ht="36.65" customHeight="1">
      <c r="C119" s="20">
        <v>114</v>
      </c>
      <c r="D119" s="53">
        <f>現状商品設定!B116</f>
        <v>0</v>
      </c>
      <c r="E119" s="26" t="str">
        <f>IFERROR(_xlfn.XLOOKUP($D119,現状商品設定!B:B,現状商品設定!C:C,"-"),"-")</f>
        <v>-</v>
      </c>
      <c r="F119" s="32" t="s">
        <v>46</v>
      </c>
      <c r="G119" s="30" t="str">
        <f>IFERROR(_xlfn.XLOOKUP($D119,現状商品設定!B:B,現状商品設定!F:F),"-")</f>
        <v>-</v>
      </c>
      <c r="H119" s="34" t="e">
        <f>IF(IF(AND(V119&gt;=設定!$C$3,X119&gt;=L119),G119*(1+設定!$C$6),IF(AND(V119&gt;=設定!$C$3,X119&lt;L119),G119*(1+設定!$C$7*-1),IF(V119&lt;設定!$C$3,G119*(1+設定!$C$6),"除外")))&gt;10,IF(AND(V119&gt;=設定!$C$3,X119&gt;=L119),G119*(1+設定!$C$6),IF(AND(V119&gt;=設定!$C$3,X119&lt;L119),G119*(1+設定!$C$7*-1),IF(V119&lt;設定!$C$3,G119*(1+設定!$C$6),"除外"))),10)</f>
        <v>#VALUE!</v>
      </c>
      <c r="I119" s="34" t="e">
        <f ca="1">IF(消化率!$I$5&lt;1,商品!H119*消化率!$I$5,IF(商品!W119*商品!Q119/(商品!H119*消化率!$I$5)&gt;商品!L119,商品!H119*消化率!$I$5,J119))</f>
        <v>#DIV/0!</v>
      </c>
      <c r="J119" s="34" t="e">
        <f t="shared" si="16"/>
        <v>#VALUE!</v>
      </c>
      <c r="K119" s="34" t="e">
        <f ca="1">IF(ROUNDDOWN(IF(I119&gt;=設定!$C$8,設定!$C$8,商品!I119),0)&lt;10,10,ROUNDDOWN(IF(I119&gt;=設定!$C$8,設定!$C$8,商品!I119),0))</f>
        <v>#DIV/0!</v>
      </c>
      <c r="L119" s="64">
        <f>IF(F119="標準",設定!$C$4,商品!F119)</f>
        <v>5</v>
      </c>
      <c r="M119" s="63" t="str">
        <f>_xlfn.XLOOKUP($D119,全商品!$F:$F,全商品!H:H,"-")</f>
        <v>-</v>
      </c>
      <c r="N119" s="12" t="str">
        <f>_xlfn.XLOOKUP($D119,全商品!$F:$F,全商品!I:I,"-")</f>
        <v>-</v>
      </c>
      <c r="O119" s="23" t="str">
        <f>_xlfn.XLOOKUP($D119,全商品!$F:$F,全商品!K:K,"-")</f>
        <v>-</v>
      </c>
      <c r="P119" s="13" t="str">
        <f>_xlfn.XLOOKUP($D119,全商品!$F:$F,全商品!M:M,"-")</f>
        <v>-</v>
      </c>
      <c r="Q119" s="25" t="str">
        <f>_xlfn.XLOOKUP($D119,現状商品設定!B:B,現状商品設定!D:D,"-")</f>
        <v>-</v>
      </c>
      <c r="R119" s="22">
        <f>SUM(_xlfn.XLOOKUP($D119,当月商品!$D:$D,当月商品!I:I,0),_xlfn.XLOOKUP($D119,前月商品!$D:$D,前月商品!I:I,0),_xlfn.XLOOKUP($D119,前々月商品!$D:$D,前々月商品!I:I,0))</f>
        <v>0</v>
      </c>
      <c r="S119" s="23">
        <f>SUM(_xlfn.XLOOKUP($D119,当月商品!$D:$D,当月商品!V:V,0),_xlfn.XLOOKUP($D119,前月商品!$D:$D,前月商品!V:V,0),_xlfn.XLOOKUP($D119,前々月商品!$D:$D,前々月商品!V:V,0))</f>
        <v>0</v>
      </c>
      <c r="T119" s="23">
        <f t="shared" si="17"/>
        <v>0</v>
      </c>
      <c r="U119" s="23">
        <f>SUM(_xlfn.XLOOKUP($D119,当月商品!$D:$D,当月商品!W:W,0),_xlfn.XLOOKUP($D119,前月商品!$D:$D,前月商品!W:W,0),_xlfn.XLOOKUP($D119,前々月商品!$D:$D,前々月商品!W:W,0))</f>
        <v>0</v>
      </c>
      <c r="V119" s="23">
        <f>SUM(_xlfn.XLOOKUP($D119,当月商品!$D:$D,当月商品!H:H,0),_xlfn.XLOOKUP($D119,前月商品!$D:$D,前月商品!H:H,0),_xlfn.XLOOKUP($D119,前々月商品!$D:$D,前々月商品!H:H,0))</f>
        <v>0</v>
      </c>
      <c r="W119" s="13">
        <f t="shared" si="18"/>
        <v>0</v>
      </c>
      <c r="X119" s="15">
        <f t="shared" si="19"/>
        <v>0</v>
      </c>
      <c r="Y119" s="22">
        <f>_xlfn.XLOOKUP($D119,当月商品!$D:$D,当月商品!I:I,0)</f>
        <v>0</v>
      </c>
      <c r="Z119" s="23">
        <f>_xlfn.XLOOKUP($D119,前月商品!$D:$D,前月商品!I:I,0)</f>
        <v>0</v>
      </c>
      <c r="AA119" s="23">
        <f>_xlfn.XLOOKUP($D119,前々月商品!$D:$D,前々月商品!I:I,0)</f>
        <v>0</v>
      </c>
      <c r="AB119" s="23">
        <f>_xlfn.XLOOKUP($D119,当月商品!$D:$D,当月商品!V:V,0)</f>
        <v>0</v>
      </c>
      <c r="AC119" s="23">
        <f>_xlfn.XLOOKUP($D119,前月商品!$D:$D,前月商品!V:V,0)</f>
        <v>0</v>
      </c>
      <c r="AD119" s="23">
        <f>_xlfn.XLOOKUP($D119,前々月商品!$D:$D,前々月商品!V:V,0)</f>
        <v>0</v>
      </c>
      <c r="AE119" s="23">
        <f t="shared" si="20"/>
        <v>0</v>
      </c>
      <c r="AF119" s="23">
        <f t="shared" si="21"/>
        <v>0</v>
      </c>
      <c r="AG119" s="23">
        <f t="shared" si="22"/>
        <v>0</v>
      </c>
      <c r="AH119" s="12">
        <f>_xlfn.XLOOKUP($D119,当月商品!$D:$D,当月商品!W:W,0)</f>
        <v>0</v>
      </c>
      <c r="AI119" s="12">
        <f>_xlfn.XLOOKUP($D119,前月商品!$D:$D,前月商品!W:W,0)</f>
        <v>0</v>
      </c>
      <c r="AJ119" s="12">
        <f>_xlfn.XLOOKUP($D119,前々月商品!$D:$D,前々月商品!W:W,0)</f>
        <v>0</v>
      </c>
      <c r="AK119" s="12">
        <f>_xlfn.XLOOKUP($D119,当月商品!$D:$D,当月商品!H:H,0)</f>
        <v>0</v>
      </c>
      <c r="AL119" s="12">
        <f>_xlfn.XLOOKUP($D119,前月商品!$D:$D,前月商品!H:H,0)</f>
        <v>0</v>
      </c>
      <c r="AM119" s="12">
        <f>_xlfn.XLOOKUP($D119,前々月商品!$D:$D,前々月商品!H:H,0)</f>
        <v>0</v>
      </c>
      <c r="AN119" s="13">
        <f t="shared" si="23"/>
        <v>0</v>
      </c>
      <c r="AO119" s="13">
        <f t="shared" si="24"/>
        <v>0</v>
      </c>
      <c r="AP119" s="13">
        <f t="shared" si="25"/>
        <v>0</v>
      </c>
      <c r="AQ119" s="16">
        <f t="shared" si="26"/>
        <v>0</v>
      </c>
      <c r="AR119" s="16">
        <f t="shared" si="27"/>
        <v>0</v>
      </c>
      <c r="AS119" s="17">
        <f t="shared" si="28"/>
        <v>0</v>
      </c>
      <c r="AT119" t="e">
        <f t="shared" si="29"/>
        <v>#VALUE!</v>
      </c>
    </row>
    <row r="120" spans="3:46" ht="36.65" customHeight="1">
      <c r="C120" s="20">
        <v>115</v>
      </c>
      <c r="D120" s="53">
        <f>現状商品設定!B117</f>
        <v>0</v>
      </c>
      <c r="E120" s="26" t="str">
        <f>IFERROR(_xlfn.XLOOKUP($D120,現状商品設定!B:B,現状商品設定!C:C,"-"),"-")</f>
        <v>-</v>
      </c>
      <c r="F120" s="32" t="s">
        <v>46</v>
      </c>
      <c r="G120" s="30" t="str">
        <f>IFERROR(_xlfn.XLOOKUP($D120,現状商品設定!B:B,現状商品設定!F:F),"-")</f>
        <v>-</v>
      </c>
      <c r="H120" s="34" t="e">
        <f>IF(IF(AND(V120&gt;=設定!$C$3,X120&gt;=L120),G120*(1+設定!$C$6),IF(AND(V120&gt;=設定!$C$3,X120&lt;L120),G120*(1+設定!$C$7*-1),IF(V120&lt;設定!$C$3,G120*(1+設定!$C$6),"除外")))&gt;10,IF(AND(V120&gt;=設定!$C$3,X120&gt;=L120),G120*(1+設定!$C$6),IF(AND(V120&gt;=設定!$C$3,X120&lt;L120),G120*(1+設定!$C$7*-1),IF(V120&lt;設定!$C$3,G120*(1+設定!$C$6),"除外"))),10)</f>
        <v>#VALUE!</v>
      </c>
      <c r="I120" s="34" t="e">
        <f ca="1">IF(消化率!$I$5&lt;1,商品!H120*消化率!$I$5,IF(商品!W120*商品!Q120/(商品!H120*消化率!$I$5)&gt;商品!L120,商品!H120*消化率!$I$5,J120))</f>
        <v>#DIV/0!</v>
      </c>
      <c r="J120" s="34" t="e">
        <f t="shared" si="16"/>
        <v>#VALUE!</v>
      </c>
      <c r="K120" s="34" t="e">
        <f ca="1">IF(ROUNDDOWN(IF(I120&gt;=設定!$C$8,設定!$C$8,商品!I120),0)&lt;10,10,ROUNDDOWN(IF(I120&gt;=設定!$C$8,設定!$C$8,商品!I120),0))</f>
        <v>#DIV/0!</v>
      </c>
      <c r="L120" s="64">
        <f>IF(F120="標準",設定!$C$4,商品!F120)</f>
        <v>5</v>
      </c>
      <c r="M120" s="63" t="str">
        <f>_xlfn.XLOOKUP($D120,全商品!$F:$F,全商品!H:H,"-")</f>
        <v>-</v>
      </c>
      <c r="N120" s="12" t="str">
        <f>_xlfn.XLOOKUP($D120,全商品!$F:$F,全商品!I:I,"-")</f>
        <v>-</v>
      </c>
      <c r="O120" s="23" t="str">
        <f>_xlfn.XLOOKUP($D120,全商品!$F:$F,全商品!K:K,"-")</f>
        <v>-</v>
      </c>
      <c r="P120" s="13" t="str">
        <f>_xlfn.XLOOKUP($D120,全商品!$F:$F,全商品!M:M,"-")</f>
        <v>-</v>
      </c>
      <c r="Q120" s="25" t="str">
        <f>_xlfn.XLOOKUP($D120,現状商品設定!B:B,現状商品設定!D:D,"-")</f>
        <v>-</v>
      </c>
      <c r="R120" s="22">
        <f>SUM(_xlfn.XLOOKUP($D120,当月商品!$D:$D,当月商品!I:I,0),_xlfn.XLOOKUP($D120,前月商品!$D:$D,前月商品!I:I,0),_xlfn.XLOOKUP($D120,前々月商品!$D:$D,前々月商品!I:I,0))</f>
        <v>0</v>
      </c>
      <c r="S120" s="23">
        <f>SUM(_xlfn.XLOOKUP($D120,当月商品!$D:$D,当月商品!V:V,0),_xlfn.XLOOKUP($D120,前月商品!$D:$D,前月商品!V:V,0),_xlfn.XLOOKUP($D120,前々月商品!$D:$D,前々月商品!V:V,0))</f>
        <v>0</v>
      </c>
      <c r="T120" s="23">
        <f t="shared" si="17"/>
        <v>0</v>
      </c>
      <c r="U120" s="23">
        <f>SUM(_xlfn.XLOOKUP($D120,当月商品!$D:$D,当月商品!W:W,0),_xlfn.XLOOKUP($D120,前月商品!$D:$D,前月商品!W:W,0),_xlfn.XLOOKUP($D120,前々月商品!$D:$D,前々月商品!W:W,0))</f>
        <v>0</v>
      </c>
      <c r="V120" s="23">
        <f>SUM(_xlfn.XLOOKUP($D120,当月商品!$D:$D,当月商品!H:H,0),_xlfn.XLOOKUP($D120,前月商品!$D:$D,前月商品!H:H,0),_xlfn.XLOOKUP($D120,前々月商品!$D:$D,前々月商品!H:H,0))</f>
        <v>0</v>
      </c>
      <c r="W120" s="13">
        <f t="shared" si="18"/>
        <v>0</v>
      </c>
      <c r="X120" s="15">
        <f t="shared" si="19"/>
        <v>0</v>
      </c>
      <c r="Y120" s="22">
        <f>_xlfn.XLOOKUP($D120,当月商品!$D:$D,当月商品!I:I,0)</f>
        <v>0</v>
      </c>
      <c r="Z120" s="23">
        <f>_xlfn.XLOOKUP($D120,前月商品!$D:$D,前月商品!I:I,0)</f>
        <v>0</v>
      </c>
      <c r="AA120" s="23">
        <f>_xlfn.XLOOKUP($D120,前々月商品!$D:$D,前々月商品!I:I,0)</f>
        <v>0</v>
      </c>
      <c r="AB120" s="23">
        <f>_xlfn.XLOOKUP($D120,当月商品!$D:$D,当月商品!V:V,0)</f>
        <v>0</v>
      </c>
      <c r="AC120" s="23">
        <f>_xlfn.XLOOKUP($D120,前月商品!$D:$D,前月商品!V:V,0)</f>
        <v>0</v>
      </c>
      <c r="AD120" s="23">
        <f>_xlfn.XLOOKUP($D120,前々月商品!$D:$D,前々月商品!V:V,0)</f>
        <v>0</v>
      </c>
      <c r="AE120" s="23">
        <f t="shared" si="20"/>
        <v>0</v>
      </c>
      <c r="AF120" s="23">
        <f t="shared" si="21"/>
        <v>0</v>
      </c>
      <c r="AG120" s="23">
        <f t="shared" si="22"/>
        <v>0</v>
      </c>
      <c r="AH120" s="12">
        <f>_xlfn.XLOOKUP($D120,当月商品!$D:$D,当月商品!W:W,0)</f>
        <v>0</v>
      </c>
      <c r="AI120" s="12">
        <f>_xlfn.XLOOKUP($D120,前月商品!$D:$D,前月商品!W:W,0)</f>
        <v>0</v>
      </c>
      <c r="AJ120" s="12">
        <f>_xlfn.XLOOKUP($D120,前々月商品!$D:$D,前々月商品!W:W,0)</f>
        <v>0</v>
      </c>
      <c r="AK120" s="12">
        <f>_xlfn.XLOOKUP($D120,当月商品!$D:$D,当月商品!H:H,0)</f>
        <v>0</v>
      </c>
      <c r="AL120" s="12">
        <f>_xlfn.XLOOKUP($D120,前月商品!$D:$D,前月商品!H:H,0)</f>
        <v>0</v>
      </c>
      <c r="AM120" s="12">
        <f>_xlfn.XLOOKUP($D120,前々月商品!$D:$D,前々月商品!H:H,0)</f>
        <v>0</v>
      </c>
      <c r="AN120" s="13">
        <f t="shared" si="23"/>
        <v>0</v>
      </c>
      <c r="AO120" s="13">
        <f t="shared" si="24"/>
        <v>0</v>
      </c>
      <c r="AP120" s="13">
        <f t="shared" si="25"/>
        <v>0</v>
      </c>
      <c r="AQ120" s="16">
        <f t="shared" si="26"/>
        <v>0</v>
      </c>
      <c r="AR120" s="16">
        <f t="shared" si="27"/>
        <v>0</v>
      </c>
      <c r="AS120" s="17">
        <f t="shared" si="28"/>
        <v>0</v>
      </c>
      <c r="AT120" t="e">
        <f t="shared" si="29"/>
        <v>#VALUE!</v>
      </c>
    </row>
    <row r="121" spans="3:46" ht="36.65" customHeight="1">
      <c r="C121" s="20">
        <v>116</v>
      </c>
      <c r="D121" s="53">
        <f>現状商品設定!B118</f>
        <v>0</v>
      </c>
      <c r="E121" s="26" t="str">
        <f>IFERROR(_xlfn.XLOOKUP($D121,現状商品設定!B:B,現状商品設定!C:C,"-"),"-")</f>
        <v>-</v>
      </c>
      <c r="F121" s="32" t="s">
        <v>46</v>
      </c>
      <c r="G121" s="30" t="str">
        <f>IFERROR(_xlfn.XLOOKUP($D121,現状商品設定!B:B,現状商品設定!F:F),"-")</f>
        <v>-</v>
      </c>
      <c r="H121" s="34" t="e">
        <f>IF(IF(AND(V121&gt;=設定!$C$3,X121&gt;=L121),G121*(1+設定!$C$6),IF(AND(V121&gt;=設定!$C$3,X121&lt;L121),G121*(1+設定!$C$7*-1),IF(V121&lt;設定!$C$3,G121*(1+設定!$C$6),"除外")))&gt;10,IF(AND(V121&gt;=設定!$C$3,X121&gt;=L121),G121*(1+設定!$C$6),IF(AND(V121&gt;=設定!$C$3,X121&lt;L121),G121*(1+設定!$C$7*-1),IF(V121&lt;設定!$C$3,G121*(1+設定!$C$6),"除外"))),10)</f>
        <v>#VALUE!</v>
      </c>
      <c r="I121" s="34" t="e">
        <f ca="1">IF(消化率!$I$5&lt;1,商品!H121*消化率!$I$5,IF(商品!W121*商品!Q121/(商品!H121*消化率!$I$5)&gt;商品!L121,商品!H121*消化率!$I$5,J121))</f>
        <v>#DIV/0!</v>
      </c>
      <c r="J121" s="34" t="e">
        <f t="shared" si="16"/>
        <v>#VALUE!</v>
      </c>
      <c r="K121" s="34" t="e">
        <f ca="1">IF(ROUNDDOWN(IF(I121&gt;=設定!$C$8,設定!$C$8,商品!I121),0)&lt;10,10,ROUNDDOWN(IF(I121&gt;=設定!$C$8,設定!$C$8,商品!I121),0))</f>
        <v>#DIV/0!</v>
      </c>
      <c r="L121" s="64">
        <f>IF(F121="標準",設定!$C$4,商品!F121)</f>
        <v>5</v>
      </c>
      <c r="M121" s="63" t="str">
        <f>_xlfn.XLOOKUP($D121,全商品!$F:$F,全商品!H:H,"-")</f>
        <v>-</v>
      </c>
      <c r="N121" s="12" t="str">
        <f>_xlfn.XLOOKUP($D121,全商品!$F:$F,全商品!I:I,"-")</f>
        <v>-</v>
      </c>
      <c r="O121" s="23" t="str">
        <f>_xlfn.XLOOKUP($D121,全商品!$F:$F,全商品!K:K,"-")</f>
        <v>-</v>
      </c>
      <c r="P121" s="13" t="str">
        <f>_xlfn.XLOOKUP($D121,全商品!$F:$F,全商品!M:M,"-")</f>
        <v>-</v>
      </c>
      <c r="Q121" s="25" t="str">
        <f>_xlfn.XLOOKUP($D121,現状商品設定!B:B,現状商品設定!D:D,"-")</f>
        <v>-</v>
      </c>
      <c r="R121" s="22">
        <f>SUM(_xlfn.XLOOKUP($D121,当月商品!$D:$D,当月商品!I:I,0),_xlfn.XLOOKUP($D121,前月商品!$D:$D,前月商品!I:I,0),_xlfn.XLOOKUP($D121,前々月商品!$D:$D,前々月商品!I:I,0))</f>
        <v>0</v>
      </c>
      <c r="S121" s="23">
        <f>SUM(_xlfn.XLOOKUP($D121,当月商品!$D:$D,当月商品!V:V,0),_xlfn.XLOOKUP($D121,前月商品!$D:$D,前月商品!V:V,0),_xlfn.XLOOKUP($D121,前々月商品!$D:$D,前々月商品!V:V,0))</f>
        <v>0</v>
      </c>
      <c r="T121" s="23">
        <f t="shared" si="17"/>
        <v>0</v>
      </c>
      <c r="U121" s="23">
        <f>SUM(_xlfn.XLOOKUP($D121,当月商品!$D:$D,当月商品!W:W,0),_xlfn.XLOOKUP($D121,前月商品!$D:$D,前月商品!W:W,0),_xlfn.XLOOKUP($D121,前々月商品!$D:$D,前々月商品!W:W,0))</f>
        <v>0</v>
      </c>
      <c r="V121" s="23">
        <f>SUM(_xlfn.XLOOKUP($D121,当月商品!$D:$D,当月商品!H:H,0),_xlfn.XLOOKUP($D121,前月商品!$D:$D,前月商品!H:H,0),_xlfn.XLOOKUP($D121,前々月商品!$D:$D,前々月商品!H:H,0))</f>
        <v>0</v>
      </c>
      <c r="W121" s="13">
        <f t="shared" si="18"/>
        <v>0</v>
      </c>
      <c r="X121" s="15">
        <f t="shared" si="19"/>
        <v>0</v>
      </c>
      <c r="Y121" s="22">
        <f>_xlfn.XLOOKUP($D121,当月商品!$D:$D,当月商品!I:I,0)</f>
        <v>0</v>
      </c>
      <c r="Z121" s="23">
        <f>_xlfn.XLOOKUP($D121,前月商品!$D:$D,前月商品!I:I,0)</f>
        <v>0</v>
      </c>
      <c r="AA121" s="23">
        <f>_xlfn.XLOOKUP($D121,前々月商品!$D:$D,前々月商品!I:I,0)</f>
        <v>0</v>
      </c>
      <c r="AB121" s="23">
        <f>_xlfn.XLOOKUP($D121,当月商品!$D:$D,当月商品!V:V,0)</f>
        <v>0</v>
      </c>
      <c r="AC121" s="23">
        <f>_xlfn.XLOOKUP($D121,前月商品!$D:$D,前月商品!V:V,0)</f>
        <v>0</v>
      </c>
      <c r="AD121" s="23">
        <f>_xlfn.XLOOKUP($D121,前々月商品!$D:$D,前々月商品!V:V,0)</f>
        <v>0</v>
      </c>
      <c r="AE121" s="23">
        <f t="shared" si="20"/>
        <v>0</v>
      </c>
      <c r="AF121" s="23">
        <f t="shared" si="21"/>
        <v>0</v>
      </c>
      <c r="AG121" s="23">
        <f t="shared" si="22"/>
        <v>0</v>
      </c>
      <c r="AH121" s="12">
        <f>_xlfn.XLOOKUP($D121,当月商品!$D:$D,当月商品!W:W,0)</f>
        <v>0</v>
      </c>
      <c r="AI121" s="12">
        <f>_xlfn.XLOOKUP($D121,前月商品!$D:$D,前月商品!W:W,0)</f>
        <v>0</v>
      </c>
      <c r="AJ121" s="12">
        <f>_xlfn.XLOOKUP($D121,前々月商品!$D:$D,前々月商品!W:W,0)</f>
        <v>0</v>
      </c>
      <c r="AK121" s="12">
        <f>_xlfn.XLOOKUP($D121,当月商品!$D:$D,当月商品!H:H,0)</f>
        <v>0</v>
      </c>
      <c r="AL121" s="12">
        <f>_xlfn.XLOOKUP($D121,前月商品!$D:$D,前月商品!H:H,0)</f>
        <v>0</v>
      </c>
      <c r="AM121" s="12">
        <f>_xlfn.XLOOKUP($D121,前々月商品!$D:$D,前々月商品!H:H,0)</f>
        <v>0</v>
      </c>
      <c r="AN121" s="13">
        <f t="shared" si="23"/>
        <v>0</v>
      </c>
      <c r="AO121" s="13">
        <f t="shared" si="24"/>
        <v>0</v>
      </c>
      <c r="AP121" s="13">
        <f t="shared" si="25"/>
        <v>0</v>
      </c>
      <c r="AQ121" s="16">
        <f t="shared" si="26"/>
        <v>0</v>
      </c>
      <c r="AR121" s="16">
        <f t="shared" si="27"/>
        <v>0</v>
      </c>
      <c r="AS121" s="17">
        <f t="shared" si="28"/>
        <v>0</v>
      </c>
      <c r="AT121" t="e">
        <f t="shared" si="29"/>
        <v>#VALUE!</v>
      </c>
    </row>
    <row r="122" spans="3:46" ht="36.65" customHeight="1">
      <c r="C122" s="20">
        <v>117</v>
      </c>
      <c r="D122" s="53">
        <f>現状商品設定!B119</f>
        <v>0</v>
      </c>
      <c r="E122" s="26" t="str">
        <f>IFERROR(_xlfn.XLOOKUP($D122,現状商品設定!B:B,現状商品設定!C:C,"-"),"-")</f>
        <v>-</v>
      </c>
      <c r="F122" s="32" t="s">
        <v>46</v>
      </c>
      <c r="G122" s="30" t="str">
        <f>IFERROR(_xlfn.XLOOKUP($D122,現状商品設定!B:B,現状商品設定!F:F),"-")</f>
        <v>-</v>
      </c>
      <c r="H122" s="34" t="e">
        <f>IF(IF(AND(V122&gt;=設定!$C$3,X122&gt;=L122),G122*(1+設定!$C$6),IF(AND(V122&gt;=設定!$C$3,X122&lt;L122),G122*(1+設定!$C$7*-1),IF(V122&lt;設定!$C$3,G122*(1+設定!$C$6),"除外")))&gt;10,IF(AND(V122&gt;=設定!$C$3,X122&gt;=L122),G122*(1+設定!$C$6),IF(AND(V122&gt;=設定!$C$3,X122&lt;L122),G122*(1+設定!$C$7*-1),IF(V122&lt;設定!$C$3,G122*(1+設定!$C$6),"除外"))),10)</f>
        <v>#VALUE!</v>
      </c>
      <c r="I122" s="34" t="e">
        <f ca="1">IF(消化率!$I$5&lt;1,商品!H122*消化率!$I$5,IF(商品!W122*商品!Q122/(商品!H122*消化率!$I$5)&gt;商品!L122,商品!H122*消化率!$I$5,J122))</f>
        <v>#DIV/0!</v>
      </c>
      <c r="J122" s="34" t="e">
        <f t="shared" si="16"/>
        <v>#VALUE!</v>
      </c>
      <c r="K122" s="34" t="e">
        <f ca="1">IF(ROUNDDOWN(IF(I122&gt;=設定!$C$8,設定!$C$8,商品!I122),0)&lt;10,10,ROUNDDOWN(IF(I122&gt;=設定!$C$8,設定!$C$8,商品!I122),0))</f>
        <v>#DIV/0!</v>
      </c>
      <c r="L122" s="64">
        <f>IF(F122="標準",設定!$C$4,商品!F122)</f>
        <v>5</v>
      </c>
      <c r="M122" s="63" t="str">
        <f>_xlfn.XLOOKUP($D122,全商品!$F:$F,全商品!H:H,"-")</f>
        <v>-</v>
      </c>
      <c r="N122" s="12" t="str">
        <f>_xlfn.XLOOKUP($D122,全商品!$F:$F,全商品!I:I,"-")</f>
        <v>-</v>
      </c>
      <c r="O122" s="23" t="str">
        <f>_xlfn.XLOOKUP($D122,全商品!$F:$F,全商品!K:K,"-")</f>
        <v>-</v>
      </c>
      <c r="P122" s="13" t="str">
        <f>_xlfn.XLOOKUP($D122,全商品!$F:$F,全商品!M:M,"-")</f>
        <v>-</v>
      </c>
      <c r="Q122" s="25" t="str">
        <f>_xlfn.XLOOKUP($D122,現状商品設定!B:B,現状商品設定!D:D,"-")</f>
        <v>-</v>
      </c>
      <c r="R122" s="22">
        <f>SUM(_xlfn.XLOOKUP($D122,当月商品!$D:$D,当月商品!I:I,0),_xlfn.XLOOKUP($D122,前月商品!$D:$D,前月商品!I:I,0),_xlfn.XLOOKUP($D122,前々月商品!$D:$D,前々月商品!I:I,0))</f>
        <v>0</v>
      </c>
      <c r="S122" s="23">
        <f>SUM(_xlfn.XLOOKUP($D122,当月商品!$D:$D,当月商品!V:V,0),_xlfn.XLOOKUP($D122,前月商品!$D:$D,前月商品!V:V,0),_xlfn.XLOOKUP($D122,前々月商品!$D:$D,前々月商品!V:V,0))</f>
        <v>0</v>
      </c>
      <c r="T122" s="23">
        <f t="shared" si="17"/>
        <v>0</v>
      </c>
      <c r="U122" s="23">
        <f>SUM(_xlfn.XLOOKUP($D122,当月商品!$D:$D,当月商品!W:W,0),_xlfn.XLOOKUP($D122,前月商品!$D:$D,前月商品!W:W,0),_xlfn.XLOOKUP($D122,前々月商品!$D:$D,前々月商品!W:W,0))</f>
        <v>0</v>
      </c>
      <c r="V122" s="23">
        <f>SUM(_xlfn.XLOOKUP($D122,当月商品!$D:$D,当月商品!H:H,0),_xlfn.XLOOKUP($D122,前月商品!$D:$D,前月商品!H:H,0),_xlfn.XLOOKUP($D122,前々月商品!$D:$D,前々月商品!H:H,0))</f>
        <v>0</v>
      </c>
      <c r="W122" s="13">
        <f t="shared" si="18"/>
        <v>0</v>
      </c>
      <c r="X122" s="15">
        <f t="shared" si="19"/>
        <v>0</v>
      </c>
      <c r="Y122" s="22">
        <f>_xlfn.XLOOKUP($D122,当月商品!$D:$D,当月商品!I:I,0)</f>
        <v>0</v>
      </c>
      <c r="Z122" s="23">
        <f>_xlfn.XLOOKUP($D122,前月商品!$D:$D,前月商品!I:I,0)</f>
        <v>0</v>
      </c>
      <c r="AA122" s="23">
        <f>_xlfn.XLOOKUP($D122,前々月商品!$D:$D,前々月商品!I:I,0)</f>
        <v>0</v>
      </c>
      <c r="AB122" s="23">
        <f>_xlfn.XLOOKUP($D122,当月商品!$D:$D,当月商品!V:V,0)</f>
        <v>0</v>
      </c>
      <c r="AC122" s="23">
        <f>_xlfn.XLOOKUP($D122,前月商品!$D:$D,前月商品!V:V,0)</f>
        <v>0</v>
      </c>
      <c r="AD122" s="23">
        <f>_xlfn.XLOOKUP($D122,前々月商品!$D:$D,前々月商品!V:V,0)</f>
        <v>0</v>
      </c>
      <c r="AE122" s="23">
        <f t="shared" si="20"/>
        <v>0</v>
      </c>
      <c r="AF122" s="23">
        <f t="shared" si="21"/>
        <v>0</v>
      </c>
      <c r="AG122" s="23">
        <f t="shared" si="22"/>
        <v>0</v>
      </c>
      <c r="AH122" s="12">
        <f>_xlfn.XLOOKUP($D122,当月商品!$D:$D,当月商品!W:W,0)</f>
        <v>0</v>
      </c>
      <c r="AI122" s="12">
        <f>_xlfn.XLOOKUP($D122,前月商品!$D:$D,前月商品!W:W,0)</f>
        <v>0</v>
      </c>
      <c r="AJ122" s="12">
        <f>_xlfn.XLOOKUP($D122,前々月商品!$D:$D,前々月商品!W:W,0)</f>
        <v>0</v>
      </c>
      <c r="AK122" s="12">
        <f>_xlfn.XLOOKUP($D122,当月商品!$D:$D,当月商品!H:H,0)</f>
        <v>0</v>
      </c>
      <c r="AL122" s="12">
        <f>_xlfn.XLOOKUP($D122,前月商品!$D:$D,前月商品!H:H,0)</f>
        <v>0</v>
      </c>
      <c r="AM122" s="12">
        <f>_xlfn.XLOOKUP($D122,前々月商品!$D:$D,前々月商品!H:H,0)</f>
        <v>0</v>
      </c>
      <c r="AN122" s="13">
        <f t="shared" si="23"/>
        <v>0</v>
      </c>
      <c r="AO122" s="13">
        <f t="shared" si="24"/>
        <v>0</v>
      </c>
      <c r="AP122" s="13">
        <f t="shared" si="25"/>
        <v>0</v>
      </c>
      <c r="AQ122" s="16">
        <f t="shared" si="26"/>
        <v>0</v>
      </c>
      <c r="AR122" s="16">
        <f t="shared" si="27"/>
        <v>0</v>
      </c>
      <c r="AS122" s="17">
        <f t="shared" si="28"/>
        <v>0</v>
      </c>
      <c r="AT122" t="e">
        <f t="shared" si="29"/>
        <v>#VALUE!</v>
      </c>
    </row>
    <row r="123" spans="3:46" ht="36.65" customHeight="1">
      <c r="C123" s="20">
        <v>118</v>
      </c>
      <c r="D123" s="53">
        <f>現状商品設定!B120</f>
        <v>0</v>
      </c>
      <c r="E123" s="26" t="str">
        <f>IFERROR(_xlfn.XLOOKUP($D123,現状商品設定!B:B,現状商品設定!C:C,"-"),"-")</f>
        <v>-</v>
      </c>
      <c r="F123" s="32" t="s">
        <v>46</v>
      </c>
      <c r="G123" s="30" t="str">
        <f>IFERROR(_xlfn.XLOOKUP($D123,現状商品設定!B:B,現状商品設定!F:F),"-")</f>
        <v>-</v>
      </c>
      <c r="H123" s="34" t="e">
        <f>IF(IF(AND(V123&gt;=設定!$C$3,X123&gt;=L123),G123*(1+設定!$C$6),IF(AND(V123&gt;=設定!$C$3,X123&lt;L123),G123*(1+設定!$C$7*-1),IF(V123&lt;設定!$C$3,G123*(1+設定!$C$6),"除外")))&gt;10,IF(AND(V123&gt;=設定!$C$3,X123&gt;=L123),G123*(1+設定!$C$6),IF(AND(V123&gt;=設定!$C$3,X123&lt;L123),G123*(1+設定!$C$7*-1),IF(V123&lt;設定!$C$3,G123*(1+設定!$C$6),"除外"))),10)</f>
        <v>#VALUE!</v>
      </c>
      <c r="I123" s="34" t="e">
        <f ca="1">IF(消化率!$I$5&lt;1,商品!H123*消化率!$I$5,IF(商品!W123*商品!Q123/(商品!H123*消化率!$I$5)&gt;商品!L123,商品!H123*消化率!$I$5,J123))</f>
        <v>#DIV/0!</v>
      </c>
      <c r="J123" s="34" t="e">
        <f t="shared" si="16"/>
        <v>#VALUE!</v>
      </c>
      <c r="K123" s="34" t="e">
        <f ca="1">IF(ROUNDDOWN(IF(I123&gt;=設定!$C$8,設定!$C$8,商品!I123),0)&lt;10,10,ROUNDDOWN(IF(I123&gt;=設定!$C$8,設定!$C$8,商品!I123),0))</f>
        <v>#DIV/0!</v>
      </c>
      <c r="L123" s="64">
        <f>IF(F123="標準",設定!$C$4,商品!F123)</f>
        <v>5</v>
      </c>
      <c r="M123" s="63" t="str">
        <f>_xlfn.XLOOKUP($D123,全商品!$F:$F,全商品!H:H,"-")</f>
        <v>-</v>
      </c>
      <c r="N123" s="12" t="str">
        <f>_xlfn.XLOOKUP($D123,全商品!$F:$F,全商品!I:I,"-")</f>
        <v>-</v>
      </c>
      <c r="O123" s="23" t="str">
        <f>_xlfn.XLOOKUP($D123,全商品!$F:$F,全商品!K:K,"-")</f>
        <v>-</v>
      </c>
      <c r="P123" s="13" t="str">
        <f>_xlfn.XLOOKUP($D123,全商品!$F:$F,全商品!M:M,"-")</f>
        <v>-</v>
      </c>
      <c r="Q123" s="25" t="str">
        <f>_xlfn.XLOOKUP($D123,現状商品設定!B:B,現状商品設定!D:D,"-")</f>
        <v>-</v>
      </c>
      <c r="R123" s="22">
        <f>SUM(_xlfn.XLOOKUP($D123,当月商品!$D:$D,当月商品!I:I,0),_xlfn.XLOOKUP($D123,前月商品!$D:$D,前月商品!I:I,0),_xlfn.XLOOKUP($D123,前々月商品!$D:$D,前々月商品!I:I,0))</f>
        <v>0</v>
      </c>
      <c r="S123" s="23">
        <f>SUM(_xlfn.XLOOKUP($D123,当月商品!$D:$D,当月商品!V:V,0),_xlfn.XLOOKUP($D123,前月商品!$D:$D,前月商品!V:V,0),_xlfn.XLOOKUP($D123,前々月商品!$D:$D,前々月商品!V:V,0))</f>
        <v>0</v>
      </c>
      <c r="T123" s="23">
        <f t="shared" si="17"/>
        <v>0</v>
      </c>
      <c r="U123" s="23">
        <f>SUM(_xlfn.XLOOKUP($D123,当月商品!$D:$D,当月商品!W:W,0),_xlfn.XLOOKUP($D123,前月商品!$D:$D,前月商品!W:W,0),_xlfn.XLOOKUP($D123,前々月商品!$D:$D,前々月商品!W:W,0))</f>
        <v>0</v>
      </c>
      <c r="V123" s="23">
        <f>SUM(_xlfn.XLOOKUP($D123,当月商品!$D:$D,当月商品!H:H,0),_xlfn.XLOOKUP($D123,前月商品!$D:$D,前月商品!H:H,0),_xlfn.XLOOKUP($D123,前々月商品!$D:$D,前々月商品!H:H,0))</f>
        <v>0</v>
      </c>
      <c r="W123" s="13">
        <f t="shared" si="18"/>
        <v>0</v>
      </c>
      <c r="X123" s="15">
        <f t="shared" si="19"/>
        <v>0</v>
      </c>
      <c r="Y123" s="22">
        <f>_xlfn.XLOOKUP($D123,当月商品!$D:$D,当月商品!I:I,0)</f>
        <v>0</v>
      </c>
      <c r="Z123" s="23">
        <f>_xlfn.XLOOKUP($D123,前月商品!$D:$D,前月商品!I:I,0)</f>
        <v>0</v>
      </c>
      <c r="AA123" s="23">
        <f>_xlfn.XLOOKUP($D123,前々月商品!$D:$D,前々月商品!I:I,0)</f>
        <v>0</v>
      </c>
      <c r="AB123" s="23">
        <f>_xlfn.XLOOKUP($D123,当月商品!$D:$D,当月商品!V:V,0)</f>
        <v>0</v>
      </c>
      <c r="AC123" s="23">
        <f>_xlfn.XLOOKUP($D123,前月商品!$D:$D,前月商品!V:V,0)</f>
        <v>0</v>
      </c>
      <c r="AD123" s="23">
        <f>_xlfn.XLOOKUP($D123,前々月商品!$D:$D,前々月商品!V:V,0)</f>
        <v>0</v>
      </c>
      <c r="AE123" s="23">
        <f t="shared" si="20"/>
        <v>0</v>
      </c>
      <c r="AF123" s="23">
        <f t="shared" si="21"/>
        <v>0</v>
      </c>
      <c r="AG123" s="23">
        <f t="shared" si="22"/>
        <v>0</v>
      </c>
      <c r="AH123" s="12">
        <f>_xlfn.XLOOKUP($D123,当月商品!$D:$D,当月商品!W:W,0)</f>
        <v>0</v>
      </c>
      <c r="AI123" s="12">
        <f>_xlfn.XLOOKUP($D123,前月商品!$D:$D,前月商品!W:W,0)</f>
        <v>0</v>
      </c>
      <c r="AJ123" s="12">
        <f>_xlfn.XLOOKUP($D123,前々月商品!$D:$D,前々月商品!W:W,0)</f>
        <v>0</v>
      </c>
      <c r="AK123" s="12">
        <f>_xlfn.XLOOKUP($D123,当月商品!$D:$D,当月商品!H:H,0)</f>
        <v>0</v>
      </c>
      <c r="AL123" s="12">
        <f>_xlfn.XLOOKUP($D123,前月商品!$D:$D,前月商品!H:H,0)</f>
        <v>0</v>
      </c>
      <c r="AM123" s="12">
        <f>_xlfn.XLOOKUP($D123,前々月商品!$D:$D,前々月商品!H:H,0)</f>
        <v>0</v>
      </c>
      <c r="AN123" s="13">
        <f t="shared" si="23"/>
        <v>0</v>
      </c>
      <c r="AO123" s="13">
        <f t="shared" si="24"/>
        <v>0</v>
      </c>
      <c r="AP123" s="13">
        <f t="shared" si="25"/>
        <v>0</v>
      </c>
      <c r="AQ123" s="16">
        <f t="shared" si="26"/>
        <v>0</v>
      </c>
      <c r="AR123" s="16">
        <f t="shared" si="27"/>
        <v>0</v>
      </c>
      <c r="AS123" s="17">
        <f t="shared" si="28"/>
        <v>0</v>
      </c>
      <c r="AT123" t="e">
        <f t="shared" si="29"/>
        <v>#VALUE!</v>
      </c>
    </row>
    <row r="124" spans="3:46" ht="36.65" customHeight="1">
      <c r="C124" s="20">
        <v>119</v>
      </c>
      <c r="D124" s="53">
        <f>現状商品設定!B121</f>
        <v>0</v>
      </c>
      <c r="E124" s="26" t="str">
        <f>IFERROR(_xlfn.XLOOKUP($D124,現状商品設定!B:B,現状商品設定!C:C,"-"),"-")</f>
        <v>-</v>
      </c>
      <c r="F124" s="32" t="s">
        <v>46</v>
      </c>
      <c r="G124" s="30" t="str">
        <f>IFERROR(_xlfn.XLOOKUP($D124,現状商品設定!B:B,現状商品設定!F:F),"-")</f>
        <v>-</v>
      </c>
      <c r="H124" s="34" t="e">
        <f>IF(IF(AND(V124&gt;=設定!$C$3,X124&gt;=L124),G124*(1+設定!$C$6),IF(AND(V124&gt;=設定!$C$3,X124&lt;L124),G124*(1+設定!$C$7*-1),IF(V124&lt;設定!$C$3,G124*(1+設定!$C$6),"除外")))&gt;10,IF(AND(V124&gt;=設定!$C$3,X124&gt;=L124),G124*(1+設定!$C$6),IF(AND(V124&gt;=設定!$C$3,X124&lt;L124),G124*(1+設定!$C$7*-1),IF(V124&lt;設定!$C$3,G124*(1+設定!$C$6),"除外"))),10)</f>
        <v>#VALUE!</v>
      </c>
      <c r="I124" s="34" t="e">
        <f ca="1">IF(消化率!$I$5&lt;1,商品!H124*消化率!$I$5,IF(商品!W124*商品!Q124/(商品!H124*消化率!$I$5)&gt;商品!L124,商品!H124*消化率!$I$5,J124))</f>
        <v>#DIV/0!</v>
      </c>
      <c r="J124" s="34" t="e">
        <f t="shared" si="16"/>
        <v>#VALUE!</v>
      </c>
      <c r="K124" s="34" t="e">
        <f ca="1">IF(ROUNDDOWN(IF(I124&gt;=設定!$C$8,設定!$C$8,商品!I124),0)&lt;10,10,ROUNDDOWN(IF(I124&gt;=設定!$C$8,設定!$C$8,商品!I124),0))</f>
        <v>#DIV/0!</v>
      </c>
      <c r="L124" s="64">
        <f>IF(F124="標準",設定!$C$4,商品!F124)</f>
        <v>5</v>
      </c>
      <c r="M124" s="63" t="str">
        <f>_xlfn.XLOOKUP($D124,全商品!$F:$F,全商品!H:H,"-")</f>
        <v>-</v>
      </c>
      <c r="N124" s="12" t="str">
        <f>_xlfn.XLOOKUP($D124,全商品!$F:$F,全商品!I:I,"-")</f>
        <v>-</v>
      </c>
      <c r="O124" s="23" t="str">
        <f>_xlfn.XLOOKUP($D124,全商品!$F:$F,全商品!K:K,"-")</f>
        <v>-</v>
      </c>
      <c r="P124" s="13" t="str">
        <f>_xlfn.XLOOKUP($D124,全商品!$F:$F,全商品!M:M,"-")</f>
        <v>-</v>
      </c>
      <c r="Q124" s="25" t="str">
        <f>_xlfn.XLOOKUP($D124,現状商品設定!B:B,現状商品設定!D:D,"-")</f>
        <v>-</v>
      </c>
      <c r="R124" s="22">
        <f>SUM(_xlfn.XLOOKUP($D124,当月商品!$D:$D,当月商品!I:I,0),_xlfn.XLOOKUP($D124,前月商品!$D:$D,前月商品!I:I,0),_xlfn.XLOOKUP($D124,前々月商品!$D:$D,前々月商品!I:I,0))</f>
        <v>0</v>
      </c>
      <c r="S124" s="23">
        <f>SUM(_xlfn.XLOOKUP($D124,当月商品!$D:$D,当月商品!V:V,0),_xlfn.XLOOKUP($D124,前月商品!$D:$D,前月商品!V:V,0),_xlfn.XLOOKUP($D124,前々月商品!$D:$D,前々月商品!V:V,0))</f>
        <v>0</v>
      </c>
      <c r="T124" s="23">
        <f t="shared" si="17"/>
        <v>0</v>
      </c>
      <c r="U124" s="23">
        <f>SUM(_xlfn.XLOOKUP($D124,当月商品!$D:$D,当月商品!W:W,0),_xlfn.XLOOKUP($D124,前月商品!$D:$D,前月商品!W:W,0),_xlfn.XLOOKUP($D124,前々月商品!$D:$D,前々月商品!W:W,0))</f>
        <v>0</v>
      </c>
      <c r="V124" s="23">
        <f>SUM(_xlfn.XLOOKUP($D124,当月商品!$D:$D,当月商品!H:H,0),_xlfn.XLOOKUP($D124,前月商品!$D:$D,前月商品!H:H,0),_xlfn.XLOOKUP($D124,前々月商品!$D:$D,前々月商品!H:H,0))</f>
        <v>0</v>
      </c>
      <c r="W124" s="13">
        <f t="shared" si="18"/>
        <v>0</v>
      </c>
      <c r="X124" s="15">
        <f t="shared" si="19"/>
        <v>0</v>
      </c>
      <c r="Y124" s="22">
        <f>_xlfn.XLOOKUP($D124,当月商品!$D:$D,当月商品!I:I,0)</f>
        <v>0</v>
      </c>
      <c r="Z124" s="23">
        <f>_xlfn.XLOOKUP($D124,前月商品!$D:$D,前月商品!I:I,0)</f>
        <v>0</v>
      </c>
      <c r="AA124" s="23">
        <f>_xlfn.XLOOKUP($D124,前々月商品!$D:$D,前々月商品!I:I,0)</f>
        <v>0</v>
      </c>
      <c r="AB124" s="23">
        <f>_xlfn.XLOOKUP($D124,当月商品!$D:$D,当月商品!V:V,0)</f>
        <v>0</v>
      </c>
      <c r="AC124" s="23">
        <f>_xlfn.XLOOKUP($D124,前月商品!$D:$D,前月商品!V:V,0)</f>
        <v>0</v>
      </c>
      <c r="AD124" s="23">
        <f>_xlfn.XLOOKUP($D124,前々月商品!$D:$D,前々月商品!V:V,0)</f>
        <v>0</v>
      </c>
      <c r="AE124" s="23">
        <f t="shared" si="20"/>
        <v>0</v>
      </c>
      <c r="AF124" s="23">
        <f t="shared" si="21"/>
        <v>0</v>
      </c>
      <c r="AG124" s="23">
        <f t="shared" si="22"/>
        <v>0</v>
      </c>
      <c r="AH124" s="12">
        <f>_xlfn.XLOOKUP($D124,当月商品!$D:$D,当月商品!W:W,0)</f>
        <v>0</v>
      </c>
      <c r="AI124" s="12">
        <f>_xlfn.XLOOKUP($D124,前月商品!$D:$D,前月商品!W:W,0)</f>
        <v>0</v>
      </c>
      <c r="AJ124" s="12">
        <f>_xlfn.XLOOKUP($D124,前々月商品!$D:$D,前々月商品!W:W,0)</f>
        <v>0</v>
      </c>
      <c r="AK124" s="12">
        <f>_xlfn.XLOOKUP($D124,当月商品!$D:$D,当月商品!H:H,0)</f>
        <v>0</v>
      </c>
      <c r="AL124" s="12">
        <f>_xlfn.XLOOKUP($D124,前月商品!$D:$D,前月商品!H:H,0)</f>
        <v>0</v>
      </c>
      <c r="AM124" s="12">
        <f>_xlfn.XLOOKUP($D124,前々月商品!$D:$D,前々月商品!H:H,0)</f>
        <v>0</v>
      </c>
      <c r="AN124" s="13">
        <f t="shared" si="23"/>
        <v>0</v>
      </c>
      <c r="AO124" s="13">
        <f t="shared" si="24"/>
        <v>0</v>
      </c>
      <c r="AP124" s="13">
        <f t="shared" si="25"/>
        <v>0</v>
      </c>
      <c r="AQ124" s="16">
        <f t="shared" si="26"/>
        <v>0</v>
      </c>
      <c r="AR124" s="16">
        <f t="shared" si="27"/>
        <v>0</v>
      </c>
      <c r="AS124" s="17">
        <f t="shared" si="28"/>
        <v>0</v>
      </c>
      <c r="AT124" t="e">
        <f t="shared" si="29"/>
        <v>#VALUE!</v>
      </c>
    </row>
    <row r="125" spans="3:46" ht="36.65" customHeight="1">
      <c r="C125" s="20">
        <v>120</v>
      </c>
      <c r="D125" s="53">
        <f>現状商品設定!B122</f>
        <v>0</v>
      </c>
      <c r="E125" s="26" t="str">
        <f>IFERROR(_xlfn.XLOOKUP($D125,現状商品設定!B:B,現状商品設定!C:C,"-"),"-")</f>
        <v>-</v>
      </c>
      <c r="F125" s="32" t="s">
        <v>46</v>
      </c>
      <c r="G125" s="30" t="str">
        <f>IFERROR(_xlfn.XLOOKUP($D125,現状商品設定!B:B,現状商品設定!F:F),"-")</f>
        <v>-</v>
      </c>
      <c r="H125" s="34" t="e">
        <f>IF(IF(AND(V125&gt;=設定!$C$3,X125&gt;=L125),G125*(1+設定!$C$6),IF(AND(V125&gt;=設定!$C$3,X125&lt;L125),G125*(1+設定!$C$7*-1),IF(V125&lt;設定!$C$3,G125*(1+設定!$C$6),"除外")))&gt;10,IF(AND(V125&gt;=設定!$C$3,X125&gt;=L125),G125*(1+設定!$C$6),IF(AND(V125&gt;=設定!$C$3,X125&lt;L125),G125*(1+設定!$C$7*-1),IF(V125&lt;設定!$C$3,G125*(1+設定!$C$6),"除外"))),10)</f>
        <v>#VALUE!</v>
      </c>
      <c r="I125" s="34" t="e">
        <f ca="1">IF(消化率!$I$5&lt;1,商品!H125*消化率!$I$5,IF(商品!W125*商品!Q125/(商品!H125*消化率!$I$5)&gt;商品!L125,商品!H125*消化率!$I$5,J125))</f>
        <v>#DIV/0!</v>
      </c>
      <c r="J125" s="34" t="e">
        <f t="shared" si="16"/>
        <v>#VALUE!</v>
      </c>
      <c r="K125" s="34" t="e">
        <f ca="1">IF(ROUNDDOWN(IF(I125&gt;=設定!$C$8,設定!$C$8,商品!I125),0)&lt;10,10,ROUNDDOWN(IF(I125&gt;=設定!$C$8,設定!$C$8,商品!I125),0))</f>
        <v>#DIV/0!</v>
      </c>
      <c r="L125" s="64">
        <f>IF(F125="標準",設定!$C$4,商品!F125)</f>
        <v>5</v>
      </c>
      <c r="M125" s="63" t="str">
        <f>_xlfn.XLOOKUP($D125,全商品!$F:$F,全商品!H:H,"-")</f>
        <v>-</v>
      </c>
      <c r="N125" s="12" t="str">
        <f>_xlfn.XLOOKUP($D125,全商品!$F:$F,全商品!I:I,"-")</f>
        <v>-</v>
      </c>
      <c r="O125" s="23" t="str">
        <f>_xlfn.XLOOKUP($D125,全商品!$F:$F,全商品!K:K,"-")</f>
        <v>-</v>
      </c>
      <c r="P125" s="13" t="str">
        <f>_xlfn.XLOOKUP($D125,全商品!$F:$F,全商品!M:M,"-")</f>
        <v>-</v>
      </c>
      <c r="Q125" s="25" t="str">
        <f>_xlfn.XLOOKUP($D125,現状商品設定!B:B,現状商品設定!D:D,"-")</f>
        <v>-</v>
      </c>
      <c r="R125" s="22">
        <f>SUM(_xlfn.XLOOKUP($D125,当月商品!$D:$D,当月商品!I:I,0),_xlfn.XLOOKUP($D125,前月商品!$D:$D,前月商品!I:I,0),_xlfn.XLOOKUP($D125,前々月商品!$D:$D,前々月商品!I:I,0))</f>
        <v>0</v>
      </c>
      <c r="S125" s="23">
        <f>SUM(_xlfn.XLOOKUP($D125,当月商品!$D:$D,当月商品!V:V,0),_xlfn.XLOOKUP($D125,前月商品!$D:$D,前月商品!V:V,0),_xlfn.XLOOKUP($D125,前々月商品!$D:$D,前々月商品!V:V,0))</f>
        <v>0</v>
      </c>
      <c r="T125" s="23">
        <f t="shared" si="17"/>
        <v>0</v>
      </c>
      <c r="U125" s="23">
        <f>SUM(_xlfn.XLOOKUP($D125,当月商品!$D:$D,当月商品!W:W,0),_xlfn.XLOOKUP($D125,前月商品!$D:$D,前月商品!W:W,0),_xlfn.XLOOKUP($D125,前々月商品!$D:$D,前々月商品!W:W,0))</f>
        <v>0</v>
      </c>
      <c r="V125" s="23">
        <f>SUM(_xlfn.XLOOKUP($D125,当月商品!$D:$D,当月商品!H:H,0),_xlfn.XLOOKUP($D125,前月商品!$D:$D,前月商品!H:H,0),_xlfn.XLOOKUP($D125,前々月商品!$D:$D,前々月商品!H:H,0))</f>
        <v>0</v>
      </c>
      <c r="W125" s="13">
        <f t="shared" si="18"/>
        <v>0</v>
      </c>
      <c r="X125" s="15">
        <f t="shared" si="19"/>
        <v>0</v>
      </c>
      <c r="Y125" s="22">
        <f>_xlfn.XLOOKUP($D125,当月商品!$D:$D,当月商品!I:I,0)</f>
        <v>0</v>
      </c>
      <c r="Z125" s="23">
        <f>_xlfn.XLOOKUP($D125,前月商品!$D:$D,前月商品!I:I,0)</f>
        <v>0</v>
      </c>
      <c r="AA125" s="23">
        <f>_xlfn.XLOOKUP($D125,前々月商品!$D:$D,前々月商品!I:I,0)</f>
        <v>0</v>
      </c>
      <c r="AB125" s="23">
        <f>_xlfn.XLOOKUP($D125,当月商品!$D:$D,当月商品!V:V,0)</f>
        <v>0</v>
      </c>
      <c r="AC125" s="23">
        <f>_xlfn.XLOOKUP($D125,前月商品!$D:$D,前月商品!V:V,0)</f>
        <v>0</v>
      </c>
      <c r="AD125" s="23">
        <f>_xlfn.XLOOKUP($D125,前々月商品!$D:$D,前々月商品!V:V,0)</f>
        <v>0</v>
      </c>
      <c r="AE125" s="23">
        <f t="shared" si="20"/>
        <v>0</v>
      </c>
      <c r="AF125" s="23">
        <f t="shared" si="21"/>
        <v>0</v>
      </c>
      <c r="AG125" s="23">
        <f t="shared" si="22"/>
        <v>0</v>
      </c>
      <c r="AH125" s="12">
        <f>_xlfn.XLOOKUP($D125,当月商品!$D:$D,当月商品!W:W,0)</f>
        <v>0</v>
      </c>
      <c r="AI125" s="12">
        <f>_xlfn.XLOOKUP($D125,前月商品!$D:$D,前月商品!W:W,0)</f>
        <v>0</v>
      </c>
      <c r="AJ125" s="12">
        <f>_xlfn.XLOOKUP($D125,前々月商品!$D:$D,前々月商品!W:W,0)</f>
        <v>0</v>
      </c>
      <c r="AK125" s="12">
        <f>_xlfn.XLOOKUP($D125,当月商品!$D:$D,当月商品!H:H,0)</f>
        <v>0</v>
      </c>
      <c r="AL125" s="12">
        <f>_xlfn.XLOOKUP($D125,前月商品!$D:$D,前月商品!H:H,0)</f>
        <v>0</v>
      </c>
      <c r="AM125" s="12">
        <f>_xlfn.XLOOKUP($D125,前々月商品!$D:$D,前々月商品!H:H,0)</f>
        <v>0</v>
      </c>
      <c r="AN125" s="13">
        <f t="shared" si="23"/>
        <v>0</v>
      </c>
      <c r="AO125" s="13">
        <f t="shared" si="24"/>
        <v>0</v>
      </c>
      <c r="AP125" s="13">
        <f t="shared" si="25"/>
        <v>0</v>
      </c>
      <c r="AQ125" s="16">
        <f t="shared" si="26"/>
        <v>0</v>
      </c>
      <c r="AR125" s="16">
        <f t="shared" si="27"/>
        <v>0</v>
      </c>
      <c r="AS125" s="17">
        <f t="shared" si="28"/>
        <v>0</v>
      </c>
      <c r="AT125" t="e">
        <f t="shared" si="29"/>
        <v>#VALUE!</v>
      </c>
    </row>
    <row r="126" spans="3:46" ht="36.65" customHeight="1">
      <c r="C126" s="20">
        <v>121</v>
      </c>
      <c r="D126" s="53">
        <f>現状商品設定!B123</f>
        <v>0</v>
      </c>
      <c r="E126" s="26" t="str">
        <f>IFERROR(_xlfn.XLOOKUP($D126,現状商品設定!B:B,現状商品設定!C:C,"-"),"-")</f>
        <v>-</v>
      </c>
      <c r="F126" s="32" t="s">
        <v>46</v>
      </c>
      <c r="G126" s="30" t="str">
        <f>IFERROR(_xlfn.XLOOKUP($D126,現状商品設定!B:B,現状商品設定!F:F),"-")</f>
        <v>-</v>
      </c>
      <c r="H126" s="34" t="e">
        <f>IF(IF(AND(V126&gt;=設定!$C$3,X126&gt;=L126),G126*(1+設定!$C$6),IF(AND(V126&gt;=設定!$C$3,X126&lt;L126),G126*(1+設定!$C$7*-1),IF(V126&lt;設定!$C$3,G126*(1+設定!$C$6),"除外")))&gt;10,IF(AND(V126&gt;=設定!$C$3,X126&gt;=L126),G126*(1+設定!$C$6),IF(AND(V126&gt;=設定!$C$3,X126&lt;L126),G126*(1+設定!$C$7*-1),IF(V126&lt;設定!$C$3,G126*(1+設定!$C$6),"除外"))),10)</f>
        <v>#VALUE!</v>
      </c>
      <c r="I126" s="34" t="e">
        <f ca="1">IF(消化率!$I$5&lt;1,商品!H126*消化率!$I$5,IF(商品!W126*商品!Q126/(商品!H126*消化率!$I$5)&gt;商品!L126,商品!H126*消化率!$I$5,J126))</f>
        <v>#DIV/0!</v>
      </c>
      <c r="J126" s="34" t="e">
        <f t="shared" si="16"/>
        <v>#VALUE!</v>
      </c>
      <c r="K126" s="34" t="e">
        <f ca="1">IF(ROUNDDOWN(IF(I126&gt;=設定!$C$8,設定!$C$8,商品!I126),0)&lt;10,10,ROUNDDOWN(IF(I126&gt;=設定!$C$8,設定!$C$8,商品!I126),0))</f>
        <v>#DIV/0!</v>
      </c>
      <c r="L126" s="64">
        <f>IF(F126="標準",設定!$C$4,商品!F126)</f>
        <v>5</v>
      </c>
      <c r="M126" s="63" t="str">
        <f>_xlfn.XLOOKUP($D126,全商品!$F:$F,全商品!H:H,"-")</f>
        <v>-</v>
      </c>
      <c r="N126" s="12" t="str">
        <f>_xlfn.XLOOKUP($D126,全商品!$F:$F,全商品!I:I,"-")</f>
        <v>-</v>
      </c>
      <c r="O126" s="23" t="str">
        <f>_xlfn.XLOOKUP($D126,全商品!$F:$F,全商品!K:K,"-")</f>
        <v>-</v>
      </c>
      <c r="P126" s="13" t="str">
        <f>_xlfn.XLOOKUP($D126,全商品!$F:$F,全商品!M:M,"-")</f>
        <v>-</v>
      </c>
      <c r="Q126" s="25" t="str">
        <f>_xlfn.XLOOKUP($D126,現状商品設定!B:B,現状商品設定!D:D,"-")</f>
        <v>-</v>
      </c>
      <c r="R126" s="22">
        <f>SUM(_xlfn.XLOOKUP($D126,当月商品!$D:$D,当月商品!I:I,0),_xlfn.XLOOKUP($D126,前月商品!$D:$D,前月商品!I:I,0),_xlfn.XLOOKUP($D126,前々月商品!$D:$D,前々月商品!I:I,0))</f>
        <v>0</v>
      </c>
      <c r="S126" s="23">
        <f>SUM(_xlfn.XLOOKUP($D126,当月商品!$D:$D,当月商品!V:V,0),_xlfn.XLOOKUP($D126,前月商品!$D:$D,前月商品!V:V,0),_xlfn.XLOOKUP($D126,前々月商品!$D:$D,前々月商品!V:V,0))</f>
        <v>0</v>
      </c>
      <c r="T126" s="23">
        <f t="shared" si="17"/>
        <v>0</v>
      </c>
      <c r="U126" s="23">
        <f>SUM(_xlfn.XLOOKUP($D126,当月商品!$D:$D,当月商品!W:W,0),_xlfn.XLOOKUP($D126,前月商品!$D:$D,前月商品!W:W,0),_xlfn.XLOOKUP($D126,前々月商品!$D:$D,前々月商品!W:W,0))</f>
        <v>0</v>
      </c>
      <c r="V126" s="23">
        <f>SUM(_xlfn.XLOOKUP($D126,当月商品!$D:$D,当月商品!H:H,0),_xlfn.XLOOKUP($D126,前月商品!$D:$D,前月商品!H:H,0),_xlfn.XLOOKUP($D126,前々月商品!$D:$D,前々月商品!H:H,0))</f>
        <v>0</v>
      </c>
      <c r="W126" s="13">
        <f t="shared" si="18"/>
        <v>0</v>
      </c>
      <c r="X126" s="15">
        <f t="shared" si="19"/>
        <v>0</v>
      </c>
      <c r="Y126" s="22">
        <f>_xlfn.XLOOKUP($D126,当月商品!$D:$D,当月商品!I:I,0)</f>
        <v>0</v>
      </c>
      <c r="Z126" s="23">
        <f>_xlfn.XLOOKUP($D126,前月商品!$D:$D,前月商品!I:I,0)</f>
        <v>0</v>
      </c>
      <c r="AA126" s="23">
        <f>_xlfn.XLOOKUP($D126,前々月商品!$D:$D,前々月商品!I:I,0)</f>
        <v>0</v>
      </c>
      <c r="AB126" s="23">
        <f>_xlfn.XLOOKUP($D126,当月商品!$D:$D,当月商品!V:V,0)</f>
        <v>0</v>
      </c>
      <c r="AC126" s="23">
        <f>_xlfn.XLOOKUP($D126,前月商品!$D:$D,前月商品!V:V,0)</f>
        <v>0</v>
      </c>
      <c r="AD126" s="23">
        <f>_xlfn.XLOOKUP($D126,前々月商品!$D:$D,前々月商品!V:V,0)</f>
        <v>0</v>
      </c>
      <c r="AE126" s="23">
        <f t="shared" si="20"/>
        <v>0</v>
      </c>
      <c r="AF126" s="23">
        <f t="shared" si="21"/>
        <v>0</v>
      </c>
      <c r="AG126" s="23">
        <f t="shared" si="22"/>
        <v>0</v>
      </c>
      <c r="AH126" s="12">
        <f>_xlfn.XLOOKUP($D126,当月商品!$D:$D,当月商品!W:W,0)</f>
        <v>0</v>
      </c>
      <c r="AI126" s="12">
        <f>_xlfn.XLOOKUP($D126,前月商品!$D:$D,前月商品!W:W,0)</f>
        <v>0</v>
      </c>
      <c r="AJ126" s="12">
        <f>_xlfn.XLOOKUP($D126,前々月商品!$D:$D,前々月商品!W:W,0)</f>
        <v>0</v>
      </c>
      <c r="AK126" s="12">
        <f>_xlfn.XLOOKUP($D126,当月商品!$D:$D,当月商品!H:H,0)</f>
        <v>0</v>
      </c>
      <c r="AL126" s="12">
        <f>_xlfn.XLOOKUP($D126,前月商品!$D:$D,前月商品!H:H,0)</f>
        <v>0</v>
      </c>
      <c r="AM126" s="12">
        <f>_xlfn.XLOOKUP($D126,前々月商品!$D:$D,前々月商品!H:H,0)</f>
        <v>0</v>
      </c>
      <c r="AN126" s="13">
        <f t="shared" si="23"/>
        <v>0</v>
      </c>
      <c r="AO126" s="13">
        <f t="shared" si="24"/>
        <v>0</v>
      </c>
      <c r="AP126" s="13">
        <f t="shared" si="25"/>
        <v>0</v>
      </c>
      <c r="AQ126" s="16">
        <f t="shared" si="26"/>
        <v>0</v>
      </c>
      <c r="AR126" s="16">
        <f t="shared" si="27"/>
        <v>0</v>
      </c>
      <c r="AS126" s="17">
        <f t="shared" si="28"/>
        <v>0</v>
      </c>
      <c r="AT126" t="e">
        <f t="shared" si="29"/>
        <v>#VALUE!</v>
      </c>
    </row>
    <row r="127" spans="3:46" ht="36.65" customHeight="1">
      <c r="C127" s="20">
        <v>122</v>
      </c>
      <c r="D127" s="53">
        <f>現状商品設定!B124</f>
        <v>0</v>
      </c>
      <c r="E127" s="26" t="str">
        <f>IFERROR(_xlfn.XLOOKUP($D127,現状商品設定!B:B,現状商品設定!C:C,"-"),"-")</f>
        <v>-</v>
      </c>
      <c r="F127" s="32" t="s">
        <v>46</v>
      </c>
      <c r="G127" s="30" t="str">
        <f>IFERROR(_xlfn.XLOOKUP($D127,現状商品設定!B:B,現状商品設定!F:F),"-")</f>
        <v>-</v>
      </c>
      <c r="H127" s="34" t="e">
        <f>IF(IF(AND(V127&gt;=設定!$C$3,X127&gt;=L127),G127*(1+設定!$C$6),IF(AND(V127&gt;=設定!$C$3,X127&lt;L127),G127*(1+設定!$C$7*-1),IF(V127&lt;設定!$C$3,G127*(1+設定!$C$6),"除外")))&gt;10,IF(AND(V127&gt;=設定!$C$3,X127&gt;=L127),G127*(1+設定!$C$6),IF(AND(V127&gt;=設定!$C$3,X127&lt;L127),G127*(1+設定!$C$7*-1),IF(V127&lt;設定!$C$3,G127*(1+設定!$C$6),"除外"))),10)</f>
        <v>#VALUE!</v>
      </c>
      <c r="I127" s="34" t="e">
        <f ca="1">IF(消化率!$I$5&lt;1,商品!H127*消化率!$I$5,IF(商品!W127*商品!Q127/(商品!H127*消化率!$I$5)&gt;商品!L127,商品!H127*消化率!$I$5,J127))</f>
        <v>#DIV/0!</v>
      </c>
      <c r="J127" s="34" t="e">
        <f t="shared" si="16"/>
        <v>#VALUE!</v>
      </c>
      <c r="K127" s="34" t="e">
        <f ca="1">IF(ROUNDDOWN(IF(I127&gt;=設定!$C$8,設定!$C$8,商品!I127),0)&lt;10,10,ROUNDDOWN(IF(I127&gt;=設定!$C$8,設定!$C$8,商品!I127),0))</f>
        <v>#DIV/0!</v>
      </c>
      <c r="L127" s="64">
        <f>IF(F127="標準",設定!$C$4,商品!F127)</f>
        <v>5</v>
      </c>
      <c r="M127" s="63" t="str">
        <f>_xlfn.XLOOKUP($D127,全商品!$F:$F,全商品!H:H,"-")</f>
        <v>-</v>
      </c>
      <c r="N127" s="12" t="str">
        <f>_xlfn.XLOOKUP($D127,全商品!$F:$F,全商品!I:I,"-")</f>
        <v>-</v>
      </c>
      <c r="O127" s="23" t="str">
        <f>_xlfn.XLOOKUP($D127,全商品!$F:$F,全商品!K:K,"-")</f>
        <v>-</v>
      </c>
      <c r="P127" s="13" t="str">
        <f>_xlfn.XLOOKUP($D127,全商品!$F:$F,全商品!M:M,"-")</f>
        <v>-</v>
      </c>
      <c r="Q127" s="25" t="str">
        <f>_xlfn.XLOOKUP($D127,現状商品設定!B:B,現状商品設定!D:D,"-")</f>
        <v>-</v>
      </c>
      <c r="R127" s="22">
        <f>SUM(_xlfn.XLOOKUP($D127,当月商品!$D:$D,当月商品!I:I,0),_xlfn.XLOOKUP($D127,前月商品!$D:$D,前月商品!I:I,0),_xlfn.XLOOKUP($D127,前々月商品!$D:$D,前々月商品!I:I,0))</f>
        <v>0</v>
      </c>
      <c r="S127" s="23">
        <f>SUM(_xlfn.XLOOKUP($D127,当月商品!$D:$D,当月商品!V:V,0),_xlfn.XLOOKUP($D127,前月商品!$D:$D,前月商品!V:V,0),_xlfn.XLOOKUP($D127,前々月商品!$D:$D,前々月商品!V:V,0))</f>
        <v>0</v>
      </c>
      <c r="T127" s="23">
        <f t="shared" si="17"/>
        <v>0</v>
      </c>
      <c r="U127" s="23">
        <f>SUM(_xlfn.XLOOKUP($D127,当月商品!$D:$D,当月商品!W:W,0),_xlfn.XLOOKUP($D127,前月商品!$D:$D,前月商品!W:W,0),_xlfn.XLOOKUP($D127,前々月商品!$D:$D,前々月商品!W:W,0))</f>
        <v>0</v>
      </c>
      <c r="V127" s="23">
        <f>SUM(_xlfn.XLOOKUP($D127,当月商品!$D:$D,当月商品!H:H,0),_xlfn.XLOOKUP($D127,前月商品!$D:$D,前月商品!H:H,0),_xlfn.XLOOKUP($D127,前々月商品!$D:$D,前々月商品!H:H,0))</f>
        <v>0</v>
      </c>
      <c r="W127" s="13">
        <f t="shared" si="18"/>
        <v>0</v>
      </c>
      <c r="X127" s="15">
        <f t="shared" si="19"/>
        <v>0</v>
      </c>
      <c r="Y127" s="22">
        <f>_xlfn.XLOOKUP($D127,当月商品!$D:$D,当月商品!I:I,0)</f>
        <v>0</v>
      </c>
      <c r="Z127" s="23">
        <f>_xlfn.XLOOKUP($D127,前月商品!$D:$D,前月商品!I:I,0)</f>
        <v>0</v>
      </c>
      <c r="AA127" s="23">
        <f>_xlfn.XLOOKUP($D127,前々月商品!$D:$D,前々月商品!I:I,0)</f>
        <v>0</v>
      </c>
      <c r="AB127" s="23">
        <f>_xlfn.XLOOKUP($D127,当月商品!$D:$D,当月商品!V:V,0)</f>
        <v>0</v>
      </c>
      <c r="AC127" s="23">
        <f>_xlfn.XLOOKUP($D127,前月商品!$D:$D,前月商品!V:V,0)</f>
        <v>0</v>
      </c>
      <c r="AD127" s="23">
        <f>_xlfn.XLOOKUP($D127,前々月商品!$D:$D,前々月商品!V:V,0)</f>
        <v>0</v>
      </c>
      <c r="AE127" s="23">
        <f t="shared" si="20"/>
        <v>0</v>
      </c>
      <c r="AF127" s="23">
        <f t="shared" si="21"/>
        <v>0</v>
      </c>
      <c r="AG127" s="23">
        <f t="shared" si="22"/>
        <v>0</v>
      </c>
      <c r="AH127" s="12">
        <f>_xlfn.XLOOKUP($D127,当月商品!$D:$D,当月商品!W:W,0)</f>
        <v>0</v>
      </c>
      <c r="AI127" s="12">
        <f>_xlfn.XLOOKUP($D127,前月商品!$D:$D,前月商品!W:W,0)</f>
        <v>0</v>
      </c>
      <c r="AJ127" s="12">
        <f>_xlfn.XLOOKUP($D127,前々月商品!$D:$D,前々月商品!W:W,0)</f>
        <v>0</v>
      </c>
      <c r="AK127" s="12">
        <f>_xlfn.XLOOKUP($D127,当月商品!$D:$D,当月商品!H:H,0)</f>
        <v>0</v>
      </c>
      <c r="AL127" s="12">
        <f>_xlfn.XLOOKUP($D127,前月商品!$D:$D,前月商品!H:H,0)</f>
        <v>0</v>
      </c>
      <c r="AM127" s="12">
        <f>_xlfn.XLOOKUP($D127,前々月商品!$D:$D,前々月商品!H:H,0)</f>
        <v>0</v>
      </c>
      <c r="AN127" s="13">
        <f t="shared" si="23"/>
        <v>0</v>
      </c>
      <c r="AO127" s="13">
        <f t="shared" si="24"/>
        <v>0</v>
      </c>
      <c r="AP127" s="13">
        <f t="shared" si="25"/>
        <v>0</v>
      </c>
      <c r="AQ127" s="16">
        <f t="shared" si="26"/>
        <v>0</v>
      </c>
      <c r="AR127" s="16">
        <f t="shared" si="27"/>
        <v>0</v>
      </c>
      <c r="AS127" s="17">
        <f t="shared" si="28"/>
        <v>0</v>
      </c>
      <c r="AT127" t="e">
        <f t="shared" si="29"/>
        <v>#VALUE!</v>
      </c>
    </row>
    <row r="128" spans="3:46" ht="36.65" customHeight="1">
      <c r="C128" s="20">
        <v>123</v>
      </c>
      <c r="D128" s="53">
        <f>現状商品設定!B125</f>
        <v>0</v>
      </c>
      <c r="E128" s="26" t="str">
        <f>IFERROR(_xlfn.XLOOKUP($D128,現状商品設定!B:B,現状商品設定!C:C,"-"),"-")</f>
        <v>-</v>
      </c>
      <c r="F128" s="32" t="s">
        <v>46</v>
      </c>
      <c r="G128" s="30" t="str">
        <f>IFERROR(_xlfn.XLOOKUP($D128,現状商品設定!B:B,現状商品設定!F:F),"-")</f>
        <v>-</v>
      </c>
      <c r="H128" s="34" t="e">
        <f>IF(IF(AND(V128&gt;=設定!$C$3,X128&gt;=L128),G128*(1+設定!$C$6),IF(AND(V128&gt;=設定!$C$3,X128&lt;L128),G128*(1+設定!$C$7*-1),IF(V128&lt;設定!$C$3,G128*(1+設定!$C$6),"除外")))&gt;10,IF(AND(V128&gt;=設定!$C$3,X128&gt;=L128),G128*(1+設定!$C$6),IF(AND(V128&gt;=設定!$C$3,X128&lt;L128),G128*(1+設定!$C$7*-1),IF(V128&lt;設定!$C$3,G128*(1+設定!$C$6),"除外"))),10)</f>
        <v>#VALUE!</v>
      </c>
      <c r="I128" s="34" t="e">
        <f ca="1">IF(消化率!$I$5&lt;1,商品!H128*消化率!$I$5,IF(商品!W128*商品!Q128/(商品!H128*消化率!$I$5)&gt;商品!L128,商品!H128*消化率!$I$5,J128))</f>
        <v>#DIV/0!</v>
      </c>
      <c r="J128" s="34" t="e">
        <f t="shared" si="16"/>
        <v>#VALUE!</v>
      </c>
      <c r="K128" s="34" t="e">
        <f ca="1">IF(ROUNDDOWN(IF(I128&gt;=設定!$C$8,設定!$C$8,商品!I128),0)&lt;10,10,ROUNDDOWN(IF(I128&gt;=設定!$C$8,設定!$C$8,商品!I128),0))</f>
        <v>#DIV/0!</v>
      </c>
      <c r="L128" s="64">
        <f>IF(F128="標準",設定!$C$4,商品!F128)</f>
        <v>5</v>
      </c>
      <c r="M128" s="63" t="str">
        <f>_xlfn.XLOOKUP($D128,全商品!$F:$F,全商品!H:H,"-")</f>
        <v>-</v>
      </c>
      <c r="N128" s="12" t="str">
        <f>_xlfn.XLOOKUP($D128,全商品!$F:$F,全商品!I:I,"-")</f>
        <v>-</v>
      </c>
      <c r="O128" s="23" t="str">
        <f>_xlfn.XLOOKUP($D128,全商品!$F:$F,全商品!K:K,"-")</f>
        <v>-</v>
      </c>
      <c r="P128" s="13" t="str">
        <f>_xlfn.XLOOKUP($D128,全商品!$F:$F,全商品!M:M,"-")</f>
        <v>-</v>
      </c>
      <c r="Q128" s="25" t="str">
        <f>_xlfn.XLOOKUP($D128,現状商品設定!B:B,現状商品設定!D:D,"-")</f>
        <v>-</v>
      </c>
      <c r="R128" s="22">
        <f>SUM(_xlfn.XLOOKUP($D128,当月商品!$D:$D,当月商品!I:I,0),_xlfn.XLOOKUP($D128,前月商品!$D:$D,前月商品!I:I,0),_xlfn.XLOOKUP($D128,前々月商品!$D:$D,前々月商品!I:I,0))</f>
        <v>0</v>
      </c>
      <c r="S128" s="23">
        <f>SUM(_xlfn.XLOOKUP($D128,当月商品!$D:$D,当月商品!V:V,0),_xlfn.XLOOKUP($D128,前月商品!$D:$D,前月商品!V:V,0),_xlfn.XLOOKUP($D128,前々月商品!$D:$D,前々月商品!V:V,0))</f>
        <v>0</v>
      </c>
      <c r="T128" s="23">
        <f t="shared" si="17"/>
        <v>0</v>
      </c>
      <c r="U128" s="23">
        <f>SUM(_xlfn.XLOOKUP($D128,当月商品!$D:$D,当月商品!W:W,0),_xlfn.XLOOKUP($D128,前月商品!$D:$D,前月商品!W:W,0),_xlfn.XLOOKUP($D128,前々月商品!$D:$D,前々月商品!W:W,0))</f>
        <v>0</v>
      </c>
      <c r="V128" s="23">
        <f>SUM(_xlfn.XLOOKUP($D128,当月商品!$D:$D,当月商品!H:H,0),_xlfn.XLOOKUP($D128,前月商品!$D:$D,前月商品!H:H,0),_xlfn.XLOOKUP($D128,前々月商品!$D:$D,前々月商品!H:H,0))</f>
        <v>0</v>
      </c>
      <c r="W128" s="13">
        <f t="shared" si="18"/>
        <v>0</v>
      </c>
      <c r="X128" s="15">
        <f t="shared" si="19"/>
        <v>0</v>
      </c>
      <c r="Y128" s="22">
        <f>_xlfn.XLOOKUP($D128,当月商品!$D:$D,当月商品!I:I,0)</f>
        <v>0</v>
      </c>
      <c r="Z128" s="23">
        <f>_xlfn.XLOOKUP($D128,前月商品!$D:$D,前月商品!I:I,0)</f>
        <v>0</v>
      </c>
      <c r="AA128" s="23">
        <f>_xlfn.XLOOKUP($D128,前々月商品!$D:$D,前々月商品!I:I,0)</f>
        <v>0</v>
      </c>
      <c r="AB128" s="23">
        <f>_xlfn.XLOOKUP($D128,当月商品!$D:$D,当月商品!V:V,0)</f>
        <v>0</v>
      </c>
      <c r="AC128" s="23">
        <f>_xlfn.XLOOKUP($D128,前月商品!$D:$D,前月商品!V:V,0)</f>
        <v>0</v>
      </c>
      <c r="AD128" s="23">
        <f>_xlfn.XLOOKUP($D128,前々月商品!$D:$D,前々月商品!V:V,0)</f>
        <v>0</v>
      </c>
      <c r="AE128" s="23">
        <f t="shared" si="20"/>
        <v>0</v>
      </c>
      <c r="AF128" s="23">
        <f t="shared" si="21"/>
        <v>0</v>
      </c>
      <c r="AG128" s="23">
        <f t="shared" si="22"/>
        <v>0</v>
      </c>
      <c r="AH128" s="12">
        <f>_xlfn.XLOOKUP($D128,当月商品!$D:$D,当月商品!W:W,0)</f>
        <v>0</v>
      </c>
      <c r="AI128" s="12">
        <f>_xlfn.XLOOKUP($D128,前月商品!$D:$D,前月商品!W:W,0)</f>
        <v>0</v>
      </c>
      <c r="AJ128" s="12">
        <f>_xlfn.XLOOKUP($D128,前々月商品!$D:$D,前々月商品!W:W,0)</f>
        <v>0</v>
      </c>
      <c r="AK128" s="12">
        <f>_xlfn.XLOOKUP($D128,当月商品!$D:$D,当月商品!H:H,0)</f>
        <v>0</v>
      </c>
      <c r="AL128" s="12">
        <f>_xlfn.XLOOKUP($D128,前月商品!$D:$D,前月商品!H:H,0)</f>
        <v>0</v>
      </c>
      <c r="AM128" s="12">
        <f>_xlfn.XLOOKUP($D128,前々月商品!$D:$D,前々月商品!H:H,0)</f>
        <v>0</v>
      </c>
      <c r="AN128" s="13">
        <f t="shared" si="23"/>
        <v>0</v>
      </c>
      <c r="AO128" s="13">
        <f t="shared" si="24"/>
        <v>0</v>
      </c>
      <c r="AP128" s="13">
        <f t="shared" si="25"/>
        <v>0</v>
      </c>
      <c r="AQ128" s="16">
        <f t="shared" si="26"/>
        <v>0</v>
      </c>
      <c r="AR128" s="16">
        <f t="shared" si="27"/>
        <v>0</v>
      </c>
      <c r="AS128" s="17">
        <f t="shared" si="28"/>
        <v>0</v>
      </c>
      <c r="AT128" t="e">
        <f t="shared" si="29"/>
        <v>#VALUE!</v>
      </c>
    </row>
    <row r="129" spans="3:46" ht="36.65" customHeight="1">
      <c r="C129" s="20">
        <v>124</v>
      </c>
      <c r="D129" s="53">
        <f>現状商品設定!B126</f>
        <v>0</v>
      </c>
      <c r="E129" s="26" t="str">
        <f>IFERROR(_xlfn.XLOOKUP($D129,現状商品設定!B:B,現状商品設定!C:C,"-"),"-")</f>
        <v>-</v>
      </c>
      <c r="F129" s="32" t="s">
        <v>46</v>
      </c>
      <c r="G129" s="30" t="str">
        <f>IFERROR(_xlfn.XLOOKUP($D129,現状商品設定!B:B,現状商品設定!F:F),"-")</f>
        <v>-</v>
      </c>
      <c r="H129" s="34" t="e">
        <f>IF(IF(AND(V129&gt;=設定!$C$3,X129&gt;=L129),G129*(1+設定!$C$6),IF(AND(V129&gt;=設定!$C$3,X129&lt;L129),G129*(1+設定!$C$7*-1),IF(V129&lt;設定!$C$3,G129*(1+設定!$C$6),"除外")))&gt;10,IF(AND(V129&gt;=設定!$C$3,X129&gt;=L129),G129*(1+設定!$C$6),IF(AND(V129&gt;=設定!$C$3,X129&lt;L129),G129*(1+設定!$C$7*-1),IF(V129&lt;設定!$C$3,G129*(1+設定!$C$6),"除外"))),10)</f>
        <v>#VALUE!</v>
      </c>
      <c r="I129" s="34" t="e">
        <f ca="1">IF(消化率!$I$5&lt;1,商品!H129*消化率!$I$5,IF(商品!W129*商品!Q129/(商品!H129*消化率!$I$5)&gt;商品!L129,商品!H129*消化率!$I$5,J129))</f>
        <v>#DIV/0!</v>
      </c>
      <c r="J129" s="34" t="e">
        <f t="shared" si="16"/>
        <v>#VALUE!</v>
      </c>
      <c r="K129" s="34" t="e">
        <f ca="1">IF(ROUNDDOWN(IF(I129&gt;=設定!$C$8,設定!$C$8,商品!I129),0)&lt;10,10,ROUNDDOWN(IF(I129&gt;=設定!$C$8,設定!$C$8,商品!I129),0))</f>
        <v>#DIV/0!</v>
      </c>
      <c r="L129" s="64">
        <f>IF(F129="標準",設定!$C$4,商品!F129)</f>
        <v>5</v>
      </c>
      <c r="M129" s="63" t="str">
        <f>_xlfn.XLOOKUP($D129,全商品!$F:$F,全商品!H:H,"-")</f>
        <v>-</v>
      </c>
      <c r="N129" s="12" t="str">
        <f>_xlfn.XLOOKUP($D129,全商品!$F:$F,全商品!I:I,"-")</f>
        <v>-</v>
      </c>
      <c r="O129" s="23" t="str">
        <f>_xlfn.XLOOKUP($D129,全商品!$F:$F,全商品!K:K,"-")</f>
        <v>-</v>
      </c>
      <c r="P129" s="13" t="str">
        <f>_xlfn.XLOOKUP($D129,全商品!$F:$F,全商品!M:M,"-")</f>
        <v>-</v>
      </c>
      <c r="Q129" s="25" t="str">
        <f>_xlfn.XLOOKUP($D129,現状商品設定!B:B,現状商品設定!D:D,"-")</f>
        <v>-</v>
      </c>
      <c r="R129" s="22">
        <f>SUM(_xlfn.XLOOKUP($D129,当月商品!$D:$D,当月商品!I:I,0),_xlfn.XLOOKUP($D129,前月商品!$D:$D,前月商品!I:I,0),_xlfn.XLOOKUP($D129,前々月商品!$D:$D,前々月商品!I:I,0))</f>
        <v>0</v>
      </c>
      <c r="S129" s="23">
        <f>SUM(_xlfn.XLOOKUP($D129,当月商品!$D:$D,当月商品!V:V,0),_xlfn.XLOOKUP($D129,前月商品!$D:$D,前月商品!V:V,0),_xlfn.XLOOKUP($D129,前々月商品!$D:$D,前々月商品!V:V,0))</f>
        <v>0</v>
      </c>
      <c r="T129" s="23">
        <f t="shared" si="17"/>
        <v>0</v>
      </c>
      <c r="U129" s="23">
        <f>SUM(_xlfn.XLOOKUP($D129,当月商品!$D:$D,当月商品!W:W,0),_xlfn.XLOOKUP($D129,前月商品!$D:$D,前月商品!W:W,0),_xlfn.XLOOKUP($D129,前々月商品!$D:$D,前々月商品!W:W,0))</f>
        <v>0</v>
      </c>
      <c r="V129" s="23">
        <f>SUM(_xlfn.XLOOKUP($D129,当月商品!$D:$D,当月商品!H:H,0),_xlfn.XLOOKUP($D129,前月商品!$D:$D,前月商品!H:H,0),_xlfn.XLOOKUP($D129,前々月商品!$D:$D,前々月商品!H:H,0))</f>
        <v>0</v>
      </c>
      <c r="W129" s="13">
        <f t="shared" si="18"/>
        <v>0</v>
      </c>
      <c r="X129" s="15">
        <f t="shared" si="19"/>
        <v>0</v>
      </c>
      <c r="Y129" s="22">
        <f>_xlfn.XLOOKUP($D129,当月商品!$D:$D,当月商品!I:I,0)</f>
        <v>0</v>
      </c>
      <c r="Z129" s="23">
        <f>_xlfn.XLOOKUP($D129,前月商品!$D:$D,前月商品!I:I,0)</f>
        <v>0</v>
      </c>
      <c r="AA129" s="23">
        <f>_xlfn.XLOOKUP($D129,前々月商品!$D:$D,前々月商品!I:I,0)</f>
        <v>0</v>
      </c>
      <c r="AB129" s="23">
        <f>_xlfn.XLOOKUP($D129,当月商品!$D:$D,当月商品!V:V,0)</f>
        <v>0</v>
      </c>
      <c r="AC129" s="23">
        <f>_xlfn.XLOOKUP($D129,前月商品!$D:$D,前月商品!V:V,0)</f>
        <v>0</v>
      </c>
      <c r="AD129" s="23">
        <f>_xlfn.XLOOKUP($D129,前々月商品!$D:$D,前々月商品!V:V,0)</f>
        <v>0</v>
      </c>
      <c r="AE129" s="23">
        <f t="shared" si="20"/>
        <v>0</v>
      </c>
      <c r="AF129" s="23">
        <f t="shared" si="21"/>
        <v>0</v>
      </c>
      <c r="AG129" s="23">
        <f t="shared" si="22"/>
        <v>0</v>
      </c>
      <c r="AH129" s="12">
        <f>_xlfn.XLOOKUP($D129,当月商品!$D:$D,当月商品!W:W,0)</f>
        <v>0</v>
      </c>
      <c r="AI129" s="12">
        <f>_xlfn.XLOOKUP($D129,前月商品!$D:$D,前月商品!W:W,0)</f>
        <v>0</v>
      </c>
      <c r="AJ129" s="12">
        <f>_xlfn.XLOOKUP($D129,前々月商品!$D:$D,前々月商品!W:W,0)</f>
        <v>0</v>
      </c>
      <c r="AK129" s="12">
        <f>_xlfn.XLOOKUP($D129,当月商品!$D:$D,当月商品!H:H,0)</f>
        <v>0</v>
      </c>
      <c r="AL129" s="12">
        <f>_xlfn.XLOOKUP($D129,前月商品!$D:$D,前月商品!H:H,0)</f>
        <v>0</v>
      </c>
      <c r="AM129" s="12">
        <f>_xlfn.XLOOKUP($D129,前々月商品!$D:$D,前々月商品!H:H,0)</f>
        <v>0</v>
      </c>
      <c r="AN129" s="13">
        <f t="shared" si="23"/>
        <v>0</v>
      </c>
      <c r="AO129" s="13">
        <f t="shared" si="24"/>
        <v>0</v>
      </c>
      <c r="AP129" s="13">
        <f t="shared" si="25"/>
        <v>0</v>
      </c>
      <c r="AQ129" s="16">
        <f t="shared" si="26"/>
        <v>0</v>
      </c>
      <c r="AR129" s="16">
        <f t="shared" si="27"/>
        <v>0</v>
      </c>
      <c r="AS129" s="17">
        <f t="shared" si="28"/>
        <v>0</v>
      </c>
      <c r="AT129" t="e">
        <f t="shared" si="29"/>
        <v>#VALUE!</v>
      </c>
    </row>
    <row r="130" spans="3:46" ht="36.65" customHeight="1">
      <c r="C130" s="20">
        <v>125</v>
      </c>
      <c r="D130" s="53">
        <f>現状商品設定!B127</f>
        <v>0</v>
      </c>
      <c r="E130" s="26" t="str">
        <f>IFERROR(_xlfn.XLOOKUP($D130,現状商品設定!B:B,現状商品設定!C:C,"-"),"-")</f>
        <v>-</v>
      </c>
      <c r="F130" s="32" t="s">
        <v>46</v>
      </c>
      <c r="G130" s="30" t="str">
        <f>IFERROR(_xlfn.XLOOKUP($D130,現状商品設定!B:B,現状商品設定!F:F),"-")</f>
        <v>-</v>
      </c>
      <c r="H130" s="34" t="e">
        <f>IF(IF(AND(V130&gt;=設定!$C$3,X130&gt;=L130),G130*(1+設定!$C$6),IF(AND(V130&gt;=設定!$C$3,X130&lt;L130),G130*(1+設定!$C$7*-1),IF(V130&lt;設定!$C$3,G130*(1+設定!$C$6),"除外")))&gt;10,IF(AND(V130&gt;=設定!$C$3,X130&gt;=L130),G130*(1+設定!$C$6),IF(AND(V130&gt;=設定!$C$3,X130&lt;L130),G130*(1+設定!$C$7*-1),IF(V130&lt;設定!$C$3,G130*(1+設定!$C$6),"除外"))),10)</f>
        <v>#VALUE!</v>
      </c>
      <c r="I130" s="34" t="e">
        <f ca="1">IF(消化率!$I$5&lt;1,商品!H130*消化率!$I$5,IF(商品!W130*商品!Q130/(商品!H130*消化率!$I$5)&gt;商品!L130,商品!H130*消化率!$I$5,J130))</f>
        <v>#DIV/0!</v>
      </c>
      <c r="J130" s="34" t="e">
        <f t="shared" si="16"/>
        <v>#VALUE!</v>
      </c>
      <c r="K130" s="34" t="e">
        <f ca="1">IF(ROUNDDOWN(IF(I130&gt;=設定!$C$8,設定!$C$8,商品!I130),0)&lt;10,10,ROUNDDOWN(IF(I130&gt;=設定!$C$8,設定!$C$8,商品!I130),0))</f>
        <v>#DIV/0!</v>
      </c>
      <c r="L130" s="64">
        <f>IF(F130="標準",設定!$C$4,商品!F130)</f>
        <v>5</v>
      </c>
      <c r="M130" s="63" t="str">
        <f>_xlfn.XLOOKUP($D130,全商品!$F:$F,全商品!H:H,"-")</f>
        <v>-</v>
      </c>
      <c r="N130" s="12" t="str">
        <f>_xlfn.XLOOKUP($D130,全商品!$F:$F,全商品!I:I,"-")</f>
        <v>-</v>
      </c>
      <c r="O130" s="23" t="str">
        <f>_xlfn.XLOOKUP($D130,全商品!$F:$F,全商品!K:K,"-")</f>
        <v>-</v>
      </c>
      <c r="P130" s="13" t="str">
        <f>_xlfn.XLOOKUP($D130,全商品!$F:$F,全商品!M:M,"-")</f>
        <v>-</v>
      </c>
      <c r="Q130" s="25" t="str">
        <f>_xlfn.XLOOKUP($D130,現状商品設定!B:B,現状商品設定!D:D,"-")</f>
        <v>-</v>
      </c>
      <c r="R130" s="22">
        <f>SUM(_xlfn.XLOOKUP($D130,当月商品!$D:$D,当月商品!I:I,0),_xlfn.XLOOKUP($D130,前月商品!$D:$D,前月商品!I:I,0),_xlfn.XLOOKUP($D130,前々月商品!$D:$D,前々月商品!I:I,0))</f>
        <v>0</v>
      </c>
      <c r="S130" s="23">
        <f>SUM(_xlfn.XLOOKUP($D130,当月商品!$D:$D,当月商品!V:V,0),_xlfn.XLOOKUP($D130,前月商品!$D:$D,前月商品!V:V,0),_xlfn.XLOOKUP($D130,前々月商品!$D:$D,前々月商品!V:V,0))</f>
        <v>0</v>
      </c>
      <c r="T130" s="23">
        <f t="shared" si="17"/>
        <v>0</v>
      </c>
      <c r="U130" s="23">
        <f>SUM(_xlfn.XLOOKUP($D130,当月商品!$D:$D,当月商品!W:W,0),_xlfn.XLOOKUP($D130,前月商品!$D:$D,前月商品!W:W,0),_xlfn.XLOOKUP($D130,前々月商品!$D:$D,前々月商品!W:W,0))</f>
        <v>0</v>
      </c>
      <c r="V130" s="23">
        <f>SUM(_xlfn.XLOOKUP($D130,当月商品!$D:$D,当月商品!H:H,0),_xlfn.XLOOKUP($D130,前月商品!$D:$D,前月商品!H:H,0),_xlfn.XLOOKUP($D130,前々月商品!$D:$D,前々月商品!H:H,0))</f>
        <v>0</v>
      </c>
      <c r="W130" s="13">
        <f t="shared" si="18"/>
        <v>0</v>
      </c>
      <c r="X130" s="15">
        <f t="shared" si="19"/>
        <v>0</v>
      </c>
      <c r="Y130" s="22">
        <f>_xlfn.XLOOKUP($D130,当月商品!$D:$D,当月商品!I:I,0)</f>
        <v>0</v>
      </c>
      <c r="Z130" s="23">
        <f>_xlfn.XLOOKUP($D130,前月商品!$D:$D,前月商品!I:I,0)</f>
        <v>0</v>
      </c>
      <c r="AA130" s="23">
        <f>_xlfn.XLOOKUP($D130,前々月商品!$D:$D,前々月商品!I:I,0)</f>
        <v>0</v>
      </c>
      <c r="AB130" s="23">
        <f>_xlfn.XLOOKUP($D130,当月商品!$D:$D,当月商品!V:V,0)</f>
        <v>0</v>
      </c>
      <c r="AC130" s="23">
        <f>_xlfn.XLOOKUP($D130,前月商品!$D:$D,前月商品!V:V,0)</f>
        <v>0</v>
      </c>
      <c r="AD130" s="23">
        <f>_xlfn.XLOOKUP($D130,前々月商品!$D:$D,前々月商品!V:V,0)</f>
        <v>0</v>
      </c>
      <c r="AE130" s="23">
        <f t="shared" si="20"/>
        <v>0</v>
      </c>
      <c r="AF130" s="23">
        <f t="shared" si="21"/>
        <v>0</v>
      </c>
      <c r="AG130" s="23">
        <f t="shared" si="22"/>
        <v>0</v>
      </c>
      <c r="AH130" s="12">
        <f>_xlfn.XLOOKUP($D130,当月商品!$D:$D,当月商品!W:W,0)</f>
        <v>0</v>
      </c>
      <c r="AI130" s="12">
        <f>_xlfn.XLOOKUP($D130,前月商品!$D:$D,前月商品!W:W,0)</f>
        <v>0</v>
      </c>
      <c r="AJ130" s="12">
        <f>_xlfn.XLOOKUP($D130,前々月商品!$D:$D,前々月商品!W:W,0)</f>
        <v>0</v>
      </c>
      <c r="AK130" s="12">
        <f>_xlfn.XLOOKUP($D130,当月商品!$D:$D,当月商品!H:H,0)</f>
        <v>0</v>
      </c>
      <c r="AL130" s="12">
        <f>_xlfn.XLOOKUP($D130,前月商品!$D:$D,前月商品!H:H,0)</f>
        <v>0</v>
      </c>
      <c r="AM130" s="12">
        <f>_xlfn.XLOOKUP($D130,前々月商品!$D:$D,前々月商品!H:H,0)</f>
        <v>0</v>
      </c>
      <c r="AN130" s="13">
        <f t="shared" si="23"/>
        <v>0</v>
      </c>
      <c r="AO130" s="13">
        <f t="shared" si="24"/>
        <v>0</v>
      </c>
      <c r="AP130" s="13">
        <f t="shared" si="25"/>
        <v>0</v>
      </c>
      <c r="AQ130" s="16">
        <f t="shared" si="26"/>
        <v>0</v>
      </c>
      <c r="AR130" s="16">
        <f t="shared" si="27"/>
        <v>0</v>
      </c>
      <c r="AS130" s="17">
        <f t="shared" si="28"/>
        <v>0</v>
      </c>
      <c r="AT130" t="e">
        <f t="shared" si="29"/>
        <v>#VALUE!</v>
      </c>
    </row>
    <row r="131" spans="3:46" ht="36.65" customHeight="1">
      <c r="C131" s="20">
        <v>126</v>
      </c>
      <c r="D131" s="53">
        <f>現状商品設定!B128</f>
        <v>0</v>
      </c>
      <c r="E131" s="26" t="str">
        <f>IFERROR(_xlfn.XLOOKUP($D131,現状商品設定!B:B,現状商品設定!C:C,"-"),"-")</f>
        <v>-</v>
      </c>
      <c r="F131" s="32" t="s">
        <v>46</v>
      </c>
      <c r="G131" s="30" t="str">
        <f>IFERROR(_xlfn.XLOOKUP($D131,現状商品設定!B:B,現状商品設定!F:F),"-")</f>
        <v>-</v>
      </c>
      <c r="H131" s="34" t="e">
        <f>IF(IF(AND(V131&gt;=設定!$C$3,X131&gt;=L131),G131*(1+設定!$C$6),IF(AND(V131&gt;=設定!$C$3,X131&lt;L131),G131*(1+設定!$C$7*-1),IF(V131&lt;設定!$C$3,G131*(1+設定!$C$6),"除外")))&gt;10,IF(AND(V131&gt;=設定!$C$3,X131&gt;=L131),G131*(1+設定!$C$6),IF(AND(V131&gt;=設定!$C$3,X131&lt;L131),G131*(1+設定!$C$7*-1),IF(V131&lt;設定!$C$3,G131*(1+設定!$C$6),"除外"))),10)</f>
        <v>#VALUE!</v>
      </c>
      <c r="I131" s="34" t="e">
        <f ca="1">IF(消化率!$I$5&lt;1,商品!H131*消化率!$I$5,IF(商品!W131*商品!Q131/(商品!H131*消化率!$I$5)&gt;商品!L131,商品!H131*消化率!$I$5,J131))</f>
        <v>#DIV/0!</v>
      </c>
      <c r="J131" s="34" t="e">
        <f t="shared" si="16"/>
        <v>#VALUE!</v>
      </c>
      <c r="K131" s="34" t="e">
        <f ca="1">IF(ROUNDDOWN(IF(I131&gt;=設定!$C$8,設定!$C$8,商品!I131),0)&lt;10,10,ROUNDDOWN(IF(I131&gt;=設定!$C$8,設定!$C$8,商品!I131),0))</f>
        <v>#DIV/0!</v>
      </c>
      <c r="L131" s="64">
        <f>IF(F131="標準",設定!$C$4,商品!F131)</f>
        <v>5</v>
      </c>
      <c r="M131" s="63" t="str">
        <f>_xlfn.XLOOKUP($D131,全商品!$F:$F,全商品!H:H,"-")</f>
        <v>-</v>
      </c>
      <c r="N131" s="12" t="str">
        <f>_xlfn.XLOOKUP($D131,全商品!$F:$F,全商品!I:I,"-")</f>
        <v>-</v>
      </c>
      <c r="O131" s="23" t="str">
        <f>_xlfn.XLOOKUP($D131,全商品!$F:$F,全商品!K:K,"-")</f>
        <v>-</v>
      </c>
      <c r="P131" s="13" t="str">
        <f>_xlfn.XLOOKUP($D131,全商品!$F:$F,全商品!M:M,"-")</f>
        <v>-</v>
      </c>
      <c r="Q131" s="25" t="str">
        <f>_xlfn.XLOOKUP($D131,現状商品設定!B:B,現状商品設定!D:D,"-")</f>
        <v>-</v>
      </c>
      <c r="R131" s="22">
        <f>SUM(_xlfn.XLOOKUP($D131,当月商品!$D:$D,当月商品!I:I,0),_xlfn.XLOOKUP($D131,前月商品!$D:$D,前月商品!I:I,0),_xlfn.XLOOKUP($D131,前々月商品!$D:$D,前々月商品!I:I,0))</f>
        <v>0</v>
      </c>
      <c r="S131" s="23">
        <f>SUM(_xlfn.XLOOKUP($D131,当月商品!$D:$D,当月商品!V:V,0),_xlfn.XLOOKUP($D131,前月商品!$D:$D,前月商品!V:V,0),_xlfn.XLOOKUP($D131,前々月商品!$D:$D,前々月商品!V:V,0))</f>
        <v>0</v>
      </c>
      <c r="T131" s="23">
        <f t="shared" si="17"/>
        <v>0</v>
      </c>
      <c r="U131" s="23">
        <f>SUM(_xlfn.XLOOKUP($D131,当月商品!$D:$D,当月商品!W:W,0),_xlfn.XLOOKUP($D131,前月商品!$D:$D,前月商品!W:W,0),_xlfn.XLOOKUP($D131,前々月商品!$D:$D,前々月商品!W:W,0))</f>
        <v>0</v>
      </c>
      <c r="V131" s="23">
        <f>SUM(_xlfn.XLOOKUP($D131,当月商品!$D:$D,当月商品!H:H,0),_xlfn.XLOOKUP($D131,前月商品!$D:$D,前月商品!H:H,0),_xlfn.XLOOKUP($D131,前々月商品!$D:$D,前々月商品!H:H,0))</f>
        <v>0</v>
      </c>
      <c r="W131" s="13">
        <f t="shared" si="18"/>
        <v>0</v>
      </c>
      <c r="X131" s="15">
        <f t="shared" si="19"/>
        <v>0</v>
      </c>
      <c r="Y131" s="22">
        <f>_xlfn.XLOOKUP($D131,当月商品!$D:$D,当月商品!I:I,0)</f>
        <v>0</v>
      </c>
      <c r="Z131" s="23">
        <f>_xlfn.XLOOKUP($D131,前月商品!$D:$D,前月商品!I:I,0)</f>
        <v>0</v>
      </c>
      <c r="AA131" s="23">
        <f>_xlfn.XLOOKUP($D131,前々月商品!$D:$D,前々月商品!I:I,0)</f>
        <v>0</v>
      </c>
      <c r="AB131" s="23">
        <f>_xlfn.XLOOKUP($D131,当月商品!$D:$D,当月商品!V:V,0)</f>
        <v>0</v>
      </c>
      <c r="AC131" s="23">
        <f>_xlfn.XLOOKUP($D131,前月商品!$D:$D,前月商品!V:V,0)</f>
        <v>0</v>
      </c>
      <c r="AD131" s="23">
        <f>_xlfn.XLOOKUP($D131,前々月商品!$D:$D,前々月商品!V:V,0)</f>
        <v>0</v>
      </c>
      <c r="AE131" s="23">
        <f t="shared" si="20"/>
        <v>0</v>
      </c>
      <c r="AF131" s="23">
        <f t="shared" si="21"/>
        <v>0</v>
      </c>
      <c r="AG131" s="23">
        <f t="shared" si="22"/>
        <v>0</v>
      </c>
      <c r="AH131" s="12">
        <f>_xlfn.XLOOKUP($D131,当月商品!$D:$D,当月商品!W:W,0)</f>
        <v>0</v>
      </c>
      <c r="AI131" s="12">
        <f>_xlfn.XLOOKUP($D131,前月商品!$D:$D,前月商品!W:W,0)</f>
        <v>0</v>
      </c>
      <c r="AJ131" s="12">
        <f>_xlfn.XLOOKUP($D131,前々月商品!$D:$D,前々月商品!W:W,0)</f>
        <v>0</v>
      </c>
      <c r="AK131" s="12">
        <f>_xlfn.XLOOKUP($D131,当月商品!$D:$D,当月商品!H:H,0)</f>
        <v>0</v>
      </c>
      <c r="AL131" s="12">
        <f>_xlfn.XLOOKUP($D131,前月商品!$D:$D,前月商品!H:H,0)</f>
        <v>0</v>
      </c>
      <c r="AM131" s="12">
        <f>_xlfn.XLOOKUP($D131,前々月商品!$D:$D,前々月商品!H:H,0)</f>
        <v>0</v>
      </c>
      <c r="AN131" s="13">
        <f t="shared" si="23"/>
        <v>0</v>
      </c>
      <c r="AO131" s="13">
        <f t="shared" si="24"/>
        <v>0</v>
      </c>
      <c r="AP131" s="13">
        <f t="shared" si="25"/>
        <v>0</v>
      </c>
      <c r="AQ131" s="16">
        <f t="shared" si="26"/>
        <v>0</v>
      </c>
      <c r="AR131" s="16">
        <f t="shared" si="27"/>
        <v>0</v>
      </c>
      <c r="AS131" s="17">
        <f t="shared" si="28"/>
        <v>0</v>
      </c>
      <c r="AT131" t="e">
        <f t="shared" si="29"/>
        <v>#VALUE!</v>
      </c>
    </row>
    <row r="132" spans="3:46" ht="36.65" customHeight="1">
      <c r="C132" s="20">
        <v>127</v>
      </c>
      <c r="D132" s="53">
        <f>現状商品設定!B129</f>
        <v>0</v>
      </c>
      <c r="E132" s="26" t="str">
        <f>IFERROR(_xlfn.XLOOKUP($D132,現状商品設定!B:B,現状商品設定!C:C,"-"),"-")</f>
        <v>-</v>
      </c>
      <c r="F132" s="32" t="s">
        <v>46</v>
      </c>
      <c r="G132" s="30" t="str">
        <f>IFERROR(_xlfn.XLOOKUP($D132,現状商品設定!B:B,現状商品設定!F:F),"-")</f>
        <v>-</v>
      </c>
      <c r="H132" s="34" t="e">
        <f>IF(IF(AND(V132&gt;=設定!$C$3,X132&gt;=L132),G132*(1+設定!$C$6),IF(AND(V132&gt;=設定!$C$3,X132&lt;L132),G132*(1+設定!$C$7*-1),IF(V132&lt;設定!$C$3,G132*(1+設定!$C$6),"除外")))&gt;10,IF(AND(V132&gt;=設定!$C$3,X132&gt;=L132),G132*(1+設定!$C$6),IF(AND(V132&gt;=設定!$C$3,X132&lt;L132),G132*(1+設定!$C$7*-1),IF(V132&lt;設定!$C$3,G132*(1+設定!$C$6),"除外"))),10)</f>
        <v>#VALUE!</v>
      </c>
      <c r="I132" s="34" t="e">
        <f ca="1">IF(消化率!$I$5&lt;1,商品!H132*消化率!$I$5,IF(商品!W132*商品!Q132/(商品!H132*消化率!$I$5)&gt;商品!L132,商品!H132*消化率!$I$5,J132))</f>
        <v>#DIV/0!</v>
      </c>
      <c r="J132" s="34" t="e">
        <f t="shared" si="16"/>
        <v>#VALUE!</v>
      </c>
      <c r="K132" s="34" t="e">
        <f ca="1">IF(ROUNDDOWN(IF(I132&gt;=設定!$C$8,設定!$C$8,商品!I132),0)&lt;10,10,ROUNDDOWN(IF(I132&gt;=設定!$C$8,設定!$C$8,商品!I132),0))</f>
        <v>#DIV/0!</v>
      </c>
      <c r="L132" s="64">
        <f>IF(F132="標準",設定!$C$4,商品!F132)</f>
        <v>5</v>
      </c>
      <c r="M132" s="63" t="str">
        <f>_xlfn.XLOOKUP($D132,全商品!$F:$F,全商品!H:H,"-")</f>
        <v>-</v>
      </c>
      <c r="N132" s="12" t="str">
        <f>_xlfn.XLOOKUP($D132,全商品!$F:$F,全商品!I:I,"-")</f>
        <v>-</v>
      </c>
      <c r="O132" s="23" t="str">
        <f>_xlfn.XLOOKUP($D132,全商品!$F:$F,全商品!K:K,"-")</f>
        <v>-</v>
      </c>
      <c r="P132" s="13" t="str">
        <f>_xlfn.XLOOKUP($D132,全商品!$F:$F,全商品!M:M,"-")</f>
        <v>-</v>
      </c>
      <c r="Q132" s="25" t="str">
        <f>_xlfn.XLOOKUP($D132,現状商品設定!B:B,現状商品設定!D:D,"-")</f>
        <v>-</v>
      </c>
      <c r="R132" s="22">
        <f>SUM(_xlfn.XLOOKUP($D132,当月商品!$D:$D,当月商品!I:I,0),_xlfn.XLOOKUP($D132,前月商品!$D:$D,前月商品!I:I,0),_xlfn.XLOOKUP($D132,前々月商品!$D:$D,前々月商品!I:I,0))</f>
        <v>0</v>
      </c>
      <c r="S132" s="23">
        <f>SUM(_xlfn.XLOOKUP($D132,当月商品!$D:$D,当月商品!V:V,0),_xlfn.XLOOKUP($D132,前月商品!$D:$D,前月商品!V:V,0),_xlfn.XLOOKUP($D132,前々月商品!$D:$D,前々月商品!V:V,0))</f>
        <v>0</v>
      </c>
      <c r="T132" s="23">
        <f t="shared" si="17"/>
        <v>0</v>
      </c>
      <c r="U132" s="23">
        <f>SUM(_xlfn.XLOOKUP($D132,当月商品!$D:$D,当月商品!W:W,0),_xlfn.XLOOKUP($D132,前月商品!$D:$D,前月商品!W:W,0),_xlfn.XLOOKUP($D132,前々月商品!$D:$D,前々月商品!W:W,0))</f>
        <v>0</v>
      </c>
      <c r="V132" s="23">
        <f>SUM(_xlfn.XLOOKUP($D132,当月商品!$D:$D,当月商品!H:H,0),_xlfn.XLOOKUP($D132,前月商品!$D:$D,前月商品!H:H,0),_xlfn.XLOOKUP($D132,前々月商品!$D:$D,前々月商品!H:H,0))</f>
        <v>0</v>
      </c>
      <c r="W132" s="13">
        <f t="shared" si="18"/>
        <v>0</v>
      </c>
      <c r="X132" s="15">
        <f t="shared" si="19"/>
        <v>0</v>
      </c>
      <c r="Y132" s="22">
        <f>_xlfn.XLOOKUP($D132,当月商品!$D:$D,当月商品!I:I,0)</f>
        <v>0</v>
      </c>
      <c r="Z132" s="23">
        <f>_xlfn.XLOOKUP($D132,前月商品!$D:$D,前月商品!I:I,0)</f>
        <v>0</v>
      </c>
      <c r="AA132" s="23">
        <f>_xlfn.XLOOKUP($D132,前々月商品!$D:$D,前々月商品!I:I,0)</f>
        <v>0</v>
      </c>
      <c r="AB132" s="23">
        <f>_xlfn.XLOOKUP($D132,当月商品!$D:$D,当月商品!V:V,0)</f>
        <v>0</v>
      </c>
      <c r="AC132" s="23">
        <f>_xlfn.XLOOKUP($D132,前月商品!$D:$D,前月商品!V:V,0)</f>
        <v>0</v>
      </c>
      <c r="AD132" s="23">
        <f>_xlfn.XLOOKUP($D132,前々月商品!$D:$D,前々月商品!V:V,0)</f>
        <v>0</v>
      </c>
      <c r="AE132" s="23">
        <f t="shared" si="20"/>
        <v>0</v>
      </c>
      <c r="AF132" s="23">
        <f t="shared" si="21"/>
        <v>0</v>
      </c>
      <c r="AG132" s="23">
        <f t="shared" si="22"/>
        <v>0</v>
      </c>
      <c r="AH132" s="12">
        <f>_xlfn.XLOOKUP($D132,当月商品!$D:$D,当月商品!W:W,0)</f>
        <v>0</v>
      </c>
      <c r="AI132" s="12">
        <f>_xlfn.XLOOKUP($D132,前月商品!$D:$D,前月商品!W:W,0)</f>
        <v>0</v>
      </c>
      <c r="AJ132" s="12">
        <f>_xlfn.XLOOKUP($D132,前々月商品!$D:$D,前々月商品!W:W,0)</f>
        <v>0</v>
      </c>
      <c r="AK132" s="12">
        <f>_xlfn.XLOOKUP($D132,当月商品!$D:$D,当月商品!H:H,0)</f>
        <v>0</v>
      </c>
      <c r="AL132" s="12">
        <f>_xlfn.XLOOKUP($D132,前月商品!$D:$D,前月商品!H:H,0)</f>
        <v>0</v>
      </c>
      <c r="AM132" s="12">
        <f>_xlfn.XLOOKUP($D132,前々月商品!$D:$D,前々月商品!H:H,0)</f>
        <v>0</v>
      </c>
      <c r="AN132" s="13">
        <f t="shared" si="23"/>
        <v>0</v>
      </c>
      <c r="AO132" s="13">
        <f t="shared" si="24"/>
        <v>0</v>
      </c>
      <c r="AP132" s="13">
        <f t="shared" si="25"/>
        <v>0</v>
      </c>
      <c r="AQ132" s="16">
        <f t="shared" si="26"/>
        <v>0</v>
      </c>
      <c r="AR132" s="16">
        <f t="shared" si="27"/>
        <v>0</v>
      </c>
      <c r="AS132" s="17">
        <f t="shared" si="28"/>
        <v>0</v>
      </c>
      <c r="AT132" t="e">
        <f t="shared" si="29"/>
        <v>#VALUE!</v>
      </c>
    </row>
    <row r="133" spans="3:46" ht="36.65" customHeight="1">
      <c r="C133" s="20">
        <v>128</v>
      </c>
      <c r="D133" s="53">
        <f>現状商品設定!B130</f>
        <v>0</v>
      </c>
      <c r="E133" s="26" t="str">
        <f>IFERROR(_xlfn.XLOOKUP($D133,現状商品設定!B:B,現状商品設定!C:C,"-"),"-")</f>
        <v>-</v>
      </c>
      <c r="F133" s="32" t="s">
        <v>46</v>
      </c>
      <c r="G133" s="30" t="str">
        <f>IFERROR(_xlfn.XLOOKUP($D133,現状商品設定!B:B,現状商品設定!F:F),"-")</f>
        <v>-</v>
      </c>
      <c r="H133" s="34" t="e">
        <f>IF(IF(AND(V133&gt;=設定!$C$3,X133&gt;=L133),G133*(1+設定!$C$6),IF(AND(V133&gt;=設定!$C$3,X133&lt;L133),G133*(1+設定!$C$7*-1),IF(V133&lt;設定!$C$3,G133*(1+設定!$C$6),"除外")))&gt;10,IF(AND(V133&gt;=設定!$C$3,X133&gt;=L133),G133*(1+設定!$C$6),IF(AND(V133&gt;=設定!$C$3,X133&lt;L133),G133*(1+設定!$C$7*-1),IF(V133&lt;設定!$C$3,G133*(1+設定!$C$6),"除外"))),10)</f>
        <v>#VALUE!</v>
      </c>
      <c r="I133" s="34" t="e">
        <f ca="1">IF(消化率!$I$5&lt;1,商品!H133*消化率!$I$5,IF(商品!W133*商品!Q133/(商品!H133*消化率!$I$5)&gt;商品!L133,商品!H133*消化率!$I$5,J133))</f>
        <v>#DIV/0!</v>
      </c>
      <c r="J133" s="34" t="e">
        <f t="shared" si="16"/>
        <v>#VALUE!</v>
      </c>
      <c r="K133" s="34" t="e">
        <f ca="1">IF(ROUNDDOWN(IF(I133&gt;=設定!$C$8,設定!$C$8,商品!I133),0)&lt;10,10,ROUNDDOWN(IF(I133&gt;=設定!$C$8,設定!$C$8,商品!I133),0))</f>
        <v>#DIV/0!</v>
      </c>
      <c r="L133" s="64">
        <f>IF(F133="標準",設定!$C$4,商品!F133)</f>
        <v>5</v>
      </c>
      <c r="M133" s="63" t="str">
        <f>_xlfn.XLOOKUP($D133,全商品!$F:$F,全商品!H:H,"-")</f>
        <v>-</v>
      </c>
      <c r="N133" s="12" t="str">
        <f>_xlfn.XLOOKUP($D133,全商品!$F:$F,全商品!I:I,"-")</f>
        <v>-</v>
      </c>
      <c r="O133" s="23" t="str">
        <f>_xlfn.XLOOKUP($D133,全商品!$F:$F,全商品!K:K,"-")</f>
        <v>-</v>
      </c>
      <c r="P133" s="13" t="str">
        <f>_xlfn.XLOOKUP($D133,全商品!$F:$F,全商品!M:M,"-")</f>
        <v>-</v>
      </c>
      <c r="Q133" s="25" t="str">
        <f>_xlfn.XLOOKUP($D133,現状商品設定!B:B,現状商品設定!D:D,"-")</f>
        <v>-</v>
      </c>
      <c r="R133" s="22">
        <f>SUM(_xlfn.XLOOKUP($D133,当月商品!$D:$D,当月商品!I:I,0),_xlfn.XLOOKUP($D133,前月商品!$D:$D,前月商品!I:I,0),_xlfn.XLOOKUP($D133,前々月商品!$D:$D,前々月商品!I:I,0))</f>
        <v>0</v>
      </c>
      <c r="S133" s="23">
        <f>SUM(_xlfn.XLOOKUP($D133,当月商品!$D:$D,当月商品!V:V,0),_xlfn.XLOOKUP($D133,前月商品!$D:$D,前月商品!V:V,0),_xlfn.XLOOKUP($D133,前々月商品!$D:$D,前々月商品!V:V,0))</f>
        <v>0</v>
      </c>
      <c r="T133" s="23">
        <f t="shared" si="17"/>
        <v>0</v>
      </c>
      <c r="U133" s="23">
        <f>SUM(_xlfn.XLOOKUP($D133,当月商品!$D:$D,当月商品!W:W,0),_xlfn.XLOOKUP($D133,前月商品!$D:$D,前月商品!W:W,0),_xlfn.XLOOKUP($D133,前々月商品!$D:$D,前々月商品!W:W,0))</f>
        <v>0</v>
      </c>
      <c r="V133" s="23">
        <f>SUM(_xlfn.XLOOKUP($D133,当月商品!$D:$D,当月商品!H:H,0),_xlfn.XLOOKUP($D133,前月商品!$D:$D,前月商品!H:H,0),_xlfn.XLOOKUP($D133,前々月商品!$D:$D,前々月商品!H:H,0))</f>
        <v>0</v>
      </c>
      <c r="W133" s="13">
        <f t="shared" si="18"/>
        <v>0</v>
      </c>
      <c r="X133" s="15">
        <f t="shared" si="19"/>
        <v>0</v>
      </c>
      <c r="Y133" s="22">
        <f>_xlfn.XLOOKUP($D133,当月商品!$D:$D,当月商品!I:I,0)</f>
        <v>0</v>
      </c>
      <c r="Z133" s="23">
        <f>_xlfn.XLOOKUP($D133,前月商品!$D:$D,前月商品!I:I,0)</f>
        <v>0</v>
      </c>
      <c r="AA133" s="23">
        <f>_xlfn.XLOOKUP($D133,前々月商品!$D:$D,前々月商品!I:I,0)</f>
        <v>0</v>
      </c>
      <c r="AB133" s="23">
        <f>_xlfn.XLOOKUP($D133,当月商品!$D:$D,当月商品!V:V,0)</f>
        <v>0</v>
      </c>
      <c r="AC133" s="23">
        <f>_xlfn.XLOOKUP($D133,前月商品!$D:$D,前月商品!V:V,0)</f>
        <v>0</v>
      </c>
      <c r="AD133" s="23">
        <f>_xlfn.XLOOKUP($D133,前々月商品!$D:$D,前々月商品!V:V,0)</f>
        <v>0</v>
      </c>
      <c r="AE133" s="23">
        <f t="shared" si="20"/>
        <v>0</v>
      </c>
      <c r="AF133" s="23">
        <f t="shared" si="21"/>
        <v>0</v>
      </c>
      <c r="AG133" s="23">
        <f t="shared" si="22"/>
        <v>0</v>
      </c>
      <c r="AH133" s="12">
        <f>_xlfn.XLOOKUP($D133,当月商品!$D:$D,当月商品!W:W,0)</f>
        <v>0</v>
      </c>
      <c r="AI133" s="12">
        <f>_xlfn.XLOOKUP($D133,前月商品!$D:$D,前月商品!W:W,0)</f>
        <v>0</v>
      </c>
      <c r="AJ133" s="12">
        <f>_xlfn.XLOOKUP($D133,前々月商品!$D:$D,前々月商品!W:W,0)</f>
        <v>0</v>
      </c>
      <c r="AK133" s="12">
        <f>_xlfn.XLOOKUP($D133,当月商品!$D:$D,当月商品!H:H,0)</f>
        <v>0</v>
      </c>
      <c r="AL133" s="12">
        <f>_xlfn.XLOOKUP($D133,前月商品!$D:$D,前月商品!H:H,0)</f>
        <v>0</v>
      </c>
      <c r="AM133" s="12">
        <f>_xlfn.XLOOKUP($D133,前々月商品!$D:$D,前々月商品!H:H,0)</f>
        <v>0</v>
      </c>
      <c r="AN133" s="13">
        <f t="shared" si="23"/>
        <v>0</v>
      </c>
      <c r="AO133" s="13">
        <f t="shared" si="24"/>
        <v>0</v>
      </c>
      <c r="AP133" s="13">
        <f t="shared" si="25"/>
        <v>0</v>
      </c>
      <c r="AQ133" s="16">
        <f t="shared" si="26"/>
        <v>0</v>
      </c>
      <c r="AR133" s="16">
        <f t="shared" si="27"/>
        <v>0</v>
      </c>
      <c r="AS133" s="17">
        <f t="shared" si="28"/>
        <v>0</v>
      </c>
      <c r="AT133" t="e">
        <f t="shared" si="29"/>
        <v>#VALUE!</v>
      </c>
    </row>
    <row r="134" spans="3:46" ht="36.65" customHeight="1">
      <c r="C134" s="20">
        <v>129</v>
      </c>
      <c r="D134" s="53">
        <f>現状商品設定!B131</f>
        <v>0</v>
      </c>
      <c r="E134" s="26" t="str">
        <f>IFERROR(_xlfn.XLOOKUP($D134,現状商品設定!B:B,現状商品設定!C:C,"-"),"-")</f>
        <v>-</v>
      </c>
      <c r="F134" s="32" t="s">
        <v>46</v>
      </c>
      <c r="G134" s="30" t="str">
        <f>IFERROR(_xlfn.XLOOKUP($D134,現状商品設定!B:B,現状商品設定!F:F),"-")</f>
        <v>-</v>
      </c>
      <c r="H134" s="34" t="e">
        <f>IF(IF(AND(V134&gt;=設定!$C$3,X134&gt;=L134),G134*(1+設定!$C$6),IF(AND(V134&gt;=設定!$C$3,X134&lt;L134),G134*(1+設定!$C$7*-1),IF(V134&lt;設定!$C$3,G134*(1+設定!$C$6),"除外")))&gt;10,IF(AND(V134&gt;=設定!$C$3,X134&gt;=L134),G134*(1+設定!$C$6),IF(AND(V134&gt;=設定!$C$3,X134&lt;L134),G134*(1+設定!$C$7*-1),IF(V134&lt;設定!$C$3,G134*(1+設定!$C$6),"除外"))),10)</f>
        <v>#VALUE!</v>
      </c>
      <c r="I134" s="34" t="e">
        <f ca="1">IF(消化率!$I$5&lt;1,商品!H134*消化率!$I$5,IF(商品!W134*商品!Q134/(商品!H134*消化率!$I$5)&gt;商品!L134,商品!H134*消化率!$I$5,J134))</f>
        <v>#DIV/0!</v>
      </c>
      <c r="J134" s="34" t="e">
        <f t="shared" si="16"/>
        <v>#VALUE!</v>
      </c>
      <c r="K134" s="34" t="e">
        <f ca="1">IF(ROUNDDOWN(IF(I134&gt;=設定!$C$8,設定!$C$8,商品!I134),0)&lt;10,10,ROUNDDOWN(IF(I134&gt;=設定!$C$8,設定!$C$8,商品!I134),0))</f>
        <v>#DIV/0!</v>
      </c>
      <c r="L134" s="64">
        <f>IF(F134="標準",設定!$C$4,商品!F134)</f>
        <v>5</v>
      </c>
      <c r="M134" s="63" t="str">
        <f>_xlfn.XLOOKUP($D134,全商品!$F:$F,全商品!H:H,"-")</f>
        <v>-</v>
      </c>
      <c r="N134" s="12" t="str">
        <f>_xlfn.XLOOKUP($D134,全商品!$F:$F,全商品!I:I,"-")</f>
        <v>-</v>
      </c>
      <c r="O134" s="23" t="str">
        <f>_xlfn.XLOOKUP($D134,全商品!$F:$F,全商品!K:K,"-")</f>
        <v>-</v>
      </c>
      <c r="P134" s="13" t="str">
        <f>_xlfn.XLOOKUP($D134,全商品!$F:$F,全商品!M:M,"-")</f>
        <v>-</v>
      </c>
      <c r="Q134" s="25" t="str">
        <f>_xlfn.XLOOKUP($D134,現状商品設定!B:B,現状商品設定!D:D,"-")</f>
        <v>-</v>
      </c>
      <c r="R134" s="22">
        <f>SUM(_xlfn.XLOOKUP($D134,当月商品!$D:$D,当月商品!I:I,0),_xlfn.XLOOKUP($D134,前月商品!$D:$D,前月商品!I:I,0),_xlfn.XLOOKUP($D134,前々月商品!$D:$D,前々月商品!I:I,0))</f>
        <v>0</v>
      </c>
      <c r="S134" s="23">
        <f>SUM(_xlfn.XLOOKUP($D134,当月商品!$D:$D,当月商品!V:V,0),_xlfn.XLOOKUP($D134,前月商品!$D:$D,前月商品!V:V,0),_xlfn.XLOOKUP($D134,前々月商品!$D:$D,前々月商品!V:V,0))</f>
        <v>0</v>
      </c>
      <c r="T134" s="23">
        <f t="shared" si="17"/>
        <v>0</v>
      </c>
      <c r="U134" s="23">
        <f>SUM(_xlfn.XLOOKUP($D134,当月商品!$D:$D,当月商品!W:W,0),_xlfn.XLOOKUP($D134,前月商品!$D:$D,前月商品!W:W,0),_xlfn.XLOOKUP($D134,前々月商品!$D:$D,前々月商品!W:W,0))</f>
        <v>0</v>
      </c>
      <c r="V134" s="23">
        <f>SUM(_xlfn.XLOOKUP($D134,当月商品!$D:$D,当月商品!H:H,0),_xlfn.XLOOKUP($D134,前月商品!$D:$D,前月商品!H:H,0),_xlfn.XLOOKUP($D134,前々月商品!$D:$D,前々月商品!H:H,0))</f>
        <v>0</v>
      </c>
      <c r="W134" s="13">
        <f t="shared" si="18"/>
        <v>0</v>
      </c>
      <c r="X134" s="15">
        <f t="shared" si="19"/>
        <v>0</v>
      </c>
      <c r="Y134" s="22">
        <f>_xlfn.XLOOKUP($D134,当月商品!$D:$D,当月商品!I:I,0)</f>
        <v>0</v>
      </c>
      <c r="Z134" s="23">
        <f>_xlfn.XLOOKUP($D134,前月商品!$D:$D,前月商品!I:I,0)</f>
        <v>0</v>
      </c>
      <c r="AA134" s="23">
        <f>_xlfn.XLOOKUP($D134,前々月商品!$D:$D,前々月商品!I:I,0)</f>
        <v>0</v>
      </c>
      <c r="AB134" s="23">
        <f>_xlfn.XLOOKUP($D134,当月商品!$D:$D,当月商品!V:V,0)</f>
        <v>0</v>
      </c>
      <c r="AC134" s="23">
        <f>_xlfn.XLOOKUP($D134,前月商品!$D:$D,前月商品!V:V,0)</f>
        <v>0</v>
      </c>
      <c r="AD134" s="23">
        <f>_xlfn.XLOOKUP($D134,前々月商品!$D:$D,前々月商品!V:V,0)</f>
        <v>0</v>
      </c>
      <c r="AE134" s="23">
        <f t="shared" si="20"/>
        <v>0</v>
      </c>
      <c r="AF134" s="23">
        <f t="shared" si="21"/>
        <v>0</v>
      </c>
      <c r="AG134" s="23">
        <f t="shared" si="22"/>
        <v>0</v>
      </c>
      <c r="AH134" s="12">
        <f>_xlfn.XLOOKUP($D134,当月商品!$D:$D,当月商品!W:W,0)</f>
        <v>0</v>
      </c>
      <c r="AI134" s="12">
        <f>_xlfn.XLOOKUP($D134,前月商品!$D:$D,前月商品!W:W,0)</f>
        <v>0</v>
      </c>
      <c r="AJ134" s="12">
        <f>_xlfn.XLOOKUP($D134,前々月商品!$D:$D,前々月商品!W:W,0)</f>
        <v>0</v>
      </c>
      <c r="AK134" s="12">
        <f>_xlfn.XLOOKUP($D134,当月商品!$D:$D,当月商品!H:H,0)</f>
        <v>0</v>
      </c>
      <c r="AL134" s="12">
        <f>_xlfn.XLOOKUP($D134,前月商品!$D:$D,前月商品!H:H,0)</f>
        <v>0</v>
      </c>
      <c r="AM134" s="12">
        <f>_xlfn.XLOOKUP($D134,前々月商品!$D:$D,前々月商品!H:H,0)</f>
        <v>0</v>
      </c>
      <c r="AN134" s="13">
        <f t="shared" si="23"/>
        <v>0</v>
      </c>
      <c r="AO134" s="13">
        <f t="shared" si="24"/>
        <v>0</v>
      </c>
      <c r="AP134" s="13">
        <f t="shared" si="25"/>
        <v>0</v>
      </c>
      <c r="AQ134" s="16">
        <f t="shared" si="26"/>
        <v>0</v>
      </c>
      <c r="AR134" s="16">
        <f t="shared" si="27"/>
        <v>0</v>
      </c>
      <c r="AS134" s="17">
        <f t="shared" si="28"/>
        <v>0</v>
      </c>
      <c r="AT134" t="e">
        <f t="shared" si="29"/>
        <v>#VALUE!</v>
      </c>
    </row>
    <row r="135" spans="3:46" ht="36.65" customHeight="1">
      <c r="C135" s="20">
        <v>130</v>
      </c>
      <c r="D135" s="53">
        <f>現状商品設定!B132</f>
        <v>0</v>
      </c>
      <c r="E135" s="26" t="str">
        <f>IFERROR(_xlfn.XLOOKUP($D135,現状商品設定!B:B,現状商品設定!C:C,"-"),"-")</f>
        <v>-</v>
      </c>
      <c r="F135" s="32" t="s">
        <v>46</v>
      </c>
      <c r="G135" s="30" t="str">
        <f>IFERROR(_xlfn.XLOOKUP($D135,現状商品設定!B:B,現状商品設定!F:F),"-")</f>
        <v>-</v>
      </c>
      <c r="H135" s="34" t="e">
        <f>IF(IF(AND(V135&gt;=設定!$C$3,X135&gt;=L135),G135*(1+設定!$C$6),IF(AND(V135&gt;=設定!$C$3,X135&lt;L135),G135*(1+設定!$C$7*-1),IF(V135&lt;設定!$C$3,G135*(1+設定!$C$6),"除外")))&gt;10,IF(AND(V135&gt;=設定!$C$3,X135&gt;=L135),G135*(1+設定!$C$6),IF(AND(V135&gt;=設定!$C$3,X135&lt;L135),G135*(1+設定!$C$7*-1),IF(V135&lt;設定!$C$3,G135*(1+設定!$C$6),"除外"))),10)</f>
        <v>#VALUE!</v>
      </c>
      <c r="I135" s="34" t="e">
        <f ca="1">IF(消化率!$I$5&lt;1,商品!H135*消化率!$I$5,IF(商品!W135*商品!Q135/(商品!H135*消化率!$I$5)&gt;商品!L135,商品!H135*消化率!$I$5,J135))</f>
        <v>#DIV/0!</v>
      </c>
      <c r="J135" s="34" t="e">
        <f t="shared" ref="J135:J198" si="30">W135*Q135/L135</f>
        <v>#VALUE!</v>
      </c>
      <c r="K135" s="34" t="e">
        <f ca="1">IF(ROUNDDOWN(IF(I135&gt;=設定!$C$8,設定!$C$8,商品!I135),0)&lt;10,10,ROUNDDOWN(IF(I135&gt;=設定!$C$8,設定!$C$8,商品!I135),0))</f>
        <v>#DIV/0!</v>
      </c>
      <c r="L135" s="64">
        <f>IF(F135="標準",設定!$C$4,商品!F135)</f>
        <v>5</v>
      </c>
      <c r="M135" s="63" t="str">
        <f>_xlfn.XLOOKUP($D135,全商品!$F:$F,全商品!H:H,"-")</f>
        <v>-</v>
      </c>
      <c r="N135" s="12" t="str">
        <f>_xlfn.XLOOKUP($D135,全商品!$F:$F,全商品!I:I,"-")</f>
        <v>-</v>
      </c>
      <c r="O135" s="23" t="str">
        <f>_xlfn.XLOOKUP($D135,全商品!$F:$F,全商品!K:K,"-")</f>
        <v>-</v>
      </c>
      <c r="P135" s="13" t="str">
        <f>_xlfn.XLOOKUP($D135,全商品!$F:$F,全商品!M:M,"-")</f>
        <v>-</v>
      </c>
      <c r="Q135" s="25" t="str">
        <f>_xlfn.XLOOKUP($D135,現状商品設定!B:B,現状商品設定!D:D,"-")</f>
        <v>-</v>
      </c>
      <c r="R135" s="22">
        <f>SUM(_xlfn.XLOOKUP($D135,当月商品!$D:$D,当月商品!I:I,0),_xlfn.XLOOKUP($D135,前月商品!$D:$D,前月商品!I:I,0),_xlfn.XLOOKUP($D135,前々月商品!$D:$D,前々月商品!I:I,0))</f>
        <v>0</v>
      </c>
      <c r="S135" s="23">
        <f>SUM(_xlfn.XLOOKUP($D135,当月商品!$D:$D,当月商品!V:V,0),_xlfn.XLOOKUP($D135,前月商品!$D:$D,前月商品!V:V,0),_xlfn.XLOOKUP($D135,前々月商品!$D:$D,前々月商品!V:V,0))</f>
        <v>0</v>
      </c>
      <c r="T135" s="23">
        <f t="shared" ref="T135:T198" si="31">IFERROR(R135/V135,0)</f>
        <v>0</v>
      </c>
      <c r="U135" s="23">
        <f>SUM(_xlfn.XLOOKUP($D135,当月商品!$D:$D,当月商品!W:W,0),_xlfn.XLOOKUP($D135,前月商品!$D:$D,前月商品!W:W,0),_xlfn.XLOOKUP($D135,前々月商品!$D:$D,前々月商品!W:W,0))</f>
        <v>0</v>
      </c>
      <c r="V135" s="23">
        <f>SUM(_xlfn.XLOOKUP($D135,当月商品!$D:$D,当月商品!H:H,0),_xlfn.XLOOKUP($D135,前月商品!$D:$D,前月商品!H:H,0),_xlfn.XLOOKUP($D135,前々月商品!$D:$D,前々月商品!H:H,0))</f>
        <v>0</v>
      </c>
      <c r="W135" s="13">
        <f t="shared" ref="W135:W198" si="32">IFERROR(U135/V135,0)</f>
        <v>0</v>
      </c>
      <c r="X135" s="15">
        <f t="shared" ref="X135:X198" si="33">IFERROR(S135/R135,0)</f>
        <v>0</v>
      </c>
      <c r="Y135" s="22">
        <f>_xlfn.XLOOKUP($D135,当月商品!$D:$D,当月商品!I:I,0)</f>
        <v>0</v>
      </c>
      <c r="Z135" s="23">
        <f>_xlfn.XLOOKUP($D135,前月商品!$D:$D,前月商品!I:I,0)</f>
        <v>0</v>
      </c>
      <c r="AA135" s="23">
        <f>_xlfn.XLOOKUP($D135,前々月商品!$D:$D,前々月商品!I:I,0)</f>
        <v>0</v>
      </c>
      <c r="AB135" s="23">
        <f>_xlfn.XLOOKUP($D135,当月商品!$D:$D,当月商品!V:V,0)</f>
        <v>0</v>
      </c>
      <c r="AC135" s="23">
        <f>_xlfn.XLOOKUP($D135,前月商品!$D:$D,前月商品!V:V,0)</f>
        <v>0</v>
      </c>
      <c r="AD135" s="23">
        <f>_xlfn.XLOOKUP($D135,前々月商品!$D:$D,前々月商品!V:V,0)</f>
        <v>0</v>
      </c>
      <c r="AE135" s="23">
        <f t="shared" ref="AE135:AE198" si="34">IFERROR(Y135/AK135,0)</f>
        <v>0</v>
      </c>
      <c r="AF135" s="23">
        <f t="shared" ref="AF135:AF198" si="35">IFERROR(Z135/AL135,0)</f>
        <v>0</v>
      </c>
      <c r="AG135" s="23">
        <f t="shared" ref="AG135:AG198" si="36">IFERROR(AA135/AM135,0)</f>
        <v>0</v>
      </c>
      <c r="AH135" s="12">
        <f>_xlfn.XLOOKUP($D135,当月商品!$D:$D,当月商品!W:W,0)</f>
        <v>0</v>
      </c>
      <c r="AI135" s="12">
        <f>_xlfn.XLOOKUP($D135,前月商品!$D:$D,前月商品!W:W,0)</f>
        <v>0</v>
      </c>
      <c r="AJ135" s="12">
        <f>_xlfn.XLOOKUP($D135,前々月商品!$D:$D,前々月商品!W:W,0)</f>
        <v>0</v>
      </c>
      <c r="AK135" s="12">
        <f>_xlfn.XLOOKUP($D135,当月商品!$D:$D,当月商品!H:H,0)</f>
        <v>0</v>
      </c>
      <c r="AL135" s="12">
        <f>_xlfn.XLOOKUP($D135,前月商品!$D:$D,前月商品!H:H,0)</f>
        <v>0</v>
      </c>
      <c r="AM135" s="12">
        <f>_xlfn.XLOOKUP($D135,前々月商品!$D:$D,前々月商品!H:H,0)</f>
        <v>0</v>
      </c>
      <c r="AN135" s="13">
        <f t="shared" ref="AN135:AN198" si="37">IFERROR(AH135/AK135,0)</f>
        <v>0</v>
      </c>
      <c r="AO135" s="13">
        <f t="shared" ref="AO135:AO198" si="38">IFERROR(AI135/AL135,0)</f>
        <v>0</v>
      </c>
      <c r="AP135" s="13">
        <f t="shared" ref="AP135:AP198" si="39">IFERROR(AJ135/AM135,0)</f>
        <v>0</v>
      </c>
      <c r="AQ135" s="16">
        <f t="shared" ref="AQ135:AQ198" si="40">IFERROR(AB135/Y135,0)</f>
        <v>0</v>
      </c>
      <c r="AR135" s="16">
        <f t="shared" ref="AR135:AR198" si="41">IFERROR(AC135/Z135,0)</f>
        <v>0</v>
      </c>
      <c r="AS135" s="17">
        <f t="shared" ref="AS135:AS198" si="42">IFERROR(AD135/AA135,0)</f>
        <v>0</v>
      </c>
      <c r="AT135" t="e">
        <f t="shared" ref="AT135:AT198" si="43">P135*Q135</f>
        <v>#VALUE!</v>
      </c>
    </row>
    <row r="136" spans="3:46" ht="36.65" customHeight="1">
      <c r="C136" s="20">
        <v>131</v>
      </c>
      <c r="D136" s="53">
        <f>現状商品設定!B133</f>
        <v>0</v>
      </c>
      <c r="E136" s="26" t="str">
        <f>IFERROR(_xlfn.XLOOKUP($D136,現状商品設定!B:B,現状商品設定!C:C,"-"),"-")</f>
        <v>-</v>
      </c>
      <c r="F136" s="32" t="s">
        <v>46</v>
      </c>
      <c r="G136" s="30" t="str">
        <f>IFERROR(_xlfn.XLOOKUP($D136,現状商品設定!B:B,現状商品設定!F:F),"-")</f>
        <v>-</v>
      </c>
      <c r="H136" s="34" t="e">
        <f>IF(IF(AND(V136&gt;=設定!$C$3,X136&gt;=L136),G136*(1+設定!$C$6),IF(AND(V136&gt;=設定!$C$3,X136&lt;L136),G136*(1+設定!$C$7*-1),IF(V136&lt;設定!$C$3,G136*(1+設定!$C$6),"除外")))&gt;10,IF(AND(V136&gt;=設定!$C$3,X136&gt;=L136),G136*(1+設定!$C$6),IF(AND(V136&gt;=設定!$C$3,X136&lt;L136),G136*(1+設定!$C$7*-1),IF(V136&lt;設定!$C$3,G136*(1+設定!$C$6),"除外"))),10)</f>
        <v>#VALUE!</v>
      </c>
      <c r="I136" s="34" t="e">
        <f ca="1">IF(消化率!$I$5&lt;1,商品!H136*消化率!$I$5,IF(商品!W136*商品!Q136/(商品!H136*消化率!$I$5)&gt;商品!L136,商品!H136*消化率!$I$5,J136))</f>
        <v>#DIV/0!</v>
      </c>
      <c r="J136" s="34" t="e">
        <f t="shared" si="30"/>
        <v>#VALUE!</v>
      </c>
      <c r="K136" s="34" t="e">
        <f ca="1">IF(ROUNDDOWN(IF(I136&gt;=設定!$C$8,設定!$C$8,商品!I136),0)&lt;10,10,ROUNDDOWN(IF(I136&gt;=設定!$C$8,設定!$C$8,商品!I136),0))</f>
        <v>#DIV/0!</v>
      </c>
      <c r="L136" s="64">
        <f>IF(F136="標準",設定!$C$4,商品!F136)</f>
        <v>5</v>
      </c>
      <c r="M136" s="63" t="str">
        <f>_xlfn.XLOOKUP($D136,全商品!$F:$F,全商品!H:H,"-")</f>
        <v>-</v>
      </c>
      <c r="N136" s="12" t="str">
        <f>_xlfn.XLOOKUP($D136,全商品!$F:$F,全商品!I:I,"-")</f>
        <v>-</v>
      </c>
      <c r="O136" s="23" t="str">
        <f>_xlfn.XLOOKUP($D136,全商品!$F:$F,全商品!K:K,"-")</f>
        <v>-</v>
      </c>
      <c r="P136" s="13" t="str">
        <f>_xlfn.XLOOKUP($D136,全商品!$F:$F,全商品!M:M,"-")</f>
        <v>-</v>
      </c>
      <c r="Q136" s="25" t="str">
        <f>_xlfn.XLOOKUP($D136,現状商品設定!B:B,現状商品設定!D:D,"-")</f>
        <v>-</v>
      </c>
      <c r="R136" s="22">
        <f>SUM(_xlfn.XLOOKUP($D136,当月商品!$D:$D,当月商品!I:I,0),_xlfn.XLOOKUP($D136,前月商品!$D:$D,前月商品!I:I,0),_xlfn.XLOOKUP($D136,前々月商品!$D:$D,前々月商品!I:I,0))</f>
        <v>0</v>
      </c>
      <c r="S136" s="23">
        <f>SUM(_xlfn.XLOOKUP($D136,当月商品!$D:$D,当月商品!V:V,0),_xlfn.XLOOKUP($D136,前月商品!$D:$D,前月商品!V:V,0),_xlfn.XLOOKUP($D136,前々月商品!$D:$D,前々月商品!V:V,0))</f>
        <v>0</v>
      </c>
      <c r="T136" s="23">
        <f t="shared" si="31"/>
        <v>0</v>
      </c>
      <c r="U136" s="23">
        <f>SUM(_xlfn.XLOOKUP($D136,当月商品!$D:$D,当月商品!W:W,0),_xlfn.XLOOKUP($D136,前月商品!$D:$D,前月商品!W:W,0),_xlfn.XLOOKUP($D136,前々月商品!$D:$D,前々月商品!W:W,0))</f>
        <v>0</v>
      </c>
      <c r="V136" s="23">
        <f>SUM(_xlfn.XLOOKUP($D136,当月商品!$D:$D,当月商品!H:H,0),_xlfn.XLOOKUP($D136,前月商品!$D:$D,前月商品!H:H,0),_xlfn.XLOOKUP($D136,前々月商品!$D:$D,前々月商品!H:H,0))</f>
        <v>0</v>
      </c>
      <c r="W136" s="13">
        <f t="shared" si="32"/>
        <v>0</v>
      </c>
      <c r="X136" s="15">
        <f t="shared" si="33"/>
        <v>0</v>
      </c>
      <c r="Y136" s="22">
        <f>_xlfn.XLOOKUP($D136,当月商品!$D:$D,当月商品!I:I,0)</f>
        <v>0</v>
      </c>
      <c r="Z136" s="23">
        <f>_xlfn.XLOOKUP($D136,前月商品!$D:$D,前月商品!I:I,0)</f>
        <v>0</v>
      </c>
      <c r="AA136" s="23">
        <f>_xlfn.XLOOKUP($D136,前々月商品!$D:$D,前々月商品!I:I,0)</f>
        <v>0</v>
      </c>
      <c r="AB136" s="23">
        <f>_xlfn.XLOOKUP($D136,当月商品!$D:$D,当月商品!V:V,0)</f>
        <v>0</v>
      </c>
      <c r="AC136" s="23">
        <f>_xlfn.XLOOKUP($D136,前月商品!$D:$D,前月商品!V:V,0)</f>
        <v>0</v>
      </c>
      <c r="AD136" s="23">
        <f>_xlfn.XLOOKUP($D136,前々月商品!$D:$D,前々月商品!V:V,0)</f>
        <v>0</v>
      </c>
      <c r="AE136" s="23">
        <f t="shared" si="34"/>
        <v>0</v>
      </c>
      <c r="AF136" s="23">
        <f t="shared" si="35"/>
        <v>0</v>
      </c>
      <c r="AG136" s="23">
        <f t="shared" si="36"/>
        <v>0</v>
      </c>
      <c r="AH136" s="12">
        <f>_xlfn.XLOOKUP($D136,当月商品!$D:$D,当月商品!W:W,0)</f>
        <v>0</v>
      </c>
      <c r="AI136" s="12">
        <f>_xlfn.XLOOKUP($D136,前月商品!$D:$D,前月商品!W:W,0)</f>
        <v>0</v>
      </c>
      <c r="AJ136" s="12">
        <f>_xlfn.XLOOKUP($D136,前々月商品!$D:$D,前々月商品!W:W,0)</f>
        <v>0</v>
      </c>
      <c r="AK136" s="12">
        <f>_xlfn.XLOOKUP($D136,当月商品!$D:$D,当月商品!H:H,0)</f>
        <v>0</v>
      </c>
      <c r="AL136" s="12">
        <f>_xlfn.XLOOKUP($D136,前月商品!$D:$D,前月商品!H:H,0)</f>
        <v>0</v>
      </c>
      <c r="AM136" s="12">
        <f>_xlfn.XLOOKUP($D136,前々月商品!$D:$D,前々月商品!H:H,0)</f>
        <v>0</v>
      </c>
      <c r="AN136" s="13">
        <f t="shared" si="37"/>
        <v>0</v>
      </c>
      <c r="AO136" s="13">
        <f t="shared" si="38"/>
        <v>0</v>
      </c>
      <c r="AP136" s="13">
        <f t="shared" si="39"/>
        <v>0</v>
      </c>
      <c r="AQ136" s="16">
        <f t="shared" si="40"/>
        <v>0</v>
      </c>
      <c r="AR136" s="16">
        <f t="shared" si="41"/>
        <v>0</v>
      </c>
      <c r="AS136" s="17">
        <f t="shared" si="42"/>
        <v>0</v>
      </c>
      <c r="AT136" t="e">
        <f t="shared" si="43"/>
        <v>#VALUE!</v>
      </c>
    </row>
    <row r="137" spans="3:46" ht="36.65" customHeight="1">
      <c r="C137" s="20">
        <v>132</v>
      </c>
      <c r="D137" s="53">
        <f>現状商品設定!B134</f>
        <v>0</v>
      </c>
      <c r="E137" s="26" t="str">
        <f>IFERROR(_xlfn.XLOOKUP($D137,現状商品設定!B:B,現状商品設定!C:C,"-"),"-")</f>
        <v>-</v>
      </c>
      <c r="F137" s="32" t="s">
        <v>46</v>
      </c>
      <c r="G137" s="30" t="str">
        <f>IFERROR(_xlfn.XLOOKUP($D137,現状商品設定!B:B,現状商品設定!F:F),"-")</f>
        <v>-</v>
      </c>
      <c r="H137" s="34" t="e">
        <f>IF(IF(AND(V137&gt;=設定!$C$3,X137&gt;=L137),G137*(1+設定!$C$6),IF(AND(V137&gt;=設定!$C$3,X137&lt;L137),G137*(1+設定!$C$7*-1),IF(V137&lt;設定!$C$3,G137*(1+設定!$C$6),"除外")))&gt;10,IF(AND(V137&gt;=設定!$C$3,X137&gt;=L137),G137*(1+設定!$C$6),IF(AND(V137&gt;=設定!$C$3,X137&lt;L137),G137*(1+設定!$C$7*-1),IF(V137&lt;設定!$C$3,G137*(1+設定!$C$6),"除外"))),10)</f>
        <v>#VALUE!</v>
      </c>
      <c r="I137" s="34" t="e">
        <f ca="1">IF(消化率!$I$5&lt;1,商品!H137*消化率!$I$5,IF(商品!W137*商品!Q137/(商品!H137*消化率!$I$5)&gt;商品!L137,商品!H137*消化率!$I$5,J137))</f>
        <v>#DIV/0!</v>
      </c>
      <c r="J137" s="34" t="e">
        <f t="shared" si="30"/>
        <v>#VALUE!</v>
      </c>
      <c r="K137" s="34" t="e">
        <f ca="1">IF(ROUNDDOWN(IF(I137&gt;=設定!$C$8,設定!$C$8,商品!I137),0)&lt;10,10,ROUNDDOWN(IF(I137&gt;=設定!$C$8,設定!$C$8,商品!I137),0))</f>
        <v>#DIV/0!</v>
      </c>
      <c r="L137" s="64">
        <f>IF(F137="標準",設定!$C$4,商品!F137)</f>
        <v>5</v>
      </c>
      <c r="M137" s="63" t="str">
        <f>_xlfn.XLOOKUP($D137,全商品!$F:$F,全商品!H:H,"-")</f>
        <v>-</v>
      </c>
      <c r="N137" s="12" t="str">
        <f>_xlfn.XLOOKUP($D137,全商品!$F:$F,全商品!I:I,"-")</f>
        <v>-</v>
      </c>
      <c r="O137" s="23" t="str">
        <f>_xlfn.XLOOKUP($D137,全商品!$F:$F,全商品!K:K,"-")</f>
        <v>-</v>
      </c>
      <c r="P137" s="13" t="str">
        <f>_xlfn.XLOOKUP($D137,全商品!$F:$F,全商品!M:M,"-")</f>
        <v>-</v>
      </c>
      <c r="Q137" s="25" t="str">
        <f>_xlfn.XLOOKUP($D137,現状商品設定!B:B,現状商品設定!D:D,"-")</f>
        <v>-</v>
      </c>
      <c r="R137" s="22">
        <f>SUM(_xlfn.XLOOKUP($D137,当月商品!$D:$D,当月商品!I:I,0),_xlfn.XLOOKUP($D137,前月商品!$D:$D,前月商品!I:I,0),_xlfn.XLOOKUP($D137,前々月商品!$D:$D,前々月商品!I:I,0))</f>
        <v>0</v>
      </c>
      <c r="S137" s="23">
        <f>SUM(_xlfn.XLOOKUP($D137,当月商品!$D:$D,当月商品!V:V,0),_xlfn.XLOOKUP($D137,前月商品!$D:$D,前月商品!V:V,0),_xlfn.XLOOKUP($D137,前々月商品!$D:$D,前々月商品!V:V,0))</f>
        <v>0</v>
      </c>
      <c r="T137" s="23">
        <f t="shared" si="31"/>
        <v>0</v>
      </c>
      <c r="U137" s="23">
        <f>SUM(_xlfn.XLOOKUP($D137,当月商品!$D:$D,当月商品!W:W,0),_xlfn.XLOOKUP($D137,前月商品!$D:$D,前月商品!W:W,0),_xlfn.XLOOKUP($D137,前々月商品!$D:$D,前々月商品!W:W,0))</f>
        <v>0</v>
      </c>
      <c r="V137" s="23">
        <f>SUM(_xlfn.XLOOKUP($D137,当月商品!$D:$D,当月商品!H:H,0),_xlfn.XLOOKUP($D137,前月商品!$D:$D,前月商品!H:H,0),_xlfn.XLOOKUP($D137,前々月商品!$D:$D,前々月商品!H:H,0))</f>
        <v>0</v>
      </c>
      <c r="W137" s="13">
        <f t="shared" si="32"/>
        <v>0</v>
      </c>
      <c r="X137" s="15">
        <f t="shared" si="33"/>
        <v>0</v>
      </c>
      <c r="Y137" s="22">
        <f>_xlfn.XLOOKUP($D137,当月商品!$D:$D,当月商品!I:I,0)</f>
        <v>0</v>
      </c>
      <c r="Z137" s="23">
        <f>_xlfn.XLOOKUP($D137,前月商品!$D:$D,前月商品!I:I,0)</f>
        <v>0</v>
      </c>
      <c r="AA137" s="23">
        <f>_xlfn.XLOOKUP($D137,前々月商品!$D:$D,前々月商品!I:I,0)</f>
        <v>0</v>
      </c>
      <c r="AB137" s="23">
        <f>_xlfn.XLOOKUP($D137,当月商品!$D:$D,当月商品!V:V,0)</f>
        <v>0</v>
      </c>
      <c r="AC137" s="23">
        <f>_xlfn.XLOOKUP($D137,前月商品!$D:$D,前月商品!V:V,0)</f>
        <v>0</v>
      </c>
      <c r="AD137" s="23">
        <f>_xlfn.XLOOKUP($D137,前々月商品!$D:$D,前々月商品!V:V,0)</f>
        <v>0</v>
      </c>
      <c r="AE137" s="23">
        <f t="shared" si="34"/>
        <v>0</v>
      </c>
      <c r="AF137" s="23">
        <f t="shared" si="35"/>
        <v>0</v>
      </c>
      <c r="AG137" s="23">
        <f t="shared" si="36"/>
        <v>0</v>
      </c>
      <c r="AH137" s="12">
        <f>_xlfn.XLOOKUP($D137,当月商品!$D:$D,当月商品!W:W,0)</f>
        <v>0</v>
      </c>
      <c r="AI137" s="12">
        <f>_xlfn.XLOOKUP($D137,前月商品!$D:$D,前月商品!W:W,0)</f>
        <v>0</v>
      </c>
      <c r="AJ137" s="12">
        <f>_xlfn.XLOOKUP($D137,前々月商品!$D:$D,前々月商品!W:W,0)</f>
        <v>0</v>
      </c>
      <c r="AK137" s="12">
        <f>_xlfn.XLOOKUP($D137,当月商品!$D:$D,当月商品!H:H,0)</f>
        <v>0</v>
      </c>
      <c r="AL137" s="12">
        <f>_xlfn.XLOOKUP($D137,前月商品!$D:$D,前月商品!H:H,0)</f>
        <v>0</v>
      </c>
      <c r="AM137" s="12">
        <f>_xlfn.XLOOKUP($D137,前々月商品!$D:$D,前々月商品!H:H,0)</f>
        <v>0</v>
      </c>
      <c r="AN137" s="13">
        <f t="shared" si="37"/>
        <v>0</v>
      </c>
      <c r="AO137" s="13">
        <f t="shared" si="38"/>
        <v>0</v>
      </c>
      <c r="AP137" s="13">
        <f t="shared" si="39"/>
        <v>0</v>
      </c>
      <c r="AQ137" s="16">
        <f t="shared" si="40"/>
        <v>0</v>
      </c>
      <c r="AR137" s="16">
        <f t="shared" si="41"/>
        <v>0</v>
      </c>
      <c r="AS137" s="17">
        <f t="shared" si="42"/>
        <v>0</v>
      </c>
      <c r="AT137" t="e">
        <f t="shared" si="43"/>
        <v>#VALUE!</v>
      </c>
    </row>
    <row r="138" spans="3:46" ht="36.65" customHeight="1">
      <c r="C138" s="20">
        <v>133</v>
      </c>
      <c r="D138" s="53">
        <f>現状商品設定!B135</f>
        <v>0</v>
      </c>
      <c r="E138" s="26" t="str">
        <f>IFERROR(_xlfn.XLOOKUP($D138,現状商品設定!B:B,現状商品設定!C:C,"-"),"-")</f>
        <v>-</v>
      </c>
      <c r="F138" s="32" t="s">
        <v>46</v>
      </c>
      <c r="G138" s="30" t="str">
        <f>IFERROR(_xlfn.XLOOKUP($D138,現状商品設定!B:B,現状商品設定!F:F),"-")</f>
        <v>-</v>
      </c>
      <c r="H138" s="34" t="e">
        <f>IF(IF(AND(V138&gt;=設定!$C$3,X138&gt;=L138),G138*(1+設定!$C$6),IF(AND(V138&gt;=設定!$C$3,X138&lt;L138),G138*(1+設定!$C$7*-1),IF(V138&lt;設定!$C$3,G138*(1+設定!$C$6),"除外")))&gt;10,IF(AND(V138&gt;=設定!$C$3,X138&gt;=L138),G138*(1+設定!$C$6),IF(AND(V138&gt;=設定!$C$3,X138&lt;L138),G138*(1+設定!$C$7*-1),IF(V138&lt;設定!$C$3,G138*(1+設定!$C$6),"除外"))),10)</f>
        <v>#VALUE!</v>
      </c>
      <c r="I138" s="34" t="e">
        <f ca="1">IF(消化率!$I$5&lt;1,商品!H138*消化率!$I$5,IF(商品!W138*商品!Q138/(商品!H138*消化率!$I$5)&gt;商品!L138,商品!H138*消化率!$I$5,J138))</f>
        <v>#DIV/0!</v>
      </c>
      <c r="J138" s="34" t="e">
        <f t="shared" si="30"/>
        <v>#VALUE!</v>
      </c>
      <c r="K138" s="34" t="e">
        <f ca="1">IF(ROUNDDOWN(IF(I138&gt;=設定!$C$8,設定!$C$8,商品!I138),0)&lt;10,10,ROUNDDOWN(IF(I138&gt;=設定!$C$8,設定!$C$8,商品!I138),0))</f>
        <v>#DIV/0!</v>
      </c>
      <c r="L138" s="64">
        <f>IF(F138="標準",設定!$C$4,商品!F138)</f>
        <v>5</v>
      </c>
      <c r="M138" s="63" t="str">
        <f>_xlfn.XLOOKUP($D138,全商品!$F:$F,全商品!H:H,"-")</f>
        <v>-</v>
      </c>
      <c r="N138" s="12" t="str">
        <f>_xlfn.XLOOKUP($D138,全商品!$F:$F,全商品!I:I,"-")</f>
        <v>-</v>
      </c>
      <c r="O138" s="23" t="str">
        <f>_xlfn.XLOOKUP($D138,全商品!$F:$F,全商品!K:K,"-")</f>
        <v>-</v>
      </c>
      <c r="P138" s="13" t="str">
        <f>_xlfn.XLOOKUP($D138,全商品!$F:$F,全商品!M:M,"-")</f>
        <v>-</v>
      </c>
      <c r="Q138" s="25" t="str">
        <f>_xlfn.XLOOKUP($D138,現状商品設定!B:B,現状商品設定!D:D,"-")</f>
        <v>-</v>
      </c>
      <c r="R138" s="22">
        <f>SUM(_xlfn.XLOOKUP($D138,当月商品!$D:$D,当月商品!I:I,0),_xlfn.XLOOKUP($D138,前月商品!$D:$D,前月商品!I:I,0),_xlfn.XLOOKUP($D138,前々月商品!$D:$D,前々月商品!I:I,0))</f>
        <v>0</v>
      </c>
      <c r="S138" s="23">
        <f>SUM(_xlfn.XLOOKUP($D138,当月商品!$D:$D,当月商品!V:V,0),_xlfn.XLOOKUP($D138,前月商品!$D:$D,前月商品!V:V,0),_xlfn.XLOOKUP($D138,前々月商品!$D:$D,前々月商品!V:V,0))</f>
        <v>0</v>
      </c>
      <c r="T138" s="23">
        <f t="shared" si="31"/>
        <v>0</v>
      </c>
      <c r="U138" s="23">
        <f>SUM(_xlfn.XLOOKUP($D138,当月商品!$D:$D,当月商品!W:W,0),_xlfn.XLOOKUP($D138,前月商品!$D:$D,前月商品!W:W,0),_xlfn.XLOOKUP($D138,前々月商品!$D:$D,前々月商品!W:W,0))</f>
        <v>0</v>
      </c>
      <c r="V138" s="23">
        <f>SUM(_xlfn.XLOOKUP($D138,当月商品!$D:$D,当月商品!H:H,0),_xlfn.XLOOKUP($D138,前月商品!$D:$D,前月商品!H:H,0),_xlfn.XLOOKUP($D138,前々月商品!$D:$D,前々月商品!H:H,0))</f>
        <v>0</v>
      </c>
      <c r="W138" s="13">
        <f t="shared" si="32"/>
        <v>0</v>
      </c>
      <c r="X138" s="15">
        <f t="shared" si="33"/>
        <v>0</v>
      </c>
      <c r="Y138" s="22">
        <f>_xlfn.XLOOKUP($D138,当月商品!$D:$D,当月商品!I:I,0)</f>
        <v>0</v>
      </c>
      <c r="Z138" s="23">
        <f>_xlfn.XLOOKUP($D138,前月商品!$D:$D,前月商品!I:I,0)</f>
        <v>0</v>
      </c>
      <c r="AA138" s="23">
        <f>_xlfn.XLOOKUP($D138,前々月商品!$D:$D,前々月商品!I:I,0)</f>
        <v>0</v>
      </c>
      <c r="AB138" s="23">
        <f>_xlfn.XLOOKUP($D138,当月商品!$D:$D,当月商品!V:V,0)</f>
        <v>0</v>
      </c>
      <c r="AC138" s="23">
        <f>_xlfn.XLOOKUP($D138,前月商品!$D:$D,前月商品!V:V,0)</f>
        <v>0</v>
      </c>
      <c r="AD138" s="23">
        <f>_xlfn.XLOOKUP($D138,前々月商品!$D:$D,前々月商品!V:V,0)</f>
        <v>0</v>
      </c>
      <c r="AE138" s="23">
        <f t="shared" si="34"/>
        <v>0</v>
      </c>
      <c r="AF138" s="23">
        <f t="shared" si="35"/>
        <v>0</v>
      </c>
      <c r="AG138" s="23">
        <f t="shared" si="36"/>
        <v>0</v>
      </c>
      <c r="AH138" s="12">
        <f>_xlfn.XLOOKUP($D138,当月商品!$D:$D,当月商品!W:W,0)</f>
        <v>0</v>
      </c>
      <c r="AI138" s="12">
        <f>_xlfn.XLOOKUP($D138,前月商品!$D:$D,前月商品!W:W,0)</f>
        <v>0</v>
      </c>
      <c r="AJ138" s="12">
        <f>_xlfn.XLOOKUP($D138,前々月商品!$D:$D,前々月商品!W:W,0)</f>
        <v>0</v>
      </c>
      <c r="AK138" s="12">
        <f>_xlfn.XLOOKUP($D138,当月商品!$D:$D,当月商品!H:H,0)</f>
        <v>0</v>
      </c>
      <c r="AL138" s="12">
        <f>_xlfn.XLOOKUP($D138,前月商品!$D:$D,前月商品!H:H,0)</f>
        <v>0</v>
      </c>
      <c r="AM138" s="12">
        <f>_xlfn.XLOOKUP($D138,前々月商品!$D:$D,前々月商品!H:H,0)</f>
        <v>0</v>
      </c>
      <c r="AN138" s="13">
        <f t="shared" si="37"/>
        <v>0</v>
      </c>
      <c r="AO138" s="13">
        <f t="shared" si="38"/>
        <v>0</v>
      </c>
      <c r="AP138" s="13">
        <f t="shared" si="39"/>
        <v>0</v>
      </c>
      <c r="AQ138" s="16">
        <f t="shared" si="40"/>
        <v>0</v>
      </c>
      <c r="AR138" s="16">
        <f t="shared" si="41"/>
        <v>0</v>
      </c>
      <c r="AS138" s="17">
        <f t="shared" si="42"/>
        <v>0</v>
      </c>
      <c r="AT138" t="e">
        <f t="shared" si="43"/>
        <v>#VALUE!</v>
      </c>
    </row>
    <row r="139" spans="3:46" ht="36.65" customHeight="1">
      <c r="C139" s="20">
        <v>134</v>
      </c>
      <c r="D139" s="53">
        <f>現状商品設定!B136</f>
        <v>0</v>
      </c>
      <c r="E139" s="26" t="str">
        <f>IFERROR(_xlfn.XLOOKUP($D139,現状商品設定!B:B,現状商品設定!C:C,"-"),"-")</f>
        <v>-</v>
      </c>
      <c r="F139" s="32" t="s">
        <v>46</v>
      </c>
      <c r="G139" s="30" t="str">
        <f>IFERROR(_xlfn.XLOOKUP($D139,現状商品設定!B:B,現状商品設定!F:F),"-")</f>
        <v>-</v>
      </c>
      <c r="H139" s="34" t="e">
        <f>IF(IF(AND(V139&gt;=設定!$C$3,X139&gt;=L139),G139*(1+設定!$C$6),IF(AND(V139&gt;=設定!$C$3,X139&lt;L139),G139*(1+設定!$C$7*-1),IF(V139&lt;設定!$C$3,G139*(1+設定!$C$6),"除外")))&gt;10,IF(AND(V139&gt;=設定!$C$3,X139&gt;=L139),G139*(1+設定!$C$6),IF(AND(V139&gt;=設定!$C$3,X139&lt;L139),G139*(1+設定!$C$7*-1),IF(V139&lt;設定!$C$3,G139*(1+設定!$C$6),"除外"))),10)</f>
        <v>#VALUE!</v>
      </c>
      <c r="I139" s="34" t="e">
        <f ca="1">IF(消化率!$I$5&lt;1,商品!H139*消化率!$I$5,IF(商品!W139*商品!Q139/(商品!H139*消化率!$I$5)&gt;商品!L139,商品!H139*消化率!$I$5,J139))</f>
        <v>#DIV/0!</v>
      </c>
      <c r="J139" s="34" t="e">
        <f t="shared" si="30"/>
        <v>#VALUE!</v>
      </c>
      <c r="K139" s="34" t="e">
        <f ca="1">IF(ROUNDDOWN(IF(I139&gt;=設定!$C$8,設定!$C$8,商品!I139),0)&lt;10,10,ROUNDDOWN(IF(I139&gt;=設定!$C$8,設定!$C$8,商品!I139),0))</f>
        <v>#DIV/0!</v>
      </c>
      <c r="L139" s="64">
        <f>IF(F139="標準",設定!$C$4,商品!F139)</f>
        <v>5</v>
      </c>
      <c r="M139" s="63" t="str">
        <f>_xlfn.XLOOKUP($D139,全商品!$F:$F,全商品!H:H,"-")</f>
        <v>-</v>
      </c>
      <c r="N139" s="12" t="str">
        <f>_xlfn.XLOOKUP($D139,全商品!$F:$F,全商品!I:I,"-")</f>
        <v>-</v>
      </c>
      <c r="O139" s="23" t="str">
        <f>_xlfn.XLOOKUP($D139,全商品!$F:$F,全商品!K:K,"-")</f>
        <v>-</v>
      </c>
      <c r="P139" s="13" t="str">
        <f>_xlfn.XLOOKUP($D139,全商品!$F:$F,全商品!M:M,"-")</f>
        <v>-</v>
      </c>
      <c r="Q139" s="25" t="str">
        <f>_xlfn.XLOOKUP($D139,現状商品設定!B:B,現状商品設定!D:D,"-")</f>
        <v>-</v>
      </c>
      <c r="R139" s="22">
        <f>SUM(_xlfn.XLOOKUP($D139,当月商品!$D:$D,当月商品!I:I,0),_xlfn.XLOOKUP($D139,前月商品!$D:$D,前月商品!I:I,0),_xlfn.XLOOKUP($D139,前々月商品!$D:$D,前々月商品!I:I,0))</f>
        <v>0</v>
      </c>
      <c r="S139" s="23">
        <f>SUM(_xlfn.XLOOKUP($D139,当月商品!$D:$D,当月商品!V:V,0),_xlfn.XLOOKUP($D139,前月商品!$D:$D,前月商品!V:V,0),_xlfn.XLOOKUP($D139,前々月商品!$D:$D,前々月商品!V:V,0))</f>
        <v>0</v>
      </c>
      <c r="T139" s="23">
        <f t="shared" si="31"/>
        <v>0</v>
      </c>
      <c r="U139" s="23">
        <f>SUM(_xlfn.XLOOKUP($D139,当月商品!$D:$D,当月商品!W:W,0),_xlfn.XLOOKUP($D139,前月商品!$D:$D,前月商品!W:W,0),_xlfn.XLOOKUP($D139,前々月商品!$D:$D,前々月商品!W:W,0))</f>
        <v>0</v>
      </c>
      <c r="V139" s="23">
        <f>SUM(_xlfn.XLOOKUP($D139,当月商品!$D:$D,当月商品!H:H,0),_xlfn.XLOOKUP($D139,前月商品!$D:$D,前月商品!H:H,0),_xlfn.XLOOKUP($D139,前々月商品!$D:$D,前々月商品!H:H,0))</f>
        <v>0</v>
      </c>
      <c r="W139" s="13">
        <f t="shared" si="32"/>
        <v>0</v>
      </c>
      <c r="X139" s="15">
        <f t="shared" si="33"/>
        <v>0</v>
      </c>
      <c r="Y139" s="22">
        <f>_xlfn.XLOOKUP($D139,当月商品!$D:$D,当月商品!I:I,0)</f>
        <v>0</v>
      </c>
      <c r="Z139" s="23">
        <f>_xlfn.XLOOKUP($D139,前月商品!$D:$D,前月商品!I:I,0)</f>
        <v>0</v>
      </c>
      <c r="AA139" s="23">
        <f>_xlfn.XLOOKUP($D139,前々月商品!$D:$D,前々月商品!I:I,0)</f>
        <v>0</v>
      </c>
      <c r="AB139" s="23">
        <f>_xlfn.XLOOKUP($D139,当月商品!$D:$D,当月商品!V:V,0)</f>
        <v>0</v>
      </c>
      <c r="AC139" s="23">
        <f>_xlfn.XLOOKUP($D139,前月商品!$D:$D,前月商品!V:V,0)</f>
        <v>0</v>
      </c>
      <c r="AD139" s="23">
        <f>_xlfn.XLOOKUP($D139,前々月商品!$D:$D,前々月商品!V:V,0)</f>
        <v>0</v>
      </c>
      <c r="AE139" s="23">
        <f t="shared" si="34"/>
        <v>0</v>
      </c>
      <c r="AF139" s="23">
        <f t="shared" si="35"/>
        <v>0</v>
      </c>
      <c r="AG139" s="23">
        <f t="shared" si="36"/>
        <v>0</v>
      </c>
      <c r="AH139" s="12">
        <f>_xlfn.XLOOKUP($D139,当月商品!$D:$D,当月商品!W:W,0)</f>
        <v>0</v>
      </c>
      <c r="AI139" s="12">
        <f>_xlfn.XLOOKUP($D139,前月商品!$D:$D,前月商品!W:W,0)</f>
        <v>0</v>
      </c>
      <c r="AJ139" s="12">
        <f>_xlfn.XLOOKUP($D139,前々月商品!$D:$D,前々月商品!W:W,0)</f>
        <v>0</v>
      </c>
      <c r="AK139" s="12">
        <f>_xlfn.XLOOKUP($D139,当月商品!$D:$D,当月商品!H:H,0)</f>
        <v>0</v>
      </c>
      <c r="AL139" s="12">
        <f>_xlfn.XLOOKUP($D139,前月商品!$D:$D,前月商品!H:H,0)</f>
        <v>0</v>
      </c>
      <c r="AM139" s="12">
        <f>_xlfn.XLOOKUP($D139,前々月商品!$D:$D,前々月商品!H:H,0)</f>
        <v>0</v>
      </c>
      <c r="AN139" s="13">
        <f t="shared" si="37"/>
        <v>0</v>
      </c>
      <c r="AO139" s="13">
        <f t="shared" si="38"/>
        <v>0</v>
      </c>
      <c r="AP139" s="13">
        <f t="shared" si="39"/>
        <v>0</v>
      </c>
      <c r="AQ139" s="16">
        <f t="shared" si="40"/>
        <v>0</v>
      </c>
      <c r="AR139" s="16">
        <f t="shared" si="41"/>
        <v>0</v>
      </c>
      <c r="AS139" s="17">
        <f t="shared" si="42"/>
        <v>0</v>
      </c>
      <c r="AT139" t="e">
        <f t="shared" si="43"/>
        <v>#VALUE!</v>
      </c>
    </row>
    <row r="140" spans="3:46" ht="36.65" customHeight="1">
      <c r="C140" s="20">
        <v>135</v>
      </c>
      <c r="D140" s="53">
        <f>現状商品設定!B137</f>
        <v>0</v>
      </c>
      <c r="E140" s="26" t="str">
        <f>IFERROR(_xlfn.XLOOKUP($D140,現状商品設定!B:B,現状商品設定!C:C,"-"),"-")</f>
        <v>-</v>
      </c>
      <c r="F140" s="32" t="s">
        <v>46</v>
      </c>
      <c r="G140" s="30" t="str">
        <f>IFERROR(_xlfn.XLOOKUP($D140,現状商品設定!B:B,現状商品設定!F:F),"-")</f>
        <v>-</v>
      </c>
      <c r="H140" s="34" t="e">
        <f>IF(IF(AND(V140&gt;=設定!$C$3,X140&gt;=L140),G140*(1+設定!$C$6),IF(AND(V140&gt;=設定!$C$3,X140&lt;L140),G140*(1+設定!$C$7*-1),IF(V140&lt;設定!$C$3,G140*(1+設定!$C$6),"除外")))&gt;10,IF(AND(V140&gt;=設定!$C$3,X140&gt;=L140),G140*(1+設定!$C$6),IF(AND(V140&gt;=設定!$C$3,X140&lt;L140),G140*(1+設定!$C$7*-1),IF(V140&lt;設定!$C$3,G140*(1+設定!$C$6),"除外"))),10)</f>
        <v>#VALUE!</v>
      </c>
      <c r="I140" s="34" t="e">
        <f ca="1">IF(消化率!$I$5&lt;1,商品!H140*消化率!$I$5,IF(商品!W140*商品!Q140/(商品!H140*消化率!$I$5)&gt;商品!L140,商品!H140*消化率!$I$5,J140))</f>
        <v>#DIV/0!</v>
      </c>
      <c r="J140" s="34" t="e">
        <f t="shared" si="30"/>
        <v>#VALUE!</v>
      </c>
      <c r="K140" s="34" t="e">
        <f ca="1">IF(ROUNDDOWN(IF(I140&gt;=設定!$C$8,設定!$C$8,商品!I140),0)&lt;10,10,ROUNDDOWN(IF(I140&gt;=設定!$C$8,設定!$C$8,商品!I140),0))</f>
        <v>#DIV/0!</v>
      </c>
      <c r="L140" s="64">
        <f>IF(F140="標準",設定!$C$4,商品!F140)</f>
        <v>5</v>
      </c>
      <c r="M140" s="63" t="str">
        <f>_xlfn.XLOOKUP($D140,全商品!$F:$F,全商品!H:H,"-")</f>
        <v>-</v>
      </c>
      <c r="N140" s="12" t="str">
        <f>_xlfn.XLOOKUP($D140,全商品!$F:$F,全商品!I:I,"-")</f>
        <v>-</v>
      </c>
      <c r="O140" s="23" t="str">
        <f>_xlfn.XLOOKUP($D140,全商品!$F:$F,全商品!K:K,"-")</f>
        <v>-</v>
      </c>
      <c r="P140" s="13" t="str">
        <f>_xlfn.XLOOKUP($D140,全商品!$F:$F,全商品!M:M,"-")</f>
        <v>-</v>
      </c>
      <c r="Q140" s="25" t="str">
        <f>_xlfn.XLOOKUP($D140,現状商品設定!B:B,現状商品設定!D:D,"-")</f>
        <v>-</v>
      </c>
      <c r="R140" s="22">
        <f>SUM(_xlfn.XLOOKUP($D140,当月商品!$D:$D,当月商品!I:I,0),_xlfn.XLOOKUP($D140,前月商品!$D:$D,前月商品!I:I,0),_xlfn.XLOOKUP($D140,前々月商品!$D:$D,前々月商品!I:I,0))</f>
        <v>0</v>
      </c>
      <c r="S140" s="23">
        <f>SUM(_xlfn.XLOOKUP($D140,当月商品!$D:$D,当月商品!V:V,0),_xlfn.XLOOKUP($D140,前月商品!$D:$D,前月商品!V:V,0),_xlfn.XLOOKUP($D140,前々月商品!$D:$D,前々月商品!V:V,0))</f>
        <v>0</v>
      </c>
      <c r="T140" s="23">
        <f t="shared" si="31"/>
        <v>0</v>
      </c>
      <c r="U140" s="23">
        <f>SUM(_xlfn.XLOOKUP($D140,当月商品!$D:$D,当月商品!W:W,0),_xlfn.XLOOKUP($D140,前月商品!$D:$D,前月商品!W:W,0),_xlfn.XLOOKUP($D140,前々月商品!$D:$D,前々月商品!W:W,0))</f>
        <v>0</v>
      </c>
      <c r="V140" s="23">
        <f>SUM(_xlfn.XLOOKUP($D140,当月商品!$D:$D,当月商品!H:H,0),_xlfn.XLOOKUP($D140,前月商品!$D:$D,前月商品!H:H,0),_xlfn.XLOOKUP($D140,前々月商品!$D:$D,前々月商品!H:H,0))</f>
        <v>0</v>
      </c>
      <c r="W140" s="13">
        <f t="shared" si="32"/>
        <v>0</v>
      </c>
      <c r="X140" s="15">
        <f t="shared" si="33"/>
        <v>0</v>
      </c>
      <c r="Y140" s="22">
        <f>_xlfn.XLOOKUP($D140,当月商品!$D:$D,当月商品!I:I,0)</f>
        <v>0</v>
      </c>
      <c r="Z140" s="23">
        <f>_xlfn.XLOOKUP($D140,前月商品!$D:$D,前月商品!I:I,0)</f>
        <v>0</v>
      </c>
      <c r="AA140" s="23">
        <f>_xlfn.XLOOKUP($D140,前々月商品!$D:$D,前々月商品!I:I,0)</f>
        <v>0</v>
      </c>
      <c r="AB140" s="23">
        <f>_xlfn.XLOOKUP($D140,当月商品!$D:$D,当月商品!V:V,0)</f>
        <v>0</v>
      </c>
      <c r="AC140" s="23">
        <f>_xlfn.XLOOKUP($D140,前月商品!$D:$D,前月商品!V:V,0)</f>
        <v>0</v>
      </c>
      <c r="AD140" s="23">
        <f>_xlfn.XLOOKUP($D140,前々月商品!$D:$D,前々月商品!V:V,0)</f>
        <v>0</v>
      </c>
      <c r="AE140" s="23">
        <f t="shared" si="34"/>
        <v>0</v>
      </c>
      <c r="AF140" s="23">
        <f t="shared" si="35"/>
        <v>0</v>
      </c>
      <c r="AG140" s="23">
        <f t="shared" si="36"/>
        <v>0</v>
      </c>
      <c r="AH140" s="12">
        <f>_xlfn.XLOOKUP($D140,当月商品!$D:$D,当月商品!W:W,0)</f>
        <v>0</v>
      </c>
      <c r="AI140" s="12">
        <f>_xlfn.XLOOKUP($D140,前月商品!$D:$D,前月商品!W:W,0)</f>
        <v>0</v>
      </c>
      <c r="AJ140" s="12">
        <f>_xlfn.XLOOKUP($D140,前々月商品!$D:$D,前々月商品!W:W,0)</f>
        <v>0</v>
      </c>
      <c r="AK140" s="12">
        <f>_xlfn.XLOOKUP($D140,当月商品!$D:$D,当月商品!H:H,0)</f>
        <v>0</v>
      </c>
      <c r="AL140" s="12">
        <f>_xlfn.XLOOKUP($D140,前月商品!$D:$D,前月商品!H:H,0)</f>
        <v>0</v>
      </c>
      <c r="AM140" s="12">
        <f>_xlfn.XLOOKUP($D140,前々月商品!$D:$D,前々月商品!H:H,0)</f>
        <v>0</v>
      </c>
      <c r="AN140" s="13">
        <f t="shared" si="37"/>
        <v>0</v>
      </c>
      <c r="AO140" s="13">
        <f t="shared" si="38"/>
        <v>0</v>
      </c>
      <c r="AP140" s="13">
        <f t="shared" si="39"/>
        <v>0</v>
      </c>
      <c r="AQ140" s="16">
        <f t="shared" si="40"/>
        <v>0</v>
      </c>
      <c r="AR140" s="16">
        <f t="shared" si="41"/>
        <v>0</v>
      </c>
      <c r="AS140" s="17">
        <f t="shared" si="42"/>
        <v>0</v>
      </c>
      <c r="AT140" t="e">
        <f t="shared" si="43"/>
        <v>#VALUE!</v>
      </c>
    </row>
    <row r="141" spans="3:46" ht="36.65" customHeight="1">
      <c r="C141" s="20">
        <v>136</v>
      </c>
      <c r="D141" s="53">
        <f>現状商品設定!B138</f>
        <v>0</v>
      </c>
      <c r="E141" s="26" t="str">
        <f>IFERROR(_xlfn.XLOOKUP($D141,現状商品設定!B:B,現状商品設定!C:C,"-"),"-")</f>
        <v>-</v>
      </c>
      <c r="F141" s="32" t="s">
        <v>46</v>
      </c>
      <c r="G141" s="30" t="str">
        <f>IFERROR(_xlfn.XLOOKUP($D141,現状商品設定!B:B,現状商品設定!F:F),"-")</f>
        <v>-</v>
      </c>
      <c r="H141" s="34" t="e">
        <f>IF(IF(AND(V141&gt;=設定!$C$3,X141&gt;=L141),G141*(1+設定!$C$6),IF(AND(V141&gt;=設定!$C$3,X141&lt;L141),G141*(1+設定!$C$7*-1),IF(V141&lt;設定!$C$3,G141*(1+設定!$C$6),"除外")))&gt;10,IF(AND(V141&gt;=設定!$C$3,X141&gt;=L141),G141*(1+設定!$C$6),IF(AND(V141&gt;=設定!$C$3,X141&lt;L141),G141*(1+設定!$C$7*-1),IF(V141&lt;設定!$C$3,G141*(1+設定!$C$6),"除外"))),10)</f>
        <v>#VALUE!</v>
      </c>
      <c r="I141" s="34" t="e">
        <f ca="1">IF(消化率!$I$5&lt;1,商品!H141*消化率!$I$5,IF(商品!W141*商品!Q141/(商品!H141*消化率!$I$5)&gt;商品!L141,商品!H141*消化率!$I$5,J141))</f>
        <v>#DIV/0!</v>
      </c>
      <c r="J141" s="34" t="e">
        <f t="shared" si="30"/>
        <v>#VALUE!</v>
      </c>
      <c r="K141" s="34" t="e">
        <f ca="1">IF(ROUNDDOWN(IF(I141&gt;=設定!$C$8,設定!$C$8,商品!I141),0)&lt;10,10,ROUNDDOWN(IF(I141&gt;=設定!$C$8,設定!$C$8,商品!I141),0))</f>
        <v>#DIV/0!</v>
      </c>
      <c r="L141" s="64">
        <f>IF(F141="標準",設定!$C$4,商品!F141)</f>
        <v>5</v>
      </c>
      <c r="M141" s="63" t="str">
        <f>_xlfn.XLOOKUP($D141,全商品!$F:$F,全商品!H:H,"-")</f>
        <v>-</v>
      </c>
      <c r="N141" s="12" t="str">
        <f>_xlfn.XLOOKUP($D141,全商品!$F:$F,全商品!I:I,"-")</f>
        <v>-</v>
      </c>
      <c r="O141" s="23" t="str">
        <f>_xlfn.XLOOKUP($D141,全商品!$F:$F,全商品!K:K,"-")</f>
        <v>-</v>
      </c>
      <c r="P141" s="13" t="str">
        <f>_xlfn.XLOOKUP($D141,全商品!$F:$F,全商品!M:M,"-")</f>
        <v>-</v>
      </c>
      <c r="Q141" s="25" t="str">
        <f>_xlfn.XLOOKUP($D141,現状商品設定!B:B,現状商品設定!D:D,"-")</f>
        <v>-</v>
      </c>
      <c r="R141" s="22">
        <f>SUM(_xlfn.XLOOKUP($D141,当月商品!$D:$D,当月商品!I:I,0),_xlfn.XLOOKUP($D141,前月商品!$D:$D,前月商品!I:I,0),_xlfn.XLOOKUP($D141,前々月商品!$D:$D,前々月商品!I:I,0))</f>
        <v>0</v>
      </c>
      <c r="S141" s="23">
        <f>SUM(_xlfn.XLOOKUP($D141,当月商品!$D:$D,当月商品!V:V,0),_xlfn.XLOOKUP($D141,前月商品!$D:$D,前月商品!V:V,0),_xlfn.XLOOKUP($D141,前々月商品!$D:$D,前々月商品!V:V,0))</f>
        <v>0</v>
      </c>
      <c r="T141" s="23">
        <f t="shared" si="31"/>
        <v>0</v>
      </c>
      <c r="U141" s="23">
        <f>SUM(_xlfn.XLOOKUP($D141,当月商品!$D:$D,当月商品!W:W,0),_xlfn.XLOOKUP($D141,前月商品!$D:$D,前月商品!W:W,0),_xlfn.XLOOKUP($D141,前々月商品!$D:$D,前々月商品!W:W,0))</f>
        <v>0</v>
      </c>
      <c r="V141" s="23">
        <f>SUM(_xlfn.XLOOKUP($D141,当月商品!$D:$D,当月商品!H:H,0),_xlfn.XLOOKUP($D141,前月商品!$D:$D,前月商品!H:H,0),_xlfn.XLOOKUP($D141,前々月商品!$D:$D,前々月商品!H:H,0))</f>
        <v>0</v>
      </c>
      <c r="W141" s="13">
        <f t="shared" si="32"/>
        <v>0</v>
      </c>
      <c r="X141" s="15">
        <f t="shared" si="33"/>
        <v>0</v>
      </c>
      <c r="Y141" s="22">
        <f>_xlfn.XLOOKUP($D141,当月商品!$D:$D,当月商品!I:I,0)</f>
        <v>0</v>
      </c>
      <c r="Z141" s="23">
        <f>_xlfn.XLOOKUP($D141,前月商品!$D:$D,前月商品!I:I,0)</f>
        <v>0</v>
      </c>
      <c r="AA141" s="23">
        <f>_xlfn.XLOOKUP($D141,前々月商品!$D:$D,前々月商品!I:I,0)</f>
        <v>0</v>
      </c>
      <c r="AB141" s="23">
        <f>_xlfn.XLOOKUP($D141,当月商品!$D:$D,当月商品!V:V,0)</f>
        <v>0</v>
      </c>
      <c r="AC141" s="23">
        <f>_xlfn.XLOOKUP($D141,前月商品!$D:$D,前月商品!V:V,0)</f>
        <v>0</v>
      </c>
      <c r="AD141" s="23">
        <f>_xlfn.XLOOKUP($D141,前々月商品!$D:$D,前々月商品!V:V,0)</f>
        <v>0</v>
      </c>
      <c r="AE141" s="23">
        <f t="shared" si="34"/>
        <v>0</v>
      </c>
      <c r="AF141" s="23">
        <f t="shared" si="35"/>
        <v>0</v>
      </c>
      <c r="AG141" s="23">
        <f t="shared" si="36"/>
        <v>0</v>
      </c>
      <c r="AH141" s="12">
        <f>_xlfn.XLOOKUP($D141,当月商品!$D:$D,当月商品!W:W,0)</f>
        <v>0</v>
      </c>
      <c r="AI141" s="12">
        <f>_xlfn.XLOOKUP($D141,前月商品!$D:$D,前月商品!W:W,0)</f>
        <v>0</v>
      </c>
      <c r="AJ141" s="12">
        <f>_xlfn.XLOOKUP($D141,前々月商品!$D:$D,前々月商品!W:W,0)</f>
        <v>0</v>
      </c>
      <c r="AK141" s="12">
        <f>_xlfn.XLOOKUP($D141,当月商品!$D:$D,当月商品!H:H,0)</f>
        <v>0</v>
      </c>
      <c r="AL141" s="12">
        <f>_xlfn.XLOOKUP($D141,前月商品!$D:$D,前月商品!H:H,0)</f>
        <v>0</v>
      </c>
      <c r="AM141" s="12">
        <f>_xlfn.XLOOKUP($D141,前々月商品!$D:$D,前々月商品!H:H,0)</f>
        <v>0</v>
      </c>
      <c r="AN141" s="13">
        <f t="shared" si="37"/>
        <v>0</v>
      </c>
      <c r="AO141" s="13">
        <f t="shared" si="38"/>
        <v>0</v>
      </c>
      <c r="AP141" s="13">
        <f t="shared" si="39"/>
        <v>0</v>
      </c>
      <c r="AQ141" s="16">
        <f t="shared" si="40"/>
        <v>0</v>
      </c>
      <c r="AR141" s="16">
        <f t="shared" si="41"/>
        <v>0</v>
      </c>
      <c r="AS141" s="17">
        <f t="shared" si="42"/>
        <v>0</v>
      </c>
      <c r="AT141" t="e">
        <f t="shared" si="43"/>
        <v>#VALUE!</v>
      </c>
    </row>
    <row r="142" spans="3:46" ht="36.65" customHeight="1">
      <c r="C142" s="20">
        <v>137</v>
      </c>
      <c r="D142" s="53">
        <f>現状商品設定!B139</f>
        <v>0</v>
      </c>
      <c r="E142" s="26" t="str">
        <f>IFERROR(_xlfn.XLOOKUP($D142,現状商品設定!B:B,現状商品設定!C:C,"-"),"-")</f>
        <v>-</v>
      </c>
      <c r="F142" s="32" t="s">
        <v>46</v>
      </c>
      <c r="G142" s="30" t="str">
        <f>IFERROR(_xlfn.XLOOKUP($D142,現状商品設定!B:B,現状商品設定!F:F),"-")</f>
        <v>-</v>
      </c>
      <c r="H142" s="34" t="e">
        <f>IF(IF(AND(V142&gt;=設定!$C$3,X142&gt;=L142),G142*(1+設定!$C$6),IF(AND(V142&gt;=設定!$C$3,X142&lt;L142),G142*(1+設定!$C$7*-1),IF(V142&lt;設定!$C$3,G142*(1+設定!$C$6),"除外")))&gt;10,IF(AND(V142&gt;=設定!$C$3,X142&gt;=L142),G142*(1+設定!$C$6),IF(AND(V142&gt;=設定!$C$3,X142&lt;L142),G142*(1+設定!$C$7*-1),IF(V142&lt;設定!$C$3,G142*(1+設定!$C$6),"除外"))),10)</f>
        <v>#VALUE!</v>
      </c>
      <c r="I142" s="34" t="e">
        <f ca="1">IF(消化率!$I$5&lt;1,商品!H142*消化率!$I$5,IF(商品!W142*商品!Q142/(商品!H142*消化率!$I$5)&gt;商品!L142,商品!H142*消化率!$I$5,J142))</f>
        <v>#DIV/0!</v>
      </c>
      <c r="J142" s="34" t="e">
        <f t="shared" si="30"/>
        <v>#VALUE!</v>
      </c>
      <c r="K142" s="34" t="e">
        <f ca="1">IF(ROUNDDOWN(IF(I142&gt;=設定!$C$8,設定!$C$8,商品!I142),0)&lt;10,10,ROUNDDOWN(IF(I142&gt;=設定!$C$8,設定!$C$8,商品!I142),0))</f>
        <v>#DIV/0!</v>
      </c>
      <c r="L142" s="64">
        <f>IF(F142="標準",設定!$C$4,商品!F142)</f>
        <v>5</v>
      </c>
      <c r="M142" s="63" t="str">
        <f>_xlfn.XLOOKUP($D142,全商品!$F:$F,全商品!H:H,"-")</f>
        <v>-</v>
      </c>
      <c r="N142" s="12" t="str">
        <f>_xlfn.XLOOKUP($D142,全商品!$F:$F,全商品!I:I,"-")</f>
        <v>-</v>
      </c>
      <c r="O142" s="23" t="str">
        <f>_xlfn.XLOOKUP($D142,全商品!$F:$F,全商品!K:K,"-")</f>
        <v>-</v>
      </c>
      <c r="P142" s="13" t="str">
        <f>_xlfn.XLOOKUP($D142,全商品!$F:$F,全商品!M:M,"-")</f>
        <v>-</v>
      </c>
      <c r="Q142" s="25" t="str">
        <f>_xlfn.XLOOKUP($D142,現状商品設定!B:B,現状商品設定!D:D,"-")</f>
        <v>-</v>
      </c>
      <c r="R142" s="22">
        <f>SUM(_xlfn.XLOOKUP($D142,当月商品!$D:$D,当月商品!I:I,0),_xlfn.XLOOKUP($D142,前月商品!$D:$D,前月商品!I:I,0),_xlfn.XLOOKUP($D142,前々月商品!$D:$D,前々月商品!I:I,0))</f>
        <v>0</v>
      </c>
      <c r="S142" s="23">
        <f>SUM(_xlfn.XLOOKUP($D142,当月商品!$D:$D,当月商品!V:V,0),_xlfn.XLOOKUP($D142,前月商品!$D:$D,前月商品!V:V,0),_xlfn.XLOOKUP($D142,前々月商品!$D:$D,前々月商品!V:V,0))</f>
        <v>0</v>
      </c>
      <c r="T142" s="23">
        <f t="shared" si="31"/>
        <v>0</v>
      </c>
      <c r="U142" s="23">
        <f>SUM(_xlfn.XLOOKUP($D142,当月商品!$D:$D,当月商品!W:W,0),_xlfn.XLOOKUP($D142,前月商品!$D:$D,前月商品!W:W,0),_xlfn.XLOOKUP($D142,前々月商品!$D:$D,前々月商品!W:W,0))</f>
        <v>0</v>
      </c>
      <c r="V142" s="23">
        <f>SUM(_xlfn.XLOOKUP($D142,当月商品!$D:$D,当月商品!H:H,0),_xlfn.XLOOKUP($D142,前月商品!$D:$D,前月商品!H:H,0),_xlfn.XLOOKUP($D142,前々月商品!$D:$D,前々月商品!H:H,0))</f>
        <v>0</v>
      </c>
      <c r="W142" s="13">
        <f t="shared" si="32"/>
        <v>0</v>
      </c>
      <c r="X142" s="15">
        <f t="shared" si="33"/>
        <v>0</v>
      </c>
      <c r="Y142" s="22">
        <f>_xlfn.XLOOKUP($D142,当月商品!$D:$D,当月商品!I:I,0)</f>
        <v>0</v>
      </c>
      <c r="Z142" s="23">
        <f>_xlfn.XLOOKUP($D142,前月商品!$D:$D,前月商品!I:I,0)</f>
        <v>0</v>
      </c>
      <c r="AA142" s="23">
        <f>_xlfn.XLOOKUP($D142,前々月商品!$D:$D,前々月商品!I:I,0)</f>
        <v>0</v>
      </c>
      <c r="AB142" s="23">
        <f>_xlfn.XLOOKUP($D142,当月商品!$D:$D,当月商品!V:V,0)</f>
        <v>0</v>
      </c>
      <c r="AC142" s="23">
        <f>_xlfn.XLOOKUP($D142,前月商品!$D:$D,前月商品!V:V,0)</f>
        <v>0</v>
      </c>
      <c r="AD142" s="23">
        <f>_xlfn.XLOOKUP($D142,前々月商品!$D:$D,前々月商品!V:V,0)</f>
        <v>0</v>
      </c>
      <c r="AE142" s="23">
        <f t="shared" si="34"/>
        <v>0</v>
      </c>
      <c r="AF142" s="23">
        <f t="shared" si="35"/>
        <v>0</v>
      </c>
      <c r="AG142" s="23">
        <f t="shared" si="36"/>
        <v>0</v>
      </c>
      <c r="AH142" s="12">
        <f>_xlfn.XLOOKUP($D142,当月商品!$D:$D,当月商品!W:W,0)</f>
        <v>0</v>
      </c>
      <c r="AI142" s="12">
        <f>_xlfn.XLOOKUP($D142,前月商品!$D:$D,前月商品!W:W,0)</f>
        <v>0</v>
      </c>
      <c r="AJ142" s="12">
        <f>_xlfn.XLOOKUP($D142,前々月商品!$D:$D,前々月商品!W:W,0)</f>
        <v>0</v>
      </c>
      <c r="AK142" s="12">
        <f>_xlfn.XLOOKUP($D142,当月商品!$D:$D,当月商品!H:H,0)</f>
        <v>0</v>
      </c>
      <c r="AL142" s="12">
        <f>_xlfn.XLOOKUP($D142,前月商品!$D:$D,前月商品!H:H,0)</f>
        <v>0</v>
      </c>
      <c r="AM142" s="12">
        <f>_xlfn.XLOOKUP($D142,前々月商品!$D:$D,前々月商品!H:H,0)</f>
        <v>0</v>
      </c>
      <c r="AN142" s="13">
        <f t="shared" si="37"/>
        <v>0</v>
      </c>
      <c r="AO142" s="13">
        <f t="shared" si="38"/>
        <v>0</v>
      </c>
      <c r="AP142" s="13">
        <f t="shared" si="39"/>
        <v>0</v>
      </c>
      <c r="AQ142" s="16">
        <f t="shared" si="40"/>
        <v>0</v>
      </c>
      <c r="AR142" s="16">
        <f t="shared" si="41"/>
        <v>0</v>
      </c>
      <c r="AS142" s="17">
        <f t="shared" si="42"/>
        <v>0</v>
      </c>
      <c r="AT142" t="e">
        <f t="shared" si="43"/>
        <v>#VALUE!</v>
      </c>
    </row>
    <row r="143" spans="3:46" ht="36.65" customHeight="1">
      <c r="C143" s="20">
        <v>138</v>
      </c>
      <c r="D143" s="53">
        <f>現状商品設定!B140</f>
        <v>0</v>
      </c>
      <c r="E143" s="26" t="str">
        <f>IFERROR(_xlfn.XLOOKUP($D143,現状商品設定!B:B,現状商品設定!C:C,"-"),"-")</f>
        <v>-</v>
      </c>
      <c r="F143" s="32" t="s">
        <v>46</v>
      </c>
      <c r="G143" s="30" t="str">
        <f>IFERROR(_xlfn.XLOOKUP($D143,現状商品設定!B:B,現状商品設定!F:F),"-")</f>
        <v>-</v>
      </c>
      <c r="H143" s="34" t="e">
        <f>IF(IF(AND(V143&gt;=設定!$C$3,X143&gt;=L143),G143*(1+設定!$C$6),IF(AND(V143&gt;=設定!$C$3,X143&lt;L143),G143*(1+設定!$C$7*-1),IF(V143&lt;設定!$C$3,G143*(1+設定!$C$6),"除外")))&gt;10,IF(AND(V143&gt;=設定!$C$3,X143&gt;=L143),G143*(1+設定!$C$6),IF(AND(V143&gt;=設定!$C$3,X143&lt;L143),G143*(1+設定!$C$7*-1),IF(V143&lt;設定!$C$3,G143*(1+設定!$C$6),"除外"))),10)</f>
        <v>#VALUE!</v>
      </c>
      <c r="I143" s="34" t="e">
        <f ca="1">IF(消化率!$I$5&lt;1,商品!H143*消化率!$I$5,IF(商品!W143*商品!Q143/(商品!H143*消化率!$I$5)&gt;商品!L143,商品!H143*消化率!$I$5,J143))</f>
        <v>#DIV/0!</v>
      </c>
      <c r="J143" s="34" t="e">
        <f t="shared" si="30"/>
        <v>#VALUE!</v>
      </c>
      <c r="K143" s="34" t="e">
        <f ca="1">IF(ROUNDDOWN(IF(I143&gt;=設定!$C$8,設定!$C$8,商品!I143),0)&lt;10,10,ROUNDDOWN(IF(I143&gt;=設定!$C$8,設定!$C$8,商品!I143),0))</f>
        <v>#DIV/0!</v>
      </c>
      <c r="L143" s="64">
        <f>IF(F143="標準",設定!$C$4,商品!F143)</f>
        <v>5</v>
      </c>
      <c r="M143" s="63" t="str">
        <f>_xlfn.XLOOKUP($D143,全商品!$F:$F,全商品!H:H,"-")</f>
        <v>-</v>
      </c>
      <c r="N143" s="12" t="str">
        <f>_xlfn.XLOOKUP($D143,全商品!$F:$F,全商品!I:I,"-")</f>
        <v>-</v>
      </c>
      <c r="O143" s="23" t="str">
        <f>_xlfn.XLOOKUP($D143,全商品!$F:$F,全商品!K:K,"-")</f>
        <v>-</v>
      </c>
      <c r="P143" s="13" t="str">
        <f>_xlfn.XLOOKUP($D143,全商品!$F:$F,全商品!M:M,"-")</f>
        <v>-</v>
      </c>
      <c r="Q143" s="25" t="str">
        <f>_xlfn.XLOOKUP($D143,現状商品設定!B:B,現状商品設定!D:D,"-")</f>
        <v>-</v>
      </c>
      <c r="R143" s="22">
        <f>SUM(_xlfn.XLOOKUP($D143,当月商品!$D:$D,当月商品!I:I,0),_xlfn.XLOOKUP($D143,前月商品!$D:$D,前月商品!I:I,0),_xlfn.XLOOKUP($D143,前々月商品!$D:$D,前々月商品!I:I,0))</f>
        <v>0</v>
      </c>
      <c r="S143" s="23">
        <f>SUM(_xlfn.XLOOKUP($D143,当月商品!$D:$D,当月商品!V:V,0),_xlfn.XLOOKUP($D143,前月商品!$D:$D,前月商品!V:V,0),_xlfn.XLOOKUP($D143,前々月商品!$D:$D,前々月商品!V:V,0))</f>
        <v>0</v>
      </c>
      <c r="T143" s="23">
        <f t="shared" si="31"/>
        <v>0</v>
      </c>
      <c r="U143" s="23">
        <f>SUM(_xlfn.XLOOKUP($D143,当月商品!$D:$D,当月商品!W:W,0),_xlfn.XLOOKUP($D143,前月商品!$D:$D,前月商品!W:W,0),_xlfn.XLOOKUP($D143,前々月商品!$D:$D,前々月商品!W:W,0))</f>
        <v>0</v>
      </c>
      <c r="V143" s="23">
        <f>SUM(_xlfn.XLOOKUP($D143,当月商品!$D:$D,当月商品!H:H,0),_xlfn.XLOOKUP($D143,前月商品!$D:$D,前月商品!H:H,0),_xlfn.XLOOKUP($D143,前々月商品!$D:$D,前々月商品!H:H,0))</f>
        <v>0</v>
      </c>
      <c r="W143" s="13">
        <f t="shared" si="32"/>
        <v>0</v>
      </c>
      <c r="X143" s="15">
        <f t="shared" si="33"/>
        <v>0</v>
      </c>
      <c r="Y143" s="22">
        <f>_xlfn.XLOOKUP($D143,当月商品!$D:$D,当月商品!I:I,0)</f>
        <v>0</v>
      </c>
      <c r="Z143" s="23">
        <f>_xlfn.XLOOKUP($D143,前月商品!$D:$D,前月商品!I:I,0)</f>
        <v>0</v>
      </c>
      <c r="AA143" s="23">
        <f>_xlfn.XLOOKUP($D143,前々月商品!$D:$D,前々月商品!I:I,0)</f>
        <v>0</v>
      </c>
      <c r="AB143" s="23">
        <f>_xlfn.XLOOKUP($D143,当月商品!$D:$D,当月商品!V:V,0)</f>
        <v>0</v>
      </c>
      <c r="AC143" s="23">
        <f>_xlfn.XLOOKUP($D143,前月商品!$D:$D,前月商品!V:V,0)</f>
        <v>0</v>
      </c>
      <c r="AD143" s="23">
        <f>_xlfn.XLOOKUP($D143,前々月商品!$D:$D,前々月商品!V:V,0)</f>
        <v>0</v>
      </c>
      <c r="AE143" s="23">
        <f t="shared" si="34"/>
        <v>0</v>
      </c>
      <c r="AF143" s="23">
        <f t="shared" si="35"/>
        <v>0</v>
      </c>
      <c r="AG143" s="23">
        <f t="shared" si="36"/>
        <v>0</v>
      </c>
      <c r="AH143" s="12">
        <f>_xlfn.XLOOKUP($D143,当月商品!$D:$D,当月商品!W:W,0)</f>
        <v>0</v>
      </c>
      <c r="AI143" s="12">
        <f>_xlfn.XLOOKUP($D143,前月商品!$D:$D,前月商品!W:W,0)</f>
        <v>0</v>
      </c>
      <c r="AJ143" s="12">
        <f>_xlfn.XLOOKUP($D143,前々月商品!$D:$D,前々月商品!W:W,0)</f>
        <v>0</v>
      </c>
      <c r="AK143" s="12">
        <f>_xlfn.XLOOKUP($D143,当月商品!$D:$D,当月商品!H:H,0)</f>
        <v>0</v>
      </c>
      <c r="AL143" s="12">
        <f>_xlfn.XLOOKUP($D143,前月商品!$D:$D,前月商品!H:H,0)</f>
        <v>0</v>
      </c>
      <c r="AM143" s="12">
        <f>_xlfn.XLOOKUP($D143,前々月商品!$D:$D,前々月商品!H:H,0)</f>
        <v>0</v>
      </c>
      <c r="AN143" s="13">
        <f t="shared" si="37"/>
        <v>0</v>
      </c>
      <c r="AO143" s="13">
        <f t="shared" si="38"/>
        <v>0</v>
      </c>
      <c r="AP143" s="13">
        <f t="shared" si="39"/>
        <v>0</v>
      </c>
      <c r="AQ143" s="16">
        <f t="shared" si="40"/>
        <v>0</v>
      </c>
      <c r="AR143" s="16">
        <f t="shared" si="41"/>
        <v>0</v>
      </c>
      <c r="AS143" s="17">
        <f t="shared" si="42"/>
        <v>0</v>
      </c>
      <c r="AT143" t="e">
        <f t="shared" si="43"/>
        <v>#VALUE!</v>
      </c>
    </row>
    <row r="144" spans="3:46" ht="36.65" customHeight="1">
      <c r="C144" s="20">
        <v>139</v>
      </c>
      <c r="D144" s="53">
        <f>現状商品設定!B141</f>
        <v>0</v>
      </c>
      <c r="E144" s="26" t="str">
        <f>IFERROR(_xlfn.XLOOKUP($D144,現状商品設定!B:B,現状商品設定!C:C,"-"),"-")</f>
        <v>-</v>
      </c>
      <c r="F144" s="32" t="s">
        <v>46</v>
      </c>
      <c r="G144" s="30" t="str">
        <f>IFERROR(_xlfn.XLOOKUP($D144,現状商品設定!B:B,現状商品設定!F:F),"-")</f>
        <v>-</v>
      </c>
      <c r="H144" s="34" t="e">
        <f>IF(IF(AND(V144&gt;=設定!$C$3,X144&gt;=L144),G144*(1+設定!$C$6),IF(AND(V144&gt;=設定!$C$3,X144&lt;L144),G144*(1+設定!$C$7*-1),IF(V144&lt;設定!$C$3,G144*(1+設定!$C$6),"除外")))&gt;10,IF(AND(V144&gt;=設定!$C$3,X144&gt;=L144),G144*(1+設定!$C$6),IF(AND(V144&gt;=設定!$C$3,X144&lt;L144),G144*(1+設定!$C$7*-1),IF(V144&lt;設定!$C$3,G144*(1+設定!$C$6),"除外"))),10)</f>
        <v>#VALUE!</v>
      </c>
      <c r="I144" s="34" t="e">
        <f ca="1">IF(消化率!$I$5&lt;1,商品!H144*消化率!$I$5,IF(商品!W144*商品!Q144/(商品!H144*消化率!$I$5)&gt;商品!L144,商品!H144*消化率!$I$5,J144))</f>
        <v>#DIV/0!</v>
      </c>
      <c r="J144" s="34" t="e">
        <f t="shared" si="30"/>
        <v>#VALUE!</v>
      </c>
      <c r="K144" s="34" t="e">
        <f ca="1">IF(ROUNDDOWN(IF(I144&gt;=設定!$C$8,設定!$C$8,商品!I144),0)&lt;10,10,ROUNDDOWN(IF(I144&gt;=設定!$C$8,設定!$C$8,商品!I144),0))</f>
        <v>#DIV/0!</v>
      </c>
      <c r="L144" s="64">
        <f>IF(F144="標準",設定!$C$4,商品!F144)</f>
        <v>5</v>
      </c>
      <c r="M144" s="63" t="str">
        <f>_xlfn.XLOOKUP($D144,全商品!$F:$F,全商品!H:H,"-")</f>
        <v>-</v>
      </c>
      <c r="N144" s="12" t="str">
        <f>_xlfn.XLOOKUP($D144,全商品!$F:$F,全商品!I:I,"-")</f>
        <v>-</v>
      </c>
      <c r="O144" s="23" t="str">
        <f>_xlfn.XLOOKUP($D144,全商品!$F:$F,全商品!K:K,"-")</f>
        <v>-</v>
      </c>
      <c r="P144" s="13" t="str">
        <f>_xlfn.XLOOKUP($D144,全商品!$F:$F,全商品!M:M,"-")</f>
        <v>-</v>
      </c>
      <c r="Q144" s="25" t="str">
        <f>_xlfn.XLOOKUP($D144,現状商品設定!B:B,現状商品設定!D:D,"-")</f>
        <v>-</v>
      </c>
      <c r="R144" s="22">
        <f>SUM(_xlfn.XLOOKUP($D144,当月商品!$D:$D,当月商品!I:I,0),_xlfn.XLOOKUP($D144,前月商品!$D:$D,前月商品!I:I,0),_xlfn.XLOOKUP($D144,前々月商品!$D:$D,前々月商品!I:I,0))</f>
        <v>0</v>
      </c>
      <c r="S144" s="23">
        <f>SUM(_xlfn.XLOOKUP($D144,当月商品!$D:$D,当月商品!V:V,0),_xlfn.XLOOKUP($D144,前月商品!$D:$D,前月商品!V:V,0),_xlfn.XLOOKUP($D144,前々月商品!$D:$D,前々月商品!V:V,0))</f>
        <v>0</v>
      </c>
      <c r="T144" s="23">
        <f t="shared" si="31"/>
        <v>0</v>
      </c>
      <c r="U144" s="23">
        <f>SUM(_xlfn.XLOOKUP($D144,当月商品!$D:$D,当月商品!W:W,0),_xlfn.XLOOKUP($D144,前月商品!$D:$D,前月商品!W:W,0),_xlfn.XLOOKUP($D144,前々月商品!$D:$D,前々月商品!W:W,0))</f>
        <v>0</v>
      </c>
      <c r="V144" s="23">
        <f>SUM(_xlfn.XLOOKUP($D144,当月商品!$D:$D,当月商品!H:H,0),_xlfn.XLOOKUP($D144,前月商品!$D:$D,前月商品!H:H,0),_xlfn.XLOOKUP($D144,前々月商品!$D:$D,前々月商品!H:H,0))</f>
        <v>0</v>
      </c>
      <c r="W144" s="13">
        <f t="shared" si="32"/>
        <v>0</v>
      </c>
      <c r="X144" s="15">
        <f t="shared" si="33"/>
        <v>0</v>
      </c>
      <c r="Y144" s="22">
        <f>_xlfn.XLOOKUP($D144,当月商品!$D:$D,当月商品!I:I,0)</f>
        <v>0</v>
      </c>
      <c r="Z144" s="23">
        <f>_xlfn.XLOOKUP($D144,前月商品!$D:$D,前月商品!I:I,0)</f>
        <v>0</v>
      </c>
      <c r="AA144" s="23">
        <f>_xlfn.XLOOKUP($D144,前々月商品!$D:$D,前々月商品!I:I,0)</f>
        <v>0</v>
      </c>
      <c r="AB144" s="23">
        <f>_xlfn.XLOOKUP($D144,当月商品!$D:$D,当月商品!V:V,0)</f>
        <v>0</v>
      </c>
      <c r="AC144" s="23">
        <f>_xlfn.XLOOKUP($D144,前月商品!$D:$D,前月商品!V:V,0)</f>
        <v>0</v>
      </c>
      <c r="AD144" s="23">
        <f>_xlfn.XLOOKUP($D144,前々月商品!$D:$D,前々月商品!V:V,0)</f>
        <v>0</v>
      </c>
      <c r="AE144" s="23">
        <f t="shared" si="34"/>
        <v>0</v>
      </c>
      <c r="AF144" s="23">
        <f t="shared" si="35"/>
        <v>0</v>
      </c>
      <c r="AG144" s="23">
        <f t="shared" si="36"/>
        <v>0</v>
      </c>
      <c r="AH144" s="12">
        <f>_xlfn.XLOOKUP($D144,当月商品!$D:$D,当月商品!W:W,0)</f>
        <v>0</v>
      </c>
      <c r="AI144" s="12">
        <f>_xlfn.XLOOKUP($D144,前月商品!$D:$D,前月商品!W:W,0)</f>
        <v>0</v>
      </c>
      <c r="AJ144" s="12">
        <f>_xlfn.XLOOKUP($D144,前々月商品!$D:$D,前々月商品!W:W,0)</f>
        <v>0</v>
      </c>
      <c r="AK144" s="12">
        <f>_xlfn.XLOOKUP($D144,当月商品!$D:$D,当月商品!H:H,0)</f>
        <v>0</v>
      </c>
      <c r="AL144" s="12">
        <f>_xlfn.XLOOKUP($D144,前月商品!$D:$D,前月商品!H:H,0)</f>
        <v>0</v>
      </c>
      <c r="AM144" s="12">
        <f>_xlfn.XLOOKUP($D144,前々月商品!$D:$D,前々月商品!H:H,0)</f>
        <v>0</v>
      </c>
      <c r="AN144" s="13">
        <f t="shared" si="37"/>
        <v>0</v>
      </c>
      <c r="AO144" s="13">
        <f t="shared" si="38"/>
        <v>0</v>
      </c>
      <c r="AP144" s="13">
        <f t="shared" si="39"/>
        <v>0</v>
      </c>
      <c r="AQ144" s="16">
        <f t="shared" si="40"/>
        <v>0</v>
      </c>
      <c r="AR144" s="16">
        <f t="shared" si="41"/>
        <v>0</v>
      </c>
      <c r="AS144" s="17">
        <f t="shared" si="42"/>
        <v>0</v>
      </c>
      <c r="AT144" t="e">
        <f t="shared" si="43"/>
        <v>#VALUE!</v>
      </c>
    </row>
    <row r="145" spans="3:46" ht="36.65" customHeight="1">
      <c r="C145" s="20">
        <v>140</v>
      </c>
      <c r="D145" s="53">
        <f>現状商品設定!B142</f>
        <v>0</v>
      </c>
      <c r="E145" s="26" t="str">
        <f>IFERROR(_xlfn.XLOOKUP($D145,現状商品設定!B:B,現状商品設定!C:C,"-"),"-")</f>
        <v>-</v>
      </c>
      <c r="F145" s="32" t="s">
        <v>46</v>
      </c>
      <c r="G145" s="30" t="str">
        <f>IFERROR(_xlfn.XLOOKUP($D145,現状商品設定!B:B,現状商品設定!F:F),"-")</f>
        <v>-</v>
      </c>
      <c r="H145" s="34" t="e">
        <f>IF(IF(AND(V145&gt;=設定!$C$3,X145&gt;=L145),G145*(1+設定!$C$6),IF(AND(V145&gt;=設定!$C$3,X145&lt;L145),G145*(1+設定!$C$7*-1),IF(V145&lt;設定!$C$3,G145*(1+設定!$C$6),"除外")))&gt;10,IF(AND(V145&gt;=設定!$C$3,X145&gt;=L145),G145*(1+設定!$C$6),IF(AND(V145&gt;=設定!$C$3,X145&lt;L145),G145*(1+設定!$C$7*-1),IF(V145&lt;設定!$C$3,G145*(1+設定!$C$6),"除外"))),10)</f>
        <v>#VALUE!</v>
      </c>
      <c r="I145" s="34" t="e">
        <f ca="1">IF(消化率!$I$5&lt;1,商品!H145*消化率!$I$5,IF(商品!W145*商品!Q145/(商品!H145*消化率!$I$5)&gt;商品!L145,商品!H145*消化率!$I$5,J145))</f>
        <v>#DIV/0!</v>
      </c>
      <c r="J145" s="34" t="e">
        <f t="shared" si="30"/>
        <v>#VALUE!</v>
      </c>
      <c r="K145" s="34" t="e">
        <f ca="1">IF(ROUNDDOWN(IF(I145&gt;=設定!$C$8,設定!$C$8,商品!I145),0)&lt;10,10,ROUNDDOWN(IF(I145&gt;=設定!$C$8,設定!$C$8,商品!I145),0))</f>
        <v>#DIV/0!</v>
      </c>
      <c r="L145" s="64">
        <f>IF(F145="標準",設定!$C$4,商品!F145)</f>
        <v>5</v>
      </c>
      <c r="M145" s="63" t="str">
        <f>_xlfn.XLOOKUP($D145,全商品!$F:$F,全商品!H:H,"-")</f>
        <v>-</v>
      </c>
      <c r="N145" s="12" t="str">
        <f>_xlfn.XLOOKUP($D145,全商品!$F:$F,全商品!I:I,"-")</f>
        <v>-</v>
      </c>
      <c r="O145" s="23" t="str">
        <f>_xlfn.XLOOKUP($D145,全商品!$F:$F,全商品!K:K,"-")</f>
        <v>-</v>
      </c>
      <c r="P145" s="13" t="str">
        <f>_xlfn.XLOOKUP($D145,全商品!$F:$F,全商品!M:M,"-")</f>
        <v>-</v>
      </c>
      <c r="Q145" s="25" t="str">
        <f>_xlfn.XLOOKUP($D145,現状商品設定!B:B,現状商品設定!D:D,"-")</f>
        <v>-</v>
      </c>
      <c r="R145" s="22">
        <f>SUM(_xlfn.XLOOKUP($D145,当月商品!$D:$D,当月商品!I:I,0),_xlfn.XLOOKUP($D145,前月商品!$D:$D,前月商品!I:I,0),_xlfn.XLOOKUP($D145,前々月商品!$D:$D,前々月商品!I:I,0))</f>
        <v>0</v>
      </c>
      <c r="S145" s="23">
        <f>SUM(_xlfn.XLOOKUP($D145,当月商品!$D:$D,当月商品!V:V,0),_xlfn.XLOOKUP($D145,前月商品!$D:$D,前月商品!V:V,0),_xlfn.XLOOKUP($D145,前々月商品!$D:$D,前々月商品!V:V,0))</f>
        <v>0</v>
      </c>
      <c r="T145" s="23">
        <f t="shared" si="31"/>
        <v>0</v>
      </c>
      <c r="U145" s="23">
        <f>SUM(_xlfn.XLOOKUP($D145,当月商品!$D:$D,当月商品!W:W,0),_xlfn.XLOOKUP($D145,前月商品!$D:$D,前月商品!W:W,0),_xlfn.XLOOKUP($D145,前々月商品!$D:$D,前々月商品!W:W,0))</f>
        <v>0</v>
      </c>
      <c r="V145" s="23">
        <f>SUM(_xlfn.XLOOKUP($D145,当月商品!$D:$D,当月商品!H:H,0),_xlfn.XLOOKUP($D145,前月商品!$D:$D,前月商品!H:H,0),_xlfn.XLOOKUP($D145,前々月商品!$D:$D,前々月商品!H:H,0))</f>
        <v>0</v>
      </c>
      <c r="W145" s="13">
        <f t="shared" si="32"/>
        <v>0</v>
      </c>
      <c r="X145" s="15">
        <f t="shared" si="33"/>
        <v>0</v>
      </c>
      <c r="Y145" s="22">
        <f>_xlfn.XLOOKUP($D145,当月商品!$D:$D,当月商品!I:I,0)</f>
        <v>0</v>
      </c>
      <c r="Z145" s="23">
        <f>_xlfn.XLOOKUP($D145,前月商品!$D:$D,前月商品!I:I,0)</f>
        <v>0</v>
      </c>
      <c r="AA145" s="23">
        <f>_xlfn.XLOOKUP($D145,前々月商品!$D:$D,前々月商品!I:I,0)</f>
        <v>0</v>
      </c>
      <c r="AB145" s="23">
        <f>_xlfn.XLOOKUP($D145,当月商品!$D:$D,当月商品!V:V,0)</f>
        <v>0</v>
      </c>
      <c r="AC145" s="23">
        <f>_xlfn.XLOOKUP($D145,前月商品!$D:$D,前月商品!V:V,0)</f>
        <v>0</v>
      </c>
      <c r="AD145" s="23">
        <f>_xlfn.XLOOKUP($D145,前々月商品!$D:$D,前々月商品!V:V,0)</f>
        <v>0</v>
      </c>
      <c r="AE145" s="23">
        <f t="shared" si="34"/>
        <v>0</v>
      </c>
      <c r="AF145" s="23">
        <f t="shared" si="35"/>
        <v>0</v>
      </c>
      <c r="AG145" s="23">
        <f t="shared" si="36"/>
        <v>0</v>
      </c>
      <c r="AH145" s="12">
        <f>_xlfn.XLOOKUP($D145,当月商品!$D:$D,当月商品!W:W,0)</f>
        <v>0</v>
      </c>
      <c r="AI145" s="12">
        <f>_xlfn.XLOOKUP($D145,前月商品!$D:$D,前月商品!W:W,0)</f>
        <v>0</v>
      </c>
      <c r="AJ145" s="12">
        <f>_xlfn.XLOOKUP($D145,前々月商品!$D:$D,前々月商品!W:W,0)</f>
        <v>0</v>
      </c>
      <c r="AK145" s="12">
        <f>_xlfn.XLOOKUP($D145,当月商品!$D:$D,当月商品!H:H,0)</f>
        <v>0</v>
      </c>
      <c r="AL145" s="12">
        <f>_xlfn.XLOOKUP($D145,前月商品!$D:$D,前月商品!H:H,0)</f>
        <v>0</v>
      </c>
      <c r="AM145" s="12">
        <f>_xlfn.XLOOKUP($D145,前々月商品!$D:$D,前々月商品!H:H,0)</f>
        <v>0</v>
      </c>
      <c r="AN145" s="13">
        <f t="shared" si="37"/>
        <v>0</v>
      </c>
      <c r="AO145" s="13">
        <f t="shared" si="38"/>
        <v>0</v>
      </c>
      <c r="AP145" s="13">
        <f t="shared" si="39"/>
        <v>0</v>
      </c>
      <c r="AQ145" s="16">
        <f t="shared" si="40"/>
        <v>0</v>
      </c>
      <c r="AR145" s="16">
        <f t="shared" si="41"/>
        <v>0</v>
      </c>
      <c r="AS145" s="17">
        <f t="shared" si="42"/>
        <v>0</v>
      </c>
      <c r="AT145" t="e">
        <f t="shared" si="43"/>
        <v>#VALUE!</v>
      </c>
    </row>
    <row r="146" spans="3:46" ht="36.65" customHeight="1">
      <c r="C146" s="20">
        <v>141</v>
      </c>
      <c r="D146" s="53">
        <f>現状商品設定!B143</f>
        <v>0</v>
      </c>
      <c r="E146" s="26" t="str">
        <f>IFERROR(_xlfn.XLOOKUP($D146,現状商品設定!B:B,現状商品設定!C:C,"-"),"-")</f>
        <v>-</v>
      </c>
      <c r="F146" s="32" t="s">
        <v>46</v>
      </c>
      <c r="G146" s="30" t="str">
        <f>IFERROR(_xlfn.XLOOKUP($D146,現状商品設定!B:B,現状商品設定!F:F),"-")</f>
        <v>-</v>
      </c>
      <c r="H146" s="34" t="e">
        <f>IF(IF(AND(V146&gt;=設定!$C$3,X146&gt;=L146),G146*(1+設定!$C$6),IF(AND(V146&gt;=設定!$C$3,X146&lt;L146),G146*(1+設定!$C$7*-1),IF(V146&lt;設定!$C$3,G146*(1+設定!$C$6),"除外")))&gt;10,IF(AND(V146&gt;=設定!$C$3,X146&gt;=L146),G146*(1+設定!$C$6),IF(AND(V146&gt;=設定!$C$3,X146&lt;L146),G146*(1+設定!$C$7*-1),IF(V146&lt;設定!$C$3,G146*(1+設定!$C$6),"除外"))),10)</f>
        <v>#VALUE!</v>
      </c>
      <c r="I146" s="34" t="e">
        <f ca="1">IF(消化率!$I$5&lt;1,商品!H146*消化率!$I$5,IF(商品!W146*商品!Q146/(商品!H146*消化率!$I$5)&gt;商品!L146,商品!H146*消化率!$I$5,J146))</f>
        <v>#DIV/0!</v>
      </c>
      <c r="J146" s="34" t="e">
        <f t="shared" si="30"/>
        <v>#VALUE!</v>
      </c>
      <c r="K146" s="34" t="e">
        <f ca="1">IF(ROUNDDOWN(IF(I146&gt;=設定!$C$8,設定!$C$8,商品!I146),0)&lt;10,10,ROUNDDOWN(IF(I146&gt;=設定!$C$8,設定!$C$8,商品!I146),0))</f>
        <v>#DIV/0!</v>
      </c>
      <c r="L146" s="64">
        <f>IF(F146="標準",設定!$C$4,商品!F146)</f>
        <v>5</v>
      </c>
      <c r="M146" s="63" t="str">
        <f>_xlfn.XLOOKUP($D146,全商品!$F:$F,全商品!H:H,"-")</f>
        <v>-</v>
      </c>
      <c r="N146" s="12" t="str">
        <f>_xlfn.XLOOKUP($D146,全商品!$F:$F,全商品!I:I,"-")</f>
        <v>-</v>
      </c>
      <c r="O146" s="23" t="str">
        <f>_xlfn.XLOOKUP($D146,全商品!$F:$F,全商品!K:K,"-")</f>
        <v>-</v>
      </c>
      <c r="P146" s="13" t="str">
        <f>_xlfn.XLOOKUP($D146,全商品!$F:$F,全商品!M:M,"-")</f>
        <v>-</v>
      </c>
      <c r="Q146" s="25" t="str">
        <f>_xlfn.XLOOKUP($D146,現状商品設定!B:B,現状商品設定!D:D,"-")</f>
        <v>-</v>
      </c>
      <c r="R146" s="22">
        <f>SUM(_xlfn.XLOOKUP($D146,当月商品!$D:$D,当月商品!I:I,0),_xlfn.XLOOKUP($D146,前月商品!$D:$D,前月商品!I:I,0),_xlfn.XLOOKUP($D146,前々月商品!$D:$D,前々月商品!I:I,0))</f>
        <v>0</v>
      </c>
      <c r="S146" s="23">
        <f>SUM(_xlfn.XLOOKUP($D146,当月商品!$D:$D,当月商品!V:V,0),_xlfn.XLOOKUP($D146,前月商品!$D:$D,前月商品!V:V,0),_xlfn.XLOOKUP($D146,前々月商品!$D:$D,前々月商品!V:V,0))</f>
        <v>0</v>
      </c>
      <c r="T146" s="23">
        <f t="shared" si="31"/>
        <v>0</v>
      </c>
      <c r="U146" s="23">
        <f>SUM(_xlfn.XLOOKUP($D146,当月商品!$D:$D,当月商品!W:W,0),_xlfn.XLOOKUP($D146,前月商品!$D:$D,前月商品!W:W,0),_xlfn.XLOOKUP($D146,前々月商品!$D:$D,前々月商品!W:W,0))</f>
        <v>0</v>
      </c>
      <c r="V146" s="23">
        <f>SUM(_xlfn.XLOOKUP($D146,当月商品!$D:$D,当月商品!H:H,0),_xlfn.XLOOKUP($D146,前月商品!$D:$D,前月商品!H:H,0),_xlfn.XLOOKUP($D146,前々月商品!$D:$D,前々月商品!H:H,0))</f>
        <v>0</v>
      </c>
      <c r="W146" s="13">
        <f t="shared" si="32"/>
        <v>0</v>
      </c>
      <c r="X146" s="15">
        <f t="shared" si="33"/>
        <v>0</v>
      </c>
      <c r="Y146" s="22">
        <f>_xlfn.XLOOKUP($D146,当月商品!$D:$D,当月商品!I:I,0)</f>
        <v>0</v>
      </c>
      <c r="Z146" s="23">
        <f>_xlfn.XLOOKUP($D146,前月商品!$D:$D,前月商品!I:I,0)</f>
        <v>0</v>
      </c>
      <c r="AA146" s="23">
        <f>_xlfn.XLOOKUP($D146,前々月商品!$D:$D,前々月商品!I:I,0)</f>
        <v>0</v>
      </c>
      <c r="AB146" s="23">
        <f>_xlfn.XLOOKUP($D146,当月商品!$D:$D,当月商品!V:V,0)</f>
        <v>0</v>
      </c>
      <c r="AC146" s="23">
        <f>_xlfn.XLOOKUP($D146,前月商品!$D:$D,前月商品!V:V,0)</f>
        <v>0</v>
      </c>
      <c r="AD146" s="23">
        <f>_xlfn.XLOOKUP($D146,前々月商品!$D:$D,前々月商品!V:V,0)</f>
        <v>0</v>
      </c>
      <c r="AE146" s="23">
        <f t="shared" si="34"/>
        <v>0</v>
      </c>
      <c r="AF146" s="23">
        <f t="shared" si="35"/>
        <v>0</v>
      </c>
      <c r="AG146" s="23">
        <f t="shared" si="36"/>
        <v>0</v>
      </c>
      <c r="AH146" s="12">
        <f>_xlfn.XLOOKUP($D146,当月商品!$D:$D,当月商品!W:W,0)</f>
        <v>0</v>
      </c>
      <c r="AI146" s="12">
        <f>_xlfn.XLOOKUP($D146,前月商品!$D:$D,前月商品!W:W,0)</f>
        <v>0</v>
      </c>
      <c r="AJ146" s="12">
        <f>_xlfn.XLOOKUP($D146,前々月商品!$D:$D,前々月商品!W:W,0)</f>
        <v>0</v>
      </c>
      <c r="AK146" s="12">
        <f>_xlfn.XLOOKUP($D146,当月商品!$D:$D,当月商品!H:H,0)</f>
        <v>0</v>
      </c>
      <c r="AL146" s="12">
        <f>_xlfn.XLOOKUP($D146,前月商品!$D:$D,前月商品!H:H,0)</f>
        <v>0</v>
      </c>
      <c r="AM146" s="12">
        <f>_xlfn.XLOOKUP($D146,前々月商品!$D:$D,前々月商品!H:H,0)</f>
        <v>0</v>
      </c>
      <c r="AN146" s="13">
        <f t="shared" si="37"/>
        <v>0</v>
      </c>
      <c r="AO146" s="13">
        <f t="shared" si="38"/>
        <v>0</v>
      </c>
      <c r="AP146" s="13">
        <f t="shared" si="39"/>
        <v>0</v>
      </c>
      <c r="AQ146" s="16">
        <f t="shared" si="40"/>
        <v>0</v>
      </c>
      <c r="AR146" s="16">
        <f t="shared" si="41"/>
        <v>0</v>
      </c>
      <c r="AS146" s="17">
        <f t="shared" si="42"/>
        <v>0</v>
      </c>
      <c r="AT146" t="e">
        <f t="shared" si="43"/>
        <v>#VALUE!</v>
      </c>
    </row>
    <row r="147" spans="3:46" ht="36.65" customHeight="1">
      <c r="C147" s="20">
        <v>142</v>
      </c>
      <c r="D147" s="53">
        <f>現状商品設定!B144</f>
        <v>0</v>
      </c>
      <c r="E147" s="26" t="str">
        <f>IFERROR(_xlfn.XLOOKUP($D147,現状商品設定!B:B,現状商品設定!C:C,"-"),"-")</f>
        <v>-</v>
      </c>
      <c r="F147" s="32" t="s">
        <v>46</v>
      </c>
      <c r="G147" s="30" t="str">
        <f>IFERROR(_xlfn.XLOOKUP($D147,現状商品設定!B:B,現状商品設定!F:F),"-")</f>
        <v>-</v>
      </c>
      <c r="H147" s="34" t="e">
        <f>IF(IF(AND(V147&gt;=設定!$C$3,X147&gt;=L147),G147*(1+設定!$C$6),IF(AND(V147&gt;=設定!$C$3,X147&lt;L147),G147*(1+設定!$C$7*-1),IF(V147&lt;設定!$C$3,G147*(1+設定!$C$6),"除外")))&gt;10,IF(AND(V147&gt;=設定!$C$3,X147&gt;=L147),G147*(1+設定!$C$6),IF(AND(V147&gt;=設定!$C$3,X147&lt;L147),G147*(1+設定!$C$7*-1),IF(V147&lt;設定!$C$3,G147*(1+設定!$C$6),"除外"))),10)</f>
        <v>#VALUE!</v>
      </c>
      <c r="I147" s="34" t="e">
        <f ca="1">IF(消化率!$I$5&lt;1,商品!H147*消化率!$I$5,IF(商品!W147*商品!Q147/(商品!H147*消化率!$I$5)&gt;商品!L147,商品!H147*消化率!$I$5,J147))</f>
        <v>#DIV/0!</v>
      </c>
      <c r="J147" s="34" t="e">
        <f t="shared" si="30"/>
        <v>#VALUE!</v>
      </c>
      <c r="K147" s="34" t="e">
        <f ca="1">IF(ROUNDDOWN(IF(I147&gt;=設定!$C$8,設定!$C$8,商品!I147),0)&lt;10,10,ROUNDDOWN(IF(I147&gt;=設定!$C$8,設定!$C$8,商品!I147),0))</f>
        <v>#DIV/0!</v>
      </c>
      <c r="L147" s="64">
        <f>IF(F147="標準",設定!$C$4,商品!F147)</f>
        <v>5</v>
      </c>
      <c r="M147" s="63" t="str">
        <f>_xlfn.XLOOKUP($D147,全商品!$F:$F,全商品!H:H,"-")</f>
        <v>-</v>
      </c>
      <c r="N147" s="12" t="str">
        <f>_xlfn.XLOOKUP($D147,全商品!$F:$F,全商品!I:I,"-")</f>
        <v>-</v>
      </c>
      <c r="O147" s="23" t="str">
        <f>_xlfn.XLOOKUP($D147,全商品!$F:$F,全商品!K:K,"-")</f>
        <v>-</v>
      </c>
      <c r="P147" s="13" t="str">
        <f>_xlfn.XLOOKUP($D147,全商品!$F:$F,全商品!M:M,"-")</f>
        <v>-</v>
      </c>
      <c r="Q147" s="25" t="str">
        <f>_xlfn.XLOOKUP($D147,現状商品設定!B:B,現状商品設定!D:D,"-")</f>
        <v>-</v>
      </c>
      <c r="R147" s="22">
        <f>SUM(_xlfn.XLOOKUP($D147,当月商品!$D:$D,当月商品!I:I,0),_xlfn.XLOOKUP($D147,前月商品!$D:$D,前月商品!I:I,0),_xlfn.XLOOKUP($D147,前々月商品!$D:$D,前々月商品!I:I,0))</f>
        <v>0</v>
      </c>
      <c r="S147" s="23">
        <f>SUM(_xlfn.XLOOKUP($D147,当月商品!$D:$D,当月商品!V:V,0),_xlfn.XLOOKUP($D147,前月商品!$D:$D,前月商品!V:V,0),_xlfn.XLOOKUP($D147,前々月商品!$D:$D,前々月商品!V:V,0))</f>
        <v>0</v>
      </c>
      <c r="T147" s="23">
        <f t="shared" si="31"/>
        <v>0</v>
      </c>
      <c r="U147" s="23">
        <f>SUM(_xlfn.XLOOKUP($D147,当月商品!$D:$D,当月商品!W:W,0),_xlfn.XLOOKUP($D147,前月商品!$D:$D,前月商品!W:W,0),_xlfn.XLOOKUP($D147,前々月商品!$D:$D,前々月商品!W:W,0))</f>
        <v>0</v>
      </c>
      <c r="V147" s="23">
        <f>SUM(_xlfn.XLOOKUP($D147,当月商品!$D:$D,当月商品!H:H,0),_xlfn.XLOOKUP($D147,前月商品!$D:$D,前月商品!H:H,0),_xlfn.XLOOKUP($D147,前々月商品!$D:$D,前々月商品!H:H,0))</f>
        <v>0</v>
      </c>
      <c r="W147" s="13">
        <f t="shared" si="32"/>
        <v>0</v>
      </c>
      <c r="X147" s="15">
        <f t="shared" si="33"/>
        <v>0</v>
      </c>
      <c r="Y147" s="22">
        <f>_xlfn.XLOOKUP($D147,当月商品!$D:$D,当月商品!I:I,0)</f>
        <v>0</v>
      </c>
      <c r="Z147" s="23">
        <f>_xlfn.XLOOKUP($D147,前月商品!$D:$D,前月商品!I:I,0)</f>
        <v>0</v>
      </c>
      <c r="AA147" s="23">
        <f>_xlfn.XLOOKUP($D147,前々月商品!$D:$D,前々月商品!I:I,0)</f>
        <v>0</v>
      </c>
      <c r="AB147" s="23">
        <f>_xlfn.XLOOKUP($D147,当月商品!$D:$D,当月商品!V:V,0)</f>
        <v>0</v>
      </c>
      <c r="AC147" s="23">
        <f>_xlfn.XLOOKUP($D147,前月商品!$D:$D,前月商品!V:V,0)</f>
        <v>0</v>
      </c>
      <c r="AD147" s="23">
        <f>_xlfn.XLOOKUP($D147,前々月商品!$D:$D,前々月商品!V:V,0)</f>
        <v>0</v>
      </c>
      <c r="AE147" s="23">
        <f t="shared" si="34"/>
        <v>0</v>
      </c>
      <c r="AF147" s="23">
        <f t="shared" si="35"/>
        <v>0</v>
      </c>
      <c r="AG147" s="23">
        <f t="shared" si="36"/>
        <v>0</v>
      </c>
      <c r="AH147" s="12">
        <f>_xlfn.XLOOKUP($D147,当月商品!$D:$D,当月商品!W:W,0)</f>
        <v>0</v>
      </c>
      <c r="AI147" s="12">
        <f>_xlfn.XLOOKUP($D147,前月商品!$D:$D,前月商品!W:W,0)</f>
        <v>0</v>
      </c>
      <c r="AJ147" s="12">
        <f>_xlfn.XLOOKUP($D147,前々月商品!$D:$D,前々月商品!W:W,0)</f>
        <v>0</v>
      </c>
      <c r="AK147" s="12">
        <f>_xlfn.XLOOKUP($D147,当月商品!$D:$D,当月商品!H:H,0)</f>
        <v>0</v>
      </c>
      <c r="AL147" s="12">
        <f>_xlfn.XLOOKUP($D147,前月商品!$D:$D,前月商品!H:H,0)</f>
        <v>0</v>
      </c>
      <c r="AM147" s="12">
        <f>_xlfn.XLOOKUP($D147,前々月商品!$D:$D,前々月商品!H:H,0)</f>
        <v>0</v>
      </c>
      <c r="AN147" s="13">
        <f t="shared" si="37"/>
        <v>0</v>
      </c>
      <c r="AO147" s="13">
        <f t="shared" si="38"/>
        <v>0</v>
      </c>
      <c r="AP147" s="13">
        <f t="shared" si="39"/>
        <v>0</v>
      </c>
      <c r="AQ147" s="16">
        <f t="shared" si="40"/>
        <v>0</v>
      </c>
      <c r="AR147" s="16">
        <f t="shared" si="41"/>
        <v>0</v>
      </c>
      <c r="AS147" s="17">
        <f t="shared" si="42"/>
        <v>0</v>
      </c>
      <c r="AT147" t="e">
        <f t="shared" si="43"/>
        <v>#VALUE!</v>
      </c>
    </row>
    <row r="148" spans="3:46" ht="36.65" customHeight="1">
      <c r="C148" s="20">
        <v>143</v>
      </c>
      <c r="D148" s="53">
        <f>現状商品設定!B145</f>
        <v>0</v>
      </c>
      <c r="E148" s="26" t="str">
        <f>IFERROR(_xlfn.XLOOKUP($D148,現状商品設定!B:B,現状商品設定!C:C,"-"),"-")</f>
        <v>-</v>
      </c>
      <c r="F148" s="32" t="s">
        <v>46</v>
      </c>
      <c r="G148" s="30" t="str">
        <f>IFERROR(_xlfn.XLOOKUP($D148,現状商品設定!B:B,現状商品設定!F:F),"-")</f>
        <v>-</v>
      </c>
      <c r="H148" s="34" t="e">
        <f>IF(IF(AND(V148&gt;=設定!$C$3,X148&gt;=L148),G148*(1+設定!$C$6),IF(AND(V148&gt;=設定!$C$3,X148&lt;L148),G148*(1+設定!$C$7*-1),IF(V148&lt;設定!$C$3,G148*(1+設定!$C$6),"除外")))&gt;10,IF(AND(V148&gt;=設定!$C$3,X148&gt;=L148),G148*(1+設定!$C$6),IF(AND(V148&gt;=設定!$C$3,X148&lt;L148),G148*(1+設定!$C$7*-1),IF(V148&lt;設定!$C$3,G148*(1+設定!$C$6),"除外"))),10)</f>
        <v>#VALUE!</v>
      </c>
      <c r="I148" s="34" t="e">
        <f ca="1">IF(消化率!$I$5&lt;1,商品!H148*消化率!$I$5,IF(商品!W148*商品!Q148/(商品!H148*消化率!$I$5)&gt;商品!L148,商品!H148*消化率!$I$5,J148))</f>
        <v>#DIV/0!</v>
      </c>
      <c r="J148" s="34" t="e">
        <f t="shared" si="30"/>
        <v>#VALUE!</v>
      </c>
      <c r="K148" s="34" t="e">
        <f ca="1">IF(ROUNDDOWN(IF(I148&gt;=設定!$C$8,設定!$C$8,商品!I148),0)&lt;10,10,ROUNDDOWN(IF(I148&gt;=設定!$C$8,設定!$C$8,商品!I148),0))</f>
        <v>#DIV/0!</v>
      </c>
      <c r="L148" s="64">
        <f>IF(F148="標準",設定!$C$4,商品!F148)</f>
        <v>5</v>
      </c>
      <c r="M148" s="63" t="str">
        <f>_xlfn.XLOOKUP($D148,全商品!$F:$F,全商品!H:H,"-")</f>
        <v>-</v>
      </c>
      <c r="N148" s="12" t="str">
        <f>_xlfn.XLOOKUP($D148,全商品!$F:$F,全商品!I:I,"-")</f>
        <v>-</v>
      </c>
      <c r="O148" s="23" t="str">
        <f>_xlfn.XLOOKUP($D148,全商品!$F:$F,全商品!K:K,"-")</f>
        <v>-</v>
      </c>
      <c r="P148" s="13" t="str">
        <f>_xlfn.XLOOKUP($D148,全商品!$F:$F,全商品!M:M,"-")</f>
        <v>-</v>
      </c>
      <c r="Q148" s="25" t="str">
        <f>_xlfn.XLOOKUP($D148,現状商品設定!B:B,現状商品設定!D:D,"-")</f>
        <v>-</v>
      </c>
      <c r="R148" s="22">
        <f>SUM(_xlfn.XLOOKUP($D148,当月商品!$D:$D,当月商品!I:I,0),_xlfn.XLOOKUP($D148,前月商品!$D:$D,前月商品!I:I,0),_xlfn.XLOOKUP($D148,前々月商品!$D:$D,前々月商品!I:I,0))</f>
        <v>0</v>
      </c>
      <c r="S148" s="23">
        <f>SUM(_xlfn.XLOOKUP($D148,当月商品!$D:$D,当月商品!V:V,0),_xlfn.XLOOKUP($D148,前月商品!$D:$D,前月商品!V:V,0),_xlfn.XLOOKUP($D148,前々月商品!$D:$D,前々月商品!V:V,0))</f>
        <v>0</v>
      </c>
      <c r="T148" s="23">
        <f t="shared" si="31"/>
        <v>0</v>
      </c>
      <c r="U148" s="23">
        <f>SUM(_xlfn.XLOOKUP($D148,当月商品!$D:$D,当月商品!W:W,0),_xlfn.XLOOKUP($D148,前月商品!$D:$D,前月商品!W:W,0),_xlfn.XLOOKUP($D148,前々月商品!$D:$D,前々月商品!W:W,0))</f>
        <v>0</v>
      </c>
      <c r="V148" s="23">
        <f>SUM(_xlfn.XLOOKUP($D148,当月商品!$D:$D,当月商品!H:H,0),_xlfn.XLOOKUP($D148,前月商品!$D:$D,前月商品!H:H,0),_xlfn.XLOOKUP($D148,前々月商品!$D:$D,前々月商品!H:H,0))</f>
        <v>0</v>
      </c>
      <c r="W148" s="13">
        <f t="shared" si="32"/>
        <v>0</v>
      </c>
      <c r="X148" s="15">
        <f t="shared" si="33"/>
        <v>0</v>
      </c>
      <c r="Y148" s="22">
        <f>_xlfn.XLOOKUP($D148,当月商品!$D:$D,当月商品!I:I,0)</f>
        <v>0</v>
      </c>
      <c r="Z148" s="23">
        <f>_xlfn.XLOOKUP($D148,前月商品!$D:$D,前月商品!I:I,0)</f>
        <v>0</v>
      </c>
      <c r="AA148" s="23">
        <f>_xlfn.XLOOKUP($D148,前々月商品!$D:$D,前々月商品!I:I,0)</f>
        <v>0</v>
      </c>
      <c r="AB148" s="23">
        <f>_xlfn.XLOOKUP($D148,当月商品!$D:$D,当月商品!V:V,0)</f>
        <v>0</v>
      </c>
      <c r="AC148" s="23">
        <f>_xlfn.XLOOKUP($D148,前月商品!$D:$D,前月商品!V:V,0)</f>
        <v>0</v>
      </c>
      <c r="AD148" s="23">
        <f>_xlfn.XLOOKUP($D148,前々月商品!$D:$D,前々月商品!V:V,0)</f>
        <v>0</v>
      </c>
      <c r="AE148" s="23">
        <f t="shared" si="34"/>
        <v>0</v>
      </c>
      <c r="AF148" s="23">
        <f t="shared" si="35"/>
        <v>0</v>
      </c>
      <c r="AG148" s="23">
        <f t="shared" si="36"/>
        <v>0</v>
      </c>
      <c r="AH148" s="12">
        <f>_xlfn.XLOOKUP($D148,当月商品!$D:$D,当月商品!W:W,0)</f>
        <v>0</v>
      </c>
      <c r="AI148" s="12">
        <f>_xlfn.XLOOKUP($D148,前月商品!$D:$D,前月商品!W:W,0)</f>
        <v>0</v>
      </c>
      <c r="AJ148" s="12">
        <f>_xlfn.XLOOKUP($D148,前々月商品!$D:$D,前々月商品!W:W,0)</f>
        <v>0</v>
      </c>
      <c r="AK148" s="12">
        <f>_xlfn.XLOOKUP($D148,当月商品!$D:$D,当月商品!H:H,0)</f>
        <v>0</v>
      </c>
      <c r="AL148" s="12">
        <f>_xlfn.XLOOKUP($D148,前月商品!$D:$D,前月商品!H:H,0)</f>
        <v>0</v>
      </c>
      <c r="AM148" s="12">
        <f>_xlfn.XLOOKUP($D148,前々月商品!$D:$D,前々月商品!H:H,0)</f>
        <v>0</v>
      </c>
      <c r="AN148" s="13">
        <f t="shared" si="37"/>
        <v>0</v>
      </c>
      <c r="AO148" s="13">
        <f t="shared" si="38"/>
        <v>0</v>
      </c>
      <c r="AP148" s="13">
        <f t="shared" si="39"/>
        <v>0</v>
      </c>
      <c r="AQ148" s="16">
        <f t="shared" si="40"/>
        <v>0</v>
      </c>
      <c r="AR148" s="16">
        <f t="shared" si="41"/>
        <v>0</v>
      </c>
      <c r="AS148" s="17">
        <f t="shared" si="42"/>
        <v>0</v>
      </c>
      <c r="AT148" t="e">
        <f t="shared" si="43"/>
        <v>#VALUE!</v>
      </c>
    </row>
    <row r="149" spans="3:46" ht="36.65" customHeight="1">
      <c r="C149" s="20">
        <v>144</v>
      </c>
      <c r="D149" s="53">
        <f>現状商品設定!B146</f>
        <v>0</v>
      </c>
      <c r="E149" s="26" t="str">
        <f>IFERROR(_xlfn.XLOOKUP($D149,現状商品設定!B:B,現状商品設定!C:C,"-"),"-")</f>
        <v>-</v>
      </c>
      <c r="F149" s="32" t="s">
        <v>46</v>
      </c>
      <c r="G149" s="30" t="str">
        <f>IFERROR(_xlfn.XLOOKUP($D149,現状商品設定!B:B,現状商品設定!F:F),"-")</f>
        <v>-</v>
      </c>
      <c r="H149" s="34" t="e">
        <f>IF(IF(AND(V149&gt;=設定!$C$3,X149&gt;=L149),G149*(1+設定!$C$6),IF(AND(V149&gt;=設定!$C$3,X149&lt;L149),G149*(1+設定!$C$7*-1),IF(V149&lt;設定!$C$3,G149*(1+設定!$C$6),"除外")))&gt;10,IF(AND(V149&gt;=設定!$C$3,X149&gt;=L149),G149*(1+設定!$C$6),IF(AND(V149&gt;=設定!$C$3,X149&lt;L149),G149*(1+設定!$C$7*-1),IF(V149&lt;設定!$C$3,G149*(1+設定!$C$6),"除外"))),10)</f>
        <v>#VALUE!</v>
      </c>
      <c r="I149" s="34" t="e">
        <f ca="1">IF(消化率!$I$5&lt;1,商品!H149*消化率!$I$5,IF(商品!W149*商品!Q149/(商品!H149*消化率!$I$5)&gt;商品!L149,商品!H149*消化率!$I$5,J149))</f>
        <v>#DIV/0!</v>
      </c>
      <c r="J149" s="34" t="e">
        <f t="shared" si="30"/>
        <v>#VALUE!</v>
      </c>
      <c r="K149" s="34" t="e">
        <f ca="1">IF(ROUNDDOWN(IF(I149&gt;=設定!$C$8,設定!$C$8,商品!I149),0)&lt;10,10,ROUNDDOWN(IF(I149&gt;=設定!$C$8,設定!$C$8,商品!I149),0))</f>
        <v>#DIV/0!</v>
      </c>
      <c r="L149" s="64">
        <f>IF(F149="標準",設定!$C$4,商品!F149)</f>
        <v>5</v>
      </c>
      <c r="M149" s="63" t="str">
        <f>_xlfn.XLOOKUP($D149,全商品!$F:$F,全商品!H:H,"-")</f>
        <v>-</v>
      </c>
      <c r="N149" s="12" t="str">
        <f>_xlfn.XLOOKUP($D149,全商品!$F:$F,全商品!I:I,"-")</f>
        <v>-</v>
      </c>
      <c r="O149" s="23" t="str">
        <f>_xlfn.XLOOKUP($D149,全商品!$F:$F,全商品!K:K,"-")</f>
        <v>-</v>
      </c>
      <c r="P149" s="13" t="str">
        <f>_xlfn.XLOOKUP($D149,全商品!$F:$F,全商品!M:M,"-")</f>
        <v>-</v>
      </c>
      <c r="Q149" s="25" t="str">
        <f>_xlfn.XLOOKUP($D149,現状商品設定!B:B,現状商品設定!D:D,"-")</f>
        <v>-</v>
      </c>
      <c r="R149" s="22">
        <f>SUM(_xlfn.XLOOKUP($D149,当月商品!$D:$D,当月商品!I:I,0),_xlfn.XLOOKUP($D149,前月商品!$D:$D,前月商品!I:I,0),_xlfn.XLOOKUP($D149,前々月商品!$D:$D,前々月商品!I:I,0))</f>
        <v>0</v>
      </c>
      <c r="S149" s="23">
        <f>SUM(_xlfn.XLOOKUP($D149,当月商品!$D:$D,当月商品!V:V,0),_xlfn.XLOOKUP($D149,前月商品!$D:$D,前月商品!V:V,0),_xlfn.XLOOKUP($D149,前々月商品!$D:$D,前々月商品!V:V,0))</f>
        <v>0</v>
      </c>
      <c r="T149" s="23">
        <f t="shared" si="31"/>
        <v>0</v>
      </c>
      <c r="U149" s="23">
        <f>SUM(_xlfn.XLOOKUP($D149,当月商品!$D:$D,当月商品!W:W,0),_xlfn.XLOOKUP($D149,前月商品!$D:$D,前月商品!W:W,0),_xlfn.XLOOKUP($D149,前々月商品!$D:$D,前々月商品!W:W,0))</f>
        <v>0</v>
      </c>
      <c r="V149" s="23">
        <f>SUM(_xlfn.XLOOKUP($D149,当月商品!$D:$D,当月商品!H:H,0),_xlfn.XLOOKUP($D149,前月商品!$D:$D,前月商品!H:H,0),_xlfn.XLOOKUP($D149,前々月商品!$D:$D,前々月商品!H:H,0))</f>
        <v>0</v>
      </c>
      <c r="W149" s="13">
        <f t="shared" si="32"/>
        <v>0</v>
      </c>
      <c r="X149" s="15">
        <f t="shared" si="33"/>
        <v>0</v>
      </c>
      <c r="Y149" s="22">
        <f>_xlfn.XLOOKUP($D149,当月商品!$D:$D,当月商品!I:I,0)</f>
        <v>0</v>
      </c>
      <c r="Z149" s="23">
        <f>_xlfn.XLOOKUP($D149,前月商品!$D:$D,前月商品!I:I,0)</f>
        <v>0</v>
      </c>
      <c r="AA149" s="23">
        <f>_xlfn.XLOOKUP($D149,前々月商品!$D:$D,前々月商品!I:I,0)</f>
        <v>0</v>
      </c>
      <c r="AB149" s="23">
        <f>_xlfn.XLOOKUP($D149,当月商品!$D:$D,当月商品!V:V,0)</f>
        <v>0</v>
      </c>
      <c r="AC149" s="23">
        <f>_xlfn.XLOOKUP($D149,前月商品!$D:$D,前月商品!V:V,0)</f>
        <v>0</v>
      </c>
      <c r="AD149" s="23">
        <f>_xlfn.XLOOKUP($D149,前々月商品!$D:$D,前々月商品!V:V,0)</f>
        <v>0</v>
      </c>
      <c r="AE149" s="23">
        <f t="shared" si="34"/>
        <v>0</v>
      </c>
      <c r="AF149" s="23">
        <f t="shared" si="35"/>
        <v>0</v>
      </c>
      <c r="AG149" s="23">
        <f t="shared" si="36"/>
        <v>0</v>
      </c>
      <c r="AH149" s="12">
        <f>_xlfn.XLOOKUP($D149,当月商品!$D:$D,当月商品!W:W,0)</f>
        <v>0</v>
      </c>
      <c r="AI149" s="12">
        <f>_xlfn.XLOOKUP($D149,前月商品!$D:$D,前月商品!W:W,0)</f>
        <v>0</v>
      </c>
      <c r="AJ149" s="12">
        <f>_xlfn.XLOOKUP($D149,前々月商品!$D:$D,前々月商品!W:W,0)</f>
        <v>0</v>
      </c>
      <c r="AK149" s="12">
        <f>_xlfn.XLOOKUP($D149,当月商品!$D:$D,当月商品!H:H,0)</f>
        <v>0</v>
      </c>
      <c r="AL149" s="12">
        <f>_xlfn.XLOOKUP($D149,前月商品!$D:$D,前月商品!H:H,0)</f>
        <v>0</v>
      </c>
      <c r="AM149" s="12">
        <f>_xlfn.XLOOKUP($D149,前々月商品!$D:$D,前々月商品!H:H,0)</f>
        <v>0</v>
      </c>
      <c r="AN149" s="13">
        <f t="shared" si="37"/>
        <v>0</v>
      </c>
      <c r="AO149" s="13">
        <f t="shared" si="38"/>
        <v>0</v>
      </c>
      <c r="AP149" s="13">
        <f t="shared" si="39"/>
        <v>0</v>
      </c>
      <c r="AQ149" s="16">
        <f t="shared" si="40"/>
        <v>0</v>
      </c>
      <c r="AR149" s="16">
        <f t="shared" si="41"/>
        <v>0</v>
      </c>
      <c r="AS149" s="17">
        <f t="shared" si="42"/>
        <v>0</v>
      </c>
      <c r="AT149" t="e">
        <f t="shared" si="43"/>
        <v>#VALUE!</v>
      </c>
    </row>
    <row r="150" spans="3:46" ht="36.65" customHeight="1">
      <c r="C150" s="20">
        <v>145</v>
      </c>
      <c r="D150" s="53">
        <f>現状商品設定!B147</f>
        <v>0</v>
      </c>
      <c r="E150" s="26" t="str">
        <f>IFERROR(_xlfn.XLOOKUP($D150,現状商品設定!B:B,現状商品設定!C:C,"-"),"-")</f>
        <v>-</v>
      </c>
      <c r="F150" s="32" t="s">
        <v>46</v>
      </c>
      <c r="G150" s="30" t="str">
        <f>IFERROR(_xlfn.XLOOKUP($D150,現状商品設定!B:B,現状商品設定!F:F),"-")</f>
        <v>-</v>
      </c>
      <c r="H150" s="34" t="e">
        <f>IF(IF(AND(V150&gt;=設定!$C$3,X150&gt;=L150),G150*(1+設定!$C$6),IF(AND(V150&gt;=設定!$C$3,X150&lt;L150),G150*(1+設定!$C$7*-1),IF(V150&lt;設定!$C$3,G150*(1+設定!$C$6),"除外")))&gt;10,IF(AND(V150&gt;=設定!$C$3,X150&gt;=L150),G150*(1+設定!$C$6),IF(AND(V150&gt;=設定!$C$3,X150&lt;L150),G150*(1+設定!$C$7*-1),IF(V150&lt;設定!$C$3,G150*(1+設定!$C$6),"除外"))),10)</f>
        <v>#VALUE!</v>
      </c>
      <c r="I150" s="34" t="e">
        <f ca="1">IF(消化率!$I$5&lt;1,商品!H150*消化率!$I$5,IF(商品!W150*商品!Q150/(商品!H150*消化率!$I$5)&gt;商品!L150,商品!H150*消化率!$I$5,J150))</f>
        <v>#DIV/0!</v>
      </c>
      <c r="J150" s="34" t="e">
        <f t="shared" si="30"/>
        <v>#VALUE!</v>
      </c>
      <c r="K150" s="34" t="e">
        <f ca="1">IF(ROUNDDOWN(IF(I150&gt;=設定!$C$8,設定!$C$8,商品!I150),0)&lt;10,10,ROUNDDOWN(IF(I150&gt;=設定!$C$8,設定!$C$8,商品!I150),0))</f>
        <v>#DIV/0!</v>
      </c>
      <c r="L150" s="64">
        <f>IF(F150="標準",設定!$C$4,商品!F150)</f>
        <v>5</v>
      </c>
      <c r="M150" s="63" t="str">
        <f>_xlfn.XLOOKUP($D150,全商品!$F:$F,全商品!H:H,"-")</f>
        <v>-</v>
      </c>
      <c r="N150" s="12" t="str">
        <f>_xlfn.XLOOKUP($D150,全商品!$F:$F,全商品!I:I,"-")</f>
        <v>-</v>
      </c>
      <c r="O150" s="23" t="str">
        <f>_xlfn.XLOOKUP($D150,全商品!$F:$F,全商品!K:K,"-")</f>
        <v>-</v>
      </c>
      <c r="P150" s="13" t="str">
        <f>_xlfn.XLOOKUP($D150,全商品!$F:$F,全商品!M:M,"-")</f>
        <v>-</v>
      </c>
      <c r="Q150" s="25" t="str">
        <f>_xlfn.XLOOKUP($D150,現状商品設定!B:B,現状商品設定!D:D,"-")</f>
        <v>-</v>
      </c>
      <c r="R150" s="22">
        <f>SUM(_xlfn.XLOOKUP($D150,当月商品!$D:$D,当月商品!I:I,0),_xlfn.XLOOKUP($D150,前月商品!$D:$D,前月商品!I:I,0),_xlfn.XLOOKUP($D150,前々月商品!$D:$D,前々月商品!I:I,0))</f>
        <v>0</v>
      </c>
      <c r="S150" s="23">
        <f>SUM(_xlfn.XLOOKUP($D150,当月商品!$D:$D,当月商品!V:V,0),_xlfn.XLOOKUP($D150,前月商品!$D:$D,前月商品!V:V,0),_xlfn.XLOOKUP($D150,前々月商品!$D:$D,前々月商品!V:V,0))</f>
        <v>0</v>
      </c>
      <c r="T150" s="23">
        <f t="shared" si="31"/>
        <v>0</v>
      </c>
      <c r="U150" s="23">
        <f>SUM(_xlfn.XLOOKUP($D150,当月商品!$D:$D,当月商品!W:W,0),_xlfn.XLOOKUP($D150,前月商品!$D:$D,前月商品!W:W,0),_xlfn.XLOOKUP($D150,前々月商品!$D:$D,前々月商品!W:W,0))</f>
        <v>0</v>
      </c>
      <c r="V150" s="23">
        <f>SUM(_xlfn.XLOOKUP($D150,当月商品!$D:$D,当月商品!H:H,0),_xlfn.XLOOKUP($D150,前月商品!$D:$D,前月商品!H:H,0),_xlfn.XLOOKUP($D150,前々月商品!$D:$D,前々月商品!H:H,0))</f>
        <v>0</v>
      </c>
      <c r="W150" s="13">
        <f t="shared" si="32"/>
        <v>0</v>
      </c>
      <c r="X150" s="15">
        <f t="shared" si="33"/>
        <v>0</v>
      </c>
      <c r="Y150" s="22">
        <f>_xlfn.XLOOKUP($D150,当月商品!$D:$D,当月商品!I:I,0)</f>
        <v>0</v>
      </c>
      <c r="Z150" s="23">
        <f>_xlfn.XLOOKUP($D150,前月商品!$D:$D,前月商品!I:I,0)</f>
        <v>0</v>
      </c>
      <c r="AA150" s="23">
        <f>_xlfn.XLOOKUP($D150,前々月商品!$D:$D,前々月商品!I:I,0)</f>
        <v>0</v>
      </c>
      <c r="AB150" s="23">
        <f>_xlfn.XLOOKUP($D150,当月商品!$D:$D,当月商品!V:V,0)</f>
        <v>0</v>
      </c>
      <c r="AC150" s="23">
        <f>_xlfn.XLOOKUP($D150,前月商品!$D:$D,前月商品!V:V,0)</f>
        <v>0</v>
      </c>
      <c r="AD150" s="23">
        <f>_xlfn.XLOOKUP($D150,前々月商品!$D:$D,前々月商品!V:V,0)</f>
        <v>0</v>
      </c>
      <c r="AE150" s="23">
        <f t="shared" si="34"/>
        <v>0</v>
      </c>
      <c r="AF150" s="23">
        <f t="shared" si="35"/>
        <v>0</v>
      </c>
      <c r="AG150" s="23">
        <f t="shared" si="36"/>
        <v>0</v>
      </c>
      <c r="AH150" s="12">
        <f>_xlfn.XLOOKUP($D150,当月商品!$D:$D,当月商品!W:W,0)</f>
        <v>0</v>
      </c>
      <c r="AI150" s="12">
        <f>_xlfn.XLOOKUP($D150,前月商品!$D:$D,前月商品!W:W,0)</f>
        <v>0</v>
      </c>
      <c r="AJ150" s="12">
        <f>_xlfn.XLOOKUP($D150,前々月商品!$D:$D,前々月商品!W:W,0)</f>
        <v>0</v>
      </c>
      <c r="AK150" s="12">
        <f>_xlfn.XLOOKUP($D150,当月商品!$D:$D,当月商品!H:H,0)</f>
        <v>0</v>
      </c>
      <c r="AL150" s="12">
        <f>_xlfn.XLOOKUP($D150,前月商品!$D:$D,前月商品!H:H,0)</f>
        <v>0</v>
      </c>
      <c r="AM150" s="12">
        <f>_xlfn.XLOOKUP($D150,前々月商品!$D:$D,前々月商品!H:H,0)</f>
        <v>0</v>
      </c>
      <c r="AN150" s="13">
        <f t="shared" si="37"/>
        <v>0</v>
      </c>
      <c r="AO150" s="13">
        <f t="shared" si="38"/>
        <v>0</v>
      </c>
      <c r="AP150" s="13">
        <f t="shared" si="39"/>
        <v>0</v>
      </c>
      <c r="AQ150" s="16">
        <f t="shared" si="40"/>
        <v>0</v>
      </c>
      <c r="AR150" s="16">
        <f t="shared" si="41"/>
        <v>0</v>
      </c>
      <c r="AS150" s="17">
        <f t="shared" si="42"/>
        <v>0</v>
      </c>
      <c r="AT150" t="e">
        <f t="shared" si="43"/>
        <v>#VALUE!</v>
      </c>
    </row>
    <row r="151" spans="3:46" ht="36.65" customHeight="1">
      <c r="C151" s="20">
        <v>146</v>
      </c>
      <c r="D151" s="53">
        <f>現状商品設定!B148</f>
        <v>0</v>
      </c>
      <c r="E151" s="26" t="str">
        <f>IFERROR(_xlfn.XLOOKUP($D151,現状商品設定!B:B,現状商品設定!C:C,"-"),"-")</f>
        <v>-</v>
      </c>
      <c r="F151" s="32" t="s">
        <v>46</v>
      </c>
      <c r="G151" s="30" t="str">
        <f>IFERROR(_xlfn.XLOOKUP($D151,現状商品設定!B:B,現状商品設定!F:F),"-")</f>
        <v>-</v>
      </c>
      <c r="H151" s="34" t="e">
        <f>IF(IF(AND(V151&gt;=設定!$C$3,X151&gt;=L151),G151*(1+設定!$C$6),IF(AND(V151&gt;=設定!$C$3,X151&lt;L151),G151*(1+設定!$C$7*-1),IF(V151&lt;設定!$C$3,G151*(1+設定!$C$6),"除外")))&gt;10,IF(AND(V151&gt;=設定!$C$3,X151&gt;=L151),G151*(1+設定!$C$6),IF(AND(V151&gt;=設定!$C$3,X151&lt;L151),G151*(1+設定!$C$7*-1),IF(V151&lt;設定!$C$3,G151*(1+設定!$C$6),"除外"))),10)</f>
        <v>#VALUE!</v>
      </c>
      <c r="I151" s="34" t="e">
        <f ca="1">IF(消化率!$I$5&lt;1,商品!H151*消化率!$I$5,IF(商品!W151*商品!Q151/(商品!H151*消化率!$I$5)&gt;商品!L151,商品!H151*消化率!$I$5,J151))</f>
        <v>#DIV/0!</v>
      </c>
      <c r="J151" s="34" t="e">
        <f t="shared" si="30"/>
        <v>#VALUE!</v>
      </c>
      <c r="K151" s="34" t="e">
        <f ca="1">IF(ROUNDDOWN(IF(I151&gt;=設定!$C$8,設定!$C$8,商品!I151),0)&lt;10,10,ROUNDDOWN(IF(I151&gt;=設定!$C$8,設定!$C$8,商品!I151),0))</f>
        <v>#DIV/0!</v>
      </c>
      <c r="L151" s="64">
        <f>IF(F151="標準",設定!$C$4,商品!F151)</f>
        <v>5</v>
      </c>
      <c r="M151" s="63" t="str">
        <f>_xlfn.XLOOKUP($D151,全商品!$F:$F,全商品!H:H,"-")</f>
        <v>-</v>
      </c>
      <c r="N151" s="12" t="str">
        <f>_xlfn.XLOOKUP($D151,全商品!$F:$F,全商品!I:I,"-")</f>
        <v>-</v>
      </c>
      <c r="O151" s="23" t="str">
        <f>_xlfn.XLOOKUP($D151,全商品!$F:$F,全商品!K:K,"-")</f>
        <v>-</v>
      </c>
      <c r="P151" s="13" t="str">
        <f>_xlfn.XLOOKUP($D151,全商品!$F:$F,全商品!M:M,"-")</f>
        <v>-</v>
      </c>
      <c r="Q151" s="25" t="str">
        <f>_xlfn.XLOOKUP($D151,現状商品設定!B:B,現状商品設定!D:D,"-")</f>
        <v>-</v>
      </c>
      <c r="R151" s="22">
        <f>SUM(_xlfn.XLOOKUP($D151,当月商品!$D:$D,当月商品!I:I,0),_xlfn.XLOOKUP($D151,前月商品!$D:$D,前月商品!I:I,0),_xlfn.XLOOKUP($D151,前々月商品!$D:$D,前々月商品!I:I,0))</f>
        <v>0</v>
      </c>
      <c r="S151" s="23">
        <f>SUM(_xlfn.XLOOKUP($D151,当月商品!$D:$D,当月商品!V:V,0),_xlfn.XLOOKUP($D151,前月商品!$D:$D,前月商品!V:V,0),_xlfn.XLOOKUP($D151,前々月商品!$D:$D,前々月商品!V:V,0))</f>
        <v>0</v>
      </c>
      <c r="T151" s="23">
        <f t="shared" si="31"/>
        <v>0</v>
      </c>
      <c r="U151" s="23">
        <f>SUM(_xlfn.XLOOKUP($D151,当月商品!$D:$D,当月商品!W:W,0),_xlfn.XLOOKUP($D151,前月商品!$D:$D,前月商品!W:W,0),_xlfn.XLOOKUP($D151,前々月商品!$D:$D,前々月商品!W:W,0))</f>
        <v>0</v>
      </c>
      <c r="V151" s="23">
        <f>SUM(_xlfn.XLOOKUP($D151,当月商品!$D:$D,当月商品!H:H,0),_xlfn.XLOOKUP($D151,前月商品!$D:$D,前月商品!H:H,0),_xlfn.XLOOKUP($D151,前々月商品!$D:$D,前々月商品!H:H,0))</f>
        <v>0</v>
      </c>
      <c r="W151" s="13">
        <f t="shared" si="32"/>
        <v>0</v>
      </c>
      <c r="X151" s="15">
        <f t="shared" si="33"/>
        <v>0</v>
      </c>
      <c r="Y151" s="22">
        <f>_xlfn.XLOOKUP($D151,当月商品!$D:$D,当月商品!I:I,0)</f>
        <v>0</v>
      </c>
      <c r="Z151" s="23">
        <f>_xlfn.XLOOKUP($D151,前月商品!$D:$D,前月商品!I:I,0)</f>
        <v>0</v>
      </c>
      <c r="AA151" s="23">
        <f>_xlfn.XLOOKUP($D151,前々月商品!$D:$D,前々月商品!I:I,0)</f>
        <v>0</v>
      </c>
      <c r="AB151" s="23">
        <f>_xlfn.XLOOKUP($D151,当月商品!$D:$D,当月商品!V:V,0)</f>
        <v>0</v>
      </c>
      <c r="AC151" s="23">
        <f>_xlfn.XLOOKUP($D151,前月商品!$D:$D,前月商品!V:V,0)</f>
        <v>0</v>
      </c>
      <c r="AD151" s="23">
        <f>_xlfn.XLOOKUP($D151,前々月商品!$D:$D,前々月商品!V:V,0)</f>
        <v>0</v>
      </c>
      <c r="AE151" s="23">
        <f t="shared" si="34"/>
        <v>0</v>
      </c>
      <c r="AF151" s="23">
        <f t="shared" si="35"/>
        <v>0</v>
      </c>
      <c r="AG151" s="23">
        <f t="shared" si="36"/>
        <v>0</v>
      </c>
      <c r="AH151" s="12">
        <f>_xlfn.XLOOKUP($D151,当月商品!$D:$D,当月商品!W:W,0)</f>
        <v>0</v>
      </c>
      <c r="AI151" s="12">
        <f>_xlfn.XLOOKUP($D151,前月商品!$D:$D,前月商品!W:W,0)</f>
        <v>0</v>
      </c>
      <c r="AJ151" s="12">
        <f>_xlfn.XLOOKUP($D151,前々月商品!$D:$D,前々月商品!W:W,0)</f>
        <v>0</v>
      </c>
      <c r="AK151" s="12">
        <f>_xlfn.XLOOKUP($D151,当月商品!$D:$D,当月商品!H:H,0)</f>
        <v>0</v>
      </c>
      <c r="AL151" s="12">
        <f>_xlfn.XLOOKUP($D151,前月商品!$D:$D,前月商品!H:H,0)</f>
        <v>0</v>
      </c>
      <c r="AM151" s="12">
        <f>_xlfn.XLOOKUP($D151,前々月商品!$D:$D,前々月商品!H:H,0)</f>
        <v>0</v>
      </c>
      <c r="AN151" s="13">
        <f t="shared" si="37"/>
        <v>0</v>
      </c>
      <c r="AO151" s="13">
        <f t="shared" si="38"/>
        <v>0</v>
      </c>
      <c r="AP151" s="13">
        <f t="shared" si="39"/>
        <v>0</v>
      </c>
      <c r="AQ151" s="16">
        <f t="shared" si="40"/>
        <v>0</v>
      </c>
      <c r="AR151" s="16">
        <f t="shared" si="41"/>
        <v>0</v>
      </c>
      <c r="AS151" s="17">
        <f t="shared" si="42"/>
        <v>0</v>
      </c>
      <c r="AT151" t="e">
        <f t="shared" si="43"/>
        <v>#VALUE!</v>
      </c>
    </row>
    <row r="152" spans="3:46" ht="36.65" customHeight="1">
      <c r="C152" s="20">
        <v>147</v>
      </c>
      <c r="D152" s="53">
        <f>現状商品設定!B149</f>
        <v>0</v>
      </c>
      <c r="E152" s="26" t="str">
        <f>IFERROR(_xlfn.XLOOKUP($D152,現状商品設定!B:B,現状商品設定!C:C,"-"),"-")</f>
        <v>-</v>
      </c>
      <c r="F152" s="32" t="s">
        <v>46</v>
      </c>
      <c r="G152" s="30" t="str">
        <f>IFERROR(_xlfn.XLOOKUP($D152,現状商品設定!B:B,現状商品設定!F:F),"-")</f>
        <v>-</v>
      </c>
      <c r="H152" s="34" t="e">
        <f>IF(IF(AND(V152&gt;=設定!$C$3,X152&gt;=L152),G152*(1+設定!$C$6),IF(AND(V152&gt;=設定!$C$3,X152&lt;L152),G152*(1+設定!$C$7*-1),IF(V152&lt;設定!$C$3,G152*(1+設定!$C$6),"除外")))&gt;10,IF(AND(V152&gt;=設定!$C$3,X152&gt;=L152),G152*(1+設定!$C$6),IF(AND(V152&gt;=設定!$C$3,X152&lt;L152),G152*(1+設定!$C$7*-1),IF(V152&lt;設定!$C$3,G152*(1+設定!$C$6),"除外"))),10)</f>
        <v>#VALUE!</v>
      </c>
      <c r="I152" s="34" t="e">
        <f ca="1">IF(消化率!$I$5&lt;1,商品!H152*消化率!$I$5,IF(商品!W152*商品!Q152/(商品!H152*消化率!$I$5)&gt;商品!L152,商品!H152*消化率!$I$5,J152))</f>
        <v>#DIV/0!</v>
      </c>
      <c r="J152" s="34" t="e">
        <f t="shared" si="30"/>
        <v>#VALUE!</v>
      </c>
      <c r="K152" s="34" t="e">
        <f ca="1">IF(ROUNDDOWN(IF(I152&gt;=設定!$C$8,設定!$C$8,商品!I152),0)&lt;10,10,ROUNDDOWN(IF(I152&gt;=設定!$C$8,設定!$C$8,商品!I152),0))</f>
        <v>#DIV/0!</v>
      </c>
      <c r="L152" s="64">
        <f>IF(F152="標準",設定!$C$4,商品!F152)</f>
        <v>5</v>
      </c>
      <c r="M152" s="63" t="str">
        <f>_xlfn.XLOOKUP($D152,全商品!$F:$F,全商品!H:H,"-")</f>
        <v>-</v>
      </c>
      <c r="N152" s="12" t="str">
        <f>_xlfn.XLOOKUP($D152,全商品!$F:$F,全商品!I:I,"-")</f>
        <v>-</v>
      </c>
      <c r="O152" s="23" t="str">
        <f>_xlfn.XLOOKUP($D152,全商品!$F:$F,全商品!K:K,"-")</f>
        <v>-</v>
      </c>
      <c r="P152" s="13" t="str">
        <f>_xlfn.XLOOKUP($D152,全商品!$F:$F,全商品!M:M,"-")</f>
        <v>-</v>
      </c>
      <c r="Q152" s="25" t="str">
        <f>_xlfn.XLOOKUP($D152,現状商品設定!B:B,現状商品設定!D:D,"-")</f>
        <v>-</v>
      </c>
      <c r="R152" s="22">
        <f>SUM(_xlfn.XLOOKUP($D152,当月商品!$D:$D,当月商品!I:I,0),_xlfn.XLOOKUP($D152,前月商品!$D:$D,前月商品!I:I,0),_xlfn.XLOOKUP($D152,前々月商品!$D:$D,前々月商品!I:I,0))</f>
        <v>0</v>
      </c>
      <c r="S152" s="23">
        <f>SUM(_xlfn.XLOOKUP($D152,当月商品!$D:$D,当月商品!V:V,0),_xlfn.XLOOKUP($D152,前月商品!$D:$D,前月商品!V:V,0),_xlfn.XLOOKUP($D152,前々月商品!$D:$D,前々月商品!V:V,0))</f>
        <v>0</v>
      </c>
      <c r="T152" s="23">
        <f t="shared" si="31"/>
        <v>0</v>
      </c>
      <c r="U152" s="23">
        <f>SUM(_xlfn.XLOOKUP($D152,当月商品!$D:$D,当月商品!W:W,0),_xlfn.XLOOKUP($D152,前月商品!$D:$D,前月商品!W:W,0),_xlfn.XLOOKUP($D152,前々月商品!$D:$D,前々月商品!W:W,0))</f>
        <v>0</v>
      </c>
      <c r="V152" s="23">
        <f>SUM(_xlfn.XLOOKUP($D152,当月商品!$D:$D,当月商品!H:H,0),_xlfn.XLOOKUP($D152,前月商品!$D:$D,前月商品!H:H,0),_xlfn.XLOOKUP($D152,前々月商品!$D:$D,前々月商品!H:H,0))</f>
        <v>0</v>
      </c>
      <c r="W152" s="13">
        <f t="shared" si="32"/>
        <v>0</v>
      </c>
      <c r="X152" s="15">
        <f t="shared" si="33"/>
        <v>0</v>
      </c>
      <c r="Y152" s="22">
        <f>_xlfn.XLOOKUP($D152,当月商品!$D:$D,当月商品!I:I,0)</f>
        <v>0</v>
      </c>
      <c r="Z152" s="23">
        <f>_xlfn.XLOOKUP($D152,前月商品!$D:$D,前月商品!I:I,0)</f>
        <v>0</v>
      </c>
      <c r="AA152" s="23">
        <f>_xlfn.XLOOKUP($D152,前々月商品!$D:$D,前々月商品!I:I,0)</f>
        <v>0</v>
      </c>
      <c r="AB152" s="23">
        <f>_xlfn.XLOOKUP($D152,当月商品!$D:$D,当月商品!V:V,0)</f>
        <v>0</v>
      </c>
      <c r="AC152" s="23">
        <f>_xlfn.XLOOKUP($D152,前月商品!$D:$D,前月商品!V:V,0)</f>
        <v>0</v>
      </c>
      <c r="AD152" s="23">
        <f>_xlfn.XLOOKUP($D152,前々月商品!$D:$D,前々月商品!V:V,0)</f>
        <v>0</v>
      </c>
      <c r="AE152" s="23">
        <f t="shared" si="34"/>
        <v>0</v>
      </c>
      <c r="AF152" s="23">
        <f t="shared" si="35"/>
        <v>0</v>
      </c>
      <c r="AG152" s="23">
        <f t="shared" si="36"/>
        <v>0</v>
      </c>
      <c r="AH152" s="12">
        <f>_xlfn.XLOOKUP($D152,当月商品!$D:$D,当月商品!W:W,0)</f>
        <v>0</v>
      </c>
      <c r="AI152" s="12">
        <f>_xlfn.XLOOKUP($D152,前月商品!$D:$D,前月商品!W:W,0)</f>
        <v>0</v>
      </c>
      <c r="AJ152" s="12">
        <f>_xlfn.XLOOKUP($D152,前々月商品!$D:$D,前々月商品!W:W,0)</f>
        <v>0</v>
      </c>
      <c r="AK152" s="12">
        <f>_xlfn.XLOOKUP($D152,当月商品!$D:$D,当月商品!H:H,0)</f>
        <v>0</v>
      </c>
      <c r="AL152" s="12">
        <f>_xlfn.XLOOKUP($D152,前月商品!$D:$D,前月商品!H:H,0)</f>
        <v>0</v>
      </c>
      <c r="AM152" s="12">
        <f>_xlfn.XLOOKUP($D152,前々月商品!$D:$D,前々月商品!H:H,0)</f>
        <v>0</v>
      </c>
      <c r="AN152" s="13">
        <f t="shared" si="37"/>
        <v>0</v>
      </c>
      <c r="AO152" s="13">
        <f t="shared" si="38"/>
        <v>0</v>
      </c>
      <c r="AP152" s="13">
        <f t="shared" si="39"/>
        <v>0</v>
      </c>
      <c r="AQ152" s="16">
        <f t="shared" si="40"/>
        <v>0</v>
      </c>
      <c r="AR152" s="16">
        <f t="shared" si="41"/>
        <v>0</v>
      </c>
      <c r="AS152" s="17">
        <f t="shared" si="42"/>
        <v>0</v>
      </c>
      <c r="AT152" t="e">
        <f t="shared" si="43"/>
        <v>#VALUE!</v>
      </c>
    </row>
    <row r="153" spans="3:46" ht="36.65" customHeight="1">
      <c r="C153" s="20">
        <v>148</v>
      </c>
      <c r="D153" s="53">
        <f>現状商品設定!B150</f>
        <v>0</v>
      </c>
      <c r="E153" s="26" t="str">
        <f>IFERROR(_xlfn.XLOOKUP($D153,現状商品設定!B:B,現状商品設定!C:C,"-"),"-")</f>
        <v>-</v>
      </c>
      <c r="F153" s="32" t="s">
        <v>46</v>
      </c>
      <c r="G153" s="30" t="str">
        <f>IFERROR(_xlfn.XLOOKUP($D153,現状商品設定!B:B,現状商品設定!F:F),"-")</f>
        <v>-</v>
      </c>
      <c r="H153" s="34" t="e">
        <f>IF(IF(AND(V153&gt;=設定!$C$3,X153&gt;=L153),G153*(1+設定!$C$6),IF(AND(V153&gt;=設定!$C$3,X153&lt;L153),G153*(1+設定!$C$7*-1),IF(V153&lt;設定!$C$3,G153*(1+設定!$C$6),"除外")))&gt;10,IF(AND(V153&gt;=設定!$C$3,X153&gt;=L153),G153*(1+設定!$C$6),IF(AND(V153&gt;=設定!$C$3,X153&lt;L153),G153*(1+設定!$C$7*-1),IF(V153&lt;設定!$C$3,G153*(1+設定!$C$6),"除外"))),10)</f>
        <v>#VALUE!</v>
      </c>
      <c r="I153" s="34" t="e">
        <f ca="1">IF(消化率!$I$5&lt;1,商品!H153*消化率!$I$5,IF(商品!W153*商品!Q153/(商品!H153*消化率!$I$5)&gt;商品!L153,商品!H153*消化率!$I$5,J153))</f>
        <v>#DIV/0!</v>
      </c>
      <c r="J153" s="34" t="e">
        <f t="shared" si="30"/>
        <v>#VALUE!</v>
      </c>
      <c r="K153" s="34" t="e">
        <f ca="1">IF(ROUNDDOWN(IF(I153&gt;=設定!$C$8,設定!$C$8,商品!I153),0)&lt;10,10,ROUNDDOWN(IF(I153&gt;=設定!$C$8,設定!$C$8,商品!I153),0))</f>
        <v>#DIV/0!</v>
      </c>
      <c r="L153" s="64">
        <f>IF(F153="標準",設定!$C$4,商品!F153)</f>
        <v>5</v>
      </c>
      <c r="M153" s="63" t="str">
        <f>_xlfn.XLOOKUP($D153,全商品!$F:$F,全商品!H:H,"-")</f>
        <v>-</v>
      </c>
      <c r="N153" s="12" t="str">
        <f>_xlfn.XLOOKUP($D153,全商品!$F:$F,全商品!I:I,"-")</f>
        <v>-</v>
      </c>
      <c r="O153" s="23" t="str">
        <f>_xlfn.XLOOKUP($D153,全商品!$F:$F,全商品!K:K,"-")</f>
        <v>-</v>
      </c>
      <c r="P153" s="13" t="str">
        <f>_xlfn.XLOOKUP($D153,全商品!$F:$F,全商品!M:M,"-")</f>
        <v>-</v>
      </c>
      <c r="Q153" s="25" t="str">
        <f>_xlfn.XLOOKUP($D153,現状商品設定!B:B,現状商品設定!D:D,"-")</f>
        <v>-</v>
      </c>
      <c r="R153" s="22">
        <f>SUM(_xlfn.XLOOKUP($D153,当月商品!$D:$D,当月商品!I:I,0),_xlfn.XLOOKUP($D153,前月商品!$D:$D,前月商品!I:I,0),_xlfn.XLOOKUP($D153,前々月商品!$D:$D,前々月商品!I:I,0))</f>
        <v>0</v>
      </c>
      <c r="S153" s="23">
        <f>SUM(_xlfn.XLOOKUP($D153,当月商品!$D:$D,当月商品!V:V,0),_xlfn.XLOOKUP($D153,前月商品!$D:$D,前月商品!V:V,0),_xlfn.XLOOKUP($D153,前々月商品!$D:$D,前々月商品!V:V,0))</f>
        <v>0</v>
      </c>
      <c r="T153" s="23">
        <f t="shared" si="31"/>
        <v>0</v>
      </c>
      <c r="U153" s="23">
        <f>SUM(_xlfn.XLOOKUP($D153,当月商品!$D:$D,当月商品!W:W,0),_xlfn.XLOOKUP($D153,前月商品!$D:$D,前月商品!W:W,0),_xlfn.XLOOKUP($D153,前々月商品!$D:$D,前々月商品!W:W,0))</f>
        <v>0</v>
      </c>
      <c r="V153" s="23">
        <f>SUM(_xlfn.XLOOKUP($D153,当月商品!$D:$D,当月商品!H:H,0),_xlfn.XLOOKUP($D153,前月商品!$D:$D,前月商品!H:H,0),_xlfn.XLOOKUP($D153,前々月商品!$D:$D,前々月商品!H:H,0))</f>
        <v>0</v>
      </c>
      <c r="W153" s="13">
        <f t="shared" si="32"/>
        <v>0</v>
      </c>
      <c r="X153" s="15">
        <f t="shared" si="33"/>
        <v>0</v>
      </c>
      <c r="Y153" s="22">
        <f>_xlfn.XLOOKUP($D153,当月商品!$D:$D,当月商品!I:I,0)</f>
        <v>0</v>
      </c>
      <c r="Z153" s="23">
        <f>_xlfn.XLOOKUP($D153,前月商品!$D:$D,前月商品!I:I,0)</f>
        <v>0</v>
      </c>
      <c r="AA153" s="23">
        <f>_xlfn.XLOOKUP($D153,前々月商品!$D:$D,前々月商品!I:I,0)</f>
        <v>0</v>
      </c>
      <c r="AB153" s="23">
        <f>_xlfn.XLOOKUP($D153,当月商品!$D:$D,当月商品!V:V,0)</f>
        <v>0</v>
      </c>
      <c r="AC153" s="23">
        <f>_xlfn.XLOOKUP($D153,前月商品!$D:$D,前月商品!V:V,0)</f>
        <v>0</v>
      </c>
      <c r="AD153" s="23">
        <f>_xlfn.XLOOKUP($D153,前々月商品!$D:$D,前々月商品!V:V,0)</f>
        <v>0</v>
      </c>
      <c r="AE153" s="23">
        <f t="shared" si="34"/>
        <v>0</v>
      </c>
      <c r="AF153" s="23">
        <f t="shared" si="35"/>
        <v>0</v>
      </c>
      <c r="AG153" s="23">
        <f t="shared" si="36"/>
        <v>0</v>
      </c>
      <c r="AH153" s="12">
        <f>_xlfn.XLOOKUP($D153,当月商品!$D:$D,当月商品!W:W,0)</f>
        <v>0</v>
      </c>
      <c r="AI153" s="12">
        <f>_xlfn.XLOOKUP($D153,前月商品!$D:$D,前月商品!W:W,0)</f>
        <v>0</v>
      </c>
      <c r="AJ153" s="12">
        <f>_xlfn.XLOOKUP($D153,前々月商品!$D:$D,前々月商品!W:W,0)</f>
        <v>0</v>
      </c>
      <c r="AK153" s="12">
        <f>_xlfn.XLOOKUP($D153,当月商品!$D:$D,当月商品!H:H,0)</f>
        <v>0</v>
      </c>
      <c r="AL153" s="12">
        <f>_xlfn.XLOOKUP($D153,前月商品!$D:$D,前月商品!H:H,0)</f>
        <v>0</v>
      </c>
      <c r="AM153" s="12">
        <f>_xlfn.XLOOKUP($D153,前々月商品!$D:$D,前々月商品!H:H,0)</f>
        <v>0</v>
      </c>
      <c r="AN153" s="13">
        <f t="shared" si="37"/>
        <v>0</v>
      </c>
      <c r="AO153" s="13">
        <f t="shared" si="38"/>
        <v>0</v>
      </c>
      <c r="AP153" s="13">
        <f t="shared" si="39"/>
        <v>0</v>
      </c>
      <c r="AQ153" s="16">
        <f t="shared" si="40"/>
        <v>0</v>
      </c>
      <c r="AR153" s="16">
        <f t="shared" si="41"/>
        <v>0</v>
      </c>
      <c r="AS153" s="17">
        <f t="shared" si="42"/>
        <v>0</v>
      </c>
      <c r="AT153" t="e">
        <f t="shared" si="43"/>
        <v>#VALUE!</v>
      </c>
    </row>
    <row r="154" spans="3:46" ht="36.65" customHeight="1">
      <c r="C154" s="20">
        <v>149</v>
      </c>
      <c r="D154" s="53">
        <f>現状商品設定!B151</f>
        <v>0</v>
      </c>
      <c r="E154" s="26" t="str">
        <f>IFERROR(_xlfn.XLOOKUP($D154,現状商品設定!B:B,現状商品設定!C:C,"-"),"-")</f>
        <v>-</v>
      </c>
      <c r="F154" s="32" t="s">
        <v>46</v>
      </c>
      <c r="G154" s="30" t="str">
        <f>IFERROR(_xlfn.XLOOKUP($D154,現状商品設定!B:B,現状商品設定!F:F),"-")</f>
        <v>-</v>
      </c>
      <c r="H154" s="34" t="e">
        <f>IF(IF(AND(V154&gt;=設定!$C$3,X154&gt;=L154),G154*(1+設定!$C$6),IF(AND(V154&gt;=設定!$C$3,X154&lt;L154),G154*(1+設定!$C$7*-1),IF(V154&lt;設定!$C$3,G154*(1+設定!$C$6),"除外")))&gt;10,IF(AND(V154&gt;=設定!$C$3,X154&gt;=L154),G154*(1+設定!$C$6),IF(AND(V154&gt;=設定!$C$3,X154&lt;L154),G154*(1+設定!$C$7*-1),IF(V154&lt;設定!$C$3,G154*(1+設定!$C$6),"除外"))),10)</f>
        <v>#VALUE!</v>
      </c>
      <c r="I154" s="34" t="e">
        <f ca="1">IF(消化率!$I$5&lt;1,商品!H154*消化率!$I$5,IF(商品!W154*商品!Q154/(商品!H154*消化率!$I$5)&gt;商品!L154,商品!H154*消化率!$I$5,J154))</f>
        <v>#DIV/0!</v>
      </c>
      <c r="J154" s="34" t="e">
        <f t="shared" si="30"/>
        <v>#VALUE!</v>
      </c>
      <c r="K154" s="34" t="e">
        <f ca="1">IF(ROUNDDOWN(IF(I154&gt;=設定!$C$8,設定!$C$8,商品!I154),0)&lt;10,10,ROUNDDOWN(IF(I154&gt;=設定!$C$8,設定!$C$8,商品!I154),0))</f>
        <v>#DIV/0!</v>
      </c>
      <c r="L154" s="64">
        <f>IF(F154="標準",設定!$C$4,商品!F154)</f>
        <v>5</v>
      </c>
      <c r="M154" s="63" t="str">
        <f>_xlfn.XLOOKUP($D154,全商品!$F:$F,全商品!H:H,"-")</f>
        <v>-</v>
      </c>
      <c r="N154" s="12" t="str">
        <f>_xlfn.XLOOKUP($D154,全商品!$F:$F,全商品!I:I,"-")</f>
        <v>-</v>
      </c>
      <c r="O154" s="23" t="str">
        <f>_xlfn.XLOOKUP($D154,全商品!$F:$F,全商品!K:K,"-")</f>
        <v>-</v>
      </c>
      <c r="P154" s="13" t="str">
        <f>_xlfn.XLOOKUP($D154,全商品!$F:$F,全商品!M:M,"-")</f>
        <v>-</v>
      </c>
      <c r="Q154" s="25" t="str">
        <f>_xlfn.XLOOKUP($D154,現状商品設定!B:B,現状商品設定!D:D,"-")</f>
        <v>-</v>
      </c>
      <c r="R154" s="22">
        <f>SUM(_xlfn.XLOOKUP($D154,当月商品!$D:$D,当月商品!I:I,0),_xlfn.XLOOKUP($D154,前月商品!$D:$D,前月商品!I:I,0),_xlfn.XLOOKUP($D154,前々月商品!$D:$D,前々月商品!I:I,0))</f>
        <v>0</v>
      </c>
      <c r="S154" s="23">
        <f>SUM(_xlfn.XLOOKUP($D154,当月商品!$D:$D,当月商品!V:V,0),_xlfn.XLOOKUP($D154,前月商品!$D:$D,前月商品!V:V,0),_xlfn.XLOOKUP($D154,前々月商品!$D:$D,前々月商品!V:V,0))</f>
        <v>0</v>
      </c>
      <c r="T154" s="23">
        <f t="shared" si="31"/>
        <v>0</v>
      </c>
      <c r="U154" s="23">
        <f>SUM(_xlfn.XLOOKUP($D154,当月商品!$D:$D,当月商品!W:W,0),_xlfn.XLOOKUP($D154,前月商品!$D:$D,前月商品!W:W,0),_xlfn.XLOOKUP($D154,前々月商品!$D:$D,前々月商品!W:W,0))</f>
        <v>0</v>
      </c>
      <c r="V154" s="23">
        <f>SUM(_xlfn.XLOOKUP($D154,当月商品!$D:$D,当月商品!H:H,0),_xlfn.XLOOKUP($D154,前月商品!$D:$D,前月商品!H:H,0),_xlfn.XLOOKUP($D154,前々月商品!$D:$D,前々月商品!H:H,0))</f>
        <v>0</v>
      </c>
      <c r="W154" s="13">
        <f t="shared" si="32"/>
        <v>0</v>
      </c>
      <c r="X154" s="15">
        <f t="shared" si="33"/>
        <v>0</v>
      </c>
      <c r="Y154" s="22">
        <f>_xlfn.XLOOKUP($D154,当月商品!$D:$D,当月商品!I:I,0)</f>
        <v>0</v>
      </c>
      <c r="Z154" s="23">
        <f>_xlfn.XLOOKUP($D154,前月商品!$D:$D,前月商品!I:I,0)</f>
        <v>0</v>
      </c>
      <c r="AA154" s="23">
        <f>_xlfn.XLOOKUP($D154,前々月商品!$D:$D,前々月商品!I:I,0)</f>
        <v>0</v>
      </c>
      <c r="AB154" s="23">
        <f>_xlfn.XLOOKUP($D154,当月商品!$D:$D,当月商品!V:V,0)</f>
        <v>0</v>
      </c>
      <c r="AC154" s="23">
        <f>_xlfn.XLOOKUP($D154,前月商品!$D:$D,前月商品!V:V,0)</f>
        <v>0</v>
      </c>
      <c r="AD154" s="23">
        <f>_xlfn.XLOOKUP($D154,前々月商品!$D:$D,前々月商品!V:V,0)</f>
        <v>0</v>
      </c>
      <c r="AE154" s="23">
        <f t="shared" si="34"/>
        <v>0</v>
      </c>
      <c r="AF154" s="23">
        <f t="shared" si="35"/>
        <v>0</v>
      </c>
      <c r="AG154" s="23">
        <f t="shared" si="36"/>
        <v>0</v>
      </c>
      <c r="AH154" s="12">
        <f>_xlfn.XLOOKUP($D154,当月商品!$D:$D,当月商品!W:W,0)</f>
        <v>0</v>
      </c>
      <c r="AI154" s="12">
        <f>_xlfn.XLOOKUP($D154,前月商品!$D:$D,前月商品!W:W,0)</f>
        <v>0</v>
      </c>
      <c r="AJ154" s="12">
        <f>_xlfn.XLOOKUP($D154,前々月商品!$D:$D,前々月商品!W:W,0)</f>
        <v>0</v>
      </c>
      <c r="AK154" s="12">
        <f>_xlfn.XLOOKUP($D154,当月商品!$D:$D,当月商品!H:H,0)</f>
        <v>0</v>
      </c>
      <c r="AL154" s="12">
        <f>_xlfn.XLOOKUP($D154,前月商品!$D:$D,前月商品!H:H,0)</f>
        <v>0</v>
      </c>
      <c r="AM154" s="12">
        <f>_xlfn.XLOOKUP($D154,前々月商品!$D:$D,前々月商品!H:H,0)</f>
        <v>0</v>
      </c>
      <c r="AN154" s="13">
        <f t="shared" si="37"/>
        <v>0</v>
      </c>
      <c r="AO154" s="13">
        <f t="shared" si="38"/>
        <v>0</v>
      </c>
      <c r="AP154" s="13">
        <f t="shared" si="39"/>
        <v>0</v>
      </c>
      <c r="AQ154" s="16">
        <f t="shared" si="40"/>
        <v>0</v>
      </c>
      <c r="AR154" s="16">
        <f t="shared" si="41"/>
        <v>0</v>
      </c>
      <c r="AS154" s="17">
        <f t="shared" si="42"/>
        <v>0</v>
      </c>
      <c r="AT154" t="e">
        <f t="shared" si="43"/>
        <v>#VALUE!</v>
      </c>
    </row>
    <row r="155" spans="3:46" ht="36.65" customHeight="1">
      <c r="C155" s="20">
        <v>150</v>
      </c>
      <c r="D155" s="53">
        <f>現状商品設定!B152</f>
        <v>0</v>
      </c>
      <c r="E155" s="26" t="str">
        <f>IFERROR(_xlfn.XLOOKUP($D155,現状商品設定!B:B,現状商品設定!C:C,"-"),"-")</f>
        <v>-</v>
      </c>
      <c r="F155" s="32" t="s">
        <v>46</v>
      </c>
      <c r="G155" s="30" t="str">
        <f>IFERROR(_xlfn.XLOOKUP($D155,現状商品設定!B:B,現状商品設定!F:F),"-")</f>
        <v>-</v>
      </c>
      <c r="H155" s="34" t="e">
        <f>IF(IF(AND(V155&gt;=設定!$C$3,X155&gt;=L155),G155*(1+設定!$C$6),IF(AND(V155&gt;=設定!$C$3,X155&lt;L155),G155*(1+設定!$C$7*-1),IF(V155&lt;設定!$C$3,G155*(1+設定!$C$6),"除外")))&gt;10,IF(AND(V155&gt;=設定!$C$3,X155&gt;=L155),G155*(1+設定!$C$6),IF(AND(V155&gt;=設定!$C$3,X155&lt;L155),G155*(1+設定!$C$7*-1),IF(V155&lt;設定!$C$3,G155*(1+設定!$C$6),"除外"))),10)</f>
        <v>#VALUE!</v>
      </c>
      <c r="I155" s="34" t="e">
        <f ca="1">IF(消化率!$I$5&lt;1,商品!H155*消化率!$I$5,IF(商品!W155*商品!Q155/(商品!H155*消化率!$I$5)&gt;商品!L155,商品!H155*消化率!$I$5,J155))</f>
        <v>#DIV/0!</v>
      </c>
      <c r="J155" s="34" t="e">
        <f t="shared" si="30"/>
        <v>#VALUE!</v>
      </c>
      <c r="K155" s="34" t="e">
        <f ca="1">IF(ROUNDDOWN(IF(I155&gt;=設定!$C$8,設定!$C$8,商品!I155),0)&lt;10,10,ROUNDDOWN(IF(I155&gt;=設定!$C$8,設定!$C$8,商品!I155),0))</f>
        <v>#DIV/0!</v>
      </c>
      <c r="L155" s="64">
        <f>IF(F155="標準",設定!$C$4,商品!F155)</f>
        <v>5</v>
      </c>
      <c r="M155" s="63" t="str">
        <f>_xlfn.XLOOKUP($D155,全商品!$F:$F,全商品!H:H,"-")</f>
        <v>-</v>
      </c>
      <c r="N155" s="12" t="str">
        <f>_xlfn.XLOOKUP($D155,全商品!$F:$F,全商品!I:I,"-")</f>
        <v>-</v>
      </c>
      <c r="O155" s="23" t="str">
        <f>_xlfn.XLOOKUP($D155,全商品!$F:$F,全商品!K:K,"-")</f>
        <v>-</v>
      </c>
      <c r="P155" s="13" t="str">
        <f>_xlfn.XLOOKUP($D155,全商品!$F:$F,全商品!M:M,"-")</f>
        <v>-</v>
      </c>
      <c r="Q155" s="25" t="str">
        <f>_xlfn.XLOOKUP($D155,現状商品設定!B:B,現状商品設定!D:D,"-")</f>
        <v>-</v>
      </c>
      <c r="R155" s="22">
        <f>SUM(_xlfn.XLOOKUP($D155,当月商品!$D:$D,当月商品!I:I,0),_xlfn.XLOOKUP($D155,前月商品!$D:$D,前月商品!I:I,0),_xlfn.XLOOKUP($D155,前々月商品!$D:$D,前々月商品!I:I,0))</f>
        <v>0</v>
      </c>
      <c r="S155" s="23">
        <f>SUM(_xlfn.XLOOKUP($D155,当月商品!$D:$D,当月商品!V:V,0),_xlfn.XLOOKUP($D155,前月商品!$D:$D,前月商品!V:V,0),_xlfn.XLOOKUP($D155,前々月商品!$D:$D,前々月商品!V:V,0))</f>
        <v>0</v>
      </c>
      <c r="T155" s="23">
        <f t="shared" si="31"/>
        <v>0</v>
      </c>
      <c r="U155" s="23">
        <f>SUM(_xlfn.XLOOKUP($D155,当月商品!$D:$D,当月商品!W:W,0),_xlfn.XLOOKUP($D155,前月商品!$D:$D,前月商品!W:W,0),_xlfn.XLOOKUP($D155,前々月商品!$D:$D,前々月商品!W:W,0))</f>
        <v>0</v>
      </c>
      <c r="V155" s="23">
        <f>SUM(_xlfn.XLOOKUP($D155,当月商品!$D:$D,当月商品!H:H,0),_xlfn.XLOOKUP($D155,前月商品!$D:$D,前月商品!H:H,0),_xlfn.XLOOKUP($D155,前々月商品!$D:$D,前々月商品!H:H,0))</f>
        <v>0</v>
      </c>
      <c r="W155" s="13">
        <f t="shared" si="32"/>
        <v>0</v>
      </c>
      <c r="X155" s="15">
        <f t="shared" si="33"/>
        <v>0</v>
      </c>
      <c r="Y155" s="22">
        <f>_xlfn.XLOOKUP($D155,当月商品!$D:$D,当月商品!I:I,0)</f>
        <v>0</v>
      </c>
      <c r="Z155" s="23">
        <f>_xlfn.XLOOKUP($D155,前月商品!$D:$D,前月商品!I:I,0)</f>
        <v>0</v>
      </c>
      <c r="AA155" s="23">
        <f>_xlfn.XLOOKUP($D155,前々月商品!$D:$D,前々月商品!I:I,0)</f>
        <v>0</v>
      </c>
      <c r="AB155" s="23">
        <f>_xlfn.XLOOKUP($D155,当月商品!$D:$D,当月商品!V:V,0)</f>
        <v>0</v>
      </c>
      <c r="AC155" s="23">
        <f>_xlfn.XLOOKUP($D155,前月商品!$D:$D,前月商品!V:V,0)</f>
        <v>0</v>
      </c>
      <c r="AD155" s="23">
        <f>_xlfn.XLOOKUP($D155,前々月商品!$D:$D,前々月商品!V:V,0)</f>
        <v>0</v>
      </c>
      <c r="AE155" s="23">
        <f t="shared" si="34"/>
        <v>0</v>
      </c>
      <c r="AF155" s="23">
        <f t="shared" si="35"/>
        <v>0</v>
      </c>
      <c r="AG155" s="23">
        <f t="shared" si="36"/>
        <v>0</v>
      </c>
      <c r="AH155" s="12">
        <f>_xlfn.XLOOKUP($D155,当月商品!$D:$D,当月商品!W:W,0)</f>
        <v>0</v>
      </c>
      <c r="AI155" s="12">
        <f>_xlfn.XLOOKUP($D155,前月商品!$D:$D,前月商品!W:W,0)</f>
        <v>0</v>
      </c>
      <c r="AJ155" s="12">
        <f>_xlfn.XLOOKUP($D155,前々月商品!$D:$D,前々月商品!W:W,0)</f>
        <v>0</v>
      </c>
      <c r="AK155" s="12">
        <f>_xlfn.XLOOKUP($D155,当月商品!$D:$D,当月商品!H:H,0)</f>
        <v>0</v>
      </c>
      <c r="AL155" s="12">
        <f>_xlfn.XLOOKUP($D155,前月商品!$D:$D,前月商品!H:H,0)</f>
        <v>0</v>
      </c>
      <c r="AM155" s="12">
        <f>_xlfn.XLOOKUP($D155,前々月商品!$D:$D,前々月商品!H:H,0)</f>
        <v>0</v>
      </c>
      <c r="AN155" s="13">
        <f t="shared" si="37"/>
        <v>0</v>
      </c>
      <c r="AO155" s="13">
        <f t="shared" si="38"/>
        <v>0</v>
      </c>
      <c r="AP155" s="13">
        <f t="shared" si="39"/>
        <v>0</v>
      </c>
      <c r="AQ155" s="16">
        <f t="shared" si="40"/>
        <v>0</v>
      </c>
      <c r="AR155" s="16">
        <f t="shared" si="41"/>
        <v>0</v>
      </c>
      <c r="AS155" s="17">
        <f t="shared" si="42"/>
        <v>0</v>
      </c>
      <c r="AT155" t="e">
        <f t="shared" si="43"/>
        <v>#VALUE!</v>
      </c>
    </row>
    <row r="156" spans="3:46" ht="36.65" customHeight="1">
      <c r="C156" s="20">
        <v>151</v>
      </c>
      <c r="D156" s="53">
        <f>現状商品設定!B153</f>
        <v>0</v>
      </c>
      <c r="E156" s="26" t="str">
        <f>IFERROR(_xlfn.XLOOKUP($D156,現状商品設定!B:B,現状商品設定!C:C,"-"),"-")</f>
        <v>-</v>
      </c>
      <c r="F156" s="32" t="s">
        <v>46</v>
      </c>
      <c r="G156" s="30" t="str">
        <f>IFERROR(_xlfn.XLOOKUP($D156,現状商品設定!B:B,現状商品設定!F:F),"-")</f>
        <v>-</v>
      </c>
      <c r="H156" s="34" t="e">
        <f>IF(IF(AND(V156&gt;=設定!$C$3,X156&gt;=L156),G156*(1+設定!$C$6),IF(AND(V156&gt;=設定!$C$3,X156&lt;L156),G156*(1+設定!$C$7*-1),IF(V156&lt;設定!$C$3,G156*(1+設定!$C$6),"除外")))&gt;10,IF(AND(V156&gt;=設定!$C$3,X156&gt;=L156),G156*(1+設定!$C$6),IF(AND(V156&gt;=設定!$C$3,X156&lt;L156),G156*(1+設定!$C$7*-1),IF(V156&lt;設定!$C$3,G156*(1+設定!$C$6),"除外"))),10)</f>
        <v>#VALUE!</v>
      </c>
      <c r="I156" s="34" t="e">
        <f ca="1">IF(消化率!$I$5&lt;1,商品!H156*消化率!$I$5,IF(商品!W156*商品!Q156/(商品!H156*消化率!$I$5)&gt;商品!L156,商品!H156*消化率!$I$5,J156))</f>
        <v>#DIV/0!</v>
      </c>
      <c r="J156" s="34" t="e">
        <f t="shared" si="30"/>
        <v>#VALUE!</v>
      </c>
      <c r="K156" s="34" t="e">
        <f ca="1">IF(ROUNDDOWN(IF(I156&gt;=設定!$C$8,設定!$C$8,商品!I156),0)&lt;10,10,ROUNDDOWN(IF(I156&gt;=設定!$C$8,設定!$C$8,商品!I156),0))</f>
        <v>#DIV/0!</v>
      </c>
      <c r="L156" s="64">
        <f>IF(F156="標準",設定!$C$4,商品!F156)</f>
        <v>5</v>
      </c>
      <c r="M156" s="63" t="str">
        <f>_xlfn.XLOOKUP($D156,全商品!$F:$F,全商品!H:H,"-")</f>
        <v>-</v>
      </c>
      <c r="N156" s="12" t="str">
        <f>_xlfn.XLOOKUP($D156,全商品!$F:$F,全商品!I:I,"-")</f>
        <v>-</v>
      </c>
      <c r="O156" s="23" t="str">
        <f>_xlfn.XLOOKUP($D156,全商品!$F:$F,全商品!K:K,"-")</f>
        <v>-</v>
      </c>
      <c r="P156" s="13" t="str">
        <f>_xlfn.XLOOKUP($D156,全商品!$F:$F,全商品!M:M,"-")</f>
        <v>-</v>
      </c>
      <c r="Q156" s="25" t="str">
        <f>_xlfn.XLOOKUP($D156,現状商品設定!B:B,現状商品設定!D:D,"-")</f>
        <v>-</v>
      </c>
      <c r="R156" s="22">
        <f>SUM(_xlfn.XLOOKUP($D156,当月商品!$D:$D,当月商品!I:I,0),_xlfn.XLOOKUP($D156,前月商品!$D:$D,前月商品!I:I,0),_xlfn.XLOOKUP($D156,前々月商品!$D:$D,前々月商品!I:I,0))</f>
        <v>0</v>
      </c>
      <c r="S156" s="23">
        <f>SUM(_xlfn.XLOOKUP($D156,当月商品!$D:$D,当月商品!V:V,0),_xlfn.XLOOKUP($D156,前月商品!$D:$D,前月商品!V:V,0),_xlfn.XLOOKUP($D156,前々月商品!$D:$D,前々月商品!V:V,0))</f>
        <v>0</v>
      </c>
      <c r="T156" s="23">
        <f t="shared" si="31"/>
        <v>0</v>
      </c>
      <c r="U156" s="23">
        <f>SUM(_xlfn.XLOOKUP($D156,当月商品!$D:$D,当月商品!W:W,0),_xlfn.XLOOKUP($D156,前月商品!$D:$D,前月商品!W:W,0),_xlfn.XLOOKUP($D156,前々月商品!$D:$D,前々月商品!W:W,0))</f>
        <v>0</v>
      </c>
      <c r="V156" s="23">
        <f>SUM(_xlfn.XLOOKUP($D156,当月商品!$D:$D,当月商品!H:H,0),_xlfn.XLOOKUP($D156,前月商品!$D:$D,前月商品!H:H,0),_xlfn.XLOOKUP($D156,前々月商品!$D:$D,前々月商品!H:H,0))</f>
        <v>0</v>
      </c>
      <c r="W156" s="13">
        <f t="shared" si="32"/>
        <v>0</v>
      </c>
      <c r="X156" s="15">
        <f t="shared" si="33"/>
        <v>0</v>
      </c>
      <c r="Y156" s="22">
        <f>_xlfn.XLOOKUP($D156,当月商品!$D:$D,当月商品!I:I,0)</f>
        <v>0</v>
      </c>
      <c r="Z156" s="23">
        <f>_xlfn.XLOOKUP($D156,前月商品!$D:$D,前月商品!I:I,0)</f>
        <v>0</v>
      </c>
      <c r="AA156" s="23">
        <f>_xlfn.XLOOKUP($D156,前々月商品!$D:$D,前々月商品!I:I,0)</f>
        <v>0</v>
      </c>
      <c r="AB156" s="23">
        <f>_xlfn.XLOOKUP($D156,当月商品!$D:$D,当月商品!V:V,0)</f>
        <v>0</v>
      </c>
      <c r="AC156" s="23">
        <f>_xlfn.XLOOKUP($D156,前月商品!$D:$D,前月商品!V:V,0)</f>
        <v>0</v>
      </c>
      <c r="AD156" s="23">
        <f>_xlfn.XLOOKUP($D156,前々月商品!$D:$D,前々月商品!V:V,0)</f>
        <v>0</v>
      </c>
      <c r="AE156" s="23">
        <f t="shared" si="34"/>
        <v>0</v>
      </c>
      <c r="AF156" s="23">
        <f t="shared" si="35"/>
        <v>0</v>
      </c>
      <c r="AG156" s="23">
        <f t="shared" si="36"/>
        <v>0</v>
      </c>
      <c r="AH156" s="12">
        <f>_xlfn.XLOOKUP($D156,当月商品!$D:$D,当月商品!W:W,0)</f>
        <v>0</v>
      </c>
      <c r="AI156" s="12">
        <f>_xlfn.XLOOKUP($D156,前月商品!$D:$D,前月商品!W:W,0)</f>
        <v>0</v>
      </c>
      <c r="AJ156" s="12">
        <f>_xlfn.XLOOKUP($D156,前々月商品!$D:$D,前々月商品!W:W,0)</f>
        <v>0</v>
      </c>
      <c r="AK156" s="12">
        <f>_xlfn.XLOOKUP($D156,当月商品!$D:$D,当月商品!H:H,0)</f>
        <v>0</v>
      </c>
      <c r="AL156" s="12">
        <f>_xlfn.XLOOKUP($D156,前月商品!$D:$D,前月商品!H:H,0)</f>
        <v>0</v>
      </c>
      <c r="AM156" s="12">
        <f>_xlfn.XLOOKUP($D156,前々月商品!$D:$D,前々月商品!H:H,0)</f>
        <v>0</v>
      </c>
      <c r="AN156" s="13">
        <f t="shared" si="37"/>
        <v>0</v>
      </c>
      <c r="AO156" s="13">
        <f t="shared" si="38"/>
        <v>0</v>
      </c>
      <c r="AP156" s="13">
        <f t="shared" si="39"/>
        <v>0</v>
      </c>
      <c r="AQ156" s="16">
        <f t="shared" si="40"/>
        <v>0</v>
      </c>
      <c r="AR156" s="16">
        <f t="shared" si="41"/>
        <v>0</v>
      </c>
      <c r="AS156" s="17">
        <f t="shared" si="42"/>
        <v>0</v>
      </c>
      <c r="AT156" t="e">
        <f t="shared" si="43"/>
        <v>#VALUE!</v>
      </c>
    </row>
    <row r="157" spans="3:46" ht="36.65" customHeight="1">
      <c r="C157" s="20">
        <v>152</v>
      </c>
      <c r="D157" s="53">
        <f>現状商品設定!B154</f>
        <v>0</v>
      </c>
      <c r="E157" s="26" t="str">
        <f>IFERROR(_xlfn.XLOOKUP($D157,現状商品設定!B:B,現状商品設定!C:C,"-"),"-")</f>
        <v>-</v>
      </c>
      <c r="F157" s="32" t="s">
        <v>46</v>
      </c>
      <c r="G157" s="30" t="str">
        <f>IFERROR(_xlfn.XLOOKUP($D157,現状商品設定!B:B,現状商品設定!F:F),"-")</f>
        <v>-</v>
      </c>
      <c r="H157" s="34" t="e">
        <f>IF(IF(AND(V157&gt;=設定!$C$3,X157&gt;=L157),G157*(1+設定!$C$6),IF(AND(V157&gt;=設定!$C$3,X157&lt;L157),G157*(1+設定!$C$7*-1),IF(V157&lt;設定!$C$3,G157*(1+設定!$C$6),"除外")))&gt;10,IF(AND(V157&gt;=設定!$C$3,X157&gt;=L157),G157*(1+設定!$C$6),IF(AND(V157&gt;=設定!$C$3,X157&lt;L157),G157*(1+設定!$C$7*-1),IF(V157&lt;設定!$C$3,G157*(1+設定!$C$6),"除外"))),10)</f>
        <v>#VALUE!</v>
      </c>
      <c r="I157" s="34" t="e">
        <f ca="1">IF(消化率!$I$5&lt;1,商品!H157*消化率!$I$5,IF(商品!W157*商品!Q157/(商品!H157*消化率!$I$5)&gt;商品!L157,商品!H157*消化率!$I$5,J157))</f>
        <v>#DIV/0!</v>
      </c>
      <c r="J157" s="34" t="e">
        <f t="shared" si="30"/>
        <v>#VALUE!</v>
      </c>
      <c r="K157" s="34" t="e">
        <f ca="1">IF(ROUNDDOWN(IF(I157&gt;=設定!$C$8,設定!$C$8,商品!I157),0)&lt;10,10,ROUNDDOWN(IF(I157&gt;=設定!$C$8,設定!$C$8,商品!I157),0))</f>
        <v>#DIV/0!</v>
      </c>
      <c r="L157" s="64">
        <f>IF(F157="標準",設定!$C$4,商品!F157)</f>
        <v>5</v>
      </c>
      <c r="M157" s="63" t="str">
        <f>_xlfn.XLOOKUP($D157,全商品!$F:$F,全商品!H:H,"-")</f>
        <v>-</v>
      </c>
      <c r="N157" s="12" t="str">
        <f>_xlfn.XLOOKUP($D157,全商品!$F:$F,全商品!I:I,"-")</f>
        <v>-</v>
      </c>
      <c r="O157" s="23" t="str">
        <f>_xlfn.XLOOKUP($D157,全商品!$F:$F,全商品!K:K,"-")</f>
        <v>-</v>
      </c>
      <c r="P157" s="13" t="str">
        <f>_xlfn.XLOOKUP($D157,全商品!$F:$F,全商品!M:M,"-")</f>
        <v>-</v>
      </c>
      <c r="Q157" s="25" t="str">
        <f>_xlfn.XLOOKUP($D157,現状商品設定!B:B,現状商品設定!D:D,"-")</f>
        <v>-</v>
      </c>
      <c r="R157" s="22">
        <f>SUM(_xlfn.XLOOKUP($D157,当月商品!$D:$D,当月商品!I:I,0),_xlfn.XLOOKUP($D157,前月商品!$D:$D,前月商品!I:I,0),_xlfn.XLOOKUP($D157,前々月商品!$D:$D,前々月商品!I:I,0))</f>
        <v>0</v>
      </c>
      <c r="S157" s="23">
        <f>SUM(_xlfn.XLOOKUP($D157,当月商品!$D:$D,当月商品!V:V,0),_xlfn.XLOOKUP($D157,前月商品!$D:$D,前月商品!V:V,0),_xlfn.XLOOKUP($D157,前々月商品!$D:$D,前々月商品!V:V,0))</f>
        <v>0</v>
      </c>
      <c r="T157" s="23">
        <f t="shared" si="31"/>
        <v>0</v>
      </c>
      <c r="U157" s="23">
        <f>SUM(_xlfn.XLOOKUP($D157,当月商品!$D:$D,当月商品!W:W,0),_xlfn.XLOOKUP($D157,前月商品!$D:$D,前月商品!W:W,0),_xlfn.XLOOKUP($D157,前々月商品!$D:$D,前々月商品!W:W,0))</f>
        <v>0</v>
      </c>
      <c r="V157" s="23">
        <f>SUM(_xlfn.XLOOKUP($D157,当月商品!$D:$D,当月商品!H:H,0),_xlfn.XLOOKUP($D157,前月商品!$D:$D,前月商品!H:H,0),_xlfn.XLOOKUP($D157,前々月商品!$D:$D,前々月商品!H:H,0))</f>
        <v>0</v>
      </c>
      <c r="W157" s="13">
        <f t="shared" si="32"/>
        <v>0</v>
      </c>
      <c r="X157" s="15">
        <f t="shared" si="33"/>
        <v>0</v>
      </c>
      <c r="Y157" s="22">
        <f>_xlfn.XLOOKUP($D157,当月商品!$D:$D,当月商品!I:I,0)</f>
        <v>0</v>
      </c>
      <c r="Z157" s="23">
        <f>_xlfn.XLOOKUP($D157,前月商品!$D:$D,前月商品!I:I,0)</f>
        <v>0</v>
      </c>
      <c r="AA157" s="23">
        <f>_xlfn.XLOOKUP($D157,前々月商品!$D:$D,前々月商品!I:I,0)</f>
        <v>0</v>
      </c>
      <c r="AB157" s="23">
        <f>_xlfn.XLOOKUP($D157,当月商品!$D:$D,当月商品!V:V,0)</f>
        <v>0</v>
      </c>
      <c r="AC157" s="23">
        <f>_xlfn.XLOOKUP($D157,前月商品!$D:$D,前月商品!V:V,0)</f>
        <v>0</v>
      </c>
      <c r="AD157" s="23">
        <f>_xlfn.XLOOKUP($D157,前々月商品!$D:$D,前々月商品!V:V,0)</f>
        <v>0</v>
      </c>
      <c r="AE157" s="23">
        <f t="shared" si="34"/>
        <v>0</v>
      </c>
      <c r="AF157" s="23">
        <f t="shared" si="35"/>
        <v>0</v>
      </c>
      <c r="AG157" s="23">
        <f t="shared" si="36"/>
        <v>0</v>
      </c>
      <c r="AH157" s="12">
        <f>_xlfn.XLOOKUP($D157,当月商品!$D:$D,当月商品!W:W,0)</f>
        <v>0</v>
      </c>
      <c r="AI157" s="12">
        <f>_xlfn.XLOOKUP($D157,前月商品!$D:$D,前月商品!W:W,0)</f>
        <v>0</v>
      </c>
      <c r="AJ157" s="12">
        <f>_xlfn.XLOOKUP($D157,前々月商品!$D:$D,前々月商品!W:W,0)</f>
        <v>0</v>
      </c>
      <c r="AK157" s="12">
        <f>_xlfn.XLOOKUP($D157,当月商品!$D:$D,当月商品!H:H,0)</f>
        <v>0</v>
      </c>
      <c r="AL157" s="12">
        <f>_xlfn.XLOOKUP($D157,前月商品!$D:$D,前月商品!H:H,0)</f>
        <v>0</v>
      </c>
      <c r="AM157" s="12">
        <f>_xlfn.XLOOKUP($D157,前々月商品!$D:$D,前々月商品!H:H,0)</f>
        <v>0</v>
      </c>
      <c r="AN157" s="13">
        <f t="shared" si="37"/>
        <v>0</v>
      </c>
      <c r="AO157" s="13">
        <f t="shared" si="38"/>
        <v>0</v>
      </c>
      <c r="AP157" s="13">
        <f t="shared" si="39"/>
        <v>0</v>
      </c>
      <c r="AQ157" s="16">
        <f t="shared" si="40"/>
        <v>0</v>
      </c>
      <c r="AR157" s="16">
        <f t="shared" si="41"/>
        <v>0</v>
      </c>
      <c r="AS157" s="17">
        <f t="shared" si="42"/>
        <v>0</v>
      </c>
      <c r="AT157" t="e">
        <f t="shared" si="43"/>
        <v>#VALUE!</v>
      </c>
    </row>
    <row r="158" spans="3:46" ht="36.65" customHeight="1">
      <c r="C158" s="20">
        <v>153</v>
      </c>
      <c r="D158" s="53">
        <f>現状商品設定!B155</f>
        <v>0</v>
      </c>
      <c r="E158" s="26" t="str">
        <f>IFERROR(_xlfn.XLOOKUP($D158,現状商品設定!B:B,現状商品設定!C:C,"-"),"-")</f>
        <v>-</v>
      </c>
      <c r="F158" s="32" t="s">
        <v>46</v>
      </c>
      <c r="G158" s="30" t="str">
        <f>IFERROR(_xlfn.XLOOKUP($D158,現状商品設定!B:B,現状商品設定!F:F),"-")</f>
        <v>-</v>
      </c>
      <c r="H158" s="34" t="e">
        <f>IF(IF(AND(V158&gt;=設定!$C$3,X158&gt;=L158),G158*(1+設定!$C$6),IF(AND(V158&gt;=設定!$C$3,X158&lt;L158),G158*(1+設定!$C$7*-1),IF(V158&lt;設定!$C$3,G158*(1+設定!$C$6),"除外")))&gt;10,IF(AND(V158&gt;=設定!$C$3,X158&gt;=L158),G158*(1+設定!$C$6),IF(AND(V158&gt;=設定!$C$3,X158&lt;L158),G158*(1+設定!$C$7*-1),IF(V158&lt;設定!$C$3,G158*(1+設定!$C$6),"除外"))),10)</f>
        <v>#VALUE!</v>
      </c>
      <c r="I158" s="34" t="e">
        <f ca="1">IF(消化率!$I$5&lt;1,商品!H158*消化率!$I$5,IF(商品!W158*商品!Q158/(商品!H158*消化率!$I$5)&gt;商品!L158,商品!H158*消化率!$I$5,J158))</f>
        <v>#DIV/0!</v>
      </c>
      <c r="J158" s="34" t="e">
        <f t="shared" si="30"/>
        <v>#VALUE!</v>
      </c>
      <c r="K158" s="34" t="e">
        <f ca="1">IF(ROUNDDOWN(IF(I158&gt;=設定!$C$8,設定!$C$8,商品!I158),0)&lt;10,10,ROUNDDOWN(IF(I158&gt;=設定!$C$8,設定!$C$8,商品!I158),0))</f>
        <v>#DIV/0!</v>
      </c>
      <c r="L158" s="64">
        <f>IF(F158="標準",設定!$C$4,商品!F158)</f>
        <v>5</v>
      </c>
      <c r="M158" s="63" t="str">
        <f>_xlfn.XLOOKUP($D158,全商品!$F:$F,全商品!H:H,"-")</f>
        <v>-</v>
      </c>
      <c r="N158" s="12" t="str">
        <f>_xlfn.XLOOKUP($D158,全商品!$F:$F,全商品!I:I,"-")</f>
        <v>-</v>
      </c>
      <c r="O158" s="23" t="str">
        <f>_xlfn.XLOOKUP($D158,全商品!$F:$F,全商品!K:K,"-")</f>
        <v>-</v>
      </c>
      <c r="P158" s="13" t="str">
        <f>_xlfn.XLOOKUP($D158,全商品!$F:$F,全商品!M:M,"-")</f>
        <v>-</v>
      </c>
      <c r="Q158" s="25" t="str">
        <f>_xlfn.XLOOKUP($D158,現状商品設定!B:B,現状商品設定!D:D,"-")</f>
        <v>-</v>
      </c>
      <c r="R158" s="22">
        <f>SUM(_xlfn.XLOOKUP($D158,当月商品!$D:$D,当月商品!I:I,0),_xlfn.XLOOKUP($D158,前月商品!$D:$D,前月商品!I:I,0),_xlfn.XLOOKUP($D158,前々月商品!$D:$D,前々月商品!I:I,0))</f>
        <v>0</v>
      </c>
      <c r="S158" s="23">
        <f>SUM(_xlfn.XLOOKUP($D158,当月商品!$D:$D,当月商品!V:V,0),_xlfn.XLOOKUP($D158,前月商品!$D:$D,前月商品!V:V,0),_xlfn.XLOOKUP($D158,前々月商品!$D:$D,前々月商品!V:V,0))</f>
        <v>0</v>
      </c>
      <c r="T158" s="23">
        <f t="shared" si="31"/>
        <v>0</v>
      </c>
      <c r="U158" s="23">
        <f>SUM(_xlfn.XLOOKUP($D158,当月商品!$D:$D,当月商品!W:W,0),_xlfn.XLOOKUP($D158,前月商品!$D:$D,前月商品!W:W,0),_xlfn.XLOOKUP($D158,前々月商品!$D:$D,前々月商品!W:W,0))</f>
        <v>0</v>
      </c>
      <c r="V158" s="23">
        <f>SUM(_xlfn.XLOOKUP($D158,当月商品!$D:$D,当月商品!H:H,0),_xlfn.XLOOKUP($D158,前月商品!$D:$D,前月商品!H:H,0),_xlfn.XLOOKUP($D158,前々月商品!$D:$D,前々月商品!H:H,0))</f>
        <v>0</v>
      </c>
      <c r="W158" s="13">
        <f t="shared" si="32"/>
        <v>0</v>
      </c>
      <c r="X158" s="15">
        <f t="shared" si="33"/>
        <v>0</v>
      </c>
      <c r="Y158" s="22">
        <f>_xlfn.XLOOKUP($D158,当月商品!$D:$D,当月商品!I:I,0)</f>
        <v>0</v>
      </c>
      <c r="Z158" s="23">
        <f>_xlfn.XLOOKUP($D158,前月商品!$D:$D,前月商品!I:I,0)</f>
        <v>0</v>
      </c>
      <c r="AA158" s="23">
        <f>_xlfn.XLOOKUP($D158,前々月商品!$D:$D,前々月商品!I:I,0)</f>
        <v>0</v>
      </c>
      <c r="AB158" s="23">
        <f>_xlfn.XLOOKUP($D158,当月商品!$D:$D,当月商品!V:V,0)</f>
        <v>0</v>
      </c>
      <c r="AC158" s="23">
        <f>_xlfn.XLOOKUP($D158,前月商品!$D:$D,前月商品!V:V,0)</f>
        <v>0</v>
      </c>
      <c r="AD158" s="23">
        <f>_xlfn.XLOOKUP($D158,前々月商品!$D:$D,前々月商品!V:V,0)</f>
        <v>0</v>
      </c>
      <c r="AE158" s="23">
        <f t="shared" si="34"/>
        <v>0</v>
      </c>
      <c r="AF158" s="23">
        <f t="shared" si="35"/>
        <v>0</v>
      </c>
      <c r="AG158" s="23">
        <f t="shared" si="36"/>
        <v>0</v>
      </c>
      <c r="AH158" s="12">
        <f>_xlfn.XLOOKUP($D158,当月商品!$D:$D,当月商品!W:W,0)</f>
        <v>0</v>
      </c>
      <c r="AI158" s="12">
        <f>_xlfn.XLOOKUP($D158,前月商品!$D:$D,前月商品!W:W,0)</f>
        <v>0</v>
      </c>
      <c r="AJ158" s="12">
        <f>_xlfn.XLOOKUP($D158,前々月商品!$D:$D,前々月商品!W:W,0)</f>
        <v>0</v>
      </c>
      <c r="AK158" s="12">
        <f>_xlfn.XLOOKUP($D158,当月商品!$D:$D,当月商品!H:H,0)</f>
        <v>0</v>
      </c>
      <c r="AL158" s="12">
        <f>_xlfn.XLOOKUP($D158,前月商品!$D:$D,前月商品!H:H,0)</f>
        <v>0</v>
      </c>
      <c r="AM158" s="12">
        <f>_xlfn.XLOOKUP($D158,前々月商品!$D:$D,前々月商品!H:H,0)</f>
        <v>0</v>
      </c>
      <c r="AN158" s="13">
        <f t="shared" si="37"/>
        <v>0</v>
      </c>
      <c r="AO158" s="13">
        <f t="shared" si="38"/>
        <v>0</v>
      </c>
      <c r="AP158" s="13">
        <f t="shared" si="39"/>
        <v>0</v>
      </c>
      <c r="AQ158" s="16">
        <f t="shared" si="40"/>
        <v>0</v>
      </c>
      <c r="AR158" s="16">
        <f t="shared" si="41"/>
        <v>0</v>
      </c>
      <c r="AS158" s="17">
        <f t="shared" si="42"/>
        <v>0</v>
      </c>
      <c r="AT158" t="e">
        <f t="shared" si="43"/>
        <v>#VALUE!</v>
      </c>
    </row>
    <row r="159" spans="3:46" ht="36.65" customHeight="1">
      <c r="C159" s="20">
        <v>154</v>
      </c>
      <c r="D159" s="53">
        <f>現状商品設定!B156</f>
        <v>0</v>
      </c>
      <c r="E159" s="26" t="str">
        <f>IFERROR(_xlfn.XLOOKUP($D159,現状商品設定!B:B,現状商品設定!C:C,"-"),"-")</f>
        <v>-</v>
      </c>
      <c r="F159" s="32" t="s">
        <v>46</v>
      </c>
      <c r="G159" s="30" t="str">
        <f>IFERROR(_xlfn.XLOOKUP($D159,現状商品設定!B:B,現状商品設定!F:F),"-")</f>
        <v>-</v>
      </c>
      <c r="H159" s="34" t="e">
        <f>IF(IF(AND(V159&gt;=設定!$C$3,X159&gt;=L159),G159*(1+設定!$C$6),IF(AND(V159&gt;=設定!$C$3,X159&lt;L159),G159*(1+設定!$C$7*-1),IF(V159&lt;設定!$C$3,G159*(1+設定!$C$6),"除外")))&gt;10,IF(AND(V159&gt;=設定!$C$3,X159&gt;=L159),G159*(1+設定!$C$6),IF(AND(V159&gt;=設定!$C$3,X159&lt;L159),G159*(1+設定!$C$7*-1),IF(V159&lt;設定!$C$3,G159*(1+設定!$C$6),"除外"))),10)</f>
        <v>#VALUE!</v>
      </c>
      <c r="I159" s="34" t="e">
        <f ca="1">IF(消化率!$I$5&lt;1,商品!H159*消化率!$I$5,IF(商品!W159*商品!Q159/(商品!H159*消化率!$I$5)&gt;商品!L159,商品!H159*消化率!$I$5,J159))</f>
        <v>#DIV/0!</v>
      </c>
      <c r="J159" s="34" t="e">
        <f t="shared" si="30"/>
        <v>#VALUE!</v>
      </c>
      <c r="K159" s="34" t="e">
        <f ca="1">IF(ROUNDDOWN(IF(I159&gt;=設定!$C$8,設定!$C$8,商品!I159),0)&lt;10,10,ROUNDDOWN(IF(I159&gt;=設定!$C$8,設定!$C$8,商品!I159),0))</f>
        <v>#DIV/0!</v>
      </c>
      <c r="L159" s="64">
        <f>IF(F159="標準",設定!$C$4,商品!F159)</f>
        <v>5</v>
      </c>
      <c r="M159" s="63" t="str">
        <f>_xlfn.XLOOKUP($D159,全商品!$F:$F,全商品!H:H,"-")</f>
        <v>-</v>
      </c>
      <c r="N159" s="12" t="str">
        <f>_xlfn.XLOOKUP($D159,全商品!$F:$F,全商品!I:I,"-")</f>
        <v>-</v>
      </c>
      <c r="O159" s="23" t="str">
        <f>_xlfn.XLOOKUP($D159,全商品!$F:$F,全商品!K:K,"-")</f>
        <v>-</v>
      </c>
      <c r="P159" s="13" t="str">
        <f>_xlfn.XLOOKUP($D159,全商品!$F:$F,全商品!M:M,"-")</f>
        <v>-</v>
      </c>
      <c r="Q159" s="25" t="str">
        <f>_xlfn.XLOOKUP($D159,現状商品設定!B:B,現状商品設定!D:D,"-")</f>
        <v>-</v>
      </c>
      <c r="R159" s="22">
        <f>SUM(_xlfn.XLOOKUP($D159,当月商品!$D:$D,当月商品!I:I,0),_xlfn.XLOOKUP($D159,前月商品!$D:$D,前月商品!I:I,0),_xlfn.XLOOKUP($D159,前々月商品!$D:$D,前々月商品!I:I,0))</f>
        <v>0</v>
      </c>
      <c r="S159" s="23">
        <f>SUM(_xlfn.XLOOKUP($D159,当月商品!$D:$D,当月商品!V:V,0),_xlfn.XLOOKUP($D159,前月商品!$D:$D,前月商品!V:V,0),_xlfn.XLOOKUP($D159,前々月商品!$D:$D,前々月商品!V:V,0))</f>
        <v>0</v>
      </c>
      <c r="T159" s="23">
        <f t="shared" si="31"/>
        <v>0</v>
      </c>
      <c r="U159" s="23">
        <f>SUM(_xlfn.XLOOKUP($D159,当月商品!$D:$D,当月商品!W:W,0),_xlfn.XLOOKUP($D159,前月商品!$D:$D,前月商品!W:W,0),_xlfn.XLOOKUP($D159,前々月商品!$D:$D,前々月商品!W:W,0))</f>
        <v>0</v>
      </c>
      <c r="V159" s="23">
        <f>SUM(_xlfn.XLOOKUP($D159,当月商品!$D:$D,当月商品!H:H,0),_xlfn.XLOOKUP($D159,前月商品!$D:$D,前月商品!H:H,0),_xlfn.XLOOKUP($D159,前々月商品!$D:$D,前々月商品!H:H,0))</f>
        <v>0</v>
      </c>
      <c r="W159" s="13">
        <f t="shared" si="32"/>
        <v>0</v>
      </c>
      <c r="X159" s="15">
        <f t="shared" si="33"/>
        <v>0</v>
      </c>
      <c r="Y159" s="22">
        <f>_xlfn.XLOOKUP($D159,当月商品!$D:$D,当月商品!I:I,0)</f>
        <v>0</v>
      </c>
      <c r="Z159" s="23">
        <f>_xlfn.XLOOKUP($D159,前月商品!$D:$D,前月商品!I:I,0)</f>
        <v>0</v>
      </c>
      <c r="AA159" s="23">
        <f>_xlfn.XLOOKUP($D159,前々月商品!$D:$D,前々月商品!I:I,0)</f>
        <v>0</v>
      </c>
      <c r="AB159" s="23">
        <f>_xlfn.XLOOKUP($D159,当月商品!$D:$D,当月商品!V:V,0)</f>
        <v>0</v>
      </c>
      <c r="AC159" s="23">
        <f>_xlfn.XLOOKUP($D159,前月商品!$D:$D,前月商品!V:V,0)</f>
        <v>0</v>
      </c>
      <c r="AD159" s="23">
        <f>_xlfn.XLOOKUP($D159,前々月商品!$D:$D,前々月商品!V:V,0)</f>
        <v>0</v>
      </c>
      <c r="AE159" s="23">
        <f t="shared" si="34"/>
        <v>0</v>
      </c>
      <c r="AF159" s="23">
        <f t="shared" si="35"/>
        <v>0</v>
      </c>
      <c r="AG159" s="23">
        <f t="shared" si="36"/>
        <v>0</v>
      </c>
      <c r="AH159" s="12">
        <f>_xlfn.XLOOKUP($D159,当月商品!$D:$D,当月商品!W:W,0)</f>
        <v>0</v>
      </c>
      <c r="AI159" s="12">
        <f>_xlfn.XLOOKUP($D159,前月商品!$D:$D,前月商品!W:W,0)</f>
        <v>0</v>
      </c>
      <c r="AJ159" s="12">
        <f>_xlfn.XLOOKUP($D159,前々月商品!$D:$D,前々月商品!W:W,0)</f>
        <v>0</v>
      </c>
      <c r="AK159" s="12">
        <f>_xlfn.XLOOKUP($D159,当月商品!$D:$D,当月商品!H:H,0)</f>
        <v>0</v>
      </c>
      <c r="AL159" s="12">
        <f>_xlfn.XLOOKUP($D159,前月商品!$D:$D,前月商品!H:H,0)</f>
        <v>0</v>
      </c>
      <c r="AM159" s="12">
        <f>_xlfn.XLOOKUP($D159,前々月商品!$D:$D,前々月商品!H:H,0)</f>
        <v>0</v>
      </c>
      <c r="AN159" s="13">
        <f t="shared" si="37"/>
        <v>0</v>
      </c>
      <c r="AO159" s="13">
        <f t="shared" si="38"/>
        <v>0</v>
      </c>
      <c r="AP159" s="13">
        <f t="shared" si="39"/>
        <v>0</v>
      </c>
      <c r="AQ159" s="16">
        <f t="shared" si="40"/>
        <v>0</v>
      </c>
      <c r="AR159" s="16">
        <f t="shared" si="41"/>
        <v>0</v>
      </c>
      <c r="AS159" s="17">
        <f t="shared" si="42"/>
        <v>0</v>
      </c>
      <c r="AT159" t="e">
        <f t="shared" si="43"/>
        <v>#VALUE!</v>
      </c>
    </row>
    <row r="160" spans="3:46" ht="36.65" customHeight="1">
      <c r="C160" s="20">
        <v>155</v>
      </c>
      <c r="D160" s="53">
        <f>現状商品設定!B157</f>
        <v>0</v>
      </c>
      <c r="E160" s="26" t="str">
        <f>IFERROR(_xlfn.XLOOKUP($D160,現状商品設定!B:B,現状商品設定!C:C,"-"),"-")</f>
        <v>-</v>
      </c>
      <c r="F160" s="32" t="s">
        <v>46</v>
      </c>
      <c r="G160" s="30" t="str">
        <f>IFERROR(_xlfn.XLOOKUP($D160,現状商品設定!B:B,現状商品設定!F:F),"-")</f>
        <v>-</v>
      </c>
      <c r="H160" s="34" t="e">
        <f>IF(IF(AND(V160&gt;=設定!$C$3,X160&gt;=L160),G160*(1+設定!$C$6),IF(AND(V160&gt;=設定!$C$3,X160&lt;L160),G160*(1+設定!$C$7*-1),IF(V160&lt;設定!$C$3,G160*(1+設定!$C$6),"除外")))&gt;10,IF(AND(V160&gt;=設定!$C$3,X160&gt;=L160),G160*(1+設定!$C$6),IF(AND(V160&gt;=設定!$C$3,X160&lt;L160),G160*(1+設定!$C$7*-1),IF(V160&lt;設定!$C$3,G160*(1+設定!$C$6),"除外"))),10)</f>
        <v>#VALUE!</v>
      </c>
      <c r="I160" s="34" t="e">
        <f ca="1">IF(消化率!$I$5&lt;1,商品!H160*消化率!$I$5,IF(商品!W160*商品!Q160/(商品!H160*消化率!$I$5)&gt;商品!L160,商品!H160*消化率!$I$5,J160))</f>
        <v>#DIV/0!</v>
      </c>
      <c r="J160" s="34" t="e">
        <f t="shared" si="30"/>
        <v>#VALUE!</v>
      </c>
      <c r="K160" s="34" t="e">
        <f ca="1">IF(ROUNDDOWN(IF(I160&gt;=設定!$C$8,設定!$C$8,商品!I160),0)&lt;10,10,ROUNDDOWN(IF(I160&gt;=設定!$C$8,設定!$C$8,商品!I160),0))</f>
        <v>#DIV/0!</v>
      </c>
      <c r="L160" s="64">
        <f>IF(F160="標準",設定!$C$4,商品!F160)</f>
        <v>5</v>
      </c>
      <c r="M160" s="63" t="str">
        <f>_xlfn.XLOOKUP($D160,全商品!$F:$F,全商品!H:H,"-")</f>
        <v>-</v>
      </c>
      <c r="N160" s="12" t="str">
        <f>_xlfn.XLOOKUP($D160,全商品!$F:$F,全商品!I:I,"-")</f>
        <v>-</v>
      </c>
      <c r="O160" s="23" t="str">
        <f>_xlfn.XLOOKUP($D160,全商品!$F:$F,全商品!K:K,"-")</f>
        <v>-</v>
      </c>
      <c r="P160" s="13" t="str">
        <f>_xlfn.XLOOKUP($D160,全商品!$F:$F,全商品!M:M,"-")</f>
        <v>-</v>
      </c>
      <c r="Q160" s="25" t="str">
        <f>_xlfn.XLOOKUP($D160,現状商品設定!B:B,現状商品設定!D:D,"-")</f>
        <v>-</v>
      </c>
      <c r="R160" s="22">
        <f>SUM(_xlfn.XLOOKUP($D160,当月商品!$D:$D,当月商品!I:I,0),_xlfn.XLOOKUP($D160,前月商品!$D:$D,前月商品!I:I,0),_xlfn.XLOOKUP($D160,前々月商品!$D:$D,前々月商品!I:I,0))</f>
        <v>0</v>
      </c>
      <c r="S160" s="23">
        <f>SUM(_xlfn.XLOOKUP($D160,当月商品!$D:$D,当月商品!V:V,0),_xlfn.XLOOKUP($D160,前月商品!$D:$D,前月商品!V:V,0),_xlfn.XLOOKUP($D160,前々月商品!$D:$D,前々月商品!V:V,0))</f>
        <v>0</v>
      </c>
      <c r="T160" s="23">
        <f t="shared" si="31"/>
        <v>0</v>
      </c>
      <c r="U160" s="23">
        <f>SUM(_xlfn.XLOOKUP($D160,当月商品!$D:$D,当月商品!W:W,0),_xlfn.XLOOKUP($D160,前月商品!$D:$D,前月商品!W:W,0),_xlfn.XLOOKUP($D160,前々月商品!$D:$D,前々月商品!W:W,0))</f>
        <v>0</v>
      </c>
      <c r="V160" s="23">
        <f>SUM(_xlfn.XLOOKUP($D160,当月商品!$D:$D,当月商品!H:H,0),_xlfn.XLOOKUP($D160,前月商品!$D:$D,前月商品!H:H,0),_xlfn.XLOOKUP($D160,前々月商品!$D:$D,前々月商品!H:H,0))</f>
        <v>0</v>
      </c>
      <c r="W160" s="13">
        <f t="shared" si="32"/>
        <v>0</v>
      </c>
      <c r="X160" s="15">
        <f t="shared" si="33"/>
        <v>0</v>
      </c>
      <c r="Y160" s="22">
        <f>_xlfn.XLOOKUP($D160,当月商品!$D:$D,当月商品!I:I,0)</f>
        <v>0</v>
      </c>
      <c r="Z160" s="23">
        <f>_xlfn.XLOOKUP($D160,前月商品!$D:$D,前月商品!I:I,0)</f>
        <v>0</v>
      </c>
      <c r="AA160" s="23">
        <f>_xlfn.XLOOKUP($D160,前々月商品!$D:$D,前々月商品!I:I,0)</f>
        <v>0</v>
      </c>
      <c r="AB160" s="23">
        <f>_xlfn.XLOOKUP($D160,当月商品!$D:$D,当月商品!V:V,0)</f>
        <v>0</v>
      </c>
      <c r="AC160" s="23">
        <f>_xlfn.XLOOKUP($D160,前月商品!$D:$D,前月商品!V:V,0)</f>
        <v>0</v>
      </c>
      <c r="AD160" s="23">
        <f>_xlfn.XLOOKUP($D160,前々月商品!$D:$D,前々月商品!V:V,0)</f>
        <v>0</v>
      </c>
      <c r="AE160" s="23">
        <f t="shared" si="34"/>
        <v>0</v>
      </c>
      <c r="AF160" s="23">
        <f t="shared" si="35"/>
        <v>0</v>
      </c>
      <c r="AG160" s="23">
        <f t="shared" si="36"/>
        <v>0</v>
      </c>
      <c r="AH160" s="12">
        <f>_xlfn.XLOOKUP($D160,当月商品!$D:$D,当月商品!W:W,0)</f>
        <v>0</v>
      </c>
      <c r="AI160" s="12">
        <f>_xlfn.XLOOKUP($D160,前月商品!$D:$D,前月商品!W:W,0)</f>
        <v>0</v>
      </c>
      <c r="AJ160" s="12">
        <f>_xlfn.XLOOKUP($D160,前々月商品!$D:$D,前々月商品!W:W,0)</f>
        <v>0</v>
      </c>
      <c r="AK160" s="12">
        <f>_xlfn.XLOOKUP($D160,当月商品!$D:$D,当月商品!H:H,0)</f>
        <v>0</v>
      </c>
      <c r="AL160" s="12">
        <f>_xlfn.XLOOKUP($D160,前月商品!$D:$D,前月商品!H:H,0)</f>
        <v>0</v>
      </c>
      <c r="AM160" s="12">
        <f>_xlfn.XLOOKUP($D160,前々月商品!$D:$D,前々月商品!H:H,0)</f>
        <v>0</v>
      </c>
      <c r="AN160" s="13">
        <f t="shared" si="37"/>
        <v>0</v>
      </c>
      <c r="AO160" s="13">
        <f t="shared" si="38"/>
        <v>0</v>
      </c>
      <c r="AP160" s="13">
        <f t="shared" si="39"/>
        <v>0</v>
      </c>
      <c r="AQ160" s="16">
        <f t="shared" si="40"/>
        <v>0</v>
      </c>
      <c r="AR160" s="16">
        <f t="shared" si="41"/>
        <v>0</v>
      </c>
      <c r="AS160" s="17">
        <f t="shared" si="42"/>
        <v>0</v>
      </c>
      <c r="AT160" t="e">
        <f t="shared" si="43"/>
        <v>#VALUE!</v>
      </c>
    </row>
    <row r="161" spans="3:46" ht="36.65" customHeight="1">
      <c r="C161" s="20">
        <v>156</v>
      </c>
      <c r="D161" s="53">
        <f>現状商品設定!B158</f>
        <v>0</v>
      </c>
      <c r="E161" s="26" t="str">
        <f>IFERROR(_xlfn.XLOOKUP($D161,現状商品設定!B:B,現状商品設定!C:C,"-"),"-")</f>
        <v>-</v>
      </c>
      <c r="F161" s="32" t="s">
        <v>46</v>
      </c>
      <c r="G161" s="30" t="str">
        <f>IFERROR(_xlfn.XLOOKUP($D161,現状商品設定!B:B,現状商品設定!F:F),"-")</f>
        <v>-</v>
      </c>
      <c r="H161" s="34" t="e">
        <f>IF(IF(AND(V161&gt;=設定!$C$3,X161&gt;=L161),G161*(1+設定!$C$6),IF(AND(V161&gt;=設定!$C$3,X161&lt;L161),G161*(1+設定!$C$7*-1),IF(V161&lt;設定!$C$3,G161*(1+設定!$C$6),"除外")))&gt;10,IF(AND(V161&gt;=設定!$C$3,X161&gt;=L161),G161*(1+設定!$C$6),IF(AND(V161&gt;=設定!$C$3,X161&lt;L161),G161*(1+設定!$C$7*-1),IF(V161&lt;設定!$C$3,G161*(1+設定!$C$6),"除外"))),10)</f>
        <v>#VALUE!</v>
      </c>
      <c r="I161" s="34" t="e">
        <f ca="1">IF(消化率!$I$5&lt;1,商品!H161*消化率!$I$5,IF(商品!W161*商品!Q161/(商品!H161*消化率!$I$5)&gt;商品!L161,商品!H161*消化率!$I$5,J161))</f>
        <v>#DIV/0!</v>
      </c>
      <c r="J161" s="34" t="e">
        <f t="shared" si="30"/>
        <v>#VALUE!</v>
      </c>
      <c r="K161" s="34" t="e">
        <f ca="1">IF(ROUNDDOWN(IF(I161&gt;=設定!$C$8,設定!$C$8,商品!I161),0)&lt;10,10,ROUNDDOWN(IF(I161&gt;=設定!$C$8,設定!$C$8,商品!I161),0))</f>
        <v>#DIV/0!</v>
      </c>
      <c r="L161" s="64">
        <f>IF(F161="標準",設定!$C$4,商品!F161)</f>
        <v>5</v>
      </c>
      <c r="M161" s="63" t="str">
        <f>_xlfn.XLOOKUP($D161,全商品!$F:$F,全商品!H:H,"-")</f>
        <v>-</v>
      </c>
      <c r="N161" s="12" t="str">
        <f>_xlfn.XLOOKUP($D161,全商品!$F:$F,全商品!I:I,"-")</f>
        <v>-</v>
      </c>
      <c r="O161" s="23" t="str">
        <f>_xlfn.XLOOKUP($D161,全商品!$F:$F,全商品!K:K,"-")</f>
        <v>-</v>
      </c>
      <c r="P161" s="13" t="str">
        <f>_xlfn.XLOOKUP($D161,全商品!$F:$F,全商品!M:M,"-")</f>
        <v>-</v>
      </c>
      <c r="Q161" s="25" t="str">
        <f>_xlfn.XLOOKUP($D161,現状商品設定!B:B,現状商品設定!D:D,"-")</f>
        <v>-</v>
      </c>
      <c r="R161" s="22">
        <f>SUM(_xlfn.XLOOKUP($D161,当月商品!$D:$D,当月商品!I:I,0),_xlfn.XLOOKUP($D161,前月商品!$D:$D,前月商品!I:I,0),_xlfn.XLOOKUP($D161,前々月商品!$D:$D,前々月商品!I:I,0))</f>
        <v>0</v>
      </c>
      <c r="S161" s="23">
        <f>SUM(_xlfn.XLOOKUP($D161,当月商品!$D:$D,当月商品!V:V,0),_xlfn.XLOOKUP($D161,前月商品!$D:$D,前月商品!V:V,0),_xlfn.XLOOKUP($D161,前々月商品!$D:$D,前々月商品!V:V,0))</f>
        <v>0</v>
      </c>
      <c r="T161" s="23">
        <f t="shared" si="31"/>
        <v>0</v>
      </c>
      <c r="U161" s="23">
        <f>SUM(_xlfn.XLOOKUP($D161,当月商品!$D:$D,当月商品!W:W,0),_xlfn.XLOOKUP($D161,前月商品!$D:$D,前月商品!W:W,0),_xlfn.XLOOKUP($D161,前々月商品!$D:$D,前々月商品!W:W,0))</f>
        <v>0</v>
      </c>
      <c r="V161" s="23">
        <f>SUM(_xlfn.XLOOKUP($D161,当月商品!$D:$D,当月商品!H:H,0),_xlfn.XLOOKUP($D161,前月商品!$D:$D,前月商品!H:H,0),_xlfn.XLOOKUP($D161,前々月商品!$D:$D,前々月商品!H:H,0))</f>
        <v>0</v>
      </c>
      <c r="W161" s="13">
        <f t="shared" si="32"/>
        <v>0</v>
      </c>
      <c r="X161" s="15">
        <f t="shared" si="33"/>
        <v>0</v>
      </c>
      <c r="Y161" s="22">
        <f>_xlfn.XLOOKUP($D161,当月商品!$D:$D,当月商品!I:I,0)</f>
        <v>0</v>
      </c>
      <c r="Z161" s="23">
        <f>_xlfn.XLOOKUP($D161,前月商品!$D:$D,前月商品!I:I,0)</f>
        <v>0</v>
      </c>
      <c r="AA161" s="23">
        <f>_xlfn.XLOOKUP($D161,前々月商品!$D:$D,前々月商品!I:I,0)</f>
        <v>0</v>
      </c>
      <c r="AB161" s="23">
        <f>_xlfn.XLOOKUP($D161,当月商品!$D:$D,当月商品!V:V,0)</f>
        <v>0</v>
      </c>
      <c r="AC161" s="23">
        <f>_xlfn.XLOOKUP($D161,前月商品!$D:$D,前月商品!V:V,0)</f>
        <v>0</v>
      </c>
      <c r="AD161" s="23">
        <f>_xlfn.XLOOKUP($D161,前々月商品!$D:$D,前々月商品!V:V,0)</f>
        <v>0</v>
      </c>
      <c r="AE161" s="23">
        <f t="shared" si="34"/>
        <v>0</v>
      </c>
      <c r="AF161" s="23">
        <f t="shared" si="35"/>
        <v>0</v>
      </c>
      <c r="AG161" s="23">
        <f t="shared" si="36"/>
        <v>0</v>
      </c>
      <c r="AH161" s="12">
        <f>_xlfn.XLOOKUP($D161,当月商品!$D:$D,当月商品!W:W,0)</f>
        <v>0</v>
      </c>
      <c r="AI161" s="12">
        <f>_xlfn.XLOOKUP($D161,前月商品!$D:$D,前月商品!W:W,0)</f>
        <v>0</v>
      </c>
      <c r="AJ161" s="12">
        <f>_xlfn.XLOOKUP($D161,前々月商品!$D:$D,前々月商品!W:W,0)</f>
        <v>0</v>
      </c>
      <c r="AK161" s="12">
        <f>_xlfn.XLOOKUP($D161,当月商品!$D:$D,当月商品!H:H,0)</f>
        <v>0</v>
      </c>
      <c r="AL161" s="12">
        <f>_xlfn.XLOOKUP($D161,前月商品!$D:$D,前月商品!H:H,0)</f>
        <v>0</v>
      </c>
      <c r="AM161" s="12">
        <f>_xlfn.XLOOKUP($D161,前々月商品!$D:$D,前々月商品!H:H,0)</f>
        <v>0</v>
      </c>
      <c r="AN161" s="13">
        <f t="shared" si="37"/>
        <v>0</v>
      </c>
      <c r="AO161" s="13">
        <f t="shared" si="38"/>
        <v>0</v>
      </c>
      <c r="AP161" s="13">
        <f t="shared" si="39"/>
        <v>0</v>
      </c>
      <c r="AQ161" s="16">
        <f t="shared" si="40"/>
        <v>0</v>
      </c>
      <c r="AR161" s="16">
        <f t="shared" si="41"/>
        <v>0</v>
      </c>
      <c r="AS161" s="17">
        <f t="shared" si="42"/>
        <v>0</v>
      </c>
      <c r="AT161" t="e">
        <f t="shared" si="43"/>
        <v>#VALUE!</v>
      </c>
    </row>
    <row r="162" spans="3:46" ht="36.65" customHeight="1">
      <c r="C162" s="20">
        <v>157</v>
      </c>
      <c r="D162" s="53">
        <f>現状商品設定!B159</f>
        <v>0</v>
      </c>
      <c r="E162" s="26" t="str">
        <f>IFERROR(_xlfn.XLOOKUP($D162,現状商品設定!B:B,現状商品設定!C:C,"-"),"-")</f>
        <v>-</v>
      </c>
      <c r="F162" s="32" t="s">
        <v>46</v>
      </c>
      <c r="G162" s="30" t="str">
        <f>IFERROR(_xlfn.XLOOKUP($D162,現状商品設定!B:B,現状商品設定!F:F),"-")</f>
        <v>-</v>
      </c>
      <c r="H162" s="34" t="e">
        <f>IF(IF(AND(V162&gt;=設定!$C$3,X162&gt;=L162),G162*(1+設定!$C$6),IF(AND(V162&gt;=設定!$C$3,X162&lt;L162),G162*(1+設定!$C$7*-1),IF(V162&lt;設定!$C$3,G162*(1+設定!$C$6),"除外")))&gt;10,IF(AND(V162&gt;=設定!$C$3,X162&gt;=L162),G162*(1+設定!$C$6),IF(AND(V162&gt;=設定!$C$3,X162&lt;L162),G162*(1+設定!$C$7*-1),IF(V162&lt;設定!$C$3,G162*(1+設定!$C$6),"除外"))),10)</f>
        <v>#VALUE!</v>
      </c>
      <c r="I162" s="34" t="e">
        <f ca="1">IF(消化率!$I$5&lt;1,商品!H162*消化率!$I$5,IF(商品!W162*商品!Q162/(商品!H162*消化率!$I$5)&gt;商品!L162,商品!H162*消化率!$I$5,J162))</f>
        <v>#DIV/0!</v>
      </c>
      <c r="J162" s="34" t="e">
        <f t="shared" si="30"/>
        <v>#VALUE!</v>
      </c>
      <c r="K162" s="34" t="e">
        <f ca="1">IF(ROUNDDOWN(IF(I162&gt;=設定!$C$8,設定!$C$8,商品!I162),0)&lt;10,10,ROUNDDOWN(IF(I162&gt;=設定!$C$8,設定!$C$8,商品!I162),0))</f>
        <v>#DIV/0!</v>
      </c>
      <c r="L162" s="64">
        <f>IF(F162="標準",設定!$C$4,商品!F162)</f>
        <v>5</v>
      </c>
      <c r="M162" s="63" t="str">
        <f>_xlfn.XLOOKUP($D162,全商品!$F:$F,全商品!H:H,"-")</f>
        <v>-</v>
      </c>
      <c r="N162" s="12" t="str">
        <f>_xlfn.XLOOKUP($D162,全商品!$F:$F,全商品!I:I,"-")</f>
        <v>-</v>
      </c>
      <c r="O162" s="23" t="str">
        <f>_xlfn.XLOOKUP($D162,全商品!$F:$F,全商品!K:K,"-")</f>
        <v>-</v>
      </c>
      <c r="P162" s="13" t="str">
        <f>_xlfn.XLOOKUP($D162,全商品!$F:$F,全商品!M:M,"-")</f>
        <v>-</v>
      </c>
      <c r="Q162" s="25" t="str">
        <f>_xlfn.XLOOKUP($D162,現状商品設定!B:B,現状商品設定!D:D,"-")</f>
        <v>-</v>
      </c>
      <c r="R162" s="22">
        <f>SUM(_xlfn.XLOOKUP($D162,当月商品!$D:$D,当月商品!I:I,0),_xlfn.XLOOKUP($D162,前月商品!$D:$D,前月商品!I:I,0),_xlfn.XLOOKUP($D162,前々月商品!$D:$D,前々月商品!I:I,0))</f>
        <v>0</v>
      </c>
      <c r="S162" s="23">
        <f>SUM(_xlfn.XLOOKUP($D162,当月商品!$D:$D,当月商品!V:V,0),_xlfn.XLOOKUP($D162,前月商品!$D:$D,前月商品!V:V,0),_xlfn.XLOOKUP($D162,前々月商品!$D:$D,前々月商品!V:V,0))</f>
        <v>0</v>
      </c>
      <c r="T162" s="23">
        <f t="shared" si="31"/>
        <v>0</v>
      </c>
      <c r="U162" s="23">
        <f>SUM(_xlfn.XLOOKUP($D162,当月商品!$D:$D,当月商品!W:W,0),_xlfn.XLOOKUP($D162,前月商品!$D:$D,前月商品!W:W,0),_xlfn.XLOOKUP($D162,前々月商品!$D:$D,前々月商品!W:W,0))</f>
        <v>0</v>
      </c>
      <c r="V162" s="23">
        <f>SUM(_xlfn.XLOOKUP($D162,当月商品!$D:$D,当月商品!H:H,0),_xlfn.XLOOKUP($D162,前月商品!$D:$D,前月商品!H:H,0),_xlfn.XLOOKUP($D162,前々月商品!$D:$D,前々月商品!H:H,0))</f>
        <v>0</v>
      </c>
      <c r="W162" s="13">
        <f t="shared" si="32"/>
        <v>0</v>
      </c>
      <c r="X162" s="15">
        <f t="shared" si="33"/>
        <v>0</v>
      </c>
      <c r="Y162" s="22">
        <f>_xlfn.XLOOKUP($D162,当月商品!$D:$D,当月商品!I:I,0)</f>
        <v>0</v>
      </c>
      <c r="Z162" s="23">
        <f>_xlfn.XLOOKUP($D162,前月商品!$D:$D,前月商品!I:I,0)</f>
        <v>0</v>
      </c>
      <c r="AA162" s="23">
        <f>_xlfn.XLOOKUP($D162,前々月商品!$D:$D,前々月商品!I:I,0)</f>
        <v>0</v>
      </c>
      <c r="AB162" s="23">
        <f>_xlfn.XLOOKUP($D162,当月商品!$D:$D,当月商品!V:V,0)</f>
        <v>0</v>
      </c>
      <c r="AC162" s="23">
        <f>_xlfn.XLOOKUP($D162,前月商品!$D:$D,前月商品!V:V,0)</f>
        <v>0</v>
      </c>
      <c r="AD162" s="23">
        <f>_xlfn.XLOOKUP($D162,前々月商品!$D:$D,前々月商品!V:V,0)</f>
        <v>0</v>
      </c>
      <c r="AE162" s="23">
        <f t="shared" si="34"/>
        <v>0</v>
      </c>
      <c r="AF162" s="23">
        <f t="shared" si="35"/>
        <v>0</v>
      </c>
      <c r="AG162" s="23">
        <f t="shared" si="36"/>
        <v>0</v>
      </c>
      <c r="AH162" s="12">
        <f>_xlfn.XLOOKUP($D162,当月商品!$D:$D,当月商品!W:W,0)</f>
        <v>0</v>
      </c>
      <c r="AI162" s="12">
        <f>_xlfn.XLOOKUP($D162,前月商品!$D:$D,前月商品!W:W,0)</f>
        <v>0</v>
      </c>
      <c r="AJ162" s="12">
        <f>_xlfn.XLOOKUP($D162,前々月商品!$D:$D,前々月商品!W:W,0)</f>
        <v>0</v>
      </c>
      <c r="AK162" s="12">
        <f>_xlfn.XLOOKUP($D162,当月商品!$D:$D,当月商品!H:H,0)</f>
        <v>0</v>
      </c>
      <c r="AL162" s="12">
        <f>_xlfn.XLOOKUP($D162,前月商品!$D:$D,前月商品!H:H,0)</f>
        <v>0</v>
      </c>
      <c r="AM162" s="12">
        <f>_xlfn.XLOOKUP($D162,前々月商品!$D:$D,前々月商品!H:H,0)</f>
        <v>0</v>
      </c>
      <c r="AN162" s="13">
        <f t="shared" si="37"/>
        <v>0</v>
      </c>
      <c r="AO162" s="13">
        <f t="shared" si="38"/>
        <v>0</v>
      </c>
      <c r="AP162" s="13">
        <f t="shared" si="39"/>
        <v>0</v>
      </c>
      <c r="AQ162" s="16">
        <f t="shared" si="40"/>
        <v>0</v>
      </c>
      <c r="AR162" s="16">
        <f t="shared" si="41"/>
        <v>0</v>
      </c>
      <c r="AS162" s="17">
        <f t="shared" si="42"/>
        <v>0</v>
      </c>
      <c r="AT162" t="e">
        <f t="shared" si="43"/>
        <v>#VALUE!</v>
      </c>
    </row>
    <row r="163" spans="3:46" ht="36.65" customHeight="1">
      <c r="C163" s="20">
        <v>158</v>
      </c>
      <c r="D163" s="53">
        <f>現状商品設定!B160</f>
        <v>0</v>
      </c>
      <c r="E163" s="26" t="str">
        <f>IFERROR(_xlfn.XLOOKUP($D163,現状商品設定!B:B,現状商品設定!C:C,"-"),"-")</f>
        <v>-</v>
      </c>
      <c r="F163" s="32" t="s">
        <v>46</v>
      </c>
      <c r="G163" s="30" t="str">
        <f>IFERROR(_xlfn.XLOOKUP($D163,現状商品設定!B:B,現状商品設定!F:F),"-")</f>
        <v>-</v>
      </c>
      <c r="H163" s="34" t="e">
        <f>IF(IF(AND(V163&gt;=設定!$C$3,X163&gt;=L163),G163*(1+設定!$C$6),IF(AND(V163&gt;=設定!$C$3,X163&lt;L163),G163*(1+設定!$C$7*-1),IF(V163&lt;設定!$C$3,G163*(1+設定!$C$6),"除外")))&gt;10,IF(AND(V163&gt;=設定!$C$3,X163&gt;=L163),G163*(1+設定!$C$6),IF(AND(V163&gt;=設定!$C$3,X163&lt;L163),G163*(1+設定!$C$7*-1),IF(V163&lt;設定!$C$3,G163*(1+設定!$C$6),"除外"))),10)</f>
        <v>#VALUE!</v>
      </c>
      <c r="I163" s="34" t="e">
        <f ca="1">IF(消化率!$I$5&lt;1,商品!H163*消化率!$I$5,IF(商品!W163*商品!Q163/(商品!H163*消化率!$I$5)&gt;商品!L163,商品!H163*消化率!$I$5,J163))</f>
        <v>#DIV/0!</v>
      </c>
      <c r="J163" s="34" t="e">
        <f t="shared" si="30"/>
        <v>#VALUE!</v>
      </c>
      <c r="K163" s="34" t="e">
        <f ca="1">IF(ROUNDDOWN(IF(I163&gt;=設定!$C$8,設定!$C$8,商品!I163),0)&lt;10,10,ROUNDDOWN(IF(I163&gt;=設定!$C$8,設定!$C$8,商品!I163),0))</f>
        <v>#DIV/0!</v>
      </c>
      <c r="L163" s="64">
        <f>IF(F163="標準",設定!$C$4,商品!F163)</f>
        <v>5</v>
      </c>
      <c r="M163" s="63" t="str">
        <f>_xlfn.XLOOKUP($D163,全商品!$F:$F,全商品!H:H,"-")</f>
        <v>-</v>
      </c>
      <c r="N163" s="12" t="str">
        <f>_xlfn.XLOOKUP($D163,全商品!$F:$F,全商品!I:I,"-")</f>
        <v>-</v>
      </c>
      <c r="O163" s="23" t="str">
        <f>_xlfn.XLOOKUP($D163,全商品!$F:$F,全商品!K:K,"-")</f>
        <v>-</v>
      </c>
      <c r="P163" s="13" t="str">
        <f>_xlfn.XLOOKUP($D163,全商品!$F:$F,全商品!M:M,"-")</f>
        <v>-</v>
      </c>
      <c r="Q163" s="25" t="str">
        <f>_xlfn.XLOOKUP($D163,現状商品設定!B:B,現状商品設定!D:D,"-")</f>
        <v>-</v>
      </c>
      <c r="R163" s="22">
        <f>SUM(_xlfn.XLOOKUP($D163,当月商品!$D:$D,当月商品!I:I,0),_xlfn.XLOOKUP($D163,前月商品!$D:$D,前月商品!I:I,0),_xlfn.XLOOKUP($D163,前々月商品!$D:$D,前々月商品!I:I,0))</f>
        <v>0</v>
      </c>
      <c r="S163" s="23">
        <f>SUM(_xlfn.XLOOKUP($D163,当月商品!$D:$D,当月商品!V:V,0),_xlfn.XLOOKUP($D163,前月商品!$D:$D,前月商品!V:V,0),_xlfn.XLOOKUP($D163,前々月商品!$D:$D,前々月商品!V:V,0))</f>
        <v>0</v>
      </c>
      <c r="T163" s="23">
        <f t="shared" si="31"/>
        <v>0</v>
      </c>
      <c r="U163" s="23">
        <f>SUM(_xlfn.XLOOKUP($D163,当月商品!$D:$D,当月商品!W:W,0),_xlfn.XLOOKUP($D163,前月商品!$D:$D,前月商品!W:W,0),_xlfn.XLOOKUP($D163,前々月商品!$D:$D,前々月商品!W:W,0))</f>
        <v>0</v>
      </c>
      <c r="V163" s="23">
        <f>SUM(_xlfn.XLOOKUP($D163,当月商品!$D:$D,当月商品!H:H,0),_xlfn.XLOOKUP($D163,前月商品!$D:$D,前月商品!H:H,0),_xlfn.XLOOKUP($D163,前々月商品!$D:$D,前々月商品!H:H,0))</f>
        <v>0</v>
      </c>
      <c r="W163" s="13">
        <f t="shared" si="32"/>
        <v>0</v>
      </c>
      <c r="X163" s="15">
        <f t="shared" si="33"/>
        <v>0</v>
      </c>
      <c r="Y163" s="22">
        <f>_xlfn.XLOOKUP($D163,当月商品!$D:$D,当月商品!I:I,0)</f>
        <v>0</v>
      </c>
      <c r="Z163" s="23">
        <f>_xlfn.XLOOKUP($D163,前月商品!$D:$D,前月商品!I:I,0)</f>
        <v>0</v>
      </c>
      <c r="AA163" s="23">
        <f>_xlfn.XLOOKUP($D163,前々月商品!$D:$D,前々月商品!I:I,0)</f>
        <v>0</v>
      </c>
      <c r="AB163" s="23">
        <f>_xlfn.XLOOKUP($D163,当月商品!$D:$D,当月商品!V:V,0)</f>
        <v>0</v>
      </c>
      <c r="AC163" s="23">
        <f>_xlfn.XLOOKUP($D163,前月商品!$D:$D,前月商品!V:V,0)</f>
        <v>0</v>
      </c>
      <c r="AD163" s="23">
        <f>_xlfn.XLOOKUP($D163,前々月商品!$D:$D,前々月商品!V:V,0)</f>
        <v>0</v>
      </c>
      <c r="AE163" s="23">
        <f t="shared" si="34"/>
        <v>0</v>
      </c>
      <c r="AF163" s="23">
        <f t="shared" si="35"/>
        <v>0</v>
      </c>
      <c r="AG163" s="23">
        <f t="shared" si="36"/>
        <v>0</v>
      </c>
      <c r="AH163" s="12">
        <f>_xlfn.XLOOKUP($D163,当月商品!$D:$D,当月商品!W:W,0)</f>
        <v>0</v>
      </c>
      <c r="AI163" s="12">
        <f>_xlfn.XLOOKUP($D163,前月商品!$D:$D,前月商品!W:W,0)</f>
        <v>0</v>
      </c>
      <c r="AJ163" s="12">
        <f>_xlfn.XLOOKUP($D163,前々月商品!$D:$D,前々月商品!W:W,0)</f>
        <v>0</v>
      </c>
      <c r="AK163" s="12">
        <f>_xlfn.XLOOKUP($D163,当月商品!$D:$D,当月商品!H:H,0)</f>
        <v>0</v>
      </c>
      <c r="AL163" s="12">
        <f>_xlfn.XLOOKUP($D163,前月商品!$D:$D,前月商品!H:H,0)</f>
        <v>0</v>
      </c>
      <c r="AM163" s="12">
        <f>_xlfn.XLOOKUP($D163,前々月商品!$D:$D,前々月商品!H:H,0)</f>
        <v>0</v>
      </c>
      <c r="AN163" s="13">
        <f t="shared" si="37"/>
        <v>0</v>
      </c>
      <c r="AO163" s="13">
        <f t="shared" si="38"/>
        <v>0</v>
      </c>
      <c r="AP163" s="13">
        <f t="shared" si="39"/>
        <v>0</v>
      </c>
      <c r="AQ163" s="16">
        <f t="shared" si="40"/>
        <v>0</v>
      </c>
      <c r="AR163" s="16">
        <f t="shared" si="41"/>
        <v>0</v>
      </c>
      <c r="AS163" s="17">
        <f t="shared" si="42"/>
        <v>0</v>
      </c>
      <c r="AT163" t="e">
        <f t="shared" si="43"/>
        <v>#VALUE!</v>
      </c>
    </row>
    <row r="164" spans="3:46" ht="36.65" customHeight="1">
      <c r="C164" s="20">
        <v>159</v>
      </c>
      <c r="D164" s="53">
        <f>現状商品設定!B161</f>
        <v>0</v>
      </c>
      <c r="E164" s="26" t="str">
        <f>IFERROR(_xlfn.XLOOKUP($D164,現状商品設定!B:B,現状商品設定!C:C,"-"),"-")</f>
        <v>-</v>
      </c>
      <c r="F164" s="32" t="s">
        <v>46</v>
      </c>
      <c r="G164" s="30" t="str">
        <f>IFERROR(_xlfn.XLOOKUP($D164,現状商品設定!B:B,現状商品設定!F:F),"-")</f>
        <v>-</v>
      </c>
      <c r="H164" s="34" t="e">
        <f>IF(IF(AND(V164&gt;=設定!$C$3,X164&gt;=L164),G164*(1+設定!$C$6),IF(AND(V164&gt;=設定!$C$3,X164&lt;L164),G164*(1+設定!$C$7*-1),IF(V164&lt;設定!$C$3,G164*(1+設定!$C$6),"除外")))&gt;10,IF(AND(V164&gt;=設定!$C$3,X164&gt;=L164),G164*(1+設定!$C$6),IF(AND(V164&gt;=設定!$C$3,X164&lt;L164),G164*(1+設定!$C$7*-1),IF(V164&lt;設定!$C$3,G164*(1+設定!$C$6),"除外"))),10)</f>
        <v>#VALUE!</v>
      </c>
      <c r="I164" s="34" t="e">
        <f ca="1">IF(消化率!$I$5&lt;1,商品!H164*消化率!$I$5,IF(商品!W164*商品!Q164/(商品!H164*消化率!$I$5)&gt;商品!L164,商品!H164*消化率!$I$5,J164))</f>
        <v>#DIV/0!</v>
      </c>
      <c r="J164" s="34" t="e">
        <f t="shared" si="30"/>
        <v>#VALUE!</v>
      </c>
      <c r="K164" s="34" t="e">
        <f ca="1">IF(ROUNDDOWN(IF(I164&gt;=設定!$C$8,設定!$C$8,商品!I164),0)&lt;10,10,ROUNDDOWN(IF(I164&gt;=設定!$C$8,設定!$C$8,商品!I164),0))</f>
        <v>#DIV/0!</v>
      </c>
      <c r="L164" s="64">
        <f>IF(F164="標準",設定!$C$4,商品!F164)</f>
        <v>5</v>
      </c>
      <c r="M164" s="63" t="str">
        <f>_xlfn.XLOOKUP($D164,全商品!$F:$F,全商品!H:H,"-")</f>
        <v>-</v>
      </c>
      <c r="N164" s="12" t="str">
        <f>_xlfn.XLOOKUP($D164,全商品!$F:$F,全商品!I:I,"-")</f>
        <v>-</v>
      </c>
      <c r="O164" s="23" t="str">
        <f>_xlfn.XLOOKUP($D164,全商品!$F:$F,全商品!K:K,"-")</f>
        <v>-</v>
      </c>
      <c r="P164" s="13" t="str">
        <f>_xlfn.XLOOKUP($D164,全商品!$F:$F,全商品!M:M,"-")</f>
        <v>-</v>
      </c>
      <c r="Q164" s="25" t="str">
        <f>_xlfn.XLOOKUP($D164,現状商品設定!B:B,現状商品設定!D:D,"-")</f>
        <v>-</v>
      </c>
      <c r="R164" s="22">
        <f>SUM(_xlfn.XLOOKUP($D164,当月商品!$D:$D,当月商品!I:I,0),_xlfn.XLOOKUP($D164,前月商品!$D:$D,前月商品!I:I,0),_xlfn.XLOOKUP($D164,前々月商品!$D:$D,前々月商品!I:I,0))</f>
        <v>0</v>
      </c>
      <c r="S164" s="23">
        <f>SUM(_xlfn.XLOOKUP($D164,当月商品!$D:$D,当月商品!V:V,0),_xlfn.XLOOKUP($D164,前月商品!$D:$D,前月商品!V:V,0),_xlfn.XLOOKUP($D164,前々月商品!$D:$D,前々月商品!V:V,0))</f>
        <v>0</v>
      </c>
      <c r="T164" s="23">
        <f t="shared" si="31"/>
        <v>0</v>
      </c>
      <c r="U164" s="23">
        <f>SUM(_xlfn.XLOOKUP($D164,当月商品!$D:$D,当月商品!W:W,0),_xlfn.XLOOKUP($D164,前月商品!$D:$D,前月商品!W:W,0),_xlfn.XLOOKUP($D164,前々月商品!$D:$D,前々月商品!W:W,0))</f>
        <v>0</v>
      </c>
      <c r="V164" s="23">
        <f>SUM(_xlfn.XLOOKUP($D164,当月商品!$D:$D,当月商品!H:H,0),_xlfn.XLOOKUP($D164,前月商品!$D:$D,前月商品!H:H,0),_xlfn.XLOOKUP($D164,前々月商品!$D:$D,前々月商品!H:H,0))</f>
        <v>0</v>
      </c>
      <c r="W164" s="13">
        <f t="shared" si="32"/>
        <v>0</v>
      </c>
      <c r="X164" s="15">
        <f t="shared" si="33"/>
        <v>0</v>
      </c>
      <c r="Y164" s="22">
        <f>_xlfn.XLOOKUP($D164,当月商品!$D:$D,当月商品!I:I,0)</f>
        <v>0</v>
      </c>
      <c r="Z164" s="23">
        <f>_xlfn.XLOOKUP($D164,前月商品!$D:$D,前月商品!I:I,0)</f>
        <v>0</v>
      </c>
      <c r="AA164" s="23">
        <f>_xlfn.XLOOKUP($D164,前々月商品!$D:$D,前々月商品!I:I,0)</f>
        <v>0</v>
      </c>
      <c r="AB164" s="23">
        <f>_xlfn.XLOOKUP($D164,当月商品!$D:$D,当月商品!V:V,0)</f>
        <v>0</v>
      </c>
      <c r="AC164" s="23">
        <f>_xlfn.XLOOKUP($D164,前月商品!$D:$D,前月商品!V:V,0)</f>
        <v>0</v>
      </c>
      <c r="AD164" s="23">
        <f>_xlfn.XLOOKUP($D164,前々月商品!$D:$D,前々月商品!V:V,0)</f>
        <v>0</v>
      </c>
      <c r="AE164" s="23">
        <f t="shared" si="34"/>
        <v>0</v>
      </c>
      <c r="AF164" s="23">
        <f t="shared" si="35"/>
        <v>0</v>
      </c>
      <c r="AG164" s="23">
        <f t="shared" si="36"/>
        <v>0</v>
      </c>
      <c r="AH164" s="12">
        <f>_xlfn.XLOOKUP($D164,当月商品!$D:$D,当月商品!W:W,0)</f>
        <v>0</v>
      </c>
      <c r="AI164" s="12">
        <f>_xlfn.XLOOKUP($D164,前月商品!$D:$D,前月商品!W:W,0)</f>
        <v>0</v>
      </c>
      <c r="AJ164" s="12">
        <f>_xlfn.XLOOKUP($D164,前々月商品!$D:$D,前々月商品!W:W,0)</f>
        <v>0</v>
      </c>
      <c r="AK164" s="12">
        <f>_xlfn.XLOOKUP($D164,当月商品!$D:$D,当月商品!H:H,0)</f>
        <v>0</v>
      </c>
      <c r="AL164" s="12">
        <f>_xlfn.XLOOKUP($D164,前月商品!$D:$D,前月商品!H:H,0)</f>
        <v>0</v>
      </c>
      <c r="AM164" s="12">
        <f>_xlfn.XLOOKUP($D164,前々月商品!$D:$D,前々月商品!H:H,0)</f>
        <v>0</v>
      </c>
      <c r="AN164" s="13">
        <f t="shared" si="37"/>
        <v>0</v>
      </c>
      <c r="AO164" s="13">
        <f t="shared" si="38"/>
        <v>0</v>
      </c>
      <c r="AP164" s="13">
        <f t="shared" si="39"/>
        <v>0</v>
      </c>
      <c r="AQ164" s="16">
        <f t="shared" si="40"/>
        <v>0</v>
      </c>
      <c r="AR164" s="16">
        <f t="shared" si="41"/>
        <v>0</v>
      </c>
      <c r="AS164" s="17">
        <f t="shared" si="42"/>
        <v>0</v>
      </c>
      <c r="AT164" t="e">
        <f t="shared" si="43"/>
        <v>#VALUE!</v>
      </c>
    </row>
    <row r="165" spans="3:46" ht="36.65" customHeight="1">
      <c r="C165" s="20">
        <v>160</v>
      </c>
      <c r="D165" s="53">
        <f>現状商品設定!B162</f>
        <v>0</v>
      </c>
      <c r="E165" s="26" t="str">
        <f>IFERROR(_xlfn.XLOOKUP($D165,現状商品設定!B:B,現状商品設定!C:C,"-"),"-")</f>
        <v>-</v>
      </c>
      <c r="F165" s="32" t="s">
        <v>46</v>
      </c>
      <c r="G165" s="30" t="str">
        <f>IFERROR(_xlfn.XLOOKUP($D165,現状商品設定!B:B,現状商品設定!F:F),"-")</f>
        <v>-</v>
      </c>
      <c r="H165" s="34" t="e">
        <f>IF(IF(AND(V165&gt;=設定!$C$3,X165&gt;=L165),G165*(1+設定!$C$6),IF(AND(V165&gt;=設定!$C$3,X165&lt;L165),G165*(1+設定!$C$7*-1),IF(V165&lt;設定!$C$3,G165*(1+設定!$C$6),"除外")))&gt;10,IF(AND(V165&gt;=設定!$C$3,X165&gt;=L165),G165*(1+設定!$C$6),IF(AND(V165&gt;=設定!$C$3,X165&lt;L165),G165*(1+設定!$C$7*-1),IF(V165&lt;設定!$C$3,G165*(1+設定!$C$6),"除外"))),10)</f>
        <v>#VALUE!</v>
      </c>
      <c r="I165" s="34" t="e">
        <f ca="1">IF(消化率!$I$5&lt;1,商品!H165*消化率!$I$5,IF(商品!W165*商品!Q165/(商品!H165*消化率!$I$5)&gt;商品!L165,商品!H165*消化率!$I$5,J165))</f>
        <v>#DIV/0!</v>
      </c>
      <c r="J165" s="34" t="e">
        <f t="shared" si="30"/>
        <v>#VALUE!</v>
      </c>
      <c r="K165" s="34" t="e">
        <f ca="1">IF(ROUNDDOWN(IF(I165&gt;=設定!$C$8,設定!$C$8,商品!I165),0)&lt;10,10,ROUNDDOWN(IF(I165&gt;=設定!$C$8,設定!$C$8,商品!I165),0))</f>
        <v>#DIV/0!</v>
      </c>
      <c r="L165" s="64">
        <f>IF(F165="標準",設定!$C$4,商品!F165)</f>
        <v>5</v>
      </c>
      <c r="M165" s="63" t="str">
        <f>_xlfn.XLOOKUP($D165,全商品!$F:$F,全商品!H:H,"-")</f>
        <v>-</v>
      </c>
      <c r="N165" s="12" t="str">
        <f>_xlfn.XLOOKUP($D165,全商品!$F:$F,全商品!I:I,"-")</f>
        <v>-</v>
      </c>
      <c r="O165" s="23" t="str">
        <f>_xlfn.XLOOKUP($D165,全商品!$F:$F,全商品!K:K,"-")</f>
        <v>-</v>
      </c>
      <c r="P165" s="13" t="str">
        <f>_xlfn.XLOOKUP($D165,全商品!$F:$F,全商品!M:M,"-")</f>
        <v>-</v>
      </c>
      <c r="Q165" s="25" t="str">
        <f>_xlfn.XLOOKUP($D165,現状商品設定!B:B,現状商品設定!D:D,"-")</f>
        <v>-</v>
      </c>
      <c r="R165" s="22">
        <f>SUM(_xlfn.XLOOKUP($D165,当月商品!$D:$D,当月商品!I:I,0),_xlfn.XLOOKUP($D165,前月商品!$D:$D,前月商品!I:I,0),_xlfn.XLOOKUP($D165,前々月商品!$D:$D,前々月商品!I:I,0))</f>
        <v>0</v>
      </c>
      <c r="S165" s="23">
        <f>SUM(_xlfn.XLOOKUP($D165,当月商品!$D:$D,当月商品!V:V,0),_xlfn.XLOOKUP($D165,前月商品!$D:$D,前月商品!V:V,0),_xlfn.XLOOKUP($D165,前々月商品!$D:$D,前々月商品!V:V,0))</f>
        <v>0</v>
      </c>
      <c r="T165" s="23">
        <f t="shared" si="31"/>
        <v>0</v>
      </c>
      <c r="U165" s="23">
        <f>SUM(_xlfn.XLOOKUP($D165,当月商品!$D:$D,当月商品!W:W,0),_xlfn.XLOOKUP($D165,前月商品!$D:$D,前月商品!W:W,0),_xlfn.XLOOKUP($D165,前々月商品!$D:$D,前々月商品!W:W,0))</f>
        <v>0</v>
      </c>
      <c r="V165" s="23">
        <f>SUM(_xlfn.XLOOKUP($D165,当月商品!$D:$D,当月商品!H:H,0),_xlfn.XLOOKUP($D165,前月商品!$D:$D,前月商品!H:H,0),_xlfn.XLOOKUP($D165,前々月商品!$D:$D,前々月商品!H:H,0))</f>
        <v>0</v>
      </c>
      <c r="W165" s="13">
        <f t="shared" si="32"/>
        <v>0</v>
      </c>
      <c r="X165" s="15">
        <f t="shared" si="33"/>
        <v>0</v>
      </c>
      <c r="Y165" s="22">
        <f>_xlfn.XLOOKUP($D165,当月商品!$D:$D,当月商品!I:I,0)</f>
        <v>0</v>
      </c>
      <c r="Z165" s="23">
        <f>_xlfn.XLOOKUP($D165,前月商品!$D:$D,前月商品!I:I,0)</f>
        <v>0</v>
      </c>
      <c r="AA165" s="23">
        <f>_xlfn.XLOOKUP($D165,前々月商品!$D:$D,前々月商品!I:I,0)</f>
        <v>0</v>
      </c>
      <c r="AB165" s="23">
        <f>_xlfn.XLOOKUP($D165,当月商品!$D:$D,当月商品!V:V,0)</f>
        <v>0</v>
      </c>
      <c r="AC165" s="23">
        <f>_xlfn.XLOOKUP($D165,前月商品!$D:$D,前月商品!V:V,0)</f>
        <v>0</v>
      </c>
      <c r="AD165" s="23">
        <f>_xlfn.XLOOKUP($D165,前々月商品!$D:$D,前々月商品!V:V,0)</f>
        <v>0</v>
      </c>
      <c r="AE165" s="23">
        <f t="shared" si="34"/>
        <v>0</v>
      </c>
      <c r="AF165" s="23">
        <f t="shared" si="35"/>
        <v>0</v>
      </c>
      <c r="AG165" s="23">
        <f t="shared" si="36"/>
        <v>0</v>
      </c>
      <c r="AH165" s="12">
        <f>_xlfn.XLOOKUP($D165,当月商品!$D:$D,当月商品!W:W,0)</f>
        <v>0</v>
      </c>
      <c r="AI165" s="12">
        <f>_xlfn.XLOOKUP($D165,前月商品!$D:$D,前月商品!W:W,0)</f>
        <v>0</v>
      </c>
      <c r="AJ165" s="12">
        <f>_xlfn.XLOOKUP($D165,前々月商品!$D:$D,前々月商品!W:W,0)</f>
        <v>0</v>
      </c>
      <c r="AK165" s="12">
        <f>_xlfn.XLOOKUP($D165,当月商品!$D:$D,当月商品!H:H,0)</f>
        <v>0</v>
      </c>
      <c r="AL165" s="12">
        <f>_xlfn.XLOOKUP($D165,前月商品!$D:$D,前月商品!H:H,0)</f>
        <v>0</v>
      </c>
      <c r="AM165" s="12">
        <f>_xlfn.XLOOKUP($D165,前々月商品!$D:$D,前々月商品!H:H,0)</f>
        <v>0</v>
      </c>
      <c r="AN165" s="13">
        <f t="shared" si="37"/>
        <v>0</v>
      </c>
      <c r="AO165" s="13">
        <f t="shared" si="38"/>
        <v>0</v>
      </c>
      <c r="AP165" s="13">
        <f t="shared" si="39"/>
        <v>0</v>
      </c>
      <c r="AQ165" s="16">
        <f t="shared" si="40"/>
        <v>0</v>
      </c>
      <c r="AR165" s="16">
        <f t="shared" si="41"/>
        <v>0</v>
      </c>
      <c r="AS165" s="17">
        <f t="shared" si="42"/>
        <v>0</v>
      </c>
      <c r="AT165" t="e">
        <f t="shared" si="43"/>
        <v>#VALUE!</v>
      </c>
    </row>
    <row r="166" spans="3:46" ht="36.65" customHeight="1">
      <c r="C166" s="20">
        <v>161</v>
      </c>
      <c r="D166" s="53">
        <f>現状商品設定!B163</f>
        <v>0</v>
      </c>
      <c r="E166" s="26" t="str">
        <f>IFERROR(_xlfn.XLOOKUP($D166,現状商品設定!B:B,現状商品設定!C:C,"-"),"-")</f>
        <v>-</v>
      </c>
      <c r="F166" s="32" t="s">
        <v>46</v>
      </c>
      <c r="G166" s="30" t="str">
        <f>IFERROR(_xlfn.XLOOKUP($D166,現状商品設定!B:B,現状商品設定!F:F),"-")</f>
        <v>-</v>
      </c>
      <c r="H166" s="34" t="e">
        <f>IF(IF(AND(V166&gt;=設定!$C$3,X166&gt;=L166),G166*(1+設定!$C$6),IF(AND(V166&gt;=設定!$C$3,X166&lt;L166),G166*(1+設定!$C$7*-1),IF(V166&lt;設定!$C$3,G166*(1+設定!$C$6),"除外")))&gt;10,IF(AND(V166&gt;=設定!$C$3,X166&gt;=L166),G166*(1+設定!$C$6),IF(AND(V166&gt;=設定!$C$3,X166&lt;L166),G166*(1+設定!$C$7*-1),IF(V166&lt;設定!$C$3,G166*(1+設定!$C$6),"除外"))),10)</f>
        <v>#VALUE!</v>
      </c>
      <c r="I166" s="34" t="e">
        <f ca="1">IF(消化率!$I$5&lt;1,商品!H166*消化率!$I$5,IF(商品!W166*商品!Q166/(商品!H166*消化率!$I$5)&gt;商品!L166,商品!H166*消化率!$I$5,J166))</f>
        <v>#DIV/0!</v>
      </c>
      <c r="J166" s="34" t="e">
        <f t="shared" si="30"/>
        <v>#VALUE!</v>
      </c>
      <c r="K166" s="34" t="e">
        <f ca="1">IF(ROUNDDOWN(IF(I166&gt;=設定!$C$8,設定!$C$8,商品!I166),0)&lt;10,10,ROUNDDOWN(IF(I166&gt;=設定!$C$8,設定!$C$8,商品!I166),0))</f>
        <v>#DIV/0!</v>
      </c>
      <c r="L166" s="64">
        <f>IF(F166="標準",設定!$C$4,商品!F166)</f>
        <v>5</v>
      </c>
      <c r="M166" s="63" t="str">
        <f>_xlfn.XLOOKUP($D166,全商品!$F:$F,全商品!H:H,"-")</f>
        <v>-</v>
      </c>
      <c r="N166" s="12" t="str">
        <f>_xlfn.XLOOKUP($D166,全商品!$F:$F,全商品!I:I,"-")</f>
        <v>-</v>
      </c>
      <c r="O166" s="23" t="str">
        <f>_xlfn.XLOOKUP($D166,全商品!$F:$F,全商品!K:K,"-")</f>
        <v>-</v>
      </c>
      <c r="P166" s="13" t="str">
        <f>_xlfn.XLOOKUP($D166,全商品!$F:$F,全商品!M:M,"-")</f>
        <v>-</v>
      </c>
      <c r="Q166" s="25" t="str">
        <f>_xlfn.XLOOKUP($D166,現状商品設定!B:B,現状商品設定!D:D,"-")</f>
        <v>-</v>
      </c>
      <c r="R166" s="22">
        <f>SUM(_xlfn.XLOOKUP($D166,当月商品!$D:$D,当月商品!I:I,0),_xlfn.XLOOKUP($D166,前月商品!$D:$D,前月商品!I:I,0),_xlfn.XLOOKUP($D166,前々月商品!$D:$D,前々月商品!I:I,0))</f>
        <v>0</v>
      </c>
      <c r="S166" s="23">
        <f>SUM(_xlfn.XLOOKUP($D166,当月商品!$D:$D,当月商品!V:V,0),_xlfn.XLOOKUP($D166,前月商品!$D:$D,前月商品!V:V,0),_xlfn.XLOOKUP($D166,前々月商品!$D:$D,前々月商品!V:V,0))</f>
        <v>0</v>
      </c>
      <c r="T166" s="23">
        <f t="shared" si="31"/>
        <v>0</v>
      </c>
      <c r="U166" s="23">
        <f>SUM(_xlfn.XLOOKUP($D166,当月商品!$D:$D,当月商品!W:W,0),_xlfn.XLOOKUP($D166,前月商品!$D:$D,前月商品!W:W,0),_xlfn.XLOOKUP($D166,前々月商品!$D:$D,前々月商品!W:W,0))</f>
        <v>0</v>
      </c>
      <c r="V166" s="23">
        <f>SUM(_xlfn.XLOOKUP($D166,当月商品!$D:$D,当月商品!H:H,0),_xlfn.XLOOKUP($D166,前月商品!$D:$D,前月商品!H:H,0),_xlfn.XLOOKUP($D166,前々月商品!$D:$D,前々月商品!H:H,0))</f>
        <v>0</v>
      </c>
      <c r="W166" s="13">
        <f t="shared" si="32"/>
        <v>0</v>
      </c>
      <c r="X166" s="15">
        <f t="shared" si="33"/>
        <v>0</v>
      </c>
      <c r="Y166" s="22">
        <f>_xlfn.XLOOKUP($D166,当月商品!$D:$D,当月商品!I:I,0)</f>
        <v>0</v>
      </c>
      <c r="Z166" s="23">
        <f>_xlfn.XLOOKUP($D166,前月商品!$D:$D,前月商品!I:I,0)</f>
        <v>0</v>
      </c>
      <c r="AA166" s="23">
        <f>_xlfn.XLOOKUP($D166,前々月商品!$D:$D,前々月商品!I:I,0)</f>
        <v>0</v>
      </c>
      <c r="AB166" s="23">
        <f>_xlfn.XLOOKUP($D166,当月商品!$D:$D,当月商品!V:V,0)</f>
        <v>0</v>
      </c>
      <c r="AC166" s="23">
        <f>_xlfn.XLOOKUP($D166,前月商品!$D:$D,前月商品!V:V,0)</f>
        <v>0</v>
      </c>
      <c r="AD166" s="23">
        <f>_xlfn.XLOOKUP($D166,前々月商品!$D:$D,前々月商品!V:V,0)</f>
        <v>0</v>
      </c>
      <c r="AE166" s="23">
        <f t="shared" si="34"/>
        <v>0</v>
      </c>
      <c r="AF166" s="23">
        <f t="shared" si="35"/>
        <v>0</v>
      </c>
      <c r="AG166" s="23">
        <f t="shared" si="36"/>
        <v>0</v>
      </c>
      <c r="AH166" s="12">
        <f>_xlfn.XLOOKUP($D166,当月商品!$D:$D,当月商品!W:W,0)</f>
        <v>0</v>
      </c>
      <c r="AI166" s="12">
        <f>_xlfn.XLOOKUP($D166,前月商品!$D:$D,前月商品!W:W,0)</f>
        <v>0</v>
      </c>
      <c r="AJ166" s="12">
        <f>_xlfn.XLOOKUP($D166,前々月商品!$D:$D,前々月商品!W:W,0)</f>
        <v>0</v>
      </c>
      <c r="AK166" s="12">
        <f>_xlfn.XLOOKUP($D166,当月商品!$D:$D,当月商品!H:H,0)</f>
        <v>0</v>
      </c>
      <c r="AL166" s="12">
        <f>_xlfn.XLOOKUP($D166,前月商品!$D:$D,前月商品!H:H,0)</f>
        <v>0</v>
      </c>
      <c r="AM166" s="12">
        <f>_xlfn.XLOOKUP($D166,前々月商品!$D:$D,前々月商品!H:H,0)</f>
        <v>0</v>
      </c>
      <c r="AN166" s="13">
        <f t="shared" si="37"/>
        <v>0</v>
      </c>
      <c r="AO166" s="13">
        <f t="shared" si="38"/>
        <v>0</v>
      </c>
      <c r="AP166" s="13">
        <f t="shared" si="39"/>
        <v>0</v>
      </c>
      <c r="AQ166" s="16">
        <f t="shared" si="40"/>
        <v>0</v>
      </c>
      <c r="AR166" s="16">
        <f t="shared" si="41"/>
        <v>0</v>
      </c>
      <c r="AS166" s="17">
        <f t="shared" si="42"/>
        <v>0</v>
      </c>
      <c r="AT166" t="e">
        <f t="shared" si="43"/>
        <v>#VALUE!</v>
      </c>
    </row>
    <row r="167" spans="3:46" ht="36.65" customHeight="1">
      <c r="C167" s="20">
        <v>162</v>
      </c>
      <c r="D167" s="53">
        <f>現状商品設定!B164</f>
        <v>0</v>
      </c>
      <c r="E167" s="26" t="str">
        <f>IFERROR(_xlfn.XLOOKUP($D167,現状商品設定!B:B,現状商品設定!C:C,"-"),"-")</f>
        <v>-</v>
      </c>
      <c r="F167" s="32" t="s">
        <v>46</v>
      </c>
      <c r="G167" s="30" t="str">
        <f>IFERROR(_xlfn.XLOOKUP($D167,現状商品設定!B:B,現状商品設定!F:F),"-")</f>
        <v>-</v>
      </c>
      <c r="H167" s="34" t="e">
        <f>IF(IF(AND(V167&gt;=設定!$C$3,X167&gt;=L167),G167*(1+設定!$C$6),IF(AND(V167&gt;=設定!$C$3,X167&lt;L167),G167*(1+設定!$C$7*-1),IF(V167&lt;設定!$C$3,G167*(1+設定!$C$6),"除外")))&gt;10,IF(AND(V167&gt;=設定!$C$3,X167&gt;=L167),G167*(1+設定!$C$6),IF(AND(V167&gt;=設定!$C$3,X167&lt;L167),G167*(1+設定!$C$7*-1),IF(V167&lt;設定!$C$3,G167*(1+設定!$C$6),"除外"))),10)</f>
        <v>#VALUE!</v>
      </c>
      <c r="I167" s="34" t="e">
        <f ca="1">IF(消化率!$I$5&lt;1,商品!H167*消化率!$I$5,IF(商品!W167*商品!Q167/(商品!H167*消化率!$I$5)&gt;商品!L167,商品!H167*消化率!$I$5,J167))</f>
        <v>#DIV/0!</v>
      </c>
      <c r="J167" s="34" t="e">
        <f t="shared" si="30"/>
        <v>#VALUE!</v>
      </c>
      <c r="K167" s="34" t="e">
        <f ca="1">IF(ROUNDDOWN(IF(I167&gt;=設定!$C$8,設定!$C$8,商品!I167),0)&lt;10,10,ROUNDDOWN(IF(I167&gt;=設定!$C$8,設定!$C$8,商品!I167),0))</f>
        <v>#DIV/0!</v>
      </c>
      <c r="L167" s="64">
        <f>IF(F167="標準",設定!$C$4,商品!F167)</f>
        <v>5</v>
      </c>
      <c r="M167" s="63" t="str">
        <f>_xlfn.XLOOKUP($D167,全商品!$F:$F,全商品!H:H,"-")</f>
        <v>-</v>
      </c>
      <c r="N167" s="12" t="str">
        <f>_xlfn.XLOOKUP($D167,全商品!$F:$F,全商品!I:I,"-")</f>
        <v>-</v>
      </c>
      <c r="O167" s="23" t="str">
        <f>_xlfn.XLOOKUP($D167,全商品!$F:$F,全商品!K:K,"-")</f>
        <v>-</v>
      </c>
      <c r="P167" s="13" t="str">
        <f>_xlfn.XLOOKUP($D167,全商品!$F:$F,全商品!M:M,"-")</f>
        <v>-</v>
      </c>
      <c r="Q167" s="25" t="str">
        <f>_xlfn.XLOOKUP($D167,現状商品設定!B:B,現状商品設定!D:D,"-")</f>
        <v>-</v>
      </c>
      <c r="R167" s="22">
        <f>SUM(_xlfn.XLOOKUP($D167,当月商品!$D:$D,当月商品!I:I,0),_xlfn.XLOOKUP($D167,前月商品!$D:$D,前月商品!I:I,0),_xlfn.XLOOKUP($D167,前々月商品!$D:$D,前々月商品!I:I,0))</f>
        <v>0</v>
      </c>
      <c r="S167" s="23">
        <f>SUM(_xlfn.XLOOKUP($D167,当月商品!$D:$D,当月商品!V:V,0),_xlfn.XLOOKUP($D167,前月商品!$D:$D,前月商品!V:V,0),_xlfn.XLOOKUP($D167,前々月商品!$D:$D,前々月商品!V:V,0))</f>
        <v>0</v>
      </c>
      <c r="T167" s="23">
        <f t="shared" si="31"/>
        <v>0</v>
      </c>
      <c r="U167" s="23">
        <f>SUM(_xlfn.XLOOKUP($D167,当月商品!$D:$D,当月商品!W:W,0),_xlfn.XLOOKUP($D167,前月商品!$D:$D,前月商品!W:W,0),_xlfn.XLOOKUP($D167,前々月商品!$D:$D,前々月商品!W:W,0))</f>
        <v>0</v>
      </c>
      <c r="V167" s="23">
        <f>SUM(_xlfn.XLOOKUP($D167,当月商品!$D:$D,当月商品!H:H,0),_xlfn.XLOOKUP($D167,前月商品!$D:$D,前月商品!H:H,0),_xlfn.XLOOKUP($D167,前々月商品!$D:$D,前々月商品!H:H,0))</f>
        <v>0</v>
      </c>
      <c r="W167" s="13">
        <f t="shared" si="32"/>
        <v>0</v>
      </c>
      <c r="X167" s="15">
        <f t="shared" si="33"/>
        <v>0</v>
      </c>
      <c r="Y167" s="22">
        <f>_xlfn.XLOOKUP($D167,当月商品!$D:$D,当月商品!I:I,0)</f>
        <v>0</v>
      </c>
      <c r="Z167" s="23">
        <f>_xlfn.XLOOKUP($D167,前月商品!$D:$D,前月商品!I:I,0)</f>
        <v>0</v>
      </c>
      <c r="AA167" s="23">
        <f>_xlfn.XLOOKUP($D167,前々月商品!$D:$D,前々月商品!I:I,0)</f>
        <v>0</v>
      </c>
      <c r="AB167" s="23">
        <f>_xlfn.XLOOKUP($D167,当月商品!$D:$D,当月商品!V:V,0)</f>
        <v>0</v>
      </c>
      <c r="AC167" s="23">
        <f>_xlfn.XLOOKUP($D167,前月商品!$D:$D,前月商品!V:V,0)</f>
        <v>0</v>
      </c>
      <c r="AD167" s="23">
        <f>_xlfn.XLOOKUP($D167,前々月商品!$D:$D,前々月商品!V:V,0)</f>
        <v>0</v>
      </c>
      <c r="AE167" s="23">
        <f t="shared" si="34"/>
        <v>0</v>
      </c>
      <c r="AF167" s="23">
        <f t="shared" si="35"/>
        <v>0</v>
      </c>
      <c r="AG167" s="23">
        <f t="shared" si="36"/>
        <v>0</v>
      </c>
      <c r="AH167" s="12">
        <f>_xlfn.XLOOKUP($D167,当月商品!$D:$D,当月商品!W:W,0)</f>
        <v>0</v>
      </c>
      <c r="AI167" s="12">
        <f>_xlfn.XLOOKUP($D167,前月商品!$D:$D,前月商品!W:W,0)</f>
        <v>0</v>
      </c>
      <c r="AJ167" s="12">
        <f>_xlfn.XLOOKUP($D167,前々月商品!$D:$D,前々月商品!W:W,0)</f>
        <v>0</v>
      </c>
      <c r="AK167" s="12">
        <f>_xlfn.XLOOKUP($D167,当月商品!$D:$D,当月商品!H:H,0)</f>
        <v>0</v>
      </c>
      <c r="AL167" s="12">
        <f>_xlfn.XLOOKUP($D167,前月商品!$D:$D,前月商品!H:H,0)</f>
        <v>0</v>
      </c>
      <c r="AM167" s="12">
        <f>_xlfn.XLOOKUP($D167,前々月商品!$D:$D,前々月商品!H:H,0)</f>
        <v>0</v>
      </c>
      <c r="AN167" s="13">
        <f t="shared" si="37"/>
        <v>0</v>
      </c>
      <c r="AO167" s="13">
        <f t="shared" si="38"/>
        <v>0</v>
      </c>
      <c r="AP167" s="13">
        <f t="shared" si="39"/>
        <v>0</v>
      </c>
      <c r="AQ167" s="16">
        <f t="shared" si="40"/>
        <v>0</v>
      </c>
      <c r="AR167" s="16">
        <f t="shared" si="41"/>
        <v>0</v>
      </c>
      <c r="AS167" s="17">
        <f t="shared" si="42"/>
        <v>0</v>
      </c>
      <c r="AT167" t="e">
        <f t="shared" si="43"/>
        <v>#VALUE!</v>
      </c>
    </row>
    <row r="168" spans="3:46" ht="36.65" customHeight="1">
      <c r="C168" s="20">
        <v>163</v>
      </c>
      <c r="D168" s="53">
        <f>現状商品設定!B165</f>
        <v>0</v>
      </c>
      <c r="E168" s="26" t="str">
        <f>IFERROR(_xlfn.XLOOKUP($D168,現状商品設定!B:B,現状商品設定!C:C,"-"),"-")</f>
        <v>-</v>
      </c>
      <c r="F168" s="32" t="s">
        <v>46</v>
      </c>
      <c r="G168" s="30" t="str">
        <f>IFERROR(_xlfn.XLOOKUP($D168,現状商品設定!B:B,現状商品設定!F:F),"-")</f>
        <v>-</v>
      </c>
      <c r="H168" s="34" t="e">
        <f>IF(IF(AND(V168&gt;=設定!$C$3,X168&gt;=L168),G168*(1+設定!$C$6),IF(AND(V168&gt;=設定!$C$3,X168&lt;L168),G168*(1+設定!$C$7*-1),IF(V168&lt;設定!$C$3,G168*(1+設定!$C$6),"除外")))&gt;10,IF(AND(V168&gt;=設定!$C$3,X168&gt;=L168),G168*(1+設定!$C$6),IF(AND(V168&gt;=設定!$C$3,X168&lt;L168),G168*(1+設定!$C$7*-1),IF(V168&lt;設定!$C$3,G168*(1+設定!$C$6),"除外"))),10)</f>
        <v>#VALUE!</v>
      </c>
      <c r="I168" s="34" t="e">
        <f ca="1">IF(消化率!$I$5&lt;1,商品!H168*消化率!$I$5,IF(商品!W168*商品!Q168/(商品!H168*消化率!$I$5)&gt;商品!L168,商品!H168*消化率!$I$5,J168))</f>
        <v>#DIV/0!</v>
      </c>
      <c r="J168" s="34" t="e">
        <f t="shared" si="30"/>
        <v>#VALUE!</v>
      </c>
      <c r="K168" s="34" t="e">
        <f ca="1">IF(ROUNDDOWN(IF(I168&gt;=設定!$C$8,設定!$C$8,商品!I168),0)&lt;10,10,ROUNDDOWN(IF(I168&gt;=設定!$C$8,設定!$C$8,商品!I168),0))</f>
        <v>#DIV/0!</v>
      </c>
      <c r="L168" s="64">
        <f>IF(F168="標準",設定!$C$4,商品!F168)</f>
        <v>5</v>
      </c>
      <c r="M168" s="63" t="str">
        <f>_xlfn.XLOOKUP($D168,全商品!$F:$F,全商品!H:H,"-")</f>
        <v>-</v>
      </c>
      <c r="N168" s="12" t="str">
        <f>_xlfn.XLOOKUP($D168,全商品!$F:$F,全商品!I:I,"-")</f>
        <v>-</v>
      </c>
      <c r="O168" s="23" t="str">
        <f>_xlfn.XLOOKUP($D168,全商品!$F:$F,全商品!K:K,"-")</f>
        <v>-</v>
      </c>
      <c r="P168" s="13" t="str">
        <f>_xlfn.XLOOKUP($D168,全商品!$F:$F,全商品!M:M,"-")</f>
        <v>-</v>
      </c>
      <c r="Q168" s="25" t="str">
        <f>_xlfn.XLOOKUP($D168,現状商品設定!B:B,現状商品設定!D:D,"-")</f>
        <v>-</v>
      </c>
      <c r="R168" s="22">
        <f>SUM(_xlfn.XLOOKUP($D168,当月商品!$D:$D,当月商品!I:I,0),_xlfn.XLOOKUP($D168,前月商品!$D:$D,前月商品!I:I,0),_xlfn.XLOOKUP($D168,前々月商品!$D:$D,前々月商品!I:I,0))</f>
        <v>0</v>
      </c>
      <c r="S168" s="23">
        <f>SUM(_xlfn.XLOOKUP($D168,当月商品!$D:$D,当月商品!V:V,0),_xlfn.XLOOKUP($D168,前月商品!$D:$D,前月商品!V:V,0),_xlfn.XLOOKUP($D168,前々月商品!$D:$D,前々月商品!V:V,0))</f>
        <v>0</v>
      </c>
      <c r="T168" s="23">
        <f t="shared" si="31"/>
        <v>0</v>
      </c>
      <c r="U168" s="23">
        <f>SUM(_xlfn.XLOOKUP($D168,当月商品!$D:$D,当月商品!W:W,0),_xlfn.XLOOKUP($D168,前月商品!$D:$D,前月商品!W:W,0),_xlfn.XLOOKUP($D168,前々月商品!$D:$D,前々月商品!W:W,0))</f>
        <v>0</v>
      </c>
      <c r="V168" s="23">
        <f>SUM(_xlfn.XLOOKUP($D168,当月商品!$D:$D,当月商品!H:H,0),_xlfn.XLOOKUP($D168,前月商品!$D:$D,前月商品!H:H,0),_xlfn.XLOOKUP($D168,前々月商品!$D:$D,前々月商品!H:H,0))</f>
        <v>0</v>
      </c>
      <c r="W168" s="13">
        <f t="shared" si="32"/>
        <v>0</v>
      </c>
      <c r="X168" s="15">
        <f t="shared" si="33"/>
        <v>0</v>
      </c>
      <c r="Y168" s="22">
        <f>_xlfn.XLOOKUP($D168,当月商品!$D:$D,当月商品!I:I,0)</f>
        <v>0</v>
      </c>
      <c r="Z168" s="23">
        <f>_xlfn.XLOOKUP($D168,前月商品!$D:$D,前月商品!I:I,0)</f>
        <v>0</v>
      </c>
      <c r="AA168" s="23">
        <f>_xlfn.XLOOKUP($D168,前々月商品!$D:$D,前々月商品!I:I,0)</f>
        <v>0</v>
      </c>
      <c r="AB168" s="23">
        <f>_xlfn.XLOOKUP($D168,当月商品!$D:$D,当月商品!V:V,0)</f>
        <v>0</v>
      </c>
      <c r="AC168" s="23">
        <f>_xlfn.XLOOKUP($D168,前月商品!$D:$D,前月商品!V:V,0)</f>
        <v>0</v>
      </c>
      <c r="AD168" s="23">
        <f>_xlfn.XLOOKUP($D168,前々月商品!$D:$D,前々月商品!V:V,0)</f>
        <v>0</v>
      </c>
      <c r="AE168" s="23">
        <f t="shared" si="34"/>
        <v>0</v>
      </c>
      <c r="AF168" s="23">
        <f t="shared" si="35"/>
        <v>0</v>
      </c>
      <c r="AG168" s="23">
        <f t="shared" si="36"/>
        <v>0</v>
      </c>
      <c r="AH168" s="12">
        <f>_xlfn.XLOOKUP($D168,当月商品!$D:$D,当月商品!W:W,0)</f>
        <v>0</v>
      </c>
      <c r="AI168" s="12">
        <f>_xlfn.XLOOKUP($D168,前月商品!$D:$D,前月商品!W:W,0)</f>
        <v>0</v>
      </c>
      <c r="AJ168" s="12">
        <f>_xlfn.XLOOKUP($D168,前々月商品!$D:$D,前々月商品!W:W,0)</f>
        <v>0</v>
      </c>
      <c r="AK168" s="12">
        <f>_xlfn.XLOOKUP($D168,当月商品!$D:$D,当月商品!H:H,0)</f>
        <v>0</v>
      </c>
      <c r="AL168" s="12">
        <f>_xlfn.XLOOKUP($D168,前月商品!$D:$D,前月商品!H:H,0)</f>
        <v>0</v>
      </c>
      <c r="AM168" s="12">
        <f>_xlfn.XLOOKUP($D168,前々月商品!$D:$D,前々月商品!H:H,0)</f>
        <v>0</v>
      </c>
      <c r="AN168" s="13">
        <f t="shared" si="37"/>
        <v>0</v>
      </c>
      <c r="AO168" s="13">
        <f t="shared" si="38"/>
        <v>0</v>
      </c>
      <c r="AP168" s="13">
        <f t="shared" si="39"/>
        <v>0</v>
      </c>
      <c r="AQ168" s="16">
        <f t="shared" si="40"/>
        <v>0</v>
      </c>
      <c r="AR168" s="16">
        <f t="shared" si="41"/>
        <v>0</v>
      </c>
      <c r="AS168" s="17">
        <f t="shared" si="42"/>
        <v>0</v>
      </c>
      <c r="AT168" t="e">
        <f t="shared" si="43"/>
        <v>#VALUE!</v>
      </c>
    </row>
    <row r="169" spans="3:46" ht="36.65" customHeight="1">
      <c r="C169" s="20">
        <v>164</v>
      </c>
      <c r="D169" s="53">
        <f>現状商品設定!B166</f>
        <v>0</v>
      </c>
      <c r="E169" s="26" t="str">
        <f>IFERROR(_xlfn.XLOOKUP($D169,現状商品設定!B:B,現状商品設定!C:C,"-"),"-")</f>
        <v>-</v>
      </c>
      <c r="F169" s="32" t="s">
        <v>46</v>
      </c>
      <c r="G169" s="30" t="str">
        <f>IFERROR(_xlfn.XLOOKUP($D169,現状商品設定!B:B,現状商品設定!F:F),"-")</f>
        <v>-</v>
      </c>
      <c r="H169" s="34" t="e">
        <f>IF(IF(AND(V169&gt;=設定!$C$3,X169&gt;=L169),G169*(1+設定!$C$6),IF(AND(V169&gt;=設定!$C$3,X169&lt;L169),G169*(1+設定!$C$7*-1),IF(V169&lt;設定!$C$3,G169*(1+設定!$C$6),"除外")))&gt;10,IF(AND(V169&gt;=設定!$C$3,X169&gt;=L169),G169*(1+設定!$C$6),IF(AND(V169&gt;=設定!$C$3,X169&lt;L169),G169*(1+設定!$C$7*-1),IF(V169&lt;設定!$C$3,G169*(1+設定!$C$6),"除外"))),10)</f>
        <v>#VALUE!</v>
      </c>
      <c r="I169" s="34" t="e">
        <f ca="1">IF(消化率!$I$5&lt;1,商品!H169*消化率!$I$5,IF(商品!W169*商品!Q169/(商品!H169*消化率!$I$5)&gt;商品!L169,商品!H169*消化率!$I$5,J169))</f>
        <v>#DIV/0!</v>
      </c>
      <c r="J169" s="34" t="e">
        <f t="shared" si="30"/>
        <v>#VALUE!</v>
      </c>
      <c r="K169" s="34" t="e">
        <f ca="1">IF(ROUNDDOWN(IF(I169&gt;=設定!$C$8,設定!$C$8,商品!I169),0)&lt;10,10,ROUNDDOWN(IF(I169&gt;=設定!$C$8,設定!$C$8,商品!I169),0))</f>
        <v>#DIV/0!</v>
      </c>
      <c r="L169" s="64">
        <f>IF(F169="標準",設定!$C$4,商品!F169)</f>
        <v>5</v>
      </c>
      <c r="M169" s="63" t="str">
        <f>_xlfn.XLOOKUP($D169,全商品!$F:$F,全商品!H:H,"-")</f>
        <v>-</v>
      </c>
      <c r="N169" s="12" t="str">
        <f>_xlfn.XLOOKUP($D169,全商品!$F:$F,全商品!I:I,"-")</f>
        <v>-</v>
      </c>
      <c r="O169" s="23" t="str">
        <f>_xlfn.XLOOKUP($D169,全商品!$F:$F,全商品!K:K,"-")</f>
        <v>-</v>
      </c>
      <c r="P169" s="13" t="str">
        <f>_xlfn.XLOOKUP($D169,全商品!$F:$F,全商品!M:M,"-")</f>
        <v>-</v>
      </c>
      <c r="Q169" s="25" t="str">
        <f>_xlfn.XLOOKUP($D169,現状商品設定!B:B,現状商品設定!D:D,"-")</f>
        <v>-</v>
      </c>
      <c r="R169" s="22">
        <f>SUM(_xlfn.XLOOKUP($D169,当月商品!$D:$D,当月商品!I:I,0),_xlfn.XLOOKUP($D169,前月商品!$D:$D,前月商品!I:I,0),_xlfn.XLOOKUP($D169,前々月商品!$D:$D,前々月商品!I:I,0))</f>
        <v>0</v>
      </c>
      <c r="S169" s="23">
        <f>SUM(_xlfn.XLOOKUP($D169,当月商品!$D:$D,当月商品!V:V,0),_xlfn.XLOOKUP($D169,前月商品!$D:$D,前月商品!V:V,0),_xlfn.XLOOKUP($D169,前々月商品!$D:$D,前々月商品!V:V,0))</f>
        <v>0</v>
      </c>
      <c r="T169" s="23">
        <f t="shared" si="31"/>
        <v>0</v>
      </c>
      <c r="U169" s="23">
        <f>SUM(_xlfn.XLOOKUP($D169,当月商品!$D:$D,当月商品!W:W,0),_xlfn.XLOOKUP($D169,前月商品!$D:$D,前月商品!W:W,0),_xlfn.XLOOKUP($D169,前々月商品!$D:$D,前々月商品!W:W,0))</f>
        <v>0</v>
      </c>
      <c r="V169" s="23">
        <f>SUM(_xlfn.XLOOKUP($D169,当月商品!$D:$D,当月商品!H:H,0),_xlfn.XLOOKUP($D169,前月商品!$D:$D,前月商品!H:H,0),_xlfn.XLOOKUP($D169,前々月商品!$D:$D,前々月商品!H:H,0))</f>
        <v>0</v>
      </c>
      <c r="W169" s="13">
        <f t="shared" si="32"/>
        <v>0</v>
      </c>
      <c r="X169" s="15">
        <f t="shared" si="33"/>
        <v>0</v>
      </c>
      <c r="Y169" s="22">
        <f>_xlfn.XLOOKUP($D169,当月商品!$D:$D,当月商品!I:I,0)</f>
        <v>0</v>
      </c>
      <c r="Z169" s="23">
        <f>_xlfn.XLOOKUP($D169,前月商品!$D:$D,前月商品!I:I,0)</f>
        <v>0</v>
      </c>
      <c r="AA169" s="23">
        <f>_xlfn.XLOOKUP($D169,前々月商品!$D:$D,前々月商品!I:I,0)</f>
        <v>0</v>
      </c>
      <c r="AB169" s="23">
        <f>_xlfn.XLOOKUP($D169,当月商品!$D:$D,当月商品!V:V,0)</f>
        <v>0</v>
      </c>
      <c r="AC169" s="23">
        <f>_xlfn.XLOOKUP($D169,前月商品!$D:$D,前月商品!V:V,0)</f>
        <v>0</v>
      </c>
      <c r="AD169" s="23">
        <f>_xlfn.XLOOKUP($D169,前々月商品!$D:$D,前々月商品!V:V,0)</f>
        <v>0</v>
      </c>
      <c r="AE169" s="23">
        <f t="shared" si="34"/>
        <v>0</v>
      </c>
      <c r="AF169" s="23">
        <f t="shared" si="35"/>
        <v>0</v>
      </c>
      <c r="AG169" s="23">
        <f t="shared" si="36"/>
        <v>0</v>
      </c>
      <c r="AH169" s="12">
        <f>_xlfn.XLOOKUP($D169,当月商品!$D:$D,当月商品!W:W,0)</f>
        <v>0</v>
      </c>
      <c r="AI169" s="12">
        <f>_xlfn.XLOOKUP($D169,前月商品!$D:$D,前月商品!W:W,0)</f>
        <v>0</v>
      </c>
      <c r="AJ169" s="12">
        <f>_xlfn.XLOOKUP($D169,前々月商品!$D:$D,前々月商品!W:W,0)</f>
        <v>0</v>
      </c>
      <c r="AK169" s="12">
        <f>_xlfn.XLOOKUP($D169,当月商品!$D:$D,当月商品!H:H,0)</f>
        <v>0</v>
      </c>
      <c r="AL169" s="12">
        <f>_xlfn.XLOOKUP($D169,前月商品!$D:$D,前月商品!H:H,0)</f>
        <v>0</v>
      </c>
      <c r="AM169" s="12">
        <f>_xlfn.XLOOKUP($D169,前々月商品!$D:$D,前々月商品!H:H,0)</f>
        <v>0</v>
      </c>
      <c r="AN169" s="13">
        <f t="shared" si="37"/>
        <v>0</v>
      </c>
      <c r="AO169" s="13">
        <f t="shared" si="38"/>
        <v>0</v>
      </c>
      <c r="AP169" s="13">
        <f t="shared" si="39"/>
        <v>0</v>
      </c>
      <c r="AQ169" s="16">
        <f t="shared" si="40"/>
        <v>0</v>
      </c>
      <c r="AR169" s="16">
        <f t="shared" si="41"/>
        <v>0</v>
      </c>
      <c r="AS169" s="17">
        <f t="shared" si="42"/>
        <v>0</v>
      </c>
      <c r="AT169" t="e">
        <f t="shared" si="43"/>
        <v>#VALUE!</v>
      </c>
    </row>
    <row r="170" spans="3:46" ht="36.65" customHeight="1">
      <c r="C170" s="20">
        <v>165</v>
      </c>
      <c r="D170" s="53">
        <f>現状商品設定!B167</f>
        <v>0</v>
      </c>
      <c r="E170" s="26" t="str">
        <f>IFERROR(_xlfn.XLOOKUP($D170,現状商品設定!B:B,現状商品設定!C:C,"-"),"-")</f>
        <v>-</v>
      </c>
      <c r="F170" s="32" t="s">
        <v>46</v>
      </c>
      <c r="G170" s="30" t="str">
        <f>IFERROR(_xlfn.XLOOKUP($D170,現状商品設定!B:B,現状商品設定!F:F),"-")</f>
        <v>-</v>
      </c>
      <c r="H170" s="34" t="e">
        <f>IF(IF(AND(V170&gt;=設定!$C$3,X170&gt;=L170),G170*(1+設定!$C$6),IF(AND(V170&gt;=設定!$C$3,X170&lt;L170),G170*(1+設定!$C$7*-1),IF(V170&lt;設定!$C$3,G170*(1+設定!$C$6),"除外")))&gt;10,IF(AND(V170&gt;=設定!$C$3,X170&gt;=L170),G170*(1+設定!$C$6),IF(AND(V170&gt;=設定!$C$3,X170&lt;L170),G170*(1+設定!$C$7*-1),IF(V170&lt;設定!$C$3,G170*(1+設定!$C$6),"除外"))),10)</f>
        <v>#VALUE!</v>
      </c>
      <c r="I170" s="34" t="e">
        <f ca="1">IF(消化率!$I$5&lt;1,商品!H170*消化率!$I$5,IF(商品!W170*商品!Q170/(商品!H170*消化率!$I$5)&gt;商品!L170,商品!H170*消化率!$I$5,J170))</f>
        <v>#DIV/0!</v>
      </c>
      <c r="J170" s="34" t="e">
        <f t="shared" si="30"/>
        <v>#VALUE!</v>
      </c>
      <c r="K170" s="34" t="e">
        <f ca="1">IF(ROUNDDOWN(IF(I170&gt;=設定!$C$8,設定!$C$8,商品!I170),0)&lt;10,10,ROUNDDOWN(IF(I170&gt;=設定!$C$8,設定!$C$8,商品!I170),0))</f>
        <v>#DIV/0!</v>
      </c>
      <c r="L170" s="64">
        <f>IF(F170="標準",設定!$C$4,商品!F170)</f>
        <v>5</v>
      </c>
      <c r="M170" s="63" t="str">
        <f>_xlfn.XLOOKUP($D170,全商品!$F:$F,全商品!H:H,"-")</f>
        <v>-</v>
      </c>
      <c r="N170" s="12" t="str">
        <f>_xlfn.XLOOKUP($D170,全商品!$F:$F,全商品!I:I,"-")</f>
        <v>-</v>
      </c>
      <c r="O170" s="23" t="str">
        <f>_xlfn.XLOOKUP($D170,全商品!$F:$F,全商品!K:K,"-")</f>
        <v>-</v>
      </c>
      <c r="P170" s="13" t="str">
        <f>_xlfn.XLOOKUP($D170,全商品!$F:$F,全商品!M:M,"-")</f>
        <v>-</v>
      </c>
      <c r="Q170" s="25" t="str">
        <f>_xlfn.XLOOKUP($D170,現状商品設定!B:B,現状商品設定!D:D,"-")</f>
        <v>-</v>
      </c>
      <c r="R170" s="22">
        <f>SUM(_xlfn.XLOOKUP($D170,当月商品!$D:$D,当月商品!I:I,0),_xlfn.XLOOKUP($D170,前月商品!$D:$D,前月商品!I:I,0),_xlfn.XLOOKUP($D170,前々月商品!$D:$D,前々月商品!I:I,0))</f>
        <v>0</v>
      </c>
      <c r="S170" s="23">
        <f>SUM(_xlfn.XLOOKUP($D170,当月商品!$D:$D,当月商品!V:V,0),_xlfn.XLOOKUP($D170,前月商品!$D:$D,前月商品!V:V,0),_xlfn.XLOOKUP($D170,前々月商品!$D:$D,前々月商品!V:V,0))</f>
        <v>0</v>
      </c>
      <c r="T170" s="23">
        <f t="shared" si="31"/>
        <v>0</v>
      </c>
      <c r="U170" s="23">
        <f>SUM(_xlfn.XLOOKUP($D170,当月商品!$D:$D,当月商品!W:W,0),_xlfn.XLOOKUP($D170,前月商品!$D:$D,前月商品!W:W,0),_xlfn.XLOOKUP($D170,前々月商品!$D:$D,前々月商品!W:W,0))</f>
        <v>0</v>
      </c>
      <c r="V170" s="23">
        <f>SUM(_xlfn.XLOOKUP($D170,当月商品!$D:$D,当月商品!H:H,0),_xlfn.XLOOKUP($D170,前月商品!$D:$D,前月商品!H:H,0),_xlfn.XLOOKUP($D170,前々月商品!$D:$D,前々月商品!H:H,0))</f>
        <v>0</v>
      </c>
      <c r="W170" s="13">
        <f t="shared" si="32"/>
        <v>0</v>
      </c>
      <c r="X170" s="15">
        <f t="shared" si="33"/>
        <v>0</v>
      </c>
      <c r="Y170" s="22">
        <f>_xlfn.XLOOKUP($D170,当月商品!$D:$D,当月商品!I:I,0)</f>
        <v>0</v>
      </c>
      <c r="Z170" s="23">
        <f>_xlfn.XLOOKUP($D170,前月商品!$D:$D,前月商品!I:I,0)</f>
        <v>0</v>
      </c>
      <c r="AA170" s="23">
        <f>_xlfn.XLOOKUP($D170,前々月商品!$D:$D,前々月商品!I:I,0)</f>
        <v>0</v>
      </c>
      <c r="AB170" s="23">
        <f>_xlfn.XLOOKUP($D170,当月商品!$D:$D,当月商品!V:V,0)</f>
        <v>0</v>
      </c>
      <c r="AC170" s="23">
        <f>_xlfn.XLOOKUP($D170,前月商品!$D:$D,前月商品!V:V,0)</f>
        <v>0</v>
      </c>
      <c r="AD170" s="23">
        <f>_xlfn.XLOOKUP($D170,前々月商品!$D:$D,前々月商品!V:V,0)</f>
        <v>0</v>
      </c>
      <c r="AE170" s="23">
        <f t="shared" si="34"/>
        <v>0</v>
      </c>
      <c r="AF170" s="23">
        <f t="shared" si="35"/>
        <v>0</v>
      </c>
      <c r="AG170" s="23">
        <f t="shared" si="36"/>
        <v>0</v>
      </c>
      <c r="AH170" s="12">
        <f>_xlfn.XLOOKUP($D170,当月商品!$D:$D,当月商品!W:W,0)</f>
        <v>0</v>
      </c>
      <c r="AI170" s="12">
        <f>_xlfn.XLOOKUP($D170,前月商品!$D:$D,前月商品!W:W,0)</f>
        <v>0</v>
      </c>
      <c r="AJ170" s="12">
        <f>_xlfn.XLOOKUP($D170,前々月商品!$D:$D,前々月商品!W:W,0)</f>
        <v>0</v>
      </c>
      <c r="AK170" s="12">
        <f>_xlfn.XLOOKUP($D170,当月商品!$D:$D,当月商品!H:H,0)</f>
        <v>0</v>
      </c>
      <c r="AL170" s="12">
        <f>_xlfn.XLOOKUP($D170,前月商品!$D:$D,前月商品!H:H,0)</f>
        <v>0</v>
      </c>
      <c r="AM170" s="12">
        <f>_xlfn.XLOOKUP($D170,前々月商品!$D:$D,前々月商品!H:H,0)</f>
        <v>0</v>
      </c>
      <c r="AN170" s="13">
        <f t="shared" si="37"/>
        <v>0</v>
      </c>
      <c r="AO170" s="13">
        <f t="shared" si="38"/>
        <v>0</v>
      </c>
      <c r="AP170" s="13">
        <f t="shared" si="39"/>
        <v>0</v>
      </c>
      <c r="AQ170" s="16">
        <f t="shared" si="40"/>
        <v>0</v>
      </c>
      <c r="AR170" s="16">
        <f t="shared" si="41"/>
        <v>0</v>
      </c>
      <c r="AS170" s="17">
        <f t="shared" si="42"/>
        <v>0</v>
      </c>
      <c r="AT170" t="e">
        <f t="shared" si="43"/>
        <v>#VALUE!</v>
      </c>
    </row>
    <row r="171" spans="3:46" ht="36.65" customHeight="1">
      <c r="C171" s="20">
        <v>166</v>
      </c>
      <c r="D171" s="53">
        <f>現状商品設定!B168</f>
        <v>0</v>
      </c>
      <c r="E171" s="26" t="str">
        <f>IFERROR(_xlfn.XLOOKUP($D171,現状商品設定!B:B,現状商品設定!C:C,"-"),"-")</f>
        <v>-</v>
      </c>
      <c r="F171" s="32" t="s">
        <v>46</v>
      </c>
      <c r="G171" s="30" t="str">
        <f>IFERROR(_xlfn.XLOOKUP($D171,現状商品設定!B:B,現状商品設定!F:F),"-")</f>
        <v>-</v>
      </c>
      <c r="H171" s="34" t="e">
        <f>IF(IF(AND(V171&gt;=設定!$C$3,X171&gt;=L171),G171*(1+設定!$C$6),IF(AND(V171&gt;=設定!$C$3,X171&lt;L171),G171*(1+設定!$C$7*-1),IF(V171&lt;設定!$C$3,G171*(1+設定!$C$6),"除外")))&gt;10,IF(AND(V171&gt;=設定!$C$3,X171&gt;=L171),G171*(1+設定!$C$6),IF(AND(V171&gt;=設定!$C$3,X171&lt;L171),G171*(1+設定!$C$7*-1),IF(V171&lt;設定!$C$3,G171*(1+設定!$C$6),"除外"))),10)</f>
        <v>#VALUE!</v>
      </c>
      <c r="I171" s="34" t="e">
        <f ca="1">IF(消化率!$I$5&lt;1,商品!H171*消化率!$I$5,IF(商品!W171*商品!Q171/(商品!H171*消化率!$I$5)&gt;商品!L171,商品!H171*消化率!$I$5,J171))</f>
        <v>#DIV/0!</v>
      </c>
      <c r="J171" s="34" t="e">
        <f t="shared" si="30"/>
        <v>#VALUE!</v>
      </c>
      <c r="K171" s="34" t="e">
        <f ca="1">IF(ROUNDDOWN(IF(I171&gt;=設定!$C$8,設定!$C$8,商品!I171),0)&lt;10,10,ROUNDDOWN(IF(I171&gt;=設定!$C$8,設定!$C$8,商品!I171),0))</f>
        <v>#DIV/0!</v>
      </c>
      <c r="L171" s="64">
        <f>IF(F171="標準",設定!$C$4,商品!F171)</f>
        <v>5</v>
      </c>
      <c r="M171" s="63" t="str">
        <f>_xlfn.XLOOKUP($D171,全商品!$F:$F,全商品!H:H,"-")</f>
        <v>-</v>
      </c>
      <c r="N171" s="12" t="str">
        <f>_xlfn.XLOOKUP($D171,全商品!$F:$F,全商品!I:I,"-")</f>
        <v>-</v>
      </c>
      <c r="O171" s="23" t="str">
        <f>_xlfn.XLOOKUP($D171,全商品!$F:$F,全商品!K:K,"-")</f>
        <v>-</v>
      </c>
      <c r="P171" s="13" t="str">
        <f>_xlfn.XLOOKUP($D171,全商品!$F:$F,全商品!M:M,"-")</f>
        <v>-</v>
      </c>
      <c r="Q171" s="25" t="str">
        <f>_xlfn.XLOOKUP($D171,現状商品設定!B:B,現状商品設定!D:D,"-")</f>
        <v>-</v>
      </c>
      <c r="R171" s="22">
        <f>SUM(_xlfn.XLOOKUP($D171,当月商品!$D:$D,当月商品!I:I,0),_xlfn.XLOOKUP($D171,前月商品!$D:$D,前月商品!I:I,0),_xlfn.XLOOKUP($D171,前々月商品!$D:$D,前々月商品!I:I,0))</f>
        <v>0</v>
      </c>
      <c r="S171" s="23">
        <f>SUM(_xlfn.XLOOKUP($D171,当月商品!$D:$D,当月商品!V:V,0),_xlfn.XLOOKUP($D171,前月商品!$D:$D,前月商品!V:V,0),_xlfn.XLOOKUP($D171,前々月商品!$D:$D,前々月商品!V:V,0))</f>
        <v>0</v>
      </c>
      <c r="T171" s="23">
        <f t="shared" si="31"/>
        <v>0</v>
      </c>
      <c r="U171" s="23">
        <f>SUM(_xlfn.XLOOKUP($D171,当月商品!$D:$D,当月商品!W:W,0),_xlfn.XLOOKUP($D171,前月商品!$D:$D,前月商品!W:W,0),_xlfn.XLOOKUP($D171,前々月商品!$D:$D,前々月商品!W:W,0))</f>
        <v>0</v>
      </c>
      <c r="V171" s="23">
        <f>SUM(_xlfn.XLOOKUP($D171,当月商品!$D:$D,当月商品!H:H,0),_xlfn.XLOOKUP($D171,前月商品!$D:$D,前月商品!H:H,0),_xlfn.XLOOKUP($D171,前々月商品!$D:$D,前々月商品!H:H,0))</f>
        <v>0</v>
      </c>
      <c r="W171" s="13">
        <f t="shared" si="32"/>
        <v>0</v>
      </c>
      <c r="X171" s="15">
        <f t="shared" si="33"/>
        <v>0</v>
      </c>
      <c r="Y171" s="22">
        <f>_xlfn.XLOOKUP($D171,当月商品!$D:$D,当月商品!I:I,0)</f>
        <v>0</v>
      </c>
      <c r="Z171" s="23">
        <f>_xlfn.XLOOKUP($D171,前月商品!$D:$D,前月商品!I:I,0)</f>
        <v>0</v>
      </c>
      <c r="AA171" s="23">
        <f>_xlfn.XLOOKUP($D171,前々月商品!$D:$D,前々月商品!I:I,0)</f>
        <v>0</v>
      </c>
      <c r="AB171" s="23">
        <f>_xlfn.XLOOKUP($D171,当月商品!$D:$D,当月商品!V:V,0)</f>
        <v>0</v>
      </c>
      <c r="AC171" s="23">
        <f>_xlfn.XLOOKUP($D171,前月商品!$D:$D,前月商品!V:V,0)</f>
        <v>0</v>
      </c>
      <c r="AD171" s="23">
        <f>_xlfn.XLOOKUP($D171,前々月商品!$D:$D,前々月商品!V:V,0)</f>
        <v>0</v>
      </c>
      <c r="AE171" s="23">
        <f t="shared" si="34"/>
        <v>0</v>
      </c>
      <c r="AF171" s="23">
        <f t="shared" si="35"/>
        <v>0</v>
      </c>
      <c r="AG171" s="23">
        <f t="shared" si="36"/>
        <v>0</v>
      </c>
      <c r="AH171" s="12">
        <f>_xlfn.XLOOKUP($D171,当月商品!$D:$D,当月商品!W:W,0)</f>
        <v>0</v>
      </c>
      <c r="AI171" s="12">
        <f>_xlfn.XLOOKUP($D171,前月商品!$D:$D,前月商品!W:W,0)</f>
        <v>0</v>
      </c>
      <c r="AJ171" s="12">
        <f>_xlfn.XLOOKUP($D171,前々月商品!$D:$D,前々月商品!W:W,0)</f>
        <v>0</v>
      </c>
      <c r="AK171" s="12">
        <f>_xlfn.XLOOKUP($D171,当月商品!$D:$D,当月商品!H:H,0)</f>
        <v>0</v>
      </c>
      <c r="AL171" s="12">
        <f>_xlfn.XLOOKUP($D171,前月商品!$D:$D,前月商品!H:H,0)</f>
        <v>0</v>
      </c>
      <c r="AM171" s="12">
        <f>_xlfn.XLOOKUP($D171,前々月商品!$D:$D,前々月商品!H:H,0)</f>
        <v>0</v>
      </c>
      <c r="AN171" s="13">
        <f t="shared" si="37"/>
        <v>0</v>
      </c>
      <c r="AO171" s="13">
        <f t="shared" si="38"/>
        <v>0</v>
      </c>
      <c r="AP171" s="13">
        <f t="shared" si="39"/>
        <v>0</v>
      </c>
      <c r="AQ171" s="16">
        <f t="shared" si="40"/>
        <v>0</v>
      </c>
      <c r="AR171" s="16">
        <f t="shared" si="41"/>
        <v>0</v>
      </c>
      <c r="AS171" s="17">
        <f t="shared" si="42"/>
        <v>0</v>
      </c>
      <c r="AT171" t="e">
        <f t="shared" si="43"/>
        <v>#VALUE!</v>
      </c>
    </row>
    <row r="172" spans="3:46" ht="36.65" customHeight="1">
      <c r="C172" s="20">
        <v>167</v>
      </c>
      <c r="D172" s="53">
        <f>現状商品設定!B169</f>
        <v>0</v>
      </c>
      <c r="E172" s="26" t="str">
        <f>IFERROR(_xlfn.XLOOKUP($D172,現状商品設定!B:B,現状商品設定!C:C,"-"),"-")</f>
        <v>-</v>
      </c>
      <c r="F172" s="32" t="s">
        <v>46</v>
      </c>
      <c r="G172" s="30" t="str">
        <f>IFERROR(_xlfn.XLOOKUP($D172,現状商品設定!B:B,現状商品設定!F:F),"-")</f>
        <v>-</v>
      </c>
      <c r="H172" s="34" t="e">
        <f>IF(IF(AND(V172&gt;=設定!$C$3,X172&gt;=L172),G172*(1+設定!$C$6),IF(AND(V172&gt;=設定!$C$3,X172&lt;L172),G172*(1+設定!$C$7*-1),IF(V172&lt;設定!$C$3,G172*(1+設定!$C$6),"除外")))&gt;10,IF(AND(V172&gt;=設定!$C$3,X172&gt;=L172),G172*(1+設定!$C$6),IF(AND(V172&gt;=設定!$C$3,X172&lt;L172),G172*(1+設定!$C$7*-1),IF(V172&lt;設定!$C$3,G172*(1+設定!$C$6),"除外"))),10)</f>
        <v>#VALUE!</v>
      </c>
      <c r="I172" s="34" t="e">
        <f ca="1">IF(消化率!$I$5&lt;1,商品!H172*消化率!$I$5,IF(商品!W172*商品!Q172/(商品!H172*消化率!$I$5)&gt;商品!L172,商品!H172*消化率!$I$5,J172))</f>
        <v>#DIV/0!</v>
      </c>
      <c r="J172" s="34" t="e">
        <f t="shared" si="30"/>
        <v>#VALUE!</v>
      </c>
      <c r="K172" s="34" t="e">
        <f ca="1">IF(ROUNDDOWN(IF(I172&gt;=設定!$C$8,設定!$C$8,商品!I172),0)&lt;10,10,ROUNDDOWN(IF(I172&gt;=設定!$C$8,設定!$C$8,商品!I172),0))</f>
        <v>#DIV/0!</v>
      </c>
      <c r="L172" s="64">
        <f>IF(F172="標準",設定!$C$4,商品!F172)</f>
        <v>5</v>
      </c>
      <c r="M172" s="63" t="str">
        <f>_xlfn.XLOOKUP($D172,全商品!$F:$F,全商品!H:H,"-")</f>
        <v>-</v>
      </c>
      <c r="N172" s="12" t="str">
        <f>_xlfn.XLOOKUP($D172,全商品!$F:$F,全商品!I:I,"-")</f>
        <v>-</v>
      </c>
      <c r="O172" s="23" t="str">
        <f>_xlfn.XLOOKUP($D172,全商品!$F:$F,全商品!K:K,"-")</f>
        <v>-</v>
      </c>
      <c r="P172" s="13" t="str">
        <f>_xlfn.XLOOKUP($D172,全商品!$F:$F,全商品!M:M,"-")</f>
        <v>-</v>
      </c>
      <c r="Q172" s="25" t="str">
        <f>_xlfn.XLOOKUP($D172,現状商品設定!B:B,現状商品設定!D:D,"-")</f>
        <v>-</v>
      </c>
      <c r="R172" s="22">
        <f>SUM(_xlfn.XLOOKUP($D172,当月商品!$D:$D,当月商品!I:I,0),_xlfn.XLOOKUP($D172,前月商品!$D:$D,前月商品!I:I,0),_xlfn.XLOOKUP($D172,前々月商品!$D:$D,前々月商品!I:I,0))</f>
        <v>0</v>
      </c>
      <c r="S172" s="23">
        <f>SUM(_xlfn.XLOOKUP($D172,当月商品!$D:$D,当月商品!V:V,0),_xlfn.XLOOKUP($D172,前月商品!$D:$D,前月商品!V:V,0),_xlfn.XLOOKUP($D172,前々月商品!$D:$D,前々月商品!V:V,0))</f>
        <v>0</v>
      </c>
      <c r="T172" s="23">
        <f t="shared" si="31"/>
        <v>0</v>
      </c>
      <c r="U172" s="23">
        <f>SUM(_xlfn.XLOOKUP($D172,当月商品!$D:$D,当月商品!W:W,0),_xlfn.XLOOKUP($D172,前月商品!$D:$D,前月商品!W:W,0),_xlfn.XLOOKUP($D172,前々月商品!$D:$D,前々月商品!W:W,0))</f>
        <v>0</v>
      </c>
      <c r="V172" s="23">
        <f>SUM(_xlfn.XLOOKUP($D172,当月商品!$D:$D,当月商品!H:H,0),_xlfn.XLOOKUP($D172,前月商品!$D:$D,前月商品!H:H,0),_xlfn.XLOOKUP($D172,前々月商品!$D:$D,前々月商品!H:H,0))</f>
        <v>0</v>
      </c>
      <c r="W172" s="13">
        <f t="shared" si="32"/>
        <v>0</v>
      </c>
      <c r="X172" s="15">
        <f t="shared" si="33"/>
        <v>0</v>
      </c>
      <c r="Y172" s="22">
        <f>_xlfn.XLOOKUP($D172,当月商品!$D:$D,当月商品!I:I,0)</f>
        <v>0</v>
      </c>
      <c r="Z172" s="23">
        <f>_xlfn.XLOOKUP($D172,前月商品!$D:$D,前月商品!I:I,0)</f>
        <v>0</v>
      </c>
      <c r="AA172" s="23">
        <f>_xlfn.XLOOKUP($D172,前々月商品!$D:$D,前々月商品!I:I,0)</f>
        <v>0</v>
      </c>
      <c r="AB172" s="23">
        <f>_xlfn.XLOOKUP($D172,当月商品!$D:$D,当月商品!V:V,0)</f>
        <v>0</v>
      </c>
      <c r="AC172" s="23">
        <f>_xlfn.XLOOKUP($D172,前月商品!$D:$D,前月商品!V:V,0)</f>
        <v>0</v>
      </c>
      <c r="AD172" s="23">
        <f>_xlfn.XLOOKUP($D172,前々月商品!$D:$D,前々月商品!V:V,0)</f>
        <v>0</v>
      </c>
      <c r="AE172" s="23">
        <f t="shared" si="34"/>
        <v>0</v>
      </c>
      <c r="AF172" s="23">
        <f t="shared" si="35"/>
        <v>0</v>
      </c>
      <c r="AG172" s="23">
        <f t="shared" si="36"/>
        <v>0</v>
      </c>
      <c r="AH172" s="12">
        <f>_xlfn.XLOOKUP($D172,当月商品!$D:$D,当月商品!W:W,0)</f>
        <v>0</v>
      </c>
      <c r="AI172" s="12">
        <f>_xlfn.XLOOKUP($D172,前月商品!$D:$D,前月商品!W:W,0)</f>
        <v>0</v>
      </c>
      <c r="AJ172" s="12">
        <f>_xlfn.XLOOKUP($D172,前々月商品!$D:$D,前々月商品!W:W,0)</f>
        <v>0</v>
      </c>
      <c r="AK172" s="12">
        <f>_xlfn.XLOOKUP($D172,当月商品!$D:$D,当月商品!H:H,0)</f>
        <v>0</v>
      </c>
      <c r="AL172" s="12">
        <f>_xlfn.XLOOKUP($D172,前月商品!$D:$D,前月商品!H:H,0)</f>
        <v>0</v>
      </c>
      <c r="AM172" s="12">
        <f>_xlfn.XLOOKUP($D172,前々月商品!$D:$D,前々月商品!H:H,0)</f>
        <v>0</v>
      </c>
      <c r="AN172" s="13">
        <f t="shared" si="37"/>
        <v>0</v>
      </c>
      <c r="AO172" s="13">
        <f t="shared" si="38"/>
        <v>0</v>
      </c>
      <c r="AP172" s="13">
        <f t="shared" si="39"/>
        <v>0</v>
      </c>
      <c r="AQ172" s="16">
        <f t="shared" si="40"/>
        <v>0</v>
      </c>
      <c r="AR172" s="16">
        <f t="shared" si="41"/>
        <v>0</v>
      </c>
      <c r="AS172" s="17">
        <f t="shared" si="42"/>
        <v>0</v>
      </c>
      <c r="AT172" t="e">
        <f t="shared" si="43"/>
        <v>#VALUE!</v>
      </c>
    </row>
    <row r="173" spans="3:46" ht="36.65" customHeight="1">
      <c r="C173" s="20">
        <v>168</v>
      </c>
      <c r="D173" s="53">
        <f>現状商品設定!B170</f>
        <v>0</v>
      </c>
      <c r="E173" s="26" t="str">
        <f>IFERROR(_xlfn.XLOOKUP($D173,現状商品設定!B:B,現状商品設定!C:C,"-"),"-")</f>
        <v>-</v>
      </c>
      <c r="F173" s="32" t="s">
        <v>46</v>
      </c>
      <c r="G173" s="30" t="str">
        <f>IFERROR(_xlfn.XLOOKUP($D173,現状商品設定!B:B,現状商品設定!F:F),"-")</f>
        <v>-</v>
      </c>
      <c r="H173" s="34" t="e">
        <f>IF(IF(AND(V173&gt;=設定!$C$3,X173&gt;=L173),G173*(1+設定!$C$6),IF(AND(V173&gt;=設定!$C$3,X173&lt;L173),G173*(1+設定!$C$7*-1),IF(V173&lt;設定!$C$3,G173*(1+設定!$C$6),"除外")))&gt;10,IF(AND(V173&gt;=設定!$C$3,X173&gt;=L173),G173*(1+設定!$C$6),IF(AND(V173&gt;=設定!$C$3,X173&lt;L173),G173*(1+設定!$C$7*-1),IF(V173&lt;設定!$C$3,G173*(1+設定!$C$6),"除外"))),10)</f>
        <v>#VALUE!</v>
      </c>
      <c r="I173" s="34" t="e">
        <f ca="1">IF(消化率!$I$5&lt;1,商品!H173*消化率!$I$5,IF(商品!W173*商品!Q173/(商品!H173*消化率!$I$5)&gt;商品!L173,商品!H173*消化率!$I$5,J173))</f>
        <v>#DIV/0!</v>
      </c>
      <c r="J173" s="34" t="e">
        <f t="shared" si="30"/>
        <v>#VALUE!</v>
      </c>
      <c r="K173" s="34" t="e">
        <f ca="1">IF(ROUNDDOWN(IF(I173&gt;=設定!$C$8,設定!$C$8,商品!I173),0)&lt;10,10,ROUNDDOWN(IF(I173&gt;=設定!$C$8,設定!$C$8,商品!I173),0))</f>
        <v>#DIV/0!</v>
      </c>
      <c r="L173" s="64">
        <f>IF(F173="標準",設定!$C$4,商品!F173)</f>
        <v>5</v>
      </c>
      <c r="M173" s="63" t="str">
        <f>_xlfn.XLOOKUP($D173,全商品!$F:$F,全商品!H:H,"-")</f>
        <v>-</v>
      </c>
      <c r="N173" s="12" t="str">
        <f>_xlfn.XLOOKUP($D173,全商品!$F:$F,全商品!I:I,"-")</f>
        <v>-</v>
      </c>
      <c r="O173" s="23" t="str">
        <f>_xlfn.XLOOKUP($D173,全商品!$F:$F,全商品!K:K,"-")</f>
        <v>-</v>
      </c>
      <c r="P173" s="13" t="str">
        <f>_xlfn.XLOOKUP($D173,全商品!$F:$F,全商品!M:M,"-")</f>
        <v>-</v>
      </c>
      <c r="Q173" s="25" t="str">
        <f>_xlfn.XLOOKUP($D173,現状商品設定!B:B,現状商品設定!D:D,"-")</f>
        <v>-</v>
      </c>
      <c r="R173" s="22">
        <f>SUM(_xlfn.XLOOKUP($D173,当月商品!$D:$D,当月商品!I:I,0),_xlfn.XLOOKUP($D173,前月商品!$D:$D,前月商品!I:I,0),_xlfn.XLOOKUP($D173,前々月商品!$D:$D,前々月商品!I:I,0))</f>
        <v>0</v>
      </c>
      <c r="S173" s="23">
        <f>SUM(_xlfn.XLOOKUP($D173,当月商品!$D:$D,当月商品!V:V,0),_xlfn.XLOOKUP($D173,前月商品!$D:$D,前月商品!V:V,0),_xlfn.XLOOKUP($D173,前々月商品!$D:$D,前々月商品!V:V,0))</f>
        <v>0</v>
      </c>
      <c r="T173" s="23">
        <f t="shared" si="31"/>
        <v>0</v>
      </c>
      <c r="U173" s="23">
        <f>SUM(_xlfn.XLOOKUP($D173,当月商品!$D:$D,当月商品!W:W,0),_xlfn.XLOOKUP($D173,前月商品!$D:$D,前月商品!W:W,0),_xlfn.XLOOKUP($D173,前々月商品!$D:$D,前々月商品!W:W,0))</f>
        <v>0</v>
      </c>
      <c r="V173" s="23">
        <f>SUM(_xlfn.XLOOKUP($D173,当月商品!$D:$D,当月商品!H:H,0),_xlfn.XLOOKUP($D173,前月商品!$D:$D,前月商品!H:H,0),_xlfn.XLOOKUP($D173,前々月商品!$D:$D,前々月商品!H:H,0))</f>
        <v>0</v>
      </c>
      <c r="W173" s="13">
        <f t="shared" si="32"/>
        <v>0</v>
      </c>
      <c r="X173" s="15">
        <f t="shared" si="33"/>
        <v>0</v>
      </c>
      <c r="Y173" s="22">
        <f>_xlfn.XLOOKUP($D173,当月商品!$D:$D,当月商品!I:I,0)</f>
        <v>0</v>
      </c>
      <c r="Z173" s="23">
        <f>_xlfn.XLOOKUP($D173,前月商品!$D:$D,前月商品!I:I,0)</f>
        <v>0</v>
      </c>
      <c r="AA173" s="23">
        <f>_xlfn.XLOOKUP($D173,前々月商品!$D:$D,前々月商品!I:I,0)</f>
        <v>0</v>
      </c>
      <c r="AB173" s="23">
        <f>_xlfn.XLOOKUP($D173,当月商品!$D:$D,当月商品!V:V,0)</f>
        <v>0</v>
      </c>
      <c r="AC173" s="23">
        <f>_xlfn.XLOOKUP($D173,前月商品!$D:$D,前月商品!V:V,0)</f>
        <v>0</v>
      </c>
      <c r="AD173" s="23">
        <f>_xlfn.XLOOKUP($D173,前々月商品!$D:$D,前々月商品!V:V,0)</f>
        <v>0</v>
      </c>
      <c r="AE173" s="23">
        <f t="shared" si="34"/>
        <v>0</v>
      </c>
      <c r="AF173" s="23">
        <f t="shared" si="35"/>
        <v>0</v>
      </c>
      <c r="AG173" s="23">
        <f t="shared" si="36"/>
        <v>0</v>
      </c>
      <c r="AH173" s="12">
        <f>_xlfn.XLOOKUP($D173,当月商品!$D:$D,当月商品!W:W,0)</f>
        <v>0</v>
      </c>
      <c r="AI173" s="12">
        <f>_xlfn.XLOOKUP($D173,前月商品!$D:$D,前月商品!W:W,0)</f>
        <v>0</v>
      </c>
      <c r="AJ173" s="12">
        <f>_xlfn.XLOOKUP($D173,前々月商品!$D:$D,前々月商品!W:W,0)</f>
        <v>0</v>
      </c>
      <c r="AK173" s="12">
        <f>_xlfn.XLOOKUP($D173,当月商品!$D:$D,当月商品!H:H,0)</f>
        <v>0</v>
      </c>
      <c r="AL173" s="12">
        <f>_xlfn.XLOOKUP($D173,前月商品!$D:$D,前月商品!H:H,0)</f>
        <v>0</v>
      </c>
      <c r="AM173" s="12">
        <f>_xlfn.XLOOKUP($D173,前々月商品!$D:$D,前々月商品!H:H,0)</f>
        <v>0</v>
      </c>
      <c r="AN173" s="13">
        <f t="shared" si="37"/>
        <v>0</v>
      </c>
      <c r="AO173" s="13">
        <f t="shared" si="38"/>
        <v>0</v>
      </c>
      <c r="AP173" s="13">
        <f t="shared" si="39"/>
        <v>0</v>
      </c>
      <c r="AQ173" s="16">
        <f t="shared" si="40"/>
        <v>0</v>
      </c>
      <c r="AR173" s="16">
        <f t="shared" si="41"/>
        <v>0</v>
      </c>
      <c r="AS173" s="17">
        <f t="shared" si="42"/>
        <v>0</v>
      </c>
      <c r="AT173" t="e">
        <f t="shared" si="43"/>
        <v>#VALUE!</v>
      </c>
    </row>
    <row r="174" spans="3:46" ht="36.65" customHeight="1">
      <c r="C174" s="20">
        <v>169</v>
      </c>
      <c r="D174" s="53">
        <f>現状商品設定!B171</f>
        <v>0</v>
      </c>
      <c r="E174" s="26" t="str">
        <f>IFERROR(_xlfn.XLOOKUP($D174,現状商品設定!B:B,現状商品設定!C:C,"-"),"-")</f>
        <v>-</v>
      </c>
      <c r="F174" s="32" t="s">
        <v>46</v>
      </c>
      <c r="G174" s="30" t="str">
        <f>IFERROR(_xlfn.XLOOKUP($D174,現状商品設定!B:B,現状商品設定!F:F),"-")</f>
        <v>-</v>
      </c>
      <c r="H174" s="34" t="e">
        <f>IF(IF(AND(V174&gt;=設定!$C$3,X174&gt;=L174),G174*(1+設定!$C$6),IF(AND(V174&gt;=設定!$C$3,X174&lt;L174),G174*(1+設定!$C$7*-1),IF(V174&lt;設定!$C$3,G174*(1+設定!$C$6),"除外")))&gt;10,IF(AND(V174&gt;=設定!$C$3,X174&gt;=L174),G174*(1+設定!$C$6),IF(AND(V174&gt;=設定!$C$3,X174&lt;L174),G174*(1+設定!$C$7*-1),IF(V174&lt;設定!$C$3,G174*(1+設定!$C$6),"除外"))),10)</f>
        <v>#VALUE!</v>
      </c>
      <c r="I174" s="34" t="e">
        <f ca="1">IF(消化率!$I$5&lt;1,商品!H174*消化率!$I$5,IF(商品!W174*商品!Q174/(商品!H174*消化率!$I$5)&gt;商品!L174,商品!H174*消化率!$I$5,J174))</f>
        <v>#DIV/0!</v>
      </c>
      <c r="J174" s="34" t="e">
        <f t="shared" si="30"/>
        <v>#VALUE!</v>
      </c>
      <c r="K174" s="34" t="e">
        <f ca="1">IF(ROUNDDOWN(IF(I174&gt;=設定!$C$8,設定!$C$8,商品!I174),0)&lt;10,10,ROUNDDOWN(IF(I174&gt;=設定!$C$8,設定!$C$8,商品!I174),0))</f>
        <v>#DIV/0!</v>
      </c>
      <c r="L174" s="64">
        <f>IF(F174="標準",設定!$C$4,商品!F174)</f>
        <v>5</v>
      </c>
      <c r="M174" s="63" t="str">
        <f>_xlfn.XLOOKUP($D174,全商品!$F:$F,全商品!H:H,"-")</f>
        <v>-</v>
      </c>
      <c r="N174" s="12" t="str">
        <f>_xlfn.XLOOKUP($D174,全商品!$F:$F,全商品!I:I,"-")</f>
        <v>-</v>
      </c>
      <c r="O174" s="23" t="str">
        <f>_xlfn.XLOOKUP($D174,全商品!$F:$F,全商品!K:K,"-")</f>
        <v>-</v>
      </c>
      <c r="P174" s="13" t="str">
        <f>_xlfn.XLOOKUP($D174,全商品!$F:$F,全商品!M:M,"-")</f>
        <v>-</v>
      </c>
      <c r="Q174" s="25" t="str">
        <f>_xlfn.XLOOKUP($D174,現状商品設定!B:B,現状商品設定!D:D,"-")</f>
        <v>-</v>
      </c>
      <c r="R174" s="22">
        <f>SUM(_xlfn.XLOOKUP($D174,当月商品!$D:$D,当月商品!I:I,0),_xlfn.XLOOKUP($D174,前月商品!$D:$D,前月商品!I:I,0),_xlfn.XLOOKUP($D174,前々月商品!$D:$D,前々月商品!I:I,0))</f>
        <v>0</v>
      </c>
      <c r="S174" s="23">
        <f>SUM(_xlfn.XLOOKUP($D174,当月商品!$D:$D,当月商品!V:V,0),_xlfn.XLOOKUP($D174,前月商品!$D:$D,前月商品!V:V,0),_xlfn.XLOOKUP($D174,前々月商品!$D:$D,前々月商品!V:V,0))</f>
        <v>0</v>
      </c>
      <c r="T174" s="23">
        <f t="shared" si="31"/>
        <v>0</v>
      </c>
      <c r="U174" s="23">
        <f>SUM(_xlfn.XLOOKUP($D174,当月商品!$D:$D,当月商品!W:W,0),_xlfn.XLOOKUP($D174,前月商品!$D:$D,前月商品!W:W,0),_xlfn.XLOOKUP($D174,前々月商品!$D:$D,前々月商品!W:W,0))</f>
        <v>0</v>
      </c>
      <c r="V174" s="23">
        <f>SUM(_xlfn.XLOOKUP($D174,当月商品!$D:$D,当月商品!H:H,0),_xlfn.XLOOKUP($D174,前月商品!$D:$D,前月商品!H:H,0),_xlfn.XLOOKUP($D174,前々月商品!$D:$D,前々月商品!H:H,0))</f>
        <v>0</v>
      </c>
      <c r="W174" s="13">
        <f t="shared" si="32"/>
        <v>0</v>
      </c>
      <c r="X174" s="15">
        <f t="shared" si="33"/>
        <v>0</v>
      </c>
      <c r="Y174" s="22">
        <f>_xlfn.XLOOKUP($D174,当月商品!$D:$D,当月商品!I:I,0)</f>
        <v>0</v>
      </c>
      <c r="Z174" s="23">
        <f>_xlfn.XLOOKUP($D174,前月商品!$D:$D,前月商品!I:I,0)</f>
        <v>0</v>
      </c>
      <c r="AA174" s="23">
        <f>_xlfn.XLOOKUP($D174,前々月商品!$D:$D,前々月商品!I:I,0)</f>
        <v>0</v>
      </c>
      <c r="AB174" s="23">
        <f>_xlfn.XLOOKUP($D174,当月商品!$D:$D,当月商品!V:V,0)</f>
        <v>0</v>
      </c>
      <c r="AC174" s="23">
        <f>_xlfn.XLOOKUP($D174,前月商品!$D:$D,前月商品!V:V,0)</f>
        <v>0</v>
      </c>
      <c r="AD174" s="23">
        <f>_xlfn.XLOOKUP($D174,前々月商品!$D:$D,前々月商品!V:V,0)</f>
        <v>0</v>
      </c>
      <c r="AE174" s="23">
        <f t="shared" si="34"/>
        <v>0</v>
      </c>
      <c r="AF174" s="23">
        <f t="shared" si="35"/>
        <v>0</v>
      </c>
      <c r="AG174" s="23">
        <f t="shared" si="36"/>
        <v>0</v>
      </c>
      <c r="AH174" s="12">
        <f>_xlfn.XLOOKUP($D174,当月商品!$D:$D,当月商品!W:W,0)</f>
        <v>0</v>
      </c>
      <c r="AI174" s="12">
        <f>_xlfn.XLOOKUP($D174,前月商品!$D:$D,前月商品!W:W,0)</f>
        <v>0</v>
      </c>
      <c r="AJ174" s="12">
        <f>_xlfn.XLOOKUP($D174,前々月商品!$D:$D,前々月商品!W:W,0)</f>
        <v>0</v>
      </c>
      <c r="AK174" s="12">
        <f>_xlfn.XLOOKUP($D174,当月商品!$D:$D,当月商品!H:H,0)</f>
        <v>0</v>
      </c>
      <c r="AL174" s="12">
        <f>_xlfn.XLOOKUP($D174,前月商品!$D:$D,前月商品!H:H,0)</f>
        <v>0</v>
      </c>
      <c r="AM174" s="12">
        <f>_xlfn.XLOOKUP($D174,前々月商品!$D:$D,前々月商品!H:H,0)</f>
        <v>0</v>
      </c>
      <c r="AN174" s="13">
        <f t="shared" si="37"/>
        <v>0</v>
      </c>
      <c r="AO174" s="13">
        <f t="shared" si="38"/>
        <v>0</v>
      </c>
      <c r="AP174" s="13">
        <f t="shared" si="39"/>
        <v>0</v>
      </c>
      <c r="AQ174" s="16">
        <f t="shared" si="40"/>
        <v>0</v>
      </c>
      <c r="AR174" s="16">
        <f t="shared" si="41"/>
        <v>0</v>
      </c>
      <c r="AS174" s="17">
        <f t="shared" si="42"/>
        <v>0</v>
      </c>
      <c r="AT174" t="e">
        <f t="shared" si="43"/>
        <v>#VALUE!</v>
      </c>
    </row>
    <row r="175" spans="3:46" ht="36.65" customHeight="1">
      <c r="C175" s="20">
        <v>170</v>
      </c>
      <c r="D175" s="53">
        <f>現状商品設定!B172</f>
        <v>0</v>
      </c>
      <c r="E175" s="26" t="str">
        <f>IFERROR(_xlfn.XLOOKUP($D175,現状商品設定!B:B,現状商品設定!C:C,"-"),"-")</f>
        <v>-</v>
      </c>
      <c r="F175" s="32" t="s">
        <v>46</v>
      </c>
      <c r="G175" s="30" t="str">
        <f>IFERROR(_xlfn.XLOOKUP($D175,現状商品設定!B:B,現状商品設定!F:F),"-")</f>
        <v>-</v>
      </c>
      <c r="H175" s="34" t="e">
        <f>IF(IF(AND(V175&gt;=設定!$C$3,X175&gt;=L175),G175*(1+設定!$C$6),IF(AND(V175&gt;=設定!$C$3,X175&lt;L175),G175*(1+設定!$C$7*-1),IF(V175&lt;設定!$C$3,G175*(1+設定!$C$6),"除外")))&gt;10,IF(AND(V175&gt;=設定!$C$3,X175&gt;=L175),G175*(1+設定!$C$6),IF(AND(V175&gt;=設定!$C$3,X175&lt;L175),G175*(1+設定!$C$7*-1),IF(V175&lt;設定!$C$3,G175*(1+設定!$C$6),"除外"))),10)</f>
        <v>#VALUE!</v>
      </c>
      <c r="I175" s="34" t="e">
        <f ca="1">IF(消化率!$I$5&lt;1,商品!H175*消化率!$I$5,IF(商品!W175*商品!Q175/(商品!H175*消化率!$I$5)&gt;商品!L175,商品!H175*消化率!$I$5,J175))</f>
        <v>#DIV/0!</v>
      </c>
      <c r="J175" s="34" t="e">
        <f t="shared" si="30"/>
        <v>#VALUE!</v>
      </c>
      <c r="K175" s="34" t="e">
        <f ca="1">IF(ROUNDDOWN(IF(I175&gt;=設定!$C$8,設定!$C$8,商品!I175),0)&lt;10,10,ROUNDDOWN(IF(I175&gt;=設定!$C$8,設定!$C$8,商品!I175),0))</f>
        <v>#DIV/0!</v>
      </c>
      <c r="L175" s="64">
        <f>IF(F175="標準",設定!$C$4,商品!F175)</f>
        <v>5</v>
      </c>
      <c r="M175" s="63" t="str">
        <f>_xlfn.XLOOKUP($D175,全商品!$F:$F,全商品!H:H,"-")</f>
        <v>-</v>
      </c>
      <c r="N175" s="12" t="str">
        <f>_xlfn.XLOOKUP($D175,全商品!$F:$F,全商品!I:I,"-")</f>
        <v>-</v>
      </c>
      <c r="O175" s="23" t="str">
        <f>_xlfn.XLOOKUP($D175,全商品!$F:$F,全商品!K:K,"-")</f>
        <v>-</v>
      </c>
      <c r="P175" s="13" t="str">
        <f>_xlfn.XLOOKUP($D175,全商品!$F:$F,全商品!M:M,"-")</f>
        <v>-</v>
      </c>
      <c r="Q175" s="25" t="str">
        <f>_xlfn.XLOOKUP($D175,現状商品設定!B:B,現状商品設定!D:D,"-")</f>
        <v>-</v>
      </c>
      <c r="R175" s="22">
        <f>SUM(_xlfn.XLOOKUP($D175,当月商品!$D:$D,当月商品!I:I,0),_xlfn.XLOOKUP($D175,前月商品!$D:$D,前月商品!I:I,0),_xlfn.XLOOKUP($D175,前々月商品!$D:$D,前々月商品!I:I,0))</f>
        <v>0</v>
      </c>
      <c r="S175" s="23">
        <f>SUM(_xlfn.XLOOKUP($D175,当月商品!$D:$D,当月商品!V:V,0),_xlfn.XLOOKUP($D175,前月商品!$D:$D,前月商品!V:V,0),_xlfn.XLOOKUP($D175,前々月商品!$D:$D,前々月商品!V:V,0))</f>
        <v>0</v>
      </c>
      <c r="T175" s="23">
        <f t="shared" si="31"/>
        <v>0</v>
      </c>
      <c r="U175" s="23">
        <f>SUM(_xlfn.XLOOKUP($D175,当月商品!$D:$D,当月商品!W:W,0),_xlfn.XLOOKUP($D175,前月商品!$D:$D,前月商品!W:W,0),_xlfn.XLOOKUP($D175,前々月商品!$D:$D,前々月商品!W:W,0))</f>
        <v>0</v>
      </c>
      <c r="V175" s="23">
        <f>SUM(_xlfn.XLOOKUP($D175,当月商品!$D:$D,当月商品!H:H,0),_xlfn.XLOOKUP($D175,前月商品!$D:$D,前月商品!H:H,0),_xlfn.XLOOKUP($D175,前々月商品!$D:$D,前々月商品!H:H,0))</f>
        <v>0</v>
      </c>
      <c r="W175" s="13">
        <f t="shared" si="32"/>
        <v>0</v>
      </c>
      <c r="X175" s="15">
        <f t="shared" si="33"/>
        <v>0</v>
      </c>
      <c r="Y175" s="22">
        <f>_xlfn.XLOOKUP($D175,当月商品!$D:$D,当月商品!I:I,0)</f>
        <v>0</v>
      </c>
      <c r="Z175" s="23">
        <f>_xlfn.XLOOKUP($D175,前月商品!$D:$D,前月商品!I:I,0)</f>
        <v>0</v>
      </c>
      <c r="AA175" s="23">
        <f>_xlfn.XLOOKUP($D175,前々月商品!$D:$D,前々月商品!I:I,0)</f>
        <v>0</v>
      </c>
      <c r="AB175" s="23">
        <f>_xlfn.XLOOKUP($D175,当月商品!$D:$D,当月商品!V:V,0)</f>
        <v>0</v>
      </c>
      <c r="AC175" s="23">
        <f>_xlfn.XLOOKUP($D175,前月商品!$D:$D,前月商品!V:V,0)</f>
        <v>0</v>
      </c>
      <c r="AD175" s="23">
        <f>_xlfn.XLOOKUP($D175,前々月商品!$D:$D,前々月商品!V:V,0)</f>
        <v>0</v>
      </c>
      <c r="AE175" s="23">
        <f t="shared" si="34"/>
        <v>0</v>
      </c>
      <c r="AF175" s="23">
        <f t="shared" si="35"/>
        <v>0</v>
      </c>
      <c r="AG175" s="23">
        <f t="shared" si="36"/>
        <v>0</v>
      </c>
      <c r="AH175" s="12">
        <f>_xlfn.XLOOKUP($D175,当月商品!$D:$D,当月商品!W:W,0)</f>
        <v>0</v>
      </c>
      <c r="AI175" s="12">
        <f>_xlfn.XLOOKUP($D175,前月商品!$D:$D,前月商品!W:W,0)</f>
        <v>0</v>
      </c>
      <c r="AJ175" s="12">
        <f>_xlfn.XLOOKUP($D175,前々月商品!$D:$D,前々月商品!W:W,0)</f>
        <v>0</v>
      </c>
      <c r="AK175" s="12">
        <f>_xlfn.XLOOKUP($D175,当月商品!$D:$D,当月商品!H:H,0)</f>
        <v>0</v>
      </c>
      <c r="AL175" s="12">
        <f>_xlfn.XLOOKUP($D175,前月商品!$D:$D,前月商品!H:H,0)</f>
        <v>0</v>
      </c>
      <c r="AM175" s="12">
        <f>_xlfn.XLOOKUP($D175,前々月商品!$D:$D,前々月商品!H:H,0)</f>
        <v>0</v>
      </c>
      <c r="AN175" s="13">
        <f t="shared" si="37"/>
        <v>0</v>
      </c>
      <c r="AO175" s="13">
        <f t="shared" si="38"/>
        <v>0</v>
      </c>
      <c r="AP175" s="13">
        <f t="shared" si="39"/>
        <v>0</v>
      </c>
      <c r="AQ175" s="16">
        <f t="shared" si="40"/>
        <v>0</v>
      </c>
      <c r="AR175" s="16">
        <f t="shared" si="41"/>
        <v>0</v>
      </c>
      <c r="AS175" s="17">
        <f t="shared" si="42"/>
        <v>0</v>
      </c>
      <c r="AT175" t="e">
        <f t="shared" si="43"/>
        <v>#VALUE!</v>
      </c>
    </row>
    <row r="176" spans="3:46" ht="36.65" customHeight="1">
      <c r="C176" s="20">
        <v>171</v>
      </c>
      <c r="D176" s="53">
        <f>現状商品設定!B173</f>
        <v>0</v>
      </c>
      <c r="E176" s="26" t="str">
        <f>IFERROR(_xlfn.XLOOKUP($D176,現状商品設定!B:B,現状商品設定!C:C,"-"),"-")</f>
        <v>-</v>
      </c>
      <c r="F176" s="32" t="s">
        <v>46</v>
      </c>
      <c r="G176" s="30" t="str">
        <f>IFERROR(_xlfn.XLOOKUP($D176,現状商品設定!B:B,現状商品設定!F:F),"-")</f>
        <v>-</v>
      </c>
      <c r="H176" s="34" t="e">
        <f>IF(IF(AND(V176&gt;=設定!$C$3,X176&gt;=L176),G176*(1+設定!$C$6),IF(AND(V176&gt;=設定!$C$3,X176&lt;L176),G176*(1+設定!$C$7*-1),IF(V176&lt;設定!$C$3,G176*(1+設定!$C$6),"除外")))&gt;10,IF(AND(V176&gt;=設定!$C$3,X176&gt;=L176),G176*(1+設定!$C$6),IF(AND(V176&gt;=設定!$C$3,X176&lt;L176),G176*(1+設定!$C$7*-1),IF(V176&lt;設定!$C$3,G176*(1+設定!$C$6),"除外"))),10)</f>
        <v>#VALUE!</v>
      </c>
      <c r="I176" s="34" t="e">
        <f ca="1">IF(消化率!$I$5&lt;1,商品!H176*消化率!$I$5,IF(商品!W176*商品!Q176/(商品!H176*消化率!$I$5)&gt;商品!L176,商品!H176*消化率!$I$5,J176))</f>
        <v>#DIV/0!</v>
      </c>
      <c r="J176" s="34" t="e">
        <f t="shared" si="30"/>
        <v>#VALUE!</v>
      </c>
      <c r="K176" s="34" t="e">
        <f ca="1">IF(ROUNDDOWN(IF(I176&gt;=設定!$C$8,設定!$C$8,商品!I176),0)&lt;10,10,ROUNDDOWN(IF(I176&gt;=設定!$C$8,設定!$C$8,商品!I176),0))</f>
        <v>#DIV/0!</v>
      </c>
      <c r="L176" s="64">
        <f>IF(F176="標準",設定!$C$4,商品!F176)</f>
        <v>5</v>
      </c>
      <c r="M176" s="63" t="str">
        <f>_xlfn.XLOOKUP($D176,全商品!$F:$F,全商品!H:H,"-")</f>
        <v>-</v>
      </c>
      <c r="N176" s="12" t="str">
        <f>_xlfn.XLOOKUP($D176,全商品!$F:$F,全商品!I:I,"-")</f>
        <v>-</v>
      </c>
      <c r="O176" s="23" t="str">
        <f>_xlfn.XLOOKUP($D176,全商品!$F:$F,全商品!K:K,"-")</f>
        <v>-</v>
      </c>
      <c r="P176" s="13" t="str">
        <f>_xlfn.XLOOKUP($D176,全商品!$F:$F,全商品!M:M,"-")</f>
        <v>-</v>
      </c>
      <c r="Q176" s="25" t="str">
        <f>_xlfn.XLOOKUP($D176,現状商品設定!B:B,現状商品設定!D:D,"-")</f>
        <v>-</v>
      </c>
      <c r="R176" s="22">
        <f>SUM(_xlfn.XLOOKUP($D176,当月商品!$D:$D,当月商品!I:I,0),_xlfn.XLOOKUP($D176,前月商品!$D:$D,前月商品!I:I,0),_xlfn.XLOOKUP($D176,前々月商品!$D:$D,前々月商品!I:I,0))</f>
        <v>0</v>
      </c>
      <c r="S176" s="23">
        <f>SUM(_xlfn.XLOOKUP($D176,当月商品!$D:$D,当月商品!V:V,0),_xlfn.XLOOKUP($D176,前月商品!$D:$D,前月商品!V:V,0),_xlfn.XLOOKUP($D176,前々月商品!$D:$D,前々月商品!V:V,0))</f>
        <v>0</v>
      </c>
      <c r="T176" s="23">
        <f t="shared" si="31"/>
        <v>0</v>
      </c>
      <c r="U176" s="23">
        <f>SUM(_xlfn.XLOOKUP($D176,当月商品!$D:$D,当月商品!W:W,0),_xlfn.XLOOKUP($D176,前月商品!$D:$D,前月商品!W:W,0),_xlfn.XLOOKUP($D176,前々月商品!$D:$D,前々月商品!W:W,0))</f>
        <v>0</v>
      </c>
      <c r="V176" s="23">
        <f>SUM(_xlfn.XLOOKUP($D176,当月商品!$D:$D,当月商品!H:H,0),_xlfn.XLOOKUP($D176,前月商品!$D:$D,前月商品!H:H,0),_xlfn.XLOOKUP($D176,前々月商品!$D:$D,前々月商品!H:H,0))</f>
        <v>0</v>
      </c>
      <c r="W176" s="13">
        <f t="shared" si="32"/>
        <v>0</v>
      </c>
      <c r="X176" s="15">
        <f t="shared" si="33"/>
        <v>0</v>
      </c>
      <c r="Y176" s="22">
        <f>_xlfn.XLOOKUP($D176,当月商品!$D:$D,当月商品!I:I,0)</f>
        <v>0</v>
      </c>
      <c r="Z176" s="23">
        <f>_xlfn.XLOOKUP($D176,前月商品!$D:$D,前月商品!I:I,0)</f>
        <v>0</v>
      </c>
      <c r="AA176" s="23">
        <f>_xlfn.XLOOKUP($D176,前々月商品!$D:$D,前々月商品!I:I,0)</f>
        <v>0</v>
      </c>
      <c r="AB176" s="23">
        <f>_xlfn.XLOOKUP($D176,当月商品!$D:$D,当月商品!V:V,0)</f>
        <v>0</v>
      </c>
      <c r="AC176" s="23">
        <f>_xlfn.XLOOKUP($D176,前月商品!$D:$D,前月商品!V:V,0)</f>
        <v>0</v>
      </c>
      <c r="AD176" s="23">
        <f>_xlfn.XLOOKUP($D176,前々月商品!$D:$D,前々月商品!V:V,0)</f>
        <v>0</v>
      </c>
      <c r="AE176" s="23">
        <f t="shared" si="34"/>
        <v>0</v>
      </c>
      <c r="AF176" s="23">
        <f t="shared" si="35"/>
        <v>0</v>
      </c>
      <c r="AG176" s="23">
        <f t="shared" si="36"/>
        <v>0</v>
      </c>
      <c r="AH176" s="12">
        <f>_xlfn.XLOOKUP($D176,当月商品!$D:$D,当月商品!W:W,0)</f>
        <v>0</v>
      </c>
      <c r="AI176" s="12">
        <f>_xlfn.XLOOKUP($D176,前月商品!$D:$D,前月商品!W:W,0)</f>
        <v>0</v>
      </c>
      <c r="AJ176" s="12">
        <f>_xlfn.XLOOKUP($D176,前々月商品!$D:$D,前々月商品!W:W,0)</f>
        <v>0</v>
      </c>
      <c r="AK176" s="12">
        <f>_xlfn.XLOOKUP($D176,当月商品!$D:$D,当月商品!H:H,0)</f>
        <v>0</v>
      </c>
      <c r="AL176" s="12">
        <f>_xlfn.XLOOKUP($D176,前月商品!$D:$D,前月商品!H:H,0)</f>
        <v>0</v>
      </c>
      <c r="AM176" s="12">
        <f>_xlfn.XLOOKUP($D176,前々月商品!$D:$D,前々月商品!H:H,0)</f>
        <v>0</v>
      </c>
      <c r="AN176" s="13">
        <f t="shared" si="37"/>
        <v>0</v>
      </c>
      <c r="AO176" s="13">
        <f t="shared" si="38"/>
        <v>0</v>
      </c>
      <c r="AP176" s="13">
        <f t="shared" si="39"/>
        <v>0</v>
      </c>
      <c r="AQ176" s="16">
        <f t="shared" si="40"/>
        <v>0</v>
      </c>
      <c r="AR176" s="16">
        <f t="shared" si="41"/>
        <v>0</v>
      </c>
      <c r="AS176" s="17">
        <f t="shared" si="42"/>
        <v>0</v>
      </c>
      <c r="AT176" t="e">
        <f t="shared" si="43"/>
        <v>#VALUE!</v>
      </c>
    </row>
    <row r="177" spans="3:46" ht="36.65" customHeight="1">
      <c r="C177" s="20">
        <v>172</v>
      </c>
      <c r="D177" s="53">
        <f>現状商品設定!B174</f>
        <v>0</v>
      </c>
      <c r="E177" s="26" t="str">
        <f>IFERROR(_xlfn.XLOOKUP($D177,現状商品設定!B:B,現状商品設定!C:C,"-"),"-")</f>
        <v>-</v>
      </c>
      <c r="F177" s="32" t="s">
        <v>46</v>
      </c>
      <c r="G177" s="30" t="str">
        <f>IFERROR(_xlfn.XLOOKUP($D177,現状商品設定!B:B,現状商品設定!F:F),"-")</f>
        <v>-</v>
      </c>
      <c r="H177" s="34" t="e">
        <f>IF(IF(AND(V177&gt;=設定!$C$3,X177&gt;=L177),G177*(1+設定!$C$6),IF(AND(V177&gt;=設定!$C$3,X177&lt;L177),G177*(1+設定!$C$7*-1),IF(V177&lt;設定!$C$3,G177*(1+設定!$C$6),"除外")))&gt;10,IF(AND(V177&gt;=設定!$C$3,X177&gt;=L177),G177*(1+設定!$C$6),IF(AND(V177&gt;=設定!$C$3,X177&lt;L177),G177*(1+設定!$C$7*-1),IF(V177&lt;設定!$C$3,G177*(1+設定!$C$6),"除外"))),10)</f>
        <v>#VALUE!</v>
      </c>
      <c r="I177" s="34" t="e">
        <f ca="1">IF(消化率!$I$5&lt;1,商品!H177*消化率!$I$5,IF(商品!W177*商品!Q177/(商品!H177*消化率!$I$5)&gt;商品!L177,商品!H177*消化率!$I$5,J177))</f>
        <v>#DIV/0!</v>
      </c>
      <c r="J177" s="34" t="e">
        <f t="shared" si="30"/>
        <v>#VALUE!</v>
      </c>
      <c r="K177" s="34" t="e">
        <f ca="1">IF(ROUNDDOWN(IF(I177&gt;=設定!$C$8,設定!$C$8,商品!I177),0)&lt;10,10,ROUNDDOWN(IF(I177&gt;=設定!$C$8,設定!$C$8,商品!I177),0))</f>
        <v>#DIV/0!</v>
      </c>
      <c r="L177" s="64">
        <f>IF(F177="標準",設定!$C$4,商品!F177)</f>
        <v>5</v>
      </c>
      <c r="M177" s="63" t="str">
        <f>_xlfn.XLOOKUP($D177,全商品!$F:$F,全商品!H:H,"-")</f>
        <v>-</v>
      </c>
      <c r="N177" s="12" t="str">
        <f>_xlfn.XLOOKUP($D177,全商品!$F:$F,全商品!I:I,"-")</f>
        <v>-</v>
      </c>
      <c r="O177" s="23" t="str">
        <f>_xlfn.XLOOKUP($D177,全商品!$F:$F,全商品!K:K,"-")</f>
        <v>-</v>
      </c>
      <c r="P177" s="13" t="str">
        <f>_xlfn.XLOOKUP($D177,全商品!$F:$F,全商品!M:M,"-")</f>
        <v>-</v>
      </c>
      <c r="Q177" s="25" t="str">
        <f>_xlfn.XLOOKUP($D177,現状商品設定!B:B,現状商品設定!D:D,"-")</f>
        <v>-</v>
      </c>
      <c r="R177" s="22">
        <f>SUM(_xlfn.XLOOKUP($D177,当月商品!$D:$D,当月商品!I:I,0),_xlfn.XLOOKUP($D177,前月商品!$D:$D,前月商品!I:I,0),_xlfn.XLOOKUP($D177,前々月商品!$D:$D,前々月商品!I:I,0))</f>
        <v>0</v>
      </c>
      <c r="S177" s="23">
        <f>SUM(_xlfn.XLOOKUP($D177,当月商品!$D:$D,当月商品!V:V,0),_xlfn.XLOOKUP($D177,前月商品!$D:$D,前月商品!V:V,0),_xlfn.XLOOKUP($D177,前々月商品!$D:$D,前々月商品!V:V,0))</f>
        <v>0</v>
      </c>
      <c r="T177" s="23">
        <f t="shared" si="31"/>
        <v>0</v>
      </c>
      <c r="U177" s="23">
        <f>SUM(_xlfn.XLOOKUP($D177,当月商品!$D:$D,当月商品!W:W,0),_xlfn.XLOOKUP($D177,前月商品!$D:$D,前月商品!W:W,0),_xlfn.XLOOKUP($D177,前々月商品!$D:$D,前々月商品!W:W,0))</f>
        <v>0</v>
      </c>
      <c r="V177" s="23">
        <f>SUM(_xlfn.XLOOKUP($D177,当月商品!$D:$D,当月商品!H:H,0),_xlfn.XLOOKUP($D177,前月商品!$D:$D,前月商品!H:H,0),_xlfn.XLOOKUP($D177,前々月商品!$D:$D,前々月商品!H:H,0))</f>
        <v>0</v>
      </c>
      <c r="W177" s="13">
        <f t="shared" si="32"/>
        <v>0</v>
      </c>
      <c r="X177" s="15">
        <f t="shared" si="33"/>
        <v>0</v>
      </c>
      <c r="Y177" s="22">
        <f>_xlfn.XLOOKUP($D177,当月商品!$D:$D,当月商品!I:I,0)</f>
        <v>0</v>
      </c>
      <c r="Z177" s="23">
        <f>_xlfn.XLOOKUP($D177,前月商品!$D:$D,前月商品!I:I,0)</f>
        <v>0</v>
      </c>
      <c r="AA177" s="23">
        <f>_xlfn.XLOOKUP($D177,前々月商品!$D:$D,前々月商品!I:I,0)</f>
        <v>0</v>
      </c>
      <c r="AB177" s="23">
        <f>_xlfn.XLOOKUP($D177,当月商品!$D:$D,当月商品!V:V,0)</f>
        <v>0</v>
      </c>
      <c r="AC177" s="23">
        <f>_xlfn.XLOOKUP($D177,前月商品!$D:$D,前月商品!V:V,0)</f>
        <v>0</v>
      </c>
      <c r="AD177" s="23">
        <f>_xlfn.XLOOKUP($D177,前々月商品!$D:$D,前々月商品!V:V,0)</f>
        <v>0</v>
      </c>
      <c r="AE177" s="23">
        <f t="shared" si="34"/>
        <v>0</v>
      </c>
      <c r="AF177" s="23">
        <f t="shared" si="35"/>
        <v>0</v>
      </c>
      <c r="AG177" s="23">
        <f t="shared" si="36"/>
        <v>0</v>
      </c>
      <c r="AH177" s="12">
        <f>_xlfn.XLOOKUP($D177,当月商品!$D:$D,当月商品!W:W,0)</f>
        <v>0</v>
      </c>
      <c r="AI177" s="12">
        <f>_xlfn.XLOOKUP($D177,前月商品!$D:$D,前月商品!W:W,0)</f>
        <v>0</v>
      </c>
      <c r="AJ177" s="12">
        <f>_xlfn.XLOOKUP($D177,前々月商品!$D:$D,前々月商品!W:W,0)</f>
        <v>0</v>
      </c>
      <c r="AK177" s="12">
        <f>_xlfn.XLOOKUP($D177,当月商品!$D:$D,当月商品!H:H,0)</f>
        <v>0</v>
      </c>
      <c r="AL177" s="12">
        <f>_xlfn.XLOOKUP($D177,前月商品!$D:$D,前月商品!H:H,0)</f>
        <v>0</v>
      </c>
      <c r="AM177" s="12">
        <f>_xlfn.XLOOKUP($D177,前々月商品!$D:$D,前々月商品!H:H,0)</f>
        <v>0</v>
      </c>
      <c r="AN177" s="13">
        <f t="shared" si="37"/>
        <v>0</v>
      </c>
      <c r="AO177" s="13">
        <f t="shared" si="38"/>
        <v>0</v>
      </c>
      <c r="AP177" s="13">
        <f t="shared" si="39"/>
        <v>0</v>
      </c>
      <c r="AQ177" s="16">
        <f t="shared" si="40"/>
        <v>0</v>
      </c>
      <c r="AR177" s="16">
        <f t="shared" si="41"/>
        <v>0</v>
      </c>
      <c r="AS177" s="17">
        <f t="shared" si="42"/>
        <v>0</v>
      </c>
      <c r="AT177" t="e">
        <f t="shared" si="43"/>
        <v>#VALUE!</v>
      </c>
    </row>
    <row r="178" spans="3:46" ht="36.65" customHeight="1">
      <c r="C178" s="20">
        <v>173</v>
      </c>
      <c r="D178" s="53">
        <f>現状商品設定!B175</f>
        <v>0</v>
      </c>
      <c r="E178" s="26" t="str">
        <f>IFERROR(_xlfn.XLOOKUP($D178,現状商品設定!B:B,現状商品設定!C:C,"-"),"-")</f>
        <v>-</v>
      </c>
      <c r="F178" s="32" t="s">
        <v>46</v>
      </c>
      <c r="G178" s="30" t="str">
        <f>IFERROR(_xlfn.XLOOKUP($D178,現状商品設定!B:B,現状商品設定!F:F),"-")</f>
        <v>-</v>
      </c>
      <c r="H178" s="34" t="e">
        <f>IF(IF(AND(V178&gt;=設定!$C$3,X178&gt;=L178),G178*(1+設定!$C$6),IF(AND(V178&gt;=設定!$C$3,X178&lt;L178),G178*(1+設定!$C$7*-1),IF(V178&lt;設定!$C$3,G178*(1+設定!$C$6),"除外")))&gt;10,IF(AND(V178&gt;=設定!$C$3,X178&gt;=L178),G178*(1+設定!$C$6),IF(AND(V178&gt;=設定!$C$3,X178&lt;L178),G178*(1+設定!$C$7*-1),IF(V178&lt;設定!$C$3,G178*(1+設定!$C$6),"除外"))),10)</f>
        <v>#VALUE!</v>
      </c>
      <c r="I178" s="34" t="e">
        <f ca="1">IF(消化率!$I$5&lt;1,商品!H178*消化率!$I$5,IF(商品!W178*商品!Q178/(商品!H178*消化率!$I$5)&gt;商品!L178,商品!H178*消化率!$I$5,J178))</f>
        <v>#DIV/0!</v>
      </c>
      <c r="J178" s="34" t="e">
        <f t="shared" si="30"/>
        <v>#VALUE!</v>
      </c>
      <c r="K178" s="34" t="e">
        <f ca="1">IF(ROUNDDOWN(IF(I178&gt;=設定!$C$8,設定!$C$8,商品!I178),0)&lt;10,10,ROUNDDOWN(IF(I178&gt;=設定!$C$8,設定!$C$8,商品!I178),0))</f>
        <v>#DIV/0!</v>
      </c>
      <c r="L178" s="64">
        <f>IF(F178="標準",設定!$C$4,商品!F178)</f>
        <v>5</v>
      </c>
      <c r="M178" s="63" t="str">
        <f>_xlfn.XLOOKUP($D178,全商品!$F:$F,全商品!H:H,"-")</f>
        <v>-</v>
      </c>
      <c r="N178" s="12" t="str">
        <f>_xlfn.XLOOKUP($D178,全商品!$F:$F,全商品!I:I,"-")</f>
        <v>-</v>
      </c>
      <c r="O178" s="23" t="str">
        <f>_xlfn.XLOOKUP($D178,全商品!$F:$F,全商品!K:K,"-")</f>
        <v>-</v>
      </c>
      <c r="P178" s="13" t="str">
        <f>_xlfn.XLOOKUP($D178,全商品!$F:$F,全商品!M:M,"-")</f>
        <v>-</v>
      </c>
      <c r="Q178" s="25" t="str">
        <f>_xlfn.XLOOKUP($D178,現状商品設定!B:B,現状商品設定!D:D,"-")</f>
        <v>-</v>
      </c>
      <c r="R178" s="22">
        <f>SUM(_xlfn.XLOOKUP($D178,当月商品!$D:$D,当月商品!I:I,0),_xlfn.XLOOKUP($D178,前月商品!$D:$D,前月商品!I:I,0),_xlfn.XLOOKUP($D178,前々月商品!$D:$D,前々月商品!I:I,0))</f>
        <v>0</v>
      </c>
      <c r="S178" s="23">
        <f>SUM(_xlfn.XLOOKUP($D178,当月商品!$D:$D,当月商品!V:V,0),_xlfn.XLOOKUP($D178,前月商品!$D:$D,前月商品!V:V,0),_xlfn.XLOOKUP($D178,前々月商品!$D:$D,前々月商品!V:V,0))</f>
        <v>0</v>
      </c>
      <c r="T178" s="23">
        <f t="shared" si="31"/>
        <v>0</v>
      </c>
      <c r="U178" s="23">
        <f>SUM(_xlfn.XLOOKUP($D178,当月商品!$D:$D,当月商品!W:W,0),_xlfn.XLOOKUP($D178,前月商品!$D:$D,前月商品!W:W,0),_xlfn.XLOOKUP($D178,前々月商品!$D:$D,前々月商品!W:W,0))</f>
        <v>0</v>
      </c>
      <c r="V178" s="23">
        <f>SUM(_xlfn.XLOOKUP($D178,当月商品!$D:$D,当月商品!H:H,0),_xlfn.XLOOKUP($D178,前月商品!$D:$D,前月商品!H:H,0),_xlfn.XLOOKUP($D178,前々月商品!$D:$D,前々月商品!H:H,0))</f>
        <v>0</v>
      </c>
      <c r="W178" s="13">
        <f t="shared" si="32"/>
        <v>0</v>
      </c>
      <c r="X178" s="15">
        <f t="shared" si="33"/>
        <v>0</v>
      </c>
      <c r="Y178" s="22">
        <f>_xlfn.XLOOKUP($D178,当月商品!$D:$D,当月商品!I:I,0)</f>
        <v>0</v>
      </c>
      <c r="Z178" s="23">
        <f>_xlfn.XLOOKUP($D178,前月商品!$D:$D,前月商品!I:I,0)</f>
        <v>0</v>
      </c>
      <c r="AA178" s="23">
        <f>_xlfn.XLOOKUP($D178,前々月商品!$D:$D,前々月商品!I:I,0)</f>
        <v>0</v>
      </c>
      <c r="AB178" s="23">
        <f>_xlfn.XLOOKUP($D178,当月商品!$D:$D,当月商品!V:V,0)</f>
        <v>0</v>
      </c>
      <c r="AC178" s="23">
        <f>_xlfn.XLOOKUP($D178,前月商品!$D:$D,前月商品!V:V,0)</f>
        <v>0</v>
      </c>
      <c r="AD178" s="23">
        <f>_xlfn.XLOOKUP($D178,前々月商品!$D:$D,前々月商品!V:V,0)</f>
        <v>0</v>
      </c>
      <c r="AE178" s="23">
        <f t="shared" si="34"/>
        <v>0</v>
      </c>
      <c r="AF178" s="23">
        <f t="shared" si="35"/>
        <v>0</v>
      </c>
      <c r="AG178" s="23">
        <f t="shared" si="36"/>
        <v>0</v>
      </c>
      <c r="AH178" s="12">
        <f>_xlfn.XLOOKUP($D178,当月商品!$D:$D,当月商品!W:W,0)</f>
        <v>0</v>
      </c>
      <c r="AI178" s="12">
        <f>_xlfn.XLOOKUP($D178,前月商品!$D:$D,前月商品!W:W,0)</f>
        <v>0</v>
      </c>
      <c r="AJ178" s="12">
        <f>_xlfn.XLOOKUP($D178,前々月商品!$D:$D,前々月商品!W:W,0)</f>
        <v>0</v>
      </c>
      <c r="AK178" s="12">
        <f>_xlfn.XLOOKUP($D178,当月商品!$D:$D,当月商品!H:H,0)</f>
        <v>0</v>
      </c>
      <c r="AL178" s="12">
        <f>_xlfn.XLOOKUP($D178,前月商品!$D:$D,前月商品!H:H,0)</f>
        <v>0</v>
      </c>
      <c r="AM178" s="12">
        <f>_xlfn.XLOOKUP($D178,前々月商品!$D:$D,前々月商品!H:H,0)</f>
        <v>0</v>
      </c>
      <c r="AN178" s="13">
        <f t="shared" si="37"/>
        <v>0</v>
      </c>
      <c r="AO178" s="13">
        <f t="shared" si="38"/>
        <v>0</v>
      </c>
      <c r="AP178" s="13">
        <f t="shared" si="39"/>
        <v>0</v>
      </c>
      <c r="AQ178" s="16">
        <f t="shared" si="40"/>
        <v>0</v>
      </c>
      <c r="AR178" s="16">
        <f t="shared" si="41"/>
        <v>0</v>
      </c>
      <c r="AS178" s="17">
        <f t="shared" si="42"/>
        <v>0</v>
      </c>
      <c r="AT178" t="e">
        <f t="shared" si="43"/>
        <v>#VALUE!</v>
      </c>
    </row>
    <row r="179" spans="3:46" ht="36.65" customHeight="1">
      <c r="C179" s="20">
        <v>174</v>
      </c>
      <c r="D179" s="53">
        <f>現状商品設定!B176</f>
        <v>0</v>
      </c>
      <c r="E179" s="26" t="str">
        <f>IFERROR(_xlfn.XLOOKUP($D179,現状商品設定!B:B,現状商品設定!C:C,"-"),"-")</f>
        <v>-</v>
      </c>
      <c r="F179" s="32" t="s">
        <v>46</v>
      </c>
      <c r="G179" s="30" t="str">
        <f>IFERROR(_xlfn.XLOOKUP($D179,現状商品設定!B:B,現状商品設定!F:F),"-")</f>
        <v>-</v>
      </c>
      <c r="H179" s="34" t="e">
        <f>IF(IF(AND(V179&gt;=設定!$C$3,X179&gt;=L179),G179*(1+設定!$C$6),IF(AND(V179&gt;=設定!$C$3,X179&lt;L179),G179*(1+設定!$C$7*-1),IF(V179&lt;設定!$C$3,G179*(1+設定!$C$6),"除外")))&gt;10,IF(AND(V179&gt;=設定!$C$3,X179&gt;=L179),G179*(1+設定!$C$6),IF(AND(V179&gt;=設定!$C$3,X179&lt;L179),G179*(1+設定!$C$7*-1),IF(V179&lt;設定!$C$3,G179*(1+設定!$C$6),"除外"))),10)</f>
        <v>#VALUE!</v>
      </c>
      <c r="I179" s="34" t="e">
        <f ca="1">IF(消化率!$I$5&lt;1,商品!H179*消化率!$I$5,IF(商品!W179*商品!Q179/(商品!H179*消化率!$I$5)&gt;商品!L179,商品!H179*消化率!$I$5,J179))</f>
        <v>#DIV/0!</v>
      </c>
      <c r="J179" s="34" t="e">
        <f t="shared" si="30"/>
        <v>#VALUE!</v>
      </c>
      <c r="K179" s="34" t="e">
        <f ca="1">IF(ROUNDDOWN(IF(I179&gt;=設定!$C$8,設定!$C$8,商品!I179),0)&lt;10,10,ROUNDDOWN(IF(I179&gt;=設定!$C$8,設定!$C$8,商品!I179),0))</f>
        <v>#DIV/0!</v>
      </c>
      <c r="L179" s="64">
        <f>IF(F179="標準",設定!$C$4,商品!F179)</f>
        <v>5</v>
      </c>
      <c r="M179" s="63" t="str">
        <f>_xlfn.XLOOKUP($D179,全商品!$F:$F,全商品!H:H,"-")</f>
        <v>-</v>
      </c>
      <c r="N179" s="12" t="str">
        <f>_xlfn.XLOOKUP($D179,全商品!$F:$F,全商品!I:I,"-")</f>
        <v>-</v>
      </c>
      <c r="O179" s="23" t="str">
        <f>_xlfn.XLOOKUP($D179,全商品!$F:$F,全商品!K:K,"-")</f>
        <v>-</v>
      </c>
      <c r="P179" s="13" t="str">
        <f>_xlfn.XLOOKUP($D179,全商品!$F:$F,全商品!M:M,"-")</f>
        <v>-</v>
      </c>
      <c r="Q179" s="25" t="str">
        <f>_xlfn.XLOOKUP($D179,現状商品設定!B:B,現状商品設定!D:D,"-")</f>
        <v>-</v>
      </c>
      <c r="R179" s="22">
        <f>SUM(_xlfn.XLOOKUP($D179,当月商品!$D:$D,当月商品!I:I,0),_xlfn.XLOOKUP($D179,前月商品!$D:$D,前月商品!I:I,0),_xlfn.XLOOKUP($D179,前々月商品!$D:$D,前々月商品!I:I,0))</f>
        <v>0</v>
      </c>
      <c r="S179" s="23">
        <f>SUM(_xlfn.XLOOKUP($D179,当月商品!$D:$D,当月商品!V:V,0),_xlfn.XLOOKUP($D179,前月商品!$D:$D,前月商品!V:V,0),_xlfn.XLOOKUP($D179,前々月商品!$D:$D,前々月商品!V:V,0))</f>
        <v>0</v>
      </c>
      <c r="T179" s="23">
        <f t="shared" si="31"/>
        <v>0</v>
      </c>
      <c r="U179" s="23">
        <f>SUM(_xlfn.XLOOKUP($D179,当月商品!$D:$D,当月商品!W:W,0),_xlfn.XLOOKUP($D179,前月商品!$D:$D,前月商品!W:W,0),_xlfn.XLOOKUP($D179,前々月商品!$D:$D,前々月商品!W:W,0))</f>
        <v>0</v>
      </c>
      <c r="V179" s="23">
        <f>SUM(_xlfn.XLOOKUP($D179,当月商品!$D:$D,当月商品!H:H,0),_xlfn.XLOOKUP($D179,前月商品!$D:$D,前月商品!H:H,0),_xlfn.XLOOKUP($D179,前々月商品!$D:$D,前々月商品!H:H,0))</f>
        <v>0</v>
      </c>
      <c r="W179" s="13">
        <f t="shared" si="32"/>
        <v>0</v>
      </c>
      <c r="X179" s="15">
        <f t="shared" si="33"/>
        <v>0</v>
      </c>
      <c r="Y179" s="22">
        <f>_xlfn.XLOOKUP($D179,当月商品!$D:$D,当月商品!I:I,0)</f>
        <v>0</v>
      </c>
      <c r="Z179" s="23">
        <f>_xlfn.XLOOKUP($D179,前月商品!$D:$D,前月商品!I:I,0)</f>
        <v>0</v>
      </c>
      <c r="AA179" s="23">
        <f>_xlfn.XLOOKUP($D179,前々月商品!$D:$D,前々月商品!I:I,0)</f>
        <v>0</v>
      </c>
      <c r="AB179" s="23">
        <f>_xlfn.XLOOKUP($D179,当月商品!$D:$D,当月商品!V:V,0)</f>
        <v>0</v>
      </c>
      <c r="AC179" s="23">
        <f>_xlfn.XLOOKUP($D179,前月商品!$D:$D,前月商品!V:V,0)</f>
        <v>0</v>
      </c>
      <c r="AD179" s="23">
        <f>_xlfn.XLOOKUP($D179,前々月商品!$D:$D,前々月商品!V:V,0)</f>
        <v>0</v>
      </c>
      <c r="AE179" s="23">
        <f t="shared" si="34"/>
        <v>0</v>
      </c>
      <c r="AF179" s="23">
        <f t="shared" si="35"/>
        <v>0</v>
      </c>
      <c r="AG179" s="23">
        <f t="shared" si="36"/>
        <v>0</v>
      </c>
      <c r="AH179" s="12">
        <f>_xlfn.XLOOKUP($D179,当月商品!$D:$D,当月商品!W:W,0)</f>
        <v>0</v>
      </c>
      <c r="AI179" s="12">
        <f>_xlfn.XLOOKUP($D179,前月商品!$D:$D,前月商品!W:W,0)</f>
        <v>0</v>
      </c>
      <c r="AJ179" s="12">
        <f>_xlfn.XLOOKUP($D179,前々月商品!$D:$D,前々月商品!W:W,0)</f>
        <v>0</v>
      </c>
      <c r="AK179" s="12">
        <f>_xlfn.XLOOKUP($D179,当月商品!$D:$D,当月商品!H:H,0)</f>
        <v>0</v>
      </c>
      <c r="AL179" s="12">
        <f>_xlfn.XLOOKUP($D179,前月商品!$D:$D,前月商品!H:H,0)</f>
        <v>0</v>
      </c>
      <c r="AM179" s="12">
        <f>_xlfn.XLOOKUP($D179,前々月商品!$D:$D,前々月商品!H:H,0)</f>
        <v>0</v>
      </c>
      <c r="AN179" s="13">
        <f t="shared" si="37"/>
        <v>0</v>
      </c>
      <c r="AO179" s="13">
        <f t="shared" si="38"/>
        <v>0</v>
      </c>
      <c r="AP179" s="13">
        <f t="shared" si="39"/>
        <v>0</v>
      </c>
      <c r="AQ179" s="16">
        <f t="shared" si="40"/>
        <v>0</v>
      </c>
      <c r="AR179" s="16">
        <f t="shared" si="41"/>
        <v>0</v>
      </c>
      <c r="AS179" s="17">
        <f t="shared" si="42"/>
        <v>0</v>
      </c>
      <c r="AT179" t="e">
        <f t="shared" si="43"/>
        <v>#VALUE!</v>
      </c>
    </row>
    <row r="180" spans="3:46" ht="36.65" customHeight="1">
      <c r="C180" s="20">
        <v>175</v>
      </c>
      <c r="D180" s="53">
        <f>現状商品設定!B177</f>
        <v>0</v>
      </c>
      <c r="E180" s="26" t="str">
        <f>IFERROR(_xlfn.XLOOKUP($D180,現状商品設定!B:B,現状商品設定!C:C,"-"),"-")</f>
        <v>-</v>
      </c>
      <c r="F180" s="32" t="s">
        <v>46</v>
      </c>
      <c r="G180" s="30" t="str">
        <f>IFERROR(_xlfn.XLOOKUP($D180,現状商品設定!B:B,現状商品設定!F:F),"-")</f>
        <v>-</v>
      </c>
      <c r="H180" s="34" t="e">
        <f>IF(IF(AND(V180&gt;=設定!$C$3,X180&gt;=L180),G180*(1+設定!$C$6),IF(AND(V180&gt;=設定!$C$3,X180&lt;L180),G180*(1+設定!$C$7*-1),IF(V180&lt;設定!$C$3,G180*(1+設定!$C$6),"除外")))&gt;10,IF(AND(V180&gt;=設定!$C$3,X180&gt;=L180),G180*(1+設定!$C$6),IF(AND(V180&gt;=設定!$C$3,X180&lt;L180),G180*(1+設定!$C$7*-1),IF(V180&lt;設定!$C$3,G180*(1+設定!$C$6),"除外"))),10)</f>
        <v>#VALUE!</v>
      </c>
      <c r="I180" s="34" t="e">
        <f ca="1">IF(消化率!$I$5&lt;1,商品!H180*消化率!$I$5,IF(商品!W180*商品!Q180/(商品!H180*消化率!$I$5)&gt;商品!L180,商品!H180*消化率!$I$5,J180))</f>
        <v>#DIV/0!</v>
      </c>
      <c r="J180" s="34" t="e">
        <f t="shared" si="30"/>
        <v>#VALUE!</v>
      </c>
      <c r="K180" s="34" t="e">
        <f ca="1">IF(ROUNDDOWN(IF(I180&gt;=設定!$C$8,設定!$C$8,商品!I180),0)&lt;10,10,ROUNDDOWN(IF(I180&gt;=設定!$C$8,設定!$C$8,商品!I180),0))</f>
        <v>#DIV/0!</v>
      </c>
      <c r="L180" s="64">
        <f>IF(F180="標準",設定!$C$4,商品!F180)</f>
        <v>5</v>
      </c>
      <c r="M180" s="63" t="str">
        <f>_xlfn.XLOOKUP($D180,全商品!$F:$F,全商品!H:H,"-")</f>
        <v>-</v>
      </c>
      <c r="N180" s="12" t="str">
        <f>_xlfn.XLOOKUP($D180,全商品!$F:$F,全商品!I:I,"-")</f>
        <v>-</v>
      </c>
      <c r="O180" s="23" t="str">
        <f>_xlfn.XLOOKUP($D180,全商品!$F:$F,全商品!K:K,"-")</f>
        <v>-</v>
      </c>
      <c r="P180" s="13" t="str">
        <f>_xlfn.XLOOKUP($D180,全商品!$F:$F,全商品!M:M,"-")</f>
        <v>-</v>
      </c>
      <c r="Q180" s="25" t="str">
        <f>_xlfn.XLOOKUP($D180,現状商品設定!B:B,現状商品設定!D:D,"-")</f>
        <v>-</v>
      </c>
      <c r="R180" s="22">
        <f>SUM(_xlfn.XLOOKUP($D180,当月商品!$D:$D,当月商品!I:I,0),_xlfn.XLOOKUP($D180,前月商品!$D:$D,前月商品!I:I,0),_xlfn.XLOOKUP($D180,前々月商品!$D:$D,前々月商品!I:I,0))</f>
        <v>0</v>
      </c>
      <c r="S180" s="23">
        <f>SUM(_xlfn.XLOOKUP($D180,当月商品!$D:$D,当月商品!V:V,0),_xlfn.XLOOKUP($D180,前月商品!$D:$D,前月商品!V:V,0),_xlfn.XLOOKUP($D180,前々月商品!$D:$D,前々月商品!V:V,0))</f>
        <v>0</v>
      </c>
      <c r="T180" s="23">
        <f t="shared" si="31"/>
        <v>0</v>
      </c>
      <c r="U180" s="23">
        <f>SUM(_xlfn.XLOOKUP($D180,当月商品!$D:$D,当月商品!W:W,0),_xlfn.XLOOKUP($D180,前月商品!$D:$D,前月商品!W:W,0),_xlfn.XLOOKUP($D180,前々月商品!$D:$D,前々月商品!W:W,0))</f>
        <v>0</v>
      </c>
      <c r="V180" s="23">
        <f>SUM(_xlfn.XLOOKUP($D180,当月商品!$D:$D,当月商品!H:H,0),_xlfn.XLOOKUP($D180,前月商品!$D:$D,前月商品!H:H,0),_xlfn.XLOOKUP($D180,前々月商品!$D:$D,前々月商品!H:H,0))</f>
        <v>0</v>
      </c>
      <c r="W180" s="13">
        <f t="shared" si="32"/>
        <v>0</v>
      </c>
      <c r="X180" s="15">
        <f t="shared" si="33"/>
        <v>0</v>
      </c>
      <c r="Y180" s="22">
        <f>_xlfn.XLOOKUP($D180,当月商品!$D:$D,当月商品!I:I,0)</f>
        <v>0</v>
      </c>
      <c r="Z180" s="23">
        <f>_xlfn.XLOOKUP($D180,前月商品!$D:$D,前月商品!I:I,0)</f>
        <v>0</v>
      </c>
      <c r="AA180" s="23">
        <f>_xlfn.XLOOKUP($D180,前々月商品!$D:$D,前々月商品!I:I,0)</f>
        <v>0</v>
      </c>
      <c r="AB180" s="23">
        <f>_xlfn.XLOOKUP($D180,当月商品!$D:$D,当月商品!V:V,0)</f>
        <v>0</v>
      </c>
      <c r="AC180" s="23">
        <f>_xlfn.XLOOKUP($D180,前月商品!$D:$D,前月商品!V:V,0)</f>
        <v>0</v>
      </c>
      <c r="AD180" s="23">
        <f>_xlfn.XLOOKUP($D180,前々月商品!$D:$D,前々月商品!V:V,0)</f>
        <v>0</v>
      </c>
      <c r="AE180" s="23">
        <f t="shared" si="34"/>
        <v>0</v>
      </c>
      <c r="AF180" s="23">
        <f t="shared" si="35"/>
        <v>0</v>
      </c>
      <c r="AG180" s="23">
        <f t="shared" si="36"/>
        <v>0</v>
      </c>
      <c r="AH180" s="12">
        <f>_xlfn.XLOOKUP($D180,当月商品!$D:$D,当月商品!W:W,0)</f>
        <v>0</v>
      </c>
      <c r="AI180" s="12">
        <f>_xlfn.XLOOKUP($D180,前月商品!$D:$D,前月商品!W:W,0)</f>
        <v>0</v>
      </c>
      <c r="AJ180" s="12">
        <f>_xlfn.XLOOKUP($D180,前々月商品!$D:$D,前々月商品!W:W,0)</f>
        <v>0</v>
      </c>
      <c r="AK180" s="12">
        <f>_xlfn.XLOOKUP($D180,当月商品!$D:$D,当月商品!H:H,0)</f>
        <v>0</v>
      </c>
      <c r="AL180" s="12">
        <f>_xlfn.XLOOKUP($D180,前月商品!$D:$D,前月商品!H:H,0)</f>
        <v>0</v>
      </c>
      <c r="AM180" s="12">
        <f>_xlfn.XLOOKUP($D180,前々月商品!$D:$D,前々月商品!H:H,0)</f>
        <v>0</v>
      </c>
      <c r="AN180" s="13">
        <f t="shared" si="37"/>
        <v>0</v>
      </c>
      <c r="AO180" s="13">
        <f t="shared" si="38"/>
        <v>0</v>
      </c>
      <c r="AP180" s="13">
        <f t="shared" si="39"/>
        <v>0</v>
      </c>
      <c r="AQ180" s="16">
        <f t="shared" si="40"/>
        <v>0</v>
      </c>
      <c r="AR180" s="16">
        <f t="shared" si="41"/>
        <v>0</v>
      </c>
      <c r="AS180" s="17">
        <f t="shared" si="42"/>
        <v>0</v>
      </c>
      <c r="AT180" t="e">
        <f t="shared" si="43"/>
        <v>#VALUE!</v>
      </c>
    </row>
    <row r="181" spans="3:46" ht="36.65" customHeight="1">
      <c r="C181" s="20">
        <v>176</v>
      </c>
      <c r="D181" s="53">
        <f>現状商品設定!B178</f>
        <v>0</v>
      </c>
      <c r="E181" s="26" t="str">
        <f>IFERROR(_xlfn.XLOOKUP($D181,現状商品設定!B:B,現状商品設定!C:C,"-"),"-")</f>
        <v>-</v>
      </c>
      <c r="F181" s="32" t="s">
        <v>46</v>
      </c>
      <c r="G181" s="30" t="str">
        <f>IFERROR(_xlfn.XLOOKUP($D181,現状商品設定!B:B,現状商品設定!F:F),"-")</f>
        <v>-</v>
      </c>
      <c r="H181" s="34" t="e">
        <f>IF(IF(AND(V181&gt;=設定!$C$3,X181&gt;=L181),G181*(1+設定!$C$6),IF(AND(V181&gt;=設定!$C$3,X181&lt;L181),G181*(1+設定!$C$7*-1),IF(V181&lt;設定!$C$3,G181*(1+設定!$C$6),"除外")))&gt;10,IF(AND(V181&gt;=設定!$C$3,X181&gt;=L181),G181*(1+設定!$C$6),IF(AND(V181&gt;=設定!$C$3,X181&lt;L181),G181*(1+設定!$C$7*-1),IF(V181&lt;設定!$C$3,G181*(1+設定!$C$6),"除外"))),10)</f>
        <v>#VALUE!</v>
      </c>
      <c r="I181" s="34" t="e">
        <f ca="1">IF(消化率!$I$5&lt;1,商品!H181*消化率!$I$5,IF(商品!W181*商品!Q181/(商品!H181*消化率!$I$5)&gt;商品!L181,商品!H181*消化率!$I$5,J181))</f>
        <v>#DIV/0!</v>
      </c>
      <c r="J181" s="34" t="e">
        <f t="shared" si="30"/>
        <v>#VALUE!</v>
      </c>
      <c r="K181" s="34" t="e">
        <f ca="1">IF(ROUNDDOWN(IF(I181&gt;=設定!$C$8,設定!$C$8,商品!I181),0)&lt;10,10,ROUNDDOWN(IF(I181&gt;=設定!$C$8,設定!$C$8,商品!I181),0))</f>
        <v>#DIV/0!</v>
      </c>
      <c r="L181" s="64">
        <f>IF(F181="標準",設定!$C$4,商品!F181)</f>
        <v>5</v>
      </c>
      <c r="M181" s="63" t="str">
        <f>_xlfn.XLOOKUP($D181,全商品!$F:$F,全商品!H:H,"-")</f>
        <v>-</v>
      </c>
      <c r="N181" s="12" t="str">
        <f>_xlfn.XLOOKUP($D181,全商品!$F:$F,全商品!I:I,"-")</f>
        <v>-</v>
      </c>
      <c r="O181" s="23" t="str">
        <f>_xlfn.XLOOKUP($D181,全商品!$F:$F,全商品!K:K,"-")</f>
        <v>-</v>
      </c>
      <c r="P181" s="13" t="str">
        <f>_xlfn.XLOOKUP($D181,全商品!$F:$F,全商品!M:M,"-")</f>
        <v>-</v>
      </c>
      <c r="Q181" s="25" t="str">
        <f>_xlfn.XLOOKUP($D181,現状商品設定!B:B,現状商品設定!D:D,"-")</f>
        <v>-</v>
      </c>
      <c r="R181" s="22">
        <f>SUM(_xlfn.XLOOKUP($D181,当月商品!$D:$D,当月商品!I:I,0),_xlfn.XLOOKUP($D181,前月商品!$D:$D,前月商品!I:I,0),_xlfn.XLOOKUP($D181,前々月商品!$D:$D,前々月商品!I:I,0))</f>
        <v>0</v>
      </c>
      <c r="S181" s="23">
        <f>SUM(_xlfn.XLOOKUP($D181,当月商品!$D:$D,当月商品!V:V,0),_xlfn.XLOOKUP($D181,前月商品!$D:$D,前月商品!V:V,0),_xlfn.XLOOKUP($D181,前々月商品!$D:$D,前々月商品!V:V,0))</f>
        <v>0</v>
      </c>
      <c r="T181" s="23">
        <f t="shared" si="31"/>
        <v>0</v>
      </c>
      <c r="U181" s="23">
        <f>SUM(_xlfn.XLOOKUP($D181,当月商品!$D:$D,当月商品!W:W,0),_xlfn.XLOOKUP($D181,前月商品!$D:$D,前月商品!W:W,0),_xlfn.XLOOKUP($D181,前々月商品!$D:$D,前々月商品!W:W,0))</f>
        <v>0</v>
      </c>
      <c r="V181" s="23">
        <f>SUM(_xlfn.XLOOKUP($D181,当月商品!$D:$D,当月商品!H:H,0),_xlfn.XLOOKUP($D181,前月商品!$D:$D,前月商品!H:H,0),_xlfn.XLOOKUP($D181,前々月商品!$D:$D,前々月商品!H:H,0))</f>
        <v>0</v>
      </c>
      <c r="W181" s="13">
        <f t="shared" si="32"/>
        <v>0</v>
      </c>
      <c r="X181" s="15">
        <f t="shared" si="33"/>
        <v>0</v>
      </c>
      <c r="Y181" s="22">
        <f>_xlfn.XLOOKUP($D181,当月商品!$D:$D,当月商品!I:I,0)</f>
        <v>0</v>
      </c>
      <c r="Z181" s="23">
        <f>_xlfn.XLOOKUP($D181,前月商品!$D:$D,前月商品!I:I,0)</f>
        <v>0</v>
      </c>
      <c r="AA181" s="23">
        <f>_xlfn.XLOOKUP($D181,前々月商品!$D:$D,前々月商品!I:I,0)</f>
        <v>0</v>
      </c>
      <c r="AB181" s="23">
        <f>_xlfn.XLOOKUP($D181,当月商品!$D:$D,当月商品!V:V,0)</f>
        <v>0</v>
      </c>
      <c r="AC181" s="23">
        <f>_xlfn.XLOOKUP($D181,前月商品!$D:$D,前月商品!V:V,0)</f>
        <v>0</v>
      </c>
      <c r="AD181" s="23">
        <f>_xlfn.XLOOKUP($D181,前々月商品!$D:$D,前々月商品!V:V,0)</f>
        <v>0</v>
      </c>
      <c r="AE181" s="23">
        <f t="shared" si="34"/>
        <v>0</v>
      </c>
      <c r="AF181" s="23">
        <f t="shared" si="35"/>
        <v>0</v>
      </c>
      <c r="AG181" s="23">
        <f t="shared" si="36"/>
        <v>0</v>
      </c>
      <c r="AH181" s="12">
        <f>_xlfn.XLOOKUP($D181,当月商品!$D:$D,当月商品!W:W,0)</f>
        <v>0</v>
      </c>
      <c r="AI181" s="12">
        <f>_xlfn.XLOOKUP($D181,前月商品!$D:$D,前月商品!W:W,0)</f>
        <v>0</v>
      </c>
      <c r="AJ181" s="12">
        <f>_xlfn.XLOOKUP($D181,前々月商品!$D:$D,前々月商品!W:W,0)</f>
        <v>0</v>
      </c>
      <c r="AK181" s="12">
        <f>_xlfn.XLOOKUP($D181,当月商品!$D:$D,当月商品!H:H,0)</f>
        <v>0</v>
      </c>
      <c r="AL181" s="12">
        <f>_xlfn.XLOOKUP($D181,前月商品!$D:$D,前月商品!H:H,0)</f>
        <v>0</v>
      </c>
      <c r="AM181" s="12">
        <f>_xlfn.XLOOKUP($D181,前々月商品!$D:$D,前々月商品!H:H,0)</f>
        <v>0</v>
      </c>
      <c r="AN181" s="13">
        <f t="shared" si="37"/>
        <v>0</v>
      </c>
      <c r="AO181" s="13">
        <f t="shared" si="38"/>
        <v>0</v>
      </c>
      <c r="AP181" s="13">
        <f t="shared" si="39"/>
        <v>0</v>
      </c>
      <c r="AQ181" s="16">
        <f t="shared" si="40"/>
        <v>0</v>
      </c>
      <c r="AR181" s="16">
        <f t="shared" si="41"/>
        <v>0</v>
      </c>
      <c r="AS181" s="17">
        <f t="shared" si="42"/>
        <v>0</v>
      </c>
      <c r="AT181" t="e">
        <f t="shared" si="43"/>
        <v>#VALUE!</v>
      </c>
    </row>
    <row r="182" spans="3:46" ht="36.65" customHeight="1">
      <c r="C182" s="20">
        <v>177</v>
      </c>
      <c r="D182" s="53">
        <f>現状商品設定!B179</f>
        <v>0</v>
      </c>
      <c r="E182" s="26" t="str">
        <f>IFERROR(_xlfn.XLOOKUP($D182,現状商品設定!B:B,現状商品設定!C:C,"-"),"-")</f>
        <v>-</v>
      </c>
      <c r="F182" s="32" t="s">
        <v>46</v>
      </c>
      <c r="G182" s="30" t="str">
        <f>IFERROR(_xlfn.XLOOKUP($D182,現状商品設定!B:B,現状商品設定!F:F),"-")</f>
        <v>-</v>
      </c>
      <c r="H182" s="34" t="e">
        <f>IF(IF(AND(V182&gt;=設定!$C$3,X182&gt;=L182),G182*(1+設定!$C$6),IF(AND(V182&gt;=設定!$C$3,X182&lt;L182),G182*(1+設定!$C$7*-1),IF(V182&lt;設定!$C$3,G182*(1+設定!$C$6),"除外")))&gt;10,IF(AND(V182&gt;=設定!$C$3,X182&gt;=L182),G182*(1+設定!$C$6),IF(AND(V182&gt;=設定!$C$3,X182&lt;L182),G182*(1+設定!$C$7*-1),IF(V182&lt;設定!$C$3,G182*(1+設定!$C$6),"除外"))),10)</f>
        <v>#VALUE!</v>
      </c>
      <c r="I182" s="34" t="e">
        <f ca="1">IF(消化率!$I$5&lt;1,商品!H182*消化率!$I$5,IF(商品!W182*商品!Q182/(商品!H182*消化率!$I$5)&gt;商品!L182,商品!H182*消化率!$I$5,J182))</f>
        <v>#DIV/0!</v>
      </c>
      <c r="J182" s="34" t="e">
        <f t="shared" si="30"/>
        <v>#VALUE!</v>
      </c>
      <c r="K182" s="34" t="e">
        <f ca="1">IF(ROUNDDOWN(IF(I182&gt;=設定!$C$8,設定!$C$8,商品!I182),0)&lt;10,10,ROUNDDOWN(IF(I182&gt;=設定!$C$8,設定!$C$8,商品!I182),0))</f>
        <v>#DIV/0!</v>
      </c>
      <c r="L182" s="64">
        <f>IF(F182="標準",設定!$C$4,商品!F182)</f>
        <v>5</v>
      </c>
      <c r="M182" s="63" t="str">
        <f>_xlfn.XLOOKUP($D182,全商品!$F:$F,全商品!H:H,"-")</f>
        <v>-</v>
      </c>
      <c r="N182" s="12" t="str">
        <f>_xlfn.XLOOKUP($D182,全商品!$F:$F,全商品!I:I,"-")</f>
        <v>-</v>
      </c>
      <c r="O182" s="23" t="str">
        <f>_xlfn.XLOOKUP($D182,全商品!$F:$F,全商品!K:K,"-")</f>
        <v>-</v>
      </c>
      <c r="P182" s="13" t="str">
        <f>_xlfn.XLOOKUP($D182,全商品!$F:$F,全商品!M:M,"-")</f>
        <v>-</v>
      </c>
      <c r="Q182" s="25" t="str">
        <f>_xlfn.XLOOKUP($D182,現状商品設定!B:B,現状商品設定!D:D,"-")</f>
        <v>-</v>
      </c>
      <c r="R182" s="22">
        <f>SUM(_xlfn.XLOOKUP($D182,当月商品!$D:$D,当月商品!I:I,0),_xlfn.XLOOKUP($D182,前月商品!$D:$D,前月商品!I:I,0),_xlfn.XLOOKUP($D182,前々月商品!$D:$D,前々月商品!I:I,0))</f>
        <v>0</v>
      </c>
      <c r="S182" s="23">
        <f>SUM(_xlfn.XLOOKUP($D182,当月商品!$D:$D,当月商品!V:V,0),_xlfn.XLOOKUP($D182,前月商品!$D:$D,前月商品!V:V,0),_xlfn.XLOOKUP($D182,前々月商品!$D:$D,前々月商品!V:V,0))</f>
        <v>0</v>
      </c>
      <c r="T182" s="23">
        <f t="shared" si="31"/>
        <v>0</v>
      </c>
      <c r="U182" s="23">
        <f>SUM(_xlfn.XLOOKUP($D182,当月商品!$D:$D,当月商品!W:W,0),_xlfn.XLOOKUP($D182,前月商品!$D:$D,前月商品!W:W,0),_xlfn.XLOOKUP($D182,前々月商品!$D:$D,前々月商品!W:W,0))</f>
        <v>0</v>
      </c>
      <c r="V182" s="23">
        <f>SUM(_xlfn.XLOOKUP($D182,当月商品!$D:$D,当月商品!H:H,0),_xlfn.XLOOKUP($D182,前月商品!$D:$D,前月商品!H:H,0),_xlfn.XLOOKUP($D182,前々月商品!$D:$D,前々月商品!H:H,0))</f>
        <v>0</v>
      </c>
      <c r="W182" s="13">
        <f t="shared" si="32"/>
        <v>0</v>
      </c>
      <c r="X182" s="15">
        <f t="shared" si="33"/>
        <v>0</v>
      </c>
      <c r="Y182" s="22">
        <f>_xlfn.XLOOKUP($D182,当月商品!$D:$D,当月商品!I:I,0)</f>
        <v>0</v>
      </c>
      <c r="Z182" s="23">
        <f>_xlfn.XLOOKUP($D182,前月商品!$D:$D,前月商品!I:I,0)</f>
        <v>0</v>
      </c>
      <c r="AA182" s="23">
        <f>_xlfn.XLOOKUP($D182,前々月商品!$D:$D,前々月商品!I:I,0)</f>
        <v>0</v>
      </c>
      <c r="AB182" s="23">
        <f>_xlfn.XLOOKUP($D182,当月商品!$D:$D,当月商品!V:V,0)</f>
        <v>0</v>
      </c>
      <c r="AC182" s="23">
        <f>_xlfn.XLOOKUP($D182,前月商品!$D:$D,前月商品!V:V,0)</f>
        <v>0</v>
      </c>
      <c r="AD182" s="23">
        <f>_xlfn.XLOOKUP($D182,前々月商品!$D:$D,前々月商品!V:V,0)</f>
        <v>0</v>
      </c>
      <c r="AE182" s="23">
        <f t="shared" si="34"/>
        <v>0</v>
      </c>
      <c r="AF182" s="23">
        <f t="shared" si="35"/>
        <v>0</v>
      </c>
      <c r="AG182" s="23">
        <f t="shared" si="36"/>
        <v>0</v>
      </c>
      <c r="AH182" s="12">
        <f>_xlfn.XLOOKUP($D182,当月商品!$D:$D,当月商品!W:W,0)</f>
        <v>0</v>
      </c>
      <c r="AI182" s="12">
        <f>_xlfn.XLOOKUP($D182,前月商品!$D:$D,前月商品!W:W,0)</f>
        <v>0</v>
      </c>
      <c r="AJ182" s="12">
        <f>_xlfn.XLOOKUP($D182,前々月商品!$D:$D,前々月商品!W:W,0)</f>
        <v>0</v>
      </c>
      <c r="AK182" s="12">
        <f>_xlfn.XLOOKUP($D182,当月商品!$D:$D,当月商品!H:H,0)</f>
        <v>0</v>
      </c>
      <c r="AL182" s="12">
        <f>_xlfn.XLOOKUP($D182,前月商品!$D:$D,前月商品!H:H,0)</f>
        <v>0</v>
      </c>
      <c r="AM182" s="12">
        <f>_xlfn.XLOOKUP($D182,前々月商品!$D:$D,前々月商品!H:H,0)</f>
        <v>0</v>
      </c>
      <c r="AN182" s="13">
        <f t="shared" si="37"/>
        <v>0</v>
      </c>
      <c r="AO182" s="13">
        <f t="shared" si="38"/>
        <v>0</v>
      </c>
      <c r="AP182" s="13">
        <f t="shared" si="39"/>
        <v>0</v>
      </c>
      <c r="AQ182" s="16">
        <f t="shared" si="40"/>
        <v>0</v>
      </c>
      <c r="AR182" s="16">
        <f t="shared" si="41"/>
        <v>0</v>
      </c>
      <c r="AS182" s="17">
        <f t="shared" si="42"/>
        <v>0</v>
      </c>
      <c r="AT182" t="e">
        <f t="shared" si="43"/>
        <v>#VALUE!</v>
      </c>
    </row>
    <row r="183" spans="3:46" ht="36.65" customHeight="1">
      <c r="C183" s="20">
        <v>178</v>
      </c>
      <c r="D183" s="53">
        <f>現状商品設定!B180</f>
        <v>0</v>
      </c>
      <c r="E183" s="26" t="str">
        <f>IFERROR(_xlfn.XLOOKUP($D183,現状商品設定!B:B,現状商品設定!C:C,"-"),"-")</f>
        <v>-</v>
      </c>
      <c r="F183" s="32" t="s">
        <v>46</v>
      </c>
      <c r="G183" s="30" t="str">
        <f>IFERROR(_xlfn.XLOOKUP($D183,現状商品設定!B:B,現状商品設定!F:F),"-")</f>
        <v>-</v>
      </c>
      <c r="H183" s="34" t="e">
        <f>IF(IF(AND(V183&gt;=設定!$C$3,X183&gt;=L183),G183*(1+設定!$C$6),IF(AND(V183&gt;=設定!$C$3,X183&lt;L183),G183*(1+設定!$C$7*-1),IF(V183&lt;設定!$C$3,G183*(1+設定!$C$6),"除外")))&gt;10,IF(AND(V183&gt;=設定!$C$3,X183&gt;=L183),G183*(1+設定!$C$6),IF(AND(V183&gt;=設定!$C$3,X183&lt;L183),G183*(1+設定!$C$7*-1),IF(V183&lt;設定!$C$3,G183*(1+設定!$C$6),"除外"))),10)</f>
        <v>#VALUE!</v>
      </c>
      <c r="I183" s="34" t="e">
        <f ca="1">IF(消化率!$I$5&lt;1,商品!H183*消化率!$I$5,IF(商品!W183*商品!Q183/(商品!H183*消化率!$I$5)&gt;商品!L183,商品!H183*消化率!$I$5,J183))</f>
        <v>#DIV/0!</v>
      </c>
      <c r="J183" s="34" t="e">
        <f t="shared" si="30"/>
        <v>#VALUE!</v>
      </c>
      <c r="K183" s="34" t="e">
        <f ca="1">IF(ROUNDDOWN(IF(I183&gt;=設定!$C$8,設定!$C$8,商品!I183),0)&lt;10,10,ROUNDDOWN(IF(I183&gt;=設定!$C$8,設定!$C$8,商品!I183),0))</f>
        <v>#DIV/0!</v>
      </c>
      <c r="L183" s="64">
        <f>IF(F183="標準",設定!$C$4,商品!F183)</f>
        <v>5</v>
      </c>
      <c r="M183" s="63" t="str">
        <f>_xlfn.XLOOKUP($D183,全商品!$F:$F,全商品!H:H,"-")</f>
        <v>-</v>
      </c>
      <c r="N183" s="12" t="str">
        <f>_xlfn.XLOOKUP($D183,全商品!$F:$F,全商品!I:I,"-")</f>
        <v>-</v>
      </c>
      <c r="O183" s="23" t="str">
        <f>_xlfn.XLOOKUP($D183,全商品!$F:$F,全商品!K:K,"-")</f>
        <v>-</v>
      </c>
      <c r="P183" s="13" t="str">
        <f>_xlfn.XLOOKUP($D183,全商品!$F:$F,全商品!M:M,"-")</f>
        <v>-</v>
      </c>
      <c r="Q183" s="25" t="str">
        <f>_xlfn.XLOOKUP($D183,現状商品設定!B:B,現状商品設定!D:D,"-")</f>
        <v>-</v>
      </c>
      <c r="R183" s="22">
        <f>SUM(_xlfn.XLOOKUP($D183,当月商品!$D:$D,当月商品!I:I,0),_xlfn.XLOOKUP($D183,前月商品!$D:$D,前月商品!I:I,0),_xlfn.XLOOKUP($D183,前々月商品!$D:$D,前々月商品!I:I,0))</f>
        <v>0</v>
      </c>
      <c r="S183" s="23">
        <f>SUM(_xlfn.XLOOKUP($D183,当月商品!$D:$D,当月商品!V:V,0),_xlfn.XLOOKUP($D183,前月商品!$D:$D,前月商品!V:V,0),_xlfn.XLOOKUP($D183,前々月商品!$D:$D,前々月商品!V:V,0))</f>
        <v>0</v>
      </c>
      <c r="T183" s="23">
        <f t="shared" si="31"/>
        <v>0</v>
      </c>
      <c r="U183" s="23">
        <f>SUM(_xlfn.XLOOKUP($D183,当月商品!$D:$D,当月商品!W:W,0),_xlfn.XLOOKUP($D183,前月商品!$D:$D,前月商品!W:W,0),_xlfn.XLOOKUP($D183,前々月商品!$D:$D,前々月商品!W:W,0))</f>
        <v>0</v>
      </c>
      <c r="V183" s="23">
        <f>SUM(_xlfn.XLOOKUP($D183,当月商品!$D:$D,当月商品!H:H,0),_xlfn.XLOOKUP($D183,前月商品!$D:$D,前月商品!H:H,0),_xlfn.XLOOKUP($D183,前々月商品!$D:$D,前々月商品!H:H,0))</f>
        <v>0</v>
      </c>
      <c r="W183" s="13">
        <f t="shared" si="32"/>
        <v>0</v>
      </c>
      <c r="X183" s="15">
        <f t="shared" si="33"/>
        <v>0</v>
      </c>
      <c r="Y183" s="22">
        <f>_xlfn.XLOOKUP($D183,当月商品!$D:$D,当月商品!I:I,0)</f>
        <v>0</v>
      </c>
      <c r="Z183" s="23">
        <f>_xlfn.XLOOKUP($D183,前月商品!$D:$D,前月商品!I:I,0)</f>
        <v>0</v>
      </c>
      <c r="AA183" s="23">
        <f>_xlfn.XLOOKUP($D183,前々月商品!$D:$D,前々月商品!I:I,0)</f>
        <v>0</v>
      </c>
      <c r="AB183" s="23">
        <f>_xlfn.XLOOKUP($D183,当月商品!$D:$D,当月商品!V:V,0)</f>
        <v>0</v>
      </c>
      <c r="AC183" s="23">
        <f>_xlfn.XLOOKUP($D183,前月商品!$D:$D,前月商品!V:V,0)</f>
        <v>0</v>
      </c>
      <c r="AD183" s="23">
        <f>_xlfn.XLOOKUP($D183,前々月商品!$D:$D,前々月商品!V:V,0)</f>
        <v>0</v>
      </c>
      <c r="AE183" s="23">
        <f t="shared" si="34"/>
        <v>0</v>
      </c>
      <c r="AF183" s="23">
        <f t="shared" si="35"/>
        <v>0</v>
      </c>
      <c r="AG183" s="23">
        <f t="shared" si="36"/>
        <v>0</v>
      </c>
      <c r="AH183" s="12">
        <f>_xlfn.XLOOKUP($D183,当月商品!$D:$D,当月商品!W:W,0)</f>
        <v>0</v>
      </c>
      <c r="AI183" s="12">
        <f>_xlfn.XLOOKUP($D183,前月商品!$D:$D,前月商品!W:W,0)</f>
        <v>0</v>
      </c>
      <c r="AJ183" s="12">
        <f>_xlfn.XLOOKUP($D183,前々月商品!$D:$D,前々月商品!W:W,0)</f>
        <v>0</v>
      </c>
      <c r="AK183" s="12">
        <f>_xlfn.XLOOKUP($D183,当月商品!$D:$D,当月商品!H:H,0)</f>
        <v>0</v>
      </c>
      <c r="AL183" s="12">
        <f>_xlfn.XLOOKUP($D183,前月商品!$D:$D,前月商品!H:H,0)</f>
        <v>0</v>
      </c>
      <c r="AM183" s="12">
        <f>_xlfn.XLOOKUP($D183,前々月商品!$D:$D,前々月商品!H:H,0)</f>
        <v>0</v>
      </c>
      <c r="AN183" s="13">
        <f t="shared" si="37"/>
        <v>0</v>
      </c>
      <c r="AO183" s="13">
        <f t="shared" si="38"/>
        <v>0</v>
      </c>
      <c r="AP183" s="13">
        <f t="shared" si="39"/>
        <v>0</v>
      </c>
      <c r="AQ183" s="16">
        <f t="shared" si="40"/>
        <v>0</v>
      </c>
      <c r="AR183" s="16">
        <f t="shared" si="41"/>
        <v>0</v>
      </c>
      <c r="AS183" s="17">
        <f t="shared" si="42"/>
        <v>0</v>
      </c>
      <c r="AT183" t="e">
        <f t="shared" si="43"/>
        <v>#VALUE!</v>
      </c>
    </row>
    <row r="184" spans="3:46" ht="36.65" customHeight="1">
      <c r="C184" s="20">
        <v>179</v>
      </c>
      <c r="D184" s="53">
        <f>現状商品設定!B181</f>
        <v>0</v>
      </c>
      <c r="E184" s="26" t="str">
        <f>IFERROR(_xlfn.XLOOKUP($D184,現状商品設定!B:B,現状商品設定!C:C,"-"),"-")</f>
        <v>-</v>
      </c>
      <c r="F184" s="32" t="s">
        <v>46</v>
      </c>
      <c r="G184" s="30" t="str">
        <f>IFERROR(_xlfn.XLOOKUP($D184,現状商品設定!B:B,現状商品設定!F:F),"-")</f>
        <v>-</v>
      </c>
      <c r="H184" s="34" t="e">
        <f>IF(IF(AND(V184&gt;=設定!$C$3,X184&gt;=L184),G184*(1+設定!$C$6),IF(AND(V184&gt;=設定!$C$3,X184&lt;L184),G184*(1+設定!$C$7*-1),IF(V184&lt;設定!$C$3,G184*(1+設定!$C$6),"除外")))&gt;10,IF(AND(V184&gt;=設定!$C$3,X184&gt;=L184),G184*(1+設定!$C$6),IF(AND(V184&gt;=設定!$C$3,X184&lt;L184),G184*(1+設定!$C$7*-1),IF(V184&lt;設定!$C$3,G184*(1+設定!$C$6),"除外"))),10)</f>
        <v>#VALUE!</v>
      </c>
      <c r="I184" s="34" t="e">
        <f ca="1">IF(消化率!$I$5&lt;1,商品!H184*消化率!$I$5,IF(商品!W184*商品!Q184/(商品!H184*消化率!$I$5)&gt;商品!L184,商品!H184*消化率!$I$5,J184))</f>
        <v>#DIV/0!</v>
      </c>
      <c r="J184" s="34" t="e">
        <f t="shared" si="30"/>
        <v>#VALUE!</v>
      </c>
      <c r="K184" s="34" t="e">
        <f ca="1">IF(ROUNDDOWN(IF(I184&gt;=設定!$C$8,設定!$C$8,商品!I184),0)&lt;10,10,ROUNDDOWN(IF(I184&gt;=設定!$C$8,設定!$C$8,商品!I184),0))</f>
        <v>#DIV/0!</v>
      </c>
      <c r="L184" s="64">
        <f>IF(F184="標準",設定!$C$4,商品!F184)</f>
        <v>5</v>
      </c>
      <c r="M184" s="63" t="str">
        <f>_xlfn.XLOOKUP($D184,全商品!$F:$F,全商品!H:H,"-")</f>
        <v>-</v>
      </c>
      <c r="N184" s="12" t="str">
        <f>_xlfn.XLOOKUP($D184,全商品!$F:$F,全商品!I:I,"-")</f>
        <v>-</v>
      </c>
      <c r="O184" s="23" t="str">
        <f>_xlfn.XLOOKUP($D184,全商品!$F:$F,全商品!K:K,"-")</f>
        <v>-</v>
      </c>
      <c r="P184" s="13" t="str">
        <f>_xlfn.XLOOKUP($D184,全商品!$F:$F,全商品!M:M,"-")</f>
        <v>-</v>
      </c>
      <c r="Q184" s="25" t="str">
        <f>_xlfn.XLOOKUP($D184,現状商品設定!B:B,現状商品設定!D:D,"-")</f>
        <v>-</v>
      </c>
      <c r="R184" s="22">
        <f>SUM(_xlfn.XLOOKUP($D184,当月商品!$D:$D,当月商品!I:I,0),_xlfn.XLOOKUP($D184,前月商品!$D:$D,前月商品!I:I,0),_xlfn.XLOOKUP($D184,前々月商品!$D:$D,前々月商品!I:I,0))</f>
        <v>0</v>
      </c>
      <c r="S184" s="23">
        <f>SUM(_xlfn.XLOOKUP($D184,当月商品!$D:$D,当月商品!V:V,0),_xlfn.XLOOKUP($D184,前月商品!$D:$D,前月商品!V:V,0),_xlfn.XLOOKUP($D184,前々月商品!$D:$D,前々月商品!V:V,0))</f>
        <v>0</v>
      </c>
      <c r="T184" s="23">
        <f t="shared" si="31"/>
        <v>0</v>
      </c>
      <c r="U184" s="23">
        <f>SUM(_xlfn.XLOOKUP($D184,当月商品!$D:$D,当月商品!W:W,0),_xlfn.XLOOKUP($D184,前月商品!$D:$D,前月商品!W:W,0),_xlfn.XLOOKUP($D184,前々月商品!$D:$D,前々月商品!W:W,0))</f>
        <v>0</v>
      </c>
      <c r="V184" s="23">
        <f>SUM(_xlfn.XLOOKUP($D184,当月商品!$D:$D,当月商品!H:H,0),_xlfn.XLOOKUP($D184,前月商品!$D:$D,前月商品!H:H,0),_xlfn.XLOOKUP($D184,前々月商品!$D:$D,前々月商品!H:H,0))</f>
        <v>0</v>
      </c>
      <c r="W184" s="13">
        <f t="shared" si="32"/>
        <v>0</v>
      </c>
      <c r="X184" s="15">
        <f t="shared" si="33"/>
        <v>0</v>
      </c>
      <c r="Y184" s="22">
        <f>_xlfn.XLOOKUP($D184,当月商品!$D:$D,当月商品!I:I,0)</f>
        <v>0</v>
      </c>
      <c r="Z184" s="23">
        <f>_xlfn.XLOOKUP($D184,前月商品!$D:$D,前月商品!I:I,0)</f>
        <v>0</v>
      </c>
      <c r="AA184" s="23">
        <f>_xlfn.XLOOKUP($D184,前々月商品!$D:$D,前々月商品!I:I,0)</f>
        <v>0</v>
      </c>
      <c r="AB184" s="23">
        <f>_xlfn.XLOOKUP($D184,当月商品!$D:$D,当月商品!V:V,0)</f>
        <v>0</v>
      </c>
      <c r="AC184" s="23">
        <f>_xlfn.XLOOKUP($D184,前月商品!$D:$D,前月商品!V:V,0)</f>
        <v>0</v>
      </c>
      <c r="AD184" s="23">
        <f>_xlfn.XLOOKUP($D184,前々月商品!$D:$D,前々月商品!V:V,0)</f>
        <v>0</v>
      </c>
      <c r="AE184" s="23">
        <f t="shared" si="34"/>
        <v>0</v>
      </c>
      <c r="AF184" s="23">
        <f t="shared" si="35"/>
        <v>0</v>
      </c>
      <c r="AG184" s="23">
        <f t="shared" si="36"/>
        <v>0</v>
      </c>
      <c r="AH184" s="12">
        <f>_xlfn.XLOOKUP($D184,当月商品!$D:$D,当月商品!W:W,0)</f>
        <v>0</v>
      </c>
      <c r="AI184" s="12">
        <f>_xlfn.XLOOKUP($D184,前月商品!$D:$D,前月商品!W:W,0)</f>
        <v>0</v>
      </c>
      <c r="AJ184" s="12">
        <f>_xlfn.XLOOKUP($D184,前々月商品!$D:$D,前々月商品!W:W,0)</f>
        <v>0</v>
      </c>
      <c r="AK184" s="12">
        <f>_xlfn.XLOOKUP($D184,当月商品!$D:$D,当月商品!H:H,0)</f>
        <v>0</v>
      </c>
      <c r="AL184" s="12">
        <f>_xlfn.XLOOKUP($D184,前月商品!$D:$D,前月商品!H:H,0)</f>
        <v>0</v>
      </c>
      <c r="AM184" s="12">
        <f>_xlfn.XLOOKUP($D184,前々月商品!$D:$D,前々月商品!H:H,0)</f>
        <v>0</v>
      </c>
      <c r="AN184" s="13">
        <f t="shared" si="37"/>
        <v>0</v>
      </c>
      <c r="AO184" s="13">
        <f t="shared" si="38"/>
        <v>0</v>
      </c>
      <c r="AP184" s="13">
        <f t="shared" si="39"/>
        <v>0</v>
      </c>
      <c r="AQ184" s="16">
        <f t="shared" si="40"/>
        <v>0</v>
      </c>
      <c r="AR184" s="16">
        <f t="shared" si="41"/>
        <v>0</v>
      </c>
      <c r="AS184" s="17">
        <f t="shared" si="42"/>
        <v>0</v>
      </c>
      <c r="AT184" t="e">
        <f t="shared" si="43"/>
        <v>#VALUE!</v>
      </c>
    </row>
    <row r="185" spans="3:46" ht="36.65" customHeight="1">
      <c r="C185" s="20">
        <v>180</v>
      </c>
      <c r="D185" s="53">
        <f>現状商品設定!B182</f>
        <v>0</v>
      </c>
      <c r="E185" s="26" t="str">
        <f>IFERROR(_xlfn.XLOOKUP($D185,現状商品設定!B:B,現状商品設定!C:C,"-"),"-")</f>
        <v>-</v>
      </c>
      <c r="F185" s="32" t="s">
        <v>46</v>
      </c>
      <c r="G185" s="30" t="str">
        <f>IFERROR(_xlfn.XLOOKUP($D185,現状商品設定!B:B,現状商品設定!F:F),"-")</f>
        <v>-</v>
      </c>
      <c r="H185" s="34" t="e">
        <f>IF(IF(AND(V185&gt;=設定!$C$3,X185&gt;=L185),G185*(1+設定!$C$6),IF(AND(V185&gt;=設定!$C$3,X185&lt;L185),G185*(1+設定!$C$7*-1),IF(V185&lt;設定!$C$3,G185*(1+設定!$C$6),"除外")))&gt;10,IF(AND(V185&gt;=設定!$C$3,X185&gt;=L185),G185*(1+設定!$C$6),IF(AND(V185&gt;=設定!$C$3,X185&lt;L185),G185*(1+設定!$C$7*-1),IF(V185&lt;設定!$C$3,G185*(1+設定!$C$6),"除外"))),10)</f>
        <v>#VALUE!</v>
      </c>
      <c r="I185" s="34" t="e">
        <f ca="1">IF(消化率!$I$5&lt;1,商品!H185*消化率!$I$5,IF(商品!W185*商品!Q185/(商品!H185*消化率!$I$5)&gt;商品!L185,商品!H185*消化率!$I$5,J185))</f>
        <v>#DIV/0!</v>
      </c>
      <c r="J185" s="34" t="e">
        <f t="shared" si="30"/>
        <v>#VALUE!</v>
      </c>
      <c r="K185" s="34" t="e">
        <f ca="1">IF(ROUNDDOWN(IF(I185&gt;=設定!$C$8,設定!$C$8,商品!I185),0)&lt;10,10,ROUNDDOWN(IF(I185&gt;=設定!$C$8,設定!$C$8,商品!I185),0))</f>
        <v>#DIV/0!</v>
      </c>
      <c r="L185" s="64">
        <f>IF(F185="標準",設定!$C$4,商品!F185)</f>
        <v>5</v>
      </c>
      <c r="M185" s="63" t="str">
        <f>_xlfn.XLOOKUP($D185,全商品!$F:$F,全商品!H:H,"-")</f>
        <v>-</v>
      </c>
      <c r="N185" s="12" t="str">
        <f>_xlfn.XLOOKUP($D185,全商品!$F:$F,全商品!I:I,"-")</f>
        <v>-</v>
      </c>
      <c r="O185" s="23" t="str">
        <f>_xlfn.XLOOKUP($D185,全商品!$F:$F,全商品!K:K,"-")</f>
        <v>-</v>
      </c>
      <c r="P185" s="13" t="str">
        <f>_xlfn.XLOOKUP($D185,全商品!$F:$F,全商品!M:M,"-")</f>
        <v>-</v>
      </c>
      <c r="Q185" s="25" t="str">
        <f>_xlfn.XLOOKUP($D185,現状商品設定!B:B,現状商品設定!D:D,"-")</f>
        <v>-</v>
      </c>
      <c r="R185" s="22">
        <f>SUM(_xlfn.XLOOKUP($D185,当月商品!$D:$D,当月商品!I:I,0),_xlfn.XLOOKUP($D185,前月商品!$D:$D,前月商品!I:I,0),_xlfn.XLOOKUP($D185,前々月商品!$D:$D,前々月商品!I:I,0))</f>
        <v>0</v>
      </c>
      <c r="S185" s="23">
        <f>SUM(_xlfn.XLOOKUP($D185,当月商品!$D:$D,当月商品!V:V,0),_xlfn.XLOOKUP($D185,前月商品!$D:$D,前月商品!V:V,0),_xlfn.XLOOKUP($D185,前々月商品!$D:$D,前々月商品!V:V,0))</f>
        <v>0</v>
      </c>
      <c r="T185" s="23">
        <f t="shared" si="31"/>
        <v>0</v>
      </c>
      <c r="U185" s="23">
        <f>SUM(_xlfn.XLOOKUP($D185,当月商品!$D:$D,当月商品!W:W,0),_xlfn.XLOOKUP($D185,前月商品!$D:$D,前月商品!W:W,0),_xlfn.XLOOKUP($D185,前々月商品!$D:$D,前々月商品!W:W,0))</f>
        <v>0</v>
      </c>
      <c r="V185" s="23">
        <f>SUM(_xlfn.XLOOKUP($D185,当月商品!$D:$D,当月商品!H:H,0),_xlfn.XLOOKUP($D185,前月商品!$D:$D,前月商品!H:H,0),_xlfn.XLOOKUP($D185,前々月商品!$D:$D,前々月商品!H:H,0))</f>
        <v>0</v>
      </c>
      <c r="W185" s="13">
        <f t="shared" si="32"/>
        <v>0</v>
      </c>
      <c r="X185" s="15">
        <f t="shared" si="33"/>
        <v>0</v>
      </c>
      <c r="Y185" s="22">
        <f>_xlfn.XLOOKUP($D185,当月商品!$D:$D,当月商品!I:I,0)</f>
        <v>0</v>
      </c>
      <c r="Z185" s="23">
        <f>_xlfn.XLOOKUP($D185,前月商品!$D:$D,前月商品!I:I,0)</f>
        <v>0</v>
      </c>
      <c r="AA185" s="23">
        <f>_xlfn.XLOOKUP($D185,前々月商品!$D:$D,前々月商品!I:I,0)</f>
        <v>0</v>
      </c>
      <c r="AB185" s="23">
        <f>_xlfn.XLOOKUP($D185,当月商品!$D:$D,当月商品!V:V,0)</f>
        <v>0</v>
      </c>
      <c r="AC185" s="23">
        <f>_xlfn.XLOOKUP($D185,前月商品!$D:$D,前月商品!V:V,0)</f>
        <v>0</v>
      </c>
      <c r="AD185" s="23">
        <f>_xlfn.XLOOKUP($D185,前々月商品!$D:$D,前々月商品!V:V,0)</f>
        <v>0</v>
      </c>
      <c r="AE185" s="23">
        <f t="shared" si="34"/>
        <v>0</v>
      </c>
      <c r="AF185" s="23">
        <f t="shared" si="35"/>
        <v>0</v>
      </c>
      <c r="AG185" s="23">
        <f t="shared" si="36"/>
        <v>0</v>
      </c>
      <c r="AH185" s="12">
        <f>_xlfn.XLOOKUP($D185,当月商品!$D:$D,当月商品!W:W,0)</f>
        <v>0</v>
      </c>
      <c r="AI185" s="12">
        <f>_xlfn.XLOOKUP($D185,前月商品!$D:$D,前月商品!W:W,0)</f>
        <v>0</v>
      </c>
      <c r="AJ185" s="12">
        <f>_xlfn.XLOOKUP($D185,前々月商品!$D:$D,前々月商品!W:W,0)</f>
        <v>0</v>
      </c>
      <c r="AK185" s="12">
        <f>_xlfn.XLOOKUP($D185,当月商品!$D:$D,当月商品!H:H,0)</f>
        <v>0</v>
      </c>
      <c r="AL185" s="12">
        <f>_xlfn.XLOOKUP($D185,前月商品!$D:$D,前月商品!H:H,0)</f>
        <v>0</v>
      </c>
      <c r="AM185" s="12">
        <f>_xlfn.XLOOKUP($D185,前々月商品!$D:$D,前々月商品!H:H,0)</f>
        <v>0</v>
      </c>
      <c r="AN185" s="13">
        <f t="shared" si="37"/>
        <v>0</v>
      </c>
      <c r="AO185" s="13">
        <f t="shared" si="38"/>
        <v>0</v>
      </c>
      <c r="AP185" s="13">
        <f t="shared" si="39"/>
        <v>0</v>
      </c>
      <c r="AQ185" s="16">
        <f t="shared" si="40"/>
        <v>0</v>
      </c>
      <c r="AR185" s="16">
        <f t="shared" si="41"/>
        <v>0</v>
      </c>
      <c r="AS185" s="17">
        <f t="shared" si="42"/>
        <v>0</v>
      </c>
      <c r="AT185" t="e">
        <f t="shared" si="43"/>
        <v>#VALUE!</v>
      </c>
    </row>
    <row r="186" spans="3:46" ht="36.65" customHeight="1">
      <c r="C186" s="20">
        <v>181</v>
      </c>
      <c r="D186" s="53">
        <f>現状商品設定!B183</f>
        <v>0</v>
      </c>
      <c r="E186" s="26" t="str">
        <f>IFERROR(_xlfn.XLOOKUP($D186,現状商品設定!B:B,現状商品設定!C:C,"-"),"-")</f>
        <v>-</v>
      </c>
      <c r="F186" s="32" t="s">
        <v>46</v>
      </c>
      <c r="G186" s="30" t="str">
        <f>IFERROR(_xlfn.XLOOKUP($D186,現状商品設定!B:B,現状商品設定!F:F),"-")</f>
        <v>-</v>
      </c>
      <c r="H186" s="34" t="e">
        <f>IF(IF(AND(V186&gt;=設定!$C$3,X186&gt;=L186),G186*(1+設定!$C$6),IF(AND(V186&gt;=設定!$C$3,X186&lt;L186),G186*(1+設定!$C$7*-1),IF(V186&lt;設定!$C$3,G186*(1+設定!$C$6),"除外")))&gt;10,IF(AND(V186&gt;=設定!$C$3,X186&gt;=L186),G186*(1+設定!$C$6),IF(AND(V186&gt;=設定!$C$3,X186&lt;L186),G186*(1+設定!$C$7*-1),IF(V186&lt;設定!$C$3,G186*(1+設定!$C$6),"除外"))),10)</f>
        <v>#VALUE!</v>
      </c>
      <c r="I186" s="34" t="e">
        <f ca="1">IF(消化率!$I$5&lt;1,商品!H186*消化率!$I$5,IF(商品!W186*商品!Q186/(商品!H186*消化率!$I$5)&gt;商品!L186,商品!H186*消化率!$I$5,J186))</f>
        <v>#DIV/0!</v>
      </c>
      <c r="J186" s="34" t="e">
        <f t="shared" si="30"/>
        <v>#VALUE!</v>
      </c>
      <c r="K186" s="34" t="e">
        <f ca="1">IF(ROUNDDOWN(IF(I186&gt;=設定!$C$8,設定!$C$8,商品!I186),0)&lt;10,10,ROUNDDOWN(IF(I186&gt;=設定!$C$8,設定!$C$8,商品!I186),0))</f>
        <v>#DIV/0!</v>
      </c>
      <c r="L186" s="64">
        <f>IF(F186="標準",設定!$C$4,商品!F186)</f>
        <v>5</v>
      </c>
      <c r="M186" s="63" t="str">
        <f>_xlfn.XLOOKUP($D186,全商品!$F:$F,全商品!H:H,"-")</f>
        <v>-</v>
      </c>
      <c r="N186" s="12" t="str">
        <f>_xlfn.XLOOKUP($D186,全商品!$F:$F,全商品!I:I,"-")</f>
        <v>-</v>
      </c>
      <c r="O186" s="23" t="str">
        <f>_xlfn.XLOOKUP($D186,全商品!$F:$F,全商品!K:K,"-")</f>
        <v>-</v>
      </c>
      <c r="P186" s="13" t="str">
        <f>_xlfn.XLOOKUP($D186,全商品!$F:$F,全商品!M:M,"-")</f>
        <v>-</v>
      </c>
      <c r="Q186" s="25" t="str">
        <f>_xlfn.XLOOKUP($D186,現状商品設定!B:B,現状商品設定!D:D,"-")</f>
        <v>-</v>
      </c>
      <c r="R186" s="22">
        <f>SUM(_xlfn.XLOOKUP($D186,当月商品!$D:$D,当月商品!I:I,0),_xlfn.XLOOKUP($D186,前月商品!$D:$D,前月商品!I:I,0),_xlfn.XLOOKUP($D186,前々月商品!$D:$D,前々月商品!I:I,0))</f>
        <v>0</v>
      </c>
      <c r="S186" s="23">
        <f>SUM(_xlfn.XLOOKUP($D186,当月商品!$D:$D,当月商品!V:V,0),_xlfn.XLOOKUP($D186,前月商品!$D:$D,前月商品!V:V,0),_xlfn.XLOOKUP($D186,前々月商品!$D:$D,前々月商品!V:V,0))</f>
        <v>0</v>
      </c>
      <c r="T186" s="23">
        <f t="shared" si="31"/>
        <v>0</v>
      </c>
      <c r="U186" s="23">
        <f>SUM(_xlfn.XLOOKUP($D186,当月商品!$D:$D,当月商品!W:W,0),_xlfn.XLOOKUP($D186,前月商品!$D:$D,前月商品!W:W,0),_xlfn.XLOOKUP($D186,前々月商品!$D:$D,前々月商品!W:W,0))</f>
        <v>0</v>
      </c>
      <c r="V186" s="23">
        <f>SUM(_xlfn.XLOOKUP($D186,当月商品!$D:$D,当月商品!H:H,0),_xlfn.XLOOKUP($D186,前月商品!$D:$D,前月商品!H:H,0),_xlfn.XLOOKUP($D186,前々月商品!$D:$D,前々月商品!H:H,0))</f>
        <v>0</v>
      </c>
      <c r="W186" s="13">
        <f t="shared" si="32"/>
        <v>0</v>
      </c>
      <c r="X186" s="15">
        <f t="shared" si="33"/>
        <v>0</v>
      </c>
      <c r="Y186" s="22">
        <f>_xlfn.XLOOKUP($D186,当月商品!$D:$D,当月商品!I:I,0)</f>
        <v>0</v>
      </c>
      <c r="Z186" s="23">
        <f>_xlfn.XLOOKUP($D186,前月商品!$D:$D,前月商品!I:I,0)</f>
        <v>0</v>
      </c>
      <c r="AA186" s="23">
        <f>_xlfn.XLOOKUP($D186,前々月商品!$D:$D,前々月商品!I:I,0)</f>
        <v>0</v>
      </c>
      <c r="AB186" s="23">
        <f>_xlfn.XLOOKUP($D186,当月商品!$D:$D,当月商品!V:V,0)</f>
        <v>0</v>
      </c>
      <c r="AC186" s="23">
        <f>_xlfn.XLOOKUP($D186,前月商品!$D:$D,前月商品!V:V,0)</f>
        <v>0</v>
      </c>
      <c r="AD186" s="23">
        <f>_xlfn.XLOOKUP($D186,前々月商品!$D:$D,前々月商品!V:V,0)</f>
        <v>0</v>
      </c>
      <c r="AE186" s="23">
        <f t="shared" si="34"/>
        <v>0</v>
      </c>
      <c r="AF186" s="23">
        <f t="shared" si="35"/>
        <v>0</v>
      </c>
      <c r="AG186" s="23">
        <f t="shared" si="36"/>
        <v>0</v>
      </c>
      <c r="AH186" s="12">
        <f>_xlfn.XLOOKUP($D186,当月商品!$D:$D,当月商品!W:W,0)</f>
        <v>0</v>
      </c>
      <c r="AI186" s="12">
        <f>_xlfn.XLOOKUP($D186,前月商品!$D:$D,前月商品!W:W,0)</f>
        <v>0</v>
      </c>
      <c r="AJ186" s="12">
        <f>_xlfn.XLOOKUP($D186,前々月商品!$D:$D,前々月商品!W:W,0)</f>
        <v>0</v>
      </c>
      <c r="AK186" s="12">
        <f>_xlfn.XLOOKUP($D186,当月商品!$D:$D,当月商品!H:H,0)</f>
        <v>0</v>
      </c>
      <c r="AL186" s="12">
        <f>_xlfn.XLOOKUP($D186,前月商品!$D:$D,前月商品!H:H,0)</f>
        <v>0</v>
      </c>
      <c r="AM186" s="12">
        <f>_xlfn.XLOOKUP($D186,前々月商品!$D:$D,前々月商品!H:H,0)</f>
        <v>0</v>
      </c>
      <c r="AN186" s="13">
        <f t="shared" si="37"/>
        <v>0</v>
      </c>
      <c r="AO186" s="13">
        <f t="shared" si="38"/>
        <v>0</v>
      </c>
      <c r="AP186" s="13">
        <f t="shared" si="39"/>
        <v>0</v>
      </c>
      <c r="AQ186" s="16">
        <f t="shared" si="40"/>
        <v>0</v>
      </c>
      <c r="AR186" s="16">
        <f t="shared" si="41"/>
        <v>0</v>
      </c>
      <c r="AS186" s="17">
        <f t="shared" si="42"/>
        <v>0</v>
      </c>
      <c r="AT186" t="e">
        <f t="shared" si="43"/>
        <v>#VALUE!</v>
      </c>
    </row>
    <row r="187" spans="3:46" ht="36.65" customHeight="1">
      <c r="C187" s="20">
        <v>182</v>
      </c>
      <c r="D187" s="53">
        <f>現状商品設定!B184</f>
        <v>0</v>
      </c>
      <c r="E187" s="26" t="str">
        <f>IFERROR(_xlfn.XLOOKUP($D187,現状商品設定!B:B,現状商品設定!C:C,"-"),"-")</f>
        <v>-</v>
      </c>
      <c r="F187" s="32" t="s">
        <v>46</v>
      </c>
      <c r="G187" s="30" t="str">
        <f>IFERROR(_xlfn.XLOOKUP($D187,現状商品設定!B:B,現状商品設定!F:F),"-")</f>
        <v>-</v>
      </c>
      <c r="H187" s="34" t="e">
        <f>IF(IF(AND(V187&gt;=設定!$C$3,X187&gt;=L187),G187*(1+設定!$C$6),IF(AND(V187&gt;=設定!$C$3,X187&lt;L187),G187*(1+設定!$C$7*-1),IF(V187&lt;設定!$C$3,G187*(1+設定!$C$6),"除外")))&gt;10,IF(AND(V187&gt;=設定!$C$3,X187&gt;=L187),G187*(1+設定!$C$6),IF(AND(V187&gt;=設定!$C$3,X187&lt;L187),G187*(1+設定!$C$7*-1),IF(V187&lt;設定!$C$3,G187*(1+設定!$C$6),"除外"))),10)</f>
        <v>#VALUE!</v>
      </c>
      <c r="I187" s="34" t="e">
        <f ca="1">IF(消化率!$I$5&lt;1,商品!H187*消化率!$I$5,IF(商品!W187*商品!Q187/(商品!H187*消化率!$I$5)&gt;商品!L187,商品!H187*消化率!$I$5,J187))</f>
        <v>#DIV/0!</v>
      </c>
      <c r="J187" s="34" t="e">
        <f t="shared" si="30"/>
        <v>#VALUE!</v>
      </c>
      <c r="K187" s="34" t="e">
        <f ca="1">IF(ROUNDDOWN(IF(I187&gt;=設定!$C$8,設定!$C$8,商品!I187),0)&lt;10,10,ROUNDDOWN(IF(I187&gt;=設定!$C$8,設定!$C$8,商品!I187),0))</f>
        <v>#DIV/0!</v>
      </c>
      <c r="L187" s="64">
        <f>IF(F187="標準",設定!$C$4,商品!F187)</f>
        <v>5</v>
      </c>
      <c r="M187" s="63" t="str">
        <f>_xlfn.XLOOKUP($D187,全商品!$F:$F,全商品!H:H,"-")</f>
        <v>-</v>
      </c>
      <c r="N187" s="12" t="str">
        <f>_xlfn.XLOOKUP($D187,全商品!$F:$F,全商品!I:I,"-")</f>
        <v>-</v>
      </c>
      <c r="O187" s="23" t="str">
        <f>_xlfn.XLOOKUP($D187,全商品!$F:$F,全商品!K:K,"-")</f>
        <v>-</v>
      </c>
      <c r="P187" s="13" t="str">
        <f>_xlfn.XLOOKUP($D187,全商品!$F:$F,全商品!M:M,"-")</f>
        <v>-</v>
      </c>
      <c r="Q187" s="25" t="str">
        <f>_xlfn.XLOOKUP($D187,現状商品設定!B:B,現状商品設定!D:D,"-")</f>
        <v>-</v>
      </c>
      <c r="R187" s="22">
        <f>SUM(_xlfn.XLOOKUP($D187,当月商品!$D:$D,当月商品!I:I,0),_xlfn.XLOOKUP($D187,前月商品!$D:$D,前月商品!I:I,0),_xlfn.XLOOKUP($D187,前々月商品!$D:$D,前々月商品!I:I,0))</f>
        <v>0</v>
      </c>
      <c r="S187" s="23">
        <f>SUM(_xlfn.XLOOKUP($D187,当月商品!$D:$D,当月商品!V:V,0),_xlfn.XLOOKUP($D187,前月商品!$D:$D,前月商品!V:V,0),_xlfn.XLOOKUP($D187,前々月商品!$D:$D,前々月商品!V:V,0))</f>
        <v>0</v>
      </c>
      <c r="T187" s="23">
        <f t="shared" si="31"/>
        <v>0</v>
      </c>
      <c r="U187" s="23">
        <f>SUM(_xlfn.XLOOKUP($D187,当月商品!$D:$D,当月商品!W:W,0),_xlfn.XLOOKUP($D187,前月商品!$D:$D,前月商品!W:W,0),_xlfn.XLOOKUP($D187,前々月商品!$D:$D,前々月商品!W:W,0))</f>
        <v>0</v>
      </c>
      <c r="V187" s="23">
        <f>SUM(_xlfn.XLOOKUP($D187,当月商品!$D:$D,当月商品!H:H,0),_xlfn.XLOOKUP($D187,前月商品!$D:$D,前月商品!H:H,0),_xlfn.XLOOKUP($D187,前々月商品!$D:$D,前々月商品!H:H,0))</f>
        <v>0</v>
      </c>
      <c r="W187" s="13">
        <f t="shared" si="32"/>
        <v>0</v>
      </c>
      <c r="X187" s="15">
        <f t="shared" si="33"/>
        <v>0</v>
      </c>
      <c r="Y187" s="22">
        <f>_xlfn.XLOOKUP($D187,当月商品!$D:$D,当月商品!I:I,0)</f>
        <v>0</v>
      </c>
      <c r="Z187" s="23">
        <f>_xlfn.XLOOKUP($D187,前月商品!$D:$D,前月商品!I:I,0)</f>
        <v>0</v>
      </c>
      <c r="AA187" s="23">
        <f>_xlfn.XLOOKUP($D187,前々月商品!$D:$D,前々月商品!I:I,0)</f>
        <v>0</v>
      </c>
      <c r="AB187" s="23">
        <f>_xlfn.XLOOKUP($D187,当月商品!$D:$D,当月商品!V:V,0)</f>
        <v>0</v>
      </c>
      <c r="AC187" s="23">
        <f>_xlfn.XLOOKUP($D187,前月商品!$D:$D,前月商品!V:V,0)</f>
        <v>0</v>
      </c>
      <c r="AD187" s="23">
        <f>_xlfn.XLOOKUP($D187,前々月商品!$D:$D,前々月商品!V:V,0)</f>
        <v>0</v>
      </c>
      <c r="AE187" s="23">
        <f t="shared" si="34"/>
        <v>0</v>
      </c>
      <c r="AF187" s="23">
        <f t="shared" si="35"/>
        <v>0</v>
      </c>
      <c r="AG187" s="23">
        <f t="shared" si="36"/>
        <v>0</v>
      </c>
      <c r="AH187" s="12">
        <f>_xlfn.XLOOKUP($D187,当月商品!$D:$D,当月商品!W:W,0)</f>
        <v>0</v>
      </c>
      <c r="AI187" s="12">
        <f>_xlfn.XLOOKUP($D187,前月商品!$D:$D,前月商品!W:W,0)</f>
        <v>0</v>
      </c>
      <c r="AJ187" s="12">
        <f>_xlfn.XLOOKUP($D187,前々月商品!$D:$D,前々月商品!W:W,0)</f>
        <v>0</v>
      </c>
      <c r="AK187" s="12">
        <f>_xlfn.XLOOKUP($D187,当月商品!$D:$D,当月商品!H:H,0)</f>
        <v>0</v>
      </c>
      <c r="AL187" s="12">
        <f>_xlfn.XLOOKUP($D187,前月商品!$D:$D,前月商品!H:H,0)</f>
        <v>0</v>
      </c>
      <c r="AM187" s="12">
        <f>_xlfn.XLOOKUP($D187,前々月商品!$D:$D,前々月商品!H:H,0)</f>
        <v>0</v>
      </c>
      <c r="AN187" s="13">
        <f t="shared" si="37"/>
        <v>0</v>
      </c>
      <c r="AO187" s="13">
        <f t="shared" si="38"/>
        <v>0</v>
      </c>
      <c r="AP187" s="13">
        <f t="shared" si="39"/>
        <v>0</v>
      </c>
      <c r="AQ187" s="16">
        <f t="shared" si="40"/>
        <v>0</v>
      </c>
      <c r="AR187" s="16">
        <f t="shared" si="41"/>
        <v>0</v>
      </c>
      <c r="AS187" s="17">
        <f t="shared" si="42"/>
        <v>0</v>
      </c>
      <c r="AT187" t="e">
        <f t="shared" si="43"/>
        <v>#VALUE!</v>
      </c>
    </row>
    <row r="188" spans="3:46" ht="36.65" customHeight="1">
      <c r="C188" s="20">
        <v>183</v>
      </c>
      <c r="D188" s="53">
        <f>現状商品設定!B185</f>
        <v>0</v>
      </c>
      <c r="E188" s="26" t="str">
        <f>IFERROR(_xlfn.XLOOKUP($D188,現状商品設定!B:B,現状商品設定!C:C,"-"),"-")</f>
        <v>-</v>
      </c>
      <c r="F188" s="32" t="s">
        <v>46</v>
      </c>
      <c r="G188" s="30" t="str">
        <f>IFERROR(_xlfn.XLOOKUP($D188,現状商品設定!B:B,現状商品設定!F:F),"-")</f>
        <v>-</v>
      </c>
      <c r="H188" s="34" t="e">
        <f>IF(IF(AND(V188&gt;=設定!$C$3,X188&gt;=L188),G188*(1+設定!$C$6),IF(AND(V188&gt;=設定!$C$3,X188&lt;L188),G188*(1+設定!$C$7*-1),IF(V188&lt;設定!$C$3,G188*(1+設定!$C$6),"除外")))&gt;10,IF(AND(V188&gt;=設定!$C$3,X188&gt;=L188),G188*(1+設定!$C$6),IF(AND(V188&gt;=設定!$C$3,X188&lt;L188),G188*(1+設定!$C$7*-1),IF(V188&lt;設定!$C$3,G188*(1+設定!$C$6),"除外"))),10)</f>
        <v>#VALUE!</v>
      </c>
      <c r="I188" s="34" t="e">
        <f ca="1">IF(消化率!$I$5&lt;1,商品!H188*消化率!$I$5,IF(商品!W188*商品!Q188/(商品!H188*消化率!$I$5)&gt;商品!L188,商品!H188*消化率!$I$5,J188))</f>
        <v>#DIV/0!</v>
      </c>
      <c r="J188" s="34" t="e">
        <f t="shared" si="30"/>
        <v>#VALUE!</v>
      </c>
      <c r="K188" s="34" t="e">
        <f ca="1">IF(ROUNDDOWN(IF(I188&gt;=設定!$C$8,設定!$C$8,商品!I188),0)&lt;10,10,ROUNDDOWN(IF(I188&gt;=設定!$C$8,設定!$C$8,商品!I188),0))</f>
        <v>#DIV/0!</v>
      </c>
      <c r="L188" s="64">
        <f>IF(F188="標準",設定!$C$4,商品!F188)</f>
        <v>5</v>
      </c>
      <c r="M188" s="63" t="str">
        <f>_xlfn.XLOOKUP($D188,全商品!$F:$F,全商品!H:H,"-")</f>
        <v>-</v>
      </c>
      <c r="N188" s="12" t="str">
        <f>_xlfn.XLOOKUP($D188,全商品!$F:$F,全商品!I:I,"-")</f>
        <v>-</v>
      </c>
      <c r="O188" s="23" t="str">
        <f>_xlfn.XLOOKUP($D188,全商品!$F:$F,全商品!K:K,"-")</f>
        <v>-</v>
      </c>
      <c r="P188" s="13" t="str">
        <f>_xlfn.XLOOKUP($D188,全商品!$F:$F,全商品!M:M,"-")</f>
        <v>-</v>
      </c>
      <c r="Q188" s="25" t="str">
        <f>_xlfn.XLOOKUP($D188,現状商品設定!B:B,現状商品設定!D:D,"-")</f>
        <v>-</v>
      </c>
      <c r="R188" s="22">
        <f>SUM(_xlfn.XLOOKUP($D188,当月商品!$D:$D,当月商品!I:I,0),_xlfn.XLOOKUP($D188,前月商品!$D:$D,前月商品!I:I,0),_xlfn.XLOOKUP($D188,前々月商品!$D:$D,前々月商品!I:I,0))</f>
        <v>0</v>
      </c>
      <c r="S188" s="23">
        <f>SUM(_xlfn.XLOOKUP($D188,当月商品!$D:$D,当月商品!V:V,0),_xlfn.XLOOKUP($D188,前月商品!$D:$D,前月商品!V:V,0),_xlfn.XLOOKUP($D188,前々月商品!$D:$D,前々月商品!V:V,0))</f>
        <v>0</v>
      </c>
      <c r="T188" s="23">
        <f t="shared" si="31"/>
        <v>0</v>
      </c>
      <c r="U188" s="23">
        <f>SUM(_xlfn.XLOOKUP($D188,当月商品!$D:$D,当月商品!W:W,0),_xlfn.XLOOKUP($D188,前月商品!$D:$D,前月商品!W:W,0),_xlfn.XLOOKUP($D188,前々月商品!$D:$D,前々月商品!W:W,0))</f>
        <v>0</v>
      </c>
      <c r="V188" s="23">
        <f>SUM(_xlfn.XLOOKUP($D188,当月商品!$D:$D,当月商品!H:H,0),_xlfn.XLOOKUP($D188,前月商品!$D:$D,前月商品!H:H,0),_xlfn.XLOOKUP($D188,前々月商品!$D:$D,前々月商品!H:H,0))</f>
        <v>0</v>
      </c>
      <c r="W188" s="13">
        <f t="shared" si="32"/>
        <v>0</v>
      </c>
      <c r="X188" s="15">
        <f t="shared" si="33"/>
        <v>0</v>
      </c>
      <c r="Y188" s="22">
        <f>_xlfn.XLOOKUP($D188,当月商品!$D:$D,当月商品!I:I,0)</f>
        <v>0</v>
      </c>
      <c r="Z188" s="23">
        <f>_xlfn.XLOOKUP($D188,前月商品!$D:$D,前月商品!I:I,0)</f>
        <v>0</v>
      </c>
      <c r="AA188" s="23">
        <f>_xlfn.XLOOKUP($D188,前々月商品!$D:$D,前々月商品!I:I,0)</f>
        <v>0</v>
      </c>
      <c r="AB188" s="23">
        <f>_xlfn.XLOOKUP($D188,当月商品!$D:$D,当月商品!V:V,0)</f>
        <v>0</v>
      </c>
      <c r="AC188" s="23">
        <f>_xlfn.XLOOKUP($D188,前月商品!$D:$D,前月商品!V:V,0)</f>
        <v>0</v>
      </c>
      <c r="AD188" s="23">
        <f>_xlfn.XLOOKUP($D188,前々月商品!$D:$D,前々月商品!V:V,0)</f>
        <v>0</v>
      </c>
      <c r="AE188" s="23">
        <f t="shared" si="34"/>
        <v>0</v>
      </c>
      <c r="AF188" s="23">
        <f t="shared" si="35"/>
        <v>0</v>
      </c>
      <c r="AG188" s="23">
        <f t="shared" si="36"/>
        <v>0</v>
      </c>
      <c r="AH188" s="12">
        <f>_xlfn.XLOOKUP($D188,当月商品!$D:$D,当月商品!W:W,0)</f>
        <v>0</v>
      </c>
      <c r="AI188" s="12">
        <f>_xlfn.XLOOKUP($D188,前月商品!$D:$D,前月商品!W:W,0)</f>
        <v>0</v>
      </c>
      <c r="AJ188" s="12">
        <f>_xlfn.XLOOKUP($D188,前々月商品!$D:$D,前々月商品!W:W,0)</f>
        <v>0</v>
      </c>
      <c r="AK188" s="12">
        <f>_xlfn.XLOOKUP($D188,当月商品!$D:$D,当月商品!H:H,0)</f>
        <v>0</v>
      </c>
      <c r="AL188" s="12">
        <f>_xlfn.XLOOKUP($D188,前月商品!$D:$D,前月商品!H:H,0)</f>
        <v>0</v>
      </c>
      <c r="AM188" s="12">
        <f>_xlfn.XLOOKUP($D188,前々月商品!$D:$D,前々月商品!H:H,0)</f>
        <v>0</v>
      </c>
      <c r="AN188" s="13">
        <f t="shared" si="37"/>
        <v>0</v>
      </c>
      <c r="AO188" s="13">
        <f t="shared" si="38"/>
        <v>0</v>
      </c>
      <c r="AP188" s="13">
        <f t="shared" si="39"/>
        <v>0</v>
      </c>
      <c r="AQ188" s="16">
        <f t="shared" si="40"/>
        <v>0</v>
      </c>
      <c r="AR188" s="16">
        <f t="shared" si="41"/>
        <v>0</v>
      </c>
      <c r="AS188" s="17">
        <f t="shared" si="42"/>
        <v>0</v>
      </c>
      <c r="AT188" t="e">
        <f t="shared" si="43"/>
        <v>#VALUE!</v>
      </c>
    </row>
    <row r="189" spans="3:46" ht="36.65" customHeight="1">
      <c r="C189" s="20">
        <v>184</v>
      </c>
      <c r="D189" s="53">
        <f>現状商品設定!B186</f>
        <v>0</v>
      </c>
      <c r="E189" s="26" t="str">
        <f>IFERROR(_xlfn.XLOOKUP($D189,現状商品設定!B:B,現状商品設定!C:C,"-"),"-")</f>
        <v>-</v>
      </c>
      <c r="F189" s="32" t="s">
        <v>46</v>
      </c>
      <c r="G189" s="30" t="str">
        <f>IFERROR(_xlfn.XLOOKUP($D189,現状商品設定!B:B,現状商品設定!F:F),"-")</f>
        <v>-</v>
      </c>
      <c r="H189" s="34" t="e">
        <f>IF(IF(AND(V189&gt;=設定!$C$3,X189&gt;=L189),G189*(1+設定!$C$6),IF(AND(V189&gt;=設定!$C$3,X189&lt;L189),G189*(1+設定!$C$7*-1),IF(V189&lt;設定!$C$3,G189*(1+設定!$C$6),"除外")))&gt;10,IF(AND(V189&gt;=設定!$C$3,X189&gt;=L189),G189*(1+設定!$C$6),IF(AND(V189&gt;=設定!$C$3,X189&lt;L189),G189*(1+設定!$C$7*-1),IF(V189&lt;設定!$C$3,G189*(1+設定!$C$6),"除外"))),10)</f>
        <v>#VALUE!</v>
      </c>
      <c r="I189" s="34" t="e">
        <f ca="1">IF(消化率!$I$5&lt;1,商品!H189*消化率!$I$5,IF(商品!W189*商品!Q189/(商品!H189*消化率!$I$5)&gt;商品!L189,商品!H189*消化率!$I$5,J189))</f>
        <v>#DIV/0!</v>
      </c>
      <c r="J189" s="34" t="e">
        <f t="shared" si="30"/>
        <v>#VALUE!</v>
      </c>
      <c r="K189" s="34" t="e">
        <f ca="1">IF(ROUNDDOWN(IF(I189&gt;=設定!$C$8,設定!$C$8,商品!I189),0)&lt;10,10,ROUNDDOWN(IF(I189&gt;=設定!$C$8,設定!$C$8,商品!I189),0))</f>
        <v>#DIV/0!</v>
      </c>
      <c r="L189" s="64">
        <f>IF(F189="標準",設定!$C$4,商品!F189)</f>
        <v>5</v>
      </c>
      <c r="M189" s="63" t="str">
        <f>_xlfn.XLOOKUP($D189,全商品!$F:$F,全商品!H:H,"-")</f>
        <v>-</v>
      </c>
      <c r="N189" s="12" t="str">
        <f>_xlfn.XLOOKUP($D189,全商品!$F:$F,全商品!I:I,"-")</f>
        <v>-</v>
      </c>
      <c r="O189" s="23" t="str">
        <f>_xlfn.XLOOKUP($D189,全商品!$F:$F,全商品!K:K,"-")</f>
        <v>-</v>
      </c>
      <c r="P189" s="13" t="str">
        <f>_xlfn.XLOOKUP($D189,全商品!$F:$F,全商品!M:M,"-")</f>
        <v>-</v>
      </c>
      <c r="Q189" s="25" t="str">
        <f>_xlfn.XLOOKUP($D189,現状商品設定!B:B,現状商品設定!D:D,"-")</f>
        <v>-</v>
      </c>
      <c r="R189" s="22">
        <f>SUM(_xlfn.XLOOKUP($D189,当月商品!$D:$D,当月商品!I:I,0),_xlfn.XLOOKUP($D189,前月商品!$D:$D,前月商品!I:I,0),_xlfn.XLOOKUP($D189,前々月商品!$D:$D,前々月商品!I:I,0))</f>
        <v>0</v>
      </c>
      <c r="S189" s="23">
        <f>SUM(_xlfn.XLOOKUP($D189,当月商品!$D:$D,当月商品!V:V,0),_xlfn.XLOOKUP($D189,前月商品!$D:$D,前月商品!V:V,0),_xlfn.XLOOKUP($D189,前々月商品!$D:$D,前々月商品!V:V,0))</f>
        <v>0</v>
      </c>
      <c r="T189" s="23">
        <f t="shared" si="31"/>
        <v>0</v>
      </c>
      <c r="U189" s="23">
        <f>SUM(_xlfn.XLOOKUP($D189,当月商品!$D:$D,当月商品!W:W,0),_xlfn.XLOOKUP($D189,前月商品!$D:$D,前月商品!W:W,0),_xlfn.XLOOKUP($D189,前々月商品!$D:$D,前々月商品!W:W,0))</f>
        <v>0</v>
      </c>
      <c r="V189" s="23">
        <f>SUM(_xlfn.XLOOKUP($D189,当月商品!$D:$D,当月商品!H:H,0),_xlfn.XLOOKUP($D189,前月商品!$D:$D,前月商品!H:H,0),_xlfn.XLOOKUP($D189,前々月商品!$D:$D,前々月商品!H:H,0))</f>
        <v>0</v>
      </c>
      <c r="W189" s="13">
        <f t="shared" si="32"/>
        <v>0</v>
      </c>
      <c r="X189" s="15">
        <f t="shared" si="33"/>
        <v>0</v>
      </c>
      <c r="Y189" s="22">
        <f>_xlfn.XLOOKUP($D189,当月商品!$D:$D,当月商品!I:I,0)</f>
        <v>0</v>
      </c>
      <c r="Z189" s="23">
        <f>_xlfn.XLOOKUP($D189,前月商品!$D:$D,前月商品!I:I,0)</f>
        <v>0</v>
      </c>
      <c r="AA189" s="23">
        <f>_xlfn.XLOOKUP($D189,前々月商品!$D:$D,前々月商品!I:I,0)</f>
        <v>0</v>
      </c>
      <c r="AB189" s="23">
        <f>_xlfn.XLOOKUP($D189,当月商品!$D:$D,当月商品!V:V,0)</f>
        <v>0</v>
      </c>
      <c r="AC189" s="23">
        <f>_xlfn.XLOOKUP($D189,前月商品!$D:$D,前月商品!V:V,0)</f>
        <v>0</v>
      </c>
      <c r="AD189" s="23">
        <f>_xlfn.XLOOKUP($D189,前々月商品!$D:$D,前々月商品!V:V,0)</f>
        <v>0</v>
      </c>
      <c r="AE189" s="23">
        <f t="shared" si="34"/>
        <v>0</v>
      </c>
      <c r="AF189" s="23">
        <f t="shared" si="35"/>
        <v>0</v>
      </c>
      <c r="AG189" s="23">
        <f t="shared" si="36"/>
        <v>0</v>
      </c>
      <c r="AH189" s="12">
        <f>_xlfn.XLOOKUP($D189,当月商品!$D:$D,当月商品!W:W,0)</f>
        <v>0</v>
      </c>
      <c r="AI189" s="12">
        <f>_xlfn.XLOOKUP($D189,前月商品!$D:$D,前月商品!W:W,0)</f>
        <v>0</v>
      </c>
      <c r="AJ189" s="12">
        <f>_xlfn.XLOOKUP($D189,前々月商品!$D:$D,前々月商品!W:W,0)</f>
        <v>0</v>
      </c>
      <c r="AK189" s="12">
        <f>_xlfn.XLOOKUP($D189,当月商品!$D:$D,当月商品!H:H,0)</f>
        <v>0</v>
      </c>
      <c r="AL189" s="12">
        <f>_xlfn.XLOOKUP($D189,前月商品!$D:$D,前月商品!H:H,0)</f>
        <v>0</v>
      </c>
      <c r="AM189" s="12">
        <f>_xlfn.XLOOKUP($D189,前々月商品!$D:$D,前々月商品!H:H,0)</f>
        <v>0</v>
      </c>
      <c r="AN189" s="13">
        <f t="shared" si="37"/>
        <v>0</v>
      </c>
      <c r="AO189" s="13">
        <f t="shared" si="38"/>
        <v>0</v>
      </c>
      <c r="AP189" s="13">
        <f t="shared" si="39"/>
        <v>0</v>
      </c>
      <c r="AQ189" s="16">
        <f t="shared" si="40"/>
        <v>0</v>
      </c>
      <c r="AR189" s="16">
        <f t="shared" si="41"/>
        <v>0</v>
      </c>
      <c r="AS189" s="17">
        <f t="shared" si="42"/>
        <v>0</v>
      </c>
      <c r="AT189" t="e">
        <f t="shared" si="43"/>
        <v>#VALUE!</v>
      </c>
    </row>
    <row r="190" spans="3:46" ht="36.65" customHeight="1">
      <c r="C190" s="20">
        <v>185</v>
      </c>
      <c r="D190" s="53">
        <f>現状商品設定!B187</f>
        <v>0</v>
      </c>
      <c r="E190" s="26" t="str">
        <f>IFERROR(_xlfn.XLOOKUP($D190,現状商品設定!B:B,現状商品設定!C:C,"-"),"-")</f>
        <v>-</v>
      </c>
      <c r="F190" s="32" t="s">
        <v>46</v>
      </c>
      <c r="G190" s="30" t="str">
        <f>IFERROR(_xlfn.XLOOKUP($D190,現状商品設定!B:B,現状商品設定!F:F),"-")</f>
        <v>-</v>
      </c>
      <c r="H190" s="34" t="e">
        <f>IF(IF(AND(V190&gt;=設定!$C$3,X190&gt;=L190),G190*(1+設定!$C$6),IF(AND(V190&gt;=設定!$C$3,X190&lt;L190),G190*(1+設定!$C$7*-1),IF(V190&lt;設定!$C$3,G190*(1+設定!$C$6),"除外")))&gt;10,IF(AND(V190&gt;=設定!$C$3,X190&gt;=L190),G190*(1+設定!$C$6),IF(AND(V190&gt;=設定!$C$3,X190&lt;L190),G190*(1+設定!$C$7*-1),IF(V190&lt;設定!$C$3,G190*(1+設定!$C$6),"除外"))),10)</f>
        <v>#VALUE!</v>
      </c>
      <c r="I190" s="34" t="e">
        <f ca="1">IF(消化率!$I$5&lt;1,商品!H190*消化率!$I$5,IF(商品!W190*商品!Q190/(商品!H190*消化率!$I$5)&gt;商品!L190,商品!H190*消化率!$I$5,J190))</f>
        <v>#DIV/0!</v>
      </c>
      <c r="J190" s="34" t="e">
        <f t="shared" si="30"/>
        <v>#VALUE!</v>
      </c>
      <c r="K190" s="34" t="e">
        <f ca="1">IF(ROUNDDOWN(IF(I190&gt;=設定!$C$8,設定!$C$8,商品!I190),0)&lt;10,10,ROUNDDOWN(IF(I190&gt;=設定!$C$8,設定!$C$8,商品!I190),0))</f>
        <v>#DIV/0!</v>
      </c>
      <c r="L190" s="64">
        <f>IF(F190="標準",設定!$C$4,商品!F190)</f>
        <v>5</v>
      </c>
      <c r="M190" s="63" t="str">
        <f>_xlfn.XLOOKUP($D190,全商品!$F:$F,全商品!H:H,"-")</f>
        <v>-</v>
      </c>
      <c r="N190" s="12" t="str">
        <f>_xlfn.XLOOKUP($D190,全商品!$F:$F,全商品!I:I,"-")</f>
        <v>-</v>
      </c>
      <c r="O190" s="23" t="str">
        <f>_xlfn.XLOOKUP($D190,全商品!$F:$F,全商品!K:K,"-")</f>
        <v>-</v>
      </c>
      <c r="P190" s="13" t="str">
        <f>_xlfn.XLOOKUP($D190,全商品!$F:$F,全商品!M:M,"-")</f>
        <v>-</v>
      </c>
      <c r="Q190" s="25" t="str">
        <f>_xlfn.XLOOKUP($D190,現状商品設定!B:B,現状商品設定!D:D,"-")</f>
        <v>-</v>
      </c>
      <c r="R190" s="22">
        <f>SUM(_xlfn.XLOOKUP($D190,当月商品!$D:$D,当月商品!I:I,0),_xlfn.XLOOKUP($D190,前月商品!$D:$D,前月商品!I:I,0),_xlfn.XLOOKUP($D190,前々月商品!$D:$D,前々月商品!I:I,0))</f>
        <v>0</v>
      </c>
      <c r="S190" s="23">
        <f>SUM(_xlfn.XLOOKUP($D190,当月商品!$D:$D,当月商品!V:V,0),_xlfn.XLOOKUP($D190,前月商品!$D:$D,前月商品!V:V,0),_xlfn.XLOOKUP($D190,前々月商品!$D:$D,前々月商品!V:V,0))</f>
        <v>0</v>
      </c>
      <c r="T190" s="23">
        <f t="shared" si="31"/>
        <v>0</v>
      </c>
      <c r="U190" s="23">
        <f>SUM(_xlfn.XLOOKUP($D190,当月商品!$D:$D,当月商品!W:W,0),_xlfn.XLOOKUP($D190,前月商品!$D:$D,前月商品!W:W,0),_xlfn.XLOOKUP($D190,前々月商品!$D:$D,前々月商品!W:W,0))</f>
        <v>0</v>
      </c>
      <c r="V190" s="23">
        <f>SUM(_xlfn.XLOOKUP($D190,当月商品!$D:$D,当月商品!H:H,0),_xlfn.XLOOKUP($D190,前月商品!$D:$D,前月商品!H:H,0),_xlfn.XLOOKUP($D190,前々月商品!$D:$D,前々月商品!H:H,0))</f>
        <v>0</v>
      </c>
      <c r="W190" s="13">
        <f t="shared" si="32"/>
        <v>0</v>
      </c>
      <c r="X190" s="15">
        <f t="shared" si="33"/>
        <v>0</v>
      </c>
      <c r="Y190" s="22">
        <f>_xlfn.XLOOKUP($D190,当月商品!$D:$D,当月商品!I:I,0)</f>
        <v>0</v>
      </c>
      <c r="Z190" s="23">
        <f>_xlfn.XLOOKUP($D190,前月商品!$D:$D,前月商品!I:I,0)</f>
        <v>0</v>
      </c>
      <c r="AA190" s="23">
        <f>_xlfn.XLOOKUP($D190,前々月商品!$D:$D,前々月商品!I:I,0)</f>
        <v>0</v>
      </c>
      <c r="AB190" s="23">
        <f>_xlfn.XLOOKUP($D190,当月商品!$D:$D,当月商品!V:V,0)</f>
        <v>0</v>
      </c>
      <c r="AC190" s="23">
        <f>_xlfn.XLOOKUP($D190,前月商品!$D:$D,前月商品!V:V,0)</f>
        <v>0</v>
      </c>
      <c r="AD190" s="23">
        <f>_xlfn.XLOOKUP($D190,前々月商品!$D:$D,前々月商品!V:V,0)</f>
        <v>0</v>
      </c>
      <c r="AE190" s="23">
        <f t="shared" si="34"/>
        <v>0</v>
      </c>
      <c r="AF190" s="23">
        <f t="shared" si="35"/>
        <v>0</v>
      </c>
      <c r="AG190" s="23">
        <f t="shared" si="36"/>
        <v>0</v>
      </c>
      <c r="AH190" s="12">
        <f>_xlfn.XLOOKUP($D190,当月商品!$D:$D,当月商品!W:W,0)</f>
        <v>0</v>
      </c>
      <c r="AI190" s="12">
        <f>_xlfn.XLOOKUP($D190,前月商品!$D:$D,前月商品!W:W,0)</f>
        <v>0</v>
      </c>
      <c r="AJ190" s="12">
        <f>_xlfn.XLOOKUP($D190,前々月商品!$D:$D,前々月商品!W:W,0)</f>
        <v>0</v>
      </c>
      <c r="AK190" s="12">
        <f>_xlfn.XLOOKUP($D190,当月商品!$D:$D,当月商品!H:H,0)</f>
        <v>0</v>
      </c>
      <c r="AL190" s="12">
        <f>_xlfn.XLOOKUP($D190,前月商品!$D:$D,前月商品!H:H,0)</f>
        <v>0</v>
      </c>
      <c r="AM190" s="12">
        <f>_xlfn.XLOOKUP($D190,前々月商品!$D:$D,前々月商品!H:H,0)</f>
        <v>0</v>
      </c>
      <c r="AN190" s="13">
        <f t="shared" si="37"/>
        <v>0</v>
      </c>
      <c r="AO190" s="13">
        <f t="shared" si="38"/>
        <v>0</v>
      </c>
      <c r="AP190" s="13">
        <f t="shared" si="39"/>
        <v>0</v>
      </c>
      <c r="AQ190" s="16">
        <f t="shared" si="40"/>
        <v>0</v>
      </c>
      <c r="AR190" s="16">
        <f t="shared" si="41"/>
        <v>0</v>
      </c>
      <c r="AS190" s="17">
        <f t="shared" si="42"/>
        <v>0</v>
      </c>
      <c r="AT190" t="e">
        <f t="shared" si="43"/>
        <v>#VALUE!</v>
      </c>
    </row>
    <row r="191" spans="3:46" ht="36.65" customHeight="1">
      <c r="C191" s="20">
        <v>186</v>
      </c>
      <c r="D191" s="53">
        <f>現状商品設定!B188</f>
        <v>0</v>
      </c>
      <c r="E191" s="26" t="str">
        <f>IFERROR(_xlfn.XLOOKUP($D191,現状商品設定!B:B,現状商品設定!C:C,"-"),"-")</f>
        <v>-</v>
      </c>
      <c r="F191" s="32" t="s">
        <v>46</v>
      </c>
      <c r="G191" s="30" t="str">
        <f>IFERROR(_xlfn.XLOOKUP($D191,現状商品設定!B:B,現状商品設定!F:F),"-")</f>
        <v>-</v>
      </c>
      <c r="H191" s="34" t="e">
        <f>IF(IF(AND(V191&gt;=設定!$C$3,X191&gt;=L191),G191*(1+設定!$C$6),IF(AND(V191&gt;=設定!$C$3,X191&lt;L191),G191*(1+設定!$C$7*-1),IF(V191&lt;設定!$C$3,G191*(1+設定!$C$6),"除外")))&gt;10,IF(AND(V191&gt;=設定!$C$3,X191&gt;=L191),G191*(1+設定!$C$6),IF(AND(V191&gt;=設定!$C$3,X191&lt;L191),G191*(1+設定!$C$7*-1),IF(V191&lt;設定!$C$3,G191*(1+設定!$C$6),"除外"))),10)</f>
        <v>#VALUE!</v>
      </c>
      <c r="I191" s="34" t="e">
        <f ca="1">IF(消化率!$I$5&lt;1,商品!H191*消化率!$I$5,IF(商品!W191*商品!Q191/(商品!H191*消化率!$I$5)&gt;商品!L191,商品!H191*消化率!$I$5,J191))</f>
        <v>#DIV/0!</v>
      </c>
      <c r="J191" s="34" t="e">
        <f t="shared" si="30"/>
        <v>#VALUE!</v>
      </c>
      <c r="K191" s="34" t="e">
        <f ca="1">IF(ROUNDDOWN(IF(I191&gt;=設定!$C$8,設定!$C$8,商品!I191),0)&lt;10,10,ROUNDDOWN(IF(I191&gt;=設定!$C$8,設定!$C$8,商品!I191),0))</f>
        <v>#DIV/0!</v>
      </c>
      <c r="L191" s="64">
        <f>IF(F191="標準",設定!$C$4,商品!F191)</f>
        <v>5</v>
      </c>
      <c r="M191" s="63" t="str">
        <f>_xlfn.XLOOKUP($D191,全商品!$F:$F,全商品!H:H,"-")</f>
        <v>-</v>
      </c>
      <c r="N191" s="12" t="str">
        <f>_xlfn.XLOOKUP($D191,全商品!$F:$F,全商品!I:I,"-")</f>
        <v>-</v>
      </c>
      <c r="O191" s="23" t="str">
        <f>_xlfn.XLOOKUP($D191,全商品!$F:$F,全商品!K:K,"-")</f>
        <v>-</v>
      </c>
      <c r="P191" s="13" t="str">
        <f>_xlfn.XLOOKUP($D191,全商品!$F:$F,全商品!M:M,"-")</f>
        <v>-</v>
      </c>
      <c r="Q191" s="25" t="str">
        <f>_xlfn.XLOOKUP($D191,現状商品設定!B:B,現状商品設定!D:D,"-")</f>
        <v>-</v>
      </c>
      <c r="R191" s="22">
        <f>SUM(_xlfn.XLOOKUP($D191,当月商品!$D:$D,当月商品!I:I,0),_xlfn.XLOOKUP($D191,前月商品!$D:$D,前月商品!I:I,0),_xlfn.XLOOKUP($D191,前々月商品!$D:$D,前々月商品!I:I,0))</f>
        <v>0</v>
      </c>
      <c r="S191" s="23">
        <f>SUM(_xlfn.XLOOKUP($D191,当月商品!$D:$D,当月商品!V:V,0),_xlfn.XLOOKUP($D191,前月商品!$D:$D,前月商品!V:V,0),_xlfn.XLOOKUP($D191,前々月商品!$D:$D,前々月商品!V:V,0))</f>
        <v>0</v>
      </c>
      <c r="T191" s="23">
        <f t="shared" si="31"/>
        <v>0</v>
      </c>
      <c r="U191" s="23">
        <f>SUM(_xlfn.XLOOKUP($D191,当月商品!$D:$D,当月商品!W:W,0),_xlfn.XLOOKUP($D191,前月商品!$D:$D,前月商品!W:W,0),_xlfn.XLOOKUP($D191,前々月商品!$D:$D,前々月商品!W:W,0))</f>
        <v>0</v>
      </c>
      <c r="V191" s="23">
        <f>SUM(_xlfn.XLOOKUP($D191,当月商品!$D:$D,当月商品!H:H,0),_xlfn.XLOOKUP($D191,前月商品!$D:$D,前月商品!H:H,0),_xlfn.XLOOKUP($D191,前々月商品!$D:$D,前々月商品!H:H,0))</f>
        <v>0</v>
      </c>
      <c r="W191" s="13">
        <f t="shared" si="32"/>
        <v>0</v>
      </c>
      <c r="X191" s="15">
        <f t="shared" si="33"/>
        <v>0</v>
      </c>
      <c r="Y191" s="22">
        <f>_xlfn.XLOOKUP($D191,当月商品!$D:$D,当月商品!I:I,0)</f>
        <v>0</v>
      </c>
      <c r="Z191" s="23">
        <f>_xlfn.XLOOKUP($D191,前月商品!$D:$D,前月商品!I:I,0)</f>
        <v>0</v>
      </c>
      <c r="AA191" s="23">
        <f>_xlfn.XLOOKUP($D191,前々月商品!$D:$D,前々月商品!I:I,0)</f>
        <v>0</v>
      </c>
      <c r="AB191" s="23">
        <f>_xlfn.XLOOKUP($D191,当月商品!$D:$D,当月商品!V:V,0)</f>
        <v>0</v>
      </c>
      <c r="AC191" s="23">
        <f>_xlfn.XLOOKUP($D191,前月商品!$D:$D,前月商品!V:V,0)</f>
        <v>0</v>
      </c>
      <c r="AD191" s="23">
        <f>_xlfn.XLOOKUP($D191,前々月商品!$D:$D,前々月商品!V:V,0)</f>
        <v>0</v>
      </c>
      <c r="AE191" s="23">
        <f t="shared" si="34"/>
        <v>0</v>
      </c>
      <c r="AF191" s="23">
        <f t="shared" si="35"/>
        <v>0</v>
      </c>
      <c r="AG191" s="23">
        <f t="shared" si="36"/>
        <v>0</v>
      </c>
      <c r="AH191" s="12">
        <f>_xlfn.XLOOKUP($D191,当月商品!$D:$D,当月商品!W:W,0)</f>
        <v>0</v>
      </c>
      <c r="AI191" s="12">
        <f>_xlfn.XLOOKUP($D191,前月商品!$D:$D,前月商品!W:W,0)</f>
        <v>0</v>
      </c>
      <c r="AJ191" s="12">
        <f>_xlfn.XLOOKUP($D191,前々月商品!$D:$D,前々月商品!W:W,0)</f>
        <v>0</v>
      </c>
      <c r="AK191" s="12">
        <f>_xlfn.XLOOKUP($D191,当月商品!$D:$D,当月商品!H:H,0)</f>
        <v>0</v>
      </c>
      <c r="AL191" s="12">
        <f>_xlfn.XLOOKUP($D191,前月商品!$D:$D,前月商品!H:H,0)</f>
        <v>0</v>
      </c>
      <c r="AM191" s="12">
        <f>_xlfn.XLOOKUP($D191,前々月商品!$D:$D,前々月商品!H:H,0)</f>
        <v>0</v>
      </c>
      <c r="AN191" s="13">
        <f t="shared" si="37"/>
        <v>0</v>
      </c>
      <c r="AO191" s="13">
        <f t="shared" si="38"/>
        <v>0</v>
      </c>
      <c r="AP191" s="13">
        <f t="shared" si="39"/>
        <v>0</v>
      </c>
      <c r="AQ191" s="16">
        <f t="shared" si="40"/>
        <v>0</v>
      </c>
      <c r="AR191" s="16">
        <f t="shared" si="41"/>
        <v>0</v>
      </c>
      <c r="AS191" s="17">
        <f t="shared" si="42"/>
        <v>0</v>
      </c>
      <c r="AT191" t="e">
        <f t="shared" si="43"/>
        <v>#VALUE!</v>
      </c>
    </row>
    <row r="192" spans="3:46" ht="36.65" customHeight="1">
      <c r="C192" s="20">
        <v>187</v>
      </c>
      <c r="D192" s="53">
        <f>現状商品設定!B189</f>
        <v>0</v>
      </c>
      <c r="E192" s="26" t="str">
        <f>IFERROR(_xlfn.XLOOKUP($D192,現状商品設定!B:B,現状商品設定!C:C,"-"),"-")</f>
        <v>-</v>
      </c>
      <c r="F192" s="32" t="s">
        <v>46</v>
      </c>
      <c r="G192" s="30" t="str">
        <f>IFERROR(_xlfn.XLOOKUP($D192,現状商品設定!B:B,現状商品設定!F:F),"-")</f>
        <v>-</v>
      </c>
      <c r="H192" s="34" t="e">
        <f>IF(IF(AND(V192&gt;=設定!$C$3,X192&gt;=L192),G192*(1+設定!$C$6),IF(AND(V192&gt;=設定!$C$3,X192&lt;L192),G192*(1+設定!$C$7*-1),IF(V192&lt;設定!$C$3,G192*(1+設定!$C$6),"除外")))&gt;10,IF(AND(V192&gt;=設定!$C$3,X192&gt;=L192),G192*(1+設定!$C$6),IF(AND(V192&gt;=設定!$C$3,X192&lt;L192),G192*(1+設定!$C$7*-1),IF(V192&lt;設定!$C$3,G192*(1+設定!$C$6),"除外"))),10)</f>
        <v>#VALUE!</v>
      </c>
      <c r="I192" s="34" t="e">
        <f ca="1">IF(消化率!$I$5&lt;1,商品!H192*消化率!$I$5,IF(商品!W192*商品!Q192/(商品!H192*消化率!$I$5)&gt;商品!L192,商品!H192*消化率!$I$5,J192))</f>
        <v>#DIV/0!</v>
      </c>
      <c r="J192" s="34" t="e">
        <f t="shared" si="30"/>
        <v>#VALUE!</v>
      </c>
      <c r="K192" s="34" t="e">
        <f ca="1">IF(ROUNDDOWN(IF(I192&gt;=設定!$C$8,設定!$C$8,商品!I192),0)&lt;10,10,ROUNDDOWN(IF(I192&gt;=設定!$C$8,設定!$C$8,商品!I192),0))</f>
        <v>#DIV/0!</v>
      </c>
      <c r="L192" s="64">
        <f>IF(F192="標準",設定!$C$4,商品!F192)</f>
        <v>5</v>
      </c>
      <c r="M192" s="63" t="str">
        <f>_xlfn.XLOOKUP($D192,全商品!$F:$F,全商品!H:H,"-")</f>
        <v>-</v>
      </c>
      <c r="N192" s="12" t="str">
        <f>_xlfn.XLOOKUP($D192,全商品!$F:$F,全商品!I:I,"-")</f>
        <v>-</v>
      </c>
      <c r="O192" s="23" t="str">
        <f>_xlfn.XLOOKUP($D192,全商品!$F:$F,全商品!K:K,"-")</f>
        <v>-</v>
      </c>
      <c r="P192" s="13" t="str">
        <f>_xlfn.XLOOKUP($D192,全商品!$F:$F,全商品!M:M,"-")</f>
        <v>-</v>
      </c>
      <c r="Q192" s="25" t="str">
        <f>_xlfn.XLOOKUP($D192,現状商品設定!B:B,現状商品設定!D:D,"-")</f>
        <v>-</v>
      </c>
      <c r="R192" s="22">
        <f>SUM(_xlfn.XLOOKUP($D192,当月商品!$D:$D,当月商品!I:I,0),_xlfn.XLOOKUP($D192,前月商品!$D:$D,前月商品!I:I,0),_xlfn.XLOOKUP($D192,前々月商品!$D:$D,前々月商品!I:I,0))</f>
        <v>0</v>
      </c>
      <c r="S192" s="23">
        <f>SUM(_xlfn.XLOOKUP($D192,当月商品!$D:$D,当月商品!V:V,0),_xlfn.XLOOKUP($D192,前月商品!$D:$D,前月商品!V:V,0),_xlfn.XLOOKUP($D192,前々月商品!$D:$D,前々月商品!V:V,0))</f>
        <v>0</v>
      </c>
      <c r="T192" s="23">
        <f t="shared" si="31"/>
        <v>0</v>
      </c>
      <c r="U192" s="23">
        <f>SUM(_xlfn.XLOOKUP($D192,当月商品!$D:$D,当月商品!W:W,0),_xlfn.XLOOKUP($D192,前月商品!$D:$D,前月商品!W:W,0),_xlfn.XLOOKUP($D192,前々月商品!$D:$D,前々月商品!W:W,0))</f>
        <v>0</v>
      </c>
      <c r="V192" s="23">
        <f>SUM(_xlfn.XLOOKUP($D192,当月商品!$D:$D,当月商品!H:H,0),_xlfn.XLOOKUP($D192,前月商品!$D:$D,前月商品!H:H,0),_xlfn.XLOOKUP($D192,前々月商品!$D:$D,前々月商品!H:H,0))</f>
        <v>0</v>
      </c>
      <c r="W192" s="13">
        <f t="shared" si="32"/>
        <v>0</v>
      </c>
      <c r="X192" s="15">
        <f t="shared" si="33"/>
        <v>0</v>
      </c>
      <c r="Y192" s="22">
        <f>_xlfn.XLOOKUP($D192,当月商品!$D:$D,当月商品!I:I,0)</f>
        <v>0</v>
      </c>
      <c r="Z192" s="23">
        <f>_xlfn.XLOOKUP($D192,前月商品!$D:$D,前月商品!I:I,0)</f>
        <v>0</v>
      </c>
      <c r="AA192" s="23">
        <f>_xlfn.XLOOKUP($D192,前々月商品!$D:$D,前々月商品!I:I,0)</f>
        <v>0</v>
      </c>
      <c r="AB192" s="23">
        <f>_xlfn.XLOOKUP($D192,当月商品!$D:$D,当月商品!V:V,0)</f>
        <v>0</v>
      </c>
      <c r="AC192" s="23">
        <f>_xlfn.XLOOKUP($D192,前月商品!$D:$D,前月商品!V:V,0)</f>
        <v>0</v>
      </c>
      <c r="AD192" s="23">
        <f>_xlfn.XLOOKUP($D192,前々月商品!$D:$D,前々月商品!V:V,0)</f>
        <v>0</v>
      </c>
      <c r="AE192" s="23">
        <f t="shared" si="34"/>
        <v>0</v>
      </c>
      <c r="AF192" s="23">
        <f t="shared" si="35"/>
        <v>0</v>
      </c>
      <c r="AG192" s="23">
        <f t="shared" si="36"/>
        <v>0</v>
      </c>
      <c r="AH192" s="12">
        <f>_xlfn.XLOOKUP($D192,当月商品!$D:$D,当月商品!W:W,0)</f>
        <v>0</v>
      </c>
      <c r="AI192" s="12">
        <f>_xlfn.XLOOKUP($D192,前月商品!$D:$D,前月商品!W:W,0)</f>
        <v>0</v>
      </c>
      <c r="AJ192" s="12">
        <f>_xlfn.XLOOKUP($D192,前々月商品!$D:$D,前々月商品!W:W,0)</f>
        <v>0</v>
      </c>
      <c r="AK192" s="12">
        <f>_xlfn.XLOOKUP($D192,当月商品!$D:$D,当月商品!H:H,0)</f>
        <v>0</v>
      </c>
      <c r="AL192" s="12">
        <f>_xlfn.XLOOKUP($D192,前月商品!$D:$D,前月商品!H:H,0)</f>
        <v>0</v>
      </c>
      <c r="AM192" s="12">
        <f>_xlfn.XLOOKUP($D192,前々月商品!$D:$D,前々月商品!H:H,0)</f>
        <v>0</v>
      </c>
      <c r="AN192" s="13">
        <f t="shared" si="37"/>
        <v>0</v>
      </c>
      <c r="AO192" s="13">
        <f t="shared" si="38"/>
        <v>0</v>
      </c>
      <c r="AP192" s="13">
        <f t="shared" si="39"/>
        <v>0</v>
      </c>
      <c r="AQ192" s="16">
        <f t="shared" si="40"/>
        <v>0</v>
      </c>
      <c r="AR192" s="16">
        <f t="shared" si="41"/>
        <v>0</v>
      </c>
      <c r="AS192" s="17">
        <f t="shared" si="42"/>
        <v>0</v>
      </c>
      <c r="AT192" t="e">
        <f t="shared" si="43"/>
        <v>#VALUE!</v>
      </c>
    </row>
    <row r="193" spans="3:46" ht="36.65" customHeight="1">
      <c r="C193" s="20">
        <v>188</v>
      </c>
      <c r="D193" s="53">
        <f>現状商品設定!B190</f>
        <v>0</v>
      </c>
      <c r="E193" s="26" t="str">
        <f>IFERROR(_xlfn.XLOOKUP($D193,現状商品設定!B:B,現状商品設定!C:C,"-"),"-")</f>
        <v>-</v>
      </c>
      <c r="F193" s="32" t="s">
        <v>46</v>
      </c>
      <c r="G193" s="30" t="str">
        <f>IFERROR(_xlfn.XLOOKUP($D193,現状商品設定!B:B,現状商品設定!F:F),"-")</f>
        <v>-</v>
      </c>
      <c r="H193" s="34" t="e">
        <f>IF(IF(AND(V193&gt;=設定!$C$3,X193&gt;=L193),G193*(1+設定!$C$6),IF(AND(V193&gt;=設定!$C$3,X193&lt;L193),G193*(1+設定!$C$7*-1),IF(V193&lt;設定!$C$3,G193*(1+設定!$C$6),"除外")))&gt;10,IF(AND(V193&gt;=設定!$C$3,X193&gt;=L193),G193*(1+設定!$C$6),IF(AND(V193&gt;=設定!$C$3,X193&lt;L193),G193*(1+設定!$C$7*-1),IF(V193&lt;設定!$C$3,G193*(1+設定!$C$6),"除外"))),10)</f>
        <v>#VALUE!</v>
      </c>
      <c r="I193" s="34" t="e">
        <f ca="1">IF(消化率!$I$5&lt;1,商品!H193*消化率!$I$5,IF(商品!W193*商品!Q193/(商品!H193*消化率!$I$5)&gt;商品!L193,商品!H193*消化率!$I$5,J193))</f>
        <v>#DIV/0!</v>
      </c>
      <c r="J193" s="34" t="e">
        <f t="shared" si="30"/>
        <v>#VALUE!</v>
      </c>
      <c r="K193" s="34" t="e">
        <f ca="1">IF(ROUNDDOWN(IF(I193&gt;=設定!$C$8,設定!$C$8,商品!I193),0)&lt;10,10,ROUNDDOWN(IF(I193&gt;=設定!$C$8,設定!$C$8,商品!I193),0))</f>
        <v>#DIV/0!</v>
      </c>
      <c r="L193" s="64">
        <f>IF(F193="標準",設定!$C$4,商品!F193)</f>
        <v>5</v>
      </c>
      <c r="M193" s="63" t="str">
        <f>_xlfn.XLOOKUP($D193,全商品!$F:$F,全商品!H:H,"-")</f>
        <v>-</v>
      </c>
      <c r="N193" s="12" t="str">
        <f>_xlfn.XLOOKUP($D193,全商品!$F:$F,全商品!I:I,"-")</f>
        <v>-</v>
      </c>
      <c r="O193" s="23" t="str">
        <f>_xlfn.XLOOKUP($D193,全商品!$F:$F,全商品!K:K,"-")</f>
        <v>-</v>
      </c>
      <c r="P193" s="13" t="str">
        <f>_xlfn.XLOOKUP($D193,全商品!$F:$F,全商品!M:M,"-")</f>
        <v>-</v>
      </c>
      <c r="Q193" s="25" t="str">
        <f>_xlfn.XLOOKUP($D193,現状商品設定!B:B,現状商品設定!D:D,"-")</f>
        <v>-</v>
      </c>
      <c r="R193" s="22">
        <f>SUM(_xlfn.XLOOKUP($D193,当月商品!$D:$D,当月商品!I:I,0),_xlfn.XLOOKUP($D193,前月商品!$D:$D,前月商品!I:I,0),_xlfn.XLOOKUP($D193,前々月商品!$D:$D,前々月商品!I:I,0))</f>
        <v>0</v>
      </c>
      <c r="S193" s="23">
        <f>SUM(_xlfn.XLOOKUP($D193,当月商品!$D:$D,当月商品!V:V,0),_xlfn.XLOOKUP($D193,前月商品!$D:$D,前月商品!V:V,0),_xlfn.XLOOKUP($D193,前々月商品!$D:$D,前々月商品!V:V,0))</f>
        <v>0</v>
      </c>
      <c r="T193" s="23">
        <f t="shared" si="31"/>
        <v>0</v>
      </c>
      <c r="U193" s="23">
        <f>SUM(_xlfn.XLOOKUP($D193,当月商品!$D:$D,当月商品!W:W,0),_xlfn.XLOOKUP($D193,前月商品!$D:$D,前月商品!W:W,0),_xlfn.XLOOKUP($D193,前々月商品!$D:$D,前々月商品!W:W,0))</f>
        <v>0</v>
      </c>
      <c r="V193" s="23">
        <f>SUM(_xlfn.XLOOKUP($D193,当月商品!$D:$D,当月商品!H:H,0),_xlfn.XLOOKUP($D193,前月商品!$D:$D,前月商品!H:H,0),_xlfn.XLOOKUP($D193,前々月商品!$D:$D,前々月商品!H:H,0))</f>
        <v>0</v>
      </c>
      <c r="W193" s="13">
        <f t="shared" si="32"/>
        <v>0</v>
      </c>
      <c r="X193" s="15">
        <f t="shared" si="33"/>
        <v>0</v>
      </c>
      <c r="Y193" s="22">
        <f>_xlfn.XLOOKUP($D193,当月商品!$D:$D,当月商品!I:I,0)</f>
        <v>0</v>
      </c>
      <c r="Z193" s="23">
        <f>_xlfn.XLOOKUP($D193,前月商品!$D:$D,前月商品!I:I,0)</f>
        <v>0</v>
      </c>
      <c r="AA193" s="23">
        <f>_xlfn.XLOOKUP($D193,前々月商品!$D:$D,前々月商品!I:I,0)</f>
        <v>0</v>
      </c>
      <c r="AB193" s="23">
        <f>_xlfn.XLOOKUP($D193,当月商品!$D:$D,当月商品!V:V,0)</f>
        <v>0</v>
      </c>
      <c r="AC193" s="23">
        <f>_xlfn.XLOOKUP($D193,前月商品!$D:$D,前月商品!V:V,0)</f>
        <v>0</v>
      </c>
      <c r="AD193" s="23">
        <f>_xlfn.XLOOKUP($D193,前々月商品!$D:$D,前々月商品!V:V,0)</f>
        <v>0</v>
      </c>
      <c r="AE193" s="23">
        <f t="shared" si="34"/>
        <v>0</v>
      </c>
      <c r="AF193" s="23">
        <f t="shared" si="35"/>
        <v>0</v>
      </c>
      <c r="AG193" s="23">
        <f t="shared" si="36"/>
        <v>0</v>
      </c>
      <c r="AH193" s="12">
        <f>_xlfn.XLOOKUP($D193,当月商品!$D:$D,当月商品!W:W,0)</f>
        <v>0</v>
      </c>
      <c r="AI193" s="12">
        <f>_xlfn.XLOOKUP($D193,前月商品!$D:$D,前月商品!W:W,0)</f>
        <v>0</v>
      </c>
      <c r="AJ193" s="12">
        <f>_xlfn.XLOOKUP($D193,前々月商品!$D:$D,前々月商品!W:W,0)</f>
        <v>0</v>
      </c>
      <c r="AK193" s="12">
        <f>_xlfn.XLOOKUP($D193,当月商品!$D:$D,当月商品!H:H,0)</f>
        <v>0</v>
      </c>
      <c r="AL193" s="12">
        <f>_xlfn.XLOOKUP($D193,前月商品!$D:$D,前月商品!H:H,0)</f>
        <v>0</v>
      </c>
      <c r="AM193" s="12">
        <f>_xlfn.XLOOKUP($D193,前々月商品!$D:$D,前々月商品!H:H,0)</f>
        <v>0</v>
      </c>
      <c r="AN193" s="13">
        <f t="shared" si="37"/>
        <v>0</v>
      </c>
      <c r="AO193" s="13">
        <f t="shared" si="38"/>
        <v>0</v>
      </c>
      <c r="AP193" s="13">
        <f t="shared" si="39"/>
        <v>0</v>
      </c>
      <c r="AQ193" s="16">
        <f t="shared" si="40"/>
        <v>0</v>
      </c>
      <c r="AR193" s="16">
        <f t="shared" si="41"/>
        <v>0</v>
      </c>
      <c r="AS193" s="17">
        <f t="shared" si="42"/>
        <v>0</v>
      </c>
      <c r="AT193" t="e">
        <f t="shared" si="43"/>
        <v>#VALUE!</v>
      </c>
    </row>
    <row r="194" spans="3:46" ht="36.65" customHeight="1">
      <c r="C194" s="20">
        <v>189</v>
      </c>
      <c r="D194" s="53">
        <f>現状商品設定!B191</f>
        <v>0</v>
      </c>
      <c r="E194" s="26" t="str">
        <f>IFERROR(_xlfn.XLOOKUP($D194,現状商品設定!B:B,現状商品設定!C:C,"-"),"-")</f>
        <v>-</v>
      </c>
      <c r="F194" s="32" t="s">
        <v>46</v>
      </c>
      <c r="G194" s="30" t="str">
        <f>IFERROR(_xlfn.XLOOKUP($D194,現状商品設定!B:B,現状商品設定!F:F),"-")</f>
        <v>-</v>
      </c>
      <c r="H194" s="34" t="e">
        <f>IF(IF(AND(V194&gt;=設定!$C$3,X194&gt;=L194),G194*(1+設定!$C$6),IF(AND(V194&gt;=設定!$C$3,X194&lt;L194),G194*(1+設定!$C$7*-1),IF(V194&lt;設定!$C$3,G194*(1+設定!$C$6),"除外")))&gt;10,IF(AND(V194&gt;=設定!$C$3,X194&gt;=L194),G194*(1+設定!$C$6),IF(AND(V194&gt;=設定!$C$3,X194&lt;L194),G194*(1+設定!$C$7*-1),IF(V194&lt;設定!$C$3,G194*(1+設定!$C$6),"除外"))),10)</f>
        <v>#VALUE!</v>
      </c>
      <c r="I194" s="34" t="e">
        <f ca="1">IF(消化率!$I$5&lt;1,商品!H194*消化率!$I$5,IF(商品!W194*商品!Q194/(商品!H194*消化率!$I$5)&gt;商品!L194,商品!H194*消化率!$I$5,J194))</f>
        <v>#DIV/0!</v>
      </c>
      <c r="J194" s="34" t="e">
        <f t="shared" si="30"/>
        <v>#VALUE!</v>
      </c>
      <c r="K194" s="34" t="e">
        <f ca="1">IF(ROUNDDOWN(IF(I194&gt;=設定!$C$8,設定!$C$8,商品!I194),0)&lt;10,10,ROUNDDOWN(IF(I194&gt;=設定!$C$8,設定!$C$8,商品!I194),0))</f>
        <v>#DIV/0!</v>
      </c>
      <c r="L194" s="64">
        <f>IF(F194="標準",設定!$C$4,商品!F194)</f>
        <v>5</v>
      </c>
      <c r="M194" s="63" t="str">
        <f>_xlfn.XLOOKUP($D194,全商品!$F:$F,全商品!H:H,"-")</f>
        <v>-</v>
      </c>
      <c r="N194" s="12" t="str">
        <f>_xlfn.XLOOKUP($D194,全商品!$F:$F,全商品!I:I,"-")</f>
        <v>-</v>
      </c>
      <c r="O194" s="23" t="str">
        <f>_xlfn.XLOOKUP($D194,全商品!$F:$F,全商品!K:K,"-")</f>
        <v>-</v>
      </c>
      <c r="P194" s="13" t="str">
        <f>_xlfn.XLOOKUP($D194,全商品!$F:$F,全商品!M:M,"-")</f>
        <v>-</v>
      </c>
      <c r="Q194" s="25" t="str">
        <f>_xlfn.XLOOKUP($D194,現状商品設定!B:B,現状商品設定!D:D,"-")</f>
        <v>-</v>
      </c>
      <c r="R194" s="22">
        <f>SUM(_xlfn.XLOOKUP($D194,当月商品!$D:$D,当月商品!I:I,0),_xlfn.XLOOKUP($D194,前月商品!$D:$D,前月商品!I:I,0),_xlfn.XLOOKUP($D194,前々月商品!$D:$D,前々月商品!I:I,0))</f>
        <v>0</v>
      </c>
      <c r="S194" s="23">
        <f>SUM(_xlfn.XLOOKUP($D194,当月商品!$D:$D,当月商品!V:V,0),_xlfn.XLOOKUP($D194,前月商品!$D:$D,前月商品!V:V,0),_xlfn.XLOOKUP($D194,前々月商品!$D:$D,前々月商品!V:V,0))</f>
        <v>0</v>
      </c>
      <c r="T194" s="23">
        <f t="shared" si="31"/>
        <v>0</v>
      </c>
      <c r="U194" s="23">
        <f>SUM(_xlfn.XLOOKUP($D194,当月商品!$D:$D,当月商品!W:W,0),_xlfn.XLOOKUP($D194,前月商品!$D:$D,前月商品!W:W,0),_xlfn.XLOOKUP($D194,前々月商品!$D:$D,前々月商品!W:W,0))</f>
        <v>0</v>
      </c>
      <c r="V194" s="23">
        <f>SUM(_xlfn.XLOOKUP($D194,当月商品!$D:$D,当月商品!H:H,0),_xlfn.XLOOKUP($D194,前月商品!$D:$D,前月商品!H:H,0),_xlfn.XLOOKUP($D194,前々月商品!$D:$D,前々月商品!H:H,0))</f>
        <v>0</v>
      </c>
      <c r="W194" s="13">
        <f t="shared" si="32"/>
        <v>0</v>
      </c>
      <c r="X194" s="15">
        <f t="shared" si="33"/>
        <v>0</v>
      </c>
      <c r="Y194" s="22">
        <f>_xlfn.XLOOKUP($D194,当月商品!$D:$D,当月商品!I:I,0)</f>
        <v>0</v>
      </c>
      <c r="Z194" s="23">
        <f>_xlfn.XLOOKUP($D194,前月商品!$D:$D,前月商品!I:I,0)</f>
        <v>0</v>
      </c>
      <c r="AA194" s="23">
        <f>_xlfn.XLOOKUP($D194,前々月商品!$D:$D,前々月商品!I:I,0)</f>
        <v>0</v>
      </c>
      <c r="AB194" s="23">
        <f>_xlfn.XLOOKUP($D194,当月商品!$D:$D,当月商品!V:V,0)</f>
        <v>0</v>
      </c>
      <c r="AC194" s="23">
        <f>_xlfn.XLOOKUP($D194,前月商品!$D:$D,前月商品!V:V,0)</f>
        <v>0</v>
      </c>
      <c r="AD194" s="23">
        <f>_xlfn.XLOOKUP($D194,前々月商品!$D:$D,前々月商品!V:V,0)</f>
        <v>0</v>
      </c>
      <c r="AE194" s="23">
        <f t="shared" si="34"/>
        <v>0</v>
      </c>
      <c r="AF194" s="23">
        <f t="shared" si="35"/>
        <v>0</v>
      </c>
      <c r="AG194" s="23">
        <f t="shared" si="36"/>
        <v>0</v>
      </c>
      <c r="AH194" s="12">
        <f>_xlfn.XLOOKUP($D194,当月商品!$D:$D,当月商品!W:W,0)</f>
        <v>0</v>
      </c>
      <c r="AI194" s="12">
        <f>_xlfn.XLOOKUP($D194,前月商品!$D:$D,前月商品!W:W,0)</f>
        <v>0</v>
      </c>
      <c r="AJ194" s="12">
        <f>_xlfn.XLOOKUP($D194,前々月商品!$D:$D,前々月商品!W:W,0)</f>
        <v>0</v>
      </c>
      <c r="AK194" s="12">
        <f>_xlfn.XLOOKUP($D194,当月商品!$D:$D,当月商品!H:H,0)</f>
        <v>0</v>
      </c>
      <c r="AL194" s="12">
        <f>_xlfn.XLOOKUP($D194,前月商品!$D:$D,前月商品!H:H,0)</f>
        <v>0</v>
      </c>
      <c r="AM194" s="12">
        <f>_xlfn.XLOOKUP($D194,前々月商品!$D:$D,前々月商品!H:H,0)</f>
        <v>0</v>
      </c>
      <c r="AN194" s="13">
        <f t="shared" si="37"/>
        <v>0</v>
      </c>
      <c r="AO194" s="13">
        <f t="shared" si="38"/>
        <v>0</v>
      </c>
      <c r="AP194" s="13">
        <f t="shared" si="39"/>
        <v>0</v>
      </c>
      <c r="AQ194" s="16">
        <f t="shared" si="40"/>
        <v>0</v>
      </c>
      <c r="AR194" s="16">
        <f t="shared" si="41"/>
        <v>0</v>
      </c>
      <c r="AS194" s="17">
        <f t="shared" si="42"/>
        <v>0</v>
      </c>
      <c r="AT194" t="e">
        <f t="shared" si="43"/>
        <v>#VALUE!</v>
      </c>
    </row>
    <row r="195" spans="3:46" ht="36.65" customHeight="1">
      <c r="C195" s="20">
        <v>190</v>
      </c>
      <c r="D195" s="53">
        <f>現状商品設定!B192</f>
        <v>0</v>
      </c>
      <c r="E195" s="26" t="str">
        <f>IFERROR(_xlfn.XLOOKUP($D195,現状商品設定!B:B,現状商品設定!C:C,"-"),"-")</f>
        <v>-</v>
      </c>
      <c r="F195" s="32" t="s">
        <v>46</v>
      </c>
      <c r="G195" s="30" t="str">
        <f>IFERROR(_xlfn.XLOOKUP($D195,現状商品設定!B:B,現状商品設定!F:F),"-")</f>
        <v>-</v>
      </c>
      <c r="H195" s="34" t="e">
        <f>IF(IF(AND(V195&gt;=設定!$C$3,X195&gt;=L195),G195*(1+設定!$C$6),IF(AND(V195&gt;=設定!$C$3,X195&lt;L195),G195*(1+設定!$C$7*-1),IF(V195&lt;設定!$C$3,G195*(1+設定!$C$6),"除外")))&gt;10,IF(AND(V195&gt;=設定!$C$3,X195&gt;=L195),G195*(1+設定!$C$6),IF(AND(V195&gt;=設定!$C$3,X195&lt;L195),G195*(1+設定!$C$7*-1),IF(V195&lt;設定!$C$3,G195*(1+設定!$C$6),"除外"))),10)</f>
        <v>#VALUE!</v>
      </c>
      <c r="I195" s="34" t="e">
        <f ca="1">IF(消化率!$I$5&lt;1,商品!H195*消化率!$I$5,IF(商品!W195*商品!Q195/(商品!H195*消化率!$I$5)&gt;商品!L195,商品!H195*消化率!$I$5,J195))</f>
        <v>#DIV/0!</v>
      </c>
      <c r="J195" s="34" t="e">
        <f t="shared" si="30"/>
        <v>#VALUE!</v>
      </c>
      <c r="K195" s="34" t="e">
        <f ca="1">IF(ROUNDDOWN(IF(I195&gt;=設定!$C$8,設定!$C$8,商品!I195),0)&lt;10,10,ROUNDDOWN(IF(I195&gt;=設定!$C$8,設定!$C$8,商品!I195),0))</f>
        <v>#DIV/0!</v>
      </c>
      <c r="L195" s="64">
        <f>IF(F195="標準",設定!$C$4,商品!F195)</f>
        <v>5</v>
      </c>
      <c r="M195" s="63" t="str">
        <f>_xlfn.XLOOKUP($D195,全商品!$F:$F,全商品!H:H,"-")</f>
        <v>-</v>
      </c>
      <c r="N195" s="12" t="str">
        <f>_xlfn.XLOOKUP($D195,全商品!$F:$F,全商品!I:I,"-")</f>
        <v>-</v>
      </c>
      <c r="O195" s="23" t="str">
        <f>_xlfn.XLOOKUP($D195,全商品!$F:$F,全商品!K:K,"-")</f>
        <v>-</v>
      </c>
      <c r="P195" s="13" t="str">
        <f>_xlfn.XLOOKUP($D195,全商品!$F:$F,全商品!M:M,"-")</f>
        <v>-</v>
      </c>
      <c r="Q195" s="25" t="str">
        <f>_xlfn.XLOOKUP($D195,現状商品設定!B:B,現状商品設定!D:D,"-")</f>
        <v>-</v>
      </c>
      <c r="R195" s="22">
        <f>SUM(_xlfn.XLOOKUP($D195,当月商品!$D:$D,当月商品!I:I,0),_xlfn.XLOOKUP($D195,前月商品!$D:$D,前月商品!I:I,0),_xlfn.XLOOKUP($D195,前々月商品!$D:$D,前々月商品!I:I,0))</f>
        <v>0</v>
      </c>
      <c r="S195" s="23">
        <f>SUM(_xlfn.XLOOKUP($D195,当月商品!$D:$D,当月商品!V:V,0),_xlfn.XLOOKUP($D195,前月商品!$D:$D,前月商品!V:V,0),_xlfn.XLOOKUP($D195,前々月商品!$D:$D,前々月商品!V:V,0))</f>
        <v>0</v>
      </c>
      <c r="T195" s="23">
        <f t="shared" si="31"/>
        <v>0</v>
      </c>
      <c r="U195" s="23">
        <f>SUM(_xlfn.XLOOKUP($D195,当月商品!$D:$D,当月商品!W:W,0),_xlfn.XLOOKUP($D195,前月商品!$D:$D,前月商品!W:W,0),_xlfn.XLOOKUP($D195,前々月商品!$D:$D,前々月商品!W:W,0))</f>
        <v>0</v>
      </c>
      <c r="V195" s="23">
        <f>SUM(_xlfn.XLOOKUP($D195,当月商品!$D:$D,当月商品!H:H,0),_xlfn.XLOOKUP($D195,前月商品!$D:$D,前月商品!H:H,0),_xlfn.XLOOKUP($D195,前々月商品!$D:$D,前々月商品!H:H,0))</f>
        <v>0</v>
      </c>
      <c r="W195" s="13">
        <f t="shared" si="32"/>
        <v>0</v>
      </c>
      <c r="X195" s="15">
        <f t="shared" si="33"/>
        <v>0</v>
      </c>
      <c r="Y195" s="22">
        <f>_xlfn.XLOOKUP($D195,当月商品!$D:$D,当月商品!I:I,0)</f>
        <v>0</v>
      </c>
      <c r="Z195" s="23">
        <f>_xlfn.XLOOKUP($D195,前月商品!$D:$D,前月商品!I:I,0)</f>
        <v>0</v>
      </c>
      <c r="AA195" s="23">
        <f>_xlfn.XLOOKUP($D195,前々月商品!$D:$D,前々月商品!I:I,0)</f>
        <v>0</v>
      </c>
      <c r="AB195" s="23">
        <f>_xlfn.XLOOKUP($D195,当月商品!$D:$D,当月商品!V:V,0)</f>
        <v>0</v>
      </c>
      <c r="AC195" s="23">
        <f>_xlfn.XLOOKUP($D195,前月商品!$D:$D,前月商品!V:V,0)</f>
        <v>0</v>
      </c>
      <c r="AD195" s="23">
        <f>_xlfn.XLOOKUP($D195,前々月商品!$D:$D,前々月商品!V:V,0)</f>
        <v>0</v>
      </c>
      <c r="AE195" s="23">
        <f t="shared" si="34"/>
        <v>0</v>
      </c>
      <c r="AF195" s="23">
        <f t="shared" si="35"/>
        <v>0</v>
      </c>
      <c r="AG195" s="23">
        <f t="shared" si="36"/>
        <v>0</v>
      </c>
      <c r="AH195" s="12">
        <f>_xlfn.XLOOKUP($D195,当月商品!$D:$D,当月商品!W:W,0)</f>
        <v>0</v>
      </c>
      <c r="AI195" s="12">
        <f>_xlfn.XLOOKUP($D195,前月商品!$D:$D,前月商品!W:W,0)</f>
        <v>0</v>
      </c>
      <c r="AJ195" s="12">
        <f>_xlfn.XLOOKUP($D195,前々月商品!$D:$D,前々月商品!W:W,0)</f>
        <v>0</v>
      </c>
      <c r="AK195" s="12">
        <f>_xlfn.XLOOKUP($D195,当月商品!$D:$D,当月商品!H:H,0)</f>
        <v>0</v>
      </c>
      <c r="AL195" s="12">
        <f>_xlfn.XLOOKUP($D195,前月商品!$D:$D,前月商品!H:H,0)</f>
        <v>0</v>
      </c>
      <c r="AM195" s="12">
        <f>_xlfn.XLOOKUP($D195,前々月商品!$D:$D,前々月商品!H:H,0)</f>
        <v>0</v>
      </c>
      <c r="AN195" s="13">
        <f t="shared" si="37"/>
        <v>0</v>
      </c>
      <c r="AO195" s="13">
        <f t="shared" si="38"/>
        <v>0</v>
      </c>
      <c r="AP195" s="13">
        <f t="shared" si="39"/>
        <v>0</v>
      </c>
      <c r="AQ195" s="16">
        <f t="shared" si="40"/>
        <v>0</v>
      </c>
      <c r="AR195" s="16">
        <f t="shared" si="41"/>
        <v>0</v>
      </c>
      <c r="AS195" s="17">
        <f t="shared" si="42"/>
        <v>0</v>
      </c>
      <c r="AT195" t="e">
        <f t="shared" si="43"/>
        <v>#VALUE!</v>
      </c>
    </row>
    <row r="196" spans="3:46" ht="36.65" customHeight="1">
      <c r="C196" s="20">
        <v>191</v>
      </c>
      <c r="D196" s="53">
        <f>現状商品設定!B193</f>
        <v>0</v>
      </c>
      <c r="E196" s="26" t="str">
        <f>IFERROR(_xlfn.XLOOKUP($D196,現状商品設定!B:B,現状商品設定!C:C,"-"),"-")</f>
        <v>-</v>
      </c>
      <c r="F196" s="32" t="s">
        <v>46</v>
      </c>
      <c r="G196" s="30" t="str">
        <f>IFERROR(_xlfn.XLOOKUP($D196,現状商品設定!B:B,現状商品設定!F:F),"-")</f>
        <v>-</v>
      </c>
      <c r="H196" s="34" t="e">
        <f>IF(IF(AND(V196&gt;=設定!$C$3,X196&gt;=L196),G196*(1+設定!$C$6),IF(AND(V196&gt;=設定!$C$3,X196&lt;L196),G196*(1+設定!$C$7*-1),IF(V196&lt;設定!$C$3,G196*(1+設定!$C$6),"除外")))&gt;10,IF(AND(V196&gt;=設定!$C$3,X196&gt;=L196),G196*(1+設定!$C$6),IF(AND(V196&gt;=設定!$C$3,X196&lt;L196),G196*(1+設定!$C$7*-1),IF(V196&lt;設定!$C$3,G196*(1+設定!$C$6),"除外"))),10)</f>
        <v>#VALUE!</v>
      </c>
      <c r="I196" s="34" t="e">
        <f ca="1">IF(消化率!$I$5&lt;1,商品!H196*消化率!$I$5,IF(商品!W196*商品!Q196/(商品!H196*消化率!$I$5)&gt;商品!L196,商品!H196*消化率!$I$5,J196))</f>
        <v>#DIV/0!</v>
      </c>
      <c r="J196" s="34" t="e">
        <f t="shared" si="30"/>
        <v>#VALUE!</v>
      </c>
      <c r="K196" s="34" t="e">
        <f ca="1">IF(ROUNDDOWN(IF(I196&gt;=設定!$C$8,設定!$C$8,商品!I196),0)&lt;10,10,ROUNDDOWN(IF(I196&gt;=設定!$C$8,設定!$C$8,商品!I196),0))</f>
        <v>#DIV/0!</v>
      </c>
      <c r="L196" s="64">
        <f>IF(F196="標準",設定!$C$4,商品!F196)</f>
        <v>5</v>
      </c>
      <c r="M196" s="63" t="str">
        <f>_xlfn.XLOOKUP($D196,全商品!$F:$F,全商品!H:H,"-")</f>
        <v>-</v>
      </c>
      <c r="N196" s="12" t="str">
        <f>_xlfn.XLOOKUP($D196,全商品!$F:$F,全商品!I:I,"-")</f>
        <v>-</v>
      </c>
      <c r="O196" s="23" t="str">
        <f>_xlfn.XLOOKUP($D196,全商品!$F:$F,全商品!K:K,"-")</f>
        <v>-</v>
      </c>
      <c r="P196" s="13" t="str">
        <f>_xlfn.XLOOKUP($D196,全商品!$F:$F,全商品!M:M,"-")</f>
        <v>-</v>
      </c>
      <c r="Q196" s="25" t="str">
        <f>_xlfn.XLOOKUP($D196,現状商品設定!B:B,現状商品設定!D:D,"-")</f>
        <v>-</v>
      </c>
      <c r="R196" s="22">
        <f>SUM(_xlfn.XLOOKUP($D196,当月商品!$D:$D,当月商品!I:I,0),_xlfn.XLOOKUP($D196,前月商品!$D:$D,前月商品!I:I,0),_xlfn.XLOOKUP($D196,前々月商品!$D:$D,前々月商品!I:I,0))</f>
        <v>0</v>
      </c>
      <c r="S196" s="23">
        <f>SUM(_xlfn.XLOOKUP($D196,当月商品!$D:$D,当月商品!V:V,0),_xlfn.XLOOKUP($D196,前月商品!$D:$D,前月商品!V:V,0),_xlfn.XLOOKUP($D196,前々月商品!$D:$D,前々月商品!V:V,0))</f>
        <v>0</v>
      </c>
      <c r="T196" s="23">
        <f t="shared" si="31"/>
        <v>0</v>
      </c>
      <c r="U196" s="23">
        <f>SUM(_xlfn.XLOOKUP($D196,当月商品!$D:$D,当月商品!W:W,0),_xlfn.XLOOKUP($D196,前月商品!$D:$D,前月商品!W:W,0),_xlfn.XLOOKUP($D196,前々月商品!$D:$D,前々月商品!W:W,0))</f>
        <v>0</v>
      </c>
      <c r="V196" s="23">
        <f>SUM(_xlfn.XLOOKUP($D196,当月商品!$D:$D,当月商品!H:H,0),_xlfn.XLOOKUP($D196,前月商品!$D:$D,前月商品!H:H,0),_xlfn.XLOOKUP($D196,前々月商品!$D:$D,前々月商品!H:H,0))</f>
        <v>0</v>
      </c>
      <c r="W196" s="13">
        <f t="shared" si="32"/>
        <v>0</v>
      </c>
      <c r="X196" s="15">
        <f t="shared" si="33"/>
        <v>0</v>
      </c>
      <c r="Y196" s="22">
        <f>_xlfn.XLOOKUP($D196,当月商品!$D:$D,当月商品!I:I,0)</f>
        <v>0</v>
      </c>
      <c r="Z196" s="23">
        <f>_xlfn.XLOOKUP($D196,前月商品!$D:$D,前月商品!I:I,0)</f>
        <v>0</v>
      </c>
      <c r="AA196" s="23">
        <f>_xlfn.XLOOKUP($D196,前々月商品!$D:$D,前々月商品!I:I,0)</f>
        <v>0</v>
      </c>
      <c r="AB196" s="23">
        <f>_xlfn.XLOOKUP($D196,当月商品!$D:$D,当月商品!V:V,0)</f>
        <v>0</v>
      </c>
      <c r="AC196" s="23">
        <f>_xlfn.XLOOKUP($D196,前月商品!$D:$D,前月商品!V:V,0)</f>
        <v>0</v>
      </c>
      <c r="AD196" s="23">
        <f>_xlfn.XLOOKUP($D196,前々月商品!$D:$D,前々月商品!V:V,0)</f>
        <v>0</v>
      </c>
      <c r="AE196" s="23">
        <f t="shared" si="34"/>
        <v>0</v>
      </c>
      <c r="AF196" s="23">
        <f t="shared" si="35"/>
        <v>0</v>
      </c>
      <c r="AG196" s="23">
        <f t="shared" si="36"/>
        <v>0</v>
      </c>
      <c r="AH196" s="12">
        <f>_xlfn.XLOOKUP($D196,当月商品!$D:$D,当月商品!W:W,0)</f>
        <v>0</v>
      </c>
      <c r="AI196" s="12">
        <f>_xlfn.XLOOKUP($D196,前月商品!$D:$D,前月商品!W:W,0)</f>
        <v>0</v>
      </c>
      <c r="AJ196" s="12">
        <f>_xlfn.XLOOKUP($D196,前々月商品!$D:$D,前々月商品!W:W,0)</f>
        <v>0</v>
      </c>
      <c r="AK196" s="12">
        <f>_xlfn.XLOOKUP($D196,当月商品!$D:$D,当月商品!H:H,0)</f>
        <v>0</v>
      </c>
      <c r="AL196" s="12">
        <f>_xlfn.XLOOKUP($D196,前月商品!$D:$D,前月商品!H:H,0)</f>
        <v>0</v>
      </c>
      <c r="AM196" s="12">
        <f>_xlfn.XLOOKUP($D196,前々月商品!$D:$D,前々月商品!H:H,0)</f>
        <v>0</v>
      </c>
      <c r="AN196" s="13">
        <f t="shared" si="37"/>
        <v>0</v>
      </c>
      <c r="AO196" s="13">
        <f t="shared" si="38"/>
        <v>0</v>
      </c>
      <c r="AP196" s="13">
        <f t="shared" si="39"/>
        <v>0</v>
      </c>
      <c r="AQ196" s="16">
        <f t="shared" si="40"/>
        <v>0</v>
      </c>
      <c r="AR196" s="16">
        <f t="shared" si="41"/>
        <v>0</v>
      </c>
      <c r="AS196" s="17">
        <f t="shared" si="42"/>
        <v>0</v>
      </c>
      <c r="AT196" t="e">
        <f t="shared" si="43"/>
        <v>#VALUE!</v>
      </c>
    </row>
    <row r="197" spans="3:46" ht="36.65" customHeight="1">
      <c r="C197" s="20">
        <v>192</v>
      </c>
      <c r="D197" s="53">
        <f>現状商品設定!B194</f>
        <v>0</v>
      </c>
      <c r="E197" s="26" t="str">
        <f>IFERROR(_xlfn.XLOOKUP($D197,現状商品設定!B:B,現状商品設定!C:C,"-"),"-")</f>
        <v>-</v>
      </c>
      <c r="F197" s="32" t="s">
        <v>46</v>
      </c>
      <c r="G197" s="30" t="str">
        <f>IFERROR(_xlfn.XLOOKUP($D197,現状商品設定!B:B,現状商品設定!F:F),"-")</f>
        <v>-</v>
      </c>
      <c r="H197" s="34" t="e">
        <f>IF(IF(AND(V197&gt;=設定!$C$3,X197&gt;=L197),G197*(1+設定!$C$6),IF(AND(V197&gt;=設定!$C$3,X197&lt;L197),G197*(1+設定!$C$7*-1),IF(V197&lt;設定!$C$3,G197*(1+設定!$C$6),"除外")))&gt;10,IF(AND(V197&gt;=設定!$C$3,X197&gt;=L197),G197*(1+設定!$C$6),IF(AND(V197&gt;=設定!$C$3,X197&lt;L197),G197*(1+設定!$C$7*-1),IF(V197&lt;設定!$C$3,G197*(1+設定!$C$6),"除外"))),10)</f>
        <v>#VALUE!</v>
      </c>
      <c r="I197" s="34" t="e">
        <f ca="1">IF(消化率!$I$5&lt;1,商品!H197*消化率!$I$5,IF(商品!W197*商品!Q197/(商品!H197*消化率!$I$5)&gt;商品!L197,商品!H197*消化率!$I$5,J197))</f>
        <v>#DIV/0!</v>
      </c>
      <c r="J197" s="34" t="e">
        <f t="shared" si="30"/>
        <v>#VALUE!</v>
      </c>
      <c r="K197" s="34" t="e">
        <f ca="1">IF(ROUNDDOWN(IF(I197&gt;=設定!$C$8,設定!$C$8,商品!I197),0)&lt;10,10,ROUNDDOWN(IF(I197&gt;=設定!$C$8,設定!$C$8,商品!I197),0))</f>
        <v>#DIV/0!</v>
      </c>
      <c r="L197" s="64">
        <f>IF(F197="標準",設定!$C$4,商品!F197)</f>
        <v>5</v>
      </c>
      <c r="M197" s="63" t="str">
        <f>_xlfn.XLOOKUP($D197,全商品!$F:$F,全商品!H:H,"-")</f>
        <v>-</v>
      </c>
      <c r="N197" s="12" t="str">
        <f>_xlfn.XLOOKUP($D197,全商品!$F:$F,全商品!I:I,"-")</f>
        <v>-</v>
      </c>
      <c r="O197" s="23" t="str">
        <f>_xlfn.XLOOKUP($D197,全商品!$F:$F,全商品!K:K,"-")</f>
        <v>-</v>
      </c>
      <c r="P197" s="13" t="str">
        <f>_xlfn.XLOOKUP($D197,全商品!$F:$F,全商品!M:M,"-")</f>
        <v>-</v>
      </c>
      <c r="Q197" s="25" t="str">
        <f>_xlfn.XLOOKUP($D197,現状商品設定!B:B,現状商品設定!D:D,"-")</f>
        <v>-</v>
      </c>
      <c r="R197" s="22">
        <f>SUM(_xlfn.XLOOKUP($D197,当月商品!$D:$D,当月商品!I:I,0),_xlfn.XLOOKUP($D197,前月商品!$D:$D,前月商品!I:I,0),_xlfn.XLOOKUP($D197,前々月商品!$D:$D,前々月商品!I:I,0))</f>
        <v>0</v>
      </c>
      <c r="S197" s="23">
        <f>SUM(_xlfn.XLOOKUP($D197,当月商品!$D:$D,当月商品!V:V,0),_xlfn.XLOOKUP($D197,前月商品!$D:$D,前月商品!V:V,0),_xlfn.XLOOKUP($D197,前々月商品!$D:$D,前々月商品!V:V,0))</f>
        <v>0</v>
      </c>
      <c r="T197" s="23">
        <f t="shared" si="31"/>
        <v>0</v>
      </c>
      <c r="U197" s="23">
        <f>SUM(_xlfn.XLOOKUP($D197,当月商品!$D:$D,当月商品!W:W,0),_xlfn.XLOOKUP($D197,前月商品!$D:$D,前月商品!W:W,0),_xlfn.XLOOKUP($D197,前々月商品!$D:$D,前々月商品!W:W,0))</f>
        <v>0</v>
      </c>
      <c r="V197" s="23">
        <f>SUM(_xlfn.XLOOKUP($D197,当月商品!$D:$D,当月商品!H:H,0),_xlfn.XLOOKUP($D197,前月商品!$D:$D,前月商品!H:H,0),_xlfn.XLOOKUP($D197,前々月商品!$D:$D,前々月商品!H:H,0))</f>
        <v>0</v>
      </c>
      <c r="W197" s="13">
        <f t="shared" si="32"/>
        <v>0</v>
      </c>
      <c r="X197" s="15">
        <f t="shared" si="33"/>
        <v>0</v>
      </c>
      <c r="Y197" s="22">
        <f>_xlfn.XLOOKUP($D197,当月商品!$D:$D,当月商品!I:I,0)</f>
        <v>0</v>
      </c>
      <c r="Z197" s="23">
        <f>_xlfn.XLOOKUP($D197,前月商品!$D:$D,前月商品!I:I,0)</f>
        <v>0</v>
      </c>
      <c r="AA197" s="23">
        <f>_xlfn.XLOOKUP($D197,前々月商品!$D:$D,前々月商品!I:I,0)</f>
        <v>0</v>
      </c>
      <c r="AB197" s="23">
        <f>_xlfn.XLOOKUP($D197,当月商品!$D:$D,当月商品!V:V,0)</f>
        <v>0</v>
      </c>
      <c r="AC197" s="23">
        <f>_xlfn.XLOOKUP($D197,前月商品!$D:$D,前月商品!V:V,0)</f>
        <v>0</v>
      </c>
      <c r="AD197" s="23">
        <f>_xlfn.XLOOKUP($D197,前々月商品!$D:$D,前々月商品!V:V,0)</f>
        <v>0</v>
      </c>
      <c r="AE197" s="23">
        <f t="shared" si="34"/>
        <v>0</v>
      </c>
      <c r="AF197" s="23">
        <f t="shared" si="35"/>
        <v>0</v>
      </c>
      <c r="AG197" s="23">
        <f t="shared" si="36"/>
        <v>0</v>
      </c>
      <c r="AH197" s="12">
        <f>_xlfn.XLOOKUP($D197,当月商品!$D:$D,当月商品!W:W,0)</f>
        <v>0</v>
      </c>
      <c r="AI197" s="12">
        <f>_xlfn.XLOOKUP($D197,前月商品!$D:$D,前月商品!W:W,0)</f>
        <v>0</v>
      </c>
      <c r="AJ197" s="12">
        <f>_xlfn.XLOOKUP($D197,前々月商品!$D:$D,前々月商品!W:W,0)</f>
        <v>0</v>
      </c>
      <c r="AK197" s="12">
        <f>_xlfn.XLOOKUP($D197,当月商品!$D:$D,当月商品!H:H,0)</f>
        <v>0</v>
      </c>
      <c r="AL197" s="12">
        <f>_xlfn.XLOOKUP($D197,前月商品!$D:$D,前月商品!H:H,0)</f>
        <v>0</v>
      </c>
      <c r="AM197" s="12">
        <f>_xlfn.XLOOKUP($D197,前々月商品!$D:$D,前々月商品!H:H,0)</f>
        <v>0</v>
      </c>
      <c r="AN197" s="13">
        <f t="shared" si="37"/>
        <v>0</v>
      </c>
      <c r="AO197" s="13">
        <f t="shared" si="38"/>
        <v>0</v>
      </c>
      <c r="AP197" s="13">
        <f t="shared" si="39"/>
        <v>0</v>
      </c>
      <c r="AQ197" s="16">
        <f t="shared" si="40"/>
        <v>0</v>
      </c>
      <c r="AR197" s="16">
        <f t="shared" si="41"/>
        <v>0</v>
      </c>
      <c r="AS197" s="17">
        <f t="shared" si="42"/>
        <v>0</v>
      </c>
      <c r="AT197" t="e">
        <f t="shared" si="43"/>
        <v>#VALUE!</v>
      </c>
    </row>
    <row r="198" spans="3:46" ht="36.65" customHeight="1">
      <c r="C198" s="20">
        <v>193</v>
      </c>
      <c r="D198" s="53">
        <f>現状商品設定!B195</f>
        <v>0</v>
      </c>
      <c r="E198" s="26" t="str">
        <f>IFERROR(_xlfn.XLOOKUP($D198,現状商品設定!B:B,現状商品設定!C:C,"-"),"-")</f>
        <v>-</v>
      </c>
      <c r="F198" s="32" t="s">
        <v>46</v>
      </c>
      <c r="G198" s="30" t="str">
        <f>IFERROR(_xlfn.XLOOKUP($D198,現状商品設定!B:B,現状商品設定!F:F),"-")</f>
        <v>-</v>
      </c>
      <c r="H198" s="34" t="e">
        <f>IF(IF(AND(V198&gt;=設定!$C$3,X198&gt;=L198),G198*(1+設定!$C$6),IF(AND(V198&gt;=設定!$C$3,X198&lt;L198),G198*(1+設定!$C$7*-1),IF(V198&lt;設定!$C$3,G198*(1+設定!$C$6),"除外")))&gt;10,IF(AND(V198&gt;=設定!$C$3,X198&gt;=L198),G198*(1+設定!$C$6),IF(AND(V198&gt;=設定!$C$3,X198&lt;L198),G198*(1+設定!$C$7*-1),IF(V198&lt;設定!$C$3,G198*(1+設定!$C$6),"除外"))),10)</f>
        <v>#VALUE!</v>
      </c>
      <c r="I198" s="34" t="e">
        <f ca="1">IF(消化率!$I$5&lt;1,商品!H198*消化率!$I$5,IF(商品!W198*商品!Q198/(商品!H198*消化率!$I$5)&gt;商品!L198,商品!H198*消化率!$I$5,J198))</f>
        <v>#DIV/0!</v>
      </c>
      <c r="J198" s="34" t="e">
        <f t="shared" si="30"/>
        <v>#VALUE!</v>
      </c>
      <c r="K198" s="34" t="e">
        <f ca="1">IF(ROUNDDOWN(IF(I198&gt;=設定!$C$8,設定!$C$8,商品!I198),0)&lt;10,10,ROUNDDOWN(IF(I198&gt;=設定!$C$8,設定!$C$8,商品!I198),0))</f>
        <v>#DIV/0!</v>
      </c>
      <c r="L198" s="64">
        <f>IF(F198="標準",設定!$C$4,商品!F198)</f>
        <v>5</v>
      </c>
      <c r="M198" s="63" t="str">
        <f>_xlfn.XLOOKUP($D198,全商品!$F:$F,全商品!H:H,"-")</f>
        <v>-</v>
      </c>
      <c r="N198" s="12" t="str">
        <f>_xlfn.XLOOKUP($D198,全商品!$F:$F,全商品!I:I,"-")</f>
        <v>-</v>
      </c>
      <c r="O198" s="23" t="str">
        <f>_xlfn.XLOOKUP($D198,全商品!$F:$F,全商品!K:K,"-")</f>
        <v>-</v>
      </c>
      <c r="P198" s="13" t="str">
        <f>_xlfn.XLOOKUP($D198,全商品!$F:$F,全商品!M:M,"-")</f>
        <v>-</v>
      </c>
      <c r="Q198" s="25" t="str">
        <f>_xlfn.XLOOKUP($D198,現状商品設定!B:B,現状商品設定!D:D,"-")</f>
        <v>-</v>
      </c>
      <c r="R198" s="22">
        <f>SUM(_xlfn.XLOOKUP($D198,当月商品!$D:$D,当月商品!I:I,0),_xlfn.XLOOKUP($D198,前月商品!$D:$D,前月商品!I:I,0),_xlfn.XLOOKUP($D198,前々月商品!$D:$D,前々月商品!I:I,0))</f>
        <v>0</v>
      </c>
      <c r="S198" s="23">
        <f>SUM(_xlfn.XLOOKUP($D198,当月商品!$D:$D,当月商品!V:V,0),_xlfn.XLOOKUP($D198,前月商品!$D:$D,前月商品!V:V,0),_xlfn.XLOOKUP($D198,前々月商品!$D:$D,前々月商品!V:V,0))</f>
        <v>0</v>
      </c>
      <c r="T198" s="23">
        <f t="shared" si="31"/>
        <v>0</v>
      </c>
      <c r="U198" s="23">
        <f>SUM(_xlfn.XLOOKUP($D198,当月商品!$D:$D,当月商品!W:W,0),_xlfn.XLOOKUP($D198,前月商品!$D:$D,前月商品!W:W,0),_xlfn.XLOOKUP($D198,前々月商品!$D:$D,前々月商品!W:W,0))</f>
        <v>0</v>
      </c>
      <c r="V198" s="23">
        <f>SUM(_xlfn.XLOOKUP($D198,当月商品!$D:$D,当月商品!H:H,0),_xlfn.XLOOKUP($D198,前月商品!$D:$D,前月商品!H:H,0),_xlfn.XLOOKUP($D198,前々月商品!$D:$D,前々月商品!H:H,0))</f>
        <v>0</v>
      </c>
      <c r="W198" s="13">
        <f t="shared" si="32"/>
        <v>0</v>
      </c>
      <c r="X198" s="15">
        <f t="shared" si="33"/>
        <v>0</v>
      </c>
      <c r="Y198" s="22">
        <f>_xlfn.XLOOKUP($D198,当月商品!$D:$D,当月商品!I:I,0)</f>
        <v>0</v>
      </c>
      <c r="Z198" s="23">
        <f>_xlfn.XLOOKUP($D198,前月商品!$D:$D,前月商品!I:I,0)</f>
        <v>0</v>
      </c>
      <c r="AA198" s="23">
        <f>_xlfn.XLOOKUP($D198,前々月商品!$D:$D,前々月商品!I:I,0)</f>
        <v>0</v>
      </c>
      <c r="AB198" s="23">
        <f>_xlfn.XLOOKUP($D198,当月商品!$D:$D,当月商品!V:V,0)</f>
        <v>0</v>
      </c>
      <c r="AC198" s="23">
        <f>_xlfn.XLOOKUP($D198,前月商品!$D:$D,前月商品!V:V,0)</f>
        <v>0</v>
      </c>
      <c r="AD198" s="23">
        <f>_xlfn.XLOOKUP($D198,前々月商品!$D:$D,前々月商品!V:V,0)</f>
        <v>0</v>
      </c>
      <c r="AE198" s="23">
        <f t="shared" si="34"/>
        <v>0</v>
      </c>
      <c r="AF198" s="23">
        <f t="shared" si="35"/>
        <v>0</v>
      </c>
      <c r="AG198" s="23">
        <f t="shared" si="36"/>
        <v>0</v>
      </c>
      <c r="AH198" s="12">
        <f>_xlfn.XLOOKUP($D198,当月商品!$D:$D,当月商品!W:W,0)</f>
        <v>0</v>
      </c>
      <c r="AI198" s="12">
        <f>_xlfn.XLOOKUP($D198,前月商品!$D:$D,前月商品!W:W,0)</f>
        <v>0</v>
      </c>
      <c r="AJ198" s="12">
        <f>_xlfn.XLOOKUP($D198,前々月商品!$D:$D,前々月商品!W:W,0)</f>
        <v>0</v>
      </c>
      <c r="AK198" s="12">
        <f>_xlfn.XLOOKUP($D198,当月商品!$D:$D,当月商品!H:H,0)</f>
        <v>0</v>
      </c>
      <c r="AL198" s="12">
        <f>_xlfn.XLOOKUP($D198,前月商品!$D:$D,前月商品!H:H,0)</f>
        <v>0</v>
      </c>
      <c r="AM198" s="12">
        <f>_xlfn.XLOOKUP($D198,前々月商品!$D:$D,前々月商品!H:H,0)</f>
        <v>0</v>
      </c>
      <c r="AN198" s="13">
        <f t="shared" si="37"/>
        <v>0</v>
      </c>
      <c r="AO198" s="13">
        <f t="shared" si="38"/>
        <v>0</v>
      </c>
      <c r="AP198" s="13">
        <f t="shared" si="39"/>
        <v>0</v>
      </c>
      <c r="AQ198" s="16">
        <f t="shared" si="40"/>
        <v>0</v>
      </c>
      <c r="AR198" s="16">
        <f t="shared" si="41"/>
        <v>0</v>
      </c>
      <c r="AS198" s="17">
        <f t="shared" si="42"/>
        <v>0</v>
      </c>
      <c r="AT198" t="e">
        <f t="shared" si="43"/>
        <v>#VALUE!</v>
      </c>
    </row>
    <row r="199" spans="3:46" ht="36.65" customHeight="1">
      <c r="C199" s="20">
        <v>194</v>
      </c>
      <c r="D199" s="53">
        <f>現状商品設定!B196</f>
        <v>0</v>
      </c>
      <c r="E199" s="26" t="str">
        <f>IFERROR(_xlfn.XLOOKUP($D199,現状商品設定!B:B,現状商品設定!C:C,"-"),"-")</f>
        <v>-</v>
      </c>
      <c r="F199" s="32" t="s">
        <v>46</v>
      </c>
      <c r="G199" s="30" t="str">
        <f>IFERROR(_xlfn.XLOOKUP($D199,現状商品設定!B:B,現状商品設定!F:F),"-")</f>
        <v>-</v>
      </c>
      <c r="H199" s="34" t="e">
        <f>IF(IF(AND(V199&gt;=設定!$C$3,X199&gt;=L199),G199*(1+設定!$C$6),IF(AND(V199&gt;=設定!$C$3,X199&lt;L199),G199*(1+設定!$C$7*-1),IF(V199&lt;設定!$C$3,G199*(1+設定!$C$6),"除外")))&gt;10,IF(AND(V199&gt;=設定!$C$3,X199&gt;=L199),G199*(1+設定!$C$6),IF(AND(V199&gt;=設定!$C$3,X199&lt;L199),G199*(1+設定!$C$7*-1),IF(V199&lt;設定!$C$3,G199*(1+設定!$C$6),"除外"))),10)</f>
        <v>#VALUE!</v>
      </c>
      <c r="I199" s="34" t="e">
        <f ca="1">IF(消化率!$I$5&lt;1,商品!H199*消化率!$I$5,IF(商品!W199*商品!Q199/(商品!H199*消化率!$I$5)&gt;商品!L199,商品!H199*消化率!$I$5,J199))</f>
        <v>#DIV/0!</v>
      </c>
      <c r="J199" s="34" t="e">
        <f t="shared" ref="J199:J262" si="44">W199*Q199/L199</f>
        <v>#VALUE!</v>
      </c>
      <c r="K199" s="34" t="e">
        <f ca="1">IF(ROUNDDOWN(IF(I199&gt;=設定!$C$8,設定!$C$8,商品!I199),0)&lt;10,10,ROUNDDOWN(IF(I199&gt;=設定!$C$8,設定!$C$8,商品!I199),0))</f>
        <v>#DIV/0!</v>
      </c>
      <c r="L199" s="64">
        <f>IF(F199="標準",設定!$C$4,商品!F199)</f>
        <v>5</v>
      </c>
      <c r="M199" s="63" t="str">
        <f>_xlfn.XLOOKUP($D199,全商品!$F:$F,全商品!H:H,"-")</f>
        <v>-</v>
      </c>
      <c r="N199" s="12" t="str">
        <f>_xlfn.XLOOKUP($D199,全商品!$F:$F,全商品!I:I,"-")</f>
        <v>-</v>
      </c>
      <c r="O199" s="23" t="str">
        <f>_xlfn.XLOOKUP($D199,全商品!$F:$F,全商品!K:K,"-")</f>
        <v>-</v>
      </c>
      <c r="P199" s="13" t="str">
        <f>_xlfn.XLOOKUP($D199,全商品!$F:$F,全商品!M:M,"-")</f>
        <v>-</v>
      </c>
      <c r="Q199" s="25" t="str">
        <f>_xlfn.XLOOKUP($D199,現状商品設定!B:B,現状商品設定!D:D,"-")</f>
        <v>-</v>
      </c>
      <c r="R199" s="22">
        <f>SUM(_xlfn.XLOOKUP($D199,当月商品!$D:$D,当月商品!I:I,0),_xlfn.XLOOKUP($D199,前月商品!$D:$D,前月商品!I:I,0),_xlfn.XLOOKUP($D199,前々月商品!$D:$D,前々月商品!I:I,0))</f>
        <v>0</v>
      </c>
      <c r="S199" s="23">
        <f>SUM(_xlfn.XLOOKUP($D199,当月商品!$D:$D,当月商品!V:V,0),_xlfn.XLOOKUP($D199,前月商品!$D:$D,前月商品!V:V,0),_xlfn.XLOOKUP($D199,前々月商品!$D:$D,前々月商品!V:V,0))</f>
        <v>0</v>
      </c>
      <c r="T199" s="23">
        <f t="shared" ref="T199:T262" si="45">IFERROR(R199/V199,0)</f>
        <v>0</v>
      </c>
      <c r="U199" s="23">
        <f>SUM(_xlfn.XLOOKUP($D199,当月商品!$D:$D,当月商品!W:W,0),_xlfn.XLOOKUP($D199,前月商品!$D:$D,前月商品!W:W,0),_xlfn.XLOOKUP($D199,前々月商品!$D:$D,前々月商品!W:W,0))</f>
        <v>0</v>
      </c>
      <c r="V199" s="23">
        <f>SUM(_xlfn.XLOOKUP($D199,当月商品!$D:$D,当月商品!H:H,0),_xlfn.XLOOKUP($D199,前月商品!$D:$D,前月商品!H:H,0),_xlfn.XLOOKUP($D199,前々月商品!$D:$D,前々月商品!H:H,0))</f>
        <v>0</v>
      </c>
      <c r="W199" s="13">
        <f t="shared" ref="W199:W262" si="46">IFERROR(U199/V199,0)</f>
        <v>0</v>
      </c>
      <c r="X199" s="15">
        <f t="shared" ref="X199:X262" si="47">IFERROR(S199/R199,0)</f>
        <v>0</v>
      </c>
      <c r="Y199" s="22">
        <f>_xlfn.XLOOKUP($D199,当月商品!$D:$D,当月商品!I:I,0)</f>
        <v>0</v>
      </c>
      <c r="Z199" s="23">
        <f>_xlfn.XLOOKUP($D199,前月商品!$D:$D,前月商品!I:I,0)</f>
        <v>0</v>
      </c>
      <c r="AA199" s="23">
        <f>_xlfn.XLOOKUP($D199,前々月商品!$D:$D,前々月商品!I:I,0)</f>
        <v>0</v>
      </c>
      <c r="AB199" s="23">
        <f>_xlfn.XLOOKUP($D199,当月商品!$D:$D,当月商品!V:V,0)</f>
        <v>0</v>
      </c>
      <c r="AC199" s="23">
        <f>_xlfn.XLOOKUP($D199,前月商品!$D:$D,前月商品!V:V,0)</f>
        <v>0</v>
      </c>
      <c r="AD199" s="23">
        <f>_xlfn.XLOOKUP($D199,前々月商品!$D:$D,前々月商品!V:V,0)</f>
        <v>0</v>
      </c>
      <c r="AE199" s="23">
        <f t="shared" ref="AE199:AE262" si="48">IFERROR(Y199/AK199,0)</f>
        <v>0</v>
      </c>
      <c r="AF199" s="23">
        <f t="shared" ref="AF199:AF262" si="49">IFERROR(Z199/AL199,0)</f>
        <v>0</v>
      </c>
      <c r="AG199" s="23">
        <f t="shared" ref="AG199:AG262" si="50">IFERROR(AA199/AM199,0)</f>
        <v>0</v>
      </c>
      <c r="AH199" s="12">
        <f>_xlfn.XLOOKUP($D199,当月商品!$D:$D,当月商品!W:W,0)</f>
        <v>0</v>
      </c>
      <c r="AI199" s="12">
        <f>_xlfn.XLOOKUP($D199,前月商品!$D:$D,前月商品!W:W,0)</f>
        <v>0</v>
      </c>
      <c r="AJ199" s="12">
        <f>_xlfn.XLOOKUP($D199,前々月商品!$D:$D,前々月商品!W:W,0)</f>
        <v>0</v>
      </c>
      <c r="AK199" s="12">
        <f>_xlfn.XLOOKUP($D199,当月商品!$D:$D,当月商品!H:H,0)</f>
        <v>0</v>
      </c>
      <c r="AL199" s="12">
        <f>_xlfn.XLOOKUP($D199,前月商品!$D:$D,前月商品!H:H,0)</f>
        <v>0</v>
      </c>
      <c r="AM199" s="12">
        <f>_xlfn.XLOOKUP($D199,前々月商品!$D:$D,前々月商品!H:H,0)</f>
        <v>0</v>
      </c>
      <c r="AN199" s="13">
        <f t="shared" ref="AN199:AN262" si="51">IFERROR(AH199/AK199,0)</f>
        <v>0</v>
      </c>
      <c r="AO199" s="13">
        <f t="shared" ref="AO199:AO262" si="52">IFERROR(AI199/AL199,0)</f>
        <v>0</v>
      </c>
      <c r="AP199" s="13">
        <f t="shared" ref="AP199:AP262" si="53">IFERROR(AJ199/AM199,0)</f>
        <v>0</v>
      </c>
      <c r="AQ199" s="16">
        <f t="shared" ref="AQ199:AQ262" si="54">IFERROR(AB199/Y199,0)</f>
        <v>0</v>
      </c>
      <c r="AR199" s="16">
        <f t="shared" ref="AR199:AR262" si="55">IFERROR(AC199/Z199,0)</f>
        <v>0</v>
      </c>
      <c r="AS199" s="17">
        <f t="shared" ref="AS199:AS262" si="56">IFERROR(AD199/AA199,0)</f>
        <v>0</v>
      </c>
      <c r="AT199" t="e">
        <f t="shared" ref="AT199:AT262" si="57">P199*Q199</f>
        <v>#VALUE!</v>
      </c>
    </row>
    <row r="200" spans="3:46" ht="36.65" customHeight="1">
      <c r="C200" s="20">
        <v>195</v>
      </c>
      <c r="D200" s="53">
        <f>現状商品設定!B197</f>
        <v>0</v>
      </c>
      <c r="E200" s="26" t="str">
        <f>IFERROR(_xlfn.XLOOKUP($D200,現状商品設定!B:B,現状商品設定!C:C,"-"),"-")</f>
        <v>-</v>
      </c>
      <c r="F200" s="32" t="s">
        <v>46</v>
      </c>
      <c r="G200" s="30" t="str">
        <f>IFERROR(_xlfn.XLOOKUP($D200,現状商品設定!B:B,現状商品設定!F:F),"-")</f>
        <v>-</v>
      </c>
      <c r="H200" s="34" t="e">
        <f>IF(IF(AND(V200&gt;=設定!$C$3,X200&gt;=L200),G200*(1+設定!$C$6),IF(AND(V200&gt;=設定!$C$3,X200&lt;L200),G200*(1+設定!$C$7*-1),IF(V200&lt;設定!$C$3,G200*(1+設定!$C$6),"除外")))&gt;10,IF(AND(V200&gt;=設定!$C$3,X200&gt;=L200),G200*(1+設定!$C$6),IF(AND(V200&gt;=設定!$C$3,X200&lt;L200),G200*(1+設定!$C$7*-1),IF(V200&lt;設定!$C$3,G200*(1+設定!$C$6),"除外"))),10)</f>
        <v>#VALUE!</v>
      </c>
      <c r="I200" s="34" t="e">
        <f ca="1">IF(消化率!$I$5&lt;1,商品!H200*消化率!$I$5,IF(商品!W200*商品!Q200/(商品!H200*消化率!$I$5)&gt;商品!L200,商品!H200*消化率!$I$5,J200))</f>
        <v>#DIV/0!</v>
      </c>
      <c r="J200" s="34" t="e">
        <f t="shared" si="44"/>
        <v>#VALUE!</v>
      </c>
      <c r="K200" s="34" t="e">
        <f ca="1">IF(ROUNDDOWN(IF(I200&gt;=設定!$C$8,設定!$C$8,商品!I200),0)&lt;10,10,ROUNDDOWN(IF(I200&gt;=設定!$C$8,設定!$C$8,商品!I200),0))</f>
        <v>#DIV/0!</v>
      </c>
      <c r="L200" s="64">
        <f>IF(F200="標準",設定!$C$4,商品!F200)</f>
        <v>5</v>
      </c>
      <c r="M200" s="63" t="str">
        <f>_xlfn.XLOOKUP($D200,全商品!$F:$F,全商品!H:H,"-")</f>
        <v>-</v>
      </c>
      <c r="N200" s="12" t="str">
        <f>_xlfn.XLOOKUP($D200,全商品!$F:$F,全商品!I:I,"-")</f>
        <v>-</v>
      </c>
      <c r="O200" s="23" t="str">
        <f>_xlfn.XLOOKUP($D200,全商品!$F:$F,全商品!K:K,"-")</f>
        <v>-</v>
      </c>
      <c r="P200" s="13" t="str">
        <f>_xlfn.XLOOKUP($D200,全商品!$F:$F,全商品!M:M,"-")</f>
        <v>-</v>
      </c>
      <c r="Q200" s="25" t="str">
        <f>_xlfn.XLOOKUP($D200,現状商品設定!B:B,現状商品設定!D:D,"-")</f>
        <v>-</v>
      </c>
      <c r="R200" s="22">
        <f>SUM(_xlfn.XLOOKUP($D200,当月商品!$D:$D,当月商品!I:I,0),_xlfn.XLOOKUP($D200,前月商品!$D:$D,前月商品!I:I,0),_xlfn.XLOOKUP($D200,前々月商品!$D:$D,前々月商品!I:I,0))</f>
        <v>0</v>
      </c>
      <c r="S200" s="23">
        <f>SUM(_xlfn.XLOOKUP($D200,当月商品!$D:$D,当月商品!V:V,0),_xlfn.XLOOKUP($D200,前月商品!$D:$D,前月商品!V:V,0),_xlfn.XLOOKUP($D200,前々月商品!$D:$D,前々月商品!V:V,0))</f>
        <v>0</v>
      </c>
      <c r="T200" s="23">
        <f t="shared" si="45"/>
        <v>0</v>
      </c>
      <c r="U200" s="23">
        <f>SUM(_xlfn.XLOOKUP($D200,当月商品!$D:$D,当月商品!W:W,0),_xlfn.XLOOKUP($D200,前月商品!$D:$D,前月商品!W:W,0),_xlfn.XLOOKUP($D200,前々月商品!$D:$D,前々月商品!W:W,0))</f>
        <v>0</v>
      </c>
      <c r="V200" s="23">
        <f>SUM(_xlfn.XLOOKUP($D200,当月商品!$D:$D,当月商品!H:H,0),_xlfn.XLOOKUP($D200,前月商品!$D:$D,前月商品!H:H,0),_xlfn.XLOOKUP($D200,前々月商品!$D:$D,前々月商品!H:H,0))</f>
        <v>0</v>
      </c>
      <c r="W200" s="13">
        <f t="shared" si="46"/>
        <v>0</v>
      </c>
      <c r="X200" s="15">
        <f t="shared" si="47"/>
        <v>0</v>
      </c>
      <c r="Y200" s="22">
        <f>_xlfn.XLOOKUP($D200,当月商品!$D:$D,当月商品!I:I,0)</f>
        <v>0</v>
      </c>
      <c r="Z200" s="23">
        <f>_xlfn.XLOOKUP($D200,前月商品!$D:$D,前月商品!I:I,0)</f>
        <v>0</v>
      </c>
      <c r="AA200" s="23">
        <f>_xlfn.XLOOKUP($D200,前々月商品!$D:$D,前々月商品!I:I,0)</f>
        <v>0</v>
      </c>
      <c r="AB200" s="23">
        <f>_xlfn.XLOOKUP($D200,当月商品!$D:$D,当月商品!V:V,0)</f>
        <v>0</v>
      </c>
      <c r="AC200" s="23">
        <f>_xlfn.XLOOKUP($D200,前月商品!$D:$D,前月商品!V:V,0)</f>
        <v>0</v>
      </c>
      <c r="AD200" s="23">
        <f>_xlfn.XLOOKUP($D200,前々月商品!$D:$D,前々月商品!V:V,0)</f>
        <v>0</v>
      </c>
      <c r="AE200" s="23">
        <f t="shared" si="48"/>
        <v>0</v>
      </c>
      <c r="AF200" s="23">
        <f t="shared" si="49"/>
        <v>0</v>
      </c>
      <c r="AG200" s="23">
        <f t="shared" si="50"/>
        <v>0</v>
      </c>
      <c r="AH200" s="12">
        <f>_xlfn.XLOOKUP($D200,当月商品!$D:$D,当月商品!W:W,0)</f>
        <v>0</v>
      </c>
      <c r="AI200" s="12">
        <f>_xlfn.XLOOKUP($D200,前月商品!$D:$D,前月商品!W:W,0)</f>
        <v>0</v>
      </c>
      <c r="AJ200" s="12">
        <f>_xlfn.XLOOKUP($D200,前々月商品!$D:$D,前々月商品!W:W,0)</f>
        <v>0</v>
      </c>
      <c r="AK200" s="12">
        <f>_xlfn.XLOOKUP($D200,当月商品!$D:$D,当月商品!H:H,0)</f>
        <v>0</v>
      </c>
      <c r="AL200" s="12">
        <f>_xlfn.XLOOKUP($D200,前月商品!$D:$D,前月商品!H:H,0)</f>
        <v>0</v>
      </c>
      <c r="AM200" s="12">
        <f>_xlfn.XLOOKUP($D200,前々月商品!$D:$D,前々月商品!H:H,0)</f>
        <v>0</v>
      </c>
      <c r="AN200" s="13">
        <f t="shared" si="51"/>
        <v>0</v>
      </c>
      <c r="AO200" s="13">
        <f t="shared" si="52"/>
        <v>0</v>
      </c>
      <c r="AP200" s="13">
        <f t="shared" si="53"/>
        <v>0</v>
      </c>
      <c r="AQ200" s="16">
        <f t="shared" si="54"/>
        <v>0</v>
      </c>
      <c r="AR200" s="16">
        <f t="shared" si="55"/>
        <v>0</v>
      </c>
      <c r="AS200" s="17">
        <f t="shared" si="56"/>
        <v>0</v>
      </c>
      <c r="AT200" t="e">
        <f t="shared" si="57"/>
        <v>#VALUE!</v>
      </c>
    </row>
    <row r="201" spans="3:46" ht="36.65" customHeight="1">
      <c r="C201" s="20">
        <v>196</v>
      </c>
      <c r="D201" s="53">
        <f>現状商品設定!B198</f>
        <v>0</v>
      </c>
      <c r="E201" s="26" t="str">
        <f>IFERROR(_xlfn.XLOOKUP($D201,現状商品設定!B:B,現状商品設定!C:C,"-"),"-")</f>
        <v>-</v>
      </c>
      <c r="F201" s="32" t="s">
        <v>46</v>
      </c>
      <c r="G201" s="30" t="str">
        <f>IFERROR(_xlfn.XLOOKUP($D201,現状商品設定!B:B,現状商品設定!F:F),"-")</f>
        <v>-</v>
      </c>
      <c r="H201" s="34" t="e">
        <f>IF(IF(AND(V201&gt;=設定!$C$3,X201&gt;=L201),G201*(1+設定!$C$6),IF(AND(V201&gt;=設定!$C$3,X201&lt;L201),G201*(1+設定!$C$7*-1),IF(V201&lt;設定!$C$3,G201*(1+設定!$C$6),"除外")))&gt;10,IF(AND(V201&gt;=設定!$C$3,X201&gt;=L201),G201*(1+設定!$C$6),IF(AND(V201&gt;=設定!$C$3,X201&lt;L201),G201*(1+設定!$C$7*-1),IF(V201&lt;設定!$C$3,G201*(1+設定!$C$6),"除外"))),10)</f>
        <v>#VALUE!</v>
      </c>
      <c r="I201" s="34" t="e">
        <f ca="1">IF(消化率!$I$5&lt;1,商品!H201*消化率!$I$5,IF(商品!W201*商品!Q201/(商品!H201*消化率!$I$5)&gt;商品!L201,商品!H201*消化率!$I$5,J201))</f>
        <v>#DIV/0!</v>
      </c>
      <c r="J201" s="34" t="e">
        <f t="shared" si="44"/>
        <v>#VALUE!</v>
      </c>
      <c r="K201" s="34" t="e">
        <f ca="1">IF(ROUNDDOWN(IF(I201&gt;=設定!$C$8,設定!$C$8,商品!I201),0)&lt;10,10,ROUNDDOWN(IF(I201&gt;=設定!$C$8,設定!$C$8,商品!I201),0))</f>
        <v>#DIV/0!</v>
      </c>
      <c r="L201" s="64">
        <f>IF(F201="標準",設定!$C$4,商品!F201)</f>
        <v>5</v>
      </c>
      <c r="M201" s="63" t="str">
        <f>_xlfn.XLOOKUP($D201,全商品!$F:$F,全商品!H:H,"-")</f>
        <v>-</v>
      </c>
      <c r="N201" s="12" t="str">
        <f>_xlfn.XLOOKUP($D201,全商品!$F:$F,全商品!I:I,"-")</f>
        <v>-</v>
      </c>
      <c r="O201" s="23" t="str">
        <f>_xlfn.XLOOKUP($D201,全商品!$F:$F,全商品!K:K,"-")</f>
        <v>-</v>
      </c>
      <c r="P201" s="13" t="str">
        <f>_xlfn.XLOOKUP($D201,全商品!$F:$F,全商品!M:M,"-")</f>
        <v>-</v>
      </c>
      <c r="Q201" s="25" t="str">
        <f>_xlfn.XLOOKUP($D201,現状商品設定!B:B,現状商品設定!D:D,"-")</f>
        <v>-</v>
      </c>
      <c r="R201" s="22">
        <f>SUM(_xlfn.XLOOKUP($D201,当月商品!$D:$D,当月商品!I:I,0),_xlfn.XLOOKUP($D201,前月商品!$D:$D,前月商品!I:I,0),_xlfn.XLOOKUP($D201,前々月商品!$D:$D,前々月商品!I:I,0))</f>
        <v>0</v>
      </c>
      <c r="S201" s="23">
        <f>SUM(_xlfn.XLOOKUP($D201,当月商品!$D:$D,当月商品!V:V,0),_xlfn.XLOOKUP($D201,前月商品!$D:$D,前月商品!V:V,0),_xlfn.XLOOKUP($D201,前々月商品!$D:$D,前々月商品!V:V,0))</f>
        <v>0</v>
      </c>
      <c r="T201" s="23">
        <f t="shared" si="45"/>
        <v>0</v>
      </c>
      <c r="U201" s="23">
        <f>SUM(_xlfn.XLOOKUP($D201,当月商品!$D:$D,当月商品!W:W,0),_xlfn.XLOOKUP($D201,前月商品!$D:$D,前月商品!W:W,0),_xlfn.XLOOKUP($D201,前々月商品!$D:$D,前々月商品!W:W,0))</f>
        <v>0</v>
      </c>
      <c r="V201" s="23">
        <f>SUM(_xlfn.XLOOKUP($D201,当月商品!$D:$D,当月商品!H:H,0),_xlfn.XLOOKUP($D201,前月商品!$D:$D,前月商品!H:H,0),_xlfn.XLOOKUP($D201,前々月商品!$D:$D,前々月商品!H:H,0))</f>
        <v>0</v>
      </c>
      <c r="W201" s="13">
        <f t="shared" si="46"/>
        <v>0</v>
      </c>
      <c r="X201" s="15">
        <f t="shared" si="47"/>
        <v>0</v>
      </c>
      <c r="Y201" s="22">
        <f>_xlfn.XLOOKUP($D201,当月商品!$D:$D,当月商品!I:I,0)</f>
        <v>0</v>
      </c>
      <c r="Z201" s="23">
        <f>_xlfn.XLOOKUP($D201,前月商品!$D:$D,前月商品!I:I,0)</f>
        <v>0</v>
      </c>
      <c r="AA201" s="23">
        <f>_xlfn.XLOOKUP($D201,前々月商品!$D:$D,前々月商品!I:I,0)</f>
        <v>0</v>
      </c>
      <c r="AB201" s="23">
        <f>_xlfn.XLOOKUP($D201,当月商品!$D:$D,当月商品!V:V,0)</f>
        <v>0</v>
      </c>
      <c r="AC201" s="23">
        <f>_xlfn.XLOOKUP($D201,前月商品!$D:$D,前月商品!V:V,0)</f>
        <v>0</v>
      </c>
      <c r="AD201" s="23">
        <f>_xlfn.XLOOKUP($D201,前々月商品!$D:$D,前々月商品!V:V,0)</f>
        <v>0</v>
      </c>
      <c r="AE201" s="23">
        <f t="shared" si="48"/>
        <v>0</v>
      </c>
      <c r="AF201" s="23">
        <f t="shared" si="49"/>
        <v>0</v>
      </c>
      <c r="AG201" s="23">
        <f t="shared" si="50"/>
        <v>0</v>
      </c>
      <c r="AH201" s="12">
        <f>_xlfn.XLOOKUP($D201,当月商品!$D:$D,当月商品!W:W,0)</f>
        <v>0</v>
      </c>
      <c r="AI201" s="12">
        <f>_xlfn.XLOOKUP($D201,前月商品!$D:$D,前月商品!W:W,0)</f>
        <v>0</v>
      </c>
      <c r="AJ201" s="12">
        <f>_xlfn.XLOOKUP($D201,前々月商品!$D:$D,前々月商品!W:W,0)</f>
        <v>0</v>
      </c>
      <c r="AK201" s="12">
        <f>_xlfn.XLOOKUP($D201,当月商品!$D:$D,当月商品!H:H,0)</f>
        <v>0</v>
      </c>
      <c r="AL201" s="12">
        <f>_xlfn.XLOOKUP($D201,前月商品!$D:$D,前月商品!H:H,0)</f>
        <v>0</v>
      </c>
      <c r="AM201" s="12">
        <f>_xlfn.XLOOKUP($D201,前々月商品!$D:$D,前々月商品!H:H,0)</f>
        <v>0</v>
      </c>
      <c r="AN201" s="13">
        <f t="shared" si="51"/>
        <v>0</v>
      </c>
      <c r="AO201" s="13">
        <f t="shared" si="52"/>
        <v>0</v>
      </c>
      <c r="AP201" s="13">
        <f t="shared" si="53"/>
        <v>0</v>
      </c>
      <c r="AQ201" s="16">
        <f t="shared" si="54"/>
        <v>0</v>
      </c>
      <c r="AR201" s="16">
        <f t="shared" si="55"/>
        <v>0</v>
      </c>
      <c r="AS201" s="17">
        <f t="shared" si="56"/>
        <v>0</v>
      </c>
      <c r="AT201" t="e">
        <f t="shared" si="57"/>
        <v>#VALUE!</v>
      </c>
    </row>
    <row r="202" spans="3:46" ht="36.65" customHeight="1">
      <c r="C202" s="20">
        <v>197</v>
      </c>
      <c r="D202" s="53">
        <f>現状商品設定!B199</f>
        <v>0</v>
      </c>
      <c r="E202" s="26" t="str">
        <f>IFERROR(_xlfn.XLOOKUP($D202,現状商品設定!B:B,現状商品設定!C:C,"-"),"-")</f>
        <v>-</v>
      </c>
      <c r="F202" s="32" t="s">
        <v>46</v>
      </c>
      <c r="G202" s="30" t="str">
        <f>IFERROR(_xlfn.XLOOKUP($D202,現状商品設定!B:B,現状商品設定!F:F),"-")</f>
        <v>-</v>
      </c>
      <c r="H202" s="34" t="e">
        <f>IF(IF(AND(V202&gt;=設定!$C$3,X202&gt;=L202),G202*(1+設定!$C$6),IF(AND(V202&gt;=設定!$C$3,X202&lt;L202),G202*(1+設定!$C$7*-1),IF(V202&lt;設定!$C$3,G202*(1+設定!$C$6),"除外")))&gt;10,IF(AND(V202&gt;=設定!$C$3,X202&gt;=L202),G202*(1+設定!$C$6),IF(AND(V202&gt;=設定!$C$3,X202&lt;L202),G202*(1+設定!$C$7*-1),IF(V202&lt;設定!$C$3,G202*(1+設定!$C$6),"除外"))),10)</f>
        <v>#VALUE!</v>
      </c>
      <c r="I202" s="34" t="e">
        <f ca="1">IF(消化率!$I$5&lt;1,商品!H202*消化率!$I$5,IF(商品!W202*商品!Q202/(商品!H202*消化率!$I$5)&gt;商品!L202,商品!H202*消化率!$I$5,J202))</f>
        <v>#DIV/0!</v>
      </c>
      <c r="J202" s="34" t="e">
        <f t="shared" si="44"/>
        <v>#VALUE!</v>
      </c>
      <c r="K202" s="34" t="e">
        <f ca="1">IF(ROUNDDOWN(IF(I202&gt;=設定!$C$8,設定!$C$8,商品!I202),0)&lt;10,10,ROUNDDOWN(IF(I202&gt;=設定!$C$8,設定!$C$8,商品!I202),0))</f>
        <v>#DIV/0!</v>
      </c>
      <c r="L202" s="64">
        <f>IF(F202="標準",設定!$C$4,商品!F202)</f>
        <v>5</v>
      </c>
      <c r="M202" s="63" t="str">
        <f>_xlfn.XLOOKUP($D202,全商品!$F:$F,全商品!H:H,"-")</f>
        <v>-</v>
      </c>
      <c r="N202" s="12" t="str">
        <f>_xlfn.XLOOKUP($D202,全商品!$F:$F,全商品!I:I,"-")</f>
        <v>-</v>
      </c>
      <c r="O202" s="23" t="str">
        <f>_xlfn.XLOOKUP($D202,全商品!$F:$F,全商品!K:K,"-")</f>
        <v>-</v>
      </c>
      <c r="P202" s="13" t="str">
        <f>_xlfn.XLOOKUP($D202,全商品!$F:$F,全商品!M:M,"-")</f>
        <v>-</v>
      </c>
      <c r="Q202" s="25" t="str">
        <f>_xlfn.XLOOKUP($D202,現状商品設定!B:B,現状商品設定!D:D,"-")</f>
        <v>-</v>
      </c>
      <c r="R202" s="22">
        <f>SUM(_xlfn.XLOOKUP($D202,当月商品!$D:$D,当月商品!I:I,0),_xlfn.XLOOKUP($D202,前月商品!$D:$D,前月商品!I:I,0),_xlfn.XLOOKUP($D202,前々月商品!$D:$D,前々月商品!I:I,0))</f>
        <v>0</v>
      </c>
      <c r="S202" s="23">
        <f>SUM(_xlfn.XLOOKUP($D202,当月商品!$D:$D,当月商品!V:V,0),_xlfn.XLOOKUP($D202,前月商品!$D:$D,前月商品!V:V,0),_xlfn.XLOOKUP($D202,前々月商品!$D:$D,前々月商品!V:V,0))</f>
        <v>0</v>
      </c>
      <c r="T202" s="23">
        <f t="shared" si="45"/>
        <v>0</v>
      </c>
      <c r="U202" s="23">
        <f>SUM(_xlfn.XLOOKUP($D202,当月商品!$D:$D,当月商品!W:W,0),_xlfn.XLOOKUP($D202,前月商品!$D:$D,前月商品!W:W,0),_xlfn.XLOOKUP($D202,前々月商品!$D:$D,前々月商品!W:W,0))</f>
        <v>0</v>
      </c>
      <c r="V202" s="23">
        <f>SUM(_xlfn.XLOOKUP($D202,当月商品!$D:$D,当月商品!H:H,0),_xlfn.XLOOKUP($D202,前月商品!$D:$D,前月商品!H:H,0),_xlfn.XLOOKUP($D202,前々月商品!$D:$D,前々月商品!H:H,0))</f>
        <v>0</v>
      </c>
      <c r="W202" s="13">
        <f t="shared" si="46"/>
        <v>0</v>
      </c>
      <c r="X202" s="15">
        <f t="shared" si="47"/>
        <v>0</v>
      </c>
      <c r="Y202" s="22">
        <f>_xlfn.XLOOKUP($D202,当月商品!$D:$D,当月商品!I:I,0)</f>
        <v>0</v>
      </c>
      <c r="Z202" s="23">
        <f>_xlfn.XLOOKUP($D202,前月商品!$D:$D,前月商品!I:I,0)</f>
        <v>0</v>
      </c>
      <c r="AA202" s="23">
        <f>_xlfn.XLOOKUP($D202,前々月商品!$D:$D,前々月商品!I:I,0)</f>
        <v>0</v>
      </c>
      <c r="AB202" s="23">
        <f>_xlfn.XLOOKUP($D202,当月商品!$D:$D,当月商品!V:V,0)</f>
        <v>0</v>
      </c>
      <c r="AC202" s="23">
        <f>_xlfn.XLOOKUP($D202,前月商品!$D:$D,前月商品!V:V,0)</f>
        <v>0</v>
      </c>
      <c r="AD202" s="23">
        <f>_xlfn.XLOOKUP($D202,前々月商品!$D:$D,前々月商品!V:V,0)</f>
        <v>0</v>
      </c>
      <c r="AE202" s="23">
        <f t="shared" si="48"/>
        <v>0</v>
      </c>
      <c r="AF202" s="23">
        <f t="shared" si="49"/>
        <v>0</v>
      </c>
      <c r="AG202" s="23">
        <f t="shared" si="50"/>
        <v>0</v>
      </c>
      <c r="AH202" s="12">
        <f>_xlfn.XLOOKUP($D202,当月商品!$D:$D,当月商品!W:W,0)</f>
        <v>0</v>
      </c>
      <c r="AI202" s="12">
        <f>_xlfn.XLOOKUP($D202,前月商品!$D:$D,前月商品!W:W,0)</f>
        <v>0</v>
      </c>
      <c r="AJ202" s="12">
        <f>_xlfn.XLOOKUP($D202,前々月商品!$D:$D,前々月商品!W:W,0)</f>
        <v>0</v>
      </c>
      <c r="AK202" s="12">
        <f>_xlfn.XLOOKUP($D202,当月商品!$D:$D,当月商品!H:H,0)</f>
        <v>0</v>
      </c>
      <c r="AL202" s="12">
        <f>_xlfn.XLOOKUP($D202,前月商品!$D:$D,前月商品!H:H,0)</f>
        <v>0</v>
      </c>
      <c r="AM202" s="12">
        <f>_xlfn.XLOOKUP($D202,前々月商品!$D:$D,前々月商品!H:H,0)</f>
        <v>0</v>
      </c>
      <c r="AN202" s="13">
        <f t="shared" si="51"/>
        <v>0</v>
      </c>
      <c r="AO202" s="13">
        <f t="shared" si="52"/>
        <v>0</v>
      </c>
      <c r="AP202" s="13">
        <f t="shared" si="53"/>
        <v>0</v>
      </c>
      <c r="AQ202" s="16">
        <f t="shared" si="54"/>
        <v>0</v>
      </c>
      <c r="AR202" s="16">
        <f t="shared" si="55"/>
        <v>0</v>
      </c>
      <c r="AS202" s="17">
        <f t="shared" si="56"/>
        <v>0</v>
      </c>
      <c r="AT202" t="e">
        <f t="shared" si="57"/>
        <v>#VALUE!</v>
      </c>
    </row>
    <row r="203" spans="3:46" ht="36.65" customHeight="1">
      <c r="C203" s="20">
        <v>198</v>
      </c>
      <c r="D203" s="53">
        <f>現状商品設定!B200</f>
        <v>0</v>
      </c>
      <c r="E203" s="26" t="str">
        <f>IFERROR(_xlfn.XLOOKUP($D203,現状商品設定!B:B,現状商品設定!C:C,"-"),"-")</f>
        <v>-</v>
      </c>
      <c r="F203" s="32" t="s">
        <v>46</v>
      </c>
      <c r="G203" s="30" t="str">
        <f>IFERROR(_xlfn.XLOOKUP($D203,現状商品設定!B:B,現状商品設定!F:F),"-")</f>
        <v>-</v>
      </c>
      <c r="H203" s="34" t="e">
        <f>IF(IF(AND(V203&gt;=設定!$C$3,X203&gt;=L203),G203*(1+設定!$C$6),IF(AND(V203&gt;=設定!$C$3,X203&lt;L203),G203*(1+設定!$C$7*-1),IF(V203&lt;設定!$C$3,G203*(1+設定!$C$6),"除外")))&gt;10,IF(AND(V203&gt;=設定!$C$3,X203&gt;=L203),G203*(1+設定!$C$6),IF(AND(V203&gt;=設定!$C$3,X203&lt;L203),G203*(1+設定!$C$7*-1),IF(V203&lt;設定!$C$3,G203*(1+設定!$C$6),"除外"))),10)</f>
        <v>#VALUE!</v>
      </c>
      <c r="I203" s="34" t="e">
        <f ca="1">IF(消化率!$I$5&lt;1,商品!H203*消化率!$I$5,IF(商品!W203*商品!Q203/(商品!H203*消化率!$I$5)&gt;商品!L203,商品!H203*消化率!$I$5,J203))</f>
        <v>#DIV/0!</v>
      </c>
      <c r="J203" s="34" t="e">
        <f t="shared" si="44"/>
        <v>#VALUE!</v>
      </c>
      <c r="K203" s="34" t="e">
        <f ca="1">IF(ROUNDDOWN(IF(I203&gt;=設定!$C$8,設定!$C$8,商品!I203),0)&lt;10,10,ROUNDDOWN(IF(I203&gt;=設定!$C$8,設定!$C$8,商品!I203),0))</f>
        <v>#DIV/0!</v>
      </c>
      <c r="L203" s="64">
        <f>IF(F203="標準",設定!$C$4,商品!F203)</f>
        <v>5</v>
      </c>
      <c r="M203" s="63" t="str">
        <f>_xlfn.XLOOKUP($D203,全商品!$F:$F,全商品!H:H,"-")</f>
        <v>-</v>
      </c>
      <c r="N203" s="12" t="str">
        <f>_xlfn.XLOOKUP($D203,全商品!$F:$F,全商品!I:I,"-")</f>
        <v>-</v>
      </c>
      <c r="O203" s="23" t="str">
        <f>_xlfn.XLOOKUP($D203,全商品!$F:$F,全商品!K:K,"-")</f>
        <v>-</v>
      </c>
      <c r="P203" s="13" t="str">
        <f>_xlfn.XLOOKUP($D203,全商品!$F:$F,全商品!M:M,"-")</f>
        <v>-</v>
      </c>
      <c r="Q203" s="25" t="str">
        <f>_xlfn.XLOOKUP($D203,現状商品設定!B:B,現状商品設定!D:D,"-")</f>
        <v>-</v>
      </c>
      <c r="R203" s="22">
        <f>SUM(_xlfn.XLOOKUP($D203,当月商品!$D:$D,当月商品!I:I,0),_xlfn.XLOOKUP($D203,前月商品!$D:$D,前月商品!I:I,0),_xlfn.XLOOKUP($D203,前々月商品!$D:$D,前々月商品!I:I,0))</f>
        <v>0</v>
      </c>
      <c r="S203" s="23">
        <f>SUM(_xlfn.XLOOKUP($D203,当月商品!$D:$D,当月商品!V:V,0),_xlfn.XLOOKUP($D203,前月商品!$D:$D,前月商品!V:V,0),_xlfn.XLOOKUP($D203,前々月商品!$D:$D,前々月商品!V:V,0))</f>
        <v>0</v>
      </c>
      <c r="T203" s="23">
        <f t="shared" si="45"/>
        <v>0</v>
      </c>
      <c r="U203" s="23">
        <f>SUM(_xlfn.XLOOKUP($D203,当月商品!$D:$D,当月商品!W:W,0),_xlfn.XLOOKUP($D203,前月商品!$D:$D,前月商品!W:W,0),_xlfn.XLOOKUP($D203,前々月商品!$D:$D,前々月商品!W:W,0))</f>
        <v>0</v>
      </c>
      <c r="V203" s="23">
        <f>SUM(_xlfn.XLOOKUP($D203,当月商品!$D:$D,当月商品!H:H,0),_xlfn.XLOOKUP($D203,前月商品!$D:$D,前月商品!H:H,0),_xlfn.XLOOKUP($D203,前々月商品!$D:$D,前々月商品!H:H,0))</f>
        <v>0</v>
      </c>
      <c r="W203" s="13">
        <f t="shared" si="46"/>
        <v>0</v>
      </c>
      <c r="X203" s="15">
        <f t="shared" si="47"/>
        <v>0</v>
      </c>
      <c r="Y203" s="22">
        <f>_xlfn.XLOOKUP($D203,当月商品!$D:$D,当月商品!I:I,0)</f>
        <v>0</v>
      </c>
      <c r="Z203" s="23">
        <f>_xlfn.XLOOKUP($D203,前月商品!$D:$D,前月商品!I:I,0)</f>
        <v>0</v>
      </c>
      <c r="AA203" s="23">
        <f>_xlfn.XLOOKUP($D203,前々月商品!$D:$D,前々月商品!I:I,0)</f>
        <v>0</v>
      </c>
      <c r="AB203" s="23">
        <f>_xlfn.XLOOKUP($D203,当月商品!$D:$D,当月商品!V:V,0)</f>
        <v>0</v>
      </c>
      <c r="AC203" s="23">
        <f>_xlfn.XLOOKUP($D203,前月商品!$D:$D,前月商品!V:V,0)</f>
        <v>0</v>
      </c>
      <c r="AD203" s="23">
        <f>_xlfn.XLOOKUP($D203,前々月商品!$D:$D,前々月商品!V:V,0)</f>
        <v>0</v>
      </c>
      <c r="AE203" s="23">
        <f t="shared" si="48"/>
        <v>0</v>
      </c>
      <c r="AF203" s="23">
        <f t="shared" si="49"/>
        <v>0</v>
      </c>
      <c r="AG203" s="23">
        <f t="shared" si="50"/>
        <v>0</v>
      </c>
      <c r="AH203" s="12">
        <f>_xlfn.XLOOKUP($D203,当月商品!$D:$D,当月商品!W:W,0)</f>
        <v>0</v>
      </c>
      <c r="AI203" s="12">
        <f>_xlfn.XLOOKUP($D203,前月商品!$D:$D,前月商品!W:W,0)</f>
        <v>0</v>
      </c>
      <c r="AJ203" s="12">
        <f>_xlfn.XLOOKUP($D203,前々月商品!$D:$D,前々月商品!W:W,0)</f>
        <v>0</v>
      </c>
      <c r="AK203" s="12">
        <f>_xlfn.XLOOKUP($D203,当月商品!$D:$D,当月商品!H:H,0)</f>
        <v>0</v>
      </c>
      <c r="AL203" s="12">
        <f>_xlfn.XLOOKUP($D203,前月商品!$D:$D,前月商品!H:H,0)</f>
        <v>0</v>
      </c>
      <c r="AM203" s="12">
        <f>_xlfn.XLOOKUP($D203,前々月商品!$D:$D,前々月商品!H:H,0)</f>
        <v>0</v>
      </c>
      <c r="AN203" s="13">
        <f t="shared" si="51"/>
        <v>0</v>
      </c>
      <c r="AO203" s="13">
        <f t="shared" si="52"/>
        <v>0</v>
      </c>
      <c r="AP203" s="13">
        <f t="shared" si="53"/>
        <v>0</v>
      </c>
      <c r="AQ203" s="16">
        <f t="shared" si="54"/>
        <v>0</v>
      </c>
      <c r="AR203" s="16">
        <f t="shared" si="55"/>
        <v>0</v>
      </c>
      <c r="AS203" s="17">
        <f t="shared" si="56"/>
        <v>0</v>
      </c>
      <c r="AT203" t="e">
        <f t="shared" si="57"/>
        <v>#VALUE!</v>
      </c>
    </row>
    <row r="204" spans="3:46" ht="36.65" customHeight="1">
      <c r="C204" s="20">
        <v>199</v>
      </c>
      <c r="D204" s="53">
        <f>現状商品設定!B201</f>
        <v>0</v>
      </c>
      <c r="E204" s="26" t="str">
        <f>IFERROR(_xlfn.XLOOKUP($D204,現状商品設定!B:B,現状商品設定!C:C,"-"),"-")</f>
        <v>-</v>
      </c>
      <c r="F204" s="32" t="s">
        <v>46</v>
      </c>
      <c r="G204" s="30" t="str">
        <f>IFERROR(_xlfn.XLOOKUP($D204,現状商品設定!B:B,現状商品設定!F:F),"-")</f>
        <v>-</v>
      </c>
      <c r="H204" s="34" t="e">
        <f>IF(IF(AND(V204&gt;=設定!$C$3,X204&gt;=L204),G204*(1+設定!$C$6),IF(AND(V204&gt;=設定!$C$3,X204&lt;L204),G204*(1+設定!$C$7*-1),IF(V204&lt;設定!$C$3,G204*(1+設定!$C$6),"除外")))&gt;10,IF(AND(V204&gt;=設定!$C$3,X204&gt;=L204),G204*(1+設定!$C$6),IF(AND(V204&gt;=設定!$C$3,X204&lt;L204),G204*(1+設定!$C$7*-1),IF(V204&lt;設定!$C$3,G204*(1+設定!$C$6),"除外"))),10)</f>
        <v>#VALUE!</v>
      </c>
      <c r="I204" s="34" t="e">
        <f ca="1">IF(消化率!$I$5&lt;1,商品!H204*消化率!$I$5,IF(商品!W204*商品!Q204/(商品!H204*消化率!$I$5)&gt;商品!L204,商品!H204*消化率!$I$5,J204))</f>
        <v>#DIV/0!</v>
      </c>
      <c r="J204" s="34" t="e">
        <f t="shared" si="44"/>
        <v>#VALUE!</v>
      </c>
      <c r="K204" s="34" t="e">
        <f ca="1">IF(ROUNDDOWN(IF(I204&gt;=設定!$C$8,設定!$C$8,商品!I204),0)&lt;10,10,ROUNDDOWN(IF(I204&gt;=設定!$C$8,設定!$C$8,商品!I204),0))</f>
        <v>#DIV/0!</v>
      </c>
      <c r="L204" s="64">
        <f>IF(F204="標準",設定!$C$4,商品!F204)</f>
        <v>5</v>
      </c>
      <c r="M204" s="63" t="str">
        <f>_xlfn.XLOOKUP($D204,全商品!$F:$F,全商品!H:H,"-")</f>
        <v>-</v>
      </c>
      <c r="N204" s="12" t="str">
        <f>_xlfn.XLOOKUP($D204,全商品!$F:$F,全商品!I:I,"-")</f>
        <v>-</v>
      </c>
      <c r="O204" s="23" t="str">
        <f>_xlfn.XLOOKUP($D204,全商品!$F:$F,全商品!K:K,"-")</f>
        <v>-</v>
      </c>
      <c r="P204" s="13" t="str">
        <f>_xlfn.XLOOKUP($D204,全商品!$F:$F,全商品!M:M,"-")</f>
        <v>-</v>
      </c>
      <c r="Q204" s="25" t="str">
        <f>_xlfn.XLOOKUP($D204,現状商品設定!B:B,現状商品設定!D:D,"-")</f>
        <v>-</v>
      </c>
      <c r="R204" s="22">
        <f>SUM(_xlfn.XLOOKUP($D204,当月商品!$D:$D,当月商品!I:I,0),_xlfn.XLOOKUP($D204,前月商品!$D:$D,前月商品!I:I,0),_xlfn.XLOOKUP($D204,前々月商品!$D:$D,前々月商品!I:I,0))</f>
        <v>0</v>
      </c>
      <c r="S204" s="23">
        <f>SUM(_xlfn.XLOOKUP($D204,当月商品!$D:$D,当月商品!V:V,0),_xlfn.XLOOKUP($D204,前月商品!$D:$D,前月商品!V:V,0),_xlfn.XLOOKUP($D204,前々月商品!$D:$D,前々月商品!V:V,0))</f>
        <v>0</v>
      </c>
      <c r="T204" s="23">
        <f t="shared" si="45"/>
        <v>0</v>
      </c>
      <c r="U204" s="23">
        <f>SUM(_xlfn.XLOOKUP($D204,当月商品!$D:$D,当月商品!W:W,0),_xlfn.XLOOKUP($D204,前月商品!$D:$D,前月商品!W:W,0),_xlfn.XLOOKUP($D204,前々月商品!$D:$D,前々月商品!W:W,0))</f>
        <v>0</v>
      </c>
      <c r="V204" s="23">
        <f>SUM(_xlfn.XLOOKUP($D204,当月商品!$D:$D,当月商品!H:H,0),_xlfn.XLOOKUP($D204,前月商品!$D:$D,前月商品!H:H,0),_xlfn.XLOOKUP($D204,前々月商品!$D:$D,前々月商品!H:H,0))</f>
        <v>0</v>
      </c>
      <c r="W204" s="13">
        <f t="shared" si="46"/>
        <v>0</v>
      </c>
      <c r="X204" s="15">
        <f t="shared" si="47"/>
        <v>0</v>
      </c>
      <c r="Y204" s="22">
        <f>_xlfn.XLOOKUP($D204,当月商品!$D:$D,当月商品!I:I,0)</f>
        <v>0</v>
      </c>
      <c r="Z204" s="23">
        <f>_xlfn.XLOOKUP($D204,前月商品!$D:$D,前月商品!I:I,0)</f>
        <v>0</v>
      </c>
      <c r="AA204" s="23">
        <f>_xlfn.XLOOKUP($D204,前々月商品!$D:$D,前々月商品!I:I,0)</f>
        <v>0</v>
      </c>
      <c r="AB204" s="23">
        <f>_xlfn.XLOOKUP($D204,当月商品!$D:$D,当月商品!V:V,0)</f>
        <v>0</v>
      </c>
      <c r="AC204" s="23">
        <f>_xlfn.XLOOKUP($D204,前月商品!$D:$D,前月商品!V:V,0)</f>
        <v>0</v>
      </c>
      <c r="AD204" s="23">
        <f>_xlfn.XLOOKUP($D204,前々月商品!$D:$D,前々月商品!V:V,0)</f>
        <v>0</v>
      </c>
      <c r="AE204" s="23">
        <f t="shared" si="48"/>
        <v>0</v>
      </c>
      <c r="AF204" s="23">
        <f t="shared" si="49"/>
        <v>0</v>
      </c>
      <c r="AG204" s="23">
        <f t="shared" si="50"/>
        <v>0</v>
      </c>
      <c r="AH204" s="12">
        <f>_xlfn.XLOOKUP($D204,当月商品!$D:$D,当月商品!W:W,0)</f>
        <v>0</v>
      </c>
      <c r="AI204" s="12">
        <f>_xlfn.XLOOKUP($D204,前月商品!$D:$D,前月商品!W:W,0)</f>
        <v>0</v>
      </c>
      <c r="AJ204" s="12">
        <f>_xlfn.XLOOKUP($D204,前々月商品!$D:$D,前々月商品!W:W,0)</f>
        <v>0</v>
      </c>
      <c r="AK204" s="12">
        <f>_xlfn.XLOOKUP($D204,当月商品!$D:$D,当月商品!H:H,0)</f>
        <v>0</v>
      </c>
      <c r="AL204" s="12">
        <f>_xlfn.XLOOKUP($D204,前月商品!$D:$D,前月商品!H:H,0)</f>
        <v>0</v>
      </c>
      <c r="AM204" s="12">
        <f>_xlfn.XLOOKUP($D204,前々月商品!$D:$D,前々月商品!H:H,0)</f>
        <v>0</v>
      </c>
      <c r="AN204" s="13">
        <f t="shared" si="51"/>
        <v>0</v>
      </c>
      <c r="AO204" s="13">
        <f t="shared" si="52"/>
        <v>0</v>
      </c>
      <c r="AP204" s="13">
        <f t="shared" si="53"/>
        <v>0</v>
      </c>
      <c r="AQ204" s="16">
        <f t="shared" si="54"/>
        <v>0</v>
      </c>
      <c r="AR204" s="16">
        <f t="shared" si="55"/>
        <v>0</v>
      </c>
      <c r="AS204" s="17">
        <f t="shared" si="56"/>
        <v>0</v>
      </c>
      <c r="AT204" t="e">
        <f t="shared" si="57"/>
        <v>#VALUE!</v>
      </c>
    </row>
    <row r="205" spans="3:46" ht="36.65" customHeight="1">
      <c r="C205" s="20">
        <v>200</v>
      </c>
      <c r="D205" s="53">
        <f>現状商品設定!B202</f>
        <v>0</v>
      </c>
      <c r="E205" s="26" t="str">
        <f>IFERROR(_xlfn.XLOOKUP($D205,現状商品設定!B:B,現状商品設定!C:C,"-"),"-")</f>
        <v>-</v>
      </c>
      <c r="F205" s="32" t="s">
        <v>46</v>
      </c>
      <c r="G205" s="30" t="str">
        <f>IFERROR(_xlfn.XLOOKUP($D205,現状商品設定!B:B,現状商品設定!F:F),"-")</f>
        <v>-</v>
      </c>
      <c r="H205" s="34" t="e">
        <f>IF(IF(AND(V205&gt;=設定!$C$3,X205&gt;=L205),G205*(1+設定!$C$6),IF(AND(V205&gt;=設定!$C$3,X205&lt;L205),G205*(1+設定!$C$7*-1),IF(V205&lt;設定!$C$3,G205*(1+設定!$C$6),"除外")))&gt;10,IF(AND(V205&gt;=設定!$C$3,X205&gt;=L205),G205*(1+設定!$C$6),IF(AND(V205&gt;=設定!$C$3,X205&lt;L205),G205*(1+設定!$C$7*-1),IF(V205&lt;設定!$C$3,G205*(1+設定!$C$6),"除外"))),10)</f>
        <v>#VALUE!</v>
      </c>
      <c r="I205" s="34" t="e">
        <f ca="1">IF(消化率!$I$5&lt;1,商品!H205*消化率!$I$5,IF(商品!W205*商品!Q205/(商品!H205*消化率!$I$5)&gt;商品!L205,商品!H205*消化率!$I$5,J205))</f>
        <v>#DIV/0!</v>
      </c>
      <c r="J205" s="34" t="e">
        <f t="shared" si="44"/>
        <v>#VALUE!</v>
      </c>
      <c r="K205" s="34" t="e">
        <f ca="1">IF(ROUNDDOWN(IF(I205&gt;=設定!$C$8,設定!$C$8,商品!I205),0)&lt;10,10,ROUNDDOWN(IF(I205&gt;=設定!$C$8,設定!$C$8,商品!I205),0))</f>
        <v>#DIV/0!</v>
      </c>
      <c r="L205" s="64">
        <f>IF(F205="標準",設定!$C$4,商品!F205)</f>
        <v>5</v>
      </c>
      <c r="M205" s="63" t="str">
        <f>_xlfn.XLOOKUP($D205,全商品!$F:$F,全商品!H:H,"-")</f>
        <v>-</v>
      </c>
      <c r="N205" s="12" t="str">
        <f>_xlfn.XLOOKUP($D205,全商品!$F:$F,全商品!I:I,"-")</f>
        <v>-</v>
      </c>
      <c r="O205" s="23" t="str">
        <f>_xlfn.XLOOKUP($D205,全商品!$F:$F,全商品!K:K,"-")</f>
        <v>-</v>
      </c>
      <c r="P205" s="13" t="str">
        <f>_xlfn.XLOOKUP($D205,全商品!$F:$F,全商品!M:M,"-")</f>
        <v>-</v>
      </c>
      <c r="Q205" s="25" t="str">
        <f>_xlfn.XLOOKUP($D205,現状商品設定!B:B,現状商品設定!D:D,"-")</f>
        <v>-</v>
      </c>
      <c r="R205" s="22">
        <f>SUM(_xlfn.XLOOKUP($D205,当月商品!$D:$D,当月商品!I:I,0),_xlfn.XLOOKUP($D205,前月商品!$D:$D,前月商品!I:I,0),_xlfn.XLOOKUP($D205,前々月商品!$D:$D,前々月商品!I:I,0))</f>
        <v>0</v>
      </c>
      <c r="S205" s="23">
        <f>SUM(_xlfn.XLOOKUP($D205,当月商品!$D:$D,当月商品!V:V,0),_xlfn.XLOOKUP($D205,前月商品!$D:$D,前月商品!V:V,0),_xlfn.XLOOKUP($D205,前々月商品!$D:$D,前々月商品!V:V,0))</f>
        <v>0</v>
      </c>
      <c r="T205" s="23">
        <f t="shared" si="45"/>
        <v>0</v>
      </c>
      <c r="U205" s="23">
        <f>SUM(_xlfn.XLOOKUP($D205,当月商品!$D:$D,当月商品!W:W,0),_xlfn.XLOOKUP($D205,前月商品!$D:$D,前月商品!W:W,0),_xlfn.XLOOKUP($D205,前々月商品!$D:$D,前々月商品!W:W,0))</f>
        <v>0</v>
      </c>
      <c r="V205" s="23">
        <f>SUM(_xlfn.XLOOKUP($D205,当月商品!$D:$D,当月商品!H:H,0),_xlfn.XLOOKUP($D205,前月商品!$D:$D,前月商品!H:H,0),_xlfn.XLOOKUP($D205,前々月商品!$D:$D,前々月商品!H:H,0))</f>
        <v>0</v>
      </c>
      <c r="W205" s="13">
        <f t="shared" si="46"/>
        <v>0</v>
      </c>
      <c r="X205" s="15">
        <f t="shared" si="47"/>
        <v>0</v>
      </c>
      <c r="Y205" s="22">
        <f>_xlfn.XLOOKUP($D205,当月商品!$D:$D,当月商品!I:I,0)</f>
        <v>0</v>
      </c>
      <c r="Z205" s="23">
        <f>_xlfn.XLOOKUP($D205,前月商品!$D:$D,前月商品!I:I,0)</f>
        <v>0</v>
      </c>
      <c r="AA205" s="23">
        <f>_xlfn.XLOOKUP($D205,前々月商品!$D:$D,前々月商品!I:I,0)</f>
        <v>0</v>
      </c>
      <c r="AB205" s="23">
        <f>_xlfn.XLOOKUP($D205,当月商品!$D:$D,当月商品!V:V,0)</f>
        <v>0</v>
      </c>
      <c r="AC205" s="23">
        <f>_xlfn.XLOOKUP($D205,前月商品!$D:$D,前月商品!V:V,0)</f>
        <v>0</v>
      </c>
      <c r="AD205" s="23">
        <f>_xlfn.XLOOKUP($D205,前々月商品!$D:$D,前々月商品!V:V,0)</f>
        <v>0</v>
      </c>
      <c r="AE205" s="23">
        <f t="shared" si="48"/>
        <v>0</v>
      </c>
      <c r="AF205" s="23">
        <f t="shared" si="49"/>
        <v>0</v>
      </c>
      <c r="AG205" s="23">
        <f t="shared" si="50"/>
        <v>0</v>
      </c>
      <c r="AH205" s="12">
        <f>_xlfn.XLOOKUP($D205,当月商品!$D:$D,当月商品!W:W,0)</f>
        <v>0</v>
      </c>
      <c r="AI205" s="12">
        <f>_xlfn.XLOOKUP($D205,前月商品!$D:$D,前月商品!W:W,0)</f>
        <v>0</v>
      </c>
      <c r="AJ205" s="12">
        <f>_xlfn.XLOOKUP($D205,前々月商品!$D:$D,前々月商品!W:W,0)</f>
        <v>0</v>
      </c>
      <c r="AK205" s="12">
        <f>_xlfn.XLOOKUP($D205,当月商品!$D:$D,当月商品!H:H,0)</f>
        <v>0</v>
      </c>
      <c r="AL205" s="12">
        <f>_xlfn.XLOOKUP($D205,前月商品!$D:$D,前月商品!H:H,0)</f>
        <v>0</v>
      </c>
      <c r="AM205" s="12">
        <f>_xlfn.XLOOKUP($D205,前々月商品!$D:$D,前々月商品!H:H,0)</f>
        <v>0</v>
      </c>
      <c r="AN205" s="13">
        <f t="shared" si="51"/>
        <v>0</v>
      </c>
      <c r="AO205" s="13">
        <f t="shared" si="52"/>
        <v>0</v>
      </c>
      <c r="AP205" s="13">
        <f t="shared" si="53"/>
        <v>0</v>
      </c>
      <c r="AQ205" s="16">
        <f t="shared" si="54"/>
        <v>0</v>
      </c>
      <c r="AR205" s="16">
        <f t="shared" si="55"/>
        <v>0</v>
      </c>
      <c r="AS205" s="17">
        <f t="shared" si="56"/>
        <v>0</v>
      </c>
      <c r="AT205" t="e">
        <f t="shared" si="57"/>
        <v>#VALUE!</v>
      </c>
    </row>
    <row r="206" spans="3:46" ht="36.65" customHeight="1">
      <c r="C206" s="20">
        <v>201</v>
      </c>
      <c r="D206" s="53">
        <f>現状商品設定!B203</f>
        <v>0</v>
      </c>
      <c r="E206" s="26" t="str">
        <f>IFERROR(_xlfn.XLOOKUP($D206,現状商品設定!B:B,現状商品設定!C:C,"-"),"-")</f>
        <v>-</v>
      </c>
      <c r="F206" s="32" t="s">
        <v>46</v>
      </c>
      <c r="G206" s="30" t="str">
        <f>IFERROR(_xlfn.XLOOKUP($D206,現状商品設定!B:B,現状商品設定!F:F),"-")</f>
        <v>-</v>
      </c>
      <c r="H206" s="34" t="e">
        <f>IF(IF(AND(V206&gt;=設定!$C$3,X206&gt;=L206),G206*(1+設定!$C$6),IF(AND(V206&gt;=設定!$C$3,X206&lt;L206),G206*(1+設定!$C$7*-1),IF(V206&lt;設定!$C$3,G206*(1+設定!$C$6),"除外")))&gt;10,IF(AND(V206&gt;=設定!$C$3,X206&gt;=L206),G206*(1+設定!$C$6),IF(AND(V206&gt;=設定!$C$3,X206&lt;L206),G206*(1+設定!$C$7*-1),IF(V206&lt;設定!$C$3,G206*(1+設定!$C$6),"除外"))),10)</f>
        <v>#VALUE!</v>
      </c>
      <c r="I206" s="34" t="e">
        <f ca="1">IF(消化率!$I$5&lt;1,商品!H206*消化率!$I$5,IF(商品!W206*商品!Q206/(商品!H206*消化率!$I$5)&gt;商品!L206,商品!H206*消化率!$I$5,J206))</f>
        <v>#DIV/0!</v>
      </c>
      <c r="J206" s="34" t="e">
        <f t="shared" si="44"/>
        <v>#VALUE!</v>
      </c>
      <c r="K206" s="34" t="e">
        <f ca="1">IF(ROUNDDOWN(IF(I206&gt;=設定!$C$8,設定!$C$8,商品!I206),0)&lt;10,10,ROUNDDOWN(IF(I206&gt;=設定!$C$8,設定!$C$8,商品!I206),0))</f>
        <v>#DIV/0!</v>
      </c>
      <c r="L206" s="64">
        <f>IF(F206="標準",設定!$C$4,商品!F206)</f>
        <v>5</v>
      </c>
      <c r="M206" s="63" t="str">
        <f>_xlfn.XLOOKUP($D206,全商品!$F:$F,全商品!H:H,"-")</f>
        <v>-</v>
      </c>
      <c r="N206" s="12" t="str">
        <f>_xlfn.XLOOKUP($D206,全商品!$F:$F,全商品!I:I,"-")</f>
        <v>-</v>
      </c>
      <c r="O206" s="23" t="str">
        <f>_xlfn.XLOOKUP($D206,全商品!$F:$F,全商品!K:K,"-")</f>
        <v>-</v>
      </c>
      <c r="P206" s="13" t="str">
        <f>_xlfn.XLOOKUP($D206,全商品!$F:$F,全商品!M:M,"-")</f>
        <v>-</v>
      </c>
      <c r="Q206" s="25" t="str">
        <f>_xlfn.XLOOKUP($D206,現状商品設定!B:B,現状商品設定!D:D,"-")</f>
        <v>-</v>
      </c>
      <c r="R206" s="22">
        <f>SUM(_xlfn.XLOOKUP($D206,当月商品!$D:$D,当月商品!I:I,0),_xlfn.XLOOKUP($D206,前月商品!$D:$D,前月商品!I:I,0),_xlfn.XLOOKUP($D206,前々月商品!$D:$D,前々月商品!I:I,0))</f>
        <v>0</v>
      </c>
      <c r="S206" s="23">
        <f>SUM(_xlfn.XLOOKUP($D206,当月商品!$D:$D,当月商品!V:V,0),_xlfn.XLOOKUP($D206,前月商品!$D:$D,前月商品!V:V,0),_xlfn.XLOOKUP($D206,前々月商品!$D:$D,前々月商品!V:V,0))</f>
        <v>0</v>
      </c>
      <c r="T206" s="23">
        <f t="shared" si="45"/>
        <v>0</v>
      </c>
      <c r="U206" s="23">
        <f>SUM(_xlfn.XLOOKUP($D206,当月商品!$D:$D,当月商品!W:W,0),_xlfn.XLOOKUP($D206,前月商品!$D:$D,前月商品!W:W,0),_xlfn.XLOOKUP($D206,前々月商品!$D:$D,前々月商品!W:W,0))</f>
        <v>0</v>
      </c>
      <c r="V206" s="23">
        <f>SUM(_xlfn.XLOOKUP($D206,当月商品!$D:$D,当月商品!H:H,0),_xlfn.XLOOKUP($D206,前月商品!$D:$D,前月商品!H:H,0),_xlfn.XLOOKUP($D206,前々月商品!$D:$D,前々月商品!H:H,0))</f>
        <v>0</v>
      </c>
      <c r="W206" s="13">
        <f t="shared" si="46"/>
        <v>0</v>
      </c>
      <c r="X206" s="15">
        <f t="shared" si="47"/>
        <v>0</v>
      </c>
      <c r="Y206" s="22">
        <f>_xlfn.XLOOKUP($D206,当月商品!$D:$D,当月商品!I:I,0)</f>
        <v>0</v>
      </c>
      <c r="Z206" s="23">
        <f>_xlfn.XLOOKUP($D206,前月商品!$D:$D,前月商品!I:I,0)</f>
        <v>0</v>
      </c>
      <c r="AA206" s="23">
        <f>_xlfn.XLOOKUP($D206,前々月商品!$D:$D,前々月商品!I:I,0)</f>
        <v>0</v>
      </c>
      <c r="AB206" s="23">
        <f>_xlfn.XLOOKUP($D206,当月商品!$D:$D,当月商品!V:V,0)</f>
        <v>0</v>
      </c>
      <c r="AC206" s="23">
        <f>_xlfn.XLOOKUP($D206,前月商品!$D:$D,前月商品!V:V,0)</f>
        <v>0</v>
      </c>
      <c r="AD206" s="23">
        <f>_xlfn.XLOOKUP($D206,前々月商品!$D:$D,前々月商品!V:V,0)</f>
        <v>0</v>
      </c>
      <c r="AE206" s="23">
        <f t="shared" si="48"/>
        <v>0</v>
      </c>
      <c r="AF206" s="23">
        <f t="shared" si="49"/>
        <v>0</v>
      </c>
      <c r="AG206" s="23">
        <f t="shared" si="50"/>
        <v>0</v>
      </c>
      <c r="AH206" s="12">
        <f>_xlfn.XLOOKUP($D206,当月商品!$D:$D,当月商品!W:W,0)</f>
        <v>0</v>
      </c>
      <c r="AI206" s="12">
        <f>_xlfn.XLOOKUP($D206,前月商品!$D:$D,前月商品!W:W,0)</f>
        <v>0</v>
      </c>
      <c r="AJ206" s="12">
        <f>_xlfn.XLOOKUP($D206,前々月商品!$D:$D,前々月商品!W:W,0)</f>
        <v>0</v>
      </c>
      <c r="AK206" s="12">
        <f>_xlfn.XLOOKUP($D206,当月商品!$D:$D,当月商品!H:H,0)</f>
        <v>0</v>
      </c>
      <c r="AL206" s="12">
        <f>_xlfn.XLOOKUP($D206,前月商品!$D:$D,前月商品!H:H,0)</f>
        <v>0</v>
      </c>
      <c r="AM206" s="12">
        <f>_xlfn.XLOOKUP($D206,前々月商品!$D:$D,前々月商品!H:H,0)</f>
        <v>0</v>
      </c>
      <c r="AN206" s="13">
        <f t="shared" si="51"/>
        <v>0</v>
      </c>
      <c r="AO206" s="13">
        <f t="shared" si="52"/>
        <v>0</v>
      </c>
      <c r="AP206" s="13">
        <f t="shared" si="53"/>
        <v>0</v>
      </c>
      <c r="AQ206" s="16">
        <f t="shared" si="54"/>
        <v>0</v>
      </c>
      <c r="AR206" s="16">
        <f t="shared" si="55"/>
        <v>0</v>
      </c>
      <c r="AS206" s="17">
        <f t="shared" si="56"/>
        <v>0</v>
      </c>
      <c r="AT206" t="e">
        <f t="shared" si="57"/>
        <v>#VALUE!</v>
      </c>
    </row>
    <row r="207" spans="3:46" ht="36.65" customHeight="1">
      <c r="C207" s="20">
        <v>202</v>
      </c>
      <c r="D207" s="53">
        <f>現状商品設定!B204</f>
        <v>0</v>
      </c>
      <c r="E207" s="26" t="str">
        <f>IFERROR(_xlfn.XLOOKUP($D207,現状商品設定!B:B,現状商品設定!C:C,"-"),"-")</f>
        <v>-</v>
      </c>
      <c r="F207" s="32" t="s">
        <v>46</v>
      </c>
      <c r="G207" s="30" t="str">
        <f>IFERROR(_xlfn.XLOOKUP($D207,現状商品設定!B:B,現状商品設定!F:F),"-")</f>
        <v>-</v>
      </c>
      <c r="H207" s="34" t="e">
        <f>IF(IF(AND(V207&gt;=設定!$C$3,X207&gt;=L207),G207*(1+設定!$C$6),IF(AND(V207&gt;=設定!$C$3,X207&lt;L207),G207*(1+設定!$C$7*-1),IF(V207&lt;設定!$C$3,G207*(1+設定!$C$6),"除外")))&gt;10,IF(AND(V207&gt;=設定!$C$3,X207&gt;=L207),G207*(1+設定!$C$6),IF(AND(V207&gt;=設定!$C$3,X207&lt;L207),G207*(1+設定!$C$7*-1),IF(V207&lt;設定!$C$3,G207*(1+設定!$C$6),"除外"))),10)</f>
        <v>#VALUE!</v>
      </c>
      <c r="I207" s="34" t="e">
        <f ca="1">IF(消化率!$I$5&lt;1,商品!H207*消化率!$I$5,IF(商品!W207*商品!Q207/(商品!H207*消化率!$I$5)&gt;商品!L207,商品!H207*消化率!$I$5,J207))</f>
        <v>#DIV/0!</v>
      </c>
      <c r="J207" s="34" t="e">
        <f t="shared" si="44"/>
        <v>#VALUE!</v>
      </c>
      <c r="K207" s="34" t="e">
        <f ca="1">IF(ROUNDDOWN(IF(I207&gt;=設定!$C$8,設定!$C$8,商品!I207),0)&lt;10,10,ROUNDDOWN(IF(I207&gt;=設定!$C$8,設定!$C$8,商品!I207),0))</f>
        <v>#DIV/0!</v>
      </c>
      <c r="L207" s="64">
        <f>IF(F207="標準",設定!$C$4,商品!F207)</f>
        <v>5</v>
      </c>
      <c r="M207" s="63" t="str">
        <f>_xlfn.XLOOKUP($D207,全商品!$F:$F,全商品!H:H,"-")</f>
        <v>-</v>
      </c>
      <c r="N207" s="12" t="str">
        <f>_xlfn.XLOOKUP($D207,全商品!$F:$F,全商品!I:I,"-")</f>
        <v>-</v>
      </c>
      <c r="O207" s="23" t="str">
        <f>_xlfn.XLOOKUP($D207,全商品!$F:$F,全商品!K:K,"-")</f>
        <v>-</v>
      </c>
      <c r="P207" s="13" t="str">
        <f>_xlfn.XLOOKUP($D207,全商品!$F:$F,全商品!M:M,"-")</f>
        <v>-</v>
      </c>
      <c r="Q207" s="25" t="str">
        <f>_xlfn.XLOOKUP($D207,現状商品設定!B:B,現状商品設定!D:D,"-")</f>
        <v>-</v>
      </c>
      <c r="R207" s="22">
        <f>SUM(_xlfn.XLOOKUP($D207,当月商品!$D:$D,当月商品!I:I,0),_xlfn.XLOOKUP($D207,前月商品!$D:$D,前月商品!I:I,0),_xlfn.XLOOKUP($D207,前々月商品!$D:$D,前々月商品!I:I,0))</f>
        <v>0</v>
      </c>
      <c r="S207" s="23">
        <f>SUM(_xlfn.XLOOKUP($D207,当月商品!$D:$D,当月商品!V:V,0),_xlfn.XLOOKUP($D207,前月商品!$D:$D,前月商品!V:V,0),_xlfn.XLOOKUP($D207,前々月商品!$D:$D,前々月商品!V:V,0))</f>
        <v>0</v>
      </c>
      <c r="T207" s="23">
        <f t="shared" si="45"/>
        <v>0</v>
      </c>
      <c r="U207" s="23">
        <f>SUM(_xlfn.XLOOKUP($D207,当月商品!$D:$D,当月商品!W:W,0),_xlfn.XLOOKUP($D207,前月商品!$D:$D,前月商品!W:W,0),_xlfn.XLOOKUP($D207,前々月商品!$D:$D,前々月商品!W:W,0))</f>
        <v>0</v>
      </c>
      <c r="V207" s="23">
        <f>SUM(_xlfn.XLOOKUP($D207,当月商品!$D:$D,当月商品!H:H,0),_xlfn.XLOOKUP($D207,前月商品!$D:$D,前月商品!H:H,0),_xlfn.XLOOKUP($D207,前々月商品!$D:$D,前々月商品!H:H,0))</f>
        <v>0</v>
      </c>
      <c r="W207" s="13">
        <f t="shared" si="46"/>
        <v>0</v>
      </c>
      <c r="X207" s="15">
        <f t="shared" si="47"/>
        <v>0</v>
      </c>
      <c r="Y207" s="22">
        <f>_xlfn.XLOOKUP($D207,当月商品!$D:$D,当月商品!I:I,0)</f>
        <v>0</v>
      </c>
      <c r="Z207" s="23">
        <f>_xlfn.XLOOKUP($D207,前月商品!$D:$D,前月商品!I:I,0)</f>
        <v>0</v>
      </c>
      <c r="AA207" s="23">
        <f>_xlfn.XLOOKUP($D207,前々月商品!$D:$D,前々月商品!I:I,0)</f>
        <v>0</v>
      </c>
      <c r="AB207" s="23">
        <f>_xlfn.XLOOKUP($D207,当月商品!$D:$D,当月商品!V:V,0)</f>
        <v>0</v>
      </c>
      <c r="AC207" s="23">
        <f>_xlfn.XLOOKUP($D207,前月商品!$D:$D,前月商品!V:V,0)</f>
        <v>0</v>
      </c>
      <c r="AD207" s="23">
        <f>_xlfn.XLOOKUP($D207,前々月商品!$D:$D,前々月商品!V:V,0)</f>
        <v>0</v>
      </c>
      <c r="AE207" s="23">
        <f t="shared" si="48"/>
        <v>0</v>
      </c>
      <c r="AF207" s="23">
        <f t="shared" si="49"/>
        <v>0</v>
      </c>
      <c r="AG207" s="23">
        <f t="shared" si="50"/>
        <v>0</v>
      </c>
      <c r="AH207" s="12">
        <f>_xlfn.XLOOKUP($D207,当月商品!$D:$D,当月商品!W:W,0)</f>
        <v>0</v>
      </c>
      <c r="AI207" s="12">
        <f>_xlfn.XLOOKUP($D207,前月商品!$D:$D,前月商品!W:W,0)</f>
        <v>0</v>
      </c>
      <c r="AJ207" s="12">
        <f>_xlfn.XLOOKUP($D207,前々月商品!$D:$D,前々月商品!W:W,0)</f>
        <v>0</v>
      </c>
      <c r="AK207" s="12">
        <f>_xlfn.XLOOKUP($D207,当月商品!$D:$D,当月商品!H:H,0)</f>
        <v>0</v>
      </c>
      <c r="AL207" s="12">
        <f>_xlfn.XLOOKUP($D207,前月商品!$D:$D,前月商品!H:H,0)</f>
        <v>0</v>
      </c>
      <c r="AM207" s="12">
        <f>_xlfn.XLOOKUP($D207,前々月商品!$D:$D,前々月商品!H:H,0)</f>
        <v>0</v>
      </c>
      <c r="AN207" s="13">
        <f t="shared" si="51"/>
        <v>0</v>
      </c>
      <c r="AO207" s="13">
        <f t="shared" si="52"/>
        <v>0</v>
      </c>
      <c r="AP207" s="13">
        <f t="shared" si="53"/>
        <v>0</v>
      </c>
      <c r="AQ207" s="16">
        <f t="shared" si="54"/>
        <v>0</v>
      </c>
      <c r="AR207" s="16">
        <f t="shared" si="55"/>
        <v>0</v>
      </c>
      <c r="AS207" s="17">
        <f t="shared" si="56"/>
        <v>0</v>
      </c>
      <c r="AT207" t="e">
        <f t="shared" si="57"/>
        <v>#VALUE!</v>
      </c>
    </row>
    <row r="208" spans="3:46" ht="36.65" customHeight="1">
      <c r="C208" s="20">
        <v>203</v>
      </c>
      <c r="D208" s="53">
        <f>現状商品設定!B205</f>
        <v>0</v>
      </c>
      <c r="E208" s="26" t="str">
        <f>IFERROR(_xlfn.XLOOKUP($D208,現状商品設定!B:B,現状商品設定!C:C,"-"),"-")</f>
        <v>-</v>
      </c>
      <c r="F208" s="32" t="s">
        <v>46</v>
      </c>
      <c r="G208" s="30" t="str">
        <f>IFERROR(_xlfn.XLOOKUP($D208,現状商品設定!B:B,現状商品設定!F:F),"-")</f>
        <v>-</v>
      </c>
      <c r="H208" s="34" t="e">
        <f>IF(IF(AND(V208&gt;=設定!$C$3,X208&gt;=L208),G208*(1+設定!$C$6),IF(AND(V208&gt;=設定!$C$3,X208&lt;L208),G208*(1+設定!$C$7*-1),IF(V208&lt;設定!$C$3,G208*(1+設定!$C$6),"除外")))&gt;10,IF(AND(V208&gt;=設定!$C$3,X208&gt;=L208),G208*(1+設定!$C$6),IF(AND(V208&gt;=設定!$C$3,X208&lt;L208),G208*(1+設定!$C$7*-1),IF(V208&lt;設定!$C$3,G208*(1+設定!$C$6),"除外"))),10)</f>
        <v>#VALUE!</v>
      </c>
      <c r="I208" s="34" t="e">
        <f ca="1">IF(消化率!$I$5&lt;1,商品!H208*消化率!$I$5,IF(商品!W208*商品!Q208/(商品!H208*消化率!$I$5)&gt;商品!L208,商品!H208*消化率!$I$5,J208))</f>
        <v>#DIV/0!</v>
      </c>
      <c r="J208" s="34" t="e">
        <f t="shared" si="44"/>
        <v>#VALUE!</v>
      </c>
      <c r="K208" s="34" t="e">
        <f ca="1">IF(ROUNDDOWN(IF(I208&gt;=設定!$C$8,設定!$C$8,商品!I208),0)&lt;10,10,ROUNDDOWN(IF(I208&gt;=設定!$C$8,設定!$C$8,商品!I208),0))</f>
        <v>#DIV/0!</v>
      </c>
      <c r="L208" s="64">
        <f>IF(F208="標準",設定!$C$4,商品!F208)</f>
        <v>5</v>
      </c>
      <c r="M208" s="63" t="str">
        <f>_xlfn.XLOOKUP($D208,全商品!$F:$F,全商品!H:H,"-")</f>
        <v>-</v>
      </c>
      <c r="N208" s="12" t="str">
        <f>_xlfn.XLOOKUP($D208,全商品!$F:$F,全商品!I:I,"-")</f>
        <v>-</v>
      </c>
      <c r="O208" s="23" t="str">
        <f>_xlfn.XLOOKUP($D208,全商品!$F:$F,全商品!K:K,"-")</f>
        <v>-</v>
      </c>
      <c r="P208" s="13" t="str">
        <f>_xlfn.XLOOKUP($D208,全商品!$F:$F,全商品!M:M,"-")</f>
        <v>-</v>
      </c>
      <c r="Q208" s="25" t="str">
        <f>_xlfn.XLOOKUP($D208,現状商品設定!B:B,現状商品設定!D:D,"-")</f>
        <v>-</v>
      </c>
      <c r="R208" s="22">
        <f>SUM(_xlfn.XLOOKUP($D208,当月商品!$D:$D,当月商品!I:I,0),_xlfn.XLOOKUP($D208,前月商品!$D:$D,前月商品!I:I,0),_xlfn.XLOOKUP($D208,前々月商品!$D:$D,前々月商品!I:I,0))</f>
        <v>0</v>
      </c>
      <c r="S208" s="23">
        <f>SUM(_xlfn.XLOOKUP($D208,当月商品!$D:$D,当月商品!V:V,0),_xlfn.XLOOKUP($D208,前月商品!$D:$D,前月商品!V:V,0),_xlfn.XLOOKUP($D208,前々月商品!$D:$D,前々月商品!V:V,0))</f>
        <v>0</v>
      </c>
      <c r="T208" s="23">
        <f t="shared" si="45"/>
        <v>0</v>
      </c>
      <c r="U208" s="23">
        <f>SUM(_xlfn.XLOOKUP($D208,当月商品!$D:$D,当月商品!W:W,0),_xlfn.XLOOKUP($D208,前月商品!$D:$D,前月商品!W:W,0),_xlfn.XLOOKUP($D208,前々月商品!$D:$D,前々月商品!W:W,0))</f>
        <v>0</v>
      </c>
      <c r="V208" s="23">
        <f>SUM(_xlfn.XLOOKUP($D208,当月商品!$D:$D,当月商品!H:H,0),_xlfn.XLOOKUP($D208,前月商品!$D:$D,前月商品!H:H,0),_xlfn.XLOOKUP($D208,前々月商品!$D:$D,前々月商品!H:H,0))</f>
        <v>0</v>
      </c>
      <c r="W208" s="13">
        <f t="shared" si="46"/>
        <v>0</v>
      </c>
      <c r="X208" s="15">
        <f t="shared" si="47"/>
        <v>0</v>
      </c>
      <c r="Y208" s="22">
        <f>_xlfn.XLOOKUP($D208,当月商品!$D:$D,当月商品!I:I,0)</f>
        <v>0</v>
      </c>
      <c r="Z208" s="23">
        <f>_xlfn.XLOOKUP($D208,前月商品!$D:$D,前月商品!I:I,0)</f>
        <v>0</v>
      </c>
      <c r="AA208" s="23">
        <f>_xlfn.XLOOKUP($D208,前々月商品!$D:$D,前々月商品!I:I,0)</f>
        <v>0</v>
      </c>
      <c r="AB208" s="23">
        <f>_xlfn.XLOOKUP($D208,当月商品!$D:$D,当月商品!V:V,0)</f>
        <v>0</v>
      </c>
      <c r="AC208" s="23">
        <f>_xlfn.XLOOKUP($D208,前月商品!$D:$D,前月商品!V:V,0)</f>
        <v>0</v>
      </c>
      <c r="AD208" s="23">
        <f>_xlfn.XLOOKUP($D208,前々月商品!$D:$D,前々月商品!V:V,0)</f>
        <v>0</v>
      </c>
      <c r="AE208" s="23">
        <f t="shared" si="48"/>
        <v>0</v>
      </c>
      <c r="AF208" s="23">
        <f t="shared" si="49"/>
        <v>0</v>
      </c>
      <c r="AG208" s="23">
        <f t="shared" si="50"/>
        <v>0</v>
      </c>
      <c r="AH208" s="12">
        <f>_xlfn.XLOOKUP($D208,当月商品!$D:$D,当月商品!W:W,0)</f>
        <v>0</v>
      </c>
      <c r="AI208" s="12">
        <f>_xlfn.XLOOKUP($D208,前月商品!$D:$D,前月商品!W:W,0)</f>
        <v>0</v>
      </c>
      <c r="AJ208" s="12">
        <f>_xlfn.XLOOKUP($D208,前々月商品!$D:$D,前々月商品!W:W,0)</f>
        <v>0</v>
      </c>
      <c r="AK208" s="12">
        <f>_xlfn.XLOOKUP($D208,当月商品!$D:$D,当月商品!H:H,0)</f>
        <v>0</v>
      </c>
      <c r="AL208" s="12">
        <f>_xlfn.XLOOKUP($D208,前月商品!$D:$D,前月商品!H:H,0)</f>
        <v>0</v>
      </c>
      <c r="AM208" s="12">
        <f>_xlfn.XLOOKUP($D208,前々月商品!$D:$D,前々月商品!H:H,0)</f>
        <v>0</v>
      </c>
      <c r="AN208" s="13">
        <f t="shared" si="51"/>
        <v>0</v>
      </c>
      <c r="AO208" s="13">
        <f t="shared" si="52"/>
        <v>0</v>
      </c>
      <c r="AP208" s="13">
        <f t="shared" si="53"/>
        <v>0</v>
      </c>
      <c r="AQ208" s="16">
        <f t="shared" si="54"/>
        <v>0</v>
      </c>
      <c r="AR208" s="16">
        <f t="shared" si="55"/>
        <v>0</v>
      </c>
      <c r="AS208" s="17">
        <f t="shared" si="56"/>
        <v>0</v>
      </c>
      <c r="AT208" t="e">
        <f t="shared" si="57"/>
        <v>#VALUE!</v>
      </c>
    </row>
    <row r="209" spans="3:46" ht="36.65" customHeight="1">
      <c r="C209" s="20">
        <v>204</v>
      </c>
      <c r="D209" s="53">
        <f>現状商品設定!B206</f>
        <v>0</v>
      </c>
      <c r="E209" s="26" t="str">
        <f>IFERROR(_xlfn.XLOOKUP($D209,現状商品設定!B:B,現状商品設定!C:C,"-"),"-")</f>
        <v>-</v>
      </c>
      <c r="F209" s="32" t="s">
        <v>46</v>
      </c>
      <c r="G209" s="30" t="str">
        <f>IFERROR(_xlfn.XLOOKUP($D209,現状商品設定!B:B,現状商品設定!F:F),"-")</f>
        <v>-</v>
      </c>
      <c r="H209" s="34" t="e">
        <f>IF(IF(AND(V209&gt;=設定!$C$3,X209&gt;=L209),G209*(1+設定!$C$6),IF(AND(V209&gt;=設定!$C$3,X209&lt;L209),G209*(1+設定!$C$7*-1),IF(V209&lt;設定!$C$3,G209*(1+設定!$C$6),"除外")))&gt;10,IF(AND(V209&gt;=設定!$C$3,X209&gt;=L209),G209*(1+設定!$C$6),IF(AND(V209&gt;=設定!$C$3,X209&lt;L209),G209*(1+設定!$C$7*-1),IF(V209&lt;設定!$C$3,G209*(1+設定!$C$6),"除外"))),10)</f>
        <v>#VALUE!</v>
      </c>
      <c r="I209" s="34" t="e">
        <f ca="1">IF(消化率!$I$5&lt;1,商品!H209*消化率!$I$5,IF(商品!W209*商品!Q209/(商品!H209*消化率!$I$5)&gt;商品!L209,商品!H209*消化率!$I$5,J209))</f>
        <v>#DIV/0!</v>
      </c>
      <c r="J209" s="34" t="e">
        <f t="shared" si="44"/>
        <v>#VALUE!</v>
      </c>
      <c r="K209" s="34" t="e">
        <f ca="1">IF(ROUNDDOWN(IF(I209&gt;=設定!$C$8,設定!$C$8,商品!I209),0)&lt;10,10,ROUNDDOWN(IF(I209&gt;=設定!$C$8,設定!$C$8,商品!I209),0))</f>
        <v>#DIV/0!</v>
      </c>
      <c r="L209" s="64">
        <f>IF(F209="標準",設定!$C$4,商品!F209)</f>
        <v>5</v>
      </c>
      <c r="M209" s="63" t="str">
        <f>_xlfn.XLOOKUP($D209,全商品!$F:$F,全商品!H:H,"-")</f>
        <v>-</v>
      </c>
      <c r="N209" s="12" t="str">
        <f>_xlfn.XLOOKUP($D209,全商品!$F:$F,全商品!I:I,"-")</f>
        <v>-</v>
      </c>
      <c r="O209" s="23" t="str">
        <f>_xlfn.XLOOKUP($D209,全商品!$F:$F,全商品!K:K,"-")</f>
        <v>-</v>
      </c>
      <c r="P209" s="13" t="str">
        <f>_xlfn.XLOOKUP($D209,全商品!$F:$F,全商品!M:M,"-")</f>
        <v>-</v>
      </c>
      <c r="Q209" s="25" t="str">
        <f>_xlfn.XLOOKUP($D209,現状商品設定!B:B,現状商品設定!D:D,"-")</f>
        <v>-</v>
      </c>
      <c r="R209" s="22">
        <f>SUM(_xlfn.XLOOKUP($D209,当月商品!$D:$D,当月商品!I:I,0),_xlfn.XLOOKUP($D209,前月商品!$D:$D,前月商品!I:I,0),_xlfn.XLOOKUP($D209,前々月商品!$D:$D,前々月商品!I:I,0))</f>
        <v>0</v>
      </c>
      <c r="S209" s="23">
        <f>SUM(_xlfn.XLOOKUP($D209,当月商品!$D:$D,当月商品!V:V,0),_xlfn.XLOOKUP($D209,前月商品!$D:$D,前月商品!V:V,0),_xlfn.XLOOKUP($D209,前々月商品!$D:$D,前々月商品!V:V,0))</f>
        <v>0</v>
      </c>
      <c r="T209" s="23">
        <f t="shared" si="45"/>
        <v>0</v>
      </c>
      <c r="U209" s="23">
        <f>SUM(_xlfn.XLOOKUP($D209,当月商品!$D:$D,当月商品!W:W,0),_xlfn.XLOOKUP($D209,前月商品!$D:$D,前月商品!W:W,0),_xlfn.XLOOKUP($D209,前々月商品!$D:$D,前々月商品!W:W,0))</f>
        <v>0</v>
      </c>
      <c r="V209" s="23">
        <f>SUM(_xlfn.XLOOKUP($D209,当月商品!$D:$D,当月商品!H:H,0),_xlfn.XLOOKUP($D209,前月商品!$D:$D,前月商品!H:H,0),_xlfn.XLOOKUP($D209,前々月商品!$D:$D,前々月商品!H:H,0))</f>
        <v>0</v>
      </c>
      <c r="W209" s="13">
        <f t="shared" si="46"/>
        <v>0</v>
      </c>
      <c r="X209" s="15">
        <f t="shared" si="47"/>
        <v>0</v>
      </c>
      <c r="Y209" s="22">
        <f>_xlfn.XLOOKUP($D209,当月商品!$D:$D,当月商品!I:I,0)</f>
        <v>0</v>
      </c>
      <c r="Z209" s="23">
        <f>_xlfn.XLOOKUP($D209,前月商品!$D:$D,前月商品!I:I,0)</f>
        <v>0</v>
      </c>
      <c r="AA209" s="23">
        <f>_xlfn.XLOOKUP($D209,前々月商品!$D:$D,前々月商品!I:I,0)</f>
        <v>0</v>
      </c>
      <c r="AB209" s="23">
        <f>_xlfn.XLOOKUP($D209,当月商品!$D:$D,当月商品!V:V,0)</f>
        <v>0</v>
      </c>
      <c r="AC209" s="23">
        <f>_xlfn.XLOOKUP($D209,前月商品!$D:$D,前月商品!V:V,0)</f>
        <v>0</v>
      </c>
      <c r="AD209" s="23">
        <f>_xlfn.XLOOKUP($D209,前々月商品!$D:$D,前々月商品!V:V,0)</f>
        <v>0</v>
      </c>
      <c r="AE209" s="23">
        <f t="shared" si="48"/>
        <v>0</v>
      </c>
      <c r="AF209" s="23">
        <f t="shared" si="49"/>
        <v>0</v>
      </c>
      <c r="AG209" s="23">
        <f t="shared" si="50"/>
        <v>0</v>
      </c>
      <c r="AH209" s="12">
        <f>_xlfn.XLOOKUP($D209,当月商品!$D:$D,当月商品!W:W,0)</f>
        <v>0</v>
      </c>
      <c r="AI209" s="12">
        <f>_xlfn.XLOOKUP($D209,前月商品!$D:$D,前月商品!W:W,0)</f>
        <v>0</v>
      </c>
      <c r="AJ209" s="12">
        <f>_xlfn.XLOOKUP($D209,前々月商品!$D:$D,前々月商品!W:W,0)</f>
        <v>0</v>
      </c>
      <c r="AK209" s="12">
        <f>_xlfn.XLOOKUP($D209,当月商品!$D:$D,当月商品!H:H,0)</f>
        <v>0</v>
      </c>
      <c r="AL209" s="12">
        <f>_xlfn.XLOOKUP($D209,前月商品!$D:$D,前月商品!H:H,0)</f>
        <v>0</v>
      </c>
      <c r="AM209" s="12">
        <f>_xlfn.XLOOKUP($D209,前々月商品!$D:$D,前々月商品!H:H,0)</f>
        <v>0</v>
      </c>
      <c r="AN209" s="13">
        <f t="shared" si="51"/>
        <v>0</v>
      </c>
      <c r="AO209" s="13">
        <f t="shared" si="52"/>
        <v>0</v>
      </c>
      <c r="AP209" s="13">
        <f t="shared" si="53"/>
        <v>0</v>
      </c>
      <c r="AQ209" s="16">
        <f t="shared" si="54"/>
        <v>0</v>
      </c>
      <c r="AR209" s="16">
        <f t="shared" si="55"/>
        <v>0</v>
      </c>
      <c r="AS209" s="17">
        <f t="shared" si="56"/>
        <v>0</v>
      </c>
      <c r="AT209" t="e">
        <f t="shared" si="57"/>
        <v>#VALUE!</v>
      </c>
    </row>
    <row r="210" spans="3:46" ht="36.65" customHeight="1">
      <c r="C210" s="20">
        <v>205</v>
      </c>
      <c r="D210" s="53">
        <f>現状商品設定!B207</f>
        <v>0</v>
      </c>
      <c r="E210" s="26" t="str">
        <f>IFERROR(_xlfn.XLOOKUP($D210,現状商品設定!B:B,現状商品設定!C:C,"-"),"-")</f>
        <v>-</v>
      </c>
      <c r="F210" s="32" t="s">
        <v>46</v>
      </c>
      <c r="G210" s="30" t="str">
        <f>IFERROR(_xlfn.XLOOKUP($D210,現状商品設定!B:B,現状商品設定!F:F),"-")</f>
        <v>-</v>
      </c>
      <c r="H210" s="34" t="e">
        <f>IF(IF(AND(V210&gt;=設定!$C$3,X210&gt;=L210),G210*(1+設定!$C$6),IF(AND(V210&gt;=設定!$C$3,X210&lt;L210),G210*(1+設定!$C$7*-1),IF(V210&lt;設定!$C$3,G210*(1+設定!$C$6),"除外")))&gt;10,IF(AND(V210&gt;=設定!$C$3,X210&gt;=L210),G210*(1+設定!$C$6),IF(AND(V210&gt;=設定!$C$3,X210&lt;L210),G210*(1+設定!$C$7*-1),IF(V210&lt;設定!$C$3,G210*(1+設定!$C$6),"除外"))),10)</f>
        <v>#VALUE!</v>
      </c>
      <c r="I210" s="34" t="e">
        <f ca="1">IF(消化率!$I$5&lt;1,商品!H210*消化率!$I$5,IF(商品!W210*商品!Q210/(商品!H210*消化率!$I$5)&gt;商品!L210,商品!H210*消化率!$I$5,J210))</f>
        <v>#DIV/0!</v>
      </c>
      <c r="J210" s="34" t="e">
        <f t="shared" si="44"/>
        <v>#VALUE!</v>
      </c>
      <c r="K210" s="34" t="e">
        <f ca="1">IF(ROUNDDOWN(IF(I210&gt;=設定!$C$8,設定!$C$8,商品!I210),0)&lt;10,10,ROUNDDOWN(IF(I210&gt;=設定!$C$8,設定!$C$8,商品!I210),0))</f>
        <v>#DIV/0!</v>
      </c>
      <c r="L210" s="64">
        <f>IF(F210="標準",設定!$C$4,商品!F210)</f>
        <v>5</v>
      </c>
      <c r="M210" s="63" t="str">
        <f>_xlfn.XLOOKUP($D210,全商品!$F:$F,全商品!H:H,"-")</f>
        <v>-</v>
      </c>
      <c r="N210" s="12" t="str">
        <f>_xlfn.XLOOKUP($D210,全商品!$F:$F,全商品!I:I,"-")</f>
        <v>-</v>
      </c>
      <c r="O210" s="23" t="str">
        <f>_xlfn.XLOOKUP($D210,全商品!$F:$F,全商品!K:K,"-")</f>
        <v>-</v>
      </c>
      <c r="P210" s="13" t="str">
        <f>_xlfn.XLOOKUP($D210,全商品!$F:$F,全商品!M:M,"-")</f>
        <v>-</v>
      </c>
      <c r="Q210" s="25" t="str">
        <f>_xlfn.XLOOKUP($D210,現状商品設定!B:B,現状商品設定!D:D,"-")</f>
        <v>-</v>
      </c>
      <c r="R210" s="22">
        <f>SUM(_xlfn.XLOOKUP($D210,当月商品!$D:$D,当月商品!I:I,0),_xlfn.XLOOKUP($D210,前月商品!$D:$D,前月商品!I:I,0),_xlfn.XLOOKUP($D210,前々月商品!$D:$D,前々月商品!I:I,0))</f>
        <v>0</v>
      </c>
      <c r="S210" s="23">
        <f>SUM(_xlfn.XLOOKUP($D210,当月商品!$D:$D,当月商品!V:V,0),_xlfn.XLOOKUP($D210,前月商品!$D:$D,前月商品!V:V,0),_xlfn.XLOOKUP($D210,前々月商品!$D:$D,前々月商品!V:V,0))</f>
        <v>0</v>
      </c>
      <c r="T210" s="23">
        <f t="shared" si="45"/>
        <v>0</v>
      </c>
      <c r="U210" s="23">
        <f>SUM(_xlfn.XLOOKUP($D210,当月商品!$D:$D,当月商品!W:W,0),_xlfn.XLOOKUP($D210,前月商品!$D:$D,前月商品!W:W,0),_xlfn.XLOOKUP($D210,前々月商品!$D:$D,前々月商品!W:W,0))</f>
        <v>0</v>
      </c>
      <c r="V210" s="23">
        <f>SUM(_xlfn.XLOOKUP($D210,当月商品!$D:$D,当月商品!H:H,0),_xlfn.XLOOKUP($D210,前月商品!$D:$D,前月商品!H:H,0),_xlfn.XLOOKUP($D210,前々月商品!$D:$D,前々月商品!H:H,0))</f>
        <v>0</v>
      </c>
      <c r="W210" s="13">
        <f t="shared" si="46"/>
        <v>0</v>
      </c>
      <c r="X210" s="15">
        <f t="shared" si="47"/>
        <v>0</v>
      </c>
      <c r="Y210" s="22">
        <f>_xlfn.XLOOKUP($D210,当月商品!$D:$D,当月商品!I:I,0)</f>
        <v>0</v>
      </c>
      <c r="Z210" s="23">
        <f>_xlfn.XLOOKUP($D210,前月商品!$D:$D,前月商品!I:I,0)</f>
        <v>0</v>
      </c>
      <c r="AA210" s="23">
        <f>_xlfn.XLOOKUP($D210,前々月商品!$D:$D,前々月商品!I:I,0)</f>
        <v>0</v>
      </c>
      <c r="AB210" s="23">
        <f>_xlfn.XLOOKUP($D210,当月商品!$D:$D,当月商品!V:V,0)</f>
        <v>0</v>
      </c>
      <c r="AC210" s="23">
        <f>_xlfn.XLOOKUP($D210,前月商品!$D:$D,前月商品!V:V,0)</f>
        <v>0</v>
      </c>
      <c r="AD210" s="23">
        <f>_xlfn.XLOOKUP($D210,前々月商品!$D:$D,前々月商品!V:V,0)</f>
        <v>0</v>
      </c>
      <c r="AE210" s="23">
        <f t="shared" si="48"/>
        <v>0</v>
      </c>
      <c r="AF210" s="23">
        <f t="shared" si="49"/>
        <v>0</v>
      </c>
      <c r="AG210" s="23">
        <f t="shared" si="50"/>
        <v>0</v>
      </c>
      <c r="AH210" s="12">
        <f>_xlfn.XLOOKUP($D210,当月商品!$D:$D,当月商品!W:W,0)</f>
        <v>0</v>
      </c>
      <c r="AI210" s="12">
        <f>_xlfn.XLOOKUP($D210,前月商品!$D:$D,前月商品!W:W,0)</f>
        <v>0</v>
      </c>
      <c r="AJ210" s="12">
        <f>_xlfn.XLOOKUP($D210,前々月商品!$D:$D,前々月商品!W:W,0)</f>
        <v>0</v>
      </c>
      <c r="AK210" s="12">
        <f>_xlfn.XLOOKUP($D210,当月商品!$D:$D,当月商品!H:H,0)</f>
        <v>0</v>
      </c>
      <c r="AL210" s="12">
        <f>_xlfn.XLOOKUP($D210,前月商品!$D:$D,前月商品!H:H,0)</f>
        <v>0</v>
      </c>
      <c r="AM210" s="12">
        <f>_xlfn.XLOOKUP($D210,前々月商品!$D:$D,前々月商品!H:H,0)</f>
        <v>0</v>
      </c>
      <c r="AN210" s="13">
        <f t="shared" si="51"/>
        <v>0</v>
      </c>
      <c r="AO210" s="13">
        <f t="shared" si="52"/>
        <v>0</v>
      </c>
      <c r="AP210" s="13">
        <f t="shared" si="53"/>
        <v>0</v>
      </c>
      <c r="AQ210" s="16">
        <f t="shared" si="54"/>
        <v>0</v>
      </c>
      <c r="AR210" s="16">
        <f t="shared" si="55"/>
        <v>0</v>
      </c>
      <c r="AS210" s="17">
        <f t="shared" si="56"/>
        <v>0</v>
      </c>
      <c r="AT210" t="e">
        <f t="shared" si="57"/>
        <v>#VALUE!</v>
      </c>
    </row>
    <row r="211" spans="3:46" ht="36.65" customHeight="1">
      <c r="C211" s="20">
        <v>206</v>
      </c>
      <c r="D211" s="53">
        <f>現状商品設定!B208</f>
        <v>0</v>
      </c>
      <c r="E211" s="26" t="str">
        <f>IFERROR(_xlfn.XLOOKUP($D211,現状商品設定!B:B,現状商品設定!C:C,"-"),"-")</f>
        <v>-</v>
      </c>
      <c r="F211" s="32" t="s">
        <v>46</v>
      </c>
      <c r="G211" s="30" t="str">
        <f>IFERROR(_xlfn.XLOOKUP($D211,現状商品設定!B:B,現状商品設定!F:F),"-")</f>
        <v>-</v>
      </c>
      <c r="H211" s="34" t="e">
        <f>IF(IF(AND(V211&gt;=設定!$C$3,X211&gt;=L211),G211*(1+設定!$C$6),IF(AND(V211&gt;=設定!$C$3,X211&lt;L211),G211*(1+設定!$C$7*-1),IF(V211&lt;設定!$C$3,G211*(1+設定!$C$6),"除外")))&gt;10,IF(AND(V211&gt;=設定!$C$3,X211&gt;=L211),G211*(1+設定!$C$6),IF(AND(V211&gt;=設定!$C$3,X211&lt;L211),G211*(1+設定!$C$7*-1),IF(V211&lt;設定!$C$3,G211*(1+設定!$C$6),"除外"))),10)</f>
        <v>#VALUE!</v>
      </c>
      <c r="I211" s="34" t="e">
        <f ca="1">IF(消化率!$I$5&lt;1,商品!H211*消化率!$I$5,IF(商品!W211*商品!Q211/(商品!H211*消化率!$I$5)&gt;商品!L211,商品!H211*消化率!$I$5,J211))</f>
        <v>#DIV/0!</v>
      </c>
      <c r="J211" s="34" t="e">
        <f t="shared" si="44"/>
        <v>#VALUE!</v>
      </c>
      <c r="K211" s="34" t="e">
        <f ca="1">IF(ROUNDDOWN(IF(I211&gt;=設定!$C$8,設定!$C$8,商品!I211),0)&lt;10,10,ROUNDDOWN(IF(I211&gt;=設定!$C$8,設定!$C$8,商品!I211),0))</f>
        <v>#DIV/0!</v>
      </c>
      <c r="L211" s="64">
        <f>IF(F211="標準",設定!$C$4,商品!F211)</f>
        <v>5</v>
      </c>
      <c r="M211" s="63" t="str">
        <f>_xlfn.XLOOKUP($D211,全商品!$F:$F,全商品!H:H,"-")</f>
        <v>-</v>
      </c>
      <c r="N211" s="12" t="str">
        <f>_xlfn.XLOOKUP($D211,全商品!$F:$F,全商品!I:I,"-")</f>
        <v>-</v>
      </c>
      <c r="O211" s="23" t="str">
        <f>_xlfn.XLOOKUP($D211,全商品!$F:$F,全商品!K:K,"-")</f>
        <v>-</v>
      </c>
      <c r="P211" s="13" t="str">
        <f>_xlfn.XLOOKUP($D211,全商品!$F:$F,全商品!M:M,"-")</f>
        <v>-</v>
      </c>
      <c r="Q211" s="25" t="str">
        <f>_xlfn.XLOOKUP($D211,現状商品設定!B:B,現状商品設定!D:D,"-")</f>
        <v>-</v>
      </c>
      <c r="R211" s="22">
        <f>SUM(_xlfn.XLOOKUP($D211,当月商品!$D:$D,当月商品!I:I,0),_xlfn.XLOOKUP($D211,前月商品!$D:$D,前月商品!I:I,0),_xlfn.XLOOKUP($D211,前々月商品!$D:$D,前々月商品!I:I,0))</f>
        <v>0</v>
      </c>
      <c r="S211" s="23">
        <f>SUM(_xlfn.XLOOKUP($D211,当月商品!$D:$D,当月商品!V:V,0),_xlfn.XLOOKUP($D211,前月商品!$D:$D,前月商品!V:V,0),_xlfn.XLOOKUP($D211,前々月商品!$D:$D,前々月商品!V:V,0))</f>
        <v>0</v>
      </c>
      <c r="T211" s="23">
        <f t="shared" si="45"/>
        <v>0</v>
      </c>
      <c r="U211" s="23">
        <f>SUM(_xlfn.XLOOKUP($D211,当月商品!$D:$D,当月商品!W:W,0),_xlfn.XLOOKUP($D211,前月商品!$D:$D,前月商品!W:W,0),_xlfn.XLOOKUP($D211,前々月商品!$D:$D,前々月商品!W:W,0))</f>
        <v>0</v>
      </c>
      <c r="V211" s="23">
        <f>SUM(_xlfn.XLOOKUP($D211,当月商品!$D:$D,当月商品!H:H,0),_xlfn.XLOOKUP($D211,前月商品!$D:$D,前月商品!H:H,0),_xlfn.XLOOKUP($D211,前々月商品!$D:$D,前々月商品!H:H,0))</f>
        <v>0</v>
      </c>
      <c r="W211" s="13">
        <f t="shared" si="46"/>
        <v>0</v>
      </c>
      <c r="X211" s="15">
        <f t="shared" si="47"/>
        <v>0</v>
      </c>
      <c r="Y211" s="22">
        <f>_xlfn.XLOOKUP($D211,当月商品!$D:$D,当月商品!I:I,0)</f>
        <v>0</v>
      </c>
      <c r="Z211" s="23">
        <f>_xlfn.XLOOKUP($D211,前月商品!$D:$D,前月商品!I:I,0)</f>
        <v>0</v>
      </c>
      <c r="AA211" s="23">
        <f>_xlfn.XLOOKUP($D211,前々月商品!$D:$D,前々月商品!I:I,0)</f>
        <v>0</v>
      </c>
      <c r="AB211" s="23">
        <f>_xlfn.XLOOKUP($D211,当月商品!$D:$D,当月商品!V:V,0)</f>
        <v>0</v>
      </c>
      <c r="AC211" s="23">
        <f>_xlfn.XLOOKUP($D211,前月商品!$D:$D,前月商品!V:V,0)</f>
        <v>0</v>
      </c>
      <c r="AD211" s="23">
        <f>_xlfn.XLOOKUP($D211,前々月商品!$D:$D,前々月商品!V:V,0)</f>
        <v>0</v>
      </c>
      <c r="AE211" s="23">
        <f t="shared" si="48"/>
        <v>0</v>
      </c>
      <c r="AF211" s="23">
        <f t="shared" si="49"/>
        <v>0</v>
      </c>
      <c r="AG211" s="23">
        <f t="shared" si="50"/>
        <v>0</v>
      </c>
      <c r="AH211" s="12">
        <f>_xlfn.XLOOKUP($D211,当月商品!$D:$D,当月商品!W:W,0)</f>
        <v>0</v>
      </c>
      <c r="AI211" s="12">
        <f>_xlfn.XLOOKUP($D211,前月商品!$D:$D,前月商品!W:W,0)</f>
        <v>0</v>
      </c>
      <c r="AJ211" s="12">
        <f>_xlfn.XLOOKUP($D211,前々月商品!$D:$D,前々月商品!W:W,0)</f>
        <v>0</v>
      </c>
      <c r="AK211" s="12">
        <f>_xlfn.XLOOKUP($D211,当月商品!$D:$D,当月商品!H:H,0)</f>
        <v>0</v>
      </c>
      <c r="AL211" s="12">
        <f>_xlfn.XLOOKUP($D211,前月商品!$D:$D,前月商品!H:H,0)</f>
        <v>0</v>
      </c>
      <c r="AM211" s="12">
        <f>_xlfn.XLOOKUP($D211,前々月商品!$D:$D,前々月商品!H:H,0)</f>
        <v>0</v>
      </c>
      <c r="AN211" s="13">
        <f t="shared" si="51"/>
        <v>0</v>
      </c>
      <c r="AO211" s="13">
        <f t="shared" si="52"/>
        <v>0</v>
      </c>
      <c r="AP211" s="13">
        <f t="shared" si="53"/>
        <v>0</v>
      </c>
      <c r="AQ211" s="16">
        <f t="shared" si="54"/>
        <v>0</v>
      </c>
      <c r="AR211" s="16">
        <f t="shared" si="55"/>
        <v>0</v>
      </c>
      <c r="AS211" s="17">
        <f t="shared" si="56"/>
        <v>0</v>
      </c>
      <c r="AT211" t="e">
        <f t="shared" si="57"/>
        <v>#VALUE!</v>
      </c>
    </row>
    <row r="212" spans="3:46" ht="36.65" customHeight="1">
      <c r="C212" s="20">
        <v>207</v>
      </c>
      <c r="D212" s="53">
        <f>現状商品設定!B209</f>
        <v>0</v>
      </c>
      <c r="E212" s="26" t="str">
        <f>IFERROR(_xlfn.XLOOKUP($D212,現状商品設定!B:B,現状商品設定!C:C,"-"),"-")</f>
        <v>-</v>
      </c>
      <c r="F212" s="32" t="s">
        <v>46</v>
      </c>
      <c r="G212" s="30" t="str">
        <f>IFERROR(_xlfn.XLOOKUP($D212,現状商品設定!B:B,現状商品設定!F:F),"-")</f>
        <v>-</v>
      </c>
      <c r="H212" s="34" t="e">
        <f>IF(IF(AND(V212&gt;=設定!$C$3,X212&gt;=L212),G212*(1+設定!$C$6),IF(AND(V212&gt;=設定!$C$3,X212&lt;L212),G212*(1+設定!$C$7*-1),IF(V212&lt;設定!$C$3,G212*(1+設定!$C$6),"除外")))&gt;10,IF(AND(V212&gt;=設定!$C$3,X212&gt;=L212),G212*(1+設定!$C$6),IF(AND(V212&gt;=設定!$C$3,X212&lt;L212),G212*(1+設定!$C$7*-1),IF(V212&lt;設定!$C$3,G212*(1+設定!$C$6),"除外"))),10)</f>
        <v>#VALUE!</v>
      </c>
      <c r="I212" s="34" t="e">
        <f ca="1">IF(消化率!$I$5&lt;1,商品!H212*消化率!$I$5,IF(商品!W212*商品!Q212/(商品!H212*消化率!$I$5)&gt;商品!L212,商品!H212*消化率!$I$5,J212))</f>
        <v>#DIV/0!</v>
      </c>
      <c r="J212" s="34" t="e">
        <f t="shared" si="44"/>
        <v>#VALUE!</v>
      </c>
      <c r="K212" s="34" t="e">
        <f ca="1">IF(ROUNDDOWN(IF(I212&gt;=設定!$C$8,設定!$C$8,商品!I212),0)&lt;10,10,ROUNDDOWN(IF(I212&gt;=設定!$C$8,設定!$C$8,商品!I212),0))</f>
        <v>#DIV/0!</v>
      </c>
      <c r="L212" s="64">
        <f>IF(F212="標準",設定!$C$4,商品!F212)</f>
        <v>5</v>
      </c>
      <c r="M212" s="63" t="str">
        <f>_xlfn.XLOOKUP($D212,全商品!$F:$F,全商品!H:H,"-")</f>
        <v>-</v>
      </c>
      <c r="N212" s="12" t="str">
        <f>_xlfn.XLOOKUP($D212,全商品!$F:$F,全商品!I:I,"-")</f>
        <v>-</v>
      </c>
      <c r="O212" s="23" t="str">
        <f>_xlfn.XLOOKUP($D212,全商品!$F:$F,全商品!K:K,"-")</f>
        <v>-</v>
      </c>
      <c r="P212" s="13" t="str">
        <f>_xlfn.XLOOKUP($D212,全商品!$F:$F,全商品!M:M,"-")</f>
        <v>-</v>
      </c>
      <c r="Q212" s="25" t="str">
        <f>_xlfn.XLOOKUP($D212,現状商品設定!B:B,現状商品設定!D:D,"-")</f>
        <v>-</v>
      </c>
      <c r="R212" s="22">
        <f>SUM(_xlfn.XLOOKUP($D212,当月商品!$D:$D,当月商品!I:I,0),_xlfn.XLOOKUP($D212,前月商品!$D:$D,前月商品!I:I,0),_xlfn.XLOOKUP($D212,前々月商品!$D:$D,前々月商品!I:I,0))</f>
        <v>0</v>
      </c>
      <c r="S212" s="23">
        <f>SUM(_xlfn.XLOOKUP($D212,当月商品!$D:$D,当月商品!V:V,0),_xlfn.XLOOKUP($D212,前月商品!$D:$D,前月商品!V:V,0),_xlfn.XLOOKUP($D212,前々月商品!$D:$D,前々月商品!V:V,0))</f>
        <v>0</v>
      </c>
      <c r="T212" s="23">
        <f t="shared" si="45"/>
        <v>0</v>
      </c>
      <c r="U212" s="23">
        <f>SUM(_xlfn.XLOOKUP($D212,当月商品!$D:$D,当月商品!W:W,0),_xlfn.XLOOKUP($D212,前月商品!$D:$D,前月商品!W:W,0),_xlfn.XLOOKUP($D212,前々月商品!$D:$D,前々月商品!W:W,0))</f>
        <v>0</v>
      </c>
      <c r="V212" s="23">
        <f>SUM(_xlfn.XLOOKUP($D212,当月商品!$D:$D,当月商品!H:H,0),_xlfn.XLOOKUP($D212,前月商品!$D:$D,前月商品!H:H,0),_xlfn.XLOOKUP($D212,前々月商品!$D:$D,前々月商品!H:H,0))</f>
        <v>0</v>
      </c>
      <c r="W212" s="13">
        <f t="shared" si="46"/>
        <v>0</v>
      </c>
      <c r="X212" s="15">
        <f t="shared" si="47"/>
        <v>0</v>
      </c>
      <c r="Y212" s="22">
        <f>_xlfn.XLOOKUP($D212,当月商品!$D:$D,当月商品!I:I,0)</f>
        <v>0</v>
      </c>
      <c r="Z212" s="23">
        <f>_xlfn.XLOOKUP($D212,前月商品!$D:$D,前月商品!I:I,0)</f>
        <v>0</v>
      </c>
      <c r="AA212" s="23">
        <f>_xlfn.XLOOKUP($D212,前々月商品!$D:$D,前々月商品!I:I,0)</f>
        <v>0</v>
      </c>
      <c r="AB212" s="23">
        <f>_xlfn.XLOOKUP($D212,当月商品!$D:$D,当月商品!V:V,0)</f>
        <v>0</v>
      </c>
      <c r="AC212" s="23">
        <f>_xlfn.XLOOKUP($D212,前月商品!$D:$D,前月商品!V:V,0)</f>
        <v>0</v>
      </c>
      <c r="AD212" s="23">
        <f>_xlfn.XLOOKUP($D212,前々月商品!$D:$D,前々月商品!V:V,0)</f>
        <v>0</v>
      </c>
      <c r="AE212" s="23">
        <f t="shared" si="48"/>
        <v>0</v>
      </c>
      <c r="AF212" s="23">
        <f t="shared" si="49"/>
        <v>0</v>
      </c>
      <c r="AG212" s="23">
        <f t="shared" si="50"/>
        <v>0</v>
      </c>
      <c r="AH212" s="12">
        <f>_xlfn.XLOOKUP($D212,当月商品!$D:$D,当月商品!W:W,0)</f>
        <v>0</v>
      </c>
      <c r="AI212" s="12">
        <f>_xlfn.XLOOKUP($D212,前月商品!$D:$D,前月商品!W:W,0)</f>
        <v>0</v>
      </c>
      <c r="AJ212" s="12">
        <f>_xlfn.XLOOKUP($D212,前々月商品!$D:$D,前々月商品!W:W,0)</f>
        <v>0</v>
      </c>
      <c r="AK212" s="12">
        <f>_xlfn.XLOOKUP($D212,当月商品!$D:$D,当月商品!H:H,0)</f>
        <v>0</v>
      </c>
      <c r="AL212" s="12">
        <f>_xlfn.XLOOKUP($D212,前月商品!$D:$D,前月商品!H:H,0)</f>
        <v>0</v>
      </c>
      <c r="AM212" s="12">
        <f>_xlfn.XLOOKUP($D212,前々月商品!$D:$D,前々月商品!H:H,0)</f>
        <v>0</v>
      </c>
      <c r="AN212" s="13">
        <f t="shared" si="51"/>
        <v>0</v>
      </c>
      <c r="AO212" s="13">
        <f t="shared" si="52"/>
        <v>0</v>
      </c>
      <c r="AP212" s="13">
        <f t="shared" si="53"/>
        <v>0</v>
      </c>
      <c r="AQ212" s="16">
        <f t="shared" si="54"/>
        <v>0</v>
      </c>
      <c r="AR212" s="16">
        <f t="shared" si="55"/>
        <v>0</v>
      </c>
      <c r="AS212" s="17">
        <f t="shared" si="56"/>
        <v>0</v>
      </c>
      <c r="AT212" t="e">
        <f t="shared" si="57"/>
        <v>#VALUE!</v>
      </c>
    </row>
    <row r="213" spans="3:46" ht="36.65" customHeight="1">
      <c r="C213" s="20">
        <v>208</v>
      </c>
      <c r="D213" s="53">
        <f>現状商品設定!B210</f>
        <v>0</v>
      </c>
      <c r="E213" s="26" t="str">
        <f>IFERROR(_xlfn.XLOOKUP($D213,現状商品設定!B:B,現状商品設定!C:C,"-"),"-")</f>
        <v>-</v>
      </c>
      <c r="F213" s="32" t="s">
        <v>46</v>
      </c>
      <c r="G213" s="30" t="str">
        <f>IFERROR(_xlfn.XLOOKUP($D213,現状商品設定!B:B,現状商品設定!F:F),"-")</f>
        <v>-</v>
      </c>
      <c r="H213" s="34" t="e">
        <f>IF(IF(AND(V213&gt;=設定!$C$3,X213&gt;=L213),G213*(1+設定!$C$6),IF(AND(V213&gt;=設定!$C$3,X213&lt;L213),G213*(1+設定!$C$7*-1),IF(V213&lt;設定!$C$3,G213*(1+設定!$C$6),"除外")))&gt;10,IF(AND(V213&gt;=設定!$C$3,X213&gt;=L213),G213*(1+設定!$C$6),IF(AND(V213&gt;=設定!$C$3,X213&lt;L213),G213*(1+設定!$C$7*-1),IF(V213&lt;設定!$C$3,G213*(1+設定!$C$6),"除外"))),10)</f>
        <v>#VALUE!</v>
      </c>
      <c r="I213" s="34" t="e">
        <f ca="1">IF(消化率!$I$5&lt;1,商品!H213*消化率!$I$5,IF(商品!W213*商品!Q213/(商品!H213*消化率!$I$5)&gt;商品!L213,商品!H213*消化率!$I$5,J213))</f>
        <v>#DIV/0!</v>
      </c>
      <c r="J213" s="34" t="e">
        <f t="shared" si="44"/>
        <v>#VALUE!</v>
      </c>
      <c r="K213" s="34" t="e">
        <f ca="1">IF(ROUNDDOWN(IF(I213&gt;=設定!$C$8,設定!$C$8,商品!I213),0)&lt;10,10,ROUNDDOWN(IF(I213&gt;=設定!$C$8,設定!$C$8,商品!I213),0))</f>
        <v>#DIV/0!</v>
      </c>
      <c r="L213" s="64">
        <f>IF(F213="標準",設定!$C$4,商品!F213)</f>
        <v>5</v>
      </c>
      <c r="M213" s="63" t="str">
        <f>_xlfn.XLOOKUP($D213,全商品!$F:$F,全商品!H:H,"-")</f>
        <v>-</v>
      </c>
      <c r="N213" s="12" t="str">
        <f>_xlfn.XLOOKUP($D213,全商品!$F:$F,全商品!I:I,"-")</f>
        <v>-</v>
      </c>
      <c r="O213" s="23" t="str">
        <f>_xlfn.XLOOKUP($D213,全商品!$F:$F,全商品!K:K,"-")</f>
        <v>-</v>
      </c>
      <c r="P213" s="13" t="str">
        <f>_xlfn.XLOOKUP($D213,全商品!$F:$F,全商品!M:M,"-")</f>
        <v>-</v>
      </c>
      <c r="Q213" s="25" t="str">
        <f>_xlfn.XLOOKUP($D213,現状商品設定!B:B,現状商品設定!D:D,"-")</f>
        <v>-</v>
      </c>
      <c r="R213" s="22">
        <f>SUM(_xlfn.XLOOKUP($D213,当月商品!$D:$D,当月商品!I:I,0),_xlfn.XLOOKUP($D213,前月商品!$D:$D,前月商品!I:I,0),_xlfn.XLOOKUP($D213,前々月商品!$D:$D,前々月商品!I:I,0))</f>
        <v>0</v>
      </c>
      <c r="S213" s="23">
        <f>SUM(_xlfn.XLOOKUP($D213,当月商品!$D:$D,当月商品!V:V,0),_xlfn.XLOOKUP($D213,前月商品!$D:$D,前月商品!V:V,0),_xlfn.XLOOKUP($D213,前々月商品!$D:$D,前々月商品!V:V,0))</f>
        <v>0</v>
      </c>
      <c r="T213" s="23">
        <f t="shared" si="45"/>
        <v>0</v>
      </c>
      <c r="U213" s="23">
        <f>SUM(_xlfn.XLOOKUP($D213,当月商品!$D:$D,当月商品!W:W,0),_xlfn.XLOOKUP($D213,前月商品!$D:$D,前月商品!W:W,0),_xlfn.XLOOKUP($D213,前々月商品!$D:$D,前々月商品!W:W,0))</f>
        <v>0</v>
      </c>
      <c r="V213" s="23">
        <f>SUM(_xlfn.XLOOKUP($D213,当月商品!$D:$D,当月商品!H:H,0),_xlfn.XLOOKUP($D213,前月商品!$D:$D,前月商品!H:H,0),_xlfn.XLOOKUP($D213,前々月商品!$D:$D,前々月商品!H:H,0))</f>
        <v>0</v>
      </c>
      <c r="W213" s="13">
        <f t="shared" si="46"/>
        <v>0</v>
      </c>
      <c r="X213" s="15">
        <f t="shared" si="47"/>
        <v>0</v>
      </c>
      <c r="Y213" s="22">
        <f>_xlfn.XLOOKUP($D213,当月商品!$D:$D,当月商品!I:I,0)</f>
        <v>0</v>
      </c>
      <c r="Z213" s="23">
        <f>_xlfn.XLOOKUP($D213,前月商品!$D:$D,前月商品!I:I,0)</f>
        <v>0</v>
      </c>
      <c r="AA213" s="23">
        <f>_xlfn.XLOOKUP($D213,前々月商品!$D:$D,前々月商品!I:I,0)</f>
        <v>0</v>
      </c>
      <c r="AB213" s="23">
        <f>_xlfn.XLOOKUP($D213,当月商品!$D:$D,当月商品!V:V,0)</f>
        <v>0</v>
      </c>
      <c r="AC213" s="23">
        <f>_xlfn.XLOOKUP($D213,前月商品!$D:$D,前月商品!V:V,0)</f>
        <v>0</v>
      </c>
      <c r="AD213" s="23">
        <f>_xlfn.XLOOKUP($D213,前々月商品!$D:$D,前々月商品!V:V,0)</f>
        <v>0</v>
      </c>
      <c r="AE213" s="23">
        <f t="shared" si="48"/>
        <v>0</v>
      </c>
      <c r="AF213" s="23">
        <f t="shared" si="49"/>
        <v>0</v>
      </c>
      <c r="AG213" s="23">
        <f t="shared" si="50"/>
        <v>0</v>
      </c>
      <c r="AH213" s="12">
        <f>_xlfn.XLOOKUP($D213,当月商品!$D:$D,当月商品!W:W,0)</f>
        <v>0</v>
      </c>
      <c r="AI213" s="12">
        <f>_xlfn.XLOOKUP($D213,前月商品!$D:$D,前月商品!W:W,0)</f>
        <v>0</v>
      </c>
      <c r="AJ213" s="12">
        <f>_xlfn.XLOOKUP($D213,前々月商品!$D:$D,前々月商品!W:W,0)</f>
        <v>0</v>
      </c>
      <c r="AK213" s="12">
        <f>_xlfn.XLOOKUP($D213,当月商品!$D:$D,当月商品!H:H,0)</f>
        <v>0</v>
      </c>
      <c r="AL213" s="12">
        <f>_xlfn.XLOOKUP($D213,前月商品!$D:$D,前月商品!H:H,0)</f>
        <v>0</v>
      </c>
      <c r="AM213" s="12">
        <f>_xlfn.XLOOKUP($D213,前々月商品!$D:$D,前々月商品!H:H,0)</f>
        <v>0</v>
      </c>
      <c r="AN213" s="13">
        <f t="shared" si="51"/>
        <v>0</v>
      </c>
      <c r="AO213" s="13">
        <f t="shared" si="52"/>
        <v>0</v>
      </c>
      <c r="AP213" s="13">
        <f t="shared" si="53"/>
        <v>0</v>
      </c>
      <c r="AQ213" s="16">
        <f t="shared" si="54"/>
        <v>0</v>
      </c>
      <c r="AR213" s="16">
        <f t="shared" si="55"/>
        <v>0</v>
      </c>
      <c r="AS213" s="17">
        <f t="shared" si="56"/>
        <v>0</v>
      </c>
      <c r="AT213" t="e">
        <f t="shared" si="57"/>
        <v>#VALUE!</v>
      </c>
    </row>
    <row r="214" spans="3:46" ht="36.65" customHeight="1">
      <c r="C214" s="20">
        <v>209</v>
      </c>
      <c r="D214" s="53">
        <f>現状商品設定!B211</f>
        <v>0</v>
      </c>
      <c r="E214" s="26" t="str">
        <f>IFERROR(_xlfn.XLOOKUP($D214,現状商品設定!B:B,現状商品設定!C:C,"-"),"-")</f>
        <v>-</v>
      </c>
      <c r="F214" s="32" t="s">
        <v>46</v>
      </c>
      <c r="G214" s="30" t="str">
        <f>IFERROR(_xlfn.XLOOKUP($D214,現状商品設定!B:B,現状商品設定!F:F),"-")</f>
        <v>-</v>
      </c>
      <c r="H214" s="34" t="e">
        <f>IF(IF(AND(V214&gt;=設定!$C$3,X214&gt;=L214),G214*(1+設定!$C$6),IF(AND(V214&gt;=設定!$C$3,X214&lt;L214),G214*(1+設定!$C$7*-1),IF(V214&lt;設定!$C$3,G214*(1+設定!$C$6),"除外")))&gt;10,IF(AND(V214&gt;=設定!$C$3,X214&gt;=L214),G214*(1+設定!$C$6),IF(AND(V214&gt;=設定!$C$3,X214&lt;L214),G214*(1+設定!$C$7*-1),IF(V214&lt;設定!$C$3,G214*(1+設定!$C$6),"除外"))),10)</f>
        <v>#VALUE!</v>
      </c>
      <c r="I214" s="34" t="e">
        <f ca="1">IF(消化率!$I$5&lt;1,商品!H214*消化率!$I$5,IF(商品!W214*商品!Q214/(商品!H214*消化率!$I$5)&gt;商品!L214,商品!H214*消化率!$I$5,J214))</f>
        <v>#DIV/0!</v>
      </c>
      <c r="J214" s="34" t="e">
        <f t="shared" si="44"/>
        <v>#VALUE!</v>
      </c>
      <c r="K214" s="34" t="e">
        <f ca="1">IF(ROUNDDOWN(IF(I214&gt;=設定!$C$8,設定!$C$8,商品!I214),0)&lt;10,10,ROUNDDOWN(IF(I214&gt;=設定!$C$8,設定!$C$8,商品!I214),0))</f>
        <v>#DIV/0!</v>
      </c>
      <c r="L214" s="64">
        <f>IF(F214="標準",設定!$C$4,商品!F214)</f>
        <v>5</v>
      </c>
      <c r="M214" s="63" t="str">
        <f>_xlfn.XLOOKUP($D214,全商品!$F:$F,全商品!H:H,"-")</f>
        <v>-</v>
      </c>
      <c r="N214" s="12" t="str">
        <f>_xlfn.XLOOKUP($D214,全商品!$F:$F,全商品!I:I,"-")</f>
        <v>-</v>
      </c>
      <c r="O214" s="23" t="str">
        <f>_xlfn.XLOOKUP($D214,全商品!$F:$F,全商品!K:K,"-")</f>
        <v>-</v>
      </c>
      <c r="P214" s="13" t="str">
        <f>_xlfn.XLOOKUP($D214,全商品!$F:$F,全商品!M:M,"-")</f>
        <v>-</v>
      </c>
      <c r="Q214" s="25" t="str">
        <f>_xlfn.XLOOKUP($D214,現状商品設定!B:B,現状商品設定!D:D,"-")</f>
        <v>-</v>
      </c>
      <c r="R214" s="22">
        <f>SUM(_xlfn.XLOOKUP($D214,当月商品!$D:$D,当月商品!I:I,0),_xlfn.XLOOKUP($D214,前月商品!$D:$D,前月商品!I:I,0),_xlfn.XLOOKUP($D214,前々月商品!$D:$D,前々月商品!I:I,0))</f>
        <v>0</v>
      </c>
      <c r="S214" s="23">
        <f>SUM(_xlfn.XLOOKUP($D214,当月商品!$D:$D,当月商品!V:V,0),_xlfn.XLOOKUP($D214,前月商品!$D:$D,前月商品!V:V,0),_xlfn.XLOOKUP($D214,前々月商品!$D:$D,前々月商品!V:V,0))</f>
        <v>0</v>
      </c>
      <c r="T214" s="23">
        <f t="shared" si="45"/>
        <v>0</v>
      </c>
      <c r="U214" s="23">
        <f>SUM(_xlfn.XLOOKUP($D214,当月商品!$D:$D,当月商品!W:W,0),_xlfn.XLOOKUP($D214,前月商品!$D:$D,前月商品!W:W,0),_xlfn.XLOOKUP($D214,前々月商品!$D:$D,前々月商品!W:W,0))</f>
        <v>0</v>
      </c>
      <c r="V214" s="23">
        <f>SUM(_xlfn.XLOOKUP($D214,当月商品!$D:$D,当月商品!H:H,0),_xlfn.XLOOKUP($D214,前月商品!$D:$D,前月商品!H:H,0),_xlfn.XLOOKUP($D214,前々月商品!$D:$D,前々月商品!H:H,0))</f>
        <v>0</v>
      </c>
      <c r="W214" s="13">
        <f t="shared" si="46"/>
        <v>0</v>
      </c>
      <c r="X214" s="15">
        <f t="shared" si="47"/>
        <v>0</v>
      </c>
      <c r="Y214" s="22">
        <f>_xlfn.XLOOKUP($D214,当月商品!$D:$D,当月商品!I:I,0)</f>
        <v>0</v>
      </c>
      <c r="Z214" s="23">
        <f>_xlfn.XLOOKUP($D214,前月商品!$D:$D,前月商品!I:I,0)</f>
        <v>0</v>
      </c>
      <c r="AA214" s="23">
        <f>_xlfn.XLOOKUP($D214,前々月商品!$D:$D,前々月商品!I:I,0)</f>
        <v>0</v>
      </c>
      <c r="AB214" s="23">
        <f>_xlfn.XLOOKUP($D214,当月商品!$D:$D,当月商品!V:V,0)</f>
        <v>0</v>
      </c>
      <c r="AC214" s="23">
        <f>_xlfn.XLOOKUP($D214,前月商品!$D:$D,前月商品!V:V,0)</f>
        <v>0</v>
      </c>
      <c r="AD214" s="23">
        <f>_xlfn.XLOOKUP($D214,前々月商品!$D:$D,前々月商品!V:V,0)</f>
        <v>0</v>
      </c>
      <c r="AE214" s="23">
        <f t="shared" si="48"/>
        <v>0</v>
      </c>
      <c r="AF214" s="23">
        <f t="shared" si="49"/>
        <v>0</v>
      </c>
      <c r="AG214" s="23">
        <f t="shared" si="50"/>
        <v>0</v>
      </c>
      <c r="AH214" s="12">
        <f>_xlfn.XLOOKUP($D214,当月商品!$D:$D,当月商品!W:W,0)</f>
        <v>0</v>
      </c>
      <c r="AI214" s="12">
        <f>_xlfn.XLOOKUP($D214,前月商品!$D:$D,前月商品!W:W,0)</f>
        <v>0</v>
      </c>
      <c r="AJ214" s="12">
        <f>_xlfn.XLOOKUP($D214,前々月商品!$D:$D,前々月商品!W:W,0)</f>
        <v>0</v>
      </c>
      <c r="AK214" s="12">
        <f>_xlfn.XLOOKUP($D214,当月商品!$D:$D,当月商品!H:H,0)</f>
        <v>0</v>
      </c>
      <c r="AL214" s="12">
        <f>_xlfn.XLOOKUP($D214,前月商品!$D:$D,前月商品!H:H,0)</f>
        <v>0</v>
      </c>
      <c r="AM214" s="12">
        <f>_xlfn.XLOOKUP($D214,前々月商品!$D:$D,前々月商品!H:H,0)</f>
        <v>0</v>
      </c>
      <c r="AN214" s="13">
        <f t="shared" si="51"/>
        <v>0</v>
      </c>
      <c r="AO214" s="13">
        <f t="shared" si="52"/>
        <v>0</v>
      </c>
      <c r="AP214" s="13">
        <f t="shared" si="53"/>
        <v>0</v>
      </c>
      <c r="AQ214" s="16">
        <f t="shared" si="54"/>
        <v>0</v>
      </c>
      <c r="AR214" s="16">
        <f t="shared" si="55"/>
        <v>0</v>
      </c>
      <c r="AS214" s="17">
        <f t="shared" si="56"/>
        <v>0</v>
      </c>
      <c r="AT214" t="e">
        <f t="shared" si="57"/>
        <v>#VALUE!</v>
      </c>
    </row>
    <row r="215" spans="3:46" ht="36.65" customHeight="1">
      <c r="C215" s="20">
        <v>210</v>
      </c>
      <c r="D215" s="53">
        <f>現状商品設定!B212</f>
        <v>0</v>
      </c>
      <c r="E215" s="26" t="str">
        <f>IFERROR(_xlfn.XLOOKUP($D215,現状商品設定!B:B,現状商品設定!C:C,"-"),"-")</f>
        <v>-</v>
      </c>
      <c r="F215" s="32" t="s">
        <v>46</v>
      </c>
      <c r="G215" s="30" t="str">
        <f>IFERROR(_xlfn.XLOOKUP($D215,現状商品設定!B:B,現状商品設定!F:F),"-")</f>
        <v>-</v>
      </c>
      <c r="H215" s="34" t="e">
        <f>IF(IF(AND(V215&gt;=設定!$C$3,X215&gt;=L215),G215*(1+設定!$C$6),IF(AND(V215&gt;=設定!$C$3,X215&lt;L215),G215*(1+設定!$C$7*-1),IF(V215&lt;設定!$C$3,G215*(1+設定!$C$6),"除外")))&gt;10,IF(AND(V215&gt;=設定!$C$3,X215&gt;=L215),G215*(1+設定!$C$6),IF(AND(V215&gt;=設定!$C$3,X215&lt;L215),G215*(1+設定!$C$7*-1),IF(V215&lt;設定!$C$3,G215*(1+設定!$C$6),"除外"))),10)</f>
        <v>#VALUE!</v>
      </c>
      <c r="I215" s="34" t="e">
        <f ca="1">IF(消化率!$I$5&lt;1,商品!H215*消化率!$I$5,IF(商品!W215*商品!Q215/(商品!H215*消化率!$I$5)&gt;商品!L215,商品!H215*消化率!$I$5,J215))</f>
        <v>#DIV/0!</v>
      </c>
      <c r="J215" s="34" t="e">
        <f t="shared" si="44"/>
        <v>#VALUE!</v>
      </c>
      <c r="K215" s="34" t="e">
        <f ca="1">IF(ROUNDDOWN(IF(I215&gt;=設定!$C$8,設定!$C$8,商品!I215),0)&lt;10,10,ROUNDDOWN(IF(I215&gt;=設定!$C$8,設定!$C$8,商品!I215),0))</f>
        <v>#DIV/0!</v>
      </c>
      <c r="L215" s="64">
        <f>IF(F215="標準",設定!$C$4,商品!F215)</f>
        <v>5</v>
      </c>
      <c r="M215" s="63" t="str">
        <f>_xlfn.XLOOKUP($D215,全商品!$F:$F,全商品!H:H,"-")</f>
        <v>-</v>
      </c>
      <c r="N215" s="12" t="str">
        <f>_xlfn.XLOOKUP($D215,全商品!$F:$F,全商品!I:I,"-")</f>
        <v>-</v>
      </c>
      <c r="O215" s="23" t="str">
        <f>_xlfn.XLOOKUP($D215,全商品!$F:$F,全商品!K:K,"-")</f>
        <v>-</v>
      </c>
      <c r="P215" s="13" t="str">
        <f>_xlfn.XLOOKUP($D215,全商品!$F:$F,全商品!M:M,"-")</f>
        <v>-</v>
      </c>
      <c r="Q215" s="25" t="str">
        <f>_xlfn.XLOOKUP($D215,現状商品設定!B:B,現状商品設定!D:D,"-")</f>
        <v>-</v>
      </c>
      <c r="R215" s="22">
        <f>SUM(_xlfn.XLOOKUP($D215,当月商品!$D:$D,当月商品!I:I,0),_xlfn.XLOOKUP($D215,前月商品!$D:$D,前月商品!I:I,0),_xlfn.XLOOKUP($D215,前々月商品!$D:$D,前々月商品!I:I,0))</f>
        <v>0</v>
      </c>
      <c r="S215" s="23">
        <f>SUM(_xlfn.XLOOKUP($D215,当月商品!$D:$D,当月商品!V:V,0),_xlfn.XLOOKUP($D215,前月商品!$D:$D,前月商品!V:V,0),_xlfn.XLOOKUP($D215,前々月商品!$D:$D,前々月商品!V:V,0))</f>
        <v>0</v>
      </c>
      <c r="T215" s="23">
        <f t="shared" si="45"/>
        <v>0</v>
      </c>
      <c r="U215" s="23">
        <f>SUM(_xlfn.XLOOKUP($D215,当月商品!$D:$D,当月商品!W:W,0),_xlfn.XLOOKUP($D215,前月商品!$D:$D,前月商品!W:W,0),_xlfn.XLOOKUP($D215,前々月商品!$D:$D,前々月商品!W:W,0))</f>
        <v>0</v>
      </c>
      <c r="V215" s="23">
        <f>SUM(_xlfn.XLOOKUP($D215,当月商品!$D:$D,当月商品!H:H,0),_xlfn.XLOOKUP($D215,前月商品!$D:$D,前月商品!H:H,0),_xlfn.XLOOKUP($D215,前々月商品!$D:$D,前々月商品!H:H,0))</f>
        <v>0</v>
      </c>
      <c r="W215" s="13">
        <f t="shared" si="46"/>
        <v>0</v>
      </c>
      <c r="X215" s="15">
        <f t="shared" si="47"/>
        <v>0</v>
      </c>
      <c r="Y215" s="22">
        <f>_xlfn.XLOOKUP($D215,当月商品!$D:$D,当月商品!I:I,0)</f>
        <v>0</v>
      </c>
      <c r="Z215" s="23">
        <f>_xlfn.XLOOKUP($D215,前月商品!$D:$D,前月商品!I:I,0)</f>
        <v>0</v>
      </c>
      <c r="AA215" s="23">
        <f>_xlfn.XLOOKUP($D215,前々月商品!$D:$D,前々月商品!I:I,0)</f>
        <v>0</v>
      </c>
      <c r="AB215" s="23">
        <f>_xlfn.XLOOKUP($D215,当月商品!$D:$D,当月商品!V:V,0)</f>
        <v>0</v>
      </c>
      <c r="AC215" s="23">
        <f>_xlfn.XLOOKUP($D215,前月商品!$D:$D,前月商品!V:V,0)</f>
        <v>0</v>
      </c>
      <c r="AD215" s="23">
        <f>_xlfn.XLOOKUP($D215,前々月商品!$D:$D,前々月商品!V:V,0)</f>
        <v>0</v>
      </c>
      <c r="AE215" s="23">
        <f t="shared" si="48"/>
        <v>0</v>
      </c>
      <c r="AF215" s="23">
        <f t="shared" si="49"/>
        <v>0</v>
      </c>
      <c r="AG215" s="23">
        <f t="shared" si="50"/>
        <v>0</v>
      </c>
      <c r="AH215" s="12">
        <f>_xlfn.XLOOKUP($D215,当月商品!$D:$D,当月商品!W:W,0)</f>
        <v>0</v>
      </c>
      <c r="AI215" s="12">
        <f>_xlfn.XLOOKUP($D215,前月商品!$D:$D,前月商品!W:W,0)</f>
        <v>0</v>
      </c>
      <c r="AJ215" s="12">
        <f>_xlfn.XLOOKUP($D215,前々月商品!$D:$D,前々月商品!W:W,0)</f>
        <v>0</v>
      </c>
      <c r="AK215" s="12">
        <f>_xlfn.XLOOKUP($D215,当月商品!$D:$D,当月商品!H:H,0)</f>
        <v>0</v>
      </c>
      <c r="AL215" s="12">
        <f>_xlfn.XLOOKUP($D215,前月商品!$D:$D,前月商品!H:H,0)</f>
        <v>0</v>
      </c>
      <c r="AM215" s="12">
        <f>_xlfn.XLOOKUP($D215,前々月商品!$D:$D,前々月商品!H:H,0)</f>
        <v>0</v>
      </c>
      <c r="AN215" s="13">
        <f t="shared" si="51"/>
        <v>0</v>
      </c>
      <c r="AO215" s="13">
        <f t="shared" si="52"/>
        <v>0</v>
      </c>
      <c r="AP215" s="13">
        <f t="shared" si="53"/>
        <v>0</v>
      </c>
      <c r="AQ215" s="16">
        <f t="shared" si="54"/>
        <v>0</v>
      </c>
      <c r="AR215" s="16">
        <f t="shared" si="55"/>
        <v>0</v>
      </c>
      <c r="AS215" s="17">
        <f t="shared" si="56"/>
        <v>0</v>
      </c>
      <c r="AT215" t="e">
        <f t="shared" si="57"/>
        <v>#VALUE!</v>
      </c>
    </row>
    <row r="216" spans="3:46" ht="36.65" customHeight="1">
      <c r="C216" s="20">
        <v>211</v>
      </c>
      <c r="D216" s="53">
        <f>現状商品設定!B213</f>
        <v>0</v>
      </c>
      <c r="E216" s="26" t="str">
        <f>IFERROR(_xlfn.XLOOKUP($D216,現状商品設定!B:B,現状商品設定!C:C,"-"),"-")</f>
        <v>-</v>
      </c>
      <c r="F216" s="32" t="s">
        <v>46</v>
      </c>
      <c r="G216" s="30" t="str">
        <f>IFERROR(_xlfn.XLOOKUP($D216,現状商品設定!B:B,現状商品設定!F:F),"-")</f>
        <v>-</v>
      </c>
      <c r="H216" s="34" t="e">
        <f>IF(IF(AND(V216&gt;=設定!$C$3,X216&gt;=L216),G216*(1+設定!$C$6),IF(AND(V216&gt;=設定!$C$3,X216&lt;L216),G216*(1+設定!$C$7*-1),IF(V216&lt;設定!$C$3,G216*(1+設定!$C$6),"除外")))&gt;10,IF(AND(V216&gt;=設定!$C$3,X216&gt;=L216),G216*(1+設定!$C$6),IF(AND(V216&gt;=設定!$C$3,X216&lt;L216),G216*(1+設定!$C$7*-1),IF(V216&lt;設定!$C$3,G216*(1+設定!$C$6),"除外"))),10)</f>
        <v>#VALUE!</v>
      </c>
      <c r="I216" s="34" t="e">
        <f ca="1">IF(消化率!$I$5&lt;1,商品!H216*消化率!$I$5,IF(商品!W216*商品!Q216/(商品!H216*消化率!$I$5)&gt;商品!L216,商品!H216*消化率!$I$5,J216))</f>
        <v>#DIV/0!</v>
      </c>
      <c r="J216" s="34" t="e">
        <f t="shared" si="44"/>
        <v>#VALUE!</v>
      </c>
      <c r="K216" s="34" t="e">
        <f ca="1">IF(ROUNDDOWN(IF(I216&gt;=設定!$C$8,設定!$C$8,商品!I216),0)&lt;10,10,ROUNDDOWN(IF(I216&gt;=設定!$C$8,設定!$C$8,商品!I216),0))</f>
        <v>#DIV/0!</v>
      </c>
      <c r="L216" s="64">
        <f>IF(F216="標準",設定!$C$4,商品!F216)</f>
        <v>5</v>
      </c>
      <c r="M216" s="63" t="str">
        <f>_xlfn.XLOOKUP($D216,全商品!$F:$F,全商品!H:H,"-")</f>
        <v>-</v>
      </c>
      <c r="N216" s="12" t="str">
        <f>_xlfn.XLOOKUP($D216,全商品!$F:$F,全商品!I:I,"-")</f>
        <v>-</v>
      </c>
      <c r="O216" s="23" t="str">
        <f>_xlfn.XLOOKUP($D216,全商品!$F:$F,全商品!K:K,"-")</f>
        <v>-</v>
      </c>
      <c r="P216" s="13" t="str">
        <f>_xlfn.XLOOKUP($D216,全商品!$F:$F,全商品!M:M,"-")</f>
        <v>-</v>
      </c>
      <c r="Q216" s="25" t="str">
        <f>_xlfn.XLOOKUP($D216,現状商品設定!B:B,現状商品設定!D:D,"-")</f>
        <v>-</v>
      </c>
      <c r="R216" s="22">
        <f>SUM(_xlfn.XLOOKUP($D216,当月商品!$D:$D,当月商品!I:I,0),_xlfn.XLOOKUP($D216,前月商品!$D:$D,前月商品!I:I,0),_xlfn.XLOOKUP($D216,前々月商品!$D:$D,前々月商品!I:I,0))</f>
        <v>0</v>
      </c>
      <c r="S216" s="23">
        <f>SUM(_xlfn.XLOOKUP($D216,当月商品!$D:$D,当月商品!V:V,0),_xlfn.XLOOKUP($D216,前月商品!$D:$D,前月商品!V:V,0),_xlfn.XLOOKUP($D216,前々月商品!$D:$D,前々月商品!V:V,0))</f>
        <v>0</v>
      </c>
      <c r="T216" s="23">
        <f t="shared" si="45"/>
        <v>0</v>
      </c>
      <c r="U216" s="23">
        <f>SUM(_xlfn.XLOOKUP($D216,当月商品!$D:$D,当月商品!W:W,0),_xlfn.XLOOKUP($D216,前月商品!$D:$D,前月商品!W:W,0),_xlfn.XLOOKUP($D216,前々月商品!$D:$D,前々月商品!W:W,0))</f>
        <v>0</v>
      </c>
      <c r="V216" s="23">
        <f>SUM(_xlfn.XLOOKUP($D216,当月商品!$D:$D,当月商品!H:H,0),_xlfn.XLOOKUP($D216,前月商品!$D:$D,前月商品!H:H,0),_xlfn.XLOOKUP($D216,前々月商品!$D:$D,前々月商品!H:H,0))</f>
        <v>0</v>
      </c>
      <c r="W216" s="13">
        <f t="shared" si="46"/>
        <v>0</v>
      </c>
      <c r="X216" s="15">
        <f t="shared" si="47"/>
        <v>0</v>
      </c>
      <c r="Y216" s="22">
        <f>_xlfn.XLOOKUP($D216,当月商品!$D:$D,当月商品!I:I,0)</f>
        <v>0</v>
      </c>
      <c r="Z216" s="23">
        <f>_xlfn.XLOOKUP($D216,前月商品!$D:$D,前月商品!I:I,0)</f>
        <v>0</v>
      </c>
      <c r="AA216" s="23">
        <f>_xlfn.XLOOKUP($D216,前々月商品!$D:$D,前々月商品!I:I,0)</f>
        <v>0</v>
      </c>
      <c r="AB216" s="23">
        <f>_xlfn.XLOOKUP($D216,当月商品!$D:$D,当月商品!V:V,0)</f>
        <v>0</v>
      </c>
      <c r="AC216" s="23">
        <f>_xlfn.XLOOKUP($D216,前月商品!$D:$D,前月商品!V:V,0)</f>
        <v>0</v>
      </c>
      <c r="AD216" s="23">
        <f>_xlfn.XLOOKUP($D216,前々月商品!$D:$D,前々月商品!V:V,0)</f>
        <v>0</v>
      </c>
      <c r="AE216" s="23">
        <f t="shared" si="48"/>
        <v>0</v>
      </c>
      <c r="AF216" s="23">
        <f t="shared" si="49"/>
        <v>0</v>
      </c>
      <c r="AG216" s="23">
        <f t="shared" si="50"/>
        <v>0</v>
      </c>
      <c r="AH216" s="12">
        <f>_xlfn.XLOOKUP($D216,当月商品!$D:$D,当月商品!W:W,0)</f>
        <v>0</v>
      </c>
      <c r="AI216" s="12">
        <f>_xlfn.XLOOKUP($D216,前月商品!$D:$D,前月商品!W:W,0)</f>
        <v>0</v>
      </c>
      <c r="AJ216" s="12">
        <f>_xlfn.XLOOKUP($D216,前々月商品!$D:$D,前々月商品!W:W,0)</f>
        <v>0</v>
      </c>
      <c r="AK216" s="12">
        <f>_xlfn.XLOOKUP($D216,当月商品!$D:$D,当月商品!H:H,0)</f>
        <v>0</v>
      </c>
      <c r="AL216" s="12">
        <f>_xlfn.XLOOKUP($D216,前月商品!$D:$D,前月商品!H:H,0)</f>
        <v>0</v>
      </c>
      <c r="AM216" s="12">
        <f>_xlfn.XLOOKUP($D216,前々月商品!$D:$D,前々月商品!H:H,0)</f>
        <v>0</v>
      </c>
      <c r="AN216" s="13">
        <f t="shared" si="51"/>
        <v>0</v>
      </c>
      <c r="AO216" s="13">
        <f t="shared" si="52"/>
        <v>0</v>
      </c>
      <c r="AP216" s="13">
        <f t="shared" si="53"/>
        <v>0</v>
      </c>
      <c r="AQ216" s="16">
        <f t="shared" si="54"/>
        <v>0</v>
      </c>
      <c r="AR216" s="16">
        <f t="shared" si="55"/>
        <v>0</v>
      </c>
      <c r="AS216" s="17">
        <f t="shared" si="56"/>
        <v>0</v>
      </c>
      <c r="AT216" t="e">
        <f t="shared" si="57"/>
        <v>#VALUE!</v>
      </c>
    </row>
    <row r="217" spans="3:46" ht="36.65" customHeight="1">
      <c r="C217" s="20">
        <v>212</v>
      </c>
      <c r="D217" s="53">
        <f>現状商品設定!B214</f>
        <v>0</v>
      </c>
      <c r="E217" s="26" t="str">
        <f>IFERROR(_xlfn.XLOOKUP($D217,現状商品設定!B:B,現状商品設定!C:C,"-"),"-")</f>
        <v>-</v>
      </c>
      <c r="F217" s="32" t="s">
        <v>46</v>
      </c>
      <c r="G217" s="30" t="str">
        <f>IFERROR(_xlfn.XLOOKUP($D217,現状商品設定!B:B,現状商品設定!F:F),"-")</f>
        <v>-</v>
      </c>
      <c r="H217" s="34" t="e">
        <f>IF(IF(AND(V217&gt;=設定!$C$3,X217&gt;=L217),G217*(1+設定!$C$6),IF(AND(V217&gt;=設定!$C$3,X217&lt;L217),G217*(1+設定!$C$7*-1),IF(V217&lt;設定!$C$3,G217*(1+設定!$C$6),"除外")))&gt;10,IF(AND(V217&gt;=設定!$C$3,X217&gt;=L217),G217*(1+設定!$C$6),IF(AND(V217&gt;=設定!$C$3,X217&lt;L217),G217*(1+設定!$C$7*-1),IF(V217&lt;設定!$C$3,G217*(1+設定!$C$6),"除外"))),10)</f>
        <v>#VALUE!</v>
      </c>
      <c r="I217" s="34" t="e">
        <f ca="1">IF(消化率!$I$5&lt;1,商品!H217*消化率!$I$5,IF(商品!W217*商品!Q217/(商品!H217*消化率!$I$5)&gt;商品!L217,商品!H217*消化率!$I$5,J217))</f>
        <v>#DIV/0!</v>
      </c>
      <c r="J217" s="34" t="e">
        <f t="shared" si="44"/>
        <v>#VALUE!</v>
      </c>
      <c r="K217" s="34" t="e">
        <f ca="1">IF(ROUNDDOWN(IF(I217&gt;=設定!$C$8,設定!$C$8,商品!I217),0)&lt;10,10,ROUNDDOWN(IF(I217&gt;=設定!$C$8,設定!$C$8,商品!I217),0))</f>
        <v>#DIV/0!</v>
      </c>
      <c r="L217" s="64">
        <f>IF(F217="標準",設定!$C$4,商品!F217)</f>
        <v>5</v>
      </c>
      <c r="M217" s="63" t="str">
        <f>_xlfn.XLOOKUP($D217,全商品!$F:$F,全商品!H:H,"-")</f>
        <v>-</v>
      </c>
      <c r="N217" s="12" t="str">
        <f>_xlfn.XLOOKUP($D217,全商品!$F:$F,全商品!I:I,"-")</f>
        <v>-</v>
      </c>
      <c r="O217" s="23" t="str">
        <f>_xlfn.XLOOKUP($D217,全商品!$F:$F,全商品!K:K,"-")</f>
        <v>-</v>
      </c>
      <c r="P217" s="13" t="str">
        <f>_xlfn.XLOOKUP($D217,全商品!$F:$F,全商品!M:M,"-")</f>
        <v>-</v>
      </c>
      <c r="Q217" s="25" t="str">
        <f>_xlfn.XLOOKUP($D217,現状商品設定!B:B,現状商品設定!D:D,"-")</f>
        <v>-</v>
      </c>
      <c r="R217" s="22">
        <f>SUM(_xlfn.XLOOKUP($D217,当月商品!$D:$D,当月商品!I:I,0),_xlfn.XLOOKUP($D217,前月商品!$D:$D,前月商品!I:I,0),_xlfn.XLOOKUP($D217,前々月商品!$D:$D,前々月商品!I:I,0))</f>
        <v>0</v>
      </c>
      <c r="S217" s="23">
        <f>SUM(_xlfn.XLOOKUP($D217,当月商品!$D:$D,当月商品!V:V,0),_xlfn.XLOOKUP($D217,前月商品!$D:$D,前月商品!V:V,0),_xlfn.XLOOKUP($D217,前々月商品!$D:$D,前々月商品!V:V,0))</f>
        <v>0</v>
      </c>
      <c r="T217" s="23">
        <f t="shared" si="45"/>
        <v>0</v>
      </c>
      <c r="U217" s="23">
        <f>SUM(_xlfn.XLOOKUP($D217,当月商品!$D:$D,当月商品!W:W,0),_xlfn.XLOOKUP($D217,前月商品!$D:$D,前月商品!W:W,0),_xlfn.XLOOKUP($D217,前々月商品!$D:$D,前々月商品!W:W,0))</f>
        <v>0</v>
      </c>
      <c r="V217" s="23">
        <f>SUM(_xlfn.XLOOKUP($D217,当月商品!$D:$D,当月商品!H:H,0),_xlfn.XLOOKUP($D217,前月商品!$D:$D,前月商品!H:H,0),_xlfn.XLOOKUP($D217,前々月商品!$D:$D,前々月商品!H:H,0))</f>
        <v>0</v>
      </c>
      <c r="W217" s="13">
        <f t="shared" si="46"/>
        <v>0</v>
      </c>
      <c r="X217" s="15">
        <f t="shared" si="47"/>
        <v>0</v>
      </c>
      <c r="Y217" s="22">
        <f>_xlfn.XLOOKUP($D217,当月商品!$D:$D,当月商品!I:I,0)</f>
        <v>0</v>
      </c>
      <c r="Z217" s="23">
        <f>_xlfn.XLOOKUP($D217,前月商品!$D:$D,前月商品!I:I,0)</f>
        <v>0</v>
      </c>
      <c r="AA217" s="23">
        <f>_xlfn.XLOOKUP($D217,前々月商品!$D:$D,前々月商品!I:I,0)</f>
        <v>0</v>
      </c>
      <c r="AB217" s="23">
        <f>_xlfn.XLOOKUP($D217,当月商品!$D:$D,当月商品!V:V,0)</f>
        <v>0</v>
      </c>
      <c r="AC217" s="23">
        <f>_xlfn.XLOOKUP($D217,前月商品!$D:$D,前月商品!V:V,0)</f>
        <v>0</v>
      </c>
      <c r="AD217" s="23">
        <f>_xlfn.XLOOKUP($D217,前々月商品!$D:$D,前々月商品!V:V,0)</f>
        <v>0</v>
      </c>
      <c r="AE217" s="23">
        <f t="shared" si="48"/>
        <v>0</v>
      </c>
      <c r="AF217" s="23">
        <f t="shared" si="49"/>
        <v>0</v>
      </c>
      <c r="AG217" s="23">
        <f t="shared" si="50"/>
        <v>0</v>
      </c>
      <c r="AH217" s="12">
        <f>_xlfn.XLOOKUP($D217,当月商品!$D:$D,当月商品!W:W,0)</f>
        <v>0</v>
      </c>
      <c r="AI217" s="12">
        <f>_xlfn.XLOOKUP($D217,前月商品!$D:$D,前月商品!W:W,0)</f>
        <v>0</v>
      </c>
      <c r="AJ217" s="12">
        <f>_xlfn.XLOOKUP($D217,前々月商品!$D:$D,前々月商品!W:W,0)</f>
        <v>0</v>
      </c>
      <c r="AK217" s="12">
        <f>_xlfn.XLOOKUP($D217,当月商品!$D:$D,当月商品!H:H,0)</f>
        <v>0</v>
      </c>
      <c r="AL217" s="12">
        <f>_xlfn.XLOOKUP($D217,前月商品!$D:$D,前月商品!H:H,0)</f>
        <v>0</v>
      </c>
      <c r="AM217" s="12">
        <f>_xlfn.XLOOKUP($D217,前々月商品!$D:$D,前々月商品!H:H,0)</f>
        <v>0</v>
      </c>
      <c r="AN217" s="13">
        <f t="shared" si="51"/>
        <v>0</v>
      </c>
      <c r="AO217" s="13">
        <f t="shared" si="52"/>
        <v>0</v>
      </c>
      <c r="AP217" s="13">
        <f t="shared" si="53"/>
        <v>0</v>
      </c>
      <c r="AQ217" s="16">
        <f t="shared" si="54"/>
        <v>0</v>
      </c>
      <c r="AR217" s="16">
        <f t="shared" si="55"/>
        <v>0</v>
      </c>
      <c r="AS217" s="17">
        <f t="shared" si="56"/>
        <v>0</v>
      </c>
      <c r="AT217" t="e">
        <f t="shared" si="57"/>
        <v>#VALUE!</v>
      </c>
    </row>
    <row r="218" spans="3:46" ht="36.65" customHeight="1">
      <c r="C218" s="20">
        <v>213</v>
      </c>
      <c r="D218" s="53">
        <f>現状商品設定!B215</f>
        <v>0</v>
      </c>
      <c r="E218" s="26" t="str">
        <f>IFERROR(_xlfn.XLOOKUP($D218,現状商品設定!B:B,現状商品設定!C:C,"-"),"-")</f>
        <v>-</v>
      </c>
      <c r="F218" s="32" t="s">
        <v>46</v>
      </c>
      <c r="G218" s="30" t="str">
        <f>IFERROR(_xlfn.XLOOKUP($D218,現状商品設定!B:B,現状商品設定!F:F),"-")</f>
        <v>-</v>
      </c>
      <c r="H218" s="34" t="e">
        <f>IF(IF(AND(V218&gt;=設定!$C$3,X218&gt;=L218),G218*(1+設定!$C$6),IF(AND(V218&gt;=設定!$C$3,X218&lt;L218),G218*(1+設定!$C$7*-1),IF(V218&lt;設定!$C$3,G218*(1+設定!$C$6),"除外")))&gt;10,IF(AND(V218&gt;=設定!$C$3,X218&gt;=L218),G218*(1+設定!$C$6),IF(AND(V218&gt;=設定!$C$3,X218&lt;L218),G218*(1+設定!$C$7*-1),IF(V218&lt;設定!$C$3,G218*(1+設定!$C$6),"除外"))),10)</f>
        <v>#VALUE!</v>
      </c>
      <c r="I218" s="34" t="e">
        <f ca="1">IF(消化率!$I$5&lt;1,商品!H218*消化率!$I$5,IF(商品!W218*商品!Q218/(商品!H218*消化率!$I$5)&gt;商品!L218,商品!H218*消化率!$I$5,J218))</f>
        <v>#DIV/0!</v>
      </c>
      <c r="J218" s="34" t="e">
        <f t="shared" si="44"/>
        <v>#VALUE!</v>
      </c>
      <c r="K218" s="34" t="e">
        <f ca="1">IF(ROUNDDOWN(IF(I218&gt;=設定!$C$8,設定!$C$8,商品!I218),0)&lt;10,10,ROUNDDOWN(IF(I218&gt;=設定!$C$8,設定!$C$8,商品!I218),0))</f>
        <v>#DIV/0!</v>
      </c>
      <c r="L218" s="64">
        <f>IF(F218="標準",設定!$C$4,商品!F218)</f>
        <v>5</v>
      </c>
      <c r="M218" s="63" t="str">
        <f>_xlfn.XLOOKUP($D218,全商品!$F:$F,全商品!H:H,"-")</f>
        <v>-</v>
      </c>
      <c r="N218" s="12" t="str">
        <f>_xlfn.XLOOKUP($D218,全商品!$F:$F,全商品!I:I,"-")</f>
        <v>-</v>
      </c>
      <c r="O218" s="23" t="str">
        <f>_xlfn.XLOOKUP($D218,全商品!$F:$F,全商品!K:K,"-")</f>
        <v>-</v>
      </c>
      <c r="P218" s="13" t="str">
        <f>_xlfn.XLOOKUP($D218,全商品!$F:$F,全商品!M:M,"-")</f>
        <v>-</v>
      </c>
      <c r="Q218" s="25" t="str">
        <f>_xlfn.XLOOKUP($D218,現状商品設定!B:B,現状商品設定!D:D,"-")</f>
        <v>-</v>
      </c>
      <c r="R218" s="22">
        <f>SUM(_xlfn.XLOOKUP($D218,当月商品!$D:$D,当月商品!I:I,0),_xlfn.XLOOKUP($D218,前月商品!$D:$D,前月商品!I:I,0),_xlfn.XLOOKUP($D218,前々月商品!$D:$D,前々月商品!I:I,0))</f>
        <v>0</v>
      </c>
      <c r="S218" s="23">
        <f>SUM(_xlfn.XLOOKUP($D218,当月商品!$D:$D,当月商品!V:V,0),_xlfn.XLOOKUP($D218,前月商品!$D:$D,前月商品!V:V,0),_xlfn.XLOOKUP($D218,前々月商品!$D:$D,前々月商品!V:V,0))</f>
        <v>0</v>
      </c>
      <c r="T218" s="23">
        <f t="shared" si="45"/>
        <v>0</v>
      </c>
      <c r="U218" s="23">
        <f>SUM(_xlfn.XLOOKUP($D218,当月商品!$D:$D,当月商品!W:W,0),_xlfn.XLOOKUP($D218,前月商品!$D:$D,前月商品!W:W,0),_xlfn.XLOOKUP($D218,前々月商品!$D:$D,前々月商品!W:W,0))</f>
        <v>0</v>
      </c>
      <c r="V218" s="23">
        <f>SUM(_xlfn.XLOOKUP($D218,当月商品!$D:$D,当月商品!H:H,0),_xlfn.XLOOKUP($D218,前月商品!$D:$D,前月商品!H:H,0),_xlfn.XLOOKUP($D218,前々月商品!$D:$D,前々月商品!H:H,0))</f>
        <v>0</v>
      </c>
      <c r="W218" s="13">
        <f t="shared" si="46"/>
        <v>0</v>
      </c>
      <c r="X218" s="15">
        <f t="shared" si="47"/>
        <v>0</v>
      </c>
      <c r="Y218" s="22">
        <f>_xlfn.XLOOKUP($D218,当月商品!$D:$D,当月商品!I:I,0)</f>
        <v>0</v>
      </c>
      <c r="Z218" s="23">
        <f>_xlfn.XLOOKUP($D218,前月商品!$D:$D,前月商品!I:I,0)</f>
        <v>0</v>
      </c>
      <c r="AA218" s="23">
        <f>_xlfn.XLOOKUP($D218,前々月商品!$D:$D,前々月商品!I:I,0)</f>
        <v>0</v>
      </c>
      <c r="AB218" s="23">
        <f>_xlfn.XLOOKUP($D218,当月商品!$D:$D,当月商品!V:V,0)</f>
        <v>0</v>
      </c>
      <c r="AC218" s="23">
        <f>_xlfn.XLOOKUP($D218,前月商品!$D:$D,前月商品!V:V,0)</f>
        <v>0</v>
      </c>
      <c r="AD218" s="23">
        <f>_xlfn.XLOOKUP($D218,前々月商品!$D:$D,前々月商品!V:V,0)</f>
        <v>0</v>
      </c>
      <c r="AE218" s="23">
        <f t="shared" si="48"/>
        <v>0</v>
      </c>
      <c r="AF218" s="23">
        <f t="shared" si="49"/>
        <v>0</v>
      </c>
      <c r="AG218" s="23">
        <f t="shared" si="50"/>
        <v>0</v>
      </c>
      <c r="AH218" s="12">
        <f>_xlfn.XLOOKUP($D218,当月商品!$D:$D,当月商品!W:W,0)</f>
        <v>0</v>
      </c>
      <c r="AI218" s="12">
        <f>_xlfn.XLOOKUP($D218,前月商品!$D:$D,前月商品!W:W,0)</f>
        <v>0</v>
      </c>
      <c r="AJ218" s="12">
        <f>_xlfn.XLOOKUP($D218,前々月商品!$D:$D,前々月商品!W:W,0)</f>
        <v>0</v>
      </c>
      <c r="AK218" s="12">
        <f>_xlfn.XLOOKUP($D218,当月商品!$D:$D,当月商品!H:H,0)</f>
        <v>0</v>
      </c>
      <c r="AL218" s="12">
        <f>_xlfn.XLOOKUP($D218,前月商品!$D:$D,前月商品!H:H,0)</f>
        <v>0</v>
      </c>
      <c r="AM218" s="12">
        <f>_xlfn.XLOOKUP($D218,前々月商品!$D:$D,前々月商品!H:H,0)</f>
        <v>0</v>
      </c>
      <c r="AN218" s="13">
        <f t="shared" si="51"/>
        <v>0</v>
      </c>
      <c r="AO218" s="13">
        <f t="shared" si="52"/>
        <v>0</v>
      </c>
      <c r="AP218" s="13">
        <f t="shared" si="53"/>
        <v>0</v>
      </c>
      <c r="AQ218" s="16">
        <f t="shared" si="54"/>
        <v>0</v>
      </c>
      <c r="AR218" s="16">
        <f t="shared" si="55"/>
        <v>0</v>
      </c>
      <c r="AS218" s="17">
        <f t="shared" si="56"/>
        <v>0</v>
      </c>
      <c r="AT218" t="e">
        <f t="shared" si="57"/>
        <v>#VALUE!</v>
      </c>
    </row>
    <row r="219" spans="3:46" ht="36.65" customHeight="1">
      <c r="C219" s="20">
        <v>214</v>
      </c>
      <c r="D219" s="53">
        <f>現状商品設定!B216</f>
        <v>0</v>
      </c>
      <c r="E219" s="26" t="str">
        <f>IFERROR(_xlfn.XLOOKUP($D219,現状商品設定!B:B,現状商品設定!C:C,"-"),"-")</f>
        <v>-</v>
      </c>
      <c r="F219" s="32" t="s">
        <v>46</v>
      </c>
      <c r="G219" s="30" t="str">
        <f>IFERROR(_xlfn.XLOOKUP($D219,現状商品設定!B:B,現状商品設定!F:F),"-")</f>
        <v>-</v>
      </c>
      <c r="H219" s="34" t="e">
        <f>IF(IF(AND(V219&gt;=設定!$C$3,X219&gt;=L219),G219*(1+設定!$C$6),IF(AND(V219&gt;=設定!$C$3,X219&lt;L219),G219*(1+設定!$C$7*-1),IF(V219&lt;設定!$C$3,G219*(1+設定!$C$6),"除外")))&gt;10,IF(AND(V219&gt;=設定!$C$3,X219&gt;=L219),G219*(1+設定!$C$6),IF(AND(V219&gt;=設定!$C$3,X219&lt;L219),G219*(1+設定!$C$7*-1),IF(V219&lt;設定!$C$3,G219*(1+設定!$C$6),"除外"))),10)</f>
        <v>#VALUE!</v>
      </c>
      <c r="I219" s="34" t="e">
        <f ca="1">IF(消化率!$I$5&lt;1,商品!H219*消化率!$I$5,IF(商品!W219*商品!Q219/(商品!H219*消化率!$I$5)&gt;商品!L219,商品!H219*消化率!$I$5,J219))</f>
        <v>#DIV/0!</v>
      </c>
      <c r="J219" s="34" t="e">
        <f t="shared" si="44"/>
        <v>#VALUE!</v>
      </c>
      <c r="K219" s="34" t="e">
        <f ca="1">IF(ROUNDDOWN(IF(I219&gt;=設定!$C$8,設定!$C$8,商品!I219),0)&lt;10,10,ROUNDDOWN(IF(I219&gt;=設定!$C$8,設定!$C$8,商品!I219),0))</f>
        <v>#DIV/0!</v>
      </c>
      <c r="L219" s="64">
        <f>IF(F219="標準",設定!$C$4,商品!F219)</f>
        <v>5</v>
      </c>
      <c r="M219" s="63" t="str">
        <f>_xlfn.XLOOKUP($D219,全商品!$F:$F,全商品!H:H,"-")</f>
        <v>-</v>
      </c>
      <c r="N219" s="12" t="str">
        <f>_xlfn.XLOOKUP($D219,全商品!$F:$F,全商品!I:I,"-")</f>
        <v>-</v>
      </c>
      <c r="O219" s="23" t="str">
        <f>_xlfn.XLOOKUP($D219,全商品!$F:$F,全商品!K:K,"-")</f>
        <v>-</v>
      </c>
      <c r="P219" s="13" t="str">
        <f>_xlfn.XLOOKUP($D219,全商品!$F:$F,全商品!M:M,"-")</f>
        <v>-</v>
      </c>
      <c r="Q219" s="25" t="str">
        <f>_xlfn.XLOOKUP($D219,現状商品設定!B:B,現状商品設定!D:D,"-")</f>
        <v>-</v>
      </c>
      <c r="R219" s="22">
        <f>SUM(_xlfn.XLOOKUP($D219,当月商品!$D:$D,当月商品!I:I,0),_xlfn.XLOOKUP($D219,前月商品!$D:$D,前月商品!I:I,0),_xlfn.XLOOKUP($D219,前々月商品!$D:$D,前々月商品!I:I,0))</f>
        <v>0</v>
      </c>
      <c r="S219" s="23">
        <f>SUM(_xlfn.XLOOKUP($D219,当月商品!$D:$D,当月商品!V:V,0),_xlfn.XLOOKUP($D219,前月商品!$D:$D,前月商品!V:V,0),_xlfn.XLOOKUP($D219,前々月商品!$D:$D,前々月商品!V:V,0))</f>
        <v>0</v>
      </c>
      <c r="T219" s="23">
        <f t="shared" si="45"/>
        <v>0</v>
      </c>
      <c r="U219" s="23">
        <f>SUM(_xlfn.XLOOKUP($D219,当月商品!$D:$D,当月商品!W:W,0),_xlfn.XLOOKUP($D219,前月商品!$D:$D,前月商品!W:W,0),_xlfn.XLOOKUP($D219,前々月商品!$D:$D,前々月商品!W:W,0))</f>
        <v>0</v>
      </c>
      <c r="V219" s="23">
        <f>SUM(_xlfn.XLOOKUP($D219,当月商品!$D:$D,当月商品!H:H,0),_xlfn.XLOOKUP($D219,前月商品!$D:$D,前月商品!H:H,0),_xlfn.XLOOKUP($D219,前々月商品!$D:$D,前々月商品!H:H,0))</f>
        <v>0</v>
      </c>
      <c r="W219" s="13">
        <f t="shared" si="46"/>
        <v>0</v>
      </c>
      <c r="X219" s="15">
        <f t="shared" si="47"/>
        <v>0</v>
      </c>
      <c r="Y219" s="22">
        <f>_xlfn.XLOOKUP($D219,当月商品!$D:$D,当月商品!I:I,0)</f>
        <v>0</v>
      </c>
      <c r="Z219" s="23">
        <f>_xlfn.XLOOKUP($D219,前月商品!$D:$D,前月商品!I:I,0)</f>
        <v>0</v>
      </c>
      <c r="AA219" s="23">
        <f>_xlfn.XLOOKUP($D219,前々月商品!$D:$D,前々月商品!I:I,0)</f>
        <v>0</v>
      </c>
      <c r="AB219" s="23">
        <f>_xlfn.XLOOKUP($D219,当月商品!$D:$D,当月商品!V:V,0)</f>
        <v>0</v>
      </c>
      <c r="AC219" s="23">
        <f>_xlfn.XLOOKUP($D219,前月商品!$D:$D,前月商品!V:V,0)</f>
        <v>0</v>
      </c>
      <c r="AD219" s="23">
        <f>_xlfn.XLOOKUP($D219,前々月商品!$D:$D,前々月商品!V:V,0)</f>
        <v>0</v>
      </c>
      <c r="AE219" s="23">
        <f t="shared" si="48"/>
        <v>0</v>
      </c>
      <c r="AF219" s="23">
        <f t="shared" si="49"/>
        <v>0</v>
      </c>
      <c r="AG219" s="23">
        <f t="shared" si="50"/>
        <v>0</v>
      </c>
      <c r="AH219" s="12">
        <f>_xlfn.XLOOKUP($D219,当月商品!$D:$D,当月商品!W:W,0)</f>
        <v>0</v>
      </c>
      <c r="AI219" s="12">
        <f>_xlfn.XLOOKUP($D219,前月商品!$D:$D,前月商品!W:W,0)</f>
        <v>0</v>
      </c>
      <c r="AJ219" s="12">
        <f>_xlfn.XLOOKUP($D219,前々月商品!$D:$D,前々月商品!W:W,0)</f>
        <v>0</v>
      </c>
      <c r="AK219" s="12">
        <f>_xlfn.XLOOKUP($D219,当月商品!$D:$D,当月商品!H:H,0)</f>
        <v>0</v>
      </c>
      <c r="AL219" s="12">
        <f>_xlfn.XLOOKUP($D219,前月商品!$D:$D,前月商品!H:H,0)</f>
        <v>0</v>
      </c>
      <c r="AM219" s="12">
        <f>_xlfn.XLOOKUP($D219,前々月商品!$D:$D,前々月商品!H:H,0)</f>
        <v>0</v>
      </c>
      <c r="AN219" s="13">
        <f t="shared" si="51"/>
        <v>0</v>
      </c>
      <c r="AO219" s="13">
        <f t="shared" si="52"/>
        <v>0</v>
      </c>
      <c r="AP219" s="13">
        <f t="shared" si="53"/>
        <v>0</v>
      </c>
      <c r="AQ219" s="16">
        <f t="shared" si="54"/>
        <v>0</v>
      </c>
      <c r="AR219" s="16">
        <f t="shared" si="55"/>
        <v>0</v>
      </c>
      <c r="AS219" s="17">
        <f t="shared" si="56"/>
        <v>0</v>
      </c>
      <c r="AT219" t="e">
        <f t="shared" si="57"/>
        <v>#VALUE!</v>
      </c>
    </row>
    <row r="220" spans="3:46" ht="36.65" customHeight="1">
      <c r="C220" s="20">
        <v>215</v>
      </c>
      <c r="D220" s="53">
        <f>現状商品設定!B217</f>
        <v>0</v>
      </c>
      <c r="E220" s="26" t="str">
        <f>IFERROR(_xlfn.XLOOKUP($D220,現状商品設定!B:B,現状商品設定!C:C,"-"),"-")</f>
        <v>-</v>
      </c>
      <c r="F220" s="32" t="s">
        <v>46</v>
      </c>
      <c r="G220" s="30" t="str">
        <f>IFERROR(_xlfn.XLOOKUP($D220,現状商品設定!B:B,現状商品設定!F:F),"-")</f>
        <v>-</v>
      </c>
      <c r="H220" s="34" t="e">
        <f>IF(IF(AND(V220&gt;=設定!$C$3,X220&gt;=L220),G220*(1+設定!$C$6),IF(AND(V220&gt;=設定!$C$3,X220&lt;L220),G220*(1+設定!$C$7*-1),IF(V220&lt;設定!$C$3,G220*(1+設定!$C$6),"除外")))&gt;10,IF(AND(V220&gt;=設定!$C$3,X220&gt;=L220),G220*(1+設定!$C$6),IF(AND(V220&gt;=設定!$C$3,X220&lt;L220),G220*(1+設定!$C$7*-1),IF(V220&lt;設定!$C$3,G220*(1+設定!$C$6),"除外"))),10)</f>
        <v>#VALUE!</v>
      </c>
      <c r="I220" s="34" t="e">
        <f ca="1">IF(消化率!$I$5&lt;1,商品!H220*消化率!$I$5,IF(商品!W220*商品!Q220/(商品!H220*消化率!$I$5)&gt;商品!L220,商品!H220*消化率!$I$5,J220))</f>
        <v>#DIV/0!</v>
      </c>
      <c r="J220" s="34" t="e">
        <f t="shared" si="44"/>
        <v>#VALUE!</v>
      </c>
      <c r="K220" s="34" t="e">
        <f ca="1">IF(ROUNDDOWN(IF(I220&gt;=設定!$C$8,設定!$C$8,商品!I220),0)&lt;10,10,ROUNDDOWN(IF(I220&gt;=設定!$C$8,設定!$C$8,商品!I220),0))</f>
        <v>#DIV/0!</v>
      </c>
      <c r="L220" s="64">
        <f>IF(F220="標準",設定!$C$4,商品!F220)</f>
        <v>5</v>
      </c>
      <c r="M220" s="63" t="str">
        <f>_xlfn.XLOOKUP($D220,全商品!$F:$F,全商品!H:H,"-")</f>
        <v>-</v>
      </c>
      <c r="N220" s="12" t="str">
        <f>_xlfn.XLOOKUP($D220,全商品!$F:$F,全商品!I:I,"-")</f>
        <v>-</v>
      </c>
      <c r="O220" s="23" t="str">
        <f>_xlfn.XLOOKUP($D220,全商品!$F:$F,全商品!K:K,"-")</f>
        <v>-</v>
      </c>
      <c r="P220" s="13" t="str">
        <f>_xlfn.XLOOKUP($D220,全商品!$F:$F,全商品!M:M,"-")</f>
        <v>-</v>
      </c>
      <c r="Q220" s="25" t="str">
        <f>_xlfn.XLOOKUP($D220,現状商品設定!B:B,現状商品設定!D:D,"-")</f>
        <v>-</v>
      </c>
      <c r="R220" s="22">
        <f>SUM(_xlfn.XLOOKUP($D220,当月商品!$D:$D,当月商品!I:I,0),_xlfn.XLOOKUP($D220,前月商品!$D:$D,前月商品!I:I,0),_xlfn.XLOOKUP($D220,前々月商品!$D:$D,前々月商品!I:I,0))</f>
        <v>0</v>
      </c>
      <c r="S220" s="23">
        <f>SUM(_xlfn.XLOOKUP($D220,当月商品!$D:$D,当月商品!V:V,0),_xlfn.XLOOKUP($D220,前月商品!$D:$D,前月商品!V:V,0),_xlfn.XLOOKUP($D220,前々月商品!$D:$D,前々月商品!V:V,0))</f>
        <v>0</v>
      </c>
      <c r="T220" s="23">
        <f t="shared" si="45"/>
        <v>0</v>
      </c>
      <c r="U220" s="23">
        <f>SUM(_xlfn.XLOOKUP($D220,当月商品!$D:$D,当月商品!W:W,0),_xlfn.XLOOKUP($D220,前月商品!$D:$D,前月商品!W:W,0),_xlfn.XLOOKUP($D220,前々月商品!$D:$D,前々月商品!W:W,0))</f>
        <v>0</v>
      </c>
      <c r="V220" s="23">
        <f>SUM(_xlfn.XLOOKUP($D220,当月商品!$D:$D,当月商品!H:H,0),_xlfn.XLOOKUP($D220,前月商品!$D:$D,前月商品!H:H,0),_xlfn.XLOOKUP($D220,前々月商品!$D:$D,前々月商品!H:H,0))</f>
        <v>0</v>
      </c>
      <c r="W220" s="13">
        <f t="shared" si="46"/>
        <v>0</v>
      </c>
      <c r="X220" s="15">
        <f t="shared" si="47"/>
        <v>0</v>
      </c>
      <c r="Y220" s="22">
        <f>_xlfn.XLOOKUP($D220,当月商品!$D:$D,当月商品!I:I,0)</f>
        <v>0</v>
      </c>
      <c r="Z220" s="23">
        <f>_xlfn.XLOOKUP($D220,前月商品!$D:$D,前月商品!I:I,0)</f>
        <v>0</v>
      </c>
      <c r="AA220" s="23">
        <f>_xlfn.XLOOKUP($D220,前々月商品!$D:$D,前々月商品!I:I,0)</f>
        <v>0</v>
      </c>
      <c r="AB220" s="23">
        <f>_xlfn.XLOOKUP($D220,当月商品!$D:$D,当月商品!V:V,0)</f>
        <v>0</v>
      </c>
      <c r="AC220" s="23">
        <f>_xlfn.XLOOKUP($D220,前月商品!$D:$D,前月商品!V:V,0)</f>
        <v>0</v>
      </c>
      <c r="AD220" s="23">
        <f>_xlfn.XLOOKUP($D220,前々月商品!$D:$D,前々月商品!V:V,0)</f>
        <v>0</v>
      </c>
      <c r="AE220" s="23">
        <f t="shared" si="48"/>
        <v>0</v>
      </c>
      <c r="AF220" s="23">
        <f t="shared" si="49"/>
        <v>0</v>
      </c>
      <c r="AG220" s="23">
        <f t="shared" si="50"/>
        <v>0</v>
      </c>
      <c r="AH220" s="12">
        <f>_xlfn.XLOOKUP($D220,当月商品!$D:$D,当月商品!W:W,0)</f>
        <v>0</v>
      </c>
      <c r="AI220" s="12">
        <f>_xlfn.XLOOKUP($D220,前月商品!$D:$D,前月商品!W:W,0)</f>
        <v>0</v>
      </c>
      <c r="AJ220" s="12">
        <f>_xlfn.XLOOKUP($D220,前々月商品!$D:$D,前々月商品!W:W,0)</f>
        <v>0</v>
      </c>
      <c r="AK220" s="12">
        <f>_xlfn.XLOOKUP($D220,当月商品!$D:$D,当月商品!H:H,0)</f>
        <v>0</v>
      </c>
      <c r="AL220" s="12">
        <f>_xlfn.XLOOKUP($D220,前月商品!$D:$D,前月商品!H:H,0)</f>
        <v>0</v>
      </c>
      <c r="AM220" s="12">
        <f>_xlfn.XLOOKUP($D220,前々月商品!$D:$D,前々月商品!H:H,0)</f>
        <v>0</v>
      </c>
      <c r="AN220" s="13">
        <f t="shared" si="51"/>
        <v>0</v>
      </c>
      <c r="AO220" s="13">
        <f t="shared" si="52"/>
        <v>0</v>
      </c>
      <c r="AP220" s="13">
        <f t="shared" si="53"/>
        <v>0</v>
      </c>
      <c r="AQ220" s="16">
        <f t="shared" si="54"/>
        <v>0</v>
      </c>
      <c r="AR220" s="16">
        <f t="shared" si="55"/>
        <v>0</v>
      </c>
      <c r="AS220" s="17">
        <f t="shared" si="56"/>
        <v>0</v>
      </c>
      <c r="AT220" t="e">
        <f t="shared" si="57"/>
        <v>#VALUE!</v>
      </c>
    </row>
    <row r="221" spans="3:46" ht="36.65" customHeight="1">
      <c r="C221" s="20">
        <v>216</v>
      </c>
      <c r="D221" s="53">
        <f>現状商品設定!B218</f>
        <v>0</v>
      </c>
      <c r="E221" s="26" t="str">
        <f>IFERROR(_xlfn.XLOOKUP($D221,現状商品設定!B:B,現状商品設定!C:C,"-"),"-")</f>
        <v>-</v>
      </c>
      <c r="F221" s="32" t="s">
        <v>46</v>
      </c>
      <c r="G221" s="30" t="str">
        <f>IFERROR(_xlfn.XLOOKUP($D221,現状商品設定!B:B,現状商品設定!F:F),"-")</f>
        <v>-</v>
      </c>
      <c r="H221" s="34" t="e">
        <f>IF(IF(AND(V221&gt;=設定!$C$3,X221&gt;=L221),G221*(1+設定!$C$6),IF(AND(V221&gt;=設定!$C$3,X221&lt;L221),G221*(1+設定!$C$7*-1),IF(V221&lt;設定!$C$3,G221*(1+設定!$C$6),"除外")))&gt;10,IF(AND(V221&gt;=設定!$C$3,X221&gt;=L221),G221*(1+設定!$C$6),IF(AND(V221&gt;=設定!$C$3,X221&lt;L221),G221*(1+設定!$C$7*-1),IF(V221&lt;設定!$C$3,G221*(1+設定!$C$6),"除外"))),10)</f>
        <v>#VALUE!</v>
      </c>
      <c r="I221" s="34" t="e">
        <f ca="1">IF(消化率!$I$5&lt;1,商品!H221*消化率!$I$5,IF(商品!W221*商品!Q221/(商品!H221*消化率!$I$5)&gt;商品!L221,商品!H221*消化率!$I$5,J221))</f>
        <v>#DIV/0!</v>
      </c>
      <c r="J221" s="34" t="e">
        <f t="shared" si="44"/>
        <v>#VALUE!</v>
      </c>
      <c r="K221" s="34" t="e">
        <f ca="1">IF(ROUNDDOWN(IF(I221&gt;=設定!$C$8,設定!$C$8,商品!I221),0)&lt;10,10,ROUNDDOWN(IF(I221&gt;=設定!$C$8,設定!$C$8,商品!I221),0))</f>
        <v>#DIV/0!</v>
      </c>
      <c r="L221" s="64">
        <f>IF(F221="標準",設定!$C$4,商品!F221)</f>
        <v>5</v>
      </c>
      <c r="M221" s="63" t="str">
        <f>_xlfn.XLOOKUP($D221,全商品!$F:$F,全商品!H:H,"-")</f>
        <v>-</v>
      </c>
      <c r="N221" s="12" t="str">
        <f>_xlfn.XLOOKUP($D221,全商品!$F:$F,全商品!I:I,"-")</f>
        <v>-</v>
      </c>
      <c r="O221" s="23" t="str">
        <f>_xlfn.XLOOKUP($D221,全商品!$F:$F,全商品!K:K,"-")</f>
        <v>-</v>
      </c>
      <c r="P221" s="13" t="str">
        <f>_xlfn.XLOOKUP($D221,全商品!$F:$F,全商品!M:M,"-")</f>
        <v>-</v>
      </c>
      <c r="Q221" s="25" t="str">
        <f>_xlfn.XLOOKUP($D221,現状商品設定!B:B,現状商品設定!D:D,"-")</f>
        <v>-</v>
      </c>
      <c r="R221" s="22">
        <f>SUM(_xlfn.XLOOKUP($D221,当月商品!$D:$D,当月商品!I:I,0),_xlfn.XLOOKUP($D221,前月商品!$D:$D,前月商品!I:I,0),_xlfn.XLOOKUP($D221,前々月商品!$D:$D,前々月商品!I:I,0))</f>
        <v>0</v>
      </c>
      <c r="S221" s="23">
        <f>SUM(_xlfn.XLOOKUP($D221,当月商品!$D:$D,当月商品!V:V,0),_xlfn.XLOOKUP($D221,前月商品!$D:$D,前月商品!V:V,0),_xlfn.XLOOKUP($D221,前々月商品!$D:$D,前々月商品!V:V,0))</f>
        <v>0</v>
      </c>
      <c r="T221" s="23">
        <f t="shared" si="45"/>
        <v>0</v>
      </c>
      <c r="U221" s="23">
        <f>SUM(_xlfn.XLOOKUP($D221,当月商品!$D:$D,当月商品!W:W,0),_xlfn.XLOOKUP($D221,前月商品!$D:$D,前月商品!W:W,0),_xlfn.XLOOKUP($D221,前々月商品!$D:$D,前々月商品!W:W,0))</f>
        <v>0</v>
      </c>
      <c r="V221" s="23">
        <f>SUM(_xlfn.XLOOKUP($D221,当月商品!$D:$D,当月商品!H:H,0),_xlfn.XLOOKUP($D221,前月商品!$D:$D,前月商品!H:H,0),_xlfn.XLOOKUP($D221,前々月商品!$D:$D,前々月商品!H:H,0))</f>
        <v>0</v>
      </c>
      <c r="W221" s="13">
        <f t="shared" si="46"/>
        <v>0</v>
      </c>
      <c r="X221" s="15">
        <f t="shared" si="47"/>
        <v>0</v>
      </c>
      <c r="Y221" s="22">
        <f>_xlfn.XLOOKUP($D221,当月商品!$D:$D,当月商品!I:I,0)</f>
        <v>0</v>
      </c>
      <c r="Z221" s="23">
        <f>_xlfn.XLOOKUP($D221,前月商品!$D:$D,前月商品!I:I,0)</f>
        <v>0</v>
      </c>
      <c r="AA221" s="23">
        <f>_xlfn.XLOOKUP($D221,前々月商品!$D:$D,前々月商品!I:I,0)</f>
        <v>0</v>
      </c>
      <c r="AB221" s="23">
        <f>_xlfn.XLOOKUP($D221,当月商品!$D:$D,当月商品!V:V,0)</f>
        <v>0</v>
      </c>
      <c r="AC221" s="23">
        <f>_xlfn.XLOOKUP($D221,前月商品!$D:$D,前月商品!V:V,0)</f>
        <v>0</v>
      </c>
      <c r="AD221" s="23">
        <f>_xlfn.XLOOKUP($D221,前々月商品!$D:$D,前々月商品!V:V,0)</f>
        <v>0</v>
      </c>
      <c r="AE221" s="23">
        <f t="shared" si="48"/>
        <v>0</v>
      </c>
      <c r="AF221" s="23">
        <f t="shared" si="49"/>
        <v>0</v>
      </c>
      <c r="AG221" s="23">
        <f t="shared" si="50"/>
        <v>0</v>
      </c>
      <c r="AH221" s="12">
        <f>_xlfn.XLOOKUP($D221,当月商品!$D:$D,当月商品!W:W,0)</f>
        <v>0</v>
      </c>
      <c r="AI221" s="12">
        <f>_xlfn.XLOOKUP($D221,前月商品!$D:$D,前月商品!W:W,0)</f>
        <v>0</v>
      </c>
      <c r="AJ221" s="12">
        <f>_xlfn.XLOOKUP($D221,前々月商品!$D:$D,前々月商品!W:W,0)</f>
        <v>0</v>
      </c>
      <c r="AK221" s="12">
        <f>_xlfn.XLOOKUP($D221,当月商品!$D:$D,当月商品!H:H,0)</f>
        <v>0</v>
      </c>
      <c r="AL221" s="12">
        <f>_xlfn.XLOOKUP($D221,前月商品!$D:$D,前月商品!H:H,0)</f>
        <v>0</v>
      </c>
      <c r="AM221" s="12">
        <f>_xlfn.XLOOKUP($D221,前々月商品!$D:$D,前々月商品!H:H,0)</f>
        <v>0</v>
      </c>
      <c r="AN221" s="13">
        <f t="shared" si="51"/>
        <v>0</v>
      </c>
      <c r="AO221" s="13">
        <f t="shared" si="52"/>
        <v>0</v>
      </c>
      <c r="AP221" s="13">
        <f t="shared" si="53"/>
        <v>0</v>
      </c>
      <c r="AQ221" s="16">
        <f t="shared" si="54"/>
        <v>0</v>
      </c>
      <c r="AR221" s="16">
        <f t="shared" si="55"/>
        <v>0</v>
      </c>
      <c r="AS221" s="17">
        <f t="shared" si="56"/>
        <v>0</v>
      </c>
      <c r="AT221" t="e">
        <f t="shared" si="57"/>
        <v>#VALUE!</v>
      </c>
    </row>
    <row r="222" spans="3:46" ht="36.65" customHeight="1">
      <c r="C222" s="20">
        <v>217</v>
      </c>
      <c r="D222" s="53">
        <f>現状商品設定!B219</f>
        <v>0</v>
      </c>
      <c r="E222" s="26" t="str">
        <f>IFERROR(_xlfn.XLOOKUP($D222,現状商品設定!B:B,現状商品設定!C:C,"-"),"-")</f>
        <v>-</v>
      </c>
      <c r="F222" s="32" t="s">
        <v>46</v>
      </c>
      <c r="G222" s="30" t="str">
        <f>IFERROR(_xlfn.XLOOKUP($D222,現状商品設定!B:B,現状商品設定!F:F),"-")</f>
        <v>-</v>
      </c>
      <c r="H222" s="34" t="e">
        <f>IF(IF(AND(V222&gt;=設定!$C$3,X222&gt;=L222),G222*(1+設定!$C$6),IF(AND(V222&gt;=設定!$C$3,X222&lt;L222),G222*(1+設定!$C$7*-1),IF(V222&lt;設定!$C$3,G222*(1+設定!$C$6),"除外")))&gt;10,IF(AND(V222&gt;=設定!$C$3,X222&gt;=L222),G222*(1+設定!$C$6),IF(AND(V222&gt;=設定!$C$3,X222&lt;L222),G222*(1+設定!$C$7*-1),IF(V222&lt;設定!$C$3,G222*(1+設定!$C$6),"除外"))),10)</f>
        <v>#VALUE!</v>
      </c>
      <c r="I222" s="34" t="e">
        <f ca="1">IF(消化率!$I$5&lt;1,商品!H222*消化率!$I$5,IF(商品!W222*商品!Q222/(商品!H222*消化率!$I$5)&gt;商品!L222,商品!H222*消化率!$I$5,J222))</f>
        <v>#DIV/0!</v>
      </c>
      <c r="J222" s="34" t="e">
        <f t="shared" si="44"/>
        <v>#VALUE!</v>
      </c>
      <c r="K222" s="34" t="e">
        <f ca="1">IF(ROUNDDOWN(IF(I222&gt;=設定!$C$8,設定!$C$8,商品!I222),0)&lt;10,10,ROUNDDOWN(IF(I222&gt;=設定!$C$8,設定!$C$8,商品!I222),0))</f>
        <v>#DIV/0!</v>
      </c>
      <c r="L222" s="64">
        <f>IF(F222="標準",設定!$C$4,商品!F222)</f>
        <v>5</v>
      </c>
      <c r="M222" s="63" t="str">
        <f>_xlfn.XLOOKUP($D222,全商品!$F:$F,全商品!H:H,"-")</f>
        <v>-</v>
      </c>
      <c r="N222" s="12" t="str">
        <f>_xlfn.XLOOKUP($D222,全商品!$F:$F,全商品!I:I,"-")</f>
        <v>-</v>
      </c>
      <c r="O222" s="23" t="str">
        <f>_xlfn.XLOOKUP($D222,全商品!$F:$F,全商品!K:K,"-")</f>
        <v>-</v>
      </c>
      <c r="P222" s="13" t="str">
        <f>_xlfn.XLOOKUP($D222,全商品!$F:$F,全商品!M:M,"-")</f>
        <v>-</v>
      </c>
      <c r="Q222" s="25" t="str">
        <f>_xlfn.XLOOKUP($D222,現状商品設定!B:B,現状商品設定!D:D,"-")</f>
        <v>-</v>
      </c>
      <c r="R222" s="22">
        <f>SUM(_xlfn.XLOOKUP($D222,当月商品!$D:$D,当月商品!I:I,0),_xlfn.XLOOKUP($D222,前月商品!$D:$D,前月商品!I:I,0),_xlfn.XLOOKUP($D222,前々月商品!$D:$D,前々月商品!I:I,0))</f>
        <v>0</v>
      </c>
      <c r="S222" s="23">
        <f>SUM(_xlfn.XLOOKUP($D222,当月商品!$D:$D,当月商品!V:V,0),_xlfn.XLOOKUP($D222,前月商品!$D:$D,前月商品!V:V,0),_xlfn.XLOOKUP($D222,前々月商品!$D:$D,前々月商品!V:V,0))</f>
        <v>0</v>
      </c>
      <c r="T222" s="23">
        <f t="shared" si="45"/>
        <v>0</v>
      </c>
      <c r="U222" s="23">
        <f>SUM(_xlfn.XLOOKUP($D222,当月商品!$D:$D,当月商品!W:W,0),_xlfn.XLOOKUP($D222,前月商品!$D:$D,前月商品!W:W,0),_xlfn.XLOOKUP($D222,前々月商品!$D:$D,前々月商品!W:W,0))</f>
        <v>0</v>
      </c>
      <c r="V222" s="23">
        <f>SUM(_xlfn.XLOOKUP($D222,当月商品!$D:$D,当月商品!H:H,0),_xlfn.XLOOKUP($D222,前月商品!$D:$D,前月商品!H:H,0),_xlfn.XLOOKUP($D222,前々月商品!$D:$D,前々月商品!H:H,0))</f>
        <v>0</v>
      </c>
      <c r="W222" s="13">
        <f t="shared" si="46"/>
        <v>0</v>
      </c>
      <c r="X222" s="15">
        <f t="shared" si="47"/>
        <v>0</v>
      </c>
      <c r="Y222" s="22">
        <f>_xlfn.XLOOKUP($D222,当月商品!$D:$D,当月商品!I:I,0)</f>
        <v>0</v>
      </c>
      <c r="Z222" s="23">
        <f>_xlfn.XLOOKUP($D222,前月商品!$D:$D,前月商品!I:I,0)</f>
        <v>0</v>
      </c>
      <c r="AA222" s="23">
        <f>_xlfn.XLOOKUP($D222,前々月商品!$D:$D,前々月商品!I:I,0)</f>
        <v>0</v>
      </c>
      <c r="AB222" s="23">
        <f>_xlfn.XLOOKUP($D222,当月商品!$D:$D,当月商品!V:V,0)</f>
        <v>0</v>
      </c>
      <c r="AC222" s="23">
        <f>_xlfn.XLOOKUP($D222,前月商品!$D:$D,前月商品!V:V,0)</f>
        <v>0</v>
      </c>
      <c r="AD222" s="23">
        <f>_xlfn.XLOOKUP($D222,前々月商品!$D:$D,前々月商品!V:V,0)</f>
        <v>0</v>
      </c>
      <c r="AE222" s="23">
        <f t="shared" si="48"/>
        <v>0</v>
      </c>
      <c r="AF222" s="23">
        <f t="shared" si="49"/>
        <v>0</v>
      </c>
      <c r="AG222" s="23">
        <f t="shared" si="50"/>
        <v>0</v>
      </c>
      <c r="AH222" s="12">
        <f>_xlfn.XLOOKUP($D222,当月商品!$D:$D,当月商品!W:W,0)</f>
        <v>0</v>
      </c>
      <c r="AI222" s="12">
        <f>_xlfn.XLOOKUP($D222,前月商品!$D:$D,前月商品!W:W,0)</f>
        <v>0</v>
      </c>
      <c r="AJ222" s="12">
        <f>_xlfn.XLOOKUP($D222,前々月商品!$D:$D,前々月商品!W:W,0)</f>
        <v>0</v>
      </c>
      <c r="AK222" s="12">
        <f>_xlfn.XLOOKUP($D222,当月商品!$D:$D,当月商品!H:H,0)</f>
        <v>0</v>
      </c>
      <c r="AL222" s="12">
        <f>_xlfn.XLOOKUP($D222,前月商品!$D:$D,前月商品!H:H,0)</f>
        <v>0</v>
      </c>
      <c r="AM222" s="12">
        <f>_xlfn.XLOOKUP($D222,前々月商品!$D:$D,前々月商品!H:H,0)</f>
        <v>0</v>
      </c>
      <c r="AN222" s="13">
        <f t="shared" si="51"/>
        <v>0</v>
      </c>
      <c r="AO222" s="13">
        <f t="shared" si="52"/>
        <v>0</v>
      </c>
      <c r="AP222" s="13">
        <f t="shared" si="53"/>
        <v>0</v>
      </c>
      <c r="AQ222" s="16">
        <f t="shared" si="54"/>
        <v>0</v>
      </c>
      <c r="AR222" s="16">
        <f t="shared" si="55"/>
        <v>0</v>
      </c>
      <c r="AS222" s="17">
        <f t="shared" si="56"/>
        <v>0</v>
      </c>
      <c r="AT222" t="e">
        <f t="shared" si="57"/>
        <v>#VALUE!</v>
      </c>
    </row>
    <row r="223" spans="3:46" ht="36.65" customHeight="1">
      <c r="C223" s="20">
        <v>218</v>
      </c>
      <c r="D223" s="53">
        <f>現状商品設定!B220</f>
        <v>0</v>
      </c>
      <c r="E223" s="26" t="str">
        <f>IFERROR(_xlfn.XLOOKUP($D223,現状商品設定!B:B,現状商品設定!C:C,"-"),"-")</f>
        <v>-</v>
      </c>
      <c r="F223" s="32" t="s">
        <v>46</v>
      </c>
      <c r="G223" s="30" t="str">
        <f>IFERROR(_xlfn.XLOOKUP($D223,現状商品設定!B:B,現状商品設定!F:F),"-")</f>
        <v>-</v>
      </c>
      <c r="H223" s="34" t="e">
        <f>IF(IF(AND(V223&gt;=設定!$C$3,X223&gt;=L223),G223*(1+設定!$C$6),IF(AND(V223&gt;=設定!$C$3,X223&lt;L223),G223*(1+設定!$C$7*-1),IF(V223&lt;設定!$C$3,G223*(1+設定!$C$6),"除外")))&gt;10,IF(AND(V223&gt;=設定!$C$3,X223&gt;=L223),G223*(1+設定!$C$6),IF(AND(V223&gt;=設定!$C$3,X223&lt;L223),G223*(1+設定!$C$7*-1),IF(V223&lt;設定!$C$3,G223*(1+設定!$C$6),"除外"))),10)</f>
        <v>#VALUE!</v>
      </c>
      <c r="I223" s="34" t="e">
        <f ca="1">IF(消化率!$I$5&lt;1,商品!H223*消化率!$I$5,IF(商品!W223*商品!Q223/(商品!H223*消化率!$I$5)&gt;商品!L223,商品!H223*消化率!$I$5,J223))</f>
        <v>#DIV/0!</v>
      </c>
      <c r="J223" s="34" t="e">
        <f t="shared" si="44"/>
        <v>#VALUE!</v>
      </c>
      <c r="K223" s="34" t="e">
        <f ca="1">IF(ROUNDDOWN(IF(I223&gt;=設定!$C$8,設定!$C$8,商品!I223),0)&lt;10,10,ROUNDDOWN(IF(I223&gt;=設定!$C$8,設定!$C$8,商品!I223),0))</f>
        <v>#DIV/0!</v>
      </c>
      <c r="L223" s="64">
        <f>IF(F223="標準",設定!$C$4,商品!F223)</f>
        <v>5</v>
      </c>
      <c r="M223" s="63" t="str">
        <f>_xlfn.XLOOKUP($D223,全商品!$F:$F,全商品!H:H,"-")</f>
        <v>-</v>
      </c>
      <c r="N223" s="12" t="str">
        <f>_xlfn.XLOOKUP($D223,全商品!$F:$F,全商品!I:I,"-")</f>
        <v>-</v>
      </c>
      <c r="O223" s="23" t="str">
        <f>_xlfn.XLOOKUP($D223,全商品!$F:$F,全商品!K:K,"-")</f>
        <v>-</v>
      </c>
      <c r="P223" s="13" t="str">
        <f>_xlfn.XLOOKUP($D223,全商品!$F:$F,全商品!M:M,"-")</f>
        <v>-</v>
      </c>
      <c r="Q223" s="25" t="str">
        <f>_xlfn.XLOOKUP($D223,現状商品設定!B:B,現状商品設定!D:D,"-")</f>
        <v>-</v>
      </c>
      <c r="R223" s="22">
        <f>SUM(_xlfn.XLOOKUP($D223,当月商品!$D:$D,当月商品!I:I,0),_xlfn.XLOOKUP($D223,前月商品!$D:$D,前月商品!I:I,0),_xlfn.XLOOKUP($D223,前々月商品!$D:$D,前々月商品!I:I,0))</f>
        <v>0</v>
      </c>
      <c r="S223" s="23">
        <f>SUM(_xlfn.XLOOKUP($D223,当月商品!$D:$D,当月商品!V:V,0),_xlfn.XLOOKUP($D223,前月商品!$D:$D,前月商品!V:V,0),_xlfn.XLOOKUP($D223,前々月商品!$D:$D,前々月商品!V:V,0))</f>
        <v>0</v>
      </c>
      <c r="T223" s="23">
        <f t="shared" si="45"/>
        <v>0</v>
      </c>
      <c r="U223" s="23">
        <f>SUM(_xlfn.XLOOKUP($D223,当月商品!$D:$D,当月商品!W:W,0),_xlfn.XLOOKUP($D223,前月商品!$D:$D,前月商品!W:W,0),_xlfn.XLOOKUP($D223,前々月商品!$D:$D,前々月商品!W:W,0))</f>
        <v>0</v>
      </c>
      <c r="V223" s="23">
        <f>SUM(_xlfn.XLOOKUP($D223,当月商品!$D:$D,当月商品!H:H,0),_xlfn.XLOOKUP($D223,前月商品!$D:$D,前月商品!H:H,0),_xlfn.XLOOKUP($D223,前々月商品!$D:$D,前々月商品!H:H,0))</f>
        <v>0</v>
      </c>
      <c r="W223" s="13">
        <f t="shared" si="46"/>
        <v>0</v>
      </c>
      <c r="X223" s="15">
        <f t="shared" si="47"/>
        <v>0</v>
      </c>
      <c r="Y223" s="22">
        <f>_xlfn.XLOOKUP($D223,当月商品!$D:$D,当月商品!I:I,0)</f>
        <v>0</v>
      </c>
      <c r="Z223" s="23">
        <f>_xlfn.XLOOKUP($D223,前月商品!$D:$D,前月商品!I:I,0)</f>
        <v>0</v>
      </c>
      <c r="AA223" s="23">
        <f>_xlfn.XLOOKUP($D223,前々月商品!$D:$D,前々月商品!I:I,0)</f>
        <v>0</v>
      </c>
      <c r="AB223" s="23">
        <f>_xlfn.XLOOKUP($D223,当月商品!$D:$D,当月商品!V:V,0)</f>
        <v>0</v>
      </c>
      <c r="AC223" s="23">
        <f>_xlfn.XLOOKUP($D223,前月商品!$D:$D,前月商品!V:V,0)</f>
        <v>0</v>
      </c>
      <c r="AD223" s="23">
        <f>_xlfn.XLOOKUP($D223,前々月商品!$D:$D,前々月商品!V:V,0)</f>
        <v>0</v>
      </c>
      <c r="AE223" s="23">
        <f t="shared" si="48"/>
        <v>0</v>
      </c>
      <c r="AF223" s="23">
        <f t="shared" si="49"/>
        <v>0</v>
      </c>
      <c r="AG223" s="23">
        <f t="shared" si="50"/>
        <v>0</v>
      </c>
      <c r="AH223" s="12">
        <f>_xlfn.XLOOKUP($D223,当月商品!$D:$D,当月商品!W:W,0)</f>
        <v>0</v>
      </c>
      <c r="AI223" s="12">
        <f>_xlfn.XLOOKUP($D223,前月商品!$D:$D,前月商品!W:W,0)</f>
        <v>0</v>
      </c>
      <c r="AJ223" s="12">
        <f>_xlfn.XLOOKUP($D223,前々月商品!$D:$D,前々月商品!W:W,0)</f>
        <v>0</v>
      </c>
      <c r="AK223" s="12">
        <f>_xlfn.XLOOKUP($D223,当月商品!$D:$D,当月商品!H:H,0)</f>
        <v>0</v>
      </c>
      <c r="AL223" s="12">
        <f>_xlfn.XLOOKUP($D223,前月商品!$D:$D,前月商品!H:H,0)</f>
        <v>0</v>
      </c>
      <c r="AM223" s="12">
        <f>_xlfn.XLOOKUP($D223,前々月商品!$D:$D,前々月商品!H:H,0)</f>
        <v>0</v>
      </c>
      <c r="AN223" s="13">
        <f t="shared" si="51"/>
        <v>0</v>
      </c>
      <c r="AO223" s="13">
        <f t="shared" si="52"/>
        <v>0</v>
      </c>
      <c r="AP223" s="13">
        <f t="shared" si="53"/>
        <v>0</v>
      </c>
      <c r="AQ223" s="16">
        <f t="shared" si="54"/>
        <v>0</v>
      </c>
      <c r="AR223" s="16">
        <f t="shared" si="55"/>
        <v>0</v>
      </c>
      <c r="AS223" s="17">
        <f t="shared" si="56"/>
        <v>0</v>
      </c>
      <c r="AT223" t="e">
        <f t="shared" si="57"/>
        <v>#VALUE!</v>
      </c>
    </row>
    <row r="224" spans="3:46" ht="36.65" customHeight="1">
      <c r="C224" s="20">
        <v>219</v>
      </c>
      <c r="D224" s="53">
        <f>現状商品設定!B221</f>
        <v>0</v>
      </c>
      <c r="E224" s="26" t="str">
        <f>IFERROR(_xlfn.XLOOKUP($D224,現状商品設定!B:B,現状商品設定!C:C,"-"),"-")</f>
        <v>-</v>
      </c>
      <c r="F224" s="32" t="s">
        <v>46</v>
      </c>
      <c r="G224" s="30" t="str">
        <f>IFERROR(_xlfn.XLOOKUP($D224,現状商品設定!B:B,現状商品設定!F:F),"-")</f>
        <v>-</v>
      </c>
      <c r="H224" s="34" t="e">
        <f>IF(IF(AND(V224&gt;=設定!$C$3,X224&gt;=L224),G224*(1+設定!$C$6),IF(AND(V224&gt;=設定!$C$3,X224&lt;L224),G224*(1+設定!$C$7*-1),IF(V224&lt;設定!$C$3,G224*(1+設定!$C$6),"除外")))&gt;10,IF(AND(V224&gt;=設定!$C$3,X224&gt;=L224),G224*(1+設定!$C$6),IF(AND(V224&gt;=設定!$C$3,X224&lt;L224),G224*(1+設定!$C$7*-1),IF(V224&lt;設定!$C$3,G224*(1+設定!$C$6),"除外"))),10)</f>
        <v>#VALUE!</v>
      </c>
      <c r="I224" s="34" t="e">
        <f ca="1">IF(消化率!$I$5&lt;1,商品!H224*消化率!$I$5,IF(商品!W224*商品!Q224/(商品!H224*消化率!$I$5)&gt;商品!L224,商品!H224*消化率!$I$5,J224))</f>
        <v>#DIV/0!</v>
      </c>
      <c r="J224" s="34" t="e">
        <f t="shared" si="44"/>
        <v>#VALUE!</v>
      </c>
      <c r="K224" s="34" t="e">
        <f ca="1">IF(ROUNDDOWN(IF(I224&gt;=設定!$C$8,設定!$C$8,商品!I224),0)&lt;10,10,ROUNDDOWN(IF(I224&gt;=設定!$C$8,設定!$C$8,商品!I224),0))</f>
        <v>#DIV/0!</v>
      </c>
      <c r="L224" s="64">
        <f>IF(F224="標準",設定!$C$4,商品!F224)</f>
        <v>5</v>
      </c>
      <c r="M224" s="63" t="str">
        <f>_xlfn.XLOOKUP($D224,全商品!$F:$F,全商品!H:H,"-")</f>
        <v>-</v>
      </c>
      <c r="N224" s="12" t="str">
        <f>_xlfn.XLOOKUP($D224,全商品!$F:$F,全商品!I:I,"-")</f>
        <v>-</v>
      </c>
      <c r="O224" s="23" t="str">
        <f>_xlfn.XLOOKUP($D224,全商品!$F:$F,全商品!K:K,"-")</f>
        <v>-</v>
      </c>
      <c r="P224" s="13" t="str">
        <f>_xlfn.XLOOKUP($D224,全商品!$F:$F,全商品!M:M,"-")</f>
        <v>-</v>
      </c>
      <c r="Q224" s="25" t="str">
        <f>_xlfn.XLOOKUP($D224,現状商品設定!B:B,現状商品設定!D:D,"-")</f>
        <v>-</v>
      </c>
      <c r="R224" s="22">
        <f>SUM(_xlfn.XLOOKUP($D224,当月商品!$D:$D,当月商品!I:I,0),_xlfn.XLOOKUP($D224,前月商品!$D:$D,前月商品!I:I,0),_xlfn.XLOOKUP($D224,前々月商品!$D:$D,前々月商品!I:I,0))</f>
        <v>0</v>
      </c>
      <c r="S224" s="23">
        <f>SUM(_xlfn.XLOOKUP($D224,当月商品!$D:$D,当月商品!V:V,0),_xlfn.XLOOKUP($D224,前月商品!$D:$D,前月商品!V:V,0),_xlfn.XLOOKUP($D224,前々月商品!$D:$D,前々月商品!V:V,0))</f>
        <v>0</v>
      </c>
      <c r="T224" s="23">
        <f t="shared" si="45"/>
        <v>0</v>
      </c>
      <c r="U224" s="23">
        <f>SUM(_xlfn.XLOOKUP($D224,当月商品!$D:$D,当月商品!W:W,0),_xlfn.XLOOKUP($D224,前月商品!$D:$D,前月商品!W:W,0),_xlfn.XLOOKUP($D224,前々月商品!$D:$D,前々月商品!W:W,0))</f>
        <v>0</v>
      </c>
      <c r="V224" s="23">
        <f>SUM(_xlfn.XLOOKUP($D224,当月商品!$D:$D,当月商品!H:H,0),_xlfn.XLOOKUP($D224,前月商品!$D:$D,前月商品!H:H,0),_xlfn.XLOOKUP($D224,前々月商品!$D:$D,前々月商品!H:H,0))</f>
        <v>0</v>
      </c>
      <c r="W224" s="13">
        <f t="shared" si="46"/>
        <v>0</v>
      </c>
      <c r="X224" s="15">
        <f t="shared" si="47"/>
        <v>0</v>
      </c>
      <c r="Y224" s="22">
        <f>_xlfn.XLOOKUP($D224,当月商品!$D:$D,当月商品!I:I,0)</f>
        <v>0</v>
      </c>
      <c r="Z224" s="23">
        <f>_xlfn.XLOOKUP($D224,前月商品!$D:$D,前月商品!I:I,0)</f>
        <v>0</v>
      </c>
      <c r="AA224" s="23">
        <f>_xlfn.XLOOKUP($D224,前々月商品!$D:$D,前々月商品!I:I,0)</f>
        <v>0</v>
      </c>
      <c r="AB224" s="23">
        <f>_xlfn.XLOOKUP($D224,当月商品!$D:$D,当月商品!V:V,0)</f>
        <v>0</v>
      </c>
      <c r="AC224" s="23">
        <f>_xlfn.XLOOKUP($D224,前月商品!$D:$D,前月商品!V:V,0)</f>
        <v>0</v>
      </c>
      <c r="AD224" s="23">
        <f>_xlfn.XLOOKUP($D224,前々月商品!$D:$D,前々月商品!V:V,0)</f>
        <v>0</v>
      </c>
      <c r="AE224" s="23">
        <f t="shared" si="48"/>
        <v>0</v>
      </c>
      <c r="AF224" s="23">
        <f t="shared" si="49"/>
        <v>0</v>
      </c>
      <c r="AG224" s="23">
        <f t="shared" si="50"/>
        <v>0</v>
      </c>
      <c r="AH224" s="12">
        <f>_xlfn.XLOOKUP($D224,当月商品!$D:$D,当月商品!W:W,0)</f>
        <v>0</v>
      </c>
      <c r="AI224" s="12">
        <f>_xlfn.XLOOKUP($D224,前月商品!$D:$D,前月商品!W:W,0)</f>
        <v>0</v>
      </c>
      <c r="AJ224" s="12">
        <f>_xlfn.XLOOKUP($D224,前々月商品!$D:$D,前々月商品!W:W,0)</f>
        <v>0</v>
      </c>
      <c r="AK224" s="12">
        <f>_xlfn.XLOOKUP($D224,当月商品!$D:$D,当月商品!H:H,0)</f>
        <v>0</v>
      </c>
      <c r="AL224" s="12">
        <f>_xlfn.XLOOKUP($D224,前月商品!$D:$D,前月商品!H:H,0)</f>
        <v>0</v>
      </c>
      <c r="AM224" s="12">
        <f>_xlfn.XLOOKUP($D224,前々月商品!$D:$D,前々月商品!H:H,0)</f>
        <v>0</v>
      </c>
      <c r="AN224" s="13">
        <f t="shared" si="51"/>
        <v>0</v>
      </c>
      <c r="AO224" s="13">
        <f t="shared" si="52"/>
        <v>0</v>
      </c>
      <c r="AP224" s="13">
        <f t="shared" si="53"/>
        <v>0</v>
      </c>
      <c r="AQ224" s="16">
        <f t="shared" si="54"/>
        <v>0</v>
      </c>
      <c r="AR224" s="16">
        <f t="shared" si="55"/>
        <v>0</v>
      </c>
      <c r="AS224" s="17">
        <f t="shared" si="56"/>
        <v>0</v>
      </c>
      <c r="AT224" t="e">
        <f t="shared" si="57"/>
        <v>#VALUE!</v>
      </c>
    </row>
    <row r="225" spans="3:46" ht="36.65" customHeight="1">
      <c r="C225" s="20">
        <v>220</v>
      </c>
      <c r="D225" s="53">
        <f>現状商品設定!B222</f>
        <v>0</v>
      </c>
      <c r="E225" s="26" t="str">
        <f>IFERROR(_xlfn.XLOOKUP($D225,現状商品設定!B:B,現状商品設定!C:C,"-"),"-")</f>
        <v>-</v>
      </c>
      <c r="F225" s="32" t="s">
        <v>46</v>
      </c>
      <c r="G225" s="30" t="str">
        <f>IFERROR(_xlfn.XLOOKUP($D225,現状商品設定!B:B,現状商品設定!F:F),"-")</f>
        <v>-</v>
      </c>
      <c r="H225" s="34" t="e">
        <f>IF(IF(AND(V225&gt;=設定!$C$3,X225&gt;=L225),G225*(1+設定!$C$6),IF(AND(V225&gt;=設定!$C$3,X225&lt;L225),G225*(1+設定!$C$7*-1),IF(V225&lt;設定!$C$3,G225*(1+設定!$C$6),"除外")))&gt;10,IF(AND(V225&gt;=設定!$C$3,X225&gt;=L225),G225*(1+設定!$C$6),IF(AND(V225&gt;=設定!$C$3,X225&lt;L225),G225*(1+設定!$C$7*-1),IF(V225&lt;設定!$C$3,G225*(1+設定!$C$6),"除外"))),10)</f>
        <v>#VALUE!</v>
      </c>
      <c r="I225" s="34" t="e">
        <f ca="1">IF(消化率!$I$5&lt;1,商品!H225*消化率!$I$5,IF(商品!W225*商品!Q225/(商品!H225*消化率!$I$5)&gt;商品!L225,商品!H225*消化率!$I$5,J225))</f>
        <v>#DIV/0!</v>
      </c>
      <c r="J225" s="34" t="e">
        <f t="shared" si="44"/>
        <v>#VALUE!</v>
      </c>
      <c r="K225" s="34" t="e">
        <f ca="1">IF(ROUNDDOWN(IF(I225&gt;=設定!$C$8,設定!$C$8,商品!I225),0)&lt;10,10,ROUNDDOWN(IF(I225&gt;=設定!$C$8,設定!$C$8,商品!I225),0))</f>
        <v>#DIV/0!</v>
      </c>
      <c r="L225" s="64">
        <f>IF(F225="標準",設定!$C$4,商品!F225)</f>
        <v>5</v>
      </c>
      <c r="M225" s="63" t="str">
        <f>_xlfn.XLOOKUP($D225,全商品!$F:$F,全商品!H:H,"-")</f>
        <v>-</v>
      </c>
      <c r="N225" s="12" t="str">
        <f>_xlfn.XLOOKUP($D225,全商品!$F:$F,全商品!I:I,"-")</f>
        <v>-</v>
      </c>
      <c r="O225" s="23" t="str">
        <f>_xlfn.XLOOKUP($D225,全商品!$F:$F,全商品!K:K,"-")</f>
        <v>-</v>
      </c>
      <c r="P225" s="13" t="str">
        <f>_xlfn.XLOOKUP($D225,全商品!$F:$F,全商品!M:M,"-")</f>
        <v>-</v>
      </c>
      <c r="Q225" s="25" t="str">
        <f>_xlfn.XLOOKUP($D225,現状商品設定!B:B,現状商品設定!D:D,"-")</f>
        <v>-</v>
      </c>
      <c r="R225" s="22">
        <f>SUM(_xlfn.XLOOKUP($D225,当月商品!$D:$D,当月商品!I:I,0),_xlfn.XLOOKUP($D225,前月商品!$D:$D,前月商品!I:I,0),_xlfn.XLOOKUP($D225,前々月商品!$D:$D,前々月商品!I:I,0))</f>
        <v>0</v>
      </c>
      <c r="S225" s="23">
        <f>SUM(_xlfn.XLOOKUP($D225,当月商品!$D:$D,当月商品!V:V,0),_xlfn.XLOOKUP($D225,前月商品!$D:$D,前月商品!V:V,0),_xlfn.XLOOKUP($D225,前々月商品!$D:$D,前々月商品!V:V,0))</f>
        <v>0</v>
      </c>
      <c r="T225" s="23">
        <f t="shared" si="45"/>
        <v>0</v>
      </c>
      <c r="U225" s="23">
        <f>SUM(_xlfn.XLOOKUP($D225,当月商品!$D:$D,当月商品!W:W,0),_xlfn.XLOOKUP($D225,前月商品!$D:$D,前月商品!W:W,0),_xlfn.XLOOKUP($D225,前々月商品!$D:$D,前々月商品!W:W,0))</f>
        <v>0</v>
      </c>
      <c r="V225" s="23">
        <f>SUM(_xlfn.XLOOKUP($D225,当月商品!$D:$D,当月商品!H:H,0),_xlfn.XLOOKUP($D225,前月商品!$D:$D,前月商品!H:H,0),_xlfn.XLOOKUP($D225,前々月商品!$D:$D,前々月商品!H:H,0))</f>
        <v>0</v>
      </c>
      <c r="W225" s="13">
        <f t="shared" si="46"/>
        <v>0</v>
      </c>
      <c r="X225" s="15">
        <f t="shared" si="47"/>
        <v>0</v>
      </c>
      <c r="Y225" s="22">
        <f>_xlfn.XLOOKUP($D225,当月商品!$D:$D,当月商品!I:I,0)</f>
        <v>0</v>
      </c>
      <c r="Z225" s="23">
        <f>_xlfn.XLOOKUP($D225,前月商品!$D:$D,前月商品!I:I,0)</f>
        <v>0</v>
      </c>
      <c r="AA225" s="23">
        <f>_xlfn.XLOOKUP($D225,前々月商品!$D:$D,前々月商品!I:I,0)</f>
        <v>0</v>
      </c>
      <c r="AB225" s="23">
        <f>_xlfn.XLOOKUP($D225,当月商品!$D:$D,当月商品!V:V,0)</f>
        <v>0</v>
      </c>
      <c r="AC225" s="23">
        <f>_xlfn.XLOOKUP($D225,前月商品!$D:$D,前月商品!V:V,0)</f>
        <v>0</v>
      </c>
      <c r="AD225" s="23">
        <f>_xlfn.XLOOKUP($D225,前々月商品!$D:$D,前々月商品!V:V,0)</f>
        <v>0</v>
      </c>
      <c r="AE225" s="23">
        <f t="shared" si="48"/>
        <v>0</v>
      </c>
      <c r="AF225" s="23">
        <f t="shared" si="49"/>
        <v>0</v>
      </c>
      <c r="AG225" s="23">
        <f t="shared" si="50"/>
        <v>0</v>
      </c>
      <c r="AH225" s="12">
        <f>_xlfn.XLOOKUP($D225,当月商品!$D:$D,当月商品!W:W,0)</f>
        <v>0</v>
      </c>
      <c r="AI225" s="12">
        <f>_xlfn.XLOOKUP($D225,前月商品!$D:$D,前月商品!W:W,0)</f>
        <v>0</v>
      </c>
      <c r="AJ225" s="12">
        <f>_xlfn.XLOOKUP($D225,前々月商品!$D:$D,前々月商品!W:W,0)</f>
        <v>0</v>
      </c>
      <c r="AK225" s="12">
        <f>_xlfn.XLOOKUP($D225,当月商品!$D:$D,当月商品!H:H,0)</f>
        <v>0</v>
      </c>
      <c r="AL225" s="12">
        <f>_xlfn.XLOOKUP($D225,前月商品!$D:$D,前月商品!H:H,0)</f>
        <v>0</v>
      </c>
      <c r="AM225" s="12">
        <f>_xlfn.XLOOKUP($D225,前々月商品!$D:$D,前々月商品!H:H,0)</f>
        <v>0</v>
      </c>
      <c r="AN225" s="13">
        <f t="shared" si="51"/>
        <v>0</v>
      </c>
      <c r="AO225" s="13">
        <f t="shared" si="52"/>
        <v>0</v>
      </c>
      <c r="AP225" s="13">
        <f t="shared" si="53"/>
        <v>0</v>
      </c>
      <c r="AQ225" s="16">
        <f t="shared" si="54"/>
        <v>0</v>
      </c>
      <c r="AR225" s="16">
        <f t="shared" si="55"/>
        <v>0</v>
      </c>
      <c r="AS225" s="17">
        <f t="shared" si="56"/>
        <v>0</v>
      </c>
      <c r="AT225" t="e">
        <f t="shared" si="57"/>
        <v>#VALUE!</v>
      </c>
    </row>
    <row r="226" spans="3:46" ht="36.65" customHeight="1">
      <c r="C226" s="20">
        <v>221</v>
      </c>
      <c r="D226" s="53">
        <f>現状商品設定!B223</f>
        <v>0</v>
      </c>
      <c r="E226" s="26" t="str">
        <f>IFERROR(_xlfn.XLOOKUP($D226,現状商品設定!B:B,現状商品設定!C:C,"-"),"-")</f>
        <v>-</v>
      </c>
      <c r="F226" s="32" t="s">
        <v>46</v>
      </c>
      <c r="G226" s="30" t="str">
        <f>IFERROR(_xlfn.XLOOKUP($D226,現状商品設定!B:B,現状商品設定!F:F),"-")</f>
        <v>-</v>
      </c>
      <c r="H226" s="34" t="e">
        <f>IF(IF(AND(V226&gt;=設定!$C$3,X226&gt;=L226),G226*(1+設定!$C$6),IF(AND(V226&gt;=設定!$C$3,X226&lt;L226),G226*(1+設定!$C$7*-1),IF(V226&lt;設定!$C$3,G226*(1+設定!$C$6),"除外")))&gt;10,IF(AND(V226&gt;=設定!$C$3,X226&gt;=L226),G226*(1+設定!$C$6),IF(AND(V226&gt;=設定!$C$3,X226&lt;L226),G226*(1+設定!$C$7*-1),IF(V226&lt;設定!$C$3,G226*(1+設定!$C$6),"除外"))),10)</f>
        <v>#VALUE!</v>
      </c>
      <c r="I226" s="34" t="e">
        <f ca="1">IF(消化率!$I$5&lt;1,商品!H226*消化率!$I$5,IF(商品!W226*商品!Q226/(商品!H226*消化率!$I$5)&gt;商品!L226,商品!H226*消化率!$I$5,J226))</f>
        <v>#DIV/0!</v>
      </c>
      <c r="J226" s="34" t="e">
        <f t="shared" si="44"/>
        <v>#VALUE!</v>
      </c>
      <c r="K226" s="34" t="e">
        <f ca="1">IF(ROUNDDOWN(IF(I226&gt;=設定!$C$8,設定!$C$8,商品!I226),0)&lt;10,10,ROUNDDOWN(IF(I226&gt;=設定!$C$8,設定!$C$8,商品!I226),0))</f>
        <v>#DIV/0!</v>
      </c>
      <c r="L226" s="64">
        <f>IF(F226="標準",設定!$C$4,商品!F226)</f>
        <v>5</v>
      </c>
      <c r="M226" s="63" t="str">
        <f>_xlfn.XLOOKUP($D226,全商品!$F:$F,全商品!H:H,"-")</f>
        <v>-</v>
      </c>
      <c r="N226" s="12" t="str">
        <f>_xlfn.XLOOKUP($D226,全商品!$F:$F,全商品!I:I,"-")</f>
        <v>-</v>
      </c>
      <c r="O226" s="23" t="str">
        <f>_xlfn.XLOOKUP($D226,全商品!$F:$F,全商品!K:K,"-")</f>
        <v>-</v>
      </c>
      <c r="P226" s="13" t="str">
        <f>_xlfn.XLOOKUP($D226,全商品!$F:$F,全商品!M:M,"-")</f>
        <v>-</v>
      </c>
      <c r="Q226" s="25" t="str">
        <f>_xlfn.XLOOKUP($D226,現状商品設定!B:B,現状商品設定!D:D,"-")</f>
        <v>-</v>
      </c>
      <c r="R226" s="22">
        <f>SUM(_xlfn.XLOOKUP($D226,当月商品!$D:$D,当月商品!I:I,0),_xlfn.XLOOKUP($D226,前月商品!$D:$D,前月商品!I:I,0),_xlfn.XLOOKUP($D226,前々月商品!$D:$D,前々月商品!I:I,0))</f>
        <v>0</v>
      </c>
      <c r="S226" s="23">
        <f>SUM(_xlfn.XLOOKUP($D226,当月商品!$D:$D,当月商品!V:V,0),_xlfn.XLOOKUP($D226,前月商品!$D:$D,前月商品!V:V,0),_xlfn.XLOOKUP($D226,前々月商品!$D:$D,前々月商品!V:V,0))</f>
        <v>0</v>
      </c>
      <c r="T226" s="23">
        <f t="shared" si="45"/>
        <v>0</v>
      </c>
      <c r="U226" s="23">
        <f>SUM(_xlfn.XLOOKUP($D226,当月商品!$D:$D,当月商品!W:W,0),_xlfn.XLOOKUP($D226,前月商品!$D:$D,前月商品!W:W,0),_xlfn.XLOOKUP($D226,前々月商品!$D:$D,前々月商品!W:W,0))</f>
        <v>0</v>
      </c>
      <c r="V226" s="23">
        <f>SUM(_xlfn.XLOOKUP($D226,当月商品!$D:$D,当月商品!H:H,0),_xlfn.XLOOKUP($D226,前月商品!$D:$D,前月商品!H:H,0),_xlfn.XLOOKUP($D226,前々月商品!$D:$D,前々月商品!H:H,0))</f>
        <v>0</v>
      </c>
      <c r="W226" s="13">
        <f t="shared" si="46"/>
        <v>0</v>
      </c>
      <c r="X226" s="15">
        <f t="shared" si="47"/>
        <v>0</v>
      </c>
      <c r="Y226" s="22">
        <f>_xlfn.XLOOKUP($D226,当月商品!$D:$D,当月商品!I:I,0)</f>
        <v>0</v>
      </c>
      <c r="Z226" s="23">
        <f>_xlfn.XLOOKUP($D226,前月商品!$D:$D,前月商品!I:I,0)</f>
        <v>0</v>
      </c>
      <c r="AA226" s="23">
        <f>_xlfn.XLOOKUP($D226,前々月商品!$D:$D,前々月商品!I:I,0)</f>
        <v>0</v>
      </c>
      <c r="AB226" s="23">
        <f>_xlfn.XLOOKUP($D226,当月商品!$D:$D,当月商品!V:V,0)</f>
        <v>0</v>
      </c>
      <c r="AC226" s="23">
        <f>_xlfn.XLOOKUP($D226,前月商品!$D:$D,前月商品!V:V,0)</f>
        <v>0</v>
      </c>
      <c r="AD226" s="23">
        <f>_xlfn.XLOOKUP($D226,前々月商品!$D:$D,前々月商品!V:V,0)</f>
        <v>0</v>
      </c>
      <c r="AE226" s="23">
        <f t="shared" si="48"/>
        <v>0</v>
      </c>
      <c r="AF226" s="23">
        <f t="shared" si="49"/>
        <v>0</v>
      </c>
      <c r="AG226" s="23">
        <f t="shared" si="50"/>
        <v>0</v>
      </c>
      <c r="AH226" s="12">
        <f>_xlfn.XLOOKUP($D226,当月商品!$D:$D,当月商品!W:W,0)</f>
        <v>0</v>
      </c>
      <c r="AI226" s="12">
        <f>_xlfn.XLOOKUP($D226,前月商品!$D:$D,前月商品!W:W,0)</f>
        <v>0</v>
      </c>
      <c r="AJ226" s="12">
        <f>_xlfn.XLOOKUP($D226,前々月商品!$D:$D,前々月商品!W:W,0)</f>
        <v>0</v>
      </c>
      <c r="AK226" s="12">
        <f>_xlfn.XLOOKUP($D226,当月商品!$D:$D,当月商品!H:H,0)</f>
        <v>0</v>
      </c>
      <c r="AL226" s="12">
        <f>_xlfn.XLOOKUP($D226,前月商品!$D:$D,前月商品!H:H,0)</f>
        <v>0</v>
      </c>
      <c r="AM226" s="12">
        <f>_xlfn.XLOOKUP($D226,前々月商品!$D:$D,前々月商品!H:H,0)</f>
        <v>0</v>
      </c>
      <c r="AN226" s="13">
        <f t="shared" si="51"/>
        <v>0</v>
      </c>
      <c r="AO226" s="13">
        <f t="shared" si="52"/>
        <v>0</v>
      </c>
      <c r="AP226" s="13">
        <f t="shared" si="53"/>
        <v>0</v>
      </c>
      <c r="AQ226" s="16">
        <f t="shared" si="54"/>
        <v>0</v>
      </c>
      <c r="AR226" s="16">
        <f t="shared" si="55"/>
        <v>0</v>
      </c>
      <c r="AS226" s="17">
        <f t="shared" si="56"/>
        <v>0</v>
      </c>
      <c r="AT226" t="e">
        <f t="shared" si="57"/>
        <v>#VALUE!</v>
      </c>
    </row>
    <row r="227" spans="3:46" ht="36.65" customHeight="1">
      <c r="C227" s="20">
        <v>222</v>
      </c>
      <c r="D227" s="53">
        <f>現状商品設定!B224</f>
        <v>0</v>
      </c>
      <c r="E227" s="26" t="str">
        <f>IFERROR(_xlfn.XLOOKUP($D227,現状商品設定!B:B,現状商品設定!C:C,"-"),"-")</f>
        <v>-</v>
      </c>
      <c r="F227" s="32" t="s">
        <v>46</v>
      </c>
      <c r="G227" s="30" t="str">
        <f>IFERROR(_xlfn.XLOOKUP($D227,現状商品設定!B:B,現状商品設定!F:F),"-")</f>
        <v>-</v>
      </c>
      <c r="H227" s="34" t="e">
        <f>IF(IF(AND(V227&gt;=設定!$C$3,X227&gt;=L227),G227*(1+設定!$C$6),IF(AND(V227&gt;=設定!$C$3,X227&lt;L227),G227*(1+設定!$C$7*-1),IF(V227&lt;設定!$C$3,G227*(1+設定!$C$6),"除外")))&gt;10,IF(AND(V227&gt;=設定!$C$3,X227&gt;=L227),G227*(1+設定!$C$6),IF(AND(V227&gt;=設定!$C$3,X227&lt;L227),G227*(1+設定!$C$7*-1),IF(V227&lt;設定!$C$3,G227*(1+設定!$C$6),"除外"))),10)</f>
        <v>#VALUE!</v>
      </c>
      <c r="I227" s="34" t="e">
        <f ca="1">IF(消化率!$I$5&lt;1,商品!H227*消化率!$I$5,IF(商品!W227*商品!Q227/(商品!H227*消化率!$I$5)&gt;商品!L227,商品!H227*消化率!$I$5,J227))</f>
        <v>#DIV/0!</v>
      </c>
      <c r="J227" s="34" t="e">
        <f t="shared" si="44"/>
        <v>#VALUE!</v>
      </c>
      <c r="K227" s="34" t="e">
        <f ca="1">IF(ROUNDDOWN(IF(I227&gt;=設定!$C$8,設定!$C$8,商品!I227),0)&lt;10,10,ROUNDDOWN(IF(I227&gt;=設定!$C$8,設定!$C$8,商品!I227),0))</f>
        <v>#DIV/0!</v>
      </c>
      <c r="L227" s="64">
        <f>IF(F227="標準",設定!$C$4,商品!F227)</f>
        <v>5</v>
      </c>
      <c r="M227" s="63" t="str">
        <f>_xlfn.XLOOKUP($D227,全商品!$F:$F,全商品!H:H,"-")</f>
        <v>-</v>
      </c>
      <c r="N227" s="12" t="str">
        <f>_xlfn.XLOOKUP($D227,全商品!$F:$F,全商品!I:I,"-")</f>
        <v>-</v>
      </c>
      <c r="O227" s="23" t="str">
        <f>_xlfn.XLOOKUP($D227,全商品!$F:$F,全商品!K:K,"-")</f>
        <v>-</v>
      </c>
      <c r="P227" s="13" t="str">
        <f>_xlfn.XLOOKUP($D227,全商品!$F:$F,全商品!M:M,"-")</f>
        <v>-</v>
      </c>
      <c r="Q227" s="25" t="str">
        <f>_xlfn.XLOOKUP($D227,現状商品設定!B:B,現状商品設定!D:D,"-")</f>
        <v>-</v>
      </c>
      <c r="R227" s="22">
        <f>SUM(_xlfn.XLOOKUP($D227,当月商品!$D:$D,当月商品!I:I,0),_xlfn.XLOOKUP($D227,前月商品!$D:$D,前月商品!I:I,0),_xlfn.XLOOKUP($D227,前々月商品!$D:$D,前々月商品!I:I,0))</f>
        <v>0</v>
      </c>
      <c r="S227" s="23">
        <f>SUM(_xlfn.XLOOKUP($D227,当月商品!$D:$D,当月商品!V:V,0),_xlfn.XLOOKUP($D227,前月商品!$D:$D,前月商品!V:V,0),_xlfn.XLOOKUP($D227,前々月商品!$D:$D,前々月商品!V:V,0))</f>
        <v>0</v>
      </c>
      <c r="T227" s="23">
        <f t="shared" si="45"/>
        <v>0</v>
      </c>
      <c r="U227" s="23">
        <f>SUM(_xlfn.XLOOKUP($D227,当月商品!$D:$D,当月商品!W:W,0),_xlfn.XLOOKUP($D227,前月商品!$D:$D,前月商品!W:W,0),_xlfn.XLOOKUP($D227,前々月商品!$D:$D,前々月商品!W:W,0))</f>
        <v>0</v>
      </c>
      <c r="V227" s="23">
        <f>SUM(_xlfn.XLOOKUP($D227,当月商品!$D:$D,当月商品!H:H,0),_xlfn.XLOOKUP($D227,前月商品!$D:$D,前月商品!H:H,0),_xlfn.XLOOKUP($D227,前々月商品!$D:$D,前々月商品!H:H,0))</f>
        <v>0</v>
      </c>
      <c r="W227" s="13">
        <f t="shared" si="46"/>
        <v>0</v>
      </c>
      <c r="X227" s="15">
        <f t="shared" si="47"/>
        <v>0</v>
      </c>
      <c r="Y227" s="22">
        <f>_xlfn.XLOOKUP($D227,当月商品!$D:$D,当月商品!I:I,0)</f>
        <v>0</v>
      </c>
      <c r="Z227" s="23">
        <f>_xlfn.XLOOKUP($D227,前月商品!$D:$D,前月商品!I:I,0)</f>
        <v>0</v>
      </c>
      <c r="AA227" s="23">
        <f>_xlfn.XLOOKUP($D227,前々月商品!$D:$D,前々月商品!I:I,0)</f>
        <v>0</v>
      </c>
      <c r="AB227" s="23">
        <f>_xlfn.XLOOKUP($D227,当月商品!$D:$D,当月商品!V:V,0)</f>
        <v>0</v>
      </c>
      <c r="AC227" s="23">
        <f>_xlfn.XLOOKUP($D227,前月商品!$D:$D,前月商品!V:V,0)</f>
        <v>0</v>
      </c>
      <c r="AD227" s="23">
        <f>_xlfn.XLOOKUP($D227,前々月商品!$D:$D,前々月商品!V:V,0)</f>
        <v>0</v>
      </c>
      <c r="AE227" s="23">
        <f t="shared" si="48"/>
        <v>0</v>
      </c>
      <c r="AF227" s="23">
        <f t="shared" si="49"/>
        <v>0</v>
      </c>
      <c r="AG227" s="23">
        <f t="shared" si="50"/>
        <v>0</v>
      </c>
      <c r="AH227" s="12">
        <f>_xlfn.XLOOKUP($D227,当月商品!$D:$D,当月商品!W:W,0)</f>
        <v>0</v>
      </c>
      <c r="AI227" s="12">
        <f>_xlfn.XLOOKUP($D227,前月商品!$D:$D,前月商品!W:W,0)</f>
        <v>0</v>
      </c>
      <c r="AJ227" s="12">
        <f>_xlfn.XLOOKUP($D227,前々月商品!$D:$D,前々月商品!W:W,0)</f>
        <v>0</v>
      </c>
      <c r="AK227" s="12">
        <f>_xlfn.XLOOKUP($D227,当月商品!$D:$D,当月商品!H:H,0)</f>
        <v>0</v>
      </c>
      <c r="AL227" s="12">
        <f>_xlfn.XLOOKUP($D227,前月商品!$D:$D,前月商品!H:H,0)</f>
        <v>0</v>
      </c>
      <c r="AM227" s="12">
        <f>_xlfn.XLOOKUP($D227,前々月商品!$D:$D,前々月商品!H:H,0)</f>
        <v>0</v>
      </c>
      <c r="AN227" s="13">
        <f t="shared" si="51"/>
        <v>0</v>
      </c>
      <c r="AO227" s="13">
        <f t="shared" si="52"/>
        <v>0</v>
      </c>
      <c r="AP227" s="13">
        <f t="shared" si="53"/>
        <v>0</v>
      </c>
      <c r="AQ227" s="16">
        <f t="shared" si="54"/>
        <v>0</v>
      </c>
      <c r="AR227" s="16">
        <f t="shared" si="55"/>
        <v>0</v>
      </c>
      <c r="AS227" s="17">
        <f t="shared" si="56"/>
        <v>0</v>
      </c>
      <c r="AT227" t="e">
        <f t="shared" si="57"/>
        <v>#VALUE!</v>
      </c>
    </row>
    <row r="228" spans="3:46" ht="36.65" customHeight="1">
      <c r="C228" s="20">
        <v>223</v>
      </c>
      <c r="D228" s="53">
        <f>現状商品設定!B225</f>
        <v>0</v>
      </c>
      <c r="E228" s="26" t="str">
        <f>IFERROR(_xlfn.XLOOKUP($D228,現状商品設定!B:B,現状商品設定!C:C,"-"),"-")</f>
        <v>-</v>
      </c>
      <c r="F228" s="32" t="s">
        <v>46</v>
      </c>
      <c r="G228" s="30" t="str">
        <f>IFERROR(_xlfn.XLOOKUP($D228,現状商品設定!B:B,現状商品設定!F:F),"-")</f>
        <v>-</v>
      </c>
      <c r="H228" s="34" t="e">
        <f>IF(IF(AND(V228&gt;=設定!$C$3,X228&gt;=L228),G228*(1+設定!$C$6),IF(AND(V228&gt;=設定!$C$3,X228&lt;L228),G228*(1+設定!$C$7*-1),IF(V228&lt;設定!$C$3,G228*(1+設定!$C$6),"除外")))&gt;10,IF(AND(V228&gt;=設定!$C$3,X228&gt;=L228),G228*(1+設定!$C$6),IF(AND(V228&gt;=設定!$C$3,X228&lt;L228),G228*(1+設定!$C$7*-1),IF(V228&lt;設定!$C$3,G228*(1+設定!$C$6),"除外"))),10)</f>
        <v>#VALUE!</v>
      </c>
      <c r="I228" s="34" t="e">
        <f ca="1">IF(消化率!$I$5&lt;1,商品!H228*消化率!$I$5,IF(商品!W228*商品!Q228/(商品!H228*消化率!$I$5)&gt;商品!L228,商品!H228*消化率!$I$5,J228))</f>
        <v>#DIV/0!</v>
      </c>
      <c r="J228" s="34" t="e">
        <f t="shared" si="44"/>
        <v>#VALUE!</v>
      </c>
      <c r="K228" s="34" t="e">
        <f ca="1">IF(ROUNDDOWN(IF(I228&gt;=設定!$C$8,設定!$C$8,商品!I228),0)&lt;10,10,ROUNDDOWN(IF(I228&gt;=設定!$C$8,設定!$C$8,商品!I228),0))</f>
        <v>#DIV/0!</v>
      </c>
      <c r="L228" s="64">
        <f>IF(F228="標準",設定!$C$4,商品!F228)</f>
        <v>5</v>
      </c>
      <c r="M228" s="63" t="str">
        <f>_xlfn.XLOOKUP($D228,全商品!$F:$F,全商品!H:H,"-")</f>
        <v>-</v>
      </c>
      <c r="N228" s="12" t="str">
        <f>_xlfn.XLOOKUP($D228,全商品!$F:$F,全商品!I:I,"-")</f>
        <v>-</v>
      </c>
      <c r="O228" s="23" t="str">
        <f>_xlfn.XLOOKUP($D228,全商品!$F:$F,全商品!K:K,"-")</f>
        <v>-</v>
      </c>
      <c r="P228" s="13" t="str">
        <f>_xlfn.XLOOKUP($D228,全商品!$F:$F,全商品!M:M,"-")</f>
        <v>-</v>
      </c>
      <c r="Q228" s="25" t="str">
        <f>_xlfn.XLOOKUP($D228,現状商品設定!B:B,現状商品設定!D:D,"-")</f>
        <v>-</v>
      </c>
      <c r="R228" s="22">
        <f>SUM(_xlfn.XLOOKUP($D228,当月商品!$D:$D,当月商品!I:I,0),_xlfn.XLOOKUP($D228,前月商品!$D:$D,前月商品!I:I,0),_xlfn.XLOOKUP($D228,前々月商品!$D:$D,前々月商品!I:I,0))</f>
        <v>0</v>
      </c>
      <c r="S228" s="23">
        <f>SUM(_xlfn.XLOOKUP($D228,当月商品!$D:$D,当月商品!V:V,0),_xlfn.XLOOKUP($D228,前月商品!$D:$D,前月商品!V:V,0),_xlfn.XLOOKUP($D228,前々月商品!$D:$D,前々月商品!V:V,0))</f>
        <v>0</v>
      </c>
      <c r="T228" s="23">
        <f t="shared" si="45"/>
        <v>0</v>
      </c>
      <c r="U228" s="23">
        <f>SUM(_xlfn.XLOOKUP($D228,当月商品!$D:$D,当月商品!W:W,0),_xlfn.XLOOKUP($D228,前月商品!$D:$D,前月商品!W:W,0),_xlfn.XLOOKUP($D228,前々月商品!$D:$D,前々月商品!W:W,0))</f>
        <v>0</v>
      </c>
      <c r="V228" s="23">
        <f>SUM(_xlfn.XLOOKUP($D228,当月商品!$D:$D,当月商品!H:H,0),_xlfn.XLOOKUP($D228,前月商品!$D:$D,前月商品!H:H,0),_xlfn.XLOOKUP($D228,前々月商品!$D:$D,前々月商品!H:H,0))</f>
        <v>0</v>
      </c>
      <c r="W228" s="13">
        <f t="shared" si="46"/>
        <v>0</v>
      </c>
      <c r="X228" s="15">
        <f t="shared" si="47"/>
        <v>0</v>
      </c>
      <c r="Y228" s="22">
        <f>_xlfn.XLOOKUP($D228,当月商品!$D:$D,当月商品!I:I,0)</f>
        <v>0</v>
      </c>
      <c r="Z228" s="23">
        <f>_xlfn.XLOOKUP($D228,前月商品!$D:$D,前月商品!I:I,0)</f>
        <v>0</v>
      </c>
      <c r="AA228" s="23">
        <f>_xlfn.XLOOKUP($D228,前々月商品!$D:$D,前々月商品!I:I,0)</f>
        <v>0</v>
      </c>
      <c r="AB228" s="23">
        <f>_xlfn.XLOOKUP($D228,当月商品!$D:$D,当月商品!V:V,0)</f>
        <v>0</v>
      </c>
      <c r="AC228" s="23">
        <f>_xlfn.XLOOKUP($D228,前月商品!$D:$D,前月商品!V:V,0)</f>
        <v>0</v>
      </c>
      <c r="AD228" s="23">
        <f>_xlfn.XLOOKUP($D228,前々月商品!$D:$D,前々月商品!V:V,0)</f>
        <v>0</v>
      </c>
      <c r="AE228" s="23">
        <f t="shared" si="48"/>
        <v>0</v>
      </c>
      <c r="AF228" s="23">
        <f t="shared" si="49"/>
        <v>0</v>
      </c>
      <c r="AG228" s="23">
        <f t="shared" si="50"/>
        <v>0</v>
      </c>
      <c r="AH228" s="12">
        <f>_xlfn.XLOOKUP($D228,当月商品!$D:$D,当月商品!W:W,0)</f>
        <v>0</v>
      </c>
      <c r="AI228" s="12">
        <f>_xlfn.XLOOKUP($D228,前月商品!$D:$D,前月商品!W:W,0)</f>
        <v>0</v>
      </c>
      <c r="AJ228" s="12">
        <f>_xlfn.XLOOKUP($D228,前々月商品!$D:$D,前々月商品!W:W,0)</f>
        <v>0</v>
      </c>
      <c r="AK228" s="12">
        <f>_xlfn.XLOOKUP($D228,当月商品!$D:$D,当月商品!H:H,0)</f>
        <v>0</v>
      </c>
      <c r="AL228" s="12">
        <f>_xlfn.XLOOKUP($D228,前月商品!$D:$D,前月商品!H:H,0)</f>
        <v>0</v>
      </c>
      <c r="AM228" s="12">
        <f>_xlfn.XLOOKUP($D228,前々月商品!$D:$D,前々月商品!H:H,0)</f>
        <v>0</v>
      </c>
      <c r="AN228" s="13">
        <f t="shared" si="51"/>
        <v>0</v>
      </c>
      <c r="AO228" s="13">
        <f t="shared" si="52"/>
        <v>0</v>
      </c>
      <c r="AP228" s="13">
        <f t="shared" si="53"/>
        <v>0</v>
      </c>
      <c r="AQ228" s="16">
        <f t="shared" si="54"/>
        <v>0</v>
      </c>
      <c r="AR228" s="16">
        <f t="shared" si="55"/>
        <v>0</v>
      </c>
      <c r="AS228" s="17">
        <f t="shared" si="56"/>
        <v>0</v>
      </c>
      <c r="AT228" t="e">
        <f t="shared" si="57"/>
        <v>#VALUE!</v>
      </c>
    </row>
    <row r="229" spans="3:46" ht="36.65" customHeight="1">
      <c r="C229" s="20">
        <v>224</v>
      </c>
      <c r="D229" s="53">
        <f>現状商品設定!B226</f>
        <v>0</v>
      </c>
      <c r="E229" s="26" t="str">
        <f>IFERROR(_xlfn.XLOOKUP($D229,現状商品設定!B:B,現状商品設定!C:C,"-"),"-")</f>
        <v>-</v>
      </c>
      <c r="F229" s="32" t="s">
        <v>46</v>
      </c>
      <c r="G229" s="30" t="str">
        <f>IFERROR(_xlfn.XLOOKUP($D229,現状商品設定!B:B,現状商品設定!F:F),"-")</f>
        <v>-</v>
      </c>
      <c r="H229" s="34" t="e">
        <f>IF(IF(AND(V229&gt;=設定!$C$3,X229&gt;=L229),G229*(1+設定!$C$6),IF(AND(V229&gt;=設定!$C$3,X229&lt;L229),G229*(1+設定!$C$7*-1),IF(V229&lt;設定!$C$3,G229*(1+設定!$C$6),"除外")))&gt;10,IF(AND(V229&gt;=設定!$C$3,X229&gt;=L229),G229*(1+設定!$C$6),IF(AND(V229&gt;=設定!$C$3,X229&lt;L229),G229*(1+設定!$C$7*-1),IF(V229&lt;設定!$C$3,G229*(1+設定!$C$6),"除外"))),10)</f>
        <v>#VALUE!</v>
      </c>
      <c r="I229" s="34" t="e">
        <f ca="1">IF(消化率!$I$5&lt;1,商品!H229*消化率!$I$5,IF(商品!W229*商品!Q229/(商品!H229*消化率!$I$5)&gt;商品!L229,商品!H229*消化率!$I$5,J229))</f>
        <v>#DIV/0!</v>
      </c>
      <c r="J229" s="34" t="e">
        <f t="shared" si="44"/>
        <v>#VALUE!</v>
      </c>
      <c r="K229" s="34" t="e">
        <f ca="1">IF(ROUNDDOWN(IF(I229&gt;=設定!$C$8,設定!$C$8,商品!I229),0)&lt;10,10,ROUNDDOWN(IF(I229&gt;=設定!$C$8,設定!$C$8,商品!I229),0))</f>
        <v>#DIV/0!</v>
      </c>
      <c r="L229" s="64">
        <f>IF(F229="標準",設定!$C$4,商品!F229)</f>
        <v>5</v>
      </c>
      <c r="M229" s="63" t="str">
        <f>_xlfn.XLOOKUP($D229,全商品!$F:$F,全商品!H:H,"-")</f>
        <v>-</v>
      </c>
      <c r="N229" s="12" t="str">
        <f>_xlfn.XLOOKUP($D229,全商品!$F:$F,全商品!I:I,"-")</f>
        <v>-</v>
      </c>
      <c r="O229" s="23" t="str">
        <f>_xlfn.XLOOKUP($D229,全商品!$F:$F,全商品!K:K,"-")</f>
        <v>-</v>
      </c>
      <c r="P229" s="13" t="str">
        <f>_xlfn.XLOOKUP($D229,全商品!$F:$F,全商品!M:M,"-")</f>
        <v>-</v>
      </c>
      <c r="Q229" s="25" t="str">
        <f>_xlfn.XLOOKUP($D229,現状商品設定!B:B,現状商品設定!D:D,"-")</f>
        <v>-</v>
      </c>
      <c r="R229" s="22">
        <f>SUM(_xlfn.XLOOKUP($D229,当月商品!$D:$D,当月商品!I:I,0),_xlfn.XLOOKUP($D229,前月商品!$D:$D,前月商品!I:I,0),_xlfn.XLOOKUP($D229,前々月商品!$D:$D,前々月商品!I:I,0))</f>
        <v>0</v>
      </c>
      <c r="S229" s="23">
        <f>SUM(_xlfn.XLOOKUP($D229,当月商品!$D:$D,当月商品!V:V,0),_xlfn.XLOOKUP($D229,前月商品!$D:$D,前月商品!V:V,0),_xlfn.XLOOKUP($D229,前々月商品!$D:$D,前々月商品!V:V,0))</f>
        <v>0</v>
      </c>
      <c r="T229" s="23">
        <f t="shared" si="45"/>
        <v>0</v>
      </c>
      <c r="U229" s="23">
        <f>SUM(_xlfn.XLOOKUP($D229,当月商品!$D:$D,当月商品!W:W,0),_xlfn.XLOOKUP($D229,前月商品!$D:$D,前月商品!W:W,0),_xlfn.XLOOKUP($D229,前々月商品!$D:$D,前々月商品!W:W,0))</f>
        <v>0</v>
      </c>
      <c r="V229" s="23">
        <f>SUM(_xlfn.XLOOKUP($D229,当月商品!$D:$D,当月商品!H:H,0),_xlfn.XLOOKUP($D229,前月商品!$D:$D,前月商品!H:H,0),_xlfn.XLOOKUP($D229,前々月商品!$D:$D,前々月商品!H:H,0))</f>
        <v>0</v>
      </c>
      <c r="W229" s="13">
        <f t="shared" si="46"/>
        <v>0</v>
      </c>
      <c r="X229" s="15">
        <f t="shared" si="47"/>
        <v>0</v>
      </c>
      <c r="Y229" s="22">
        <f>_xlfn.XLOOKUP($D229,当月商品!$D:$D,当月商品!I:I,0)</f>
        <v>0</v>
      </c>
      <c r="Z229" s="23">
        <f>_xlfn.XLOOKUP($D229,前月商品!$D:$D,前月商品!I:I,0)</f>
        <v>0</v>
      </c>
      <c r="AA229" s="23">
        <f>_xlfn.XLOOKUP($D229,前々月商品!$D:$D,前々月商品!I:I,0)</f>
        <v>0</v>
      </c>
      <c r="AB229" s="23">
        <f>_xlfn.XLOOKUP($D229,当月商品!$D:$D,当月商品!V:V,0)</f>
        <v>0</v>
      </c>
      <c r="AC229" s="23">
        <f>_xlfn.XLOOKUP($D229,前月商品!$D:$D,前月商品!V:V,0)</f>
        <v>0</v>
      </c>
      <c r="AD229" s="23">
        <f>_xlfn.XLOOKUP($D229,前々月商品!$D:$D,前々月商品!V:V,0)</f>
        <v>0</v>
      </c>
      <c r="AE229" s="23">
        <f t="shared" si="48"/>
        <v>0</v>
      </c>
      <c r="AF229" s="23">
        <f t="shared" si="49"/>
        <v>0</v>
      </c>
      <c r="AG229" s="23">
        <f t="shared" si="50"/>
        <v>0</v>
      </c>
      <c r="AH229" s="12">
        <f>_xlfn.XLOOKUP($D229,当月商品!$D:$D,当月商品!W:W,0)</f>
        <v>0</v>
      </c>
      <c r="AI229" s="12">
        <f>_xlfn.XLOOKUP($D229,前月商品!$D:$D,前月商品!W:W,0)</f>
        <v>0</v>
      </c>
      <c r="AJ229" s="12">
        <f>_xlfn.XLOOKUP($D229,前々月商品!$D:$D,前々月商品!W:W,0)</f>
        <v>0</v>
      </c>
      <c r="AK229" s="12">
        <f>_xlfn.XLOOKUP($D229,当月商品!$D:$D,当月商品!H:H,0)</f>
        <v>0</v>
      </c>
      <c r="AL229" s="12">
        <f>_xlfn.XLOOKUP($D229,前月商品!$D:$D,前月商品!H:H,0)</f>
        <v>0</v>
      </c>
      <c r="AM229" s="12">
        <f>_xlfn.XLOOKUP($D229,前々月商品!$D:$D,前々月商品!H:H,0)</f>
        <v>0</v>
      </c>
      <c r="AN229" s="13">
        <f t="shared" si="51"/>
        <v>0</v>
      </c>
      <c r="AO229" s="13">
        <f t="shared" si="52"/>
        <v>0</v>
      </c>
      <c r="AP229" s="13">
        <f t="shared" si="53"/>
        <v>0</v>
      </c>
      <c r="AQ229" s="16">
        <f t="shared" si="54"/>
        <v>0</v>
      </c>
      <c r="AR229" s="16">
        <f t="shared" si="55"/>
        <v>0</v>
      </c>
      <c r="AS229" s="17">
        <f t="shared" si="56"/>
        <v>0</v>
      </c>
      <c r="AT229" t="e">
        <f t="shared" si="57"/>
        <v>#VALUE!</v>
      </c>
    </row>
    <row r="230" spans="3:46" ht="36.65" customHeight="1">
      <c r="C230" s="20">
        <v>225</v>
      </c>
      <c r="D230" s="53">
        <f>現状商品設定!B227</f>
        <v>0</v>
      </c>
      <c r="E230" s="26" t="str">
        <f>IFERROR(_xlfn.XLOOKUP($D230,現状商品設定!B:B,現状商品設定!C:C,"-"),"-")</f>
        <v>-</v>
      </c>
      <c r="F230" s="32" t="s">
        <v>46</v>
      </c>
      <c r="G230" s="30" t="str">
        <f>IFERROR(_xlfn.XLOOKUP($D230,現状商品設定!B:B,現状商品設定!F:F),"-")</f>
        <v>-</v>
      </c>
      <c r="H230" s="34" t="e">
        <f>IF(IF(AND(V230&gt;=設定!$C$3,X230&gt;=L230),G230*(1+設定!$C$6),IF(AND(V230&gt;=設定!$C$3,X230&lt;L230),G230*(1+設定!$C$7*-1),IF(V230&lt;設定!$C$3,G230*(1+設定!$C$6),"除外")))&gt;10,IF(AND(V230&gt;=設定!$C$3,X230&gt;=L230),G230*(1+設定!$C$6),IF(AND(V230&gt;=設定!$C$3,X230&lt;L230),G230*(1+設定!$C$7*-1),IF(V230&lt;設定!$C$3,G230*(1+設定!$C$6),"除外"))),10)</f>
        <v>#VALUE!</v>
      </c>
      <c r="I230" s="34" t="e">
        <f ca="1">IF(消化率!$I$5&lt;1,商品!H230*消化率!$I$5,IF(商品!W230*商品!Q230/(商品!H230*消化率!$I$5)&gt;商品!L230,商品!H230*消化率!$I$5,J230))</f>
        <v>#DIV/0!</v>
      </c>
      <c r="J230" s="34" t="e">
        <f t="shared" si="44"/>
        <v>#VALUE!</v>
      </c>
      <c r="K230" s="34" t="e">
        <f ca="1">IF(ROUNDDOWN(IF(I230&gt;=設定!$C$8,設定!$C$8,商品!I230),0)&lt;10,10,ROUNDDOWN(IF(I230&gt;=設定!$C$8,設定!$C$8,商品!I230),0))</f>
        <v>#DIV/0!</v>
      </c>
      <c r="L230" s="64">
        <f>IF(F230="標準",設定!$C$4,商品!F230)</f>
        <v>5</v>
      </c>
      <c r="M230" s="63" t="str">
        <f>_xlfn.XLOOKUP($D230,全商品!$F:$F,全商品!H:H,"-")</f>
        <v>-</v>
      </c>
      <c r="N230" s="12" t="str">
        <f>_xlfn.XLOOKUP($D230,全商品!$F:$F,全商品!I:I,"-")</f>
        <v>-</v>
      </c>
      <c r="O230" s="23" t="str">
        <f>_xlfn.XLOOKUP($D230,全商品!$F:$F,全商品!K:K,"-")</f>
        <v>-</v>
      </c>
      <c r="P230" s="13" t="str">
        <f>_xlfn.XLOOKUP($D230,全商品!$F:$F,全商品!M:M,"-")</f>
        <v>-</v>
      </c>
      <c r="Q230" s="25" t="str">
        <f>_xlfn.XLOOKUP($D230,現状商品設定!B:B,現状商品設定!D:D,"-")</f>
        <v>-</v>
      </c>
      <c r="R230" s="22">
        <f>SUM(_xlfn.XLOOKUP($D230,当月商品!$D:$D,当月商品!I:I,0),_xlfn.XLOOKUP($D230,前月商品!$D:$D,前月商品!I:I,0),_xlfn.XLOOKUP($D230,前々月商品!$D:$D,前々月商品!I:I,0))</f>
        <v>0</v>
      </c>
      <c r="S230" s="23">
        <f>SUM(_xlfn.XLOOKUP($D230,当月商品!$D:$D,当月商品!V:V,0),_xlfn.XLOOKUP($D230,前月商品!$D:$D,前月商品!V:V,0),_xlfn.XLOOKUP($D230,前々月商品!$D:$D,前々月商品!V:V,0))</f>
        <v>0</v>
      </c>
      <c r="T230" s="23">
        <f t="shared" si="45"/>
        <v>0</v>
      </c>
      <c r="U230" s="23">
        <f>SUM(_xlfn.XLOOKUP($D230,当月商品!$D:$D,当月商品!W:W,0),_xlfn.XLOOKUP($D230,前月商品!$D:$D,前月商品!W:W,0),_xlfn.XLOOKUP($D230,前々月商品!$D:$D,前々月商品!W:W,0))</f>
        <v>0</v>
      </c>
      <c r="V230" s="23">
        <f>SUM(_xlfn.XLOOKUP($D230,当月商品!$D:$D,当月商品!H:H,0),_xlfn.XLOOKUP($D230,前月商品!$D:$D,前月商品!H:H,0),_xlfn.XLOOKUP($D230,前々月商品!$D:$D,前々月商品!H:H,0))</f>
        <v>0</v>
      </c>
      <c r="W230" s="13">
        <f t="shared" si="46"/>
        <v>0</v>
      </c>
      <c r="X230" s="15">
        <f t="shared" si="47"/>
        <v>0</v>
      </c>
      <c r="Y230" s="22">
        <f>_xlfn.XLOOKUP($D230,当月商品!$D:$D,当月商品!I:I,0)</f>
        <v>0</v>
      </c>
      <c r="Z230" s="23">
        <f>_xlfn.XLOOKUP($D230,前月商品!$D:$D,前月商品!I:I,0)</f>
        <v>0</v>
      </c>
      <c r="AA230" s="23">
        <f>_xlfn.XLOOKUP($D230,前々月商品!$D:$D,前々月商品!I:I,0)</f>
        <v>0</v>
      </c>
      <c r="AB230" s="23">
        <f>_xlfn.XLOOKUP($D230,当月商品!$D:$D,当月商品!V:V,0)</f>
        <v>0</v>
      </c>
      <c r="AC230" s="23">
        <f>_xlfn.XLOOKUP($D230,前月商品!$D:$D,前月商品!V:V,0)</f>
        <v>0</v>
      </c>
      <c r="AD230" s="23">
        <f>_xlfn.XLOOKUP($D230,前々月商品!$D:$D,前々月商品!V:V,0)</f>
        <v>0</v>
      </c>
      <c r="AE230" s="23">
        <f t="shared" si="48"/>
        <v>0</v>
      </c>
      <c r="AF230" s="23">
        <f t="shared" si="49"/>
        <v>0</v>
      </c>
      <c r="AG230" s="23">
        <f t="shared" si="50"/>
        <v>0</v>
      </c>
      <c r="AH230" s="12">
        <f>_xlfn.XLOOKUP($D230,当月商品!$D:$D,当月商品!W:W,0)</f>
        <v>0</v>
      </c>
      <c r="AI230" s="12">
        <f>_xlfn.XLOOKUP($D230,前月商品!$D:$D,前月商品!W:W,0)</f>
        <v>0</v>
      </c>
      <c r="AJ230" s="12">
        <f>_xlfn.XLOOKUP($D230,前々月商品!$D:$D,前々月商品!W:W,0)</f>
        <v>0</v>
      </c>
      <c r="AK230" s="12">
        <f>_xlfn.XLOOKUP($D230,当月商品!$D:$D,当月商品!H:H,0)</f>
        <v>0</v>
      </c>
      <c r="AL230" s="12">
        <f>_xlfn.XLOOKUP($D230,前月商品!$D:$D,前月商品!H:H,0)</f>
        <v>0</v>
      </c>
      <c r="AM230" s="12">
        <f>_xlfn.XLOOKUP($D230,前々月商品!$D:$D,前々月商品!H:H,0)</f>
        <v>0</v>
      </c>
      <c r="AN230" s="13">
        <f t="shared" si="51"/>
        <v>0</v>
      </c>
      <c r="AO230" s="13">
        <f t="shared" si="52"/>
        <v>0</v>
      </c>
      <c r="AP230" s="13">
        <f t="shared" si="53"/>
        <v>0</v>
      </c>
      <c r="AQ230" s="16">
        <f t="shared" si="54"/>
        <v>0</v>
      </c>
      <c r="AR230" s="16">
        <f t="shared" si="55"/>
        <v>0</v>
      </c>
      <c r="AS230" s="17">
        <f t="shared" si="56"/>
        <v>0</v>
      </c>
      <c r="AT230" t="e">
        <f t="shared" si="57"/>
        <v>#VALUE!</v>
      </c>
    </row>
    <row r="231" spans="3:46" ht="36.65" customHeight="1">
      <c r="C231" s="20">
        <v>226</v>
      </c>
      <c r="D231" s="53">
        <f>現状商品設定!B228</f>
        <v>0</v>
      </c>
      <c r="E231" s="26" t="str">
        <f>IFERROR(_xlfn.XLOOKUP($D231,現状商品設定!B:B,現状商品設定!C:C,"-"),"-")</f>
        <v>-</v>
      </c>
      <c r="F231" s="32" t="s">
        <v>46</v>
      </c>
      <c r="G231" s="30" t="str">
        <f>IFERROR(_xlfn.XLOOKUP($D231,現状商品設定!B:B,現状商品設定!F:F),"-")</f>
        <v>-</v>
      </c>
      <c r="H231" s="34" t="e">
        <f>IF(IF(AND(V231&gt;=設定!$C$3,X231&gt;=L231),G231*(1+設定!$C$6),IF(AND(V231&gt;=設定!$C$3,X231&lt;L231),G231*(1+設定!$C$7*-1),IF(V231&lt;設定!$C$3,G231*(1+設定!$C$6),"除外")))&gt;10,IF(AND(V231&gt;=設定!$C$3,X231&gt;=L231),G231*(1+設定!$C$6),IF(AND(V231&gt;=設定!$C$3,X231&lt;L231),G231*(1+設定!$C$7*-1),IF(V231&lt;設定!$C$3,G231*(1+設定!$C$6),"除外"))),10)</f>
        <v>#VALUE!</v>
      </c>
      <c r="I231" s="34" t="e">
        <f ca="1">IF(消化率!$I$5&lt;1,商品!H231*消化率!$I$5,IF(商品!W231*商品!Q231/(商品!H231*消化率!$I$5)&gt;商品!L231,商品!H231*消化率!$I$5,J231))</f>
        <v>#DIV/0!</v>
      </c>
      <c r="J231" s="34" t="e">
        <f t="shared" si="44"/>
        <v>#VALUE!</v>
      </c>
      <c r="K231" s="34" t="e">
        <f ca="1">IF(ROUNDDOWN(IF(I231&gt;=設定!$C$8,設定!$C$8,商品!I231),0)&lt;10,10,ROUNDDOWN(IF(I231&gt;=設定!$C$8,設定!$C$8,商品!I231),0))</f>
        <v>#DIV/0!</v>
      </c>
      <c r="L231" s="64">
        <f>IF(F231="標準",設定!$C$4,商品!F231)</f>
        <v>5</v>
      </c>
      <c r="M231" s="63" t="str">
        <f>_xlfn.XLOOKUP($D231,全商品!$F:$F,全商品!H:H,"-")</f>
        <v>-</v>
      </c>
      <c r="N231" s="12" t="str">
        <f>_xlfn.XLOOKUP($D231,全商品!$F:$F,全商品!I:I,"-")</f>
        <v>-</v>
      </c>
      <c r="O231" s="23" t="str">
        <f>_xlfn.XLOOKUP($D231,全商品!$F:$F,全商品!K:K,"-")</f>
        <v>-</v>
      </c>
      <c r="P231" s="13" t="str">
        <f>_xlfn.XLOOKUP($D231,全商品!$F:$F,全商品!M:M,"-")</f>
        <v>-</v>
      </c>
      <c r="Q231" s="25" t="str">
        <f>_xlfn.XLOOKUP($D231,現状商品設定!B:B,現状商品設定!D:D,"-")</f>
        <v>-</v>
      </c>
      <c r="R231" s="22">
        <f>SUM(_xlfn.XLOOKUP($D231,当月商品!$D:$D,当月商品!I:I,0),_xlfn.XLOOKUP($D231,前月商品!$D:$D,前月商品!I:I,0),_xlfn.XLOOKUP($D231,前々月商品!$D:$D,前々月商品!I:I,0))</f>
        <v>0</v>
      </c>
      <c r="S231" s="23">
        <f>SUM(_xlfn.XLOOKUP($D231,当月商品!$D:$D,当月商品!V:V,0),_xlfn.XLOOKUP($D231,前月商品!$D:$D,前月商品!V:V,0),_xlfn.XLOOKUP($D231,前々月商品!$D:$D,前々月商品!V:V,0))</f>
        <v>0</v>
      </c>
      <c r="T231" s="23">
        <f t="shared" si="45"/>
        <v>0</v>
      </c>
      <c r="U231" s="23">
        <f>SUM(_xlfn.XLOOKUP($D231,当月商品!$D:$D,当月商品!W:W,0),_xlfn.XLOOKUP($D231,前月商品!$D:$D,前月商品!W:W,0),_xlfn.XLOOKUP($D231,前々月商品!$D:$D,前々月商品!W:W,0))</f>
        <v>0</v>
      </c>
      <c r="V231" s="23">
        <f>SUM(_xlfn.XLOOKUP($D231,当月商品!$D:$D,当月商品!H:H,0),_xlfn.XLOOKUP($D231,前月商品!$D:$D,前月商品!H:H,0),_xlfn.XLOOKUP($D231,前々月商品!$D:$D,前々月商品!H:H,0))</f>
        <v>0</v>
      </c>
      <c r="W231" s="13">
        <f t="shared" si="46"/>
        <v>0</v>
      </c>
      <c r="X231" s="15">
        <f t="shared" si="47"/>
        <v>0</v>
      </c>
      <c r="Y231" s="22">
        <f>_xlfn.XLOOKUP($D231,当月商品!$D:$D,当月商品!I:I,0)</f>
        <v>0</v>
      </c>
      <c r="Z231" s="23">
        <f>_xlfn.XLOOKUP($D231,前月商品!$D:$D,前月商品!I:I,0)</f>
        <v>0</v>
      </c>
      <c r="AA231" s="23">
        <f>_xlfn.XLOOKUP($D231,前々月商品!$D:$D,前々月商品!I:I,0)</f>
        <v>0</v>
      </c>
      <c r="AB231" s="23">
        <f>_xlfn.XLOOKUP($D231,当月商品!$D:$D,当月商品!V:V,0)</f>
        <v>0</v>
      </c>
      <c r="AC231" s="23">
        <f>_xlfn.XLOOKUP($D231,前月商品!$D:$D,前月商品!V:V,0)</f>
        <v>0</v>
      </c>
      <c r="AD231" s="23">
        <f>_xlfn.XLOOKUP($D231,前々月商品!$D:$D,前々月商品!V:V,0)</f>
        <v>0</v>
      </c>
      <c r="AE231" s="23">
        <f t="shared" si="48"/>
        <v>0</v>
      </c>
      <c r="AF231" s="23">
        <f t="shared" si="49"/>
        <v>0</v>
      </c>
      <c r="AG231" s="23">
        <f t="shared" si="50"/>
        <v>0</v>
      </c>
      <c r="AH231" s="12">
        <f>_xlfn.XLOOKUP($D231,当月商品!$D:$D,当月商品!W:W,0)</f>
        <v>0</v>
      </c>
      <c r="AI231" s="12">
        <f>_xlfn.XLOOKUP($D231,前月商品!$D:$D,前月商品!W:W,0)</f>
        <v>0</v>
      </c>
      <c r="AJ231" s="12">
        <f>_xlfn.XLOOKUP($D231,前々月商品!$D:$D,前々月商品!W:W,0)</f>
        <v>0</v>
      </c>
      <c r="AK231" s="12">
        <f>_xlfn.XLOOKUP($D231,当月商品!$D:$D,当月商品!H:H,0)</f>
        <v>0</v>
      </c>
      <c r="AL231" s="12">
        <f>_xlfn.XLOOKUP($D231,前月商品!$D:$D,前月商品!H:H,0)</f>
        <v>0</v>
      </c>
      <c r="AM231" s="12">
        <f>_xlfn.XLOOKUP($D231,前々月商品!$D:$D,前々月商品!H:H,0)</f>
        <v>0</v>
      </c>
      <c r="AN231" s="13">
        <f t="shared" si="51"/>
        <v>0</v>
      </c>
      <c r="AO231" s="13">
        <f t="shared" si="52"/>
        <v>0</v>
      </c>
      <c r="AP231" s="13">
        <f t="shared" si="53"/>
        <v>0</v>
      </c>
      <c r="AQ231" s="16">
        <f t="shared" si="54"/>
        <v>0</v>
      </c>
      <c r="AR231" s="16">
        <f t="shared" si="55"/>
        <v>0</v>
      </c>
      <c r="AS231" s="17">
        <f t="shared" si="56"/>
        <v>0</v>
      </c>
      <c r="AT231" t="e">
        <f t="shared" si="57"/>
        <v>#VALUE!</v>
      </c>
    </row>
    <row r="232" spans="3:46" ht="36.65" customHeight="1">
      <c r="C232" s="20">
        <v>227</v>
      </c>
      <c r="D232" s="53">
        <f>現状商品設定!B229</f>
        <v>0</v>
      </c>
      <c r="E232" s="26" t="str">
        <f>IFERROR(_xlfn.XLOOKUP($D232,現状商品設定!B:B,現状商品設定!C:C,"-"),"-")</f>
        <v>-</v>
      </c>
      <c r="F232" s="32" t="s">
        <v>46</v>
      </c>
      <c r="G232" s="30" t="str">
        <f>IFERROR(_xlfn.XLOOKUP($D232,現状商品設定!B:B,現状商品設定!F:F),"-")</f>
        <v>-</v>
      </c>
      <c r="H232" s="34" t="e">
        <f>IF(IF(AND(V232&gt;=設定!$C$3,X232&gt;=L232),G232*(1+設定!$C$6),IF(AND(V232&gt;=設定!$C$3,X232&lt;L232),G232*(1+設定!$C$7*-1),IF(V232&lt;設定!$C$3,G232*(1+設定!$C$6),"除外")))&gt;10,IF(AND(V232&gt;=設定!$C$3,X232&gt;=L232),G232*(1+設定!$C$6),IF(AND(V232&gt;=設定!$C$3,X232&lt;L232),G232*(1+設定!$C$7*-1),IF(V232&lt;設定!$C$3,G232*(1+設定!$C$6),"除外"))),10)</f>
        <v>#VALUE!</v>
      </c>
      <c r="I232" s="34" t="e">
        <f ca="1">IF(消化率!$I$5&lt;1,商品!H232*消化率!$I$5,IF(商品!W232*商品!Q232/(商品!H232*消化率!$I$5)&gt;商品!L232,商品!H232*消化率!$I$5,J232))</f>
        <v>#DIV/0!</v>
      </c>
      <c r="J232" s="34" t="e">
        <f t="shared" si="44"/>
        <v>#VALUE!</v>
      </c>
      <c r="K232" s="34" t="e">
        <f ca="1">IF(ROUNDDOWN(IF(I232&gt;=設定!$C$8,設定!$C$8,商品!I232),0)&lt;10,10,ROUNDDOWN(IF(I232&gt;=設定!$C$8,設定!$C$8,商品!I232),0))</f>
        <v>#DIV/0!</v>
      </c>
      <c r="L232" s="64">
        <f>IF(F232="標準",設定!$C$4,商品!F232)</f>
        <v>5</v>
      </c>
      <c r="M232" s="63" t="str">
        <f>_xlfn.XLOOKUP($D232,全商品!$F:$F,全商品!H:H,"-")</f>
        <v>-</v>
      </c>
      <c r="N232" s="12" t="str">
        <f>_xlfn.XLOOKUP($D232,全商品!$F:$F,全商品!I:I,"-")</f>
        <v>-</v>
      </c>
      <c r="O232" s="23" t="str">
        <f>_xlfn.XLOOKUP($D232,全商品!$F:$F,全商品!K:K,"-")</f>
        <v>-</v>
      </c>
      <c r="P232" s="13" t="str">
        <f>_xlfn.XLOOKUP($D232,全商品!$F:$F,全商品!M:M,"-")</f>
        <v>-</v>
      </c>
      <c r="Q232" s="25" t="str">
        <f>_xlfn.XLOOKUP($D232,現状商品設定!B:B,現状商品設定!D:D,"-")</f>
        <v>-</v>
      </c>
      <c r="R232" s="22">
        <f>SUM(_xlfn.XLOOKUP($D232,当月商品!$D:$D,当月商品!I:I,0),_xlfn.XLOOKUP($D232,前月商品!$D:$D,前月商品!I:I,0),_xlfn.XLOOKUP($D232,前々月商品!$D:$D,前々月商品!I:I,0))</f>
        <v>0</v>
      </c>
      <c r="S232" s="23">
        <f>SUM(_xlfn.XLOOKUP($D232,当月商品!$D:$D,当月商品!V:V,0),_xlfn.XLOOKUP($D232,前月商品!$D:$D,前月商品!V:V,0),_xlfn.XLOOKUP($D232,前々月商品!$D:$D,前々月商品!V:V,0))</f>
        <v>0</v>
      </c>
      <c r="T232" s="23">
        <f t="shared" si="45"/>
        <v>0</v>
      </c>
      <c r="U232" s="23">
        <f>SUM(_xlfn.XLOOKUP($D232,当月商品!$D:$D,当月商品!W:W,0),_xlfn.XLOOKUP($D232,前月商品!$D:$D,前月商品!W:W,0),_xlfn.XLOOKUP($D232,前々月商品!$D:$D,前々月商品!W:W,0))</f>
        <v>0</v>
      </c>
      <c r="V232" s="23">
        <f>SUM(_xlfn.XLOOKUP($D232,当月商品!$D:$D,当月商品!H:H,0),_xlfn.XLOOKUP($D232,前月商品!$D:$D,前月商品!H:H,0),_xlfn.XLOOKUP($D232,前々月商品!$D:$D,前々月商品!H:H,0))</f>
        <v>0</v>
      </c>
      <c r="W232" s="13">
        <f t="shared" si="46"/>
        <v>0</v>
      </c>
      <c r="X232" s="15">
        <f t="shared" si="47"/>
        <v>0</v>
      </c>
      <c r="Y232" s="22">
        <f>_xlfn.XLOOKUP($D232,当月商品!$D:$D,当月商品!I:I,0)</f>
        <v>0</v>
      </c>
      <c r="Z232" s="23">
        <f>_xlfn.XLOOKUP($D232,前月商品!$D:$D,前月商品!I:I,0)</f>
        <v>0</v>
      </c>
      <c r="AA232" s="23">
        <f>_xlfn.XLOOKUP($D232,前々月商品!$D:$D,前々月商品!I:I,0)</f>
        <v>0</v>
      </c>
      <c r="AB232" s="23">
        <f>_xlfn.XLOOKUP($D232,当月商品!$D:$D,当月商品!V:V,0)</f>
        <v>0</v>
      </c>
      <c r="AC232" s="23">
        <f>_xlfn.XLOOKUP($D232,前月商品!$D:$D,前月商品!V:V,0)</f>
        <v>0</v>
      </c>
      <c r="AD232" s="23">
        <f>_xlfn.XLOOKUP($D232,前々月商品!$D:$D,前々月商品!V:V,0)</f>
        <v>0</v>
      </c>
      <c r="AE232" s="23">
        <f t="shared" si="48"/>
        <v>0</v>
      </c>
      <c r="AF232" s="23">
        <f t="shared" si="49"/>
        <v>0</v>
      </c>
      <c r="AG232" s="23">
        <f t="shared" si="50"/>
        <v>0</v>
      </c>
      <c r="AH232" s="12">
        <f>_xlfn.XLOOKUP($D232,当月商品!$D:$D,当月商品!W:W,0)</f>
        <v>0</v>
      </c>
      <c r="AI232" s="12">
        <f>_xlfn.XLOOKUP($D232,前月商品!$D:$D,前月商品!W:W,0)</f>
        <v>0</v>
      </c>
      <c r="AJ232" s="12">
        <f>_xlfn.XLOOKUP($D232,前々月商品!$D:$D,前々月商品!W:W,0)</f>
        <v>0</v>
      </c>
      <c r="AK232" s="12">
        <f>_xlfn.XLOOKUP($D232,当月商品!$D:$D,当月商品!H:H,0)</f>
        <v>0</v>
      </c>
      <c r="AL232" s="12">
        <f>_xlfn.XLOOKUP($D232,前月商品!$D:$D,前月商品!H:H,0)</f>
        <v>0</v>
      </c>
      <c r="AM232" s="12">
        <f>_xlfn.XLOOKUP($D232,前々月商品!$D:$D,前々月商品!H:H,0)</f>
        <v>0</v>
      </c>
      <c r="AN232" s="13">
        <f t="shared" si="51"/>
        <v>0</v>
      </c>
      <c r="AO232" s="13">
        <f t="shared" si="52"/>
        <v>0</v>
      </c>
      <c r="AP232" s="13">
        <f t="shared" si="53"/>
        <v>0</v>
      </c>
      <c r="AQ232" s="16">
        <f t="shared" si="54"/>
        <v>0</v>
      </c>
      <c r="AR232" s="16">
        <f t="shared" si="55"/>
        <v>0</v>
      </c>
      <c r="AS232" s="17">
        <f t="shared" si="56"/>
        <v>0</v>
      </c>
      <c r="AT232" t="e">
        <f t="shared" si="57"/>
        <v>#VALUE!</v>
      </c>
    </row>
    <row r="233" spans="3:46" ht="36.65" customHeight="1">
      <c r="C233" s="20">
        <v>228</v>
      </c>
      <c r="D233" s="53">
        <f>現状商品設定!B230</f>
        <v>0</v>
      </c>
      <c r="E233" s="26" t="str">
        <f>IFERROR(_xlfn.XLOOKUP($D233,現状商品設定!B:B,現状商品設定!C:C,"-"),"-")</f>
        <v>-</v>
      </c>
      <c r="F233" s="32" t="s">
        <v>46</v>
      </c>
      <c r="G233" s="30" t="str">
        <f>IFERROR(_xlfn.XLOOKUP($D233,現状商品設定!B:B,現状商品設定!F:F),"-")</f>
        <v>-</v>
      </c>
      <c r="H233" s="34" t="e">
        <f>IF(IF(AND(V233&gt;=設定!$C$3,X233&gt;=L233),G233*(1+設定!$C$6),IF(AND(V233&gt;=設定!$C$3,X233&lt;L233),G233*(1+設定!$C$7*-1),IF(V233&lt;設定!$C$3,G233*(1+設定!$C$6),"除外")))&gt;10,IF(AND(V233&gt;=設定!$C$3,X233&gt;=L233),G233*(1+設定!$C$6),IF(AND(V233&gt;=設定!$C$3,X233&lt;L233),G233*(1+設定!$C$7*-1),IF(V233&lt;設定!$C$3,G233*(1+設定!$C$6),"除外"))),10)</f>
        <v>#VALUE!</v>
      </c>
      <c r="I233" s="34" t="e">
        <f ca="1">IF(消化率!$I$5&lt;1,商品!H233*消化率!$I$5,IF(商品!W233*商品!Q233/(商品!H233*消化率!$I$5)&gt;商品!L233,商品!H233*消化率!$I$5,J233))</f>
        <v>#DIV/0!</v>
      </c>
      <c r="J233" s="34" t="e">
        <f t="shared" si="44"/>
        <v>#VALUE!</v>
      </c>
      <c r="K233" s="34" t="e">
        <f ca="1">IF(ROUNDDOWN(IF(I233&gt;=設定!$C$8,設定!$C$8,商品!I233),0)&lt;10,10,ROUNDDOWN(IF(I233&gt;=設定!$C$8,設定!$C$8,商品!I233),0))</f>
        <v>#DIV/0!</v>
      </c>
      <c r="L233" s="64">
        <f>IF(F233="標準",設定!$C$4,商品!F233)</f>
        <v>5</v>
      </c>
      <c r="M233" s="63" t="str">
        <f>_xlfn.XLOOKUP($D233,全商品!$F:$F,全商品!H:H,"-")</f>
        <v>-</v>
      </c>
      <c r="N233" s="12" t="str">
        <f>_xlfn.XLOOKUP($D233,全商品!$F:$F,全商品!I:I,"-")</f>
        <v>-</v>
      </c>
      <c r="O233" s="23" t="str">
        <f>_xlfn.XLOOKUP($D233,全商品!$F:$F,全商品!K:K,"-")</f>
        <v>-</v>
      </c>
      <c r="P233" s="13" t="str">
        <f>_xlfn.XLOOKUP($D233,全商品!$F:$F,全商品!M:M,"-")</f>
        <v>-</v>
      </c>
      <c r="Q233" s="25" t="str">
        <f>_xlfn.XLOOKUP($D233,現状商品設定!B:B,現状商品設定!D:D,"-")</f>
        <v>-</v>
      </c>
      <c r="R233" s="22">
        <f>SUM(_xlfn.XLOOKUP($D233,当月商品!$D:$D,当月商品!I:I,0),_xlfn.XLOOKUP($D233,前月商品!$D:$D,前月商品!I:I,0),_xlfn.XLOOKUP($D233,前々月商品!$D:$D,前々月商品!I:I,0))</f>
        <v>0</v>
      </c>
      <c r="S233" s="23">
        <f>SUM(_xlfn.XLOOKUP($D233,当月商品!$D:$D,当月商品!V:V,0),_xlfn.XLOOKUP($D233,前月商品!$D:$D,前月商品!V:V,0),_xlfn.XLOOKUP($D233,前々月商品!$D:$D,前々月商品!V:V,0))</f>
        <v>0</v>
      </c>
      <c r="T233" s="23">
        <f t="shared" si="45"/>
        <v>0</v>
      </c>
      <c r="U233" s="23">
        <f>SUM(_xlfn.XLOOKUP($D233,当月商品!$D:$D,当月商品!W:W,0),_xlfn.XLOOKUP($D233,前月商品!$D:$D,前月商品!W:W,0),_xlfn.XLOOKUP($D233,前々月商品!$D:$D,前々月商品!W:W,0))</f>
        <v>0</v>
      </c>
      <c r="V233" s="23">
        <f>SUM(_xlfn.XLOOKUP($D233,当月商品!$D:$D,当月商品!H:H,0),_xlfn.XLOOKUP($D233,前月商品!$D:$D,前月商品!H:H,0),_xlfn.XLOOKUP($D233,前々月商品!$D:$D,前々月商品!H:H,0))</f>
        <v>0</v>
      </c>
      <c r="W233" s="13">
        <f t="shared" si="46"/>
        <v>0</v>
      </c>
      <c r="X233" s="15">
        <f t="shared" si="47"/>
        <v>0</v>
      </c>
      <c r="Y233" s="22">
        <f>_xlfn.XLOOKUP($D233,当月商品!$D:$D,当月商品!I:I,0)</f>
        <v>0</v>
      </c>
      <c r="Z233" s="23">
        <f>_xlfn.XLOOKUP($D233,前月商品!$D:$D,前月商品!I:I,0)</f>
        <v>0</v>
      </c>
      <c r="AA233" s="23">
        <f>_xlfn.XLOOKUP($D233,前々月商品!$D:$D,前々月商品!I:I,0)</f>
        <v>0</v>
      </c>
      <c r="AB233" s="23">
        <f>_xlfn.XLOOKUP($D233,当月商品!$D:$D,当月商品!V:V,0)</f>
        <v>0</v>
      </c>
      <c r="AC233" s="23">
        <f>_xlfn.XLOOKUP($D233,前月商品!$D:$D,前月商品!V:V,0)</f>
        <v>0</v>
      </c>
      <c r="AD233" s="23">
        <f>_xlfn.XLOOKUP($D233,前々月商品!$D:$D,前々月商品!V:V,0)</f>
        <v>0</v>
      </c>
      <c r="AE233" s="23">
        <f t="shared" si="48"/>
        <v>0</v>
      </c>
      <c r="AF233" s="23">
        <f t="shared" si="49"/>
        <v>0</v>
      </c>
      <c r="AG233" s="23">
        <f t="shared" si="50"/>
        <v>0</v>
      </c>
      <c r="AH233" s="12">
        <f>_xlfn.XLOOKUP($D233,当月商品!$D:$D,当月商品!W:W,0)</f>
        <v>0</v>
      </c>
      <c r="AI233" s="12">
        <f>_xlfn.XLOOKUP($D233,前月商品!$D:$D,前月商品!W:W,0)</f>
        <v>0</v>
      </c>
      <c r="AJ233" s="12">
        <f>_xlfn.XLOOKUP($D233,前々月商品!$D:$D,前々月商品!W:W,0)</f>
        <v>0</v>
      </c>
      <c r="AK233" s="12">
        <f>_xlfn.XLOOKUP($D233,当月商品!$D:$D,当月商品!H:H,0)</f>
        <v>0</v>
      </c>
      <c r="AL233" s="12">
        <f>_xlfn.XLOOKUP($D233,前月商品!$D:$D,前月商品!H:H,0)</f>
        <v>0</v>
      </c>
      <c r="AM233" s="12">
        <f>_xlfn.XLOOKUP($D233,前々月商品!$D:$D,前々月商品!H:H,0)</f>
        <v>0</v>
      </c>
      <c r="AN233" s="13">
        <f t="shared" si="51"/>
        <v>0</v>
      </c>
      <c r="AO233" s="13">
        <f t="shared" si="52"/>
        <v>0</v>
      </c>
      <c r="AP233" s="13">
        <f t="shared" si="53"/>
        <v>0</v>
      </c>
      <c r="AQ233" s="16">
        <f t="shared" si="54"/>
        <v>0</v>
      </c>
      <c r="AR233" s="16">
        <f t="shared" si="55"/>
        <v>0</v>
      </c>
      <c r="AS233" s="17">
        <f t="shared" si="56"/>
        <v>0</v>
      </c>
      <c r="AT233" t="e">
        <f t="shared" si="57"/>
        <v>#VALUE!</v>
      </c>
    </row>
    <row r="234" spans="3:46" ht="36.65" customHeight="1">
      <c r="C234" s="20">
        <v>229</v>
      </c>
      <c r="D234" s="53">
        <f>現状商品設定!B231</f>
        <v>0</v>
      </c>
      <c r="E234" s="26" t="str">
        <f>IFERROR(_xlfn.XLOOKUP($D234,現状商品設定!B:B,現状商品設定!C:C,"-"),"-")</f>
        <v>-</v>
      </c>
      <c r="F234" s="32" t="s">
        <v>46</v>
      </c>
      <c r="G234" s="30" t="str">
        <f>IFERROR(_xlfn.XLOOKUP($D234,現状商品設定!B:B,現状商品設定!F:F),"-")</f>
        <v>-</v>
      </c>
      <c r="H234" s="34" t="e">
        <f>IF(IF(AND(V234&gt;=設定!$C$3,X234&gt;=L234),G234*(1+設定!$C$6),IF(AND(V234&gt;=設定!$C$3,X234&lt;L234),G234*(1+設定!$C$7*-1),IF(V234&lt;設定!$C$3,G234*(1+設定!$C$6),"除外")))&gt;10,IF(AND(V234&gt;=設定!$C$3,X234&gt;=L234),G234*(1+設定!$C$6),IF(AND(V234&gt;=設定!$C$3,X234&lt;L234),G234*(1+設定!$C$7*-1),IF(V234&lt;設定!$C$3,G234*(1+設定!$C$6),"除外"))),10)</f>
        <v>#VALUE!</v>
      </c>
      <c r="I234" s="34" t="e">
        <f ca="1">IF(消化率!$I$5&lt;1,商品!H234*消化率!$I$5,IF(商品!W234*商品!Q234/(商品!H234*消化率!$I$5)&gt;商品!L234,商品!H234*消化率!$I$5,J234))</f>
        <v>#DIV/0!</v>
      </c>
      <c r="J234" s="34" t="e">
        <f t="shared" si="44"/>
        <v>#VALUE!</v>
      </c>
      <c r="K234" s="34" t="e">
        <f ca="1">IF(ROUNDDOWN(IF(I234&gt;=設定!$C$8,設定!$C$8,商品!I234),0)&lt;10,10,ROUNDDOWN(IF(I234&gt;=設定!$C$8,設定!$C$8,商品!I234),0))</f>
        <v>#DIV/0!</v>
      </c>
      <c r="L234" s="64">
        <f>IF(F234="標準",設定!$C$4,商品!F234)</f>
        <v>5</v>
      </c>
      <c r="M234" s="63" t="str">
        <f>_xlfn.XLOOKUP($D234,全商品!$F:$F,全商品!H:H,"-")</f>
        <v>-</v>
      </c>
      <c r="N234" s="12" t="str">
        <f>_xlfn.XLOOKUP($D234,全商品!$F:$F,全商品!I:I,"-")</f>
        <v>-</v>
      </c>
      <c r="O234" s="23" t="str">
        <f>_xlfn.XLOOKUP($D234,全商品!$F:$F,全商品!K:K,"-")</f>
        <v>-</v>
      </c>
      <c r="P234" s="13" t="str">
        <f>_xlfn.XLOOKUP($D234,全商品!$F:$F,全商品!M:M,"-")</f>
        <v>-</v>
      </c>
      <c r="Q234" s="25" t="str">
        <f>_xlfn.XLOOKUP($D234,現状商品設定!B:B,現状商品設定!D:D,"-")</f>
        <v>-</v>
      </c>
      <c r="R234" s="22">
        <f>SUM(_xlfn.XLOOKUP($D234,当月商品!$D:$D,当月商品!I:I,0),_xlfn.XLOOKUP($D234,前月商品!$D:$D,前月商品!I:I,0),_xlfn.XLOOKUP($D234,前々月商品!$D:$D,前々月商品!I:I,0))</f>
        <v>0</v>
      </c>
      <c r="S234" s="23">
        <f>SUM(_xlfn.XLOOKUP($D234,当月商品!$D:$D,当月商品!V:V,0),_xlfn.XLOOKUP($D234,前月商品!$D:$D,前月商品!V:V,0),_xlfn.XLOOKUP($D234,前々月商品!$D:$D,前々月商品!V:V,0))</f>
        <v>0</v>
      </c>
      <c r="T234" s="23">
        <f t="shared" si="45"/>
        <v>0</v>
      </c>
      <c r="U234" s="23">
        <f>SUM(_xlfn.XLOOKUP($D234,当月商品!$D:$D,当月商品!W:W,0),_xlfn.XLOOKUP($D234,前月商品!$D:$D,前月商品!W:W,0),_xlfn.XLOOKUP($D234,前々月商品!$D:$D,前々月商品!W:W,0))</f>
        <v>0</v>
      </c>
      <c r="V234" s="23">
        <f>SUM(_xlfn.XLOOKUP($D234,当月商品!$D:$D,当月商品!H:H,0),_xlfn.XLOOKUP($D234,前月商品!$D:$D,前月商品!H:H,0),_xlfn.XLOOKUP($D234,前々月商品!$D:$D,前々月商品!H:H,0))</f>
        <v>0</v>
      </c>
      <c r="W234" s="13">
        <f t="shared" si="46"/>
        <v>0</v>
      </c>
      <c r="X234" s="15">
        <f t="shared" si="47"/>
        <v>0</v>
      </c>
      <c r="Y234" s="22">
        <f>_xlfn.XLOOKUP($D234,当月商品!$D:$D,当月商品!I:I,0)</f>
        <v>0</v>
      </c>
      <c r="Z234" s="23">
        <f>_xlfn.XLOOKUP($D234,前月商品!$D:$D,前月商品!I:I,0)</f>
        <v>0</v>
      </c>
      <c r="AA234" s="23">
        <f>_xlfn.XLOOKUP($D234,前々月商品!$D:$D,前々月商品!I:I,0)</f>
        <v>0</v>
      </c>
      <c r="AB234" s="23">
        <f>_xlfn.XLOOKUP($D234,当月商品!$D:$D,当月商品!V:V,0)</f>
        <v>0</v>
      </c>
      <c r="AC234" s="23">
        <f>_xlfn.XLOOKUP($D234,前月商品!$D:$D,前月商品!V:V,0)</f>
        <v>0</v>
      </c>
      <c r="AD234" s="23">
        <f>_xlfn.XLOOKUP($D234,前々月商品!$D:$D,前々月商品!V:V,0)</f>
        <v>0</v>
      </c>
      <c r="AE234" s="23">
        <f t="shared" si="48"/>
        <v>0</v>
      </c>
      <c r="AF234" s="23">
        <f t="shared" si="49"/>
        <v>0</v>
      </c>
      <c r="AG234" s="23">
        <f t="shared" si="50"/>
        <v>0</v>
      </c>
      <c r="AH234" s="12">
        <f>_xlfn.XLOOKUP($D234,当月商品!$D:$D,当月商品!W:W,0)</f>
        <v>0</v>
      </c>
      <c r="AI234" s="12">
        <f>_xlfn.XLOOKUP($D234,前月商品!$D:$D,前月商品!W:W,0)</f>
        <v>0</v>
      </c>
      <c r="AJ234" s="12">
        <f>_xlfn.XLOOKUP($D234,前々月商品!$D:$D,前々月商品!W:W,0)</f>
        <v>0</v>
      </c>
      <c r="AK234" s="12">
        <f>_xlfn.XLOOKUP($D234,当月商品!$D:$D,当月商品!H:H,0)</f>
        <v>0</v>
      </c>
      <c r="AL234" s="12">
        <f>_xlfn.XLOOKUP($D234,前月商品!$D:$D,前月商品!H:H,0)</f>
        <v>0</v>
      </c>
      <c r="AM234" s="12">
        <f>_xlfn.XLOOKUP($D234,前々月商品!$D:$D,前々月商品!H:H,0)</f>
        <v>0</v>
      </c>
      <c r="AN234" s="13">
        <f t="shared" si="51"/>
        <v>0</v>
      </c>
      <c r="AO234" s="13">
        <f t="shared" si="52"/>
        <v>0</v>
      </c>
      <c r="AP234" s="13">
        <f t="shared" si="53"/>
        <v>0</v>
      </c>
      <c r="AQ234" s="16">
        <f t="shared" si="54"/>
        <v>0</v>
      </c>
      <c r="AR234" s="16">
        <f t="shared" si="55"/>
        <v>0</v>
      </c>
      <c r="AS234" s="17">
        <f t="shared" si="56"/>
        <v>0</v>
      </c>
      <c r="AT234" t="e">
        <f t="shared" si="57"/>
        <v>#VALUE!</v>
      </c>
    </row>
    <row r="235" spans="3:46" ht="36.65" customHeight="1">
      <c r="C235" s="20">
        <v>230</v>
      </c>
      <c r="D235" s="53">
        <f>現状商品設定!B232</f>
        <v>0</v>
      </c>
      <c r="E235" s="26" t="str">
        <f>IFERROR(_xlfn.XLOOKUP($D235,現状商品設定!B:B,現状商品設定!C:C,"-"),"-")</f>
        <v>-</v>
      </c>
      <c r="F235" s="32" t="s">
        <v>46</v>
      </c>
      <c r="G235" s="30" t="str">
        <f>IFERROR(_xlfn.XLOOKUP($D235,現状商品設定!B:B,現状商品設定!F:F),"-")</f>
        <v>-</v>
      </c>
      <c r="H235" s="34" t="e">
        <f>IF(IF(AND(V235&gt;=設定!$C$3,X235&gt;=L235),G235*(1+設定!$C$6),IF(AND(V235&gt;=設定!$C$3,X235&lt;L235),G235*(1+設定!$C$7*-1),IF(V235&lt;設定!$C$3,G235*(1+設定!$C$6),"除外")))&gt;10,IF(AND(V235&gt;=設定!$C$3,X235&gt;=L235),G235*(1+設定!$C$6),IF(AND(V235&gt;=設定!$C$3,X235&lt;L235),G235*(1+設定!$C$7*-1),IF(V235&lt;設定!$C$3,G235*(1+設定!$C$6),"除外"))),10)</f>
        <v>#VALUE!</v>
      </c>
      <c r="I235" s="34" t="e">
        <f ca="1">IF(消化率!$I$5&lt;1,商品!H235*消化率!$I$5,IF(商品!W235*商品!Q235/(商品!H235*消化率!$I$5)&gt;商品!L235,商品!H235*消化率!$I$5,J235))</f>
        <v>#DIV/0!</v>
      </c>
      <c r="J235" s="34" t="e">
        <f t="shared" si="44"/>
        <v>#VALUE!</v>
      </c>
      <c r="K235" s="34" t="e">
        <f ca="1">IF(ROUNDDOWN(IF(I235&gt;=設定!$C$8,設定!$C$8,商品!I235),0)&lt;10,10,ROUNDDOWN(IF(I235&gt;=設定!$C$8,設定!$C$8,商品!I235),0))</f>
        <v>#DIV/0!</v>
      </c>
      <c r="L235" s="64">
        <f>IF(F235="標準",設定!$C$4,商品!F235)</f>
        <v>5</v>
      </c>
      <c r="M235" s="63" t="str">
        <f>_xlfn.XLOOKUP($D235,全商品!$F:$F,全商品!H:H,"-")</f>
        <v>-</v>
      </c>
      <c r="N235" s="12" t="str">
        <f>_xlfn.XLOOKUP($D235,全商品!$F:$F,全商品!I:I,"-")</f>
        <v>-</v>
      </c>
      <c r="O235" s="23" t="str">
        <f>_xlfn.XLOOKUP($D235,全商品!$F:$F,全商品!K:K,"-")</f>
        <v>-</v>
      </c>
      <c r="P235" s="13" t="str">
        <f>_xlfn.XLOOKUP($D235,全商品!$F:$F,全商品!M:M,"-")</f>
        <v>-</v>
      </c>
      <c r="Q235" s="25" t="str">
        <f>_xlfn.XLOOKUP($D235,現状商品設定!B:B,現状商品設定!D:D,"-")</f>
        <v>-</v>
      </c>
      <c r="R235" s="22">
        <f>SUM(_xlfn.XLOOKUP($D235,当月商品!$D:$D,当月商品!I:I,0),_xlfn.XLOOKUP($D235,前月商品!$D:$D,前月商品!I:I,0),_xlfn.XLOOKUP($D235,前々月商品!$D:$D,前々月商品!I:I,0))</f>
        <v>0</v>
      </c>
      <c r="S235" s="23">
        <f>SUM(_xlfn.XLOOKUP($D235,当月商品!$D:$D,当月商品!V:V,0),_xlfn.XLOOKUP($D235,前月商品!$D:$D,前月商品!V:V,0),_xlfn.XLOOKUP($D235,前々月商品!$D:$D,前々月商品!V:V,0))</f>
        <v>0</v>
      </c>
      <c r="T235" s="23">
        <f t="shared" si="45"/>
        <v>0</v>
      </c>
      <c r="U235" s="23">
        <f>SUM(_xlfn.XLOOKUP($D235,当月商品!$D:$D,当月商品!W:W,0),_xlfn.XLOOKUP($D235,前月商品!$D:$D,前月商品!W:W,0),_xlfn.XLOOKUP($D235,前々月商品!$D:$D,前々月商品!W:W,0))</f>
        <v>0</v>
      </c>
      <c r="V235" s="23">
        <f>SUM(_xlfn.XLOOKUP($D235,当月商品!$D:$D,当月商品!H:H,0),_xlfn.XLOOKUP($D235,前月商品!$D:$D,前月商品!H:H,0),_xlfn.XLOOKUP($D235,前々月商品!$D:$D,前々月商品!H:H,0))</f>
        <v>0</v>
      </c>
      <c r="W235" s="13">
        <f t="shared" si="46"/>
        <v>0</v>
      </c>
      <c r="X235" s="15">
        <f t="shared" si="47"/>
        <v>0</v>
      </c>
      <c r="Y235" s="22">
        <f>_xlfn.XLOOKUP($D235,当月商品!$D:$D,当月商品!I:I,0)</f>
        <v>0</v>
      </c>
      <c r="Z235" s="23">
        <f>_xlfn.XLOOKUP($D235,前月商品!$D:$D,前月商品!I:I,0)</f>
        <v>0</v>
      </c>
      <c r="AA235" s="23">
        <f>_xlfn.XLOOKUP($D235,前々月商品!$D:$D,前々月商品!I:I,0)</f>
        <v>0</v>
      </c>
      <c r="AB235" s="23">
        <f>_xlfn.XLOOKUP($D235,当月商品!$D:$D,当月商品!V:V,0)</f>
        <v>0</v>
      </c>
      <c r="AC235" s="23">
        <f>_xlfn.XLOOKUP($D235,前月商品!$D:$D,前月商品!V:V,0)</f>
        <v>0</v>
      </c>
      <c r="AD235" s="23">
        <f>_xlfn.XLOOKUP($D235,前々月商品!$D:$D,前々月商品!V:V,0)</f>
        <v>0</v>
      </c>
      <c r="AE235" s="23">
        <f t="shared" si="48"/>
        <v>0</v>
      </c>
      <c r="AF235" s="23">
        <f t="shared" si="49"/>
        <v>0</v>
      </c>
      <c r="AG235" s="23">
        <f t="shared" si="50"/>
        <v>0</v>
      </c>
      <c r="AH235" s="12">
        <f>_xlfn.XLOOKUP($D235,当月商品!$D:$D,当月商品!W:W,0)</f>
        <v>0</v>
      </c>
      <c r="AI235" s="12">
        <f>_xlfn.XLOOKUP($D235,前月商品!$D:$D,前月商品!W:W,0)</f>
        <v>0</v>
      </c>
      <c r="AJ235" s="12">
        <f>_xlfn.XLOOKUP($D235,前々月商品!$D:$D,前々月商品!W:W,0)</f>
        <v>0</v>
      </c>
      <c r="AK235" s="12">
        <f>_xlfn.XLOOKUP($D235,当月商品!$D:$D,当月商品!H:H,0)</f>
        <v>0</v>
      </c>
      <c r="AL235" s="12">
        <f>_xlfn.XLOOKUP($D235,前月商品!$D:$D,前月商品!H:H,0)</f>
        <v>0</v>
      </c>
      <c r="AM235" s="12">
        <f>_xlfn.XLOOKUP($D235,前々月商品!$D:$D,前々月商品!H:H,0)</f>
        <v>0</v>
      </c>
      <c r="AN235" s="13">
        <f t="shared" si="51"/>
        <v>0</v>
      </c>
      <c r="AO235" s="13">
        <f t="shared" si="52"/>
        <v>0</v>
      </c>
      <c r="AP235" s="13">
        <f t="shared" si="53"/>
        <v>0</v>
      </c>
      <c r="AQ235" s="16">
        <f t="shared" si="54"/>
        <v>0</v>
      </c>
      <c r="AR235" s="16">
        <f t="shared" si="55"/>
        <v>0</v>
      </c>
      <c r="AS235" s="17">
        <f t="shared" si="56"/>
        <v>0</v>
      </c>
      <c r="AT235" t="e">
        <f t="shared" si="57"/>
        <v>#VALUE!</v>
      </c>
    </row>
    <row r="236" spans="3:46" ht="36.65" customHeight="1">
      <c r="C236" s="20">
        <v>231</v>
      </c>
      <c r="D236" s="53">
        <f>現状商品設定!B233</f>
        <v>0</v>
      </c>
      <c r="E236" s="26" t="str">
        <f>IFERROR(_xlfn.XLOOKUP($D236,現状商品設定!B:B,現状商品設定!C:C,"-"),"-")</f>
        <v>-</v>
      </c>
      <c r="F236" s="32" t="s">
        <v>46</v>
      </c>
      <c r="G236" s="30" t="str">
        <f>IFERROR(_xlfn.XLOOKUP($D236,現状商品設定!B:B,現状商品設定!F:F),"-")</f>
        <v>-</v>
      </c>
      <c r="H236" s="34" t="e">
        <f>IF(IF(AND(V236&gt;=設定!$C$3,X236&gt;=L236),G236*(1+設定!$C$6),IF(AND(V236&gt;=設定!$C$3,X236&lt;L236),G236*(1+設定!$C$7*-1),IF(V236&lt;設定!$C$3,G236*(1+設定!$C$6),"除外")))&gt;10,IF(AND(V236&gt;=設定!$C$3,X236&gt;=L236),G236*(1+設定!$C$6),IF(AND(V236&gt;=設定!$C$3,X236&lt;L236),G236*(1+設定!$C$7*-1),IF(V236&lt;設定!$C$3,G236*(1+設定!$C$6),"除外"))),10)</f>
        <v>#VALUE!</v>
      </c>
      <c r="I236" s="34" t="e">
        <f ca="1">IF(消化率!$I$5&lt;1,商品!H236*消化率!$I$5,IF(商品!W236*商品!Q236/(商品!H236*消化率!$I$5)&gt;商品!L236,商品!H236*消化率!$I$5,J236))</f>
        <v>#DIV/0!</v>
      </c>
      <c r="J236" s="34" t="e">
        <f t="shared" si="44"/>
        <v>#VALUE!</v>
      </c>
      <c r="K236" s="34" t="e">
        <f ca="1">IF(ROUNDDOWN(IF(I236&gt;=設定!$C$8,設定!$C$8,商品!I236),0)&lt;10,10,ROUNDDOWN(IF(I236&gt;=設定!$C$8,設定!$C$8,商品!I236),0))</f>
        <v>#DIV/0!</v>
      </c>
      <c r="L236" s="64">
        <f>IF(F236="標準",設定!$C$4,商品!F236)</f>
        <v>5</v>
      </c>
      <c r="M236" s="63" t="str">
        <f>_xlfn.XLOOKUP($D236,全商品!$F:$F,全商品!H:H,"-")</f>
        <v>-</v>
      </c>
      <c r="N236" s="12" t="str">
        <f>_xlfn.XLOOKUP($D236,全商品!$F:$F,全商品!I:I,"-")</f>
        <v>-</v>
      </c>
      <c r="O236" s="23" t="str">
        <f>_xlfn.XLOOKUP($D236,全商品!$F:$F,全商品!K:K,"-")</f>
        <v>-</v>
      </c>
      <c r="P236" s="13" t="str">
        <f>_xlfn.XLOOKUP($D236,全商品!$F:$F,全商品!M:M,"-")</f>
        <v>-</v>
      </c>
      <c r="Q236" s="25" t="str">
        <f>_xlfn.XLOOKUP($D236,現状商品設定!B:B,現状商品設定!D:D,"-")</f>
        <v>-</v>
      </c>
      <c r="R236" s="22">
        <f>SUM(_xlfn.XLOOKUP($D236,当月商品!$D:$D,当月商品!I:I,0),_xlfn.XLOOKUP($D236,前月商品!$D:$D,前月商品!I:I,0),_xlfn.XLOOKUP($D236,前々月商品!$D:$D,前々月商品!I:I,0))</f>
        <v>0</v>
      </c>
      <c r="S236" s="23">
        <f>SUM(_xlfn.XLOOKUP($D236,当月商品!$D:$D,当月商品!V:V,0),_xlfn.XLOOKUP($D236,前月商品!$D:$D,前月商品!V:V,0),_xlfn.XLOOKUP($D236,前々月商品!$D:$D,前々月商品!V:V,0))</f>
        <v>0</v>
      </c>
      <c r="T236" s="23">
        <f t="shared" si="45"/>
        <v>0</v>
      </c>
      <c r="U236" s="23">
        <f>SUM(_xlfn.XLOOKUP($D236,当月商品!$D:$D,当月商品!W:W,0),_xlfn.XLOOKUP($D236,前月商品!$D:$D,前月商品!W:W,0),_xlfn.XLOOKUP($D236,前々月商品!$D:$D,前々月商品!W:W,0))</f>
        <v>0</v>
      </c>
      <c r="V236" s="23">
        <f>SUM(_xlfn.XLOOKUP($D236,当月商品!$D:$D,当月商品!H:H,0),_xlfn.XLOOKUP($D236,前月商品!$D:$D,前月商品!H:H,0),_xlfn.XLOOKUP($D236,前々月商品!$D:$D,前々月商品!H:H,0))</f>
        <v>0</v>
      </c>
      <c r="W236" s="13">
        <f t="shared" si="46"/>
        <v>0</v>
      </c>
      <c r="X236" s="15">
        <f t="shared" si="47"/>
        <v>0</v>
      </c>
      <c r="Y236" s="22">
        <f>_xlfn.XLOOKUP($D236,当月商品!$D:$D,当月商品!I:I,0)</f>
        <v>0</v>
      </c>
      <c r="Z236" s="23">
        <f>_xlfn.XLOOKUP($D236,前月商品!$D:$D,前月商品!I:I,0)</f>
        <v>0</v>
      </c>
      <c r="AA236" s="23">
        <f>_xlfn.XLOOKUP($D236,前々月商品!$D:$D,前々月商品!I:I,0)</f>
        <v>0</v>
      </c>
      <c r="AB236" s="23">
        <f>_xlfn.XLOOKUP($D236,当月商品!$D:$D,当月商品!V:V,0)</f>
        <v>0</v>
      </c>
      <c r="AC236" s="23">
        <f>_xlfn.XLOOKUP($D236,前月商品!$D:$D,前月商品!V:V,0)</f>
        <v>0</v>
      </c>
      <c r="AD236" s="23">
        <f>_xlfn.XLOOKUP($D236,前々月商品!$D:$D,前々月商品!V:V,0)</f>
        <v>0</v>
      </c>
      <c r="AE236" s="23">
        <f t="shared" si="48"/>
        <v>0</v>
      </c>
      <c r="AF236" s="23">
        <f t="shared" si="49"/>
        <v>0</v>
      </c>
      <c r="AG236" s="23">
        <f t="shared" si="50"/>
        <v>0</v>
      </c>
      <c r="AH236" s="12">
        <f>_xlfn.XLOOKUP($D236,当月商品!$D:$D,当月商品!W:W,0)</f>
        <v>0</v>
      </c>
      <c r="AI236" s="12">
        <f>_xlfn.XLOOKUP($D236,前月商品!$D:$D,前月商品!W:W,0)</f>
        <v>0</v>
      </c>
      <c r="AJ236" s="12">
        <f>_xlfn.XLOOKUP($D236,前々月商品!$D:$D,前々月商品!W:W,0)</f>
        <v>0</v>
      </c>
      <c r="AK236" s="12">
        <f>_xlfn.XLOOKUP($D236,当月商品!$D:$D,当月商品!H:H,0)</f>
        <v>0</v>
      </c>
      <c r="AL236" s="12">
        <f>_xlfn.XLOOKUP($D236,前月商品!$D:$D,前月商品!H:H,0)</f>
        <v>0</v>
      </c>
      <c r="AM236" s="12">
        <f>_xlfn.XLOOKUP($D236,前々月商品!$D:$D,前々月商品!H:H,0)</f>
        <v>0</v>
      </c>
      <c r="AN236" s="13">
        <f t="shared" si="51"/>
        <v>0</v>
      </c>
      <c r="AO236" s="13">
        <f t="shared" si="52"/>
        <v>0</v>
      </c>
      <c r="AP236" s="13">
        <f t="shared" si="53"/>
        <v>0</v>
      </c>
      <c r="AQ236" s="16">
        <f t="shared" si="54"/>
        <v>0</v>
      </c>
      <c r="AR236" s="16">
        <f t="shared" si="55"/>
        <v>0</v>
      </c>
      <c r="AS236" s="17">
        <f t="shared" si="56"/>
        <v>0</v>
      </c>
      <c r="AT236" t="e">
        <f t="shared" si="57"/>
        <v>#VALUE!</v>
      </c>
    </row>
    <row r="237" spans="3:46" ht="36.65" customHeight="1">
      <c r="C237" s="20">
        <v>232</v>
      </c>
      <c r="D237" s="53">
        <f>現状商品設定!B234</f>
        <v>0</v>
      </c>
      <c r="E237" s="26" t="str">
        <f>IFERROR(_xlfn.XLOOKUP($D237,現状商品設定!B:B,現状商品設定!C:C,"-"),"-")</f>
        <v>-</v>
      </c>
      <c r="F237" s="32" t="s">
        <v>46</v>
      </c>
      <c r="G237" s="30" t="str">
        <f>IFERROR(_xlfn.XLOOKUP($D237,現状商品設定!B:B,現状商品設定!F:F),"-")</f>
        <v>-</v>
      </c>
      <c r="H237" s="34" t="e">
        <f>IF(IF(AND(V237&gt;=設定!$C$3,X237&gt;=L237),G237*(1+設定!$C$6),IF(AND(V237&gt;=設定!$C$3,X237&lt;L237),G237*(1+設定!$C$7*-1),IF(V237&lt;設定!$C$3,G237*(1+設定!$C$6),"除外")))&gt;10,IF(AND(V237&gt;=設定!$C$3,X237&gt;=L237),G237*(1+設定!$C$6),IF(AND(V237&gt;=設定!$C$3,X237&lt;L237),G237*(1+設定!$C$7*-1),IF(V237&lt;設定!$C$3,G237*(1+設定!$C$6),"除外"))),10)</f>
        <v>#VALUE!</v>
      </c>
      <c r="I237" s="34" t="e">
        <f ca="1">IF(消化率!$I$5&lt;1,商品!H237*消化率!$I$5,IF(商品!W237*商品!Q237/(商品!H237*消化率!$I$5)&gt;商品!L237,商品!H237*消化率!$I$5,J237))</f>
        <v>#DIV/0!</v>
      </c>
      <c r="J237" s="34" t="e">
        <f t="shared" si="44"/>
        <v>#VALUE!</v>
      </c>
      <c r="K237" s="34" t="e">
        <f ca="1">IF(ROUNDDOWN(IF(I237&gt;=設定!$C$8,設定!$C$8,商品!I237),0)&lt;10,10,ROUNDDOWN(IF(I237&gt;=設定!$C$8,設定!$C$8,商品!I237),0))</f>
        <v>#DIV/0!</v>
      </c>
      <c r="L237" s="64">
        <f>IF(F237="標準",設定!$C$4,商品!F237)</f>
        <v>5</v>
      </c>
      <c r="M237" s="63" t="str">
        <f>_xlfn.XLOOKUP($D237,全商品!$F:$F,全商品!H:H,"-")</f>
        <v>-</v>
      </c>
      <c r="N237" s="12" t="str">
        <f>_xlfn.XLOOKUP($D237,全商品!$F:$F,全商品!I:I,"-")</f>
        <v>-</v>
      </c>
      <c r="O237" s="23" t="str">
        <f>_xlfn.XLOOKUP($D237,全商品!$F:$F,全商品!K:K,"-")</f>
        <v>-</v>
      </c>
      <c r="P237" s="13" t="str">
        <f>_xlfn.XLOOKUP($D237,全商品!$F:$F,全商品!M:M,"-")</f>
        <v>-</v>
      </c>
      <c r="Q237" s="25" t="str">
        <f>_xlfn.XLOOKUP($D237,現状商品設定!B:B,現状商品設定!D:D,"-")</f>
        <v>-</v>
      </c>
      <c r="R237" s="22">
        <f>SUM(_xlfn.XLOOKUP($D237,当月商品!$D:$D,当月商品!I:I,0),_xlfn.XLOOKUP($D237,前月商品!$D:$D,前月商品!I:I,0),_xlfn.XLOOKUP($D237,前々月商品!$D:$D,前々月商品!I:I,0))</f>
        <v>0</v>
      </c>
      <c r="S237" s="23">
        <f>SUM(_xlfn.XLOOKUP($D237,当月商品!$D:$D,当月商品!V:V,0),_xlfn.XLOOKUP($D237,前月商品!$D:$D,前月商品!V:V,0),_xlfn.XLOOKUP($D237,前々月商品!$D:$D,前々月商品!V:V,0))</f>
        <v>0</v>
      </c>
      <c r="T237" s="23">
        <f t="shared" si="45"/>
        <v>0</v>
      </c>
      <c r="U237" s="23">
        <f>SUM(_xlfn.XLOOKUP($D237,当月商品!$D:$D,当月商品!W:W,0),_xlfn.XLOOKUP($D237,前月商品!$D:$D,前月商品!W:W,0),_xlfn.XLOOKUP($D237,前々月商品!$D:$D,前々月商品!W:W,0))</f>
        <v>0</v>
      </c>
      <c r="V237" s="23">
        <f>SUM(_xlfn.XLOOKUP($D237,当月商品!$D:$D,当月商品!H:H,0),_xlfn.XLOOKUP($D237,前月商品!$D:$D,前月商品!H:H,0),_xlfn.XLOOKUP($D237,前々月商品!$D:$D,前々月商品!H:H,0))</f>
        <v>0</v>
      </c>
      <c r="W237" s="13">
        <f t="shared" si="46"/>
        <v>0</v>
      </c>
      <c r="X237" s="15">
        <f t="shared" si="47"/>
        <v>0</v>
      </c>
      <c r="Y237" s="22">
        <f>_xlfn.XLOOKUP($D237,当月商品!$D:$D,当月商品!I:I,0)</f>
        <v>0</v>
      </c>
      <c r="Z237" s="23">
        <f>_xlfn.XLOOKUP($D237,前月商品!$D:$D,前月商品!I:I,0)</f>
        <v>0</v>
      </c>
      <c r="AA237" s="23">
        <f>_xlfn.XLOOKUP($D237,前々月商品!$D:$D,前々月商品!I:I,0)</f>
        <v>0</v>
      </c>
      <c r="AB237" s="23">
        <f>_xlfn.XLOOKUP($D237,当月商品!$D:$D,当月商品!V:V,0)</f>
        <v>0</v>
      </c>
      <c r="AC237" s="23">
        <f>_xlfn.XLOOKUP($D237,前月商品!$D:$D,前月商品!V:V,0)</f>
        <v>0</v>
      </c>
      <c r="AD237" s="23">
        <f>_xlfn.XLOOKUP($D237,前々月商品!$D:$D,前々月商品!V:V,0)</f>
        <v>0</v>
      </c>
      <c r="AE237" s="23">
        <f t="shared" si="48"/>
        <v>0</v>
      </c>
      <c r="AF237" s="23">
        <f t="shared" si="49"/>
        <v>0</v>
      </c>
      <c r="AG237" s="23">
        <f t="shared" si="50"/>
        <v>0</v>
      </c>
      <c r="AH237" s="12">
        <f>_xlfn.XLOOKUP($D237,当月商品!$D:$D,当月商品!W:W,0)</f>
        <v>0</v>
      </c>
      <c r="AI237" s="12">
        <f>_xlfn.XLOOKUP($D237,前月商品!$D:$D,前月商品!W:W,0)</f>
        <v>0</v>
      </c>
      <c r="AJ237" s="12">
        <f>_xlfn.XLOOKUP($D237,前々月商品!$D:$D,前々月商品!W:W,0)</f>
        <v>0</v>
      </c>
      <c r="AK237" s="12">
        <f>_xlfn.XLOOKUP($D237,当月商品!$D:$D,当月商品!H:H,0)</f>
        <v>0</v>
      </c>
      <c r="AL237" s="12">
        <f>_xlfn.XLOOKUP($D237,前月商品!$D:$D,前月商品!H:H,0)</f>
        <v>0</v>
      </c>
      <c r="AM237" s="12">
        <f>_xlfn.XLOOKUP($D237,前々月商品!$D:$D,前々月商品!H:H,0)</f>
        <v>0</v>
      </c>
      <c r="AN237" s="13">
        <f t="shared" si="51"/>
        <v>0</v>
      </c>
      <c r="AO237" s="13">
        <f t="shared" si="52"/>
        <v>0</v>
      </c>
      <c r="AP237" s="13">
        <f t="shared" si="53"/>
        <v>0</v>
      </c>
      <c r="AQ237" s="16">
        <f t="shared" si="54"/>
        <v>0</v>
      </c>
      <c r="AR237" s="16">
        <f t="shared" si="55"/>
        <v>0</v>
      </c>
      <c r="AS237" s="17">
        <f t="shared" si="56"/>
        <v>0</v>
      </c>
      <c r="AT237" t="e">
        <f t="shared" si="57"/>
        <v>#VALUE!</v>
      </c>
    </row>
    <row r="238" spans="3:46" ht="36.65" customHeight="1">
      <c r="C238" s="20">
        <v>233</v>
      </c>
      <c r="D238" s="53">
        <f>現状商品設定!B235</f>
        <v>0</v>
      </c>
      <c r="E238" s="26" t="str">
        <f>IFERROR(_xlfn.XLOOKUP($D238,現状商品設定!B:B,現状商品設定!C:C,"-"),"-")</f>
        <v>-</v>
      </c>
      <c r="F238" s="32" t="s">
        <v>46</v>
      </c>
      <c r="G238" s="30" t="str">
        <f>IFERROR(_xlfn.XLOOKUP($D238,現状商品設定!B:B,現状商品設定!F:F),"-")</f>
        <v>-</v>
      </c>
      <c r="H238" s="34" t="e">
        <f>IF(IF(AND(V238&gt;=設定!$C$3,X238&gt;=L238),G238*(1+設定!$C$6),IF(AND(V238&gt;=設定!$C$3,X238&lt;L238),G238*(1+設定!$C$7*-1),IF(V238&lt;設定!$C$3,G238*(1+設定!$C$6),"除外")))&gt;10,IF(AND(V238&gt;=設定!$C$3,X238&gt;=L238),G238*(1+設定!$C$6),IF(AND(V238&gt;=設定!$C$3,X238&lt;L238),G238*(1+設定!$C$7*-1),IF(V238&lt;設定!$C$3,G238*(1+設定!$C$6),"除外"))),10)</f>
        <v>#VALUE!</v>
      </c>
      <c r="I238" s="34" t="e">
        <f ca="1">IF(消化率!$I$5&lt;1,商品!H238*消化率!$I$5,IF(商品!W238*商品!Q238/(商品!H238*消化率!$I$5)&gt;商品!L238,商品!H238*消化率!$I$5,J238))</f>
        <v>#DIV/0!</v>
      </c>
      <c r="J238" s="34" t="e">
        <f t="shared" si="44"/>
        <v>#VALUE!</v>
      </c>
      <c r="K238" s="34" t="e">
        <f ca="1">IF(ROUNDDOWN(IF(I238&gt;=設定!$C$8,設定!$C$8,商品!I238),0)&lt;10,10,ROUNDDOWN(IF(I238&gt;=設定!$C$8,設定!$C$8,商品!I238),0))</f>
        <v>#DIV/0!</v>
      </c>
      <c r="L238" s="64">
        <f>IF(F238="標準",設定!$C$4,商品!F238)</f>
        <v>5</v>
      </c>
      <c r="M238" s="63" t="str">
        <f>_xlfn.XLOOKUP($D238,全商品!$F:$F,全商品!H:H,"-")</f>
        <v>-</v>
      </c>
      <c r="N238" s="12" t="str">
        <f>_xlfn.XLOOKUP($D238,全商品!$F:$F,全商品!I:I,"-")</f>
        <v>-</v>
      </c>
      <c r="O238" s="23" t="str">
        <f>_xlfn.XLOOKUP($D238,全商品!$F:$F,全商品!K:K,"-")</f>
        <v>-</v>
      </c>
      <c r="P238" s="13" t="str">
        <f>_xlfn.XLOOKUP($D238,全商品!$F:$F,全商品!M:M,"-")</f>
        <v>-</v>
      </c>
      <c r="Q238" s="25" t="str">
        <f>_xlfn.XLOOKUP($D238,現状商品設定!B:B,現状商品設定!D:D,"-")</f>
        <v>-</v>
      </c>
      <c r="R238" s="22">
        <f>SUM(_xlfn.XLOOKUP($D238,当月商品!$D:$D,当月商品!I:I,0),_xlfn.XLOOKUP($D238,前月商品!$D:$D,前月商品!I:I,0),_xlfn.XLOOKUP($D238,前々月商品!$D:$D,前々月商品!I:I,0))</f>
        <v>0</v>
      </c>
      <c r="S238" s="23">
        <f>SUM(_xlfn.XLOOKUP($D238,当月商品!$D:$D,当月商品!V:V,0),_xlfn.XLOOKUP($D238,前月商品!$D:$D,前月商品!V:V,0),_xlfn.XLOOKUP($D238,前々月商品!$D:$D,前々月商品!V:V,0))</f>
        <v>0</v>
      </c>
      <c r="T238" s="23">
        <f t="shared" si="45"/>
        <v>0</v>
      </c>
      <c r="U238" s="23">
        <f>SUM(_xlfn.XLOOKUP($D238,当月商品!$D:$D,当月商品!W:W,0),_xlfn.XLOOKUP($D238,前月商品!$D:$D,前月商品!W:W,0),_xlfn.XLOOKUP($D238,前々月商品!$D:$D,前々月商品!W:W,0))</f>
        <v>0</v>
      </c>
      <c r="V238" s="23">
        <f>SUM(_xlfn.XLOOKUP($D238,当月商品!$D:$D,当月商品!H:H,0),_xlfn.XLOOKUP($D238,前月商品!$D:$D,前月商品!H:H,0),_xlfn.XLOOKUP($D238,前々月商品!$D:$D,前々月商品!H:H,0))</f>
        <v>0</v>
      </c>
      <c r="W238" s="13">
        <f t="shared" si="46"/>
        <v>0</v>
      </c>
      <c r="X238" s="15">
        <f t="shared" si="47"/>
        <v>0</v>
      </c>
      <c r="Y238" s="22">
        <f>_xlfn.XLOOKUP($D238,当月商品!$D:$D,当月商品!I:I,0)</f>
        <v>0</v>
      </c>
      <c r="Z238" s="23">
        <f>_xlfn.XLOOKUP($D238,前月商品!$D:$D,前月商品!I:I,0)</f>
        <v>0</v>
      </c>
      <c r="AA238" s="23">
        <f>_xlfn.XLOOKUP($D238,前々月商品!$D:$D,前々月商品!I:I,0)</f>
        <v>0</v>
      </c>
      <c r="AB238" s="23">
        <f>_xlfn.XLOOKUP($D238,当月商品!$D:$D,当月商品!V:V,0)</f>
        <v>0</v>
      </c>
      <c r="AC238" s="23">
        <f>_xlfn.XLOOKUP($D238,前月商品!$D:$D,前月商品!V:V,0)</f>
        <v>0</v>
      </c>
      <c r="AD238" s="23">
        <f>_xlfn.XLOOKUP($D238,前々月商品!$D:$D,前々月商品!V:V,0)</f>
        <v>0</v>
      </c>
      <c r="AE238" s="23">
        <f t="shared" si="48"/>
        <v>0</v>
      </c>
      <c r="AF238" s="23">
        <f t="shared" si="49"/>
        <v>0</v>
      </c>
      <c r="AG238" s="23">
        <f t="shared" si="50"/>
        <v>0</v>
      </c>
      <c r="AH238" s="12">
        <f>_xlfn.XLOOKUP($D238,当月商品!$D:$D,当月商品!W:W,0)</f>
        <v>0</v>
      </c>
      <c r="AI238" s="12">
        <f>_xlfn.XLOOKUP($D238,前月商品!$D:$D,前月商品!W:W,0)</f>
        <v>0</v>
      </c>
      <c r="AJ238" s="12">
        <f>_xlfn.XLOOKUP($D238,前々月商品!$D:$D,前々月商品!W:W,0)</f>
        <v>0</v>
      </c>
      <c r="AK238" s="12">
        <f>_xlfn.XLOOKUP($D238,当月商品!$D:$D,当月商品!H:H,0)</f>
        <v>0</v>
      </c>
      <c r="AL238" s="12">
        <f>_xlfn.XLOOKUP($D238,前月商品!$D:$D,前月商品!H:H,0)</f>
        <v>0</v>
      </c>
      <c r="AM238" s="12">
        <f>_xlfn.XLOOKUP($D238,前々月商品!$D:$D,前々月商品!H:H,0)</f>
        <v>0</v>
      </c>
      <c r="AN238" s="13">
        <f t="shared" si="51"/>
        <v>0</v>
      </c>
      <c r="AO238" s="13">
        <f t="shared" si="52"/>
        <v>0</v>
      </c>
      <c r="AP238" s="13">
        <f t="shared" si="53"/>
        <v>0</v>
      </c>
      <c r="AQ238" s="16">
        <f t="shared" si="54"/>
        <v>0</v>
      </c>
      <c r="AR238" s="16">
        <f t="shared" si="55"/>
        <v>0</v>
      </c>
      <c r="AS238" s="17">
        <f t="shared" si="56"/>
        <v>0</v>
      </c>
      <c r="AT238" t="e">
        <f t="shared" si="57"/>
        <v>#VALUE!</v>
      </c>
    </row>
    <row r="239" spans="3:46" ht="36.65" customHeight="1">
      <c r="C239" s="20">
        <v>234</v>
      </c>
      <c r="D239" s="53">
        <f>現状商品設定!B236</f>
        <v>0</v>
      </c>
      <c r="E239" s="26" t="str">
        <f>IFERROR(_xlfn.XLOOKUP($D239,現状商品設定!B:B,現状商品設定!C:C,"-"),"-")</f>
        <v>-</v>
      </c>
      <c r="F239" s="32" t="s">
        <v>46</v>
      </c>
      <c r="G239" s="30" t="str">
        <f>IFERROR(_xlfn.XLOOKUP($D239,現状商品設定!B:B,現状商品設定!F:F),"-")</f>
        <v>-</v>
      </c>
      <c r="H239" s="34" t="e">
        <f>IF(IF(AND(V239&gt;=設定!$C$3,X239&gt;=L239),G239*(1+設定!$C$6),IF(AND(V239&gt;=設定!$C$3,X239&lt;L239),G239*(1+設定!$C$7*-1),IF(V239&lt;設定!$C$3,G239*(1+設定!$C$6),"除外")))&gt;10,IF(AND(V239&gt;=設定!$C$3,X239&gt;=L239),G239*(1+設定!$C$6),IF(AND(V239&gt;=設定!$C$3,X239&lt;L239),G239*(1+設定!$C$7*-1),IF(V239&lt;設定!$C$3,G239*(1+設定!$C$6),"除外"))),10)</f>
        <v>#VALUE!</v>
      </c>
      <c r="I239" s="34" t="e">
        <f ca="1">IF(消化率!$I$5&lt;1,商品!H239*消化率!$I$5,IF(商品!W239*商品!Q239/(商品!H239*消化率!$I$5)&gt;商品!L239,商品!H239*消化率!$I$5,J239))</f>
        <v>#DIV/0!</v>
      </c>
      <c r="J239" s="34" t="e">
        <f t="shared" si="44"/>
        <v>#VALUE!</v>
      </c>
      <c r="K239" s="34" t="e">
        <f ca="1">IF(ROUNDDOWN(IF(I239&gt;=設定!$C$8,設定!$C$8,商品!I239),0)&lt;10,10,ROUNDDOWN(IF(I239&gt;=設定!$C$8,設定!$C$8,商品!I239),0))</f>
        <v>#DIV/0!</v>
      </c>
      <c r="L239" s="64">
        <f>IF(F239="標準",設定!$C$4,商品!F239)</f>
        <v>5</v>
      </c>
      <c r="M239" s="63" t="str">
        <f>_xlfn.XLOOKUP($D239,全商品!$F:$F,全商品!H:H,"-")</f>
        <v>-</v>
      </c>
      <c r="N239" s="12" t="str">
        <f>_xlfn.XLOOKUP($D239,全商品!$F:$F,全商品!I:I,"-")</f>
        <v>-</v>
      </c>
      <c r="O239" s="23" t="str">
        <f>_xlfn.XLOOKUP($D239,全商品!$F:$F,全商品!K:K,"-")</f>
        <v>-</v>
      </c>
      <c r="P239" s="13" t="str">
        <f>_xlfn.XLOOKUP($D239,全商品!$F:$F,全商品!M:M,"-")</f>
        <v>-</v>
      </c>
      <c r="Q239" s="25" t="str">
        <f>_xlfn.XLOOKUP($D239,現状商品設定!B:B,現状商品設定!D:D,"-")</f>
        <v>-</v>
      </c>
      <c r="R239" s="22">
        <f>SUM(_xlfn.XLOOKUP($D239,当月商品!$D:$D,当月商品!I:I,0),_xlfn.XLOOKUP($D239,前月商品!$D:$D,前月商品!I:I,0),_xlfn.XLOOKUP($D239,前々月商品!$D:$D,前々月商品!I:I,0))</f>
        <v>0</v>
      </c>
      <c r="S239" s="23">
        <f>SUM(_xlfn.XLOOKUP($D239,当月商品!$D:$D,当月商品!V:V,0),_xlfn.XLOOKUP($D239,前月商品!$D:$D,前月商品!V:V,0),_xlfn.XLOOKUP($D239,前々月商品!$D:$D,前々月商品!V:V,0))</f>
        <v>0</v>
      </c>
      <c r="T239" s="23">
        <f t="shared" si="45"/>
        <v>0</v>
      </c>
      <c r="U239" s="23">
        <f>SUM(_xlfn.XLOOKUP($D239,当月商品!$D:$D,当月商品!W:W,0),_xlfn.XLOOKUP($D239,前月商品!$D:$D,前月商品!W:W,0),_xlfn.XLOOKUP($D239,前々月商品!$D:$D,前々月商品!W:W,0))</f>
        <v>0</v>
      </c>
      <c r="V239" s="23">
        <f>SUM(_xlfn.XLOOKUP($D239,当月商品!$D:$D,当月商品!H:H,0),_xlfn.XLOOKUP($D239,前月商品!$D:$D,前月商品!H:H,0),_xlfn.XLOOKUP($D239,前々月商品!$D:$D,前々月商品!H:H,0))</f>
        <v>0</v>
      </c>
      <c r="W239" s="13">
        <f t="shared" si="46"/>
        <v>0</v>
      </c>
      <c r="X239" s="15">
        <f t="shared" si="47"/>
        <v>0</v>
      </c>
      <c r="Y239" s="22">
        <f>_xlfn.XLOOKUP($D239,当月商品!$D:$D,当月商品!I:I,0)</f>
        <v>0</v>
      </c>
      <c r="Z239" s="23">
        <f>_xlfn.XLOOKUP($D239,前月商品!$D:$D,前月商品!I:I,0)</f>
        <v>0</v>
      </c>
      <c r="AA239" s="23">
        <f>_xlfn.XLOOKUP($D239,前々月商品!$D:$D,前々月商品!I:I,0)</f>
        <v>0</v>
      </c>
      <c r="AB239" s="23">
        <f>_xlfn.XLOOKUP($D239,当月商品!$D:$D,当月商品!V:V,0)</f>
        <v>0</v>
      </c>
      <c r="AC239" s="23">
        <f>_xlfn.XLOOKUP($D239,前月商品!$D:$D,前月商品!V:V,0)</f>
        <v>0</v>
      </c>
      <c r="AD239" s="23">
        <f>_xlfn.XLOOKUP($D239,前々月商品!$D:$D,前々月商品!V:V,0)</f>
        <v>0</v>
      </c>
      <c r="AE239" s="23">
        <f t="shared" si="48"/>
        <v>0</v>
      </c>
      <c r="AF239" s="23">
        <f t="shared" si="49"/>
        <v>0</v>
      </c>
      <c r="AG239" s="23">
        <f t="shared" si="50"/>
        <v>0</v>
      </c>
      <c r="AH239" s="12">
        <f>_xlfn.XLOOKUP($D239,当月商品!$D:$D,当月商品!W:W,0)</f>
        <v>0</v>
      </c>
      <c r="AI239" s="12">
        <f>_xlfn.XLOOKUP($D239,前月商品!$D:$D,前月商品!W:W,0)</f>
        <v>0</v>
      </c>
      <c r="AJ239" s="12">
        <f>_xlfn.XLOOKUP($D239,前々月商品!$D:$D,前々月商品!W:W,0)</f>
        <v>0</v>
      </c>
      <c r="AK239" s="12">
        <f>_xlfn.XLOOKUP($D239,当月商品!$D:$D,当月商品!H:H,0)</f>
        <v>0</v>
      </c>
      <c r="AL239" s="12">
        <f>_xlfn.XLOOKUP($D239,前月商品!$D:$D,前月商品!H:H,0)</f>
        <v>0</v>
      </c>
      <c r="AM239" s="12">
        <f>_xlfn.XLOOKUP($D239,前々月商品!$D:$D,前々月商品!H:H,0)</f>
        <v>0</v>
      </c>
      <c r="AN239" s="13">
        <f t="shared" si="51"/>
        <v>0</v>
      </c>
      <c r="AO239" s="13">
        <f t="shared" si="52"/>
        <v>0</v>
      </c>
      <c r="AP239" s="13">
        <f t="shared" si="53"/>
        <v>0</v>
      </c>
      <c r="AQ239" s="16">
        <f t="shared" si="54"/>
        <v>0</v>
      </c>
      <c r="AR239" s="16">
        <f t="shared" si="55"/>
        <v>0</v>
      </c>
      <c r="AS239" s="17">
        <f t="shared" si="56"/>
        <v>0</v>
      </c>
      <c r="AT239" t="e">
        <f t="shared" si="57"/>
        <v>#VALUE!</v>
      </c>
    </row>
    <row r="240" spans="3:46" ht="36.65" customHeight="1">
      <c r="C240" s="20">
        <v>235</v>
      </c>
      <c r="D240" s="53">
        <f>現状商品設定!B237</f>
        <v>0</v>
      </c>
      <c r="E240" s="26" t="str">
        <f>IFERROR(_xlfn.XLOOKUP($D240,現状商品設定!B:B,現状商品設定!C:C,"-"),"-")</f>
        <v>-</v>
      </c>
      <c r="F240" s="32" t="s">
        <v>46</v>
      </c>
      <c r="G240" s="30" t="str">
        <f>IFERROR(_xlfn.XLOOKUP($D240,現状商品設定!B:B,現状商品設定!F:F),"-")</f>
        <v>-</v>
      </c>
      <c r="H240" s="34" t="e">
        <f>IF(IF(AND(V240&gt;=設定!$C$3,X240&gt;=L240),G240*(1+設定!$C$6),IF(AND(V240&gt;=設定!$C$3,X240&lt;L240),G240*(1+設定!$C$7*-1),IF(V240&lt;設定!$C$3,G240*(1+設定!$C$6),"除外")))&gt;10,IF(AND(V240&gt;=設定!$C$3,X240&gt;=L240),G240*(1+設定!$C$6),IF(AND(V240&gt;=設定!$C$3,X240&lt;L240),G240*(1+設定!$C$7*-1),IF(V240&lt;設定!$C$3,G240*(1+設定!$C$6),"除外"))),10)</f>
        <v>#VALUE!</v>
      </c>
      <c r="I240" s="34" t="e">
        <f ca="1">IF(消化率!$I$5&lt;1,商品!H240*消化率!$I$5,IF(商品!W240*商品!Q240/(商品!H240*消化率!$I$5)&gt;商品!L240,商品!H240*消化率!$I$5,J240))</f>
        <v>#DIV/0!</v>
      </c>
      <c r="J240" s="34" t="e">
        <f t="shared" si="44"/>
        <v>#VALUE!</v>
      </c>
      <c r="K240" s="34" t="e">
        <f ca="1">IF(ROUNDDOWN(IF(I240&gt;=設定!$C$8,設定!$C$8,商品!I240),0)&lt;10,10,ROUNDDOWN(IF(I240&gt;=設定!$C$8,設定!$C$8,商品!I240),0))</f>
        <v>#DIV/0!</v>
      </c>
      <c r="L240" s="64">
        <f>IF(F240="標準",設定!$C$4,商品!F240)</f>
        <v>5</v>
      </c>
      <c r="M240" s="63" t="str">
        <f>_xlfn.XLOOKUP($D240,全商品!$F:$F,全商品!H:H,"-")</f>
        <v>-</v>
      </c>
      <c r="N240" s="12" t="str">
        <f>_xlfn.XLOOKUP($D240,全商品!$F:$F,全商品!I:I,"-")</f>
        <v>-</v>
      </c>
      <c r="O240" s="23" t="str">
        <f>_xlfn.XLOOKUP($D240,全商品!$F:$F,全商品!K:K,"-")</f>
        <v>-</v>
      </c>
      <c r="P240" s="13" t="str">
        <f>_xlfn.XLOOKUP($D240,全商品!$F:$F,全商品!M:M,"-")</f>
        <v>-</v>
      </c>
      <c r="Q240" s="25" t="str">
        <f>_xlfn.XLOOKUP($D240,現状商品設定!B:B,現状商品設定!D:D,"-")</f>
        <v>-</v>
      </c>
      <c r="R240" s="22">
        <f>SUM(_xlfn.XLOOKUP($D240,当月商品!$D:$D,当月商品!I:I,0),_xlfn.XLOOKUP($D240,前月商品!$D:$D,前月商品!I:I,0),_xlfn.XLOOKUP($D240,前々月商品!$D:$D,前々月商品!I:I,0))</f>
        <v>0</v>
      </c>
      <c r="S240" s="23">
        <f>SUM(_xlfn.XLOOKUP($D240,当月商品!$D:$D,当月商品!V:V,0),_xlfn.XLOOKUP($D240,前月商品!$D:$D,前月商品!V:V,0),_xlfn.XLOOKUP($D240,前々月商品!$D:$D,前々月商品!V:V,0))</f>
        <v>0</v>
      </c>
      <c r="T240" s="23">
        <f t="shared" si="45"/>
        <v>0</v>
      </c>
      <c r="U240" s="23">
        <f>SUM(_xlfn.XLOOKUP($D240,当月商品!$D:$D,当月商品!W:W,0),_xlfn.XLOOKUP($D240,前月商品!$D:$D,前月商品!W:W,0),_xlfn.XLOOKUP($D240,前々月商品!$D:$D,前々月商品!W:W,0))</f>
        <v>0</v>
      </c>
      <c r="V240" s="23">
        <f>SUM(_xlfn.XLOOKUP($D240,当月商品!$D:$D,当月商品!H:H,0),_xlfn.XLOOKUP($D240,前月商品!$D:$D,前月商品!H:H,0),_xlfn.XLOOKUP($D240,前々月商品!$D:$D,前々月商品!H:H,0))</f>
        <v>0</v>
      </c>
      <c r="W240" s="13">
        <f t="shared" si="46"/>
        <v>0</v>
      </c>
      <c r="X240" s="15">
        <f t="shared" si="47"/>
        <v>0</v>
      </c>
      <c r="Y240" s="22">
        <f>_xlfn.XLOOKUP($D240,当月商品!$D:$D,当月商品!I:I,0)</f>
        <v>0</v>
      </c>
      <c r="Z240" s="23">
        <f>_xlfn.XLOOKUP($D240,前月商品!$D:$D,前月商品!I:I,0)</f>
        <v>0</v>
      </c>
      <c r="AA240" s="23">
        <f>_xlfn.XLOOKUP($D240,前々月商品!$D:$D,前々月商品!I:I,0)</f>
        <v>0</v>
      </c>
      <c r="AB240" s="23">
        <f>_xlfn.XLOOKUP($D240,当月商品!$D:$D,当月商品!V:V,0)</f>
        <v>0</v>
      </c>
      <c r="AC240" s="23">
        <f>_xlfn.XLOOKUP($D240,前月商品!$D:$D,前月商品!V:V,0)</f>
        <v>0</v>
      </c>
      <c r="AD240" s="23">
        <f>_xlfn.XLOOKUP($D240,前々月商品!$D:$D,前々月商品!V:V,0)</f>
        <v>0</v>
      </c>
      <c r="AE240" s="23">
        <f t="shared" si="48"/>
        <v>0</v>
      </c>
      <c r="AF240" s="23">
        <f t="shared" si="49"/>
        <v>0</v>
      </c>
      <c r="AG240" s="23">
        <f t="shared" si="50"/>
        <v>0</v>
      </c>
      <c r="AH240" s="12">
        <f>_xlfn.XLOOKUP($D240,当月商品!$D:$D,当月商品!W:W,0)</f>
        <v>0</v>
      </c>
      <c r="AI240" s="12">
        <f>_xlfn.XLOOKUP($D240,前月商品!$D:$D,前月商品!W:W,0)</f>
        <v>0</v>
      </c>
      <c r="AJ240" s="12">
        <f>_xlfn.XLOOKUP($D240,前々月商品!$D:$D,前々月商品!W:W,0)</f>
        <v>0</v>
      </c>
      <c r="AK240" s="12">
        <f>_xlfn.XLOOKUP($D240,当月商品!$D:$D,当月商品!H:H,0)</f>
        <v>0</v>
      </c>
      <c r="AL240" s="12">
        <f>_xlfn.XLOOKUP($D240,前月商品!$D:$D,前月商品!H:H,0)</f>
        <v>0</v>
      </c>
      <c r="AM240" s="12">
        <f>_xlfn.XLOOKUP($D240,前々月商品!$D:$D,前々月商品!H:H,0)</f>
        <v>0</v>
      </c>
      <c r="AN240" s="13">
        <f t="shared" si="51"/>
        <v>0</v>
      </c>
      <c r="AO240" s="13">
        <f t="shared" si="52"/>
        <v>0</v>
      </c>
      <c r="AP240" s="13">
        <f t="shared" si="53"/>
        <v>0</v>
      </c>
      <c r="AQ240" s="16">
        <f t="shared" si="54"/>
        <v>0</v>
      </c>
      <c r="AR240" s="16">
        <f t="shared" si="55"/>
        <v>0</v>
      </c>
      <c r="AS240" s="17">
        <f t="shared" si="56"/>
        <v>0</v>
      </c>
      <c r="AT240" t="e">
        <f t="shared" si="57"/>
        <v>#VALUE!</v>
      </c>
    </row>
    <row r="241" spans="3:46" ht="36.65" customHeight="1">
      <c r="C241" s="20">
        <v>236</v>
      </c>
      <c r="D241" s="53">
        <f>現状商品設定!B238</f>
        <v>0</v>
      </c>
      <c r="E241" s="26" t="str">
        <f>IFERROR(_xlfn.XLOOKUP($D241,現状商品設定!B:B,現状商品設定!C:C,"-"),"-")</f>
        <v>-</v>
      </c>
      <c r="F241" s="32" t="s">
        <v>46</v>
      </c>
      <c r="G241" s="30" t="str">
        <f>IFERROR(_xlfn.XLOOKUP($D241,現状商品設定!B:B,現状商品設定!F:F),"-")</f>
        <v>-</v>
      </c>
      <c r="H241" s="34" t="e">
        <f>IF(IF(AND(V241&gt;=設定!$C$3,X241&gt;=L241),G241*(1+設定!$C$6),IF(AND(V241&gt;=設定!$C$3,X241&lt;L241),G241*(1+設定!$C$7*-1),IF(V241&lt;設定!$C$3,G241*(1+設定!$C$6),"除外")))&gt;10,IF(AND(V241&gt;=設定!$C$3,X241&gt;=L241),G241*(1+設定!$C$6),IF(AND(V241&gt;=設定!$C$3,X241&lt;L241),G241*(1+設定!$C$7*-1),IF(V241&lt;設定!$C$3,G241*(1+設定!$C$6),"除外"))),10)</f>
        <v>#VALUE!</v>
      </c>
      <c r="I241" s="34" t="e">
        <f ca="1">IF(消化率!$I$5&lt;1,商品!H241*消化率!$I$5,IF(商品!W241*商品!Q241/(商品!H241*消化率!$I$5)&gt;商品!L241,商品!H241*消化率!$I$5,J241))</f>
        <v>#DIV/0!</v>
      </c>
      <c r="J241" s="34" t="e">
        <f t="shared" si="44"/>
        <v>#VALUE!</v>
      </c>
      <c r="K241" s="34" t="e">
        <f ca="1">IF(ROUNDDOWN(IF(I241&gt;=設定!$C$8,設定!$C$8,商品!I241),0)&lt;10,10,ROUNDDOWN(IF(I241&gt;=設定!$C$8,設定!$C$8,商品!I241),0))</f>
        <v>#DIV/0!</v>
      </c>
      <c r="L241" s="64">
        <f>IF(F241="標準",設定!$C$4,商品!F241)</f>
        <v>5</v>
      </c>
      <c r="M241" s="63" t="str">
        <f>_xlfn.XLOOKUP($D241,全商品!$F:$F,全商品!H:H,"-")</f>
        <v>-</v>
      </c>
      <c r="N241" s="12" t="str">
        <f>_xlfn.XLOOKUP($D241,全商品!$F:$F,全商品!I:I,"-")</f>
        <v>-</v>
      </c>
      <c r="O241" s="23" t="str">
        <f>_xlfn.XLOOKUP($D241,全商品!$F:$F,全商品!K:K,"-")</f>
        <v>-</v>
      </c>
      <c r="P241" s="13" t="str">
        <f>_xlfn.XLOOKUP($D241,全商品!$F:$F,全商品!M:M,"-")</f>
        <v>-</v>
      </c>
      <c r="Q241" s="25" t="str">
        <f>_xlfn.XLOOKUP($D241,現状商品設定!B:B,現状商品設定!D:D,"-")</f>
        <v>-</v>
      </c>
      <c r="R241" s="22">
        <f>SUM(_xlfn.XLOOKUP($D241,当月商品!$D:$D,当月商品!I:I,0),_xlfn.XLOOKUP($D241,前月商品!$D:$D,前月商品!I:I,0),_xlfn.XLOOKUP($D241,前々月商品!$D:$D,前々月商品!I:I,0))</f>
        <v>0</v>
      </c>
      <c r="S241" s="23">
        <f>SUM(_xlfn.XLOOKUP($D241,当月商品!$D:$D,当月商品!V:V,0),_xlfn.XLOOKUP($D241,前月商品!$D:$D,前月商品!V:V,0),_xlfn.XLOOKUP($D241,前々月商品!$D:$D,前々月商品!V:V,0))</f>
        <v>0</v>
      </c>
      <c r="T241" s="23">
        <f t="shared" si="45"/>
        <v>0</v>
      </c>
      <c r="U241" s="23">
        <f>SUM(_xlfn.XLOOKUP($D241,当月商品!$D:$D,当月商品!W:W,0),_xlfn.XLOOKUP($D241,前月商品!$D:$D,前月商品!W:W,0),_xlfn.XLOOKUP($D241,前々月商品!$D:$D,前々月商品!W:W,0))</f>
        <v>0</v>
      </c>
      <c r="V241" s="23">
        <f>SUM(_xlfn.XLOOKUP($D241,当月商品!$D:$D,当月商品!H:H,0),_xlfn.XLOOKUP($D241,前月商品!$D:$D,前月商品!H:H,0),_xlfn.XLOOKUP($D241,前々月商品!$D:$D,前々月商品!H:H,0))</f>
        <v>0</v>
      </c>
      <c r="W241" s="13">
        <f t="shared" si="46"/>
        <v>0</v>
      </c>
      <c r="X241" s="15">
        <f t="shared" si="47"/>
        <v>0</v>
      </c>
      <c r="Y241" s="22">
        <f>_xlfn.XLOOKUP($D241,当月商品!$D:$D,当月商品!I:I,0)</f>
        <v>0</v>
      </c>
      <c r="Z241" s="23">
        <f>_xlfn.XLOOKUP($D241,前月商品!$D:$D,前月商品!I:I,0)</f>
        <v>0</v>
      </c>
      <c r="AA241" s="23">
        <f>_xlfn.XLOOKUP($D241,前々月商品!$D:$D,前々月商品!I:I,0)</f>
        <v>0</v>
      </c>
      <c r="AB241" s="23">
        <f>_xlfn.XLOOKUP($D241,当月商品!$D:$D,当月商品!V:V,0)</f>
        <v>0</v>
      </c>
      <c r="AC241" s="23">
        <f>_xlfn.XLOOKUP($D241,前月商品!$D:$D,前月商品!V:V,0)</f>
        <v>0</v>
      </c>
      <c r="AD241" s="23">
        <f>_xlfn.XLOOKUP($D241,前々月商品!$D:$D,前々月商品!V:V,0)</f>
        <v>0</v>
      </c>
      <c r="AE241" s="23">
        <f t="shared" si="48"/>
        <v>0</v>
      </c>
      <c r="AF241" s="23">
        <f t="shared" si="49"/>
        <v>0</v>
      </c>
      <c r="AG241" s="23">
        <f t="shared" si="50"/>
        <v>0</v>
      </c>
      <c r="AH241" s="12">
        <f>_xlfn.XLOOKUP($D241,当月商品!$D:$D,当月商品!W:W,0)</f>
        <v>0</v>
      </c>
      <c r="AI241" s="12">
        <f>_xlfn.XLOOKUP($D241,前月商品!$D:$D,前月商品!W:W,0)</f>
        <v>0</v>
      </c>
      <c r="AJ241" s="12">
        <f>_xlfn.XLOOKUP($D241,前々月商品!$D:$D,前々月商品!W:W,0)</f>
        <v>0</v>
      </c>
      <c r="AK241" s="12">
        <f>_xlfn.XLOOKUP($D241,当月商品!$D:$D,当月商品!H:H,0)</f>
        <v>0</v>
      </c>
      <c r="AL241" s="12">
        <f>_xlfn.XLOOKUP($D241,前月商品!$D:$D,前月商品!H:H,0)</f>
        <v>0</v>
      </c>
      <c r="AM241" s="12">
        <f>_xlfn.XLOOKUP($D241,前々月商品!$D:$D,前々月商品!H:H,0)</f>
        <v>0</v>
      </c>
      <c r="AN241" s="13">
        <f t="shared" si="51"/>
        <v>0</v>
      </c>
      <c r="AO241" s="13">
        <f t="shared" si="52"/>
        <v>0</v>
      </c>
      <c r="AP241" s="13">
        <f t="shared" si="53"/>
        <v>0</v>
      </c>
      <c r="AQ241" s="16">
        <f t="shared" si="54"/>
        <v>0</v>
      </c>
      <c r="AR241" s="16">
        <f t="shared" si="55"/>
        <v>0</v>
      </c>
      <c r="AS241" s="17">
        <f t="shared" si="56"/>
        <v>0</v>
      </c>
      <c r="AT241" t="e">
        <f t="shared" si="57"/>
        <v>#VALUE!</v>
      </c>
    </row>
    <row r="242" spans="3:46" ht="36.65" customHeight="1">
      <c r="C242" s="20">
        <v>237</v>
      </c>
      <c r="D242" s="53">
        <f>現状商品設定!B239</f>
        <v>0</v>
      </c>
      <c r="E242" s="26" t="str">
        <f>IFERROR(_xlfn.XLOOKUP($D242,現状商品設定!B:B,現状商品設定!C:C,"-"),"-")</f>
        <v>-</v>
      </c>
      <c r="F242" s="32" t="s">
        <v>46</v>
      </c>
      <c r="G242" s="30" t="str">
        <f>IFERROR(_xlfn.XLOOKUP($D242,現状商品設定!B:B,現状商品設定!F:F),"-")</f>
        <v>-</v>
      </c>
      <c r="H242" s="34" t="e">
        <f>IF(IF(AND(V242&gt;=設定!$C$3,X242&gt;=L242),G242*(1+設定!$C$6),IF(AND(V242&gt;=設定!$C$3,X242&lt;L242),G242*(1+設定!$C$7*-1),IF(V242&lt;設定!$C$3,G242*(1+設定!$C$6),"除外")))&gt;10,IF(AND(V242&gt;=設定!$C$3,X242&gt;=L242),G242*(1+設定!$C$6),IF(AND(V242&gt;=設定!$C$3,X242&lt;L242),G242*(1+設定!$C$7*-1),IF(V242&lt;設定!$C$3,G242*(1+設定!$C$6),"除外"))),10)</f>
        <v>#VALUE!</v>
      </c>
      <c r="I242" s="34" t="e">
        <f ca="1">IF(消化率!$I$5&lt;1,商品!H242*消化率!$I$5,IF(商品!W242*商品!Q242/(商品!H242*消化率!$I$5)&gt;商品!L242,商品!H242*消化率!$I$5,J242))</f>
        <v>#DIV/0!</v>
      </c>
      <c r="J242" s="34" t="e">
        <f t="shared" si="44"/>
        <v>#VALUE!</v>
      </c>
      <c r="K242" s="34" t="e">
        <f ca="1">IF(ROUNDDOWN(IF(I242&gt;=設定!$C$8,設定!$C$8,商品!I242),0)&lt;10,10,ROUNDDOWN(IF(I242&gt;=設定!$C$8,設定!$C$8,商品!I242),0))</f>
        <v>#DIV/0!</v>
      </c>
      <c r="L242" s="64">
        <f>IF(F242="標準",設定!$C$4,商品!F242)</f>
        <v>5</v>
      </c>
      <c r="M242" s="63" t="str">
        <f>_xlfn.XLOOKUP($D242,全商品!$F:$F,全商品!H:H,"-")</f>
        <v>-</v>
      </c>
      <c r="N242" s="12" t="str">
        <f>_xlfn.XLOOKUP($D242,全商品!$F:$F,全商品!I:I,"-")</f>
        <v>-</v>
      </c>
      <c r="O242" s="23" t="str">
        <f>_xlfn.XLOOKUP($D242,全商品!$F:$F,全商品!K:K,"-")</f>
        <v>-</v>
      </c>
      <c r="P242" s="13" t="str">
        <f>_xlfn.XLOOKUP($D242,全商品!$F:$F,全商品!M:M,"-")</f>
        <v>-</v>
      </c>
      <c r="Q242" s="25" t="str">
        <f>_xlfn.XLOOKUP($D242,現状商品設定!B:B,現状商品設定!D:D,"-")</f>
        <v>-</v>
      </c>
      <c r="R242" s="22">
        <f>SUM(_xlfn.XLOOKUP($D242,当月商品!$D:$D,当月商品!I:I,0),_xlfn.XLOOKUP($D242,前月商品!$D:$D,前月商品!I:I,0),_xlfn.XLOOKUP($D242,前々月商品!$D:$D,前々月商品!I:I,0))</f>
        <v>0</v>
      </c>
      <c r="S242" s="23">
        <f>SUM(_xlfn.XLOOKUP($D242,当月商品!$D:$D,当月商品!V:V,0),_xlfn.XLOOKUP($D242,前月商品!$D:$D,前月商品!V:V,0),_xlfn.XLOOKUP($D242,前々月商品!$D:$D,前々月商品!V:V,0))</f>
        <v>0</v>
      </c>
      <c r="T242" s="23">
        <f t="shared" si="45"/>
        <v>0</v>
      </c>
      <c r="U242" s="23">
        <f>SUM(_xlfn.XLOOKUP($D242,当月商品!$D:$D,当月商品!W:W,0),_xlfn.XLOOKUP($D242,前月商品!$D:$D,前月商品!W:W,0),_xlfn.XLOOKUP($D242,前々月商品!$D:$D,前々月商品!W:W,0))</f>
        <v>0</v>
      </c>
      <c r="V242" s="23">
        <f>SUM(_xlfn.XLOOKUP($D242,当月商品!$D:$D,当月商品!H:H,0),_xlfn.XLOOKUP($D242,前月商品!$D:$D,前月商品!H:H,0),_xlfn.XLOOKUP($D242,前々月商品!$D:$D,前々月商品!H:H,0))</f>
        <v>0</v>
      </c>
      <c r="W242" s="13">
        <f t="shared" si="46"/>
        <v>0</v>
      </c>
      <c r="X242" s="15">
        <f t="shared" si="47"/>
        <v>0</v>
      </c>
      <c r="Y242" s="22">
        <f>_xlfn.XLOOKUP($D242,当月商品!$D:$D,当月商品!I:I,0)</f>
        <v>0</v>
      </c>
      <c r="Z242" s="23">
        <f>_xlfn.XLOOKUP($D242,前月商品!$D:$D,前月商品!I:I,0)</f>
        <v>0</v>
      </c>
      <c r="AA242" s="23">
        <f>_xlfn.XLOOKUP($D242,前々月商品!$D:$D,前々月商品!I:I,0)</f>
        <v>0</v>
      </c>
      <c r="AB242" s="23">
        <f>_xlfn.XLOOKUP($D242,当月商品!$D:$D,当月商品!V:V,0)</f>
        <v>0</v>
      </c>
      <c r="AC242" s="23">
        <f>_xlfn.XLOOKUP($D242,前月商品!$D:$D,前月商品!V:V,0)</f>
        <v>0</v>
      </c>
      <c r="AD242" s="23">
        <f>_xlfn.XLOOKUP($D242,前々月商品!$D:$D,前々月商品!V:V,0)</f>
        <v>0</v>
      </c>
      <c r="AE242" s="23">
        <f t="shared" si="48"/>
        <v>0</v>
      </c>
      <c r="AF242" s="23">
        <f t="shared" si="49"/>
        <v>0</v>
      </c>
      <c r="AG242" s="23">
        <f t="shared" si="50"/>
        <v>0</v>
      </c>
      <c r="AH242" s="12">
        <f>_xlfn.XLOOKUP($D242,当月商品!$D:$D,当月商品!W:W,0)</f>
        <v>0</v>
      </c>
      <c r="AI242" s="12">
        <f>_xlfn.XLOOKUP($D242,前月商品!$D:$D,前月商品!W:W,0)</f>
        <v>0</v>
      </c>
      <c r="AJ242" s="12">
        <f>_xlfn.XLOOKUP($D242,前々月商品!$D:$D,前々月商品!W:W,0)</f>
        <v>0</v>
      </c>
      <c r="AK242" s="12">
        <f>_xlfn.XLOOKUP($D242,当月商品!$D:$D,当月商品!H:H,0)</f>
        <v>0</v>
      </c>
      <c r="AL242" s="12">
        <f>_xlfn.XLOOKUP($D242,前月商品!$D:$D,前月商品!H:H,0)</f>
        <v>0</v>
      </c>
      <c r="AM242" s="12">
        <f>_xlfn.XLOOKUP($D242,前々月商品!$D:$D,前々月商品!H:H,0)</f>
        <v>0</v>
      </c>
      <c r="AN242" s="13">
        <f t="shared" si="51"/>
        <v>0</v>
      </c>
      <c r="AO242" s="13">
        <f t="shared" si="52"/>
        <v>0</v>
      </c>
      <c r="AP242" s="13">
        <f t="shared" si="53"/>
        <v>0</v>
      </c>
      <c r="AQ242" s="16">
        <f t="shared" si="54"/>
        <v>0</v>
      </c>
      <c r="AR242" s="16">
        <f t="shared" si="55"/>
        <v>0</v>
      </c>
      <c r="AS242" s="17">
        <f t="shared" si="56"/>
        <v>0</v>
      </c>
      <c r="AT242" t="e">
        <f t="shared" si="57"/>
        <v>#VALUE!</v>
      </c>
    </row>
    <row r="243" spans="3:46" ht="36.65" customHeight="1">
      <c r="C243" s="20">
        <v>238</v>
      </c>
      <c r="D243" s="53">
        <f>現状商品設定!B240</f>
        <v>0</v>
      </c>
      <c r="E243" s="26" t="str">
        <f>IFERROR(_xlfn.XLOOKUP($D243,現状商品設定!B:B,現状商品設定!C:C,"-"),"-")</f>
        <v>-</v>
      </c>
      <c r="F243" s="32" t="s">
        <v>46</v>
      </c>
      <c r="G243" s="30" t="str">
        <f>IFERROR(_xlfn.XLOOKUP($D243,現状商品設定!B:B,現状商品設定!F:F),"-")</f>
        <v>-</v>
      </c>
      <c r="H243" s="34" t="e">
        <f>IF(IF(AND(V243&gt;=設定!$C$3,X243&gt;=L243),G243*(1+設定!$C$6),IF(AND(V243&gt;=設定!$C$3,X243&lt;L243),G243*(1+設定!$C$7*-1),IF(V243&lt;設定!$C$3,G243*(1+設定!$C$6),"除外")))&gt;10,IF(AND(V243&gt;=設定!$C$3,X243&gt;=L243),G243*(1+設定!$C$6),IF(AND(V243&gt;=設定!$C$3,X243&lt;L243),G243*(1+設定!$C$7*-1),IF(V243&lt;設定!$C$3,G243*(1+設定!$C$6),"除外"))),10)</f>
        <v>#VALUE!</v>
      </c>
      <c r="I243" s="34" t="e">
        <f ca="1">IF(消化率!$I$5&lt;1,商品!H243*消化率!$I$5,IF(商品!W243*商品!Q243/(商品!H243*消化率!$I$5)&gt;商品!L243,商品!H243*消化率!$I$5,J243))</f>
        <v>#DIV/0!</v>
      </c>
      <c r="J243" s="34" t="e">
        <f t="shared" si="44"/>
        <v>#VALUE!</v>
      </c>
      <c r="K243" s="34" t="e">
        <f ca="1">IF(ROUNDDOWN(IF(I243&gt;=設定!$C$8,設定!$C$8,商品!I243),0)&lt;10,10,ROUNDDOWN(IF(I243&gt;=設定!$C$8,設定!$C$8,商品!I243),0))</f>
        <v>#DIV/0!</v>
      </c>
      <c r="L243" s="64">
        <f>IF(F243="標準",設定!$C$4,商品!F243)</f>
        <v>5</v>
      </c>
      <c r="M243" s="63" t="str">
        <f>_xlfn.XLOOKUP($D243,全商品!$F:$F,全商品!H:H,"-")</f>
        <v>-</v>
      </c>
      <c r="N243" s="12" t="str">
        <f>_xlfn.XLOOKUP($D243,全商品!$F:$F,全商品!I:I,"-")</f>
        <v>-</v>
      </c>
      <c r="O243" s="23" t="str">
        <f>_xlfn.XLOOKUP($D243,全商品!$F:$F,全商品!K:K,"-")</f>
        <v>-</v>
      </c>
      <c r="P243" s="13" t="str">
        <f>_xlfn.XLOOKUP($D243,全商品!$F:$F,全商品!M:M,"-")</f>
        <v>-</v>
      </c>
      <c r="Q243" s="25" t="str">
        <f>_xlfn.XLOOKUP($D243,現状商品設定!B:B,現状商品設定!D:D,"-")</f>
        <v>-</v>
      </c>
      <c r="R243" s="22">
        <f>SUM(_xlfn.XLOOKUP($D243,当月商品!$D:$D,当月商品!I:I,0),_xlfn.XLOOKUP($D243,前月商品!$D:$D,前月商品!I:I,0),_xlfn.XLOOKUP($D243,前々月商品!$D:$D,前々月商品!I:I,0))</f>
        <v>0</v>
      </c>
      <c r="S243" s="23">
        <f>SUM(_xlfn.XLOOKUP($D243,当月商品!$D:$D,当月商品!V:V,0),_xlfn.XLOOKUP($D243,前月商品!$D:$D,前月商品!V:V,0),_xlfn.XLOOKUP($D243,前々月商品!$D:$D,前々月商品!V:V,0))</f>
        <v>0</v>
      </c>
      <c r="T243" s="23">
        <f t="shared" si="45"/>
        <v>0</v>
      </c>
      <c r="U243" s="23">
        <f>SUM(_xlfn.XLOOKUP($D243,当月商品!$D:$D,当月商品!W:W,0),_xlfn.XLOOKUP($D243,前月商品!$D:$D,前月商品!W:W,0),_xlfn.XLOOKUP($D243,前々月商品!$D:$D,前々月商品!W:W,0))</f>
        <v>0</v>
      </c>
      <c r="V243" s="23">
        <f>SUM(_xlfn.XLOOKUP($D243,当月商品!$D:$D,当月商品!H:H,0),_xlfn.XLOOKUP($D243,前月商品!$D:$D,前月商品!H:H,0),_xlfn.XLOOKUP($D243,前々月商品!$D:$D,前々月商品!H:H,0))</f>
        <v>0</v>
      </c>
      <c r="W243" s="13">
        <f t="shared" si="46"/>
        <v>0</v>
      </c>
      <c r="X243" s="15">
        <f t="shared" si="47"/>
        <v>0</v>
      </c>
      <c r="Y243" s="22">
        <f>_xlfn.XLOOKUP($D243,当月商品!$D:$D,当月商品!I:I,0)</f>
        <v>0</v>
      </c>
      <c r="Z243" s="23">
        <f>_xlfn.XLOOKUP($D243,前月商品!$D:$D,前月商品!I:I,0)</f>
        <v>0</v>
      </c>
      <c r="AA243" s="23">
        <f>_xlfn.XLOOKUP($D243,前々月商品!$D:$D,前々月商品!I:I,0)</f>
        <v>0</v>
      </c>
      <c r="AB243" s="23">
        <f>_xlfn.XLOOKUP($D243,当月商品!$D:$D,当月商品!V:V,0)</f>
        <v>0</v>
      </c>
      <c r="AC243" s="23">
        <f>_xlfn.XLOOKUP($D243,前月商品!$D:$D,前月商品!V:V,0)</f>
        <v>0</v>
      </c>
      <c r="AD243" s="23">
        <f>_xlfn.XLOOKUP($D243,前々月商品!$D:$D,前々月商品!V:V,0)</f>
        <v>0</v>
      </c>
      <c r="AE243" s="23">
        <f t="shared" si="48"/>
        <v>0</v>
      </c>
      <c r="AF243" s="23">
        <f t="shared" si="49"/>
        <v>0</v>
      </c>
      <c r="AG243" s="23">
        <f t="shared" si="50"/>
        <v>0</v>
      </c>
      <c r="AH243" s="12">
        <f>_xlfn.XLOOKUP($D243,当月商品!$D:$D,当月商品!W:W,0)</f>
        <v>0</v>
      </c>
      <c r="AI243" s="12">
        <f>_xlfn.XLOOKUP($D243,前月商品!$D:$D,前月商品!W:W,0)</f>
        <v>0</v>
      </c>
      <c r="AJ243" s="12">
        <f>_xlfn.XLOOKUP($D243,前々月商品!$D:$D,前々月商品!W:W,0)</f>
        <v>0</v>
      </c>
      <c r="AK243" s="12">
        <f>_xlfn.XLOOKUP($D243,当月商品!$D:$D,当月商品!H:H,0)</f>
        <v>0</v>
      </c>
      <c r="AL243" s="12">
        <f>_xlfn.XLOOKUP($D243,前月商品!$D:$D,前月商品!H:H,0)</f>
        <v>0</v>
      </c>
      <c r="AM243" s="12">
        <f>_xlfn.XLOOKUP($D243,前々月商品!$D:$D,前々月商品!H:H,0)</f>
        <v>0</v>
      </c>
      <c r="AN243" s="13">
        <f t="shared" si="51"/>
        <v>0</v>
      </c>
      <c r="AO243" s="13">
        <f t="shared" si="52"/>
        <v>0</v>
      </c>
      <c r="AP243" s="13">
        <f t="shared" si="53"/>
        <v>0</v>
      </c>
      <c r="AQ243" s="16">
        <f t="shared" si="54"/>
        <v>0</v>
      </c>
      <c r="AR243" s="16">
        <f t="shared" si="55"/>
        <v>0</v>
      </c>
      <c r="AS243" s="17">
        <f t="shared" si="56"/>
        <v>0</v>
      </c>
      <c r="AT243" t="e">
        <f t="shared" si="57"/>
        <v>#VALUE!</v>
      </c>
    </row>
    <row r="244" spans="3:46" ht="36.65" customHeight="1">
      <c r="C244" s="20">
        <v>239</v>
      </c>
      <c r="D244" s="53">
        <f>現状商品設定!B241</f>
        <v>0</v>
      </c>
      <c r="E244" s="26" t="str">
        <f>IFERROR(_xlfn.XLOOKUP($D244,現状商品設定!B:B,現状商品設定!C:C,"-"),"-")</f>
        <v>-</v>
      </c>
      <c r="F244" s="32" t="s">
        <v>46</v>
      </c>
      <c r="G244" s="30" t="str">
        <f>IFERROR(_xlfn.XLOOKUP($D244,現状商品設定!B:B,現状商品設定!F:F),"-")</f>
        <v>-</v>
      </c>
      <c r="H244" s="34" t="e">
        <f>IF(IF(AND(V244&gt;=設定!$C$3,X244&gt;=L244),G244*(1+設定!$C$6),IF(AND(V244&gt;=設定!$C$3,X244&lt;L244),G244*(1+設定!$C$7*-1),IF(V244&lt;設定!$C$3,G244*(1+設定!$C$6),"除外")))&gt;10,IF(AND(V244&gt;=設定!$C$3,X244&gt;=L244),G244*(1+設定!$C$6),IF(AND(V244&gt;=設定!$C$3,X244&lt;L244),G244*(1+設定!$C$7*-1),IF(V244&lt;設定!$C$3,G244*(1+設定!$C$6),"除外"))),10)</f>
        <v>#VALUE!</v>
      </c>
      <c r="I244" s="34" t="e">
        <f ca="1">IF(消化率!$I$5&lt;1,商品!H244*消化率!$I$5,IF(商品!W244*商品!Q244/(商品!H244*消化率!$I$5)&gt;商品!L244,商品!H244*消化率!$I$5,J244))</f>
        <v>#DIV/0!</v>
      </c>
      <c r="J244" s="34" t="e">
        <f t="shared" si="44"/>
        <v>#VALUE!</v>
      </c>
      <c r="K244" s="34" t="e">
        <f ca="1">IF(ROUNDDOWN(IF(I244&gt;=設定!$C$8,設定!$C$8,商品!I244),0)&lt;10,10,ROUNDDOWN(IF(I244&gt;=設定!$C$8,設定!$C$8,商品!I244),0))</f>
        <v>#DIV/0!</v>
      </c>
      <c r="L244" s="64">
        <f>IF(F244="標準",設定!$C$4,商品!F244)</f>
        <v>5</v>
      </c>
      <c r="M244" s="63" t="str">
        <f>_xlfn.XLOOKUP($D244,全商品!$F:$F,全商品!H:H,"-")</f>
        <v>-</v>
      </c>
      <c r="N244" s="12" t="str">
        <f>_xlfn.XLOOKUP($D244,全商品!$F:$F,全商品!I:I,"-")</f>
        <v>-</v>
      </c>
      <c r="O244" s="23" t="str">
        <f>_xlfn.XLOOKUP($D244,全商品!$F:$F,全商品!K:K,"-")</f>
        <v>-</v>
      </c>
      <c r="P244" s="13" t="str">
        <f>_xlfn.XLOOKUP($D244,全商品!$F:$F,全商品!M:M,"-")</f>
        <v>-</v>
      </c>
      <c r="Q244" s="25" t="str">
        <f>_xlfn.XLOOKUP($D244,現状商品設定!B:B,現状商品設定!D:D,"-")</f>
        <v>-</v>
      </c>
      <c r="R244" s="22">
        <f>SUM(_xlfn.XLOOKUP($D244,当月商品!$D:$D,当月商品!I:I,0),_xlfn.XLOOKUP($D244,前月商品!$D:$D,前月商品!I:I,0),_xlfn.XLOOKUP($D244,前々月商品!$D:$D,前々月商品!I:I,0))</f>
        <v>0</v>
      </c>
      <c r="S244" s="23">
        <f>SUM(_xlfn.XLOOKUP($D244,当月商品!$D:$D,当月商品!V:V,0),_xlfn.XLOOKUP($D244,前月商品!$D:$D,前月商品!V:V,0),_xlfn.XLOOKUP($D244,前々月商品!$D:$D,前々月商品!V:V,0))</f>
        <v>0</v>
      </c>
      <c r="T244" s="23">
        <f t="shared" si="45"/>
        <v>0</v>
      </c>
      <c r="U244" s="23">
        <f>SUM(_xlfn.XLOOKUP($D244,当月商品!$D:$D,当月商品!W:W,0),_xlfn.XLOOKUP($D244,前月商品!$D:$D,前月商品!W:W,0),_xlfn.XLOOKUP($D244,前々月商品!$D:$D,前々月商品!W:W,0))</f>
        <v>0</v>
      </c>
      <c r="V244" s="23">
        <f>SUM(_xlfn.XLOOKUP($D244,当月商品!$D:$D,当月商品!H:H,0),_xlfn.XLOOKUP($D244,前月商品!$D:$D,前月商品!H:H,0),_xlfn.XLOOKUP($D244,前々月商品!$D:$D,前々月商品!H:H,0))</f>
        <v>0</v>
      </c>
      <c r="W244" s="13">
        <f t="shared" si="46"/>
        <v>0</v>
      </c>
      <c r="X244" s="15">
        <f t="shared" si="47"/>
        <v>0</v>
      </c>
      <c r="Y244" s="22">
        <f>_xlfn.XLOOKUP($D244,当月商品!$D:$D,当月商品!I:I,0)</f>
        <v>0</v>
      </c>
      <c r="Z244" s="23">
        <f>_xlfn.XLOOKUP($D244,前月商品!$D:$D,前月商品!I:I,0)</f>
        <v>0</v>
      </c>
      <c r="AA244" s="23">
        <f>_xlfn.XLOOKUP($D244,前々月商品!$D:$D,前々月商品!I:I,0)</f>
        <v>0</v>
      </c>
      <c r="AB244" s="23">
        <f>_xlfn.XLOOKUP($D244,当月商品!$D:$D,当月商品!V:V,0)</f>
        <v>0</v>
      </c>
      <c r="AC244" s="23">
        <f>_xlfn.XLOOKUP($D244,前月商品!$D:$D,前月商品!V:V,0)</f>
        <v>0</v>
      </c>
      <c r="AD244" s="23">
        <f>_xlfn.XLOOKUP($D244,前々月商品!$D:$D,前々月商品!V:V,0)</f>
        <v>0</v>
      </c>
      <c r="AE244" s="23">
        <f t="shared" si="48"/>
        <v>0</v>
      </c>
      <c r="AF244" s="23">
        <f t="shared" si="49"/>
        <v>0</v>
      </c>
      <c r="AG244" s="23">
        <f t="shared" si="50"/>
        <v>0</v>
      </c>
      <c r="AH244" s="12">
        <f>_xlfn.XLOOKUP($D244,当月商品!$D:$D,当月商品!W:W,0)</f>
        <v>0</v>
      </c>
      <c r="AI244" s="12">
        <f>_xlfn.XLOOKUP($D244,前月商品!$D:$D,前月商品!W:W,0)</f>
        <v>0</v>
      </c>
      <c r="AJ244" s="12">
        <f>_xlfn.XLOOKUP($D244,前々月商品!$D:$D,前々月商品!W:W,0)</f>
        <v>0</v>
      </c>
      <c r="AK244" s="12">
        <f>_xlfn.XLOOKUP($D244,当月商品!$D:$D,当月商品!H:H,0)</f>
        <v>0</v>
      </c>
      <c r="AL244" s="12">
        <f>_xlfn.XLOOKUP($D244,前月商品!$D:$D,前月商品!H:H,0)</f>
        <v>0</v>
      </c>
      <c r="AM244" s="12">
        <f>_xlfn.XLOOKUP($D244,前々月商品!$D:$D,前々月商品!H:H,0)</f>
        <v>0</v>
      </c>
      <c r="AN244" s="13">
        <f t="shared" si="51"/>
        <v>0</v>
      </c>
      <c r="AO244" s="13">
        <f t="shared" si="52"/>
        <v>0</v>
      </c>
      <c r="AP244" s="13">
        <f t="shared" si="53"/>
        <v>0</v>
      </c>
      <c r="AQ244" s="16">
        <f t="shared" si="54"/>
        <v>0</v>
      </c>
      <c r="AR244" s="16">
        <f t="shared" si="55"/>
        <v>0</v>
      </c>
      <c r="AS244" s="17">
        <f t="shared" si="56"/>
        <v>0</v>
      </c>
      <c r="AT244" t="e">
        <f t="shared" si="57"/>
        <v>#VALUE!</v>
      </c>
    </row>
    <row r="245" spans="3:46" ht="36.65" customHeight="1">
      <c r="C245" s="20">
        <v>240</v>
      </c>
      <c r="D245" s="53">
        <f>現状商品設定!B242</f>
        <v>0</v>
      </c>
      <c r="E245" s="26" t="str">
        <f>IFERROR(_xlfn.XLOOKUP($D245,現状商品設定!B:B,現状商品設定!C:C,"-"),"-")</f>
        <v>-</v>
      </c>
      <c r="F245" s="32" t="s">
        <v>46</v>
      </c>
      <c r="G245" s="30" t="str">
        <f>IFERROR(_xlfn.XLOOKUP($D245,現状商品設定!B:B,現状商品設定!F:F),"-")</f>
        <v>-</v>
      </c>
      <c r="H245" s="34" t="e">
        <f>IF(IF(AND(V245&gt;=設定!$C$3,X245&gt;=L245),G245*(1+設定!$C$6),IF(AND(V245&gt;=設定!$C$3,X245&lt;L245),G245*(1+設定!$C$7*-1),IF(V245&lt;設定!$C$3,G245*(1+設定!$C$6),"除外")))&gt;10,IF(AND(V245&gt;=設定!$C$3,X245&gt;=L245),G245*(1+設定!$C$6),IF(AND(V245&gt;=設定!$C$3,X245&lt;L245),G245*(1+設定!$C$7*-1),IF(V245&lt;設定!$C$3,G245*(1+設定!$C$6),"除外"))),10)</f>
        <v>#VALUE!</v>
      </c>
      <c r="I245" s="34" t="e">
        <f ca="1">IF(消化率!$I$5&lt;1,商品!H245*消化率!$I$5,IF(商品!W245*商品!Q245/(商品!H245*消化率!$I$5)&gt;商品!L245,商品!H245*消化率!$I$5,J245))</f>
        <v>#DIV/0!</v>
      </c>
      <c r="J245" s="34" t="e">
        <f t="shared" si="44"/>
        <v>#VALUE!</v>
      </c>
      <c r="K245" s="34" t="e">
        <f ca="1">IF(ROUNDDOWN(IF(I245&gt;=設定!$C$8,設定!$C$8,商品!I245),0)&lt;10,10,ROUNDDOWN(IF(I245&gt;=設定!$C$8,設定!$C$8,商品!I245),0))</f>
        <v>#DIV/0!</v>
      </c>
      <c r="L245" s="64">
        <f>IF(F245="標準",設定!$C$4,商品!F245)</f>
        <v>5</v>
      </c>
      <c r="M245" s="63" t="str">
        <f>_xlfn.XLOOKUP($D245,全商品!$F:$F,全商品!H:H,"-")</f>
        <v>-</v>
      </c>
      <c r="N245" s="12" t="str">
        <f>_xlfn.XLOOKUP($D245,全商品!$F:$F,全商品!I:I,"-")</f>
        <v>-</v>
      </c>
      <c r="O245" s="23" t="str">
        <f>_xlfn.XLOOKUP($D245,全商品!$F:$F,全商品!K:K,"-")</f>
        <v>-</v>
      </c>
      <c r="P245" s="13" t="str">
        <f>_xlfn.XLOOKUP($D245,全商品!$F:$F,全商品!M:M,"-")</f>
        <v>-</v>
      </c>
      <c r="Q245" s="25" t="str">
        <f>_xlfn.XLOOKUP($D245,現状商品設定!B:B,現状商品設定!D:D,"-")</f>
        <v>-</v>
      </c>
      <c r="R245" s="22">
        <f>SUM(_xlfn.XLOOKUP($D245,当月商品!$D:$D,当月商品!I:I,0),_xlfn.XLOOKUP($D245,前月商品!$D:$D,前月商品!I:I,0),_xlfn.XLOOKUP($D245,前々月商品!$D:$D,前々月商品!I:I,0))</f>
        <v>0</v>
      </c>
      <c r="S245" s="23">
        <f>SUM(_xlfn.XLOOKUP($D245,当月商品!$D:$D,当月商品!V:V,0),_xlfn.XLOOKUP($D245,前月商品!$D:$D,前月商品!V:V,0),_xlfn.XLOOKUP($D245,前々月商品!$D:$D,前々月商品!V:V,0))</f>
        <v>0</v>
      </c>
      <c r="T245" s="23">
        <f t="shared" si="45"/>
        <v>0</v>
      </c>
      <c r="U245" s="23">
        <f>SUM(_xlfn.XLOOKUP($D245,当月商品!$D:$D,当月商品!W:W,0),_xlfn.XLOOKUP($D245,前月商品!$D:$D,前月商品!W:W,0),_xlfn.XLOOKUP($D245,前々月商品!$D:$D,前々月商品!W:W,0))</f>
        <v>0</v>
      </c>
      <c r="V245" s="23">
        <f>SUM(_xlfn.XLOOKUP($D245,当月商品!$D:$D,当月商品!H:H,0),_xlfn.XLOOKUP($D245,前月商品!$D:$D,前月商品!H:H,0),_xlfn.XLOOKUP($D245,前々月商品!$D:$D,前々月商品!H:H,0))</f>
        <v>0</v>
      </c>
      <c r="W245" s="13">
        <f t="shared" si="46"/>
        <v>0</v>
      </c>
      <c r="X245" s="15">
        <f t="shared" si="47"/>
        <v>0</v>
      </c>
      <c r="Y245" s="22">
        <f>_xlfn.XLOOKUP($D245,当月商品!$D:$D,当月商品!I:I,0)</f>
        <v>0</v>
      </c>
      <c r="Z245" s="23">
        <f>_xlfn.XLOOKUP($D245,前月商品!$D:$D,前月商品!I:I,0)</f>
        <v>0</v>
      </c>
      <c r="AA245" s="23">
        <f>_xlfn.XLOOKUP($D245,前々月商品!$D:$D,前々月商品!I:I,0)</f>
        <v>0</v>
      </c>
      <c r="AB245" s="23">
        <f>_xlfn.XLOOKUP($D245,当月商品!$D:$D,当月商品!V:V,0)</f>
        <v>0</v>
      </c>
      <c r="AC245" s="23">
        <f>_xlfn.XLOOKUP($D245,前月商品!$D:$D,前月商品!V:V,0)</f>
        <v>0</v>
      </c>
      <c r="AD245" s="23">
        <f>_xlfn.XLOOKUP($D245,前々月商品!$D:$D,前々月商品!V:V,0)</f>
        <v>0</v>
      </c>
      <c r="AE245" s="23">
        <f t="shared" si="48"/>
        <v>0</v>
      </c>
      <c r="AF245" s="23">
        <f t="shared" si="49"/>
        <v>0</v>
      </c>
      <c r="AG245" s="23">
        <f t="shared" si="50"/>
        <v>0</v>
      </c>
      <c r="AH245" s="12">
        <f>_xlfn.XLOOKUP($D245,当月商品!$D:$D,当月商品!W:W,0)</f>
        <v>0</v>
      </c>
      <c r="AI245" s="12">
        <f>_xlfn.XLOOKUP($D245,前月商品!$D:$D,前月商品!W:W,0)</f>
        <v>0</v>
      </c>
      <c r="AJ245" s="12">
        <f>_xlfn.XLOOKUP($D245,前々月商品!$D:$D,前々月商品!W:W,0)</f>
        <v>0</v>
      </c>
      <c r="AK245" s="12">
        <f>_xlfn.XLOOKUP($D245,当月商品!$D:$D,当月商品!H:H,0)</f>
        <v>0</v>
      </c>
      <c r="AL245" s="12">
        <f>_xlfn.XLOOKUP($D245,前月商品!$D:$D,前月商品!H:H,0)</f>
        <v>0</v>
      </c>
      <c r="AM245" s="12">
        <f>_xlfn.XLOOKUP($D245,前々月商品!$D:$D,前々月商品!H:H,0)</f>
        <v>0</v>
      </c>
      <c r="AN245" s="13">
        <f t="shared" si="51"/>
        <v>0</v>
      </c>
      <c r="AO245" s="13">
        <f t="shared" si="52"/>
        <v>0</v>
      </c>
      <c r="AP245" s="13">
        <f t="shared" si="53"/>
        <v>0</v>
      </c>
      <c r="AQ245" s="16">
        <f t="shared" si="54"/>
        <v>0</v>
      </c>
      <c r="AR245" s="16">
        <f t="shared" si="55"/>
        <v>0</v>
      </c>
      <c r="AS245" s="17">
        <f t="shared" si="56"/>
        <v>0</v>
      </c>
      <c r="AT245" t="e">
        <f t="shared" si="57"/>
        <v>#VALUE!</v>
      </c>
    </row>
    <row r="246" spans="3:46" ht="36.65" customHeight="1">
      <c r="C246" s="20">
        <v>241</v>
      </c>
      <c r="D246" s="53">
        <f>現状商品設定!B243</f>
        <v>0</v>
      </c>
      <c r="E246" s="26" t="str">
        <f>IFERROR(_xlfn.XLOOKUP($D246,現状商品設定!B:B,現状商品設定!C:C,"-"),"-")</f>
        <v>-</v>
      </c>
      <c r="F246" s="32" t="s">
        <v>46</v>
      </c>
      <c r="G246" s="30" t="str">
        <f>IFERROR(_xlfn.XLOOKUP($D246,現状商品設定!B:B,現状商品設定!F:F),"-")</f>
        <v>-</v>
      </c>
      <c r="H246" s="34" t="e">
        <f>IF(IF(AND(V246&gt;=設定!$C$3,X246&gt;=L246),G246*(1+設定!$C$6),IF(AND(V246&gt;=設定!$C$3,X246&lt;L246),G246*(1+設定!$C$7*-1),IF(V246&lt;設定!$C$3,G246*(1+設定!$C$6),"除外")))&gt;10,IF(AND(V246&gt;=設定!$C$3,X246&gt;=L246),G246*(1+設定!$C$6),IF(AND(V246&gt;=設定!$C$3,X246&lt;L246),G246*(1+設定!$C$7*-1),IF(V246&lt;設定!$C$3,G246*(1+設定!$C$6),"除外"))),10)</f>
        <v>#VALUE!</v>
      </c>
      <c r="I246" s="34" t="e">
        <f ca="1">IF(消化率!$I$5&lt;1,商品!H246*消化率!$I$5,IF(商品!W246*商品!Q246/(商品!H246*消化率!$I$5)&gt;商品!L246,商品!H246*消化率!$I$5,J246))</f>
        <v>#DIV/0!</v>
      </c>
      <c r="J246" s="34" t="e">
        <f t="shared" si="44"/>
        <v>#VALUE!</v>
      </c>
      <c r="K246" s="34" t="e">
        <f ca="1">IF(ROUNDDOWN(IF(I246&gt;=設定!$C$8,設定!$C$8,商品!I246),0)&lt;10,10,ROUNDDOWN(IF(I246&gt;=設定!$C$8,設定!$C$8,商品!I246),0))</f>
        <v>#DIV/0!</v>
      </c>
      <c r="L246" s="64">
        <f>IF(F246="標準",設定!$C$4,商品!F246)</f>
        <v>5</v>
      </c>
      <c r="M246" s="63" t="str">
        <f>_xlfn.XLOOKUP($D246,全商品!$F:$F,全商品!H:H,"-")</f>
        <v>-</v>
      </c>
      <c r="N246" s="12" t="str">
        <f>_xlfn.XLOOKUP($D246,全商品!$F:$F,全商品!I:I,"-")</f>
        <v>-</v>
      </c>
      <c r="O246" s="23" t="str">
        <f>_xlfn.XLOOKUP($D246,全商品!$F:$F,全商品!K:K,"-")</f>
        <v>-</v>
      </c>
      <c r="P246" s="13" t="str">
        <f>_xlfn.XLOOKUP($D246,全商品!$F:$F,全商品!M:M,"-")</f>
        <v>-</v>
      </c>
      <c r="Q246" s="25" t="str">
        <f>_xlfn.XLOOKUP($D246,現状商品設定!B:B,現状商品設定!D:D,"-")</f>
        <v>-</v>
      </c>
      <c r="R246" s="22">
        <f>SUM(_xlfn.XLOOKUP($D246,当月商品!$D:$D,当月商品!I:I,0),_xlfn.XLOOKUP($D246,前月商品!$D:$D,前月商品!I:I,0),_xlfn.XLOOKUP($D246,前々月商品!$D:$D,前々月商品!I:I,0))</f>
        <v>0</v>
      </c>
      <c r="S246" s="23">
        <f>SUM(_xlfn.XLOOKUP($D246,当月商品!$D:$D,当月商品!V:V,0),_xlfn.XLOOKUP($D246,前月商品!$D:$D,前月商品!V:V,0),_xlfn.XLOOKUP($D246,前々月商品!$D:$D,前々月商品!V:V,0))</f>
        <v>0</v>
      </c>
      <c r="T246" s="23">
        <f t="shared" si="45"/>
        <v>0</v>
      </c>
      <c r="U246" s="23">
        <f>SUM(_xlfn.XLOOKUP($D246,当月商品!$D:$D,当月商品!W:W,0),_xlfn.XLOOKUP($D246,前月商品!$D:$D,前月商品!W:W,0),_xlfn.XLOOKUP($D246,前々月商品!$D:$D,前々月商品!W:W,0))</f>
        <v>0</v>
      </c>
      <c r="V246" s="23">
        <f>SUM(_xlfn.XLOOKUP($D246,当月商品!$D:$D,当月商品!H:H,0),_xlfn.XLOOKUP($D246,前月商品!$D:$D,前月商品!H:H,0),_xlfn.XLOOKUP($D246,前々月商品!$D:$D,前々月商品!H:H,0))</f>
        <v>0</v>
      </c>
      <c r="W246" s="13">
        <f t="shared" si="46"/>
        <v>0</v>
      </c>
      <c r="X246" s="15">
        <f t="shared" si="47"/>
        <v>0</v>
      </c>
      <c r="Y246" s="22">
        <f>_xlfn.XLOOKUP($D246,当月商品!$D:$D,当月商品!I:I,0)</f>
        <v>0</v>
      </c>
      <c r="Z246" s="23">
        <f>_xlfn.XLOOKUP($D246,前月商品!$D:$D,前月商品!I:I,0)</f>
        <v>0</v>
      </c>
      <c r="AA246" s="23">
        <f>_xlfn.XLOOKUP($D246,前々月商品!$D:$D,前々月商品!I:I,0)</f>
        <v>0</v>
      </c>
      <c r="AB246" s="23">
        <f>_xlfn.XLOOKUP($D246,当月商品!$D:$D,当月商品!V:V,0)</f>
        <v>0</v>
      </c>
      <c r="AC246" s="23">
        <f>_xlfn.XLOOKUP($D246,前月商品!$D:$D,前月商品!V:V,0)</f>
        <v>0</v>
      </c>
      <c r="AD246" s="23">
        <f>_xlfn.XLOOKUP($D246,前々月商品!$D:$D,前々月商品!V:V,0)</f>
        <v>0</v>
      </c>
      <c r="AE246" s="23">
        <f t="shared" si="48"/>
        <v>0</v>
      </c>
      <c r="AF246" s="23">
        <f t="shared" si="49"/>
        <v>0</v>
      </c>
      <c r="AG246" s="23">
        <f t="shared" si="50"/>
        <v>0</v>
      </c>
      <c r="AH246" s="12">
        <f>_xlfn.XLOOKUP($D246,当月商品!$D:$D,当月商品!W:W,0)</f>
        <v>0</v>
      </c>
      <c r="AI246" s="12">
        <f>_xlfn.XLOOKUP($D246,前月商品!$D:$D,前月商品!W:W,0)</f>
        <v>0</v>
      </c>
      <c r="AJ246" s="12">
        <f>_xlfn.XLOOKUP($D246,前々月商品!$D:$D,前々月商品!W:W,0)</f>
        <v>0</v>
      </c>
      <c r="AK246" s="12">
        <f>_xlfn.XLOOKUP($D246,当月商品!$D:$D,当月商品!H:H,0)</f>
        <v>0</v>
      </c>
      <c r="AL246" s="12">
        <f>_xlfn.XLOOKUP($D246,前月商品!$D:$D,前月商品!H:H,0)</f>
        <v>0</v>
      </c>
      <c r="AM246" s="12">
        <f>_xlfn.XLOOKUP($D246,前々月商品!$D:$D,前々月商品!H:H,0)</f>
        <v>0</v>
      </c>
      <c r="AN246" s="13">
        <f t="shared" si="51"/>
        <v>0</v>
      </c>
      <c r="AO246" s="13">
        <f t="shared" si="52"/>
        <v>0</v>
      </c>
      <c r="AP246" s="13">
        <f t="shared" si="53"/>
        <v>0</v>
      </c>
      <c r="AQ246" s="16">
        <f t="shared" si="54"/>
        <v>0</v>
      </c>
      <c r="AR246" s="16">
        <f t="shared" si="55"/>
        <v>0</v>
      </c>
      <c r="AS246" s="17">
        <f t="shared" si="56"/>
        <v>0</v>
      </c>
      <c r="AT246" t="e">
        <f t="shared" si="57"/>
        <v>#VALUE!</v>
      </c>
    </row>
    <row r="247" spans="3:46" ht="36.65" customHeight="1">
      <c r="C247" s="20">
        <v>242</v>
      </c>
      <c r="D247" s="53">
        <f>現状商品設定!B244</f>
        <v>0</v>
      </c>
      <c r="E247" s="26" t="str">
        <f>IFERROR(_xlfn.XLOOKUP($D247,現状商品設定!B:B,現状商品設定!C:C,"-"),"-")</f>
        <v>-</v>
      </c>
      <c r="F247" s="32" t="s">
        <v>46</v>
      </c>
      <c r="G247" s="30" t="str">
        <f>IFERROR(_xlfn.XLOOKUP($D247,現状商品設定!B:B,現状商品設定!F:F),"-")</f>
        <v>-</v>
      </c>
      <c r="H247" s="34" t="e">
        <f>IF(IF(AND(V247&gt;=設定!$C$3,X247&gt;=L247),G247*(1+設定!$C$6),IF(AND(V247&gt;=設定!$C$3,X247&lt;L247),G247*(1+設定!$C$7*-1),IF(V247&lt;設定!$C$3,G247*(1+設定!$C$6),"除外")))&gt;10,IF(AND(V247&gt;=設定!$C$3,X247&gt;=L247),G247*(1+設定!$C$6),IF(AND(V247&gt;=設定!$C$3,X247&lt;L247),G247*(1+設定!$C$7*-1),IF(V247&lt;設定!$C$3,G247*(1+設定!$C$6),"除外"))),10)</f>
        <v>#VALUE!</v>
      </c>
      <c r="I247" s="34" t="e">
        <f ca="1">IF(消化率!$I$5&lt;1,商品!H247*消化率!$I$5,IF(商品!W247*商品!Q247/(商品!H247*消化率!$I$5)&gt;商品!L247,商品!H247*消化率!$I$5,J247))</f>
        <v>#DIV/0!</v>
      </c>
      <c r="J247" s="34" t="e">
        <f t="shared" si="44"/>
        <v>#VALUE!</v>
      </c>
      <c r="K247" s="34" t="e">
        <f ca="1">IF(ROUNDDOWN(IF(I247&gt;=設定!$C$8,設定!$C$8,商品!I247),0)&lt;10,10,ROUNDDOWN(IF(I247&gt;=設定!$C$8,設定!$C$8,商品!I247),0))</f>
        <v>#DIV/0!</v>
      </c>
      <c r="L247" s="64">
        <f>IF(F247="標準",設定!$C$4,商品!F247)</f>
        <v>5</v>
      </c>
      <c r="M247" s="63" t="str">
        <f>_xlfn.XLOOKUP($D247,全商品!$F:$F,全商品!H:H,"-")</f>
        <v>-</v>
      </c>
      <c r="N247" s="12" t="str">
        <f>_xlfn.XLOOKUP($D247,全商品!$F:$F,全商品!I:I,"-")</f>
        <v>-</v>
      </c>
      <c r="O247" s="23" t="str">
        <f>_xlfn.XLOOKUP($D247,全商品!$F:$F,全商品!K:K,"-")</f>
        <v>-</v>
      </c>
      <c r="P247" s="13" t="str">
        <f>_xlfn.XLOOKUP($D247,全商品!$F:$F,全商品!M:M,"-")</f>
        <v>-</v>
      </c>
      <c r="Q247" s="25" t="str">
        <f>_xlfn.XLOOKUP($D247,現状商品設定!B:B,現状商品設定!D:D,"-")</f>
        <v>-</v>
      </c>
      <c r="R247" s="22">
        <f>SUM(_xlfn.XLOOKUP($D247,当月商品!$D:$D,当月商品!I:I,0),_xlfn.XLOOKUP($D247,前月商品!$D:$D,前月商品!I:I,0),_xlfn.XLOOKUP($D247,前々月商品!$D:$D,前々月商品!I:I,0))</f>
        <v>0</v>
      </c>
      <c r="S247" s="23">
        <f>SUM(_xlfn.XLOOKUP($D247,当月商品!$D:$D,当月商品!V:V,0),_xlfn.XLOOKUP($D247,前月商品!$D:$D,前月商品!V:V,0),_xlfn.XLOOKUP($D247,前々月商品!$D:$D,前々月商品!V:V,0))</f>
        <v>0</v>
      </c>
      <c r="T247" s="23">
        <f t="shared" si="45"/>
        <v>0</v>
      </c>
      <c r="U247" s="23">
        <f>SUM(_xlfn.XLOOKUP($D247,当月商品!$D:$D,当月商品!W:W,0),_xlfn.XLOOKUP($D247,前月商品!$D:$D,前月商品!W:W,0),_xlfn.XLOOKUP($D247,前々月商品!$D:$D,前々月商品!W:W,0))</f>
        <v>0</v>
      </c>
      <c r="V247" s="23">
        <f>SUM(_xlfn.XLOOKUP($D247,当月商品!$D:$D,当月商品!H:H,0),_xlfn.XLOOKUP($D247,前月商品!$D:$D,前月商品!H:H,0),_xlfn.XLOOKUP($D247,前々月商品!$D:$D,前々月商品!H:H,0))</f>
        <v>0</v>
      </c>
      <c r="W247" s="13">
        <f t="shared" si="46"/>
        <v>0</v>
      </c>
      <c r="X247" s="15">
        <f t="shared" si="47"/>
        <v>0</v>
      </c>
      <c r="Y247" s="22">
        <f>_xlfn.XLOOKUP($D247,当月商品!$D:$D,当月商品!I:I,0)</f>
        <v>0</v>
      </c>
      <c r="Z247" s="23">
        <f>_xlfn.XLOOKUP($D247,前月商品!$D:$D,前月商品!I:I,0)</f>
        <v>0</v>
      </c>
      <c r="AA247" s="23">
        <f>_xlfn.XLOOKUP($D247,前々月商品!$D:$D,前々月商品!I:I,0)</f>
        <v>0</v>
      </c>
      <c r="AB247" s="23">
        <f>_xlfn.XLOOKUP($D247,当月商品!$D:$D,当月商品!V:V,0)</f>
        <v>0</v>
      </c>
      <c r="AC247" s="23">
        <f>_xlfn.XLOOKUP($D247,前月商品!$D:$D,前月商品!V:V,0)</f>
        <v>0</v>
      </c>
      <c r="AD247" s="23">
        <f>_xlfn.XLOOKUP($D247,前々月商品!$D:$D,前々月商品!V:V,0)</f>
        <v>0</v>
      </c>
      <c r="AE247" s="23">
        <f t="shared" si="48"/>
        <v>0</v>
      </c>
      <c r="AF247" s="23">
        <f t="shared" si="49"/>
        <v>0</v>
      </c>
      <c r="AG247" s="23">
        <f t="shared" si="50"/>
        <v>0</v>
      </c>
      <c r="AH247" s="12">
        <f>_xlfn.XLOOKUP($D247,当月商品!$D:$D,当月商品!W:W,0)</f>
        <v>0</v>
      </c>
      <c r="AI247" s="12">
        <f>_xlfn.XLOOKUP($D247,前月商品!$D:$D,前月商品!W:W,0)</f>
        <v>0</v>
      </c>
      <c r="AJ247" s="12">
        <f>_xlfn.XLOOKUP($D247,前々月商品!$D:$D,前々月商品!W:W,0)</f>
        <v>0</v>
      </c>
      <c r="AK247" s="12">
        <f>_xlfn.XLOOKUP($D247,当月商品!$D:$D,当月商品!H:H,0)</f>
        <v>0</v>
      </c>
      <c r="AL247" s="12">
        <f>_xlfn.XLOOKUP($D247,前月商品!$D:$D,前月商品!H:H,0)</f>
        <v>0</v>
      </c>
      <c r="AM247" s="12">
        <f>_xlfn.XLOOKUP($D247,前々月商品!$D:$D,前々月商品!H:H,0)</f>
        <v>0</v>
      </c>
      <c r="AN247" s="13">
        <f t="shared" si="51"/>
        <v>0</v>
      </c>
      <c r="AO247" s="13">
        <f t="shared" si="52"/>
        <v>0</v>
      </c>
      <c r="AP247" s="13">
        <f t="shared" si="53"/>
        <v>0</v>
      </c>
      <c r="AQ247" s="16">
        <f t="shared" si="54"/>
        <v>0</v>
      </c>
      <c r="AR247" s="16">
        <f t="shared" si="55"/>
        <v>0</v>
      </c>
      <c r="AS247" s="17">
        <f t="shared" si="56"/>
        <v>0</v>
      </c>
      <c r="AT247" t="e">
        <f t="shared" si="57"/>
        <v>#VALUE!</v>
      </c>
    </row>
    <row r="248" spans="3:46" ht="36.65" customHeight="1">
      <c r="C248" s="20">
        <v>243</v>
      </c>
      <c r="D248" s="53">
        <f>現状商品設定!B245</f>
        <v>0</v>
      </c>
      <c r="E248" s="26" t="str">
        <f>IFERROR(_xlfn.XLOOKUP($D248,現状商品設定!B:B,現状商品設定!C:C,"-"),"-")</f>
        <v>-</v>
      </c>
      <c r="F248" s="32" t="s">
        <v>46</v>
      </c>
      <c r="G248" s="30" t="str">
        <f>IFERROR(_xlfn.XLOOKUP($D248,現状商品設定!B:B,現状商品設定!F:F),"-")</f>
        <v>-</v>
      </c>
      <c r="H248" s="34" t="e">
        <f>IF(IF(AND(V248&gt;=設定!$C$3,X248&gt;=L248),G248*(1+設定!$C$6),IF(AND(V248&gt;=設定!$C$3,X248&lt;L248),G248*(1+設定!$C$7*-1),IF(V248&lt;設定!$C$3,G248*(1+設定!$C$6),"除外")))&gt;10,IF(AND(V248&gt;=設定!$C$3,X248&gt;=L248),G248*(1+設定!$C$6),IF(AND(V248&gt;=設定!$C$3,X248&lt;L248),G248*(1+設定!$C$7*-1),IF(V248&lt;設定!$C$3,G248*(1+設定!$C$6),"除外"))),10)</f>
        <v>#VALUE!</v>
      </c>
      <c r="I248" s="34" t="e">
        <f ca="1">IF(消化率!$I$5&lt;1,商品!H248*消化率!$I$5,IF(商品!W248*商品!Q248/(商品!H248*消化率!$I$5)&gt;商品!L248,商品!H248*消化率!$I$5,J248))</f>
        <v>#DIV/0!</v>
      </c>
      <c r="J248" s="34" t="e">
        <f t="shared" si="44"/>
        <v>#VALUE!</v>
      </c>
      <c r="K248" s="34" t="e">
        <f ca="1">IF(ROUNDDOWN(IF(I248&gt;=設定!$C$8,設定!$C$8,商品!I248),0)&lt;10,10,ROUNDDOWN(IF(I248&gt;=設定!$C$8,設定!$C$8,商品!I248),0))</f>
        <v>#DIV/0!</v>
      </c>
      <c r="L248" s="64">
        <f>IF(F248="標準",設定!$C$4,商品!F248)</f>
        <v>5</v>
      </c>
      <c r="M248" s="63" t="str">
        <f>_xlfn.XLOOKUP($D248,全商品!$F:$F,全商品!H:H,"-")</f>
        <v>-</v>
      </c>
      <c r="N248" s="12" t="str">
        <f>_xlfn.XLOOKUP($D248,全商品!$F:$F,全商品!I:I,"-")</f>
        <v>-</v>
      </c>
      <c r="O248" s="23" t="str">
        <f>_xlfn.XLOOKUP($D248,全商品!$F:$F,全商品!K:K,"-")</f>
        <v>-</v>
      </c>
      <c r="P248" s="13" t="str">
        <f>_xlfn.XLOOKUP($D248,全商品!$F:$F,全商品!M:M,"-")</f>
        <v>-</v>
      </c>
      <c r="Q248" s="25" t="str">
        <f>_xlfn.XLOOKUP($D248,現状商品設定!B:B,現状商品設定!D:D,"-")</f>
        <v>-</v>
      </c>
      <c r="R248" s="22">
        <f>SUM(_xlfn.XLOOKUP($D248,当月商品!$D:$D,当月商品!I:I,0),_xlfn.XLOOKUP($D248,前月商品!$D:$D,前月商品!I:I,0),_xlfn.XLOOKUP($D248,前々月商品!$D:$D,前々月商品!I:I,0))</f>
        <v>0</v>
      </c>
      <c r="S248" s="23">
        <f>SUM(_xlfn.XLOOKUP($D248,当月商品!$D:$D,当月商品!V:V,0),_xlfn.XLOOKUP($D248,前月商品!$D:$D,前月商品!V:V,0),_xlfn.XLOOKUP($D248,前々月商品!$D:$D,前々月商品!V:V,0))</f>
        <v>0</v>
      </c>
      <c r="T248" s="23">
        <f t="shared" si="45"/>
        <v>0</v>
      </c>
      <c r="U248" s="23">
        <f>SUM(_xlfn.XLOOKUP($D248,当月商品!$D:$D,当月商品!W:W,0),_xlfn.XLOOKUP($D248,前月商品!$D:$D,前月商品!W:W,0),_xlfn.XLOOKUP($D248,前々月商品!$D:$D,前々月商品!W:W,0))</f>
        <v>0</v>
      </c>
      <c r="V248" s="23">
        <f>SUM(_xlfn.XLOOKUP($D248,当月商品!$D:$D,当月商品!H:H,0),_xlfn.XLOOKUP($D248,前月商品!$D:$D,前月商品!H:H,0),_xlfn.XLOOKUP($D248,前々月商品!$D:$D,前々月商品!H:H,0))</f>
        <v>0</v>
      </c>
      <c r="W248" s="13">
        <f t="shared" si="46"/>
        <v>0</v>
      </c>
      <c r="X248" s="15">
        <f t="shared" si="47"/>
        <v>0</v>
      </c>
      <c r="Y248" s="22">
        <f>_xlfn.XLOOKUP($D248,当月商品!$D:$D,当月商品!I:I,0)</f>
        <v>0</v>
      </c>
      <c r="Z248" s="23">
        <f>_xlfn.XLOOKUP($D248,前月商品!$D:$D,前月商品!I:I,0)</f>
        <v>0</v>
      </c>
      <c r="AA248" s="23">
        <f>_xlfn.XLOOKUP($D248,前々月商品!$D:$D,前々月商品!I:I,0)</f>
        <v>0</v>
      </c>
      <c r="AB248" s="23">
        <f>_xlfn.XLOOKUP($D248,当月商品!$D:$D,当月商品!V:V,0)</f>
        <v>0</v>
      </c>
      <c r="AC248" s="23">
        <f>_xlfn.XLOOKUP($D248,前月商品!$D:$D,前月商品!V:V,0)</f>
        <v>0</v>
      </c>
      <c r="AD248" s="23">
        <f>_xlfn.XLOOKUP($D248,前々月商品!$D:$D,前々月商品!V:V,0)</f>
        <v>0</v>
      </c>
      <c r="AE248" s="23">
        <f t="shared" si="48"/>
        <v>0</v>
      </c>
      <c r="AF248" s="23">
        <f t="shared" si="49"/>
        <v>0</v>
      </c>
      <c r="AG248" s="23">
        <f t="shared" si="50"/>
        <v>0</v>
      </c>
      <c r="AH248" s="12">
        <f>_xlfn.XLOOKUP($D248,当月商品!$D:$D,当月商品!W:W,0)</f>
        <v>0</v>
      </c>
      <c r="AI248" s="12">
        <f>_xlfn.XLOOKUP($D248,前月商品!$D:$D,前月商品!W:W,0)</f>
        <v>0</v>
      </c>
      <c r="AJ248" s="12">
        <f>_xlfn.XLOOKUP($D248,前々月商品!$D:$D,前々月商品!W:W,0)</f>
        <v>0</v>
      </c>
      <c r="AK248" s="12">
        <f>_xlfn.XLOOKUP($D248,当月商品!$D:$D,当月商品!H:H,0)</f>
        <v>0</v>
      </c>
      <c r="AL248" s="12">
        <f>_xlfn.XLOOKUP($D248,前月商品!$D:$D,前月商品!H:H,0)</f>
        <v>0</v>
      </c>
      <c r="AM248" s="12">
        <f>_xlfn.XLOOKUP($D248,前々月商品!$D:$D,前々月商品!H:H,0)</f>
        <v>0</v>
      </c>
      <c r="AN248" s="13">
        <f t="shared" si="51"/>
        <v>0</v>
      </c>
      <c r="AO248" s="13">
        <f t="shared" si="52"/>
        <v>0</v>
      </c>
      <c r="AP248" s="13">
        <f t="shared" si="53"/>
        <v>0</v>
      </c>
      <c r="AQ248" s="16">
        <f t="shared" si="54"/>
        <v>0</v>
      </c>
      <c r="AR248" s="16">
        <f t="shared" si="55"/>
        <v>0</v>
      </c>
      <c r="AS248" s="17">
        <f t="shared" si="56"/>
        <v>0</v>
      </c>
      <c r="AT248" t="e">
        <f t="shared" si="57"/>
        <v>#VALUE!</v>
      </c>
    </row>
    <row r="249" spans="3:46" ht="36.65" customHeight="1">
      <c r="C249" s="20">
        <v>244</v>
      </c>
      <c r="D249" s="53">
        <f>現状商品設定!B246</f>
        <v>0</v>
      </c>
      <c r="E249" s="26" t="str">
        <f>IFERROR(_xlfn.XLOOKUP($D249,現状商品設定!B:B,現状商品設定!C:C,"-"),"-")</f>
        <v>-</v>
      </c>
      <c r="F249" s="32" t="s">
        <v>46</v>
      </c>
      <c r="G249" s="30" t="str">
        <f>IFERROR(_xlfn.XLOOKUP($D249,現状商品設定!B:B,現状商品設定!F:F),"-")</f>
        <v>-</v>
      </c>
      <c r="H249" s="34" t="e">
        <f>IF(IF(AND(V249&gt;=設定!$C$3,X249&gt;=L249),G249*(1+設定!$C$6),IF(AND(V249&gt;=設定!$C$3,X249&lt;L249),G249*(1+設定!$C$7*-1),IF(V249&lt;設定!$C$3,G249*(1+設定!$C$6),"除外")))&gt;10,IF(AND(V249&gt;=設定!$C$3,X249&gt;=L249),G249*(1+設定!$C$6),IF(AND(V249&gt;=設定!$C$3,X249&lt;L249),G249*(1+設定!$C$7*-1),IF(V249&lt;設定!$C$3,G249*(1+設定!$C$6),"除外"))),10)</f>
        <v>#VALUE!</v>
      </c>
      <c r="I249" s="34" t="e">
        <f ca="1">IF(消化率!$I$5&lt;1,商品!H249*消化率!$I$5,IF(商品!W249*商品!Q249/(商品!H249*消化率!$I$5)&gt;商品!L249,商品!H249*消化率!$I$5,J249))</f>
        <v>#DIV/0!</v>
      </c>
      <c r="J249" s="34" t="e">
        <f t="shared" si="44"/>
        <v>#VALUE!</v>
      </c>
      <c r="K249" s="34" t="e">
        <f ca="1">IF(ROUNDDOWN(IF(I249&gt;=設定!$C$8,設定!$C$8,商品!I249),0)&lt;10,10,ROUNDDOWN(IF(I249&gt;=設定!$C$8,設定!$C$8,商品!I249),0))</f>
        <v>#DIV/0!</v>
      </c>
      <c r="L249" s="64">
        <f>IF(F249="標準",設定!$C$4,商品!F249)</f>
        <v>5</v>
      </c>
      <c r="M249" s="63" t="str">
        <f>_xlfn.XLOOKUP($D249,全商品!$F:$F,全商品!H:H,"-")</f>
        <v>-</v>
      </c>
      <c r="N249" s="12" t="str">
        <f>_xlfn.XLOOKUP($D249,全商品!$F:$F,全商品!I:I,"-")</f>
        <v>-</v>
      </c>
      <c r="O249" s="23" t="str">
        <f>_xlfn.XLOOKUP($D249,全商品!$F:$F,全商品!K:K,"-")</f>
        <v>-</v>
      </c>
      <c r="P249" s="13" t="str">
        <f>_xlfn.XLOOKUP($D249,全商品!$F:$F,全商品!M:M,"-")</f>
        <v>-</v>
      </c>
      <c r="Q249" s="25" t="str">
        <f>_xlfn.XLOOKUP($D249,現状商品設定!B:B,現状商品設定!D:D,"-")</f>
        <v>-</v>
      </c>
      <c r="R249" s="22">
        <f>SUM(_xlfn.XLOOKUP($D249,当月商品!$D:$D,当月商品!I:I,0),_xlfn.XLOOKUP($D249,前月商品!$D:$D,前月商品!I:I,0),_xlfn.XLOOKUP($D249,前々月商品!$D:$D,前々月商品!I:I,0))</f>
        <v>0</v>
      </c>
      <c r="S249" s="23">
        <f>SUM(_xlfn.XLOOKUP($D249,当月商品!$D:$D,当月商品!V:V,0),_xlfn.XLOOKUP($D249,前月商品!$D:$D,前月商品!V:V,0),_xlfn.XLOOKUP($D249,前々月商品!$D:$D,前々月商品!V:V,0))</f>
        <v>0</v>
      </c>
      <c r="T249" s="23">
        <f t="shared" si="45"/>
        <v>0</v>
      </c>
      <c r="U249" s="23">
        <f>SUM(_xlfn.XLOOKUP($D249,当月商品!$D:$D,当月商品!W:W,0),_xlfn.XLOOKUP($D249,前月商品!$D:$D,前月商品!W:W,0),_xlfn.XLOOKUP($D249,前々月商品!$D:$D,前々月商品!W:W,0))</f>
        <v>0</v>
      </c>
      <c r="V249" s="23">
        <f>SUM(_xlfn.XLOOKUP($D249,当月商品!$D:$D,当月商品!H:H,0),_xlfn.XLOOKUP($D249,前月商品!$D:$D,前月商品!H:H,0),_xlfn.XLOOKUP($D249,前々月商品!$D:$D,前々月商品!H:H,0))</f>
        <v>0</v>
      </c>
      <c r="W249" s="13">
        <f t="shared" si="46"/>
        <v>0</v>
      </c>
      <c r="X249" s="15">
        <f t="shared" si="47"/>
        <v>0</v>
      </c>
      <c r="Y249" s="22">
        <f>_xlfn.XLOOKUP($D249,当月商品!$D:$D,当月商品!I:I,0)</f>
        <v>0</v>
      </c>
      <c r="Z249" s="23">
        <f>_xlfn.XLOOKUP($D249,前月商品!$D:$D,前月商品!I:I,0)</f>
        <v>0</v>
      </c>
      <c r="AA249" s="23">
        <f>_xlfn.XLOOKUP($D249,前々月商品!$D:$D,前々月商品!I:I,0)</f>
        <v>0</v>
      </c>
      <c r="AB249" s="23">
        <f>_xlfn.XLOOKUP($D249,当月商品!$D:$D,当月商品!V:V,0)</f>
        <v>0</v>
      </c>
      <c r="AC249" s="23">
        <f>_xlfn.XLOOKUP($D249,前月商品!$D:$D,前月商品!V:V,0)</f>
        <v>0</v>
      </c>
      <c r="AD249" s="23">
        <f>_xlfn.XLOOKUP($D249,前々月商品!$D:$D,前々月商品!V:V,0)</f>
        <v>0</v>
      </c>
      <c r="AE249" s="23">
        <f t="shared" si="48"/>
        <v>0</v>
      </c>
      <c r="AF249" s="23">
        <f t="shared" si="49"/>
        <v>0</v>
      </c>
      <c r="AG249" s="23">
        <f t="shared" si="50"/>
        <v>0</v>
      </c>
      <c r="AH249" s="12">
        <f>_xlfn.XLOOKUP($D249,当月商品!$D:$D,当月商品!W:W,0)</f>
        <v>0</v>
      </c>
      <c r="AI249" s="12">
        <f>_xlfn.XLOOKUP($D249,前月商品!$D:$D,前月商品!W:W,0)</f>
        <v>0</v>
      </c>
      <c r="AJ249" s="12">
        <f>_xlfn.XLOOKUP($D249,前々月商品!$D:$D,前々月商品!W:W,0)</f>
        <v>0</v>
      </c>
      <c r="AK249" s="12">
        <f>_xlfn.XLOOKUP($D249,当月商品!$D:$D,当月商品!H:H,0)</f>
        <v>0</v>
      </c>
      <c r="AL249" s="12">
        <f>_xlfn.XLOOKUP($D249,前月商品!$D:$D,前月商品!H:H,0)</f>
        <v>0</v>
      </c>
      <c r="AM249" s="12">
        <f>_xlfn.XLOOKUP($D249,前々月商品!$D:$D,前々月商品!H:H,0)</f>
        <v>0</v>
      </c>
      <c r="AN249" s="13">
        <f t="shared" si="51"/>
        <v>0</v>
      </c>
      <c r="AO249" s="13">
        <f t="shared" si="52"/>
        <v>0</v>
      </c>
      <c r="AP249" s="13">
        <f t="shared" si="53"/>
        <v>0</v>
      </c>
      <c r="AQ249" s="16">
        <f t="shared" si="54"/>
        <v>0</v>
      </c>
      <c r="AR249" s="16">
        <f t="shared" si="55"/>
        <v>0</v>
      </c>
      <c r="AS249" s="17">
        <f t="shared" si="56"/>
        <v>0</v>
      </c>
      <c r="AT249" t="e">
        <f t="shared" si="57"/>
        <v>#VALUE!</v>
      </c>
    </row>
    <row r="250" spans="3:46" ht="36.65" customHeight="1">
      <c r="C250" s="20">
        <v>245</v>
      </c>
      <c r="D250" s="53">
        <f>現状商品設定!B247</f>
        <v>0</v>
      </c>
      <c r="E250" s="26" t="str">
        <f>IFERROR(_xlfn.XLOOKUP($D250,現状商品設定!B:B,現状商品設定!C:C,"-"),"-")</f>
        <v>-</v>
      </c>
      <c r="F250" s="32" t="s">
        <v>46</v>
      </c>
      <c r="G250" s="30" t="str">
        <f>IFERROR(_xlfn.XLOOKUP($D250,現状商品設定!B:B,現状商品設定!F:F),"-")</f>
        <v>-</v>
      </c>
      <c r="H250" s="34" t="e">
        <f>IF(IF(AND(V250&gt;=設定!$C$3,X250&gt;=L250),G250*(1+設定!$C$6),IF(AND(V250&gt;=設定!$C$3,X250&lt;L250),G250*(1+設定!$C$7*-1),IF(V250&lt;設定!$C$3,G250*(1+設定!$C$6),"除外")))&gt;10,IF(AND(V250&gt;=設定!$C$3,X250&gt;=L250),G250*(1+設定!$C$6),IF(AND(V250&gt;=設定!$C$3,X250&lt;L250),G250*(1+設定!$C$7*-1),IF(V250&lt;設定!$C$3,G250*(1+設定!$C$6),"除外"))),10)</f>
        <v>#VALUE!</v>
      </c>
      <c r="I250" s="34" t="e">
        <f ca="1">IF(消化率!$I$5&lt;1,商品!H250*消化率!$I$5,IF(商品!W250*商品!Q250/(商品!H250*消化率!$I$5)&gt;商品!L250,商品!H250*消化率!$I$5,J250))</f>
        <v>#DIV/0!</v>
      </c>
      <c r="J250" s="34" t="e">
        <f t="shared" si="44"/>
        <v>#VALUE!</v>
      </c>
      <c r="K250" s="34" t="e">
        <f ca="1">IF(ROUNDDOWN(IF(I250&gt;=設定!$C$8,設定!$C$8,商品!I250),0)&lt;10,10,ROUNDDOWN(IF(I250&gt;=設定!$C$8,設定!$C$8,商品!I250),0))</f>
        <v>#DIV/0!</v>
      </c>
      <c r="L250" s="64">
        <f>IF(F250="標準",設定!$C$4,商品!F250)</f>
        <v>5</v>
      </c>
      <c r="M250" s="63" t="str">
        <f>_xlfn.XLOOKUP($D250,全商品!$F:$F,全商品!H:H,"-")</f>
        <v>-</v>
      </c>
      <c r="N250" s="12" t="str">
        <f>_xlfn.XLOOKUP($D250,全商品!$F:$F,全商品!I:I,"-")</f>
        <v>-</v>
      </c>
      <c r="O250" s="23" t="str">
        <f>_xlfn.XLOOKUP($D250,全商品!$F:$F,全商品!K:K,"-")</f>
        <v>-</v>
      </c>
      <c r="P250" s="13" t="str">
        <f>_xlfn.XLOOKUP($D250,全商品!$F:$F,全商品!M:M,"-")</f>
        <v>-</v>
      </c>
      <c r="Q250" s="25" t="str">
        <f>_xlfn.XLOOKUP($D250,現状商品設定!B:B,現状商品設定!D:D,"-")</f>
        <v>-</v>
      </c>
      <c r="R250" s="22">
        <f>SUM(_xlfn.XLOOKUP($D250,当月商品!$D:$D,当月商品!I:I,0),_xlfn.XLOOKUP($D250,前月商品!$D:$D,前月商品!I:I,0),_xlfn.XLOOKUP($D250,前々月商品!$D:$D,前々月商品!I:I,0))</f>
        <v>0</v>
      </c>
      <c r="S250" s="23">
        <f>SUM(_xlfn.XLOOKUP($D250,当月商品!$D:$D,当月商品!V:V,0),_xlfn.XLOOKUP($D250,前月商品!$D:$D,前月商品!V:V,0),_xlfn.XLOOKUP($D250,前々月商品!$D:$D,前々月商品!V:V,0))</f>
        <v>0</v>
      </c>
      <c r="T250" s="23">
        <f t="shared" si="45"/>
        <v>0</v>
      </c>
      <c r="U250" s="23">
        <f>SUM(_xlfn.XLOOKUP($D250,当月商品!$D:$D,当月商品!W:W,0),_xlfn.XLOOKUP($D250,前月商品!$D:$D,前月商品!W:W,0),_xlfn.XLOOKUP($D250,前々月商品!$D:$D,前々月商品!W:W,0))</f>
        <v>0</v>
      </c>
      <c r="V250" s="23">
        <f>SUM(_xlfn.XLOOKUP($D250,当月商品!$D:$D,当月商品!H:H,0),_xlfn.XLOOKUP($D250,前月商品!$D:$D,前月商品!H:H,0),_xlfn.XLOOKUP($D250,前々月商品!$D:$D,前々月商品!H:H,0))</f>
        <v>0</v>
      </c>
      <c r="W250" s="13">
        <f t="shared" si="46"/>
        <v>0</v>
      </c>
      <c r="X250" s="15">
        <f t="shared" si="47"/>
        <v>0</v>
      </c>
      <c r="Y250" s="22">
        <f>_xlfn.XLOOKUP($D250,当月商品!$D:$D,当月商品!I:I,0)</f>
        <v>0</v>
      </c>
      <c r="Z250" s="23">
        <f>_xlfn.XLOOKUP($D250,前月商品!$D:$D,前月商品!I:I,0)</f>
        <v>0</v>
      </c>
      <c r="AA250" s="23">
        <f>_xlfn.XLOOKUP($D250,前々月商品!$D:$D,前々月商品!I:I,0)</f>
        <v>0</v>
      </c>
      <c r="AB250" s="23">
        <f>_xlfn.XLOOKUP($D250,当月商品!$D:$D,当月商品!V:V,0)</f>
        <v>0</v>
      </c>
      <c r="AC250" s="23">
        <f>_xlfn.XLOOKUP($D250,前月商品!$D:$D,前月商品!V:V,0)</f>
        <v>0</v>
      </c>
      <c r="AD250" s="23">
        <f>_xlfn.XLOOKUP($D250,前々月商品!$D:$D,前々月商品!V:V,0)</f>
        <v>0</v>
      </c>
      <c r="AE250" s="23">
        <f t="shared" si="48"/>
        <v>0</v>
      </c>
      <c r="AF250" s="23">
        <f t="shared" si="49"/>
        <v>0</v>
      </c>
      <c r="AG250" s="23">
        <f t="shared" si="50"/>
        <v>0</v>
      </c>
      <c r="AH250" s="12">
        <f>_xlfn.XLOOKUP($D250,当月商品!$D:$D,当月商品!W:W,0)</f>
        <v>0</v>
      </c>
      <c r="AI250" s="12">
        <f>_xlfn.XLOOKUP($D250,前月商品!$D:$D,前月商品!W:W,0)</f>
        <v>0</v>
      </c>
      <c r="AJ250" s="12">
        <f>_xlfn.XLOOKUP($D250,前々月商品!$D:$D,前々月商品!W:W,0)</f>
        <v>0</v>
      </c>
      <c r="AK250" s="12">
        <f>_xlfn.XLOOKUP($D250,当月商品!$D:$D,当月商品!H:H,0)</f>
        <v>0</v>
      </c>
      <c r="AL250" s="12">
        <f>_xlfn.XLOOKUP($D250,前月商品!$D:$D,前月商品!H:H,0)</f>
        <v>0</v>
      </c>
      <c r="AM250" s="12">
        <f>_xlfn.XLOOKUP($D250,前々月商品!$D:$D,前々月商品!H:H,0)</f>
        <v>0</v>
      </c>
      <c r="AN250" s="13">
        <f t="shared" si="51"/>
        <v>0</v>
      </c>
      <c r="AO250" s="13">
        <f t="shared" si="52"/>
        <v>0</v>
      </c>
      <c r="AP250" s="13">
        <f t="shared" si="53"/>
        <v>0</v>
      </c>
      <c r="AQ250" s="16">
        <f t="shared" si="54"/>
        <v>0</v>
      </c>
      <c r="AR250" s="16">
        <f t="shared" si="55"/>
        <v>0</v>
      </c>
      <c r="AS250" s="17">
        <f t="shared" si="56"/>
        <v>0</v>
      </c>
      <c r="AT250" t="e">
        <f t="shared" si="57"/>
        <v>#VALUE!</v>
      </c>
    </row>
    <row r="251" spans="3:46" ht="36.65" customHeight="1">
      <c r="C251" s="20">
        <v>246</v>
      </c>
      <c r="D251" s="53">
        <f>現状商品設定!B248</f>
        <v>0</v>
      </c>
      <c r="E251" s="26" t="str">
        <f>IFERROR(_xlfn.XLOOKUP($D251,現状商品設定!B:B,現状商品設定!C:C,"-"),"-")</f>
        <v>-</v>
      </c>
      <c r="F251" s="32" t="s">
        <v>46</v>
      </c>
      <c r="G251" s="30" t="str">
        <f>IFERROR(_xlfn.XLOOKUP($D251,現状商品設定!B:B,現状商品設定!F:F),"-")</f>
        <v>-</v>
      </c>
      <c r="H251" s="34" t="e">
        <f>IF(IF(AND(V251&gt;=設定!$C$3,X251&gt;=L251),G251*(1+設定!$C$6),IF(AND(V251&gt;=設定!$C$3,X251&lt;L251),G251*(1+設定!$C$7*-1),IF(V251&lt;設定!$C$3,G251*(1+設定!$C$6),"除外")))&gt;10,IF(AND(V251&gt;=設定!$C$3,X251&gt;=L251),G251*(1+設定!$C$6),IF(AND(V251&gt;=設定!$C$3,X251&lt;L251),G251*(1+設定!$C$7*-1),IF(V251&lt;設定!$C$3,G251*(1+設定!$C$6),"除外"))),10)</f>
        <v>#VALUE!</v>
      </c>
      <c r="I251" s="34" t="e">
        <f ca="1">IF(消化率!$I$5&lt;1,商品!H251*消化率!$I$5,IF(商品!W251*商品!Q251/(商品!H251*消化率!$I$5)&gt;商品!L251,商品!H251*消化率!$I$5,J251))</f>
        <v>#DIV/0!</v>
      </c>
      <c r="J251" s="34" t="e">
        <f t="shared" si="44"/>
        <v>#VALUE!</v>
      </c>
      <c r="K251" s="34" t="e">
        <f ca="1">IF(ROUNDDOWN(IF(I251&gt;=設定!$C$8,設定!$C$8,商品!I251),0)&lt;10,10,ROUNDDOWN(IF(I251&gt;=設定!$C$8,設定!$C$8,商品!I251),0))</f>
        <v>#DIV/0!</v>
      </c>
      <c r="L251" s="64">
        <f>IF(F251="標準",設定!$C$4,商品!F251)</f>
        <v>5</v>
      </c>
      <c r="M251" s="63" t="str">
        <f>_xlfn.XLOOKUP($D251,全商品!$F:$F,全商品!H:H,"-")</f>
        <v>-</v>
      </c>
      <c r="N251" s="12" t="str">
        <f>_xlfn.XLOOKUP($D251,全商品!$F:$F,全商品!I:I,"-")</f>
        <v>-</v>
      </c>
      <c r="O251" s="23" t="str">
        <f>_xlfn.XLOOKUP($D251,全商品!$F:$F,全商品!K:K,"-")</f>
        <v>-</v>
      </c>
      <c r="P251" s="13" t="str">
        <f>_xlfn.XLOOKUP($D251,全商品!$F:$F,全商品!M:M,"-")</f>
        <v>-</v>
      </c>
      <c r="Q251" s="25" t="str">
        <f>_xlfn.XLOOKUP($D251,現状商品設定!B:B,現状商品設定!D:D,"-")</f>
        <v>-</v>
      </c>
      <c r="R251" s="22">
        <f>SUM(_xlfn.XLOOKUP($D251,当月商品!$D:$D,当月商品!I:I,0),_xlfn.XLOOKUP($D251,前月商品!$D:$D,前月商品!I:I,0),_xlfn.XLOOKUP($D251,前々月商品!$D:$D,前々月商品!I:I,0))</f>
        <v>0</v>
      </c>
      <c r="S251" s="23">
        <f>SUM(_xlfn.XLOOKUP($D251,当月商品!$D:$D,当月商品!V:V,0),_xlfn.XLOOKUP($D251,前月商品!$D:$D,前月商品!V:V,0),_xlfn.XLOOKUP($D251,前々月商品!$D:$D,前々月商品!V:V,0))</f>
        <v>0</v>
      </c>
      <c r="T251" s="23">
        <f t="shared" si="45"/>
        <v>0</v>
      </c>
      <c r="U251" s="23">
        <f>SUM(_xlfn.XLOOKUP($D251,当月商品!$D:$D,当月商品!W:W,0),_xlfn.XLOOKUP($D251,前月商品!$D:$D,前月商品!W:W,0),_xlfn.XLOOKUP($D251,前々月商品!$D:$D,前々月商品!W:W,0))</f>
        <v>0</v>
      </c>
      <c r="V251" s="23">
        <f>SUM(_xlfn.XLOOKUP($D251,当月商品!$D:$D,当月商品!H:H,0),_xlfn.XLOOKUP($D251,前月商品!$D:$D,前月商品!H:H,0),_xlfn.XLOOKUP($D251,前々月商品!$D:$D,前々月商品!H:H,0))</f>
        <v>0</v>
      </c>
      <c r="W251" s="13">
        <f t="shared" si="46"/>
        <v>0</v>
      </c>
      <c r="X251" s="15">
        <f t="shared" si="47"/>
        <v>0</v>
      </c>
      <c r="Y251" s="22">
        <f>_xlfn.XLOOKUP($D251,当月商品!$D:$D,当月商品!I:I,0)</f>
        <v>0</v>
      </c>
      <c r="Z251" s="23">
        <f>_xlfn.XLOOKUP($D251,前月商品!$D:$D,前月商品!I:I,0)</f>
        <v>0</v>
      </c>
      <c r="AA251" s="23">
        <f>_xlfn.XLOOKUP($D251,前々月商品!$D:$D,前々月商品!I:I,0)</f>
        <v>0</v>
      </c>
      <c r="AB251" s="23">
        <f>_xlfn.XLOOKUP($D251,当月商品!$D:$D,当月商品!V:V,0)</f>
        <v>0</v>
      </c>
      <c r="AC251" s="23">
        <f>_xlfn.XLOOKUP($D251,前月商品!$D:$D,前月商品!V:V,0)</f>
        <v>0</v>
      </c>
      <c r="AD251" s="23">
        <f>_xlfn.XLOOKUP($D251,前々月商品!$D:$D,前々月商品!V:V,0)</f>
        <v>0</v>
      </c>
      <c r="AE251" s="23">
        <f t="shared" si="48"/>
        <v>0</v>
      </c>
      <c r="AF251" s="23">
        <f t="shared" si="49"/>
        <v>0</v>
      </c>
      <c r="AG251" s="23">
        <f t="shared" si="50"/>
        <v>0</v>
      </c>
      <c r="AH251" s="12">
        <f>_xlfn.XLOOKUP($D251,当月商品!$D:$D,当月商品!W:W,0)</f>
        <v>0</v>
      </c>
      <c r="AI251" s="12">
        <f>_xlfn.XLOOKUP($D251,前月商品!$D:$D,前月商品!W:W,0)</f>
        <v>0</v>
      </c>
      <c r="AJ251" s="12">
        <f>_xlfn.XLOOKUP($D251,前々月商品!$D:$D,前々月商品!W:W,0)</f>
        <v>0</v>
      </c>
      <c r="AK251" s="12">
        <f>_xlfn.XLOOKUP($D251,当月商品!$D:$D,当月商品!H:H,0)</f>
        <v>0</v>
      </c>
      <c r="AL251" s="12">
        <f>_xlfn.XLOOKUP($D251,前月商品!$D:$D,前月商品!H:H,0)</f>
        <v>0</v>
      </c>
      <c r="AM251" s="12">
        <f>_xlfn.XLOOKUP($D251,前々月商品!$D:$D,前々月商品!H:H,0)</f>
        <v>0</v>
      </c>
      <c r="AN251" s="13">
        <f t="shared" si="51"/>
        <v>0</v>
      </c>
      <c r="AO251" s="13">
        <f t="shared" si="52"/>
        <v>0</v>
      </c>
      <c r="AP251" s="13">
        <f t="shared" si="53"/>
        <v>0</v>
      </c>
      <c r="AQ251" s="16">
        <f t="shared" si="54"/>
        <v>0</v>
      </c>
      <c r="AR251" s="16">
        <f t="shared" si="55"/>
        <v>0</v>
      </c>
      <c r="AS251" s="17">
        <f t="shared" si="56"/>
        <v>0</v>
      </c>
      <c r="AT251" t="e">
        <f t="shared" si="57"/>
        <v>#VALUE!</v>
      </c>
    </row>
    <row r="252" spans="3:46" ht="36.65" customHeight="1">
      <c r="C252" s="20">
        <v>247</v>
      </c>
      <c r="D252" s="53">
        <f>現状商品設定!B249</f>
        <v>0</v>
      </c>
      <c r="E252" s="26" t="str">
        <f>IFERROR(_xlfn.XLOOKUP($D252,現状商品設定!B:B,現状商品設定!C:C,"-"),"-")</f>
        <v>-</v>
      </c>
      <c r="F252" s="32" t="s">
        <v>46</v>
      </c>
      <c r="G252" s="30" t="str">
        <f>IFERROR(_xlfn.XLOOKUP($D252,現状商品設定!B:B,現状商品設定!F:F),"-")</f>
        <v>-</v>
      </c>
      <c r="H252" s="34" t="e">
        <f>IF(IF(AND(V252&gt;=設定!$C$3,X252&gt;=L252),G252*(1+設定!$C$6),IF(AND(V252&gt;=設定!$C$3,X252&lt;L252),G252*(1+設定!$C$7*-1),IF(V252&lt;設定!$C$3,G252*(1+設定!$C$6),"除外")))&gt;10,IF(AND(V252&gt;=設定!$C$3,X252&gt;=L252),G252*(1+設定!$C$6),IF(AND(V252&gt;=設定!$C$3,X252&lt;L252),G252*(1+設定!$C$7*-1),IF(V252&lt;設定!$C$3,G252*(1+設定!$C$6),"除外"))),10)</f>
        <v>#VALUE!</v>
      </c>
      <c r="I252" s="34" t="e">
        <f ca="1">IF(消化率!$I$5&lt;1,商品!H252*消化率!$I$5,IF(商品!W252*商品!Q252/(商品!H252*消化率!$I$5)&gt;商品!L252,商品!H252*消化率!$I$5,J252))</f>
        <v>#DIV/0!</v>
      </c>
      <c r="J252" s="34" t="e">
        <f t="shared" si="44"/>
        <v>#VALUE!</v>
      </c>
      <c r="K252" s="34" t="e">
        <f ca="1">IF(ROUNDDOWN(IF(I252&gt;=設定!$C$8,設定!$C$8,商品!I252),0)&lt;10,10,ROUNDDOWN(IF(I252&gt;=設定!$C$8,設定!$C$8,商品!I252),0))</f>
        <v>#DIV/0!</v>
      </c>
      <c r="L252" s="64">
        <f>IF(F252="標準",設定!$C$4,商品!F252)</f>
        <v>5</v>
      </c>
      <c r="M252" s="63" t="str">
        <f>_xlfn.XLOOKUP($D252,全商品!$F:$F,全商品!H:H,"-")</f>
        <v>-</v>
      </c>
      <c r="N252" s="12" t="str">
        <f>_xlfn.XLOOKUP($D252,全商品!$F:$F,全商品!I:I,"-")</f>
        <v>-</v>
      </c>
      <c r="O252" s="23" t="str">
        <f>_xlfn.XLOOKUP($D252,全商品!$F:$F,全商品!K:K,"-")</f>
        <v>-</v>
      </c>
      <c r="P252" s="13" t="str">
        <f>_xlfn.XLOOKUP($D252,全商品!$F:$F,全商品!M:M,"-")</f>
        <v>-</v>
      </c>
      <c r="Q252" s="25" t="str">
        <f>_xlfn.XLOOKUP($D252,現状商品設定!B:B,現状商品設定!D:D,"-")</f>
        <v>-</v>
      </c>
      <c r="R252" s="22">
        <f>SUM(_xlfn.XLOOKUP($D252,当月商品!$D:$D,当月商品!I:I,0),_xlfn.XLOOKUP($D252,前月商品!$D:$D,前月商品!I:I,0),_xlfn.XLOOKUP($D252,前々月商品!$D:$D,前々月商品!I:I,0))</f>
        <v>0</v>
      </c>
      <c r="S252" s="23">
        <f>SUM(_xlfn.XLOOKUP($D252,当月商品!$D:$D,当月商品!V:V,0),_xlfn.XLOOKUP($D252,前月商品!$D:$D,前月商品!V:V,0),_xlfn.XLOOKUP($D252,前々月商品!$D:$D,前々月商品!V:V,0))</f>
        <v>0</v>
      </c>
      <c r="T252" s="23">
        <f t="shared" si="45"/>
        <v>0</v>
      </c>
      <c r="U252" s="23">
        <f>SUM(_xlfn.XLOOKUP($D252,当月商品!$D:$D,当月商品!W:W,0),_xlfn.XLOOKUP($D252,前月商品!$D:$D,前月商品!W:W,0),_xlfn.XLOOKUP($D252,前々月商品!$D:$D,前々月商品!W:W,0))</f>
        <v>0</v>
      </c>
      <c r="V252" s="23">
        <f>SUM(_xlfn.XLOOKUP($D252,当月商品!$D:$D,当月商品!H:H,0),_xlfn.XLOOKUP($D252,前月商品!$D:$D,前月商品!H:H,0),_xlfn.XLOOKUP($D252,前々月商品!$D:$D,前々月商品!H:H,0))</f>
        <v>0</v>
      </c>
      <c r="W252" s="13">
        <f t="shared" si="46"/>
        <v>0</v>
      </c>
      <c r="X252" s="15">
        <f t="shared" si="47"/>
        <v>0</v>
      </c>
      <c r="Y252" s="22">
        <f>_xlfn.XLOOKUP($D252,当月商品!$D:$D,当月商品!I:I,0)</f>
        <v>0</v>
      </c>
      <c r="Z252" s="23">
        <f>_xlfn.XLOOKUP($D252,前月商品!$D:$D,前月商品!I:I,0)</f>
        <v>0</v>
      </c>
      <c r="AA252" s="23">
        <f>_xlfn.XLOOKUP($D252,前々月商品!$D:$D,前々月商品!I:I,0)</f>
        <v>0</v>
      </c>
      <c r="AB252" s="23">
        <f>_xlfn.XLOOKUP($D252,当月商品!$D:$D,当月商品!V:V,0)</f>
        <v>0</v>
      </c>
      <c r="AC252" s="23">
        <f>_xlfn.XLOOKUP($D252,前月商品!$D:$D,前月商品!V:V,0)</f>
        <v>0</v>
      </c>
      <c r="AD252" s="23">
        <f>_xlfn.XLOOKUP($D252,前々月商品!$D:$D,前々月商品!V:V,0)</f>
        <v>0</v>
      </c>
      <c r="AE252" s="23">
        <f t="shared" si="48"/>
        <v>0</v>
      </c>
      <c r="AF252" s="23">
        <f t="shared" si="49"/>
        <v>0</v>
      </c>
      <c r="AG252" s="23">
        <f t="shared" si="50"/>
        <v>0</v>
      </c>
      <c r="AH252" s="12">
        <f>_xlfn.XLOOKUP($D252,当月商品!$D:$D,当月商品!W:W,0)</f>
        <v>0</v>
      </c>
      <c r="AI252" s="12">
        <f>_xlfn.XLOOKUP($D252,前月商品!$D:$D,前月商品!W:W,0)</f>
        <v>0</v>
      </c>
      <c r="AJ252" s="12">
        <f>_xlfn.XLOOKUP($D252,前々月商品!$D:$D,前々月商品!W:W,0)</f>
        <v>0</v>
      </c>
      <c r="AK252" s="12">
        <f>_xlfn.XLOOKUP($D252,当月商品!$D:$D,当月商品!H:H,0)</f>
        <v>0</v>
      </c>
      <c r="AL252" s="12">
        <f>_xlfn.XLOOKUP($D252,前月商品!$D:$D,前月商品!H:H,0)</f>
        <v>0</v>
      </c>
      <c r="AM252" s="12">
        <f>_xlfn.XLOOKUP($D252,前々月商品!$D:$D,前々月商品!H:H,0)</f>
        <v>0</v>
      </c>
      <c r="AN252" s="13">
        <f t="shared" si="51"/>
        <v>0</v>
      </c>
      <c r="AO252" s="13">
        <f t="shared" si="52"/>
        <v>0</v>
      </c>
      <c r="AP252" s="13">
        <f t="shared" si="53"/>
        <v>0</v>
      </c>
      <c r="AQ252" s="16">
        <f t="shared" si="54"/>
        <v>0</v>
      </c>
      <c r="AR252" s="16">
        <f t="shared" si="55"/>
        <v>0</v>
      </c>
      <c r="AS252" s="17">
        <f t="shared" si="56"/>
        <v>0</v>
      </c>
      <c r="AT252" t="e">
        <f t="shared" si="57"/>
        <v>#VALUE!</v>
      </c>
    </row>
    <row r="253" spans="3:46" ht="36.65" customHeight="1">
      <c r="C253" s="20">
        <v>248</v>
      </c>
      <c r="D253" s="53">
        <f>現状商品設定!B250</f>
        <v>0</v>
      </c>
      <c r="E253" s="26" t="str">
        <f>IFERROR(_xlfn.XLOOKUP($D253,現状商品設定!B:B,現状商品設定!C:C,"-"),"-")</f>
        <v>-</v>
      </c>
      <c r="F253" s="32" t="s">
        <v>46</v>
      </c>
      <c r="G253" s="30" t="str">
        <f>IFERROR(_xlfn.XLOOKUP($D253,現状商品設定!B:B,現状商品設定!F:F),"-")</f>
        <v>-</v>
      </c>
      <c r="H253" s="34" t="e">
        <f>IF(IF(AND(V253&gt;=設定!$C$3,X253&gt;=L253),G253*(1+設定!$C$6),IF(AND(V253&gt;=設定!$C$3,X253&lt;L253),G253*(1+設定!$C$7*-1),IF(V253&lt;設定!$C$3,G253*(1+設定!$C$6),"除外")))&gt;10,IF(AND(V253&gt;=設定!$C$3,X253&gt;=L253),G253*(1+設定!$C$6),IF(AND(V253&gt;=設定!$C$3,X253&lt;L253),G253*(1+設定!$C$7*-1),IF(V253&lt;設定!$C$3,G253*(1+設定!$C$6),"除外"))),10)</f>
        <v>#VALUE!</v>
      </c>
      <c r="I253" s="34" t="e">
        <f ca="1">IF(消化率!$I$5&lt;1,商品!H253*消化率!$I$5,IF(商品!W253*商品!Q253/(商品!H253*消化率!$I$5)&gt;商品!L253,商品!H253*消化率!$I$5,J253))</f>
        <v>#DIV/0!</v>
      </c>
      <c r="J253" s="34" t="e">
        <f t="shared" si="44"/>
        <v>#VALUE!</v>
      </c>
      <c r="K253" s="34" t="e">
        <f ca="1">IF(ROUNDDOWN(IF(I253&gt;=設定!$C$8,設定!$C$8,商品!I253),0)&lt;10,10,ROUNDDOWN(IF(I253&gt;=設定!$C$8,設定!$C$8,商品!I253),0))</f>
        <v>#DIV/0!</v>
      </c>
      <c r="L253" s="64">
        <f>IF(F253="標準",設定!$C$4,商品!F253)</f>
        <v>5</v>
      </c>
      <c r="M253" s="63" t="str">
        <f>_xlfn.XLOOKUP($D253,全商品!$F:$F,全商品!H:H,"-")</f>
        <v>-</v>
      </c>
      <c r="N253" s="12" t="str">
        <f>_xlfn.XLOOKUP($D253,全商品!$F:$F,全商品!I:I,"-")</f>
        <v>-</v>
      </c>
      <c r="O253" s="23" t="str">
        <f>_xlfn.XLOOKUP($D253,全商品!$F:$F,全商品!K:K,"-")</f>
        <v>-</v>
      </c>
      <c r="P253" s="13" t="str">
        <f>_xlfn.XLOOKUP($D253,全商品!$F:$F,全商品!M:M,"-")</f>
        <v>-</v>
      </c>
      <c r="Q253" s="25" t="str">
        <f>_xlfn.XLOOKUP($D253,現状商品設定!B:B,現状商品設定!D:D,"-")</f>
        <v>-</v>
      </c>
      <c r="R253" s="22">
        <f>SUM(_xlfn.XLOOKUP($D253,当月商品!$D:$D,当月商品!I:I,0),_xlfn.XLOOKUP($D253,前月商品!$D:$D,前月商品!I:I,0),_xlfn.XLOOKUP($D253,前々月商品!$D:$D,前々月商品!I:I,0))</f>
        <v>0</v>
      </c>
      <c r="S253" s="23">
        <f>SUM(_xlfn.XLOOKUP($D253,当月商品!$D:$D,当月商品!V:V,0),_xlfn.XLOOKUP($D253,前月商品!$D:$D,前月商品!V:V,0),_xlfn.XLOOKUP($D253,前々月商品!$D:$D,前々月商品!V:V,0))</f>
        <v>0</v>
      </c>
      <c r="T253" s="23">
        <f t="shared" si="45"/>
        <v>0</v>
      </c>
      <c r="U253" s="23">
        <f>SUM(_xlfn.XLOOKUP($D253,当月商品!$D:$D,当月商品!W:W,0),_xlfn.XLOOKUP($D253,前月商品!$D:$D,前月商品!W:W,0),_xlfn.XLOOKUP($D253,前々月商品!$D:$D,前々月商品!W:W,0))</f>
        <v>0</v>
      </c>
      <c r="V253" s="23">
        <f>SUM(_xlfn.XLOOKUP($D253,当月商品!$D:$D,当月商品!H:H,0),_xlfn.XLOOKUP($D253,前月商品!$D:$D,前月商品!H:H,0),_xlfn.XLOOKUP($D253,前々月商品!$D:$D,前々月商品!H:H,0))</f>
        <v>0</v>
      </c>
      <c r="W253" s="13">
        <f t="shared" si="46"/>
        <v>0</v>
      </c>
      <c r="X253" s="15">
        <f t="shared" si="47"/>
        <v>0</v>
      </c>
      <c r="Y253" s="22">
        <f>_xlfn.XLOOKUP($D253,当月商品!$D:$D,当月商品!I:I,0)</f>
        <v>0</v>
      </c>
      <c r="Z253" s="23">
        <f>_xlfn.XLOOKUP($D253,前月商品!$D:$D,前月商品!I:I,0)</f>
        <v>0</v>
      </c>
      <c r="AA253" s="23">
        <f>_xlfn.XLOOKUP($D253,前々月商品!$D:$D,前々月商品!I:I,0)</f>
        <v>0</v>
      </c>
      <c r="AB253" s="23">
        <f>_xlfn.XLOOKUP($D253,当月商品!$D:$D,当月商品!V:V,0)</f>
        <v>0</v>
      </c>
      <c r="AC253" s="23">
        <f>_xlfn.XLOOKUP($D253,前月商品!$D:$D,前月商品!V:V,0)</f>
        <v>0</v>
      </c>
      <c r="AD253" s="23">
        <f>_xlfn.XLOOKUP($D253,前々月商品!$D:$D,前々月商品!V:V,0)</f>
        <v>0</v>
      </c>
      <c r="AE253" s="23">
        <f t="shared" si="48"/>
        <v>0</v>
      </c>
      <c r="AF253" s="23">
        <f t="shared" si="49"/>
        <v>0</v>
      </c>
      <c r="AG253" s="23">
        <f t="shared" si="50"/>
        <v>0</v>
      </c>
      <c r="AH253" s="12">
        <f>_xlfn.XLOOKUP($D253,当月商品!$D:$D,当月商品!W:W,0)</f>
        <v>0</v>
      </c>
      <c r="AI253" s="12">
        <f>_xlfn.XLOOKUP($D253,前月商品!$D:$D,前月商品!W:W,0)</f>
        <v>0</v>
      </c>
      <c r="AJ253" s="12">
        <f>_xlfn.XLOOKUP($D253,前々月商品!$D:$D,前々月商品!W:W,0)</f>
        <v>0</v>
      </c>
      <c r="AK253" s="12">
        <f>_xlfn.XLOOKUP($D253,当月商品!$D:$D,当月商品!H:H,0)</f>
        <v>0</v>
      </c>
      <c r="AL253" s="12">
        <f>_xlfn.XLOOKUP($D253,前月商品!$D:$D,前月商品!H:H,0)</f>
        <v>0</v>
      </c>
      <c r="AM253" s="12">
        <f>_xlfn.XLOOKUP($D253,前々月商品!$D:$D,前々月商品!H:H,0)</f>
        <v>0</v>
      </c>
      <c r="AN253" s="13">
        <f t="shared" si="51"/>
        <v>0</v>
      </c>
      <c r="AO253" s="13">
        <f t="shared" si="52"/>
        <v>0</v>
      </c>
      <c r="AP253" s="13">
        <f t="shared" si="53"/>
        <v>0</v>
      </c>
      <c r="AQ253" s="16">
        <f t="shared" si="54"/>
        <v>0</v>
      </c>
      <c r="AR253" s="16">
        <f t="shared" si="55"/>
        <v>0</v>
      </c>
      <c r="AS253" s="17">
        <f t="shared" si="56"/>
        <v>0</v>
      </c>
      <c r="AT253" t="e">
        <f t="shared" si="57"/>
        <v>#VALUE!</v>
      </c>
    </row>
    <row r="254" spans="3:46" ht="36.65" customHeight="1">
      <c r="C254" s="20">
        <v>249</v>
      </c>
      <c r="D254" s="53">
        <f>現状商品設定!B251</f>
        <v>0</v>
      </c>
      <c r="E254" s="26" t="str">
        <f>IFERROR(_xlfn.XLOOKUP($D254,現状商品設定!B:B,現状商品設定!C:C,"-"),"-")</f>
        <v>-</v>
      </c>
      <c r="F254" s="32" t="s">
        <v>46</v>
      </c>
      <c r="G254" s="30" t="str">
        <f>IFERROR(_xlfn.XLOOKUP($D254,現状商品設定!B:B,現状商品設定!F:F),"-")</f>
        <v>-</v>
      </c>
      <c r="H254" s="34" t="e">
        <f>IF(IF(AND(V254&gt;=設定!$C$3,X254&gt;=L254),G254*(1+設定!$C$6),IF(AND(V254&gt;=設定!$C$3,X254&lt;L254),G254*(1+設定!$C$7*-1),IF(V254&lt;設定!$C$3,G254*(1+設定!$C$6),"除外")))&gt;10,IF(AND(V254&gt;=設定!$C$3,X254&gt;=L254),G254*(1+設定!$C$6),IF(AND(V254&gt;=設定!$C$3,X254&lt;L254),G254*(1+設定!$C$7*-1),IF(V254&lt;設定!$C$3,G254*(1+設定!$C$6),"除外"))),10)</f>
        <v>#VALUE!</v>
      </c>
      <c r="I254" s="34" t="e">
        <f ca="1">IF(消化率!$I$5&lt;1,商品!H254*消化率!$I$5,IF(商品!W254*商品!Q254/(商品!H254*消化率!$I$5)&gt;商品!L254,商品!H254*消化率!$I$5,J254))</f>
        <v>#DIV/0!</v>
      </c>
      <c r="J254" s="34" t="e">
        <f t="shared" si="44"/>
        <v>#VALUE!</v>
      </c>
      <c r="K254" s="34" t="e">
        <f ca="1">IF(ROUNDDOWN(IF(I254&gt;=設定!$C$8,設定!$C$8,商品!I254),0)&lt;10,10,ROUNDDOWN(IF(I254&gt;=設定!$C$8,設定!$C$8,商品!I254),0))</f>
        <v>#DIV/0!</v>
      </c>
      <c r="L254" s="64">
        <f>IF(F254="標準",設定!$C$4,商品!F254)</f>
        <v>5</v>
      </c>
      <c r="M254" s="63" t="str">
        <f>_xlfn.XLOOKUP($D254,全商品!$F:$F,全商品!H:H,"-")</f>
        <v>-</v>
      </c>
      <c r="N254" s="12" t="str">
        <f>_xlfn.XLOOKUP($D254,全商品!$F:$F,全商品!I:I,"-")</f>
        <v>-</v>
      </c>
      <c r="O254" s="23" t="str">
        <f>_xlfn.XLOOKUP($D254,全商品!$F:$F,全商品!K:K,"-")</f>
        <v>-</v>
      </c>
      <c r="P254" s="13" t="str">
        <f>_xlfn.XLOOKUP($D254,全商品!$F:$F,全商品!M:M,"-")</f>
        <v>-</v>
      </c>
      <c r="Q254" s="25" t="str">
        <f>_xlfn.XLOOKUP($D254,現状商品設定!B:B,現状商品設定!D:D,"-")</f>
        <v>-</v>
      </c>
      <c r="R254" s="22">
        <f>SUM(_xlfn.XLOOKUP($D254,当月商品!$D:$D,当月商品!I:I,0),_xlfn.XLOOKUP($D254,前月商品!$D:$D,前月商品!I:I,0),_xlfn.XLOOKUP($D254,前々月商品!$D:$D,前々月商品!I:I,0))</f>
        <v>0</v>
      </c>
      <c r="S254" s="23">
        <f>SUM(_xlfn.XLOOKUP($D254,当月商品!$D:$D,当月商品!V:V,0),_xlfn.XLOOKUP($D254,前月商品!$D:$D,前月商品!V:V,0),_xlfn.XLOOKUP($D254,前々月商品!$D:$D,前々月商品!V:V,0))</f>
        <v>0</v>
      </c>
      <c r="T254" s="23">
        <f t="shared" si="45"/>
        <v>0</v>
      </c>
      <c r="U254" s="23">
        <f>SUM(_xlfn.XLOOKUP($D254,当月商品!$D:$D,当月商品!W:W,0),_xlfn.XLOOKUP($D254,前月商品!$D:$D,前月商品!W:W,0),_xlfn.XLOOKUP($D254,前々月商品!$D:$D,前々月商品!W:W,0))</f>
        <v>0</v>
      </c>
      <c r="V254" s="23">
        <f>SUM(_xlfn.XLOOKUP($D254,当月商品!$D:$D,当月商品!H:H,0),_xlfn.XLOOKUP($D254,前月商品!$D:$D,前月商品!H:H,0),_xlfn.XLOOKUP($D254,前々月商品!$D:$D,前々月商品!H:H,0))</f>
        <v>0</v>
      </c>
      <c r="W254" s="13">
        <f t="shared" si="46"/>
        <v>0</v>
      </c>
      <c r="X254" s="15">
        <f t="shared" si="47"/>
        <v>0</v>
      </c>
      <c r="Y254" s="22">
        <f>_xlfn.XLOOKUP($D254,当月商品!$D:$D,当月商品!I:I,0)</f>
        <v>0</v>
      </c>
      <c r="Z254" s="23">
        <f>_xlfn.XLOOKUP($D254,前月商品!$D:$D,前月商品!I:I,0)</f>
        <v>0</v>
      </c>
      <c r="AA254" s="23">
        <f>_xlfn.XLOOKUP($D254,前々月商品!$D:$D,前々月商品!I:I,0)</f>
        <v>0</v>
      </c>
      <c r="AB254" s="23">
        <f>_xlfn.XLOOKUP($D254,当月商品!$D:$D,当月商品!V:V,0)</f>
        <v>0</v>
      </c>
      <c r="AC254" s="23">
        <f>_xlfn.XLOOKUP($D254,前月商品!$D:$D,前月商品!V:V,0)</f>
        <v>0</v>
      </c>
      <c r="AD254" s="23">
        <f>_xlfn.XLOOKUP($D254,前々月商品!$D:$D,前々月商品!V:V,0)</f>
        <v>0</v>
      </c>
      <c r="AE254" s="23">
        <f t="shared" si="48"/>
        <v>0</v>
      </c>
      <c r="AF254" s="23">
        <f t="shared" si="49"/>
        <v>0</v>
      </c>
      <c r="AG254" s="23">
        <f t="shared" si="50"/>
        <v>0</v>
      </c>
      <c r="AH254" s="12">
        <f>_xlfn.XLOOKUP($D254,当月商品!$D:$D,当月商品!W:W,0)</f>
        <v>0</v>
      </c>
      <c r="AI254" s="12">
        <f>_xlfn.XLOOKUP($D254,前月商品!$D:$D,前月商品!W:W,0)</f>
        <v>0</v>
      </c>
      <c r="AJ254" s="12">
        <f>_xlfn.XLOOKUP($D254,前々月商品!$D:$D,前々月商品!W:W,0)</f>
        <v>0</v>
      </c>
      <c r="AK254" s="12">
        <f>_xlfn.XLOOKUP($D254,当月商品!$D:$D,当月商品!H:H,0)</f>
        <v>0</v>
      </c>
      <c r="AL254" s="12">
        <f>_xlfn.XLOOKUP($D254,前月商品!$D:$D,前月商品!H:H,0)</f>
        <v>0</v>
      </c>
      <c r="AM254" s="12">
        <f>_xlfn.XLOOKUP($D254,前々月商品!$D:$D,前々月商品!H:H,0)</f>
        <v>0</v>
      </c>
      <c r="AN254" s="13">
        <f t="shared" si="51"/>
        <v>0</v>
      </c>
      <c r="AO254" s="13">
        <f t="shared" si="52"/>
        <v>0</v>
      </c>
      <c r="AP254" s="13">
        <f t="shared" si="53"/>
        <v>0</v>
      </c>
      <c r="AQ254" s="16">
        <f t="shared" si="54"/>
        <v>0</v>
      </c>
      <c r="AR254" s="16">
        <f t="shared" si="55"/>
        <v>0</v>
      </c>
      <c r="AS254" s="17">
        <f t="shared" si="56"/>
        <v>0</v>
      </c>
      <c r="AT254" t="e">
        <f t="shared" si="57"/>
        <v>#VALUE!</v>
      </c>
    </row>
    <row r="255" spans="3:46" ht="36.65" customHeight="1">
      <c r="C255" s="20">
        <v>250</v>
      </c>
      <c r="D255" s="53">
        <f>現状商品設定!B252</f>
        <v>0</v>
      </c>
      <c r="E255" s="26" t="str">
        <f>IFERROR(_xlfn.XLOOKUP($D255,現状商品設定!B:B,現状商品設定!C:C,"-"),"-")</f>
        <v>-</v>
      </c>
      <c r="F255" s="32" t="s">
        <v>46</v>
      </c>
      <c r="G255" s="30" t="str">
        <f>IFERROR(_xlfn.XLOOKUP($D255,現状商品設定!B:B,現状商品設定!F:F),"-")</f>
        <v>-</v>
      </c>
      <c r="H255" s="34" t="e">
        <f>IF(IF(AND(V255&gt;=設定!$C$3,X255&gt;=L255),G255*(1+設定!$C$6),IF(AND(V255&gt;=設定!$C$3,X255&lt;L255),G255*(1+設定!$C$7*-1),IF(V255&lt;設定!$C$3,G255*(1+設定!$C$6),"除外")))&gt;10,IF(AND(V255&gt;=設定!$C$3,X255&gt;=L255),G255*(1+設定!$C$6),IF(AND(V255&gt;=設定!$C$3,X255&lt;L255),G255*(1+設定!$C$7*-1),IF(V255&lt;設定!$C$3,G255*(1+設定!$C$6),"除外"))),10)</f>
        <v>#VALUE!</v>
      </c>
      <c r="I255" s="34" t="e">
        <f ca="1">IF(消化率!$I$5&lt;1,商品!H255*消化率!$I$5,IF(商品!W255*商品!Q255/(商品!H255*消化率!$I$5)&gt;商品!L255,商品!H255*消化率!$I$5,J255))</f>
        <v>#DIV/0!</v>
      </c>
      <c r="J255" s="34" t="e">
        <f t="shared" si="44"/>
        <v>#VALUE!</v>
      </c>
      <c r="K255" s="34" t="e">
        <f ca="1">IF(ROUNDDOWN(IF(I255&gt;=設定!$C$8,設定!$C$8,商品!I255),0)&lt;10,10,ROUNDDOWN(IF(I255&gt;=設定!$C$8,設定!$C$8,商品!I255),0))</f>
        <v>#DIV/0!</v>
      </c>
      <c r="L255" s="64">
        <f>IF(F255="標準",設定!$C$4,商品!F255)</f>
        <v>5</v>
      </c>
      <c r="M255" s="63" t="str">
        <f>_xlfn.XLOOKUP($D255,全商品!$F:$F,全商品!H:H,"-")</f>
        <v>-</v>
      </c>
      <c r="N255" s="12" t="str">
        <f>_xlfn.XLOOKUP($D255,全商品!$F:$F,全商品!I:I,"-")</f>
        <v>-</v>
      </c>
      <c r="O255" s="23" t="str">
        <f>_xlfn.XLOOKUP($D255,全商品!$F:$F,全商品!K:K,"-")</f>
        <v>-</v>
      </c>
      <c r="P255" s="13" t="str">
        <f>_xlfn.XLOOKUP($D255,全商品!$F:$F,全商品!M:M,"-")</f>
        <v>-</v>
      </c>
      <c r="Q255" s="25" t="str">
        <f>_xlfn.XLOOKUP($D255,現状商品設定!B:B,現状商品設定!D:D,"-")</f>
        <v>-</v>
      </c>
      <c r="R255" s="22">
        <f>SUM(_xlfn.XLOOKUP($D255,当月商品!$D:$D,当月商品!I:I,0),_xlfn.XLOOKUP($D255,前月商品!$D:$D,前月商品!I:I,0),_xlfn.XLOOKUP($D255,前々月商品!$D:$D,前々月商品!I:I,0))</f>
        <v>0</v>
      </c>
      <c r="S255" s="23">
        <f>SUM(_xlfn.XLOOKUP($D255,当月商品!$D:$D,当月商品!V:V,0),_xlfn.XLOOKUP($D255,前月商品!$D:$D,前月商品!V:V,0),_xlfn.XLOOKUP($D255,前々月商品!$D:$D,前々月商品!V:V,0))</f>
        <v>0</v>
      </c>
      <c r="T255" s="23">
        <f t="shared" si="45"/>
        <v>0</v>
      </c>
      <c r="U255" s="23">
        <f>SUM(_xlfn.XLOOKUP($D255,当月商品!$D:$D,当月商品!W:W,0),_xlfn.XLOOKUP($D255,前月商品!$D:$D,前月商品!W:W,0),_xlfn.XLOOKUP($D255,前々月商品!$D:$D,前々月商品!W:W,0))</f>
        <v>0</v>
      </c>
      <c r="V255" s="23">
        <f>SUM(_xlfn.XLOOKUP($D255,当月商品!$D:$D,当月商品!H:H,0),_xlfn.XLOOKUP($D255,前月商品!$D:$D,前月商品!H:H,0),_xlfn.XLOOKUP($D255,前々月商品!$D:$D,前々月商品!H:H,0))</f>
        <v>0</v>
      </c>
      <c r="W255" s="13">
        <f t="shared" si="46"/>
        <v>0</v>
      </c>
      <c r="X255" s="15">
        <f t="shared" si="47"/>
        <v>0</v>
      </c>
      <c r="Y255" s="22">
        <f>_xlfn.XLOOKUP($D255,当月商品!$D:$D,当月商品!I:I,0)</f>
        <v>0</v>
      </c>
      <c r="Z255" s="23">
        <f>_xlfn.XLOOKUP($D255,前月商品!$D:$D,前月商品!I:I,0)</f>
        <v>0</v>
      </c>
      <c r="AA255" s="23">
        <f>_xlfn.XLOOKUP($D255,前々月商品!$D:$D,前々月商品!I:I,0)</f>
        <v>0</v>
      </c>
      <c r="AB255" s="23">
        <f>_xlfn.XLOOKUP($D255,当月商品!$D:$D,当月商品!V:V,0)</f>
        <v>0</v>
      </c>
      <c r="AC255" s="23">
        <f>_xlfn.XLOOKUP($D255,前月商品!$D:$D,前月商品!V:V,0)</f>
        <v>0</v>
      </c>
      <c r="AD255" s="23">
        <f>_xlfn.XLOOKUP($D255,前々月商品!$D:$D,前々月商品!V:V,0)</f>
        <v>0</v>
      </c>
      <c r="AE255" s="23">
        <f t="shared" si="48"/>
        <v>0</v>
      </c>
      <c r="AF255" s="23">
        <f t="shared" si="49"/>
        <v>0</v>
      </c>
      <c r="AG255" s="23">
        <f t="shared" si="50"/>
        <v>0</v>
      </c>
      <c r="AH255" s="12">
        <f>_xlfn.XLOOKUP($D255,当月商品!$D:$D,当月商品!W:W,0)</f>
        <v>0</v>
      </c>
      <c r="AI255" s="12">
        <f>_xlfn.XLOOKUP($D255,前月商品!$D:$D,前月商品!W:W,0)</f>
        <v>0</v>
      </c>
      <c r="AJ255" s="12">
        <f>_xlfn.XLOOKUP($D255,前々月商品!$D:$D,前々月商品!W:W,0)</f>
        <v>0</v>
      </c>
      <c r="AK255" s="12">
        <f>_xlfn.XLOOKUP($D255,当月商品!$D:$D,当月商品!H:H,0)</f>
        <v>0</v>
      </c>
      <c r="AL255" s="12">
        <f>_xlfn.XLOOKUP($D255,前月商品!$D:$D,前月商品!H:H,0)</f>
        <v>0</v>
      </c>
      <c r="AM255" s="12">
        <f>_xlfn.XLOOKUP($D255,前々月商品!$D:$D,前々月商品!H:H,0)</f>
        <v>0</v>
      </c>
      <c r="AN255" s="13">
        <f t="shared" si="51"/>
        <v>0</v>
      </c>
      <c r="AO255" s="13">
        <f t="shared" si="52"/>
        <v>0</v>
      </c>
      <c r="AP255" s="13">
        <f t="shared" si="53"/>
        <v>0</v>
      </c>
      <c r="AQ255" s="16">
        <f t="shared" si="54"/>
        <v>0</v>
      </c>
      <c r="AR255" s="16">
        <f t="shared" si="55"/>
        <v>0</v>
      </c>
      <c r="AS255" s="17">
        <f t="shared" si="56"/>
        <v>0</v>
      </c>
      <c r="AT255" t="e">
        <f t="shared" si="57"/>
        <v>#VALUE!</v>
      </c>
    </row>
    <row r="256" spans="3:46" ht="36.65" customHeight="1">
      <c r="C256" s="20">
        <v>251</v>
      </c>
      <c r="D256" s="53">
        <f>現状商品設定!B253</f>
        <v>0</v>
      </c>
      <c r="E256" s="26" t="str">
        <f>IFERROR(_xlfn.XLOOKUP($D256,現状商品設定!B:B,現状商品設定!C:C,"-"),"-")</f>
        <v>-</v>
      </c>
      <c r="F256" s="32" t="s">
        <v>46</v>
      </c>
      <c r="G256" s="30" t="str">
        <f>IFERROR(_xlfn.XLOOKUP($D256,現状商品設定!B:B,現状商品設定!F:F),"-")</f>
        <v>-</v>
      </c>
      <c r="H256" s="34" t="e">
        <f>IF(IF(AND(V256&gt;=設定!$C$3,X256&gt;=L256),G256*(1+設定!$C$6),IF(AND(V256&gt;=設定!$C$3,X256&lt;L256),G256*(1+設定!$C$7*-1),IF(V256&lt;設定!$C$3,G256*(1+設定!$C$6),"除外")))&gt;10,IF(AND(V256&gt;=設定!$C$3,X256&gt;=L256),G256*(1+設定!$C$6),IF(AND(V256&gt;=設定!$C$3,X256&lt;L256),G256*(1+設定!$C$7*-1),IF(V256&lt;設定!$C$3,G256*(1+設定!$C$6),"除外"))),10)</f>
        <v>#VALUE!</v>
      </c>
      <c r="I256" s="34" t="e">
        <f ca="1">IF(消化率!$I$5&lt;1,商品!H256*消化率!$I$5,IF(商品!W256*商品!Q256/(商品!H256*消化率!$I$5)&gt;商品!L256,商品!H256*消化率!$I$5,J256))</f>
        <v>#DIV/0!</v>
      </c>
      <c r="J256" s="34" t="e">
        <f t="shared" si="44"/>
        <v>#VALUE!</v>
      </c>
      <c r="K256" s="34" t="e">
        <f ca="1">IF(ROUNDDOWN(IF(I256&gt;=設定!$C$8,設定!$C$8,商品!I256),0)&lt;10,10,ROUNDDOWN(IF(I256&gt;=設定!$C$8,設定!$C$8,商品!I256),0))</f>
        <v>#DIV/0!</v>
      </c>
      <c r="L256" s="64">
        <f>IF(F256="標準",設定!$C$4,商品!F256)</f>
        <v>5</v>
      </c>
      <c r="M256" s="63" t="str">
        <f>_xlfn.XLOOKUP($D256,全商品!$F:$F,全商品!H:H,"-")</f>
        <v>-</v>
      </c>
      <c r="N256" s="12" t="str">
        <f>_xlfn.XLOOKUP($D256,全商品!$F:$F,全商品!I:I,"-")</f>
        <v>-</v>
      </c>
      <c r="O256" s="23" t="str">
        <f>_xlfn.XLOOKUP($D256,全商品!$F:$F,全商品!K:K,"-")</f>
        <v>-</v>
      </c>
      <c r="P256" s="13" t="str">
        <f>_xlfn.XLOOKUP($D256,全商品!$F:$F,全商品!M:M,"-")</f>
        <v>-</v>
      </c>
      <c r="Q256" s="25" t="str">
        <f>_xlfn.XLOOKUP($D256,現状商品設定!B:B,現状商品設定!D:D,"-")</f>
        <v>-</v>
      </c>
      <c r="R256" s="22">
        <f>SUM(_xlfn.XLOOKUP($D256,当月商品!$D:$D,当月商品!I:I,0),_xlfn.XLOOKUP($D256,前月商品!$D:$D,前月商品!I:I,0),_xlfn.XLOOKUP($D256,前々月商品!$D:$D,前々月商品!I:I,0))</f>
        <v>0</v>
      </c>
      <c r="S256" s="23">
        <f>SUM(_xlfn.XLOOKUP($D256,当月商品!$D:$D,当月商品!V:V,0),_xlfn.XLOOKUP($D256,前月商品!$D:$D,前月商品!V:V,0),_xlfn.XLOOKUP($D256,前々月商品!$D:$D,前々月商品!V:V,0))</f>
        <v>0</v>
      </c>
      <c r="T256" s="23">
        <f t="shared" si="45"/>
        <v>0</v>
      </c>
      <c r="U256" s="23">
        <f>SUM(_xlfn.XLOOKUP($D256,当月商品!$D:$D,当月商品!W:W,0),_xlfn.XLOOKUP($D256,前月商品!$D:$D,前月商品!W:W,0),_xlfn.XLOOKUP($D256,前々月商品!$D:$D,前々月商品!W:W,0))</f>
        <v>0</v>
      </c>
      <c r="V256" s="23">
        <f>SUM(_xlfn.XLOOKUP($D256,当月商品!$D:$D,当月商品!H:H,0),_xlfn.XLOOKUP($D256,前月商品!$D:$D,前月商品!H:H,0),_xlfn.XLOOKUP($D256,前々月商品!$D:$D,前々月商品!H:H,0))</f>
        <v>0</v>
      </c>
      <c r="W256" s="13">
        <f t="shared" si="46"/>
        <v>0</v>
      </c>
      <c r="X256" s="15">
        <f t="shared" si="47"/>
        <v>0</v>
      </c>
      <c r="Y256" s="22">
        <f>_xlfn.XLOOKUP($D256,当月商品!$D:$D,当月商品!I:I,0)</f>
        <v>0</v>
      </c>
      <c r="Z256" s="23">
        <f>_xlfn.XLOOKUP($D256,前月商品!$D:$D,前月商品!I:I,0)</f>
        <v>0</v>
      </c>
      <c r="AA256" s="23">
        <f>_xlfn.XLOOKUP($D256,前々月商品!$D:$D,前々月商品!I:I,0)</f>
        <v>0</v>
      </c>
      <c r="AB256" s="23">
        <f>_xlfn.XLOOKUP($D256,当月商品!$D:$D,当月商品!V:V,0)</f>
        <v>0</v>
      </c>
      <c r="AC256" s="23">
        <f>_xlfn.XLOOKUP($D256,前月商品!$D:$D,前月商品!V:V,0)</f>
        <v>0</v>
      </c>
      <c r="AD256" s="23">
        <f>_xlfn.XLOOKUP($D256,前々月商品!$D:$D,前々月商品!V:V,0)</f>
        <v>0</v>
      </c>
      <c r="AE256" s="23">
        <f t="shared" si="48"/>
        <v>0</v>
      </c>
      <c r="AF256" s="23">
        <f t="shared" si="49"/>
        <v>0</v>
      </c>
      <c r="AG256" s="23">
        <f t="shared" si="50"/>
        <v>0</v>
      </c>
      <c r="AH256" s="12">
        <f>_xlfn.XLOOKUP($D256,当月商品!$D:$D,当月商品!W:W,0)</f>
        <v>0</v>
      </c>
      <c r="AI256" s="12">
        <f>_xlfn.XLOOKUP($D256,前月商品!$D:$D,前月商品!W:W,0)</f>
        <v>0</v>
      </c>
      <c r="AJ256" s="12">
        <f>_xlfn.XLOOKUP($D256,前々月商品!$D:$D,前々月商品!W:W,0)</f>
        <v>0</v>
      </c>
      <c r="AK256" s="12">
        <f>_xlfn.XLOOKUP($D256,当月商品!$D:$D,当月商品!H:H,0)</f>
        <v>0</v>
      </c>
      <c r="AL256" s="12">
        <f>_xlfn.XLOOKUP($D256,前月商品!$D:$D,前月商品!H:H,0)</f>
        <v>0</v>
      </c>
      <c r="AM256" s="12">
        <f>_xlfn.XLOOKUP($D256,前々月商品!$D:$D,前々月商品!H:H,0)</f>
        <v>0</v>
      </c>
      <c r="AN256" s="13">
        <f t="shared" si="51"/>
        <v>0</v>
      </c>
      <c r="AO256" s="13">
        <f t="shared" si="52"/>
        <v>0</v>
      </c>
      <c r="AP256" s="13">
        <f t="shared" si="53"/>
        <v>0</v>
      </c>
      <c r="AQ256" s="16">
        <f t="shared" si="54"/>
        <v>0</v>
      </c>
      <c r="AR256" s="16">
        <f t="shared" si="55"/>
        <v>0</v>
      </c>
      <c r="AS256" s="17">
        <f t="shared" si="56"/>
        <v>0</v>
      </c>
      <c r="AT256" t="e">
        <f t="shared" si="57"/>
        <v>#VALUE!</v>
      </c>
    </row>
    <row r="257" spans="3:46" ht="36.65" customHeight="1">
      <c r="C257" s="20">
        <v>252</v>
      </c>
      <c r="D257" s="53">
        <f>現状商品設定!B254</f>
        <v>0</v>
      </c>
      <c r="E257" s="26" t="str">
        <f>IFERROR(_xlfn.XLOOKUP($D257,現状商品設定!B:B,現状商品設定!C:C,"-"),"-")</f>
        <v>-</v>
      </c>
      <c r="F257" s="32" t="s">
        <v>46</v>
      </c>
      <c r="G257" s="30" t="str">
        <f>IFERROR(_xlfn.XLOOKUP($D257,現状商品設定!B:B,現状商品設定!F:F),"-")</f>
        <v>-</v>
      </c>
      <c r="H257" s="34" t="e">
        <f>IF(IF(AND(V257&gt;=設定!$C$3,X257&gt;=L257),G257*(1+設定!$C$6),IF(AND(V257&gt;=設定!$C$3,X257&lt;L257),G257*(1+設定!$C$7*-1),IF(V257&lt;設定!$C$3,G257*(1+設定!$C$6),"除外")))&gt;10,IF(AND(V257&gt;=設定!$C$3,X257&gt;=L257),G257*(1+設定!$C$6),IF(AND(V257&gt;=設定!$C$3,X257&lt;L257),G257*(1+設定!$C$7*-1),IF(V257&lt;設定!$C$3,G257*(1+設定!$C$6),"除外"))),10)</f>
        <v>#VALUE!</v>
      </c>
      <c r="I257" s="34" t="e">
        <f ca="1">IF(消化率!$I$5&lt;1,商品!H257*消化率!$I$5,IF(商品!W257*商品!Q257/(商品!H257*消化率!$I$5)&gt;商品!L257,商品!H257*消化率!$I$5,J257))</f>
        <v>#DIV/0!</v>
      </c>
      <c r="J257" s="34" t="e">
        <f t="shared" si="44"/>
        <v>#VALUE!</v>
      </c>
      <c r="K257" s="34" t="e">
        <f ca="1">IF(ROUNDDOWN(IF(I257&gt;=設定!$C$8,設定!$C$8,商品!I257),0)&lt;10,10,ROUNDDOWN(IF(I257&gt;=設定!$C$8,設定!$C$8,商品!I257),0))</f>
        <v>#DIV/0!</v>
      </c>
      <c r="L257" s="64">
        <f>IF(F257="標準",設定!$C$4,商品!F257)</f>
        <v>5</v>
      </c>
      <c r="M257" s="63" t="str">
        <f>_xlfn.XLOOKUP($D257,全商品!$F:$F,全商品!H:H,"-")</f>
        <v>-</v>
      </c>
      <c r="N257" s="12" t="str">
        <f>_xlfn.XLOOKUP($D257,全商品!$F:$F,全商品!I:I,"-")</f>
        <v>-</v>
      </c>
      <c r="O257" s="23" t="str">
        <f>_xlfn.XLOOKUP($D257,全商品!$F:$F,全商品!K:K,"-")</f>
        <v>-</v>
      </c>
      <c r="P257" s="13" t="str">
        <f>_xlfn.XLOOKUP($D257,全商品!$F:$F,全商品!M:M,"-")</f>
        <v>-</v>
      </c>
      <c r="Q257" s="25" t="str">
        <f>_xlfn.XLOOKUP($D257,現状商品設定!B:B,現状商品設定!D:D,"-")</f>
        <v>-</v>
      </c>
      <c r="R257" s="22">
        <f>SUM(_xlfn.XLOOKUP($D257,当月商品!$D:$D,当月商品!I:I,0),_xlfn.XLOOKUP($D257,前月商品!$D:$D,前月商品!I:I,0),_xlfn.XLOOKUP($D257,前々月商品!$D:$D,前々月商品!I:I,0))</f>
        <v>0</v>
      </c>
      <c r="S257" s="23">
        <f>SUM(_xlfn.XLOOKUP($D257,当月商品!$D:$D,当月商品!V:V,0),_xlfn.XLOOKUP($D257,前月商品!$D:$D,前月商品!V:V,0),_xlfn.XLOOKUP($D257,前々月商品!$D:$D,前々月商品!V:V,0))</f>
        <v>0</v>
      </c>
      <c r="T257" s="23">
        <f t="shared" si="45"/>
        <v>0</v>
      </c>
      <c r="U257" s="23">
        <f>SUM(_xlfn.XLOOKUP($D257,当月商品!$D:$D,当月商品!W:W,0),_xlfn.XLOOKUP($D257,前月商品!$D:$D,前月商品!W:W,0),_xlfn.XLOOKUP($D257,前々月商品!$D:$D,前々月商品!W:W,0))</f>
        <v>0</v>
      </c>
      <c r="V257" s="23">
        <f>SUM(_xlfn.XLOOKUP($D257,当月商品!$D:$D,当月商品!H:H,0),_xlfn.XLOOKUP($D257,前月商品!$D:$D,前月商品!H:H,0),_xlfn.XLOOKUP($D257,前々月商品!$D:$D,前々月商品!H:H,0))</f>
        <v>0</v>
      </c>
      <c r="W257" s="13">
        <f t="shared" si="46"/>
        <v>0</v>
      </c>
      <c r="X257" s="15">
        <f t="shared" si="47"/>
        <v>0</v>
      </c>
      <c r="Y257" s="22">
        <f>_xlfn.XLOOKUP($D257,当月商品!$D:$D,当月商品!I:I,0)</f>
        <v>0</v>
      </c>
      <c r="Z257" s="23">
        <f>_xlfn.XLOOKUP($D257,前月商品!$D:$D,前月商品!I:I,0)</f>
        <v>0</v>
      </c>
      <c r="AA257" s="23">
        <f>_xlfn.XLOOKUP($D257,前々月商品!$D:$D,前々月商品!I:I,0)</f>
        <v>0</v>
      </c>
      <c r="AB257" s="23">
        <f>_xlfn.XLOOKUP($D257,当月商品!$D:$D,当月商品!V:V,0)</f>
        <v>0</v>
      </c>
      <c r="AC257" s="23">
        <f>_xlfn.XLOOKUP($D257,前月商品!$D:$D,前月商品!V:V,0)</f>
        <v>0</v>
      </c>
      <c r="AD257" s="23">
        <f>_xlfn.XLOOKUP($D257,前々月商品!$D:$D,前々月商品!V:V,0)</f>
        <v>0</v>
      </c>
      <c r="AE257" s="23">
        <f t="shared" si="48"/>
        <v>0</v>
      </c>
      <c r="AF257" s="23">
        <f t="shared" si="49"/>
        <v>0</v>
      </c>
      <c r="AG257" s="23">
        <f t="shared" si="50"/>
        <v>0</v>
      </c>
      <c r="AH257" s="12">
        <f>_xlfn.XLOOKUP($D257,当月商品!$D:$D,当月商品!W:W,0)</f>
        <v>0</v>
      </c>
      <c r="AI257" s="12">
        <f>_xlfn.XLOOKUP($D257,前月商品!$D:$D,前月商品!W:W,0)</f>
        <v>0</v>
      </c>
      <c r="AJ257" s="12">
        <f>_xlfn.XLOOKUP($D257,前々月商品!$D:$D,前々月商品!W:W,0)</f>
        <v>0</v>
      </c>
      <c r="AK257" s="12">
        <f>_xlfn.XLOOKUP($D257,当月商品!$D:$D,当月商品!H:H,0)</f>
        <v>0</v>
      </c>
      <c r="AL257" s="12">
        <f>_xlfn.XLOOKUP($D257,前月商品!$D:$D,前月商品!H:H,0)</f>
        <v>0</v>
      </c>
      <c r="AM257" s="12">
        <f>_xlfn.XLOOKUP($D257,前々月商品!$D:$D,前々月商品!H:H,0)</f>
        <v>0</v>
      </c>
      <c r="AN257" s="13">
        <f t="shared" si="51"/>
        <v>0</v>
      </c>
      <c r="AO257" s="13">
        <f t="shared" si="52"/>
        <v>0</v>
      </c>
      <c r="AP257" s="13">
        <f t="shared" si="53"/>
        <v>0</v>
      </c>
      <c r="AQ257" s="16">
        <f t="shared" si="54"/>
        <v>0</v>
      </c>
      <c r="AR257" s="16">
        <f t="shared" si="55"/>
        <v>0</v>
      </c>
      <c r="AS257" s="17">
        <f t="shared" si="56"/>
        <v>0</v>
      </c>
      <c r="AT257" t="e">
        <f t="shared" si="57"/>
        <v>#VALUE!</v>
      </c>
    </row>
    <row r="258" spans="3:46" ht="36.65" customHeight="1">
      <c r="C258" s="20">
        <v>253</v>
      </c>
      <c r="D258" s="53">
        <f>現状商品設定!B255</f>
        <v>0</v>
      </c>
      <c r="E258" s="26" t="str">
        <f>IFERROR(_xlfn.XLOOKUP($D258,現状商品設定!B:B,現状商品設定!C:C,"-"),"-")</f>
        <v>-</v>
      </c>
      <c r="F258" s="32" t="s">
        <v>46</v>
      </c>
      <c r="G258" s="30" t="str">
        <f>IFERROR(_xlfn.XLOOKUP($D258,現状商品設定!B:B,現状商品設定!F:F),"-")</f>
        <v>-</v>
      </c>
      <c r="H258" s="34" t="e">
        <f>IF(IF(AND(V258&gt;=設定!$C$3,X258&gt;=L258),G258*(1+設定!$C$6),IF(AND(V258&gt;=設定!$C$3,X258&lt;L258),G258*(1+設定!$C$7*-1),IF(V258&lt;設定!$C$3,G258*(1+設定!$C$6),"除外")))&gt;10,IF(AND(V258&gt;=設定!$C$3,X258&gt;=L258),G258*(1+設定!$C$6),IF(AND(V258&gt;=設定!$C$3,X258&lt;L258),G258*(1+設定!$C$7*-1),IF(V258&lt;設定!$C$3,G258*(1+設定!$C$6),"除外"))),10)</f>
        <v>#VALUE!</v>
      </c>
      <c r="I258" s="34" t="e">
        <f ca="1">IF(消化率!$I$5&lt;1,商品!H258*消化率!$I$5,IF(商品!W258*商品!Q258/(商品!H258*消化率!$I$5)&gt;商品!L258,商品!H258*消化率!$I$5,J258))</f>
        <v>#DIV/0!</v>
      </c>
      <c r="J258" s="34" t="e">
        <f t="shared" si="44"/>
        <v>#VALUE!</v>
      </c>
      <c r="K258" s="34" t="e">
        <f ca="1">IF(ROUNDDOWN(IF(I258&gt;=設定!$C$8,設定!$C$8,商品!I258),0)&lt;10,10,ROUNDDOWN(IF(I258&gt;=設定!$C$8,設定!$C$8,商品!I258),0))</f>
        <v>#DIV/0!</v>
      </c>
      <c r="L258" s="64">
        <f>IF(F258="標準",設定!$C$4,商品!F258)</f>
        <v>5</v>
      </c>
      <c r="M258" s="63" t="str">
        <f>_xlfn.XLOOKUP($D258,全商品!$F:$F,全商品!H:H,"-")</f>
        <v>-</v>
      </c>
      <c r="N258" s="12" t="str">
        <f>_xlfn.XLOOKUP($D258,全商品!$F:$F,全商品!I:I,"-")</f>
        <v>-</v>
      </c>
      <c r="O258" s="23" t="str">
        <f>_xlfn.XLOOKUP($D258,全商品!$F:$F,全商品!K:K,"-")</f>
        <v>-</v>
      </c>
      <c r="P258" s="13" t="str">
        <f>_xlfn.XLOOKUP($D258,全商品!$F:$F,全商品!M:M,"-")</f>
        <v>-</v>
      </c>
      <c r="Q258" s="25" t="str">
        <f>_xlfn.XLOOKUP($D258,現状商品設定!B:B,現状商品設定!D:D,"-")</f>
        <v>-</v>
      </c>
      <c r="R258" s="22">
        <f>SUM(_xlfn.XLOOKUP($D258,当月商品!$D:$D,当月商品!I:I,0),_xlfn.XLOOKUP($D258,前月商品!$D:$D,前月商品!I:I,0),_xlfn.XLOOKUP($D258,前々月商品!$D:$D,前々月商品!I:I,0))</f>
        <v>0</v>
      </c>
      <c r="S258" s="23">
        <f>SUM(_xlfn.XLOOKUP($D258,当月商品!$D:$D,当月商品!V:V,0),_xlfn.XLOOKUP($D258,前月商品!$D:$D,前月商品!V:V,0),_xlfn.XLOOKUP($D258,前々月商品!$D:$D,前々月商品!V:V,0))</f>
        <v>0</v>
      </c>
      <c r="T258" s="23">
        <f t="shared" si="45"/>
        <v>0</v>
      </c>
      <c r="U258" s="23">
        <f>SUM(_xlfn.XLOOKUP($D258,当月商品!$D:$D,当月商品!W:W,0),_xlfn.XLOOKUP($D258,前月商品!$D:$D,前月商品!W:W,0),_xlfn.XLOOKUP($D258,前々月商品!$D:$D,前々月商品!W:W,0))</f>
        <v>0</v>
      </c>
      <c r="V258" s="23">
        <f>SUM(_xlfn.XLOOKUP($D258,当月商品!$D:$D,当月商品!H:H,0),_xlfn.XLOOKUP($D258,前月商品!$D:$D,前月商品!H:H,0),_xlfn.XLOOKUP($D258,前々月商品!$D:$D,前々月商品!H:H,0))</f>
        <v>0</v>
      </c>
      <c r="W258" s="13">
        <f t="shared" si="46"/>
        <v>0</v>
      </c>
      <c r="X258" s="15">
        <f t="shared" si="47"/>
        <v>0</v>
      </c>
      <c r="Y258" s="22">
        <f>_xlfn.XLOOKUP($D258,当月商品!$D:$D,当月商品!I:I,0)</f>
        <v>0</v>
      </c>
      <c r="Z258" s="23">
        <f>_xlfn.XLOOKUP($D258,前月商品!$D:$D,前月商品!I:I,0)</f>
        <v>0</v>
      </c>
      <c r="AA258" s="23">
        <f>_xlfn.XLOOKUP($D258,前々月商品!$D:$D,前々月商品!I:I,0)</f>
        <v>0</v>
      </c>
      <c r="AB258" s="23">
        <f>_xlfn.XLOOKUP($D258,当月商品!$D:$D,当月商品!V:V,0)</f>
        <v>0</v>
      </c>
      <c r="AC258" s="23">
        <f>_xlfn.XLOOKUP($D258,前月商品!$D:$D,前月商品!V:V,0)</f>
        <v>0</v>
      </c>
      <c r="AD258" s="23">
        <f>_xlfn.XLOOKUP($D258,前々月商品!$D:$D,前々月商品!V:V,0)</f>
        <v>0</v>
      </c>
      <c r="AE258" s="23">
        <f t="shared" si="48"/>
        <v>0</v>
      </c>
      <c r="AF258" s="23">
        <f t="shared" si="49"/>
        <v>0</v>
      </c>
      <c r="AG258" s="23">
        <f t="shared" si="50"/>
        <v>0</v>
      </c>
      <c r="AH258" s="12">
        <f>_xlfn.XLOOKUP($D258,当月商品!$D:$D,当月商品!W:W,0)</f>
        <v>0</v>
      </c>
      <c r="AI258" s="12">
        <f>_xlfn.XLOOKUP($D258,前月商品!$D:$D,前月商品!W:W,0)</f>
        <v>0</v>
      </c>
      <c r="AJ258" s="12">
        <f>_xlfn.XLOOKUP($D258,前々月商品!$D:$D,前々月商品!W:W,0)</f>
        <v>0</v>
      </c>
      <c r="AK258" s="12">
        <f>_xlfn.XLOOKUP($D258,当月商品!$D:$D,当月商品!H:H,0)</f>
        <v>0</v>
      </c>
      <c r="AL258" s="12">
        <f>_xlfn.XLOOKUP($D258,前月商品!$D:$D,前月商品!H:H,0)</f>
        <v>0</v>
      </c>
      <c r="AM258" s="12">
        <f>_xlfn.XLOOKUP($D258,前々月商品!$D:$D,前々月商品!H:H,0)</f>
        <v>0</v>
      </c>
      <c r="AN258" s="13">
        <f t="shared" si="51"/>
        <v>0</v>
      </c>
      <c r="AO258" s="13">
        <f t="shared" si="52"/>
        <v>0</v>
      </c>
      <c r="AP258" s="13">
        <f t="shared" si="53"/>
        <v>0</v>
      </c>
      <c r="AQ258" s="16">
        <f t="shared" si="54"/>
        <v>0</v>
      </c>
      <c r="AR258" s="16">
        <f t="shared" si="55"/>
        <v>0</v>
      </c>
      <c r="AS258" s="17">
        <f t="shared" si="56"/>
        <v>0</v>
      </c>
      <c r="AT258" t="e">
        <f t="shared" si="57"/>
        <v>#VALUE!</v>
      </c>
    </row>
    <row r="259" spans="3:46" ht="36.65" customHeight="1">
      <c r="C259" s="20">
        <v>254</v>
      </c>
      <c r="D259" s="53">
        <f>現状商品設定!B256</f>
        <v>0</v>
      </c>
      <c r="E259" s="26" t="str">
        <f>IFERROR(_xlfn.XLOOKUP($D259,現状商品設定!B:B,現状商品設定!C:C,"-"),"-")</f>
        <v>-</v>
      </c>
      <c r="F259" s="32" t="s">
        <v>46</v>
      </c>
      <c r="G259" s="30" t="str">
        <f>IFERROR(_xlfn.XLOOKUP($D259,現状商品設定!B:B,現状商品設定!F:F),"-")</f>
        <v>-</v>
      </c>
      <c r="H259" s="34" t="e">
        <f>IF(IF(AND(V259&gt;=設定!$C$3,X259&gt;=L259),G259*(1+設定!$C$6),IF(AND(V259&gt;=設定!$C$3,X259&lt;L259),G259*(1+設定!$C$7*-1),IF(V259&lt;設定!$C$3,G259*(1+設定!$C$6),"除外")))&gt;10,IF(AND(V259&gt;=設定!$C$3,X259&gt;=L259),G259*(1+設定!$C$6),IF(AND(V259&gt;=設定!$C$3,X259&lt;L259),G259*(1+設定!$C$7*-1),IF(V259&lt;設定!$C$3,G259*(1+設定!$C$6),"除外"))),10)</f>
        <v>#VALUE!</v>
      </c>
      <c r="I259" s="34" t="e">
        <f ca="1">IF(消化率!$I$5&lt;1,商品!H259*消化率!$I$5,IF(商品!W259*商品!Q259/(商品!H259*消化率!$I$5)&gt;商品!L259,商品!H259*消化率!$I$5,J259))</f>
        <v>#DIV/0!</v>
      </c>
      <c r="J259" s="34" t="e">
        <f t="shared" si="44"/>
        <v>#VALUE!</v>
      </c>
      <c r="K259" s="34" t="e">
        <f ca="1">IF(ROUNDDOWN(IF(I259&gt;=設定!$C$8,設定!$C$8,商品!I259),0)&lt;10,10,ROUNDDOWN(IF(I259&gt;=設定!$C$8,設定!$C$8,商品!I259),0))</f>
        <v>#DIV/0!</v>
      </c>
      <c r="L259" s="64">
        <f>IF(F259="標準",設定!$C$4,商品!F259)</f>
        <v>5</v>
      </c>
      <c r="M259" s="63" t="str">
        <f>_xlfn.XLOOKUP($D259,全商品!$F:$F,全商品!H:H,"-")</f>
        <v>-</v>
      </c>
      <c r="N259" s="12" t="str">
        <f>_xlfn.XLOOKUP($D259,全商品!$F:$F,全商品!I:I,"-")</f>
        <v>-</v>
      </c>
      <c r="O259" s="23" t="str">
        <f>_xlfn.XLOOKUP($D259,全商品!$F:$F,全商品!K:K,"-")</f>
        <v>-</v>
      </c>
      <c r="P259" s="13" t="str">
        <f>_xlfn.XLOOKUP($D259,全商品!$F:$F,全商品!M:M,"-")</f>
        <v>-</v>
      </c>
      <c r="Q259" s="25" t="str">
        <f>_xlfn.XLOOKUP($D259,現状商品設定!B:B,現状商品設定!D:D,"-")</f>
        <v>-</v>
      </c>
      <c r="R259" s="22">
        <f>SUM(_xlfn.XLOOKUP($D259,当月商品!$D:$D,当月商品!I:I,0),_xlfn.XLOOKUP($D259,前月商品!$D:$D,前月商品!I:I,0),_xlfn.XLOOKUP($D259,前々月商品!$D:$D,前々月商品!I:I,0))</f>
        <v>0</v>
      </c>
      <c r="S259" s="23">
        <f>SUM(_xlfn.XLOOKUP($D259,当月商品!$D:$D,当月商品!V:V,0),_xlfn.XLOOKUP($D259,前月商品!$D:$D,前月商品!V:V,0),_xlfn.XLOOKUP($D259,前々月商品!$D:$D,前々月商品!V:V,0))</f>
        <v>0</v>
      </c>
      <c r="T259" s="23">
        <f t="shared" si="45"/>
        <v>0</v>
      </c>
      <c r="U259" s="23">
        <f>SUM(_xlfn.XLOOKUP($D259,当月商品!$D:$D,当月商品!W:W,0),_xlfn.XLOOKUP($D259,前月商品!$D:$D,前月商品!W:W,0),_xlfn.XLOOKUP($D259,前々月商品!$D:$D,前々月商品!W:W,0))</f>
        <v>0</v>
      </c>
      <c r="V259" s="23">
        <f>SUM(_xlfn.XLOOKUP($D259,当月商品!$D:$D,当月商品!H:H,0),_xlfn.XLOOKUP($D259,前月商品!$D:$D,前月商品!H:H,0),_xlfn.XLOOKUP($D259,前々月商品!$D:$D,前々月商品!H:H,0))</f>
        <v>0</v>
      </c>
      <c r="W259" s="13">
        <f t="shared" si="46"/>
        <v>0</v>
      </c>
      <c r="X259" s="15">
        <f t="shared" si="47"/>
        <v>0</v>
      </c>
      <c r="Y259" s="22">
        <f>_xlfn.XLOOKUP($D259,当月商品!$D:$D,当月商品!I:I,0)</f>
        <v>0</v>
      </c>
      <c r="Z259" s="23">
        <f>_xlfn.XLOOKUP($D259,前月商品!$D:$D,前月商品!I:I,0)</f>
        <v>0</v>
      </c>
      <c r="AA259" s="23">
        <f>_xlfn.XLOOKUP($D259,前々月商品!$D:$D,前々月商品!I:I,0)</f>
        <v>0</v>
      </c>
      <c r="AB259" s="23">
        <f>_xlfn.XLOOKUP($D259,当月商品!$D:$D,当月商品!V:V,0)</f>
        <v>0</v>
      </c>
      <c r="AC259" s="23">
        <f>_xlfn.XLOOKUP($D259,前月商品!$D:$D,前月商品!V:V,0)</f>
        <v>0</v>
      </c>
      <c r="AD259" s="23">
        <f>_xlfn.XLOOKUP($D259,前々月商品!$D:$D,前々月商品!V:V,0)</f>
        <v>0</v>
      </c>
      <c r="AE259" s="23">
        <f t="shared" si="48"/>
        <v>0</v>
      </c>
      <c r="AF259" s="23">
        <f t="shared" si="49"/>
        <v>0</v>
      </c>
      <c r="AG259" s="23">
        <f t="shared" si="50"/>
        <v>0</v>
      </c>
      <c r="AH259" s="12">
        <f>_xlfn.XLOOKUP($D259,当月商品!$D:$D,当月商品!W:W,0)</f>
        <v>0</v>
      </c>
      <c r="AI259" s="12">
        <f>_xlfn.XLOOKUP($D259,前月商品!$D:$D,前月商品!W:W,0)</f>
        <v>0</v>
      </c>
      <c r="AJ259" s="12">
        <f>_xlfn.XLOOKUP($D259,前々月商品!$D:$D,前々月商品!W:W,0)</f>
        <v>0</v>
      </c>
      <c r="AK259" s="12">
        <f>_xlfn.XLOOKUP($D259,当月商品!$D:$D,当月商品!H:H,0)</f>
        <v>0</v>
      </c>
      <c r="AL259" s="12">
        <f>_xlfn.XLOOKUP($D259,前月商品!$D:$D,前月商品!H:H,0)</f>
        <v>0</v>
      </c>
      <c r="AM259" s="12">
        <f>_xlfn.XLOOKUP($D259,前々月商品!$D:$D,前々月商品!H:H,0)</f>
        <v>0</v>
      </c>
      <c r="AN259" s="13">
        <f t="shared" si="51"/>
        <v>0</v>
      </c>
      <c r="AO259" s="13">
        <f t="shared" si="52"/>
        <v>0</v>
      </c>
      <c r="AP259" s="13">
        <f t="shared" si="53"/>
        <v>0</v>
      </c>
      <c r="AQ259" s="16">
        <f t="shared" si="54"/>
        <v>0</v>
      </c>
      <c r="AR259" s="16">
        <f t="shared" si="55"/>
        <v>0</v>
      </c>
      <c r="AS259" s="17">
        <f t="shared" si="56"/>
        <v>0</v>
      </c>
      <c r="AT259" t="e">
        <f t="shared" si="57"/>
        <v>#VALUE!</v>
      </c>
    </row>
    <row r="260" spans="3:46" ht="36.65" customHeight="1">
      <c r="C260" s="20">
        <v>255</v>
      </c>
      <c r="D260" s="53">
        <f>現状商品設定!B257</f>
        <v>0</v>
      </c>
      <c r="E260" s="26" t="str">
        <f>IFERROR(_xlfn.XLOOKUP($D260,現状商品設定!B:B,現状商品設定!C:C,"-"),"-")</f>
        <v>-</v>
      </c>
      <c r="F260" s="32" t="s">
        <v>46</v>
      </c>
      <c r="G260" s="30" t="str">
        <f>IFERROR(_xlfn.XLOOKUP($D260,現状商品設定!B:B,現状商品設定!F:F),"-")</f>
        <v>-</v>
      </c>
      <c r="H260" s="34" t="e">
        <f>IF(IF(AND(V260&gt;=設定!$C$3,X260&gt;=L260),G260*(1+設定!$C$6),IF(AND(V260&gt;=設定!$C$3,X260&lt;L260),G260*(1+設定!$C$7*-1),IF(V260&lt;設定!$C$3,G260*(1+設定!$C$6),"除外")))&gt;10,IF(AND(V260&gt;=設定!$C$3,X260&gt;=L260),G260*(1+設定!$C$6),IF(AND(V260&gt;=設定!$C$3,X260&lt;L260),G260*(1+設定!$C$7*-1),IF(V260&lt;設定!$C$3,G260*(1+設定!$C$6),"除外"))),10)</f>
        <v>#VALUE!</v>
      </c>
      <c r="I260" s="34" t="e">
        <f ca="1">IF(消化率!$I$5&lt;1,商品!H260*消化率!$I$5,IF(商品!W260*商品!Q260/(商品!H260*消化率!$I$5)&gt;商品!L260,商品!H260*消化率!$I$5,J260))</f>
        <v>#DIV/0!</v>
      </c>
      <c r="J260" s="34" t="e">
        <f t="shared" si="44"/>
        <v>#VALUE!</v>
      </c>
      <c r="K260" s="34" t="e">
        <f ca="1">IF(ROUNDDOWN(IF(I260&gt;=設定!$C$8,設定!$C$8,商品!I260),0)&lt;10,10,ROUNDDOWN(IF(I260&gt;=設定!$C$8,設定!$C$8,商品!I260),0))</f>
        <v>#DIV/0!</v>
      </c>
      <c r="L260" s="64">
        <f>IF(F260="標準",設定!$C$4,商品!F260)</f>
        <v>5</v>
      </c>
      <c r="M260" s="63" t="str">
        <f>_xlfn.XLOOKUP($D260,全商品!$F:$F,全商品!H:H,"-")</f>
        <v>-</v>
      </c>
      <c r="N260" s="12" t="str">
        <f>_xlfn.XLOOKUP($D260,全商品!$F:$F,全商品!I:I,"-")</f>
        <v>-</v>
      </c>
      <c r="O260" s="23" t="str">
        <f>_xlfn.XLOOKUP($D260,全商品!$F:$F,全商品!K:K,"-")</f>
        <v>-</v>
      </c>
      <c r="P260" s="13" t="str">
        <f>_xlfn.XLOOKUP($D260,全商品!$F:$F,全商品!M:M,"-")</f>
        <v>-</v>
      </c>
      <c r="Q260" s="25" t="str">
        <f>_xlfn.XLOOKUP($D260,現状商品設定!B:B,現状商品設定!D:D,"-")</f>
        <v>-</v>
      </c>
      <c r="R260" s="22">
        <f>SUM(_xlfn.XLOOKUP($D260,当月商品!$D:$D,当月商品!I:I,0),_xlfn.XLOOKUP($D260,前月商品!$D:$D,前月商品!I:I,0),_xlfn.XLOOKUP($D260,前々月商品!$D:$D,前々月商品!I:I,0))</f>
        <v>0</v>
      </c>
      <c r="S260" s="23">
        <f>SUM(_xlfn.XLOOKUP($D260,当月商品!$D:$D,当月商品!V:V,0),_xlfn.XLOOKUP($D260,前月商品!$D:$D,前月商品!V:V,0),_xlfn.XLOOKUP($D260,前々月商品!$D:$D,前々月商品!V:V,0))</f>
        <v>0</v>
      </c>
      <c r="T260" s="23">
        <f t="shared" si="45"/>
        <v>0</v>
      </c>
      <c r="U260" s="23">
        <f>SUM(_xlfn.XLOOKUP($D260,当月商品!$D:$D,当月商品!W:W,0),_xlfn.XLOOKUP($D260,前月商品!$D:$D,前月商品!W:W,0),_xlfn.XLOOKUP($D260,前々月商品!$D:$D,前々月商品!W:W,0))</f>
        <v>0</v>
      </c>
      <c r="V260" s="23">
        <f>SUM(_xlfn.XLOOKUP($D260,当月商品!$D:$D,当月商品!H:H,0),_xlfn.XLOOKUP($D260,前月商品!$D:$D,前月商品!H:H,0),_xlfn.XLOOKUP($D260,前々月商品!$D:$D,前々月商品!H:H,0))</f>
        <v>0</v>
      </c>
      <c r="W260" s="13">
        <f t="shared" si="46"/>
        <v>0</v>
      </c>
      <c r="X260" s="15">
        <f t="shared" si="47"/>
        <v>0</v>
      </c>
      <c r="Y260" s="22">
        <f>_xlfn.XLOOKUP($D260,当月商品!$D:$D,当月商品!I:I,0)</f>
        <v>0</v>
      </c>
      <c r="Z260" s="23">
        <f>_xlfn.XLOOKUP($D260,前月商品!$D:$D,前月商品!I:I,0)</f>
        <v>0</v>
      </c>
      <c r="AA260" s="23">
        <f>_xlfn.XLOOKUP($D260,前々月商品!$D:$D,前々月商品!I:I,0)</f>
        <v>0</v>
      </c>
      <c r="AB260" s="23">
        <f>_xlfn.XLOOKUP($D260,当月商品!$D:$D,当月商品!V:V,0)</f>
        <v>0</v>
      </c>
      <c r="AC260" s="23">
        <f>_xlfn.XLOOKUP($D260,前月商品!$D:$D,前月商品!V:V,0)</f>
        <v>0</v>
      </c>
      <c r="AD260" s="23">
        <f>_xlfn.XLOOKUP($D260,前々月商品!$D:$D,前々月商品!V:V,0)</f>
        <v>0</v>
      </c>
      <c r="AE260" s="23">
        <f t="shared" si="48"/>
        <v>0</v>
      </c>
      <c r="AF260" s="23">
        <f t="shared" si="49"/>
        <v>0</v>
      </c>
      <c r="AG260" s="23">
        <f t="shared" si="50"/>
        <v>0</v>
      </c>
      <c r="AH260" s="12">
        <f>_xlfn.XLOOKUP($D260,当月商品!$D:$D,当月商品!W:W,0)</f>
        <v>0</v>
      </c>
      <c r="AI260" s="12">
        <f>_xlfn.XLOOKUP($D260,前月商品!$D:$D,前月商品!W:W,0)</f>
        <v>0</v>
      </c>
      <c r="AJ260" s="12">
        <f>_xlfn.XLOOKUP($D260,前々月商品!$D:$D,前々月商品!W:W,0)</f>
        <v>0</v>
      </c>
      <c r="AK260" s="12">
        <f>_xlfn.XLOOKUP($D260,当月商品!$D:$D,当月商品!H:H,0)</f>
        <v>0</v>
      </c>
      <c r="AL260" s="12">
        <f>_xlfn.XLOOKUP($D260,前月商品!$D:$D,前月商品!H:H,0)</f>
        <v>0</v>
      </c>
      <c r="AM260" s="12">
        <f>_xlfn.XLOOKUP($D260,前々月商品!$D:$D,前々月商品!H:H,0)</f>
        <v>0</v>
      </c>
      <c r="AN260" s="13">
        <f t="shared" si="51"/>
        <v>0</v>
      </c>
      <c r="AO260" s="13">
        <f t="shared" si="52"/>
        <v>0</v>
      </c>
      <c r="AP260" s="13">
        <f t="shared" si="53"/>
        <v>0</v>
      </c>
      <c r="AQ260" s="16">
        <f t="shared" si="54"/>
        <v>0</v>
      </c>
      <c r="AR260" s="16">
        <f t="shared" si="55"/>
        <v>0</v>
      </c>
      <c r="AS260" s="17">
        <f t="shared" si="56"/>
        <v>0</v>
      </c>
      <c r="AT260" t="e">
        <f t="shared" si="57"/>
        <v>#VALUE!</v>
      </c>
    </row>
    <row r="261" spans="3:46" ht="36.65" customHeight="1">
      <c r="C261" s="20">
        <v>256</v>
      </c>
      <c r="D261" s="53">
        <f>現状商品設定!B258</f>
        <v>0</v>
      </c>
      <c r="E261" s="26" t="str">
        <f>IFERROR(_xlfn.XLOOKUP($D261,現状商品設定!B:B,現状商品設定!C:C,"-"),"-")</f>
        <v>-</v>
      </c>
      <c r="F261" s="32" t="s">
        <v>46</v>
      </c>
      <c r="G261" s="30" t="str">
        <f>IFERROR(_xlfn.XLOOKUP($D261,現状商品設定!B:B,現状商品設定!F:F),"-")</f>
        <v>-</v>
      </c>
      <c r="H261" s="34" t="e">
        <f>IF(IF(AND(V261&gt;=設定!$C$3,X261&gt;=L261),G261*(1+設定!$C$6),IF(AND(V261&gt;=設定!$C$3,X261&lt;L261),G261*(1+設定!$C$7*-1),IF(V261&lt;設定!$C$3,G261*(1+設定!$C$6),"除外")))&gt;10,IF(AND(V261&gt;=設定!$C$3,X261&gt;=L261),G261*(1+設定!$C$6),IF(AND(V261&gt;=設定!$C$3,X261&lt;L261),G261*(1+設定!$C$7*-1),IF(V261&lt;設定!$C$3,G261*(1+設定!$C$6),"除外"))),10)</f>
        <v>#VALUE!</v>
      </c>
      <c r="I261" s="34" t="e">
        <f ca="1">IF(消化率!$I$5&lt;1,商品!H261*消化率!$I$5,IF(商品!W261*商品!Q261/(商品!H261*消化率!$I$5)&gt;商品!L261,商品!H261*消化率!$I$5,J261))</f>
        <v>#DIV/0!</v>
      </c>
      <c r="J261" s="34" t="e">
        <f t="shared" si="44"/>
        <v>#VALUE!</v>
      </c>
      <c r="K261" s="34" t="e">
        <f ca="1">IF(ROUNDDOWN(IF(I261&gt;=設定!$C$8,設定!$C$8,商品!I261),0)&lt;10,10,ROUNDDOWN(IF(I261&gt;=設定!$C$8,設定!$C$8,商品!I261),0))</f>
        <v>#DIV/0!</v>
      </c>
      <c r="L261" s="64">
        <f>IF(F261="標準",設定!$C$4,商品!F261)</f>
        <v>5</v>
      </c>
      <c r="M261" s="63" t="str">
        <f>_xlfn.XLOOKUP($D261,全商品!$F:$F,全商品!H:H,"-")</f>
        <v>-</v>
      </c>
      <c r="N261" s="12" t="str">
        <f>_xlfn.XLOOKUP($D261,全商品!$F:$F,全商品!I:I,"-")</f>
        <v>-</v>
      </c>
      <c r="O261" s="23" t="str">
        <f>_xlfn.XLOOKUP($D261,全商品!$F:$F,全商品!K:K,"-")</f>
        <v>-</v>
      </c>
      <c r="P261" s="13" t="str">
        <f>_xlfn.XLOOKUP($D261,全商品!$F:$F,全商品!M:M,"-")</f>
        <v>-</v>
      </c>
      <c r="Q261" s="25" t="str">
        <f>_xlfn.XLOOKUP($D261,現状商品設定!B:B,現状商品設定!D:D,"-")</f>
        <v>-</v>
      </c>
      <c r="R261" s="22">
        <f>SUM(_xlfn.XLOOKUP($D261,当月商品!$D:$D,当月商品!I:I,0),_xlfn.XLOOKUP($D261,前月商品!$D:$D,前月商品!I:I,0),_xlfn.XLOOKUP($D261,前々月商品!$D:$D,前々月商品!I:I,0))</f>
        <v>0</v>
      </c>
      <c r="S261" s="23">
        <f>SUM(_xlfn.XLOOKUP($D261,当月商品!$D:$D,当月商品!V:V,0),_xlfn.XLOOKUP($D261,前月商品!$D:$D,前月商品!V:V,0),_xlfn.XLOOKUP($D261,前々月商品!$D:$D,前々月商品!V:V,0))</f>
        <v>0</v>
      </c>
      <c r="T261" s="23">
        <f t="shared" si="45"/>
        <v>0</v>
      </c>
      <c r="U261" s="23">
        <f>SUM(_xlfn.XLOOKUP($D261,当月商品!$D:$D,当月商品!W:W,0),_xlfn.XLOOKUP($D261,前月商品!$D:$D,前月商品!W:W,0),_xlfn.XLOOKUP($D261,前々月商品!$D:$D,前々月商品!W:W,0))</f>
        <v>0</v>
      </c>
      <c r="V261" s="23">
        <f>SUM(_xlfn.XLOOKUP($D261,当月商品!$D:$D,当月商品!H:H,0),_xlfn.XLOOKUP($D261,前月商品!$D:$D,前月商品!H:H,0),_xlfn.XLOOKUP($D261,前々月商品!$D:$D,前々月商品!H:H,0))</f>
        <v>0</v>
      </c>
      <c r="W261" s="13">
        <f t="shared" si="46"/>
        <v>0</v>
      </c>
      <c r="X261" s="15">
        <f t="shared" si="47"/>
        <v>0</v>
      </c>
      <c r="Y261" s="22">
        <f>_xlfn.XLOOKUP($D261,当月商品!$D:$D,当月商品!I:I,0)</f>
        <v>0</v>
      </c>
      <c r="Z261" s="23">
        <f>_xlfn.XLOOKUP($D261,前月商品!$D:$D,前月商品!I:I,0)</f>
        <v>0</v>
      </c>
      <c r="AA261" s="23">
        <f>_xlfn.XLOOKUP($D261,前々月商品!$D:$D,前々月商品!I:I,0)</f>
        <v>0</v>
      </c>
      <c r="AB261" s="23">
        <f>_xlfn.XLOOKUP($D261,当月商品!$D:$D,当月商品!V:V,0)</f>
        <v>0</v>
      </c>
      <c r="AC261" s="23">
        <f>_xlfn.XLOOKUP($D261,前月商品!$D:$D,前月商品!V:V,0)</f>
        <v>0</v>
      </c>
      <c r="AD261" s="23">
        <f>_xlfn.XLOOKUP($D261,前々月商品!$D:$D,前々月商品!V:V,0)</f>
        <v>0</v>
      </c>
      <c r="AE261" s="23">
        <f t="shared" si="48"/>
        <v>0</v>
      </c>
      <c r="AF261" s="23">
        <f t="shared" si="49"/>
        <v>0</v>
      </c>
      <c r="AG261" s="23">
        <f t="shared" si="50"/>
        <v>0</v>
      </c>
      <c r="AH261" s="12">
        <f>_xlfn.XLOOKUP($D261,当月商品!$D:$D,当月商品!W:W,0)</f>
        <v>0</v>
      </c>
      <c r="AI261" s="12">
        <f>_xlfn.XLOOKUP($D261,前月商品!$D:$D,前月商品!W:W,0)</f>
        <v>0</v>
      </c>
      <c r="AJ261" s="12">
        <f>_xlfn.XLOOKUP($D261,前々月商品!$D:$D,前々月商品!W:W,0)</f>
        <v>0</v>
      </c>
      <c r="AK261" s="12">
        <f>_xlfn.XLOOKUP($D261,当月商品!$D:$D,当月商品!H:H,0)</f>
        <v>0</v>
      </c>
      <c r="AL261" s="12">
        <f>_xlfn.XLOOKUP($D261,前月商品!$D:$D,前月商品!H:H,0)</f>
        <v>0</v>
      </c>
      <c r="AM261" s="12">
        <f>_xlfn.XLOOKUP($D261,前々月商品!$D:$D,前々月商品!H:H,0)</f>
        <v>0</v>
      </c>
      <c r="AN261" s="13">
        <f t="shared" si="51"/>
        <v>0</v>
      </c>
      <c r="AO261" s="13">
        <f t="shared" si="52"/>
        <v>0</v>
      </c>
      <c r="AP261" s="13">
        <f t="shared" si="53"/>
        <v>0</v>
      </c>
      <c r="AQ261" s="16">
        <f t="shared" si="54"/>
        <v>0</v>
      </c>
      <c r="AR261" s="16">
        <f t="shared" si="55"/>
        <v>0</v>
      </c>
      <c r="AS261" s="17">
        <f t="shared" si="56"/>
        <v>0</v>
      </c>
      <c r="AT261" t="e">
        <f t="shared" si="57"/>
        <v>#VALUE!</v>
      </c>
    </row>
    <row r="262" spans="3:46" ht="36.65" customHeight="1">
      <c r="C262" s="20">
        <v>257</v>
      </c>
      <c r="D262" s="53">
        <f>現状商品設定!B259</f>
        <v>0</v>
      </c>
      <c r="E262" s="26" t="str">
        <f>IFERROR(_xlfn.XLOOKUP($D262,現状商品設定!B:B,現状商品設定!C:C,"-"),"-")</f>
        <v>-</v>
      </c>
      <c r="F262" s="32" t="s">
        <v>46</v>
      </c>
      <c r="G262" s="30" t="str">
        <f>IFERROR(_xlfn.XLOOKUP($D262,現状商品設定!B:B,現状商品設定!F:F),"-")</f>
        <v>-</v>
      </c>
      <c r="H262" s="34" t="e">
        <f>IF(IF(AND(V262&gt;=設定!$C$3,X262&gt;=L262),G262*(1+設定!$C$6),IF(AND(V262&gt;=設定!$C$3,X262&lt;L262),G262*(1+設定!$C$7*-1),IF(V262&lt;設定!$C$3,G262*(1+設定!$C$6),"除外")))&gt;10,IF(AND(V262&gt;=設定!$C$3,X262&gt;=L262),G262*(1+設定!$C$6),IF(AND(V262&gt;=設定!$C$3,X262&lt;L262),G262*(1+設定!$C$7*-1),IF(V262&lt;設定!$C$3,G262*(1+設定!$C$6),"除外"))),10)</f>
        <v>#VALUE!</v>
      </c>
      <c r="I262" s="34" t="e">
        <f ca="1">IF(消化率!$I$5&lt;1,商品!H262*消化率!$I$5,IF(商品!W262*商品!Q262/(商品!H262*消化率!$I$5)&gt;商品!L262,商品!H262*消化率!$I$5,J262))</f>
        <v>#DIV/0!</v>
      </c>
      <c r="J262" s="34" t="e">
        <f t="shared" si="44"/>
        <v>#VALUE!</v>
      </c>
      <c r="K262" s="34" t="e">
        <f ca="1">IF(ROUNDDOWN(IF(I262&gt;=設定!$C$8,設定!$C$8,商品!I262),0)&lt;10,10,ROUNDDOWN(IF(I262&gt;=設定!$C$8,設定!$C$8,商品!I262),0))</f>
        <v>#DIV/0!</v>
      </c>
      <c r="L262" s="64">
        <f>IF(F262="標準",設定!$C$4,商品!F262)</f>
        <v>5</v>
      </c>
      <c r="M262" s="63" t="str">
        <f>_xlfn.XLOOKUP($D262,全商品!$F:$F,全商品!H:H,"-")</f>
        <v>-</v>
      </c>
      <c r="N262" s="12" t="str">
        <f>_xlfn.XLOOKUP($D262,全商品!$F:$F,全商品!I:I,"-")</f>
        <v>-</v>
      </c>
      <c r="O262" s="23" t="str">
        <f>_xlfn.XLOOKUP($D262,全商品!$F:$F,全商品!K:K,"-")</f>
        <v>-</v>
      </c>
      <c r="P262" s="13" t="str">
        <f>_xlfn.XLOOKUP($D262,全商品!$F:$F,全商品!M:M,"-")</f>
        <v>-</v>
      </c>
      <c r="Q262" s="25" t="str">
        <f>_xlfn.XLOOKUP($D262,現状商品設定!B:B,現状商品設定!D:D,"-")</f>
        <v>-</v>
      </c>
      <c r="R262" s="22">
        <f>SUM(_xlfn.XLOOKUP($D262,当月商品!$D:$D,当月商品!I:I,0),_xlfn.XLOOKUP($D262,前月商品!$D:$D,前月商品!I:I,0),_xlfn.XLOOKUP($D262,前々月商品!$D:$D,前々月商品!I:I,0))</f>
        <v>0</v>
      </c>
      <c r="S262" s="23">
        <f>SUM(_xlfn.XLOOKUP($D262,当月商品!$D:$D,当月商品!V:V,0),_xlfn.XLOOKUP($D262,前月商品!$D:$D,前月商品!V:V,0),_xlfn.XLOOKUP($D262,前々月商品!$D:$D,前々月商品!V:V,0))</f>
        <v>0</v>
      </c>
      <c r="T262" s="23">
        <f t="shared" si="45"/>
        <v>0</v>
      </c>
      <c r="U262" s="23">
        <f>SUM(_xlfn.XLOOKUP($D262,当月商品!$D:$D,当月商品!W:W,0),_xlfn.XLOOKUP($D262,前月商品!$D:$D,前月商品!W:W,0),_xlfn.XLOOKUP($D262,前々月商品!$D:$D,前々月商品!W:W,0))</f>
        <v>0</v>
      </c>
      <c r="V262" s="23">
        <f>SUM(_xlfn.XLOOKUP($D262,当月商品!$D:$D,当月商品!H:H,0),_xlfn.XLOOKUP($D262,前月商品!$D:$D,前月商品!H:H,0),_xlfn.XLOOKUP($D262,前々月商品!$D:$D,前々月商品!H:H,0))</f>
        <v>0</v>
      </c>
      <c r="W262" s="13">
        <f t="shared" si="46"/>
        <v>0</v>
      </c>
      <c r="X262" s="15">
        <f t="shared" si="47"/>
        <v>0</v>
      </c>
      <c r="Y262" s="22">
        <f>_xlfn.XLOOKUP($D262,当月商品!$D:$D,当月商品!I:I,0)</f>
        <v>0</v>
      </c>
      <c r="Z262" s="23">
        <f>_xlfn.XLOOKUP($D262,前月商品!$D:$D,前月商品!I:I,0)</f>
        <v>0</v>
      </c>
      <c r="AA262" s="23">
        <f>_xlfn.XLOOKUP($D262,前々月商品!$D:$D,前々月商品!I:I,0)</f>
        <v>0</v>
      </c>
      <c r="AB262" s="23">
        <f>_xlfn.XLOOKUP($D262,当月商品!$D:$D,当月商品!V:V,0)</f>
        <v>0</v>
      </c>
      <c r="AC262" s="23">
        <f>_xlfn.XLOOKUP($D262,前月商品!$D:$D,前月商品!V:V,0)</f>
        <v>0</v>
      </c>
      <c r="AD262" s="23">
        <f>_xlfn.XLOOKUP($D262,前々月商品!$D:$D,前々月商品!V:V,0)</f>
        <v>0</v>
      </c>
      <c r="AE262" s="23">
        <f t="shared" si="48"/>
        <v>0</v>
      </c>
      <c r="AF262" s="23">
        <f t="shared" si="49"/>
        <v>0</v>
      </c>
      <c r="AG262" s="23">
        <f t="shared" si="50"/>
        <v>0</v>
      </c>
      <c r="AH262" s="12">
        <f>_xlfn.XLOOKUP($D262,当月商品!$D:$D,当月商品!W:W,0)</f>
        <v>0</v>
      </c>
      <c r="AI262" s="12">
        <f>_xlfn.XLOOKUP($D262,前月商品!$D:$D,前月商品!W:W,0)</f>
        <v>0</v>
      </c>
      <c r="AJ262" s="12">
        <f>_xlfn.XLOOKUP($D262,前々月商品!$D:$D,前々月商品!W:W,0)</f>
        <v>0</v>
      </c>
      <c r="AK262" s="12">
        <f>_xlfn.XLOOKUP($D262,当月商品!$D:$D,当月商品!H:H,0)</f>
        <v>0</v>
      </c>
      <c r="AL262" s="12">
        <f>_xlfn.XLOOKUP($D262,前月商品!$D:$D,前月商品!H:H,0)</f>
        <v>0</v>
      </c>
      <c r="AM262" s="12">
        <f>_xlfn.XLOOKUP($D262,前々月商品!$D:$D,前々月商品!H:H,0)</f>
        <v>0</v>
      </c>
      <c r="AN262" s="13">
        <f t="shared" si="51"/>
        <v>0</v>
      </c>
      <c r="AO262" s="13">
        <f t="shared" si="52"/>
        <v>0</v>
      </c>
      <c r="AP262" s="13">
        <f t="shared" si="53"/>
        <v>0</v>
      </c>
      <c r="AQ262" s="16">
        <f t="shared" si="54"/>
        <v>0</v>
      </c>
      <c r="AR262" s="16">
        <f t="shared" si="55"/>
        <v>0</v>
      </c>
      <c r="AS262" s="17">
        <f t="shared" si="56"/>
        <v>0</v>
      </c>
      <c r="AT262" t="e">
        <f t="shared" si="57"/>
        <v>#VALUE!</v>
      </c>
    </row>
    <row r="263" spans="3:46" ht="36.65" customHeight="1">
      <c r="C263" s="20">
        <v>258</v>
      </c>
      <c r="D263" s="53">
        <f>現状商品設定!B260</f>
        <v>0</v>
      </c>
      <c r="E263" s="26" t="str">
        <f>IFERROR(_xlfn.XLOOKUP($D263,現状商品設定!B:B,現状商品設定!C:C,"-"),"-")</f>
        <v>-</v>
      </c>
      <c r="F263" s="32" t="s">
        <v>46</v>
      </c>
      <c r="G263" s="30" t="str">
        <f>IFERROR(_xlfn.XLOOKUP($D263,現状商品設定!B:B,現状商品設定!F:F),"-")</f>
        <v>-</v>
      </c>
      <c r="H263" s="34" t="e">
        <f>IF(IF(AND(V263&gt;=設定!$C$3,X263&gt;=L263),G263*(1+設定!$C$6),IF(AND(V263&gt;=設定!$C$3,X263&lt;L263),G263*(1+設定!$C$7*-1),IF(V263&lt;設定!$C$3,G263*(1+設定!$C$6),"除外")))&gt;10,IF(AND(V263&gt;=設定!$C$3,X263&gt;=L263),G263*(1+設定!$C$6),IF(AND(V263&gt;=設定!$C$3,X263&lt;L263),G263*(1+設定!$C$7*-1),IF(V263&lt;設定!$C$3,G263*(1+設定!$C$6),"除外"))),10)</f>
        <v>#VALUE!</v>
      </c>
      <c r="I263" s="34" t="e">
        <f ca="1">IF(消化率!$I$5&lt;1,商品!H263*消化率!$I$5,IF(商品!W263*商品!Q263/(商品!H263*消化率!$I$5)&gt;商品!L263,商品!H263*消化率!$I$5,J263))</f>
        <v>#DIV/0!</v>
      </c>
      <c r="J263" s="34" t="e">
        <f t="shared" ref="J263:J326" si="58">W263*Q263/L263</f>
        <v>#VALUE!</v>
      </c>
      <c r="K263" s="34" t="e">
        <f ca="1">IF(ROUNDDOWN(IF(I263&gt;=設定!$C$8,設定!$C$8,商品!I263),0)&lt;10,10,ROUNDDOWN(IF(I263&gt;=設定!$C$8,設定!$C$8,商品!I263),0))</f>
        <v>#DIV/0!</v>
      </c>
      <c r="L263" s="64">
        <f>IF(F263="標準",設定!$C$4,商品!F263)</f>
        <v>5</v>
      </c>
      <c r="M263" s="63" t="str">
        <f>_xlfn.XLOOKUP($D263,全商品!$F:$F,全商品!H:H,"-")</f>
        <v>-</v>
      </c>
      <c r="N263" s="12" t="str">
        <f>_xlfn.XLOOKUP($D263,全商品!$F:$F,全商品!I:I,"-")</f>
        <v>-</v>
      </c>
      <c r="O263" s="23" t="str">
        <f>_xlfn.XLOOKUP($D263,全商品!$F:$F,全商品!K:K,"-")</f>
        <v>-</v>
      </c>
      <c r="P263" s="13" t="str">
        <f>_xlfn.XLOOKUP($D263,全商品!$F:$F,全商品!M:M,"-")</f>
        <v>-</v>
      </c>
      <c r="Q263" s="25" t="str">
        <f>_xlfn.XLOOKUP($D263,現状商品設定!B:B,現状商品設定!D:D,"-")</f>
        <v>-</v>
      </c>
      <c r="R263" s="22">
        <f>SUM(_xlfn.XLOOKUP($D263,当月商品!$D:$D,当月商品!I:I,0),_xlfn.XLOOKUP($D263,前月商品!$D:$D,前月商品!I:I,0),_xlfn.XLOOKUP($D263,前々月商品!$D:$D,前々月商品!I:I,0))</f>
        <v>0</v>
      </c>
      <c r="S263" s="23">
        <f>SUM(_xlfn.XLOOKUP($D263,当月商品!$D:$D,当月商品!V:V,0),_xlfn.XLOOKUP($D263,前月商品!$D:$D,前月商品!V:V,0),_xlfn.XLOOKUP($D263,前々月商品!$D:$D,前々月商品!V:V,0))</f>
        <v>0</v>
      </c>
      <c r="T263" s="23">
        <f t="shared" ref="T263:T326" si="59">IFERROR(R263/V263,0)</f>
        <v>0</v>
      </c>
      <c r="U263" s="23">
        <f>SUM(_xlfn.XLOOKUP($D263,当月商品!$D:$D,当月商品!W:W,0),_xlfn.XLOOKUP($D263,前月商品!$D:$D,前月商品!W:W,0),_xlfn.XLOOKUP($D263,前々月商品!$D:$D,前々月商品!W:W,0))</f>
        <v>0</v>
      </c>
      <c r="V263" s="23">
        <f>SUM(_xlfn.XLOOKUP($D263,当月商品!$D:$D,当月商品!H:H,0),_xlfn.XLOOKUP($D263,前月商品!$D:$D,前月商品!H:H,0),_xlfn.XLOOKUP($D263,前々月商品!$D:$D,前々月商品!H:H,0))</f>
        <v>0</v>
      </c>
      <c r="W263" s="13">
        <f t="shared" ref="W263:W326" si="60">IFERROR(U263/V263,0)</f>
        <v>0</v>
      </c>
      <c r="X263" s="15">
        <f t="shared" ref="X263:X326" si="61">IFERROR(S263/R263,0)</f>
        <v>0</v>
      </c>
      <c r="Y263" s="22">
        <f>_xlfn.XLOOKUP($D263,当月商品!$D:$D,当月商品!I:I,0)</f>
        <v>0</v>
      </c>
      <c r="Z263" s="23">
        <f>_xlfn.XLOOKUP($D263,前月商品!$D:$D,前月商品!I:I,0)</f>
        <v>0</v>
      </c>
      <c r="AA263" s="23">
        <f>_xlfn.XLOOKUP($D263,前々月商品!$D:$D,前々月商品!I:I,0)</f>
        <v>0</v>
      </c>
      <c r="AB263" s="23">
        <f>_xlfn.XLOOKUP($D263,当月商品!$D:$D,当月商品!V:V,0)</f>
        <v>0</v>
      </c>
      <c r="AC263" s="23">
        <f>_xlfn.XLOOKUP($D263,前月商品!$D:$D,前月商品!V:V,0)</f>
        <v>0</v>
      </c>
      <c r="AD263" s="23">
        <f>_xlfn.XLOOKUP($D263,前々月商品!$D:$D,前々月商品!V:V,0)</f>
        <v>0</v>
      </c>
      <c r="AE263" s="23">
        <f t="shared" ref="AE263:AE326" si="62">IFERROR(Y263/AK263,0)</f>
        <v>0</v>
      </c>
      <c r="AF263" s="23">
        <f t="shared" ref="AF263:AF326" si="63">IFERROR(Z263/AL263,0)</f>
        <v>0</v>
      </c>
      <c r="AG263" s="23">
        <f t="shared" ref="AG263:AG326" si="64">IFERROR(AA263/AM263,0)</f>
        <v>0</v>
      </c>
      <c r="AH263" s="12">
        <f>_xlfn.XLOOKUP($D263,当月商品!$D:$D,当月商品!W:W,0)</f>
        <v>0</v>
      </c>
      <c r="AI263" s="12">
        <f>_xlfn.XLOOKUP($D263,前月商品!$D:$D,前月商品!W:W,0)</f>
        <v>0</v>
      </c>
      <c r="AJ263" s="12">
        <f>_xlfn.XLOOKUP($D263,前々月商品!$D:$D,前々月商品!W:W,0)</f>
        <v>0</v>
      </c>
      <c r="AK263" s="12">
        <f>_xlfn.XLOOKUP($D263,当月商品!$D:$D,当月商品!H:H,0)</f>
        <v>0</v>
      </c>
      <c r="AL263" s="12">
        <f>_xlfn.XLOOKUP($D263,前月商品!$D:$D,前月商品!H:H,0)</f>
        <v>0</v>
      </c>
      <c r="AM263" s="12">
        <f>_xlfn.XLOOKUP($D263,前々月商品!$D:$D,前々月商品!H:H,0)</f>
        <v>0</v>
      </c>
      <c r="AN263" s="13">
        <f t="shared" ref="AN263:AN326" si="65">IFERROR(AH263/AK263,0)</f>
        <v>0</v>
      </c>
      <c r="AO263" s="13">
        <f t="shared" ref="AO263:AO326" si="66">IFERROR(AI263/AL263,0)</f>
        <v>0</v>
      </c>
      <c r="AP263" s="13">
        <f t="shared" ref="AP263:AP326" si="67">IFERROR(AJ263/AM263,0)</f>
        <v>0</v>
      </c>
      <c r="AQ263" s="16">
        <f t="shared" ref="AQ263:AQ326" si="68">IFERROR(AB263/Y263,0)</f>
        <v>0</v>
      </c>
      <c r="AR263" s="16">
        <f t="shared" ref="AR263:AR326" si="69">IFERROR(AC263/Z263,0)</f>
        <v>0</v>
      </c>
      <c r="AS263" s="17">
        <f t="shared" ref="AS263:AS326" si="70">IFERROR(AD263/AA263,0)</f>
        <v>0</v>
      </c>
      <c r="AT263" t="e">
        <f t="shared" ref="AT263:AT326" si="71">P263*Q263</f>
        <v>#VALUE!</v>
      </c>
    </row>
    <row r="264" spans="3:46" ht="36.65" customHeight="1">
      <c r="C264" s="20">
        <v>259</v>
      </c>
      <c r="D264" s="53">
        <f>現状商品設定!B261</f>
        <v>0</v>
      </c>
      <c r="E264" s="26" t="str">
        <f>IFERROR(_xlfn.XLOOKUP($D264,現状商品設定!B:B,現状商品設定!C:C,"-"),"-")</f>
        <v>-</v>
      </c>
      <c r="F264" s="32" t="s">
        <v>46</v>
      </c>
      <c r="G264" s="30" t="str">
        <f>IFERROR(_xlfn.XLOOKUP($D264,現状商品設定!B:B,現状商品設定!F:F),"-")</f>
        <v>-</v>
      </c>
      <c r="H264" s="34" t="e">
        <f>IF(IF(AND(V264&gt;=設定!$C$3,X264&gt;=L264),G264*(1+設定!$C$6),IF(AND(V264&gt;=設定!$C$3,X264&lt;L264),G264*(1+設定!$C$7*-1),IF(V264&lt;設定!$C$3,G264*(1+設定!$C$6),"除外")))&gt;10,IF(AND(V264&gt;=設定!$C$3,X264&gt;=L264),G264*(1+設定!$C$6),IF(AND(V264&gt;=設定!$C$3,X264&lt;L264),G264*(1+設定!$C$7*-1),IF(V264&lt;設定!$C$3,G264*(1+設定!$C$6),"除外"))),10)</f>
        <v>#VALUE!</v>
      </c>
      <c r="I264" s="34" t="e">
        <f ca="1">IF(消化率!$I$5&lt;1,商品!H264*消化率!$I$5,IF(商品!W264*商品!Q264/(商品!H264*消化率!$I$5)&gt;商品!L264,商品!H264*消化率!$I$5,J264))</f>
        <v>#DIV/0!</v>
      </c>
      <c r="J264" s="34" t="e">
        <f t="shared" si="58"/>
        <v>#VALUE!</v>
      </c>
      <c r="K264" s="34" t="e">
        <f ca="1">IF(ROUNDDOWN(IF(I264&gt;=設定!$C$8,設定!$C$8,商品!I264),0)&lt;10,10,ROUNDDOWN(IF(I264&gt;=設定!$C$8,設定!$C$8,商品!I264),0))</f>
        <v>#DIV/0!</v>
      </c>
      <c r="L264" s="64">
        <f>IF(F264="標準",設定!$C$4,商品!F264)</f>
        <v>5</v>
      </c>
      <c r="M264" s="63" t="str">
        <f>_xlfn.XLOOKUP($D264,全商品!$F:$F,全商品!H:H,"-")</f>
        <v>-</v>
      </c>
      <c r="N264" s="12" t="str">
        <f>_xlfn.XLOOKUP($D264,全商品!$F:$F,全商品!I:I,"-")</f>
        <v>-</v>
      </c>
      <c r="O264" s="23" t="str">
        <f>_xlfn.XLOOKUP($D264,全商品!$F:$F,全商品!K:K,"-")</f>
        <v>-</v>
      </c>
      <c r="P264" s="13" t="str">
        <f>_xlfn.XLOOKUP($D264,全商品!$F:$F,全商品!M:M,"-")</f>
        <v>-</v>
      </c>
      <c r="Q264" s="25" t="str">
        <f>_xlfn.XLOOKUP($D264,現状商品設定!B:B,現状商品設定!D:D,"-")</f>
        <v>-</v>
      </c>
      <c r="R264" s="22">
        <f>SUM(_xlfn.XLOOKUP($D264,当月商品!$D:$D,当月商品!I:I,0),_xlfn.XLOOKUP($D264,前月商品!$D:$D,前月商品!I:I,0),_xlfn.XLOOKUP($D264,前々月商品!$D:$D,前々月商品!I:I,0))</f>
        <v>0</v>
      </c>
      <c r="S264" s="23">
        <f>SUM(_xlfn.XLOOKUP($D264,当月商品!$D:$D,当月商品!V:V,0),_xlfn.XLOOKUP($D264,前月商品!$D:$D,前月商品!V:V,0),_xlfn.XLOOKUP($D264,前々月商品!$D:$D,前々月商品!V:V,0))</f>
        <v>0</v>
      </c>
      <c r="T264" s="23">
        <f t="shared" si="59"/>
        <v>0</v>
      </c>
      <c r="U264" s="23">
        <f>SUM(_xlfn.XLOOKUP($D264,当月商品!$D:$D,当月商品!W:W,0),_xlfn.XLOOKUP($D264,前月商品!$D:$D,前月商品!W:W,0),_xlfn.XLOOKUP($D264,前々月商品!$D:$D,前々月商品!W:W,0))</f>
        <v>0</v>
      </c>
      <c r="V264" s="23">
        <f>SUM(_xlfn.XLOOKUP($D264,当月商品!$D:$D,当月商品!H:H,0),_xlfn.XLOOKUP($D264,前月商品!$D:$D,前月商品!H:H,0),_xlfn.XLOOKUP($D264,前々月商品!$D:$D,前々月商品!H:H,0))</f>
        <v>0</v>
      </c>
      <c r="W264" s="13">
        <f t="shared" si="60"/>
        <v>0</v>
      </c>
      <c r="X264" s="15">
        <f t="shared" si="61"/>
        <v>0</v>
      </c>
      <c r="Y264" s="22">
        <f>_xlfn.XLOOKUP($D264,当月商品!$D:$D,当月商品!I:I,0)</f>
        <v>0</v>
      </c>
      <c r="Z264" s="23">
        <f>_xlfn.XLOOKUP($D264,前月商品!$D:$D,前月商品!I:I,0)</f>
        <v>0</v>
      </c>
      <c r="AA264" s="23">
        <f>_xlfn.XLOOKUP($D264,前々月商品!$D:$D,前々月商品!I:I,0)</f>
        <v>0</v>
      </c>
      <c r="AB264" s="23">
        <f>_xlfn.XLOOKUP($D264,当月商品!$D:$D,当月商品!V:V,0)</f>
        <v>0</v>
      </c>
      <c r="AC264" s="23">
        <f>_xlfn.XLOOKUP($D264,前月商品!$D:$D,前月商品!V:V,0)</f>
        <v>0</v>
      </c>
      <c r="AD264" s="23">
        <f>_xlfn.XLOOKUP($D264,前々月商品!$D:$D,前々月商品!V:V,0)</f>
        <v>0</v>
      </c>
      <c r="AE264" s="23">
        <f t="shared" si="62"/>
        <v>0</v>
      </c>
      <c r="AF264" s="23">
        <f t="shared" si="63"/>
        <v>0</v>
      </c>
      <c r="AG264" s="23">
        <f t="shared" si="64"/>
        <v>0</v>
      </c>
      <c r="AH264" s="12">
        <f>_xlfn.XLOOKUP($D264,当月商品!$D:$D,当月商品!W:W,0)</f>
        <v>0</v>
      </c>
      <c r="AI264" s="12">
        <f>_xlfn.XLOOKUP($D264,前月商品!$D:$D,前月商品!W:W,0)</f>
        <v>0</v>
      </c>
      <c r="AJ264" s="12">
        <f>_xlfn.XLOOKUP($D264,前々月商品!$D:$D,前々月商品!W:W,0)</f>
        <v>0</v>
      </c>
      <c r="AK264" s="12">
        <f>_xlfn.XLOOKUP($D264,当月商品!$D:$D,当月商品!H:H,0)</f>
        <v>0</v>
      </c>
      <c r="AL264" s="12">
        <f>_xlfn.XLOOKUP($D264,前月商品!$D:$D,前月商品!H:H,0)</f>
        <v>0</v>
      </c>
      <c r="AM264" s="12">
        <f>_xlfn.XLOOKUP($D264,前々月商品!$D:$D,前々月商品!H:H,0)</f>
        <v>0</v>
      </c>
      <c r="AN264" s="13">
        <f t="shared" si="65"/>
        <v>0</v>
      </c>
      <c r="AO264" s="13">
        <f t="shared" si="66"/>
        <v>0</v>
      </c>
      <c r="AP264" s="13">
        <f t="shared" si="67"/>
        <v>0</v>
      </c>
      <c r="AQ264" s="16">
        <f t="shared" si="68"/>
        <v>0</v>
      </c>
      <c r="AR264" s="16">
        <f t="shared" si="69"/>
        <v>0</v>
      </c>
      <c r="AS264" s="17">
        <f t="shared" si="70"/>
        <v>0</v>
      </c>
      <c r="AT264" t="e">
        <f t="shared" si="71"/>
        <v>#VALUE!</v>
      </c>
    </row>
    <row r="265" spans="3:46" ht="36.65" customHeight="1">
      <c r="C265" s="20">
        <v>260</v>
      </c>
      <c r="D265" s="53">
        <f>現状商品設定!B262</f>
        <v>0</v>
      </c>
      <c r="E265" s="26" t="str">
        <f>IFERROR(_xlfn.XLOOKUP($D265,現状商品設定!B:B,現状商品設定!C:C,"-"),"-")</f>
        <v>-</v>
      </c>
      <c r="F265" s="32" t="s">
        <v>46</v>
      </c>
      <c r="G265" s="30" t="str">
        <f>IFERROR(_xlfn.XLOOKUP($D265,現状商品設定!B:B,現状商品設定!F:F),"-")</f>
        <v>-</v>
      </c>
      <c r="H265" s="34" t="e">
        <f>IF(IF(AND(V265&gt;=設定!$C$3,X265&gt;=L265),G265*(1+設定!$C$6),IF(AND(V265&gt;=設定!$C$3,X265&lt;L265),G265*(1+設定!$C$7*-1),IF(V265&lt;設定!$C$3,G265*(1+設定!$C$6),"除外")))&gt;10,IF(AND(V265&gt;=設定!$C$3,X265&gt;=L265),G265*(1+設定!$C$6),IF(AND(V265&gt;=設定!$C$3,X265&lt;L265),G265*(1+設定!$C$7*-1),IF(V265&lt;設定!$C$3,G265*(1+設定!$C$6),"除外"))),10)</f>
        <v>#VALUE!</v>
      </c>
      <c r="I265" s="34" t="e">
        <f ca="1">IF(消化率!$I$5&lt;1,商品!H265*消化率!$I$5,IF(商品!W265*商品!Q265/(商品!H265*消化率!$I$5)&gt;商品!L265,商品!H265*消化率!$I$5,J265))</f>
        <v>#DIV/0!</v>
      </c>
      <c r="J265" s="34" t="e">
        <f t="shared" si="58"/>
        <v>#VALUE!</v>
      </c>
      <c r="K265" s="34" t="e">
        <f ca="1">IF(ROUNDDOWN(IF(I265&gt;=設定!$C$8,設定!$C$8,商品!I265),0)&lt;10,10,ROUNDDOWN(IF(I265&gt;=設定!$C$8,設定!$C$8,商品!I265),0))</f>
        <v>#DIV/0!</v>
      </c>
      <c r="L265" s="64">
        <f>IF(F265="標準",設定!$C$4,商品!F265)</f>
        <v>5</v>
      </c>
      <c r="M265" s="63" t="str">
        <f>_xlfn.XLOOKUP($D265,全商品!$F:$F,全商品!H:H,"-")</f>
        <v>-</v>
      </c>
      <c r="N265" s="12" t="str">
        <f>_xlfn.XLOOKUP($D265,全商品!$F:$F,全商品!I:I,"-")</f>
        <v>-</v>
      </c>
      <c r="O265" s="23" t="str">
        <f>_xlfn.XLOOKUP($D265,全商品!$F:$F,全商品!K:K,"-")</f>
        <v>-</v>
      </c>
      <c r="P265" s="13" t="str">
        <f>_xlfn.XLOOKUP($D265,全商品!$F:$F,全商品!M:M,"-")</f>
        <v>-</v>
      </c>
      <c r="Q265" s="25" t="str">
        <f>_xlfn.XLOOKUP($D265,現状商品設定!B:B,現状商品設定!D:D,"-")</f>
        <v>-</v>
      </c>
      <c r="R265" s="22">
        <f>SUM(_xlfn.XLOOKUP($D265,当月商品!$D:$D,当月商品!I:I,0),_xlfn.XLOOKUP($D265,前月商品!$D:$D,前月商品!I:I,0),_xlfn.XLOOKUP($D265,前々月商品!$D:$D,前々月商品!I:I,0))</f>
        <v>0</v>
      </c>
      <c r="S265" s="23">
        <f>SUM(_xlfn.XLOOKUP($D265,当月商品!$D:$D,当月商品!V:V,0),_xlfn.XLOOKUP($D265,前月商品!$D:$D,前月商品!V:V,0),_xlfn.XLOOKUP($D265,前々月商品!$D:$D,前々月商品!V:V,0))</f>
        <v>0</v>
      </c>
      <c r="T265" s="23">
        <f t="shared" si="59"/>
        <v>0</v>
      </c>
      <c r="U265" s="23">
        <f>SUM(_xlfn.XLOOKUP($D265,当月商品!$D:$D,当月商品!W:W,0),_xlfn.XLOOKUP($D265,前月商品!$D:$D,前月商品!W:W,0),_xlfn.XLOOKUP($D265,前々月商品!$D:$D,前々月商品!W:W,0))</f>
        <v>0</v>
      </c>
      <c r="V265" s="23">
        <f>SUM(_xlfn.XLOOKUP($D265,当月商品!$D:$D,当月商品!H:H,0),_xlfn.XLOOKUP($D265,前月商品!$D:$D,前月商品!H:H,0),_xlfn.XLOOKUP($D265,前々月商品!$D:$D,前々月商品!H:H,0))</f>
        <v>0</v>
      </c>
      <c r="W265" s="13">
        <f t="shared" si="60"/>
        <v>0</v>
      </c>
      <c r="X265" s="15">
        <f t="shared" si="61"/>
        <v>0</v>
      </c>
      <c r="Y265" s="22">
        <f>_xlfn.XLOOKUP($D265,当月商品!$D:$D,当月商品!I:I,0)</f>
        <v>0</v>
      </c>
      <c r="Z265" s="23">
        <f>_xlfn.XLOOKUP($D265,前月商品!$D:$D,前月商品!I:I,0)</f>
        <v>0</v>
      </c>
      <c r="AA265" s="23">
        <f>_xlfn.XLOOKUP($D265,前々月商品!$D:$D,前々月商品!I:I,0)</f>
        <v>0</v>
      </c>
      <c r="AB265" s="23">
        <f>_xlfn.XLOOKUP($D265,当月商品!$D:$D,当月商品!V:V,0)</f>
        <v>0</v>
      </c>
      <c r="AC265" s="23">
        <f>_xlfn.XLOOKUP($D265,前月商品!$D:$D,前月商品!V:V,0)</f>
        <v>0</v>
      </c>
      <c r="AD265" s="23">
        <f>_xlfn.XLOOKUP($D265,前々月商品!$D:$D,前々月商品!V:V,0)</f>
        <v>0</v>
      </c>
      <c r="AE265" s="23">
        <f t="shared" si="62"/>
        <v>0</v>
      </c>
      <c r="AF265" s="23">
        <f t="shared" si="63"/>
        <v>0</v>
      </c>
      <c r="AG265" s="23">
        <f t="shared" si="64"/>
        <v>0</v>
      </c>
      <c r="AH265" s="12">
        <f>_xlfn.XLOOKUP($D265,当月商品!$D:$D,当月商品!W:W,0)</f>
        <v>0</v>
      </c>
      <c r="AI265" s="12">
        <f>_xlfn.XLOOKUP($D265,前月商品!$D:$D,前月商品!W:W,0)</f>
        <v>0</v>
      </c>
      <c r="AJ265" s="12">
        <f>_xlfn.XLOOKUP($D265,前々月商品!$D:$D,前々月商品!W:W,0)</f>
        <v>0</v>
      </c>
      <c r="AK265" s="12">
        <f>_xlfn.XLOOKUP($D265,当月商品!$D:$D,当月商品!H:H,0)</f>
        <v>0</v>
      </c>
      <c r="AL265" s="12">
        <f>_xlfn.XLOOKUP($D265,前月商品!$D:$D,前月商品!H:H,0)</f>
        <v>0</v>
      </c>
      <c r="AM265" s="12">
        <f>_xlfn.XLOOKUP($D265,前々月商品!$D:$D,前々月商品!H:H,0)</f>
        <v>0</v>
      </c>
      <c r="AN265" s="13">
        <f t="shared" si="65"/>
        <v>0</v>
      </c>
      <c r="AO265" s="13">
        <f t="shared" si="66"/>
        <v>0</v>
      </c>
      <c r="AP265" s="13">
        <f t="shared" si="67"/>
        <v>0</v>
      </c>
      <c r="AQ265" s="16">
        <f t="shared" si="68"/>
        <v>0</v>
      </c>
      <c r="AR265" s="16">
        <f t="shared" si="69"/>
        <v>0</v>
      </c>
      <c r="AS265" s="17">
        <f t="shared" si="70"/>
        <v>0</v>
      </c>
      <c r="AT265" t="e">
        <f t="shared" si="71"/>
        <v>#VALUE!</v>
      </c>
    </row>
    <row r="266" spans="3:46" ht="36.65" customHeight="1">
      <c r="C266" s="20">
        <v>261</v>
      </c>
      <c r="D266" s="53">
        <f>現状商品設定!B263</f>
        <v>0</v>
      </c>
      <c r="E266" s="26" t="str">
        <f>IFERROR(_xlfn.XLOOKUP($D266,現状商品設定!B:B,現状商品設定!C:C,"-"),"-")</f>
        <v>-</v>
      </c>
      <c r="F266" s="32" t="s">
        <v>46</v>
      </c>
      <c r="G266" s="30" t="str">
        <f>IFERROR(_xlfn.XLOOKUP($D266,現状商品設定!B:B,現状商品設定!F:F),"-")</f>
        <v>-</v>
      </c>
      <c r="H266" s="34" t="e">
        <f>IF(IF(AND(V266&gt;=設定!$C$3,X266&gt;=L266),G266*(1+設定!$C$6),IF(AND(V266&gt;=設定!$C$3,X266&lt;L266),G266*(1+設定!$C$7*-1),IF(V266&lt;設定!$C$3,G266*(1+設定!$C$6),"除外")))&gt;10,IF(AND(V266&gt;=設定!$C$3,X266&gt;=L266),G266*(1+設定!$C$6),IF(AND(V266&gt;=設定!$C$3,X266&lt;L266),G266*(1+設定!$C$7*-1),IF(V266&lt;設定!$C$3,G266*(1+設定!$C$6),"除外"))),10)</f>
        <v>#VALUE!</v>
      </c>
      <c r="I266" s="34" t="e">
        <f ca="1">IF(消化率!$I$5&lt;1,商品!H266*消化率!$I$5,IF(商品!W266*商品!Q266/(商品!H266*消化率!$I$5)&gt;商品!L266,商品!H266*消化率!$I$5,J266))</f>
        <v>#DIV/0!</v>
      </c>
      <c r="J266" s="34" t="e">
        <f t="shared" si="58"/>
        <v>#VALUE!</v>
      </c>
      <c r="K266" s="34" t="e">
        <f ca="1">IF(ROUNDDOWN(IF(I266&gt;=設定!$C$8,設定!$C$8,商品!I266),0)&lt;10,10,ROUNDDOWN(IF(I266&gt;=設定!$C$8,設定!$C$8,商品!I266),0))</f>
        <v>#DIV/0!</v>
      </c>
      <c r="L266" s="64">
        <f>IF(F266="標準",設定!$C$4,商品!F266)</f>
        <v>5</v>
      </c>
      <c r="M266" s="63" t="str">
        <f>_xlfn.XLOOKUP($D266,全商品!$F:$F,全商品!H:H,"-")</f>
        <v>-</v>
      </c>
      <c r="N266" s="12" t="str">
        <f>_xlfn.XLOOKUP($D266,全商品!$F:$F,全商品!I:I,"-")</f>
        <v>-</v>
      </c>
      <c r="O266" s="23" t="str">
        <f>_xlfn.XLOOKUP($D266,全商品!$F:$F,全商品!K:K,"-")</f>
        <v>-</v>
      </c>
      <c r="P266" s="13" t="str">
        <f>_xlfn.XLOOKUP($D266,全商品!$F:$F,全商品!M:M,"-")</f>
        <v>-</v>
      </c>
      <c r="Q266" s="25" t="str">
        <f>_xlfn.XLOOKUP($D266,現状商品設定!B:B,現状商品設定!D:D,"-")</f>
        <v>-</v>
      </c>
      <c r="R266" s="22">
        <f>SUM(_xlfn.XLOOKUP($D266,当月商品!$D:$D,当月商品!I:I,0),_xlfn.XLOOKUP($D266,前月商品!$D:$D,前月商品!I:I,0),_xlfn.XLOOKUP($D266,前々月商品!$D:$D,前々月商品!I:I,0))</f>
        <v>0</v>
      </c>
      <c r="S266" s="23">
        <f>SUM(_xlfn.XLOOKUP($D266,当月商品!$D:$D,当月商品!V:V,0),_xlfn.XLOOKUP($D266,前月商品!$D:$D,前月商品!V:V,0),_xlfn.XLOOKUP($D266,前々月商品!$D:$D,前々月商品!V:V,0))</f>
        <v>0</v>
      </c>
      <c r="T266" s="23">
        <f t="shared" si="59"/>
        <v>0</v>
      </c>
      <c r="U266" s="23">
        <f>SUM(_xlfn.XLOOKUP($D266,当月商品!$D:$D,当月商品!W:W,0),_xlfn.XLOOKUP($D266,前月商品!$D:$D,前月商品!W:W,0),_xlfn.XLOOKUP($D266,前々月商品!$D:$D,前々月商品!W:W,0))</f>
        <v>0</v>
      </c>
      <c r="V266" s="23">
        <f>SUM(_xlfn.XLOOKUP($D266,当月商品!$D:$D,当月商品!H:H,0),_xlfn.XLOOKUP($D266,前月商品!$D:$D,前月商品!H:H,0),_xlfn.XLOOKUP($D266,前々月商品!$D:$D,前々月商品!H:H,0))</f>
        <v>0</v>
      </c>
      <c r="W266" s="13">
        <f t="shared" si="60"/>
        <v>0</v>
      </c>
      <c r="X266" s="15">
        <f t="shared" si="61"/>
        <v>0</v>
      </c>
      <c r="Y266" s="22">
        <f>_xlfn.XLOOKUP($D266,当月商品!$D:$D,当月商品!I:I,0)</f>
        <v>0</v>
      </c>
      <c r="Z266" s="23">
        <f>_xlfn.XLOOKUP($D266,前月商品!$D:$D,前月商品!I:I,0)</f>
        <v>0</v>
      </c>
      <c r="AA266" s="23">
        <f>_xlfn.XLOOKUP($D266,前々月商品!$D:$D,前々月商品!I:I,0)</f>
        <v>0</v>
      </c>
      <c r="AB266" s="23">
        <f>_xlfn.XLOOKUP($D266,当月商品!$D:$D,当月商品!V:V,0)</f>
        <v>0</v>
      </c>
      <c r="AC266" s="23">
        <f>_xlfn.XLOOKUP($D266,前月商品!$D:$D,前月商品!V:V,0)</f>
        <v>0</v>
      </c>
      <c r="AD266" s="23">
        <f>_xlfn.XLOOKUP($D266,前々月商品!$D:$D,前々月商品!V:V,0)</f>
        <v>0</v>
      </c>
      <c r="AE266" s="23">
        <f t="shared" si="62"/>
        <v>0</v>
      </c>
      <c r="AF266" s="23">
        <f t="shared" si="63"/>
        <v>0</v>
      </c>
      <c r="AG266" s="23">
        <f t="shared" si="64"/>
        <v>0</v>
      </c>
      <c r="AH266" s="12">
        <f>_xlfn.XLOOKUP($D266,当月商品!$D:$D,当月商品!W:W,0)</f>
        <v>0</v>
      </c>
      <c r="AI266" s="12">
        <f>_xlfn.XLOOKUP($D266,前月商品!$D:$D,前月商品!W:W,0)</f>
        <v>0</v>
      </c>
      <c r="AJ266" s="12">
        <f>_xlfn.XLOOKUP($D266,前々月商品!$D:$D,前々月商品!W:W,0)</f>
        <v>0</v>
      </c>
      <c r="AK266" s="12">
        <f>_xlfn.XLOOKUP($D266,当月商品!$D:$D,当月商品!H:H,0)</f>
        <v>0</v>
      </c>
      <c r="AL266" s="12">
        <f>_xlfn.XLOOKUP($D266,前月商品!$D:$D,前月商品!H:H,0)</f>
        <v>0</v>
      </c>
      <c r="AM266" s="12">
        <f>_xlfn.XLOOKUP($D266,前々月商品!$D:$D,前々月商品!H:H,0)</f>
        <v>0</v>
      </c>
      <c r="AN266" s="13">
        <f t="shared" si="65"/>
        <v>0</v>
      </c>
      <c r="AO266" s="13">
        <f t="shared" si="66"/>
        <v>0</v>
      </c>
      <c r="AP266" s="13">
        <f t="shared" si="67"/>
        <v>0</v>
      </c>
      <c r="AQ266" s="16">
        <f t="shared" si="68"/>
        <v>0</v>
      </c>
      <c r="AR266" s="16">
        <f t="shared" si="69"/>
        <v>0</v>
      </c>
      <c r="AS266" s="17">
        <f t="shared" si="70"/>
        <v>0</v>
      </c>
      <c r="AT266" t="e">
        <f t="shared" si="71"/>
        <v>#VALUE!</v>
      </c>
    </row>
    <row r="267" spans="3:46" ht="36.65" customHeight="1">
      <c r="C267" s="20">
        <v>262</v>
      </c>
      <c r="D267" s="53">
        <f>現状商品設定!B264</f>
        <v>0</v>
      </c>
      <c r="E267" s="26" t="str">
        <f>IFERROR(_xlfn.XLOOKUP($D267,現状商品設定!B:B,現状商品設定!C:C,"-"),"-")</f>
        <v>-</v>
      </c>
      <c r="F267" s="32" t="s">
        <v>46</v>
      </c>
      <c r="G267" s="30" t="str">
        <f>IFERROR(_xlfn.XLOOKUP($D267,現状商品設定!B:B,現状商品設定!F:F),"-")</f>
        <v>-</v>
      </c>
      <c r="H267" s="34" t="e">
        <f>IF(IF(AND(V267&gt;=設定!$C$3,X267&gt;=L267),G267*(1+設定!$C$6),IF(AND(V267&gt;=設定!$C$3,X267&lt;L267),G267*(1+設定!$C$7*-1),IF(V267&lt;設定!$C$3,G267*(1+設定!$C$6),"除外")))&gt;10,IF(AND(V267&gt;=設定!$C$3,X267&gt;=L267),G267*(1+設定!$C$6),IF(AND(V267&gt;=設定!$C$3,X267&lt;L267),G267*(1+設定!$C$7*-1),IF(V267&lt;設定!$C$3,G267*(1+設定!$C$6),"除外"))),10)</f>
        <v>#VALUE!</v>
      </c>
      <c r="I267" s="34" t="e">
        <f ca="1">IF(消化率!$I$5&lt;1,商品!H267*消化率!$I$5,IF(商品!W267*商品!Q267/(商品!H267*消化率!$I$5)&gt;商品!L267,商品!H267*消化率!$I$5,J267))</f>
        <v>#DIV/0!</v>
      </c>
      <c r="J267" s="34" t="e">
        <f t="shared" si="58"/>
        <v>#VALUE!</v>
      </c>
      <c r="K267" s="34" t="e">
        <f ca="1">IF(ROUNDDOWN(IF(I267&gt;=設定!$C$8,設定!$C$8,商品!I267),0)&lt;10,10,ROUNDDOWN(IF(I267&gt;=設定!$C$8,設定!$C$8,商品!I267),0))</f>
        <v>#DIV/0!</v>
      </c>
      <c r="L267" s="64">
        <f>IF(F267="標準",設定!$C$4,商品!F267)</f>
        <v>5</v>
      </c>
      <c r="M267" s="63" t="str">
        <f>_xlfn.XLOOKUP($D267,全商品!$F:$F,全商品!H:H,"-")</f>
        <v>-</v>
      </c>
      <c r="N267" s="12" t="str">
        <f>_xlfn.XLOOKUP($D267,全商品!$F:$F,全商品!I:I,"-")</f>
        <v>-</v>
      </c>
      <c r="O267" s="23" t="str">
        <f>_xlfn.XLOOKUP($D267,全商品!$F:$F,全商品!K:K,"-")</f>
        <v>-</v>
      </c>
      <c r="P267" s="13" t="str">
        <f>_xlfn.XLOOKUP($D267,全商品!$F:$F,全商品!M:M,"-")</f>
        <v>-</v>
      </c>
      <c r="Q267" s="25" t="str">
        <f>_xlfn.XLOOKUP($D267,現状商品設定!B:B,現状商品設定!D:D,"-")</f>
        <v>-</v>
      </c>
      <c r="R267" s="22">
        <f>SUM(_xlfn.XLOOKUP($D267,当月商品!$D:$D,当月商品!I:I,0),_xlfn.XLOOKUP($D267,前月商品!$D:$D,前月商品!I:I,0),_xlfn.XLOOKUP($D267,前々月商品!$D:$D,前々月商品!I:I,0))</f>
        <v>0</v>
      </c>
      <c r="S267" s="23">
        <f>SUM(_xlfn.XLOOKUP($D267,当月商品!$D:$D,当月商品!V:V,0),_xlfn.XLOOKUP($D267,前月商品!$D:$D,前月商品!V:V,0),_xlfn.XLOOKUP($D267,前々月商品!$D:$D,前々月商品!V:V,0))</f>
        <v>0</v>
      </c>
      <c r="T267" s="23">
        <f t="shared" si="59"/>
        <v>0</v>
      </c>
      <c r="U267" s="23">
        <f>SUM(_xlfn.XLOOKUP($D267,当月商品!$D:$D,当月商品!W:W,0),_xlfn.XLOOKUP($D267,前月商品!$D:$D,前月商品!W:W,0),_xlfn.XLOOKUP($D267,前々月商品!$D:$D,前々月商品!W:W,0))</f>
        <v>0</v>
      </c>
      <c r="V267" s="23">
        <f>SUM(_xlfn.XLOOKUP($D267,当月商品!$D:$D,当月商品!H:H,0),_xlfn.XLOOKUP($D267,前月商品!$D:$D,前月商品!H:H,0),_xlfn.XLOOKUP($D267,前々月商品!$D:$D,前々月商品!H:H,0))</f>
        <v>0</v>
      </c>
      <c r="W267" s="13">
        <f t="shared" si="60"/>
        <v>0</v>
      </c>
      <c r="X267" s="15">
        <f t="shared" si="61"/>
        <v>0</v>
      </c>
      <c r="Y267" s="22">
        <f>_xlfn.XLOOKUP($D267,当月商品!$D:$D,当月商品!I:I,0)</f>
        <v>0</v>
      </c>
      <c r="Z267" s="23">
        <f>_xlfn.XLOOKUP($D267,前月商品!$D:$D,前月商品!I:I,0)</f>
        <v>0</v>
      </c>
      <c r="AA267" s="23">
        <f>_xlfn.XLOOKUP($D267,前々月商品!$D:$D,前々月商品!I:I,0)</f>
        <v>0</v>
      </c>
      <c r="AB267" s="23">
        <f>_xlfn.XLOOKUP($D267,当月商品!$D:$D,当月商品!V:V,0)</f>
        <v>0</v>
      </c>
      <c r="AC267" s="23">
        <f>_xlfn.XLOOKUP($D267,前月商品!$D:$D,前月商品!V:V,0)</f>
        <v>0</v>
      </c>
      <c r="AD267" s="23">
        <f>_xlfn.XLOOKUP($D267,前々月商品!$D:$D,前々月商品!V:V,0)</f>
        <v>0</v>
      </c>
      <c r="AE267" s="23">
        <f t="shared" si="62"/>
        <v>0</v>
      </c>
      <c r="AF267" s="23">
        <f t="shared" si="63"/>
        <v>0</v>
      </c>
      <c r="AG267" s="23">
        <f t="shared" si="64"/>
        <v>0</v>
      </c>
      <c r="AH267" s="12">
        <f>_xlfn.XLOOKUP($D267,当月商品!$D:$D,当月商品!W:W,0)</f>
        <v>0</v>
      </c>
      <c r="AI267" s="12">
        <f>_xlfn.XLOOKUP($D267,前月商品!$D:$D,前月商品!W:W,0)</f>
        <v>0</v>
      </c>
      <c r="AJ267" s="12">
        <f>_xlfn.XLOOKUP($D267,前々月商品!$D:$D,前々月商品!W:W,0)</f>
        <v>0</v>
      </c>
      <c r="AK267" s="12">
        <f>_xlfn.XLOOKUP($D267,当月商品!$D:$D,当月商品!H:H,0)</f>
        <v>0</v>
      </c>
      <c r="AL267" s="12">
        <f>_xlfn.XLOOKUP($D267,前月商品!$D:$D,前月商品!H:H,0)</f>
        <v>0</v>
      </c>
      <c r="AM267" s="12">
        <f>_xlfn.XLOOKUP($D267,前々月商品!$D:$D,前々月商品!H:H,0)</f>
        <v>0</v>
      </c>
      <c r="AN267" s="13">
        <f t="shared" si="65"/>
        <v>0</v>
      </c>
      <c r="AO267" s="13">
        <f t="shared" si="66"/>
        <v>0</v>
      </c>
      <c r="AP267" s="13">
        <f t="shared" si="67"/>
        <v>0</v>
      </c>
      <c r="AQ267" s="16">
        <f t="shared" si="68"/>
        <v>0</v>
      </c>
      <c r="AR267" s="16">
        <f t="shared" si="69"/>
        <v>0</v>
      </c>
      <c r="AS267" s="17">
        <f t="shared" si="70"/>
        <v>0</v>
      </c>
      <c r="AT267" t="e">
        <f t="shared" si="71"/>
        <v>#VALUE!</v>
      </c>
    </row>
    <row r="268" spans="3:46" ht="36.65" customHeight="1">
      <c r="C268" s="20">
        <v>263</v>
      </c>
      <c r="D268" s="53">
        <f>現状商品設定!B265</f>
        <v>0</v>
      </c>
      <c r="E268" s="26" t="str">
        <f>IFERROR(_xlfn.XLOOKUP($D268,現状商品設定!B:B,現状商品設定!C:C,"-"),"-")</f>
        <v>-</v>
      </c>
      <c r="F268" s="32" t="s">
        <v>46</v>
      </c>
      <c r="G268" s="30" t="str">
        <f>IFERROR(_xlfn.XLOOKUP($D268,現状商品設定!B:B,現状商品設定!F:F),"-")</f>
        <v>-</v>
      </c>
      <c r="H268" s="34" t="e">
        <f>IF(IF(AND(V268&gt;=設定!$C$3,X268&gt;=L268),G268*(1+設定!$C$6),IF(AND(V268&gt;=設定!$C$3,X268&lt;L268),G268*(1+設定!$C$7*-1),IF(V268&lt;設定!$C$3,G268*(1+設定!$C$6),"除外")))&gt;10,IF(AND(V268&gt;=設定!$C$3,X268&gt;=L268),G268*(1+設定!$C$6),IF(AND(V268&gt;=設定!$C$3,X268&lt;L268),G268*(1+設定!$C$7*-1),IF(V268&lt;設定!$C$3,G268*(1+設定!$C$6),"除外"))),10)</f>
        <v>#VALUE!</v>
      </c>
      <c r="I268" s="34" t="e">
        <f ca="1">IF(消化率!$I$5&lt;1,商品!H268*消化率!$I$5,IF(商品!W268*商品!Q268/(商品!H268*消化率!$I$5)&gt;商品!L268,商品!H268*消化率!$I$5,J268))</f>
        <v>#DIV/0!</v>
      </c>
      <c r="J268" s="34" t="e">
        <f t="shared" si="58"/>
        <v>#VALUE!</v>
      </c>
      <c r="K268" s="34" t="e">
        <f ca="1">IF(ROUNDDOWN(IF(I268&gt;=設定!$C$8,設定!$C$8,商品!I268),0)&lt;10,10,ROUNDDOWN(IF(I268&gt;=設定!$C$8,設定!$C$8,商品!I268),0))</f>
        <v>#DIV/0!</v>
      </c>
      <c r="L268" s="64">
        <f>IF(F268="標準",設定!$C$4,商品!F268)</f>
        <v>5</v>
      </c>
      <c r="M268" s="63" t="str">
        <f>_xlfn.XLOOKUP($D268,全商品!$F:$F,全商品!H:H,"-")</f>
        <v>-</v>
      </c>
      <c r="N268" s="12" t="str">
        <f>_xlfn.XLOOKUP($D268,全商品!$F:$F,全商品!I:I,"-")</f>
        <v>-</v>
      </c>
      <c r="O268" s="23" t="str">
        <f>_xlfn.XLOOKUP($D268,全商品!$F:$F,全商品!K:K,"-")</f>
        <v>-</v>
      </c>
      <c r="P268" s="13" t="str">
        <f>_xlfn.XLOOKUP($D268,全商品!$F:$F,全商品!M:M,"-")</f>
        <v>-</v>
      </c>
      <c r="Q268" s="25" t="str">
        <f>_xlfn.XLOOKUP($D268,現状商品設定!B:B,現状商品設定!D:D,"-")</f>
        <v>-</v>
      </c>
      <c r="R268" s="22">
        <f>SUM(_xlfn.XLOOKUP($D268,当月商品!$D:$D,当月商品!I:I,0),_xlfn.XLOOKUP($D268,前月商品!$D:$D,前月商品!I:I,0),_xlfn.XLOOKUP($D268,前々月商品!$D:$D,前々月商品!I:I,0))</f>
        <v>0</v>
      </c>
      <c r="S268" s="23">
        <f>SUM(_xlfn.XLOOKUP($D268,当月商品!$D:$D,当月商品!V:V,0),_xlfn.XLOOKUP($D268,前月商品!$D:$D,前月商品!V:V,0),_xlfn.XLOOKUP($D268,前々月商品!$D:$D,前々月商品!V:V,0))</f>
        <v>0</v>
      </c>
      <c r="T268" s="23">
        <f t="shared" si="59"/>
        <v>0</v>
      </c>
      <c r="U268" s="23">
        <f>SUM(_xlfn.XLOOKUP($D268,当月商品!$D:$D,当月商品!W:W,0),_xlfn.XLOOKUP($D268,前月商品!$D:$D,前月商品!W:W,0),_xlfn.XLOOKUP($D268,前々月商品!$D:$D,前々月商品!W:W,0))</f>
        <v>0</v>
      </c>
      <c r="V268" s="23">
        <f>SUM(_xlfn.XLOOKUP($D268,当月商品!$D:$D,当月商品!H:H,0),_xlfn.XLOOKUP($D268,前月商品!$D:$D,前月商品!H:H,0),_xlfn.XLOOKUP($D268,前々月商品!$D:$D,前々月商品!H:H,0))</f>
        <v>0</v>
      </c>
      <c r="W268" s="13">
        <f t="shared" si="60"/>
        <v>0</v>
      </c>
      <c r="X268" s="15">
        <f t="shared" si="61"/>
        <v>0</v>
      </c>
      <c r="Y268" s="22">
        <f>_xlfn.XLOOKUP($D268,当月商品!$D:$D,当月商品!I:I,0)</f>
        <v>0</v>
      </c>
      <c r="Z268" s="23">
        <f>_xlfn.XLOOKUP($D268,前月商品!$D:$D,前月商品!I:I,0)</f>
        <v>0</v>
      </c>
      <c r="AA268" s="23">
        <f>_xlfn.XLOOKUP($D268,前々月商品!$D:$D,前々月商品!I:I,0)</f>
        <v>0</v>
      </c>
      <c r="AB268" s="23">
        <f>_xlfn.XLOOKUP($D268,当月商品!$D:$D,当月商品!V:V,0)</f>
        <v>0</v>
      </c>
      <c r="AC268" s="23">
        <f>_xlfn.XLOOKUP($D268,前月商品!$D:$D,前月商品!V:V,0)</f>
        <v>0</v>
      </c>
      <c r="AD268" s="23">
        <f>_xlfn.XLOOKUP($D268,前々月商品!$D:$D,前々月商品!V:V,0)</f>
        <v>0</v>
      </c>
      <c r="AE268" s="23">
        <f t="shared" si="62"/>
        <v>0</v>
      </c>
      <c r="AF268" s="23">
        <f t="shared" si="63"/>
        <v>0</v>
      </c>
      <c r="AG268" s="23">
        <f t="shared" si="64"/>
        <v>0</v>
      </c>
      <c r="AH268" s="12">
        <f>_xlfn.XLOOKUP($D268,当月商品!$D:$D,当月商品!W:W,0)</f>
        <v>0</v>
      </c>
      <c r="AI268" s="12">
        <f>_xlfn.XLOOKUP($D268,前月商品!$D:$D,前月商品!W:W,0)</f>
        <v>0</v>
      </c>
      <c r="AJ268" s="12">
        <f>_xlfn.XLOOKUP($D268,前々月商品!$D:$D,前々月商品!W:W,0)</f>
        <v>0</v>
      </c>
      <c r="AK268" s="12">
        <f>_xlfn.XLOOKUP($D268,当月商品!$D:$D,当月商品!H:H,0)</f>
        <v>0</v>
      </c>
      <c r="AL268" s="12">
        <f>_xlfn.XLOOKUP($D268,前月商品!$D:$D,前月商品!H:H,0)</f>
        <v>0</v>
      </c>
      <c r="AM268" s="12">
        <f>_xlfn.XLOOKUP($D268,前々月商品!$D:$D,前々月商品!H:H,0)</f>
        <v>0</v>
      </c>
      <c r="AN268" s="13">
        <f t="shared" si="65"/>
        <v>0</v>
      </c>
      <c r="AO268" s="13">
        <f t="shared" si="66"/>
        <v>0</v>
      </c>
      <c r="AP268" s="13">
        <f t="shared" si="67"/>
        <v>0</v>
      </c>
      <c r="AQ268" s="16">
        <f t="shared" si="68"/>
        <v>0</v>
      </c>
      <c r="AR268" s="16">
        <f t="shared" si="69"/>
        <v>0</v>
      </c>
      <c r="AS268" s="17">
        <f t="shared" si="70"/>
        <v>0</v>
      </c>
      <c r="AT268" t="e">
        <f t="shared" si="71"/>
        <v>#VALUE!</v>
      </c>
    </row>
    <row r="269" spans="3:46" ht="36.65" customHeight="1">
      <c r="C269" s="20">
        <v>264</v>
      </c>
      <c r="D269" s="53">
        <f>現状商品設定!B266</f>
        <v>0</v>
      </c>
      <c r="E269" s="26" t="str">
        <f>IFERROR(_xlfn.XLOOKUP($D269,現状商品設定!B:B,現状商品設定!C:C,"-"),"-")</f>
        <v>-</v>
      </c>
      <c r="F269" s="32" t="s">
        <v>46</v>
      </c>
      <c r="G269" s="30" t="str">
        <f>IFERROR(_xlfn.XLOOKUP($D269,現状商品設定!B:B,現状商品設定!F:F),"-")</f>
        <v>-</v>
      </c>
      <c r="H269" s="34" t="e">
        <f>IF(IF(AND(V269&gt;=設定!$C$3,X269&gt;=L269),G269*(1+設定!$C$6),IF(AND(V269&gt;=設定!$C$3,X269&lt;L269),G269*(1+設定!$C$7*-1),IF(V269&lt;設定!$C$3,G269*(1+設定!$C$6),"除外")))&gt;10,IF(AND(V269&gt;=設定!$C$3,X269&gt;=L269),G269*(1+設定!$C$6),IF(AND(V269&gt;=設定!$C$3,X269&lt;L269),G269*(1+設定!$C$7*-1),IF(V269&lt;設定!$C$3,G269*(1+設定!$C$6),"除外"))),10)</f>
        <v>#VALUE!</v>
      </c>
      <c r="I269" s="34" t="e">
        <f ca="1">IF(消化率!$I$5&lt;1,商品!H269*消化率!$I$5,IF(商品!W269*商品!Q269/(商品!H269*消化率!$I$5)&gt;商品!L269,商品!H269*消化率!$I$5,J269))</f>
        <v>#DIV/0!</v>
      </c>
      <c r="J269" s="34" t="e">
        <f t="shared" si="58"/>
        <v>#VALUE!</v>
      </c>
      <c r="K269" s="34" t="e">
        <f ca="1">IF(ROUNDDOWN(IF(I269&gt;=設定!$C$8,設定!$C$8,商品!I269),0)&lt;10,10,ROUNDDOWN(IF(I269&gt;=設定!$C$8,設定!$C$8,商品!I269),0))</f>
        <v>#DIV/0!</v>
      </c>
      <c r="L269" s="64">
        <f>IF(F269="標準",設定!$C$4,商品!F269)</f>
        <v>5</v>
      </c>
      <c r="M269" s="63" t="str">
        <f>_xlfn.XLOOKUP($D269,全商品!$F:$F,全商品!H:H,"-")</f>
        <v>-</v>
      </c>
      <c r="N269" s="12" t="str">
        <f>_xlfn.XLOOKUP($D269,全商品!$F:$F,全商品!I:I,"-")</f>
        <v>-</v>
      </c>
      <c r="O269" s="23" t="str">
        <f>_xlfn.XLOOKUP($D269,全商品!$F:$F,全商品!K:K,"-")</f>
        <v>-</v>
      </c>
      <c r="P269" s="13" t="str">
        <f>_xlfn.XLOOKUP($D269,全商品!$F:$F,全商品!M:M,"-")</f>
        <v>-</v>
      </c>
      <c r="Q269" s="25" t="str">
        <f>_xlfn.XLOOKUP($D269,現状商品設定!B:B,現状商品設定!D:D,"-")</f>
        <v>-</v>
      </c>
      <c r="R269" s="22">
        <f>SUM(_xlfn.XLOOKUP($D269,当月商品!$D:$D,当月商品!I:I,0),_xlfn.XLOOKUP($D269,前月商品!$D:$D,前月商品!I:I,0),_xlfn.XLOOKUP($D269,前々月商品!$D:$D,前々月商品!I:I,0))</f>
        <v>0</v>
      </c>
      <c r="S269" s="23">
        <f>SUM(_xlfn.XLOOKUP($D269,当月商品!$D:$D,当月商品!V:V,0),_xlfn.XLOOKUP($D269,前月商品!$D:$D,前月商品!V:V,0),_xlfn.XLOOKUP($D269,前々月商品!$D:$D,前々月商品!V:V,0))</f>
        <v>0</v>
      </c>
      <c r="T269" s="23">
        <f t="shared" si="59"/>
        <v>0</v>
      </c>
      <c r="U269" s="23">
        <f>SUM(_xlfn.XLOOKUP($D269,当月商品!$D:$D,当月商品!W:W,0),_xlfn.XLOOKUP($D269,前月商品!$D:$D,前月商品!W:W,0),_xlfn.XLOOKUP($D269,前々月商品!$D:$D,前々月商品!W:W,0))</f>
        <v>0</v>
      </c>
      <c r="V269" s="23">
        <f>SUM(_xlfn.XLOOKUP($D269,当月商品!$D:$D,当月商品!H:H,0),_xlfn.XLOOKUP($D269,前月商品!$D:$D,前月商品!H:H,0),_xlfn.XLOOKUP($D269,前々月商品!$D:$D,前々月商品!H:H,0))</f>
        <v>0</v>
      </c>
      <c r="W269" s="13">
        <f t="shared" si="60"/>
        <v>0</v>
      </c>
      <c r="X269" s="15">
        <f t="shared" si="61"/>
        <v>0</v>
      </c>
      <c r="Y269" s="22">
        <f>_xlfn.XLOOKUP($D269,当月商品!$D:$D,当月商品!I:I,0)</f>
        <v>0</v>
      </c>
      <c r="Z269" s="23">
        <f>_xlfn.XLOOKUP($D269,前月商品!$D:$D,前月商品!I:I,0)</f>
        <v>0</v>
      </c>
      <c r="AA269" s="23">
        <f>_xlfn.XLOOKUP($D269,前々月商品!$D:$D,前々月商品!I:I,0)</f>
        <v>0</v>
      </c>
      <c r="AB269" s="23">
        <f>_xlfn.XLOOKUP($D269,当月商品!$D:$D,当月商品!V:V,0)</f>
        <v>0</v>
      </c>
      <c r="AC269" s="23">
        <f>_xlfn.XLOOKUP($D269,前月商品!$D:$D,前月商品!V:V,0)</f>
        <v>0</v>
      </c>
      <c r="AD269" s="23">
        <f>_xlfn.XLOOKUP($D269,前々月商品!$D:$D,前々月商品!V:V,0)</f>
        <v>0</v>
      </c>
      <c r="AE269" s="23">
        <f t="shared" si="62"/>
        <v>0</v>
      </c>
      <c r="AF269" s="23">
        <f t="shared" si="63"/>
        <v>0</v>
      </c>
      <c r="AG269" s="23">
        <f t="shared" si="64"/>
        <v>0</v>
      </c>
      <c r="AH269" s="12">
        <f>_xlfn.XLOOKUP($D269,当月商品!$D:$D,当月商品!W:W,0)</f>
        <v>0</v>
      </c>
      <c r="AI269" s="12">
        <f>_xlfn.XLOOKUP($D269,前月商品!$D:$D,前月商品!W:W,0)</f>
        <v>0</v>
      </c>
      <c r="AJ269" s="12">
        <f>_xlfn.XLOOKUP($D269,前々月商品!$D:$D,前々月商品!W:W,0)</f>
        <v>0</v>
      </c>
      <c r="AK269" s="12">
        <f>_xlfn.XLOOKUP($D269,当月商品!$D:$D,当月商品!H:H,0)</f>
        <v>0</v>
      </c>
      <c r="AL269" s="12">
        <f>_xlfn.XLOOKUP($D269,前月商品!$D:$D,前月商品!H:H,0)</f>
        <v>0</v>
      </c>
      <c r="AM269" s="12">
        <f>_xlfn.XLOOKUP($D269,前々月商品!$D:$D,前々月商品!H:H,0)</f>
        <v>0</v>
      </c>
      <c r="AN269" s="13">
        <f t="shared" si="65"/>
        <v>0</v>
      </c>
      <c r="AO269" s="13">
        <f t="shared" si="66"/>
        <v>0</v>
      </c>
      <c r="AP269" s="13">
        <f t="shared" si="67"/>
        <v>0</v>
      </c>
      <c r="AQ269" s="16">
        <f t="shared" si="68"/>
        <v>0</v>
      </c>
      <c r="AR269" s="16">
        <f t="shared" si="69"/>
        <v>0</v>
      </c>
      <c r="AS269" s="17">
        <f t="shared" si="70"/>
        <v>0</v>
      </c>
      <c r="AT269" t="e">
        <f t="shared" si="71"/>
        <v>#VALUE!</v>
      </c>
    </row>
    <row r="270" spans="3:46" ht="36.65" customHeight="1">
      <c r="C270" s="20">
        <v>265</v>
      </c>
      <c r="D270" s="53">
        <f>現状商品設定!B267</f>
        <v>0</v>
      </c>
      <c r="E270" s="26" t="str">
        <f>IFERROR(_xlfn.XLOOKUP($D270,現状商品設定!B:B,現状商品設定!C:C,"-"),"-")</f>
        <v>-</v>
      </c>
      <c r="F270" s="32" t="s">
        <v>46</v>
      </c>
      <c r="G270" s="30" t="str">
        <f>IFERROR(_xlfn.XLOOKUP($D270,現状商品設定!B:B,現状商品設定!F:F),"-")</f>
        <v>-</v>
      </c>
      <c r="H270" s="34" t="e">
        <f>IF(IF(AND(V270&gt;=設定!$C$3,X270&gt;=L270),G270*(1+設定!$C$6),IF(AND(V270&gt;=設定!$C$3,X270&lt;L270),G270*(1+設定!$C$7*-1),IF(V270&lt;設定!$C$3,G270*(1+設定!$C$6),"除外")))&gt;10,IF(AND(V270&gt;=設定!$C$3,X270&gt;=L270),G270*(1+設定!$C$6),IF(AND(V270&gt;=設定!$C$3,X270&lt;L270),G270*(1+設定!$C$7*-1),IF(V270&lt;設定!$C$3,G270*(1+設定!$C$6),"除外"))),10)</f>
        <v>#VALUE!</v>
      </c>
      <c r="I270" s="34" t="e">
        <f ca="1">IF(消化率!$I$5&lt;1,商品!H270*消化率!$I$5,IF(商品!W270*商品!Q270/(商品!H270*消化率!$I$5)&gt;商品!L270,商品!H270*消化率!$I$5,J270))</f>
        <v>#DIV/0!</v>
      </c>
      <c r="J270" s="34" t="e">
        <f t="shared" si="58"/>
        <v>#VALUE!</v>
      </c>
      <c r="K270" s="34" t="e">
        <f ca="1">IF(ROUNDDOWN(IF(I270&gt;=設定!$C$8,設定!$C$8,商品!I270),0)&lt;10,10,ROUNDDOWN(IF(I270&gt;=設定!$C$8,設定!$C$8,商品!I270),0))</f>
        <v>#DIV/0!</v>
      </c>
      <c r="L270" s="64">
        <f>IF(F270="標準",設定!$C$4,商品!F270)</f>
        <v>5</v>
      </c>
      <c r="M270" s="63" t="str">
        <f>_xlfn.XLOOKUP($D270,全商品!$F:$F,全商品!H:H,"-")</f>
        <v>-</v>
      </c>
      <c r="N270" s="12" t="str">
        <f>_xlfn.XLOOKUP($D270,全商品!$F:$F,全商品!I:I,"-")</f>
        <v>-</v>
      </c>
      <c r="O270" s="23" t="str">
        <f>_xlfn.XLOOKUP($D270,全商品!$F:$F,全商品!K:K,"-")</f>
        <v>-</v>
      </c>
      <c r="P270" s="13" t="str">
        <f>_xlfn.XLOOKUP($D270,全商品!$F:$F,全商品!M:M,"-")</f>
        <v>-</v>
      </c>
      <c r="Q270" s="25" t="str">
        <f>_xlfn.XLOOKUP($D270,現状商品設定!B:B,現状商品設定!D:D,"-")</f>
        <v>-</v>
      </c>
      <c r="R270" s="22">
        <f>SUM(_xlfn.XLOOKUP($D270,当月商品!$D:$D,当月商品!I:I,0),_xlfn.XLOOKUP($D270,前月商品!$D:$D,前月商品!I:I,0),_xlfn.XLOOKUP($D270,前々月商品!$D:$D,前々月商品!I:I,0))</f>
        <v>0</v>
      </c>
      <c r="S270" s="23">
        <f>SUM(_xlfn.XLOOKUP($D270,当月商品!$D:$D,当月商品!V:V,0),_xlfn.XLOOKUP($D270,前月商品!$D:$D,前月商品!V:V,0),_xlfn.XLOOKUP($D270,前々月商品!$D:$D,前々月商品!V:V,0))</f>
        <v>0</v>
      </c>
      <c r="T270" s="23">
        <f t="shared" si="59"/>
        <v>0</v>
      </c>
      <c r="U270" s="23">
        <f>SUM(_xlfn.XLOOKUP($D270,当月商品!$D:$D,当月商品!W:W,0),_xlfn.XLOOKUP($D270,前月商品!$D:$D,前月商品!W:W,0),_xlfn.XLOOKUP($D270,前々月商品!$D:$D,前々月商品!W:W,0))</f>
        <v>0</v>
      </c>
      <c r="V270" s="23">
        <f>SUM(_xlfn.XLOOKUP($D270,当月商品!$D:$D,当月商品!H:H,0),_xlfn.XLOOKUP($D270,前月商品!$D:$D,前月商品!H:H,0),_xlfn.XLOOKUP($D270,前々月商品!$D:$D,前々月商品!H:H,0))</f>
        <v>0</v>
      </c>
      <c r="W270" s="13">
        <f t="shared" si="60"/>
        <v>0</v>
      </c>
      <c r="X270" s="15">
        <f t="shared" si="61"/>
        <v>0</v>
      </c>
      <c r="Y270" s="22">
        <f>_xlfn.XLOOKUP($D270,当月商品!$D:$D,当月商品!I:I,0)</f>
        <v>0</v>
      </c>
      <c r="Z270" s="23">
        <f>_xlfn.XLOOKUP($D270,前月商品!$D:$D,前月商品!I:I,0)</f>
        <v>0</v>
      </c>
      <c r="AA270" s="23">
        <f>_xlfn.XLOOKUP($D270,前々月商品!$D:$D,前々月商品!I:I,0)</f>
        <v>0</v>
      </c>
      <c r="AB270" s="23">
        <f>_xlfn.XLOOKUP($D270,当月商品!$D:$D,当月商品!V:V,0)</f>
        <v>0</v>
      </c>
      <c r="AC270" s="23">
        <f>_xlfn.XLOOKUP($D270,前月商品!$D:$D,前月商品!V:V,0)</f>
        <v>0</v>
      </c>
      <c r="AD270" s="23">
        <f>_xlfn.XLOOKUP($D270,前々月商品!$D:$D,前々月商品!V:V,0)</f>
        <v>0</v>
      </c>
      <c r="AE270" s="23">
        <f t="shared" si="62"/>
        <v>0</v>
      </c>
      <c r="AF270" s="23">
        <f t="shared" si="63"/>
        <v>0</v>
      </c>
      <c r="AG270" s="23">
        <f t="shared" si="64"/>
        <v>0</v>
      </c>
      <c r="AH270" s="12">
        <f>_xlfn.XLOOKUP($D270,当月商品!$D:$D,当月商品!W:W,0)</f>
        <v>0</v>
      </c>
      <c r="AI270" s="12">
        <f>_xlfn.XLOOKUP($D270,前月商品!$D:$D,前月商品!W:W,0)</f>
        <v>0</v>
      </c>
      <c r="AJ270" s="12">
        <f>_xlfn.XLOOKUP($D270,前々月商品!$D:$D,前々月商品!W:W,0)</f>
        <v>0</v>
      </c>
      <c r="AK270" s="12">
        <f>_xlfn.XLOOKUP($D270,当月商品!$D:$D,当月商品!H:H,0)</f>
        <v>0</v>
      </c>
      <c r="AL270" s="12">
        <f>_xlfn.XLOOKUP($D270,前月商品!$D:$D,前月商品!H:H,0)</f>
        <v>0</v>
      </c>
      <c r="AM270" s="12">
        <f>_xlfn.XLOOKUP($D270,前々月商品!$D:$D,前々月商品!H:H,0)</f>
        <v>0</v>
      </c>
      <c r="AN270" s="13">
        <f t="shared" si="65"/>
        <v>0</v>
      </c>
      <c r="AO270" s="13">
        <f t="shared" si="66"/>
        <v>0</v>
      </c>
      <c r="AP270" s="13">
        <f t="shared" si="67"/>
        <v>0</v>
      </c>
      <c r="AQ270" s="16">
        <f t="shared" si="68"/>
        <v>0</v>
      </c>
      <c r="AR270" s="16">
        <f t="shared" si="69"/>
        <v>0</v>
      </c>
      <c r="AS270" s="17">
        <f t="shared" si="70"/>
        <v>0</v>
      </c>
      <c r="AT270" t="e">
        <f t="shared" si="71"/>
        <v>#VALUE!</v>
      </c>
    </row>
    <row r="271" spans="3:46" ht="36.65" customHeight="1">
      <c r="C271" s="20">
        <v>266</v>
      </c>
      <c r="D271" s="53">
        <f>現状商品設定!B268</f>
        <v>0</v>
      </c>
      <c r="E271" s="26" t="str">
        <f>IFERROR(_xlfn.XLOOKUP($D271,現状商品設定!B:B,現状商品設定!C:C,"-"),"-")</f>
        <v>-</v>
      </c>
      <c r="F271" s="32" t="s">
        <v>46</v>
      </c>
      <c r="G271" s="30" t="str">
        <f>IFERROR(_xlfn.XLOOKUP($D271,現状商品設定!B:B,現状商品設定!F:F),"-")</f>
        <v>-</v>
      </c>
      <c r="H271" s="34" t="e">
        <f>IF(IF(AND(V271&gt;=設定!$C$3,X271&gt;=L271),G271*(1+設定!$C$6),IF(AND(V271&gt;=設定!$C$3,X271&lt;L271),G271*(1+設定!$C$7*-1),IF(V271&lt;設定!$C$3,G271*(1+設定!$C$6),"除外")))&gt;10,IF(AND(V271&gt;=設定!$C$3,X271&gt;=L271),G271*(1+設定!$C$6),IF(AND(V271&gt;=設定!$C$3,X271&lt;L271),G271*(1+設定!$C$7*-1),IF(V271&lt;設定!$C$3,G271*(1+設定!$C$6),"除外"))),10)</f>
        <v>#VALUE!</v>
      </c>
      <c r="I271" s="34" t="e">
        <f ca="1">IF(消化率!$I$5&lt;1,商品!H271*消化率!$I$5,IF(商品!W271*商品!Q271/(商品!H271*消化率!$I$5)&gt;商品!L271,商品!H271*消化率!$I$5,J271))</f>
        <v>#DIV/0!</v>
      </c>
      <c r="J271" s="34" t="e">
        <f t="shared" si="58"/>
        <v>#VALUE!</v>
      </c>
      <c r="K271" s="34" t="e">
        <f ca="1">IF(ROUNDDOWN(IF(I271&gt;=設定!$C$8,設定!$C$8,商品!I271),0)&lt;10,10,ROUNDDOWN(IF(I271&gt;=設定!$C$8,設定!$C$8,商品!I271),0))</f>
        <v>#DIV/0!</v>
      </c>
      <c r="L271" s="64">
        <f>IF(F271="標準",設定!$C$4,商品!F271)</f>
        <v>5</v>
      </c>
      <c r="M271" s="63" t="str">
        <f>_xlfn.XLOOKUP($D271,全商品!$F:$F,全商品!H:H,"-")</f>
        <v>-</v>
      </c>
      <c r="N271" s="12" t="str">
        <f>_xlfn.XLOOKUP($D271,全商品!$F:$F,全商品!I:I,"-")</f>
        <v>-</v>
      </c>
      <c r="O271" s="23" t="str">
        <f>_xlfn.XLOOKUP($D271,全商品!$F:$F,全商品!K:K,"-")</f>
        <v>-</v>
      </c>
      <c r="P271" s="13" t="str">
        <f>_xlfn.XLOOKUP($D271,全商品!$F:$F,全商品!M:M,"-")</f>
        <v>-</v>
      </c>
      <c r="Q271" s="25" t="str">
        <f>_xlfn.XLOOKUP($D271,現状商品設定!B:B,現状商品設定!D:D,"-")</f>
        <v>-</v>
      </c>
      <c r="R271" s="22">
        <f>SUM(_xlfn.XLOOKUP($D271,当月商品!$D:$D,当月商品!I:I,0),_xlfn.XLOOKUP($D271,前月商品!$D:$D,前月商品!I:I,0),_xlfn.XLOOKUP($D271,前々月商品!$D:$D,前々月商品!I:I,0))</f>
        <v>0</v>
      </c>
      <c r="S271" s="23">
        <f>SUM(_xlfn.XLOOKUP($D271,当月商品!$D:$D,当月商品!V:V,0),_xlfn.XLOOKUP($D271,前月商品!$D:$D,前月商品!V:V,0),_xlfn.XLOOKUP($D271,前々月商品!$D:$D,前々月商品!V:V,0))</f>
        <v>0</v>
      </c>
      <c r="T271" s="23">
        <f t="shared" si="59"/>
        <v>0</v>
      </c>
      <c r="U271" s="23">
        <f>SUM(_xlfn.XLOOKUP($D271,当月商品!$D:$D,当月商品!W:W,0),_xlfn.XLOOKUP($D271,前月商品!$D:$D,前月商品!W:W,0),_xlfn.XLOOKUP($D271,前々月商品!$D:$D,前々月商品!W:W,0))</f>
        <v>0</v>
      </c>
      <c r="V271" s="23">
        <f>SUM(_xlfn.XLOOKUP($D271,当月商品!$D:$D,当月商品!H:H,0),_xlfn.XLOOKUP($D271,前月商品!$D:$D,前月商品!H:H,0),_xlfn.XLOOKUP($D271,前々月商品!$D:$D,前々月商品!H:H,0))</f>
        <v>0</v>
      </c>
      <c r="W271" s="13">
        <f t="shared" si="60"/>
        <v>0</v>
      </c>
      <c r="X271" s="15">
        <f t="shared" si="61"/>
        <v>0</v>
      </c>
      <c r="Y271" s="22">
        <f>_xlfn.XLOOKUP($D271,当月商品!$D:$D,当月商品!I:I,0)</f>
        <v>0</v>
      </c>
      <c r="Z271" s="23">
        <f>_xlfn.XLOOKUP($D271,前月商品!$D:$D,前月商品!I:I,0)</f>
        <v>0</v>
      </c>
      <c r="AA271" s="23">
        <f>_xlfn.XLOOKUP($D271,前々月商品!$D:$D,前々月商品!I:I,0)</f>
        <v>0</v>
      </c>
      <c r="AB271" s="23">
        <f>_xlfn.XLOOKUP($D271,当月商品!$D:$D,当月商品!V:V,0)</f>
        <v>0</v>
      </c>
      <c r="AC271" s="23">
        <f>_xlfn.XLOOKUP($D271,前月商品!$D:$D,前月商品!V:V,0)</f>
        <v>0</v>
      </c>
      <c r="AD271" s="23">
        <f>_xlfn.XLOOKUP($D271,前々月商品!$D:$D,前々月商品!V:V,0)</f>
        <v>0</v>
      </c>
      <c r="AE271" s="23">
        <f t="shared" si="62"/>
        <v>0</v>
      </c>
      <c r="AF271" s="23">
        <f t="shared" si="63"/>
        <v>0</v>
      </c>
      <c r="AG271" s="23">
        <f t="shared" si="64"/>
        <v>0</v>
      </c>
      <c r="AH271" s="12">
        <f>_xlfn.XLOOKUP($D271,当月商品!$D:$D,当月商品!W:W,0)</f>
        <v>0</v>
      </c>
      <c r="AI271" s="12">
        <f>_xlfn.XLOOKUP($D271,前月商品!$D:$D,前月商品!W:W,0)</f>
        <v>0</v>
      </c>
      <c r="AJ271" s="12">
        <f>_xlfn.XLOOKUP($D271,前々月商品!$D:$D,前々月商品!W:W,0)</f>
        <v>0</v>
      </c>
      <c r="AK271" s="12">
        <f>_xlfn.XLOOKUP($D271,当月商品!$D:$D,当月商品!H:H,0)</f>
        <v>0</v>
      </c>
      <c r="AL271" s="12">
        <f>_xlfn.XLOOKUP($D271,前月商品!$D:$D,前月商品!H:H,0)</f>
        <v>0</v>
      </c>
      <c r="AM271" s="12">
        <f>_xlfn.XLOOKUP($D271,前々月商品!$D:$D,前々月商品!H:H,0)</f>
        <v>0</v>
      </c>
      <c r="AN271" s="13">
        <f t="shared" si="65"/>
        <v>0</v>
      </c>
      <c r="AO271" s="13">
        <f t="shared" si="66"/>
        <v>0</v>
      </c>
      <c r="AP271" s="13">
        <f t="shared" si="67"/>
        <v>0</v>
      </c>
      <c r="AQ271" s="16">
        <f t="shared" si="68"/>
        <v>0</v>
      </c>
      <c r="AR271" s="16">
        <f t="shared" si="69"/>
        <v>0</v>
      </c>
      <c r="AS271" s="17">
        <f t="shared" si="70"/>
        <v>0</v>
      </c>
      <c r="AT271" t="e">
        <f t="shared" si="71"/>
        <v>#VALUE!</v>
      </c>
    </row>
    <row r="272" spans="3:46" ht="36.65" customHeight="1">
      <c r="C272" s="20">
        <v>267</v>
      </c>
      <c r="D272" s="53">
        <f>現状商品設定!B269</f>
        <v>0</v>
      </c>
      <c r="E272" s="26" t="str">
        <f>IFERROR(_xlfn.XLOOKUP($D272,現状商品設定!B:B,現状商品設定!C:C,"-"),"-")</f>
        <v>-</v>
      </c>
      <c r="F272" s="32" t="s">
        <v>46</v>
      </c>
      <c r="G272" s="30" t="str">
        <f>IFERROR(_xlfn.XLOOKUP($D272,現状商品設定!B:B,現状商品設定!F:F),"-")</f>
        <v>-</v>
      </c>
      <c r="H272" s="34" t="e">
        <f>IF(IF(AND(V272&gt;=設定!$C$3,X272&gt;=L272),G272*(1+設定!$C$6),IF(AND(V272&gt;=設定!$C$3,X272&lt;L272),G272*(1+設定!$C$7*-1),IF(V272&lt;設定!$C$3,G272*(1+設定!$C$6),"除外")))&gt;10,IF(AND(V272&gt;=設定!$C$3,X272&gt;=L272),G272*(1+設定!$C$6),IF(AND(V272&gt;=設定!$C$3,X272&lt;L272),G272*(1+設定!$C$7*-1),IF(V272&lt;設定!$C$3,G272*(1+設定!$C$6),"除外"))),10)</f>
        <v>#VALUE!</v>
      </c>
      <c r="I272" s="34" t="e">
        <f ca="1">IF(消化率!$I$5&lt;1,商品!H272*消化率!$I$5,IF(商品!W272*商品!Q272/(商品!H272*消化率!$I$5)&gt;商品!L272,商品!H272*消化率!$I$5,J272))</f>
        <v>#DIV/0!</v>
      </c>
      <c r="J272" s="34" t="e">
        <f t="shared" si="58"/>
        <v>#VALUE!</v>
      </c>
      <c r="K272" s="34" t="e">
        <f ca="1">IF(ROUNDDOWN(IF(I272&gt;=設定!$C$8,設定!$C$8,商品!I272),0)&lt;10,10,ROUNDDOWN(IF(I272&gt;=設定!$C$8,設定!$C$8,商品!I272),0))</f>
        <v>#DIV/0!</v>
      </c>
      <c r="L272" s="64">
        <f>IF(F272="標準",設定!$C$4,商品!F272)</f>
        <v>5</v>
      </c>
      <c r="M272" s="63" t="str">
        <f>_xlfn.XLOOKUP($D272,全商品!$F:$F,全商品!H:H,"-")</f>
        <v>-</v>
      </c>
      <c r="N272" s="12" t="str">
        <f>_xlfn.XLOOKUP($D272,全商品!$F:$F,全商品!I:I,"-")</f>
        <v>-</v>
      </c>
      <c r="O272" s="23" t="str">
        <f>_xlfn.XLOOKUP($D272,全商品!$F:$F,全商品!K:K,"-")</f>
        <v>-</v>
      </c>
      <c r="P272" s="13" t="str">
        <f>_xlfn.XLOOKUP($D272,全商品!$F:$F,全商品!M:M,"-")</f>
        <v>-</v>
      </c>
      <c r="Q272" s="25" t="str">
        <f>_xlfn.XLOOKUP($D272,現状商品設定!B:B,現状商品設定!D:D,"-")</f>
        <v>-</v>
      </c>
      <c r="R272" s="22">
        <f>SUM(_xlfn.XLOOKUP($D272,当月商品!$D:$D,当月商品!I:I,0),_xlfn.XLOOKUP($D272,前月商品!$D:$D,前月商品!I:I,0),_xlfn.XLOOKUP($D272,前々月商品!$D:$D,前々月商品!I:I,0))</f>
        <v>0</v>
      </c>
      <c r="S272" s="23">
        <f>SUM(_xlfn.XLOOKUP($D272,当月商品!$D:$D,当月商品!V:V,0),_xlfn.XLOOKUP($D272,前月商品!$D:$D,前月商品!V:V,0),_xlfn.XLOOKUP($D272,前々月商品!$D:$D,前々月商品!V:V,0))</f>
        <v>0</v>
      </c>
      <c r="T272" s="23">
        <f t="shared" si="59"/>
        <v>0</v>
      </c>
      <c r="U272" s="23">
        <f>SUM(_xlfn.XLOOKUP($D272,当月商品!$D:$D,当月商品!W:W,0),_xlfn.XLOOKUP($D272,前月商品!$D:$D,前月商品!W:W,0),_xlfn.XLOOKUP($D272,前々月商品!$D:$D,前々月商品!W:W,0))</f>
        <v>0</v>
      </c>
      <c r="V272" s="23">
        <f>SUM(_xlfn.XLOOKUP($D272,当月商品!$D:$D,当月商品!H:H,0),_xlfn.XLOOKUP($D272,前月商品!$D:$D,前月商品!H:H,0),_xlfn.XLOOKUP($D272,前々月商品!$D:$D,前々月商品!H:H,0))</f>
        <v>0</v>
      </c>
      <c r="W272" s="13">
        <f t="shared" si="60"/>
        <v>0</v>
      </c>
      <c r="X272" s="15">
        <f t="shared" si="61"/>
        <v>0</v>
      </c>
      <c r="Y272" s="22">
        <f>_xlfn.XLOOKUP($D272,当月商品!$D:$D,当月商品!I:I,0)</f>
        <v>0</v>
      </c>
      <c r="Z272" s="23">
        <f>_xlfn.XLOOKUP($D272,前月商品!$D:$D,前月商品!I:I,0)</f>
        <v>0</v>
      </c>
      <c r="AA272" s="23">
        <f>_xlfn.XLOOKUP($D272,前々月商品!$D:$D,前々月商品!I:I,0)</f>
        <v>0</v>
      </c>
      <c r="AB272" s="23">
        <f>_xlfn.XLOOKUP($D272,当月商品!$D:$D,当月商品!V:V,0)</f>
        <v>0</v>
      </c>
      <c r="AC272" s="23">
        <f>_xlfn.XLOOKUP($D272,前月商品!$D:$D,前月商品!V:V,0)</f>
        <v>0</v>
      </c>
      <c r="AD272" s="23">
        <f>_xlfn.XLOOKUP($D272,前々月商品!$D:$D,前々月商品!V:V,0)</f>
        <v>0</v>
      </c>
      <c r="AE272" s="23">
        <f t="shared" si="62"/>
        <v>0</v>
      </c>
      <c r="AF272" s="23">
        <f t="shared" si="63"/>
        <v>0</v>
      </c>
      <c r="AG272" s="23">
        <f t="shared" si="64"/>
        <v>0</v>
      </c>
      <c r="AH272" s="12">
        <f>_xlfn.XLOOKUP($D272,当月商品!$D:$D,当月商品!W:W,0)</f>
        <v>0</v>
      </c>
      <c r="AI272" s="12">
        <f>_xlfn.XLOOKUP($D272,前月商品!$D:$D,前月商品!W:W,0)</f>
        <v>0</v>
      </c>
      <c r="AJ272" s="12">
        <f>_xlfn.XLOOKUP($D272,前々月商品!$D:$D,前々月商品!W:W,0)</f>
        <v>0</v>
      </c>
      <c r="AK272" s="12">
        <f>_xlfn.XLOOKUP($D272,当月商品!$D:$D,当月商品!H:H,0)</f>
        <v>0</v>
      </c>
      <c r="AL272" s="12">
        <f>_xlfn.XLOOKUP($D272,前月商品!$D:$D,前月商品!H:H,0)</f>
        <v>0</v>
      </c>
      <c r="AM272" s="12">
        <f>_xlfn.XLOOKUP($D272,前々月商品!$D:$D,前々月商品!H:H,0)</f>
        <v>0</v>
      </c>
      <c r="AN272" s="13">
        <f t="shared" si="65"/>
        <v>0</v>
      </c>
      <c r="AO272" s="13">
        <f t="shared" si="66"/>
        <v>0</v>
      </c>
      <c r="AP272" s="13">
        <f t="shared" si="67"/>
        <v>0</v>
      </c>
      <c r="AQ272" s="16">
        <f t="shared" si="68"/>
        <v>0</v>
      </c>
      <c r="AR272" s="16">
        <f t="shared" si="69"/>
        <v>0</v>
      </c>
      <c r="AS272" s="17">
        <f t="shared" si="70"/>
        <v>0</v>
      </c>
      <c r="AT272" t="e">
        <f t="shared" si="71"/>
        <v>#VALUE!</v>
      </c>
    </row>
    <row r="273" spans="3:46" ht="36.65" customHeight="1">
      <c r="C273" s="20">
        <v>268</v>
      </c>
      <c r="D273" s="53">
        <f>現状商品設定!B270</f>
        <v>0</v>
      </c>
      <c r="E273" s="26" t="str">
        <f>IFERROR(_xlfn.XLOOKUP($D273,現状商品設定!B:B,現状商品設定!C:C,"-"),"-")</f>
        <v>-</v>
      </c>
      <c r="F273" s="32" t="s">
        <v>46</v>
      </c>
      <c r="G273" s="30" t="str">
        <f>IFERROR(_xlfn.XLOOKUP($D273,現状商品設定!B:B,現状商品設定!F:F),"-")</f>
        <v>-</v>
      </c>
      <c r="H273" s="34" t="e">
        <f>IF(IF(AND(V273&gt;=設定!$C$3,X273&gt;=L273),G273*(1+設定!$C$6),IF(AND(V273&gt;=設定!$C$3,X273&lt;L273),G273*(1+設定!$C$7*-1),IF(V273&lt;設定!$C$3,G273*(1+設定!$C$6),"除外")))&gt;10,IF(AND(V273&gt;=設定!$C$3,X273&gt;=L273),G273*(1+設定!$C$6),IF(AND(V273&gt;=設定!$C$3,X273&lt;L273),G273*(1+設定!$C$7*-1),IF(V273&lt;設定!$C$3,G273*(1+設定!$C$6),"除外"))),10)</f>
        <v>#VALUE!</v>
      </c>
      <c r="I273" s="34" t="e">
        <f ca="1">IF(消化率!$I$5&lt;1,商品!H273*消化率!$I$5,IF(商品!W273*商品!Q273/(商品!H273*消化率!$I$5)&gt;商品!L273,商品!H273*消化率!$I$5,J273))</f>
        <v>#DIV/0!</v>
      </c>
      <c r="J273" s="34" t="e">
        <f t="shared" si="58"/>
        <v>#VALUE!</v>
      </c>
      <c r="K273" s="34" t="e">
        <f ca="1">IF(ROUNDDOWN(IF(I273&gt;=設定!$C$8,設定!$C$8,商品!I273),0)&lt;10,10,ROUNDDOWN(IF(I273&gt;=設定!$C$8,設定!$C$8,商品!I273),0))</f>
        <v>#DIV/0!</v>
      </c>
      <c r="L273" s="64">
        <f>IF(F273="標準",設定!$C$4,商品!F273)</f>
        <v>5</v>
      </c>
      <c r="M273" s="63" t="str">
        <f>_xlfn.XLOOKUP($D273,全商品!$F:$F,全商品!H:H,"-")</f>
        <v>-</v>
      </c>
      <c r="N273" s="12" t="str">
        <f>_xlfn.XLOOKUP($D273,全商品!$F:$F,全商品!I:I,"-")</f>
        <v>-</v>
      </c>
      <c r="O273" s="23" t="str">
        <f>_xlfn.XLOOKUP($D273,全商品!$F:$F,全商品!K:K,"-")</f>
        <v>-</v>
      </c>
      <c r="P273" s="13" t="str">
        <f>_xlfn.XLOOKUP($D273,全商品!$F:$F,全商品!M:M,"-")</f>
        <v>-</v>
      </c>
      <c r="Q273" s="25" t="str">
        <f>_xlfn.XLOOKUP($D273,現状商品設定!B:B,現状商品設定!D:D,"-")</f>
        <v>-</v>
      </c>
      <c r="R273" s="22">
        <f>SUM(_xlfn.XLOOKUP($D273,当月商品!$D:$D,当月商品!I:I,0),_xlfn.XLOOKUP($D273,前月商品!$D:$D,前月商品!I:I,0),_xlfn.XLOOKUP($D273,前々月商品!$D:$D,前々月商品!I:I,0))</f>
        <v>0</v>
      </c>
      <c r="S273" s="23">
        <f>SUM(_xlfn.XLOOKUP($D273,当月商品!$D:$D,当月商品!V:V,0),_xlfn.XLOOKUP($D273,前月商品!$D:$D,前月商品!V:V,0),_xlfn.XLOOKUP($D273,前々月商品!$D:$D,前々月商品!V:V,0))</f>
        <v>0</v>
      </c>
      <c r="T273" s="23">
        <f t="shared" si="59"/>
        <v>0</v>
      </c>
      <c r="U273" s="23">
        <f>SUM(_xlfn.XLOOKUP($D273,当月商品!$D:$D,当月商品!W:W,0),_xlfn.XLOOKUP($D273,前月商品!$D:$D,前月商品!W:W,0),_xlfn.XLOOKUP($D273,前々月商品!$D:$D,前々月商品!W:W,0))</f>
        <v>0</v>
      </c>
      <c r="V273" s="23">
        <f>SUM(_xlfn.XLOOKUP($D273,当月商品!$D:$D,当月商品!H:H,0),_xlfn.XLOOKUP($D273,前月商品!$D:$D,前月商品!H:H,0),_xlfn.XLOOKUP($D273,前々月商品!$D:$D,前々月商品!H:H,0))</f>
        <v>0</v>
      </c>
      <c r="W273" s="13">
        <f t="shared" si="60"/>
        <v>0</v>
      </c>
      <c r="X273" s="15">
        <f t="shared" si="61"/>
        <v>0</v>
      </c>
      <c r="Y273" s="22">
        <f>_xlfn.XLOOKUP($D273,当月商品!$D:$D,当月商品!I:I,0)</f>
        <v>0</v>
      </c>
      <c r="Z273" s="23">
        <f>_xlfn.XLOOKUP($D273,前月商品!$D:$D,前月商品!I:I,0)</f>
        <v>0</v>
      </c>
      <c r="AA273" s="23">
        <f>_xlfn.XLOOKUP($D273,前々月商品!$D:$D,前々月商品!I:I,0)</f>
        <v>0</v>
      </c>
      <c r="AB273" s="23">
        <f>_xlfn.XLOOKUP($D273,当月商品!$D:$D,当月商品!V:V,0)</f>
        <v>0</v>
      </c>
      <c r="AC273" s="23">
        <f>_xlfn.XLOOKUP($D273,前月商品!$D:$D,前月商品!V:V,0)</f>
        <v>0</v>
      </c>
      <c r="AD273" s="23">
        <f>_xlfn.XLOOKUP($D273,前々月商品!$D:$D,前々月商品!V:V,0)</f>
        <v>0</v>
      </c>
      <c r="AE273" s="23">
        <f t="shared" si="62"/>
        <v>0</v>
      </c>
      <c r="AF273" s="23">
        <f t="shared" si="63"/>
        <v>0</v>
      </c>
      <c r="AG273" s="23">
        <f t="shared" si="64"/>
        <v>0</v>
      </c>
      <c r="AH273" s="12">
        <f>_xlfn.XLOOKUP($D273,当月商品!$D:$D,当月商品!W:W,0)</f>
        <v>0</v>
      </c>
      <c r="AI273" s="12">
        <f>_xlfn.XLOOKUP($D273,前月商品!$D:$D,前月商品!W:W,0)</f>
        <v>0</v>
      </c>
      <c r="AJ273" s="12">
        <f>_xlfn.XLOOKUP($D273,前々月商品!$D:$D,前々月商品!W:W,0)</f>
        <v>0</v>
      </c>
      <c r="AK273" s="12">
        <f>_xlfn.XLOOKUP($D273,当月商品!$D:$D,当月商品!H:H,0)</f>
        <v>0</v>
      </c>
      <c r="AL273" s="12">
        <f>_xlfn.XLOOKUP($D273,前月商品!$D:$D,前月商品!H:H,0)</f>
        <v>0</v>
      </c>
      <c r="AM273" s="12">
        <f>_xlfn.XLOOKUP($D273,前々月商品!$D:$D,前々月商品!H:H,0)</f>
        <v>0</v>
      </c>
      <c r="AN273" s="13">
        <f t="shared" si="65"/>
        <v>0</v>
      </c>
      <c r="AO273" s="13">
        <f t="shared" si="66"/>
        <v>0</v>
      </c>
      <c r="AP273" s="13">
        <f t="shared" si="67"/>
        <v>0</v>
      </c>
      <c r="AQ273" s="16">
        <f t="shared" si="68"/>
        <v>0</v>
      </c>
      <c r="AR273" s="16">
        <f t="shared" si="69"/>
        <v>0</v>
      </c>
      <c r="AS273" s="17">
        <f t="shared" si="70"/>
        <v>0</v>
      </c>
      <c r="AT273" t="e">
        <f t="shared" si="71"/>
        <v>#VALUE!</v>
      </c>
    </row>
    <row r="274" spans="3:46" ht="36.65" customHeight="1">
      <c r="C274" s="20">
        <v>269</v>
      </c>
      <c r="D274" s="53">
        <f>現状商品設定!B271</f>
        <v>0</v>
      </c>
      <c r="E274" s="26" t="str">
        <f>IFERROR(_xlfn.XLOOKUP($D274,現状商品設定!B:B,現状商品設定!C:C,"-"),"-")</f>
        <v>-</v>
      </c>
      <c r="F274" s="32" t="s">
        <v>46</v>
      </c>
      <c r="G274" s="30" t="str">
        <f>IFERROR(_xlfn.XLOOKUP($D274,現状商品設定!B:B,現状商品設定!F:F),"-")</f>
        <v>-</v>
      </c>
      <c r="H274" s="34" t="e">
        <f>IF(IF(AND(V274&gt;=設定!$C$3,X274&gt;=L274),G274*(1+設定!$C$6),IF(AND(V274&gt;=設定!$C$3,X274&lt;L274),G274*(1+設定!$C$7*-1),IF(V274&lt;設定!$C$3,G274*(1+設定!$C$6),"除外")))&gt;10,IF(AND(V274&gt;=設定!$C$3,X274&gt;=L274),G274*(1+設定!$C$6),IF(AND(V274&gt;=設定!$C$3,X274&lt;L274),G274*(1+設定!$C$7*-1),IF(V274&lt;設定!$C$3,G274*(1+設定!$C$6),"除外"))),10)</f>
        <v>#VALUE!</v>
      </c>
      <c r="I274" s="34" t="e">
        <f ca="1">IF(消化率!$I$5&lt;1,商品!H274*消化率!$I$5,IF(商品!W274*商品!Q274/(商品!H274*消化率!$I$5)&gt;商品!L274,商品!H274*消化率!$I$5,J274))</f>
        <v>#DIV/0!</v>
      </c>
      <c r="J274" s="34" t="e">
        <f t="shared" si="58"/>
        <v>#VALUE!</v>
      </c>
      <c r="K274" s="34" t="e">
        <f ca="1">IF(ROUNDDOWN(IF(I274&gt;=設定!$C$8,設定!$C$8,商品!I274),0)&lt;10,10,ROUNDDOWN(IF(I274&gt;=設定!$C$8,設定!$C$8,商品!I274),0))</f>
        <v>#DIV/0!</v>
      </c>
      <c r="L274" s="64">
        <f>IF(F274="標準",設定!$C$4,商品!F274)</f>
        <v>5</v>
      </c>
      <c r="M274" s="63" t="str">
        <f>_xlfn.XLOOKUP($D274,全商品!$F:$F,全商品!H:H,"-")</f>
        <v>-</v>
      </c>
      <c r="N274" s="12" t="str">
        <f>_xlfn.XLOOKUP($D274,全商品!$F:$F,全商品!I:I,"-")</f>
        <v>-</v>
      </c>
      <c r="O274" s="23" t="str">
        <f>_xlfn.XLOOKUP($D274,全商品!$F:$F,全商品!K:K,"-")</f>
        <v>-</v>
      </c>
      <c r="P274" s="13" t="str">
        <f>_xlfn.XLOOKUP($D274,全商品!$F:$F,全商品!M:M,"-")</f>
        <v>-</v>
      </c>
      <c r="Q274" s="25" t="str">
        <f>_xlfn.XLOOKUP($D274,現状商品設定!B:B,現状商品設定!D:D,"-")</f>
        <v>-</v>
      </c>
      <c r="R274" s="22">
        <f>SUM(_xlfn.XLOOKUP($D274,当月商品!$D:$D,当月商品!I:I,0),_xlfn.XLOOKUP($D274,前月商品!$D:$D,前月商品!I:I,0),_xlfn.XLOOKUP($D274,前々月商品!$D:$D,前々月商品!I:I,0))</f>
        <v>0</v>
      </c>
      <c r="S274" s="23">
        <f>SUM(_xlfn.XLOOKUP($D274,当月商品!$D:$D,当月商品!V:V,0),_xlfn.XLOOKUP($D274,前月商品!$D:$D,前月商品!V:V,0),_xlfn.XLOOKUP($D274,前々月商品!$D:$D,前々月商品!V:V,0))</f>
        <v>0</v>
      </c>
      <c r="T274" s="23">
        <f t="shared" si="59"/>
        <v>0</v>
      </c>
      <c r="U274" s="23">
        <f>SUM(_xlfn.XLOOKUP($D274,当月商品!$D:$D,当月商品!W:W,0),_xlfn.XLOOKUP($D274,前月商品!$D:$D,前月商品!W:W,0),_xlfn.XLOOKUP($D274,前々月商品!$D:$D,前々月商品!W:W,0))</f>
        <v>0</v>
      </c>
      <c r="V274" s="23">
        <f>SUM(_xlfn.XLOOKUP($D274,当月商品!$D:$D,当月商品!H:H,0),_xlfn.XLOOKUP($D274,前月商品!$D:$D,前月商品!H:H,0),_xlfn.XLOOKUP($D274,前々月商品!$D:$D,前々月商品!H:H,0))</f>
        <v>0</v>
      </c>
      <c r="W274" s="13">
        <f t="shared" si="60"/>
        <v>0</v>
      </c>
      <c r="X274" s="15">
        <f t="shared" si="61"/>
        <v>0</v>
      </c>
      <c r="Y274" s="22">
        <f>_xlfn.XLOOKUP($D274,当月商品!$D:$D,当月商品!I:I,0)</f>
        <v>0</v>
      </c>
      <c r="Z274" s="23">
        <f>_xlfn.XLOOKUP($D274,前月商品!$D:$D,前月商品!I:I,0)</f>
        <v>0</v>
      </c>
      <c r="AA274" s="23">
        <f>_xlfn.XLOOKUP($D274,前々月商品!$D:$D,前々月商品!I:I,0)</f>
        <v>0</v>
      </c>
      <c r="AB274" s="23">
        <f>_xlfn.XLOOKUP($D274,当月商品!$D:$D,当月商品!V:V,0)</f>
        <v>0</v>
      </c>
      <c r="AC274" s="23">
        <f>_xlfn.XLOOKUP($D274,前月商品!$D:$D,前月商品!V:V,0)</f>
        <v>0</v>
      </c>
      <c r="AD274" s="23">
        <f>_xlfn.XLOOKUP($D274,前々月商品!$D:$D,前々月商品!V:V,0)</f>
        <v>0</v>
      </c>
      <c r="AE274" s="23">
        <f t="shared" si="62"/>
        <v>0</v>
      </c>
      <c r="AF274" s="23">
        <f t="shared" si="63"/>
        <v>0</v>
      </c>
      <c r="AG274" s="23">
        <f t="shared" si="64"/>
        <v>0</v>
      </c>
      <c r="AH274" s="12">
        <f>_xlfn.XLOOKUP($D274,当月商品!$D:$D,当月商品!W:W,0)</f>
        <v>0</v>
      </c>
      <c r="AI274" s="12">
        <f>_xlfn.XLOOKUP($D274,前月商品!$D:$D,前月商品!W:W,0)</f>
        <v>0</v>
      </c>
      <c r="AJ274" s="12">
        <f>_xlfn.XLOOKUP($D274,前々月商品!$D:$D,前々月商品!W:W,0)</f>
        <v>0</v>
      </c>
      <c r="AK274" s="12">
        <f>_xlfn.XLOOKUP($D274,当月商品!$D:$D,当月商品!H:H,0)</f>
        <v>0</v>
      </c>
      <c r="AL274" s="12">
        <f>_xlfn.XLOOKUP($D274,前月商品!$D:$D,前月商品!H:H,0)</f>
        <v>0</v>
      </c>
      <c r="AM274" s="12">
        <f>_xlfn.XLOOKUP($D274,前々月商品!$D:$D,前々月商品!H:H,0)</f>
        <v>0</v>
      </c>
      <c r="AN274" s="13">
        <f t="shared" si="65"/>
        <v>0</v>
      </c>
      <c r="AO274" s="13">
        <f t="shared" si="66"/>
        <v>0</v>
      </c>
      <c r="AP274" s="13">
        <f t="shared" si="67"/>
        <v>0</v>
      </c>
      <c r="AQ274" s="16">
        <f t="shared" si="68"/>
        <v>0</v>
      </c>
      <c r="AR274" s="16">
        <f t="shared" si="69"/>
        <v>0</v>
      </c>
      <c r="AS274" s="17">
        <f t="shared" si="70"/>
        <v>0</v>
      </c>
      <c r="AT274" t="e">
        <f t="shared" si="71"/>
        <v>#VALUE!</v>
      </c>
    </row>
    <row r="275" spans="3:46" ht="36.65" customHeight="1">
      <c r="C275" s="20">
        <v>270</v>
      </c>
      <c r="D275" s="53">
        <f>現状商品設定!B272</f>
        <v>0</v>
      </c>
      <c r="E275" s="26" t="str">
        <f>IFERROR(_xlfn.XLOOKUP($D275,現状商品設定!B:B,現状商品設定!C:C,"-"),"-")</f>
        <v>-</v>
      </c>
      <c r="F275" s="32" t="s">
        <v>46</v>
      </c>
      <c r="G275" s="30" t="str">
        <f>IFERROR(_xlfn.XLOOKUP($D275,現状商品設定!B:B,現状商品設定!F:F),"-")</f>
        <v>-</v>
      </c>
      <c r="H275" s="34" t="e">
        <f>IF(IF(AND(V275&gt;=設定!$C$3,X275&gt;=L275),G275*(1+設定!$C$6),IF(AND(V275&gt;=設定!$C$3,X275&lt;L275),G275*(1+設定!$C$7*-1),IF(V275&lt;設定!$C$3,G275*(1+設定!$C$6),"除外")))&gt;10,IF(AND(V275&gt;=設定!$C$3,X275&gt;=L275),G275*(1+設定!$C$6),IF(AND(V275&gt;=設定!$C$3,X275&lt;L275),G275*(1+設定!$C$7*-1),IF(V275&lt;設定!$C$3,G275*(1+設定!$C$6),"除外"))),10)</f>
        <v>#VALUE!</v>
      </c>
      <c r="I275" s="34" t="e">
        <f ca="1">IF(消化率!$I$5&lt;1,商品!H275*消化率!$I$5,IF(商品!W275*商品!Q275/(商品!H275*消化率!$I$5)&gt;商品!L275,商品!H275*消化率!$I$5,J275))</f>
        <v>#DIV/0!</v>
      </c>
      <c r="J275" s="34" t="e">
        <f t="shared" si="58"/>
        <v>#VALUE!</v>
      </c>
      <c r="K275" s="34" t="e">
        <f ca="1">IF(ROUNDDOWN(IF(I275&gt;=設定!$C$8,設定!$C$8,商品!I275),0)&lt;10,10,ROUNDDOWN(IF(I275&gt;=設定!$C$8,設定!$C$8,商品!I275),0))</f>
        <v>#DIV/0!</v>
      </c>
      <c r="L275" s="64">
        <f>IF(F275="標準",設定!$C$4,商品!F275)</f>
        <v>5</v>
      </c>
      <c r="M275" s="63" t="str">
        <f>_xlfn.XLOOKUP($D275,全商品!$F:$F,全商品!H:H,"-")</f>
        <v>-</v>
      </c>
      <c r="N275" s="12" t="str">
        <f>_xlfn.XLOOKUP($D275,全商品!$F:$F,全商品!I:I,"-")</f>
        <v>-</v>
      </c>
      <c r="O275" s="23" t="str">
        <f>_xlfn.XLOOKUP($D275,全商品!$F:$F,全商品!K:K,"-")</f>
        <v>-</v>
      </c>
      <c r="P275" s="13" t="str">
        <f>_xlfn.XLOOKUP($D275,全商品!$F:$F,全商品!M:M,"-")</f>
        <v>-</v>
      </c>
      <c r="Q275" s="25" t="str">
        <f>_xlfn.XLOOKUP($D275,現状商品設定!B:B,現状商品設定!D:D,"-")</f>
        <v>-</v>
      </c>
      <c r="R275" s="22">
        <f>SUM(_xlfn.XLOOKUP($D275,当月商品!$D:$D,当月商品!I:I,0),_xlfn.XLOOKUP($D275,前月商品!$D:$D,前月商品!I:I,0),_xlfn.XLOOKUP($D275,前々月商品!$D:$D,前々月商品!I:I,0))</f>
        <v>0</v>
      </c>
      <c r="S275" s="23">
        <f>SUM(_xlfn.XLOOKUP($D275,当月商品!$D:$D,当月商品!V:V,0),_xlfn.XLOOKUP($D275,前月商品!$D:$D,前月商品!V:V,0),_xlfn.XLOOKUP($D275,前々月商品!$D:$D,前々月商品!V:V,0))</f>
        <v>0</v>
      </c>
      <c r="T275" s="23">
        <f t="shared" si="59"/>
        <v>0</v>
      </c>
      <c r="U275" s="23">
        <f>SUM(_xlfn.XLOOKUP($D275,当月商品!$D:$D,当月商品!W:W,0),_xlfn.XLOOKUP($D275,前月商品!$D:$D,前月商品!W:W,0),_xlfn.XLOOKUP($D275,前々月商品!$D:$D,前々月商品!W:W,0))</f>
        <v>0</v>
      </c>
      <c r="V275" s="23">
        <f>SUM(_xlfn.XLOOKUP($D275,当月商品!$D:$D,当月商品!H:H,0),_xlfn.XLOOKUP($D275,前月商品!$D:$D,前月商品!H:H,0),_xlfn.XLOOKUP($D275,前々月商品!$D:$D,前々月商品!H:H,0))</f>
        <v>0</v>
      </c>
      <c r="W275" s="13">
        <f t="shared" si="60"/>
        <v>0</v>
      </c>
      <c r="X275" s="15">
        <f t="shared" si="61"/>
        <v>0</v>
      </c>
      <c r="Y275" s="22">
        <f>_xlfn.XLOOKUP($D275,当月商品!$D:$D,当月商品!I:I,0)</f>
        <v>0</v>
      </c>
      <c r="Z275" s="23">
        <f>_xlfn.XLOOKUP($D275,前月商品!$D:$D,前月商品!I:I,0)</f>
        <v>0</v>
      </c>
      <c r="AA275" s="23">
        <f>_xlfn.XLOOKUP($D275,前々月商品!$D:$D,前々月商品!I:I,0)</f>
        <v>0</v>
      </c>
      <c r="AB275" s="23">
        <f>_xlfn.XLOOKUP($D275,当月商品!$D:$D,当月商品!V:V,0)</f>
        <v>0</v>
      </c>
      <c r="AC275" s="23">
        <f>_xlfn.XLOOKUP($D275,前月商品!$D:$D,前月商品!V:V,0)</f>
        <v>0</v>
      </c>
      <c r="AD275" s="23">
        <f>_xlfn.XLOOKUP($D275,前々月商品!$D:$D,前々月商品!V:V,0)</f>
        <v>0</v>
      </c>
      <c r="AE275" s="23">
        <f t="shared" si="62"/>
        <v>0</v>
      </c>
      <c r="AF275" s="23">
        <f t="shared" si="63"/>
        <v>0</v>
      </c>
      <c r="AG275" s="23">
        <f t="shared" si="64"/>
        <v>0</v>
      </c>
      <c r="AH275" s="12">
        <f>_xlfn.XLOOKUP($D275,当月商品!$D:$D,当月商品!W:W,0)</f>
        <v>0</v>
      </c>
      <c r="AI275" s="12">
        <f>_xlfn.XLOOKUP($D275,前月商品!$D:$D,前月商品!W:W,0)</f>
        <v>0</v>
      </c>
      <c r="AJ275" s="12">
        <f>_xlfn.XLOOKUP($D275,前々月商品!$D:$D,前々月商品!W:W,0)</f>
        <v>0</v>
      </c>
      <c r="AK275" s="12">
        <f>_xlfn.XLOOKUP($D275,当月商品!$D:$D,当月商品!H:H,0)</f>
        <v>0</v>
      </c>
      <c r="AL275" s="12">
        <f>_xlfn.XLOOKUP($D275,前月商品!$D:$D,前月商品!H:H,0)</f>
        <v>0</v>
      </c>
      <c r="AM275" s="12">
        <f>_xlfn.XLOOKUP($D275,前々月商品!$D:$D,前々月商品!H:H,0)</f>
        <v>0</v>
      </c>
      <c r="AN275" s="13">
        <f t="shared" si="65"/>
        <v>0</v>
      </c>
      <c r="AO275" s="13">
        <f t="shared" si="66"/>
        <v>0</v>
      </c>
      <c r="AP275" s="13">
        <f t="shared" si="67"/>
        <v>0</v>
      </c>
      <c r="AQ275" s="16">
        <f t="shared" si="68"/>
        <v>0</v>
      </c>
      <c r="AR275" s="16">
        <f t="shared" si="69"/>
        <v>0</v>
      </c>
      <c r="AS275" s="17">
        <f t="shared" si="70"/>
        <v>0</v>
      </c>
      <c r="AT275" t="e">
        <f t="shared" si="71"/>
        <v>#VALUE!</v>
      </c>
    </row>
    <row r="276" spans="3:46" ht="36.65" customHeight="1">
      <c r="C276" s="20">
        <v>271</v>
      </c>
      <c r="D276" s="53">
        <f>現状商品設定!B273</f>
        <v>0</v>
      </c>
      <c r="E276" s="26" t="str">
        <f>IFERROR(_xlfn.XLOOKUP($D276,現状商品設定!B:B,現状商品設定!C:C,"-"),"-")</f>
        <v>-</v>
      </c>
      <c r="F276" s="32" t="s">
        <v>46</v>
      </c>
      <c r="G276" s="30" t="str">
        <f>IFERROR(_xlfn.XLOOKUP($D276,現状商品設定!B:B,現状商品設定!F:F),"-")</f>
        <v>-</v>
      </c>
      <c r="H276" s="34" t="e">
        <f>IF(IF(AND(V276&gt;=設定!$C$3,X276&gt;=L276),G276*(1+設定!$C$6),IF(AND(V276&gt;=設定!$C$3,X276&lt;L276),G276*(1+設定!$C$7*-1),IF(V276&lt;設定!$C$3,G276*(1+設定!$C$6),"除外")))&gt;10,IF(AND(V276&gt;=設定!$C$3,X276&gt;=L276),G276*(1+設定!$C$6),IF(AND(V276&gt;=設定!$C$3,X276&lt;L276),G276*(1+設定!$C$7*-1),IF(V276&lt;設定!$C$3,G276*(1+設定!$C$6),"除外"))),10)</f>
        <v>#VALUE!</v>
      </c>
      <c r="I276" s="34" t="e">
        <f ca="1">IF(消化率!$I$5&lt;1,商品!H276*消化率!$I$5,IF(商品!W276*商品!Q276/(商品!H276*消化率!$I$5)&gt;商品!L276,商品!H276*消化率!$I$5,J276))</f>
        <v>#DIV/0!</v>
      </c>
      <c r="J276" s="34" t="e">
        <f t="shared" si="58"/>
        <v>#VALUE!</v>
      </c>
      <c r="K276" s="34" t="e">
        <f ca="1">IF(ROUNDDOWN(IF(I276&gt;=設定!$C$8,設定!$C$8,商品!I276),0)&lt;10,10,ROUNDDOWN(IF(I276&gt;=設定!$C$8,設定!$C$8,商品!I276),0))</f>
        <v>#DIV/0!</v>
      </c>
      <c r="L276" s="64">
        <f>IF(F276="標準",設定!$C$4,商品!F276)</f>
        <v>5</v>
      </c>
      <c r="M276" s="63" t="str">
        <f>_xlfn.XLOOKUP($D276,全商品!$F:$F,全商品!H:H,"-")</f>
        <v>-</v>
      </c>
      <c r="N276" s="12" t="str">
        <f>_xlfn.XLOOKUP($D276,全商品!$F:$F,全商品!I:I,"-")</f>
        <v>-</v>
      </c>
      <c r="O276" s="23" t="str">
        <f>_xlfn.XLOOKUP($D276,全商品!$F:$F,全商品!K:K,"-")</f>
        <v>-</v>
      </c>
      <c r="P276" s="13" t="str">
        <f>_xlfn.XLOOKUP($D276,全商品!$F:$F,全商品!M:M,"-")</f>
        <v>-</v>
      </c>
      <c r="Q276" s="25" t="str">
        <f>_xlfn.XLOOKUP($D276,現状商品設定!B:B,現状商品設定!D:D,"-")</f>
        <v>-</v>
      </c>
      <c r="R276" s="22">
        <f>SUM(_xlfn.XLOOKUP($D276,当月商品!$D:$D,当月商品!I:I,0),_xlfn.XLOOKUP($D276,前月商品!$D:$D,前月商品!I:I,0),_xlfn.XLOOKUP($D276,前々月商品!$D:$D,前々月商品!I:I,0))</f>
        <v>0</v>
      </c>
      <c r="S276" s="23">
        <f>SUM(_xlfn.XLOOKUP($D276,当月商品!$D:$D,当月商品!V:V,0),_xlfn.XLOOKUP($D276,前月商品!$D:$D,前月商品!V:V,0),_xlfn.XLOOKUP($D276,前々月商品!$D:$D,前々月商品!V:V,0))</f>
        <v>0</v>
      </c>
      <c r="T276" s="23">
        <f t="shared" si="59"/>
        <v>0</v>
      </c>
      <c r="U276" s="23">
        <f>SUM(_xlfn.XLOOKUP($D276,当月商品!$D:$D,当月商品!W:W,0),_xlfn.XLOOKUP($D276,前月商品!$D:$D,前月商品!W:W,0),_xlfn.XLOOKUP($D276,前々月商品!$D:$D,前々月商品!W:W,0))</f>
        <v>0</v>
      </c>
      <c r="V276" s="23">
        <f>SUM(_xlfn.XLOOKUP($D276,当月商品!$D:$D,当月商品!H:H,0),_xlfn.XLOOKUP($D276,前月商品!$D:$D,前月商品!H:H,0),_xlfn.XLOOKUP($D276,前々月商品!$D:$D,前々月商品!H:H,0))</f>
        <v>0</v>
      </c>
      <c r="W276" s="13">
        <f t="shared" si="60"/>
        <v>0</v>
      </c>
      <c r="X276" s="15">
        <f t="shared" si="61"/>
        <v>0</v>
      </c>
      <c r="Y276" s="22">
        <f>_xlfn.XLOOKUP($D276,当月商品!$D:$D,当月商品!I:I,0)</f>
        <v>0</v>
      </c>
      <c r="Z276" s="23">
        <f>_xlfn.XLOOKUP($D276,前月商品!$D:$D,前月商品!I:I,0)</f>
        <v>0</v>
      </c>
      <c r="AA276" s="23">
        <f>_xlfn.XLOOKUP($D276,前々月商品!$D:$D,前々月商品!I:I,0)</f>
        <v>0</v>
      </c>
      <c r="AB276" s="23">
        <f>_xlfn.XLOOKUP($D276,当月商品!$D:$D,当月商品!V:V,0)</f>
        <v>0</v>
      </c>
      <c r="AC276" s="23">
        <f>_xlfn.XLOOKUP($D276,前月商品!$D:$D,前月商品!V:V,0)</f>
        <v>0</v>
      </c>
      <c r="AD276" s="23">
        <f>_xlfn.XLOOKUP($D276,前々月商品!$D:$D,前々月商品!V:V,0)</f>
        <v>0</v>
      </c>
      <c r="AE276" s="23">
        <f t="shared" si="62"/>
        <v>0</v>
      </c>
      <c r="AF276" s="23">
        <f t="shared" si="63"/>
        <v>0</v>
      </c>
      <c r="AG276" s="23">
        <f t="shared" si="64"/>
        <v>0</v>
      </c>
      <c r="AH276" s="12">
        <f>_xlfn.XLOOKUP($D276,当月商品!$D:$D,当月商品!W:W,0)</f>
        <v>0</v>
      </c>
      <c r="AI276" s="12">
        <f>_xlfn.XLOOKUP($D276,前月商品!$D:$D,前月商品!W:W,0)</f>
        <v>0</v>
      </c>
      <c r="AJ276" s="12">
        <f>_xlfn.XLOOKUP($D276,前々月商品!$D:$D,前々月商品!W:W,0)</f>
        <v>0</v>
      </c>
      <c r="AK276" s="12">
        <f>_xlfn.XLOOKUP($D276,当月商品!$D:$D,当月商品!H:H,0)</f>
        <v>0</v>
      </c>
      <c r="AL276" s="12">
        <f>_xlfn.XLOOKUP($D276,前月商品!$D:$D,前月商品!H:H,0)</f>
        <v>0</v>
      </c>
      <c r="AM276" s="12">
        <f>_xlfn.XLOOKUP($D276,前々月商品!$D:$D,前々月商品!H:H,0)</f>
        <v>0</v>
      </c>
      <c r="AN276" s="13">
        <f t="shared" si="65"/>
        <v>0</v>
      </c>
      <c r="AO276" s="13">
        <f t="shared" si="66"/>
        <v>0</v>
      </c>
      <c r="AP276" s="13">
        <f t="shared" si="67"/>
        <v>0</v>
      </c>
      <c r="AQ276" s="16">
        <f t="shared" si="68"/>
        <v>0</v>
      </c>
      <c r="AR276" s="16">
        <f t="shared" si="69"/>
        <v>0</v>
      </c>
      <c r="AS276" s="17">
        <f t="shared" si="70"/>
        <v>0</v>
      </c>
      <c r="AT276" t="e">
        <f t="shared" si="71"/>
        <v>#VALUE!</v>
      </c>
    </row>
    <row r="277" spans="3:46" ht="36.65" customHeight="1">
      <c r="C277" s="20">
        <v>272</v>
      </c>
      <c r="D277" s="53">
        <f>現状商品設定!B274</f>
        <v>0</v>
      </c>
      <c r="E277" s="26" t="str">
        <f>IFERROR(_xlfn.XLOOKUP($D277,現状商品設定!B:B,現状商品設定!C:C,"-"),"-")</f>
        <v>-</v>
      </c>
      <c r="F277" s="32" t="s">
        <v>46</v>
      </c>
      <c r="G277" s="30" t="str">
        <f>IFERROR(_xlfn.XLOOKUP($D277,現状商品設定!B:B,現状商品設定!F:F),"-")</f>
        <v>-</v>
      </c>
      <c r="H277" s="34" t="e">
        <f>IF(IF(AND(V277&gt;=設定!$C$3,X277&gt;=L277),G277*(1+設定!$C$6),IF(AND(V277&gt;=設定!$C$3,X277&lt;L277),G277*(1+設定!$C$7*-1),IF(V277&lt;設定!$C$3,G277*(1+設定!$C$6),"除外")))&gt;10,IF(AND(V277&gt;=設定!$C$3,X277&gt;=L277),G277*(1+設定!$C$6),IF(AND(V277&gt;=設定!$C$3,X277&lt;L277),G277*(1+設定!$C$7*-1),IF(V277&lt;設定!$C$3,G277*(1+設定!$C$6),"除外"))),10)</f>
        <v>#VALUE!</v>
      </c>
      <c r="I277" s="34" t="e">
        <f ca="1">IF(消化率!$I$5&lt;1,商品!H277*消化率!$I$5,IF(商品!W277*商品!Q277/(商品!H277*消化率!$I$5)&gt;商品!L277,商品!H277*消化率!$I$5,J277))</f>
        <v>#DIV/0!</v>
      </c>
      <c r="J277" s="34" t="e">
        <f t="shared" si="58"/>
        <v>#VALUE!</v>
      </c>
      <c r="K277" s="34" t="e">
        <f ca="1">IF(ROUNDDOWN(IF(I277&gt;=設定!$C$8,設定!$C$8,商品!I277),0)&lt;10,10,ROUNDDOWN(IF(I277&gt;=設定!$C$8,設定!$C$8,商品!I277),0))</f>
        <v>#DIV/0!</v>
      </c>
      <c r="L277" s="64">
        <f>IF(F277="標準",設定!$C$4,商品!F277)</f>
        <v>5</v>
      </c>
      <c r="M277" s="63" t="str">
        <f>_xlfn.XLOOKUP($D277,全商品!$F:$F,全商品!H:H,"-")</f>
        <v>-</v>
      </c>
      <c r="N277" s="12" t="str">
        <f>_xlfn.XLOOKUP($D277,全商品!$F:$F,全商品!I:I,"-")</f>
        <v>-</v>
      </c>
      <c r="O277" s="23" t="str">
        <f>_xlfn.XLOOKUP($D277,全商品!$F:$F,全商品!K:K,"-")</f>
        <v>-</v>
      </c>
      <c r="P277" s="13" t="str">
        <f>_xlfn.XLOOKUP($D277,全商品!$F:$F,全商品!M:M,"-")</f>
        <v>-</v>
      </c>
      <c r="Q277" s="25" t="str">
        <f>_xlfn.XLOOKUP($D277,現状商品設定!B:B,現状商品設定!D:D,"-")</f>
        <v>-</v>
      </c>
      <c r="R277" s="22">
        <f>SUM(_xlfn.XLOOKUP($D277,当月商品!$D:$D,当月商品!I:I,0),_xlfn.XLOOKUP($D277,前月商品!$D:$D,前月商品!I:I,0),_xlfn.XLOOKUP($D277,前々月商品!$D:$D,前々月商品!I:I,0))</f>
        <v>0</v>
      </c>
      <c r="S277" s="23">
        <f>SUM(_xlfn.XLOOKUP($D277,当月商品!$D:$D,当月商品!V:V,0),_xlfn.XLOOKUP($D277,前月商品!$D:$D,前月商品!V:V,0),_xlfn.XLOOKUP($D277,前々月商品!$D:$D,前々月商品!V:V,0))</f>
        <v>0</v>
      </c>
      <c r="T277" s="23">
        <f t="shared" si="59"/>
        <v>0</v>
      </c>
      <c r="U277" s="23">
        <f>SUM(_xlfn.XLOOKUP($D277,当月商品!$D:$D,当月商品!W:W,0),_xlfn.XLOOKUP($D277,前月商品!$D:$D,前月商品!W:W,0),_xlfn.XLOOKUP($D277,前々月商品!$D:$D,前々月商品!W:W,0))</f>
        <v>0</v>
      </c>
      <c r="V277" s="23">
        <f>SUM(_xlfn.XLOOKUP($D277,当月商品!$D:$D,当月商品!H:H,0),_xlfn.XLOOKUP($D277,前月商品!$D:$D,前月商品!H:H,0),_xlfn.XLOOKUP($D277,前々月商品!$D:$D,前々月商品!H:H,0))</f>
        <v>0</v>
      </c>
      <c r="W277" s="13">
        <f t="shared" si="60"/>
        <v>0</v>
      </c>
      <c r="X277" s="15">
        <f t="shared" si="61"/>
        <v>0</v>
      </c>
      <c r="Y277" s="22">
        <f>_xlfn.XLOOKUP($D277,当月商品!$D:$D,当月商品!I:I,0)</f>
        <v>0</v>
      </c>
      <c r="Z277" s="23">
        <f>_xlfn.XLOOKUP($D277,前月商品!$D:$D,前月商品!I:I,0)</f>
        <v>0</v>
      </c>
      <c r="AA277" s="23">
        <f>_xlfn.XLOOKUP($D277,前々月商品!$D:$D,前々月商品!I:I,0)</f>
        <v>0</v>
      </c>
      <c r="AB277" s="23">
        <f>_xlfn.XLOOKUP($D277,当月商品!$D:$D,当月商品!V:V,0)</f>
        <v>0</v>
      </c>
      <c r="AC277" s="23">
        <f>_xlfn.XLOOKUP($D277,前月商品!$D:$D,前月商品!V:V,0)</f>
        <v>0</v>
      </c>
      <c r="AD277" s="23">
        <f>_xlfn.XLOOKUP($D277,前々月商品!$D:$D,前々月商品!V:V,0)</f>
        <v>0</v>
      </c>
      <c r="AE277" s="23">
        <f t="shared" si="62"/>
        <v>0</v>
      </c>
      <c r="AF277" s="23">
        <f t="shared" si="63"/>
        <v>0</v>
      </c>
      <c r="AG277" s="23">
        <f t="shared" si="64"/>
        <v>0</v>
      </c>
      <c r="AH277" s="12">
        <f>_xlfn.XLOOKUP($D277,当月商品!$D:$D,当月商品!W:W,0)</f>
        <v>0</v>
      </c>
      <c r="AI277" s="12">
        <f>_xlfn.XLOOKUP($D277,前月商品!$D:$D,前月商品!W:W,0)</f>
        <v>0</v>
      </c>
      <c r="AJ277" s="12">
        <f>_xlfn.XLOOKUP($D277,前々月商品!$D:$D,前々月商品!W:W,0)</f>
        <v>0</v>
      </c>
      <c r="AK277" s="12">
        <f>_xlfn.XLOOKUP($D277,当月商品!$D:$D,当月商品!H:H,0)</f>
        <v>0</v>
      </c>
      <c r="AL277" s="12">
        <f>_xlfn.XLOOKUP($D277,前月商品!$D:$D,前月商品!H:H,0)</f>
        <v>0</v>
      </c>
      <c r="AM277" s="12">
        <f>_xlfn.XLOOKUP($D277,前々月商品!$D:$D,前々月商品!H:H,0)</f>
        <v>0</v>
      </c>
      <c r="AN277" s="13">
        <f t="shared" si="65"/>
        <v>0</v>
      </c>
      <c r="AO277" s="13">
        <f t="shared" si="66"/>
        <v>0</v>
      </c>
      <c r="AP277" s="13">
        <f t="shared" si="67"/>
        <v>0</v>
      </c>
      <c r="AQ277" s="16">
        <f t="shared" si="68"/>
        <v>0</v>
      </c>
      <c r="AR277" s="16">
        <f t="shared" si="69"/>
        <v>0</v>
      </c>
      <c r="AS277" s="17">
        <f t="shared" si="70"/>
        <v>0</v>
      </c>
      <c r="AT277" t="e">
        <f t="shared" si="71"/>
        <v>#VALUE!</v>
      </c>
    </row>
    <row r="278" spans="3:46" ht="36.65" customHeight="1">
      <c r="C278" s="20">
        <v>273</v>
      </c>
      <c r="D278" s="53">
        <f>現状商品設定!B275</f>
        <v>0</v>
      </c>
      <c r="E278" s="26" t="str">
        <f>IFERROR(_xlfn.XLOOKUP($D278,現状商品設定!B:B,現状商品設定!C:C,"-"),"-")</f>
        <v>-</v>
      </c>
      <c r="F278" s="32" t="s">
        <v>46</v>
      </c>
      <c r="G278" s="30" t="str">
        <f>IFERROR(_xlfn.XLOOKUP($D278,現状商品設定!B:B,現状商品設定!F:F),"-")</f>
        <v>-</v>
      </c>
      <c r="H278" s="34" t="e">
        <f>IF(IF(AND(V278&gt;=設定!$C$3,X278&gt;=L278),G278*(1+設定!$C$6),IF(AND(V278&gt;=設定!$C$3,X278&lt;L278),G278*(1+設定!$C$7*-1),IF(V278&lt;設定!$C$3,G278*(1+設定!$C$6),"除外")))&gt;10,IF(AND(V278&gt;=設定!$C$3,X278&gt;=L278),G278*(1+設定!$C$6),IF(AND(V278&gt;=設定!$C$3,X278&lt;L278),G278*(1+設定!$C$7*-1),IF(V278&lt;設定!$C$3,G278*(1+設定!$C$6),"除外"))),10)</f>
        <v>#VALUE!</v>
      </c>
      <c r="I278" s="34" t="e">
        <f ca="1">IF(消化率!$I$5&lt;1,商品!H278*消化率!$I$5,IF(商品!W278*商品!Q278/(商品!H278*消化率!$I$5)&gt;商品!L278,商品!H278*消化率!$I$5,J278))</f>
        <v>#DIV/0!</v>
      </c>
      <c r="J278" s="34" t="e">
        <f t="shared" si="58"/>
        <v>#VALUE!</v>
      </c>
      <c r="K278" s="34" t="e">
        <f ca="1">IF(ROUNDDOWN(IF(I278&gt;=設定!$C$8,設定!$C$8,商品!I278),0)&lt;10,10,ROUNDDOWN(IF(I278&gt;=設定!$C$8,設定!$C$8,商品!I278),0))</f>
        <v>#DIV/0!</v>
      </c>
      <c r="L278" s="64">
        <f>IF(F278="標準",設定!$C$4,商品!F278)</f>
        <v>5</v>
      </c>
      <c r="M278" s="63" t="str">
        <f>_xlfn.XLOOKUP($D278,全商品!$F:$F,全商品!H:H,"-")</f>
        <v>-</v>
      </c>
      <c r="N278" s="12" t="str">
        <f>_xlfn.XLOOKUP($D278,全商品!$F:$F,全商品!I:I,"-")</f>
        <v>-</v>
      </c>
      <c r="O278" s="23" t="str">
        <f>_xlfn.XLOOKUP($D278,全商品!$F:$F,全商品!K:K,"-")</f>
        <v>-</v>
      </c>
      <c r="P278" s="13" t="str">
        <f>_xlfn.XLOOKUP($D278,全商品!$F:$F,全商品!M:M,"-")</f>
        <v>-</v>
      </c>
      <c r="Q278" s="25" t="str">
        <f>_xlfn.XLOOKUP($D278,現状商品設定!B:B,現状商品設定!D:D,"-")</f>
        <v>-</v>
      </c>
      <c r="R278" s="22">
        <f>SUM(_xlfn.XLOOKUP($D278,当月商品!$D:$D,当月商品!I:I,0),_xlfn.XLOOKUP($D278,前月商品!$D:$D,前月商品!I:I,0),_xlfn.XLOOKUP($D278,前々月商品!$D:$D,前々月商品!I:I,0))</f>
        <v>0</v>
      </c>
      <c r="S278" s="23">
        <f>SUM(_xlfn.XLOOKUP($D278,当月商品!$D:$D,当月商品!V:V,0),_xlfn.XLOOKUP($D278,前月商品!$D:$D,前月商品!V:V,0),_xlfn.XLOOKUP($D278,前々月商品!$D:$D,前々月商品!V:V,0))</f>
        <v>0</v>
      </c>
      <c r="T278" s="23">
        <f t="shared" si="59"/>
        <v>0</v>
      </c>
      <c r="U278" s="23">
        <f>SUM(_xlfn.XLOOKUP($D278,当月商品!$D:$D,当月商品!W:W,0),_xlfn.XLOOKUP($D278,前月商品!$D:$D,前月商品!W:W,0),_xlfn.XLOOKUP($D278,前々月商品!$D:$D,前々月商品!W:W,0))</f>
        <v>0</v>
      </c>
      <c r="V278" s="23">
        <f>SUM(_xlfn.XLOOKUP($D278,当月商品!$D:$D,当月商品!H:H,0),_xlfn.XLOOKUP($D278,前月商品!$D:$D,前月商品!H:H,0),_xlfn.XLOOKUP($D278,前々月商品!$D:$D,前々月商品!H:H,0))</f>
        <v>0</v>
      </c>
      <c r="W278" s="13">
        <f t="shared" si="60"/>
        <v>0</v>
      </c>
      <c r="X278" s="15">
        <f t="shared" si="61"/>
        <v>0</v>
      </c>
      <c r="Y278" s="22">
        <f>_xlfn.XLOOKUP($D278,当月商品!$D:$D,当月商品!I:I,0)</f>
        <v>0</v>
      </c>
      <c r="Z278" s="23">
        <f>_xlfn.XLOOKUP($D278,前月商品!$D:$D,前月商品!I:I,0)</f>
        <v>0</v>
      </c>
      <c r="AA278" s="23">
        <f>_xlfn.XLOOKUP($D278,前々月商品!$D:$D,前々月商品!I:I,0)</f>
        <v>0</v>
      </c>
      <c r="AB278" s="23">
        <f>_xlfn.XLOOKUP($D278,当月商品!$D:$D,当月商品!V:V,0)</f>
        <v>0</v>
      </c>
      <c r="AC278" s="23">
        <f>_xlfn.XLOOKUP($D278,前月商品!$D:$D,前月商品!V:V,0)</f>
        <v>0</v>
      </c>
      <c r="AD278" s="23">
        <f>_xlfn.XLOOKUP($D278,前々月商品!$D:$D,前々月商品!V:V,0)</f>
        <v>0</v>
      </c>
      <c r="AE278" s="23">
        <f t="shared" si="62"/>
        <v>0</v>
      </c>
      <c r="AF278" s="23">
        <f t="shared" si="63"/>
        <v>0</v>
      </c>
      <c r="AG278" s="23">
        <f t="shared" si="64"/>
        <v>0</v>
      </c>
      <c r="AH278" s="12">
        <f>_xlfn.XLOOKUP($D278,当月商品!$D:$D,当月商品!W:W,0)</f>
        <v>0</v>
      </c>
      <c r="AI278" s="12">
        <f>_xlfn.XLOOKUP($D278,前月商品!$D:$D,前月商品!W:W,0)</f>
        <v>0</v>
      </c>
      <c r="AJ278" s="12">
        <f>_xlfn.XLOOKUP($D278,前々月商品!$D:$D,前々月商品!W:W,0)</f>
        <v>0</v>
      </c>
      <c r="AK278" s="12">
        <f>_xlfn.XLOOKUP($D278,当月商品!$D:$D,当月商品!H:H,0)</f>
        <v>0</v>
      </c>
      <c r="AL278" s="12">
        <f>_xlfn.XLOOKUP($D278,前月商品!$D:$D,前月商品!H:H,0)</f>
        <v>0</v>
      </c>
      <c r="AM278" s="12">
        <f>_xlfn.XLOOKUP($D278,前々月商品!$D:$D,前々月商品!H:H,0)</f>
        <v>0</v>
      </c>
      <c r="AN278" s="13">
        <f t="shared" si="65"/>
        <v>0</v>
      </c>
      <c r="AO278" s="13">
        <f t="shared" si="66"/>
        <v>0</v>
      </c>
      <c r="AP278" s="13">
        <f t="shared" si="67"/>
        <v>0</v>
      </c>
      <c r="AQ278" s="16">
        <f t="shared" si="68"/>
        <v>0</v>
      </c>
      <c r="AR278" s="16">
        <f t="shared" si="69"/>
        <v>0</v>
      </c>
      <c r="AS278" s="17">
        <f t="shared" si="70"/>
        <v>0</v>
      </c>
      <c r="AT278" t="e">
        <f t="shared" si="71"/>
        <v>#VALUE!</v>
      </c>
    </row>
    <row r="279" spans="3:46" ht="36.65" customHeight="1">
      <c r="C279" s="20">
        <v>274</v>
      </c>
      <c r="D279" s="53">
        <f>現状商品設定!B276</f>
        <v>0</v>
      </c>
      <c r="E279" s="26" t="str">
        <f>IFERROR(_xlfn.XLOOKUP($D279,現状商品設定!B:B,現状商品設定!C:C,"-"),"-")</f>
        <v>-</v>
      </c>
      <c r="F279" s="32" t="s">
        <v>46</v>
      </c>
      <c r="G279" s="30" t="str">
        <f>IFERROR(_xlfn.XLOOKUP($D279,現状商品設定!B:B,現状商品設定!F:F),"-")</f>
        <v>-</v>
      </c>
      <c r="H279" s="34" t="e">
        <f>IF(IF(AND(V279&gt;=設定!$C$3,X279&gt;=L279),G279*(1+設定!$C$6),IF(AND(V279&gt;=設定!$C$3,X279&lt;L279),G279*(1+設定!$C$7*-1),IF(V279&lt;設定!$C$3,G279*(1+設定!$C$6),"除外")))&gt;10,IF(AND(V279&gt;=設定!$C$3,X279&gt;=L279),G279*(1+設定!$C$6),IF(AND(V279&gt;=設定!$C$3,X279&lt;L279),G279*(1+設定!$C$7*-1),IF(V279&lt;設定!$C$3,G279*(1+設定!$C$6),"除外"))),10)</f>
        <v>#VALUE!</v>
      </c>
      <c r="I279" s="34" t="e">
        <f ca="1">IF(消化率!$I$5&lt;1,商品!H279*消化率!$I$5,IF(商品!W279*商品!Q279/(商品!H279*消化率!$I$5)&gt;商品!L279,商品!H279*消化率!$I$5,J279))</f>
        <v>#DIV/0!</v>
      </c>
      <c r="J279" s="34" t="e">
        <f t="shared" si="58"/>
        <v>#VALUE!</v>
      </c>
      <c r="K279" s="34" t="e">
        <f ca="1">IF(ROUNDDOWN(IF(I279&gt;=設定!$C$8,設定!$C$8,商品!I279),0)&lt;10,10,ROUNDDOWN(IF(I279&gt;=設定!$C$8,設定!$C$8,商品!I279),0))</f>
        <v>#DIV/0!</v>
      </c>
      <c r="L279" s="64">
        <f>IF(F279="標準",設定!$C$4,商品!F279)</f>
        <v>5</v>
      </c>
      <c r="M279" s="63" t="str">
        <f>_xlfn.XLOOKUP($D279,全商品!$F:$F,全商品!H:H,"-")</f>
        <v>-</v>
      </c>
      <c r="N279" s="12" t="str">
        <f>_xlfn.XLOOKUP($D279,全商品!$F:$F,全商品!I:I,"-")</f>
        <v>-</v>
      </c>
      <c r="O279" s="23" t="str">
        <f>_xlfn.XLOOKUP($D279,全商品!$F:$F,全商品!K:K,"-")</f>
        <v>-</v>
      </c>
      <c r="P279" s="13" t="str">
        <f>_xlfn.XLOOKUP($D279,全商品!$F:$F,全商品!M:M,"-")</f>
        <v>-</v>
      </c>
      <c r="Q279" s="25" t="str">
        <f>_xlfn.XLOOKUP($D279,現状商品設定!B:B,現状商品設定!D:D,"-")</f>
        <v>-</v>
      </c>
      <c r="R279" s="22">
        <f>SUM(_xlfn.XLOOKUP($D279,当月商品!$D:$D,当月商品!I:I,0),_xlfn.XLOOKUP($D279,前月商品!$D:$D,前月商品!I:I,0),_xlfn.XLOOKUP($D279,前々月商品!$D:$D,前々月商品!I:I,0))</f>
        <v>0</v>
      </c>
      <c r="S279" s="23">
        <f>SUM(_xlfn.XLOOKUP($D279,当月商品!$D:$D,当月商品!V:V,0),_xlfn.XLOOKUP($D279,前月商品!$D:$D,前月商品!V:V,0),_xlfn.XLOOKUP($D279,前々月商品!$D:$D,前々月商品!V:V,0))</f>
        <v>0</v>
      </c>
      <c r="T279" s="23">
        <f t="shared" si="59"/>
        <v>0</v>
      </c>
      <c r="U279" s="23">
        <f>SUM(_xlfn.XLOOKUP($D279,当月商品!$D:$D,当月商品!W:W,0),_xlfn.XLOOKUP($D279,前月商品!$D:$D,前月商品!W:W,0),_xlfn.XLOOKUP($D279,前々月商品!$D:$D,前々月商品!W:W,0))</f>
        <v>0</v>
      </c>
      <c r="V279" s="23">
        <f>SUM(_xlfn.XLOOKUP($D279,当月商品!$D:$D,当月商品!H:H,0),_xlfn.XLOOKUP($D279,前月商品!$D:$D,前月商品!H:H,0),_xlfn.XLOOKUP($D279,前々月商品!$D:$D,前々月商品!H:H,0))</f>
        <v>0</v>
      </c>
      <c r="W279" s="13">
        <f t="shared" si="60"/>
        <v>0</v>
      </c>
      <c r="X279" s="15">
        <f t="shared" si="61"/>
        <v>0</v>
      </c>
      <c r="Y279" s="22">
        <f>_xlfn.XLOOKUP($D279,当月商品!$D:$D,当月商品!I:I,0)</f>
        <v>0</v>
      </c>
      <c r="Z279" s="23">
        <f>_xlfn.XLOOKUP($D279,前月商品!$D:$D,前月商品!I:I,0)</f>
        <v>0</v>
      </c>
      <c r="AA279" s="23">
        <f>_xlfn.XLOOKUP($D279,前々月商品!$D:$D,前々月商品!I:I,0)</f>
        <v>0</v>
      </c>
      <c r="AB279" s="23">
        <f>_xlfn.XLOOKUP($D279,当月商品!$D:$D,当月商品!V:V,0)</f>
        <v>0</v>
      </c>
      <c r="AC279" s="23">
        <f>_xlfn.XLOOKUP($D279,前月商品!$D:$D,前月商品!V:V,0)</f>
        <v>0</v>
      </c>
      <c r="AD279" s="23">
        <f>_xlfn.XLOOKUP($D279,前々月商品!$D:$D,前々月商品!V:V,0)</f>
        <v>0</v>
      </c>
      <c r="AE279" s="23">
        <f t="shared" si="62"/>
        <v>0</v>
      </c>
      <c r="AF279" s="23">
        <f t="shared" si="63"/>
        <v>0</v>
      </c>
      <c r="AG279" s="23">
        <f t="shared" si="64"/>
        <v>0</v>
      </c>
      <c r="AH279" s="12">
        <f>_xlfn.XLOOKUP($D279,当月商品!$D:$D,当月商品!W:W,0)</f>
        <v>0</v>
      </c>
      <c r="AI279" s="12">
        <f>_xlfn.XLOOKUP($D279,前月商品!$D:$D,前月商品!W:W,0)</f>
        <v>0</v>
      </c>
      <c r="AJ279" s="12">
        <f>_xlfn.XLOOKUP($D279,前々月商品!$D:$D,前々月商品!W:W,0)</f>
        <v>0</v>
      </c>
      <c r="AK279" s="12">
        <f>_xlfn.XLOOKUP($D279,当月商品!$D:$D,当月商品!H:H,0)</f>
        <v>0</v>
      </c>
      <c r="AL279" s="12">
        <f>_xlfn.XLOOKUP($D279,前月商品!$D:$D,前月商品!H:H,0)</f>
        <v>0</v>
      </c>
      <c r="AM279" s="12">
        <f>_xlfn.XLOOKUP($D279,前々月商品!$D:$D,前々月商品!H:H,0)</f>
        <v>0</v>
      </c>
      <c r="AN279" s="13">
        <f t="shared" si="65"/>
        <v>0</v>
      </c>
      <c r="AO279" s="13">
        <f t="shared" si="66"/>
        <v>0</v>
      </c>
      <c r="AP279" s="13">
        <f t="shared" si="67"/>
        <v>0</v>
      </c>
      <c r="AQ279" s="16">
        <f t="shared" si="68"/>
        <v>0</v>
      </c>
      <c r="AR279" s="16">
        <f t="shared" si="69"/>
        <v>0</v>
      </c>
      <c r="AS279" s="17">
        <f t="shared" si="70"/>
        <v>0</v>
      </c>
      <c r="AT279" t="e">
        <f t="shared" si="71"/>
        <v>#VALUE!</v>
      </c>
    </row>
    <row r="280" spans="3:46" ht="36.65" customHeight="1">
      <c r="C280" s="20">
        <v>275</v>
      </c>
      <c r="D280" s="53">
        <f>現状商品設定!B277</f>
        <v>0</v>
      </c>
      <c r="E280" s="26" t="str">
        <f>IFERROR(_xlfn.XLOOKUP($D280,現状商品設定!B:B,現状商品設定!C:C,"-"),"-")</f>
        <v>-</v>
      </c>
      <c r="F280" s="32" t="s">
        <v>46</v>
      </c>
      <c r="G280" s="30" t="str">
        <f>IFERROR(_xlfn.XLOOKUP($D280,現状商品設定!B:B,現状商品設定!F:F),"-")</f>
        <v>-</v>
      </c>
      <c r="H280" s="34" t="e">
        <f>IF(IF(AND(V280&gt;=設定!$C$3,X280&gt;=L280),G280*(1+設定!$C$6),IF(AND(V280&gt;=設定!$C$3,X280&lt;L280),G280*(1+設定!$C$7*-1),IF(V280&lt;設定!$C$3,G280*(1+設定!$C$6),"除外")))&gt;10,IF(AND(V280&gt;=設定!$C$3,X280&gt;=L280),G280*(1+設定!$C$6),IF(AND(V280&gt;=設定!$C$3,X280&lt;L280),G280*(1+設定!$C$7*-1),IF(V280&lt;設定!$C$3,G280*(1+設定!$C$6),"除外"))),10)</f>
        <v>#VALUE!</v>
      </c>
      <c r="I280" s="34" t="e">
        <f ca="1">IF(消化率!$I$5&lt;1,商品!H280*消化率!$I$5,IF(商品!W280*商品!Q280/(商品!H280*消化率!$I$5)&gt;商品!L280,商品!H280*消化率!$I$5,J280))</f>
        <v>#DIV/0!</v>
      </c>
      <c r="J280" s="34" t="e">
        <f t="shared" si="58"/>
        <v>#VALUE!</v>
      </c>
      <c r="K280" s="34" t="e">
        <f ca="1">IF(ROUNDDOWN(IF(I280&gt;=設定!$C$8,設定!$C$8,商品!I280),0)&lt;10,10,ROUNDDOWN(IF(I280&gt;=設定!$C$8,設定!$C$8,商品!I280),0))</f>
        <v>#DIV/0!</v>
      </c>
      <c r="L280" s="64">
        <f>IF(F280="標準",設定!$C$4,商品!F280)</f>
        <v>5</v>
      </c>
      <c r="M280" s="63" t="str">
        <f>_xlfn.XLOOKUP($D280,全商品!$F:$F,全商品!H:H,"-")</f>
        <v>-</v>
      </c>
      <c r="N280" s="12" t="str">
        <f>_xlfn.XLOOKUP($D280,全商品!$F:$F,全商品!I:I,"-")</f>
        <v>-</v>
      </c>
      <c r="O280" s="23" t="str">
        <f>_xlfn.XLOOKUP($D280,全商品!$F:$F,全商品!K:K,"-")</f>
        <v>-</v>
      </c>
      <c r="P280" s="13" t="str">
        <f>_xlfn.XLOOKUP($D280,全商品!$F:$F,全商品!M:M,"-")</f>
        <v>-</v>
      </c>
      <c r="Q280" s="25" t="str">
        <f>_xlfn.XLOOKUP($D280,現状商品設定!B:B,現状商品設定!D:D,"-")</f>
        <v>-</v>
      </c>
      <c r="R280" s="22">
        <f>SUM(_xlfn.XLOOKUP($D280,当月商品!$D:$D,当月商品!I:I,0),_xlfn.XLOOKUP($D280,前月商品!$D:$D,前月商品!I:I,0),_xlfn.XLOOKUP($D280,前々月商品!$D:$D,前々月商品!I:I,0))</f>
        <v>0</v>
      </c>
      <c r="S280" s="23">
        <f>SUM(_xlfn.XLOOKUP($D280,当月商品!$D:$D,当月商品!V:V,0),_xlfn.XLOOKUP($D280,前月商品!$D:$D,前月商品!V:V,0),_xlfn.XLOOKUP($D280,前々月商品!$D:$D,前々月商品!V:V,0))</f>
        <v>0</v>
      </c>
      <c r="T280" s="23">
        <f t="shared" si="59"/>
        <v>0</v>
      </c>
      <c r="U280" s="23">
        <f>SUM(_xlfn.XLOOKUP($D280,当月商品!$D:$D,当月商品!W:W,0),_xlfn.XLOOKUP($D280,前月商品!$D:$D,前月商品!W:W,0),_xlfn.XLOOKUP($D280,前々月商品!$D:$D,前々月商品!W:W,0))</f>
        <v>0</v>
      </c>
      <c r="V280" s="23">
        <f>SUM(_xlfn.XLOOKUP($D280,当月商品!$D:$D,当月商品!H:H,0),_xlfn.XLOOKUP($D280,前月商品!$D:$D,前月商品!H:H,0),_xlfn.XLOOKUP($D280,前々月商品!$D:$D,前々月商品!H:H,0))</f>
        <v>0</v>
      </c>
      <c r="W280" s="13">
        <f t="shared" si="60"/>
        <v>0</v>
      </c>
      <c r="X280" s="15">
        <f t="shared" si="61"/>
        <v>0</v>
      </c>
      <c r="Y280" s="22">
        <f>_xlfn.XLOOKUP($D280,当月商品!$D:$D,当月商品!I:I,0)</f>
        <v>0</v>
      </c>
      <c r="Z280" s="23">
        <f>_xlfn.XLOOKUP($D280,前月商品!$D:$D,前月商品!I:I,0)</f>
        <v>0</v>
      </c>
      <c r="AA280" s="23">
        <f>_xlfn.XLOOKUP($D280,前々月商品!$D:$D,前々月商品!I:I,0)</f>
        <v>0</v>
      </c>
      <c r="AB280" s="23">
        <f>_xlfn.XLOOKUP($D280,当月商品!$D:$D,当月商品!V:V,0)</f>
        <v>0</v>
      </c>
      <c r="AC280" s="23">
        <f>_xlfn.XLOOKUP($D280,前月商品!$D:$D,前月商品!V:V,0)</f>
        <v>0</v>
      </c>
      <c r="AD280" s="23">
        <f>_xlfn.XLOOKUP($D280,前々月商品!$D:$D,前々月商品!V:V,0)</f>
        <v>0</v>
      </c>
      <c r="AE280" s="23">
        <f t="shared" si="62"/>
        <v>0</v>
      </c>
      <c r="AF280" s="23">
        <f t="shared" si="63"/>
        <v>0</v>
      </c>
      <c r="AG280" s="23">
        <f t="shared" si="64"/>
        <v>0</v>
      </c>
      <c r="AH280" s="12">
        <f>_xlfn.XLOOKUP($D280,当月商品!$D:$D,当月商品!W:W,0)</f>
        <v>0</v>
      </c>
      <c r="AI280" s="12">
        <f>_xlfn.XLOOKUP($D280,前月商品!$D:$D,前月商品!W:W,0)</f>
        <v>0</v>
      </c>
      <c r="AJ280" s="12">
        <f>_xlfn.XLOOKUP($D280,前々月商品!$D:$D,前々月商品!W:W,0)</f>
        <v>0</v>
      </c>
      <c r="AK280" s="12">
        <f>_xlfn.XLOOKUP($D280,当月商品!$D:$D,当月商品!H:H,0)</f>
        <v>0</v>
      </c>
      <c r="AL280" s="12">
        <f>_xlfn.XLOOKUP($D280,前月商品!$D:$D,前月商品!H:H,0)</f>
        <v>0</v>
      </c>
      <c r="AM280" s="12">
        <f>_xlfn.XLOOKUP($D280,前々月商品!$D:$D,前々月商品!H:H,0)</f>
        <v>0</v>
      </c>
      <c r="AN280" s="13">
        <f t="shared" si="65"/>
        <v>0</v>
      </c>
      <c r="AO280" s="13">
        <f t="shared" si="66"/>
        <v>0</v>
      </c>
      <c r="AP280" s="13">
        <f t="shared" si="67"/>
        <v>0</v>
      </c>
      <c r="AQ280" s="16">
        <f t="shared" si="68"/>
        <v>0</v>
      </c>
      <c r="AR280" s="16">
        <f t="shared" si="69"/>
        <v>0</v>
      </c>
      <c r="AS280" s="17">
        <f t="shared" si="70"/>
        <v>0</v>
      </c>
      <c r="AT280" t="e">
        <f t="shared" si="71"/>
        <v>#VALUE!</v>
      </c>
    </row>
    <row r="281" spans="3:46" ht="36.65" customHeight="1">
      <c r="C281" s="20">
        <v>276</v>
      </c>
      <c r="D281" s="53">
        <f>現状商品設定!B278</f>
        <v>0</v>
      </c>
      <c r="E281" s="26" t="str">
        <f>IFERROR(_xlfn.XLOOKUP($D281,現状商品設定!B:B,現状商品設定!C:C,"-"),"-")</f>
        <v>-</v>
      </c>
      <c r="F281" s="32" t="s">
        <v>46</v>
      </c>
      <c r="G281" s="30" t="str">
        <f>IFERROR(_xlfn.XLOOKUP($D281,現状商品設定!B:B,現状商品設定!F:F),"-")</f>
        <v>-</v>
      </c>
      <c r="H281" s="34" t="e">
        <f>IF(IF(AND(V281&gt;=設定!$C$3,X281&gt;=L281),G281*(1+設定!$C$6),IF(AND(V281&gt;=設定!$C$3,X281&lt;L281),G281*(1+設定!$C$7*-1),IF(V281&lt;設定!$C$3,G281*(1+設定!$C$6),"除外")))&gt;10,IF(AND(V281&gt;=設定!$C$3,X281&gt;=L281),G281*(1+設定!$C$6),IF(AND(V281&gt;=設定!$C$3,X281&lt;L281),G281*(1+設定!$C$7*-1),IF(V281&lt;設定!$C$3,G281*(1+設定!$C$6),"除外"))),10)</f>
        <v>#VALUE!</v>
      </c>
      <c r="I281" s="34" t="e">
        <f ca="1">IF(消化率!$I$5&lt;1,商品!H281*消化率!$I$5,IF(商品!W281*商品!Q281/(商品!H281*消化率!$I$5)&gt;商品!L281,商品!H281*消化率!$I$5,J281))</f>
        <v>#DIV/0!</v>
      </c>
      <c r="J281" s="34" t="e">
        <f t="shared" si="58"/>
        <v>#VALUE!</v>
      </c>
      <c r="K281" s="34" t="e">
        <f ca="1">IF(ROUNDDOWN(IF(I281&gt;=設定!$C$8,設定!$C$8,商品!I281),0)&lt;10,10,ROUNDDOWN(IF(I281&gt;=設定!$C$8,設定!$C$8,商品!I281),0))</f>
        <v>#DIV/0!</v>
      </c>
      <c r="L281" s="64">
        <f>IF(F281="標準",設定!$C$4,商品!F281)</f>
        <v>5</v>
      </c>
      <c r="M281" s="63" t="str">
        <f>_xlfn.XLOOKUP($D281,全商品!$F:$F,全商品!H:H,"-")</f>
        <v>-</v>
      </c>
      <c r="N281" s="12" t="str">
        <f>_xlfn.XLOOKUP($D281,全商品!$F:$F,全商品!I:I,"-")</f>
        <v>-</v>
      </c>
      <c r="O281" s="23" t="str">
        <f>_xlfn.XLOOKUP($D281,全商品!$F:$F,全商品!K:K,"-")</f>
        <v>-</v>
      </c>
      <c r="P281" s="13" t="str">
        <f>_xlfn.XLOOKUP($D281,全商品!$F:$F,全商品!M:M,"-")</f>
        <v>-</v>
      </c>
      <c r="Q281" s="25" t="str">
        <f>_xlfn.XLOOKUP($D281,現状商品設定!B:B,現状商品設定!D:D,"-")</f>
        <v>-</v>
      </c>
      <c r="R281" s="22">
        <f>SUM(_xlfn.XLOOKUP($D281,当月商品!$D:$D,当月商品!I:I,0),_xlfn.XLOOKUP($D281,前月商品!$D:$D,前月商品!I:I,0),_xlfn.XLOOKUP($D281,前々月商品!$D:$D,前々月商品!I:I,0))</f>
        <v>0</v>
      </c>
      <c r="S281" s="23">
        <f>SUM(_xlfn.XLOOKUP($D281,当月商品!$D:$D,当月商品!V:V,0),_xlfn.XLOOKUP($D281,前月商品!$D:$D,前月商品!V:V,0),_xlfn.XLOOKUP($D281,前々月商品!$D:$D,前々月商品!V:V,0))</f>
        <v>0</v>
      </c>
      <c r="T281" s="23">
        <f t="shared" si="59"/>
        <v>0</v>
      </c>
      <c r="U281" s="23">
        <f>SUM(_xlfn.XLOOKUP($D281,当月商品!$D:$D,当月商品!W:W,0),_xlfn.XLOOKUP($D281,前月商品!$D:$D,前月商品!W:W,0),_xlfn.XLOOKUP($D281,前々月商品!$D:$D,前々月商品!W:W,0))</f>
        <v>0</v>
      </c>
      <c r="V281" s="23">
        <f>SUM(_xlfn.XLOOKUP($D281,当月商品!$D:$D,当月商品!H:H,0),_xlfn.XLOOKUP($D281,前月商品!$D:$D,前月商品!H:H,0),_xlfn.XLOOKUP($D281,前々月商品!$D:$D,前々月商品!H:H,0))</f>
        <v>0</v>
      </c>
      <c r="W281" s="13">
        <f t="shared" si="60"/>
        <v>0</v>
      </c>
      <c r="X281" s="15">
        <f t="shared" si="61"/>
        <v>0</v>
      </c>
      <c r="Y281" s="22">
        <f>_xlfn.XLOOKUP($D281,当月商品!$D:$D,当月商品!I:I,0)</f>
        <v>0</v>
      </c>
      <c r="Z281" s="23">
        <f>_xlfn.XLOOKUP($D281,前月商品!$D:$D,前月商品!I:I,0)</f>
        <v>0</v>
      </c>
      <c r="AA281" s="23">
        <f>_xlfn.XLOOKUP($D281,前々月商品!$D:$D,前々月商品!I:I,0)</f>
        <v>0</v>
      </c>
      <c r="AB281" s="23">
        <f>_xlfn.XLOOKUP($D281,当月商品!$D:$D,当月商品!V:V,0)</f>
        <v>0</v>
      </c>
      <c r="AC281" s="23">
        <f>_xlfn.XLOOKUP($D281,前月商品!$D:$D,前月商品!V:V,0)</f>
        <v>0</v>
      </c>
      <c r="AD281" s="23">
        <f>_xlfn.XLOOKUP($D281,前々月商品!$D:$D,前々月商品!V:V,0)</f>
        <v>0</v>
      </c>
      <c r="AE281" s="23">
        <f t="shared" si="62"/>
        <v>0</v>
      </c>
      <c r="AF281" s="23">
        <f t="shared" si="63"/>
        <v>0</v>
      </c>
      <c r="AG281" s="23">
        <f t="shared" si="64"/>
        <v>0</v>
      </c>
      <c r="AH281" s="12">
        <f>_xlfn.XLOOKUP($D281,当月商品!$D:$D,当月商品!W:W,0)</f>
        <v>0</v>
      </c>
      <c r="AI281" s="12">
        <f>_xlfn.XLOOKUP($D281,前月商品!$D:$D,前月商品!W:W,0)</f>
        <v>0</v>
      </c>
      <c r="AJ281" s="12">
        <f>_xlfn.XLOOKUP($D281,前々月商品!$D:$D,前々月商品!W:W,0)</f>
        <v>0</v>
      </c>
      <c r="AK281" s="12">
        <f>_xlfn.XLOOKUP($D281,当月商品!$D:$D,当月商品!H:H,0)</f>
        <v>0</v>
      </c>
      <c r="AL281" s="12">
        <f>_xlfn.XLOOKUP($D281,前月商品!$D:$D,前月商品!H:H,0)</f>
        <v>0</v>
      </c>
      <c r="AM281" s="12">
        <f>_xlfn.XLOOKUP($D281,前々月商品!$D:$D,前々月商品!H:H,0)</f>
        <v>0</v>
      </c>
      <c r="AN281" s="13">
        <f t="shared" si="65"/>
        <v>0</v>
      </c>
      <c r="AO281" s="13">
        <f t="shared" si="66"/>
        <v>0</v>
      </c>
      <c r="AP281" s="13">
        <f t="shared" si="67"/>
        <v>0</v>
      </c>
      <c r="AQ281" s="16">
        <f t="shared" si="68"/>
        <v>0</v>
      </c>
      <c r="AR281" s="16">
        <f t="shared" si="69"/>
        <v>0</v>
      </c>
      <c r="AS281" s="17">
        <f t="shared" si="70"/>
        <v>0</v>
      </c>
      <c r="AT281" t="e">
        <f t="shared" si="71"/>
        <v>#VALUE!</v>
      </c>
    </row>
    <row r="282" spans="3:46" ht="36.65" customHeight="1">
      <c r="C282" s="20">
        <v>277</v>
      </c>
      <c r="D282" s="53">
        <f>現状商品設定!B279</f>
        <v>0</v>
      </c>
      <c r="E282" s="26" t="str">
        <f>IFERROR(_xlfn.XLOOKUP($D282,現状商品設定!B:B,現状商品設定!C:C,"-"),"-")</f>
        <v>-</v>
      </c>
      <c r="F282" s="32" t="s">
        <v>46</v>
      </c>
      <c r="G282" s="30" t="str">
        <f>IFERROR(_xlfn.XLOOKUP($D282,現状商品設定!B:B,現状商品設定!F:F),"-")</f>
        <v>-</v>
      </c>
      <c r="H282" s="34" t="e">
        <f>IF(IF(AND(V282&gt;=設定!$C$3,X282&gt;=L282),G282*(1+設定!$C$6),IF(AND(V282&gt;=設定!$C$3,X282&lt;L282),G282*(1+設定!$C$7*-1),IF(V282&lt;設定!$C$3,G282*(1+設定!$C$6),"除外")))&gt;10,IF(AND(V282&gt;=設定!$C$3,X282&gt;=L282),G282*(1+設定!$C$6),IF(AND(V282&gt;=設定!$C$3,X282&lt;L282),G282*(1+設定!$C$7*-1),IF(V282&lt;設定!$C$3,G282*(1+設定!$C$6),"除外"))),10)</f>
        <v>#VALUE!</v>
      </c>
      <c r="I282" s="34" t="e">
        <f ca="1">IF(消化率!$I$5&lt;1,商品!H282*消化率!$I$5,IF(商品!W282*商品!Q282/(商品!H282*消化率!$I$5)&gt;商品!L282,商品!H282*消化率!$I$5,J282))</f>
        <v>#DIV/0!</v>
      </c>
      <c r="J282" s="34" t="e">
        <f t="shared" si="58"/>
        <v>#VALUE!</v>
      </c>
      <c r="K282" s="34" t="e">
        <f ca="1">IF(ROUNDDOWN(IF(I282&gt;=設定!$C$8,設定!$C$8,商品!I282),0)&lt;10,10,ROUNDDOWN(IF(I282&gt;=設定!$C$8,設定!$C$8,商品!I282),0))</f>
        <v>#DIV/0!</v>
      </c>
      <c r="L282" s="64">
        <f>IF(F282="標準",設定!$C$4,商品!F282)</f>
        <v>5</v>
      </c>
      <c r="M282" s="63" t="str">
        <f>_xlfn.XLOOKUP($D282,全商品!$F:$F,全商品!H:H,"-")</f>
        <v>-</v>
      </c>
      <c r="N282" s="12" t="str">
        <f>_xlfn.XLOOKUP($D282,全商品!$F:$F,全商品!I:I,"-")</f>
        <v>-</v>
      </c>
      <c r="O282" s="23" t="str">
        <f>_xlfn.XLOOKUP($D282,全商品!$F:$F,全商品!K:K,"-")</f>
        <v>-</v>
      </c>
      <c r="P282" s="13" t="str">
        <f>_xlfn.XLOOKUP($D282,全商品!$F:$F,全商品!M:M,"-")</f>
        <v>-</v>
      </c>
      <c r="Q282" s="25" t="str">
        <f>_xlfn.XLOOKUP($D282,現状商品設定!B:B,現状商品設定!D:D,"-")</f>
        <v>-</v>
      </c>
      <c r="R282" s="22">
        <f>SUM(_xlfn.XLOOKUP($D282,当月商品!$D:$D,当月商品!I:I,0),_xlfn.XLOOKUP($D282,前月商品!$D:$D,前月商品!I:I,0),_xlfn.XLOOKUP($D282,前々月商品!$D:$D,前々月商品!I:I,0))</f>
        <v>0</v>
      </c>
      <c r="S282" s="23">
        <f>SUM(_xlfn.XLOOKUP($D282,当月商品!$D:$D,当月商品!V:V,0),_xlfn.XLOOKUP($D282,前月商品!$D:$D,前月商品!V:V,0),_xlfn.XLOOKUP($D282,前々月商品!$D:$D,前々月商品!V:V,0))</f>
        <v>0</v>
      </c>
      <c r="T282" s="23">
        <f t="shared" si="59"/>
        <v>0</v>
      </c>
      <c r="U282" s="23">
        <f>SUM(_xlfn.XLOOKUP($D282,当月商品!$D:$D,当月商品!W:W,0),_xlfn.XLOOKUP($D282,前月商品!$D:$D,前月商品!W:W,0),_xlfn.XLOOKUP($D282,前々月商品!$D:$D,前々月商品!W:W,0))</f>
        <v>0</v>
      </c>
      <c r="V282" s="23">
        <f>SUM(_xlfn.XLOOKUP($D282,当月商品!$D:$D,当月商品!H:H,0),_xlfn.XLOOKUP($D282,前月商品!$D:$D,前月商品!H:H,0),_xlfn.XLOOKUP($D282,前々月商品!$D:$D,前々月商品!H:H,0))</f>
        <v>0</v>
      </c>
      <c r="W282" s="13">
        <f t="shared" si="60"/>
        <v>0</v>
      </c>
      <c r="X282" s="15">
        <f t="shared" si="61"/>
        <v>0</v>
      </c>
      <c r="Y282" s="22">
        <f>_xlfn.XLOOKUP($D282,当月商品!$D:$D,当月商品!I:I,0)</f>
        <v>0</v>
      </c>
      <c r="Z282" s="23">
        <f>_xlfn.XLOOKUP($D282,前月商品!$D:$D,前月商品!I:I,0)</f>
        <v>0</v>
      </c>
      <c r="AA282" s="23">
        <f>_xlfn.XLOOKUP($D282,前々月商品!$D:$D,前々月商品!I:I,0)</f>
        <v>0</v>
      </c>
      <c r="AB282" s="23">
        <f>_xlfn.XLOOKUP($D282,当月商品!$D:$D,当月商品!V:V,0)</f>
        <v>0</v>
      </c>
      <c r="AC282" s="23">
        <f>_xlfn.XLOOKUP($D282,前月商品!$D:$D,前月商品!V:V,0)</f>
        <v>0</v>
      </c>
      <c r="AD282" s="23">
        <f>_xlfn.XLOOKUP($D282,前々月商品!$D:$D,前々月商品!V:V,0)</f>
        <v>0</v>
      </c>
      <c r="AE282" s="23">
        <f t="shared" si="62"/>
        <v>0</v>
      </c>
      <c r="AF282" s="23">
        <f t="shared" si="63"/>
        <v>0</v>
      </c>
      <c r="AG282" s="23">
        <f t="shared" si="64"/>
        <v>0</v>
      </c>
      <c r="AH282" s="12">
        <f>_xlfn.XLOOKUP($D282,当月商品!$D:$D,当月商品!W:W,0)</f>
        <v>0</v>
      </c>
      <c r="AI282" s="12">
        <f>_xlfn.XLOOKUP($D282,前月商品!$D:$D,前月商品!W:W,0)</f>
        <v>0</v>
      </c>
      <c r="AJ282" s="12">
        <f>_xlfn.XLOOKUP($D282,前々月商品!$D:$D,前々月商品!W:W,0)</f>
        <v>0</v>
      </c>
      <c r="AK282" s="12">
        <f>_xlfn.XLOOKUP($D282,当月商品!$D:$D,当月商品!H:H,0)</f>
        <v>0</v>
      </c>
      <c r="AL282" s="12">
        <f>_xlfn.XLOOKUP($D282,前月商品!$D:$D,前月商品!H:H,0)</f>
        <v>0</v>
      </c>
      <c r="AM282" s="12">
        <f>_xlfn.XLOOKUP($D282,前々月商品!$D:$D,前々月商品!H:H,0)</f>
        <v>0</v>
      </c>
      <c r="AN282" s="13">
        <f t="shared" si="65"/>
        <v>0</v>
      </c>
      <c r="AO282" s="13">
        <f t="shared" si="66"/>
        <v>0</v>
      </c>
      <c r="AP282" s="13">
        <f t="shared" si="67"/>
        <v>0</v>
      </c>
      <c r="AQ282" s="16">
        <f t="shared" si="68"/>
        <v>0</v>
      </c>
      <c r="AR282" s="16">
        <f t="shared" si="69"/>
        <v>0</v>
      </c>
      <c r="AS282" s="17">
        <f t="shared" si="70"/>
        <v>0</v>
      </c>
      <c r="AT282" t="e">
        <f t="shared" si="71"/>
        <v>#VALUE!</v>
      </c>
    </row>
    <row r="283" spans="3:46" ht="36.65" customHeight="1">
      <c r="C283" s="20">
        <v>278</v>
      </c>
      <c r="D283" s="53">
        <f>現状商品設定!B280</f>
        <v>0</v>
      </c>
      <c r="E283" s="26" t="str">
        <f>IFERROR(_xlfn.XLOOKUP($D283,現状商品設定!B:B,現状商品設定!C:C,"-"),"-")</f>
        <v>-</v>
      </c>
      <c r="F283" s="32" t="s">
        <v>46</v>
      </c>
      <c r="G283" s="30" t="str">
        <f>IFERROR(_xlfn.XLOOKUP($D283,現状商品設定!B:B,現状商品設定!F:F),"-")</f>
        <v>-</v>
      </c>
      <c r="H283" s="34" t="e">
        <f>IF(IF(AND(V283&gt;=設定!$C$3,X283&gt;=L283),G283*(1+設定!$C$6),IF(AND(V283&gt;=設定!$C$3,X283&lt;L283),G283*(1+設定!$C$7*-1),IF(V283&lt;設定!$C$3,G283*(1+設定!$C$6),"除外")))&gt;10,IF(AND(V283&gt;=設定!$C$3,X283&gt;=L283),G283*(1+設定!$C$6),IF(AND(V283&gt;=設定!$C$3,X283&lt;L283),G283*(1+設定!$C$7*-1),IF(V283&lt;設定!$C$3,G283*(1+設定!$C$6),"除外"))),10)</f>
        <v>#VALUE!</v>
      </c>
      <c r="I283" s="34" t="e">
        <f ca="1">IF(消化率!$I$5&lt;1,商品!H283*消化率!$I$5,IF(商品!W283*商品!Q283/(商品!H283*消化率!$I$5)&gt;商品!L283,商品!H283*消化率!$I$5,J283))</f>
        <v>#DIV/0!</v>
      </c>
      <c r="J283" s="34" t="e">
        <f t="shared" si="58"/>
        <v>#VALUE!</v>
      </c>
      <c r="K283" s="34" t="e">
        <f ca="1">IF(ROUNDDOWN(IF(I283&gt;=設定!$C$8,設定!$C$8,商品!I283),0)&lt;10,10,ROUNDDOWN(IF(I283&gt;=設定!$C$8,設定!$C$8,商品!I283),0))</f>
        <v>#DIV/0!</v>
      </c>
      <c r="L283" s="64">
        <f>IF(F283="標準",設定!$C$4,商品!F283)</f>
        <v>5</v>
      </c>
      <c r="M283" s="63" t="str">
        <f>_xlfn.XLOOKUP($D283,全商品!$F:$F,全商品!H:H,"-")</f>
        <v>-</v>
      </c>
      <c r="N283" s="12" t="str">
        <f>_xlfn.XLOOKUP($D283,全商品!$F:$F,全商品!I:I,"-")</f>
        <v>-</v>
      </c>
      <c r="O283" s="23" t="str">
        <f>_xlfn.XLOOKUP($D283,全商品!$F:$F,全商品!K:K,"-")</f>
        <v>-</v>
      </c>
      <c r="P283" s="13" t="str">
        <f>_xlfn.XLOOKUP($D283,全商品!$F:$F,全商品!M:M,"-")</f>
        <v>-</v>
      </c>
      <c r="Q283" s="25" t="str">
        <f>_xlfn.XLOOKUP($D283,現状商品設定!B:B,現状商品設定!D:D,"-")</f>
        <v>-</v>
      </c>
      <c r="R283" s="22">
        <f>SUM(_xlfn.XLOOKUP($D283,当月商品!$D:$D,当月商品!I:I,0),_xlfn.XLOOKUP($D283,前月商品!$D:$D,前月商品!I:I,0),_xlfn.XLOOKUP($D283,前々月商品!$D:$D,前々月商品!I:I,0))</f>
        <v>0</v>
      </c>
      <c r="S283" s="23">
        <f>SUM(_xlfn.XLOOKUP($D283,当月商品!$D:$D,当月商品!V:V,0),_xlfn.XLOOKUP($D283,前月商品!$D:$D,前月商品!V:V,0),_xlfn.XLOOKUP($D283,前々月商品!$D:$D,前々月商品!V:V,0))</f>
        <v>0</v>
      </c>
      <c r="T283" s="23">
        <f t="shared" si="59"/>
        <v>0</v>
      </c>
      <c r="U283" s="23">
        <f>SUM(_xlfn.XLOOKUP($D283,当月商品!$D:$D,当月商品!W:W,0),_xlfn.XLOOKUP($D283,前月商品!$D:$D,前月商品!W:W,0),_xlfn.XLOOKUP($D283,前々月商品!$D:$D,前々月商品!W:W,0))</f>
        <v>0</v>
      </c>
      <c r="V283" s="23">
        <f>SUM(_xlfn.XLOOKUP($D283,当月商品!$D:$D,当月商品!H:H,0),_xlfn.XLOOKUP($D283,前月商品!$D:$D,前月商品!H:H,0),_xlfn.XLOOKUP($D283,前々月商品!$D:$D,前々月商品!H:H,0))</f>
        <v>0</v>
      </c>
      <c r="W283" s="13">
        <f t="shared" si="60"/>
        <v>0</v>
      </c>
      <c r="X283" s="15">
        <f t="shared" si="61"/>
        <v>0</v>
      </c>
      <c r="Y283" s="22">
        <f>_xlfn.XLOOKUP($D283,当月商品!$D:$D,当月商品!I:I,0)</f>
        <v>0</v>
      </c>
      <c r="Z283" s="23">
        <f>_xlfn.XLOOKUP($D283,前月商品!$D:$D,前月商品!I:I,0)</f>
        <v>0</v>
      </c>
      <c r="AA283" s="23">
        <f>_xlfn.XLOOKUP($D283,前々月商品!$D:$D,前々月商品!I:I,0)</f>
        <v>0</v>
      </c>
      <c r="AB283" s="23">
        <f>_xlfn.XLOOKUP($D283,当月商品!$D:$D,当月商品!V:V,0)</f>
        <v>0</v>
      </c>
      <c r="AC283" s="23">
        <f>_xlfn.XLOOKUP($D283,前月商品!$D:$D,前月商品!V:V,0)</f>
        <v>0</v>
      </c>
      <c r="AD283" s="23">
        <f>_xlfn.XLOOKUP($D283,前々月商品!$D:$D,前々月商品!V:V,0)</f>
        <v>0</v>
      </c>
      <c r="AE283" s="23">
        <f t="shared" si="62"/>
        <v>0</v>
      </c>
      <c r="AF283" s="23">
        <f t="shared" si="63"/>
        <v>0</v>
      </c>
      <c r="AG283" s="23">
        <f t="shared" si="64"/>
        <v>0</v>
      </c>
      <c r="AH283" s="12">
        <f>_xlfn.XLOOKUP($D283,当月商品!$D:$D,当月商品!W:W,0)</f>
        <v>0</v>
      </c>
      <c r="AI283" s="12">
        <f>_xlfn.XLOOKUP($D283,前月商品!$D:$D,前月商品!W:W,0)</f>
        <v>0</v>
      </c>
      <c r="AJ283" s="12">
        <f>_xlfn.XLOOKUP($D283,前々月商品!$D:$D,前々月商品!W:W,0)</f>
        <v>0</v>
      </c>
      <c r="AK283" s="12">
        <f>_xlfn.XLOOKUP($D283,当月商品!$D:$D,当月商品!H:H,0)</f>
        <v>0</v>
      </c>
      <c r="AL283" s="12">
        <f>_xlfn.XLOOKUP($D283,前月商品!$D:$D,前月商品!H:H,0)</f>
        <v>0</v>
      </c>
      <c r="AM283" s="12">
        <f>_xlfn.XLOOKUP($D283,前々月商品!$D:$D,前々月商品!H:H,0)</f>
        <v>0</v>
      </c>
      <c r="AN283" s="13">
        <f t="shared" si="65"/>
        <v>0</v>
      </c>
      <c r="AO283" s="13">
        <f t="shared" si="66"/>
        <v>0</v>
      </c>
      <c r="AP283" s="13">
        <f t="shared" si="67"/>
        <v>0</v>
      </c>
      <c r="AQ283" s="16">
        <f t="shared" si="68"/>
        <v>0</v>
      </c>
      <c r="AR283" s="16">
        <f t="shared" si="69"/>
        <v>0</v>
      </c>
      <c r="AS283" s="17">
        <f t="shared" si="70"/>
        <v>0</v>
      </c>
      <c r="AT283" t="e">
        <f t="shared" si="71"/>
        <v>#VALUE!</v>
      </c>
    </row>
    <row r="284" spans="3:46" ht="36.65" customHeight="1">
      <c r="C284" s="20">
        <v>279</v>
      </c>
      <c r="D284" s="53">
        <f>現状商品設定!B281</f>
        <v>0</v>
      </c>
      <c r="E284" s="26" t="str">
        <f>IFERROR(_xlfn.XLOOKUP($D284,現状商品設定!B:B,現状商品設定!C:C,"-"),"-")</f>
        <v>-</v>
      </c>
      <c r="F284" s="32" t="s">
        <v>46</v>
      </c>
      <c r="G284" s="30" t="str">
        <f>IFERROR(_xlfn.XLOOKUP($D284,現状商品設定!B:B,現状商品設定!F:F),"-")</f>
        <v>-</v>
      </c>
      <c r="H284" s="34" t="e">
        <f>IF(IF(AND(V284&gt;=設定!$C$3,X284&gt;=L284),G284*(1+設定!$C$6),IF(AND(V284&gt;=設定!$C$3,X284&lt;L284),G284*(1+設定!$C$7*-1),IF(V284&lt;設定!$C$3,G284*(1+設定!$C$6),"除外")))&gt;10,IF(AND(V284&gt;=設定!$C$3,X284&gt;=L284),G284*(1+設定!$C$6),IF(AND(V284&gt;=設定!$C$3,X284&lt;L284),G284*(1+設定!$C$7*-1),IF(V284&lt;設定!$C$3,G284*(1+設定!$C$6),"除外"))),10)</f>
        <v>#VALUE!</v>
      </c>
      <c r="I284" s="34" t="e">
        <f ca="1">IF(消化率!$I$5&lt;1,商品!H284*消化率!$I$5,IF(商品!W284*商品!Q284/(商品!H284*消化率!$I$5)&gt;商品!L284,商品!H284*消化率!$I$5,J284))</f>
        <v>#DIV/0!</v>
      </c>
      <c r="J284" s="34" t="e">
        <f t="shared" si="58"/>
        <v>#VALUE!</v>
      </c>
      <c r="K284" s="34" t="e">
        <f ca="1">IF(ROUNDDOWN(IF(I284&gt;=設定!$C$8,設定!$C$8,商品!I284),0)&lt;10,10,ROUNDDOWN(IF(I284&gt;=設定!$C$8,設定!$C$8,商品!I284),0))</f>
        <v>#DIV/0!</v>
      </c>
      <c r="L284" s="64">
        <f>IF(F284="標準",設定!$C$4,商品!F284)</f>
        <v>5</v>
      </c>
      <c r="M284" s="63" t="str">
        <f>_xlfn.XLOOKUP($D284,全商品!$F:$F,全商品!H:H,"-")</f>
        <v>-</v>
      </c>
      <c r="N284" s="12" t="str">
        <f>_xlfn.XLOOKUP($D284,全商品!$F:$F,全商品!I:I,"-")</f>
        <v>-</v>
      </c>
      <c r="O284" s="23" t="str">
        <f>_xlfn.XLOOKUP($D284,全商品!$F:$F,全商品!K:K,"-")</f>
        <v>-</v>
      </c>
      <c r="P284" s="13" t="str">
        <f>_xlfn.XLOOKUP($D284,全商品!$F:$F,全商品!M:M,"-")</f>
        <v>-</v>
      </c>
      <c r="Q284" s="25" t="str">
        <f>_xlfn.XLOOKUP($D284,現状商品設定!B:B,現状商品設定!D:D,"-")</f>
        <v>-</v>
      </c>
      <c r="R284" s="22">
        <f>SUM(_xlfn.XLOOKUP($D284,当月商品!$D:$D,当月商品!I:I,0),_xlfn.XLOOKUP($D284,前月商品!$D:$D,前月商品!I:I,0),_xlfn.XLOOKUP($D284,前々月商品!$D:$D,前々月商品!I:I,0))</f>
        <v>0</v>
      </c>
      <c r="S284" s="23">
        <f>SUM(_xlfn.XLOOKUP($D284,当月商品!$D:$D,当月商品!V:V,0),_xlfn.XLOOKUP($D284,前月商品!$D:$D,前月商品!V:V,0),_xlfn.XLOOKUP($D284,前々月商品!$D:$D,前々月商品!V:V,0))</f>
        <v>0</v>
      </c>
      <c r="T284" s="23">
        <f t="shared" si="59"/>
        <v>0</v>
      </c>
      <c r="U284" s="23">
        <f>SUM(_xlfn.XLOOKUP($D284,当月商品!$D:$D,当月商品!W:W,0),_xlfn.XLOOKUP($D284,前月商品!$D:$D,前月商品!W:W,0),_xlfn.XLOOKUP($D284,前々月商品!$D:$D,前々月商品!W:W,0))</f>
        <v>0</v>
      </c>
      <c r="V284" s="23">
        <f>SUM(_xlfn.XLOOKUP($D284,当月商品!$D:$D,当月商品!H:H,0),_xlfn.XLOOKUP($D284,前月商品!$D:$D,前月商品!H:H,0),_xlfn.XLOOKUP($D284,前々月商品!$D:$D,前々月商品!H:H,0))</f>
        <v>0</v>
      </c>
      <c r="W284" s="13">
        <f t="shared" si="60"/>
        <v>0</v>
      </c>
      <c r="X284" s="15">
        <f t="shared" si="61"/>
        <v>0</v>
      </c>
      <c r="Y284" s="22">
        <f>_xlfn.XLOOKUP($D284,当月商品!$D:$D,当月商品!I:I,0)</f>
        <v>0</v>
      </c>
      <c r="Z284" s="23">
        <f>_xlfn.XLOOKUP($D284,前月商品!$D:$D,前月商品!I:I,0)</f>
        <v>0</v>
      </c>
      <c r="AA284" s="23">
        <f>_xlfn.XLOOKUP($D284,前々月商品!$D:$D,前々月商品!I:I,0)</f>
        <v>0</v>
      </c>
      <c r="AB284" s="23">
        <f>_xlfn.XLOOKUP($D284,当月商品!$D:$D,当月商品!V:V,0)</f>
        <v>0</v>
      </c>
      <c r="AC284" s="23">
        <f>_xlfn.XLOOKUP($D284,前月商品!$D:$D,前月商品!V:V,0)</f>
        <v>0</v>
      </c>
      <c r="AD284" s="23">
        <f>_xlfn.XLOOKUP($D284,前々月商品!$D:$D,前々月商品!V:V,0)</f>
        <v>0</v>
      </c>
      <c r="AE284" s="23">
        <f t="shared" si="62"/>
        <v>0</v>
      </c>
      <c r="AF284" s="23">
        <f t="shared" si="63"/>
        <v>0</v>
      </c>
      <c r="AG284" s="23">
        <f t="shared" si="64"/>
        <v>0</v>
      </c>
      <c r="AH284" s="12">
        <f>_xlfn.XLOOKUP($D284,当月商品!$D:$D,当月商品!W:W,0)</f>
        <v>0</v>
      </c>
      <c r="AI284" s="12">
        <f>_xlfn.XLOOKUP($D284,前月商品!$D:$D,前月商品!W:W,0)</f>
        <v>0</v>
      </c>
      <c r="AJ284" s="12">
        <f>_xlfn.XLOOKUP($D284,前々月商品!$D:$D,前々月商品!W:W,0)</f>
        <v>0</v>
      </c>
      <c r="AK284" s="12">
        <f>_xlfn.XLOOKUP($D284,当月商品!$D:$D,当月商品!H:H,0)</f>
        <v>0</v>
      </c>
      <c r="AL284" s="12">
        <f>_xlfn.XLOOKUP($D284,前月商品!$D:$D,前月商品!H:H,0)</f>
        <v>0</v>
      </c>
      <c r="AM284" s="12">
        <f>_xlfn.XLOOKUP($D284,前々月商品!$D:$D,前々月商品!H:H,0)</f>
        <v>0</v>
      </c>
      <c r="AN284" s="13">
        <f t="shared" si="65"/>
        <v>0</v>
      </c>
      <c r="AO284" s="13">
        <f t="shared" si="66"/>
        <v>0</v>
      </c>
      <c r="AP284" s="13">
        <f t="shared" si="67"/>
        <v>0</v>
      </c>
      <c r="AQ284" s="16">
        <f t="shared" si="68"/>
        <v>0</v>
      </c>
      <c r="AR284" s="16">
        <f t="shared" si="69"/>
        <v>0</v>
      </c>
      <c r="AS284" s="17">
        <f t="shared" si="70"/>
        <v>0</v>
      </c>
      <c r="AT284" t="e">
        <f t="shared" si="71"/>
        <v>#VALUE!</v>
      </c>
    </row>
    <row r="285" spans="3:46" ht="36.65" customHeight="1">
      <c r="C285" s="20">
        <v>280</v>
      </c>
      <c r="D285" s="53">
        <f>現状商品設定!B282</f>
        <v>0</v>
      </c>
      <c r="E285" s="26" t="str">
        <f>IFERROR(_xlfn.XLOOKUP($D285,現状商品設定!B:B,現状商品設定!C:C,"-"),"-")</f>
        <v>-</v>
      </c>
      <c r="F285" s="32" t="s">
        <v>46</v>
      </c>
      <c r="G285" s="30" t="str">
        <f>IFERROR(_xlfn.XLOOKUP($D285,現状商品設定!B:B,現状商品設定!F:F),"-")</f>
        <v>-</v>
      </c>
      <c r="H285" s="34" t="e">
        <f>IF(IF(AND(V285&gt;=設定!$C$3,X285&gt;=L285),G285*(1+設定!$C$6),IF(AND(V285&gt;=設定!$C$3,X285&lt;L285),G285*(1+設定!$C$7*-1),IF(V285&lt;設定!$C$3,G285*(1+設定!$C$6),"除外")))&gt;10,IF(AND(V285&gt;=設定!$C$3,X285&gt;=L285),G285*(1+設定!$C$6),IF(AND(V285&gt;=設定!$C$3,X285&lt;L285),G285*(1+設定!$C$7*-1),IF(V285&lt;設定!$C$3,G285*(1+設定!$C$6),"除外"))),10)</f>
        <v>#VALUE!</v>
      </c>
      <c r="I285" s="34" t="e">
        <f ca="1">IF(消化率!$I$5&lt;1,商品!H285*消化率!$I$5,IF(商品!W285*商品!Q285/(商品!H285*消化率!$I$5)&gt;商品!L285,商品!H285*消化率!$I$5,J285))</f>
        <v>#DIV/0!</v>
      </c>
      <c r="J285" s="34" t="e">
        <f t="shared" si="58"/>
        <v>#VALUE!</v>
      </c>
      <c r="K285" s="34" t="e">
        <f ca="1">IF(ROUNDDOWN(IF(I285&gt;=設定!$C$8,設定!$C$8,商品!I285),0)&lt;10,10,ROUNDDOWN(IF(I285&gt;=設定!$C$8,設定!$C$8,商品!I285),0))</f>
        <v>#DIV/0!</v>
      </c>
      <c r="L285" s="64">
        <f>IF(F285="標準",設定!$C$4,商品!F285)</f>
        <v>5</v>
      </c>
      <c r="M285" s="63" t="str">
        <f>_xlfn.XLOOKUP($D285,全商品!$F:$F,全商品!H:H,"-")</f>
        <v>-</v>
      </c>
      <c r="N285" s="12" t="str">
        <f>_xlfn.XLOOKUP($D285,全商品!$F:$F,全商品!I:I,"-")</f>
        <v>-</v>
      </c>
      <c r="O285" s="23" t="str">
        <f>_xlfn.XLOOKUP($D285,全商品!$F:$F,全商品!K:K,"-")</f>
        <v>-</v>
      </c>
      <c r="P285" s="13" t="str">
        <f>_xlfn.XLOOKUP($D285,全商品!$F:$F,全商品!M:M,"-")</f>
        <v>-</v>
      </c>
      <c r="Q285" s="25" t="str">
        <f>_xlfn.XLOOKUP($D285,現状商品設定!B:B,現状商品設定!D:D,"-")</f>
        <v>-</v>
      </c>
      <c r="R285" s="22">
        <f>SUM(_xlfn.XLOOKUP($D285,当月商品!$D:$D,当月商品!I:I,0),_xlfn.XLOOKUP($D285,前月商品!$D:$D,前月商品!I:I,0),_xlfn.XLOOKUP($D285,前々月商品!$D:$D,前々月商品!I:I,0))</f>
        <v>0</v>
      </c>
      <c r="S285" s="23">
        <f>SUM(_xlfn.XLOOKUP($D285,当月商品!$D:$D,当月商品!V:V,0),_xlfn.XLOOKUP($D285,前月商品!$D:$D,前月商品!V:V,0),_xlfn.XLOOKUP($D285,前々月商品!$D:$D,前々月商品!V:V,0))</f>
        <v>0</v>
      </c>
      <c r="T285" s="23">
        <f t="shared" si="59"/>
        <v>0</v>
      </c>
      <c r="U285" s="23">
        <f>SUM(_xlfn.XLOOKUP($D285,当月商品!$D:$D,当月商品!W:W,0),_xlfn.XLOOKUP($D285,前月商品!$D:$D,前月商品!W:W,0),_xlfn.XLOOKUP($D285,前々月商品!$D:$D,前々月商品!W:W,0))</f>
        <v>0</v>
      </c>
      <c r="V285" s="23">
        <f>SUM(_xlfn.XLOOKUP($D285,当月商品!$D:$D,当月商品!H:H,0),_xlfn.XLOOKUP($D285,前月商品!$D:$D,前月商品!H:H,0),_xlfn.XLOOKUP($D285,前々月商品!$D:$D,前々月商品!H:H,0))</f>
        <v>0</v>
      </c>
      <c r="W285" s="13">
        <f t="shared" si="60"/>
        <v>0</v>
      </c>
      <c r="X285" s="15">
        <f t="shared" si="61"/>
        <v>0</v>
      </c>
      <c r="Y285" s="22">
        <f>_xlfn.XLOOKUP($D285,当月商品!$D:$D,当月商品!I:I,0)</f>
        <v>0</v>
      </c>
      <c r="Z285" s="23">
        <f>_xlfn.XLOOKUP($D285,前月商品!$D:$D,前月商品!I:I,0)</f>
        <v>0</v>
      </c>
      <c r="AA285" s="23">
        <f>_xlfn.XLOOKUP($D285,前々月商品!$D:$D,前々月商品!I:I,0)</f>
        <v>0</v>
      </c>
      <c r="AB285" s="23">
        <f>_xlfn.XLOOKUP($D285,当月商品!$D:$D,当月商品!V:V,0)</f>
        <v>0</v>
      </c>
      <c r="AC285" s="23">
        <f>_xlfn.XLOOKUP($D285,前月商品!$D:$D,前月商品!V:V,0)</f>
        <v>0</v>
      </c>
      <c r="AD285" s="23">
        <f>_xlfn.XLOOKUP($D285,前々月商品!$D:$D,前々月商品!V:V,0)</f>
        <v>0</v>
      </c>
      <c r="AE285" s="23">
        <f t="shared" si="62"/>
        <v>0</v>
      </c>
      <c r="AF285" s="23">
        <f t="shared" si="63"/>
        <v>0</v>
      </c>
      <c r="AG285" s="23">
        <f t="shared" si="64"/>
        <v>0</v>
      </c>
      <c r="AH285" s="12">
        <f>_xlfn.XLOOKUP($D285,当月商品!$D:$D,当月商品!W:W,0)</f>
        <v>0</v>
      </c>
      <c r="AI285" s="12">
        <f>_xlfn.XLOOKUP($D285,前月商品!$D:$D,前月商品!W:W,0)</f>
        <v>0</v>
      </c>
      <c r="AJ285" s="12">
        <f>_xlfn.XLOOKUP($D285,前々月商品!$D:$D,前々月商品!W:W,0)</f>
        <v>0</v>
      </c>
      <c r="AK285" s="12">
        <f>_xlfn.XLOOKUP($D285,当月商品!$D:$D,当月商品!H:H,0)</f>
        <v>0</v>
      </c>
      <c r="AL285" s="12">
        <f>_xlfn.XLOOKUP($D285,前月商品!$D:$D,前月商品!H:H,0)</f>
        <v>0</v>
      </c>
      <c r="AM285" s="12">
        <f>_xlfn.XLOOKUP($D285,前々月商品!$D:$D,前々月商品!H:H,0)</f>
        <v>0</v>
      </c>
      <c r="AN285" s="13">
        <f t="shared" si="65"/>
        <v>0</v>
      </c>
      <c r="AO285" s="13">
        <f t="shared" si="66"/>
        <v>0</v>
      </c>
      <c r="AP285" s="13">
        <f t="shared" si="67"/>
        <v>0</v>
      </c>
      <c r="AQ285" s="16">
        <f t="shared" si="68"/>
        <v>0</v>
      </c>
      <c r="AR285" s="16">
        <f t="shared" si="69"/>
        <v>0</v>
      </c>
      <c r="AS285" s="17">
        <f t="shared" si="70"/>
        <v>0</v>
      </c>
      <c r="AT285" t="e">
        <f t="shared" si="71"/>
        <v>#VALUE!</v>
      </c>
    </row>
    <row r="286" spans="3:46" ht="36.65" customHeight="1">
      <c r="C286" s="20">
        <v>281</v>
      </c>
      <c r="D286" s="53">
        <f>現状商品設定!B283</f>
        <v>0</v>
      </c>
      <c r="E286" s="26" t="str">
        <f>IFERROR(_xlfn.XLOOKUP($D286,現状商品設定!B:B,現状商品設定!C:C,"-"),"-")</f>
        <v>-</v>
      </c>
      <c r="F286" s="32" t="s">
        <v>46</v>
      </c>
      <c r="G286" s="30" t="str">
        <f>IFERROR(_xlfn.XLOOKUP($D286,現状商品設定!B:B,現状商品設定!F:F),"-")</f>
        <v>-</v>
      </c>
      <c r="H286" s="34" t="e">
        <f>IF(IF(AND(V286&gt;=設定!$C$3,X286&gt;=L286),G286*(1+設定!$C$6),IF(AND(V286&gt;=設定!$C$3,X286&lt;L286),G286*(1+設定!$C$7*-1),IF(V286&lt;設定!$C$3,G286*(1+設定!$C$6),"除外")))&gt;10,IF(AND(V286&gt;=設定!$C$3,X286&gt;=L286),G286*(1+設定!$C$6),IF(AND(V286&gt;=設定!$C$3,X286&lt;L286),G286*(1+設定!$C$7*-1),IF(V286&lt;設定!$C$3,G286*(1+設定!$C$6),"除外"))),10)</f>
        <v>#VALUE!</v>
      </c>
      <c r="I286" s="34" t="e">
        <f ca="1">IF(消化率!$I$5&lt;1,商品!H286*消化率!$I$5,IF(商品!W286*商品!Q286/(商品!H286*消化率!$I$5)&gt;商品!L286,商品!H286*消化率!$I$5,J286))</f>
        <v>#DIV/0!</v>
      </c>
      <c r="J286" s="34" t="e">
        <f t="shared" si="58"/>
        <v>#VALUE!</v>
      </c>
      <c r="K286" s="34" t="e">
        <f ca="1">IF(ROUNDDOWN(IF(I286&gt;=設定!$C$8,設定!$C$8,商品!I286),0)&lt;10,10,ROUNDDOWN(IF(I286&gt;=設定!$C$8,設定!$C$8,商品!I286),0))</f>
        <v>#DIV/0!</v>
      </c>
      <c r="L286" s="64">
        <f>IF(F286="標準",設定!$C$4,商品!F286)</f>
        <v>5</v>
      </c>
      <c r="M286" s="63" t="str">
        <f>_xlfn.XLOOKUP($D286,全商品!$F:$F,全商品!H:H,"-")</f>
        <v>-</v>
      </c>
      <c r="N286" s="12" t="str">
        <f>_xlfn.XLOOKUP($D286,全商品!$F:$F,全商品!I:I,"-")</f>
        <v>-</v>
      </c>
      <c r="O286" s="23" t="str">
        <f>_xlfn.XLOOKUP($D286,全商品!$F:$F,全商品!K:K,"-")</f>
        <v>-</v>
      </c>
      <c r="P286" s="13" t="str">
        <f>_xlfn.XLOOKUP($D286,全商品!$F:$F,全商品!M:M,"-")</f>
        <v>-</v>
      </c>
      <c r="Q286" s="25" t="str">
        <f>_xlfn.XLOOKUP($D286,現状商品設定!B:B,現状商品設定!D:D,"-")</f>
        <v>-</v>
      </c>
      <c r="R286" s="22">
        <f>SUM(_xlfn.XLOOKUP($D286,当月商品!$D:$D,当月商品!I:I,0),_xlfn.XLOOKUP($D286,前月商品!$D:$D,前月商品!I:I,0),_xlfn.XLOOKUP($D286,前々月商品!$D:$D,前々月商品!I:I,0))</f>
        <v>0</v>
      </c>
      <c r="S286" s="23">
        <f>SUM(_xlfn.XLOOKUP($D286,当月商品!$D:$D,当月商品!V:V,0),_xlfn.XLOOKUP($D286,前月商品!$D:$D,前月商品!V:V,0),_xlfn.XLOOKUP($D286,前々月商品!$D:$D,前々月商品!V:V,0))</f>
        <v>0</v>
      </c>
      <c r="T286" s="23">
        <f t="shared" si="59"/>
        <v>0</v>
      </c>
      <c r="U286" s="23">
        <f>SUM(_xlfn.XLOOKUP($D286,当月商品!$D:$D,当月商品!W:W,0),_xlfn.XLOOKUP($D286,前月商品!$D:$D,前月商品!W:W,0),_xlfn.XLOOKUP($D286,前々月商品!$D:$D,前々月商品!W:W,0))</f>
        <v>0</v>
      </c>
      <c r="V286" s="23">
        <f>SUM(_xlfn.XLOOKUP($D286,当月商品!$D:$D,当月商品!H:H,0),_xlfn.XLOOKUP($D286,前月商品!$D:$D,前月商品!H:H,0),_xlfn.XLOOKUP($D286,前々月商品!$D:$D,前々月商品!H:H,0))</f>
        <v>0</v>
      </c>
      <c r="W286" s="13">
        <f t="shared" si="60"/>
        <v>0</v>
      </c>
      <c r="X286" s="15">
        <f t="shared" si="61"/>
        <v>0</v>
      </c>
      <c r="Y286" s="22">
        <f>_xlfn.XLOOKUP($D286,当月商品!$D:$D,当月商品!I:I,0)</f>
        <v>0</v>
      </c>
      <c r="Z286" s="23">
        <f>_xlfn.XLOOKUP($D286,前月商品!$D:$D,前月商品!I:I,0)</f>
        <v>0</v>
      </c>
      <c r="AA286" s="23">
        <f>_xlfn.XLOOKUP($D286,前々月商品!$D:$D,前々月商品!I:I,0)</f>
        <v>0</v>
      </c>
      <c r="AB286" s="23">
        <f>_xlfn.XLOOKUP($D286,当月商品!$D:$D,当月商品!V:V,0)</f>
        <v>0</v>
      </c>
      <c r="AC286" s="23">
        <f>_xlfn.XLOOKUP($D286,前月商品!$D:$D,前月商品!V:V,0)</f>
        <v>0</v>
      </c>
      <c r="AD286" s="23">
        <f>_xlfn.XLOOKUP($D286,前々月商品!$D:$D,前々月商品!V:V,0)</f>
        <v>0</v>
      </c>
      <c r="AE286" s="23">
        <f t="shared" si="62"/>
        <v>0</v>
      </c>
      <c r="AF286" s="23">
        <f t="shared" si="63"/>
        <v>0</v>
      </c>
      <c r="AG286" s="23">
        <f t="shared" si="64"/>
        <v>0</v>
      </c>
      <c r="AH286" s="12">
        <f>_xlfn.XLOOKUP($D286,当月商品!$D:$D,当月商品!W:W,0)</f>
        <v>0</v>
      </c>
      <c r="AI286" s="12">
        <f>_xlfn.XLOOKUP($D286,前月商品!$D:$D,前月商品!W:W,0)</f>
        <v>0</v>
      </c>
      <c r="AJ286" s="12">
        <f>_xlfn.XLOOKUP($D286,前々月商品!$D:$D,前々月商品!W:W,0)</f>
        <v>0</v>
      </c>
      <c r="AK286" s="12">
        <f>_xlfn.XLOOKUP($D286,当月商品!$D:$D,当月商品!H:H,0)</f>
        <v>0</v>
      </c>
      <c r="AL286" s="12">
        <f>_xlfn.XLOOKUP($D286,前月商品!$D:$D,前月商品!H:H,0)</f>
        <v>0</v>
      </c>
      <c r="AM286" s="12">
        <f>_xlfn.XLOOKUP($D286,前々月商品!$D:$D,前々月商品!H:H,0)</f>
        <v>0</v>
      </c>
      <c r="AN286" s="13">
        <f t="shared" si="65"/>
        <v>0</v>
      </c>
      <c r="AO286" s="13">
        <f t="shared" si="66"/>
        <v>0</v>
      </c>
      <c r="AP286" s="13">
        <f t="shared" si="67"/>
        <v>0</v>
      </c>
      <c r="AQ286" s="16">
        <f t="shared" si="68"/>
        <v>0</v>
      </c>
      <c r="AR286" s="16">
        <f t="shared" si="69"/>
        <v>0</v>
      </c>
      <c r="AS286" s="17">
        <f t="shared" si="70"/>
        <v>0</v>
      </c>
      <c r="AT286" t="e">
        <f t="shared" si="71"/>
        <v>#VALUE!</v>
      </c>
    </row>
    <row r="287" spans="3:46" ht="36.65" customHeight="1">
      <c r="C287" s="20">
        <v>282</v>
      </c>
      <c r="D287" s="53">
        <f>現状商品設定!B284</f>
        <v>0</v>
      </c>
      <c r="E287" s="26" t="str">
        <f>IFERROR(_xlfn.XLOOKUP($D287,現状商品設定!B:B,現状商品設定!C:C,"-"),"-")</f>
        <v>-</v>
      </c>
      <c r="F287" s="32" t="s">
        <v>46</v>
      </c>
      <c r="G287" s="30" t="str">
        <f>IFERROR(_xlfn.XLOOKUP($D287,現状商品設定!B:B,現状商品設定!F:F),"-")</f>
        <v>-</v>
      </c>
      <c r="H287" s="34" t="e">
        <f>IF(IF(AND(V287&gt;=設定!$C$3,X287&gt;=L287),G287*(1+設定!$C$6),IF(AND(V287&gt;=設定!$C$3,X287&lt;L287),G287*(1+設定!$C$7*-1),IF(V287&lt;設定!$C$3,G287*(1+設定!$C$6),"除外")))&gt;10,IF(AND(V287&gt;=設定!$C$3,X287&gt;=L287),G287*(1+設定!$C$6),IF(AND(V287&gt;=設定!$C$3,X287&lt;L287),G287*(1+設定!$C$7*-1),IF(V287&lt;設定!$C$3,G287*(1+設定!$C$6),"除外"))),10)</f>
        <v>#VALUE!</v>
      </c>
      <c r="I287" s="34" t="e">
        <f ca="1">IF(消化率!$I$5&lt;1,商品!H287*消化率!$I$5,IF(商品!W287*商品!Q287/(商品!H287*消化率!$I$5)&gt;商品!L287,商品!H287*消化率!$I$5,J287))</f>
        <v>#DIV/0!</v>
      </c>
      <c r="J287" s="34" t="e">
        <f t="shared" si="58"/>
        <v>#VALUE!</v>
      </c>
      <c r="K287" s="34" t="e">
        <f ca="1">IF(ROUNDDOWN(IF(I287&gt;=設定!$C$8,設定!$C$8,商品!I287),0)&lt;10,10,ROUNDDOWN(IF(I287&gt;=設定!$C$8,設定!$C$8,商品!I287),0))</f>
        <v>#DIV/0!</v>
      </c>
      <c r="L287" s="64">
        <f>IF(F287="標準",設定!$C$4,商品!F287)</f>
        <v>5</v>
      </c>
      <c r="M287" s="63" t="str">
        <f>_xlfn.XLOOKUP($D287,全商品!$F:$F,全商品!H:H,"-")</f>
        <v>-</v>
      </c>
      <c r="N287" s="12" t="str">
        <f>_xlfn.XLOOKUP($D287,全商品!$F:$F,全商品!I:I,"-")</f>
        <v>-</v>
      </c>
      <c r="O287" s="23" t="str">
        <f>_xlfn.XLOOKUP($D287,全商品!$F:$F,全商品!K:K,"-")</f>
        <v>-</v>
      </c>
      <c r="P287" s="13" t="str">
        <f>_xlfn.XLOOKUP($D287,全商品!$F:$F,全商品!M:M,"-")</f>
        <v>-</v>
      </c>
      <c r="Q287" s="25" t="str">
        <f>_xlfn.XLOOKUP($D287,現状商品設定!B:B,現状商品設定!D:D,"-")</f>
        <v>-</v>
      </c>
      <c r="R287" s="22">
        <f>SUM(_xlfn.XLOOKUP($D287,当月商品!$D:$D,当月商品!I:I,0),_xlfn.XLOOKUP($D287,前月商品!$D:$D,前月商品!I:I,0),_xlfn.XLOOKUP($D287,前々月商品!$D:$D,前々月商品!I:I,0))</f>
        <v>0</v>
      </c>
      <c r="S287" s="23">
        <f>SUM(_xlfn.XLOOKUP($D287,当月商品!$D:$D,当月商品!V:V,0),_xlfn.XLOOKUP($D287,前月商品!$D:$D,前月商品!V:V,0),_xlfn.XLOOKUP($D287,前々月商品!$D:$D,前々月商品!V:V,0))</f>
        <v>0</v>
      </c>
      <c r="T287" s="23">
        <f t="shared" si="59"/>
        <v>0</v>
      </c>
      <c r="U287" s="23">
        <f>SUM(_xlfn.XLOOKUP($D287,当月商品!$D:$D,当月商品!W:W,0),_xlfn.XLOOKUP($D287,前月商品!$D:$D,前月商品!W:W,0),_xlfn.XLOOKUP($D287,前々月商品!$D:$D,前々月商品!W:W,0))</f>
        <v>0</v>
      </c>
      <c r="V287" s="23">
        <f>SUM(_xlfn.XLOOKUP($D287,当月商品!$D:$D,当月商品!H:H,0),_xlfn.XLOOKUP($D287,前月商品!$D:$D,前月商品!H:H,0),_xlfn.XLOOKUP($D287,前々月商品!$D:$D,前々月商品!H:H,0))</f>
        <v>0</v>
      </c>
      <c r="W287" s="13">
        <f t="shared" si="60"/>
        <v>0</v>
      </c>
      <c r="X287" s="15">
        <f t="shared" si="61"/>
        <v>0</v>
      </c>
      <c r="Y287" s="22">
        <f>_xlfn.XLOOKUP($D287,当月商品!$D:$D,当月商品!I:I,0)</f>
        <v>0</v>
      </c>
      <c r="Z287" s="23">
        <f>_xlfn.XLOOKUP($D287,前月商品!$D:$D,前月商品!I:I,0)</f>
        <v>0</v>
      </c>
      <c r="AA287" s="23">
        <f>_xlfn.XLOOKUP($D287,前々月商品!$D:$D,前々月商品!I:I,0)</f>
        <v>0</v>
      </c>
      <c r="AB287" s="23">
        <f>_xlfn.XLOOKUP($D287,当月商品!$D:$D,当月商品!V:V,0)</f>
        <v>0</v>
      </c>
      <c r="AC287" s="23">
        <f>_xlfn.XLOOKUP($D287,前月商品!$D:$D,前月商品!V:V,0)</f>
        <v>0</v>
      </c>
      <c r="AD287" s="23">
        <f>_xlfn.XLOOKUP($D287,前々月商品!$D:$D,前々月商品!V:V,0)</f>
        <v>0</v>
      </c>
      <c r="AE287" s="23">
        <f t="shared" si="62"/>
        <v>0</v>
      </c>
      <c r="AF287" s="23">
        <f t="shared" si="63"/>
        <v>0</v>
      </c>
      <c r="AG287" s="23">
        <f t="shared" si="64"/>
        <v>0</v>
      </c>
      <c r="AH287" s="12">
        <f>_xlfn.XLOOKUP($D287,当月商品!$D:$D,当月商品!W:W,0)</f>
        <v>0</v>
      </c>
      <c r="AI287" s="12">
        <f>_xlfn.XLOOKUP($D287,前月商品!$D:$D,前月商品!W:W,0)</f>
        <v>0</v>
      </c>
      <c r="AJ287" s="12">
        <f>_xlfn.XLOOKUP($D287,前々月商品!$D:$D,前々月商品!W:W,0)</f>
        <v>0</v>
      </c>
      <c r="AK287" s="12">
        <f>_xlfn.XLOOKUP($D287,当月商品!$D:$D,当月商品!H:H,0)</f>
        <v>0</v>
      </c>
      <c r="AL287" s="12">
        <f>_xlfn.XLOOKUP($D287,前月商品!$D:$D,前月商品!H:H,0)</f>
        <v>0</v>
      </c>
      <c r="AM287" s="12">
        <f>_xlfn.XLOOKUP($D287,前々月商品!$D:$D,前々月商品!H:H,0)</f>
        <v>0</v>
      </c>
      <c r="AN287" s="13">
        <f t="shared" si="65"/>
        <v>0</v>
      </c>
      <c r="AO287" s="13">
        <f t="shared" si="66"/>
        <v>0</v>
      </c>
      <c r="AP287" s="13">
        <f t="shared" si="67"/>
        <v>0</v>
      </c>
      <c r="AQ287" s="16">
        <f t="shared" si="68"/>
        <v>0</v>
      </c>
      <c r="AR287" s="16">
        <f t="shared" si="69"/>
        <v>0</v>
      </c>
      <c r="AS287" s="17">
        <f t="shared" si="70"/>
        <v>0</v>
      </c>
      <c r="AT287" t="e">
        <f t="shared" si="71"/>
        <v>#VALUE!</v>
      </c>
    </row>
    <row r="288" spans="3:46" ht="36.65" customHeight="1">
      <c r="C288" s="20">
        <v>283</v>
      </c>
      <c r="D288" s="53">
        <f>現状商品設定!B285</f>
        <v>0</v>
      </c>
      <c r="E288" s="26" t="str">
        <f>IFERROR(_xlfn.XLOOKUP($D288,現状商品設定!B:B,現状商品設定!C:C,"-"),"-")</f>
        <v>-</v>
      </c>
      <c r="F288" s="32" t="s">
        <v>46</v>
      </c>
      <c r="G288" s="30" t="str">
        <f>IFERROR(_xlfn.XLOOKUP($D288,現状商品設定!B:B,現状商品設定!F:F),"-")</f>
        <v>-</v>
      </c>
      <c r="H288" s="34" t="e">
        <f>IF(IF(AND(V288&gt;=設定!$C$3,X288&gt;=L288),G288*(1+設定!$C$6),IF(AND(V288&gt;=設定!$C$3,X288&lt;L288),G288*(1+設定!$C$7*-1),IF(V288&lt;設定!$C$3,G288*(1+設定!$C$6),"除外")))&gt;10,IF(AND(V288&gt;=設定!$C$3,X288&gt;=L288),G288*(1+設定!$C$6),IF(AND(V288&gt;=設定!$C$3,X288&lt;L288),G288*(1+設定!$C$7*-1),IF(V288&lt;設定!$C$3,G288*(1+設定!$C$6),"除外"))),10)</f>
        <v>#VALUE!</v>
      </c>
      <c r="I288" s="34" t="e">
        <f ca="1">IF(消化率!$I$5&lt;1,商品!H288*消化率!$I$5,IF(商品!W288*商品!Q288/(商品!H288*消化率!$I$5)&gt;商品!L288,商品!H288*消化率!$I$5,J288))</f>
        <v>#DIV/0!</v>
      </c>
      <c r="J288" s="34" t="e">
        <f t="shared" si="58"/>
        <v>#VALUE!</v>
      </c>
      <c r="K288" s="34" t="e">
        <f ca="1">IF(ROUNDDOWN(IF(I288&gt;=設定!$C$8,設定!$C$8,商品!I288),0)&lt;10,10,ROUNDDOWN(IF(I288&gt;=設定!$C$8,設定!$C$8,商品!I288),0))</f>
        <v>#DIV/0!</v>
      </c>
      <c r="L288" s="64">
        <f>IF(F288="標準",設定!$C$4,商品!F288)</f>
        <v>5</v>
      </c>
      <c r="M288" s="63" t="str">
        <f>_xlfn.XLOOKUP($D288,全商品!$F:$F,全商品!H:H,"-")</f>
        <v>-</v>
      </c>
      <c r="N288" s="12" t="str">
        <f>_xlfn.XLOOKUP($D288,全商品!$F:$F,全商品!I:I,"-")</f>
        <v>-</v>
      </c>
      <c r="O288" s="23" t="str">
        <f>_xlfn.XLOOKUP($D288,全商品!$F:$F,全商品!K:K,"-")</f>
        <v>-</v>
      </c>
      <c r="P288" s="13" t="str">
        <f>_xlfn.XLOOKUP($D288,全商品!$F:$F,全商品!M:M,"-")</f>
        <v>-</v>
      </c>
      <c r="Q288" s="25" t="str">
        <f>_xlfn.XLOOKUP($D288,現状商品設定!B:B,現状商品設定!D:D,"-")</f>
        <v>-</v>
      </c>
      <c r="R288" s="22">
        <f>SUM(_xlfn.XLOOKUP($D288,当月商品!$D:$D,当月商品!I:I,0),_xlfn.XLOOKUP($D288,前月商品!$D:$D,前月商品!I:I,0),_xlfn.XLOOKUP($D288,前々月商品!$D:$D,前々月商品!I:I,0))</f>
        <v>0</v>
      </c>
      <c r="S288" s="23">
        <f>SUM(_xlfn.XLOOKUP($D288,当月商品!$D:$D,当月商品!V:V,0),_xlfn.XLOOKUP($D288,前月商品!$D:$D,前月商品!V:V,0),_xlfn.XLOOKUP($D288,前々月商品!$D:$D,前々月商品!V:V,0))</f>
        <v>0</v>
      </c>
      <c r="T288" s="23">
        <f t="shared" si="59"/>
        <v>0</v>
      </c>
      <c r="U288" s="23">
        <f>SUM(_xlfn.XLOOKUP($D288,当月商品!$D:$D,当月商品!W:W,0),_xlfn.XLOOKUP($D288,前月商品!$D:$D,前月商品!W:W,0),_xlfn.XLOOKUP($D288,前々月商品!$D:$D,前々月商品!W:W,0))</f>
        <v>0</v>
      </c>
      <c r="V288" s="23">
        <f>SUM(_xlfn.XLOOKUP($D288,当月商品!$D:$D,当月商品!H:H,0),_xlfn.XLOOKUP($D288,前月商品!$D:$D,前月商品!H:H,0),_xlfn.XLOOKUP($D288,前々月商品!$D:$D,前々月商品!H:H,0))</f>
        <v>0</v>
      </c>
      <c r="W288" s="13">
        <f t="shared" si="60"/>
        <v>0</v>
      </c>
      <c r="X288" s="15">
        <f t="shared" si="61"/>
        <v>0</v>
      </c>
      <c r="Y288" s="22">
        <f>_xlfn.XLOOKUP($D288,当月商品!$D:$D,当月商品!I:I,0)</f>
        <v>0</v>
      </c>
      <c r="Z288" s="23">
        <f>_xlfn.XLOOKUP($D288,前月商品!$D:$D,前月商品!I:I,0)</f>
        <v>0</v>
      </c>
      <c r="AA288" s="23">
        <f>_xlfn.XLOOKUP($D288,前々月商品!$D:$D,前々月商品!I:I,0)</f>
        <v>0</v>
      </c>
      <c r="AB288" s="23">
        <f>_xlfn.XLOOKUP($D288,当月商品!$D:$D,当月商品!V:V,0)</f>
        <v>0</v>
      </c>
      <c r="AC288" s="23">
        <f>_xlfn.XLOOKUP($D288,前月商品!$D:$D,前月商品!V:V,0)</f>
        <v>0</v>
      </c>
      <c r="AD288" s="23">
        <f>_xlfn.XLOOKUP($D288,前々月商品!$D:$D,前々月商品!V:V,0)</f>
        <v>0</v>
      </c>
      <c r="AE288" s="23">
        <f t="shared" si="62"/>
        <v>0</v>
      </c>
      <c r="AF288" s="23">
        <f t="shared" si="63"/>
        <v>0</v>
      </c>
      <c r="AG288" s="23">
        <f t="shared" si="64"/>
        <v>0</v>
      </c>
      <c r="AH288" s="12">
        <f>_xlfn.XLOOKUP($D288,当月商品!$D:$D,当月商品!W:W,0)</f>
        <v>0</v>
      </c>
      <c r="AI288" s="12">
        <f>_xlfn.XLOOKUP($D288,前月商品!$D:$D,前月商品!W:W,0)</f>
        <v>0</v>
      </c>
      <c r="AJ288" s="12">
        <f>_xlfn.XLOOKUP($D288,前々月商品!$D:$D,前々月商品!W:W,0)</f>
        <v>0</v>
      </c>
      <c r="AK288" s="12">
        <f>_xlfn.XLOOKUP($D288,当月商品!$D:$D,当月商品!H:H,0)</f>
        <v>0</v>
      </c>
      <c r="AL288" s="12">
        <f>_xlfn.XLOOKUP($D288,前月商品!$D:$D,前月商品!H:H,0)</f>
        <v>0</v>
      </c>
      <c r="AM288" s="12">
        <f>_xlfn.XLOOKUP($D288,前々月商品!$D:$D,前々月商品!H:H,0)</f>
        <v>0</v>
      </c>
      <c r="AN288" s="13">
        <f t="shared" si="65"/>
        <v>0</v>
      </c>
      <c r="AO288" s="13">
        <f t="shared" si="66"/>
        <v>0</v>
      </c>
      <c r="AP288" s="13">
        <f t="shared" si="67"/>
        <v>0</v>
      </c>
      <c r="AQ288" s="16">
        <f t="shared" si="68"/>
        <v>0</v>
      </c>
      <c r="AR288" s="16">
        <f t="shared" si="69"/>
        <v>0</v>
      </c>
      <c r="AS288" s="17">
        <f t="shared" si="70"/>
        <v>0</v>
      </c>
      <c r="AT288" t="e">
        <f t="shared" si="71"/>
        <v>#VALUE!</v>
      </c>
    </row>
    <row r="289" spans="3:46" ht="36.65" customHeight="1">
      <c r="C289" s="20">
        <v>284</v>
      </c>
      <c r="D289" s="53">
        <f>現状商品設定!B286</f>
        <v>0</v>
      </c>
      <c r="E289" s="26" t="str">
        <f>IFERROR(_xlfn.XLOOKUP($D289,現状商品設定!B:B,現状商品設定!C:C,"-"),"-")</f>
        <v>-</v>
      </c>
      <c r="F289" s="32" t="s">
        <v>46</v>
      </c>
      <c r="G289" s="30" t="str">
        <f>IFERROR(_xlfn.XLOOKUP($D289,現状商品設定!B:B,現状商品設定!F:F),"-")</f>
        <v>-</v>
      </c>
      <c r="H289" s="34" t="e">
        <f>IF(IF(AND(V289&gt;=設定!$C$3,X289&gt;=L289),G289*(1+設定!$C$6),IF(AND(V289&gt;=設定!$C$3,X289&lt;L289),G289*(1+設定!$C$7*-1),IF(V289&lt;設定!$C$3,G289*(1+設定!$C$6),"除外")))&gt;10,IF(AND(V289&gt;=設定!$C$3,X289&gt;=L289),G289*(1+設定!$C$6),IF(AND(V289&gt;=設定!$C$3,X289&lt;L289),G289*(1+設定!$C$7*-1),IF(V289&lt;設定!$C$3,G289*(1+設定!$C$6),"除外"))),10)</f>
        <v>#VALUE!</v>
      </c>
      <c r="I289" s="34" t="e">
        <f ca="1">IF(消化率!$I$5&lt;1,商品!H289*消化率!$I$5,IF(商品!W289*商品!Q289/(商品!H289*消化率!$I$5)&gt;商品!L289,商品!H289*消化率!$I$5,J289))</f>
        <v>#DIV/0!</v>
      </c>
      <c r="J289" s="34" t="e">
        <f t="shared" si="58"/>
        <v>#VALUE!</v>
      </c>
      <c r="K289" s="34" t="e">
        <f ca="1">IF(ROUNDDOWN(IF(I289&gt;=設定!$C$8,設定!$C$8,商品!I289),0)&lt;10,10,ROUNDDOWN(IF(I289&gt;=設定!$C$8,設定!$C$8,商品!I289),0))</f>
        <v>#DIV/0!</v>
      </c>
      <c r="L289" s="64">
        <f>IF(F289="標準",設定!$C$4,商品!F289)</f>
        <v>5</v>
      </c>
      <c r="M289" s="63" t="str">
        <f>_xlfn.XLOOKUP($D289,全商品!$F:$F,全商品!H:H,"-")</f>
        <v>-</v>
      </c>
      <c r="N289" s="12" t="str">
        <f>_xlfn.XLOOKUP($D289,全商品!$F:$F,全商品!I:I,"-")</f>
        <v>-</v>
      </c>
      <c r="O289" s="23" t="str">
        <f>_xlfn.XLOOKUP($D289,全商品!$F:$F,全商品!K:K,"-")</f>
        <v>-</v>
      </c>
      <c r="P289" s="13" t="str">
        <f>_xlfn.XLOOKUP($D289,全商品!$F:$F,全商品!M:M,"-")</f>
        <v>-</v>
      </c>
      <c r="Q289" s="25" t="str">
        <f>_xlfn.XLOOKUP($D289,現状商品設定!B:B,現状商品設定!D:D,"-")</f>
        <v>-</v>
      </c>
      <c r="R289" s="22">
        <f>SUM(_xlfn.XLOOKUP($D289,当月商品!$D:$D,当月商品!I:I,0),_xlfn.XLOOKUP($D289,前月商品!$D:$D,前月商品!I:I,0),_xlfn.XLOOKUP($D289,前々月商品!$D:$D,前々月商品!I:I,0))</f>
        <v>0</v>
      </c>
      <c r="S289" s="23">
        <f>SUM(_xlfn.XLOOKUP($D289,当月商品!$D:$D,当月商品!V:V,0),_xlfn.XLOOKUP($D289,前月商品!$D:$D,前月商品!V:V,0),_xlfn.XLOOKUP($D289,前々月商品!$D:$D,前々月商品!V:V,0))</f>
        <v>0</v>
      </c>
      <c r="T289" s="23">
        <f t="shared" si="59"/>
        <v>0</v>
      </c>
      <c r="U289" s="23">
        <f>SUM(_xlfn.XLOOKUP($D289,当月商品!$D:$D,当月商品!W:W,0),_xlfn.XLOOKUP($D289,前月商品!$D:$D,前月商品!W:W,0),_xlfn.XLOOKUP($D289,前々月商品!$D:$D,前々月商品!W:W,0))</f>
        <v>0</v>
      </c>
      <c r="V289" s="23">
        <f>SUM(_xlfn.XLOOKUP($D289,当月商品!$D:$D,当月商品!H:H,0),_xlfn.XLOOKUP($D289,前月商品!$D:$D,前月商品!H:H,0),_xlfn.XLOOKUP($D289,前々月商品!$D:$D,前々月商品!H:H,0))</f>
        <v>0</v>
      </c>
      <c r="W289" s="13">
        <f t="shared" si="60"/>
        <v>0</v>
      </c>
      <c r="X289" s="15">
        <f t="shared" si="61"/>
        <v>0</v>
      </c>
      <c r="Y289" s="22">
        <f>_xlfn.XLOOKUP($D289,当月商品!$D:$D,当月商品!I:I,0)</f>
        <v>0</v>
      </c>
      <c r="Z289" s="23">
        <f>_xlfn.XLOOKUP($D289,前月商品!$D:$D,前月商品!I:I,0)</f>
        <v>0</v>
      </c>
      <c r="AA289" s="23">
        <f>_xlfn.XLOOKUP($D289,前々月商品!$D:$D,前々月商品!I:I,0)</f>
        <v>0</v>
      </c>
      <c r="AB289" s="23">
        <f>_xlfn.XLOOKUP($D289,当月商品!$D:$D,当月商品!V:V,0)</f>
        <v>0</v>
      </c>
      <c r="AC289" s="23">
        <f>_xlfn.XLOOKUP($D289,前月商品!$D:$D,前月商品!V:V,0)</f>
        <v>0</v>
      </c>
      <c r="AD289" s="23">
        <f>_xlfn.XLOOKUP($D289,前々月商品!$D:$D,前々月商品!V:V,0)</f>
        <v>0</v>
      </c>
      <c r="AE289" s="23">
        <f t="shared" si="62"/>
        <v>0</v>
      </c>
      <c r="AF289" s="23">
        <f t="shared" si="63"/>
        <v>0</v>
      </c>
      <c r="AG289" s="23">
        <f t="shared" si="64"/>
        <v>0</v>
      </c>
      <c r="AH289" s="12">
        <f>_xlfn.XLOOKUP($D289,当月商品!$D:$D,当月商品!W:W,0)</f>
        <v>0</v>
      </c>
      <c r="AI289" s="12">
        <f>_xlfn.XLOOKUP($D289,前月商品!$D:$D,前月商品!W:W,0)</f>
        <v>0</v>
      </c>
      <c r="AJ289" s="12">
        <f>_xlfn.XLOOKUP($D289,前々月商品!$D:$D,前々月商品!W:W,0)</f>
        <v>0</v>
      </c>
      <c r="AK289" s="12">
        <f>_xlfn.XLOOKUP($D289,当月商品!$D:$D,当月商品!H:H,0)</f>
        <v>0</v>
      </c>
      <c r="AL289" s="12">
        <f>_xlfn.XLOOKUP($D289,前月商品!$D:$D,前月商品!H:H,0)</f>
        <v>0</v>
      </c>
      <c r="AM289" s="12">
        <f>_xlfn.XLOOKUP($D289,前々月商品!$D:$D,前々月商品!H:H,0)</f>
        <v>0</v>
      </c>
      <c r="AN289" s="13">
        <f t="shared" si="65"/>
        <v>0</v>
      </c>
      <c r="AO289" s="13">
        <f t="shared" si="66"/>
        <v>0</v>
      </c>
      <c r="AP289" s="13">
        <f t="shared" si="67"/>
        <v>0</v>
      </c>
      <c r="AQ289" s="16">
        <f t="shared" si="68"/>
        <v>0</v>
      </c>
      <c r="AR289" s="16">
        <f t="shared" si="69"/>
        <v>0</v>
      </c>
      <c r="AS289" s="17">
        <f t="shared" si="70"/>
        <v>0</v>
      </c>
      <c r="AT289" t="e">
        <f t="shared" si="71"/>
        <v>#VALUE!</v>
      </c>
    </row>
    <row r="290" spans="3:46" ht="36.65" customHeight="1">
      <c r="C290" s="20">
        <v>285</v>
      </c>
      <c r="D290" s="53">
        <f>現状商品設定!B287</f>
        <v>0</v>
      </c>
      <c r="E290" s="26" t="str">
        <f>IFERROR(_xlfn.XLOOKUP($D290,現状商品設定!B:B,現状商品設定!C:C,"-"),"-")</f>
        <v>-</v>
      </c>
      <c r="F290" s="32" t="s">
        <v>46</v>
      </c>
      <c r="G290" s="30" t="str">
        <f>IFERROR(_xlfn.XLOOKUP($D290,現状商品設定!B:B,現状商品設定!F:F),"-")</f>
        <v>-</v>
      </c>
      <c r="H290" s="34" t="e">
        <f>IF(IF(AND(V290&gt;=設定!$C$3,X290&gt;=L290),G290*(1+設定!$C$6),IF(AND(V290&gt;=設定!$C$3,X290&lt;L290),G290*(1+設定!$C$7*-1),IF(V290&lt;設定!$C$3,G290*(1+設定!$C$6),"除外")))&gt;10,IF(AND(V290&gt;=設定!$C$3,X290&gt;=L290),G290*(1+設定!$C$6),IF(AND(V290&gt;=設定!$C$3,X290&lt;L290),G290*(1+設定!$C$7*-1),IF(V290&lt;設定!$C$3,G290*(1+設定!$C$6),"除外"))),10)</f>
        <v>#VALUE!</v>
      </c>
      <c r="I290" s="34" t="e">
        <f ca="1">IF(消化率!$I$5&lt;1,商品!H290*消化率!$I$5,IF(商品!W290*商品!Q290/(商品!H290*消化率!$I$5)&gt;商品!L290,商品!H290*消化率!$I$5,J290))</f>
        <v>#DIV/0!</v>
      </c>
      <c r="J290" s="34" t="e">
        <f t="shared" si="58"/>
        <v>#VALUE!</v>
      </c>
      <c r="K290" s="34" t="e">
        <f ca="1">IF(ROUNDDOWN(IF(I290&gt;=設定!$C$8,設定!$C$8,商品!I290),0)&lt;10,10,ROUNDDOWN(IF(I290&gt;=設定!$C$8,設定!$C$8,商品!I290),0))</f>
        <v>#DIV/0!</v>
      </c>
      <c r="L290" s="64">
        <f>IF(F290="標準",設定!$C$4,商品!F290)</f>
        <v>5</v>
      </c>
      <c r="M290" s="63" t="str">
        <f>_xlfn.XLOOKUP($D290,全商品!$F:$F,全商品!H:H,"-")</f>
        <v>-</v>
      </c>
      <c r="N290" s="12" t="str">
        <f>_xlfn.XLOOKUP($D290,全商品!$F:$F,全商品!I:I,"-")</f>
        <v>-</v>
      </c>
      <c r="O290" s="23" t="str">
        <f>_xlfn.XLOOKUP($D290,全商品!$F:$F,全商品!K:K,"-")</f>
        <v>-</v>
      </c>
      <c r="P290" s="13" t="str">
        <f>_xlfn.XLOOKUP($D290,全商品!$F:$F,全商品!M:M,"-")</f>
        <v>-</v>
      </c>
      <c r="Q290" s="25" t="str">
        <f>_xlfn.XLOOKUP($D290,現状商品設定!B:B,現状商品設定!D:D,"-")</f>
        <v>-</v>
      </c>
      <c r="R290" s="22">
        <f>SUM(_xlfn.XLOOKUP($D290,当月商品!$D:$D,当月商品!I:I,0),_xlfn.XLOOKUP($D290,前月商品!$D:$D,前月商品!I:I,0),_xlfn.XLOOKUP($D290,前々月商品!$D:$D,前々月商品!I:I,0))</f>
        <v>0</v>
      </c>
      <c r="S290" s="23">
        <f>SUM(_xlfn.XLOOKUP($D290,当月商品!$D:$D,当月商品!V:V,0),_xlfn.XLOOKUP($D290,前月商品!$D:$D,前月商品!V:V,0),_xlfn.XLOOKUP($D290,前々月商品!$D:$D,前々月商品!V:V,0))</f>
        <v>0</v>
      </c>
      <c r="T290" s="23">
        <f t="shared" si="59"/>
        <v>0</v>
      </c>
      <c r="U290" s="23">
        <f>SUM(_xlfn.XLOOKUP($D290,当月商品!$D:$D,当月商品!W:W,0),_xlfn.XLOOKUP($D290,前月商品!$D:$D,前月商品!W:W,0),_xlfn.XLOOKUP($D290,前々月商品!$D:$D,前々月商品!W:W,0))</f>
        <v>0</v>
      </c>
      <c r="V290" s="23">
        <f>SUM(_xlfn.XLOOKUP($D290,当月商品!$D:$D,当月商品!H:H,0),_xlfn.XLOOKUP($D290,前月商品!$D:$D,前月商品!H:H,0),_xlfn.XLOOKUP($D290,前々月商品!$D:$D,前々月商品!H:H,0))</f>
        <v>0</v>
      </c>
      <c r="W290" s="13">
        <f t="shared" si="60"/>
        <v>0</v>
      </c>
      <c r="X290" s="15">
        <f t="shared" si="61"/>
        <v>0</v>
      </c>
      <c r="Y290" s="22">
        <f>_xlfn.XLOOKUP($D290,当月商品!$D:$D,当月商品!I:I,0)</f>
        <v>0</v>
      </c>
      <c r="Z290" s="23">
        <f>_xlfn.XLOOKUP($D290,前月商品!$D:$D,前月商品!I:I,0)</f>
        <v>0</v>
      </c>
      <c r="AA290" s="23">
        <f>_xlfn.XLOOKUP($D290,前々月商品!$D:$D,前々月商品!I:I,0)</f>
        <v>0</v>
      </c>
      <c r="AB290" s="23">
        <f>_xlfn.XLOOKUP($D290,当月商品!$D:$D,当月商品!V:V,0)</f>
        <v>0</v>
      </c>
      <c r="AC290" s="23">
        <f>_xlfn.XLOOKUP($D290,前月商品!$D:$D,前月商品!V:V,0)</f>
        <v>0</v>
      </c>
      <c r="AD290" s="23">
        <f>_xlfn.XLOOKUP($D290,前々月商品!$D:$D,前々月商品!V:V,0)</f>
        <v>0</v>
      </c>
      <c r="AE290" s="23">
        <f t="shared" si="62"/>
        <v>0</v>
      </c>
      <c r="AF290" s="23">
        <f t="shared" si="63"/>
        <v>0</v>
      </c>
      <c r="AG290" s="23">
        <f t="shared" si="64"/>
        <v>0</v>
      </c>
      <c r="AH290" s="12">
        <f>_xlfn.XLOOKUP($D290,当月商品!$D:$D,当月商品!W:W,0)</f>
        <v>0</v>
      </c>
      <c r="AI290" s="12">
        <f>_xlfn.XLOOKUP($D290,前月商品!$D:$D,前月商品!W:W,0)</f>
        <v>0</v>
      </c>
      <c r="AJ290" s="12">
        <f>_xlfn.XLOOKUP($D290,前々月商品!$D:$D,前々月商品!W:W,0)</f>
        <v>0</v>
      </c>
      <c r="AK290" s="12">
        <f>_xlfn.XLOOKUP($D290,当月商品!$D:$D,当月商品!H:H,0)</f>
        <v>0</v>
      </c>
      <c r="AL290" s="12">
        <f>_xlfn.XLOOKUP($D290,前月商品!$D:$D,前月商品!H:H,0)</f>
        <v>0</v>
      </c>
      <c r="AM290" s="12">
        <f>_xlfn.XLOOKUP($D290,前々月商品!$D:$D,前々月商品!H:H,0)</f>
        <v>0</v>
      </c>
      <c r="AN290" s="13">
        <f t="shared" si="65"/>
        <v>0</v>
      </c>
      <c r="AO290" s="13">
        <f t="shared" si="66"/>
        <v>0</v>
      </c>
      <c r="AP290" s="13">
        <f t="shared" si="67"/>
        <v>0</v>
      </c>
      <c r="AQ290" s="16">
        <f t="shared" si="68"/>
        <v>0</v>
      </c>
      <c r="AR290" s="16">
        <f t="shared" si="69"/>
        <v>0</v>
      </c>
      <c r="AS290" s="17">
        <f t="shared" si="70"/>
        <v>0</v>
      </c>
      <c r="AT290" t="e">
        <f t="shared" si="71"/>
        <v>#VALUE!</v>
      </c>
    </row>
    <row r="291" spans="3:46" ht="36.65" customHeight="1">
      <c r="C291" s="20">
        <v>286</v>
      </c>
      <c r="D291" s="53">
        <f>現状商品設定!B288</f>
        <v>0</v>
      </c>
      <c r="E291" s="26" t="str">
        <f>IFERROR(_xlfn.XLOOKUP($D291,現状商品設定!B:B,現状商品設定!C:C,"-"),"-")</f>
        <v>-</v>
      </c>
      <c r="F291" s="32" t="s">
        <v>46</v>
      </c>
      <c r="G291" s="30" t="str">
        <f>IFERROR(_xlfn.XLOOKUP($D291,現状商品設定!B:B,現状商品設定!F:F),"-")</f>
        <v>-</v>
      </c>
      <c r="H291" s="34" t="e">
        <f>IF(IF(AND(V291&gt;=設定!$C$3,X291&gt;=L291),G291*(1+設定!$C$6),IF(AND(V291&gt;=設定!$C$3,X291&lt;L291),G291*(1+設定!$C$7*-1),IF(V291&lt;設定!$C$3,G291*(1+設定!$C$6),"除外")))&gt;10,IF(AND(V291&gt;=設定!$C$3,X291&gt;=L291),G291*(1+設定!$C$6),IF(AND(V291&gt;=設定!$C$3,X291&lt;L291),G291*(1+設定!$C$7*-1),IF(V291&lt;設定!$C$3,G291*(1+設定!$C$6),"除外"))),10)</f>
        <v>#VALUE!</v>
      </c>
      <c r="I291" s="34" t="e">
        <f ca="1">IF(消化率!$I$5&lt;1,商品!H291*消化率!$I$5,IF(商品!W291*商品!Q291/(商品!H291*消化率!$I$5)&gt;商品!L291,商品!H291*消化率!$I$5,J291))</f>
        <v>#DIV/0!</v>
      </c>
      <c r="J291" s="34" t="e">
        <f t="shared" si="58"/>
        <v>#VALUE!</v>
      </c>
      <c r="K291" s="34" t="e">
        <f ca="1">IF(ROUNDDOWN(IF(I291&gt;=設定!$C$8,設定!$C$8,商品!I291),0)&lt;10,10,ROUNDDOWN(IF(I291&gt;=設定!$C$8,設定!$C$8,商品!I291),0))</f>
        <v>#DIV/0!</v>
      </c>
      <c r="L291" s="64">
        <f>IF(F291="標準",設定!$C$4,商品!F291)</f>
        <v>5</v>
      </c>
      <c r="M291" s="63" t="str">
        <f>_xlfn.XLOOKUP($D291,全商品!$F:$F,全商品!H:H,"-")</f>
        <v>-</v>
      </c>
      <c r="N291" s="12" t="str">
        <f>_xlfn.XLOOKUP($D291,全商品!$F:$F,全商品!I:I,"-")</f>
        <v>-</v>
      </c>
      <c r="O291" s="23" t="str">
        <f>_xlfn.XLOOKUP($D291,全商品!$F:$F,全商品!K:K,"-")</f>
        <v>-</v>
      </c>
      <c r="P291" s="13" t="str">
        <f>_xlfn.XLOOKUP($D291,全商品!$F:$F,全商品!M:M,"-")</f>
        <v>-</v>
      </c>
      <c r="Q291" s="25" t="str">
        <f>_xlfn.XLOOKUP($D291,現状商品設定!B:B,現状商品設定!D:D,"-")</f>
        <v>-</v>
      </c>
      <c r="R291" s="22">
        <f>SUM(_xlfn.XLOOKUP($D291,当月商品!$D:$D,当月商品!I:I,0),_xlfn.XLOOKUP($D291,前月商品!$D:$D,前月商品!I:I,0),_xlfn.XLOOKUP($D291,前々月商品!$D:$D,前々月商品!I:I,0))</f>
        <v>0</v>
      </c>
      <c r="S291" s="23">
        <f>SUM(_xlfn.XLOOKUP($D291,当月商品!$D:$D,当月商品!V:V,0),_xlfn.XLOOKUP($D291,前月商品!$D:$D,前月商品!V:V,0),_xlfn.XLOOKUP($D291,前々月商品!$D:$D,前々月商品!V:V,0))</f>
        <v>0</v>
      </c>
      <c r="T291" s="23">
        <f t="shared" si="59"/>
        <v>0</v>
      </c>
      <c r="U291" s="23">
        <f>SUM(_xlfn.XLOOKUP($D291,当月商品!$D:$D,当月商品!W:W,0),_xlfn.XLOOKUP($D291,前月商品!$D:$D,前月商品!W:W,0),_xlfn.XLOOKUP($D291,前々月商品!$D:$D,前々月商品!W:W,0))</f>
        <v>0</v>
      </c>
      <c r="V291" s="23">
        <f>SUM(_xlfn.XLOOKUP($D291,当月商品!$D:$D,当月商品!H:H,0),_xlfn.XLOOKUP($D291,前月商品!$D:$D,前月商品!H:H,0),_xlfn.XLOOKUP($D291,前々月商品!$D:$D,前々月商品!H:H,0))</f>
        <v>0</v>
      </c>
      <c r="W291" s="13">
        <f t="shared" si="60"/>
        <v>0</v>
      </c>
      <c r="X291" s="15">
        <f t="shared" si="61"/>
        <v>0</v>
      </c>
      <c r="Y291" s="22">
        <f>_xlfn.XLOOKUP($D291,当月商品!$D:$D,当月商品!I:I,0)</f>
        <v>0</v>
      </c>
      <c r="Z291" s="23">
        <f>_xlfn.XLOOKUP($D291,前月商品!$D:$D,前月商品!I:I,0)</f>
        <v>0</v>
      </c>
      <c r="AA291" s="23">
        <f>_xlfn.XLOOKUP($D291,前々月商品!$D:$D,前々月商品!I:I,0)</f>
        <v>0</v>
      </c>
      <c r="AB291" s="23">
        <f>_xlfn.XLOOKUP($D291,当月商品!$D:$D,当月商品!V:V,0)</f>
        <v>0</v>
      </c>
      <c r="AC291" s="23">
        <f>_xlfn.XLOOKUP($D291,前月商品!$D:$D,前月商品!V:V,0)</f>
        <v>0</v>
      </c>
      <c r="AD291" s="23">
        <f>_xlfn.XLOOKUP($D291,前々月商品!$D:$D,前々月商品!V:V,0)</f>
        <v>0</v>
      </c>
      <c r="AE291" s="23">
        <f t="shared" si="62"/>
        <v>0</v>
      </c>
      <c r="AF291" s="23">
        <f t="shared" si="63"/>
        <v>0</v>
      </c>
      <c r="AG291" s="23">
        <f t="shared" si="64"/>
        <v>0</v>
      </c>
      <c r="AH291" s="12">
        <f>_xlfn.XLOOKUP($D291,当月商品!$D:$D,当月商品!W:W,0)</f>
        <v>0</v>
      </c>
      <c r="AI291" s="12">
        <f>_xlfn.XLOOKUP($D291,前月商品!$D:$D,前月商品!W:W,0)</f>
        <v>0</v>
      </c>
      <c r="AJ291" s="12">
        <f>_xlfn.XLOOKUP($D291,前々月商品!$D:$D,前々月商品!W:W,0)</f>
        <v>0</v>
      </c>
      <c r="AK291" s="12">
        <f>_xlfn.XLOOKUP($D291,当月商品!$D:$D,当月商品!H:H,0)</f>
        <v>0</v>
      </c>
      <c r="AL291" s="12">
        <f>_xlfn.XLOOKUP($D291,前月商品!$D:$D,前月商品!H:H,0)</f>
        <v>0</v>
      </c>
      <c r="AM291" s="12">
        <f>_xlfn.XLOOKUP($D291,前々月商品!$D:$D,前々月商品!H:H,0)</f>
        <v>0</v>
      </c>
      <c r="AN291" s="13">
        <f t="shared" si="65"/>
        <v>0</v>
      </c>
      <c r="AO291" s="13">
        <f t="shared" si="66"/>
        <v>0</v>
      </c>
      <c r="AP291" s="13">
        <f t="shared" si="67"/>
        <v>0</v>
      </c>
      <c r="AQ291" s="16">
        <f t="shared" si="68"/>
        <v>0</v>
      </c>
      <c r="AR291" s="16">
        <f t="shared" si="69"/>
        <v>0</v>
      </c>
      <c r="AS291" s="17">
        <f t="shared" si="70"/>
        <v>0</v>
      </c>
      <c r="AT291" t="e">
        <f t="shared" si="71"/>
        <v>#VALUE!</v>
      </c>
    </row>
    <row r="292" spans="3:46" ht="36.65" customHeight="1">
      <c r="C292" s="20">
        <v>287</v>
      </c>
      <c r="D292" s="53">
        <f>現状商品設定!B289</f>
        <v>0</v>
      </c>
      <c r="E292" s="26" t="str">
        <f>IFERROR(_xlfn.XLOOKUP($D292,現状商品設定!B:B,現状商品設定!C:C,"-"),"-")</f>
        <v>-</v>
      </c>
      <c r="F292" s="32" t="s">
        <v>46</v>
      </c>
      <c r="G292" s="30" t="str">
        <f>IFERROR(_xlfn.XLOOKUP($D292,現状商品設定!B:B,現状商品設定!F:F),"-")</f>
        <v>-</v>
      </c>
      <c r="H292" s="34" t="e">
        <f>IF(IF(AND(V292&gt;=設定!$C$3,X292&gt;=L292),G292*(1+設定!$C$6),IF(AND(V292&gt;=設定!$C$3,X292&lt;L292),G292*(1+設定!$C$7*-1),IF(V292&lt;設定!$C$3,G292*(1+設定!$C$6),"除外")))&gt;10,IF(AND(V292&gt;=設定!$C$3,X292&gt;=L292),G292*(1+設定!$C$6),IF(AND(V292&gt;=設定!$C$3,X292&lt;L292),G292*(1+設定!$C$7*-1),IF(V292&lt;設定!$C$3,G292*(1+設定!$C$6),"除外"))),10)</f>
        <v>#VALUE!</v>
      </c>
      <c r="I292" s="34" t="e">
        <f ca="1">IF(消化率!$I$5&lt;1,商品!H292*消化率!$I$5,IF(商品!W292*商品!Q292/(商品!H292*消化率!$I$5)&gt;商品!L292,商品!H292*消化率!$I$5,J292))</f>
        <v>#DIV/0!</v>
      </c>
      <c r="J292" s="34" t="e">
        <f t="shared" si="58"/>
        <v>#VALUE!</v>
      </c>
      <c r="K292" s="34" t="e">
        <f ca="1">IF(ROUNDDOWN(IF(I292&gt;=設定!$C$8,設定!$C$8,商品!I292),0)&lt;10,10,ROUNDDOWN(IF(I292&gt;=設定!$C$8,設定!$C$8,商品!I292),0))</f>
        <v>#DIV/0!</v>
      </c>
      <c r="L292" s="64">
        <f>IF(F292="標準",設定!$C$4,商品!F292)</f>
        <v>5</v>
      </c>
      <c r="M292" s="63" t="str">
        <f>_xlfn.XLOOKUP($D292,全商品!$F:$F,全商品!H:H,"-")</f>
        <v>-</v>
      </c>
      <c r="N292" s="12" t="str">
        <f>_xlfn.XLOOKUP($D292,全商品!$F:$F,全商品!I:I,"-")</f>
        <v>-</v>
      </c>
      <c r="O292" s="23" t="str">
        <f>_xlfn.XLOOKUP($D292,全商品!$F:$F,全商品!K:K,"-")</f>
        <v>-</v>
      </c>
      <c r="P292" s="13" t="str">
        <f>_xlfn.XLOOKUP($D292,全商品!$F:$F,全商品!M:M,"-")</f>
        <v>-</v>
      </c>
      <c r="Q292" s="25" t="str">
        <f>_xlfn.XLOOKUP($D292,現状商品設定!B:B,現状商品設定!D:D,"-")</f>
        <v>-</v>
      </c>
      <c r="R292" s="22">
        <f>SUM(_xlfn.XLOOKUP($D292,当月商品!$D:$D,当月商品!I:I,0),_xlfn.XLOOKUP($D292,前月商品!$D:$D,前月商品!I:I,0),_xlfn.XLOOKUP($D292,前々月商品!$D:$D,前々月商品!I:I,0))</f>
        <v>0</v>
      </c>
      <c r="S292" s="23">
        <f>SUM(_xlfn.XLOOKUP($D292,当月商品!$D:$D,当月商品!V:V,0),_xlfn.XLOOKUP($D292,前月商品!$D:$D,前月商品!V:V,0),_xlfn.XLOOKUP($D292,前々月商品!$D:$D,前々月商品!V:V,0))</f>
        <v>0</v>
      </c>
      <c r="T292" s="23">
        <f t="shared" si="59"/>
        <v>0</v>
      </c>
      <c r="U292" s="23">
        <f>SUM(_xlfn.XLOOKUP($D292,当月商品!$D:$D,当月商品!W:W,0),_xlfn.XLOOKUP($D292,前月商品!$D:$D,前月商品!W:W,0),_xlfn.XLOOKUP($D292,前々月商品!$D:$D,前々月商品!W:W,0))</f>
        <v>0</v>
      </c>
      <c r="V292" s="23">
        <f>SUM(_xlfn.XLOOKUP($D292,当月商品!$D:$D,当月商品!H:H,0),_xlfn.XLOOKUP($D292,前月商品!$D:$D,前月商品!H:H,0),_xlfn.XLOOKUP($D292,前々月商品!$D:$D,前々月商品!H:H,0))</f>
        <v>0</v>
      </c>
      <c r="W292" s="13">
        <f t="shared" si="60"/>
        <v>0</v>
      </c>
      <c r="X292" s="15">
        <f t="shared" si="61"/>
        <v>0</v>
      </c>
      <c r="Y292" s="22">
        <f>_xlfn.XLOOKUP($D292,当月商品!$D:$D,当月商品!I:I,0)</f>
        <v>0</v>
      </c>
      <c r="Z292" s="23">
        <f>_xlfn.XLOOKUP($D292,前月商品!$D:$D,前月商品!I:I,0)</f>
        <v>0</v>
      </c>
      <c r="AA292" s="23">
        <f>_xlfn.XLOOKUP($D292,前々月商品!$D:$D,前々月商品!I:I,0)</f>
        <v>0</v>
      </c>
      <c r="AB292" s="23">
        <f>_xlfn.XLOOKUP($D292,当月商品!$D:$D,当月商品!V:V,0)</f>
        <v>0</v>
      </c>
      <c r="AC292" s="23">
        <f>_xlfn.XLOOKUP($D292,前月商品!$D:$D,前月商品!V:V,0)</f>
        <v>0</v>
      </c>
      <c r="AD292" s="23">
        <f>_xlfn.XLOOKUP($D292,前々月商品!$D:$D,前々月商品!V:V,0)</f>
        <v>0</v>
      </c>
      <c r="AE292" s="23">
        <f t="shared" si="62"/>
        <v>0</v>
      </c>
      <c r="AF292" s="23">
        <f t="shared" si="63"/>
        <v>0</v>
      </c>
      <c r="AG292" s="23">
        <f t="shared" si="64"/>
        <v>0</v>
      </c>
      <c r="AH292" s="12">
        <f>_xlfn.XLOOKUP($D292,当月商品!$D:$D,当月商品!W:W,0)</f>
        <v>0</v>
      </c>
      <c r="AI292" s="12">
        <f>_xlfn.XLOOKUP($D292,前月商品!$D:$D,前月商品!W:W,0)</f>
        <v>0</v>
      </c>
      <c r="AJ292" s="12">
        <f>_xlfn.XLOOKUP($D292,前々月商品!$D:$D,前々月商品!W:W,0)</f>
        <v>0</v>
      </c>
      <c r="AK292" s="12">
        <f>_xlfn.XLOOKUP($D292,当月商品!$D:$D,当月商品!H:H,0)</f>
        <v>0</v>
      </c>
      <c r="AL292" s="12">
        <f>_xlfn.XLOOKUP($D292,前月商品!$D:$D,前月商品!H:H,0)</f>
        <v>0</v>
      </c>
      <c r="AM292" s="12">
        <f>_xlfn.XLOOKUP($D292,前々月商品!$D:$D,前々月商品!H:H,0)</f>
        <v>0</v>
      </c>
      <c r="AN292" s="13">
        <f t="shared" si="65"/>
        <v>0</v>
      </c>
      <c r="AO292" s="13">
        <f t="shared" si="66"/>
        <v>0</v>
      </c>
      <c r="AP292" s="13">
        <f t="shared" si="67"/>
        <v>0</v>
      </c>
      <c r="AQ292" s="16">
        <f t="shared" si="68"/>
        <v>0</v>
      </c>
      <c r="AR292" s="16">
        <f t="shared" si="69"/>
        <v>0</v>
      </c>
      <c r="AS292" s="17">
        <f t="shared" si="70"/>
        <v>0</v>
      </c>
      <c r="AT292" t="e">
        <f t="shared" si="71"/>
        <v>#VALUE!</v>
      </c>
    </row>
    <row r="293" spans="3:46" ht="36.65" customHeight="1">
      <c r="C293" s="20">
        <v>288</v>
      </c>
      <c r="D293" s="53">
        <f>現状商品設定!B290</f>
        <v>0</v>
      </c>
      <c r="E293" s="26" t="str">
        <f>IFERROR(_xlfn.XLOOKUP($D293,現状商品設定!B:B,現状商品設定!C:C,"-"),"-")</f>
        <v>-</v>
      </c>
      <c r="F293" s="32" t="s">
        <v>46</v>
      </c>
      <c r="G293" s="30" t="str">
        <f>IFERROR(_xlfn.XLOOKUP($D293,現状商品設定!B:B,現状商品設定!F:F),"-")</f>
        <v>-</v>
      </c>
      <c r="H293" s="34" t="e">
        <f>IF(IF(AND(V293&gt;=設定!$C$3,X293&gt;=L293),G293*(1+設定!$C$6),IF(AND(V293&gt;=設定!$C$3,X293&lt;L293),G293*(1+設定!$C$7*-1),IF(V293&lt;設定!$C$3,G293*(1+設定!$C$6),"除外")))&gt;10,IF(AND(V293&gt;=設定!$C$3,X293&gt;=L293),G293*(1+設定!$C$6),IF(AND(V293&gt;=設定!$C$3,X293&lt;L293),G293*(1+設定!$C$7*-1),IF(V293&lt;設定!$C$3,G293*(1+設定!$C$6),"除外"))),10)</f>
        <v>#VALUE!</v>
      </c>
      <c r="I293" s="34" t="e">
        <f ca="1">IF(消化率!$I$5&lt;1,商品!H293*消化率!$I$5,IF(商品!W293*商品!Q293/(商品!H293*消化率!$I$5)&gt;商品!L293,商品!H293*消化率!$I$5,J293))</f>
        <v>#DIV/0!</v>
      </c>
      <c r="J293" s="34" t="e">
        <f t="shared" si="58"/>
        <v>#VALUE!</v>
      </c>
      <c r="K293" s="34" t="e">
        <f ca="1">IF(ROUNDDOWN(IF(I293&gt;=設定!$C$8,設定!$C$8,商品!I293),0)&lt;10,10,ROUNDDOWN(IF(I293&gt;=設定!$C$8,設定!$C$8,商品!I293),0))</f>
        <v>#DIV/0!</v>
      </c>
      <c r="L293" s="64">
        <f>IF(F293="標準",設定!$C$4,商品!F293)</f>
        <v>5</v>
      </c>
      <c r="M293" s="63" t="str">
        <f>_xlfn.XLOOKUP($D293,全商品!$F:$F,全商品!H:H,"-")</f>
        <v>-</v>
      </c>
      <c r="N293" s="12" t="str">
        <f>_xlfn.XLOOKUP($D293,全商品!$F:$F,全商品!I:I,"-")</f>
        <v>-</v>
      </c>
      <c r="O293" s="23" t="str">
        <f>_xlfn.XLOOKUP($D293,全商品!$F:$F,全商品!K:K,"-")</f>
        <v>-</v>
      </c>
      <c r="P293" s="13" t="str">
        <f>_xlfn.XLOOKUP($D293,全商品!$F:$F,全商品!M:M,"-")</f>
        <v>-</v>
      </c>
      <c r="Q293" s="25" t="str">
        <f>_xlfn.XLOOKUP($D293,現状商品設定!B:B,現状商品設定!D:D,"-")</f>
        <v>-</v>
      </c>
      <c r="R293" s="22">
        <f>SUM(_xlfn.XLOOKUP($D293,当月商品!$D:$D,当月商品!I:I,0),_xlfn.XLOOKUP($D293,前月商品!$D:$D,前月商品!I:I,0),_xlfn.XLOOKUP($D293,前々月商品!$D:$D,前々月商品!I:I,0))</f>
        <v>0</v>
      </c>
      <c r="S293" s="23">
        <f>SUM(_xlfn.XLOOKUP($D293,当月商品!$D:$D,当月商品!V:V,0),_xlfn.XLOOKUP($D293,前月商品!$D:$D,前月商品!V:V,0),_xlfn.XLOOKUP($D293,前々月商品!$D:$D,前々月商品!V:V,0))</f>
        <v>0</v>
      </c>
      <c r="T293" s="23">
        <f t="shared" si="59"/>
        <v>0</v>
      </c>
      <c r="U293" s="23">
        <f>SUM(_xlfn.XLOOKUP($D293,当月商品!$D:$D,当月商品!W:W,0),_xlfn.XLOOKUP($D293,前月商品!$D:$D,前月商品!W:W,0),_xlfn.XLOOKUP($D293,前々月商品!$D:$D,前々月商品!W:W,0))</f>
        <v>0</v>
      </c>
      <c r="V293" s="23">
        <f>SUM(_xlfn.XLOOKUP($D293,当月商品!$D:$D,当月商品!H:H,0),_xlfn.XLOOKUP($D293,前月商品!$D:$D,前月商品!H:H,0),_xlfn.XLOOKUP($D293,前々月商品!$D:$D,前々月商品!H:H,0))</f>
        <v>0</v>
      </c>
      <c r="W293" s="13">
        <f t="shared" si="60"/>
        <v>0</v>
      </c>
      <c r="X293" s="15">
        <f t="shared" si="61"/>
        <v>0</v>
      </c>
      <c r="Y293" s="22">
        <f>_xlfn.XLOOKUP($D293,当月商品!$D:$D,当月商品!I:I,0)</f>
        <v>0</v>
      </c>
      <c r="Z293" s="23">
        <f>_xlfn.XLOOKUP($D293,前月商品!$D:$D,前月商品!I:I,0)</f>
        <v>0</v>
      </c>
      <c r="AA293" s="23">
        <f>_xlfn.XLOOKUP($D293,前々月商品!$D:$D,前々月商品!I:I,0)</f>
        <v>0</v>
      </c>
      <c r="AB293" s="23">
        <f>_xlfn.XLOOKUP($D293,当月商品!$D:$D,当月商品!V:V,0)</f>
        <v>0</v>
      </c>
      <c r="AC293" s="23">
        <f>_xlfn.XLOOKUP($D293,前月商品!$D:$D,前月商品!V:V,0)</f>
        <v>0</v>
      </c>
      <c r="AD293" s="23">
        <f>_xlfn.XLOOKUP($D293,前々月商品!$D:$D,前々月商品!V:V,0)</f>
        <v>0</v>
      </c>
      <c r="AE293" s="23">
        <f t="shared" si="62"/>
        <v>0</v>
      </c>
      <c r="AF293" s="23">
        <f t="shared" si="63"/>
        <v>0</v>
      </c>
      <c r="AG293" s="23">
        <f t="shared" si="64"/>
        <v>0</v>
      </c>
      <c r="AH293" s="12">
        <f>_xlfn.XLOOKUP($D293,当月商品!$D:$D,当月商品!W:W,0)</f>
        <v>0</v>
      </c>
      <c r="AI293" s="12">
        <f>_xlfn.XLOOKUP($D293,前月商品!$D:$D,前月商品!W:W,0)</f>
        <v>0</v>
      </c>
      <c r="AJ293" s="12">
        <f>_xlfn.XLOOKUP($D293,前々月商品!$D:$D,前々月商品!W:W,0)</f>
        <v>0</v>
      </c>
      <c r="AK293" s="12">
        <f>_xlfn.XLOOKUP($D293,当月商品!$D:$D,当月商品!H:H,0)</f>
        <v>0</v>
      </c>
      <c r="AL293" s="12">
        <f>_xlfn.XLOOKUP($D293,前月商品!$D:$D,前月商品!H:H,0)</f>
        <v>0</v>
      </c>
      <c r="AM293" s="12">
        <f>_xlfn.XLOOKUP($D293,前々月商品!$D:$D,前々月商品!H:H,0)</f>
        <v>0</v>
      </c>
      <c r="AN293" s="13">
        <f t="shared" si="65"/>
        <v>0</v>
      </c>
      <c r="AO293" s="13">
        <f t="shared" si="66"/>
        <v>0</v>
      </c>
      <c r="AP293" s="13">
        <f t="shared" si="67"/>
        <v>0</v>
      </c>
      <c r="AQ293" s="16">
        <f t="shared" si="68"/>
        <v>0</v>
      </c>
      <c r="AR293" s="16">
        <f t="shared" si="69"/>
        <v>0</v>
      </c>
      <c r="AS293" s="17">
        <f t="shared" si="70"/>
        <v>0</v>
      </c>
      <c r="AT293" t="e">
        <f t="shared" si="71"/>
        <v>#VALUE!</v>
      </c>
    </row>
    <row r="294" spans="3:46" ht="36.65" customHeight="1">
      <c r="C294" s="20">
        <v>289</v>
      </c>
      <c r="D294" s="53">
        <f>現状商品設定!B291</f>
        <v>0</v>
      </c>
      <c r="E294" s="26" t="str">
        <f>IFERROR(_xlfn.XLOOKUP($D294,現状商品設定!B:B,現状商品設定!C:C,"-"),"-")</f>
        <v>-</v>
      </c>
      <c r="F294" s="32" t="s">
        <v>46</v>
      </c>
      <c r="G294" s="30" t="str">
        <f>IFERROR(_xlfn.XLOOKUP($D294,現状商品設定!B:B,現状商品設定!F:F),"-")</f>
        <v>-</v>
      </c>
      <c r="H294" s="34" t="e">
        <f>IF(IF(AND(V294&gt;=設定!$C$3,X294&gt;=L294),G294*(1+設定!$C$6),IF(AND(V294&gt;=設定!$C$3,X294&lt;L294),G294*(1+設定!$C$7*-1),IF(V294&lt;設定!$C$3,G294*(1+設定!$C$6),"除外")))&gt;10,IF(AND(V294&gt;=設定!$C$3,X294&gt;=L294),G294*(1+設定!$C$6),IF(AND(V294&gt;=設定!$C$3,X294&lt;L294),G294*(1+設定!$C$7*-1),IF(V294&lt;設定!$C$3,G294*(1+設定!$C$6),"除外"))),10)</f>
        <v>#VALUE!</v>
      </c>
      <c r="I294" s="34" t="e">
        <f ca="1">IF(消化率!$I$5&lt;1,商品!H294*消化率!$I$5,IF(商品!W294*商品!Q294/(商品!H294*消化率!$I$5)&gt;商品!L294,商品!H294*消化率!$I$5,J294))</f>
        <v>#DIV/0!</v>
      </c>
      <c r="J294" s="34" t="e">
        <f t="shared" si="58"/>
        <v>#VALUE!</v>
      </c>
      <c r="K294" s="34" t="e">
        <f ca="1">IF(ROUNDDOWN(IF(I294&gt;=設定!$C$8,設定!$C$8,商品!I294),0)&lt;10,10,ROUNDDOWN(IF(I294&gt;=設定!$C$8,設定!$C$8,商品!I294),0))</f>
        <v>#DIV/0!</v>
      </c>
      <c r="L294" s="64">
        <f>IF(F294="標準",設定!$C$4,商品!F294)</f>
        <v>5</v>
      </c>
      <c r="M294" s="63" t="str">
        <f>_xlfn.XLOOKUP($D294,全商品!$F:$F,全商品!H:H,"-")</f>
        <v>-</v>
      </c>
      <c r="N294" s="12" t="str">
        <f>_xlfn.XLOOKUP($D294,全商品!$F:$F,全商品!I:I,"-")</f>
        <v>-</v>
      </c>
      <c r="O294" s="23" t="str">
        <f>_xlfn.XLOOKUP($D294,全商品!$F:$F,全商品!K:K,"-")</f>
        <v>-</v>
      </c>
      <c r="P294" s="13" t="str">
        <f>_xlfn.XLOOKUP($D294,全商品!$F:$F,全商品!M:M,"-")</f>
        <v>-</v>
      </c>
      <c r="Q294" s="25" t="str">
        <f>_xlfn.XLOOKUP($D294,現状商品設定!B:B,現状商品設定!D:D,"-")</f>
        <v>-</v>
      </c>
      <c r="R294" s="22">
        <f>SUM(_xlfn.XLOOKUP($D294,当月商品!$D:$D,当月商品!I:I,0),_xlfn.XLOOKUP($D294,前月商品!$D:$D,前月商品!I:I,0),_xlfn.XLOOKUP($D294,前々月商品!$D:$D,前々月商品!I:I,0))</f>
        <v>0</v>
      </c>
      <c r="S294" s="23">
        <f>SUM(_xlfn.XLOOKUP($D294,当月商品!$D:$D,当月商品!V:V,0),_xlfn.XLOOKUP($D294,前月商品!$D:$D,前月商品!V:V,0),_xlfn.XLOOKUP($D294,前々月商品!$D:$D,前々月商品!V:V,0))</f>
        <v>0</v>
      </c>
      <c r="T294" s="23">
        <f t="shared" si="59"/>
        <v>0</v>
      </c>
      <c r="U294" s="23">
        <f>SUM(_xlfn.XLOOKUP($D294,当月商品!$D:$D,当月商品!W:W,0),_xlfn.XLOOKUP($D294,前月商品!$D:$D,前月商品!W:W,0),_xlfn.XLOOKUP($D294,前々月商品!$D:$D,前々月商品!W:W,0))</f>
        <v>0</v>
      </c>
      <c r="V294" s="23">
        <f>SUM(_xlfn.XLOOKUP($D294,当月商品!$D:$D,当月商品!H:H,0),_xlfn.XLOOKUP($D294,前月商品!$D:$D,前月商品!H:H,0),_xlfn.XLOOKUP($D294,前々月商品!$D:$D,前々月商品!H:H,0))</f>
        <v>0</v>
      </c>
      <c r="W294" s="13">
        <f t="shared" si="60"/>
        <v>0</v>
      </c>
      <c r="X294" s="15">
        <f t="shared" si="61"/>
        <v>0</v>
      </c>
      <c r="Y294" s="22">
        <f>_xlfn.XLOOKUP($D294,当月商品!$D:$D,当月商品!I:I,0)</f>
        <v>0</v>
      </c>
      <c r="Z294" s="23">
        <f>_xlfn.XLOOKUP($D294,前月商品!$D:$D,前月商品!I:I,0)</f>
        <v>0</v>
      </c>
      <c r="AA294" s="23">
        <f>_xlfn.XLOOKUP($D294,前々月商品!$D:$D,前々月商品!I:I,0)</f>
        <v>0</v>
      </c>
      <c r="AB294" s="23">
        <f>_xlfn.XLOOKUP($D294,当月商品!$D:$D,当月商品!V:V,0)</f>
        <v>0</v>
      </c>
      <c r="AC294" s="23">
        <f>_xlfn.XLOOKUP($D294,前月商品!$D:$D,前月商品!V:V,0)</f>
        <v>0</v>
      </c>
      <c r="AD294" s="23">
        <f>_xlfn.XLOOKUP($D294,前々月商品!$D:$D,前々月商品!V:V,0)</f>
        <v>0</v>
      </c>
      <c r="AE294" s="23">
        <f t="shared" si="62"/>
        <v>0</v>
      </c>
      <c r="AF294" s="23">
        <f t="shared" si="63"/>
        <v>0</v>
      </c>
      <c r="AG294" s="23">
        <f t="shared" si="64"/>
        <v>0</v>
      </c>
      <c r="AH294" s="12">
        <f>_xlfn.XLOOKUP($D294,当月商品!$D:$D,当月商品!W:W,0)</f>
        <v>0</v>
      </c>
      <c r="AI294" s="12">
        <f>_xlfn.XLOOKUP($D294,前月商品!$D:$D,前月商品!W:W,0)</f>
        <v>0</v>
      </c>
      <c r="AJ294" s="12">
        <f>_xlfn.XLOOKUP($D294,前々月商品!$D:$D,前々月商品!W:W,0)</f>
        <v>0</v>
      </c>
      <c r="AK294" s="12">
        <f>_xlfn.XLOOKUP($D294,当月商品!$D:$D,当月商品!H:H,0)</f>
        <v>0</v>
      </c>
      <c r="AL294" s="12">
        <f>_xlfn.XLOOKUP($D294,前月商品!$D:$D,前月商品!H:H,0)</f>
        <v>0</v>
      </c>
      <c r="AM294" s="12">
        <f>_xlfn.XLOOKUP($D294,前々月商品!$D:$D,前々月商品!H:H,0)</f>
        <v>0</v>
      </c>
      <c r="AN294" s="13">
        <f t="shared" si="65"/>
        <v>0</v>
      </c>
      <c r="AO294" s="13">
        <f t="shared" si="66"/>
        <v>0</v>
      </c>
      <c r="AP294" s="13">
        <f t="shared" si="67"/>
        <v>0</v>
      </c>
      <c r="AQ294" s="16">
        <f t="shared" si="68"/>
        <v>0</v>
      </c>
      <c r="AR294" s="16">
        <f t="shared" si="69"/>
        <v>0</v>
      </c>
      <c r="AS294" s="17">
        <f t="shared" si="70"/>
        <v>0</v>
      </c>
      <c r="AT294" t="e">
        <f t="shared" si="71"/>
        <v>#VALUE!</v>
      </c>
    </row>
    <row r="295" spans="3:46" ht="36.65" customHeight="1">
      <c r="C295" s="20">
        <v>290</v>
      </c>
      <c r="D295" s="53">
        <f>現状商品設定!B292</f>
        <v>0</v>
      </c>
      <c r="E295" s="26" t="str">
        <f>IFERROR(_xlfn.XLOOKUP($D295,現状商品設定!B:B,現状商品設定!C:C,"-"),"-")</f>
        <v>-</v>
      </c>
      <c r="F295" s="32" t="s">
        <v>46</v>
      </c>
      <c r="G295" s="30" t="str">
        <f>IFERROR(_xlfn.XLOOKUP($D295,現状商品設定!B:B,現状商品設定!F:F),"-")</f>
        <v>-</v>
      </c>
      <c r="H295" s="34" t="e">
        <f>IF(IF(AND(V295&gt;=設定!$C$3,X295&gt;=L295),G295*(1+設定!$C$6),IF(AND(V295&gt;=設定!$C$3,X295&lt;L295),G295*(1+設定!$C$7*-1),IF(V295&lt;設定!$C$3,G295*(1+設定!$C$6),"除外")))&gt;10,IF(AND(V295&gt;=設定!$C$3,X295&gt;=L295),G295*(1+設定!$C$6),IF(AND(V295&gt;=設定!$C$3,X295&lt;L295),G295*(1+設定!$C$7*-1),IF(V295&lt;設定!$C$3,G295*(1+設定!$C$6),"除外"))),10)</f>
        <v>#VALUE!</v>
      </c>
      <c r="I295" s="34" t="e">
        <f ca="1">IF(消化率!$I$5&lt;1,商品!H295*消化率!$I$5,IF(商品!W295*商品!Q295/(商品!H295*消化率!$I$5)&gt;商品!L295,商品!H295*消化率!$I$5,J295))</f>
        <v>#DIV/0!</v>
      </c>
      <c r="J295" s="34" t="e">
        <f t="shared" si="58"/>
        <v>#VALUE!</v>
      </c>
      <c r="K295" s="34" t="e">
        <f ca="1">IF(ROUNDDOWN(IF(I295&gt;=設定!$C$8,設定!$C$8,商品!I295),0)&lt;10,10,ROUNDDOWN(IF(I295&gt;=設定!$C$8,設定!$C$8,商品!I295),0))</f>
        <v>#DIV/0!</v>
      </c>
      <c r="L295" s="64">
        <f>IF(F295="標準",設定!$C$4,商品!F295)</f>
        <v>5</v>
      </c>
      <c r="M295" s="63" t="str">
        <f>_xlfn.XLOOKUP($D295,全商品!$F:$F,全商品!H:H,"-")</f>
        <v>-</v>
      </c>
      <c r="N295" s="12" t="str">
        <f>_xlfn.XLOOKUP($D295,全商品!$F:$F,全商品!I:I,"-")</f>
        <v>-</v>
      </c>
      <c r="O295" s="23" t="str">
        <f>_xlfn.XLOOKUP($D295,全商品!$F:$F,全商品!K:K,"-")</f>
        <v>-</v>
      </c>
      <c r="P295" s="13" t="str">
        <f>_xlfn.XLOOKUP($D295,全商品!$F:$F,全商品!M:M,"-")</f>
        <v>-</v>
      </c>
      <c r="Q295" s="25" t="str">
        <f>_xlfn.XLOOKUP($D295,現状商品設定!B:B,現状商品設定!D:D,"-")</f>
        <v>-</v>
      </c>
      <c r="R295" s="22">
        <f>SUM(_xlfn.XLOOKUP($D295,当月商品!$D:$D,当月商品!I:I,0),_xlfn.XLOOKUP($D295,前月商品!$D:$D,前月商品!I:I,0),_xlfn.XLOOKUP($D295,前々月商品!$D:$D,前々月商品!I:I,0))</f>
        <v>0</v>
      </c>
      <c r="S295" s="23">
        <f>SUM(_xlfn.XLOOKUP($D295,当月商品!$D:$D,当月商品!V:V,0),_xlfn.XLOOKUP($D295,前月商品!$D:$D,前月商品!V:V,0),_xlfn.XLOOKUP($D295,前々月商品!$D:$D,前々月商品!V:V,0))</f>
        <v>0</v>
      </c>
      <c r="T295" s="23">
        <f t="shared" si="59"/>
        <v>0</v>
      </c>
      <c r="U295" s="23">
        <f>SUM(_xlfn.XLOOKUP($D295,当月商品!$D:$D,当月商品!W:W,0),_xlfn.XLOOKUP($D295,前月商品!$D:$D,前月商品!W:W,0),_xlfn.XLOOKUP($D295,前々月商品!$D:$D,前々月商品!W:W,0))</f>
        <v>0</v>
      </c>
      <c r="V295" s="23">
        <f>SUM(_xlfn.XLOOKUP($D295,当月商品!$D:$D,当月商品!H:H,0),_xlfn.XLOOKUP($D295,前月商品!$D:$D,前月商品!H:H,0),_xlfn.XLOOKUP($D295,前々月商品!$D:$D,前々月商品!H:H,0))</f>
        <v>0</v>
      </c>
      <c r="W295" s="13">
        <f t="shared" si="60"/>
        <v>0</v>
      </c>
      <c r="X295" s="15">
        <f t="shared" si="61"/>
        <v>0</v>
      </c>
      <c r="Y295" s="22">
        <f>_xlfn.XLOOKUP($D295,当月商品!$D:$D,当月商品!I:I,0)</f>
        <v>0</v>
      </c>
      <c r="Z295" s="23">
        <f>_xlfn.XLOOKUP($D295,前月商品!$D:$D,前月商品!I:I,0)</f>
        <v>0</v>
      </c>
      <c r="AA295" s="23">
        <f>_xlfn.XLOOKUP($D295,前々月商品!$D:$D,前々月商品!I:I,0)</f>
        <v>0</v>
      </c>
      <c r="AB295" s="23">
        <f>_xlfn.XLOOKUP($D295,当月商品!$D:$D,当月商品!V:V,0)</f>
        <v>0</v>
      </c>
      <c r="AC295" s="23">
        <f>_xlfn.XLOOKUP($D295,前月商品!$D:$D,前月商品!V:V,0)</f>
        <v>0</v>
      </c>
      <c r="AD295" s="23">
        <f>_xlfn.XLOOKUP($D295,前々月商品!$D:$D,前々月商品!V:V,0)</f>
        <v>0</v>
      </c>
      <c r="AE295" s="23">
        <f t="shared" si="62"/>
        <v>0</v>
      </c>
      <c r="AF295" s="23">
        <f t="shared" si="63"/>
        <v>0</v>
      </c>
      <c r="AG295" s="23">
        <f t="shared" si="64"/>
        <v>0</v>
      </c>
      <c r="AH295" s="12">
        <f>_xlfn.XLOOKUP($D295,当月商品!$D:$D,当月商品!W:W,0)</f>
        <v>0</v>
      </c>
      <c r="AI295" s="12">
        <f>_xlfn.XLOOKUP($D295,前月商品!$D:$D,前月商品!W:W,0)</f>
        <v>0</v>
      </c>
      <c r="AJ295" s="12">
        <f>_xlfn.XLOOKUP($D295,前々月商品!$D:$D,前々月商品!W:W,0)</f>
        <v>0</v>
      </c>
      <c r="AK295" s="12">
        <f>_xlfn.XLOOKUP($D295,当月商品!$D:$D,当月商品!H:H,0)</f>
        <v>0</v>
      </c>
      <c r="AL295" s="12">
        <f>_xlfn.XLOOKUP($D295,前月商品!$D:$D,前月商品!H:H,0)</f>
        <v>0</v>
      </c>
      <c r="AM295" s="12">
        <f>_xlfn.XLOOKUP($D295,前々月商品!$D:$D,前々月商品!H:H,0)</f>
        <v>0</v>
      </c>
      <c r="AN295" s="13">
        <f t="shared" si="65"/>
        <v>0</v>
      </c>
      <c r="AO295" s="13">
        <f t="shared" si="66"/>
        <v>0</v>
      </c>
      <c r="AP295" s="13">
        <f t="shared" si="67"/>
        <v>0</v>
      </c>
      <c r="AQ295" s="16">
        <f t="shared" si="68"/>
        <v>0</v>
      </c>
      <c r="AR295" s="16">
        <f t="shared" si="69"/>
        <v>0</v>
      </c>
      <c r="AS295" s="17">
        <f t="shared" si="70"/>
        <v>0</v>
      </c>
      <c r="AT295" t="e">
        <f t="shared" si="71"/>
        <v>#VALUE!</v>
      </c>
    </row>
    <row r="296" spans="3:46" ht="36.65" customHeight="1">
      <c r="C296" s="20">
        <v>291</v>
      </c>
      <c r="D296" s="53">
        <f>現状商品設定!B293</f>
        <v>0</v>
      </c>
      <c r="E296" s="26" t="str">
        <f>IFERROR(_xlfn.XLOOKUP($D296,現状商品設定!B:B,現状商品設定!C:C,"-"),"-")</f>
        <v>-</v>
      </c>
      <c r="F296" s="32" t="s">
        <v>46</v>
      </c>
      <c r="G296" s="30" t="str">
        <f>IFERROR(_xlfn.XLOOKUP($D296,現状商品設定!B:B,現状商品設定!F:F),"-")</f>
        <v>-</v>
      </c>
      <c r="H296" s="34" t="e">
        <f>IF(IF(AND(V296&gt;=設定!$C$3,X296&gt;=L296),G296*(1+設定!$C$6),IF(AND(V296&gt;=設定!$C$3,X296&lt;L296),G296*(1+設定!$C$7*-1),IF(V296&lt;設定!$C$3,G296*(1+設定!$C$6),"除外")))&gt;10,IF(AND(V296&gt;=設定!$C$3,X296&gt;=L296),G296*(1+設定!$C$6),IF(AND(V296&gt;=設定!$C$3,X296&lt;L296),G296*(1+設定!$C$7*-1),IF(V296&lt;設定!$C$3,G296*(1+設定!$C$6),"除外"))),10)</f>
        <v>#VALUE!</v>
      </c>
      <c r="I296" s="34" t="e">
        <f ca="1">IF(消化率!$I$5&lt;1,商品!H296*消化率!$I$5,IF(商品!W296*商品!Q296/(商品!H296*消化率!$I$5)&gt;商品!L296,商品!H296*消化率!$I$5,J296))</f>
        <v>#DIV/0!</v>
      </c>
      <c r="J296" s="34" t="e">
        <f t="shared" si="58"/>
        <v>#VALUE!</v>
      </c>
      <c r="K296" s="34" t="e">
        <f ca="1">IF(ROUNDDOWN(IF(I296&gt;=設定!$C$8,設定!$C$8,商品!I296),0)&lt;10,10,ROUNDDOWN(IF(I296&gt;=設定!$C$8,設定!$C$8,商品!I296),0))</f>
        <v>#DIV/0!</v>
      </c>
      <c r="L296" s="64">
        <f>IF(F296="標準",設定!$C$4,商品!F296)</f>
        <v>5</v>
      </c>
      <c r="M296" s="63" t="str">
        <f>_xlfn.XLOOKUP($D296,全商品!$F:$F,全商品!H:H,"-")</f>
        <v>-</v>
      </c>
      <c r="N296" s="12" t="str">
        <f>_xlfn.XLOOKUP($D296,全商品!$F:$F,全商品!I:I,"-")</f>
        <v>-</v>
      </c>
      <c r="O296" s="23" t="str">
        <f>_xlfn.XLOOKUP($D296,全商品!$F:$F,全商品!K:K,"-")</f>
        <v>-</v>
      </c>
      <c r="P296" s="13" t="str">
        <f>_xlfn.XLOOKUP($D296,全商品!$F:$F,全商品!M:M,"-")</f>
        <v>-</v>
      </c>
      <c r="Q296" s="25" t="str">
        <f>_xlfn.XLOOKUP($D296,現状商品設定!B:B,現状商品設定!D:D,"-")</f>
        <v>-</v>
      </c>
      <c r="R296" s="22">
        <f>SUM(_xlfn.XLOOKUP($D296,当月商品!$D:$D,当月商品!I:I,0),_xlfn.XLOOKUP($D296,前月商品!$D:$D,前月商品!I:I,0),_xlfn.XLOOKUP($D296,前々月商品!$D:$D,前々月商品!I:I,0))</f>
        <v>0</v>
      </c>
      <c r="S296" s="23">
        <f>SUM(_xlfn.XLOOKUP($D296,当月商品!$D:$D,当月商品!V:V,0),_xlfn.XLOOKUP($D296,前月商品!$D:$D,前月商品!V:V,0),_xlfn.XLOOKUP($D296,前々月商品!$D:$D,前々月商品!V:V,0))</f>
        <v>0</v>
      </c>
      <c r="T296" s="23">
        <f t="shared" si="59"/>
        <v>0</v>
      </c>
      <c r="U296" s="23">
        <f>SUM(_xlfn.XLOOKUP($D296,当月商品!$D:$D,当月商品!W:W,0),_xlfn.XLOOKUP($D296,前月商品!$D:$D,前月商品!W:W,0),_xlfn.XLOOKUP($D296,前々月商品!$D:$D,前々月商品!W:W,0))</f>
        <v>0</v>
      </c>
      <c r="V296" s="23">
        <f>SUM(_xlfn.XLOOKUP($D296,当月商品!$D:$D,当月商品!H:H,0),_xlfn.XLOOKUP($D296,前月商品!$D:$D,前月商品!H:H,0),_xlfn.XLOOKUP($D296,前々月商品!$D:$D,前々月商品!H:H,0))</f>
        <v>0</v>
      </c>
      <c r="W296" s="13">
        <f t="shared" si="60"/>
        <v>0</v>
      </c>
      <c r="X296" s="15">
        <f t="shared" si="61"/>
        <v>0</v>
      </c>
      <c r="Y296" s="22">
        <f>_xlfn.XLOOKUP($D296,当月商品!$D:$D,当月商品!I:I,0)</f>
        <v>0</v>
      </c>
      <c r="Z296" s="23">
        <f>_xlfn.XLOOKUP($D296,前月商品!$D:$D,前月商品!I:I,0)</f>
        <v>0</v>
      </c>
      <c r="AA296" s="23">
        <f>_xlfn.XLOOKUP($D296,前々月商品!$D:$D,前々月商品!I:I,0)</f>
        <v>0</v>
      </c>
      <c r="AB296" s="23">
        <f>_xlfn.XLOOKUP($D296,当月商品!$D:$D,当月商品!V:V,0)</f>
        <v>0</v>
      </c>
      <c r="AC296" s="23">
        <f>_xlfn.XLOOKUP($D296,前月商品!$D:$D,前月商品!V:V,0)</f>
        <v>0</v>
      </c>
      <c r="AD296" s="23">
        <f>_xlfn.XLOOKUP($D296,前々月商品!$D:$D,前々月商品!V:V,0)</f>
        <v>0</v>
      </c>
      <c r="AE296" s="23">
        <f t="shared" si="62"/>
        <v>0</v>
      </c>
      <c r="AF296" s="23">
        <f t="shared" si="63"/>
        <v>0</v>
      </c>
      <c r="AG296" s="23">
        <f t="shared" si="64"/>
        <v>0</v>
      </c>
      <c r="AH296" s="12">
        <f>_xlfn.XLOOKUP($D296,当月商品!$D:$D,当月商品!W:W,0)</f>
        <v>0</v>
      </c>
      <c r="AI296" s="12">
        <f>_xlfn.XLOOKUP($D296,前月商品!$D:$D,前月商品!W:W,0)</f>
        <v>0</v>
      </c>
      <c r="AJ296" s="12">
        <f>_xlfn.XLOOKUP($D296,前々月商品!$D:$D,前々月商品!W:W,0)</f>
        <v>0</v>
      </c>
      <c r="AK296" s="12">
        <f>_xlfn.XLOOKUP($D296,当月商品!$D:$D,当月商品!H:H,0)</f>
        <v>0</v>
      </c>
      <c r="AL296" s="12">
        <f>_xlfn.XLOOKUP($D296,前月商品!$D:$D,前月商品!H:H,0)</f>
        <v>0</v>
      </c>
      <c r="AM296" s="12">
        <f>_xlfn.XLOOKUP($D296,前々月商品!$D:$D,前々月商品!H:H,0)</f>
        <v>0</v>
      </c>
      <c r="AN296" s="13">
        <f t="shared" si="65"/>
        <v>0</v>
      </c>
      <c r="AO296" s="13">
        <f t="shared" si="66"/>
        <v>0</v>
      </c>
      <c r="AP296" s="13">
        <f t="shared" si="67"/>
        <v>0</v>
      </c>
      <c r="AQ296" s="16">
        <f t="shared" si="68"/>
        <v>0</v>
      </c>
      <c r="AR296" s="16">
        <f t="shared" si="69"/>
        <v>0</v>
      </c>
      <c r="AS296" s="17">
        <f t="shared" si="70"/>
        <v>0</v>
      </c>
      <c r="AT296" t="e">
        <f t="shared" si="71"/>
        <v>#VALUE!</v>
      </c>
    </row>
    <row r="297" spans="3:46" ht="36.65" customHeight="1">
      <c r="C297" s="20">
        <v>292</v>
      </c>
      <c r="D297" s="53">
        <f>現状商品設定!B294</f>
        <v>0</v>
      </c>
      <c r="E297" s="26" t="str">
        <f>IFERROR(_xlfn.XLOOKUP($D297,現状商品設定!B:B,現状商品設定!C:C,"-"),"-")</f>
        <v>-</v>
      </c>
      <c r="F297" s="32" t="s">
        <v>46</v>
      </c>
      <c r="G297" s="30" t="str">
        <f>IFERROR(_xlfn.XLOOKUP($D297,現状商品設定!B:B,現状商品設定!F:F),"-")</f>
        <v>-</v>
      </c>
      <c r="H297" s="34" t="e">
        <f>IF(IF(AND(V297&gt;=設定!$C$3,X297&gt;=L297),G297*(1+設定!$C$6),IF(AND(V297&gt;=設定!$C$3,X297&lt;L297),G297*(1+設定!$C$7*-1),IF(V297&lt;設定!$C$3,G297*(1+設定!$C$6),"除外")))&gt;10,IF(AND(V297&gt;=設定!$C$3,X297&gt;=L297),G297*(1+設定!$C$6),IF(AND(V297&gt;=設定!$C$3,X297&lt;L297),G297*(1+設定!$C$7*-1),IF(V297&lt;設定!$C$3,G297*(1+設定!$C$6),"除外"))),10)</f>
        <v>#VALUE!</v>
      </c>
      <c r="I297" s="34" t="e">
        <f ca="1">IF(消化率!$I$5&lt;1,商品!H297*消化率!$I$5,IF(商品!W297*商品!Q297/(商品!H297*消化率!$I$5)&gt;商品!L297,商品!H297*消化率!$I$5,J297))</f>
        <v>#DIV/0!</v>
      </c>
      <c r="J297" s="34" t="e">
        <f t="shared" si="58"/>
        <v>#VALUE!</v>
      </c>
      <c r="K297" s="34" t="e">
        <f ca="1">IF(ROUNDDOWN(IF(I297&gt;=設定!$C$8,設定!$C$8,商品!I297),0)&lt;10,10,ROUNDDOWN(IF(I297&gt;=設定!$C$8,設定!$C$8,商品!I297),0))</f>
        <v>#DIV/0!</v>
      </c>
      <c r="L297" s="64">
        <f>IF(F297="標準",設定!$C$4,商品!F297)</f>
        <v>5</v>
      </c>
      <c r="M297" s="63" t="str">
        <f>_xlfn.XLOOKUP($D297,全商品!$F:$F,全商品!H:H,"-")</f>
        <v>-</v>
      </c>
      <c r="N297" s="12" t="str">
        <f>_xlfn.XLOOKUP($D297,全商品!$F:$F,全商品!I:I,"-")</f>
        <v>-</v>
      </c>
      <c r="O297" s="23" t="str">
        <f>_xlfn.XLOOKUP($D297,全商品!$F:$F,全商品!K:K,"-")</f>
        <v>-</v>
      </c>
      <c r="P297" s="13" t="str">
        <f>_xlfn.XLOOKUP($D297,全商品!$F:$F,全商品!M:M,"-")</f>
        <v>-</v>
      </c>
      <c r="Q297" s="25" t="str">
        <f>_xlfn.XLOOKUP($D297,現状商品設定!B:B,現状商品設定!D:D,"-")</f>
        <v>-</v>
      </c>
      <c r="R297" s="22">
        <f>SUM(_xlfn.XLOOKUP($D297,当月商品!$D:$D,当月商品!I:I,0),_xlfn.XLOOKUP($D297,前月商品!$D:$D,前月商品!I:I,0),_xlfn.XLOOKUP($D297,前々月商品!$D:$D,前々月商品!I:I,0))</f>
        <v>0</v>
      </c>
      <c r="S297" s="23">
        <f>SUM(_xlfn.XLOOKUP($D297,当月商品!$D:$D,当月商品!V:V,0),_xlfn.XLOOKUP($D297,前月商品!$D:$D,前月商品!V:V,0),_xlfn.XLOOKUP($D297,前々月商品!$D:$D,前々月商品!V:V,0))</f>
        <v>0</v>
      </c>
      <c r="T297" s="23">
        <f t="shared" si="59"/>
        <v>0</v>
      </c>
      <c r="U297" s="23">
        <f>SUM(_xlfn.XLOOKUP($D297,当月商品!$D:$D,当月商品!W:W,0),_xlfn.XLOOKUP($D297,前月商品!$D:$D,前月商品!W:W,0),_xlfn.XLOOKUP($D297,前々月商品!$D:$D,前々月商品!W:W,0))</f>
        <v>0</v>
      </c>
      <c r="V297" s="23">
        <f>SUM(_xlfn.XLOOKUP($D297,当月商品!$D:$D,当月商品!H:H,0),_xlfn.XLOOKUP($D297,前月商品!$D:$D,前月商品!H:H,0),_xlfn.XLOOKUP($D297,前々月商品!$D:$D,前々月商品!H:H,0))</f>
        <v>0</v>
      </c>
      <c r="W297" s="13">
        <f t="shared" si="60"/>
        <v>0</v>
      </c>
      <c r="X297" s="15">
        <f t="shared" si="61"/>
        <v>0</v>
      </c>
      <c r="Y297" s="22">
        <f>_xlfn.XLOOKUP($D297,当月商品!$D:$D,当月商品!I:I,0)</f>
        <v>0</v>
      </c>
      <c r="Z297" s="23">
        <f>_xlfn.XLOOKUP($D297,前月商品!$D:$D,前月商品!I:I,0)</f>
        <v>0</v>
      </c>
      <c r="AA297" s="23">
        <f>_xlfn.XLOOKUP($D297,前々月商品!$D:$D,前々月商品!I:I,0)</f>
        <v>0</v>
      </c>
      <c r="AB297" s="23">
        <f>_xlfn.XLOOKUP($D297,当月商品!$D:$D,当月商品!V:V,0)</f>
        <v>0</v>
      </c>
      <c r="AC297" s="23">
        <f>_xlfn.XLOOKUP($D297,前月商品!$D:$D,前月商品!V:V,0)</f>
        <v>0</v>
      </c>
      <c r="AD297" s="23">
        <f>_xlfn.XLOOKUP($D297,前々月商品!$D:$D,前々月商品!V:V,0)</f>
        <v>0</v>
      </c>
      <c r="AE297" s="23">
        <f t="shared" si="62"/>
        <v>0</v>
      </c>
      <c r="AF297" s="23">
        <f t="shared" si="63"/>
        <v>0</v>
      </c>
      <c r="AG297" s="23">
        <f t="shared" si="64"/>
        <v>0</v>
      </c>
      <c r="AH297" s="12">
        <f>_xlfn.XLOOKUP($D297,当月商品!$D:$D,当月商品!W:W,0)</f>
        <v>0</v>
      </c>
      <c r="AI297" s="12">
        <f>_xlfn.XLOOKUP($D297,前月商品!$D:$D,前月商品!W:W,0)</f>
        <v>0</v>
      </c>
      <c r="AJ297" s="12">
        <f>_xlfn.XLOOKUP($D297,前々月商品!$D:$D,前々月商品!W:W,0)</f>
        <v>0</v>
      </c>
      <c r="AK297" s="12">
        <f>_xlfn.XLOOKUP($D297,当月商品!$D:$D,当月商品!H:H,0)</f>
        <v>0</v>
      </c>
      <c r="AL297" s="12">
        <f>_xlfn.XLOOKUP($D297,前月商品!$D:$D,前月商品!H:H,0)</f>
        <v>0</v>
      </c>
      <c r="AM297" s="12">
        <f>_xlfn.XLOOKUP($D297,前々月商品!$D:$D,前々月商品!H:H,0)</f>
        <v>0</v>
      </c>
      <c r="AN297" s="13">
        <f t="shared" si="65"/>
        <v>0</v>
      </c>
      <c r="AO297" s="13">
        <f t="shared" si="66"/>
        <v>0</v>
      </c>
      <c r="AP297" s="13">
        <f t="shared" si="67"/>
        <v>0</v>
      </c>
      <c r="AQ297" s="16">
        <f t="shared" si="68"/>
        <v>0</v>
      </c>
      <c r="AR297" s="16">
        <f t="shared" si="69"/>
        <v>0</v>
      </c>
      <c r="AS297" s="17">
        <f t="shared" si="70"/>
        <v>0</v>
      </c>
      <c r="AT297" t="e">
        <f t="shared" si="71"/>
        <v>#VALUE!</v>
      </c>
    </row>
    <row r="298" spans="3:46" ht="36.65" customHeight="1">
      <c r="C298" s="20">
        <v>293</v>
      </c>
      <c r="D298" s="53">
        <f>現状商品設定!B295</f>
        <v>0</v>
      </c>
      <c r="E298" s="26" t="str">
        <f>IFERROR(_xlfn.XLOOKUP($D298,現状商品設定!B:B,現状商品設定!C:C,"-"),"-")</f>
        <v>-</v>
      </c>
      <c r="F298" s="32" t="s">
        <v>46</v>
      </c>
      <c r="G298" s="30" t="str">
        <f>IFERROR(_xlfn.XLOOKUP($D298,現状商品設定!B:B,現状商品設定!F:F),"-")</f>
        <v>-</v>
      </c>
      <c r="H298" s="34" t="e">
        <f>IF(IF(AND(V298&gt;=設定!$C$3,X298&gt;=L298),G298*(1+設定!$C$6),IF(AND(V298&gt;=設定!$C$3,X298&lt;L298),G298*(1+設定!$C$7*-1),IF(V298&lt;設定!$C$3,G298*(1+設定!$C$6),"除外")))&gt;10,IF(AND(V298&gt;=設定!$C$3,X298&gt;=L298),G298*(1+設定!$C$6),IF(AND(V298&gt;=設定!$C$3,X298&lt;L298),G298*(1+設定!$C$7*-1),IF(V298&lt;設定!$C$3,G298*(1+設定!$C$6),"除外"))),10)</f>
        <v>#VALUE!</v>
      </c>
      <c r="I298" s="34" t="e">
        <f ca="1">IF(消化率!$I$5&lt;1,商品!H298*消化率!$I$5,IF(商品!W298*商品!Q298/(商品!H298*消化率!$I$5)&gt;商品!L298,商品!H298*消化率!$I$5,J298))</f>
        <v>#DIV/0!</v>
      </c>
      <c r="J298" s="34" t="e">
        <f t="shared" si="58"/>
        <v>#VALUE!</v>
      </c>
      <c r="K298" s="34" t="e">
        <f ca="1">IF(ROUNDDOWN(IF(I298&gt;=設定!$C$8,設定!$C$8,商品!I298),0)&lt;10,10,ROUNDDOWN(IF(I298&gt;=設定!$C$8,設定!$C$8,商品!I298),0))</f>
        <v>#DIV/0!</v>
      </c>
      <c r="L298" s="64">
        <f>IF(F298="標準",設定!$C$4,商品!F298)</f>
        <v>5</v>
      </c>
      <c r="M298" s="63" t="str">
        <f>_xlfn.XLOOKUP($D298,全商品!$F:$F,全商品!H:H,"-")</f>
        <v>-</v>
      </c>
      <c r="N298" s="12" t="str">
        <f>_xlfn.XLOOKUP($D298,全商品!$F:$F,全商品!I:I,"-")</f>
        <v>-</v>
      </c>
      <c r="O298" s="23" t="str">
        <f>_xlfn.XLOOKUP($D298,全商品!$F:$F,全商品!K:K,"-")</f>
        <v>-</v>
      </c>
      <c r="P298" s="13" t="str">
        <f>_xlfn.XLOOKUP($D298,全商品!$F:$F,全商品!M:M,"-")</f>
        <v>-</v>
      </c>
      <c r="Q298" s="25" t="str">
        <f>_xlfn.XLOOKUP($D298,現状商品設定!B:B,現状商品設定!D:D,"-")</f>
        <v>-</v>
      </c>
      <c r="R298" s="22">
        <f>SUM(_xlfn.XLOOKUP($D298,当月商品!$D:$D,当月商品!I:I,0),_xlfn.XLOOKUP($D298,前月商品!$D:$D,前月商品!I:I,0),_xlfn.XLOOKUP($D298,前々月商品!$D:$D,前々月商品!I:I,0))</f>
        <v>0</v>
      </c>
      <c r="S298" s="23">
        <f>SUM(_xlfn.XLOOKUP($D298,当月商品!$D:$D,当月商品!V:V,0),_xlfn.XLOOKUP($D298,前月商品!$D:$D,前月商品!V:V,0),_xlfn.XLOOKUP($D298,前々月商品!$D:$D,前々月商品!V:V,0))</f>
        <v>0</v>
      </c>
      <c r="T298" s="23">
        <f t="shared" si="59"/>
        <v>0</v>
      </c>
      <c r="U298" s="23">
        <f>SUM(_xlfn.XLOOKUP($D298,当月商品!$D:$D,当月商品!W:W,0),_xlfn.XLOOKUP($D298,前月商品!$D:$D,前月商品!W:W,0),_xlfn.XLOOKUP($D298,前々月商品!$D:$D,前々月商品!W:W,0))</f>
        <v>0</v>
      </c>
      <c r="V298" s="23">
        <f>SUM(_xlfn.XLOOKUP($D298,当月商品!$D:$D,当月商品!H:H,0),_xlfn.XLOOKUP($D298,前月商品!$D:$D,前月商品!H:H,0),_xlfn.XLOOKUP($D298,前々月商品!$D:$D,前々月商品!H:H,0))</f>
        <v>0</v>
      </c>
      <c r="W298" s="13">
        <f t="shared" si="60"/>
        <v>0</v>
      </c>
      <c r="X298" s="15">
        <f t="shared" si="61"/>
        <v>0</v>
      </c>
      <c r="Y298" s="22">
        <f>_xlfn.XLOOKUP($D298,当月商品!$D:$D,当月商品!I:I,0)</f>
        <v>0</v>
      </c>
      <c r="Z298" s="23">
        <f>_xlfn.XLOOKUP($D298,前月商品!$D:$D,前月商品!I:I,0)</f>
        <v>0</v>
      </c>
      <c r="AA298" s="23">
        <f>_xlfn.XLOOKUP($D298,前々月商品!$D:$D,前々月商品!I:I,0)</f>
        <v>0</v>
      </c>
      <c r="AB298" s="23">
        <f>_xlfn.XLOOKUP($D298,当月商品!$D:$D,当月商品!V:V,0)</f>
        <v>0</v>
      </c>
      <c r="AC298" s="23">
        <f>_xlfn.XLOOKUP($D298,前月商品!$D:$D,前月商品!V:V,0)</f>
        <v>0</v>
      </c>
      <c r="AD298" s="23">
        <f>_xlfn.XLOOKUP($D298,前々月商品!$D:$D,前々月商品!V:V,0)</f>
        <v>0</v>
      </c>
      <c r="AE298" s="23">
        <f t="shared" si="62"/>
        <v>0</v>
      </c>
      <c r="AF298" s="23">
        <f t="shared" si="63"/>
        <v>0</v>
      </c>
      <c r="AG298" s="23">
        <f t="shared" si="64"/>
        <v>0</v>
      </c>
      <c r="AH298" s="12">
        <f>_xlfn.XLOOKUP($D298,当月商品!$D:$D,当月商品!W:W,0)</f>
        <v>0</v>
      </c>
      <c r="AI298" s="12">
        <f>_xlfn.XLOOKUP($D298,前月商品!$D:$D,前月商品!W:W,0)</f>
        <v>0</v>
      </c>
      <c r="AJ298" s="12">
        <f>_xlfn.XLOOKUP($D298,前々月商品!$D:$D,前々月商品!W:W,0)</f>
        <v>0</v>
      </c>
      <c r="AK298" s="12">
        <f>_xlfn.XLOOKUP($D298,当月商品!$D:$D,当月商品!H:H,0)</f>
        <v>0</v>
      </c>
      <c r="AL298" s="12">
        <f>_xlfn.XLOOKUP($D298,前月商品!$D:$D,前月商品!H:H,0)</f>
        <v>0</v>
      </c>
      <c r="AM298" s="12">
        <f>_xlfn.XLOOKUP($D298,前々月商品!$D:$D,前々月商品!H:H,0)</f>
        <v>0</v>
      </c>
      <c r="AN298" s="13">
        <f t="shared" si="65"/>
        <v>0</v>
      </c>
      <c r="AO298" s="13">
        <f t="shared" si="66"/>
        <v>0</v>
      </c>
      <c r="AP298" s="13">
        <f t="shared" si="67"/>
        <v>0</v>
      </c>
      <c r="AQ298" s="16">
        <f t="shared" si="68"/>
        <v>0</v>
      </c>
      <c r="AR298" s="16">
        <f t="shared" si="69"/>
        <v>0</v>
      </c>
      <c r="AS298" s="17">
        <f t="shared" si="70"/>
        <v>0</v>
      </c>
      <c r="AT298" t="e">
        <f t="shared" si="71"/>
        <v>#VALUE!</v>
      </c>
    </row>
    <row r="299" spans="3:46" ht="36.65" customHeight="1">
      <c r="C299" s="20">
        <v>294</v>
      </c>
      <c r="D299" s="53">
        <f>現状商品設定!B296</f>
        <v>0</v>
      </c>
      <c r="E299" s="26" t="str">
        <f>IFERROR(_xlfn.XLOOKUP($D299,現状商品設定!B:B,現状商品設定!C:C,"-"),"-")</f>
        <v>-</v>
      </c>
      <c r="F299" s="32" t="s">
        <v>46</v>
      </c>
      <c r="G299" s="30" t="str">
        <f>IFERROR(_xlfn.XLOOKUP($D299,現状商品設定!B:B,現状商品設定!F:F),"-")</f>
        <v>-</v>
      </c>
      <c r="H299" s="34" t="e">
        <f>IF(IF(AND(V299&gt;=設定!$C$3,X299&gt;=L299),G299*(1+設定!$C$6),IF(AND(V299&gt;=設定!$C$3,X299&lt;L299),G299*(1+設定!$C$7*-1),IF(V299&lt;設定!$C$3,G299*(1+設定!$C$6),"除外")))&gt;10,IF(AND(V299&gt;=設定!$C$3,X299&gt;=L299),G299*(1+設定!$C$6),IF(AND(V299&gt;=設定!$C$3,X299&lt;L299),G299*(1+設定!$C$7*-1),IF(V299&lt;設定!$C$3,G299*(1+設定!$C$6),"除外"))),10)</f>
        <v>#VALUE!</v>
      </c>
      <c r="I299" s="34" t="e">
        <f ca="1">IF(消化率!$I$5&lt;1,商品!H299*消化率!$I$5,IF(商品!W299*商品!Q299/(商品!H299*消化率!$I$5)&gt;商品!L299,商品!H299*消化率!$I$5,J299))</f>
        <v>#DIV/0!</v>
      </c>
      <c r="J299" s="34" t="e">
        <f t="shared" si="58"/>
        <v>#VALUE!</v>
      </c>
      <c r="K299" s="34" t="e">
        <f ca="1">IF(ROUNDDOWN(IF(I299&gt;=設定!$C$8,設定!$C$8,商品!I299),0)&lt;10,10,ROUNDDOWN(IF(I299&gt;=設定!$C$8,設定!$C$8,商品!I299),0))</f>
        <v>#DIV/0!</v>
      </c>
      <c r="L299" s="64">
        <f>IF(F299="標準",設定!$C$4,商品!F299)</f>
        <v>5</v>
      </c>
      <c r="M299" s="63" t="str">
        <f>_xlfn.XLOOKUP($D299,全商品!$F:$F,全商品!H:H,"-")</f>
        <v>-</v>
      </c>
      <c r="N299" s="12" t="str">
        <f>_xlfn.XLOOKUP($D299,全商品!$F:$F,全商品!I:I,"-")</f>
        <v>-</v>
      </c>
      <c r="O299" s="23" t="str">
        <f>_xlfn.XLOOKUP($D299,全商品!$F:$F,全商品!K:K,"-")</f>
        <v>-</v>
      </c>
      <c r="P299" s="13" t="str">
        <f>_xlfn.XLOOKUP($D299,全商品!$F:$F,全商品!M:M,"-")</f>
        <v>-</v>
      </c>
      <c r="Q299" s="25" t="str">
        <f>_xlfn.XLOOKUP($D299,現状商品設定!B:B,現状商品設定!D:D,"-")</f>
        <v>-</v>
      </c>
      <c r="R299" s="22">
        <f>SUM(_xlfn.XLOOKUP($D299,当月商品!$D:$D,当月商品!I:I,0),_xlfn.XLOOKUP($D299,前月商品!$D:$D,前月商品!I:I,0),_xlfn.XLOOKUP($D299,前々月商品!$D:$D,前々月商品!I:I,0))</f>
        <v>0</v>
      </c>
      <c r="S299" s="23">
        <f>SUM(_xlfn.XLOOKUP($D299,当月商品!$D:$D,当月商品!V:V,0),_xlfn.XLOOKUP($D299,前月商品!$D:$D,前月商品!V:V,0),_xlfn.XLOOKUP($D299,前々月商品!$D:$D,前々月商品!V:V,0))</f>
        <v>0</v>
      </c>
      <c r="T299" s="23">
        <f t="shared" si="59"/>
        <v>0</v>
      </c>
      <c r="U299" s="23">
        <f>SUM(_xlfn.XLOOKUP($D299,当月商品!$D:$D,当月商品!W:W,0),_xlfn.XLOOKUP($D299,前月商品!$D:$D,前月商品!W:W,0),_xlfn.XLOOKUP($D299,前々月商品!$D:$D,前々月商品!W:W,0))</f>
        <v>0</v>
      </c>
      <c r="V299" s="23">
        <f>SUM(_xlfn.XLOOKUP($D299,当月商品!$D:$D,当月商品!H:H,0),_xlfn.XLOOKUP($D299,前月商品!$D:$D,前月商品!H:H,0),_xlfn.XLOOKUP($D299,前々月商品!$D:$D,前々月商品!H:H,0))</f>
        <v>0</v>
      </c>
      <c r="W299" s="13">
        <f t="shared" si="60"/>
        <v>0</v>
      </c>
      <c r="X299" s="15">
        <f t="shared" si="61"/>
        <v>0</v>
      </c>
      <c r="Y299" s="22">
        <f>_xlfn.XLOOKUP($D299,当月商品!$D:$D,当月商品!I:I,0)</f>
        <v>0</v>
      </c>
      <c r="Z299" s="23">
        <f>_xlfn.XLOOKUP($D299,前月商品!$D:$D,前月商品!I:I,0)</f>
        <v>0</v>
      </c>
      <c r="AA299" s="23">
        <f>_xlfn.XLOOKUP($D299,前々月商品!$D:$D,前々月商品!I:I,0)</f>
        <v>0</v>
      </c>
      <c r="AB299" s="23">
        <f>_xlfn.XLOOKUP($D299,当月商品!$D:$D,当月商品!V:V,0)</f>
        <v>0</v>
      </c>
      <c r="AC299" s="23">
        <f>_xlfn.XLOOKUP($D299,前月商品!$D:$D,前月商品!V:V,0)</f>
        <v>0</v>
      </c>
      <c r="AD299" s="23">
        <f>_xlfn.XLOOKUP($D299,前々月商品!$D:$D,前々月商品!V:V,0)</f>
        <v>0</v>
      </c>
      <c r="AE299" s="23">
        <f t="shared" si="62"/>
        <v>0</v>
      </c>
      <c r="AF299" s="23">
        <f t="shared" si="63"/>
        <v>0</v>
      </c>
      <c r="AG299" s="23">
        <f t="shared" si="64"/>
        <v>0</v>
      </c>
      <c r="AH299" s="12">
        <f>_xlfn.XLOOKUP($D299,当月商品!$D:$D,当月商品!W:W,0)</f>
        <v>0</v>
      </c>
      <c r="AI299" s="12">
        <f>_xlfn.XLOOKUP($D299,前月商品!$D:$D,前月商品!W:W,0)</f>
        <v>0</v>
      </c>
      <c r="AJ299" s="12">
        <f>_xlfn.XLOOKUP($D299,前々月商品!$D:$D,前々月商品!W:W,0)</f>
        <v>0</v>
      </c>
      <c r="AK299" s="12">
        <f>_xlfn.XLOOKUP($D299,当月商品!$D:$D,当月商品!H:H,0)</f>
        <v>0</v>
      </c>
      <c r="AL299" s="12">
        <f>_xlfn.XLOOKUP($D299,前月商品!$D:$D,前月商品!H:H,0)</f>
        <v>0</v>
      </c>
      <c r="AM299" s="12">
        <f>_xlfn.XLOOKUP($D299,前々月商品!$D:$D,前々月商品!H:H,0)</f>
        <v>0</v>
      </c>
      <c r="AN299" s="13">
        <f t="shared" si="65"/>
        <v>0</v>
      </c>
      <c r="AO299" s="13">
        <f t="shared" si="66"/>
        <v>0</v>
      </c>
      <c r="AP299" s="13">
        <f t="shared" si="67"/>
        <v>0</v>
      </c>
      <c r="AQ299" s="16">
        <f t="shared" si="68"/>
        <v>0</v>
      </c>
      <c r="AR299" s="16">
        <f t="shared" si="69"/>
        <v>0</v>
      </c>
      <c r="AS299" s="17">
        <f t="shared" si="70"/>
        <v>0</v>
      </c>
      <c r="AT299" t="e">
        <f t="shared" si="71"/>
        <v>#VALUE!</v>
      </c>
    </row>
    <row r="300" spans="3:46" ht="36.65" customHeight="1">
      <c r="C300" s="20">
        <v>295</v>
      </c>
      <c r="D300" s="53">
        <f>現状商品設定!B297</f>
        <v>0</v>
      </c>
      <c r="E300" s="26" t="str">
        <f>IFERROR(_xlfn.XLOOKUP($D300,現状商品設定!B:B,現状商品設定!C:C,"-"),"-")</f>
        <v>-</v>
      </c>
      <c r="F300" s="32" t="s">
        <v>46</v>
      </c>
      <c r="G300" s="30" t="str">
        <f>IFERROR(_xlfn.XLOOKUP($D300,現状商品設定!B:B,現状商品設定!F:F),"-")</f>
        <v>-</v>
      </c>
      <c r="H300" s="34" t="e">
        <f>IF(IF(AND(V300&gt;=設定!$C$3,X300&gt;=L300),G300*(1+設定!$C$6),IF(AND(V300&gt;=設定!$C$3,X300&lt;L300),G300*(1+設定!$C$7*-1),IF(V300&lt;設定!$C$3,G300*(1+設定!$C$6),"除外")))&gt;10,IF(AND(V300&gt;=設定!$C$3,X300&gt;=L300),G300*(1+設定!$C$6),IF(AND(V300&gt;=設定!$C$3,X300&lt;L300),G300*(1+設定!$C$7*-1),IF(V300&lt;設定!$C$3,G300*(1+設定!$C$6),"除外"))),10)</f>
        <v>#VALUE!</v>
      </c>
      <c r="I300" s="34" t="e">
        <f ca="1">IF(消化率!$I$5&lt;1,商品!H300*消化率!$I$5,IF(商品!W300*商品!Q300/(商品!H300*消化率!$I$5)&gt;商品!L300,商品!H300*消化率!$I$5,J300))</f>
        <v>#DIV/0!</v>
      </c>
      <c r="J300" s="34" t="e">
        <f t="shared" si="58"/>
        <v>#VALUE!</v>
      </c>
      <c r="K300" s="34" t="e">
        <f ca="1">IF(ROUNDDOWN(IF(I300&gt;=設定!$C$8,設定!$C$8,商品!I300),0)&lt;10,10,ROUNDDOWN(IF(I300&gt;=設定!$C$8,設定!$C$8,商品!I300),0))</f>
        <v>#DIV/0!</v>
      </c>
      <c r="L300" s="64">
        <f>IF(F300="標準",設定!$C$4,商品!F300)</f>
        <v>5</v>
      </c>
      <c r="M300" s="63" t="str">
        <f>_xlfn.XLOOKUP($D300,全商品!$F:$F,全商品!H:H,"-")</f>
        <v>-</v>
      </c>
      <c r="N300" s="12" t="str">
        <f>_xlfn.XLOOKUP($D300,全商品!$F:$F,全商品!I:I,"-")</f>
        <v>-</v>
      </c>
      <c r="O300" s="23" t="str">
        <f>_xlfn.XLOOKUP($D300,全商品!$F:$F,全商品!K:K,"-")</f>
        <v>-</v>
      </c>
      <c r="P300" s="13" t="str">
        <f>_xlfn.XLOOKUP($D300,全商品!$F:$F,全商品!M:M,"-")</f>
        <v>-</v>
      </c>
      <c r="Q300" s="25" t="str">
        <f>_xlfn.XLOOKUP($D300,現状商品設定!B:B,現状商品設定!D:D,"-")</f>
        <v>-</v>
      </c>
      <c r="R300" s="22">
        <f>SUM(_xlfn.XLOOKUP($D300,当月商品!$D:$D,当月商品!I:I,0),_xlfn.XLOOKUP($D300,前月商品!$D:$D,前月商品!I:I,0),_xlfn.XLOOKUP($D300,前々月商品!$D:$D,前々月商品!I:I,0))</f>
        <v>0</v>
      </c>
      <c r="S300" s="23">
        <f>SUM(_xlfn.XLOOKUP($D300,当月商品!$D:$D,当月商品!V:V,0),_xlfn.XLOOKUP($D300,前月商品!$D:$D,前月商品!V:V,0),_xlfn.XLOOKUP($D300,前々月商品!$D:$D,前々月商品!V:V,0))</f>
        <v>0</v>
      </c>
      <c r="T300" s="23">
        <f t="shared" si="59"/>
        <v>0</v>
      </c>
      <c r="U300" s="23">
        <f>SUM(_xlfn.XLOOKUP($D300,当月商品!$D:$D,当月商品!W:W,0),_xlfn.XLOOKUP($D300,前月商品!$D:$D,前月商品!W:W,0),_xlfn.XLOOKUP($D300,前々月商品!$D:$D,前々月商品!W:W,0))</f>
        <v>0</v>
      </c>
      <c r="V300" s="23">
        <f>SUM(_xlfn.XLOOKUP($D300,当月商品!$D:$D,当月商品!H:H,0),_xlfn.XLOOKUP($D300,前月商品!$D:$D,前月商品!H:H,0),_xlfn.XLOOKUP($D300,前々月商品!$D:$D,前々月商品!H:H,0))</f>
        <v>0</v>
      </c>
      <c r="W300" s="13">
        <f t="shared" si="60"/>
        <v>0</v>
      </c>
      <c r="X300" s="15">
        <f t="shared" si="61"/>
        <v>0</v>
      </c>
      <c r="Y300" s="22">
        <f>_xlfn.XLOOKUP($D300,当月商品!$D:$D,当月商品!I:I,0)</f>
        <v>0</v>
      </c>
      <c r="Z300" s="23">
        <f>_xlfn.XLOOKUP($D300,前月商品!$D:$D,前月商品!I:I,0)</f>
        <v>0</v>
      </c>
      <c r="AA300" s="23">
        <f>_xlfn.XLOOKUP($D300,前々月商品!$D:$D,前々月商品!I:I,0)</f>
        <v>0</v>
      </c>
      <c r="AB300" s="23">
        <f>_xlfn.XLOOKUP($D300,当月商品!$D:$D,当月商品!V:V,0)</f>
        <v>0</v>
      </c>
      <c r="AC300" s="23">
        <f>_xlfn.XLOOKUP($D300,前月商品!$D:$D,前月商品!V:V,0)</f>
        <v>0</v>
      </c>
      <c r="AD300" s="23">
        <f>_xlfn.XLOOKUP($D300,前々月商品!$D:$D,前々月商品!V:V,0)</f>
        <v>0</v>
      </c>
      <c r="AE300" s="23">
        <f t="shared" si="62"/>
        <v>0</v>
      </c>
      <c r="AF300" s="23">
        <f t="shared" si="63"/>
        <v>0</v>
      </c>
      <c r="AG300" s="23">
        <f t="shared" si="64"/>
        <v>0</v>
      </c>
      <c r="AH300" s="12">
        <f>_xlfn.XLOOKUP($D300,当月商品!$D:$D,当月商品!W:W,0)</f>
        <v>0</v>
      </c>
      <c r="AI300" s="12">
        <f>_xlfn.XLOOKUP($D300,前月商品!$D:$D,前月商品!W:W,0)</f>
        <v>0</v>
      </c>
      <c r="AJ300" s="12">
        <f>_xlfn.XLOOKUP($D300,前々月商品!$D:$D,前々月商品!W:W,0)</f>
        <v>0</v>
      </c>
      <c r="AK300" s="12">
        <f>_xlfn.XLOOKUP($D300,当月商品!$D:$D,当月商品!H:H,0)</f>
        <v>0</v>
      </c>
      <c r="AL300" s="12">
        <f>_xlfn.XLOOKUP($D300,前月商品!$D:$D,前月商品!H:H,0)</f>
        <v>0</v>
      </c>
      <c r="AM300" s="12">
        <f>_xlfn.XLOOKUP($D300,前々月商品!$D:$D,前々月商品!H:H,0)</f>
        <v>0</v>
      </c>
      <c r="AN300" s="13">
        <f t="shared" si="65"/>
        <v>0</v>
      </c>
      <c r="AO300" s="13">
        <f t="shared" si="66"/>
        <v>0</v>
      </c>
      <c r="AP300" s="13">
        <f t="shared" si="67"/>
        <v>0</v>
      </c>
      <c r="AQ300" s="16">
        <f t="shared" si="68"/>
        <v>0</v>
      </c>
      <c r="AR300" s="16">
        <f t="shared" si="69"/>
        <v>0</v>
      </c>
      <c r="AS300" s="17">
        <f t="shared" si="70"/>
        <v>0</v>
      </c>
      <c r="AT300" t="e">
        <f t="shared" si="71"/>
        <v>#VALUE!</v>
      </c>
    </row>
    <row r="301" spans="3:46" ht="36.65" customHeight="1">
      <c r="C301" s="20">
        <v>296</v>
      </c>
      <c r="D301" s="53">
        <f>現状商品設定!B298</f>
        <v>0</v>
      </c>
      <c r="E301" s="26" t="str">
        <f>IFERROR(_xlfn.XLOOKUP($D301,現状商品設定!B:B,現状商品設定!C:C,"-"),"-")</f>
        <v>-</v>
      </c>
      <c r="F301" s="32" t="s">
        <v>46</v>
      </c>
      <c r="G301" s="30" t="str">
        <f>IFERROR(_xlfn.XLOOKUP($D301,現状商品設定!B:B,現状商品設定!F:F),"-")</f>
        <v>-</v>
      </c>
      <c r="H301" s="34" t="e">
        <f>IF(IF(AND(V301&gt;=設定!$C$3,X301&gt;=L301),G301*(1+設定!$C$6),IF(AND(V301&gt;=設定!$C$3,X301&lt;L301),G301*(1+設定!$C$7*-1),IF(V301&lt;設定!$C$3,G301*(1+設定!$C$6),"除外")))&gt;10,IF(AND(V301&gt;=設定!$C$3,X301&gt;=L301),G301*(1+設定!$C$6),IF(AND(V301&gt;=設定!$C$3,X301&lt;L301),G301*(1+設定!$C$7*-1),IF(V301&lt;設定!$C$3,G301*(1+設定!$C$6),"除外"))),10)</f>
        <v>#VALUE!</v>
      </c>
      <c r="I301" s="34" t="e">
        <f ca="1">IF(消化率!$I$5&lt;1,商品!H301*消化率!$I$5,IF(商品!W301*商品!Q301/(商品!H301*消化率!$I$5)&gt;商品!L301,商品!H301*消化率!$I$5,J301))</f>
        <v>#DIV/0!</v>
      </c>
      <c r="J301" s="34" t="e">
        <f t="shared" si="58"/>
        <v>#VALUE!</v>
      </c>
      <c r="K301" s="34" t="e">
        <f ca="1">IF(ROUNDDOWN(IF(I301&gt;=設定!$C$8,設定!$C$8,商品!I301),0)&lt;10,10,ROUNDDOWN(IF(I301&gt;=設定!$C$8,設定!$C$8,商品!I301),0))</f>
        <v>#DIV/0!</v>
      </c>
      <c r="L301" s="64">
        <f>IF(F301="標準",設定!$C$4,商品!F301)</f>
        <v>5</v>
      </c>
      <c r="M301" s="63" t="str">
        <f>_xlfn.XLOOKUP($D301,全商品!$F:$F,全商品!H:H,"-")</f>
        <v>-</v>
      </c>
      <c r="N301" s="12" t="str">
        <f>_xlfn.XLOOKUP($D301,全商品!$F:$F,全商品!I:I,"-")</f>
        <v>-</v>
      </c>
      <c r="O301" s="23" t="str">
        <f>_xlfn.XLOOKUP($D301,全商品!$F:$F,全商品!K:K,"-")</f>
        <v>-</v>
      </c>
      <c r="P301" s="13" t="str">
        <f>_xlfn.XLOOKUP($D301,全商品!$F:$F,全商品!M:M,"-")</f>
        <v>-</v>
      </c>
      <c r="Q301" s="25" t="str">
        <f>_xlfn.XLOOKUP($D301,現状商品設定!B:B,現状商品設定!D:D,"-")</f>
        <v>-</v>
      </c>
      <c r="R301" s="22">
        <f>SUM(_xlfn.XLOOKUP($D301,当月商品!$D:$D,当月商品!I:I,0),_xlfn.XLOOKUP($D301,前月商品!$D:$D,前月商品!I:I,0),_xlfn.XLOOKUP($D301,前々月商品!$D:$D,前々月商品!I:I,0))</f>
        <v>0</v>
      </c>
      <c r="S301" s="23">
        <f>SUM(_xlfn.XLOOKUP($D301,当月商品!$D:$D,当月商品!V:V,0),_xlfn.XLOOKUP($D301,前月商品!$D:$D,前月商品!V:V,0),_xlfn.XLOOKUP($D301,前々月商品!$D:$D,前々月商品!V:V,0))</f>
        <v>0</v>
      </c>
      <c r="T301" s="23">
        <f t="shared" si="59"/>
        <v>0</v>
      </c>
      <c r="U301" s="23">
        <f>SUM(_xlfn.XLOOKUP($D301,当月商品!$D:$D,当月商品!W:W,0),_xlfn.XLOOKUP($D301,前月商品!$D:$D,前月商品!W:W,0),_xlfn.XLOOKUP($D301,前々月商品!$D:$D,前々月商品!W:W,0))</f>
        <v>0</v>
      </c>
      <c r="V301" s="23">
        <f>SUM(_xlfn.XLOOKUP($D301,当月商品!$D:$D,当月商品!H:H,0),_xlfn.XLOOKUP($D301,前月商品!$D:$D,前月商品!H:H,0),_xlfn.XLOOKUP($D301,前々月商品!$D:$D,前々月商品!H:H,0))</f>
        <v>0</v>
      </c>
      <c r="W301" s="13">
        <f t="shared" si="60"/>
        <v>0</v>
      </c>
      <c r="X301" s="15">
        <f t="shared" si="61"/>
        <v>0</v>
      </c>
      <c r="Y301" s="22">
        <f>_xlfn.XLOOKUP($D301,当月商品!$D:$D,当月商品!I:I,0)</f>
        <v>0</v>
      </c>
      <c r="Z301" s="23">
        <f>_xlfn.XLOOKUP($D301,前月商品!$D:$D,前月商品!I:I,0)</f>
        <v>0</v>
      </c>
      <c r="AA301" s="23">
        <f>_xlfn.XLOOKUP($D301,前々月商品!$D:$D,前々月商品!I:I,0)</f>
        <v>0</v>
      </c>
      <c r="AB301" s="23">
        <f>_xlfn.XLOOKUP($D301,当月商品!$D:$D,当月商品!V:V,0)</f>
        <v>0</v>
      </c>
      <c r="AC301" s="23">
        <f>_xlfn.XLOOKUP($D301,前月商品!$D:$D,前月商品!V:V,0)</f>
        <v>0</v>
      </c>
      <c r="AD301" s="23">
        <f>_xlfn.XLOOKUP($D301,前々月商品!$D:$D,前々月商品!V:V,0)</f>
        <v>0</v>
      </c>
      <c r="AE301" s="23">
        <f t="shared" si="62"/>
        <v>0</v>
      </c>
      <c r="AF301" s="23">
        <f t="shared" si="63"/>
        <v>0</v>
      </c>
      <c r="AG301" s="23">
        <f t="shared" si="64"/>
        <v>0</v>
      </c>
      <c r="AH301" s="12">
        <f>_xlfn.XLOOKUP($D301,当月商品!$D:$D,当月商品!W:W,0)</f>
        <v>0</v>
      </c>
      <c r="AI301" s="12">
        <f>_xlfn.XLOOKUP($D301,前月商品!$D:$D,前月商品!W:W,0)</f>
        <v>0</v>
      </c>
      <c r="AJ301" s="12">
        <f>_xlfn.XLOOKUP($D301,前々月商品!$D:$D,前々月商品!W:W,0)</f>
        <v>0</v>
      </c>
      <c r="AK301" s="12">
        <f>_xlfn.XLOOKUP($D301,当月商品!$D:$D,当月商品!H:H,0)</f>
        <v>0</v>
      </c>
      <c r="AL301" s="12">
        <f>_xlfn.XLOOKUP($D301,前月商品!$D:$D,前月商品!H:H,0)</f>
        <v>0</v>
      </c>
      <c r="AM301" s="12">
        <f>_xlfn.XLOOKUP($D301,前々月商品!$D:$D,前々月商品!H:H,0)</f>
        <v>0</v>
      </c>
      <c r="AN301" s="13">
        <f t="shared" si="65"/>
        <v>0</v>
      </c>
      <c r="AO301" s="13">
        <f t="shared" si="66"/>
        <v>0</v>
      </c>
      <c r="AP301" s="13">
        <f t="shared" si="67"/>
        <v>0</v>
      </c>
      <c r="AQ301" s="16">
        <f t="shared" si="68"/>
        <v>0</v>
      </c>
      <c r="AR301" s="16">
        <f t="shared" si="69"/>
        <v>0</v>
      </c>
      <c r="AS301" s="17">
        <f t="shared" si="70"/>
        <v>0</v>
      </c>
      <c r="AT301" t="e">
        <f t="shared" si="71"/>
        <v>#VALUE!</v>
      </c>
    </row>
    <row r="302" spans="3:46" ht="36.65" customHeight="1">
      <c r="C302" s="20">
        <v>297</v>
      </c>
      <c r="D302" s="53">
        <f>現状商品設定!B299</f>
        <v>0</v>
      </c>
      <c r="E302" s="26" t="str">
        <f>IFERROR(_xlfn.XLOOKUP($D302,現状商品設定!B:B,現状商品設定!C:C,"-"),"-")</f>
        <v>-</v>
      </c>
      <c r="F302" s="32" t="s">
        <v>46</v>
      </c>
      <c r="G302" s="30" t="str">
        <f>IFERROR(_xlfn.XLOOKUP($D302,現状商品設定!B:B,現状商品設定!F:F),"-")</f>
        <v>-</v>
      </c>
      <c r="H302" s="34" t="e">
        <f>IF(IF(AND(V302&gt;=設定!$C$3,X302&gt;=L302),G302*(1+設定!$C$6),IF(AND(V302&gt;=設定!$C$3,X302&lt;L302),G302*(1+設定!$C$7*-1),IF(V302&lt;設定!$C$3,G302*(1+設定!$C$6),"除外")))&gt;10,IF(AND(V302&gt;=設定!$C$3,X302&gt;=L302),G302*(1+設定!$C$6),IF(AND(V302&gt;=設定!$C$3,X302&lt;L302),G302*(1+設定!$C$7*-1),IF(V302&lt;設定!$C$3,G302*(1+設定!$C$6),"除外"))),10)</f>
        <v>#VALUE!</v>
      </c>
      <c r="I302" s="34" t="e">
        <f ca="1">IF(消化率!$I$5&lt;1,商品!H302*消化率!$I$5,IF(商品!W302*商品!Q302/(商品!H302*消化率!$I$5)&gt;商品!L302,商品!H302*消化率!$I$5,J302))</f>
        <v>#DIV/0!</v>
      </c>
      <c r="J302" s="34" t="e">
        <f t="shared" si="58"/>
        <v>#VALUE!</v>
      </c>
      <c r="K302" s="34" t="e">
        <f ca="1">IF(ROUNDDOWN(IF(I302&gt;=設定!$C$8,設定!$C$8,商品!I302),0)&lt;10,10,ROUNDDOWN(IF(I302&gt;=設定!$C$8,設定!$C$8,商品!I302),0))</f>
        <v>#DIV/0!</v>
      </c>
      <c r="L302" s="64">
        <f>IF(F302="標準",設定!$C$4,商品!F302)</f>
        <v>5</v>
      </c>
      <c r="M302" s="63" t="str">
        <f>_xlfn.XLOOKUP($D302,全商品!$F:$F,全商品!H:H,"-")</f>
        <v>-</v>
      </c>
      <c r="N302" s="12" t="str">
        <f>_xlfn.XLOOKUP($D302,全商品!$F:$F,全商品!I:I,"-")</f>
        <v>-</v>
      </c>
      <c r="O302" s="23" t="str">
        <f>_xlfn.XLOOKUP($D302,全商品!$F:$F,全商品!K:K,"-")</f>
        <v>-</v>
      </c>
      <c r="P302" s="13" t="str">
        <f>_xlfn.XLOOKUP($D302,全商品!$F:$F,全商品!M:M,"-")</f>
        <v>-</v>
      </c>
      <c r="Q302" s="25" t="str">
        <f>_xlfn.XLOOKUP($D302,現状商品設定!B:B,現状商品設定!D:D,"-")</f>
        <v>-</v>
      </c>
      <c r="R302" s="22">
        <f>SUM(_xlfn.XLOOKUP($D302,当月商品!$D:$D,当月商品!I:I,0),_xlfn.XLOOKUP($D302,前月商品!$D:$D,前月商品!I:I,0),_xlfn.XLOOKUP($D302,前々月商品!$D:$D,前々月商品!I:I,0))</f>
        <v>0</v>
      </c>
      <c r="S302" s="23">
        <f>SUM(_xlfn.XLOOKUP($D302,当月商品!$D:$D,当月商品!V:V,0),_xlfn.XLOOKUP($D302,前月商品!$D:$D,前月商品!V:V,0),_xlfn.XLOOKUP($D302,前々月商品!$D:$D,前々月商品!V:V,0))</f>
        <v>0</v>
      </c>
      <c r="T302" s="23">
        <f t="shared" si="59"/>
        <v>0</v>
      </c>
      <c r="U302" s="23">
        <f>SUM(_xlfn.XLOOKUP($D302,当月商品!$D:$D,当月商品!W:W,0),_xlfn.XLOOKUP($D302,前月商品!$D:$D,前月商品!W:W,0),_xlfn.XLOOKUP($D302,前々月商品!$D:$D,前々月商品!W:W,0))</f>
        <v>0</v>
      </c>
      <c r="V302" s="23">
        <f>SUM(_xlfn.XLOOKUP($D302,当月商品!$D:$D,当月商品!H:H,0),_xlfn.XLOOKUP($D302,前月商品!$D:$D,前月商品!H:H,0),_xlfn.XLOOKUP($D302,前々月商品!$D:$D,前々月商品!H:H,0))</f>
        <v>0</v>
      </c>
      <c r="W302" s="13">
        <f t="shared" si="60"/>
        <v>0</v>
      </c>
      <c r="X302" s="15">
        <f t="shared" si="61"/>
        <v>0</v>
      </c>
      <c r="Y302" s="22">
        <f>_xlfn.XLOOKUP($D302,当月商品!$D:$D,当月商品!I:I,0)</f>
        <v>0</v>
      </c>
      <c r="Z302" s="23">
        <f>_xlfn.XLOOKUP($D302,前月商品!$D:$D,前月商品!I:I,0)</f>
        <v>0</v>
      </c>
      <c r="AA302" s="23">
        <f>_xlfn.XLOOKUP($D302,前々月商品!$D:$D,前々月商品!I:I,0)</f>
        <v>0</v>
      </c>
      <c r="AB302" s="23">
        <f>_xlfn.XLOOKUP($D302,当月商品!$D:$D,当月商品!V:V,0)</f>
        <v>0</v>
      </c>
      <c r="AC302" s="23">
        <f>_xlfn.XLOOKUP($D302,前月商品!$D:$D,前月商品!V:V,0)</f>
        <v>0</v>
      </c>
      <c r="AD302" s="23">
        <f>_xlfn.XLOOKUP($D302,前々月商品!$D:$D,前々月商品!V:V,0)</f>
        <v>0</v>
      </c>
      <c r="AE302" s="23">
        <f t="shared" si="62"/>
        <v>0</v>
      </c>
      <c r="AF302" s="23">
        <f t="shared" si="63"/>
        <v>0</v>
      </c>
      <c r="AG302" s="23">
        <f t="shared" si="64"/>
        <v>0</v>
      </c>
      <c r="AH302" s="12">
        <f>_xlfn.XLOOKUP($D302,当月商品!$D:$D,当月商品!W:W,0)</f>
        <v>0</v>
      </c>
      <c r="AI302" s="12">
        <f>_xlfn.XLOOKUP($D302,前月商品!$D:$D,前月商品!W:W,0)</f>
        <v>0</v>
      </c>
      <c r="AJ302" s="12">
        <f>_xlfn.XLOOKUP($D302,前々月商品!$D:$D,前々月商品!W:W,0)</f>
        <v>0</v>
      </c>
      <c r="AK302" s="12">
        <f>_xlfn.XLOOKUP($D302,当月商品!$D:$D,当月商品!H:H,0)</f>
        <v>0</v>
      </c>
      <c r="AL302" s="12">
        <f>_xlfn.XLOOKUP($D302,前月商品!$D:$D,前月商品!H:H,0)</f>
        <v>0</v>
      </c>
      <c r="AM302" s="12">
        <f>_xlfn.XLOOKUP($D302,前々月商品!$D:$D,前々月商品!H:H,0)</f>
        <v>0</v>
      </c>
      <c r="AN302" s="13">
        <f t="shared" si="65"/>
        <v>0</v>
      </c>
      <c r="AO302" s="13">
        <f t="shared" si="66"/>
        <v>0</v>
      </c>
      <c r="AP302" s="13">
        <f t="shared" si="67"/>
        <v>0</v>
      </c>
      <c r="AQ302" s="16">
        <f t="shared" si="68"/>
        <v>0</v>
      </c>
      <c r="AR302" s="16">
        <f t="shared" si="69"/>
        <v>0</v>
      </c>
      <c r="AS302" s="17">
        <f t="shared" si="70"/>
        <v>0</v>
      </c>
      <c r="AT302" t="e">
        <f t="shared" si="71"/>
        <v>#VALUE!</v>
      </c>
    </row>
    <row r="303" spans="3:46" ht="36.65" customHeight="1">
      <c r="C303" s="20">
        <v>298</v>
      </c>
      <c r="D303" s="53">
        <f>現状商品設定!B300</f>
        <v>0</v>
      </c>
      <c r="E303" s="26" t="str">
        <f>IFERROR(_xlfn.XLOOKUP($D303,現状商品設定!B:B,現状商品設定!C:C,"-"),"-")</f>
        <v>-</v>
      </c>
      <c r="F303" s="32" t="s">
        <v>46</v>
      </c>
      <c r="G303" s="30" t="str">
        <f>IFERROR(_xlfn.XLOOKUP($D303,現状商品設定!B:B,現状商品設定!F:F),"-")</f>
        <v>-</v>
      </c>
      <c r="H303" s="34" t="e">
        <f>IF(IF(AND(V303&gt;=設定!$C$3,X303&gt;=L303),G303*(1+設定!$C$6),IF(AND(V303&gt;=設定!$C$3,X303&lt;L303),G303*(1+設定!$C$7*-1),IF(V303&lt;設定!$C$3,G303*(1+設定!$C$6),"除外")))&gt;10,IF(AND(V303&gt;=設定!$C$3,X303&gt;=L303),G303*(1+設定!$C$6),IF(AND(V303&gt;=設定!$C$3,X303&lt;L303),G303*(1+設定!$C$7*-1),IF(V303&lt;設定!$C$3,G303*(1+設定!$C$6),"除外"))),10)</f>
        <v>#VALUE!</v>
      </c>
      <c r="I303" s="34" t="e">
        <f ca="1">IF(消化率!$I$5&lt;1,商品!H303*消化率!$I$5,IF(商品!W303*商品!Q303/(商品!H303*消化率!$I$5)&gt;商品!L303,商品!H303*消化率!$I$5,J303))</f>
        <v>#DIV/0!</v>
      </c>
      <c r="J303" s="34" t="e">
        <f t="shared" si="58"/>
        <v>#VALUE!</v>
      </c>
      <c r="K303" s="34" t="e">
        <f ca="1">IF(ROUNDDOWN(IF(I303&gt;=設定!$C$8,設定!$C$8,商品!I303),0)&lt;10,10,ROUNDDOWN(IF(I303&gt;=設定!$C$8,設定!$C$8,商品!I303),0))</f>
        <v>#DIV/0!</v>
      </c>
      <c r="L303" s="64">
        <f>IF(F303="標準",設定!$C$4,商品!F303)</f>
        <v>5</v>
      </c>
      <c r="M303" s="63" t="str">
        <f>_xlfn.XLOOKUP($D303,全商品!$F:$F,全商品!H:H,"-")</f>
        <v>-</v>
      </c>
      <c r="N303" s="12" t="str">
        <f>_xlfn.XLOOKUP($D303,全商品!$F:$F,全商品!I:I,"-")</f>
        <v>-</v>
      </c>
      <c r="O303" s="23" t="str">
        <f>_xlfn.XLOOKUP($D303,全商品!$F:$F,全商品!K:K,"-")</f>
        <v>-</v>
      </c>
      <c r="P303" s="13" t="str">
        <f>_xlfn.XLOOKUP($D303,全商品!$F:$F,全商品!M:M,"-")</f>
        <v>-</v>
      </c>
      <c r="Q303" s="25" t="str">
        <f>_xlfn.XLOOKUP($D303,現状商品設定!B:B,現状商品設定!D:D,"-")</f>
        <v>-</v>
      </c>
      <c r="R303" s="22">
        <f>SUM(_xlfn.XLOOKUP($D303,当月商品!$D:$D,当月商品!I:I,0),_xlfn.XLOOKUP($D303,前月商品!$D:$D,前月商品!I:I,0),_xlfn.XLOOKUP($D303,前々月商品!$D:$D,前々月商品!I:I,0))</f>
        <v>0</v>
      </c>
      <c r="S303" s="23">
        <f>SUM(_xlfn.XLOOKUP($D303,当月商品!$D:$D,当月商品!V:V,0),_xlfn.XLOOKUP($D303,前月商品!$D:$D,前月商品!V:V,0),_xlfn.XLOOKUP($D303,前々月商品!$D:$D,前々月商品!V:V,0))</f>
        <v>0</v>
      </c>
      <c r="T303" s="23">
        <f t="shared" si="59"/>
        <v>0</v>
      </c>
      <c r="U303" s="23">
        <f>SUM(_xlfn.XLOOKUP($D303,当月商品!$D:$D,当月商品!W:W,0),_xlfn.XLOOKUP($D303,前月商品!$D:$D,前月商品!W:W,0),_xlfn.XLOOKUP($D303,前々月商品!$D:$D,前々月商品!W:W,0))</f>
        <v>0</v>
      </c>
      <c r="V303" s="23">
        <f>SUM(_xlfn.XLOOKUP($D303,当月商品!$D:$D,当月商品!H:H,0),_xlfn.XLOOKUP($D303,前月商品!$D:$D,前月商品!H:H,0),_xlfn.XLOOKUP($D303,前々月商品!$D:$D,前々月商品!H:H,0))</f>
        <v>0</v>
      </c>
      <c r="W303" s="13">
        <f t="shared" si="60"/>
        <v>0</v>
      </c>
      <c r="X303" s="15">
        <f t="shared" si="61"/>
        <v>0</v>
      </c>
      <c r="Y303" s="22">
        <f>_xlfn.XLOOKUP($D303,当月商品!$D:$D,当月商品!I:I,0)</f>
        <v>0</v>
      </c>
      <c r="Z303" s="23">
        <f>_xlfn.XLOOKUP($D303,前月商品!$D:$D,前月商品!I:I,0)</f>
        <v>0</v>
      </c>
      <c r="AA303" s="23">
        <f>_xlfn.XLOOKUP($D303,前々月商品!$D:$D,前々月商品!I:I,0)</f>
        <v>0</v>
      </c>
      <c r="AB303" s="23">
        <f>_xlfn.XLOOKUP($D303,当月商品!$D:$D,当月商品!V:V,0)</f>
        <v>0</v>
      </c>
      <c r="AC303" s="23">
        <f>_xlfn.XLOOKUP($D303,前月商品!$D:$D,前月商品!V:V,0)</f>
        <v>0</v>
      </c>
      <c r="AD303" s="23">
        <f>_xlfn.XLOOKUP($D303,前々月商品!$D:$D,前々月商品!V:V,0)</f>
        <v>0</v>
      </c>
      <c r="AE303" s="23">
        <f t="shared" si="62"/>
        <v>0</v>
      </c>
      <c r="AF303" s="23">
        <f t="shared" si="63"/>
        <v>0</v>
      </c>
      <c r="AG303" s="23">
        <f t="shared" si="64"/>
        <v>0</v>
      </c>
      <c r="AH303" s="12">
        <f>_xlfn.XLOOKUP($D303,当月商品!$D:$D,当月商品!W:W,0)</f>
        <v>0</v>
      </c>
      <c r="AI303" s="12">
        <f>_xlfn.XLOOKUP($D303,前月商品!$D:$D,前月商品!W:W,0)</f>
        <v>0</v>
      </c>
      <c r="AJ303" s="12">
        <f>_xlfn.XLOOKUP($D303,前々月商品!$D:$D,前々月商品!W:W,0)</f>
        <v>0</v>
      </c>
      <c r="AK303" s="12">
        <f>_xlfn.XLOOKUP($D303,当月商品!$D:$D,当月商品!H:H,0)</f>
        <v>0</v>
      </c>
      <c r="AL303" s="12">
        <f>_xlfn.XLOOKUP($D303,前月商品!$D:$D,前月商品!H:H,0)</f>
        <v>0</v>
      </c>
      <c r="AM303" s="12">
        <f>_xlfn.XLOOKUP($D303,前々月商品!$D:$D,前々月商品!H:H,0)</f>
        <v>0</v>
      </c>
      <c r="AN303" s="13">
        <f t="shared" si="65"/>
        <v>0</v>
      </c>
      <c r="AO303" s="13">
        <f t="shared" si="66"/>
        <v>0</v>
      </c>
      <c r="AP303" s="13">
        <f t="shared" si="67"/>
        <v>0</v>
      </c>
      <c r="AQ303" s="16">
        <f t="shared" si="68"/>
        <v>0</v>
      </c>
      <c r="AR303" s="16">
        <f t="shared" si="69"/>
        <v>0</v>
      </c>
      <c r="AS303" s="17">
        <f t="shared" si="70"/>
        <v>0</v>
      </c>
      <c r="AT303" t="e">
        <f t="shared" si="71"/>
        <v>#VALUE!</v>
      </c>
    </row>
    <row r="304" spans="3:46" ht="36.65" customHeight="1">
      <c r="C304" s="20">
        <v>299</v>
      </c>
      <c r="D304" s="53">
        <f>現状商品設定!B301</f>
        <v>0</v>
      </c>
      <c r="E304" s="26" t="str">
        <f>IFERROR(_xlfn.XLOOKUP($D304,現状商品設定!B:B,現状商品設定!C:C,"-"),"-")</f>
        <v>-</v>
      </c>
      <c r="F304" s="32" t="s">
        <v>46</v>
      </c>
      <c r="G304" s="30" t="str">
        <f>IFERROR(_xlfn.XLOOKUP($D304,現状商品設定!B:B,現状商品設定!F:F),"-")</f>
        <v>-</v>
      </c>
      <c r="H304" s="34" t="e">
        <f>IF(IF(AND(V304&gt;=設定!$C$3,X304&gt;=L304),G304*(1+設定!$C$6),IF(AND(V304&gt;=設定!$C$3,X304&lt;L304),G304*(1+設定!$C$7*-1),IF(V304&lt;設定!$C$3,G304*(1+設定!$C$6),"除外")))&gt;10,IF(AND(V304&gt;=設定!$C$3,X304&gt;=L304),G304*(1+設定!$C$6),IF(AND(V304&gt;=設定!$C$3,X304&lt;L304),G304*(1+設定!$C$7*-1),IF(V304&lt;設定!$C$3,G304*(1+設定!$C$6),"除外"))),10)</f>
        <v>#VALUE!</v>
      </c>
      <c r="I304" s="34" t="e">
        <f ca="1">IF(消化率!$I$5&lt;1,商品!H304*消化率!$I$5,IF(商品!W304*商品!Q304/(商品!H304*消化率!$I$5)&gt;商品!L304,商品!H304*消化率!$I$5,J304))</f>
        <v>#DIV/0!</v>
      </c>
      <c r="J304" s="34" t="e">
        <f t="shared" si="58"/>
        <v>#VALUE!</v>
      </c>
      <c r="K304" s="34" t="e">
        <f ca="1">IF(ROUNDDOWN(IF(I304&gt;=設定!$C$8,設定!$C$8,商品!I304),0)&lt;10,10,ROUNDDOWN(IF(I304&gt;=設定!$C$8,設定!$C$8,商品!I304),0))</f>
        <v>#DIV/0!</v>
      </c>
      <c r="L304" s="64">
        <f>IF(F304="標準",設定!$C$4,商品!F304)</f>
        <v>5</v>
      </c>
      <c r="M304" s="63" t="str">
        <f>_xlfn.XLOOKUP($D304,全商品!$F:$F,全商品!H:H,"-")</f>
        <v>-</v>
      </c>
      <c r="N304" s="12" t="str">
        <f>_xlfn.XLOOKUP($D304,全商品!$F:$F,全商品!I:I,"-")</f>
        <v>-</v>
      </c>
      <c r="O304" s="23" t="str">
        <f>_xlfn.XLOOKUP($D304,全商品!$F:$F,全商品!K:K,"-")</f>
        <v>-</v>
      </c>
      <c r="P304" s="13" t="str">
        <f>_xlfn.XLOOKUP($D304,全商品!$F:$F,全商品!M:M,"-")</f>
        <v>-</v>
      </c>
      <c r="Q304" s="25" t="str">
        <f>_xlfn.XLOOKUP($D304,現状商品設定!B:B,現状商品設定!D:D,"-")</f>
        <v>-</v>
      </c>
      <c r="R304" s="22">
        <f>SUM(_xlfn.XLOOKUP($D304,当月商品!$D:$D,当月商品!I:I,0),_xlfn.XLOOKUP($D304,前月商品!$D:$D,前月商品!I:I,0),_xlfn.XLOOKUP($D304,前々月商品!$D:$D,前々月商品!I:I,0))</f>
        <v>0</v>
      </c>
      <c r="S304" s="23">
        <f>SUM(_xlfn.XLOOKUP($D304,当月商品!$D:$D,当月商品!V:V,0),_xlfn.XLOOKUP($D304,前月商品!$D:$D,前月商品!V:V,0),_xlfn.XLOOKUP($D304,前々月商品!$D:$D,前々月商品!V:V,0))</f>
        <v>0</v>
      </c>
      <c r="T304" s="23">
        <f t="shared" si="59"/>
        <v>0</v>
      </c>
      <c r="U304" s="23">
        <f>SUM(_xlfn.XLOOKUP($D304,当月商品!$D:$D,当月商品!W:W,0),_xlfn.XLOOKUP($D304,前月商品!$D:$D,前月商品!W:W,0),_xlfn.XLOOKUP($D304,前々月商品!$D:$D,前々月商品!W:W,0))</f>
        <v>0</v>
      </c>
      <c r="V304" s="23">
        <f>SUM(_xlfn.XLOOKUP($D304,当月商品!$D:$D,当月商品!H:H,0),_xlfn.XLOOKUP($D304,前月商品!$D:$D,前月商品!H:H,0),_xlfn.XLOOKUP($D304,前々月商品!$D:$D,前々月商品!H:H,0))</f>
        <v>0</v>
      </c>
      <c r="W304" s="13">
        <f t="shared" si="60"/>
        <v>0</v>
      </c>
      <c r="X304" s="15">
        <f t="shared" si="61"/>
        <v>0</v>
      </c>
      <c r="Y304" s="22">
        <f>_xlfn.XLOOKUP($D304,当月商品!$D:$D,当月商品!I:I,0)</f>
        <v>0</v>
      </c>
      <c r="Z304" s="23">
        <f>_xlfn.XLOOKUP($D304,前月商品!$D:$D,前月商品!I:I,0)</f>
        <v>0</v>
      </c>
      <c r="AA304" s="23">
        <f>_xlfn.XLOOKUP($D304,前々月商品!$D:$D,前々月商品!I:I,0)</f>
        <v>0</v>
      </c>
      <c r="AB304" s="23">
        <f>_xlfn.XLOOKUP($D304,当月商品!$D:$D,当月商品!V:V,0)</f>
        <v>0</v>
      </c>
      <c r="AC304" s="23">
        <f>_xlfn.XLOOKUP($D304,前月商品!$D:$D,前月商品!V:V,0)</f>
        <v>0</v>
      </c>
      <c r="AD304" s="23">
        <f>_xlfn.XLOOKUP($D304,前々月商品!$D:$D,前々月商品!V:V,0)</f>
        <v>0</v>
      </c>
      <c r="AE304" s="23">
        <f t="shared" si="62"/>
        <v>0</v>
      </c>
      <c r="AF304" s="23">
        <f t="shared" si="63"/>
        <v>0</v>
      </c>
      <c r="AG304" s="23">
        <f t="shared" si="64"/>
        <v>0</v>
      </c>
      <c r="AH304" s="12">
        <f>_xlfn.XLOOKUP($D304,当月商品!$D:$D,当月商品!W:W,0)</f>
        <v>0</v>
      </c>
      <c r="AI304" s="12">
        <f>_xlfn.XLOOKUP($D304,前月商品!$D:$D,前月商品!W:W,0)</f>
        <v>0</v>
      </c>
      <c r="AJ304" s="12">
        <f>_xlfn.XLOOKUP($D304,前々月商品!$D:$D,前々月商品!W:W,0)</f>
        <v>0</v>
      </c>
      <c r="AK304" s="12">
        <f>_xlfn.XLOOKUP($D304,当月商品!$D:$D,当月商品!H:H,0)</f>
        <v>0</v>
      </c>
      <c r="AL304" s="12">
        <f>_xlfn.XLOOKUP($D304,前月商品!$D:$D,前月商品!H:H,0)</f>
        <v>0</v>
      </c>
      <c r="AM304" s="12">
        <f>_xlfn.XLOOKUP($D304,前々月商品!$D:$D,前々月商品!H:H,0)</f>
        <v>0</v>
      </c>
      <c r="AN304" s="13">
        <f t="shared" si="65"/>
        <v>0</v>
      </c>
      <c r="AO304" s="13">
        <f t="shared" si="66"/>
        <v>0</v>
      </c>
      <c r="AP304" s="13">
        <f t="shared" si="67"/>
        <v>0</v>
      </c>
      <c r="AQ304" s="16">
        <f t="shared" si="68"/>
        <v>0</v>
      </c>
      <c r="AR304" s="16">
        <f t="shared" si="69"/>
        <v>0</v>
      </c>
      <c r="AS304" s="17">
        <f t="shared" si="70"/>
        <v>0</v>
      </c>
      <c r="AT304" t="e">
        <f t="shared" si="71"/>
        <v>#VALUE!</v>
      </c>
    </row>
    <row r="305" spans="3:46" ht="36.65" customHeight="1">
      <c r="C305" s="20">
        <v>300</v>
      </c>
      <c r="D305" s="53">
        <f>現状商品設定!B302</f>
        <v>0</v>
      </c>
      <c r="E305" s="26" t="str">
        <f>IFERROR(_xlfn.XLOOKUP($D305,現状商品設定!B:B,現状商品設定!C:C,"-"),"-")</f>
        <v>-</v>
      </c>
      <c r="F305" s="32" t="s">
        <v>46</v>
      </c>
      <c r="G305" s="30" t="str">
        <f>IFERROR(_xlfn.XLOOKUP($D305,現状商品設定!B:B,現状商品設定!F:F),"-")</f>
        <v>-</v>
      </c>
      <c r="H305" s="34" t="e">
        <f>IF(IF(AND(V305&gt;=設定!$C$3,X305&gt;=L305),G305*(1+設定!$C$6),IF(AND(V305&gt;=設定!$C$3,X305&lt;L305),G305*(1+設定!$C$7*-1),IF(V305&lt;設定!$C$3,G305*(1+設定!$C$6),"除外")))&gt;10,IF(AND(V305&gt;=設定!$C$3,X305&gt;=L305),G305*(1+設定!$C$6),IF(AND(V305&gt;=設定!$C$3,X305&lt;L305),G305*(1+設定!$C$7*-1),IF(V305&lt;設定!$C$3,G305*(1+設定!$C$6),"除外"))),10)</f>
        <v>#VALUE!</v>
      </c>
      <c r="I305" s="34" t="e">
        <f ca="1">IF(消化率!$I$5&lt;1,商品!H305*消化率!$I$5,IF(商品!W305*商品!Q305/(商品!H305*消化率!$I$5)&gt;商品!L305,商品!H305*消化率!$I$5,J305))</f>
        <v>#DIV/0!</v>
      </c>
      <c r="J305" s="34" t="e">
        <f t="shared" si="58"/>
        <v>#VALUE!</v>
      </c>
      <c r="K305" s="34" t="e">
        <f ca="1">IF(ROUNDDOWN(IF(I305&gt;=設定!$C$8,設定!$C$8,商品!I305),0)&lt;10,10,ROUNDDOWN(IF(I305&gt;=設定!$C$8,設定!$C$8,商品!I305),0))</f>
        <v>#DIV/0!</v>
      </c>
      <c r="L305" s="64">
        <f>IF(F305="標準",設定!$C$4,商品!F305)</f>
        <v>5</v>
      </c>
      <c r="M305" s="63" t="str">
        <f>_xlfn.XLOOKUP($D305,全商品!$F:$F,全商品!H:H,"-")</f>
        <v>-</v>
      </c>
      <c r="N305" s="12" t="str">
        <f>_xlfn.XLOOKUP($D305,全商品!$F:$F,全商品!I:I,"-")</f>
        <v>-</v>
      </c>
      <c r="O305" s="23" t="str">
        <f>_xlfn.XLOOKUP($D305,全商品!$F:$F,全商品!K:K,"-")</f>
        <v>-</v>
      </c>
      <c r="P305" s="13" t="str">
        <f>_xlfn.XLOOKUP($D305,全商品!$F:$F,全商品!M:M,"-")</f>
        <v>-</v>
      </c>
      <c r="Q305" s="25" t="str">
        <f>_xlfn.XLOOKUP($D305,現状商品設定!B:B,現状商品設定!D:D,"-")</f>
        <v>-</v>
      </c>
      <c r="R305" s="22">
        <f>SUM(_xlfn.XLOOKUP($D305,当月商品!$D:$D,当月商品!I:I,0),_xlfn.XLOOKUP($D305,前月商品!$D:$D,前月商品!I:I,0),_xlfn.XLOOKUP($D305,前々月商品!$D:$D,前々月商品!I:I,0))</f>
        <v>0</v>
      </c>
      <c r="S305" s="23">
        <f>SUM(_xlfn.XLOOKUP($D305,当月商品!$D:$D,当月商品!V:V,0),_xlfn.XLOOKUP($D305,前月商品!$D:$D,前月商品!V:V,0),_xlfn.XLOOKUP($D305,前々月商品!$D:$D,前々月商品!V:V,0))</f>
        <v>0</v>
      </c>
      <c r="T305" s="23">
        <f t="shared" si="59"/>
        <v>0</v>
      </c>
      <c r="U305" s="23">
        <f>SUM(_xlfn.XLOOKUP($D305,当月商品!$D:$D,当月商品!W:W,0),_xlfn.XLOOKUP($D305,前月商品!$D:$D,前月商品!W:W,0),_xlfn.XLOOKUP($D305,前々月商品!$D:$D,前々月商品!W:W,0))</f>
        <v>0</v>
      </c>
      <c r="V305" s="23">
        <f>SUM(_xlfn.XLOOKUP($D305,当月商品!$D:$D,当月商品!H:H,0),_xlfn.XLOOKUP($D305,前月商品!$D:$D,前月商品!H:H,0),_xlfn.XLOOKUP($D305,前々月商品!$D:$D,前々月商品!H:H,0))</f>
        <v>0</v>
      </c>
      <c r="W305" s="13">
        <f t="shared" si="60"/>
        <v>0</v>
      </c>
      <c r="X305" s="15">
        <f t="shared" si="61"/>
        <v>0</v>
      </c>
      <c r="Y305" s="22">
        <f>_xlfn.XLOOKUP($D305,当月商品!$D:$D,当月商品!I:I,0)</f>
        <v>0</v>
      </c>
      <c r="Z305" s="23">
        <f>_xlfn.XLOOKUP($D305,前月商品!$D:$D,前月商品!I:I,0)</f>
        <v>0</v>
      </c>
      <c r="AA305" s="23">
        <f>_xlfn.XLOOKUP($D305,前々月商品!$D:$D,前々月商品!I:I,0)</f>
        <v>0</v>
      </c>
      <c r="AB305" s="23">
        <f>_xlfn.XLOOKUP($D305,当月商品!$D:$D,当月商品!V:V,0)</f>
        <v>0</v>
      </c>
      <c r="AC305" s="23">
        <f>_xlfn.XLOOKUP($D305,前月商品!$D:$D,前月商品!V:V,0)</f>
        <v>0</v>
      </c>
      <c r="AD305" s="23">
        <f>_xlfn.XLOOKUP($D305,前々月商品!$D:$D,前々月商品!V:V,0)</f>
        <v>0</v>
      </c>
      <c r="AE305" s="23">
        <f t="shared" si="62"/>
        <v>0</v>
      </c>
      <c r="AF305" s="23">
        <f t="shared" si="63"/>
        <v>0</v>
      </c>
      <c r="AG305" s="23">
        <f t="shared" si="64"/>
        <v>0</v>
      </c>
      <c r="AH305" s="12">
        <f>_xlfn.XLOOKUP($D305,当月商品!$D:$D,当月商品!W:W,0)</f>
        <v>0</v>
      </c>
      <c r="AI305" s="12">
        <f>_xlfn.XLOOKUP($D305,前月商品!$D:$D,前月商品!W:W,0)</f>
        <v>0</v>
      </c>
      <c r="AJ305" s="12">
        <f>_xlfn.XLOOKUP($D305,前々月商品!$D:$D,前々月商品!W:W,0)</f>
        <v>0</v>
      </c>
      <c r="AK305" s="12">
        <f>_xlfn.XLOOKUP($D305,当月商品!$D:$D,当月商品!H:H,0)</f>
        <v>0</v>
      </c>
      <c r="AL305" s="12">
        <f>_xlfn.XLOOKUP($D305,前月商品!$D:$D,前月商品!H:H,0)</f>
        <v>0</v>
      </c>
      <c r="AM305" s="12">
        <f>_xlfn.XLOOKUP($D305,前々月商品!$D:$D,前々月商品!H:H,0)</f>
        <v>0</v>
      </c>
      <c r="AN305" s="13">
        <f t="shared" si="65"/>
        <v>0</v>
      </c>
      <c r="AO305" s="13">
        <f t="shared" si="66"/>
        <v>0</v>
      </c>
      <c r="AP305" s="13">
        <f t="shared" si="67"/>
        <v>0</v>
      </c>
      <c r="AQ305" s="16">
        <f t="shared" si="68"/>
        <v>0</v>
      </c>
      <c r="AR305" s="16">
        <f t="shared" si="69"/>
        <v>0</v>
      </c>
      <c r="AS305" s="17">
        <f t="shared" si="70"/>
        <v>0</v>
      </c>
      <c r="AT305" t="e">
        <f t="shared" si="71"/>
        <v>#VALUE!</v>
      </c>
    </row>
    <row r="306" spans="3:46" ht="36.65" customHeight="1">
      <c r="C306" s="20">
        <v>301</v>
      </c>
      <c r="D306" s="53">
        <f>現状商品設定!B303</f>
        <v>0</v>
      </c>
      <c r="E306" s="26" t="str">
        <f>IFERROR(_xlfn.XLOOKUP($D306,現状商品設定!B:B,現状商品設定!C:C,"-"),"-")</f>
        <v>-</v>
      </c>
      <c r="F306" s="32" t="s">
        <v>46</v>
      </c>
      <c r="G306" s="30" t="str">
        <f>IFERROR(_xlfn.XLOOKUP($D306,現状商品設定!B:B,現状商品設定!F:F),"-")</f>
        <v>-</v>
      </c>
      <c r="H306" s="34" t="e">
        <f>IF(IF(AND(V306&gt;=設定!$C$3,X306&gt;=L306),G306*(1+設定!$C$6),IF(AND(V306&gt;=設定!$C$3,X306&lt;L306),G306*(1+設定!$C$7*-1),IF(V306&lt;設定!$C$3,G306*(1+設定!$C$6),"除外")))&gt;10,IF(AND(V306&gt;=設定!$C$3,X306&gt;=L306),G306*(1+設定!$C$6),IF(AND(V306&gt;=設定!$C$3,X306&lt;L306),G306*(1+設定!$C$7*-1),IF(V306&lt;設定!$C$3,G306*(1+設定!$C$6),"除外"))),10)</f>
        <v>#VALUE!</v>
      </c>
      <c r="I306" s="34" t="e">
        <f ca="1">IF(消化率!$I$5&lt;1,商品!H306*消化率!$I$5,IF(商品!W306*商品!Q306/(商品!H306*消化率!$I$5)&gt;商品!L306,商品!H306*消化率!$I$5,J306))</f>
        <v>#DIV/0!</v>
      </c>
      <c r="J306" s="34" t="e">
        <f t="shared" si="58"/>
        <v>#VALUE!</v>
      </c>
      <c r="K306" s="34" t="e">
        <f ca="1">IF(ROUNDDOWN(IF(I306&gt;=設定!$C$8,設定!$C$8,商品!I306),0)&lt;10,10,ROUNDDOWN(IF(I306&gt;=設定!$C$8,設定!$C$8,商品!I306),0))</f>
        <v>#DIV/0!</v>
      </c>
      <c r="L306" s="64">
        <f>IF(F306="標準",設定!$C$4,商品!F306)</f>
        <v>5</v>
      </c>
      <c r="M306" s="63" t="str">
        <f>_xlfn.XLOOKUP($D306,全商品!$F:$F,全商品!H:H,"-")</f>
        <v>-</v>
      </c>
      <c r="N306" s="12" t="str">
        <f>_xlfn.XLOOKUP($D306,全商品!$F:$F,全商品!I:I,"-")</f>
        <v>-</v>
      </c>
      <c r="O306" s="23" t="str">
        <f>_xlfn.XLOOKUP($D306,全商品!$F:$F,全商品!K:K,"-")</f>
        <v>-</v>
      </c>
      <c r="P306" s="13" t="str">
        <f>_xlfn.XLOOKUP($D306,全商品!$F:$F,全商品!M:M,"-")</f>
        <v>-</v>
      </c>
      <c r="Q306" s="25" t="str">
        <f>_xlfn.XLOOKUP($D306,現状商品設定!B:B,現状商品設定!D:D,"-")</f>
        <v>-</v>
      </c>
      <c r="R306" s="22">
        <f>SUM(_xlfn.XLOOKUP($D306,当月商品!$D:$D,当月商品!I:I,0),_xlfn.XLOOKUP($D306,前月商品!$D:$D,前月商品!I:I,0),_xlfn.XLOOKUP($D306,前々月商品!$D:$D,前々月商品!I:I,0))</f>
        <v>0</v>
      </c>
      <c r="S306" s="23">
        <f>SUM(_xlfn.XLOOKUP($D306,当月商品!$D:$D,当月商品!V:V,0),_xlfn.XLOOKUP($D306,前月商品!$D:$D,前月商品!V:V,0),_xlfn.XLOOKUP($D306,前々月商品!$D:$D,前々月商品!V:V,0))</f>
        <v>0</v>
      </c>
      <c r="T306" s="23">
        <f t="shared" si="59"/>
        <v>0</v>
      </c>
      <c r="U306" s="23">
        <f>SUM(_xlfn.XLOOKUP($D306,当月商品!$D:$D,当月商品!W:W,0),_xlfn.XLOOKUP($D306,前月商品!$D:$D,前月商品!W:W,0),_xlfn.XLOOKUP($D306,前々月商品!$D:$D,前々月商品!W:W,0))</f>
        <v>0</v>
      </c>
      <c r="V306" s="23">
        <f>SUM(_xlfn.XLOOKUP($D306,当月商品!$D:$D,当月商品!H:H,0),_xlfn.XLOOKUP($D306,前月商品!$D:$D,前月商品!H:H,0),_xlfn.XLOOKUP($D306,前々月商品!$D:$D,前々月商品!H:H,0))</f>
        <v>0</v>
      </c>
      <c r="W306" s="13">
        <f t="shared" si="60"/>
        <v>0</v>
      </c>
      <c r="X306" s="15">
        <f t="shared" si="61"/>
        <v>0</v>
      </c>
      <c r="Y306" s="22">
        <f>_xlfn.XLOOKUP($D306,当月商品!$D:$D,当月商品!I:I,0)</f>
        <v>0</v>
      </c>
      <c r="Z306" s="23">
        <f>_xlfn.XLOOKUP($D306,前月商品!$D:$D,前月商品!I:I,0)</f>
        <v>0</v>
      </c>
      <c r="AA306" s="23">
        <f>_xlfn.XLOOKUP($D306,前々月商品!$D:$D,前々月商品!I:I,0)</f>
        <v>0</v>
      </c>
      <c r="AB306" s="23">
        <f>_xlfn.XLOOKUP($D306,当月商品!$D:$D,当月商品!V:V,0)</f>
        <v>0</v>
      </c>
      <c r="AC306" s="23">
        <f>_xlfn.XLOOKUP($D306,前月商品!$D:$D,前月商品!V:V,0)</f>
        <v>0</v>
      </c>
      <c r="AD306" s="23">
        <f>_xlfn.XLOOKUP($D306,前々月商品!$D:$D,前々月商品!V:V,0)</f>
        <v>0</v>
      </c>
      <c r="AE306" s="23">
        <f t="shared" si="62"/>
        <v>0</v>
      </c>
      <c r="AF306" s="23">
        <f t="shared" si="63"/>
        <v>0</v>
      </c>
      <c r="AG306" s="23">
        <f t="shared" si="64"/>
        <v>0</v>
      </c>
      <c r="AH306" s="12">
        <f>_xlfn.XLOOKUP($D306,当月商品!$D:$D,当月商品!W:W,0)</f>
        <v>0</v>
      </c>
      <c r="AI306" s="12">
        <f>_xlfn.XLOOKUP($D306,前月商品!$D:$D,前月商品!W:W,0)</f>
        <v>0</v>
      </c>
      <c r="AJ306" s="12">
        <f>_xlfn.XLOOKUP($D306,前々月商品!$D:$D,前々月商品!W:W,0)</f>
        <v>0</v>
      </c>
      <c r="AK306" s="12">
        <f>_xlfn.XLOOKUP($D306,当月商品!$D:$D,当月商品!H:H,0)</f>
        <v>0</v>
      </c>
      <c r="AL306" s="12">
        <f>_xlfn.XLOOKUP($D306,前月商品!$D:$D,前月商品!H:H,0)</f>
        <v>0</v>
      </c>
      <c r="AM306" s="12">
        <f>_xlfn.XLOOKUP($D306,前々月商品!$D:$D,前々月商品!H:H,0)</f>
        <v>0</v>
      </c>
      <c r="AN306" s="13">
        <f t="shared" si="65"/>
        <v>0</v>
      </c>
      <c r="AO306" s="13">
        <f t="shared" si="66"/>
        <v>0</v>
      </c>
      <c r="AP306" s="13">
        <f t="shared" si="67"/>
        <v>0</v>
      </c>
      <c r="AQ306" s="16">
        <f t="shared" si="68"/>
        <v>0</v>
      </c>
      <c r="AR306" s="16">
        <f t="shared" si="69"/>
        <v>0</v>
      </c>
      <c r="AS306" s="17">
        <f t="shared" si="70"/>
        <v>0</v>
      </c>
      <c r="AT306" t="e">
        <f t="shared" si="71"/>
        <v>#VALUE!</v>
      </c>
    </row>
    <row r="307" spans="3:46" ht="36.65" customHeight="1">
      <c r="C307" s="20">
        <v>302</v>
      </c>
      <c r="D307" s="53">
        <f>現状商品設定!B304</f>
        <v>0</v>
      </c>
      <c r="E307" s="26" t="str">
        <f>IFERROR(_xlfn.XLOOKUP($D307,現状商品設定!B:B,現状商品設定!C:C,"-"),"-")</f>
        <v>-</v>
      </c>
      <c r="F307" s="32" t="s">
        <v>46</v>
      </c>
      <c r="G307" s="30" t="str">
        <f>IFERROR(_xlfn.XLOOKUP($D307,現状商品設定!B:B,現状商品設定!F:F),"-")</f>
        <v>-</v>
      </c>
      <c r="H307" s="34" t="e">
        <f>IF(IF(AND(V307&gt;=設定!$C$3,X307&gt;=L307),G307*(1+設定!$C$6),IF(AND(V307&gt;=設定!$C$3,X307&lt;L307),G307*(1+設定!$C$7*-1),IF(V307&lt;設定!$C$3,G307*(1+設定!$C$6),"除外")))&gt;10,IF(AND(V307&gt;=設定!$C$3,X307&gt;=L307),G307*(1+設定!$C$6),IF(AND(V307&gt;=設定!$C$3,X307&lt;L307),G307*(1+設定!$C$7*-1),IF(V307&lt;設定!$C$3,G307*(1+設定!$C$6),"除外"))),10)</f>
        <v>#VALUE!</v>
      </c>
      <c r="I307" s="34" t="e">
        <f ca="1">IF(消化率!$I$5&lt;1,商品!H307*消化率!$I$5,IF(商品!W307*商品!Q307/(商品!H307*消化率!$I$5)&gt;商品!L307,商品!H307*消化率!$I$5,J307))</f>
        <v>#DIV/0!</v>
      </c>
      <c r="J307" s="34" t="e">
        <f t="shared" si="58"/>
        <v>#VALUE!</v>
      </c>
      <c r="K307" s="34" t="e">
        <f ca="1">IF(ROUNDDOWN(IF(I307&gt;=設定!$C$8,設定!$C$8,商品!I307),0)&lt;10,10,ROUNDDOWN(IF(I307&gt;=設定!$C$8,設定!$C$8,商品!I307),0))</f>
        <v>#DIV/0!</v>
      </c>
      <c r="L307" s="64">
        <f>IF(F307="標準",設定!$C$4,商品!F307)</f>
        <v>5</v>
      </c>
      <c r="M307" s="63" t="str">
        <f>_xlfn.XLOOKUP($D307,全商品!$F:$F,全商品!H:H,"-")</f>
        <v>-</v>
      </c>
      <c r="N307" s="12" t="str">
        <f>_xlfn.XLOOKUP($D307,全商品!$F:$F,全商品!I:I,"-")</f>
        <v>-</v>
      </c>
      <c r="O307" s="23" t="str">
        <f>_xlfn.XLOOKUP($D307,全商品!$F:$F,全商品!K:K,"-")</f>
        <v>-</v>
      </c>
      <c r="P307" s="13" t="str">
        <f>_xlfn.XLOOKUP($D307,全商品!$F:$F,全商品!M:M,"-")</f>
        <v>-</v>
      </c>
      <c r="Q307" s="25" t="str">
        <f>_xlfn.XLOOKUP($D307,現状商品設定!B:B,現状商品設定!D:D,"-")</f>
        <v>-</v>
      </c>
      <c r="R307" s="22">
        <f>SUM(_xlfn.XLOOKUP($D307,当月商品!$D:$D,当月商品!I:I,0),_xlfn.XLOOKUP($D307,前月商品!$D:$D,前月商品!I:I,0),_xlfn.XLOOKUP($D307,前々月商品!$D:$D,前々月商品!I:I,0))</f>
        <v>0</v>
      </c>
      <c r="S307" s="23">
        <f>SUM(_xlfn.XLOOKUP($D307,当月商品!$D:$D,当月商品!V:V,0),_xlfn.XLOOKUP($D307,前月商品!$D:$D,前月商品!V:V,0),_xlfn.XLOOKUP($D307,前々月商品!$D:$D,前々月商品!V:V,0))</f>
        <v>0</v>
      </c>
      <c r="T307" s="23">
        <f t="shared" si="59"/>
        <v>0</v>
      </c>
      <c r="U307" s="23">
        <f>SUM(_xlfn.XLOOKUP($D307,当月商品!$D:$D,当月商品!W:W,0),_xlfn.XLOOKUP($D307,前月商品!$D:$D,前月商品!W:W,0),_xlfn.XLOOKUP($D307,前々月商品!$D:$D,前々月商品!W:W,0))</f>
        <v>0</v>
      </c>
      <c r="V307" s="23">
        <f>SUM(_xlfn.XLOOKUP($D307,当月商品!$D:$D,当月商品!H:H,0),_xlfn.XLOOKUP($D307,前月商品!$D:$D,前月商品!H:H,0),_xlfn.XLOOKUP($D307,前々月商品!$D:$D,前々月商品!H:H,0))</f>
        <v>0</v>
      </c>
      <c r="W307" s="13">
        <f t="shared" si="60"/>
        <v>0</v>
      </c>
      <c r="X307" s="15">
        <f t="shared" si="61"/>
        <v>0</v>
      </c>
      <c r="Y307" s="22">
        <f>_xlfn.XLOOKUP($D307,当月商品!$D:$D,当月商品!I:I,0)</f>
        <v>0</v>
      </c>
      <c r="Z307" s="23">
        <f>_xlfn.XLOOKUP($D307,前月商品!$D:$D,前月商品!I:I,0)</f>
        <v>0</v>
      </c>
      <c r="AA307" s="23">
        <f>_xlfn.XLOOKUP($D307,前々月商品!$D:$D,前々月商品!I:I,0)</f>
        <v>0</v>
      </c>
      <c r="AB307" s="23">
        <f>_xlfn.XLOOKUP($D307,当月商品!$D:$D,当月商品!V:V,0)</f>
        <v>0</v>
      </c>
      <c r="AC307" s="23">
        <f>_xlfn.XLOOKUP($D307,前月商品!$D:$D,前月商品!V:V,0)</f>
        <v>0</v>
      </c>
      <c r="AD307" s="23">
        <f>_xlfn.XLOOKUP($D307,前々月商品!$D:$D,前々月商品!V:V,0)</f>
        <v>0</v>
      </c>
      <c r="AE307" s="23">
        <f t="shared" si="62"/>
        <v>0</v>
      </c>
      <c r="AF307" s="23">
        <f t="shared" si="63"/>
        <v>0</v>
      </c>
      <c r="AG307" s="23">
        <f t="shared" si="64"/>
        <v>0</v>
      </c>
      <c r="AH307" s="12">
        <f>_xlfn.XLOOKUP($D307,当月商品!$D:$D,当月商品!W:W,0)</f>
        <v>0</v>
      </c>
      <c r="AI307" s="12">
        <f>_xlfn.XLOOKUP($D307,前月商品!$D:$D,前月商品!W:W,0)</f>
        <v>0</v>
      </c>
      <c r="AJ307" s="12">
        <f>_xlfn.XLOOKUP($D307,前々月商品!$D:$D,前々月商品!W:W,0)</f>
        <v>0</v>
      </c>
      <c r="AK307" s="12">
        <f>_xlfn.XLOOKUP($D307,当月商品!$D:$D,当月商品!H:H,0)</f>
        <v>0</v>
      </c>
      <c r="AL307" s="12">
        <f>_xlfn.XLOOKUP($D307,前月商品!$D:$D,前月商品!H:H,0)</f>
        <v>0</v>
      </c>
      <c r="AM307" s="12">
        <f>_xlfn.XLOOKUP($D307,前々月商品!$D:$D,前々月商品!H:H,0)</f>
        <v>0</v>
      </c>
      <c r="AN307" s="13">
        <f t="shared" si="65"/>
        <v>0</v>
      </c>
      <c r="AO307" s="13">
        <f t="shared" si="66"/>
        <v>0</v>
      </c>
      <c r="AP307" s="13">
        <f t="shared" si="67"/>
        <v>0</v>
      </c>
      <c r="AQ307" s="16">
        <f t="shared" si="68"/>
        <v>0</v>
      </c>
      <c r="AR307" s="16">
        <f t="shared" si="69"/>
        <v>0</v>
      </c>
      <c r="AS307" s="17">
        <f t="shared" si="70"/>
        <v>0</v>
      </c>
      <c r="AT307" t="e">
        <f t="shared" si="71"/>
        <v>#VALUE!</v>
      </c>
    </row>
    <row r="308" spans="3:46" ht="36.65" customHeight="1">
      <c r="C308" s="20">
        <v>303</v>
      </c>
      <c r="D308" s="53">
        <f>現状商品設定!B305</f>
        <v>0</v>
      </c>
      <c r="E308" s="26" t="str">
        <f>IFERROR(_xlfn.XLOOKUP($D308,現状商品設定!B:B,現状商品設定!C:C,"-"),"-")</f>
        <v>-</v>
      </c>
      <c r="F308" s="32" t="s">
        <v>46</v>
      </c>
      <c r="G308" s="30" t="str">
        <f>IFERROR(_xlfn.XLOOKUP($D308,現状商品設定!B:B,現状商品設定!F:F),"-")</f>
        <v>-</v>
      </c>
      <c r="H308" s="34" t="e">
        <f>IF(IF(AND(V308&gt;=設定!$C$3,X308&gt;=L308),G308*(1+設定!$C$6),IF(AND(V308&gt;=設定!$C$3,X308&lt;L308),G308*(1+設定!$C$7*-1),IF(V308&lt;設定!$C$3,G308*(1+設定!$C$6),"除外")))&gt;10,IF(AND(V308&gt;=設定!$C$3,X308&gt;=L308),G308*(1+設定!$C$6),IF(AND(V308&gt;=設定!$C$3,X308&lt;L308),G308*(1+設定!$C$7*-1),IF(V308&lt;設定!$C$3,G308*(1+設定!$C$6),"除外"))),10)</f>
        <v>#VALUE!</v>
      </c>
      <c r="I308" s="34" t="e">
        <f ca="1">IF(消化率!$I$5&lt;1,商品!H308*消化率!$I$5,IF(商品!W308*商品!Q308/(商品!H308*消化率!$I$5)&gt;商品!L308,商品!H308*消化率!$I$5,J308))</f>
        <v>#DIV/0!</v>
      </c>
      <c r="J308" s="34" t="e">
        <f t="shared" si="58"/>
        <v>#VALUE!</v>
      </c>
      <c r="K308" s="34" t="e">
        <f ca="1">IF(ROUNDDOWN(IF(I308&gt;=設定!$C$8,設定!$C$8,商品!I308),0)&lt;10,10,ROUNDDOWN(IF(I308&gt;=設定!$C$8,設定!$C$8,商品!I308),0))</f>
        <v>#DIV/0!</v>
      </c>
      <c r="L308" s="64">
        <f>IF(F308="標準",設定!$C$4,商品!F308)</f>
        <v>5</v>
      </c>
      <c r="M308" s="63" t="str">
        <f>_xlfn.XLOOKUP($D308,全商品!$F:$F,全商品!H:H,"-")</f>
        <v>-</v>
      </c>
      <c r="N308" s="12" t="str">
        <f>_xlfn.XLOOKUP($D308,全商品!$F:$F,全商品!I:I,"-")</f>
        <v>-</v>
      </c>
      <c r="O308" s="23" t="str">
        <f>_xlfn.XLOOKUP($D308,全商品!$F:$F,全商品!K:K,"-")</f>
        <v>-</v>
      </c>
      <c r="P308" s="13" t="str">
        <f>_xlfn.XLOOKUP($D308,全商品!$F:$F,全商品!M:M,"-")</f>
        <v>-</v>
      </c>
      <c r="Q308" s="25" t="str">
        <f>_xlfn.XLOOKUP($D308,現状商品設定!B:B,現状商品設定!D:D,"-")</f>
        <v>-</v>
      </c>
      <c r="R308" s="22">
        <f>SUM(_xlfn.XLOOKUP($D308,当月商品!$D:$D,当月商品!I:I,0),_xlfn.XLOOKUP($D308,前月商品!$D:$D,前月商品!I:I,0),_xlfn.XLOOKUP($D308,前々月商品!$D:$D,前々月商品!I:I,0))</f>
        <v>0</v>
      </c>
      <c r="S308" s="23">
        <f>SUM(_xlfn.XLOOKUP($D308,当月商品!$D:$D,当月商品!V:V,0),_xlfn.XLOOKUP($D308,前月商品!$D:$D,前月商品!V:V,0),_xlfn.XLOOKUP($D308,前々月商品!$D:$D,前々月商品!V:V,0))</f>
        <v>0</v>
      </c>
      <c r="T308" s="23">
        <f t="shared" si="59"/>
        <v>0</v>
      </c>
      <c r="U308" s="23">
        <f>SUM(_xlfn.XLOOKUP($D308,当月商品!$D:$D,当月商品!W:W,0),_xlfn.XLOOKUP($D308,前月商品!$D:$D,前月商品!W:W,0),_xlfn.XLOOKUP($D308,前々月商品!$D:$D,前々月商品!W:W,0))</f>
        <v>0</v>
      </c>
      <c r="V308" s="23">
        <f>SUM(_xlfn.XLOOKUP($D308,当月商品!$D:$D,当月商品!H:H,0),_xlfn.XLOOKUP($D308,前月商品!$D:$D,前月商品!H:H,0),_xlfn.XLOOKUP($D308,前々月商品!$D:$D,前々月商品!H:H,0))</f>
        <v>0</v>
      </c>
      <c r="W308" s="13">
        <f t="shared" si="60"/>
        <v>0</v>
      </c>
      <c r="X308" s="15">
        <f t="shared" si="61"/>
        <v>0</v>
      </c>
      <c r="Y308" s="22">
        <f>_xlfn.XLOOKUP($D308,当月商品!$D:$D,当月商品!I:I,0)</f>
        <v>0</v>
      </c>
      <c r="Z308" s="23">
        <f>_xlfn.XLOOKUP($D308,前月商品!$D:$D,前月商品!I:I,0)</f>
        <v>0</v>
      </c>
      <c r="AA308" s="23">
        <f>_xlfn.XLOOKUP($D308,前々月商品!$D:$D,前々月商品!I:I,0)</f>
        <v>0</v>
      </c>
      <c r="AB308" s="23">
        <f>_xlfn.XLOOKUP($D308,当月商品!$D:$D,当月商品!V:V,0)</f>
        <v>0</v>
      </c>
      <c r="AC308" s="23">
        <f>_xlfn.XLOOKUP($D308,前月商品!$D:$D,前月商品!V:V,0)</f>
        <v>0</v>
      </c>
      <c r="AD308" s="23">
        <f>_xlfn.XLOOKUP($D308,前々月商品!$D:$D,前々月商品!V:V,0)</f>
        <v>0</v>
      </c>
      <c r="AE308" s="23">
        <f t="shared" si="62"/>
        <v>0</v>
      </c>
      <c r="AF308" s="23">
        <f t="shared" si="63"/>
        <v>0</v>
      </c>
      <c r="AG308" s="23">
        <f t="shared" si="64"/>
        <v>0</v>
      </c>
      <c r="AH308" s="12">
        <f>_xlfn.XLOOKUP($D308,当月商品!$D:$D,当月商品!W:W,0)</f>
        <v>0</v>
      </c>
      <c r="AI308" s="12">
        <f>_xlfn.XLOOKUP($D308,前月商品!$D:$D,前月商品!W:W,0)</f>
        <v>0</v>
      </c>
      <c r="AJ308" s="12">
        <f>_xlfn.XLOOKUP($D308,前々月商品!$D:$D,前々月商品!W:W,0)</f>
        <v>0</v>
      </c>
      <c r="AK308" s="12">
        <f>_xlfn.XLOOKUP($D308,当月商品!$D:$D,当月商品!H:H,0)</f>
        <v>0</v>
      </c>
      <c r="AL308" s="12">
        <f>_xlfn.XLOOKUP($D308,前月商品!$D:$D,前月商品!H:H,0)</f>
        <v>0</v>
      </c>
      <c r="AM308" s="12">
        <f>_xlfn.XLOOKUP($D308,前々月商品!$D:$D,前々月商品!H:H,0)</f>
        <v>0</v>
      </c>
      <c r="AN308" s="13">
        <f t="shared" si="65"/>
        <v>0</v>
      </c>
      <c r="AO308" s="13">
        <f t="shared" si="66"/>
        <v>0</v>
      </c>
      <c r="AP308" s="13">
        <f t="shared" si="67"/>
        <v>0</v>
      </c>
      <c r="AQ308" s="16">
        <f t="shared" si="68"/>
        <v>0</v>
      </c>
      <c r="AR308" s="16">
        <f t="shared" si="69"/>
        <v>0</v>
      </c>
      <c r="AS308" s="17">
        <f t="shared" si="70"/>
        <v>0</v>
      </c>
      <c r="AT308" t="e">
        <f t="shared" si="71"/>
        <v>#VALUE!</v>
      </c>
    </row>
    <row r="309" spans="3:46" ht="36.65" customHeight="1">
      <c r="C309" s="20">
        <v>304</v>
      </c>
      <c r="D309" s="53">
        <f>現状商品設定!B306</f>
        <v>0</v>
      </c>
      <c r="E309" s="26" t="str">
        <f>IFERROR(_xlfn.XLOOKUP($D309,現状商品設定!B:B,現状商品設定!C:C,"-"),"-")</f>
        <v>-</v>
      </c>
      <c r="F309" s="32" t="s">
        <v>46</v>
      </c>
      <c r="G309" s="30" t="str">
        <f>IFERROR(_xlfn.XLOOKUP($D309,現状商品設定!B:B,現状商品設定!F:F),"-")</f>
        <v>-</v>
      </c>
      <c r="H309" s="34" t="e">
        <f>IF(IF(AND(V309&gt;=設定!$C$3,X309&gt;=L309),G309*(1+設定!$C$6),IF(AND(V309&gt;=設定!$C$3,X309&lt;L309),G309*(1+設定!$C$7*-1),IF(V309&lt;設定!$C$3,G309*(1+設定!$C$6),"除外")))&gt;10,IF(AND(V309&gt;=設定!$C$3,X309&gt;=L309),G309*(1+設定!$C$6),IF(AND(V309&gt;=設定!$C$3,X309&lt;L309),G309*(1+設定!$C$7*-1),IF(V309&lt;設定!$C$3,G309*(1+設定!$C$6),"除外"))),10)</f>
        <v>#VALUE!</v>
      </c>
      <c r="I309" s="34" t="e">
        <f ca="1">IF(消化率!$I$5&lt;1,商品!H309*消化率!$I$5,IF(商品!W309*商品!Q309/(商品!H309*消化率!$I$5)&gt;商品!L309,商品!H309*消化率!$I$5,J309))</f>
        <v>#DIV/0!</v>
      </c>
      <c r="J309" s="34" t="e">
        <f t="shared" si="58"/>
        <v>#VALUE!</v>
      </c>
      <c r="K309" s="34" t="e">
        <f ca="1">IF(ROUNDDOWN(IF(I309&gt;=設定!$C$8,設定!$C$8,商品!I309),0)&lt;10,10,ROUNDDOWN(IF(I309&gt;=設定!$C$8,設定!$C$8,商品!I309),0))</f>
        <v>#DIV/0!</v>
      </c>
      <c r="L309" s="64">
        <f>IF(F309="標準",設定!$C$4,商品!F309)</f>
        <v>5</v>
      </c>
      <c r="M309" s="63" t="str">
        <f>_xlfn.XLOOKUP($D309,全商品!$F:$F,全商品!H:H,"-")</f>
        <v>-</v>
      </c>
      <c r="N309" s="12" t="str">
        <f>_xlfn.XLOOKUP($D309,全商品!$F:$F,全商品!I:I,"-")</f>
        <v>-</v>
      </c>
      <c r="O309" s="23" t="str">
        <f>_xlfn.XLOOKUP($D309,全商品!$F:$F,全商品!K:K,"-")</f>
        <v>-</v>
      </c>
      <c r="P309" s="13" t="str">
        <f>_xlfn.XLOOKUP($D309,全商品!$F:$F,全商品!M:M,"-")</f>
        <v>-</v>
      </c>
      <c r="Q309" s="25" t="str">
        <f>_xlfn.XLOOKUP($D309,現状商品設定!B:B,現状商品設定!D:D,"-")</f>
        <v>-</v>
      </c>
      <c r="R309" s="22">
        <f>SUM(_xlfn.XLOOKUP($D309,当月商品!$D:$D,当月商品!I:I,0),_xlfn.XLOOKUP($D309,前月商品!$D:$D,前月商品!I:I,0),_xlfn.XLOOKUP($D309,前々月商品!$D:$D,前々月商品!I:I,0))</f>
        <v>0</v>
      </c>
      <c r="S309" s="23">
        <f>SUM(_xlfn.XLOOKUP($D309,当月商品!$D:$D,当月商品!V:V,0),_xlfn.XLOOKUP($D309,前月商品!$D:$D,前月商品!V:V,0),_xlfn.XLOOKUP($D309,前々月商品!$D:$D,前々月商品!V:V,0))</f>
        <v>0</v>
      </c>
      <c r="T309" s="23">
        <f t="shared" si="59"/>
        <v>0</v>
      </c>
      <c r="U309" s="23">
        <f>SUM(_xlfn.XLOOKUP($D309,当月商品!$D:$D,当月商品!W:W,0),_xlfn.XLOOKUP($D309,前月商品!$D:$D,前月商品!W:W,0),_xlfn.XLOOKUP($D309,前々月商品!$D:$D,前々月商品!W:W,0))</f>
        <v>0</v>
      </c>
      <c r="V309" s="23">
        <f>SUM(_xlfn.XLOOKUP($D309,当月商品!$D:$D,当月商品!H:H,0),_xlfn.XLOOKUP($D309,前月商品!$D:$D,前月商品!H:H,0),_xlfn.XLOOKUP($D309,前々月商品!$D:$D,前々月商品!H:H,0))</f>
        <v>0</v>
      </c>
      <c r="W309" s="13">
        <f t="shared" si="60"/>
        <v>0</v>
      </c>
      <c r="X309" s="15">
        <f t="shared" si="61"/>
        <v>0</v>
      </c>
      <c r="Y309" s="22">
        <f>_xlfn.XLOOKUP($D309,当月商品!$D:$D,当月商品!I:I,0)</f>
        <v>0</v>
      </c>
      <c r="Z309" s="23">
        <f>_xlfn.XLOOKUP($D309,前月商品!$D:$D,前月商品!I:I,0)</f>
        <v>0</v>
      </c>
      <c r="AA309" s="23">
        <f>_xlfn.XLOOKUP($D309,前々月商品!$D:$D,前々月商品!I:I,0)</f>
        <v>0</v>
      </c>
      <c r="AB309" s="23">
        <f>_xlfn.XLOOKUP($D309,当月商品!$D:$D,当月商品!V:V,0)</f>
        <v>0</v>
      </c>
      <c r="AC309" s="23">
        <f>_xlfn.XLOOKUP($D309,前月商品!$D:$D,前月商品!V:V,0)</f>
        <v>0</v>
      </c>
      <c r="AD309" s="23">
        <f>_xlfn.XLOOKUP($D309,前々月商品!$D:$D,前々月商品!V:V,0)</f>
        <v>0</v>
      </c>
      <c r="AE309" s="23">
        <f t="shared" si="62"/>
        <v>0</v>
      </c>
      <c r="AF309" s="23">
        <f t="shared" si="63"/>
        <v>0</v>
      </c>
      <c r="AG309" s="23">
        <f t="shared" si="64"/>
        <v>0</v>
      </c>
      <c r="AH309" s="12">
        <f>_xlfn.XLOOKUP($D309,当月商品!$D:$D,当月商品!W:W,0)</f>
        <v>0</v>
      </c>
      <c r="AI309" s="12">
        <f>_xlfn.XLOOKUP($D309,前月商品!$D:$D,前月商品!W:W,0)</f>
        <v>0</v>
      </c>
      <c r="AJ309" s="12">
        <f>_xlfn.XLOOKUP($D309,前々月商品!$D:$D,前々月商品!W:W,0)</f>
        <v>0</v>
      </c>
      <c r="AK309" s="12">
        <f>_xlfn.XLOOKUP($D309,当月商品!$D:$D,当月商品!H:H,0)</f>
        <v>0</v>
      </c>
      <c r="AL309" s="12">
        <f>_xlfn.XLOOKUP($D309,前月商品!$D:$D,前月商品!H:H,0)</f>
        <v>0</v>
      </c>
      <c r="AM309" s="12">
        <f>_xlfn.XLOOKUP($D309,前々月商品!$D:$D,前々月商品!H:H,0)</f>
        <v>0</v>
      </c>
      <c r="AN309" s="13">
        <f t="shared" si="65"/>
        <v>0</v>
      </c>
      <c r="AO309" s="13">
        <f t="shared" si="66"/>
        <v>0</v>
      </c>
      <c r="AP309" s="13">
        <f t="shared" si="67"/>
        <v>0</v>
      </c>
      <c r="AQ309" s="16">
        <f t="shared" si="68"/>
        <v>0</v>
      </c>
      <c r="AR309" s="16">
        <f t="shared" si="69"/>
        <v>0</v>
      </c>
      <c r="AS309" s="17">
        <f t="shared" si="70"/>
        <v>0</v>
      </c>
      <c r="AT309" t="e">
        <f t="shared" si="71"/>
        <v>#VALUE!</v>
      </c>
    </row>
    <row r="310" spans="3:46" ht="36.65" customHeight="1">
      <c r="C310" s="20">
        <v>305</v>
      </c>
      <c r="D310" s="53">
        <f>現状商品設定!B307</f>
        <v>0</v>
      </c>
      <c r="E310" s="26" t="str">
        <f>IFERROR(_xlfn.XLOOKUP($D310,現状商品設定!B:B,現状商品設定!C:C,"-"),"-")</f>
        <v>-</v>
      </c>
      <c r="F310" s="32" t="s">
        <v>46</v>
      </c>
      <c r="G310" s="30" t="str">
        <f>IFERROR(_xlfn.XLOOKUP($D310,現状商品設定!B:B,現状商品設定!F:F),"-")</f>
        <v>-</v>
      </c>
      <c r="H310" s="34" t="e">
        <f>IF(IF(AND(V310&gt;=設定!$C$3,X310&gt;=L310),G310*(1+設定!$C$6),IF(AND(V310&gt;=設定!$C$3,X310&lt;L310),G310*(1+設定!$C$7*-1),IF(V310&lt;設定!$C$3,G310*(1+設定!$C$6),"除外")))&gt;10,IF(AND(V310&gt;=設定!$C$3,X310&gt;=L310),G310*(1+設定!$C$6),IF(AND(V310&gt;=設定!$C$3,X310&lt;L310),G310*(1+設定!$C$7*-1),IF(V310&lt;設定!$C$3,G310*(1+設定!$C$6),"除外"))),10)</f>
        <v>#VALUE!</v>
      </c>
      <c r="I310" s="34" t="e">
        <f ca="1">IF(消化率!$I$5&lt;1,商品!H310*消化率!$I$5,IF(商品!W310*商品!Q310/(商品!H310*消化率!$I$5)&gt;商品!L310,商品!H310*消化率!$I$5,J310))</f>
        <v>#DIV/0!</v>
      </c>
      <c r="J310" s="34" t="e">
        <f t="shared" si="58"/>
        <v>#VALUE!</v>
      </c>
      <c r="K310" s="34" t="e">
        <f ca="1">IF(ROUNDDOWN(IF(I310&gt;=設定!$C$8,設定!$C$8,商品!I310),0)&lt;10,10,ROUNDDOWN(IF(I310&gt;=設定!$C$8,設定!$C$8,商品!I310),0))</f>
        <v>#DIV/0!</v>
      </c>
      <c r="L310" s="64">
        <f>IF(F310="標準",設定!$C$4,商品!F310)</f>
        <v>5</v>
      </c>
      <c r="M310" s="63" t="str">
        <f>_xlfn.XLOOKUP($D310,全商品!$F:$F,全商品!H:H,"-")</f>
        <v>-</v>
      </c>
      <c r="N310" s="12" t="str">
        <f>_xlfn.XLOOKUP($D310,全商品!$F:$F,全商品!I:I,"-")</f>
        <v>-</v>
      </c>
      <c r="O310" s="23" t="str">
        <f>_xlfn.XLOOKUP($D310,全商品!$F:$F,全商品!K:K,"-")</f>
        <v>-</v>
      </c>
      <c r="P310" s="13" t="str">
        <f>_xlfn.XLOOKUP($D310,全商品!$F:$F,全商品!M:M,"-")</f>
        <v>-</v>
      </c>
      <c r="Q310" s="25" t="str">
        <f>_xlfn.XLOOKUP($D310,現状商品設定!B:B,現状商品設定!D:D,"-")</f>
        <v>-</v>
      </c>
      <c r="R310" s="22">
        <f>SUM(_xlfn.XLOOKUP($D310,当月商品!$D:$D,当月商品!I:I,0),_xlfn.XLOOKUP($D310,前月商品!$D:$D,前月商品!I:I,0),_xlfn.XLOOKUP($D310,前々月商品!$D:$D,前々月商品!I:I,0))</f>
        <v>0</v>
      </c>
      <c r="S310" s="23">
        <f>SUM(_xlfn.XLOOKUP($D310,当月商品!$D:$D,当月商品!V:V,0),_xlfn.XLOOKUP($D310,前月商品!$D:$D,前月商品!V:V,0),_xlfn.XLOOKUP($D310,前々月商品!$D:$D,前々月商品!V:V,0))</f>
        <v>0</v>
      </c>
      <c r="T310" s="23">
        <f t="shared" si="59"/>
        <v>0</v>
      </c>
      <c r="U310" s="23">
        <f>SUM(_xlfn.XLOOKUP($D310,当月商品!$D:$D,当月商品!W:W,0),_xlfn.XLOOKUP($D310,前月商品!$D:$D,前月商品!W:W,0),_xlfn.XLOOKUP($D310,前々月商品!$D:$D,前々月商品!W:W,0))</f>
        <v>0</v>
      </c>
      <c r="V310" s="23">
        <f>SUM(_xlfn.XLOOKUP($D310,当月商品!$D:$D,当月商品!H:H,0),_xlfn.XLOOKUP($D310,前月商品!$D:$D,前月商品!H:H,0),_xlfn.XLOOKUP($D310,前々月商品!$D:$D,前々月商品!H:H,0))</f>
        <v>0</v>
      </c>
      <c r="W310" s="13">
        <f t="shared" si="60"/>
        <v>0</v>
      </c>
      <c r="X310" s="15">
        <f t="shared" si="61"/>
        <v>0</v>
      </c>
      <c r="Y310" s="22">
        <f>_xlfn.XLOOKUP($D310,当月商品!$D:$D,当月商品!I:I,0)</f>
        <v>0</v>
      </c>
      <c r="Z310" s="23">
        <f>_xlfn.XLOOKUP($D310,前月商品!$D:$D,前月商品!I:I,0)</f>
        <v>0</v>
      </c>
      <c r="AA310" s="23">
        <f>_xlfn.XLOOKUP($D310,前々月商品!$D:$D,前々月商品!I:I,0)</f>
        <v>0</v>
      </c>
      <c r="AB310" s="23">
        <f>_xlfn.XLOOKUP($D310,当月商品!$D:$D,当月商品!V:V,0)</f>
        <v>0</v>
      </c>
      <c r="AC310" s="23">
        <f>_xlfn.XLOOKUP($D310,前月商品!$D:$D,前月商品!V:V,0)</f>
        <v>0</v>
      </c>
      <c r="AD310" s="23">
        <f>_xlfn.XLOOKUP($D310,前々月商品!$D:$D,前々月商品!V:V,0)</f>
        <v>0</v>
      </c>
      <c r="AE310" s="23">
        <f t="shared" si="62"/>
        <v>0</v>
      </c>
      <c r="AF310" s="23">
        <f t="shared" si="63"/>
        <v>0</v>
      </c>
      <c r="AG310" s="23">
        <f t="shared" si="64"/>
        <v>0</v>
      </c>
      <c r="AH310" s="12">
        <f>_xlfn.XLOOKUP($D310,当月商品!$D:$D,当月商品!W:W,0)</f>
        <v>0</v>
      </c>
      <c r="AI310" s="12">
        <f>_xlfn.XLOOKUP($D310,前月商品!$D:$D,前月商品!W:W,0)</f>
        <v>0</v>
      </c>
      <c r="AJ310" s="12">
        <f>_xlfn.XLOOKUP($D310,前々月商品!$D:$D,前々月商品!W:W,0)</f>
        <v>0</v>
      </c>
      <c r="AK310" s="12">
        <f>_xlfn.XLOOKUP($D310,当月商品!$D:$D,当月商品!H:H,0)</f>
        <v>0</v>
      </c>
      <c r="AL310" s="12">
        <f>_xlfn.XLOOKUP($D310,前月商品!$D:$D,前月商品!H:H,0)</f>
        <v>0</v>
      </c>
      <c r="AM310" s="12">
        <f>_xlfn.XLOOKUP($D310,前々月商品!$D:$D,前々月商品!H:H,0)</f>
        <v>0</v>
      </c>
      <c r="AN310" s="13">
        <f t="shared" si="65"/>
        <v>0</v>
      </c>
      <c r="AO310" s="13">
        <f t="shared" si="66"/>
        <v>0</v>
      </c>
      <c r="AP310" s="13">
        <f t="shared" si="67"/>
        <v>0</v>
      </c>
      <c r="AQ310" s="16">
        <f t="shared" si="68"/>
        <v>0</v>
      </c>
      <c r="AR310" s="16">
        <f t="shared" si="69"/>
        <v>0</v>
      </c>
      <c r="AS310" s="17">
        <f t="shared" si="70"/>
        <v>0</v>
      </c>
      <c r="AT310" t="e">
        <f t="shared" si="71"/>
        <v>#VALUE!</v>
      </c>
    </row>
    <row r="311" spans="3:46" ht="36.65" customHeight="1">
      <c r="C311" s="20">
        <v>306</v>
      </c>
      <c r="D311" s="53">
        <f>現状商品設定!B308</f>
        <v>0</v>
      </c>
      <c r="E311" s="26" t="str">
        <f>IFERROR(_xlfn.XLOOKUP($D311,現状商品設定!B:B,現状商品設定!C:C,"-"),"-")</f>
        <v>-</v>
      </c>
      <c r="F311" s="32" t="s">
        <v>46</v>
      </c>
      <c r="G311" s="30" t="str">
        <f>IFERROR(_xlfn.XLOOKUP($D311,現状商品設定!B:B,現状商品設定!F:F),"-")</f>
        <v>-</v>
      </c>
      <c r="H311" s="34" t="e">
        <f>IF(IF(AND(V311&gt;=設定!$C$3,X311&gt;=L311),G311*(1+設定!$C$6),IF(AND(V311&gt;=設定!$C$3,X311&lt;L311),G311*(1+設定!$C$7*-1),IF(V311&lt;設定!$C$3,G311*(1+設定!$C$6),"除外")))&gt;10,IF(AND(V311&gt;=設定!$C$3,X311&gt;=L311),G311*(1+設定!$C$6),IF(AND(V311&gt;=設定!$C$3,X311&lt;L311),G311*(1+設定!$C$7*-1),IF(V311&lt;設定!$C$3,G311*(1+設定!$C$6),"除外"))),10)</f>
        <v>#VALUE!</v>
      </c>
      <c r="I311" s="34" t="e">
        <f ca="1">IF(消化率!$I$5&lt;1,商品!H311*消化率!$I$5,IF(商品!W311*商品!Q311/(商品!H311*消化率!$I$5)&gt;商品!L311,商品!H311*消化率!$I$5,J311))</f>
        <v>#DIV/0!</v>
      </c>
      <c r="J311" s="34" t="e">
        <f t="shared" si="58"/>
        <v>#VALUE!</v>
      </c>
      <c r="K311" s="34" t="e">
        <f ca="1">IF(ROUNDDOWN(IF(I311&gt;=設定!$C$8,設定!$C$8,商品!I311),0)&lt;10,10,ROUNDDOWN(IF(I311&gt;=設定!$C$8,設定!$C$8,商品!I311),0))</f>
        <v>#DIV/0!</v>
      </c>
      <c r="L311" s="64">
        <f>IF(F311="標準",設定!$C$4,商品!F311)</f>
        <v>5</v>
      </c>
      <c r="M311" s="63" t="str">
        <f>_xlfn.XLOOKUP($D311,全商品!$F:$F,全商品!H:H,"-")</f>
        <v>-</v>
      </c>
      <c r="N311" s="12" t="str">
        <f>_xlfn.XLOOKUP($D311,全商品!$F:$F,全商品!I:I,"-")</f>
        <v>-</v>
      </c>
      <c r="O311" s="23" t="str">
        <f>_xlfn.XLOOKUP($D311,全商品!$F:$F,全商品!K:K,"-")</f>
        <v>-</v>
      </c>
      <c r="P311" s="13" t="str">
        <f>_xlfn.XLOOKUP($D311,全商品!$F:$F,全商品!M:M,"-")</f>
        <v>-</v>
      </c>
      <c r="Q311" s="25" t="str">
        <f>_xlfn.XLOOKUP($D311,現状商品設定!B:B,現状商品設定!D:D,"-")</f>
        <v>-</v>
      </c>
      <c r="R311" s="22">
        <f>SUM(_xlfn.XLOOKUP($D311,当月商品!$D:$D,当月商品!I:I,0),_xlfn.XLOOKUP($D311,前月商品!$D:$D,前月商品!I:I,0),_xlfn.XLOOKUP($D311,前々月商品!$D:$D,前々月商品!I:I,0))</f>
        <v>0</v>
      </c>
      <c r="S311" s="23">
        <f>SUM(_xlfn.XLOOKUP($D311,当月商品!$D:$D,当月商品!V:V,0),_xlfn.XLOOKUP($D311,前月商品!$D:$D,前月商品!V:V,0),_xlfn.XLOOKUP($D311,前々月商品!$D:$D,前々月商品!V:V,0))</f>
        <v>0</v>
      </c>
      <c r="T311" s="23">
        <f t="shared" si="59"/>
        <v>0</v>
      </c>
      <c r="U311" s="23">
        <f>SUM(_xlfn.XLOOKUP($D311,当月商品!$D:$D,当月商品!W:W,0),_xlfn.XLOOKUP($D311,前月商品!$D:$D,前月商品!W:W,0),_xlfn.XLOOKUP($D311,前々月商品!$D:$D,前々月商品!W:W,0))</f>
        <v>0</v>
      </c>
      <c r="V311" s="23">
        <f>SUM(_xlfn.XLOOKUP($D311,当月商品!$D:$D,当月商品!H:H,0),_xlfn.XLOOKUP($D311,前月商品!$D:$D,前月商品!H:H,0),_xlfn.XLOOKUP($D311,前々月商品!$D:$D,前々月商品!H:H,0))</f>
        <v>0</v>
      </c>
      <c r="W311" s="13">
        <f t="shared" si="60"/>
        <v>0</v>
      </c>
      <c r="X311" s="15">
        <f t="shared" si="61"/>
        <v>0</v>
      </c>
      <c r="Y311" s="22">
        <f>_xlfn.XLOOKUP($D311,当月商品!$D:$D,当月商品!I:I,0)</f>
        <v>0</v>
      </c>
      <c r="Z311" s="23">
        <f>_xlfn.XLOOKUP($D311,前月商品!$D:$D,前月商品!I:I,0)</f>
        <v>0</v>
      </c>
      <c r="AA311" s="23">
        <f>_xlfn.XLOOKUP($D311,前々月商品!$D:$D,前々月商品!I:I,0)</f>
        <v>0</v>
      </c>
      <c r="AB311" s="23">
        <f>_xlfn.XLOOKUP($D311,当月商品!$D:$D,当月商品!V:V,0)</f>
        <v>0</v>
      </c>
      <c r="AC311" s="23">
        <f>_xlfn.XLOOKUP($D311,前月商品!$D:$D,前月商品!V:V,0)</f>
        <v>0</v>
      </c>
      <c r="AD311" s="23">
        <f>_xlfn.XLOOKUP($D311,前々月商品!$D:$D,前々月商品!V:V,0)</f>
        <v>0</v>
      </c>
      <c r="AE311" s="23">
        <f t="shared" si="62"/>
        <v>0</v>
      </c>
      <c r="AF311" s="23">
        <f t="shared" si="63"/>
        <v>0</v>
      </c>
      <c r="AG311" s="23">
        <f t="shared" si="64"/>
        <v>0</v>
      </c>
      <c r="AH311" s="12">
        <f>_xlfn.XLOOKUP($D311,当月商品!$D:$D,当月商品!W:W,0)</f>
        <v>0</v>
      </c>
      <c r="AI311" s="12">
        <f>_xlfn.XLOOKUP($D311,前月商品!$D:$D,前月商品!W:W,0)</f>
        <v>0</v>
      </c>
      <c r="AJ311" s="12">
        <f>_xlfn.XLOOKUP($D311,前々月商品!$D:$D,前々月商品!W:W,0)</f>
        <v>0</v>
      </c>
      <c r="AK311" s="12">
        <f>_xlfn.XLOOKUP($D311,当月商品!$D:$D,当月商品!H:H,0)</f>
        <v>0</v>
      </c>
      <c r="AL311" s="12">
        <f>_xlfn.XLOOKUP($D311,前月商品!$D:$D,前月商品!H:H,0)</f>
        <v>0</v>
      </c>
      <c r="AM311" s="12">
        <f>_xlfn.XLOOKUP($D311,前々月商品!$D:$D,前々月商品!H:H,0)</f>
        <v>0</v>
      </c>
      <c r="AN311" s="13">
        <f t="shared" si="65"/>
        <v>0</v>
      </c>
      <c r="AO311" s="13">
        <f t="shared" si="66"/>
        <v>0</v>
      </c>
      <c r="AP311" s="13">
        <f t="shared" si="67"/>
        <v>0</v>
      </c>
      <c r="AQ311" s="16">
        <f t="shared" si="68"/>
        <v>0</v>
      </c>
      <c r="AR311" s="16">
        <f t="shared" si="69"/>
        <v>0</v>
      </c>
      <c r="AS311" s="17">
        <f t="shared" si="70"/>
        <v>0</v>
      </c>
      <c r="AT311" t="e">
        <f t="shared" si="71"/>
        <v>#VALUE!</v>
      </c>
    </row>
    <row r="312" spans="3:46" ht="36.65" customHeight="1">
      <c r="C312" s="20">
        <v>307</v>
      </c>
      <c r="D312" s="53">
        <f>現状商品設定!B309</f>
        <v>0</v>
      </c>
      <c r="E312" s="26" t="str">
        <f>IFERROR(_xlfn.XLOOKUP($D312,現状商品設定!B:B,現状商品設定!C:C,"-"),"-")</f>
        <v>-</v>
      </c>
      <c r="F312" s="32" t="s">
        <v>46</v>
      </c>
      <c r="G312" s="30" t="str">
        <f>IFERROR(_xlfn.XLOOKUP($D312,現状商品設定!B:B,現状商品設定!F:F),"-")</f>
        <v>-</v>
      </c>
      <c r="H312" s="34" t="e">
        <f>IF(IF(AND(V312&gt;=設定!$C$3,X312&gt;=L312),G312*(1+設定!$C$6),IF(AND(V312&gt;=設定!$C$3,X312&lt;L312),G312*(1+設定!$C$7*-1),IF(V312&lt;設定!$C$3,G312*(1+設定!$C$6),"除外")))&gt;10,IF(AND(V312&gt;=設定!$C$3,X312&gt;=L312),G312*(1+設定!$C$6),IF(AND(V312&gt;=設定!$C$3,X312&lt;L312),G312*(1+設定!$C$7*-1),IF(V312&lt;設定!$C$3,G312*(1+設定!$C$6),"除外"))),10)</f>
        <v>#VALUE!</v>
      </c>
      <c r="I312" s="34" t="e">
        <f ca="1">IF(消化率!$I$5&lt;1,商品!H312*消化率!$I$5,IF(商品!W312*商品!Q312/(商品!H312*消化率!$I$5)&gt;商品!L312,商品!H312*消化率!$I$5,J312))</f>
        <v>#DIV/0!</v>
      </c>
      <c r="J312" s="34" t="e">
        <f t="shared" si="58"/>
        <v>#VALUE!</v>
      </c>
      <c r="K312" s="34" t="e">
        <f ca="1">IF(ROUNDDOWN(IF(I312&gt;=設定!$C$8,設定!$C$8,商品!I312),0)&lt;10,10,ROUNDDOWN(IF(I312&gt;=設定!$C$8,設定!$C$8,商品!I312),0))</f>
        <v>#DIV/0!</v>
      </c>
      <c r="L312" s="64">
        <f>IF(F312="標準",設定!$C$4,商品!F312)</f>
        <v>5</v>
      </c>
      <c r="M312" s="63" t="str">
        <f>_xlfn.XLOOKUP($D312,全商品!$F:$F,全商品!H:H,"-")</f>
        <v>-</v>
      </c>
      <c r="N312" s="12" t="str">
        <f>_xlfn.XLOOKUP($D312,全商品!$F:$F,全商品!I:I,"-")</f>
        <v>-</v>
      </c>
      <c r="O312" s="23" t="str">
        <f>_xlfn.XLOOKUP($D312,全商品!$F:$F,全商品!K:K,"-")</f>
        <v>-</v>
      </c>
      <c r="P312" s="13" t="str">
        <f>_xlfn.XLOOKUP($D312,全商品!$F:$F,全商品!M:M,"-")</f>
        <v>-</v>
      </c>
      <c r="Q312" s="25" t="str">
        <f>_xlfn.XLOOKUP($D312,現状商品設定!B:B,現状商品設定!D:D,"-")</f>
        <v>-</v>
      </c>
      <c r="R312" s="22">
        <f>SUM(_xlfn.XLOOKUP($D312,当月商品!$D:$D,当月商品!I:I,0),_xlfn.XLOOKUP($D312,前月商品!$D:$D,前月商品!I:I,0),_xlfn.XLOOKUP($D312,前々月商品!$D:$D,前々月商品!I:I,0))</f>
        <v>0</v>
      </c>
      <c r="S312" s="23">
        <f>SUM(_xlfn.XLOOKUP($D312,当月商品!$D:$D,当月商品!V:V,0),_xlfn.XLOOKUP($D312,前月商品!$D:$D,前月商品!V:V,0),_xlfn.XLOOKUP($D312,前々月商品!$D:$D,前々月商品!V:V,0))</f>
        <v>0</v>
      </c>
      <c r="T312" s="23">
        <f t="shared" si="59"/>
        <v>0</v>
      </c>
      <c r="U312" s="23">
        <f>SUM(_xlfn.XLOOKUP($D312,当月商品!$D:$D,当月商品!W:W,0),_xlfn.XLOOKUP($D312,前月商品!$D:$D,前月商品!W:W,0),_xlfn.XLOOKUP($D312,前々月商品!$D:$D,前々月商品!W:W,0))</f>
        <v>0</v>
      </c>
      <c r="V312" s="23">
        <f>SUM(_xlfn.XLOOKUP($D312,当月商品!$D:$D,当月商品!H:H,0),_xlfn.XLOOKUP($D312,前月商品!$D:$D,前月商品!H:H,0),_xlfn.XLOOKUP($D312,前々月商品!$D:$D,前々月商品!H:H,0))</f>
        <v>0</v>
      </c>
      <c r="W312" s="13">
        <f t="shared" si="60"/>
        <v>0</v>
      </c>
      <c r="X312" s="15">
        <f t="shared" si="61"/>
        <v>0</v>
      </c>
      <c r="Y312" s="22">
        <f>_xlfn.XLOOKUP($D312,当月商品!$D:$D,当月商品!I:I,0)</f>
        <v>0</v>
      </c>
      <c r="Z312" s="23">
        <f>_xlfn.XLOOKUP($D312,前月商品!$D:$D,前月商品!I:I,0)</f>
        <v>0</v>
      </c>
      <c r="AA312" s="23">
        <f>_xlfn.XLOOKUP($D312,前々月商品!$D:$D,前々月商品!I:I,0)</f>
        <v>0</v>
      </c>
      <c r="AB312" s="23">
        <f>_xlfn.XLOOKUP($D312,当月商品!$D:$D,当月商品!V:V,0)</f>
        <v>0</v>
      </c>
      <c r="AC312" s="23">
        <f>_xlfn.XLOOKUP($D312,前月商品!$D:$D,前月商品!V:V,0)</f>
        <v>0</v>
      </c>
      <c r="AD312" s="23">
        <f>_xlfn.XLOOKUP($D312,前々月商品!$D:$D,前々月商品!V:V,0)</f>
        <v>0</v>
      </c>
      <c r="AE312" s="23">
        <f t="shared" si="62"/>
        <v>0</v>
      </c>
      <c r="AF312" s="23">
        <f t="shared" si="63"/>
        <v>0</v>
      </c>
      <c r="AG312" s="23">
        <f t="shared" si="64"/>
        <v>0</v>
      </c>
      <c r="AH312" s="12">
        <f>_xlfn.XLOOKUP($D312,当月商品!$D:$D,当月商品!W:W,0)</f>
        <v>0</v>
      </c>
      <c r="AI312" s="12">
        <f>_xlfn.XLOOKUP($D312,前月商品!$D:$D,前月商品!W:W,0)</f>
        <v>0</v>
      </c>
      <c r="AJ312" s="12">
        <f>_xlfn.XLOOKUP($D312,前々月商品!$D:$D,前々月商品!W:W,0)</f>
        <v>0</v>
      </c>
      <c r="AK312" s="12">
        <f>_xlfn.XLOOKUP($D312,当月商品!$D:$D,当月商品!H:H,0)</f>
        <v>0</v>
      </c>
      <c r="AL312" s="12">
        <f>_xlfn.XLOOKUP($D312,前月商品!$D:$D,前月商品!H:H,0)</f>
        <v>0</v>
      </c>
      <c r="AM312" s="12">
        <f>_xlfn.XLOOKUP($D312,前々月商品!$D:$D,前々月商品!H:H,0)</f>
        <v>0</v>
      </c>
      <c r="AN312" s="13">
        <f t="shared" si="65"/>
        <v>0</v>
      </c>
      <c r="AO312" s="13">
        <f t="shared" si="66"/>
        <v>0</v>
      </c>
      <c r="AP312" s="13">
        <f t="shared" si="67"/>
        <v>0</v>
      </c>
      <c r="AQ312" s="16">
        <f t="shared" si="68"/>
        <v>0</v>
      </c>
      <c r="AR312" s="16">
        <f t="shared" si="69"/>
        <v>0</v>
      </c>
      <c r="AS312" s="17">
        <f t="shared" si="70"/>
        <v>0</v>
      </c>
      <c r="AT312" t="e">
        <f t="shared" si="71"/>
        <v>#VALUE!</v>
      </c>
    </row>
    <row r="313" spans="3:46" ht="36.65" customHeight="1">
      <c r="C313" s="20">
        <v>308</v>
      </c>
      <c r="D313" s="53">
        <f>現状商品設定!B310</f>
        <v>0</v>
      </c>
      <c r="E313" s="26" t="str">
        <f>IFERROR(_xlfn.XLOOKUP($D313,現状商品設定!B:B,現状商品設定!C:C,"-"),"-")</f>
        <v>-</v>
      </c>
      <c r="F313" s="32" t="s">
        <v>46</v>
      </c>
      <c r="G313" s="30" t="str">
        <f>IFERROR(_xlfn.XLOOKUP($D313,現状商品設定!B:B,現状商品設定!F:F),"-")</f>
        <v>-</v>
      </c>
      <c r="H313" s="34" t="e">
        <f>IF(IF(AND(V313&gt;=設定!$C$3,X313&gt;=L313),G313*(1+設定!$C$6),IF(AND(V313&gt;=設定!$C$3,X313&lt;L313),G313*(1+設定!$C$7*-1),IF(V313&lt;設定!$C$3,G313*(1+設定!$C$6),"除外")))&gt;10,IF(AND(V313&gt;=設定!$C$3,X313&gt;=L313),G313*(1+設定!$C$6),IF(AND(V313&gt;=設定!$C$3,X313&lt;L313),G313*(1+設定!$C$7*-1),IF(V313&lt;設定!$C$3,G313*(1+設定!$C$6),"除外"))),10)</f>
        <v>#VALUE!</v>
      </c>
      <c r="I313" s="34" t="e">
        <f ca="1">IF(消化率!$I$5&lt;1,商品!H313*消化率!$I$5,IF(商品!W313*商品!Q313/(商品!H313*消化率!$I$5)&gt;商品!L313,商品!H313*消化率!$I$5,J313))</f>
        <v>#DIV/0!</v>
      </c>
      <c r="J313" s="34" t="e">
        <f t="shared" si="58"/>
        <v>#VALUE!</v>
      </c>
      <c r="K313" s="34" t="e">
        <f ca="1">IF(ROUNDDOWN(IF(I313&gt;=設定!$C$8,設定!$C$8,商品!I313),0)&lt;10,10,ROUNDDOWN(IF(I313&gt;=設定!$C$8,設定!$C$8,商品!I313),0))</f>
        <v>#DIV/0!</v>
      </c>
      <c r="L313" s="64">
        <f>IF(F313="標準",設定!$C$4,商品!F313)</f>
        <v>5</v>
      </c>
      <c r="M313" s="63" t="str">
        <f>_xlfn.XLOOKUP($D313,全商品!$F:$F,全商品!H:H,"-")</f>
        <v>-</v>
      </c>
      <c r="N313" s="12" t="str">
        <f>_xlfn.XLOOKUP($D313,全商品!$F:$F,全商品!I:I,"-")</f>
        <v>-</v>
      </c>
      <c r="O313" s="23" t="str">
        <f>_xlfn.XLOOKUP($D313,全商品!$F:$F,全商品!K:K,"-")</f>
        <v>-</v>
      </c>
      <c r="P313" s="13" t="str">
        <f>_xlfn.XLOOKUP($D313,全商品!$F:$F,全商品!M:M,"-")</f>
        <v>-</v>
      </c>
      <c r="Q313" s="25" t="str">
        <f>_xlfn.XLOOKUP($D313,現状商品設定!B:B,現状商品設定!D:D,"-")</f>
        <v>-</v>
      </c>
      <c r="R313" s="22">
        <f>SUM(_xlfn.XLOOKUP($D313,当月商品!$D:$D,当月商品!I:I,0),_xlfn.XLOOKUP($D313,前月商品!$D:$D,前月商品!I:I,0),_xlfn.XLOOKUP($D313,前々月商品!$D:$D,前々月商品!I:I,0))</f>
        <v>0</v>
      </c>
      <c r="S313" s="23">
        <f>SUM(_xlfn.XLOOKUP($D313,当月商品!$D:$D,当月商品!V:V,0),_xlfn.XLOOKUP($D313,前月商品!$D:$D,前月商品!V:V,0),_xlfn.XLOOKUP($D313,前々月商品!$D:$D,前々月商品!V:V,0))</f>
        <v>0</v>
      </c>
      <c r="T313" s="23">
        <f t="shared" si="59"/>
        <v>0</v>
      </c>
      <c r="U313" s="23">
        <f>SUM(_xlfn.XLOOKUP($D313,当月商品!$D:$D,当月商品!W:W,0),_xlfn.XLOOKUP($D313,前月商品!$D:$D,前月商品!W:W,0),_xlfn.XLOOKUP($D313,前々月商品!$D:$D,前々月商品!W:W,0))</f>
        <v>0</v>
      </c>
      <c r="V313" s="23">
        <f>SUM(_xlfn.XLOOKUP($D313,当月商品!$D:$D,当月商品!H:H,0),_xlfn.XLOOKUP($D313,前月商品!$D:$D,前月商品!H:H,0),_xlfn.XLOOKUP($D313,前々月商品!$D:$D,前々月商品!H:H,0))</f>
        <v>0</v>
      </c>
      <c r="W313" s="13">
        <f t="shared" si="60"/>
        <v>0</v>
      </c>
      <c r="X313" s="15">
        <f t="shared" si="61"/>
        <v>0</v>
      </c>
      <c r="Y313" s="22">
        <f>_xlfn.XLOOKUP($D313,当月商品!$D:$D,当月商品!I:I,0)</f>
        <v>0</v>
      </c>
      <c r="Z313" s="23">
        <f>_xlfn.XLOOKUP($D313,前月商品!$D:$D,前月商品!I:I,0)</f>
        <v>0</v>
      </c>
      <c r="AA313" s="23">
        <f>_xlfn.XLOOKUP($D313,前々月商品!$D:$D,前々月商品!I:I,0)</f>
        <v>0</v>
      </c>
      <c r="AB313" s="23">
        <f>_xlfn.XLOOKUP($D313,当月商品!$D:$D,当月商品!V:V,0)</f>
        <v>0</v>
      </c>
      <c r="AC313" s="23">
        <f>_xlfn.XLOOKUP($D313,前月商品!$D:$D,前月商品!V:V,0)</f>
        <v>0</v>
      </c>
      <c r="AD313" s="23">
        <f>_xlfn.XLOOKUP($D313,前々月商品!$D:$D,前々月商品!V:V,0)</f>
        <v>0</v>
      </c>
      <c r="AE313" s="23">
        <f t="shared" si="62"/>
        <v>0</v>
      </c>
      <c r="AF313" s="23">
        <f t="shared" si="63"/>
        <v>0</v>
      </c>
      <c r="AG313" s="23">
        <f t="shared" si="64"/>
        <v>0</v>
      </c>
      <c r="AH313" s="12">
        <f>_xlfn.XLOOKUP($D313,当月商品!$D:$D,当月商品!W:W,0)</f>
        <v>0</v>
      </c>
      <c r="AI313" s="12">
        <f>_xlfn.XLOOKUP($D313,前月商品!$D:$D,前月商品!W:W,0)</f>
        <v>0</v>
      </c>
      <c r="AJ313" s="12">
        <f>_xlfn.XLOOKUP($D313,前々月商品!$D:$D,前々月商品!W:W,0)</f>
        <v>0</v>
      </c>
      <c r="AK313" s="12">
        <f>_xlfn.XLOOKUP($D313,当月商品!$D:$D,当月商品!H:H,0)</f>
        <v>0</v>
      </c>
      <c r="AL313" s="12">
        <f>_xlfn.XLOOKUP($D313,前月商品!$D:$D,前月商品!H:H,0)</f>
        <v>0</v>
      </c>
      <c r="AM313" s="12">
        <f>_xlfn.XLOOKUP($D313,前々月商品!$D:$D,前々月商品!H:H,0)</f>
        <v>0</v>
      </c>
      <c r="AN313" s="13">
        <f t="shared" si="65"/>
        <v>0</v>
      </c>
      <c r="AO313" s="13">
        <f t="shared" si="66"/>
        <v>0</v>
      </c>
      <c r="AP313" s="13">
        <f t="shared" si="67"/>
        <v>0</v>
      </c>
      <c r="AQ313" s="16">
        <f t="shared" si="68"/>
        <v>0</v>
      </c>
      <c r="AR313" s="16">
        <f t="shared" si="69"/>
        <v>0</v>
      </c>
      <c r="AS313" s="17">
        <f t="shared" si="70"/>
        <v>0</v>
      </c>
      <c r="AT313" t="e">
        <f t="shared" si="71"/>
        <v>#VALUE!</v>
      </c>
    </row>
    <row r="314" spans="3:46" ht="36.65" customHeight="1">
      <c r="C314" s="20">
        <v>309</v>
      </c>
      <c r="D314" s="53">
        <f>現状商品設定!B311</f>
        <v>0</v>
      </c>
      <c r="E314" s="26" t="str">
        <f>IFERROR(_xlfn.XLOOKUP($D314,現状商品設定!B:B,現状商品設定!C:C,"-"),"-")</f>
        <v>-</v>
      </c>
      <c r="F314" s="32" t="s">
        <v>46</v>
      </c>
      <c r="G314" s="30" t="str">
        <f>IFERROR(_xlfn.XLOOKUP($D314,現状商品設定!B:B,現状商品設定!F:F),"-")</f>
        <v>-</v>
      </c>
      <c r="H314" s="34" t="e">
        <f>IF(IF(AND(V314&gt;=設定!$C$3,X314&gt;=L314),G314*(1+設定!$C$6),IF(AND(V314&gt;=設定!$C$3,X314&lt;L314),G314*(1+設定!$C$7*-1),IF(V314&lt;設定!$C$3,G314*(1+設定!$C$6),"除外")))&gt;10,IF(AND(V314&gt;=設定!$C$3,X314&gt;=L314),G314*(1+設定!$C$6),IF(AND(V314&gt;=設定!$C$3,X314&lt;L314),G314*(1+設定!$C$7*-1),IF(V314&lt;設定!$C$3,G314*(1+設定!$C$6),"除外"))),10)</f>
        <v>#VALUE!</v>
      </c>
      <c r="I314" s="34" t="e">
        <f ca="1">IF(消化率!$I$5&lt;1,商品!H314*消化率!$I$5,IF(商品!W314*商品!Q314/(商品!H314*消化率!$I$5)&gt;商品!L314,商品!H314*消化率!$I$5,J314))</f>
        <v>#DIV/0!</v>
      </c>
      <c r="J314" s="34" t="e">
        <f t="shared" si="58"/>
        <v>#VALUE!</v>
      </c>
      <c r="K314" s="34" t="e">
        <f ca="1">IF(ROUNDDOWN(IF(I314&gt;=設定!$C$8,設定!$C$8,商品!I314),0)&lt;10,10,ROUNDDOWN(IF(I314&gt;=設定!$C$8,設定!$C$8,商品!I314),0))</f>
        <v>#DIV/0!</v>
      </c>
      <c r="L314" s="64">
        <f>IF(F314="標準",設定!$C$4,商品!F314)</f>
        <v>5</v>
      </c>
      <c r="M314" s="63" t="str">
        <f>_xlfn.XLOOKUP($D314,全商品!$F:$F,全商品!H:H,"-")</f>
        <v>-</v>
      </c>
      <c r="N314" s="12" t="str">
        <f>_xlfn.XLOOKUP($D314,全商品!$F:$F,全商品!I:I,"-")</f>
        <v>-</v>
      </c>
      <c r="O314" s="23" t="str">
        <f>_xlfn.XLOOKUP($D314,全商品!$F:$F,全商品!K:K,"-")</f>
        <v>-</v>
      </c>
      <c r="P314" s="13" t="str">
        <f>_xlfn.XLOOKUP($D314,全商品!$F:$F,全商品!M:M,"-")</f>
        <v>-</v>
      </c>
      <c r="Q314" s="25" t="str">
        <f>_xlfn.XLOOKUP($D314,現状商品設定!B:B,現状商品設定!D:D,"-")</f>
        <v>-</v>
      </c>
      <c r="R314" s="22">
        <f>SUM(_xlfn.XLOOKUP($D314,当月商品!$D:$D,当月商品!I:I,0),_xlfn.XLOOKUP($D314,前月商品!$D:$D,前月商品!I:I,0),_xlfn.XLOOKUP($D314,前々月商品!$D:$D,前々月商品!I:I,0))</f>
        <v>0</v>
      </c>
      <c r="S314" s="23">
        <f>SUM(_xlfn.XLOOKUP($D314,当月商品!$D:$D,当月商品!V:V,0),_xlfn.XLOOKUP($D314,前月商品!$D:$D,前月商品!V:V,0),_xlfn.XLOOKUP($D314,前々月商品!$D:$D,前々月商品!V:V,0))</f>
        <v>0</v>
      </c>
      <c r="T314" s="23">
        <f t="shared" si="59"/>
        <v>0</v>
      </c>
      <c r="U314" s="23">
        <f>SUM(_xlfn.XLOOKUP($D314,当月商品!$D:$D,当月商品!W:W,0),_xlfn.XLOOKUP($D314,前月商品!$D:$D,前月商品!W:W,0),_xlfn.XLOOKUP($D314,前々月商品!$D:$D,前々月商品!W:W,0))</f>
        <v>0</v>
      </c>
      <c r="V314" s="23">
        <f>SUM(_xlfn.XLOOKUP($D314,当月商品!$D:$D,当月商品!H:H,0),_xlfn.XLOOKUP($D314,前月商品!$D:$D,前月商品!H:H,0),_xlfn.XLOOKUP($D314,前々月商品!$D:$D,前々月商品!H:H,0))</f>
        <v>0</v>
      </c>
      <c r="W314" s="13">
        <f t="shared" si="60"/>
        <v>0</v>
      </c>
      <c r="X314" s="15">
        <f t="shared" si="61"/>
        <v>0</v>
      </c>
      <c r="Y314" s="22">
        <f>_xlfn.XLOOKUP($D314,当月商品!$D:$D,当月商品!I:I,0)</f>
        <v>0</v>
      </c>
      <c r="Z314" s="23">
        <f>_xlfn.XLOOKUP($D314,前月商品!$D:$D,前月商品!I:I,0)</f>
        <v>0</v>
      </c>
      <c r="AA314" s="23">
        <f>_xlfn.XLOOKUP($D314,前々月商品!$D:$D,前々月商品!I:I,0)</f>
        <v>0</v>
      </c>
      <c r="AB314" s="23">
        <f>_xlfn.XLOOKUP($D314,当月商品!$D:$D,当月商品!V:V,0)</f>
        <v>0</v>
      </c>
      <c r="AC314" s="23">
        <f>_xlfn.XLOOKUP($D314,前月商品!$D:$D,前月商品!V:V,0)</f>
        <v>0</v>
      </c>
      <c r="AD314" s="23">
        <f>_xlfn.XLOOKUP($D314,前々月商品!$D:$D,前々月商品!V:V,0)</f>
        <v>0</v>
      </c>
      <c r="AE314" s="23">
        <f t="shared" si="62"/>
        <v>0</v>
      </c>
      <c r="AF314" s="23">
        <f t="shared" si="63"/>
        <v>0</v>
      </c>
      <c r="AG314" s="23">
        <f t="shared" si="64"/>
        <v>0</v>
      </c>
      <c r="AH314" s="12">
        <f>_xlfn.XLOOKUP($D314,当月商品!$D:$D,当月商品!W:W,0)</f>
        <v>0</v>
      </c>
      <c r="AI314" s="12">
        <f>_xlfn.XLOOKUP($D314,前月商品!$D:$D,前月商品!W:W,0)</f>
        <v>0</v>
      </c>
      <c r="AJ314" s="12">
        <f>_xlfn.XLOOKUP($D314,前々月商品!$D:$D,前々月商品!W:W,0)</f>
        <v>0</v>
      </c>
      <c r="AK314" s="12">
        <f>_xlfn.XLOOKUP($D314,当月商品!$D:$D,当月商品!H:H,0)</f>
        <v>0</v>
      </c>
      <c r="AL314" s="12">
        <f>_xlfn.XLOOKUP($D314,前月商品!$D:$D,前月商品!H:H,0)</f>
        <v>0</v>
      </c>
      <c r="AM314" s="12">
        <f>_xlfn.XLOOKUP($D314,前々月商品!$D:$D,前々月商品!H:H,0)</f>
        <v>0</v>
      </c>
      <c r="AN314" s="13">
        <f t="shared" si="65"/>
        <v>0</v>
      </c>
      <c r="AO314" s="13">
        <f t="shared" si="66"/>
        <v>0</v>
      </c>
      <c r="AP314" s="13">
        <f t="shared" si="67"/>
        <v>0</v>
      </c>
      <c r="AQ314" s="16">
        <f t="shared" si="68"/>
        <v>0</v>
      </c>
      <c r="AR314" s="16">
        <f t="shared" si="69"/>
        <v>0</v>
      </c>
      <c r="AS314" s="17">
        <f t="shared" si="70"/>
        <v>0</v>
      </c>
      <c r="AT314" t="e">
        <f t="shared" si="71"/>
        <v>#VALUE!</v>
      </c>
    </row>
    <row r="315" spans="3:46" ht="36.65" customHeight="1">
      <c r="C315" s="20">
        <v>310</v>
      </c>
      <c r="D315" s="53">
        <f>現状商品設定!B312</f>
        <v>0</v>
      </c>
      <c r="E315" s="26" t="str">
        <f>IFERROR(_xlfn.XLOOKUP($D315,現状商品設定!B:B,現状商品設定!C:C,"-"),"-")</f>
        <v>-</v>
      </c>
      <c r="F315" s="32" t="s">
        <v>46</v>
      </c>
      <c r="G315" s="30" t="str">
        <f>IFERROR(_xlfn.XLOOKUP($D315,現状商品設定!B:B,現状商品設定!F:F),"-")</f>
        <v>-</v>
      </c>
      <c r="H315" s="34" t="e">
        <f>IF(IF(AND(V315&gt;=設定!$C$3,X315&gt;=L315),G315*(1+設定!$C$6),IF(AND(V315&gt;=設定!$C$3,X315&lt;L315),G315*(1+設定!$C$7*-1),IF(V315&lt;設定!$C$3,G315*(1+設定!$C$6),"除外")))&gt;10,IF(AND(V315&gt;=設定!$C$3,X315&gt;=L315),G315*(1+設定!$C$6),IF(AND(V315&gt;=設定!$C$3,X315&lt;L315),G315*(1+設定!$C$7*-1),IF(V315&lt;設定!$C$3,G315*(1+設定!$C$6),"除外"))),10)</f>
        <v>#VALUE!</v>
      </c>
      <c r="I315" s="34" t="e">
        <f ca="1">IF(消化率!$I$5&lt;1,商品!H315*消化率!$I$5,IF(商品!W315*商品!Q315/(商品!H315*消化率!$I$5)&gt;商品!L315,商品!H315*消化率!$I$5,J315))</f>
        <v>#DIV/0!</v>
      </c>
      <c r="J315" s="34" t="e">
        <f t="shared" si="58"/>
        <v>#VALUE!</v>
      </c>
      <c r="K315" s="34" t="e">
        <f ca="1">IF(ROUNDDOWN(IF(I315&gt;=設定!$C$8,設定!$C$8,商品!I315),0)&lt;10,10,ROUNDDOWN(IF(I315&gt;=設定!$C$8,設定!$C$8,商品!I315),0))</f>
        <v>#DIV/0!</v>
      </c>
      <c r="L315" s="64">
        <f>IF(F315="標準",設定!$C$4,商品!F315)</f>
        <v>5</v>
      </c>
      <c r="M315" s="63" t="str">
        <f>_xlfn.XLOOKUP($D315,全商品!$F:$F,全商品!H:H,"-")</f>
        <v>-</v>
      </c>
      <c r="N315" s="12" t="str">
        <f>_xlfn.XLOOKUP($D315,全商品!$F:$F,全商品!I:I,"-")</f>
        <v>-</v>
      </c>
      <c r="O315" s="23" t="str">
        <f>_xlfn.XLOOKUP($D315,全商品!$F:$F,全商品!K:K,"-")</f>
        <v>-</v>
      </c>
      <c r="P315" s="13" t="str">
        <f>_xlfn.XLOOKUP($D315,全商品!$F:$F,全商品!M:M,"-")</f>
        <v>-</v>
      </c>
      <c r="Q315" s="25" t="str">
        <f>_xlfn.XLOOKUP($D315,現状商品設定!B:B,現状商品設定!D:D,"-")</f>
        <v>-</v>
      </c>
      <c r="R315" s="22">
        <f>SUM(_xlfn.XLOOKUP($D315,当月商品!$D:$D,当月商品!I:I,0),_xlfn.XLOOKUP($D315,前月商品!$D:$D,前月商品!I:I,0),_xlfn.XLOOKUP($D315,前々月商品!$D:$D,前々月商品!I:I,0))</f>
        <v>0</v>
      </c>
      <c r="S315" s="23">
        <f>SUM(_xlfn.XLOOKUP($D315,当月商品!$D:$D,当月商品!V:V,0),_xlfn.XLOOKUP($D315,前月商品!$D:$D,前月商品!V:V,0),_xlfn.XLOOKUP($D315,前々月商品!$D:$D,前々月商品!V:V,0))</f>
        <v>0</v>
      </c>
      <c r="T315" s="23">
        <f t="shared" si="59"/>
        <v>0</v>
      </c>
      <c r="U315" s="23">
        <f>SUM(_xlfn.XLOOKUP($D315,当月商品!$D:$D,当月商品!W:W,0),_xlfn.XLOOKUP($D315,前月商品!$D:$D,前月商品!W:W,0),_xlfn.XLOOKUP($D315,前々月商品!$D:$D,前々月商品!W:W,0))</f>
        <v>0</v>
      </c>
      <c r="V315" s="23">
        <f>SUM(_xlfn.XLOOKUP($D315,当月商品!$D:$D,当月商品!H:H,0),_xlfn.XLOOKUP($D315,前月商品!$D:$D,前月商品!H:H,0),_xlfn.XLOOKUP($D315,前々月商品!$D:$D,前々月商品!H:H,0))</f>
        <v>0</v>
      </c>
      <c r="W315" s="13">
        <f t="shared" si="60"/>
        <v>0</v>
      </c>
      <c r="X315" s="15">
        <f t="shared" si="61"/>
        <v>0</v>
      </c>
      <c r="Y315" s="22">
        <f>_xlfn.XLOOKUP($D315,当月商品!$D:$D,当月商品!I:I,0)</f>
        <v>0</v>
      </c>
      <c r="Z315" s="23">
        <f>_xlfn.XLOOKUP($D315,前月商品!$D:$D,前月商品!I:I,0)</f>
        <v>0</v>
      </c>
      <c r="AA315" s="23">
        <f>_xlfn.XLOOKUP($D315,前々月商品!$D:$D,前々月商品!I:I,0)</f>
        <v>0</v>
      </c>
      <c r="AB315" s="23">
        <f>_xlfn.XLOOKUP($D315,当月商品!$D:$D,当月商品!V:V,0)</f>
        <v>0</v>
      </c>
      <c r="AC315" s="23">
        <f>_xlfn.XLOOKUP($D315,前月商品!$D:$D,前月商品!V:V,0)</f>
        <v>0</v>
      </c>
      <c r="AD315" s="23">
        <f>_xlfn.XLOOKUP($D315,前々月商品!$D:$D,前々月商品!V:V,0)</f>
        <v>0</v>
      </c>
      <c r="AE315" s="23">
        <f t="shared" si="62"/>
        <v>0</v>
      </c>
      <c r="AF315" s="23">
        <f t="shared" si="63"/>
        <v>0</v>
      </c>
      <c r="AG315" s="23">
        <f t="shared" si="64"/>
        <v>0</v>
      </c>
      <c r="AH315" s="12">
        <f>_xlfn.XLOOKUP($D315,当月商品!$D:$D,当月商品!W:W,0)</f>
        <v>0</v>
      </c>
      <c r="AI315" s="12">
        <f>_xlfn.XLOOKUP($D315,前月商品!$D:$D,前月商品!W:W,0)</f>
        <v>0</v>
      </c>
      <c r="AJ315" s="12">
        <f>_xlfn.XLOOKUP($D315,前々月商品!$D:$D,前々月商品!W:W,0)</f>
        <v>0</v>
      </c>
      <c r="AK315" s="12">
        <f>_xlfn.XLOOKUP($D315,当月商品!$D:$D,当月商品!H:H,0)</f>
        <v>0</v>
      </c>
      <c r="AL315" s="12">
        <f>_xlfn.XLOOKUP($D315,前月商品!$D:$D,前月商品!H:H,0)</f>
        <v>0</v>
      </c>
      <c r="AM315" s="12">
        <f>_xlfn.XLOOKUP($D315,前々月商品!$D:$D,前々月商品!H:H,0)</f>
        <v>0</v>
      </c>
      <c r="AN315" s="13">
        <f t="shared" si="65"/>
        <v>0</v>
      </c>
      <c r="AO315" s="13">
        <f t="shared" si="66"/>
        <v>0</v>
      </c>
      <c r="AP315" s="13">
        <f t="shared" si="67"/>
        <v>0</v>
      </c>
      <c r="AQ315" s="16">
        <f t="shared" si="68"/>
        <v>0</v>
      </c>
      <c r="AR315" s="16">
        <f t="shared" si="69"/>
        <v>0</v>
      </c>
      <c r="AS315" s="17">
        <f t="shared" si="70"/>
        <v>0</v>
      </c>
      <c r="AT315" t="e">
        <f t="shared" si="71"/>
        <v>#VALUE!</v>
      </c>
    </row>
    <row r="316" spans="3:46" ht="36.65" customHeight="1">
      <c r="C316" s="20">
        <v>311</v>
      </c>
      <c r="D316" s="53">
        <f>現状商品設定!B313</f>
        <v>0</v>
      </c>
      <c r="E316" s="26" t="str">
        <f>IFERROR(_xlfn.XLOOKUP($D316,現状商品設定!B:B,現状商品設定!C:C,"-"),"-")</f>
        <v>-</v>
      </c>
      <c r="F316" s="32" t="s">
        <v>46</v>
      </c>
      <c r="G316" s="30" t="str">
        <f>IFERROR(_xlfn.XLOOKUP($D316,現状商品設定!B:B,現状商品設定!F:F),"-")</f>
        <v>-</v>
      </c>
      <c r="H316" s="34" t="e">
        <f>IF(IF(AND(V316&gt;=設定!$C$3,X316&gt;=L316),G316*(1+設定!$C$6),IF(AND(V316&gt;=設定!$C$3,X316&lt;L316),G316*(1+設定!$C$7*-1),IF(V316&lt;設定!$C$3,G316*(1+設定!$C$6),"除外")))&gt;10,IF(AND(V316&gt;=設定!$C$3,X316&gt;=L316),G316*(1+設定!$C$6),IF(AND(V316&gt;=設定!$C$3,X316&lt;L316),G316*(1+設定!$C$7*-1),IF(V316&lt;設定!$C$3,G316*(1+設定!$C$6),"除外"))),10)</f>
        <v>#VALUE!</v>
      </c>
      <c r="I316" s="34" t="e">
        <f ca="1">IF(消化率!$I$5&lt;1,商品!H316*消化率!$I$5,IF(商品!W316*商品!Q316/(商品!H316*消化率!$I$5)&gt;商品!L316,商品!H316*消化率!$I$5,J316))</f>
        <v>#DIV/0!</v>
      </c>
      <c r="J316" s="34" t="e">
        <f t="shared" si="58"/>
        <v>#VALUE!</v>
      </c>
      <c r="K316" s="34" t="e">
        <f ca="1">IF(ROUNDDOWN(IF(I316&gt;=設定!$C$8,設定!$C$8,商品!I316),0)&lt;10,10,ROUNDDOWN(IF(I316&gt;=設定!$C$8,設定!$C$8,商品!I316),0))</f>
        <v>#DIV/0!</v>
      </c>
      <c r="L316" s="64">
        <f>IF(F316="標準",設定!$C$4,商品!F316)</f>
        <v>5</v>
      </c>
      <c r="M316" s="63" t="str">
        <f>_xlfn.XLOOKUP($D316,全商品!$F:$F,全商品!H:H,"-")</f>
        <v>-</v>
      </c>
      <c r="N316" s="12" t="str">
        <f>_xlfn.XLOOKUP($D316,全商品!$F:$F,全商品!I:I,"-")</f>
        <v>-</v>
      </c>
      <c r="O316" s="23" t="str">
        <f>_xlfn.XLOOKUP($D316,全商品!$F:$F,全商品!K:K,"-")</f>
        <v>-</v>
      </c>
      <c r="P316" s="13" t="str">
        <f>_xlfn.XLOOKUP($D316,全商品!$F:$F,全商品!M:M,"-")</f>
        <v>-</v>
      </c>
      <c r="Q316" s="25" t="str">
        <f>_xlfn.XLOOKUP($D316,現状商品設定!B:B,現状商品設定!D:D,"-")</f>
        <v>-</v>
      </c>
      <c r="R316" s="22">
        <f>SUM(_xlfn.XLOOKUP($D316,当月商品!$D:$D,当月商品!I:I,0),_xlfn.XLOOKUP($D316,前月商品!$D:$D,前月商品!I:I,0),_xlfn.XLOOKUP($D316,前々月商品!$D:$D,前々月商品!I:I,0))</f>
        <v>0</v>
      </c>
      <c r="S316" s="23">
        <f>SUM(_xlfn.XLOOKUP($D316,当月商品!$D:$D,当月商品!V:V,0),_xlfn.XLOOKUP($D316,前月商品!$D:$D,前月商品!V:V,0),_xlfn.XLOOKUP($D316,前々月商品!$D:$D,前々月商品!V:V,0))</f>
        <v>0</v>
      </c>
      <c r="T316" s="23">
        <f t="shared" si="59"/>
        <v>0</v>
      </c>
      <c r="U316" s="23">
        <f>SUM(_xlfn.XLOOKUP($D316,当月商品!$D:$D,当月商品!W:W,0),_xlfn.XLOOKUP($D316,前月商品!$D:$D,前月商品!W:W,0),_xlfn.XLOOKUP($D316,前々月商品!$D:$D,前々月商品!W:W,0))</f>
        <v>0</v>
      </c>
      <c r="V316" s="23">
        <f>SUM(_xlfn.XLOOKUP($D316,当月商品!$D:$D,当月商品!H:H,0),_xlfn.XLOOKUP($D316,前月商品!$D:$D,前月商品!H:H,0),_xlfn.XLOOKUP($D316,前々月商品!$D:$D,前々月商品!H:H,0))</f>
        <v>0</v>
      </c>
      <c r="W316" s="13">
        <f t="shared" si="60"/>
        <v>0</v>
      </c>
      <c r="X316" s="15">
        <f t="shared" si="61"/>
        <v>0</v>
      </c>
      <c r="Y316" s="22">
        <f>_xlfn.XLOOKUP($D316,当月商品!$D:$D,当月商品!I:I,0)</f>
        <v>0</v>
      </c>
      <c r="Z316" s="23">
        <f>_xlfn.XLOOKUP($D316,前月商品!$D:$D,前月商品!I:I,0)</f>
        <v>0</v>
      </c>
      <c r="AA316" s="23">
        <f>_xlfn.XLOOKUP($D316,前々月商品!$D:$D,前々月商品!I:I,0)</f>
        <v>0</v>
      </c>
      <c r="AB316" s="23">
        <f>_xlfn.XLOOKUP($D316,当月商品!$D:$D,当月商品!V:V,0)</f>
        <v>0</v>
      </c>
      <c r="AC316" s="23">
        <f>_xlfn.XLOOKUP($D316,前月商品!$D:$D,前月商品!V:V,0)</f>
        <v>0</v>
      </c>
      <c r="AD316" s="23">
        <f>_xlfn.XLOOKUP($D316,前々月商品!$D:$D,前々月商品!V:V,0)</f>
        <v>0</v>
      </c>
      <c r="AE316" s="23">
        <f t="shared" si="62"/>
        <v>0</v>
      </c>
      <c r="AF316" s="23">
        <f t="shared" si="63"/>
        <v>0</v>
      </c>
      <c r="AG316" s="23">
        <f t="shared" si="64"/>
        <v>0</v>
      </c>
      <c r="AH316" s="12">
        <f>_xlfn.XLOOKUP($D316,当月商品!$D:$D,当月商品!W:W,0)</f>
        <v>0</v>
      </c>
      <c r="AI316" s="12">
        <f>_xlfn.XLOOKUP($D316,前月商品!$D:$D,前月商品!W:W,0)</f>
        <v>0</v>
      </c>
      <c r="AJ316" s="12">
        <f>_xlfn.XLOOKUP($D316,前々月商品!$D:$D,前々月商品!W:W,0)</f>
        <v>0</v>
      </c>
      <c r="AK316" s="12">
        <f>_xlfn.XLOOKUP($D316,当月商品!$D:$D,当月商品!H:H,0)</f>
        <v>0</v>
      </c>
      <c r="AL316" s="12">
        <f>_xlfn.XLOOKUP($D316,前月商品!$D:$D,前月商品!H:H,0)</f>
        <v>0</v>
      </c>
      <c r="AM316" s="12">
        <f>_xlfn.XLOOKUP($D316,前々月商品!$D:$D,前々月商品!H:H,0)</f>
        <v>0</v>
      </c>
      <c r="AN316" s="13">
        <f t="shared" si="65"/>
        <v>0</v>
      </c>
      <c r="AO316" s="13">
        <f t="shared" si="66"/>
        <v>0</v>
      </c>
      <c r="AP316" s="13">
        <f t="shared" si="67"/>
        <v>0</v>
      </c>
      <c r="AQ316" s="16">
        <f t="shared" si="68"/>
        <v>0</v>
      </c>
      <c r="AR316" s="16">
        <f t="shared" si="69"/>
        <v>0</v>
      </c>
      <c r="AS316" s="17">
        <f t="shared" si="70"/>
        <v>0</v>
      </c>
      <c r="AT316" t="e">
        <f t="shared" si="71"/>
        <v>#VALUE!</v>
      </c>
    </row>
    <row r="317" spans="3:46" ht="36.65" customHeight="1">
      <c r="C317" s="20">
        <v>312</v>
      </c>
      <c r="D317" s="53">
        <f>現状商品設定!B314</f>
        <v>0</v>
      </c>
      <c r="E317" s="26" t="str">
        <f>IFERROR(_xlfn.XLOOKUP($D317,現状商品設定!B:B,現状商品設定!C:C,"-"),"-")</f>
        <v>-</v>
      </c>
      <c r="F317" s="32" t="s">
        <v>46</v>
      </c>
      <c r="G317" s="30" t="str">
        <f>IFERROR(_xlfn.XLOOKUP($D317,現状商品設定!B:B,現状商品設定!F:F),"-")</f>
        <v>-</v>
      </c>
      <c r="H317" s="34" t="e">
        <f>IF(IF(AND(V317&gt;=設定!$C$3,X317&gt;=L317),G317*(1+設定!$C$6),IF(AND(V317&gt;=設定!$C$3,X317&lt;L317),G317*(1+設定!$C$7*-1),IF(V317&lt;設定!$C$3,G317*(1+設定!$C$6),"除外")))&gt;10,IF(AND(V317&gt;=設定!$C$3,X317&gt;=L317),G317*(1+設定!$C$6),IF(AND(V317&gt;=設定!$C$3,X317&lt;L317),G317*(1+設定!$C$7*-1),IF(V317&lt;設定!$C$3,G317*(1+設定!$C$6),"除外"))),10)</f>
        <v>#VALUE!</v>
      </c>
      <c r="I317" s="34" t="e">
        <f ca="1">IF(消化率!$I$5&lt;1,商品!H317*消化率!$I$5,IF(商品!W317*商品!Q317/(商品!H317*消化率!$I$5)&gt;商品!L317,商品!H317*消化率!$I$5,J317))</f>
        <v>#DIV/0!</v>
      </c>
      <c r="J317" s="34" t="e">
        <f t="shared" si="58"/>
        <v>#VALUE!</v>
      </c>
      <c r="K317" s="34" t="e">
        <f ca="1">IF(ROUNDDOWN(IF(I317&gt;=設定!$C$8,設定!$C$8,商品!I317),0)&lt;10,10,ROUNDDOWN(IF(I317&gt;=設定!$C$8,設定!$C$8,商品!I317),0))</f>
        <v>#DIV/0!</v>
      </c>
      <c r="L317" s="64">
        <f>IF(F317="標準",設定!$C$4,商品!F317)</f>
        <v>5</v>
      </c>
      <c r="M317" s="63" t="str">
        <f>_xlfn.XLOOKUP($D317,全商品!$F:$F,全商品!H:H,"-")</f>
        <v>-</v>
      </c>
      <c r="N317" s="12" t="str">
        <f>_xlfn.XLOOKUP($D317,全商品!$F:$F,全商品!I:I,"-")</f>
        <v>-</v>
      </c>
      <c r="O317" s="23" t="str">
        <f>_xlfn.XLOOKUP($D317,全商品!$F:$F,全商品!K:K,"-")</f>
        <v>-</v>
      </c>
      <c r="P317" s="13" t="str">
        <f>_xlfn.XLOOKUP($D317,全商品!$F:$F,全商品!M:M,"-")</f>
        <v>-</v>
      </c>
      <c r="Q317" s="25" t="str">
        <f>_xlfn.XLOOKUP($D317,現状商品設定!B:B,現状商品設定!D:D,"-")</f>
        <v>-</v>
      </c>
      <c r="R317" s="22">
        <f>SUM(_xlfn.XLOOKUP($D317,当月商品!$D:$D,当月商品!I:I,0),_xlfn.XLOOKUP($D317,前月商品!$D:$D,前月商品!I:I,0),_xlfn.XLOOKUP($D317,前々月商品!$D:$D,前々月商品!I:I,0))</f>
        <v>0</v>
      </c>
      <c r="S317" s="23">
        <f>SUM(_xlfn.XLOOKUP($D317,当月商品!$D:$D,当月商品!V:V,0),_xlfn.XLOOKUP($D317,前月商品!$D:$D,前月商品!V:V,0),_xlfn.XLOOKUP($D317,前々月商品!$D:$D,前々月商品!V:V,0))</f>
        <v>0</v>
      </c>
      <c r="T317" s="23">
        <f t="shared" si="59"/>
        <v>0</v>
      </c>
      <c r="U317" s="23">
        <f>SUM(_xlfn.XLOOKUP($D317,当月商品!$D:$D,当月商品!W:W,0),_xlfn.XLOOKUP($D317,前月商品!$D:$D,前月商品!W:W,0),_xlfn.XLOOKUP($D317,前々月商品!$D:$D,前々月商品!W:W,0))</f>
        <v>0</v>
      </c>
      <c r="V317" s="23">
        <f>SUM(_xlfn.XLOOKUP($D317,当月商品!$D:$D,当月商品!H:H,0),_xlfn.XLOOKUP($D317,前月商品!$D:$D,前月商品!H:H,0),_xlfn.XLOOKUP($D317,前々月商品!$D:$D,前々月商品!H:H,0))</f>
        <v>0</v>
      </c>
      <c r="W317" s="13">
        <f t="shared" si="60"/>
        <v>0</v>
      </c>
      <c r="X317" s="15">
        <f t="shared" si="61"/>
        <v>0</v>
      </c>
      <c r="Y317" s="22">
        <f>_xlfn.XLOOKUP($D317,当月商品!$D:$D,当月商品!I:I,0)</f>
        <v>0</v>
      </c>
      <c r="Z317" s="23">
        <f>_xlfn.XLOOKUP($D317,前月商品!$D:$D,前月商品!I:I,0)</f>
        <v>0</v>
      </c>
      <c r="AA317" s="23">
        <f>_xlfn.XLOOKUP($D317,前々月商品!$D:$D,前々月商品!I:I,0)</f>
        <v>0</v>
      </c>
      <c r="AB317" s="23">
        <f>_xlfn.XLOOKUP($D317,当月商品!$D:$D,当月商品!V:V,0)</f>
        <v>0</v>
      </c>
      <c r="AC317" s="23">
        <f>_xlfn.XLOOKUP($D317,前月商品!$D:$D,前月商品!V:V,0)</f>
        <v>0</v>
      </c>
      <c r="AD317" s="23">
        <f>_xlfn.XLOOKUP($D317,前々月商品!$D:$D,前々月商品!V:V,0)</f>
        <v>0</v>
      </c>
      <c r="AE317" s="23">
        <f t="shared" si="62"/>
        <v>0</v>
      </c>
      <c r="AF317" s="23">
        <f t="shared" si="63"/>
        <v>0</v>
      </c>
      <c r="AG317" s="23">
        <f t="shared" si="64"/>
        <v>0</v>
      </c>
      <c r="AH317" s="12">
        <f>_xlfn.XLOOKUP($D317,当月商品!$D:$D,当月商品!W:W,0)</f>
        <v>0</v>
      </c>
      <c r="AI317" s="12">
        <f>_xlfn.XLOOKUP($D317,前月商品!$D:$D,前月商品!W:W,0)</f>
        <v>0</v>
      </c>
      <c r="AJ317" s="12">
        <f>_xlfn.XLOOKUP($D317,前々月商品!$D:$D,前々月商品!W:W,0)</f>
        <v>0</v>
      </c>
      <c r="AK317" s="12">
        <f>_xlfn.XLOOKUP($D317,当月商品!$D:$D,当月商品!H:H,0)</f>
        <v>0</v>
      </c>
      <c r="AL317" s="12">
        <f>_xlfn.XLOOKUP($D317,前月商品!$D:$D,前月商品!H:H,0)</f>
        <v>0</v>
      </c>
      <c r="AM317" s="12">
        <f>_xlfn.XLOOKUP($D317,前々月商品!$D:$D,前々月商品!H:H,0)</f>
        <v>0</v>
      </c>
      <c r="AN317" s="13">
        <f t="shared" si="65"/>
        <v>0</v>
      </c>
      <c r="AO317" s="13">
        <f t="shared" si="66"/>
        <v>0</v>
      </c>
      <c r="AP317" s="13">
        <f t="shared" si="67"/>
        <v>0</v>
      </c>
      <c r="AQ317" s="16">
        <f t="shared" si="68"/>
        <v>0</v>
      </c>
      <c r="AR317" s="16">
        <f t="shared" si="69"/>
        <v>0</v>
      </c>
      <c r="AS317" s="17">
        <f t="shared" si="70"/>
        <v>0</v>
      </c>
      <c r="AT317" t="e">
        <f t="shared" si="71"/>
        <v>#VALUE!</v>
      </c>
    </row>
    <row r="318" spans="3:46" ht="36.65" customHeight="1">
      <c r="C318" s="20">
        <v>313</v>
      </c>
      <c r="D318" s="53">
        <f>現状商品設定!B315</f>
        <v>0</v>
      </c>
      <c r="E318" s="26" t="str">
        <f>IFERROR(_xlfn.XLOOKUP($D318,現状商品設定!B:B,現状商品設定!C:C,"-"),"-")</f>
        <v>-</v>
      </c>
      <c r="F318" s="32" t="s">
        <v>46</v>
      </c>
      <c r="G318" s="30" t="str">
        <f>IFERROR(_xlfn.XLOOKUP($D318,現状商品設定!B:B,現状商品設定!F:F),"-")</f>
        <v>-</v>
      </c>
      <c r="H318" s="34" t="e">
        <f>IF(IF(AND(V318&gt;=設定!$C$3,X318&gt;=L318),G318*(1+設定!$C$6),IF(AND(V318&gt;=設定!$C$3,X318&lt;L318),G318*(1+設定!$C$7*-1),IF(V318&lt;設定!$C$3,G318*(1+設定!$C$6),"除外")))&gt;10,IF(AND(V318&gt;=設定!$C$3,X318&gt;=L318),G318*(1+設定!$C$6),IF(AND(V318&gt;=設定!$C$3,X318&lt;L318),G318*(1+設定!$C$7*-1),IF(V318&lt;設定!$C$3,G318*(1+設定!$C$6),"除外"))),10)</f>
        <v>#VALUE!</v>
      </c>
      <c r="I318" s="34" t="e">
        <f ca="1">IF(消化率!$I$5&lt;1,商品!H318*消化率!$I$5,IF(商品!W318*商品!Q318/(商品!H318*消化率!$I$5)&gt;商品!L318,商品!H318*消化率!$I$5,J318))</f>
        <v>#DIV/0!</v>
      </c>
      <c r="J318" s="34" t="e">
        <f t="shared" si="58"/>
        <v>#VALUE!</v>
      </c>
      <c r="K318" s="34" t="e">
        <f ca="1">IF(ROUNDDOWN(IF(I318&gt;=設定!$C$8,設定!$C$8,商品!I318),0)&lt;10,10,ROUNDDOWN(IF(I318&gt;=設定!$C$8,設定!$C$8,商品!I318),0))</f>
        <v>#DIV/0!</v>
      </c>
      <c r="L318" s="64">
        <f>IF(F318="標準",設定!$C$4,商品!F318)</f>
        <v>5</v>
      </c>
      <c r="M318" s="63" t="str">
        <f>_xlfn.XLOOKUP($D318,全商品!$F:$F,全商品!H:H,"-")</f>
        <v>-</v>
      </c>
      <c r="N318" s="12" t="str">
        <f>_xlfn.XLOOKUP($D318,全商品!$F:$F,全商品!I:I,"-")</f>
        <v>-</v>
      </c>
      <c r="O318" s="23" t="str">
        <f>_xlfn.XLOOKUP($D318,全商品!$F:$F,全商品!K:K,"-")</f>
        <v>-</v>
      </c>
      <c r="P318" s="13" t="str">
        <f>_xlfn.XLOOKUP($D318,全商品!$F:$F,全商品!M:M,"-")</f>
        <v>-</v>
      </c>
      <c r="Q318" s="25" t="str">
        <f>_xlfn.XLOOKUP($D318,現状商品設定!B:B,現状商品設定!D:D,"-")</f>
        <v>-</v>
      </c>
      <c r="R318" s="22">
        <f>SUM(_xlfn.XLOOKUP($D318,当月商品!$D:$D,当月商品!I:I,0),_xlfn.XLOOKUP($D318,前月商品!$D:$D,前月商品!I:I,0),_xlfn.XLOOKUP($D318,前々月商品!$D:$D,前々月商品!I:I,0))</f>
        <v>0</v>
      </c>
      <c r="S318" s="23">
        <f>SUM(_xlfn.XLOOKUP($D318,当月商品!$D:$D,当月商品!V:V,0),_xlfn.XLOOKUP($D318,前月商品!$D:$D,前月商品!V:V,0),_xlfn.XLOOKUP($D318,前々月商品!$D:$D,前々月商品!V:V,0))</f>
        <v>0</v>
      </c>
      <c r="T318" s="23">
        <f t="shared" si="59"/>
        <v>0</v>
      </c>
      <c r="U318" s="23">
        <f>SUM(_xlfn.XLOOKUP($D318,当月商品!$D:$D,当月商品!W:W,0),_xlfn.XLOOKUP($D318,前月商品!$D:$D,前月商品!W:W,0),_xlfn.XLOOKUP($D318,前々月商品!$D:$D,前々月商品!W:W,0))</f>
        <v>0</v>
      </c>
      <c r="V318" s="23">
        <f>SUM(_xlfn.XLOOKUP($D318,当月商品!$D:$D,当月商品!H:H,0),_xlfn.XLOOKUP($D318,前月商品!$D:$D,前月商品!H:H,0),_xlfn.XLOOKUP($D318,前々月商品!$D:$D,前々月商品!H:H,0))</f>
        <v>0</v>
      </c>
      <c r="W318" s="13">
        <f t="shared" si="60"/>
        <v>0</v>
      </c>
      <c r="X318" s="15">
        <f t="shared" si="61"/>
        <v>0</v>
      </c>
      <c r="Y318" s="22">
        <f>_xlfn.XLOOKUP($D318,当月商品!$D:$D,当月商品!I:I,0)</f>
        <v>0</v>
      </c>
      <c r="Z318" s="23">
        <f>_xlfn.XLOOKUP($D318,前月商品!$D:$D,前月商品!I:I,0)</f>
        <v>0</v>
      </c>
      <c r="AA318" s="23">
        <f>_xlfn.XLOOKUP($D318,前々月商品!$D:$D,前々月商品!I:I,0)</f>
        <v>0</v>
      </c>
      <c r="AB318" s="23">
        <f>_xlfn.XLOOKUP($D318,当月商品!$D:$D,当月商品!V:V,0)</f>
        <v>0</v>
      </c>
      <c r="AC318" s="23">
        <f>_xlfn.XLOOKUP($D318,前月商品!$D:$D,前月商品!V:V,0)</f>
        <v>0</v>
      </c>
      <c r="AD318" s="23">
        <f>_xlfn.XLOOKUP($D318,前々月商品!$D:$D,前々月商品!V:V,0)</f>
        <v>0</v>
      </c>
      <c r="AE318" s="23">
        <f t="shared" si="62"/>
        <v>0</v>
      </c>
      <c r="AF318" s="23">
        <f t="shared" si="63"/>
        <v>0</v>
      </c>
      <c r="AG318" s="23">
        <f t="shared" si="64"/>
        <v>0</v>
      </c>
      <c r="AH318" s="12">
        <f>_xlfn.XLOOKUP($D318,当月商品!$D:$D,当月商品!W:W,0)</f>
        <v>0</v>
      </c>
      <c r="AI318" s="12">
        <f>_xlfn.XLOOKUP($D318,前月商品!$D:$D,前月商品!W:W,0)</f>
        <v>0</v>
      </c>
      <c r="AJ318" s="12">
        <f>_xlfn.XLOOKUP($D318,前々月商品!$D:$D,前々月商品!W:W,0)</f>
        <v>0</v>
      </c>
      <c r="AK318" s="12">
        <f>_xlfn.XLOOKUP($D318,当月商品!$D:$D,当月商品!H:H,0)</f>
        <v>0</v>
      </c>
      <c r="AL318" s="12">
        <f>_xlfn.XLOOKUP($D318,前月商品!$D:$D,前月商品!H:H,0)</f>
        <v>0</v>
      </c>
      <c r="AM318" s="12">
        <f>_xlfn.XLOOKUP($D318,前々月商品!$D:$D,前々月商品!H:H,0)</f>
        <v>0</v>
      </c>
      <c r="AN318" s="13">
        <f t="shared" si="65"/>
        <v>0</v>
      </c>
      <c r="AO318" s="13">
        <f t="shared" si="66"/>
        <v>0</v>
      </c>
      <c r="AP318" s="13">
        <f t="shared" si="67"/>
        <v>0</v>
      </c>
      <c r="AQ318" s="16">
        <f t="shared" si="68"/>
        <v>0</v>
      </c>
      <c r="AR318" s="16">
        <f t="shared" si="69"/>
        <v>0</v>
      </c>
      <c r="AS318" s="17">
        <f t="shared" si="70"/>
        <v>0</v>
      </c>
      <c r="AT318" t="e">
        <f t="shared" si="71"/>
        <v>#VALUE!</v>
      </c>
    </row>
    <row r="319" spans="3:46" ht="36.65" customHeight="1">
      <c r="C319" s="20">
        <v>314</v>
      </c>
      <c r="D319" s="53">
        <f>現状商品設定!B316</f>
        <v>0</v>
      </c>
      <c r="E319" s="26" t="str">
        <f>IFERROR(_xlfn.XLOOKUP($D319,現状商品設定!B:B,現状商品設定!C:C,"-"),"-")</f>
        <v>-</v>
      </c>
      <c r="F319" s="32" t="s">
        <v>46</v>
      </c>
      <c r="G319" s="30" t="str">
        <f>IFERROR(_xlfn.XLOOKUP($D319,現状商品設定!B:B,現状商品設定!F:F),"-")</f>
        <v>-</v>
      </c>
      <c r="H319" s="34" t="e">
        <f>IF(IF(AND(V319&gt;=設定!$C$3,X319&gt;=L319),G319*(1+設定!$C$6),IF(AND(V319&gt;=設定!$C$3,X319&lt;L319),G319*(1+設定!$C$7*-1),IF(V319&lt;設定!$C$3,G319*(1+設定!$C$6),"除外")))&gt;10,IF(AND(V319&gt;=設定!$C$3,X319&gt;=L319),G319*(1+設定!$C$6),IF(AND(V319&gt;=設定!$C$3,X319&lt;L319),G319*(1+設定!$C$7*-1),IF(V319&lt;設定!$C$3,G319*(1+設定!$C$6),"除外"))),10)</f>
        <v>#VALUE!</v>
      </c>
      <c r="I319" s="34" t="e">
        <f ca="1">IF(消化率!$I$5&lt;1,商品!H319*消化率!$I$5,IF(商品!W319*商品!Q319/(商品!H319*消化率!$I$5)&gt;商品!L319,商品!H319*消化率!$I$5,J319))</f>
        <v>#DIV/0!</v>
      </c>
      <c r="J319" s="34" t="e">
        <f t="shared" si="58"/>
        <v>#VALUE!</v>
      </c>
      <c r="K319" s="34" t="e">
        <f ca="1">IF(ROUNDDOWN(IF(I319&gt;=設定!$C$8,設定!$C$8,商品!I319),0)&lt;10,10,ROUNDDOWN(IF(I319&gt;=設定!$C$8,設定!$C$8,商品!I319),0))</f>
        <v>#DIV/0!</v>
      </c>
      <c r="L319" s="64">
        <f>IF(F319="標準",設定!$C$4,商品!F319)</f>
        <v>5</v>
      </c>
      <c r="M319" s="63" t="str">
        <f>_xlfn.XLOOKUP($D319,全商品!$F:$F,全商品!H:H,"-")</f>
        <v>-</v>
      </c>
      <c r="N319" s="12" t="str">
        <f>_xlfn.XLOOKUP($D319,全商品!$F:$F,全商品!I:I,"-")</f>
        <v>-</v>
      </c>
      <c r="O319" s="23" t="str">
        <f>_xlfn.XLOOKUP($D319,全商品!$F:$F,全商品!K:K,"-")</f>
        <v>-</v>
      </c>
      <c r="P319" s="13" t="str">
        <f>_xlfn.XLOOKUP($D319,全商品!$F:$F,全商品!M:M,"-")</f>
        <v>-</v>
      </c>
      <c r="Q319" s="25" t="str">
        <f>_xlfn.XLOOKUP($D319,現状商品設定!B:B,現状商品設定!D:D,"-")</f>
        <v>-</v>
      </c>
      <c r="R319" s="22">
        <f>SUM(_xlfn.XLOOKUP($D319,当月商品!$D:$D,当月商品!I:I,0),_xlfn.XLOOKUP($D319,前月商品!$D:$D,前月商品!I:I,0),_xlfn.XLOOKUP($D319,前々月商品!$D:$D,前々月商品!I:I,0))</f>
        <v>0</v>
      </c>
      <c r="S319" s="23">
        <f>SUM(_xlfn.XLOOKUP($D319,当月商品!$D:$D,当月商品!V:V,0),_xlfn.XLOOKUP($D319,前月商品!$D:$D,前月商品!V:V,0),_xlfn.XLOOKUP($D319,前々月商品!$D:$D,前々月商品!V:V,0))</f>
        <v>0</v>
      </c>
      <c r="T319" s="23">
        <f t="shared" si="59"/>
        <v>0</v>
      </c>
      <c r="U319" s="23">
        <f>SUM(_xlfn.XLOOKUP($D319,当月商品!$D:$D,当月商品!W:W,0),_xlfn.XLOOKUP($D319,前月商品!$D:$D,前月商品!W:W,0),_xlfn.XLOOKUP($D319,前々月商品!$D:$D,前々月商品!W:W,0))</f>
        <v>0</v>
      </c>
      <c r="V319" s="23">
        <f>SUM(_xlfn.XLOOKUP($D319,当月商品!$D:$D,当月商品!H:H,0),_xlfn.XLOOKUP($D319,前月商品!$D:$D,前月商品!H:H,0),_xlfn.XLOOKUP($D319,前々月商品!$D:$D,前々月商品!H:H,0))</f>
        <v>0</v>
      </c>
      <c r="W319" s="13">
        <f t="shared" si="60"/>
        <v>0</v>
      </c>
      <c r="X319" s="15">
        <f t="shared" si="61"/>
        <v>0</v>
      </c>
      <c r="Y319" s="22">
        <f>_xlfn.XLOOKUP($D319,当月商品!$D:$D,当月商品!I:I,0)</f>
        <v>0</v>
      </c>
      <c r="Z319" s="23">
        <f>_xlfn.XLOOKUP($D319,前月商品!$D:$D,前月商品!I:I,0)</f>
        <v>0</v>
      </c>
      <c r="AA319" s="23">
        <f>_xlfn.XLOOKUP($D319,前々月商品!$D:$D,前々月商品!I:I,0)</f>
        <v>0</v>
      </c>
      <c r="AB319" s="23">
        <f>_xlfn.XLOOKUP($D319,当月商品!$D:$D,当月商品!V:V,0)</f>
        <v>0</v>
      </c>
      <c r="AC319" s="23">
        <f>_xlfn.XLOOKUP($D319,前月商品!$D:$D,前月商品!V:V,0)</f>
        <v>0</v>
      </c>
      <c r="AD319" s="23">
        <f>_xlfn.XLOOKUP($D319,前々月商品!$D:$D,前々月商品!V:V,0)</f>
        <v>0</v>
      </c>
      <c r="AE319" s="23">
        <f t="shared" si="62"/>
        <v>0</v>
      </c>
      <c r="AF319" s="23">
        <f t="shared" si="63"/>
        <v>0</v>
      </c>
      <c r="AG319" s="23">
        <f t="shared" si="64"/>
        <v>0</v>
      </c>
      <c r="AH319" s="12">
        <f>_xlfn.XLOOKUP($D319,当月商品!$D:$D,当月商品!W:W,0)</f>
        <v>0</v>
      </c>
      <c r="AI319" s="12">
        <f>_xlfn.XLOOKUP($D319,前月商品!$D:$D,前月商品!W:W,0)</f>
        <v>0</v>
      </c>
      <c r="AJ319" s="12">
        <f>_xlfn.XLOOKUP($D319,前々月商品!$D:$D,前々月商品!W:W,0)</f>
        <v>0</v>
      </c>
      <c r="AK319" s="12">
        <f>_xlfn.XLOOKUP($D319,当月商品!$D:$D,当月商品!H:H,0)</f>
        <v>0</v>
      </c>
      <c r="AL319" s="12">
        <f>_xlfn.XLOOKUP($D319,前月商品!$D:$D,前月商品!H:H,0)</f>
        <v>0</v>
      </c>
      <c r="AM319" s="12">
        <f>_xlfn.XLOOKUP($D319,前々月商品!$D:$D,前々月商品!H:H,0)</f>
        <v>0</v>
      </c>
      <c r="AN319" s="13">
        <f t="shared" si="65"/>
        <v>0</v>
      </c>
      <c r="AO319" s="13">
        <f t="shared" si="66"/>
        <v>0</v>
      </c>
      <c r="AP319" s="13">
        <f t="shared" si="67"/>
        <v>0</v>
      </c>
      <c r="AQ319" s="16">
        <f t="shared" si="68"/>
        <v>0</v>
      </c>
      <c r="AR319" s="16">
        <f t="shared" si="69"/>
        <v>0</v>
      </c>
      <c r="AS319" s="17">
        <f t="shared" si="70"/>
        <v>0</v>
      </c>
      <c r="AT319" t="e">
        <f t="shared" si="71"/>
        <v>#VALUE!</v>
      </c>
    </row>
    <row r="320" spans="3:46" ht="36.65" customHeight="1">
      <c r="C320" s="20">
        <v>315</v>
      </c>
      <c r="D320" s="53">
        <f>現状商品設定!B317</f>
        <v>0</v>
      </c>
      <c r="E320" s="26" t="str">
        <f>IFERROR(_xlfn.XLOOKUP($D320,現状商品設定!B:B,現状商品設定!C:C,"-"),"-")</f>
        <v>-</v>
      </c>
      <c r="F320" s="32" t="s">
        <v>46</v>
      </c>
      <c r="G320" s="30" t="str">
        <f>IFERROR(_xlfn.XLOOKUP($D320,現状商品設定!B:B,現状商品設定!F:F),"-")</f>
        <v>-</v>
      </c>
      <c r="H320" s="34" t="e">
        <f>IF(IF(AND(V320&gt;=設定!$C$3,X320&gt;=L320),G320*(1+設定!$C$6),IF(AND(V320&gt;=設定!$C$3,X320&lt;L320),G320*(1+設定!$C$7*-1),IF(V320&lt;設定!$C$3,G320*(1+設定!$C$6),"除外")))&gt;10,IF(AND(V320&gt;=設定!$C$3,X320&gt;=L320),G320*(1+設定!$C$6),IF(AND(V320&gt;=設定!$C$3,X320&lt;L320),G320*(1+設定!$C$7*-1),IF(V320&lt;設定!$C$3,G320*(1+設定!$C$6),"除外"))),10)</f>
        <v>#VALUE!</v>
      </c>
      <c r="I320" s="34" t="e">
        <f ca="1">IF(消化率!$I$5&lt;1,商品!H320*消化率!$I$5,IF(商品!W320*商品!Q320/(商品!H320*消化率!$I$5)&gt;商品!L320,商品!H320*消化率!$I$5,J320))</f>
        <v>#DIV/0!</v>
      </c>
      <c r="J320" s="34" t="e">
        <f t="shared" si="58"/>
        <v>#VALUE!</v>
      </c>
      <c r="K320" s="34" t="e">
        <f ca="1">IF(ROUNDDOWN(IF(I320&gt;=設定!$C$8,設定!$C$8,商品!I320),0)&lt;10,10,ROUNDDOWN(IF(I320&gt;=設定!$C$8,設定!$C$8,商品!I320),0))</f>
        <v>#DIV/0!</v>
      </c>
      <c r="L320" s="64">
        <f>IF(F320="標準",設定!$C$4,商品!F320)</f>
        <v>5</v>
      </c>
      <c r="M320" s="63" t="str">
        <f>_xlfn.XLOOKUP($D320,全商品!$F:$F,全商品!H:H,"-")</f>
        <v>-</v>
      </c>
      <c r="N320" s="12" t="str">
        <f>_xlfn.XLOOKUP($D320,全商品!$F:$F,全商品!I:I,"-")</f>
        <v>-</v>
      </c>
      <c r="O320" s="23" t="str">
        <f>_xlfn.XLOOKUP($D320,全商品!$F:$F,全商品!K:K,"-")</f>
        <v>-</v>
      </c>
      <c r="P320" s="13" t="str">
        <f>_xlfn.XLOOKUP($D320,全商品!$F:$F,全商品!M:M,"-")</f>
        <v>-</v>
      </c>
      <c r="Q320" s="25" t="str">
        <f>_xlfn.XLOOKUP($D320,現状商品設定!B:B,現状商品設定!D:D,"-")</f>
        <v>-</v>
      </c>
      <c r="R320" s="22">
        <f>SUM(_xlfn.XLOOKUP($D320,当月商品!$D:$D,当月商品!I:I,0),_xlfn.XLOOKUP($D320,前月商品!$D:$D,前月商品!I:I,0),_xlfn.XLOOKUP($D320,前々月商品!$D:$D,前々月商品!I:I,0))</f>
        <v>0</v>
      </c>
      <c r="S320" s="23">
        <f>SUM(_xlfn.XLOOKUP($D320,当月商品!$D:$D,当月商品!V:V,0),_xlfn.XLOOKUP($D320,前月商品!$D:$D,前月商品!V:V,0),_xlfn.XLOOKUP($D320,前々月商品!$D:$D,前々月商品!V:V,0))</f>
        <v>0</v>
      </c>
      <c r="T320" s="23">
        <f t="shared" si="59"/>
        <v>0</v>
      </c>
      <c r="U320" s="23">
        <f>SUM(_xlfn.XLOOKUP($D320,当月商品!$D:$D,当月商品!W:W,0),_xlfn.XLOOKUP($D320,前月商品!$D:$D,前月商品!W:W,0),_xlfn.XLOOKUP($D320,前々月商品!$D:$D,前々月商品!W:W,0))</f>
        <v>0</v>
      </c>
      <c r="V320" s="23">
        <f>SUM(_xlfn.XLOOKUP($D320,当月商品!$D:$D,当月商品!H:H,0),_xlfn.XLOOKUP($D320,前月商品!$D:$D,前月商品!H:H,0),_xlfn.XLOOKUP($D320,前々月商品!$D:$D,前々月商品!H:H,0))</f>
        <v>0</v>
      </c>
      <c r="W320" s="13">
        <f t="shared" si="60"/>
        <v>0</v>
      </c>
      <c r="X320" s="15">
        <f t="shared" si="61"/>
        <v>0</v>
      </c>
      <c r="Y320" s="22">
        <f>_xlfn.XLOOKUP($D320,当月商品!$D:$D,当月商品!I:I,0)</f>
        <v>0</v>
      </c>
      <c r="Z320" s="23">
        <f>_xlfn.XLOOKUP($D320,前月商品!$D:$D,前月商品!I:I,0)</f>
        <v>0</v>
      </c>
      <c r="AA320" s="23">
        <f>_xlfn.XLOOKUP($D320,前々月商品!$D:$D,前々月商品!I:I,0)</f>
        <v>0</v>
      </c>
      <c r="AB320" s="23">
        <f>_xlfn.XLOOKUP($D320,当月商品!$D:$D,当月商品!V:V,0)</f>
        <v>0</v>
      </c>
      <c r="AC320" s="23">
        <f>_xlfn.XLOOKUP($D320,前月商品!$D:$D,前月商品!V:V,0)</f>
        <v>0</v>
      </c>
      <c r="AD320" s="23">
        <f>_xlfn.XLOOKUP($D320,前々月商品!$D:$D,前々月商品!V:V,0)</f>
        <v>0</v>
      </c>
      <c r="AE320" s="23">
        <f t="shared" si="62"/>
        <v>0</v>
      </c>
      <c r="AF320" s="23">
        <f t="shared" si="63"/>
        <v>0</v>
      </c>
      <c r="AG320" s="23">
        <f t="shared" si="64"/>
        <v>0</v>
      </c>
      <c r="AH320" s="12">
        <f>_xlfn.XLOOKUP($D320,当月商品!$D:$D,当月商品!W:W,0)</f>
        <v>0</v>
      </c>
      <c r="AI320" s="12">
        <f>_xlfn.XLOOKUP($D320,前月商品!$D:$D,前月商品!W:W,0)</f>
        <v>0</v>
      </c>
      <c r="AJ320" s="12">
        <f>_xlfn.XLOOKUP($D320,前々月商品!$D:$D,前々月商品!W:W,0)</f>
        <v>0</v>
      </c>
      <c r="AK320" s="12">
        <f>_xlfn.XLOOKUP($D320,当月商品!$D:$D,当月商品!H:H,0)</f>
        <v>0</v>
      </c>
      <c r="AL320" s="12">
        <f>_xlfn.XLOOKUP($D320,前月商品!$D:$D,前月商品!H:H,0)</f>
        <v>0</v>
      </c>
      <c r="AM320" s="12">
        <f>_xlfn.XLOOKUP($D320,前々月商品!$D:$D,前々月商品!H:H,0)</f>
        <v>0</v>
      </c>
      <c r="AN320" s="13">
        <f t="shared" si="65"/>
        <v>0</v>
      </c>
      <c r="AO320" s="13">
        <f t="shared" si="66"/>
        <v>0</v>
      </c>
      <c r="AP320" s="13">
        <f t="shared" si="67"/>
        <v>0</v>
      </c>
      <c r="AQ320" s="16">
        <f t="shared" si="68"/>
        <v>0</v>
      </c>
      <c r="AR320" s="16">
        <f t="shared" si="69"/>
        <v>0</v>
      </c>
      <c r="AS320" s="17">
        <f t="shared" si="70"/>
        <v>0</v>
      </c>
      <c r="AT320" t="e">
        <f t="shared" si="71"/>
        <v>#VALUE!</v>
      </c>
    </row>
    <row r="321" spans="3:46" ht="36.65" customHeight="1">
      <c r="C321" s="20">
        <v>316</v>
      </c>
      <c r="D321" s="53">
        <f>現状商品設定!B318</f>
        <v>0</v>
      </c>
      <c r="E321" s="26" t="str">
        <f>IFERROR(_xlfn.XLOOKUP($D321,現状商品設定!B:B,現状商品設定!C:C,"-"),"-")</f>
        <v>-</v>
      </c>
      <c r="F321" s="32" t="s">
        <v>46</v>
      </c>
      <c r="G321" s="30" t="str">
        <f>IFERROR(_xlfn.XLOOKUP($D321,現状商品設定!B:B,現状商品設定!F:F),"-")</f>
        <v>-</v>
      </c>
      <c r="H321" s="34" t="e">
        <f>IF(IF(AND(V321&gt;=設定!$C$3,X321&gt;=L321),G321*(1+設定!$C$6),IF(AND(V321&gt;=設定!$C$3,X321&lt;L321),G321*(1+設定!$C$7*-1),IF(V321&lt;設定!$C$3,G321*(1+設定!$C$6),"除外")))&gt;10,IF(AND(V321&gt;=設定!$C$3,X321&gt;=L321),G321*(1+設定!$C$6),IF(AND(V321&gt;=設定!$C$3,X321&lt;L321),G321*(1+設定!$C$7*-1),IF(V321&lt;設定!$C$3,G321*(1+設定!$C$6),"除外"))),10)</f>
        <v>#VALUE!</v>
      </c>
      <c r="I321" s="34" t="e">
        <f ca="1">IF(消化率!$I$5&lt;1,商品!H321*消化率!$I$5,IF(商品!W321*商品!Q321/(商品!H321*消化率!$I$5)&gt;商品!L321,商品!H321*消化率!$I$5,J321))</f>
        <v>#DIV/0!</v>
      </c>
      <c r="J321" s="34" t="e">
        <f t="shared" si="58"/>
        <v>#VALUE!</v>
      </c>
      <c r="K321" s="34" t="e">
        <f ca="1">IF(ROUNDDOWN(IF(I321&gt;=設定!$C$8,設定!$C$8,商品!I321),0)&lt;10,10,ROUNDDOWN(IF(I321&gt;=設定!$C$8,設定!$C$8,商品!I321),0))</f>
        <v>#DIV/0!</v>
      </c>
      <c r="L321" s="64">
        <f>IF(F321="標準",設定!$C$4,商品!F321)</f>
        <v>5</v>
      </c>
      <c r="M321" s="63" t="str">
        <f>_xlfn.XLOOKUP($D321,全商品!$F:$F,全商品!H:H,"-")</f>
        <v>-</v>
      </c>
      <c r="N321" s="12" t="str">
        <f>_xlfn.XLOOKUP($D321,全商品!$F:$F,全商品!I:I,"-")</f>
        <v>-</v>
      </c>
      <c r="O321" s="23" t="str">
        <f>_xlfn.XLOOKUP($D321,全商品!$F:$F,全商品!K:K,"-")</f>
        <v>-</v>
      </c>
      <c r="P321" s="13" t="str">
        <f>_xlfn.XLOOKUP($D321,全商品!$F:$F,全商品!M:M,"-")</f>
        <v>-</v>
      </c>
      <c r="Q321" s="25" t="str">
        <f>_xlfn.XLOOKUP($D321,現状商品設定!B:B,現状商品設定!D:D,"-")</f>
        <v>-</v>
      </c>
      <c r="R321" s="22">
        <f>SUM(_xlfn.XLOOKUP($D321,当月商品!$D:$D,当月商品!I:I,0),_xlfn.XLOOKUP($D321,前月商品!$D:$D,前月商品!I:I,0),_xlfn.XLOOKUP($D321,前々月商品!$D:$D,前々月商品!I:I,0))</f>
        <v>0</v>
      </c>
      <c r="S321" s="23">
        <f>SUM(_xlfn.XLOOKUP($D321,当月商品!$D:$D,当月商品!V:V,0),_xlfn.XLOOKUP($D321,前月商品!$D:$D,前月商品!V:V,0),_xlfn.XLOOKUP($D321,前々月商品!$D:$D,前々月商品!V:V,0))</f>
        <v>0</v>
      </c>
      <c r="T321" s="23">
        <f t="shared" si="59"/>
        <v>0</v>
      </c>
      <c r="U321" s="23">
        <f>SUM(_xlfn.XLOOKUP($D321,当月商品!$D:$D,当月商品!W:W,0),_xlfn.XLOOKUP($D321,前月商品!$D:$D,前月商品!W:W,0),_xlfn.XLOOKUP($D321,前々月商品!$D:$D,前々月商品!W:W,0))</f>
        <v>0</v>
      </c>
      <c r="V321" s="23">
        <f>SUM(_xlfn.XLOOKUP($D321,当月商品!$D:$D,当月商品!H:H,0),_xlfn.XLOOKUP($D321,前月商品!$D:$D,前月商品!H:H,0),_xlfn.XLOOKUP($D321,前々月商品!$D:$D,前々月商品!H:H,0))</f>
        <v>0</v>
      </c>
      <c r="W321" s="13">
        <f t="shared" si="60"/>
        <v>0</v>
      </c>
      <c r="X321" s="15">
        <f t="shared" si="61"/>
        <v>0</v>
      </c>
      <c r="Y321" s="22">
        <f>_xlfn.XLOOKUP($D321,当月商品!$D:$D,当月商品!I:I,0)</f>
        <v>0</v>
      </c>
      <c r="Z321" s="23">
        <f>_xlfn.XLOOKUP($D321,前月商品!$D:$D,前月商品!I:I,0)</f>
        <v>0</v>
      </c>
      <c r="AA321" s="23">
        <f>_xlfn.XLOOKUP($D321,前々月商品!$D:$D,前々月商品!I:I,0)</f>
        <v>0</v>
      </c>
      <c r="AB321" s="23">
        <f>_xlfn.XLOOKUP($D321,当月商品!$D:$D,当月商品!V:V,0)</f>
        <v>0</v>
      </c>
      <c r="AC321" s="23">
        <f>_xlfn.XLOOKUP($D321,前月商品!$D:$D,前月商品!V:V,0)</f>
        <v>0</v>
      </c>
      <c r="AD321" s="23">
        <f>_xlfn.XLOOKUP($D321,前々月商品!$D:$D,前々月商品!V:V,0)</f>
        <v>0</v>
      </c>
      <c r="AE321" s="23">
        <f t="shared" si="62"/>
        <v>0</v>
      </c>
      <c r="AF321" s="23">
        <f t="shared" si="63"/>
        <v>0</v>
      </c>
      <c r="AG321" s="23">
        <f t="shared" si="64"/>
        <v>0</v>
      </c>
      <c r="AH321" s="12">
        <f>_xlfn.XLOOKUP($D321,当月商品!$D:$D,当月商品!W:W,0)</f>
        <v>0</v>
      </c>
      <c r="AI321" s="12">
        <f>_xlfn.XLOOKUP($D321,前月商品!$D:$D,前月商品!W:W,0)</f>
        <v>0</v>
      </c>
      <c r="AJ321" s="12">
        <f>_xlfn.XLOOKUP($D321,前々月商品!$D:$D,前々月商品!W:W,0)</f>
        <v>0</v>
      </c>
      <c r="AK321" s="12">
        <f>_xlfn.XLOOKUP($D321,当月商品!$D:$D,当月商品!H:H,0)</f>
        <v>0</v>
      </c>
      <c r="AL321" s="12">
        <f>_xlfn.XLOOKUP($D321,前月商品!$D:$D,前月商品!H:H,0)</f>
        <v>0</v>
      </c>
      <c r="AM321" s="12">
        <f>_xlfn.XLOOKUP($D321,前々月商品!$D:$D,前々月商品!H:H,0)</f>
        <v>0</v>
      </c>
      <c r="AN321" s="13">
        <f t="shared" si="65"/>
        <v>0</v>
      </c>
      <c r="AO321" s="13">
        <f t="shared" si="66"/>
        <v>0</v>
      </c>
      <c r="AP321" s="13">
        <f t="shared" si="67"/>
        <v>0</v>
      </c>
      <c r="AQ321" s="16">
        <f t="shared" si="68"/>
        <v>0</v>
      </c>
      <c r="AR321" s="16">
        <f t="shared" si="69"/>
        <v>0</v>
      </c>
      <c r="AS321" s="17">
        <f t="shared" si="70"/>
        <v>0</v>
      </c>
      <c r="AT321" t="e">
        <f t="shared" si="71"/>
        <v>#VALUE!</v>
      </c>
    </row>
    <row r="322" spans="3:46" ht="36.65" customHeight="1">
      <c r="C322" s="20">
        <v>317</v>
      </c>
      <c r="D322" s="53">
        <f>現状商品設定!B319</f>
        <v>0</v>
      </c>
      <c r="E322" s="26" t="str">
        <f>IFERROR(_xlfn.XLOOKUP($D322,現状商品設定!B:B,現状商品設定!C:C,"-"),"-")</f>
        <v>-</v>
      </c>
      <c r="F322" s="32" t="s">
        <v>46</v>
      </c>
      <c r="G322" s="30" t="str">
        <f>IFERROR(_xlfn.XLOOKUP($D322,現状商品設定!B:B,現状商品設定!F:F),"-")</f>
        <v>-</v>
      </c>
      <c r="H322" s="34" t="e">
        <f>IF(IF(AND(V322&gt;=設定!$C$3,X322&gt;=L322),G322*(1+設定!$C$6),IF(AND(V322&gt;=設定!$C$3,X322&lt;L322),G322*(1+設定!$C$7*-1),IF(V322&lt;設定!$C$3,G322*(1+設定!$C$6),"除外")))&gt;10,IF(AND(V322&gt;=設定!$C$3,X322&gt;=L322),G322*(1+設定!$C$6),IF(AND(V322&gt;=設定!$C$3,X322&lt;L322),G322*(1+設定!$C$7*-1),IF(V322&lt;設定!$C$3,G322*(1+設定!$C$6),"除外"))),10)</f>
        <v>#VALUE!</v>
      </c>
      <c r="I322" s="34" t="e">
        <f ca="1">IF(消化率!$I$5&lt;1,商品!H322*消化率!$I$5,IF(商品!W322*商品!Q322/(商品!H322*消化率!$I$5)&gt;商品!L322,商品!H322*消化率!$I$5,J322))</f>
        <v>#DIV/0!</v>
      </c>
      <c r="J322" s="34" t="e">
        <f t="shared" si="58"/>
        <v>#VALUE!</v>
      </c>
      <c r="K322" s="34" t="e">
        <f ca="1">IF(ROUNDDOWN(IF(I322&gt;=設定!$C$8,設定!$C$8,商品!I322),0)&lt;10,10,ROUNDDOWN(IF(I322&gt;=設定!$C$8,設定!$C$8,商品!I322),0))</f>
        <v>#DIV/0!</v>
      </c>
      <c r="L322" s="64">
        <f>IF(F322="標準",設定!$C$4,商品!F322)</f>
        <v>5</v>
      </c>
      <c r="M322" s="63" t="str">
        <f>_xlfn.XLOOKUP($D322,全商品!$F:$F,全商品!H:H,"-")</f>
        <v>-</v>
      </c>
      <c r="N322" s="12" t="str">
        <f>_xlfn.XLOOKUP($D322,全商品!$F:$F,全商品!I:I,"-")</f>
        <v>-</v>
      </c>
      <c r="O322" s="23" t="str">
        <f>_xlfn.XLOOKUP($D322,全商品!$F:$F,全商品!K:K,"-")</f>
        <v>-</v>
      </c>
      <c r="P322" s="13" t="str">
        <f>_xlfn.XLOOKUP($D322,全商品!$F:$F,全商品!M:M,"-")</f>
        <v>-</v>
      </c>
      <c r="Q322" s="25" t="str">
        <f>_xlfn.XLOOKUP($D322,現状商品設定!B:B,現状商品設定!D:D,"-")</f>
        <v>-</v>
      </c>
      <c r="R322" s="22">
        <f>SUM(_xlfn.XLOOKUP($D322,当月商品!$D:$D,当月商品!I:I,0),_xlfn.XLOOKUP($D322,前月商品!$D:$D,前月商品!I:I,0),_xlfn.XLOOKUP($D322,前々月商品!$D:$D,前々月商品!I:I,0))</f>
        <v>0</v>
      </c>
      <c r="S322" s="23">
        <f>SUM(_xlfn.XLOOKUP($D322,当月商品!$D:$D,当月商品!V:V,0),_xlfn.XLOOKUP($D322,前月商品!$D:$D,前月商品!V:V,0),_xlfn.XLOOKUP($D322,前々月商品!$D:$D,前々月商品!V:V,0))</f>
        <v>0</v>
      </c>
      <c r="T322" s="23">
        <f t="shared" si="59"/>
        <v>0</v>
      </c>
      <c r="U322" s="23">
        <f>SUM(_xlfn.XLOOKUP($D322,当月商品!$D:$D,当月商品!W:W,0),_xlfn.XLOOKUP($D322,前月商品!$D:$D,前月商品!W:W,0),_xlfn.XLOOKUP($D322,前々月商品!$D:$D,前々月商品!W:W,0))</f>
        <v>0</v>
      </c>
      <c r="V322" s="23">
        <f>SUM(_xlfn.XLOOKUP($D322,当月商品!$D:$D,当月商品!H:H,0),_xlfn.XLOOKUP($D322,前月商品!$D:$D,前月商品!H:H,0),_xlfn.XLOOKUP($D322,前々月商品!$D:$D,前々月商品!H:H,0))</f>
        <v>0</v>
      </c>
      <c r="W322" s="13">
        <f t="shared" si="60"/>
        <v>0</v>
      </c>
      <c r="X322" s="15">
        <f t="shared" si="61"/>
        <v>0</v>
      </c>
      <c r="Y322" s="22">
        <f>_xlfn.XLOOKUP($D322,当月商品!$D:$D,当月商品!I:I,0)</f>
        <v>0</v>
      </c>
      <c r="Z322" s="23">
        <f>_xlfn.XLOOKUP($D322,前月商品!$D:$D,前月商品!I:I,0)</f>
        <v>0</v>
      </c>
      <c r="AA322" s="23">
        <f>_xlfn.XLOOKUP($D322,前々月商品!$D:$D,前々月商品!I:I,0)</f>
        <v>0</v>
      </c>
      <c r="AB322" s="23">
        <f>_xlfn.XLOOKUP($D322,当月商品!$D:$D,当月商品!V:V,0)</f>
        <v>0</v>
      </c>
      <c r="AC322" s="23">
        <f>_xlfn.XLOOKUP($D322,前月商品!$D:$D,前月商品!V:V,0)</f>
        <v>0</v>
      </c>
      <c r="AD322" s="23">
        <f>_xlfn.XLOOKUP($D322,前々月商品!$D:$D,前々月商品!V:V,0)</f>
        <v>0</v>
      </c>
      <c r="AE322" s="23">
        <f t="shared" si="62"/>
        <v>0</v>
      </c>
      <c r="AF322" s="23">
        <f t="shared" si="63"/>
        <v>0</v>
      </c>
      <c r="AG322" s="23">
        <f t="shared" si="64"/>
        <v>0</v>
      </c>
      <c r="AH322" s="12">
        <f>_xlfn.XLOOKUP($D322,当月商品!$D:$D,当月商品!W:W,0)</f>
        <v>0</v>
      </c>
      <c r="AI322" s="12">
        <f>_xlfn.XLOOKUP($D322,前月商品!$D:$D,前月商品!W:W,0)</f>
        <v>0</v>
      </c>
      <c r="AJ322" s="12">
        <f>_xlfn.XLOOKUP($D322,前々月商品!$D:$D,前々月商品!W:W,0)</f>
        <v>0</v>
      </c>
      <c r="AK322" s="12">
        <f>_xlfn.XLOOKUP($D322,当月商品!$D:$D,当月商品!H:H,0)</f>
        <v>0</v>
      </c>
      <c r="AL322" s="12">
        <f>_xlfn.XLOOKUP($D322,前月商品!$D:$D,前月商品!H:H,0)</f>
        <v>0</v>
      </c>
      <c r="AM322" s="12">
        <f>_xlfn.XLOOKUP($D322,前々月商品!$D:$D,前々月商品!H:H,0)</f>
        <v>0</v>
      </c>
      <c r="AN322" s="13">
        <f t="shared" si="65"/>
        <v>0</v>
      </c>
      <c r="AO322" s="13">
        <f t="shared" si="66"/>
        <v>0</v>
      </c>
      <c r="AP322" s="13">
        <f t="shared" si="67"/>
        <v>0</v>
      </c>
      <c r="AQ322" s="16">
        <f t="shared" si="68"/>
        <v>0</v>
      </c>
      <c r="AR322" s="16">
        <f t="shared" si="69"/>
        <v>0</v>
      </c>
      <c r="AS322" s="17">
        <f t="shared" si="70"/>
        <v>0</v>
      </c>
      <c r="AT322" t="e">
        <f t="shared" si="71"/>
        <v>#VALUE!</v>
      </c>
    </row>
    <row r="323" spans="3:46" ht="36.65" customHeight="1">
      <c r="C323" s="20">
        <v>318</v>
      </c>
      <c r="D323" s="53">
        <f>現状商品設定!B320</f>
        <v>0</v>
      </c>
      <c r="E323" s="26" t="str">
        <f>IFERROR(_xlfn.XLOOKUP($D323,現状商品設定!B:B,現状商品設定!C:C,"-"),"-")</f>
        <v>-</v>
      </c>
      <c r="F323" s="32" t="s">
        <v>46</v>
      </c>
      <c r="G323" s="30" t="str">
        <f>IFERROR(_xlfn.XLOOKUP($D323,現状商品設定!B:B,現状商品設定!F:F),"-")</f>
        <v>-</v>
      </c>
      <c r="H323" s="34" t="e">
        <f>IF(IF(AND(V323&gt;=設定!$C$3,X323&gt;=L323),G323*(1+設定!$C$6),IF(AND(V323&gt;=設定!$C$3,X323&lt;L323),G323*(1+設定!$C$7*-1),IF(V323&lt;設定!$C$3,G323*(1+設定!$C$6),"除外")))&gt;10,IF(AND(V323&gt;=設定!$C$3,X323&gt;=L323),G323*(1+設定!$C$6),IF(AND(V323&gt;=設定!$C$3,X323&lt;L323),G323*(1+設定!$C$7*-1),IF(V323&lt;設定!$C$3,G323*(1+設定!$C$6),"除外"))),10)</f>
        <v>#VALUE!</v>
      </c>
      <c r="I323" s="34" t="e">
        <f ca="1">IF(消化率!$I$5&lt;1,商品!H323*消化率!$I$5,IF(商品!W323*商品!Q323/(商品!H323*消化率!$I$5)&gt;商品!L323,商品!H323*消化率!$I$5,J323))</f>
        <v>#DIV/0!</v>
      </c>
      <c r="J323" s="34" t="e">
        <f t="shared" si="58"/>
        <v>#VALUE!</v>
      </c>
      <c r="K323" s="34" t="e">
        <f ca="1">IF(ROUNDDOWN(IF(I323&gt;=設定!$C$8,設定!$C$8,商品!I323),0)&lt;10,10,ROUNDDOWN(IF(I323&gt;=設定!$C$8,設定!$C$8,商品!I323),0))</f>
        <v>#DIV/0!</v>
      </c>
      <c r="L323" s="64">
        <f>IF(F323="標準",設定!$C$4,商品!F323)</f>
        <v>5</v>
      </c>
      <c r="M323" s="63" t="str">
        <f>_xlfn.XLOOKUP($D323,全商品!$F:$F,全商品!H:H,"-")</f>
        <v>-</v>
      </c>
      <c r="N323" s="12" t="str">
        <f>_xlfn.XLOOKUP($D323,全商品!$F:$F,全商品!I:I,"-")</f>
        <v>-</v>
      </c>
      <c r="O323" s="23" t="str">
        <f>_xlfn.XLOOKUP($D323,全商品!$F:$F,全商品!K:K,"-")</f>
        <v>-</v>
      </c>
      <c r="P323" s="13" t="str">
        <f>_xlfn.XLOOKUP($D323,全商品!$F:$F,全商品!M:M,"-")</f>
        <v>-</v>
      </c>
      <c r="Q323" s="25" t="str">
        <f>_xlfn.XLOOKUP($D323,現状商品設定!B:B,現状商品設定!D:D,"-")</f>
        <v>-</v>
      </c>
      <c r="R323" s="22">
        <f>SUM(_xlfn.XLOOKUP($D323,当月商品!$D:$D,当月商品!I:I,0),_xlfn.XLOOKUP($D323,前月商品!$D:$D,前月商品!I:I,0),_xlfn.XLOOKUP($D323,前々月商品!$D:$D,前々月商品!I:I,0))</f>
        <v>0</v>
      </c>
      <c r="S323" s="23">
        <f>SUM(_xlfn.XLOOKUP($D323,当月商品!$D:$D,当月商品!V:V,0),_xlfn.XLOOKUP($D323,前月商品!$D:$D,前月商品!V:V,0),_xlfn.XLOOKUP($D323,前々月商品!$D:$D,前々月商品!V:V,0))</f>
        <v>0</v>
      </c>
      <c r="T323" s="23">
        <f t="shared" si="59"/>
        <v>0</v>
      </c>
      <c r="U323" s="23">
        <f>SUM(_xlfn.XLOOKUP($D323,当月商品!$D:$D,当月商品!W:W,0),_xlfn.XLOOKUP($D323,前月商品!$D:$D,前月商品!W:W,0),_xlfn.XLOOKUP($D323,前々月商品!$D:$D,前々月商品!W:W,0))</f>
        <v>0</v>
      </c>
      <c r="V323" s="23">
        <f>SUM(_xlfn.XLOOKUP($D323,当月商品!$D:$D,当月商品!H:H,0),_xlfn.XLOOKUP($D323,前月商品!$D:$D,前月商品!H:H,0),_xlfn.XLOOKUP($D323,前々月商品!$D:$D,前々月商品!H:H,0))</f>
        <v>0</v>
      </c>
      <c r="W323" s="13">
        <f t="shared" si="60"/>
        <v>0</v>
      </c>
      <c r="X323" s="15">
        <f t="shared" si="61"/>
        <v>0</v>
      </c>
      <c r="Y323" s="22">
        <f>_xlfn.XLOOKUP($D323,当月商品!$D:$D,当月商品!I:I,0)</f>
        <v>0</v>
      </c>
      <c r="Z323" s="23">
        <f>_xlfn.XLOOKUP($D323,前月商品!$D:$D,前月商品!I:I,0)</f>
        <v>0</v>
      </c>
      <c r="AA323" s="23">
        <f>_xlfn.XLOOKUP($D323,前々月商品!$D:$D,前々月商品!I:I,0)</f>
        <v>0</v>
      </c>
      <c r="AB323" s="23">
        <f>_xlfn.XLOOKUP($D323,当月商品!$D:$D,当月商品!V:V,0)</f>
        <v>0</v>
      </c>
      <c r="AC323" s="23">
        <f>_xlfn.XLOOKUP($D323,前月商品!$D:$D,前月商品!V:V,0)</f>
        <v>0</v>
      </c>
      <c r="AD323" s="23">
        <f>_xlfn.XLOOKUP($D323,前々月商品!$D:$D,前々月商品!V:V,0)</f>
        <v>0</v>
      </c>
      <c r="AE323" s="23">
        <f t="shared" si="62"/>
        <v>0</v>
      </c>
      <c r="AF323" s="23">
        <f t="shared" si="63"/>
        <v>0</v>
      </c>
      <c r="AG323" s="23">
        <f t="shared" si="64"/>
        <v>0</v>
      </c>
      <c r="AH323" s="12">
        <f>_xlfn.XLOOKUP($D323,当月商品!$D:$D,当月商品!W:W,0)</f>
        <v>0</v>
      </c>
      <c r="AI323" s="12">
        <f>_xlfn.XLOOKUP($D323,前月商品!$D:$D,前月商品!W:W,0)</f>
        <v>0</v>
      </c>
      <c r="AJ323" s="12">
        <f>_xlfn.XLOOKUP($D323,前々月商品!$D:$D,前々月商品!W:W,0)</f>
        <v>0</v>
      </c>
      <c r="AK323" s="12">
        <f>_xlfn.XLOOKUP($D323,当月商品!$D:$D,当月商品!H:H,0)</f>
        <v>0</v>
      </c>
      <c r="AL323" s="12">
        <f>_xlfn.XLOOKUP($D323,前月商品!$D:$D,前月商品!H:H,0)</f>
        <v>0</v>
      </c>
      <c r="AM323" s="12">
        <f>_xlfn.XLOOKUP($D323,前々月商品!$D:$D,前々月商品!H:H,0)</f>
        <v>0</v>
      </c>
      <c r="AN323" s="13">
        <f t="shared" si="65"/>
        <v>0</v>
      </c>
      <c r="AO323" s="13">
        <f t="shared" si="66"/>
        <v>0</v>
      </c>
      <c r="AP323" s="13">
        <f t="shared" si="67"/>
        <v>0</v>
      </c>
      <c r="AQ323" s="16">
        <f t="shared" si="68"/>
        <v>0</v>
      </c>
      <c r="AR323" s="16">
        <f t="shared" si="69"/>
        <v>0</v>
      </c>
      <c r="AS323" s="17">
        <f t="shared" si="70"/>
        <v>0</v>
      </c>
      <c r="AT323" t="e">
        <f t="shared" si="71"/>
        <v>#VALUE!</v>
      </c>
    </row>
    <row r="324" spans="3:46" ht="36.65" customHeight="1">
      <c r="C324" s="20">
        <v>319</v>
      </c>
      <c r="D324" s="53">
        <f>現状商品設定!B321</f>
        <v>0</v>
      </c>
      <c r="E324" s="26" t="str">
        <f>IFERROR(_xlfn.XLOOKUP($D324,現状商品設定!B:B,現状商品設定!C:C,"-"),"-")</f>
        <v>-</v>
      </c>
      <c r="F324" s="32" t="s">
        <v>46</v>
      </c>
      <c r="G324" s="30" t="str">
        <f>IFERROR(_xlfn.XLOOKUP($D324,現状商品設定!B:B,現状商品設定!F:F),"-")</f>
        <v>-</v>
      </c>
      <c r="H324" s="34" t="e">
        <f>IF(IF(AND(V324&gt;=設定!$C$3,X324&gt;=L324),G324*(1+設定!$C$6),IF(AND(V324&gt;=設定!$C$3,X324&lt;L324),G324*(1+設定!$C$7*-1),IF(V324&lt;設定!$C$3,G324*(1+設定!$C$6),"除外")))&gt;10,IF(AND(V324&gt;=設定!$C$3,X324&gt;=L324),G324*(1+設定!$C$6),IF(AND(V324&gt;=設定!$C$3,X324&lt;L324),G324*(1+設定!$C$7*-1),IF(V324&lt;設定!$C$3,G324*(1+設定!$C$6),"除外"))),10)</f>
        <v>#VALUE!</v>
      </c>
      <c r="I324" s="34" t="e">
        <f ca="1">IF(消化率!$I$5&lt;1,商品!H324*消化率!$I$5,IF(商品!W324*商品!Q324/(商品!H324*消化率!$I$5)&gt;商品!L324,商品!H324*消化率!$I$5,J324))</f>
        <v>#DIV/0!</v>
      </c>
      <c r="J324" s="34" t="e">
        <f t="shared" si="58"/>
        <v>#VALUE!</v>
      </c>
      <c r="K324" s="34" t="e">
        <f ca="1">IF(ROUNDDOWN(IF(I324&gt;=設定!$C$8,設定!$C$8,商品!I324),0)&lt;10,10,ROUNDDOWN(IF(I324&gt;=設定!$C$8,設定!$C$8,商品!I324),0))</f>
        <v>#DIV/0!</v>
      </c>
      <c r="L324" s="64">
        <f>IF(F324="標準",設定!$C$4,商品!F324)</f>
        <v>5</v>
      </c>
      <c r="M324" s="63" t="str">
        <f>_xlfn.XLOOKUP($D324,全商品!$F:$F,全商品!H:H,"-")</f>
        <v>-</v>
      </c>
      <c r="N324" s="12" t="str">
        <f>_xlfn.XLOOKUP($D324,全商品!$F:$F,全商品!I:I,"-")</f>
        <v>-</v>
      </c>
      <c r="O324" s="23" t="str">
        <f>_xlfn.XLOOKUP($D324,全商品!$F:$F,全商品!K:K,"-")</f>
        <v>-</v>
      </c>
      <c r="P324" s="13" t="str">
        <f>_xlfn.XLOOKUP($D324,全商品!$F:$F,全商品!M:M,"-")</f>
        <v>-</v>
      </c>
      <c r="Q324" s="25" t="str">
        <f>_xlfn.XLOOKUP($D324,現状商品設定!B:B,現状商品設定!D:D,"-")</f>
        <v>-</v>
      </c>
      <c r="R324" s="22">
        <f>SUM(_xlfn.XLOOKUP($D324,当月商品!$D:$D,当月商品!I:I,0),_xlfn.XLOOKUP($D324,前月商品!$D:$D,前月商品!I:I,0),_xlfn.XLOOKUP($D324,前々月商品!$D:$D,前々月商品!I:I,0))</f>
        <v>0</v>
      </c>
      <c r="S324" s="23">
        <f>SUM(_xlfn.XLOOKUP($D324,当月商品!$D:$D,当月商品!V:V,0),_xlfn.XLOOKUP($D324,前月商品!$D:$D,前月商品!V:V,0),_xlfn.XLOOKUP($D324,前々月商品!$D:$D,前々月商品!V:V,0))</f>
        <v>0</v>
      </c>
      <c r="T324" s="23">
        <f t="shared" si="59"/>
        <v>0</v>
      </c>
      <c r="U324" s="23">
        <f>SUM(_xlfn.XLOOKUP($D324,当月商品!$D:$D,当月商品!W:W,0),_xlfn.XLOOKUP($D324,前月商品!$D:$D,前月商品!W:W,0),_xlfn.XLOOKUP($D324,前々月商品!$D:$D,前々月商品!W:W,0))</f>
        <v>0</v>
      </c>
      <c r="V324" s="23">
        <f>SUM(_xlfn.XLOOKUP($D324,当月商品!$D:$D,当月商品!H:H,0),_xlfn.XLOOKUP($D324,前月商品!$D:$D,前月商品!H:H,0),_xlfn.XLOOKUP($D324,前々月商品!$D:$D,前々月商品!H:H,0))</f>
        <v>0</v>
      </c>
      <c r="W324" s="13">
        <f t="shared" si="60"/>
        <v>0</v>
      </c>
      <c r="X324" s="15">
        <f t="shared" si="61"/>
        <v>0</v>
      </c>
      <c r="Y324" s="22">
        <f>_xlfn.XLOOKUP($D324,当月商品!$D:$D,当月商品!I:I,0)</f>
        <v>0</v>
      </c>
      <c r="Z324" s="23">
        <f>_xlfn.XLOOKUP($D324,前月商品!$D:$D,前月商品!I:I,0)</f>
        <v>0</v>
      </c>
      <c r="AA324" s="23">
        <f>_xlfn.XLOOKUP($D324,前々月商品!$D:$D,前々月商品!I:I,0)</f>
        <v>0</v>
      </c>
      <c r="AB324" s="23">
        <f>_xlfn.XLOOKUP($D324,当月商品!$D:$D,当月商品!V:V,0)</f>
        <v>0</v>
      </c>
      <c r="AC324" s="23">
        <f>_xlfn.XLOOKUP($D324,前月商品!$D:$D,前月商品!V:V,0)</f>
        <v>0</v>
      </c>
      <c r="AD324" s="23">
        <f>_xlfn.XLOOKUP($D324,前々月商品!$D:$D,前々月商品!V:V,0)</f>
        <v>0</v>
      </c>
      <c r="AE324" s="23">
        <f t="shared" si="62"/>
        <v>0</v>
      </c>
      <c r="AF324" s="23">
        <f t="shared" si="63"/>
        <v>0</v>
      </c>
      <c r="AG324" s="23">
        <f t="shared" si="64"/>
        <v>0</v>
      </c>
      <c r="AH324" s="12">
        <f>_xlfn.XLOOKUP($D324,当月商品!$D:$D,当月商品!W:W,0)</f>
        <v>0</v>
      </c>
      <c r="AI324" s="12">
        <f>_xlfn.XLOOKUP($D324,前月商品!$D:$D,前月商品!W:W,0)</f>
        <v>0</v>
      </c>
      <c r="AJ324" s="12">
        <f>_xlfn.XLOOKUP($D324,前々月商品!$D:$D,前々月商品!W:W,0)</f>
        <v>0</v>
      </c>
      <c r="AK324" s="12">
        <f>_xlfn.XLOOKUP($D324,当月商品!$D:$D,当月商品!H:H,0)</f>
        <v>0</v>
      </c>
      <c r="AL324" s="12">
        <f>_xlfn.XLOOKUP($D324,前月商品!$D:$D,前月商品!H:H,0)</f>
        <v>0</v>
      </c>
      <c r="AM324" s="12">
        <f>_xlfn.XLOOKUP($D324,前々月商品!$D:$D,前々月商品!H:H,0)</f>
        <v>0</v>
      </c>
      <c r="AN324" s="13">
        <f t="shared" si="65"/>
        <v>0</v>
      </c>
      <c r="AO324" s="13">
        <f t="shared" si="66"/>
        <v>0</v>
      </c>
      <c r="AP324" s="13">
        <f t="shared" si="67"/>
        <v>0</v>
      </c>
      <c r="AQ324" s="16">
        <f t="shared" si="68"/>
        <v>0</v>
      </c>
      <c r="AR324" s="16">
        <f t="shared" si="69"/>
        <v>0</v>
      </c>
      <c r="AS324" s="17">
        <f t="shared" si="70"/>
        <v>0</v>
      </c>
      <c r="AT324" t="e">
        <f t="shared" si="71"/>
        <v>#VALUE!</v>
      </c>
    </row>
    <row r="325" spans="3:46" ht="36.65" customHeight="1">
      <c r="C325" s="20">
        <v>320</v>
      </c>
      <c r="D325" s="53">
        <f>現状商品設定!B322</f>
        <v>0</v>
      </c>
      <c r="E325" s="26" t="str">
        <f>IFERROR(_xlfn.XLOOKUP($D325,現状商品設定!B:B,現状商品設定!C:C,"-"),"-")</f>
        <v>-</v>
      </c>
      <c r="F325" s="32" t="s">
        <v>46</v>
      </c>
      <c r="G325" s="30" t="str">
        <f>IFERROR(_xlfn.XLOOKUP($D325,現状商品設定!B:B,現状商品設定!F:F),"-")</f>
        <v>-</v>
      </c>
      <c r="H325" s="34" t="e">
        <f>IF(IF(AND(V325&gt;=設定!$C$3,X325&gt;=L325),G325*(1+設定!$C$6),IF(AND(V325&gt;=設定!$C$3,X325&lt;L325),G325*(1+設定!$C$7*-1),IF(V325&lt;設定!$C$3,G325*(1+設定!$C$6),"除外")))&gt;10,IF(AND(V325&gt;=設定!$C$3,X325&gt;=L325),G325*(1+設定!$C$6),IF(AND(V325&gt;=設定!$C$3,X325&lt;L325),G325*(1+設定!$C$7*-1),IF(V325&lt;設定!$C$3,G325*(1+設定!$C$6),"除外"))),10)</f>
        <v>#VALUE!</v>
      </c>
      <c r="I325" s="34" t="e">
        <f ca="1">IF(消化率!$I$5&lt;1,商品!H325*消化率!$I$5,IF(商品!W325*商品!Q325/(商品!H325*消化率!$I$5)&gt;商品!L325,商品!H325*消化率!$I$5,J325))</f>
        <v>#DIV/0!</v>
      </c>
      <c r="J325" s="34" t="e">
        <f t="shared" si="58"/>
        <v>#VALUE!</v>
      </c>
      <c r="K325" s="34" t="e">
        <f ca="1">IF(ROUNDDOWN(IF(I325&gt;=設定!$C$8,設定!$C$8,商品!I325),0)&lt;10,10,ROUNDDOWN(IF(I325&gt;=設定!$C$8,設定!$C$8,商品!I325),0))</f>
        <v>#DIV/0!</v>
      </c>
      <c r="L325" s="64">
        <f>IF(F325="標準",設定!$C$4,商品!F325)</f>
        <v>5</v>
      </c>
      <c r="M325" s="63" t="str">
        <f>_xlfn.XLOOKUP($D325,全商品!$F:$F,全商品!H:H,"-")</f>
        <v>-</v>
      </c>
      <c r="N325" s="12" t="str">
        <f>_xlfn.XLOOKUP($D325,全商品!$F:$F,全商品!I:I,"-")</f>
        <v>-</v>
      </c>
      <c r="O325" s="23" t="str">
        <f>_xlfn.XLOOKUP($D325,全商品!$F:$F,全商品!K:K,"-")</f>
        <v>-</v>
      </c>
      <c r="P325" s="13" t="str">
        <f>_xlfn.XLOOKUP($D325,全商品!$F:$F,全商品!M:M,"-")</f>
        <v>-</v>
      </c>
      <c r="Q325" s="25" t="str">
        <f>_xlfn.XLOOKUP($D325,現状商品設定!B:B,現状商品設定!D:D,"-")</f>
        <v>-</v>
      </c>
      <c r="R325" s="22">
        <f>SUM(_xlfn.XLOOKUP($D325,当月商品!$D:$D,当月商品!I:I,0),_xlfn.XLOOKUP($D325,前月商品!$D:$D,前月商品!I:I,0),_xlfn.XLOOKUP($D325,前々月商品!$D:$D,前々月商品!I:I,0))</f>
        <v>0</v>
      </c>
      <c r="S325" s="23">
        <f>SUM(_xlfn.XLOOKUP($D325,当月商品!$D:$D,当月商品!V:V,0),_xlfn.XLOOKUP($D325,前月商品!$D:$D,前月商品!V:V,0),_xlfn.XLOOKUP($D325,前々月商品!$D:$D,前々月商品!V:V,0))</f>
        <v>0</v>
      </c>
      <c r="T325" s="23">
        <f t="shared" si="59"/>
        <v>0</v>
      </c>
      <c r="U325" s="23">
        <f>SUM(_xlfn.XLOOKUP($D325,当月商品!$D:$D,当月商品!W:W,0),_xlfn.XLOOKUP($D325,前月商品!$D:$D,前月商品!W:W,0),_xlfn.XLOOKUP($D325,前々月商品!$D:$D,前々月商品!W:W,0))</f>
        <v>0</v>
      </c>
      <c r="V325" s="23">
        <f>SUM(_xlfn.XLOOKUP($D325,当月商品!$D:$D,当月商品!H:H,0),_xlfn.XLOOKUP($D325,前月商品!$D:$D,前月商品!H:H,0),_xlfn.XLOOKUP($D325,前々月商品!$D:$D,前々月商品!H:H,0))</f>
        <v>0</v>
      </c>
      <c r="W325" s="13">
        <f t="shared" si="60"/>
        <v>0</v>
      </c>
      <c r="X325" s="15">
        <f t="shared" si="61"/>
        <v>0</v>
      </c>
      <c r="Y325" s="22">
        <f>_xlfn.XLOOKUP($D325,当月商品!$D:$D,当月商品!I:I,0)</f>
        <v>0</v>
      </c>
      <c r="Z325" s="23">
        <f>_xlfn.XLOOKUP($D325,前月商品!$D:$D,前月商品!I:I,0)</f>
        <v>0</v>
      </c>
      <c r="AA325" s="23">
        <f>_xlfn.XLOOKUP($D325,前々月商品!$D:$D,前々月商品!I:I,0)</f>
        <v>0</v>
      </c>
      <c r="AB325" s="23">
        <f>_xlfn.XLOOKUP($D325,当月商品!$D:$D,当月商品!V:V,0)</f>
        <v>0</v>
      </c>
      <c r="AC325" s="23">
        <f>_xlfn.XLOOKUP($D325,前月商品!$D:$D,前月商品!V:V,0)</f>
        <v>0</v>
      </c>
      <c r="AD325" s="23">
        <f>_xlfn.XLOOKUP($D325,前々月商品!$D:$D,前々月商品!V:V,0)</f>
        <v>0</v>
      </c>
      <c r="AE325" s="23">
        <f t="shared" si="62"/>
        <v>0</v>
      </c>
      <c r="AF325" s="23">
        <f t="shared" si="63"/>
        <v>0</v>
      </c>
      <c r="AG325" s="23">
        <f t="shared" si="64"/>
        <v>0</v>
      </c>
      <c r="AH325" s="12">
        <f>_xlfn.XLOOKUP($D325,当月商品!$D:$D,当月商品!W:W,0)</f>
        <v>0</v>
      </c>
      <c r="AI325" s="12">
        <f>_xlfn.XLOOKUP($D325,前月商品!$D:$D,前月商品!W:W,0)</f>
        <v>0</v>
      </c>
      <c r="AJ325" s="12">
        <f>_xlfn.XLOOKUP($D325,前々月商品!$D:$D,前々月商品!W:W,0)</f>
        <v>0</v>
      </c>
      <c r="AK325" s="12">
        <f>_xlfn.XLOOKUP($D325,当月商品!$D:$D,当月商品!H:H,0)</f>
        <v>0</v>
      </c>
      <c r="AL325" s="12">
        <f>_xlfn.XLOOKUP($D325,前月商品!$D:$D,前月商品!H:H,0)</f>
        <v>0</v>
      </c>
      <c r="AM325" s="12">
        <f>_xlfn.XLOOKUP($D325,前々月商品!$D:$D,前々月商品!H:H,0)</f>
        <v>0</v>
      </c>
      <c r="AN325" s="13">
        <f t="shared" si="65"/>
        <v>0</v>
      </c>
      <c r="AO325" s="13">
        <f t="shared" si="66"/>
        <v>0</v>
      </c>
      <c r="AP325" s="13">
        <f t="shared" si="67"/>
        <v>0</v>
      </c>
      <c r="AQ325" s="16">
        <f t="shared" si="68"/>
        <v>0</v>
      </c>
      <c r="AR325" s="16">
        <f t="shared" si="69"/>
        <v>0</v>
      </c>
      <c r="AS325" s="17">
        <f t="shared" si="70"/>
        <v>0</v>
      </c>
      <c r="AT325" t="e">
        <f t="shared" si="71"/>
        <v>#VALUE!</v>
      </c>
    </row>
    <row r="326" spans="3:46" ht="36.65" customHeight="1">
      <c r="C326" s="20">
        <v>321</v>
      </c>
      <c r="D326" s="53">
        <f>現状商品設定!B323</f>
        <v>0</v>
      </c>
      <c r="E326" s="26" t="str">
        <f>IFERROR(_xlfn.XLOOKUP($D326,現状商品設定!B:B,現状商品設定!C:C,"-"),"-")</f>
        <v>-</v>
      </c>
      <c r="F326" s="32" t="s">
        <v>46</v>
      </c>
      <c r="G326" s="30" t="str">
        <f>IFERROR(_xlfn.XLOOKUP($D326,現状商品設定!B:B,現状商品設定!F:F),"-")</f>
        <v>-</v>
      </c>
      <c r="H326" s="34" t="e">
        <f>IF(IF(AND(V326&gt;=設定!$C$3,X326&gt;=L326),G326*(1+設定!$C$6),IF(AND(V326&gt;=設定!$C$3,X326&lt;L326),G326*(1+設定!$C$7*-1),IF(V326&lt;設定!$C$3,G326*(1+設定!$C$6),"除外")))&gt;10,IF(AND(V326&gt;=設定!$C$3,X326&gt;=L326),G326*(1+設定!$C$6),IF(AND(V326&gt;=設定!$C$3,X326&lt;L326),G326*(1+設定!$C$7*-1),IF(V326&lt;設定!$C$3,G326*(1+設定!$C$6),"除外"))),10)</f>
        <v>#VALUE!</v>
      </c>
      <c r="I326" s="34" t="e">
        <f ca="1">IF(消化率!$I$5&lt;1,商品!H326*消化率!$I$5,IF(商品!W326*商品!Q326/(商品!H326*消化率!$I$5)&gt;商品!L326,商品!H326*消化率!$I$5,J326))</f>
        <v>#DIV/0!</v>
      </c>
      <c r="J326" s="34" t="e">
        <f t="shared" si="58"/>
        <v>#VALUE!</v>
      </c>
      <c r="K326" s="34" t="e">
        <f ca="1">IF(ROUNDDOWN(IF(I326&gt;=設定!$C$8,設定!$C$8,商品!I326),0)&lt;10,10,ROUNDDOWN(IF(I326&gt;=設定!$C$8,設定!$C$8,商品!I326),0))</f>
        <v>#DIV/0!</v>
      </c>
      <c r="L326" s="64">
        <f>IF(F326="標準",設定!$C$4,商品!F326)</f>
        <v>5</v>
      </c>
      <c r="M326" s="63" t="str">
        <f>_xlfn.XLOOKUP($D326,全商品!$F:$F,全商品!H:H,"-")</f>
        <v>-</v>
      </c>
      <c r="N326" s="12" t="str">
        <f>_xlfn.XLOOKUP($D326,全商品!$F:$F,全商品!I:I,"-")</f>
        <v>-</v>
      </c>
      <c r="O326" s="23" t="str">
        <f>_xlfn.XLOOKUP($D326,全商品!$F:$F,全商品!K:K,"-")</f>
        <v>-</v>
      </c>
      <c r="P326" s="13" t="str">
        <f>_xlfn.XLOOKUP($D326,全商品!$F:$F,全商品!M:M,"-")</f>
        <v>-</v>
      </c>
      <c r="Q326" s="25" t="str">
        <f>_xlfn.XLOOKUP($D326,現状商品設定!B:B,現状商品設定!D:D,"-")</f>
        <v>-</v>
      </c>
      <c r="R326" s="22">
        <f>SUM(_xlfn.XLOOKUP($D326,当月商品!$D:$D,当月商品!I:I,0),_xlfn.XLOOKUP($D326,前月商品!$D:$D,前月商品!I:I,0),_xlfn.XLOOKUP($D326,前々月商品!$D:$D,前々月商品!I:I,0))</f>
        <v>0</v>
      </c>
      <c r="S326" s="23">
        <f>SUM(_xlfn.XLOOKUP($D326,当月商品!$D:$D,当月商品!V:V,0),_xlfn.XLOOKUP($D326,前月商品!$D:$D,前月商品!V:V,0),_xlfn.XLOOKUP($D326,前々月商品!$D:$D,前々月商品!V:V,0))</f>
        <v>0</v>
      </c>
      <c r="T326" s="23">
        <f t="shared" si="59"/>
        <v>0</v>
      </c>
      <c r="U326" s="23">
        <f>SUM(_xlfn.XLOOKUP($D326,当月商品!$D:$D,当月商品!W:W,0),_xlfn.XLOOKUP($D326,前月商品!$D:$D,前月商品!W:W,0),_xlfn.XLOOKUP($D326,前々月商品!$D:$D,前々月商品!W:W,0))</f>
        <v>0</v>
      </c>
      <c r="V326" s="23">
        <f>SUM(_xlfn.XLOOKUP($D326,当月商品!$D:$D,当月商品!H:H,0),_xlfn.XLOOKUP($D326,前月商品!$D:$D,前月商品!H:H,0),_xlfn.XLOOKUP($D326,前々月商品!$D:$D,前々月商品!H:H,0))</f>
        <v>0</v>
      </c>
      <c r="W326" s="13">
        <f t="shared" si="60"/>
        <v>0</v>
      </c>
      <c r="X326" s="15">
        <f t="shared" si="61"/>
        <v>0</v>
      </c>
      <c r="Y326" s="22">
        <f>_xlfn.XLOOKUP($D326,当月商品!$D:$D,当月商品!I:I,0)</f>
        <v>0</v>
      </c>
      <c r="Z326" s="23">
        <f>_xlfn.XLOOKUP($D326,前月商品!$D:$D,前月商品!I:I,0)</f>
        <v>0</v>
      </c>
      <c r="AA326" s="23">
        <f>_xlfn.XLOOKUP($D326,前々月商品!$D:$D,前々月商品!I:I,0)</f>
        <v>0</v>
      </c>
      <c r="AB326" s="23">
        <f>_xlfn.XLOOKUP($D326,当月商品!$D:$D,当月商品!V:V,0)</f>
        <v>0</v>
      </c>
      <c r="AC326" s="23">
        <f>_xlfn.XLOOKUP($D326,前月商品!$D:$D,前月商品!V:V,0)</f>
        <v>0</v>
      </c>
      <c r="AD326" s="23">
        <f>_xlfn.XLOOKUP($D326,前々月商品!$D:$D,前々月商品!V:V,0)</f>
        <v>0</v>
      </c>
      <c r="AE326" s="23">
        <f t="shared" si="62"/>
        <v>0</v>
      </c>
      <c r="AF326" s="23">
        <f t="shared" si="63"/>
        <v>0</v>
      </c>
      <c r="AG326" s="23">
        <f t="shared" si="64"/>
        <v>0</v>
      </c>
      <c r="AH326" s="12">
        <f>_xlfn.XLOOKUP($D326,当月商品!$D:$D,当月商品!W:W,0)</f>
        <v>0</v>
      </c>
      <c r="AI326" s="12">
        <f>_xlfn.XLOOKUP($D326,前月商品!$D:$D,前月商品!W:W,0)</f>
        <v>0</v>
      </c>
      <c r="AJ326" s="12">
        <f>_xlfn.XLOOKUP($D326,前々月商品!$D:$D,前々月商品!W:W,0)</f>
        <v>0</v>
      </c>
      <c r="AK326" s="12">
        <f>_xlfn.XLOOKUP($D326,当月商品!$D:$D,当月商品!H:H,0)</f>
        <v>0</v>
      </c>
      <c r="AL326" s="12">
        <f>_xlfn.XLOOKUP($D326,前月商品!$D:$D,前月商品!H:H,0)</f>
        <v>0</v>
      </c>
      <c r="AM326" s="12">
        <f>_xlfn.XLOOKUP($D326,前々月商品!$D:$D,前々月商品!H:H,0)</f>
        <v>0</v>
      </c>
      <c r="AN326" s="13">
        <f t="shared" si="65"/>
        <v>0</v>
      </c>
      <c r="AO326" s="13">
        <f t="shared" si="66"/>
        <v>0</v>
      </c>
      <c r="AP326" s="13">
        <f t="shared" si="67"/>
        <v>0</v>
      </c>
      <c r="AQ326" s="16">
        <f t="shared" si="68"/>
        <v>0</v>
      </c>
      <c r="AR326" s="16">
        <f t="shared" si="69"/>
        <v>0</v>
      </c>
      <c r="AS326" s="17">
        <f t="shared" si="70"/>
        <v>0</v>
      </c>
      <c r="AT326" t="e">
        <f t="shared" si="71"/>
        <v>#VALUE!</v>
      </c>
    </row>
    <row r="327" spans="3:46" ht="36.65" customHeight="1">
      <c r="C327" s="20">
        <v>322</v>
      </c>
      <c r="D327" s="53">
        <f>現状商品設定!B324</f>
        <v>0</v>
      </c>
      <c r="E327" s="26" t="str">
        <f>IFERROR(_xlfn.XLOOKUP($D327,現状商品設定!B:B,現状商品設定!C:C,"-"),"-")</f>
        <v>-</v>
      </c>
      <c r="F327" s="32" t="s">
        <v>46</v>
      </c>
      <c r="G327" s="30" t="str">
        <f>IFERROR(_xlfn.XLOOKUP($D327,現状商品設定!B:B,現状商品設定!F:F),"-")</f>
        <v>-</v>
      </c>
      <c r="H327" s="34" t="e">
        <f>IF(IF(AND(V327&gt;=設定!$C$3,X327&gt;=L327),G327*(1+設定!$C$6),IF(AND(V327&gt;=設定!$C$3,X327&lt;L327),G327*(1+設定!$C$7*-1),IF(V327&lt;設定!$C$3,G327*(1+設定!$C$6),"除外")))&gt;10,IF(AND(V327&gt;=設定!$C$3,X327&gt;=L327),G327*(1+設定!$C$6),IF(AND(V327&gt;=設定!$C$3,X327&lt;L327),G327*(1+設定!$C$7*-1),IF(V327&lt;設定!$C$3,G327*(1+設定!$C$6),"除外"))),10)</f>
        <v>#VALUE!</v>
      </c>
      <c r="I327" s="34" t="e">
        <f ca="1">IF(消化率!$I$5&lt;1,商品!H327*消化率!$I$5,IF(商品!W327*商品!Q327/(商品!H327*消化率!$I$5)&gt;商品!L327,商品!H327*消化率!$I$5,J327))</f>
        <v>#DIV/0!</v>
      </c>
      <c r="J327" s="34" t="e">
        <f t="shared" ref="J327:J390" si="72">W327*Q327/L327</f>
        <v>#VALUE!</v>
      </c>
      <c r="K327" s="34" t="e">
        <f ca="1">IF(ROUNDDOWN(IF(I327&gt;=設定!$C$8,設定!$C$8,商品!I327),0)&lt;10,10,ROUNDDOWN(IF(I327&gt;=設定!$C$8,設定!$C$8,商品!I327),0))</f>
        <v>#DIV/0!</v>
      </c>
      <c r="L327" s="64">
        <f>IF(F327="標準",設定!$C$4,商品!F327)</f>
        <v>5</v>
      </c>
      <c r="M327" s="63" t="str">
        <f>_xlfn.XLOOKUP($D327,全商品!$F:$F,全商品!H:H,"-")</f>
        <v>-</v>
      </c>
      <c r="N327" s="12" t="str">
        <f>_xlfn.XLOOKUP($D327,全商品!$F:$F,全商品!I:I,"-")</f>
        <v>-</v>
      </c>
      <c r="O327" s="23" t="str">
        <f>_xlfn.XLOOKUP($D327,全商品!$F:$F,全商品!K:K,"-")</f>
        <v>-</v>
      </c>
      <c r="P327" s="13" t="str">
        <f>_xlfn.XLOOKUP($D327,全商品!$F:$F,全商品!M:M,"-")</f>
        <v>-</v>
      </c>
      <c r="Q327" s="25" t="str">
        <f>_xlfn.XLOOKUP($D327,現状商品設定!B:B,現状商品設定!D:D,"-")</f>
        <v>-</v>
      </c>
      <c r="R327" s="22">
        <f>SUM(_xlfn.XLOOKUP($D327,当月商品!$D:$D,当月商品!I:I,0),_xlfn.XLOOKUP($D327,前月商品!$D:$D,前月商品!I:I,0),_xlfn.XLOOKUP($D327,前々月商品!$D:$D,前々月商品!I:I,0))</f>
        <v>0</v>
      </c>
      <c r="S327" s="23">
        <f>SUM(_xlfn.XLOOKUP($D327,当月商品!$D:$D,当月商品!V:V,0),_xlfn.XLOOKUP($D327,前月商品!$D:$D,前月商品!V:V,0),_xlfn.XLOOKUP($D327,前々月商品!$D:$D,前々月商品!V:V,0))</f>
        <v>0</v>
      </c>
      <c r="T327" s="23">
        <f t="shared" ref="T327:T390" si="73">IFERROR(R327/V327,0)</f>
        <v>0</v>
      </c>
      <c r="U327" s="23">
        <f>SUM(_xlfn.XLOOKUP($D327,当月商品!$D:$D,当月商品!W:W,0),_xlfn.XLOOKUP($D327,前月商品!$D:$D,前月商品!W:W,0),_xlfn.XLOOKUP($D327,前々月商品!$D:$D,前々月商品!W:W,0))</f>
        <v>0</v>
      </c>
      <c r="V327" s="23">
        <f>SUM(_xlfn.XLOOKUP($D327,当月商品!$D:$D,当月商品!H:H,0),_xlfn.XLOOKUP($D327,前月商品!$D:$D,前月商品!H:H,0),_xlfn.XLOOKUP($D327,前々月商品!$D:$D,前々月商品!H:H,0))</f>
        <v>0</v>
      </c>
      <c r="W327" s="13">
        <f t="shared" ref="W327:W390" si="74">IFERROR(U327/V327,0)</f>
        <v>0</v>
      </c>
      <c r="X327" s="15">
        <f t="shared" ref="X327:X390" si="75">IFERROR(S327/R327,0)</f>
        <v>0</v>
      </c>
      <c r="Y327" s="22">
        <f>_xlfn.XLOOKUP($D327,当月商品!$D:$D,当月商品!I:I,0)</f>
        <v>0</v>
      </c>
      <c r="Z327" s="23">
        <f>_xlfn.XLOOKUP($D327,前月商品!$D:$D,前月商品!I:I,0)</f>
        <v>0</v>
      </c>
      <c r="AA327" s="23">
        <f>_xlfn.XLOOKUP($D327,前々月商品!$D:$D,前々月商品!I:I,0)</f>
        <v>0</v>
      </c>
      <c r="AB327" s="23">
        <f>_xlfn.XLOOKUP($D327,当月商品!$D:$D,当月商品!V:V,0)</f>
        <v>0</v>
      </c>
      <c r="AC327" s="23">
        <f>_xlfn.XLOOKUP($D327,前月商品!$D:$D,前月商品!V:V,0)</f>
        <v>0</v>
      </c>
      <c r="AD327" s="23">
        <f>_xlfn.XLOOKUP($D327,前々月商品!$D:$D,前々月商品!V:V,0)</f>
        <v>0</v>
      </c>
      <c r="AE327" s="23">
        <f t="shared" ref="AE327:AE390" si="76">IFERROR(Y327/AK327,0)</f>
        <v>0</v>
      </c>
      <c r="AF327" s="23">
        <f t="shared" ref="AF327:AF390" si="77">IFERROR(Z327/AL327,0)</f>
        <v>0</v>
      </c>
      <c r="AG327" s="23">
        <f t="shared" ref="AG327:AG390" si="78">IFERROR(AA327/AM327,0)</f>
        <v>0</v>
      </c>
      <c r="AH327" s="12">
        <f>_xlfn.XLOOKUP($D327,当月商品!$D:$D,当月商品!W:W,0)</f>
        <v>0</v>
      </c>
      <c r="AI327" s="12">
        <f>_xlfn.XLOOKUP($D327,前月商品!$D:$D,前月商品!W:W,0)</f>
        <v>0</v>
      </c>
      <c r="AJ327" s="12">
        <f>_xlfn.XLOOKUP($D327,前々月商品!$D:$D,前々月商品!W:W,0)</f>
        <v>0</v>
      </c>
      <c r="AK327" s="12">
        <f>_xlfn.XLOOKUP($D327,当月商品!$D:$D,当月商品!H:H,0)</f>
        <v>0</v>
      </c>
      <c r="AL327" s="12">
        <f>_xlfn.XLOOKUP($D327,前月商品!$D:$D,前月商品!H:H,0)</f>
        <v>0</v>
      </c>
      <c r="AM327" s="12">
        <f>_xlfn.XLOOKUP($D327,前々月商品!$D:$D,前々月商品!H:H,0)</f>
        <v>0</v>
      </c>
      <c r="AN327" s="13">
        <f t="shared" ref="AN327:AN390" si="79">IFERROR(AH327/AK327,0)</f>
        <v>0</v>
      </c>
      <c r="AO327" s="13">
        <f t="shared" ref="AO327:AO390" si="80">IFERROR(AI327/AL327,0)</f>
        <v>0</v>
      </c>
      <c r="AP327" s="13">
        <f t="shared" ref="AP327:AP390" si="81">IFERROR(AJ327/AM327,0)</f>
        <v>0</v>
      </c>
      <c r="AQ327" s="16">
        <f t="shared" ref="AQ327:AQ390" si="82">IFERROR(AB327/Y327,0)</f>
        <v>0</v>
      </c>
      <c r="AR327" s="16">
        <f t="shared" ref="AR327:AR390" si="83">IFERROR(AC327/Z327,0)</f>
        <v>0</v>
      </c>
      <c r="AS327" s="17">
        <f t="shared" ref="AS327:AS390" si="84">IFERROR(AD327/AA327,0)</f>
        <v>0</v>
      </c>
      <c r="AT327" t="e">
        <f t="shared" ref="AT327:AT390" si="85">P327*Q327</f>
        <v>#VALUE!</v>
      </c>
    </row>
    <row r="328" spans="3:46" ht="36.65" customHeight="1">
      <c r="C328" s="20">
        <v>323</v>
      </c>
      <c r="D328" s="53">
        <f>現状商品設定!B325</f>
        <v>0</v>
      </c>
      <c r="E328" s="26" t="str">
        <f>IFERROR(_xlfn.XLOOKUP($D328,現状商品設定!B:B,現状商品設定!C:C,"-"),"-")</f>
        <v>-</v>
      </c>
      <c r="F328" s="32" t="s">
        <v>46</v>
      </c>
      <c r="G328" s="30" t="str">
        <f>IFERROR(_xlfn.XLOOKUP($D328,現状商品設定!B:B,現状商品設定!F:F),"-")</f>
        <v>-</v>
      </c>
      <c r="H328" s="34" t="e">
        <f>IF(IF(AND(V328&gt;=設定!$C$3,X328&gt;=L328),G328*(1+設定!$C$6),IF(AND(V328&gt;=設定!$C$3,X328&lt;L328),G328*(1+設定!$C$7*-1),IF(V328&lt;設定!$C$3,G328*(1+設定!$C$6),"除外")))&gt;10,IF(AND(V328&gt;=設定!$C$3,X328&gt;=L328),G328*(1+設定!$C$6),IF(AND(V328&gt;=設定!$C$3,X328&lt;L328),G328*(1+設定!$C$7*-1),IF(V328&lt;設定!$C$3,G328*(1+設定!$C$6),"除外"))),10)</f>
        <v>#VALUE!</v>
      </c>
      <c r="I328" s="34" t="e">
        <f ca="1">IF(消化率!$I$5&lt;1,商品!H328*消化率!$I$5,IF(商品!W328*商品!Q328/(商品!H328*消化率!$I$5)&gt;商品!L328,商品!H328*消化率!$I$5,J328))</f>
        <v>#DIV/0!</v>
      </c>
      <c r="J328" s="34" t="e">
        <f t="shared" si="72"/>
        <v>#VALUE!</v>
      </c>
      <c r="K328" s="34" t="e">
        <f ca="1">IF(ROUNDDOWN(IF(I328&gt;=設定!$C$8,設定!$C$8,商品!I328),0)&lt;10,10,ROUNDDOWN(IF(I328&gt;=設定!$C$8,設定!$C$8,商品!I328),0))</f>
        <v>#DIV/0!</v>
      </c>
      <c r="L328" s="64">
        <f>IF(F328="標準",設定!$C$4,商品!F328)</f>
        <v>5</v>
      </c>
      <c r="M328" s="63" t="str">
        <f>_xlfn.XLOOKUP($D328,全商品!$F:$F,全商品!H:H,"-")</f>
        <v>-</v>
      </c>
      <c r="N328" s="12" t="str">
        <f>_xlfn.XLOOKUP($D328,全商品!$F:$F,全商品!I:I,"-")</f>
        <v>-</v>
      </c>
      <c r="O328" s="23" t="str">
        <f>_xlfn.XLOOKUP($D328,全商品!$F:$F,全商品!K:K,"-")</f>
        <v>-</v>
      </c>
      <c r="P328" s="13" t="str">
        <f>_xlfn.XLOOKUP($D328,全商品!$F:$F,全商品!M:M,"-")</f>
        <v>-</v>
      </c>
      <c r="Q328" s="25" t="str">
        <f>_xlfn.XLOOKUP($D328,現状商品設定!B:B,現状商品設定!D:D,"-")</f>
        <v>-</v>
      </c>
      <c r="R328" s="22">
        <f>SUM(_xlfn.XLOOKUP($D328,当月商品!$D:$D,当月商品!I:I,0),_xlfn.XLOOKUP($D328,前月商品!$D:$D,前月商品!I:I,0),_xlfn.XLOOKUP($D328,前々月商品!$D:$D,前々月商品!I:I,0))</f>
        <v>0</v>
      </c>
      <c r="S328" s="23">
        <f>SUM(_xlfn.XLOOKUP($D328,当月商品!$D:$D,当月商品!V:V,0),_xlfn.XLOOKUP($D328,前月商品!$D:$D,前月商品!V:V,0),_xlfn.XLOOKUP($D328,前々月商品!$D:$D,前々月商品!V:V,0))</f>
        <v>0</v>
      </c>
      <c r="T328" s="23">
        <f t="shared" si="73"/>
        <v>0</v>
      </c>
      <c r="U328" s="23">
        <f>SUM(_xlfn.XLOOKUP($D328,当月商品!$D:$D,当月商品!W:W,0),_xlfn.XLOOKUP($D328,前月商品!$D:$D,前月商品!W:W,0),_xlfn.XLOOKUP($D328,前々月商品!$D:$D,前々月商品!W:W,0))</f>
        <v>0</v>
      </c>
      <c r="V328" s="23">
        <f>SUM(_xlfn.XLOOKUP($D328,当月商品!$D:$D,当月商品!H:H,0),_xlfn.XLOOKUP($D328,前月商品!$D:$D,前月商品!H:H,0),_xlfn.XLOOKUP($D328,前々月商品!$D:$D,前々月商品!H:H,0))</f>
        <v>0</v>
      </c>
      <c r="W328" s="13">
        <f t="shared" si="74"/>
        <v>0</v>
      </c>
      <c r="X328" s="15">
        <f t="shared" si="75"/>
        <v>0</v>
      </c>
      <c r="Y328" s="22">
        <f>_xlfn.XLOOKUP($D328,当月商品!$D:$D,当月商品!I:I,0)</f>
        <v>0</v>
      </c>
      <c r="Z328" s="23">
        <f>_xlfn.XLOOKUP($D328,前月商品!$D:$D,前月商品!I:I,0)</f>
        <v>0</v>
      </c>
      <c r="AA328" s="23">
        <f>_xlfn.XLOOKUP($D328,前々月商品!$D:$D,前々月商品!I:I,0)</f>
        <v>0</v>
      </c>
      <c r="AB328" s="23">
        <f>_xlfn.XLOOKUP($D328,当月商品!$D:$D,当月商品!V:V,0)</f>
        <v>0</v>
      </c>
      <c r="AC328" s="23">
        <f>_xlfn.XLOOKUP($D328,前月商品!$D:$D,前月商品!V:V,0)</f>
        <v>0</v>
      </c>
      <c r="AD328" s="23">
        <f>_xlfn.XLOOKUP($D328,前々月商品!$D:$D,前々月商品!V:V,0)</f>
        <v>0</v>
      </c>
      <c r="AE328" s="23">
        <f t="shared" si="76"/>
        <v>0</v>
      </c>
      <c r="AF328" s="23">
        <f t="shared" si="77"/>
        <v>0</v>
      </c>
      <c r="AG328" s="23">
        <f t="shared" si="78"/>
        <v>0</v>
      </c>
      <c r="AH328" s="12">
        <f>_xlfn.XLOOKUP($D328,当月商品!$D:$D,当月商品!W:W,0)</f>
        <v>0</v>
      </c>
      <c r="AI328" s="12">
        <f>_xlfn.XLOOKUP($D328,前月商品!$D:$D,前月商品!W:W,0)</f>
        <v>0</v>
      </c>
      <c r="AJ328" s="12">
        <f>_xlfn.XLOOKUP($D328,前々月商品!$D:$D,前々月商品!W:W,0)</f>
        <v>0</v>
      </c>
      <c r="AK328" s="12">
        <f>_xlfn.XLOOKUP($D328,当月商品!$D:$D,当月商品!H:H,0)</f>
        <v>0</v>
      </c>
      <c r="AL328" s="12">
        <f>_xlfn.XLOOKUP($D328,前月商品!$D:$D,前月商品!H:H,0)</f>
        <v>0</v>
      </c>
      <c r="AM328" s="12">
        <f>_xlfn.XLOOKUP($D328,前々月商品!$D:$D,前々月商品!H:H,0)</f>
        <v>0</v>
      </c>
      <c r="AN328" s="13">
        <f t="shared" si="79"/>
        <v>0</v>
      </c>
      <c r="AO328" s="13">
        <f t="shared" si="80"/>
        <v>0</v>
      </c>
      <c r="AP328" s="13">
        <f t="shared" si="81"/>
        <v>0</v>
      </c>
      <c r="AQ328" s="16">
        <f t="shared" si="82"/>
        <v>0</v>
      </c>
      <c r="AR328" s="16">
        <f t="shared" si="83"/>
        <v>0</v>
      </c>
      <c r="AS328" s="17">
        <f t="shared" si="84"/>
        <v>0</v>
      </c>
      <c r="AT328" t="e">
        <f t="shared" si="85"/>
        <v>#VALUE!</v>
      </c>
    </row>
    <row r="329" spans="3:46" ht="36.65" customHeight="1">
      <c r="C329" s="20">
        <v>324</v>
      </c>
      <c r="D329" s="53">
        <f>現状商品設定!B326</f>
        <v>0</v>
      </c>
      <c r="E329" s="26" t="str">
        <f>IFERROR(_xlfn.XLOOKUP($D329,現状商品設定!B:B,現状商品設定!C:C,"-"),"-")</f>
        <v>-</v>
      </c>
      <c r="F329" s="32" t="s">
        <v>46</v>
      </c>
      <c r="G329" s="30" t="str">
        <f>IFERROR(_xlfn.XLOOKUP($D329,現状商品設定!B:B,現状商品設定!F:F),"-")</f>
        <v>-</v>
      </c>
      <c r="H329" s="34" t="e">
        <f>IF(IF(AND(V329&gt;=設定!$C$3,X329&gt;=L329),G329*(1+設定!$C$6),IF(AND(V329&gt;=設定!$C$3,X329&lt;L329),G329*(1+設定!$C$7*-1),IF(V329&lt;設定!$C$3,G329*(1+設定!$C$6),"除外")))&gt;10,IF(AND(V329&gt;=設定!$C$3,X329&gt;=L329),G329*(1+設定!$C$6),IF(AND(V329&gt;=設定!$C$3,X329&lt;L329),G329*(1+設定!$C$7*-1),IF(V329&lt;設定!$C$3,G329*(1+設定!$C$6),"除外"))),10)</f>
        <v>#VALUE!</v>
      </c>
      <c r="I329" s="34" t="e">
        <f ca="1">IF(消化率!$I$5&lt;1,商品!H329*消化率!$I$5,IF(商品!W329*商品!Q329/(商品!H329*消化率!$I$5)&gt;商品!L329,商品!H329*消化率!$I$5,J329))</f>
        <v>#DIV/0!</v>
      </c>
      <c r="J329" s="34" t="e">
        <f t="shared" si="72"/>
        <v>#VALUE!</v>
      </c>
      <c r="K329" s="34" t="e">
        <f ca="1">IF(ROUNDDOWN(IF(I329&gt;=設定!$C$8,設定!$C$8,商品!I329),0)&lt;10,10,ROUNDDOWN(IF(I329&gt;=設定!$C$8,設定!$C$8,商品!I329),0))</f>
        <v>#DIV/0!</v>
      </c>
      <c r="L329" s="64">
        <f>IF(F329="標準",設定!$C$4,商品!F329)</f>
        <v>5</v>
      </c>
      <c r="M329" s="63" t="str">
        <f>_xlfn.XLOOKUP($D329,全商品!$F:$F,全商品!H:H,"-")</f>
        <v>-</v>
      </c>
      <c r="N329" s="12" t="str">
        <f>_xlfn.XLOOKUP($D329,全商品!$F:$F,全商品!I:I,"-")</f>
        <v>-</v>
      </c>
      <c r="O329" s="23" t="str">
        <f>_xlfn.XLOOKUP($D329,全商品!$F:$F,全商品!K:K,"-")</f>
        <v>-</v>
      </c>
      <c r="P329" s="13" t="str">
        <f>_xlfn.XLOOKUP($D329,全商品!$F:$F,全商品!M:M,"-")</f>
        <v>-</v>
      </c>
      <c r="Q329" s="25" t="str">
        <f>_xlfn.XLOOKUP($D329,現状商品設定!B:B,現状商品設定!D:D,"-")</f>
        <v>-</v>
      </c>
      <c r="R329" s="22">
        <f>SUM(_xlfn.XLOOKUP($D329,当月商品!$D:$D,当月商品!I:I,0),_xlfn.XLOOKUP($D329,前月商品!$D:$D,前月商品!I:I,0),_xlfn.XLOOKUP($D329,前々月商品!$D:$D,前々月商品!I:I,0))</f>
        <v>0</v>
      </c>
      <c r="S329" s="23">
        <f>SUM(_xlfn.XLOOKUP($D329,当月商品!$D:$D,当月商品!V:V,0),_xlfn.XLOOKUP($D329,前月商品!$D:$D,前月商品!V:V,0),_xlfn.XLOOKUP($D329,前々月商品!$D:$D,前々月商品!V:V,0))</f>
        <v>0</v>
      </c>
      <c r="T329" s="23">
        <f t="shared" si="73"/>
        <v>0</v>
      </c>
      <c r="U329" s="23">
        <f>SUM(_xlfn.XLOOKUP($D329,当月商品!$D:$D,当月商品!W:W,0),_xlfn.XLOOKUP($D329,前月商品!$D:$D,前月商品!W:W,0),_xlfn.XLOOKUP($D329,前々月商品!$D:$D,前々月商品!W:W,0))</f>
        <v>0</v>
      </c>
      <c r="V329" s="23">
        <f>SUM(_xlfn.XLOOKUP($D329,当月商品!$D:$D,当月商品!H:H,0),_xlfn.XLOOKUP($D329,前月商品!$D:$D,前月商品!H:H,0),_xlfn.XLOOKUP($D329,前々月商品!$D:$D,前々月商品!H:H,0))</f>
        <v>0</v>
      </c>
      <c r="W329" s="13">
        <f t="shared" si="74"/>
        <v>0</v>
      </c>
      <c r="X329" s="15">
        <f t="shared" si="75"/>
        <v>0</v>
      </c>
      <c r="Y329" s="22">
        <f>_xlfn.XLOOKUP($D329,当月商品!$D:$D,当月商品!I:I,0)</f>
        <v>0</v>
      </c>
      <c r="Z329" s="23">
        <f>_xlfn.XLOOKUP($D329,前月商品!$D:$D,前月商品!I:I,0)</f>
        <v>0</v>
      </c>
      <c r="AA329" s="23">
        <f>_xlfn.XLOOKUP($D329,前々月商品!$D:$D,前々月商品!I:I,0)</f>
        <v>0</v>
      </c>
      <c r="AB329" s="23">
        <f>_xlfn.XLOOKUP($D329,当月商品!$D:$D,当月商品!V:V,0)</f>
        <v>0</v>
      </c>
      <c r="AC329" s="23">
        <f>_xlfn.XLOOKUP($D329,前月商品!$D:$D,前月商品!V:V,0)</f>
        <v>0</v>
      </c>
      <c r="AD329" s="23">
        <f>_xlfn.XLOOKUP($D329,前々月商品!$D:$D,前々月商品!V:V,0)</f>
        <v>0</v>
      </c>
      <c r="AE329" s="23">
        <f t="shared" si="76"/>
        <v>0</v>
      </c>
      <c r="AF329" s="23">
        <f t="shared" si="77"/>
        <v>0</v>
      </c>
      <c r="AG329" s="23">
        <f t="shared" si="78"/>
        <v>0</v>
      </c>
      <c r="AH329" s="12">
        <f>_xlfn.XLOOKUP($D329,当月商品!$D:$D,当月商品!W:W,0)</f>
        <v>0</v>
      </c>
      <c r="AI329" s="12">
        <f>_xlfn.XLOOKUP($D329,前月商品!$D:$D,前月商品!W:W,0)</f>
        <v>0</v>
      </c>
      <c r="AJ329" s="12">
        <f>_xlfn.XLOOKUP($D329,前々月商品!$D:$D,前々月商品!W:W,0)</f>
        <v>0</v>
      </c>
      <c r="AK329" s="12">
        <f>_xlfn.XLOOKUP($D329,当月商品!$D:$D,当月商品!H:H,0)</f>
        <v>0</v>
      </c>
      <c r="AL329" s="12">
        <f>_xlfn.XLOOKUP($D329,前月商品!$D:$D,前月商品!H:H,0)</f>
        <v>0</v>
      </c>
      <c r="AM329" s="12">
        <f>_xlfn.XLOOKUP($D329,前々月商品!$D:$D,前々月商品!H:H,0)</f>
        <v>0</v>
      </c>
      <c r="AN329" s="13">
        <f t="shared" si="79"/>
        <v>0</v>
      </c>
      <c r="AO329" s="13">
        <f t="shared" si="80"/>
        <v>0</v>
      </c>
      <c r="AP329" s="13">
        <f t="shared" si="81"/>
        <v>0</v>
      </c>
      <c r="AQ329" s="16">
        <f t="shared" si="82"/>
        <v>0</v>
      </c>
      <c r="AR329" s="16">
        <f t="shared" si="83"/>
        <v>0</v>
      </c>
      <c r="AS329" s="17">
        <f t="shared" si="84"/>
        <v>0</v>
      </c>
      <c r="AT329" t="e">
        <f t="shared" si="85"/>
        <v>#VALUE!</v>
      </c>
    </row>
    <row r="330" spans="3:46" ht="36.65" customHeight="1">
      <c r="C330" s="20">
        <v>325</v>
      </c>
      <c r="D330" s="53">
        <f>現状商品設定!B327</f>
        <v>0</v>
      </c>
      <c r="E330" s="26" t="str">
        <f>IFERROR(_xlfn.XLOOKUP($D330,現状商品設定!B:B,現状商品設定!C:C,"-"),"-")</f>
        <v>-</v>
      </c>
      <c r="F330" s="32" t="s">
        <v>46</v>
      </c>
      <c r="G330" s="30" t="str">
        <f>IFERROR(_xlfn.XLOOKUP($D330,現状商品設定!B:B,現状商品設定!F:F),"-")</f>
        <v>-</v>
      </c>
      <c r="H330" s="34" t="e">
        <f>IF(IF(AND(V330&gt;=設定!$C$3,X330&gt;=L330),G330*(1+設定!$C$6),IF(AND(V330&gt;=設定!$C$3,X330&lt;L330),G330*(1+設定!$C$7*-1),IF(V330&lt;設定!$C$3,G330*(1+設定!$C$6),"除外")))&gt;10,IF(AND(V330&gt;=設定!$C$3,X330&gt;=L330),G330*(1+設定!$C$6),IF(AND(V330&gt;=設定!$C$3,X330&lt;L330),G330*(1+設定!$C$7*-1),IF(V330&lt;設定!$C$3,G330*(1+設定!$C$6),"除外"))),10)</f>
        <v>#VALUE!</v>
      </c>
      <c r="I330" s="34" t="e">
        <f ca="1">IF(消化率!$I$5&lt;1,商品!H330*消化率!$I$5,IF(商品!W330*商品!Q330/(商品!H330*消化率!$I$5)&gt;商品!L330,商品!H330*消化率!$I$5,J330))</f>
        <v>#DIV/0!</v>
      </c>
      <c r="J330" s="34" t="e">
        <f t="shared" si="72"/>
        <v>#VALUE!</v>
      </c>
      <c r="K330" s="34" t="e">
        <f ca="1">IF(ROUNDDOWN(IF(I330&gt;=設定!$C$8,設定!$C$8,商品!I330),0)&lt;10,10,ROUNDDOWN(IF(I330&gt;=設定!$C$8,設定!$C$8,商品!I330),0))</f>
        <v>#DIV/0!</v>
      </c>
      <c r="L330" s="64">
        <f>IF(F330="標準",設定!$C$4,商品!F330)</f>
        <v>5</v>
      </c>
      <c r="M330" s="63" t="str">
        <f>_xlfn.XLOOKUP($D330,全商品!$F:$F,全商品!H:H,"-")</f>
        <v>-</v>
      </c>
      <c r="N330" s="12" t="str">
        <f>_xlfn.XLOOKUP($D330,全商品!$F:$F,全商品!I:I,"-")</f>
        <v>-</v>
      </c>
      <c r="O330" s="23" t="str">
        <f>_xlfn.XLOOKUP($D330,全商品!$F:$F,全商品!K:K,"-")</f>
        <v>-</v>
      </c>
      <c r="P330" s="13" t="str">
        <f>_xlfn.XLOOKUP($D330,全商品!$F:$F,全商品!M:M,"-")</f>
        <v>-</v>
      </c>
      <c r="Q330" s="25" t="str">
        <f>_xlfn.XLOOKUP($D330,現状商品設定!B:B,現状商品設定!D:D,"-")</f>
        <v>-</v>
      </c>
      <c r="R330" s="22">
        <f>SUM(_xlfn.XLOOKUP($D330,当月商品!$D:$D,当月商品!I:I,0),_xlfn.XLOOKUP($D330,前月商品!$D:$D,前月商品!I:I,0),_xlfn.XLOOKUP($D330,前々月商品!$D:$D,前々月商品!I:I,0))</f>
        <v>0</v>
      </c>
      <c r="S330" s="23">
        <f>SUM(_xlfn.XLOOKUP($D330,当月商品!$D:$D,当月商品!V:V,0),_xlfn.XLOOKUP($D330,前月商品!$D:$D,前月商品!V:V,0),_xlfn.XLOOKUP($D330,前々月商品!$D:$D,前々月商品!V:V,0))</f>
        <v>0</v>
      </c>
      <c r="T330" s="23">
        <f t="shared" si="73"/>
        <v>0</v>
      </c>
      <c r="U330" s="23">
        <f>SUM(_xlfn.XLOOKUP($D330,当月商品!$D:$D,当月商品!W:W,0),_xlfn.XLOOKUP($D330,前月商品!$D:$D,前月商品!W:W,0),_xlfn.XLOOKUP($D330,前々月商品!$D:$D,前々月商品!W:W,0))</f>
        <v>0</v>
      </c>
      <c r="V330" s="23">
        <f>SUM(_xlfn.XLOOKUP($D330,当月商品!$D:$D,当月商品!H:H,0),_xlfn.XLOOKUP($D330,前月商品!$D:$D,前月商品!H:H,0),_xlfn.XLOOKUP($D330,前々月商品!$D:$D,前々月商品!H:H,0))</f>
        <v>0</v>
      </c>
      <c r="W330" s="13">
        <f t="shared" si="74"/>
        <v>0</v>
      </c>
      <c r="X330" s="15">
        <f t="shared" si="75"/>
        <v>0</v>
      </c>
      <c r="Y330" s="22">
        <f>_xlfn.XLOOKUP($D330,当月商品!$D:$D,当月商品!I:I,0)</f>
        <v>0</v>
      </c>
      <c r="Z330" s="23">
        <f>_xlfn.XLOOKUP($D330,前月商品!$D:$D,前月商品!I:I,0)</f>
        <v>0</v>
      </c>
      <c r="AA330" s="23">
        <f>_xlfn.XLOOKUP($D330,前々月商品!$D:$D,前々月商品!I:I,0)</f>
        <v>0</v>
      </c>
      <c r="AB330" s="23">
        <f>_xlfn.XLOOKUP($D330,当月商品!$D:$D,当月商品!V:V,0)</f>
        <v>0</v>
      </c>
      <c r="AC330" s="23">
        <f>_xlfn.XLOOKUP($D330,前月商品!$D:$D,前月商品!V:V,0)</f>
        <v>0</v>
      </c>
      <c r="AD330" s="23">
        <f>_xlfn.XLOOKUP($D330,前々月商品!$D:$D,前々月商品!V:V,0)</f>
        <v>0</v>
      </c>
      <c r="AE330" s="23">
        <f t="shared" si="76"/>
        <v>0</v>
      </c>
      <c r="AF330" s="23">
        <f t="shared" si="77"/>
        <v>0</v>
      </c>
      <c r="AG330" s="23">
        <f t="shared" si="78"/>
        <v>0</v>
      </c>
      <c r="AH330" s="12">
        <f>_xlfn.XLOOKUP($D330,当月商品!$D:$D,当月商品!W:W,0)</f>
        <v>0</v>
      </c>
      <c r="AI330" s="12">
        <f>_xlfn.XLOOKUP($D330,前月商品!$D:$D,前月商品!W:W,0)</f>
        <v>0</v>
      </c>
      <c r="AJ330" s="12">
        <f>_xlfn.XLOOKUP($D330,前々月商品!$D:$D,前々月商品!W:W,0)</f>
        <v>0</v>
      </c>
      <c r="AK330" s="12">
        <f>_xlfn.XLOOKUP($D330,当月商品!$D:$D,当月商品!H:H,0)</f>
        <v>0</v>
      </c>
      <c r="AL330" s="12">
        <f>_xlfn.XLOOKUP($D330,前月商品!$D:$D,前月商品!H:H,0)</f>
        <v>0</v>
      </c>
      <c r="AM330" s="12">
        <f>_xlfn.XLOOKUP($D330,前々月商品!$D:$D,前々月商品!H:H,0)</f>
        <v>0</v>
      </c>
      <c r="AN330" s="13">
        <f t="shared" si="79"/>
        <v>0</v>
      </c>
      <c r="AO330" s="13">
        <f t="shared" si="80"/>
        <v>0</v>
      </c>
      <c r="AP330" s="13">
        <f t="shared" si="81"/>
        <v>0</v>
      </c>
      <c r="AQ330" s="16">
        <f t="shared" si="82"/>
        <v>0</v>
      </c>
      <c r="AR330" s="16">
        <f t="shared" si="83"/>
        <v>0</v>
      </c>
      <c r="AS330" s="17">
        <f t="shared" si="84"/>
        <v>0</v>
      </c>
      <c r="AT330" t="e">
        <f t="shared" si="85"/>
        <v>#VALUE!</v>
      </c>
    </row>
    <row r="331" spans="3:46" ht="36.65" customHeight="1">
      <c r="C331" s="20">
        <v>326</v>
      </c>
      <c r="D331" s="53">
        <f>現状商品設定!B328</f>
        <v>0</v>
      </c>
      <c r="E331" s="26" t="str">
        <f>IFERROR(_xlfn.XLOOKUP($D331,現状商品設定!B:B,現状商品設定!C:C,"-"),"-")</f>
        <v>-</v>
      </c>
      <c r="F331" s="32" t="s">
        <v>46</v>
      </c>
      <c r="G331" s="30" t="str">
        <f>IFERROR(_xlfn.XLOOKUP($D331,現状商品設定!B:B,現状商品設定!F:F),"-")</f>
        <v>-</v>
      </c>
      <c r="H331" s="34" t="e">
        <f>IF(IF(AND(V331&gt;=設定!$C$3,X331&gt;=L331),G331*(1+設定!$C$6),IF(AND(V331&gt;=設定!$C$3,X331&lt;L331),G331*(1+設定!$C$7*-1),IF(V331&lt;設定!$C$3,G331*(1+設定!$C$6),"除外")))&gt;10,IF(AND(V331&gt;=設定!$C$3,X331&gt;=L331),G331*(1+設定!$C$6),IF(AND(V331&gt;=設定!$C$3,X331&lt;L331),G331*(1+設定!$C$7*-1),IF(V331&lt;設定!$C$3,G331*(1+設定!$C$6),"除外"))),10)</f>
        <v>#VALUE!</v>
      </c>
      <c r="I331" s="34" t="e">
        <f ca="1">IF(消化率!$I$5&lt;1,商品!H331*消化率!$I$5,IF(商品!W331*商品!Q331/(商品!H331*消化率!$I$5)&gt;商品!L331,商品!H331*消化率!$I$5,J331))</f>
        <v>#DIV/0!</v>
      </c>
      <c r="J331" s="34" t="e">
        <f t="shared" si="72"/>
        <v>#VALUE!</v>
      </c>
      <c r="K331" s="34" t="e">
        <f ca="1">IF(ROUNDDOWN(IF(I331&gt;=設定!$C$8,設定!$C$8,商品!I331),0)&lt;10,10,ROUNDDOWN(IF(I331&gt;=設定!$C$8,設定!$C$8,商品!I331),0))</f>
        <v>#DIV/0!</v>
      </c>
      <c r="L331" s="64">
        <f>IF(F331="標準",設定!$C$4,商品!F331)</f>
        <v>5</v>
      </c>
      <c r="M331" s="63" t="str">
        <f>_xlfn.XLOOKUP($D331,全商品!$F:$F,全商品!H:H,"-")</f>
        <v>-</v>
      </c>
      <c r="N331" s="12" t="str">
        <f>_xlfn.XLOOKUP($D331,全商品!$F:$F,全商品!I:I,"-")</f>
        <v>-</v>
      </c>
      <c r="O331" s="23" t="str">
        <f>_xlfn.XLOOKUP($D331,全商品!$F:$F,全商品!K:K,"-")</f>
        <v>-</v>
      </c>
      <c r="P331" s="13" t="str">
        <f>_xlfn.XLOOKUP($D331,全商品!$F:$F,全商品!M:M,"-")</f>
        <v>-</v>
      </c>
      <c r="Q331" s="25" t="str">
        <f>_xlfn.XLOOKUP($D331,現状商品設定!B:B,現状商品設定!D:D,"-")</f>
        <v>-</v>
      </c>
      <c r="R331" s="22">
        <f>SUM(_xlfn.XLOOKUP($D331,当月商品!$D:$D,当月商品!I:I,0),_xlfn.XLOOKUP($D331,前月商品!$D:$D,前月商品!I:I,0),_xlfn.XLOOKUP($D331,前々月商品!$D:$D,前々月商品!I:I,0))</f>
        <v>0</v>
      </c>
      <c r="S331" s="23">
        <f>SUM(_xlfn.XLOOKUP($D331,当月商品!$D:$D,当月商品!V:V,0),_xlfn.XLOOKUP($D331,前月商品!$D:$D,前月商品!V:V,0),_xlfn.XLOOKUP($D331,前々月商品!$D:$D,前々月商品!V:V,0))</f>
        <v>0</v>
      </c>
      <c r="T331" s="23">
        <f t="shared" si="73"/>
        <v>0</v>
      </c>
      <c r="U331" s="23">
        <f>SUM(_xlfn.XLOOKUP($D331,当月商品!$D:$D,当月商品!W:W,0),_xlfn.XLOOKUP($D331,前月商品!$D:$D,前月商品!W:W,0),_xlfn.XLOOKUP($D331,前々月商品!$D:$D,前々月商品!W:W,0))</f>
        <v>0</v>
      </c>
      <c r="V331" s="23">
        <f>SUM(_xlfn.XLOOKUP($D331,当月商品!$D:$D,当月商品!H:H,0),_xlfn.XLOOKUP($D331,前月商品!$D:$D,前月商品!H:H,0),_xlfn.XLOOKUP($D331,前々月商品!$D:$D,前々月商品!H:H,0))</f>
        <v>0</v>
      </c>
      <c r="W331" s="13">
        <f t="shared" si="74"/>
        <v>0</v>
      </c>
      <c r="X331" s="15">
        <f t="shared" si="75"/>
        <v>0</v>
      </c>
      <c r="Y331" s="22">
        <f>_xlfn.XLOOKUP($D331,当月商品!$D:$D,当月商品!I:I,0)</f>
        <v>0</v>
      </c>
      <c r="Z331" s="23">
        <f>_xlfn.XLOOKUP($D331,前月商品!$D:$D,前月商品!I:I,0)</f>
        <v>0</v>
      </c>
      <c r="AA331" s="23">
        <f>_xlfn.XLOOKUP($D331,前々月商品!$D:$D,前々月商品!I:I,0)</f>
        <v>0</v>
      </c>
      <c r="AB331" s="23">
        <f>_xlfn.XLOOKUP($D331,当月商品!$D:$D,当月商品!V:V,0)</f>
        <v>0</v>
      </c>
      <c r="AC331" s="23">
        <f>_xlfn.XLOOKUP($D331,前月商品!$D:$D,前月商品!V:V,0)</f>
        <v>0</v>
      </c>
      <c r="AD331" s="23">
        <f>_xlfn.XLOOKUP($D331,前々月商品!$D:$D,前々月商品!V:V,0)</f>
        <v>0</v>
      </c>
      <c r="AE331" s="23">
        <f t="shared" si="76"/>
        <v>0</v>
      </c>
      <c r="AF331" s="23">
        <f t="shared" si="77"/>
        <v>0</v>
      </c>
      <c r="AG331" s="23">
        <f t="shared" si="78"/>
        <v>0</v>
      </c>
      <c r="AH331" s="12">
        <f>_xlfn.XLOOKUP($D331,当月商品!$D:$D,当月商品!W:W,0)</f>
        <v>0</v>
      </c>
      <c r="AI331" s="12">
        <f>_xlfn.XLOOKUP($D331,前月商品!$D:$D,前月商品!W:W,0)</f>
        <v>0</v>
      </c>
      <c r="AJ331" s="12">
        <f>_xlfn.XLOOKUP($D331,前々月商品!$D:$D,前々月商品!W:W,0)</f>
        <v>0</v>
      </c>
      <c r="AK331" s="12">
        <f>_xlfn.XLOOKUP($D331,当月商品!$D:$D,当月商品!H:H,0)</f>
        <v>0</v>
      </c>
      <c r="AL331" s="12">
        <f>_xlfn.XLOOKUP($D331,前月商品!$D:$D,前月商品!H:H,0)</f>
        <v>0</v>
      </c>
      <c r="AM331" s="12">
        <f>_xlfn.XLOOKUP($D331,前々月商品!$D:$D,前々月商品!H:H,0)</f>
        <v>0</v>
      </c>
      <c r="AN331" s="13">
        <f t="shared" si="79"/>
        <v>0</v>
      </c>
      <c r="AO331" s="13">
        <f t="shared" si="80"/>
        <v>0</v>
      </c>
      <c r="AP331" s="13">
        <f t="shared" si="81"/>
        <v>0</v>
      </c>
      <c r="AQ331" s="16">
        <f t="shared" si="82"/>
        <v>0</v>
      </c>
      <c r="AR331" s="16">
        <f t="shared" si="83"/>
        <v>0</v>
      </c>
      <c r="AS331" s="17">
        <f t="shared" si="84"/>
        <v>0</v>
      </c>
      <c r="AT331" t="e">
        <f t="shared" si="85"/>
        <v>#VALUE!</v>
      </c>
    </row>
    <row r="332" spans="3:46" ht="36.65" customHeight="1">
      <c r="C332" s="20">
        <v>327</v>
      </c>
      <c r="D332" s="53">
        <f>現状商品設定!B329</f>
        <v>0</v>
      </c>
      <c r="E332" s="26" t="str">
        <f>IFERROR(_xlfn.XLOOKUP($D332,現状商品設定!B:B,現状商品設定!C:C,"-"),"-")</f>
        <v>-</v>
      </c>
      <c r="F332" s="32" t="s">
        <v>46</v>
      </c>
      <c r="G332" s="30" t="str">
        <f>IFERROR(_xlfn.XLOOKUP($D332,現状商品設定!B:B,現状商品設定!F:F),"-")</f>
        <v>-</v>
      </c>
      <c r="H332" s="34" t="e">
        <f>IF(IF(AND(V332&gt;=設定!$C$3,X332&gt;=L332),G332*(1+設定!$C$6),IF(AND(V332&gt;=設定!$C$3,X332&lt;L332),G332*(1+設定!$C$7*-1),IF(V332&lt;設定!$C$3,G332*(1+設定!$C$6),"除外")))&gt;10,IF(AND(V332&gt;=設定!$C$3,X332&gt;=L332),G332*(1+設定!$C$6),IF(AND(V332&gt;=設定!$C$3,X332&lt;L332),G332*(1+設定!$C$7*-1),IF(V332&lt;設定!$C$3,G332*(1+設定!$C$6),"除外"))),10)</f>
        <v>#VALUE!</v>
      </c>
      <c r="I332" s="34" t="e">
        <f ca="1">IF(消化率!$I$5&lt;1,商品!H332*消化率!$I$5,IF(商品!W332*商品!Q332/(商品!H332*消化率!$I$5)&gt;商品!L332,商品!H332*消化率!$I$5,J332))</f>
        <v>#DIV/0!</v>
      </c>
      <c r="J332" s="34" t="e">
        <f t="shared" si="72"/>
        <v>#VALUE!</v>
      </c>
      <c r="K332" s="34" t="e">
        <f ca="1">IF(ROUNDDOWN(IF(I332&gt;=設定!$C$8,設定!$C$8,商品!I332),0)&lt;10,10,ROUNDDOWN(IF(I332&gt;=設定!$C$8,設定!$C$8,商品!I332),0))</f>
        <v>#DIV/0!</v>
      </c>
      <c r="L332" s="64">
        <f>IF(F332="標準",設定!$C$4,商品!F332)</f>
        <v>5</v>
      </c>
      <c r="M332" s="63" t="str">
        <f>_xlfn.XLOOKUP($D332,全商品!$F:$F,全商品!H:H,"-")</f>
        <v>-</v>
      </c>
      <c r="N332" s="12" t="str">
        <f>_xlfn.XLOOKUP($D332,全商品!$F:$F,全商品!I:I,"-")</f>
        <v>-</v>
      </c>
      <c r="O332" s="23" t="str">
        <f>_xlfn.XLOOKUP($D332,全商品!$F:$F,全商品!K:K,"-")</f>
        <v>-</v>
      </c>
      <c r="P332" s="13" t="str">
        <f>_xlfn.XLOOKUP($D332,全商品!$F:$F,全商品!M:M,"-")</f>
        <v>-</v>
      </c>
      <c r="Q332" s="25" t="str">
        <f>_xlfn.XLOOKUP($D332,現状商品設定!B:B,現状商品設定!D:D,"-")</f>
        <v>-</v>
      </c>
      <c r="R332" s="22">
        <f>SUM(_xlfn.XLOOKUP($D332,当月商品!$D:$D,当月商品!I:I,0),_xlfn.XLOOKUP($D332,前月商品!$D:$D,前月商品!I:I,0),_xlfn.XLOOKUP($D332,前々月商品!$D:$D,前々月商品!I:I,0))</f>
        <v>0</v>
      </c>
      <c r="S332" s="23">
        <f>SUM(_xlfn.XLOOKUP($D332,当月商品!$D:$D,当月商品!V:V,0),_xlfn.XLOOKUP($D332,前月商品!$D:$D,前月商品!V:V,0),_xlfn.XLOOKUP($D332,前々月商品!$D:$D,前々月商品!V:V,0))</f>
        <v>0</v>
      </c>
      <c r="T332" s="23">
        <f t="shared" si="73"/>
        <v>0</v>
      </c>
      <c r="U332" s="23">
        <f>SUM(_xlfn.XLOOKUP($D332,当月商品!$D:$D,当月商品!W:W,0),_xlfn.XLOOKUP($D332,前月商品!$D:$D,前月商品!W:W,0),_xlfn.XLOOKUP($D332,前々月商品!$D:$D,前々月商品!W:W,0))</f>
        <v>0</v>
      </c>
      <c r="V332" s="23">
        <f>SUM(_xlfn.XLOOKUP($D332,当月商品!$D:$D,当月商品!H:H,0),_xlfn.XLOOKUP($D332,前月商品!$D:$D,前月商品!H:H,0),_xlfn.XLOOKUP($D332,前々月商品!$D:$D,前々月商品!H:H,0))</f>
        <v>0</v>
      </c>
      <c r="W332" s="13">
        <f t="shared" si="74"/>
        <v>0</v>
      </c>
      <c r="X332" s="15">
        <f t="shared" si="75"/>
        <v>0</v>
      </c>
      <c r="Y332" s="22">
        <f>_xlfn.XLOOKUP($D332,当月商品!$D:$D,当月商品!I:I,0)</f>
        <v>0</v>
      </c>
      <c r="Z332" s="23">
        <f>_xlfn.XLOOKUP($D332,前月商品!$D:$D,前月商品!I:I,0)</f>
        <v>0</v>
      </c>
      <c r="AA332" s="23">
        <f>_xlfn.XLOOKUP($D332,前々月商品!$D:$D,前々月商品!I:I,0)</f>
        <v>0</v>
      </c>
      <c r="AB332" s="23">
        <f>_xlfn.XLOOKUP($D332,当月商品!$D:$D,当月商品!V:V,0)</f>
        <v>0</v>
      </c>
      <c r="AC332" s="23">
        <f>_xlfn.XLOOKUP($D332,前月商品!$D:$D,前月商品!V:V,0)</f>
        <v>0</v>
      </c>
      <c r="AD332" s="23">
        <f>_xlfn.XLOOKUP($D332,前々月商品!$D:$D,前々月商品!V:V,0)</f>
        <v>0</v>
      </c>
      <c r="AE332" s="23">
        <f t="shared" si="76"/>
        <v>0</v>
      </c>
      <c r="AF332" s="23">
        <f t="shared" si="77"/>
        <v>0</v>
      </c>
      <c r="AG332" s="23">
        <f t="shared" si="78"/>
        <v>0</v>
      </c>
      <c r="AH332" s="12">
        <f>_xlfn.XLOOKUP($D332,当月商品!$D:$D,当月商品!W:W,0)</f>
        <v>0</v>
      </c>
      <c r="AI332" s="12">
        <f>_xlfn.XLOOKUP($D332,前月商品!$D:$D,前月商品!W:W,0)</f>
        <v>0</v>
      </c>
      <c r="AJ332" s="12">
        <f>_xlfn.XLOOKUP($D332,前々月商品!$D:$D,前々月商品!W:W,0)</f>
        <v>0</v>
      </c>
      <c r="AK332" s="12">
        <f>_xlfn.XLOOKUP($D332,当月商品!$D:$D,当月商品!H:H,0)</f>
        <v>0</v>
      </c>
      <c r="AL332" s="12">
        <f>_xlfn.XLOOKUP($D332,前月商品!$D:$D,前月商品!H:H,0)</f>
        <v>0</v>
      </c>
      <c r="AM332" s="12">
        <f>_xlfn.XLOOKUP($D332,前々月商品!$D:$D,前々月商品!H:H,0)</f>
        <v>0</v>
      </c>
      <c r="AN332" s="13">
        <f t="shared" si="79"/>
        <v>0</v>
      </c>
      <c r="AO332" s="13">
        <f t="shared" si="80"/>
        <v>0</v>
      </c>
      <c r="AP332" s="13">
        <f t="shared" si="81"/>
        <v>0</v>
      </c>
      <c r="AQ332" s="16">
        <f t="shared" si="82"/>
        <v>0</v>
      </c>
      <c r="AR332" s="16">
        <f t="shared" si="83"/>
        <v>0</v>
      </c>
      <c r="AS332" s="17">
        <f t="shared" si="84"/>
        <v>0</v>
      </c>
      <c r="AT332" t="e">
        <f t="shared" si="85"/>
        <v>#VALUE!</v>
      </c>
    </row>
    <row r="333" spans="3:46" ht="36.65" customHeight="1">
      <c r="C333" s="20">
        <v>328</v>
      </c>
      <c r="D333" s="53">
        <f>現状商品設定!B330</f>
        <v>0</v>
      </c>
      <c r="E333" s="26" t="str">
        <f>IFERROR(_xlfn.XLOOKUP($D333,現状商品設定!B:B,現状商品設定!C:C,"-"),"-")</f>
        <v>-</v>
      </c>
      <c r="F333" s="32" t="s">
        <v>46</v>
      </c>
      <c r="G333" s="30" t="str">
        <f>IFERROR(_xlfn.XLOOKUP($D333,現状商品設定!B:B,現状商品設定!F:F),"-")</f>
        <v>-</v>
      </c>
      <c r="H333" s="34" t="e">
        <f>IF(IF(AND(V333&gt;=設定!$C$3,X333&gt;=L333),G333*(1+設定!$C$6),IF(AND(V333&gt;=設定!$C$3,X333&lt;L333),G333*(1+設定!$C$7*-1),IF(V333&lt;設定!$C$3,G333*(1+設定!$C$6),"除外")))&gt;10,IF(AND(V333&gt;=設定!$C$3,X333&gt;=L333),G333*(1+設定!$C$6),IF(AND(V333&gt;=設定!$C$3,X333&lt;L333),G333*(1+設定!$C$7*-1),IF(V333&lt;設定!$C$3,G333*(1+設定!$C$6),"除外"))),10)</f>
        <v>#VALUE!</v>
      </c>
      <c r="I333" s="34" t="e">
        <f ca="1">IF(消化率!$I$5&lt;1,商品!H333*消化率!$I$5,IF(商品!W333*商品!Q333/(商品!H333*消化率!$I$5)&gt;商品!L333,商品!H333*消化率!$I$5,J333))</f>
        <v>#DIV/0!</v>
      </c>
      <c r="J333" s="34" t="e">
        <f t="shared" si="72"/>
        <v>#VALUE!</v>
      </c>
      <c r="K333" s="34" t="e">
        <f ca="1">IF(ROUNDDOWN(IF(I333&gt;=設定!$C$8,設定!$C$8,商品!I333),0)&lt;10,10,ROUNDDOWN(IF(I333&gt;=設定!$C$8,設定!$C$8,商品!I333),0))</f>
        <v>#DIV/0!</v>
      </c>
      <c r="L333" s="64">
        <f>IF(F333="標準",設定!$C$4,商品!F333)</f>
        <v>5</v>
      </c>
      <c r="M333" s="63" t="str">
        <f>_xlfn.XLOOKUP($D333,全商品!$F:$F,全商品!H:H,"-")</f>
        <v>-</v>
      </c>
      <c r="N333" s="12" t="str">
        <f>_xlfn.XLOOKUP($D333,全商品!$F:$F,全商品!I:I,"-")</f>
        <v>-</v>
      </c>
      <c r="O333" s="23" t="str">
        <f>_xlfn.XLOOKUP($D333,全商品!$F:$F,全商品!K:K,"-")</f>
        <v>-</v>
      </c>
      <c r="P333" s="13" t="str">
        <f>_xlfn.XLOOKUP($D333,全商品!$F:$F,全商品!M:M,"-")</f>
        <v>-</v>
      </c>
      <c r="Q333" s="25" t="str">
        <f>_xlfn.XLOOKUP($D333,現状商品設定!B:B,現状商品設定!D:D,"-")</f>
        <v>-</v>
      </c>
      <c r="R333" s="22">
        <f>SUM(_xlfn.XLOOKUP($D333,当月商品!$D:$D,当月商品!I:I,0),_xlfn.XLOOKUP($D333,前月商品!$D:$D,前月商品!I:I,0),_xlfn.XLOOKUP($D333,前々月商品!$D:$D,前々月商品!I:I,0))</f>
        <v>0</v>
      </c>
      <c r="S333" s="23">
        <f>SUM(_xlfn.XLOOKUP($D333,当月商品!$D:$D,当月商品!V:V,0),_xlfn.XLOOKUP($D333,前月商品!$D:$D,前月商品!V:V,0),_xlfn.XLOOKUP($D333,前々月商品!$D:$D,前々月商品!V:V,0))</f>
        <v>0</v>
      </c>
      <c r="T333" s="23">
        <f t="shared" si="73"/>
        <v>0</v>
      </c>
      <c r="U333" s="23">
        <f>SUM(_xlfn.XLOOKUP($D333,当月商品!$D:$D,当月商品!W:W,0),_xlfn.XLOOKUP($D333,前月商品!$D:$D,前月商品!W:W,0),_xlfn.XLOOKUP($D333,前々月商品!$D:$D,前々月商品!W:W,0))</f>
        <v>0</v>
      </c>
      <c r="V333" s="23">
        <f>SUM(_xlfn.XLOOKUP($D333,当月商品!$D:$D,当月商品!H:H,0),_xlfn.XLOOKUP($D333,前月商品!$D:$D,前月商品!H:H,0),_xlfn.XLOOKUP($D333,前々月商品!$D:$D,前々月商品!H:H,0))</f>
        <v>0</v>
      </c>
      <c r="W333" s="13">
        <f t="shared" si="74"/>
        <v>0</v>
      </c>
      <c r="X333" s="15">
        <f t="shared" si="75"/>
        <v>0</v>
      </c>
      <c r="Y333" s="22">
        <f>_xlfn.XLOOKUP($D333,当月商品!$D:$D,当月商品!I:I,0)</f>
        <v>0</v>
      </c>
      <c r="Z333" s="23">
        <f>_xlfn.XLOOKUP($D333,前月商品!$D:$D,前月商品!I:I,0)</f>
        <v>0</v>
      </c>
      <c r="AA333" s="23">
        <f>_xlfn.XLOOKUP($D333,前々月商品!$D:$D,前々月商品!I:I,0)</f>
        <v>0</v>
      </c>
      <c r="AB333" s="23">
        <f>_xlfn.XLOOKUP($D333,当月商品!$D:$D,当月商品!V:V,0)</f>
        <v>0</v>
      </c>
      <c r="AC333" s="23">
        <f>_xlfn.XLOOKUP($D333,前月商品!$D:$D,前月商品!V:V,0)</f>
        <v>0</v>
      </c>
      <c r="AD333" s="23">
        <f>_xlfn.XLOOKUP($D333,前々月商品!$D:$D,前々月商品!V:V,0)</f>
        <v>0</v>
      </c>
      <c r="AE333" s="23">
        <f t="shared" si="76"/>
        <v>0</v>
      </c>
      <c r="AF333" s="23">
        <f t="shared" si="77"/>
        <v>0</v>
      </c>
      <c r="AG333" s="23">
        <f t="shared" si="78"/>
        <v>0</v>
      </c>
      <c r="AH333" s="12">
        <f>_xlfn.XLOOKUP($D333,当月商品!$D:$D,当月商品!W:W,0)</f>
        <v>0</v>
      </c>
      <c r="AI333" s="12">
        <f>_xlfn.XLOOKUP($D333,前月商品!$D:$D,前月商品!W:W,0)</f>
        <v>0</v>
      </c>
      <c r="AJ333" s="12">
        <f>_xlfn.XLOOKUP($D333,前々月商品!$D:$D,前々月商品!W:W,0)</f>
        <v>0</v>
      </c>
      <c r="AK333" s="12">
        <f>_xlfn.XLOOKUP($D333,当月商品!$D:$D,当月商品!H:H,0)</f>
        <v>0</v>
      </c>
      <c r="AL333" s="12">
        <f>_xlfn.XLOOKUP($D333,前月商品!$D:$D,前月商品!H:H,0)</f>
        <v>0</v>
      </c>
      <c r="AM333" s="12">
        <f>_xlfn.XLOOKUP($D333,前々月商品!$D:$D,前々月商品!H:H,0)</f>
        <v>0</v>
      </c>
      <c r="AN333" s="13">
        <f t="shared" si="79"/>
        <v>0</v>
      </c>
      <c r="AO333" s="13">
        <f t="shared" si="80"/>
        <v>0</v>
      </c>
      <c r="AP333" s="13">
        <f t="shared" si="81"/>
        <v>0</v>
      </c>
      <c r="AQ333" s="16">
        <f t="shared" si="82"/>
        <v>0</v>
      </c>
      <c r="AR333" s="16">
        <f t="shared" si="83"/>
        <v>0</v>
      </c>
      <c r="AS333" s="17">
        <f t="shared" si="84"/>
        <v>0</v>
      </c>
      <c r="AT333" t="e">
        <f t="shared" si="85"/>
        <v>#VALUE!</v>
      </c>
    </row>
    <row r="334" spans="3:46" ht="36.65" customHeight="1">
      <c r="C334" s="20">
        <v>329</v>
      </c>
      <c r="D334" s="53">
        <f>現状商品設定!B331</f>
        <v>0</v>
      </c>
      <c r="E334" s="26" t="str">
        <f>IFERROR(_xlfn.XLOOKUP($D334,現状商品設定!B:B,現状商品設定!C:C,"-"),"-")</f>
        <v>-</v>
      </c>
      <c r="F334" s="32" t="s">
        <v>46</v>
      </c>
      <c r="G334" s="30" t="str">
        <f>IFERROR(_xlfn.XLOOKUP($D334,現状商品設定!B:B,現状商品設定!F:F),"-")</f>
        <v>-</v>
      </c>
      <c r="H334" s="34" t="e">
        <f>IF(IF(AND(V334&gt;=設定!$C$3,X334&gt;=L334),G334*(1+設定!$C$6),IF(AND(V334&gt;=設定!$C$3,X334&lt;L334),G334*(1+設定!$C$7*-1),IF(V334&lt;設定!$C$3,G334*(1+設定!$C$6),"除外")))&gt;10,IF(AND(V334&gt;=設定!$C$3,X334&gt;=L334),G334*(1+設定!$C$6),IF(AND(V334&gt;=設定!$C$3,X334&lt;L334),G334*(1+設定!$C$7*-1),IF(V334&lt;設定!$C$3,G334*(1+設定!$C$6),"除外"))),10)</f>
        <v>#VALUE!</v>
      </c>
      <c r="I334" s="34" t="e">
        <f ca="1">IF(消化率!$I$5&lt;1,商品!H334*消化率!$I$5,IF(商品!W334*商品!Q334/(商品!H334*消化率!$I$5)&gt;商品!L334,商品!H334*消化率!$I$5,J334))</f>
        <v>#DIV/0!</v>
      </c>
      <c r="J334" s="34" t="e">
        <f t="shared" si="72"/>
        <v>#VALUE!</v>
      </c>
      <c r="K334" s="34" t="e">
        <f ca="1">IF(ROUNDDOWN(IF(I334&gt;=設定!$C$8,設定!$C$8,商品!I334),0)&lt;10,10,ROUNDDOWN(IF(I334&gt;=設定!$C$8,設定!$C$8,商品!I334),0))</f>
        <v>#DIV/0!</v>
      </c>
      <c r="L334" s="64">
        <f>IF(F334="標準",設定!$C$4,商品!F334)</f>
        <v>5</v>
      </c>
      <c r="M334" s="63" t="str">
        <f>_xlfn.XLOOKUP($D334,全商品!$F:$F,全商品!H:H,"-")</f>
        <v>-</v>
      </c>
      <c r="N334" s="12" t="str">
        <f>_xlfn.XLOOKUP($D334,全商品!$F:$F,全商品!I:I,"-")</f>
        <v>-</v>
      </c>
      <c r="O334" s="23" t="str">
        <f>_xlfn.XLOOKUP($D334,全商品!$F:$F,全商品!K:K,"-")</f>
        <v>-</v>
      </c>
      <c r="P334" s="13" t="str">
        <f>_xlfn.XLOOKUP($D334,全商品!$F:$F,全商品!M:M,"-")</f>
        <v>-</v>
      </c>
      <c r="Q334" s="25" t="str">
        <f>_xlfn.XLOOKUP($D334,現状商品設定!B:B,現状商品設定!D:D,"-")</f>
        <v>-</v>
      </c>
      <c r="R334" s="22">
        <f>SUM(_xlfn.XLOOKUP($D334,当月商品!$D:$D,当月商品!I:I,0),_xlfn.XLOOKUP($D334,前月商品!$D:$D,前月商品!I:I,0),_xlfn.XLOOKUP($D334,前々月商品!$D:$D,前々月商品!I:I,0))</f>
        <v>0</v>
      </c>
      <c r="S334" s="23">
        <f>SUM(_xlfn.XLOOKUP($D334,当月商品!$D:$D,当月商品!V:V,0),_xlfn.XLOOKUP($D334,前月商品!$D:$D,前月商品!V:V,0),_xlfn.XLOOKUP($D334,前々月商品!$D:$D,前々月商品!V:V,0))</f>
        <v>0</v>
      </c>
      <c r="T334" s="23">
        <f t="shared" si="73"/>
        <v>0</v>
      </c>
      <c r="U334" s="23">
        <f>SUM(_xlfn.XLOOKUP($D334,当月商品!$D:$D,当月商品!W:W,0),_xlfn.XLOOKUP($D334,前月商品!$D:$D,前月商品!W:W,0),_xlfn.XLOOKUP($D334,前々月商品!$D:$D,前々月商品!W:W,0))</f>
        <v>0</v>
      </c>
      <c r="V334" s="23">
        <f>SUM(_xlfn.XLOOKUP($D334,当月商品!$D:$D,当月商品!H:H,0),_xlfn.XLOOKUP($D334,前月商品!$D:$D,前月商品!H:H,0),_xlfn.XLOOKUP($D334,前々月商品!$D:$D,前々月商品!H:H,0))</f>
        <v>0</v>
      </c>
      <c r="W334" s="13">
        <f t="shared" si="74"/>
        <v>0</v>
      </c>
      <c r="X334" s="15">
        <f t="shared" si="75"/>
        <v>0</v>
      </c>
      <c r="Y334" s="22">
        <f>_xlfn.XLOOKUP($D334,当月商品!$D:$D,当月商品!I:I,0)</f>
        <v>0</v>
      </c>
      <c r="Z334" s="23">
        <f>_xlfn.XLOOKUP($D334,前月商品!$D:$D,前月商品!I:I,0)</f>
        <v>0</v>
      </c>
      <c r="AA334" s="23">
        <f>_xlfn.XLOOKUP($D334,前々月商品!$D:$D,前々月商品!I:I,0)</f>
        <v>0</v>
      </c>
      <c r="AB334" s="23">
        <f>_xlfn.XLOOKUP($D334,当月商品!$D:$D,当月商品!V:V,0)</f>
        <v>0</v>
      </c>
      <c r="AC334" s="23">
        <f>_xlfn.XLOOKUP($D334,前月商品!$D:$D,前月商品!V:V,0)</f>
        <v>0</v>
      </c>
      <c r="AD334" s="23">
        <f>_xlfn.XLOOKUP($D334,前々月商品!$D:$D,前々月商品!V:V,0)</f>
        <v>0</v>
      </c>
      <c r="AE334" s="23">
        <f t="shared" si="76"/>
        <v>0</v>
      </c>
      <c r="AF334" s="23">
        <f t="shared" si="77"/>
        <v>0</v>
      </c>
      <c r="AG334" s="23">
        <f t="shared" si="78"/>
        <v>0</v>
      </c>
      <c r="AH334" s="12">
        <f>_xlfn.XLOOKUP($D334,当月商品!$D:$D,当月商品!W:W,0)</f>
        <v>0</v>
      </c>
      <c r="AI334" s="12">
        <f>_xlfn.XLOOKUP($D334,前月商品!$D:$D,前月商品!W:W,0)</f>
        <v>0</v>
      </c>
      <c r="AJ334" s="12">
        <f>_xlfn.XLOOKUP($D334,前々月商品!$D:$D,前々月商品!W:W,0)</f>
        <v>0</v>
      </c>
      <c r="AK334" s="12">
        <f>_xlfn.XLOOKUP($D334,当月商品!$D:$D,当月商品!H:H,0)</f>
        <v>0</v>
      </c>
      <c r="AL334" s="12">
        <f>_xlfn.XLOOKUP($D334,前月商品!$D:$D,前月商品!H:H,0)</f>
        <v>0</v>
      </c>
      <c r="AM334" s="12">
        <f>_xlfn.XLOOKUP($D334,前々月商品!$D:$D,前々月商品!H:H,0)</f>
        <v>0</v>
      </c>
      <c r="AN334" s="13">
        <f t="shared" si="79"/>
        <v>0</v>
      </c>
      <c r="AO334" s="13">
        <f t="shared" si="80"/>
        <v>0</v>
      </c>
      <c r="AP334" s="13">
        <f t="shared" si="81"/>
        <v>0</v>
      </c>
      <c r="AQ334" s="16">
        <f t="shared" si="82"/>
        <v>0</v>
      </c>
      <c r="AR334" s="16">
        <f t="shared" si="83"/>
        <v>0</v>
      </c>
      <c r="AS334" s="17">
        <f t="shared" si="84"/>
        <v>0</v>
      </c>
      <c r="AT334" t="e">
        <f t="shared" si="85"/>
        <v>#VALUE!</v>
      </c>
    </row>
    <row r="335" spans="3:46" ht="36.65" customHeight="1">
      <c r="C335" s="20">
        <v>330</v>
      </c>
      <c r="D335" s="53">
        <f>現状商品設定!B332</f>
        <v>0</v>
      </c>
      <c r="E335" s="26" t="str">
        <f>IFERROR(_xlfn.XLOOKUP($D335,現状商品設定!B:B,現状商品設定!C:C,"-"),"-")</f>
        <v>-</v>
      </c>
      <c r="F335" s="32" t="s">
        <v>46</v>
      </c>
      <c r="G335" s="30" t="str">
        <f>IFERROR(_xlfn.XLOOKUP($D335,現状商品設定!B:B,現状商品設定!F:F),"-")</f>
        <v>-</v>
      </c>
      <c r="H335" s="34" t="e">
        <f>IF(IF(AND(V335&gt;=設定!$C$3,X335&gt;=L335),G335*(1+設定!$C$6),IF(AND(V335&gt;=設定!$C$3,X335&lt;L335),G335*(1+設定!$C$7*-1),IF(V335&lt;設定!$C$3,G335*(1+設定!$C$6),"除外")))&gt;10,IF(AND(V335&gt;=設定!$C$3,X335&gt;=L335),G335*(1+設定!$C$6),IF(AND(V335&gt;=設定!$C$3,X335&lt;L335),G335*(1+設定!$C$7*-1),IF(V335&lt;設定!$C$3,G335*(1+設定!$C$6),"除外"))),10)</f>
        <v>#VALUE!</v>
      </c>
      <c r="I335" s="34" t="e">
        <f ca="1">IF(消化率!$I$5&lt;1,商品!H335*消化率!$I$5,IF(商品!W335*商品!Q335/(商品!H335*消化率!$I$5)&gt;商品!L335,商品!H335*消化率!$I$5,J335))</f>
        <v>#DIV/0!</v>
      </c>
      <c r="J335" s="34" t="e">
        <f t="shared" si="72"/>
        <v>#VALUE!</v>
      </c>
      <c r="K335" s="34" t="e">
        <f ca="1">IF(ROUNDDOWN(IF(I335&gt;=設定!$C$8,設定!$C$8,商品!I335),0)&lt;10,10,ROUNDDOWN(IF(I335&gt;=設定!$C$8,設定!$C$8,商品!I335),0))</f>
        <v>#DIV/0!</v>
      </c>
      <c r="L335" s="64">
        <f>IF(F335="標準",設定!$C$4,商品!F335)</f>
        <v>5</v>
      </c>
      <c r="M335" s="63" t="str">
        <f>_xlfn.XLOOKUP($D335,全商品!$F:$F,全商品!H:H,"-")</f>
        <v>-</v>
      </c>
      <c r="N335" s="12" t="str">
        <f>_xlfn.XLOOKUP($D335,全商品!$F:$F,全商品!I:I,"-")</f>
        <v>-</v>
      </c>
      <c r="O335" s="23" t="str">
        <f>_xlfn.XLOOKUP($D335,全商品!$F:$F,全商品!K:K,"-")</f>
        <v>-</v>
      </c>
      <c r="P335" s="13" t="str">
        <f>_xlfn.XLOOKUP($D335,全商品!$F:$F,全商品!M:M,"-")</f>
        <v>-</v>
      </c>
      <c r="Q335" s="25" t="str">
        <f>_xlfn.XLOOKUP($D335,現状商品設定!B:B,現状商品設定!D:D,"-")</f>
        <v>-</v>
      </c>
      <c r="R335" s="22">
        <f>SUM(_xlfn.XLOOKUP($D335,当月商品!$D:$D,当月商品!I:I,0),_xlfn.XLOOKUP($D335,前月商品!$D:$D,前月商品!I:I,0),_xlfn.XLOOKUP($D335,前々月商品!$D:$D,前々月商品!I:I,0))</f>
        <v>0</v>
      </c>
      <c r="S335" s="23">
        <f>SUM(_xlfn.XLOOKUP($D335,当月商品!$D:$D,当月商品!V:V,0),_xlfn.XLOOKUP($D335,前月商品!$D:$D,前月商品!V:V,0),_xlfn.XLOOKUP($D335,前々月商品!$D:$D,前々月商品!V:V,0))</f>
        <v>0</v>
      </c>
      <c r="T335" s="23">
        <f t="shared" si="73"/>
        <v>0</v>
      </c>
      <c r="U335" s="23">
        <f>SUM(_xlfn.XLOOKUP($D335,当月商品!$D:$D,当月商品!W:W,0),_xlfn.XLOOKUP($D335,前月商品!$D:$D,前月商品!W:W,0),_xlfn.XLOOKUP($D335,前々月商品!$D:$D,前々月商品!W:W,0))</f>
        <v>0</v>
      </c>
      <c r="V335" s="23">
        <f>SUM(_xlfn.XLOOKUP($D335,当月商品!$D:$D,当月商品!H:H,0),_xlfn.XLOOKUP($D335,前月商品!$D:$D,前月商品!H:H,0),_xlfn.XLOOKUP($D335,前々月商品!$D:$D,前々月商品!H:H,0))</f>
        <v>0</v>
      </c>
      <c r="W335" s="13">
        <f t="shared" si="74"/>
        <v>0</v>
      </c>
      <c r="X335" s="15">
        <f t="shared" si="75"/>
        <v>0</v>
      </c>
      <c r="Y335" s="22">
        <f>_xlfn.XLOOKUP($D335,当月商品!$D:$D,当月商品!I:I,0)</f>
        <v>0</v>
      </c>
      <c r="Z335" s="23">
        <f>_xlfn.XLOOKUP($D335,前月商品!$D:$D,前月商品!I:I,0)</f>
        <v>0</v>
      </c>
      <c r="AA335" s="23">
        <f>_xlfn.XLOOKUP($D335,前々月商品!$D:$D,前々月商品!I:I,0)</f>
        <v>0</v>
      </c>
      <c r="AB335" s="23">
        <f>_xlfn.XLOOKUP($D335,当月商品!$D:$D,当月商品!V:V,0)</f>
        <v>0</v>
      </c>
      <c r="AC335" s="23">
        <f>_xlfn.XLOOKUP($D335,前月商品!$D:$D,前月商品!V:V,0)</f>
        <v>0</v>
      </c>
      <c r="AD335" s="23">
        <f>_xlfn.XLOOKUP($D335,前々月商品!$D:$D,前々月商品!V:V,0)</f>
        <v>0</v>
      </c>
      <c r="AE335" s="23">
        <f t="shared" si="76"/>
        <v>0</v>
      </c>
      <c r="AF335" s="23">
        <f t="shared" si="77"/>
        <v>0</v>
      </c>
      <c r="AG335" s="23">
        <f t="shared" si="78"/>
        <v>0</v>
      </c>
      <c r="AH335" s="12">
        <f>_xlfn.XLOOKUP($D335,当月商品!$D:$D,当月商品!W:W,0)</f>
        <v>0</v>
      </c>
      <c r="AI335" s="12">
        <f>_xlfn.XLOOKUP($D335,前月商品!$D:$D,前月商品!W:W,0)</f>
        <v>0</v>
      </c>
      <c r="AJ335" s="12">
        <f>_xlfn.XLOOKUP($D335,前々月商品!$D:$D,前々月商品!W:W,0)</f>
        <v>0</v>
      </c>
      <c r="AK335" s="12">
        <f>_xlfn.XLOOKUP($D335,当月商品!$D:$D,当月商品!H:H,0)</f>
        <v>0</v>
      </c>
      <c r="AL335" s="12">
        <f>_xlfn.XLOOKUP($D335,前月商品!$D:$D,前月商品!H:H,0)</f>
        <v>0</v>
      </c>
      <c r="AM335" s="12">
        <f>_xlfn.XLOOKUP($D335,前々月商品!$D:$D,前々月商品!H:H,0)</f>
        <v>0</v>
      </c>
      <c r="AN335" s="13">
        <f t="shared" si="79"/>
        <v>0</v>
      </c>
      <c r="AO335" s="13">
        <f t="shared" si="80"/>
        <v>0</v>
      </c>
      <c r="AP335" s="13">
        <f t="shared" si="81"/>
        <v>0</v>
      </c>
      <c r="AQ335" s="16">
        <f t="shared" si="82"/>
        <v>0</v>
      </c>
      <c r="AR335" s="16">
        <f t="shared" si="83"/>
        <v>0</v>
      </c>
      <c r="AS335" s="17">
        <f t="shared" si="84"/>
        <v>0</v>
      </c>
      <c r="AT335" t="e">
        <f t="shared" si="85"/>
        <v>#VALUE!</v>
      </c>
    </row>
    <row r="336" spans="3:46" ht="36.65" customHeight="1">
      <c r="C336" s="20">
        <v>331</v>
      </c>
      <c r="D336" s="53">
        <f>現状商品設定!B333</f>
        <v>0</v>
      </c>
      <c r="E336" s="26" t="str">
        <f>IFERROR(_xlfn.XLOOKUP($D336,現状商品設定!B:B,現状商品設定!C:C,"-"),"-")</f>
        <v>-</v>
      </c>
      <c r="F336" s="32" t="s">
        <v>46</v>
      </c>
      <c r="G336" s="30" t="str">
        <f>IFERROR(_xlfn.XLOOKUP($D336,現状商品設定!B:B,現状商品設定!F:F),"-")</f>
        <v>-</v>
      </c>
      <c r="H336" s="34" t="e">
        <f>IF(IF(AND(V336&gt;=設定!$C$3,X336&gt;=L336),G336*(1+設定!$C$6),IF(AND(V336&gt;=設定!$C$3,X336&lt;L336),G336*(1+設定!$C$7*-1),IF(V336&lt;設定!$C$3,G336*(1+設定!$C$6),"除外")))&gt;10,IF(AND(V336&gt;=設定!$C$3,X336&gt;=L336),G336*(1+設定!$C$6),IF(AND(V336&gt;=設定!$C$3,X336&lt;L336),G336*(1+設定!$C$7*-1),IF(V336&lt;設定!$C$3,G336*(1+設定!$C$6),"除外"))),10)</f>
        <v>#VALUE!</v>
      </c>
      <c r="I336" s="34" t="e">
        <f ca="1">IF(消化率!$I$5&lt;1,商品!H336*消化率!$I$5,IF(商品!W336*商品!Q336/(商品!H336*消化率!$I$5)&gt;商品!L336,商品!H336*消化率!$I$5,J336))</f>
        <v>#DIV/0!</v>
      </c>
      <c r="J336" s="34" t="e">
        <f t="shared" si="72"/>
        <v>#VALUE!</v>
      </c>
      <c r="K336" s="34" t="e">
        <f ca="1">IF(ROUNDDOWN(IF(I336&gt;=設定!$C$8,設定!$C$8,商品!I336),0)&lt;10,10,ROUNDDOWN(IF(I336&gt;=設定!$C$8,設定!$C$8,商品!I336),0))</f>
        <v>#DIV/0!</v>
      </c>
      <c r="L336" s="64">
        <f>IF(F336="標準",設定!$C$4,商品!F336)</f>
        <v>5</v>
      </c>
      <c r="M336" s="63" t="str">
        <f>_xlfn.XLOOKUP($D336,全商品!$F:$F,全商品!H:H,"-")</f>
        <v>-</v>
      </c>
      <c r="N336" s="12" t="str">
        <f>_xlfn.XLOOKUP($D336,全商品!$F:$F,全商品!I:I,"-")</f>
        <v>-</v>
      </c>
      <c r="O336" s="23" t="str">
        <f>_xlfn.XLOOKUP($D336,全商品!$F:$F,全商品!K:K,"-")</f>
        <v>-</v>
      </c>
      <c r="P336" s="13" t="str">
        <f>_xlfn.XLOOKUP($D336,全商品!$F:$F,全商品!M:M,"-")</f>
        <v>-</v>
      </c>
      <c r="Q336" s="25" t="str">
        <f>_xlfn.XLOOKUP($D336,現状商品設定!B:B,現状商品設定!D:D,"-")</f>
        <v>-</v>
      </c>
      <c r="R336" s="22">
        <f>SUM(_xlfn.XLOOKUP($D336,当月商品!$D:$D,当月商品!I:I,0),_xlfn.XLOOKUP($D336,前月商品!$D:$D,前月商品!I:I,0),_xlfn.XLOOKUP($D336,前々月商品!$D:$D,前々月商品!I:I,0))</f>
        <v>0</v>
      </c>
      <c r="S336" s="23">
        <f>SUM(_xlfn.XLOOKUP($D336,当月商品!$D:$D,当月商品!V:V,0),_xlfn.XLOOKUP($D336,前月商品!$D:$D,前月商品!V:V,0),_xlfn.XLOOKUP($D336,前々月商品!$D:$D,前々月商品!V:V,0))</f>
        <v>0</v>
      </c>
      <c r="T336" s="23">
        <f t="shared" si="73"/>
        <v>0</v>
      </c>
      <c r="U336" s="23">
        <f>SUM(_xlfn.XLOOKUP($D336,当月商品!$D:$D,当月商品!W:W,0),_xlfn.XLOOKUP($D336,前月商品!$D:$D,前月商品!W:W,0),_xlfn.XLOOKUP($D336,前々月商品!$D:$D,前々月商品!W:W,0))</f>
        <v>0</v>
      </c>
      <c r="V336" s="23">
        <f>SUM(_xlfn.XLOOKUP($D336,当月商品!$D:$D,当月商品!H:H,0),_xlfn.XLOOKUP($D336,前月商品!$D:$D,前月商品!H:H,0),_xlfn.XLOOKUP($D336,前々月商品!$D:$D,前々月商品!H:H,0))</f>
        <v>0</v>
      </c>
      <c r="W336" s="13">
        <f t="shared" si="74"/>
        <v>0</v>
      </c>
      <c r="X336" s="15">
        <f t="shared" si="75"/>
        <v>0</v>
      </c>
      <c r="Y336" s="22">
        <f>_xlfn.XLOOKUP($D336,当月商品!$D:$D,当月商品!I:I,0)</f>
        <v>0</v>
      </c>
      <c r="Z336" s="23">
        <f>_xlfn.XLOOKUP($D336,前月商品!$D:$D,前月商品!I:I,0)</f>
        <v>0</v>
      </c>
      <c r="AA336" s="23">
        <f>_xlfn.XLOOKUP($D336,前々月商品!$D:$D,前々月商品!I:I,0)</f>
        <v>0</v>
      </c>
      <c r="AB336" s="23">
        <f>_xlfn.XLOOKUP($D336,当月商品!$D:$D,当月商品!V:V,0)</f>
        <v>0</v>
      </c>
      <c r="AC336" s="23">
        <f>_xlfn.XLOOKUP($D336,前月商品!$D:$D,前月商品!V:V,0)</f>
        <v>0</v>
      </c>
      <c r="AD336" s="23">
        <f>_xlfn.XLOOKUP($D336,前々月商品!$D:$D,前々月商品!V:V,0)</f>
        <v>0</v>
      </c>
      <c r="AE336" s="23">
        <f t="shared" si="76"/>
        <v>0</v>
      </c>
      <c r="AF336" s="23">
        <f t="shared" si="77"/>
        <v>0</v>
      </c>
      <c r="AG336" s="23">
        <f t="shared" si="78"/>
        <v>0</v>
      </c>
      <c r="AH336" s="12">
        <f>_xlfn.XLOOKUP($D336,当月商品!$D:$D,当月商品!W:W,0)</f>
        <v>0</v>
      </c>
      <c r="AI336" s="12">
        <f>_xlfn.XLOOKUP($D336,前月商品!$D:$D,前月商品!W:W,0)</f>
        <v>0</v>
      </c>
      <c r="AJ336" s="12">
        <f>_xlfn.XLOOKUP($D336,前々月商品!$D:$D,前々月商品!W:W,0)</f>
        <v>0</v>
      </c>
      <c r="AK336" s="12">
        <f>_xlfn.XLOOKUP($D336,当月商品!$D:$D,当月商品!H:H,0)</f>
        <v>0</v>
      </c>
      <c r="AL336" s="12">
        <f>_xlfn.XLOOKUP($D336,前月商品!$D:$D,前月商品!H:H,0)</f>
        <v>0</v>
      </c>
      <c r="AM336" s="12">
        <f>_xlfn.XLOOKUP($D336,前々月商品!$D:$D,前々月商品!H:H,0)</f>
        <v>0</v>
      </c>
      <c r="AN336" s="13">
        <f t="shared" si="79"/>
        <v>0</v>
      </c>
      <c r="AO336" s="13">
        <f t="shared" si="80"/>
        <v>0</v>
      </c>
      <c r="AP336" s="13">
        <f t="shared" si="81"/>
        <v>0</v>
      </c>
      <c r="AQ336" s="16">
        <f t="shared" si="82"/>
        <v>0</v>
      </c>
      <c r="AR336" s="16">
        <f t="shared" si="83"/>
        <v>0</v>
      </c>
      <c r="AS336" s="17">
        <f t="shared" si="84"/>
        <v>0</v>
      </c>
      <c r="AT336" t="e">
        <f t="shared" si="85"/>
        <v>#VALUE!</v>
      </c>
    </row>
    <row r="337" spans="3:46" ht="36.65" customHeight="1">
      <c r="C337" s="20">
        <v>332</v>
      </c>
      <c r="D337" s="53">
        <f>現状商品設定!B334</f>
        <v>0</v>
      </c>
      <c r="E337" s="26" t="str">
        <f>IFERROR(_xlfn.XLOOKUP($D337,現状商品設定!B:B,現状商品設定!C:C,"-"),"-")</f>
        <v>-</v>
      </c>
      <c r="F337" s="32" t="s">
        <v>46</v>
      </c>
      <c r="G337" s="30" t="str">
        <f>IFERROR(_xlfn.XLOOKUP($D337,現状商品設定!B:B,現状商品設定!F:F),"-")</f>
        <v>-</v>
      </c>
      <c r="H337" s="34" t="e">
        <f>IF(IF(AND(V337&gt;=設定!$C$3,X337&gt;=L337),G337*(1+設定!$C$6),IF(AND(V337&gt;=設定!$C$3,X337&lt;L337),G337*(1+設定!$C$7*-1),IF(V337&lt;設定!$C$3,G337*(1+設定!$C$6),"除外")))&gt;10,IF(AND(V337&gt;=設定!$C$3,X337&gt;=L337),G337*(1+設定!$C$6),IF(AND(V337&gt;=設定!$C$3,X337&lt;L337),G337*(1+設定!$C$7*-1),IF(V337&lt;設定!$C$3,G337*(1+設定!$C$6),"除外"))),10)</f>
        <v>#VALUE!</v>
      </c>
      <c r="I337" s="34" t="e">
        <f ca="1">IF(消化率!$I$5&lt;1,商品!H337*消化率!$I$5,IF(商品!W337*商品!Q337/(商品!H337*消化率!$I$5)&gt;商品!L337,商品!H337*消化率!$I$5,J337))</f>
        <v>#DIV/0!</v>
      </c>
      <c r="J337" s="34" t="e">
        <f t="shared" si="72"/>
        <v>#VALUE!</v>
      </c>
      <c r="K337" s="34" t="e">
        <f ca="1">IF(ROUNDDOWN(IF(I337&gt;=設定!$C$8,設定!$C$8,商品!I337),0)&lt;10,10,ROUNDDOWN(IF(I337&gt;=設定!$C$8,設定!$C$8,商品!I337),0))</f>
        <v>#DIV/0!</v>
      </c>
      <c r="L337" s="64">
        <f>IF(F337="標準",設定!$C$4,商品!F337)</f>
        <v>5</v>
      </c>
      <c r="M337" s="63" t="str">
        <f>_xlfn.XLOOKUP($D337,全商品!$F:$F,全商品!H:H,"-")</f>
        <v>-</v>
      </c>
      <c r="N337" s="12" t="str">
        <f>_xlfn.XLOOKUP($D337,全商品!$F:$F,全商品!I:I,"-")</f>
        <v>-</v>
      </c>
      <c r="O337" s="23" t="str">
        <f>_xlfn.XLOOKUP($D337,全商品!$F:$F,全商品!K:K,"-")</f>
        <v>-</v>
      </c>
      <c r="P337" s="13" t="str">
        <f>_xlfn.XLOOKUP($D337,全商品!$F:$F,全商品!M:M,"-")</f>
        <v>-</v>
      </c>
      <c r="Q337" s="25" t="str">
        <f>_xlfn.XLOOKUP($D337,現状商品設定!B:B,現状商品設定!D:D,"-")</f>
        <v>-</v>
      </c>
      <c r="R337" s="22">
        <f>SUM(_xlfn.XLOOKUP($D337,当月商品!$D:$D,当月商品!I:I,0),_xlfn.XLOOKUP($D337,前月商品!$D:$D,前月商品!I:I,0),_xlfn.XLOOKUP($D337,前々月商品!$D:$D,前々月商品!I:I,0))</f>
        <v>0</v>
      </c>
      <c r="S337" s="23">
        <f>SUM(_xlfn.XLOOKUP($D337,当月商品!$D:$D,当月商品!V:V,0),_xlfn.XLOOKUP($D337,前月商品!$D:$D,前月商品!V:V,0),_xlfn.XLOOKUP($D337,前々月商品!$D:$D,前々月商品!V:V,0))</f>
        <v>0</v>
      </c>
      <c r="T337" s="23">
        <f t="shared" si="73"/>
        <v>0</v>
      </c>
      <c r="U337" s="23">
        <f>SUM(_xlfn.XLOOKUP($D337,当月商品!$D:$D,当月商品!W:W,0),_xlfn.XLOOKUP($D337,前月商品!$D:$D,前月商品!W:W,0),_xlfn.XLOOKUP($D337,前々月商品!$D:$D,前々月商品!W:W,0))</f>
        <v>0</v>
      </c>
      <c r="V337" s="23">
        <f>SUM(_xlfn.XLOOKUP($D337,当月商品!$D:$D,当月商品!H:H,0),_xlfn.XLOOKUP($D337,前月商品!$D:$D,前月商品!H:H,0),_xlfn.XLOOKUP($D337,前々月商品!$D:$D,前々月商品!H:H,0))</f>
        <v>0</v>
      </c>
      <c r="W337" s="13">
        <f t="shared" si="74"/>
        <v>0</v>
      </c>
      <c r="X337" s="15">
        <f t="shared" si="75"/>
        <v>0</v>
      </c>
      <c r="Y337" s="22">
        <f>_xlfn.XLOOKUP($D337,当月商品!$D:$D,当月商品!I:I,0)</f>
        <v>0</v>
      </c>
      <c r="Z337" s="23">
        <f>_xlfn.XLOOKUP($D337,前月商品!$D:$D,前月商品!I:I,0)</f>
        <v>0</v>
      </c>
      <c r="AA337" s="23">
        <f>_xlfn.XLOOKUP($D337,前々月商品!$D:$D,前々月商品!I:I,0)</f>
        <v>0</v>
      </c>
      <c r="AB337" s="23">
        <f>_xlfn.XLOOKUP($D337,当月商品!$D:$D,当月商品!V:V,0)</f>
        <v>0</v>
      </c>
      <c r="AC337" s="23">
        <f>_xlfn.XLOOKUP($D337,前月商品!$D:$D,前月商品!V:V,0)</f>
        <v>0</v>
      </c>
      <c r="AD337" s="23">
        <f>_xlfn.XLOOKUP($D337,前々月商品!$D:$D,前々月商品!V:V,0)</f>
        <v>0</v>
      </c>
      <c r="AE337" s="23">
        <f t="shared" si="76"/>
        <v>0</v>
      </c>
      <c r="AF337" s="23">
        <f t="shared" si="77"/>
        <v>0</v>
      </c>
      <c r="AG337" s="23">
        <f t="shared" si="78"/>
        <v>0</v>
      </c>
      <c r="AH337" s="12">
        <f>_xlfn.XLOOKUP($D337,当月商品!$D:$D,当月商品!W:W,0)</f>
        <v>0</v>
      </c>
      <c r="AI337" s="12">
        <f>_xlfn.XLOOKUP($D337,前月商品!$D:$D,前月商品!W:W,0)</f>
        <v>0</v>
      </c>
      <c r="AJ337" s="12">
        <f>_xlfn.XLOOKUP($D337,前々月商品!$D:$D,前々月商品!W:W,0)</f>
        <v>0</v>
      </c>
      <c r="AK337" s="12">
        <f>_xlfn.XLOOKUP($D337,当月商品!$D:$D,当月商品!H:H,0)</f>
        <v>0</v>
      </c>
      <c r="AL337" s="12">
        <f>_xlfn.XLOOKUP($D337,前月商品!$D:$D,前月商品!H:H,0)</f>
        <v>0</v>
      </c>
      <c r="AM337" s="12">
        <f>_xlfn.XLOOKUP($D337,前々月商品!$D:$D,前々月商品!H:H,0)</f>
        <v>0</v>
      </c>
      <c r="AN337" s="13">
        <f t="shared" si="79"/>
        <v>0</v>
      </c>
      <c r="AO337" s="13">
        <f t="shared" si="80"/>
        <v>0</v>
      </c>
      <c r="AP337" s="13">
        <f t="shared" si="81"/>
        <v>0</v>
      </c>
      <c r="AQ337" s="16">
        <f t="shared" si="82"/>
        <v>0</v>
      </c>
      <c r="AR337" s="16">
        <f t="shared" si="83"/>
        <v>0</v>
      </c>
      <c r="AS337" s="17">
        <f t="shared" si="84"/>
        <v>0</v>
      </c>
      <c r="AT337" t="e">
        <f t="shared" si="85"/>
        <v>#VALUE!</v>
      </c>
    </row>
    <row r="338" spans="3:46" ht="36.65" customHeight="1">
      <c r="C338" s="20">
        <v>333</v>
      </c>
      <c r="D338" s="53">
        <f>現状商品設定!B335</f>
        <v>0</v>
      </c>
      <c r="E338" s="26" t="str">
        <f>IFERROR(_xlfn.XLOOKUP($D338,現状商品設定!B:B,現状商品設定!C:C,"-"),"-")</f>
        <v>-</v>
      </c>
      <c r="F338" s="32" t="s">
        <v>46</v>
      </c>
      <c r="G338" s="30" t="str">
        <f>IFERROR(_xlfn.XLOOKUP($D338,現状商品設定!B:B,現状商品設定!F:F),"-")</f>
        <v>-</v>
      </c>
      <c r="H338" s="34" t="e">
        <f>IF(IF(AND(V338&gt;=設定!$C$3,X338&gt;=L338),G338*(1+設定!$C$6),IF(AND(V338&gt;=設定!$C$3,X338&lt;L338),G338*(1+設定!$C$7*-1),IF(V338&lt;設定!$C$3,G338*(1+設定!$C$6),"除外")))&gt;10,IF(AND(V338&gt;=設定!$C$3,X338&gt;=L338),G338*(1+設定!$C$6),IF(AND(V338&gt;=設定!$C$3,X338&lt;L338),G338*(1+設定!$C$7*-1),IF(V338&lt;設定!$C$3,G338*(1+設定!$C$6),"除外"))),10)</f>
        <v>#VALUE!</v>
      </c>
      <c r="I338" s="34" t="e">
        <f ca="1">IF(消化率!$I$5&lt;1,商品!H338*消化率!$I$5,IF(商品!W338*商品!Q338/(商品!H338*消化率!$I$5)&gt;商品!L338,商品!H338*消化率!$I$5,J338))</f>
        <v>#DIV/0!</v>
      </c>
      <c r="J338" s="34" t="e">
        <f t="shared" si="72"/>
        <v>#VALUE!</v>
      </c>
      <c r="K338" s="34" t="e">
        <f ca="1">IF(ROUNDDOWN(IF(I338&gt;=設定!$C$8,設定!$C$8,商品!I338),0)&lt;10,10,ROUNDDOWN(IF(I338&gt;=設定!$C$8,設定!$C$8,商品!I338),0))</f>
        <v>#DIV/0!</v>
      </c>
      <c r="L338" s="64">
        <f>IF(F338="標準",設定!$C$4,商品!F338)</f>
        <v>5</v>
      </c>
      <c r="M338" s="63" t="str">
        <f>_xlfn.XLOOKUP($D338,全商品!$F:$F,全商品!H:H,"-")</f>
        <v>-</v>
      </c>
      <c r="N338" s="12" t="str">
        <f>_xlfn.XLOOKUP($D338,全商品!$F:$F,全商品!I:I,"-")</f>
        <v>-</v>
      </c>
      <c r="O338" s="23" t="str">
        <f>_xlfn.XLOOKUP($D338,全商品!$F:$F,全商品!K:K,"-")</f>
        <v>-</v>
      </c>
      <c r="P338" s="13" t="str">
        <f>_xlfn.XLOOKUP($D338,全商品!$F:$F,全商品!M:M,"-")</f>
        <v>-</v>
      </c>
      <c r="Q338" s="25" t="str">
        <f>_xlfn.XLOOKUP($D338,現状商品設定!B:B,現状商品設定!D:D,"-")</f>
        <v>-</v>
      </c>
      <c r="R338" s="22">
        <f>SUM(_xlfn.XLOOKUP($D338,当月商品!$D:$D,当月商品!I:I,0),_xlfn.XLOOKUP($D338,前月商品!$D:$D,前月商品!I:I,0),_xlfn.XLOOKUP($D338,前々月商品!$D:$D,前々月商品!I:I,0))</f>
        <v>0</v>
      </c>
      <c r="S338" s="23">
        <f>SUM(_xlfn.XLOOKUP($D338,当月商品!$D:$D,当月商品!V:V,0),_xlfn.XLOOKUP($D338,前月商品!$D:$D,前月商品!V:V,0),_xlfn.XLOOKUP($D338,前々月商品!$D:$D,前々月商品!V:V,0))</f>
        <v>0</v>
      </c>
      <c r="T338" s="23">
        <f t="shared" si="73"/>
        <v>0</v>
      </c>
      <c r="U338" s="23">
        <f>SUM(_xlfn.XLOOKUP($D338,当月商品!$D:$D,当月商品!W:W,0),_xlfn.XLOOKUP($D338,前月商品!$D:$D,前月商品!W:W,0),_xlfn.XLOOKUP($D338,前々月商品!$D:$D,前々月商品!W:W,0))</f>
        <v>0</v>
      </c>
      <c r="V338" s="23">
        <f>SUM(_xlfn.XLOOKUP($D338,当月商品!$D:$D,当月商品!H:H,0),_xlfn.XLOOKUP($D338,前月商品!$D:$D,前月商品!H:H,0),_xlfn.XLOOKUP($D338,前々月商品!$D:$D,前々月商品!H:H,0))</f>
        <v>0</v>
      </c>
      <c r="W338" s="13">
        <f t="shared" si="74"/>
        <v>0</v>
      </c>
      <c r="X338" s="15">
        <f t="shared" si="75"/>
        <v>0</v>
      </c>
      <c r="Y338" s="22">
        <f>_xlfn.XLOOKUP($D338,当月商品!$D:$D,当月商品!I:I,0)</f>
        <v>0</v>
      </c>
      <c r="Z338" s="23">
        <f>_xlfn.XLOOKUP($D338,前月商品!$D:$D,前月商品!I:I,0)</f>
        <v>0</v>
      </c>
      <c r="AA338" s="23">
        <f>_xlfn.XLOOKUP($D338,前々月商品!$D:$D,前々月商品!I:I,0)</f>
        <v>0</v>
      </c>
      <c r="AB338" s="23">
        <f>_xlfn.XLOOKUP($D338,当月商品!$D:$D,当月商品!V:V,0)</f>
        <v>0</v>
      </c>
      <c r="AC338" s="23">
        <f>_xlfn.XLOOKUP($D338,前月商品!$D:$D,前月商品!V:V,0)</f>
        <v>0</v>
      </c>
      <c r="AD338" s="23">
        <f>_xlfn.XLOOKUP($D338,前々月商品!$D:$D,前々月商品!V:V,0)</f>
        <v>0</v>
      </c>
      <c r="AE338" s="23">
        <f t="shared" si="76"/>
        <v>0</v>
      </c>
      <c r="AF338" s="23">
        <f t="shared" si="77"/>
        <v>0</v>
      </c>
      <c r="AG338" s="23">
        <f t="shared" si="78"/>
        <v>0</v>
      </c>
      <c r="AH338" s="12">
        <f>_xlfn.XLOOKUP($D338,当月商品!$D:$D,当月商品!W:W,0)</f>
        <v>0</v>
      </c>
      <c r="AI338" s="12">
        <f>_xlfn.XLOOKUP($D338,前月商品!$D:$D,前月商品!W:W,0)</f>
        <v>0</v>
      </c>
      <c r="AJ338" s="12">
        <f>_xlfn.XLOOKUP($D338,前々月商品!$D:$D,前々月商品!W:W,0)</f>
        <v>0</v>
      </c>
      <c r="AK338" s="12">
        <f>_xlfn.XLOOKUP($D338,当月商品!$D:$D,当月商品!H:H,0)</f>
        <v>0</v>
      </c>
      <c r="AL338" s="12">
        <f>_xlfn.XLOOKUP($D338,前月商品!$D:$D,前月商品!H:H,0)</f>
        <v>0</v>
      </c>
      <c r="AM338" s="12">
        <f>_xlfn.XLOOKUP($D338,前々月商品!$D:$D,前々月商品!H:H,0)</f>
        <v>0</v>
      </c>
      <c r="AN338" s="13">
        <f t="shared" si="79"/>
        <v>0</v>
      </c>
      <c r="AO338" s="13">
        <f t="shared" si="80"/>
        <v>0</v>
      </c>
      <c r="AP338" s="13">
        <f t="shared" si="81"/>
        <v>0</v>
      </c>
      <c r="AQ338" s="16">
        <f t="shared" si="82"/>
        <v>0</v>
      </c>
      <c r="AR338" s="16">
        <f t="shared" si="83"/>
        <v>0</v>
      </c>
      <c r="AS338" s="17">
        <f t="shared" si="84"/>
        <v>0</v>
      </c>
      <c r="AT338" t="e">
        <f t="shared" si="85"/>
        <v>#VALUE!</v>
      </c>
    </row>
    <row r="339" spans="3:46" ht="36.65" customHeight="1">
      <c r="C339" s="20">
        <v>334</v>
      </c>
      <c r="D339" s="53">
        <f>現状商品設定!B336</f>
        <v>0</v>
      </c>
      <c r="E339" s="26" t="str">
        <f>IFERROR(_xlfn.XLOOKUP($D339,現状商品設定!B:B,現状商品設定!C:C,"-"),"-")</f>
        <v>-</v>
      </c>
      <c r="F339" s="32" t="s">
        <v>46</v>
      </c>
      <c r="G339" s="30" t="str">
        <f>IFERROR(_xlfn.XLOOKUP($D339,現状商品設定!B:B,現状商品設定!F:F),"-")</f>
        <v>-</v>
      </c>
      <c r="H339" s="34" t="e">
        <f>IF(IF(AND(V339&gt;=設定!$C$3,X339&gt;=L339),G339*(1+設定!$C$6),IF(AND(V339&gt;=設定!$C$3,X339&lt;L339),G339*(1+設定!$C$7*-1),IF(V339&lt;設定!$C$3,G339*(1+設定!$C$6),"除外")))&gt;10,IF(AND(V339&gt;=設定!$C$3,X339&gt;=L339),G339*(1+設定!$C$6),IF(AND(V339&gt;=設定!$C$3,X339&lt;L339),G339*(1+設定!$C$7*-1),IF(V339&lt;設定!$C$3,G339*(1+設定!$C$6),"除外"))),10)</f>
        <v>#VALUE!</v>
      </c>
      <c r="I339" s="34" t="e">
        <f ca="1">IF(消化率!$I$5&lt;1,商品!H339*消化率!$I$5,IF(商品!W339*商品!Q339/(商品!H339*消化率!$I$5)&gt;商品!L339,商品!H339*消化率!$I$5,J339))</f>
        <v>#DIV/0!</v>
      </c>
      <c r="J339" s="34" t="e">
        <f t="shared" si="72"/>
        <v>#VALUE!</v>
      </c>
      <c r="K339" s="34" t="e">
        <f ca="1">IF(ROUNDDOWN(IF(I339&gt;=設定!$C$8,設定!$C$8,商品!I339),0)&lt;10,10,ROUNDDOWN(IF(I339&gt;=設定!$C$8,設定!$C$8,商品!I339),0))</f>
        <v>#DIV/0!</v>
      </c>
      <c r="L339" s="64">
        <f>IF(F339="標準",設定!$C$4,商品!F339)</f>
        <v>5</v>
      </c>
      <c r="M339" s="63" t="str">
        <f>_xlfn.XLOOKUP($D339,全商品!$F:$F,全商品!H:H,"-")</f>
        <v>-</v>
      </c>
      <c r="N339" s="12" t="str">
        <f>_xlfn.XLOOKUP($D339,全商品!$F:$F,全商品!I:I,"-")</f>
        <v>-</v>
      </c>
      <c r="O339" s="23" t="str">
        <f>_xlfn.XLOOKUP($D339,全商品!$F:$F,全商品!K:K,"-")</f>
        <v>-</v>
      </c>
      <c r="P339" s="13" t="str">
        <f>_xlfn.XLOOKUP($D339,全商品!$F:$F,全商品!M:M,"-")</f>
        <v>-</v>
      </c>
      <c r="Q339" s="25" t="str">
        <f>_xlfn.XLOOKUP($D339,現状商品設定!B:B,現状商品設定!D:D,"-")</f>
        <v>-</v>
      </c>
      <c r="R339" s="22">
        <f>SUM(_xlfn.XLOOKUP($D339,当月商品!$D:$D,当月商品!I:I,0),_xlfn.XLOOKUP($D339,前月商品!$D:$D,前月商品!I:I,0),_xlfn.XLOOKUP($D339,前々月商品!$D:$D,前々月商品!I:I,0))</f>
        <v>0</v>
      </c>
      <c r="S339" s="23">
        <f>SUM(_xlfn.XLOOKUP($D339,当月商品!$D:$D,当月商品!V:V,0),_xlfn.XLOOKUP($D339,前月商品!$D:$D,前月商品!V:V,0),_xlfn.XLOOKUP($D339,前々月商品!$D:$D,前々月商品!V:V,0))</f>
        <v>0</v>
      </c>
      <c r="T339" s="23">
        <f t="shared" si="73"/>
        <v>0</v>
      </c>
      <c r="U339" s="23">
        <f>SUM(_xlfn.XLOOKUP($D339,当月商品!$D:$D,当月商品!W:W,0),_xlfn.XLOOKUP($D339,前月商品!$D:$D,前月商品!W:W,0),_xlfn.XLOOKUP($D339,前々月商品!$D:$D,前々月商品!W:W,0))</f>
        <v>0</v>
      </c>
      <c r="V339" s="23">
        <f>SUM(_xlfn.XLOOKUP($D339,当月商品!$D:$D,当月商品!H:H,0),_xlfn.XLOOKUP($D339,前月商品!$D:$D,前月商品!H:H,0),_xlfn.XLOOKUP($D339,前々月商品!$D:$D,前々月商品!H:H,0))</f>
        <v>0</v>
      </c>
      <c r="W339" s="13">
        <f t="shared" si="74"/>
        <v>0</v>
      </c>
      <c r="X339" s="15">
        <f t="shared" si="75"/>
        <v>0</v>
      </c>
      <c r="Y339" s="22">
        <f>_xlfn.XLOOKUP($D339,当月商品!$D:$D,当月商品!I:I,0)</f>
        <v>0</v>
      </c>
      <c r="Z339" s="23">
        <f>_xlfn.XLOOKUP($D339,前月商品!$D:$D,前月商品!I:I,0)</f>
        <v>0</v>
      </c>
      <c r="AA339" s="23">
        <f>_xlfn.XLOOKUP($D339,前々月商品!$D:$D,前々月商品!I:I,0)</f>
        <v>0</v>
      </c>
      <c r="AB339" s="23">
        <f>_xlfn.XLOOKUP($D339,当月商品!$D:$D,当月商品!V:V,0)</f>
        <v>0</v>
      </c>
      <c r="AC339" s="23">
        <f>_xlfn.XLOOKUP($D339,前月商品!$D:$D,前月商品!V:V,0)</f>
        <v>0</v>
      </c>
      <c r="AD339" s="23">
        <f>_xlfn.XLOOKUP($D339,前々月商品!$D:$D,前々月商品!V:V,0)</f>
        <v>0</v>
      </c>
      <c r="AE339" s="23">
        <f t="shared" si="76"/>
        <v>0</v>
      </c>
      <c r="AF339" s="23">
        <f t="shared" si="77"/>
        <v>0</v>
      </c>
      <c r="AG339" s="23">
        <f t="shared" si="78"/>
        <v>0</v>
      </c>
      <c r="AH339" s="12">
        <f>_xlfn.XLOOKUP($D339,当月商品!$D:$D,当月商品!W:W,0)</f>
        <v>0</v>
      </c>
      <c r="AI339" s="12">
        <f>_xlfn.XLOOKUP($D339,前月商品!$D:$D,前月商品!W:W,0)</f>
        <v>0</v>
      </c>
      <c r="AJ339" s="12">
        <f>_xlfn.XLOOKUP($D339,前々月商品!$D:$D,前々月商品!W:W,0)</f>
        <v>0</v>
      </c>
      <c r="AK339" s="12">
        <f>_xlfn.XLOOKUP($D339,当月商品!$D:$D,当月商品!H:H,0)</f>
        <v>0</v>
      </c>
      <c r="AL339" s="12">
        <f>_xlfn.XLOOKUP($D339,前月商品!$D:$D,前月商品!H:H,0)</f>
        <v>0</v>
      </c>
      <c r="AM339" s="12">
        <f>_xlfn.XLOOKUP($D339,前々月商品!$D:$D,前々月商品!H:H,0)</f>
        <v>0</v>
      </c>
      <c r="AN339" s="13">
        <f t="shared" si="79"/>
        <v>0</v>
      </c>
      <c r="AO339" s="13">
        <f t="shared" si="80"/>
        <v>0</v>
      </c>
      <c r="AP339" s="13">
        <f t="shared" si="81"/>
        <v>0</v>
      </c>
      <c r="AQ339" s="16">
        <f t="shared" si="82"/>
        <v>0</v>
      </c>
      <c r="AR339" s="16">
        <f t="shared" si="83"/>
        <v>0</v>
      </c>
      <c r="AS339" s="17">
        <f t="shared" si="84"/>
        <v>0</v>
      </c>
      <c r="AT339" t="e">
        <f t="shared" si="85"/>
        <v>#VALUE!</v>
      </c>
    </row>
    <row r="340" spans="3:46" ht="36.65" customHeight="1">
      <c r="C340" s="20">
        <v>335</v>
      </c>
      <c r="D340" s="53">
        <f>現状商品設定!B337</f>
        <v>0</v>
      </c>
      <c r="E340" s="26" t="str">
        <f>IFERROR(_xlfn.XLOOKUP($D340,現状商品設定!B:B,現状商品設定!C:C,"-"),"-")</f>
        <v>-</v>
      </c>
      <c r="F340" s="32" t="s">
        <v>46</v>
      </c>
      <c r="G340" s="30" t="str">
        <f>IFERROR(_xlfn.XLOOKUP($D340,現状商品設定!B:B,現状商品設定!F:F),"-")</f>
        <v>-</v>
      </c>
      <c r="H340" s="34" t="e">
        <f>IF(IF(AND(V340&gt;=設定!$C$3,X340&gt;=L340),G340*(1+設定!$C$6),IF(AND(V340&gt;=設定!$C$3,X340&lt;L340),G340*(1+設定!$C$7*-1),IF(V340&lt;設定!$C$3,G340*(1+設定!$C$6),"除外")))&gt;10,IF(AND(V340&gt;=設定!$C$3,X340&gt;=L340),G340*(1+設定!$C$6),IF(AND(V340&gt;=設定!$C$3,X340&lt;L340),G340*(1+設定!$C$7*-1),IF(V340&lt;設定!$C$3,G340*(1+設定!$C$6),"除外"))),10)</f>
        <v>#VALUE!</v>
      </c>
      <c r="I340" s="34" t="e">
        <f ca="1">IF(消化率!$I$5&lt;1,商品!H340*消化率!$I$5,IF(商品!W340*商品!Q340/(商品!H340*消化率!$I$5)&gt;商品!L340,商品!H340*消化率!$I$5,J340))</f>
        <v>#DIV/0!</v>
      </c>
      <c r="J340" s="34" t="e">
        <f t="shared" si="72"/>
        <v>#VALUE!</v>
      </c>
      <c r="K340" s="34" t="e">
        <f ca="1">IF(ROUNDDOWN(IF(I340&gt;=設定!$C$8,設定!$C$8,商品!I340),0)&lt;10,10,ROUNDDOWN(IF(I340&gt;=設定!$C$8,設定!$C$8,商品!I340),0))</f>
        <v>#DIV/0!</v>
      </c>
      <c r="L340" s="64">
        <f>IF(F340="標準",設定!$C$4,商品!F340)</f>
        <v>5</v>
      </c>
      <c r="M340" s="63" t="str">
        <f>_xlfn.XLOOKUP($D340,全商品!$F:$F,全商品!H:H,"-")</f>
        <v>-</v>
      </c>
      <c r="N340" s="12" t="str">
        <f>_xlfn.XLOOKUP($D340,全商品!$F:$F,全商品!I:I,"-")</f>
        <v>-</v>
      </c>
      <c r="O340" s="23" t="str">
        <f>_xlfn.XLOOKUP($D340,全商品!$F:$F,全商品!K:K,"-")</f>
        <v>-</v>
      </c>
      <c r="P340" s="13" t="str">
        <f>_xlfn.XLOOKUP($D340,全商品!$F:$F,全商品!M:M,"-")</f>
        <v>-</v>
      </c>
      <c r="Q340" s="25" t="str">
        <f>_xlfn.XLOOKUP($D340,現状商品設定!B:B,現状商品設定!D:D,"-")</f>
        <v>-</v>
      </c>
      <c r="R340" s="22">
        <f>SUM(_xlfn.XLOOKUP($D340,当月商品!$D:$D,当月商品!I:I,0),_xlfn.XLOOKUP($D340,前月商品!$D:$D,前月商品!I:I,0),_xlfn.XLOOKUP($D340,前々月商品!$D:$D,前々月商品!I:I,0))</f>
        <v>0</v>
      </c>
      <c r="S340" s="23">
        <f>SUM(_xlfn.XLOOKUP($D340,当月商品!$D:$D,当月商品!V:V,0),_xlfn.XLOOKUP($D340,前月商品!$D:$D,前月商品!V:V,0),_xlfn.XLOOKUP($D340,前々月商品!$D:$D,前々月商品!V:V,0))</f>
        <v>0</v>
      </c>
      <c r="T340" s="23">
        <f t="shared" si="73"/>
        <v>0</v>
      </c>
      <c r="U340" s="23">
        <f>SUM(_xlfn.XLOOKUP($D340,当月商品!$D:$D,当月商品!W:W,0),_xlfn.XLOOKUP($D340,前月商品!$D:$D,前月商品!W:W,0),_xlfn.XLOOKUP($D340,前々月商品!$D:$D,前々月商品!W:W,0))</f>
        <v>0</v>
      </c>
      <c r="V340" s="23">
        <f>SUM(_xlfn.XLOOKUP($D340,当月商品!$D:$D,当月商品!H:H,0),_xlfn.XLOOKUP($D340,前月商品!$D:$D,前月商品!H:H,0),_xlfn.XLOOKUP($D340,前々月商品!$D:$D,前々月商品!H:H,0))</f>
        <v>0</v>
      </c>
      <c r="W340" s="13">
        <f t="shared" si="74"/>
        <v>0</v>
      </c>
      <c r="X340" s="15">
        <f t="shared" si="75"/>
        <v>0</v>
      </c>
      <c r="Y340" s="22">
        <f>_xlfn.XLOOKUP($D340,当月商品!$D:$D,当月商品!I:I,0)</f>
        <v>0</v>
      </c>
      <c r="Z340" s="23">
        <f>_xlfn.XLOOKUP($D340,前月商品!$D:$D,前月商品!I:I,0)</f>
        <v>0</v>
      </c>
      <c r="AA340" s="23">
        <f>_xlfn.XLOOKUP($D340,前々月商品!$D:$D,前々月商品!I:I,0)</f>
        <v>0</v>
      </c>
      <c r="AB340" s="23">
        <f>_xlfn.XLOOKUP($D340,当月商品!$D:$D,当月商品!V:V,0)</f>
        <v>0</v>
      </c>
      <c r="AC340" s="23">
        <f>_xlfn.XLOOKUP($D340,前月商品!$D:$D,前月商品!V:V,0)</f>
        <v>0</v>
      </c>
      <c r="AD340" s="23">
        <f>_xlfn.XLOOKUP($D340,前々月商品!$D:$D,前々月商品!V:V,0)</f>
        <v>0</v>
      </c>
      <c r="AE340" s="23">
        <f t="shared" si="76"/>
        <v>0</v>
      </c>
      <c r="AF340" s="23">
        <f t="shared" si="77"/>
        <v>0</v>
      </c>
      <c r="AG340" s="23">
        <f t="shared" si="78"/>
        <v>0</v>
      </c>
      <c r="AH340" s="12">
        <f>_xlfn.XLOOKUP($D340,当月商品!$D:$D,当月商品!W:W,0)</f>
        <v>0</v>
      </c>
      <c r="AI340" s="12">
        <f>_xlfn.XLOOKUP($D340,前月商品!$D:$D,前月商品!W:W,0)</f>
        <v>0</v>
      </c>
      <c r="AJ340" s="12">
        <f>_xlfn.XLOOKUP($D340,前々月商品!$D:$D,前々月商品!W:W,0)</f>
        <v>0</v>
      </c>
      <c r="AK340" s="12">
        <f>_xlfn.XLOOKUP($D340,当月商品!$D:$D,当月商品!H:H,0)</f>
        <v>0</v>
      </c>
      <c r="AL340" s="12">
        <f>_xlfn.XLOOKUP($D340,前月商品!$D:$D,前月商品!H:H,0)</f>
        <v>0</v>
      </c>
      <c r="AM340" s="12">
        <f>_xlfn.XLOOKUP($D340,前々月商品!$D:$D,前々月商品!H:H,0)</f>
        <v>0</v>
      </c>
      <c r="AN340" s="13">
        <f t="shared" si="79"/>
        <v>0</v>
      </c>
      <c r="AO340" s="13">
        <f t="shared" si="80"/>
        <v>0</v>
      </c>
      <c r="AP340" s="13">
        <f t="shared" si="81"/>
        <v>0</v>
      </c>
      <c r="AQ340" s="16">
        <f t="shared" si="82"/>
        <v>0</v>
      </c>
      <c r="AR340" s="16">
        <f t="shared" si="83"/>
        <v>0</v>
      </c>
      <c r="AS340" s="17">
        <f t="shared" si="84"/>
        <v>0</v>
      </c>
      <c r="AT340" t="e">
        <f t="shared" si="85"/>
        <v>#VALUE!</v>
      </c>
    </row>
    <row r="341" spans="3:46" ht="36.65" customHeight="1">
      <c r="C341" s="20">
        <v>336</v>
      </c>
      <c r="D341" s="53">
        <f>現状商品設定!B338</f>
        <v>0</v>
      </c>
      <c r="E341" s="26" t="str">
        <f>IFERROR(_xlfn.XLOOKUP($D341,現状商品設定!B:B,現状商品設定!C:C,"-"),"-")</f>
        <v>-</v>
      </c>
      <c r="F341" s="32" t="s">
        <v>46</v>
      </c>
      <c r="G341" s="30" t="str">
        <f>IFERROR(_xlfn.XLOOKUP($D341,現状商品設定!B:B,現状商品設定!F:F),"-")</f>
        <v>-</v>
      </c>
      <c r="H341" s="34" t="e">
        <f>IF(IF(AND(V341&gt;=設定!$C$3,X341&gt;=L341),G341*(1+設定!$C$6),IF(AND(V341&gt;=設定!$C$3,X341&lt;L341),G341*(1+設定!$C$7*-1),IF(V341&lt;設定!$C$3,G341*(1+設定!$C$6),"除外")))&gt;10,IF(AND(V341&gt;=設定!$C$3,X341&gt;=L341),G341*(1+設定!$C$6),IF(AND(V341&gt;=設定!$C$3,X341&lt;L341),G341*(1+設定!$C$7*-1),IF(V341&lt;設定!$C$3,G341*(1+設定!$C$6),"除外"))),10)</f>
        <v>#VALUE!</v>
      </c>
      <c r="I341" s="34" t="e">
        <f ca="1">IF(消化率!$I$5&lt;1,商品!H341*消化率!$I$5,IF(商品!W341*商品!Q341/(商品!H341*消化率!$I$5)&gt;商品!L341,商品!H341*消化率!$I$5,J341))</f>
        <v>#DIV/0!</v>
      </c>
      <c r="J341" s="34" t="e">
        <f t="shared" si="72"/>
        <v>#VALUE!</v>
      </c>
      <c r="K341" s="34" t="e">
        <f ca="1">IF(ROUNDDOWN(IF(I341&gt;=設定!$C$8,設定!$C$8,商品!I341),0)&lt;10,10,ROUNDDOWN(IF(I341&gt;=設定!$C$8,設定!$C$8,商品!I341),0))</f>
        <v>#DIV/0!</v>
      </c>
      <c r="L341" s="64">
        <f>IF(F341="標準",設定!$C$4,商品!F341)</f>
        <v>5</v>
      </c>
      <c r="M341" s="63" t="str">
        <f>_xlfn.XLOOKUP($D341,全商品!$F:$F,全商品!H:H,"-")</f>
        <v>-</v>
      </c>
      <c r="N341" s="12" t="str">
        <f>_xlfn.XLOOKUP($D341,全商品!$F:$F,全商品!I:I,"-")</f>
        <v>-</v>
      </c>
      <c r="O341" s="23" t="str">
        <f>_xlfn.XLOOKUP($D341,全商品!$F:$F,全商品!K:K,"-")</f>
        <v>-</v>
      </c>
      <c r="P341" s="13" t="str">
        <f>_xlfn.XLOOKUP($D341,全商品!$F:$F,全商品!M:M,"-")</f>
        <v>-</v>
      </c>
      <c r="Q341" s="25" t="str">
        <f>_xlfn.XLOOKUP($D341,現状商品設定!B:B,現状商品設定!D:D,"-")</f>
        <v>-</v>
      </c>
      <c r="R341" s="22">
        <f>SUM(_xlfn.XLOOKUP($D341,当月商品!$D:$D,当月商品!I:I,0),_xlfn.XLOOKUP($D341,前月商品!$D:$D,前月商品!I:I,0),_xlfn.XLOOKUP($D341,前々月商品!$D:$D,前々月商品!I:I,0))</f>
        <v>0</v>
      </c>
      <c r="S341" s="23">
        <f>SUM(_xlfn.XLOOKUP($D341,当月商品!$D:$D,当月商品!V:V,0),_xlfn.XLOOKUP($D341,前月商品!$D:$D,前月商品!V:V,0),_xlfn.XLOOKUP($D341,前々月商品!$D:$D,前々月商品!V:V,0))</f>
        <v>0</v>
      </c>
      <c r="T341" s="23">
        <f t="shared" si="73"/>
        <v>0</v>
      </c>
      <c r="U341" s="23">
        <f>SUM(_xlfn.XLOOKUP($D341,当月商品!$D:$D,当月商品!W:W,0),_xlfn.XLOOKUP($D341,前月商品!$D:$D,前月商品!W:W,0),_xlfn.XLOOKUP($D341,前々月商品!$D:$D,前々月商品!W:W,0))</f>
        <v>0</v>
      </c>
      <c r="V341" s="23">
        <f>SUM(_xlfn.XLOOKUP($D341,当月商品!$D:$D,当月商品!H:H,0),_xlfn.XLOOKUP($D341,前月商品!$D:$D,前月商品!H:H,0),_xlfn.XLOOKUP($D341,前々月商品!$D:$D,前々月商品!H:H,0))</f>
        <v>0</v>
      </c>
      <c r="W341" s="13">
        <f t="shared" si="74"/>
        <v>0</v>
      </c>
      <c r="X341" s="15">
        <f t="shared" si="75"/>
        <v>0</v>
      </c>
      <c r="Y341" s="22">
        <f>_xlfn.XLOOKUP($D341,当月商品!$D:$D,当月商品!I:I,0)</f>
        <v>0</v>
      </c>
      <c r="Z341" s="23">
        <f>_xlfn.XLOOKUP($D341,前月商品!$D:$D,前月商品!I:I,0)</f>
        <v>0</v>
      </c>
      <c r="AA341" s="23">
        <f>_xlfn.XLOOKUP($D341,前々月商品!$D:$D,前々月商品!I:I,0)</f>
        <v>0</v>
      </c>
      <c r="AB341" s="23">
        <f>_xlfn.XLOOKUP($D341,当月商品!$D:$D,当月商品!V:V,0)</f>
        <v>0</v>
      </c>
      <c r="AC341" s="23">
        <f>_xlfn.XLOOKUP($D341,前月商品!$D:$D,前月商品!V:V,0)</f>
        <v>0</v>
      </c>
      <c r="AD341" s="23">
        <f>_xlfn.XLOOKUP($D341,前々月商品!$D:$D,前々月商品!V:V,0)</f>
        <v>0</v>
      </c>
      <c r="AE341" s="23">
        <f t="shared" si="76"/>
        <v>0</v>
      </c>
      <c r="AF341" s="23">
        <f t="shared" si="77"/>
        <v>0</v>
      </c>
      <c r="AG341" s="23">
        <f t="shared" si="78"/>
        <v>0</v>
      </c>
      <c r="AH341" s="12">
        <f>_xlfn.XLOOKUP($D341,当月商品!$D:$D,当月商品!W:W,0)</f>
        <v>0</v>
      </c>
      <c r="AI341" s="12">
        <f>_xlfn.XLOOKUP($D341,前月商品!$D:$D,前月商品!W:W,0)</f>
        <v>0</v>
      </c>
      <c r="AJ341" s="12">
        <f>_xlfn.XLOOKUP($D341,前々月商品!$D:$D,前々月商品!W:W,0)</f>
        <v>0</v>
      </c>
      <c r="AK341" s="12">
        <f>_xlfn.XLOOKUP($D341,当月商品!$D:$D,当月商品!H:H,0)</f>
        <v>0</v>
      </c>
      <c r="AL341" s="12">
        <f>_xlfn.XLOOKUP($D341,前月商品!$D:$D,前月商品!H:H,0)</f>
        <v>0</v>
      </c>
      <c r="AM341" s="12">
        <f>_xlfn.XLOOKUP($D341,前々月商品!$D:$D,前々月商品!H:H,0)</f>
        <v>0</v>
      </c>
      <c r="AN341" s="13">
        <f t="shared" si="79"/>
        <v>0</v>
      </c>
      <c r="AO341" s="13">
        <f t="shared" si="80"/>
        <v>0</v>
      </c>
      <c r="AP341" s="13">
        <f t="shared" si="81"/>
        <v>0</v>
      </c>
      <c r="AQ341" s="16">
        <f t="shared" si="82"/>
        <v>0</v>
      </c>
      <c r="AR341" s="16">
        <f t="shared" si="83"/>
        <v>0</v>
      </c>
      <c r="AS341" s="17">
        <f t="shared" si="84"/>
        <v>0</v>
      </c>
      <c r="AT341" t="e">
        <f t="shared" si="85"/>
        <v>#VALUE!</v>
      </c>
    </row>
    <row r="342" spans="3:46" ht="36.65" customHeight="1">
      <c r="C342" s="20">
        <v>337</v>
      </c>
      <c r="D342" s="53">
        <f>現状商品設定!B339</f>
        <v>0</v>
      </c>
      <c r="E342" s="26" t="str">
        <f>IFERROR(_xlfn.XLOOKUP($D342,現状商品設定!B:B,現状商品設定!C:C,"-"),"-")</f>
        <v>-</v>
      </c>
      <c r="F342" s="32" t="s">
        <v>46</v>
      </c>
      <c r="G342" s="30" t="str">
        <f>IFERROR(_xlfn.XLOOKUP($D342,現状商品設定!B:B,現状商品設定!F:F),"-")</f>
        <v>-</v>
      </c>
      <c r="H342" s="34" t="e">
        <f>IF(IF(AND(V342&gt;=設定!$C$3,X342&gt;=L342),G342*(1+設定!$C$6),IF(AND(V342&gt;=設定!$C$3,X342&lt;L342),G342*(1+設定!$C$7*-1),IF(V342&lt;設定!$C$3,G342*(1+設定!$C$6),"除外")))&gt;10,IF(AND(V342&gt;=設定!$C$3,X342&gt;=L342),G342*(1+設定!$C$6),IF(AND(V342&gt;=設定!$C$3,X342&lt;L342),G342*(1+設定!$C$7*-1),IF(V342&lt;設定!$C$3,G342*(1+設定!$C$6),"除外"))),10)</f>
        <v>#VALUE!</v>
      </c>
      <c r="I342" s="34" t="e">
        <f ca="1">IF(消化率!$I$5&lt;1,商品!H342*消化率!$I$5,IF(商品!W342*商品!Q342/(商品!H342*消化率!$I$5)&gt;商品!L342,商品!H342*消化率!$I$5,J342))</f>
        <v>#DIV/0!</v>
      </c>
      <c r="J342" s="34" t="e">
        <f t="shared" si="72"/>
        <v>#VALUE!</v>
      </c>
      <c r="K342" s="34" t="e">
        <f ca="1">IF(ROUNDDOWN(IF(I342&gt;=設定!$C$8,設定!$C$8,商品!I342),0)&lt;10,10,ROUNDDOWN(IF(I342&gt;=設定!$C$8,設定!$C$8,商品!I342),0))</f>
        <v>#DIV/0!</v>
      </c>
      <c r="L342" s="64">
        <f>IF(F342="標準",設定!$C$4,商品!F342)</f>
        <v>5</v>
      </c>
      <c r="M342" s="63" t="str">
        <f>_xlfn.XLOOKUP($D342,全商品!$F:$F,全商品!H:H,"-")</f>
        <v>-</v>
      </c>
      <c r="N342" s="12" t="str">
        <f>_xlfn.XLOOKUP($D342,全商品!$F:$F,全商品!I:I,"-")</f>
        <v>-</v>
      </c>
      <c r="O342" s="23" t="str">
        <f>_xlfn.XLOOKUP($D342,全商品!$F:$F,全商品!K:K,"-")</f>
        <v>-</v>
      </c>
      <c r="P342" s="13" t="str">
        <f>_xlfn.XLOOKUP($D342,全商品!$F:$F,全商品!M:M,"-")</f>
        <v>-</v>
      </c>
      <c r="Q342" s="25" t="str">
        <f>_xlfn.XLOOKUP($D342,現状商品設定!B:B,現状商品設定!D:D,"-")</f>
        <v>-</v>
      </c>
      <c r="R342" s="22">
        <f>SUM(_xlfn.XLOOKUP($D342,当月商品!$D:$D,当月商品!I:I,0),_xlfn.XLOOKUP($D342,前月商品!$D:$D,前月商品!I:I,0),_xlfn.XLOOKUP($D342,前々月商品!$D:$D,前々月商品!I:I,0))</f>
        <v>0</v>
      </c>
      <c r="S342" s="23">
        <f>SUM(_xlfn.XLOOKUP($D342,当月商品!$D:$D,当月商品!V:V,0),_xlfn.XLOOKUP($D342,前月商品!$D:$D,前月商品!V:V,0),_xlfn.XLOOKUP($D342,前々月商品!$D:$D,前々月商品!V:V,0))</f>
        <v>0</v>
      </c>
      <c r="T342" s="23">
        <f t="shared" si="73"/>
        <v>0</v>
      </c>
      <c r="U342" s="23">
        <f>SUM(_xlfn.XLOOKUP($D342,当月商品!$D:$D,当月商品!W:W,0),_xlfn.XLOOKUP($D342,前月商品!$D:$D,前月商品!W:W,0),_xlfn.XLOOKUP($D342,前々月商品!$D:$D,前々月商品!W:W,0))</f>
        <v>0</v>
      </c>
      <c r="V342" s="23">
        <f>SUM(_xlfn.XLOOKUP($D342,当月商品!$D:$D,当月商品!H:H,0),_xlfn.XLOOKUP($D342,前月商品!$D:$D,前月商品!H:H,0),_xlfn.XLOOKUP($D342,前々月商品!$D:$D,前々月商品!H:H,0))</f>
        <v>0</v>
      </c>
      <c r="W342" s="13">
        <f t="shared" si="74"/>
        <v>0</v>
      </c>
      <c r="X342" s="15">
        <f t="shared" si="75"/>
        <v>0</v>
      </c>
      <c r="Y342" s="22">
        <f>_xlfn.XLOOKUP($D342,当月商品!$D:$D,当月商品!I:I,0)</f>
        <v>0</v>
      </c>
      <c r="Z342" s="23">
        <f>_xlfn.XLOOKUP($D342,前月商品!$D:$D,前月商品!I:I,0)</f>
        <v>0</v>
      </c>
      <c r="AA342" s="23">
        <f>_xlfn.XLOOKUP($D342,前々月商品!$D:$D,前々月商品!I:I,0)</f>
        <v>0</v>
      </c>
      <c r="AB342" s="23">
        <f>_xlfn.XLOOKUP($D342,当月商品!$D:$D,当月商品!V:V,0)</f>
        <v>0</v>
      </c>
      <c r="AC342" s="23">
        <f>_xlfn.XLOOKUP($D342,前月商品!$D:$D,前月商品!V:V,0)</f>
        <v>0</v>
      </c>
      <c r="AD342" s="23">
        <f>_xlfn.XLOOKUP($D342,前々月商品!$D:$D,前々月商品!V:V,0)</f>
        <v>0</v>
      </c>
      <c r="AE342" s="23">
        <f t="shared" si="76"/>
        <v>0</v>
      </c>
      <c r="AF342" s="23">
        <f t="shared" si="77"/>
        <v>0</v>
      </c>
      <c r="AG342" s="23">
        <f t="shared" si="78"/>
        <v>0</v>
      </c>
      <c r="AH342" s="12">
        <f>_xlfn.XLOOKUP($D342,当月商品!$D:$D,当月商品!W:W,0)</f>
        <v>0</v>
      </c>
      <c r="AI342" s="12">
        <f>_xlfn.XLOOKUP($D342,前月商品!$D:$D,前月商品!W:W,0)</f>
        <v>0</v>
      </c>
      <c r="AJ342" s="12">
        <f>_xlfn.XLOOKUP($D342,前々月商品!$D:$D,前々月商品!W:W,0)</f>
        <v>0</v>
      </c>
      <c r="AK342" s="12">
        <f>_xlfn.XLOOKUP($D342,当月商品!$D:$D,当月商品!H:H,0)</f>
        <v>0</v>
      </c>
      <c r="AL342" s="12">
        <f>_xlfn.XLOOKUP($D342,前月商品!$D:$D,前月商品!H:H,0)</f>
        <v>0</v>
      </c>
      <c r="AM342" s="12">
        <f>_xlfn.XLOOKUP($D342,前々月商品!$D:$D,前々月商品!H:H,0)</f>
        <v>0</v>
      </c>
      <c r="AN342" s="13">
        <f t="shared" si="79"/>
        <v>0</v>
      </c>
      <c r="AO342" s="13">
        <f t="shared" si="80"/>
        <v>0</v>
      </c>
      <c r="AP342" s="13">
        <f t="shared" si="81"/>
        <v>0</v>
      </c>
      <c r="AQ342" s="16">
        <f t="shared" si="82"/>
        <v>0</v>
      </c>
      <c r="AR342" s="16">
        <f t="shared" si="83"/>
        <v>0</v>
      </c>
      <c r="AS342" s="17">
        <f t="shared" si="84"/>
        <v>0</v>
      </c>
      <c r="AT342" t="e">
        <f t="shared" si="85"/>
        <v>#VALUE!</v>
      </c>
    </row>
    <row r="343" spans="3:46" ht="36.65" customHeight="1">
      <c r="C343" s="20">
        <v>338</v>
      </c>
      <c r="D343" s="53">
        <f>現状商品設定!B340</f>
        <v>0</v>
      </c>
      <c r="E343" s="26" t="str">
        <f>IFERROR(_xlfn.XLOOKUP($D343,現状商品設定!B:B,現状商品設定!C:C,"-"),"-")</f>
        <v>-</v>
      </c>
      <c r="F343" s="32" t="s">
        <v>46</v>
      </c>
      <c r="G343" s="30" t="str">
        <f>IFERROR(_xlfn.XLOOKUP($D343,現状商品設定!B:B,現状商品設定!F:F),"-")</f>
        <v>-</v>
      </c>
      <c r="H343" s="34" t="e">
        <f>IF(IF(AND(V343&gt;=設定!$C$3,X343&gt;=L343),G343*(1+設定!$C$6),IF(AND(V343&gt;=設定!$C$3,X343&lt;L343),G343*(1+設定!$C$7*-1),IF(V343&lt;設定!$C$3,G343*(1+設定!$C$6),"除外")))&gt;10,IF(AND(V343&gt;=設定!$C$3,X343&gt;=L343),G343*(1+設定!$C$6),IF(AND(V343&gt;=設定!$C$3,X343&lt;L343),G343*(1+設定!$C$7*-1),IF(V343&lt;設定!$C$3,G343*(1+設定!$C$6),"除外"))),10)</f>
        <v>#VALUE!</v>
      </c>
      <c r="I343" s="34" t="e">
        <f ca="1">IF(消化率!$I$5&lt;1,商品!H343*消化率!$I$5,IF(商品!W343*商品!Q343/(商品!H343*消化率!$I$5)&gt;商品!L343,商品!H343*消化率!$I$5,J343))</f>
        <v>#DIV/0!</v>
      </c>
      <c r="J343" s="34" t="e">
        <f t="shared" si="72"/>
        <v>#VALUE!</v>
      </c>
      <c r="K343" s="34" t="e">
        <f ca="1">IF(ROUNDDOWN(IF(I343&gt;=設定!$C$8,設定!$C$8,商品!I343),0)&lt;10,10,ROUNDDOWN(IF(I343&gt;=設定!$C$8,設定!$C$8,商品!I343),0))</f>
        <v>#DIV/0!</v>
      </c>
      <c r="L343" s="64">
        <f>IF(F343="標準",設定!$C$4,商品!F343)</f>
        <v>5</v>
      </c>
      <c r="M343" s="63" t="str">
        <f>_xlfn.XLOOKUP($D343,全商品!$F:$F,全商品!H:H,"-")</f>
        <v>-</v>
      </c>
      <c r="N343" s="12" t="str">
        <f>_xlfn.XLOOKUP($D343,全商品!$F:$F,全商品!I:I,"-")</f>
        <v>-</v>
      </c>
      <c r="O343" s="23" t="str">
        <f>_xlfn.XLOOKUP($D343,全商品!$F:$F,全商品!K:K,"-")</f>
        <v>-</v>
      </c>
      <c r="P343" s="13" t="str">
        <f>_xlfn.XLOOKUP($D343,全商品!$F:$F,全商品!M:M,"-")</f>
        <v>-</v>
      </c>
      <c r="Q343" s="25" t="str">
        <f>_xlfn.XLOOKUP($D343,現状商品設定!B:B,現状商品設定!D:D,"-")</f>
        <v>-</v>
      </c>
      <c r="R343" s="22">
        <f>SUM(_xlfn.XLOOKUP($D343,当月商品!$D:$D,当月商品!I:I,0),_xlfn.XLOOKUP($D343,前月商品!$D:$D,前月商品!I:I,0),_xlfn.XLOOKUP($D343,前々月商品!$D:$D,前々月商品!I:I,0))</f>
        <v>0</v>
      </c>
      <c r="S343" s="23">
        <f>SUM(_xlfn.XLOOKUP($D343,当月商品!$D:$D,当月商品!V:V,0),_xlfn.XLOOKUP($D343,前月商品!$D:$D,前月商品!V:V,0),_xlfn.XLOOKUP($D343,前々月商品!$D:$D,前々月商品!V:V,0))</f>
        <v>0</v>
      </c>
      <c r="T343" s="23">
        <f t="shared" si="73"/>
        <v>0</v>
      </c>
      <c r="U343" s="23">
        <f>SUM(_xlfn.XLOOKUP($D343,当月商品!$D:$D,当月商品!W:W,0),_xlfn.XLOOKUP($D343,前月商品!$D:$D,前月商品!W:W,0),_xlfn.XLOOKUP($D343,前々月商品!$D:$D,前々月商品!W:W,0))</f>
        <v>0</v>
      </c>
      <c r="V343" s="23">
        <f>SUM(_xlfn.XLOOKUP($D343,当月商品!$D:$D,当月商品!H:H,0),_xlfn.XLOOKUP($D343,前月商品!$D:$D,前月商品!H:H,0),_xlfn.XLOOKUP($D343,前々月商品!$D:$D,前々月商品!H:H,0))</f>
        <v>0</v>
      </c>
      <c r="W343" s="13">
        <f t="shared" si="74"/>
        <v>0</v>
      </c>
      <c r="X343" s="15">
        <f t="shared" si="75"/>
        <v>0</v>
      </c>
      <c r="Y343" s="22">
        <f>_xlfn.XLOOKUP($D343,当月商品!$D:$D,当月商品!I:I,0)</f>
        <v>0</v>
      </c>
      <c r="Z343" s="23">
        <f>_xlfn.XLOOKUP($D343,前月商品!$D:$D,前月商品!I:I,0)</f>
        <v>0</v>
      </c>
      <c r="AA343" s="23">
        <f>_xlfn.XLOOKUP($D343,前々月商品!$D:$D,前々月商品!I:I,0)</f>
        <v>0</v>
      </c>
      <c r="AB343" s="23">
        <f>_xlfn.XLOOKUP($D343,当月商品!$D:$D,当月商品!V:V,0)</f>
        <v>0</v>
      </c>
      <c r="AC343" s="23">
        <f>_xlfn.XLOOKUP($D343,前月商品!$D:$D,前月商品!V:V,0)</f>
        <v>0</v>
      </c>
      <c r="AD343" s="23">
        <f>_xlfn.XLOOKUP($D343,前々月商品!$D:$D,前々月商品!V:V,0)</f>
        <v>0</v>
      </c>
      <c r="AE343" s="23">
        <f t="shared" si="76"/>
        <v>0</v>
      </c>
      <c r="AF343" s="23">
        <f t="shared" si="77"/>
        <v>0</v>
      </c>
      <c r="AG343" s="23">
        <f t="shared" si="78"/>
        <v>0</v>
      </c>
      <c r="AH343" s="12">
        <f>_xlfn.XLOOKUP($D343,当月商品!$D:$D,当月商品!W:W,0)</f>
        <v>0</v>
      </c>
      <c r="AI343" s="12">
        <f>_xlfn.XLOOKUP($D343,前月商品!$D:$D,前月商品!W:W,0)</f>
        <v>0</v>
      </c>
      <c r="AJ343" s="12">
        <f>_xlfn.XLOOKUP($D343,前々月商品!$D:$D,前々月商品!W:W,0)</f>
        <v>0</v>
      </c>
      <c r="AK343" s="12">
        <f>_xlfn.XLOOKUP($D343,当月商品!$D:$D,当月商品!H:H,0)</f>
        <v>0</v>
      </c>
      <c r="AL343" s="12">
        <f>_xlfn.XLOOKUP($D343,前月商品!$D:$D,前月商品!H:H,0)</f>
        <v>0</v>
      </c>
      <c r="AM343" s="12">
        <f>_xlfn.XLOOKUP($D343,前々月商品!$D:$D,前々月商品!H:H,0)</f>
        <v>0</v>
      </c>
      <c r="AN343" s="13">
        <f t="shared" si="79"/>
        <v>0</v>
      </c>
      <c r="AO343" s="13">
        <f t="shared" si="80"/>
        <v>0</v>
      </c>
      <c r="AP343" s="13">
        <f t="shared" si="81"/>
        <v>0</v>
      </c>
      <c r="AQ343" s="16">
        <f t="shared" si="82"/>
        <v>0</v>
      </c>
      <c r="AR343" s="16">
        <f t="shared" si="83"/>
        <v>0</v>
      </c>
      <c r="AS343" s="17">
        <f t="shared" si="84"/>
        <v>0</v>
      </c>
      <c r="AT343" t="e">
        <f t="shared" si="85"/>
        <v>#VALUE!</v>
      </c>
    </row>
    <row r="344" spans="3:46" ht="36.65" customHeight="1">
      <c r="C344" s="20">
        <v>339</v>
      </c>
      <c r="D344" s="53">
        <f>現状商品設定!B341</f>
        <v>0</v>
      </c>
      <c r="E344" s="26" t="str">
        <f>IFERROR(_xlfn.XLOOKUP($D344,現状商品設定!B:B,現状商品設定!C:C,"-"),"-")</f>
        <v>-</v>
      </c>
      <c r="F344" s="32" t="s">
        <v>46</v>
      </c>
      <c r="G344" s="30" t="str">
        <f>IFERROR(_xlfn.XLOOKUP($D344,現状商品設定!B:B,現状商品設定!F:F),"-")</f>
        <v>-</v>
      </c>
      <c r="H344" s="34" t="e">
        <f>IF(IF(AND(V344&gt;=設定!$C$3,X344&gt;=L344),G344*(1+設定!$C$6),IF(AND(V344&gt;=設定!$C$3,X344&lt;L344),G344*(1+設定!$C$7*-1),IF(V344&lt;設定!$C$3,G344*(1+設定!$C$6),"除外")))&gt;10,IF(AND(V344&gt;=設定!$C$3,X344&gt;=L344),G344*(1+設定!$C$6),IF(AND(V344&gt;=設定!$C$3,X344&lt;L344),G344*(1+設定!$C$7*-1),IF(V344&lt;設定!$C$3,G344*(1+設定!$C$6),"除外"))),10)</f>
        <v>#VALUE!</v>
      </c>
      <c r="I344" s="34" t="e">
        <f ca="1">IF(消化率!$I$5&lt;1,商品!H344*消化率!$I$5,IF(商品!W344*商品!Q344/(商品!H344*消化率!$I$5)&gt;商品!L344,商品!H344*消化率!$I$5,J344))</f>
        <v>#DIV/0!</v>
      </c>
      <c r="J344" s="34" t="e">
        <f t="shared" si="72"/>
        <v>#VALUE!</v>
      </c>
      <c r="K344" s="34" t="e">
        <f ca="1">IF(ROUNDDOWN(IF(I344&gt;=設定!$C$8,設定!$C$8,商品!I344),0)&lt;10,10,ROUNDDOWN(IF(I344&gt;=設定!$C$8,設定!$C$8,商品!I344),0))</f>
        <v>#DIV/0!</v>
      </c>
      <c r="L344" s="64">
        <f>IF(F344="標準",設定!$C$4,商品!F344)</f>
        <v>5</v>
      </c>
      <c r="M344" s="63" t="str">
        <f>_xlfn.XLOOKUP($D344,全商品!$F:$F,全商品!H:H,"-")</f>
        <v>-</v>
      </c>
      <c r="N344" s="12" t="str">
        <f>_xlfn.XLOOKUP($D344,全商品!$F:$F,全商品!I:I,"-")</f>
        <v>-</v>
      </c>
      <c r="O344" s="23" t="str">
        <f>_xlfn.XLOOKUP($D344,全商品!$F:$F,全商品!K:K,"-")</f>
        <v>-</v>
      </c>
      <c r="P344" s="13" t="str">
        <f>_xlfn.XLOOKUP($D344,全商品!$F:$F,全商品!M:M,"-")</f>
        <v>-</v>
      </c>
      <c r="Q344" s="25" t="str">
        <f>_xlfn.XLOOKUP($D344,現状商品設定!B:B,現状商品設定!D:D,"-")</f>
        <v>-</v>
      </c>
      <c r="R344" s="22">
        <f>SUM(_xlfn.XLOOKUP($D344,当月商品!$D:$D,当月商品!I:I,0),_xlfn.XLOOKUP($D344,前月商品!$D:$D,前月商品!I:I,0),_xlfn.XLOOKUP($D344,前々月商品!$D:$D,前々月商品!I:I,0))</f>
        <v>0</v>
      </c>
      <c r="S344" s="23">
        <f>SUM(_xlfn.XLOOKUP($D344,当月商品!$D:$D,当月商品!V:V,0),_xlfn.XLOOKUP($D344,前月商品!$D:$D,前月商品!V:V,0),_xlfn.XLOOKUP($D344,前々月商品!$D:$D,前々月商品!V:V,0))</f>
        <v>0</v>
      </c>
      <c r="T344" s="23">
        <f t="shared" si="73"/>
        <v>0</v>
      </c>
      <c r="U344" s="23">
        <f>SUM(_xlfn.XLOOKUP($D344,当月商品!$D:$D,当月商品!W:W,0),_xlfn.XLOOKUP($D344,前月商品!$D:$D,前月商品!W:W,0),_xlfn.XLOOKUP($D344,前々月商品!$D:$D,前々月商品!W:W,0))</f>
        <v>0</v>
      </c>
      <c r="V344" s="23">
        <f>SUM(_xlfn.XLOOKUP($D344,当月商品!$D:$D,当月商品!H:H,0),_xlfn.XLOOKUP($D344,前月商品!$D:$D,前月商品!H:H,0),_xlfn.XLOOKUP($D344,前々月商品!$D:$D,前々月商品!H:H,0))</f>
        <v>0</v>
      </c>
      <c r="W344" s="13">
        <f t="shared" si="74"/>
        <v>0</v>
      </c>
      <c r="X344" s="15">
        <f t="shared" si="75"/>
        <v>0</v>
      </c>
      <c r="Y344" s="22">
        <f>_xlfn.XLOOKUP($D344,当月商品!$D:$D,当月商品!I:I,0)</f>
        <v>0</v>
      </c>
      <c r="Z344" s="23">
        <f>_xlfn.XLOOKUP($D344,前月商品!$D:$D,前月商品!I:I,0)</f>
        <v>0</v>
      </c>
      <c r="AA344" s="23">
        <f>_xlfn.XLOOKUP($D344,前々月商品!$D:$D,前々月商品!I:I,0)</f>
        <v>0</v>
      </c>
      <c r="AB344" s="23">
        <f>_xlfn.XLOOKUP($D344,当月商品!$D:$D,当月商品!V:V,0)</f>
        <v>0</v>
      </c>
      <c r="AC344" s="23">
        <f>_xlfn.XLOOKUP($D344,前月商品!$D:$D,前月商品!V:V,0)</f>
        <v>0</v>
      </c>
      <c r="AD344" s="23">
        <f>_xlfn.XLOOKUP($D344,前々月商品!$D:$D,前々月商品!V:V,0)</f>
        <v>0</v>
      </c>
      <c r="AE344" s="23">
        <f t="shared" si="76"/>
        <v>0</v>
      </c>
      <c r="AF344" s="23">
        <f t="shared" si="77"/>
        <v>0</v>
      </c>
      <c r="AG344" s="23">
        <f t="shared" si="78"/>
        <v>0</v>
      </c>
      <c r="AH344" s="12">
        <f>_xlfn.XLOOKUP($D344,当月商品!$D:$D,当月商品!W:W,0)</f>
        <v>0</v>
      </c>
      <c r="AI344" s="12">
        <f>_xlfn.XLOOKUP($D344,前月商品!$D:$D,前月商品!W:W,0)</f>
        <v>0</v>
      </c>
      <c r="AJ344" s="12">
        <f>_xlfn.XLOOKUP($D344,前々月商品!$D:$D,前々月商品!W:W,0)</f>
        <v>0</v>
      </c>
      <c r="AK344" s="12">
        <f>_xlfn.XLOOKUP($D344,当月商品!$D:$D,当月商品!H:H,0)</f>
        <v>0</v>
      </c>
      <c r="AL344" s="12">
        <f>_xlfn.XLOOKUP($D344,前月商品!$D:$D,前月商品!H:H,0)</f>
        <v>0</v>
      </c>
      <c r="AM344" s="12">
        <f>_xlfn.XLOOKUP($D344,前々月商品!$D:$D,前々月商品!H:H,0)</f>
        <v>0</v>
      </c>
      <c r="AN344" s="13">
        <f t="shared" si="79"/>
        <v>0</v>
      </c>
      <c r="AO344" s="13">
        <f t="shared" si="80"/>
        <v>0</v>
      </c>
      <c r="AP344" s="13">
        <f t="shared" si="81"/>
        <v>0</v>
      </c>
      <c r="AQ344" s="16">
        <f t="shared" si="82"/>
        <v>0</v>
      </c>
      <c r="AR344" s="16">
        <f t="shared" si="83"/>
        <v>0</v>
      </c>
      <c r="AS344" s="17">
        <f t="shared" si="84"/>
        <v>0</v>
      </c>
      <c r="AT344" t="e">
        <f t="shared" si="85"/>
        <v>#VALUE!</v>
      </c>
    </row>
    <row r="345" spans="3:46" ht="36.65" customHeight="1">
      <c r="C345" s="20">
        <v>340</v>
      </c>
      <c r="D345" s="53">
        <f>現状商品設定!B342</f>
        <v>0</v>
      </c>
      <c r="E345" s="26" t="str">
        <f>IFERROR(_xlfn.XLOOKUP($D345,現状商品設定!B:B,現状商品設定!C:C,"-"),"-")</f>
        <v>-</v>
      </c>
      <c r="F345" s="32" t="s">
        <v>46</v>
      </c>
      <c r="G345" s="30" t="str">
        <f>IFERROR(_xlfn.XLOOKUP($D345,現状商品設定!B:B,現状商品設定!F:F),"-")</f>
        <v>-</v>
      </c>
      <c r="H345" s="34" t="e">
        <f>IF(IF(AND(V345&gt;=設定!$C$3,X345&gt;=L345),G345*(1+設定!$C$6),IF(AND(V345&gt;=設定!$C$3,X345&lt;L345),G345*(1+設定!$C$7*-1),IF(V345&lt;設定!$C$3,G345*(1+設定!$C$6),"除外")))&gt;10,IF(AND(V345&gt;=設定!$C$3,X345&gt;=L345),G345*(1+設定!$C$6),IF(AND(V345&gt;=設定!$C$3,X345&lt;L345),G345*(1+設定!$C$7*-1),IF(V345&lt;設定!$C$3,G345*(1+設定!$C$6),"除外"))),10)</f>
        <v>#VALUE!</v>
      </c>
      <c r="I345" s="34" t="e">
        <f ca="1">IF(消化率!$I$5&lt;1,商品!H345*消化率!$I$5,IF(商品!W345*商品!Q345/(商品!H345*消化率!$I$5)&gt;商品!L345,商品!H345*消化率!$I$5,J345))</f>
        <v>#DIV/0!</v>
      </c>
      <c r="J345" s="34" t="e">
        <f t="shared" si="72"/>
        <v>#VALUE!</v>
      </c>
      <c r="K345" s="34" t="e">
        <f ca="1">IF(ROUNDDOWN(IF(I345&gt;=設定!$C$8,設定!$C$8,商品!I345),0)&lt;10,10,ROUNDDOWN(IF(I345&gt;=設定!$C$8,設定!$C$8,商品!I345),0))</f>
        <v>#DIV/0!</v>
      </c>
      <c r="L345" s="64">
        <f>IF(F345="標準",設定!$C$4,商品!F345)</f>
        <v>5</v>
      </c>
      <c r="M345" s="63" t="str">
        <f>_xlfn.XLOOKUP($D345,全商品!$F:$F,全商品!H:H,"-")</f>
        <v>-</v>
      </c>
      <c r="N345" s="12" t="str">
        <f>_xlfn.XLOOKUP($D345,全商品!$F:$F,全商品!I:I,"-")</f>
        <v>-</v>
      </c>
      <c r="O345" s="23" t="str">
        <f>_xlfn.XLOOKUP($D345,全商品!$F:$F,全商品!K:K,"-")</f>
        <v>-</v>
      </c>
      <c r="P345" s="13" t="str">
        <f>_xlfn.XLOOKUP($D345,全商品!$F:$F,全商品!M:M,"-")</f>
        <v>-</v>
      </c>
      <c r="Q345" s="25" t="str">
        <f>_xlfn.XLOOKUP($D345,現状商品設定!B:B,現状商品設定!D:D,"-")</f>
        <v>-</v>
      </c>
      <c r="R345" s="22">
        <f>SUM(_xlfn.XLOOKUP($D345,当月商品!$D:$D,当月商品!I:I,0),_xlfn.XLOOKUP($D345,前月商品!$D:$D,前月商品!I:I,0),_xlfn.XLOOKUP($D345,前々月商品!$D:$D,前々月商品!I:I,0))</f>
        <v>0</v>
      </c>
      <c r="S345" s="23">
        <f>SUM(_xlfn.XLOOKUP($D345,当月商品!$D:$D,当月商品!V:V,0),_xlfn.XLOOKUP($D345,前月商品!$D:$D,前月商品!V:V,0),_xlfn.XLOOKUP($D345,前々月商品!$D:$D,前々月商品!V:V,0))</f>
        <v>0</v>
      </c>
      <c r="T345" s="23">
        <f t="shared" si="73"/>
        <v>0</v>
      </c>
      <c r="U345" s="23">
        <f>SUM(_xlfn.XLOOKUP($D345,当月商品!$D:$D,当月商品!W:W,0),_xlfn.XLOOKUP($D345,前月商品!$D:$D,前月商品!W:W,0),_xlfn.XLOOKUP($D345,前々月商品!$D:$D,前々月商品!W:W,0))</f>
        <v>0</v>
      </c>
      <c r="V345" s="23">
        <f>SUM(_xlfn.XLOOKUP($D345,当月商品!$D:$D,当月商品!H:H,0),_xlfn.XLOOKUP($D345,前月商品!$D:$D,前月商品!H:H,0),_xlfn.XLOOKUP($D345,前々月商品!$D:$D,前々月商品!H:H,0))</f>
        <v>0</v>
      </c>
      <c r="W345" s="13">
        <f t="shared" si="74"/>
        <v>0</v>
      </c>
      <c r="X345" s="15">
        <f t="shared" si="75"/>
        <v>0</v>
      </c>
      <c r="Y345" s="22">
        <f>_xlfn.XLOOKUP($D345,当月商品!$D:$D,当月商品!I:I,0)</f>
        <v>0</v>
      </c>
      <c r="Z345" s="23">
        <f>_xlfn.XLOOKUP($D345,前月商品!$D:$D,前月商品!I:I,0)</f>
        <v>0</v>
      </c>
      <c r="AA345" s="23">
        <f>_xlfn.XLOOKUP($D345,前々月商品!$D:$D,前々月商品!I:I,0)</f>
        <v>0</v>
      </c>
      <c r="AB345" s="23">
        <f>_xlfn.XLOOKUP($D345,当月商品!$D:$D,当月商品!V:V,0)</f>
        <v>0</v>
      </c>
      <c r="AC345" s="23">
        <f>_xlfn.XLOOKUP($D345,前月商品!$D:$D,前月商品!V:V,0)</f>
        <v>0</v>
      </c>
      <c r="AD345" s="23">
        <f>_xlfn.XLOOKUP($D345,前々月商品!$D:$D,前々月商品!V:V,0)</f>
        <v>0</v>
      </c>
      <c r="AE345" s="23">
        <f t="shared" si="76"/>
        <v>0</v>
      </c>
      <c r="AF345" s="23">
        <f t="shared" si="77"/>
        <v>0</v>
      </c>
      <c r="AG345" s="23">
        <f t="shared" si="78"/>
        <v>0</v>
      </c>
      <c r="AH345" s="12">
        <f>_xlfn.XLOOKUP($D345,当月商品!$D:$D,当月商品!W:W,0)</f>
        <v>0</v>
      </c>
      <c r="AI345" s="12">
        <f>_xlfn.XLOOKUP($D345,前月商品!$D:$D,前月商品!W:W,0)</f>
        <v>0</v>
      </c>
      <c r="AJ345" s="12">
        <f>_xlfn.XLOOKUP($D345,前々月商品!$D:$D,前々月商品!W:W,0)</f>
        <v>0</v>
      </c>
      <c r="AK345" s="12">
        <f>_xlfn.XLOOKUP($D345,当月商品!$D:$D,当月商品!H:H,0)</f>
        <v>0</v>
      </c>
      <c r="AL345" s="12">
        <f>_xlfn.XLOOKUP($D345,前月商品!$D:$D,前月商品!H:H,0)</f>
        <v>0</v>
      </c>
      <c r="AM345" s="12">
        <f>_xlfn.XLOOKUP($D345,前々月商品!$D:$D,前々月商品!H:H,0)</f>
        <v>0</v>
      </c>
      <c r="AN345" s="13">
        <f t="shared" si="79"/>
        <v>0</v>
      </c>
      <c r="AO345" s="13">
        <f t="shared" si="80"/>
        <v>0</v>
      </c>
      <c r="AP345" s="13">
        <f t="shared" si="81"/>
        <v>0</v>
      </c>
      <c r="AQ345" s="16">
        <f t="shared" si="82"/>
        <v>0</v>
      </c>
      <c r="AR345" s="16">
        <f t="shared" si="83"/>
        <v>0</v>
      </c>
      <c r="AS345" s="17">
        <f t="shared" si="84"/>
        <v>0</v>
      </c>
      <c r="AT345" t="e">
        <f t="shared" si="85"/>
        <v>#VALUE!</v>
      </c>
    </row>
    <row r="346" spans="3:46" ht="36.65" customHeight="1">
      <c r="C346" s="20">
        <v>341</v>
      </c>
      <c r="D346" s="53">
        <f>現状商品設定!B343</f>
        <v>0</v>
      </c>
      <c r="E346" s="26" t="str">
        <f>IFERROR(_xlfn.XLOOKUP($D346,現状商品設定!B:B,現状商品設定!C:C,"-"),"-")</f>
        <v>-</v>
      </c>
      <c r="F346" s="32" t="s">
        <v>46</v>
      </c>
      <c r="G346" s="30" t="str">
        <f>IFERROR(_xlfn.XLOOKUP($D346,現状商品設定!B:B,現状商品設定!F:F),"-")</f>
        <v>-</v>
      </c>
      <c r="H346" s="34" t="e">
        <f>IF(IF(AND(V346&gt;=設定!$C$3,X346&gt;=L346),G346*(1+設定!$C$6),IF(AND(V346&gt;=設定!$C$3,X346&lt;L346),G346*(1+設定!$C$7*-1),IF(V346&lt;設定!$C$3,G346*(1+設定!$C$6),"除外")))&gt;10,IF(AND(V346&gt;=設定!$C$3,X346&gt;=L346),G346*(1+設定!$C$6),IF(AND(V346&gt;=設定!$C$3,X346&lt;L346),G346*(1+設定!$C$7*-1),IF(V346&lt;設定!$C$3,G346*(1+設定!$C$6),"除外"))),10)</f>
        <v>#VALUE!</v>
      </c>
      <c r="I346" s="34" t="e">
        <f ca="1">IF(消化率!$I$5&lt;1,商品!H346*消化率!$I$5,IF(商品!W346*商品!Q346/(商品!H346*消化率!$I$5)&gt;商品!L346,商品!H346*消化率!$I$5,J346))</f>
        <v>#DIV/0!</v>
      </c>
      <c r="J346" s="34" t="e">
        <f t="shared" si="72"/>
        <v>#VALUE!</v>
      </c>
      <c r="K346" s="34" t="e">
        <f ca="1">IF(ROUNDDOWN(IF(I346&gt;=設定!$C$8,設定!$C$8,商品!I346),0)&lt;10,10,ROUNDDOWN(IF(I346&gt;=設定!$C$8,設定!$C$8,商品!I346),0))</f>
        <v>#DIV/0!</v>
      </c>
      <c r="L346" s="64">
        <f>IF(F346="標準",設定!$C$4,商品!F346)</f>
        <v>5</v>
      </c>
      <c r="M346" s="63" t="str">
        <f>_xlfn.XLOOKUP($D346,全商品!$F:$F,全商品!H:H,"-")</f>
        <v>-</v>
      </c>
      <c r="N346" s="12" t="str">
        <f>_xlfn.XLOOKUP($D346,全商品!$F:$F,全商品!I:I,"-")</f>
        <v>-</v>
      </c>
      <c r="O346" s="23" t="str">
        <f>_xlfn.XLOOKUP($D346,全商品!$F:$F,全商品!K:K,"-")</f>
        <v>-</v>
      </c>
      <c r="P346" s="13" t="str">
        <f>_xlfn.XLOOKUP($D346,全商品!$F:$F,全商品!M:M,"-")</f>
        <v>-</v>
      </c>
      <c r="Q346" s="25" t="str">
        <f>_xlfn.XLOOKUP($D346,現状商品設定!B:B,現状商品設定!D:D,"-")</f>
        <v>-</v>
      </c>
      <c r="R346" s="22">
        <f>SUM(_xlfn.XLOOKUP($D346,当月商品!$D:$D,当月商品!I:I,0),_xlfn.XLOOKUP($D346,前月商品!$D:$D,前月商品!I:I,0),_xlfn.XLOOKUP($D346,前々月商品!$D:$D,前々月商品!I:I,0))</f>
        <v>0</v>
      </c>
      <c r="S346" s="23">
        <f>SUM(_xlfn.XLOOKUP($D346,当月商品!$D:$D,当月商品!V:V,0),_xlfn.XLOOKUP($D346,前月商品!$D:$D,前月商品!V:V,0),_xlfn.XLOOKUP($D346,前々月商品!$D:$D,前々月商品!V:V,0))</f>
        <v>0</v>
      </c>
      <c r="T346" s="23">
        <f t="shared" si="73"/>
        <v>0</v>
      </c>
      <c r="U346" s="23">
        <f>SUM(_xlfn.XLOOKUP($D346,当月商品!$D:$D,当月商品!W:W,0),_xlfn.XLOOKUP($D346,前月商品!$D:$D,前月商品!W:W,0),_xlfn.XLOOKUP($D346,前々月商品!$D:$D,前々月商品!W:W,0))</f>
        <v>0</v>
      </c>
      <c r="V346" s="23">
        <f>SUM(_xlfn.XLOOKUP($D346,当月商品!$D:$D,当月商品!H:H,0),_xlfn.XLOOKUP($D346,前月商品!$D:$D,前月商品!H:H,0),_xlfn.XLOOKUP($D346,前々月商品!$D:$D,前々月商品!H:H,0))</f>
        <v>0</v>
      </c>
      <c r="W346" s="13">
        <f t="shared" si="74"/>
        <v>0</v>
      </c>
      <c r="X346" s="15">
        <f t="shared" si="75"/>
        <v>0</v>
      </c>
      <c r="Y346" s="22">
        <f>_xlfn.XLOOKUP($D346,当月商品!$D:$D,当月商品!I:I,0)</f>
        <v>0</v>
      </c>
      <c r="Z346" s="23">
        <f>_xlfn.XLOOKUP($D346,前月商品!$D:$D,前月商品!I:I,0)</f>
        <v>0</v>
      </c>
      <c r="AA346" s="23">
        <f>_xlfn.XLOOKUP($D346,前々月商品!$D:$D,前々月商品!I:I,0)</f>
        <v>0</v>
      </c>
      <c r="AB346" s="23">
        <f>_xlfn.XLOOKUP($D346,当月商品!$D:$D,当月商品!V:V,0)</f>
        <v>0</v>
      </c>
      <c r="AC346" s="23">
        <f>_xlfn.XLOOKUP($D346,前月商品!$D:$D,前月商品!V:V,0)</f>
        <v>0</v>
      </c>
      <c r="AD346" s="23">
        <f>_xlfn.XLOOKUP($D346,前々月商品!$D:$D,前々月商品!V:V,0)</f>
        <v>0</v>
      </c>
      <c r="AE346" s="23">
        <f t="shared" si="76"/>
        <v>0</v>
      </c>
      <c r="AF346" s="23">
        <f t="shared" si="77"/>
        <v>0</v>
      </c>
      <c r="AG346" s="23">
        <f t="shared" si="78"/>
        <v>0</v>
      </c>
      <c r="AH346" s="12">
        <f>_xlfn.XLOOKUP($D346,当月商品!$D:$D,当月商品!W:W,0)</f>
        <v>0</v>
      </c>
      <c r="AI346" s="12">
        <f>_xlfn.XLOOKUP($D346,前月商品!$D:$D,前月商品!W:W,0)</f>
        <v>0</v>
      </c>
      <c r="AJ346" s="12">
        <f>_xlfn.XLOOKUP($D346,前々月商品!$D:$D,前々月商品!W:W,0)</f>
        <v>0</v>
      </c>
      <c r="AK346" s="12">
        <f>_xlfn.XLOOKUP($D346,当月商品!$D:$D,当月商品!H:H,0)</f>
        <v>0</v>
      </c>
      <c r="AL346" s="12">
        <f>_xlfn.XLOOKUP($D346,前月商品!$D:$D,前月商品!H:H,0)</f>
        <v>0</v>
      </c>
      <c r="AM346" s="12">
        <f>_xlfn.XLOOKUP($D346,前々月商品!$D:$D,前々月商品!H:H,0)</f>
        <v>0</v>
      </c>
      <c r="AN346" s="13">
        <f t="shared" si="79"/>
        <v>0</v>
      </c>
      <c r="AO346" s="13">
        <f t="shared" si="80"/>
        <v>0</v>
      </c>
      <c r="AP346" s="13">
        <f t="shared" si="81"/>
        <v>0</v>
      </c>
      <c r="AQ346" s="16">
        <f t="shared" si="82"/>
        <v>0</v>
      </c>
      <c r="AR346" s="16">
        <f t="shared" si="83"/>
        <v>0</v>
      </c>
      <c r="AS346" s="17">
        <f t="shared" si="84"/>
        <v>0</v>
      </c>
      <c r="AT346" t="e">
        <f t="shared" si="85"/>
        <v>#VALUE!</v>
      </c>
    </row>
    <row r="347" spans="3:46" ht="36.65" customHeight="1">
      <c r="C347" s="20">
        <v>342</v>
      </c>
      <c r="D347" s="53">
        <f>現状商品設定!B344</f>
        <v>0</v>
      </c>
      <c r="E347" s="26" t="str">
        <f>IFERROR(_xlfn.XLOOKUP($D347,現状商品設定!B:B,現状商品設定!C:C,"-"),"-")</f>
        <v>-</v>
      </c>
      <c r="F347" s="32" t="s">
        <v>46</v>
      </c>
      <c r="G347" s="30" t="str">
        <f>IFERROR(_xlfn.XLOOKUP($D347,現状商品設定!B:B,現状商品設定!F:F),"-")</f>
        <v>-</v>
      </c>
      <c r="H347" s="34" t="e">
        <f>IF(IF(AND(V347&gt;=設定!$C$3,X347&gt;=L347),G347*(1+設定!$C$6),IF(AND(V347&gt;=設定!$C$3,X347&lt;L347),G347*(1+設定!$C$7*-1),IF(V347&lt;設定!$C$3,G347*(1+設定!$C$6),"除外")))&gt;10,IF(AND(V347&gt;=設定!$C$3,X347&gt;=L347),G347*(1+設定!$C$6),IF(AND(V347&gt;=設定!$C$3,X347&lt;L347),G347*(1+設定!$C$7*-1),IF(V347&lt;設定!$C$3,G347*(1+設定!$C$6),"除外"))),10)</f>
        <v>#VALUE!</v>
      </c>
      <c r="I347" s="34" t="e">
        <f ca="1">IF(消化率!$I$5&lt;1,商品!H347*消化率!$I$5,IF(商品!W347*商品!Q347/(商品!H347*消化率!$I$5)&gt;商品!L347,商品!H347*消化率!$I$5,J347))</f>
        <v>#DIV/0!</v>
      </c>
      <c r="J347" s="34" t="e">
        <f t="shared" si="72"/>
        <v>#VALUE!</v>
      </c>
      <c r="K347" s="34" t="e">
        <f ca="1">IF(ROUNDDOWN(IF(I347&gt;=設定!$C$8,設定!$C$8,商品!I347),0)&lt;10,10,ROUNDDOWN(IF(I347&gt;=設定!$C$8,設定!$C$8,商品!I347),0))</f>
        <v>#DIV/0!</v>
      </c>
      <c r="L347" s="64">
        <f>IF(F347="標準",設定!$C$4,商品!F347)</f>
        <v>5</v>
      </c>
      <c r="M347" s="63" t="str">
        <f>_xlfn.XLOOKUP($D347,全商品!$F:$F,全商品!H:H,"-")</f>
        <v>-</v>
      </c>
      <c r="N347" s="12" t="str">
        <f>_xlfn.XLOOKUP($D347,全商品!$F:$F,全商品!I:I,"-")</f>
        <v>-</v>
      </c>
      <c r="O347" s="23" t="str">
        <f>_xlfn.XLOOKUP($D347,全商品!$F:$F,全商品!K:K,"-")</f>
        <v>-</v>
      </c>
      <c r="P347" s="13" t="str">
        <f>_xlfn.XLOOKUP($D347,全商品!$F:$F,全商品!M:M,"-")</f>
        <v>-</v>
      </c>
      <c r="Q347" s="25" t="str">
        <f>_xlfn.XLOOKUP($D347,現状商品設定!B:B,現状商品設定!D:D,"-")</f>
        <v>-</v>
      </c>
      <c r="R347" s="22">
        <f>SUM(_xlfn.XLOOKUP($D347,当月商品!$D:$D,当月商品!I:I,0),_xlfn.XLOOKUP($D347,前月商品!$D:$D,前月商品!I:I,0),_xlfn.XLOOKUP($D347,前々月商品!$D:$D,前々月商品!I:I,0))</f>
        <v>0</v>
      </c>
      <c r="S347" s="23">
        <f>SUM(_xlfn.XLOOKUP($D347,当月商品!$D:$D,当月商品!V:V,0),_xlfn.XLOOKUP($D347,前月商品!$D:$D,前月商品!V:V,0),_xlfn.XLOOKUP($D347,前々月商品!$D:$D,前々月商品!V:V,0))</f>
        <v>0</v>
      </c>
      <c r="T347" s="23">
        <f t="shared" si="73"/>
        <v>0</v>
      </c>
      <c r="U347" s="23">
        <f>SUM(_xlfn.XLOOKUP($D347,当月商品!$D:$D,当月商品!W:W,0),_xlfn.XLOOKUP($D347,前月商品!$D:$D,前月商品!W:W,0),_xlfn.XLOOKUP($D347,前々月商品!$D:$D,前々月商品!W:W,0))</f>
        <v>0</v>
      </c>
      <c r="V347" s="23">
        <f>SUM(_xlfn.XLOOKUP($D347,当月商品!$D:$D,当月商品!H:H,0),_xlfn.XLOOKUP($D347,前月商品!$D:$D,前月商品!H:H,0),_xlfn.XLOOKUP($D347,前々月商品!$D:$D,前々月商品!H:H,0))</f>
        <v>0</v>
      </c>
      <c r="W347" s="13">
        <f t="shared" si="74"/>
        <v>0</v>
      </c>
      <c r="X347" s="15">
        <f t="shared" si="75"/>
        <v>0</v>
      </c>
      <c r="Y347" s="22">
        <f>_xlfn.XLOOKUP($D347,当月商品!$D:$D,当月商品!I:I,0)</f>
        <v>0</v>
      </c>
      <c r="Z347" s="23">
        <f>_xlfn.XLOOKUP($D347,前月商品!$D:$D,前月商品!I:I,0)</f>
        <v>0</v>
      </c>
      <c r="AA347" s="23">
        <f>_xlfn.XLOOKUP($D347,前々月商品!$D:$D,前々月商品!I:I,0)</f>
        <v>0</v>
      </c>
      <c r="AB347" s="23">
        <f>_xlfn.XLOOKUP($D347,当月商品!$D:$D,当月商品!V:V,0)</f>
        <v>0</v>
      </c>
      <c r="AC347" s="23">
        <f>_xlfn.XLOOKUP($D347,前月商品!$D:$D,前月商品!V:V,0)</f>
        <v>0</v>
      </c>
      <c r="AD347" s="23">
        <f>_xlfn.XLOOKUP($D347,前々月商品!$D:$D,前々月商品!V:V,0)</f>
        <v>0</v>
      </c>
      <c r="AE347" s="23">
        <f t="shared" si="76"/>
        <v>0</v>
      </c>
      <c r="AF347" s="23">
        <f t="shared" si="77"/>
        <v>0</v>
      </c>
      <c r="AG347" s="23">
        <f t="shared" si="78"/>
        <v>0</v>
      </c>
      <c r="AH347" s="12">
        <f>_xlfn.XLOOKUP($D347,当月商品!$D:$D,当月商品!W:W,0)</f>
        <v>0</v>
      </c>
      <c r="AI347" s="12">
        <f>_xlfn.XLOOKUP($D347,前月商品!$D:$D,前月商品!W:W,0)</f>
        <v>0</v>
      </c>
      <c r="AJ347" s="12">
        <f>_xlfn.XLOOKUP($D347,前々月商品!$D:$D,前々月商品!W:W,0)</f>
        <v>0</v>
      </c>
      <c r="AK347" s="12">
        <f>_xlfn.XLOOKUP($D347,当月商品!$D:$D,当月商品!H:H,0)</f>
        <v>0</v>
      </c>
      <c r="AL347" s="12">
        <f>_xlfn.XLOOKUP($D347,前月商品!$D:$D,前月商品!H:H,0)</f>
        <v>0</v>
      </c>
      <c r="AM347" s="12">
        <f>_xlfn.XLOOKUP($D347,前々月商品!$D:$D,前々月商品!H:H,0)</f>
        <v>0</v>
      </c>
      <c r="AN347" s="13">
        <f t="shared" si="79"/>
        <v>0</v>
      </c>
      <c r="AO347" s="13">
        <f t="shared" si="80"/>
        <v>0</v>
      </c>
      <c r="AP347" s="13">
        <f t="shared" si="81"/>
        <v>0</v>
      </c>
      <c r="AQ347" s="16">
        <f t="shared" si="82"/>
        <v>0</v>
      </c>
      <c r="AR347" s="16">
        <f t="shared" si="83"/>
        <v>0</v>
      </c>
      <c r="AS347" s="17">
        <f t="shared" si="84"/>
        <v>0</v>
      </c>
      <c r="AT347" t="e">
        <f t="shared" si="85"/>
        <v>#VALUE!</v>
      </c>
    </row>
    <row r="348" spans="3:46" ht="36.65" customHeight="1">
      <c r="C348" s="20">
        <v>343</v>
      </c>
      <c r="D348" s="53">
        <f>現状商品設定!B345</f>
        <v>0</v>
      </c>
      <c r="E348" s="26" t="str">
        <f>IFERROR(_xlfn.XLOOKUP($D348,現状商品設定!B:B,現状商品設定!C:C,"-"),"-")</f>
        <v>-</v>
      </c>
      <c r="F348" s="32" t="s">
        <v>46</v>
      </c>
      <c r="G348" s="30" t="str">
        <f>IFERROR(_xlfn.XLOOKUP($D348,現状商品設定!B:B,現状商品設定!F:F),"-")</f>
        <v>-</v>
      </c>
      <c r="H348" s="34" t="e">
        <f>IF(IF(AND(V348&gt;=設定!$C$3,X348&gt;=L348),G348*(1+設定!$C$6),IF(AND(V348&gt;=設定!$C$3,X348&lt;L348),G348*(1+設定!$C$7*-1),IF(V348&lt;設定!$C$3,G348*(1+設定!$C$6),"除外")))&gt;10,IF(AND(V348&gt;=設定!$C$3,X348&gt;=L348),G348*(1+設定!$C$6),IF(AND(V348&gt;=設定!$C$3,X348&lt;L348),G348*(1+設定!$C$7*-1),IF(V348&lt;設定!$C$3,G348*(1+設定!$C$6),"除外"))),10)</f>
        <v>#VALUE!</v>
      </c>
      <c r="I348" s="34" t="e">
        <f ca="1">IF(消化率!$I$5&lt;1,商品!H348*消化率!$I$5,IF(商品!W348*商品!Q348/(商品!H348*消化率!$I$5)&gt;商品!L348,商品!H348*消化率!$I$5,J348))</f>
        <v>#DIV/0!</v>
      </c>
      <c r="J348" s="34" t="e">
        <f t="shared" si="72"/>
        <v>#VALUE!</v>
      </c>
      <c r="K348" s="34" t="e">
        <f ca="1">IF(ROUNDDOWN(IF(I348&gt;=設定!$C$8,設定!$C$8,商品!I348),0)&lt;10,10,ROUNDDOWN(IF(I348&gt;=設定!$C$8,設定!$C$8,商品!I348),0))</f>
        <v>#DIV/0!</v>
      </c>
      <c r="L348" s="64">
        <f>IF(F348="標準",設定!$C$4,商品!F348)</f>
        <v>5</v>
      </c>
      <c r="M348" s="63" t="str">
        <f>_xlfn.XLOOKUP($D348,全商品!$F:$F,全商品!H:H,"-")</f>
        <v>-</v>
      </c>
      <c r="N348" s="12" t="str">
        <f>_xlfn.XLOOKUP($D348,全商品!$F:$F,全商品!I:I,"-")</f>
        <v>-</v>
      </c>
      <c r="O348" s="23" t="str">
        <f>_xlfn.XLOOKUP($D348,全商品!$F:$F,全商品!K:K,"-")</f>
        <v>-</v>
      </c>
      <c r="P348" s="13" t="str">
        <f>_xlfn.XLOOKUP($D348,全商品!$F:$F,全商品!M:M,"-")</f>
        <v>-</v>
      </c>
      <c r="Q348" s="25" t="str">
        <f>_xlfn.XLOOKUP($D348,現状商品設定!B:B,現状商品設定!D:D,"-")</f>
        <v>-</v>
      </c>
      <c r="R348" s="22">
        <f>SUM(_xlfn.XLOOKUP($D348,当月商品!$D:$D,当月商品!I:I,0),_xlfn.XLOOKUP($D348,前月商品!$D:$D,前月商品!I:I,0),_xlfn.XLOOKUP($D348,前々月商品!$D:$D,前々月商品!I:I,0))</f>
        <v>0</v>
      </c>
      <c r="S348" s="23">
        <f>SUM(_xlfn.XLOOKUP($D348,当月商品!$D:$D,当月商品!V:V,0),_xlfn.XLOOKUP($D348,前月商品!$D:$D,前月商品!V:V,0),_xlfn.XLOOKUP($D348,前々月商品!$D:$D,前々月商品!V:V,0))</f>
        <v>0</v>
      </c>
      <c r="T348" s="23">
        <f t="shared" si="73"/>
        <v>0</v>
      </c>
      <c r="U348" s="23">
        <f>SUM(_xlfn.XLOOKUP($D348,当月商品!$D:$D,当月商品!W:W,0),_xlfn.XLOOKUP($D348,前月商品!$D:$D,前月商品!W:W,0),_xlfn.XLOOKUP($D348,前々月商品!$D:$D,前々月商品!W:W,0))</f>
        <v>0</v>
      </c>
      <c r="V348" s="23">
        <f>SUM(_xlfn.XLOOKUP($D348,当月商品!$D:$D,当月商品!H:H,0),_xlfn.XLOOKUP($D348,前月商品!$D:$D,前月商品!H:H,0),_xlfn.XLOOKUP($D348,前々月商品!$D:$D,前々月商品!H:H,0))</f>
        <v>0</v>
      </c>
      <c r="W348" s="13">
        <f t="shared" si="74"/>
        <v>0</v>
      </c>
      <c r="X348" s="15">
        <f t="shared" si="75"/>
        <v>0</v>
      </c>
      <c r="Y348" s="22">
        <f>_xlfn.XLOOKUP($D348,当月商品!$D:$D,当月商品!I:I,0)</f>
        <v>0</v>
      </c>
      <c r="Z348" s="23">
        <f>_xlfn.XLOOKUP($D348,前月商品!$D:$D,前月商品!I:I,0)</f>
        <v>0</v>
      </c>
      <c r="AA348" s="23">
        <f>_xlfn.XLOOKUP($D348,前々月商品!$D:$D,前々月商品!I:I,0)</f>
        <v>0</v>
      </c>
      <c r="AB348" s="23">
        <f>_xlfn.XLOOKUP($D348,当月商品!$D:$D,当月商品!V:V,0)</f>
        <v>0</v>
      </c>
      <c r="AC348" s="23">
        <f>_xlfn.XLOOKUP($D348,前月商品!$D:$D,前月商品!V:V,0)</f>
        <v>0</v>
      </c>
      <c r="AD348" s="23">
        <f>_xlfn.XLOOKUP($D348,前々月商品!$D:$D,前々月商品!V:V,0)</f>
        <v>0</v>
      </c>
      <c r="AE348" s="23">
        <f t="shared" si="76"/>
        <v>0</v>
      </c>
      <c r="AF348" s="23">
        <f t="shared" si="77"/>
        <v>0</v>
      </c>
      <c r="AG348" s="23">
        <f t="shared" si="78"/>
        <v>0</v>
      </c>
      <c r="AH348" s="12">
        <f>_xlfn.XLOOKUP($D348,当月商品!$D:$D,当月商品!W:W,0)</f>
        <v>0</v>
      </c>
      <c r="AI348" s="12">
        <f>_xlfn.XLOOKUP($D348,前月商品!$D:$D,前月商品!W:W,0)</f>
        <v>0</v>
      </c>
      <c r="AJ348" s="12">
        <f>_xlfn.XLOOKUP($D348,前々月商品!$D:$D,前々月商品!W:W,0)</f>
        <v>0</v>
      </c>
      <c r="AK348" s="12">
        <f>_xlfn.XLOOKUP($D348,当月商品!$D:$D,当月商品!H:H,0)</f>
        <v>0</v>
      </c>
      <c r="AL348" s="12">
        <f>_xlfn.XLOOKUP($D348,前月商品!$D:$D,前月商品!H:H,0)</f>
        <v>0</v>
      </c>
      <c r="AM348" s="12">
        <f>_xlfn.XLOOKUP($D348,前々月商品!$D:$D,前々月商品!H:H,0)</f>
        <v>0</v>
      </c>
      <c r="AN348" s="13">
        <f t="shared" si="79"/>
        <v>0</v>
      </c>
      <c r="AO348" s="13">
        <f t="shared" si="80"/>
        <v>0</v>
      </c>
      <c r="AP348" s="13">
        <f t="shared" si="81"/>
        <v>0</v>
      </c>
      <c r="AQ348" s="16">
        <f t="shared" si="82"/>
        <v>0</v>
      </c>
      <c r="AR348" s="16">
        <f t="shared" si="83"/>
        <v>0</v>
      </c>
      <c r="AS348" s="17">
        <f t="shared" si="84"/>
        <v>0</v>
      </c>
      <c r="AT348" t="e">
        <f t="shared" si="85"/>
        <v>#VALUE!</v>
      </c>
    </row>
    <row r="349" spans="3:46" ht="36.65" customHeight="1">
      <c r="C349" s="20">
        <v>344</v>
      </c>
      <c r="D349" s="53">
        <f>現状商品設定!B346</f>
        <v>0</v>
      </c>
      <c r="E349" s="26" t="str">
        <f>IFERROR(_xlfn.XLOOKUP($D349,現状商品設定!B:B,現状商品設定!C:C,"-"),"-")</f>
        <v>-</v>
      </c>
      <c r="F349" s="32" t="s">
        <v>46</v>
      </c>
      <c r="G349" s="30" t="str">
        <f>IFERROR(_xlfn.XLOOKUP($D349,現状商品設定!B:B,現状商品設定!F:F),"-")</f>
        <v>-</v>
      </c>
      <c r="H349" s="34" t="e">
        <f>IF(IF(AND(V349&gt;=設定!$C$3,X349&gt;=L349),G349*(1+設定!$C$6),IF(AND(V349&gt;=設定!$C$3,X349&lt;L349),G349*(1+設定!$C$7*-1),IF(V349&lt;設定!$C$3,G349*(1+設定!$C$6),"除外")))&gt;10,IF(AND(V349&gt;=設定!$C$3,X349&gt;=L349),G349*(1+設定!$C$6),IF(AND(V349&gt;=設定!$C$3,X349&lt;L349),G349*(1+設定!$C$7*-1),IF(V349&lt;設定!$C$3,G349*(1+設定!$C$6),"除外"))),10)</f>
        <v>#VALUE!</v>
      </c>
      <c r="I349" s="34" t="e">
        <f ca="1">IF(消化率!$I$5&lt;1,商品!H349*消化率!$I$5,IF(商品!W349*商品!Q349/(商品!H349*消化率!$I$5)&gt;商品!L349,商品!H349*消化率!$I$5,J349))</f>
        <v>#DIV/0!</v>
      </c>
      <c r="J349" s="34" t="e">
        <f t="shared" si="72"/>
        <v>#VALUE!</v>
      </c>
      <c r="K349" s="34" t="e">
        <f ca="1">IF(ROUNDDOWN(IF(I349&gt;=設定!$C$8,設定!$C$8,商品!I349),0)&lt;10,10,ROUNDDOWN(IF(I349&gt;=設定!$C$8,設定!$C$8,商品!I349),0))</f>
        <v>#DIV/0!</v>
      </c>
      <c r="L349" s="64">
        <f>IF(F349="標準",設定!$C$4,商品!F349)</f>
        <v>5</v>
      </c>
      <c r="M349" s="63" t="str">
        <f>_xlfn.XLOOKUP($D349,全商品!$F:$F,全商品!H:H,"-")</f>
        <v>-</v>
      </c>
      <c r="N349" s="12" t="str">
        <f>_xlfn.XLOOKUP($D349,全商品!$F:$F,全商品!I:I,"-")</f>
        <v>-</v>
      </c>
      <c r="O349" s="23" t="str">
        <f>_xlfn.XLOOKUP($D349,全商品!$F:$F,全商品!K:K,"-")</f>
        <v>-</v>
      </c>
      <c r="P349" s="13" t="str">
        <f>_xlfn.XLOOKUP($D349,全商品!$F:$F,全商品!M:M,"-")</f>
        <v>-</v>
      </c>
      <c r="Q349" s="25" t="str">
        <f>_xlfn.XLOOKUP($D349,現状商品設定!B:B,現状商品設定!D:D,"-")</f>
        <v>-</v>
      </c>
      <c r="R349" s="22">
        <f>SUM(_xlfn.XLOOKUP($D349,当月商品!$D:$D,当月商品!I:I,0),_xlfn.XLOOKUP($D349,前月商品!$D:$D,前月商品!I:I,0),_xlfn.XLOOKUP($D349,前々月商品!$D:$D,前々月商品!I:I,0))</f>
        <v>0</v>
      </c>
      <c r="S349" s="23">
        <f>SUM(_xlfn.XLOOKUP($D349,当月商品!$D:$D,当月商品!V:V,0),_xlfn.XLOOKUP($D349,前月商品!$D:$D,前月商品!V:V,0),_xlfn.XLOOKUP($D349,前々月商品!$D:$D,前々月商品!V:V,0))</f>
        <v>0</v>
      </c>
      <c r="T349" s="23">
        <f t="shared" si="73"/>
        <v>0</v>
      </c>
      <c r="U349" s="23">
        <f>SUM(_xlfn.XLOOKUP($D349,当月商品!$D:$D,当月商品!W:W,0),_xlfn.XLOOKUP($D349,前月商品!$D:$D,前月商品!W:W,0),_xlfn.XLOOKUP($D349,前々月商品!$D:$D,前々月商品!W:W,0))</f>
        <v>0</v>
      </c>
      <c r="V349" s="23">
        <f>SUM(_xlfn.XLOOKUP($D349,当月商品!$D:$D,当月商品!H:H,0),_xlfn.XLOOKUP($D349,前月商品!$D:$D,前月商品!H:H,0),_xlfn.XLOOKUP($D349,前々月商品!$D:$D,前々月商品!H:H,0))</f>
        <v>0</v>
      </c>
      <c r="W349" s="13">
        <f t="shared" si="74"/>
        <v>0</v>
      </c>
      <c r="X349" s="15">
        <f t="shared" si="75"/>
        <v>0</v>
      </c>
      <c r="Y349" s="22">
        <f>_xlfn.XLOOKUP($D349,当月商品!$D:$D,当月商品!I:I,0)</f>
        <v>0</v>
      </c>
      <c r="Z349" s="23">
        <f>_xlfn.XLOOKUP($D349,前月商品!$D:$D,前月商品!I:I,0)</f>
        <v>0</v>
      </c>
      <c r="AA349" s="23">
        <f>_xlfn.XLOOKUP($D349,前々月商品!$D:$D,前々月商品!I:I,0)</f>
        <v>0</v>
      </c>
      <c r="AB349" s="23">
        <f>_xlfn.XLOOKUP($D349,当月商品!$D:$D,当月商品!V:V,0)</f>
        <v>0</v>
      </c>
      <c r="AC349" s="23">
        <f>_xlfn.XLOOKUP($D349,前月商品!$D:$D,前月商品!V:V,0)</f>
        <v>0</v>
      </c>
      <c r="AD349" s="23">
        <f>_xlfn.XLOOKUP($D349,前々月商品!$D:$D,前々月商品!V:V,0)</f>
        <v>0</v>
      </c>
      <c r="AE349" s="23">
        <f t="shared" si="76"/>
        <v>0</v>
      </c>
      <c r="AF349" s="23">
        <f t="shared" si="77"/>
        <v>0</v>
      </c>
      <c r="AG349" s="23">
        <f t="shared" si="78"/>
        <v>0</v>
      </c>
      <c r="AH349" s="12">
        <f>_xlfn.XLOOKUP($D349,当月商品!$D:$D,当月商品!W:W,0)</f>
        <v>0</v>
      </c>
      <c r="AI349" s="12">
        <f>_xlfn.XLOOKUP($D349,前月商品!$D:$D,前月商品!W:W,0)</f>
        <v>0</v>
      </c>
      <c r="AJ349" s="12">
        <f>_xlfn.XLOOKUP($D349,前々月商品!$D:$D,前々月商品!W:W,0)</f>
        <v>0</v>
      </c>
      <c r="AK349" s="12">
        <f>_xlfn.XLOOKUP($D349,当月商品!$D:$D,当月商品!H:H,0)</f>
        <v>0</v>
      </c>
      <c r="AL349" s="12">
        <f>_xlfn.XLOOKUP($D349,前月商品!$D:$D,前月商品!H:H,0)</f>
        <v>0</v>
      </c>
      <c r="AM349" s="12">
        <f>_xlfn.XLOOKUP($D349,前々月商品!$D:$D,前々月商品!H:H,0)</f>
        <v>0</v>
      </c>
      <c r="AN349" s="13">
        <f t="shared" si="79"/>
        <v>0</v>
      </c>
      <c r="AO349" s="13">
        <f t="shared" si="80"/>
        <v>0</v>
      </c>
      <c r="AP349" s="13">
        <f t="shared" si="81"/>
        <v>0</v>
      </c>
      <c r="AQ349" s="16">
        <f t="shared" si="82"/>
        <v>0</v>
      </c>
      <c r="AR349" s="16">
        <f t="shared" si="83"/>
        <v>0</v>
      </c>
      <c r="AS349" s="17">
        <f t="shared" si="84"/>
        <v>0</v>
      </c>
      <c r="AT349" t="e">
        <f t="shared" si="85"/>
        <v>#VALUE!</v>
      </c>
    </row>
    <row r="350" spans="3:46" ht="36.65" customHeight="1">
      <c r="C350" s="20">
        <v>345</v>
      </c>
      <c r="D350" s="53">
        <f>現状商品設定!B347</f>
        <v>0</v>
      </c>
      <c r="E350" s="26" t="str">
        <f>IFERROR(_xlfn.XLOOKUP($D350,現状商品設定!B:B,現状商品設定!C:C,"-"),"-")</f>
        <v>-</v>
      </c>
      <c r="F350" s="32" t="s">
        <v>46</v>
      </c>
      <c r="G350" s="30" t="str">
        <f>IFERROR(_xlfn.XLOOKUP($D350,現状商品設定!B:B,現状商品設定!F:F),"-")</f>
        <v>-</v>
      </c>
      <c r="H350" s="34" t="e">
        <f>IF(IF(AND(V350&gt;=設定!$C$3,X350&gt;=L350),G350*(1+設定!$C$6),IF(AND(V350&gt;=設定!$C$3,X350&lt;L350),G350*(1+設定!$C$7*-1),IF(V350&lt;設定!$C$3,G350*(1+設定!$C$6),"除外")))&gt;10,IF(AND(V350&gt;=設定!$C$3,X350&gt;=L350),G350*(1+設定!$C$6),IF(AND(V350&gt;=設定!$C$3,X350&lt;L350),G350*(1+設定!$C$7*-1),IF(V350&lt;設定!$C$3,G350*(1+設定!$C$6),"除外"))),10)</f>
        <v>#VALUE!</v>
      </c>
      <c r="I350" s="34" t="e">
        <f ca="1">IF(消化率!$I$5&lt;1,商品!H350*消化率!$I$5,IF(商品!W350*商品!Q350/(商品!H350*消化率!$I$5)&gt;商品!L350,商品!H350*消化率!$I$5,J350))</f>
        <v>#DIV/0!</v>
      </c>
      <c r="J350" s="34" t="e">
        <f t="shared" si="72"/>
        <v>#VALUE!</v>
      </c>
      <c r="K350" s="34" t="e">
        <f ca="1">IF(ROUNDDOWN(IF(I350&gt;=設定!$C$8,設定!$C$8,商品!I350),0)&lt;10,10,ROUNDDOWN(IF(I350&gt;=設定!$C$8,設定!$C$8,商品!I350),0))</f>
        <v>#DIV/0!</v>
      </c>
      <c r="L350" s="64">
        <f>IF(F350="標準",設定!$C$4,商品!F350)</f>
        <v>5</v>
      </c>
      <c r="M350" s="63" t="str">
        <f>_xlfn.XLOOKUP($D350,全商品!$F:$F,全商品!H:H,"-")</f>
        <v>-</v>
      </c>
      <c r="N350" s="12" t="str">
        <f>_xlfn.XLOOKUP($D350,全商品!$F:$F,全商品!I:I,"-")</f>
        <v>-</v>
      </c>
      <c r="O350" s="23" t="str">
        <f>_xlfn.XLOOKUP($D350,全商品!$F:$F,全商品!K:K,"-")</f>
        <v>-</v>
      </c>
      <c r="P350" s="13" t="str">
        <f>_xlfn.XLOOKUP($D350,全商品!$F:$F,全商品!M:M,"-")</f>
        <v>-</v>
      </c>
      <c r="Q350" s="25" t="str">
        <f>_xlfn.XLOOKUP($D350,現状商品設定!B:B,現状商品設定!D:D,"-")</f>
        <v>-</v>
      </c>
      <c r="R350" s="22">
        <f>SUM(_xlfn.XLOOKUP($D350,当月商品!$D:$D,当月商品!I:I,0),_xlfn.XLOOKUP($D350,前月商品!$D:$D,前月商品!I:I,0),_xlfn.XLOOKUP($D350,前々月商品!$D:$D,前々月商品!I:I,0))</f>
        <v>0</v>
      </c>
      <c r="S350" s="23">
        <f>SUM(_xlfn.XLOOKUP($D350,当月商品!$D:$D,当月商品!V:V,0),_xlfn.XLOOKUP($D350,前月商品!$D:$D,前月商品!V:V,0),_xlfn.XLOOKUP($D350,前々月商品!$D:$D,前々月商品!V:V,0))</f>
        <v>0</v>
      </c>
      <c r="T350" s="23">
        <f t="shared" si="73"/>
        <v>0</v>
      </c>
      <c r="U350" s="23">
        <f>SUM(_xlfn.XLOOKUP($D350,当月商品!$D:$D,当月商品!W:W,0),_xlfn.XLOOKUP($D350,前月商品!$D:$D,前月商品!W:W,0),_xlfn.XLOOKUP($D350,前々月商品!$D:$D,前々月商品!W:W,0))</f>
        <v>0</v>
      </c>
      <c r="V350" s="23">
        <f>SUM(_xlfn.XLOOKUP($D350,当月商品!$D:$D,当月商品!H:H,0),_xlfn.XLOOKUP($D350,前月商品!$D:$D,前月商品!H:H,0),_xlfn.XLOOKUP($D350,前々月商品!$D:$D,前々月商品!H:H,0))</f>
        <v>0</v>
      </c>
      <c r="W350" s="13">
        <f t="shared" si="74"/>
        <v>0</v>
      </c>
      <c r="X350" s="15">
        <f t="shared" si="75"/>
        <v>0</v>
      </c>
      <c r="Y350" s="22">
        <f>_xlfn.XLOOKUP($D350,当月商品!$D:$D,当月商品!I:I,0)</f>
        <v>0</v>
      </c>
      <c r="Z350" s="23">
        <f>_xlfn.XLOOKUP($D350,前月商品!$D:$D,前月商品!I:I,0)</f>
        <v>0</v>
      </c>
      <c r="AA350" s="23">
        <f>_xlfn.XLOOKUP($D350,前々月商品!$D:$D,前々月商品!I:I,0)</f>
        <v>0</v>
      </c>
      <c r="AB350" s="23">
        <f>_xlfn.XLOOKUP($D350,当月商品!$D:$D,当月商品!V:V,0)</f>
        <v>0</v>
      </c>
      <c r="AC350" s="23">
        <f>_xlfn.XLOOKUP($D350,前月商品!$D:$D,前月商品!V:V,0)</f>
        <v>0</v>
      </c>
      <c r="AD350" s="23">
        <f>_xlfn.XLOOKUP($D350,前々月商品!$D:$D,前々月商品!V:V,0)</f>
        <v>0</v>
      </c>
      <c r="AE350" s="23">
        <f t="shared" si="76"/>
        <v>0</v>
      </c>
      <c r="AF350" s="23">
        <f t="shared" si="77"/>
        <v>0</v>
      </c>
      <c r="AG350" s="23">
        <f t="shared" si="78"/>
        <v>0</v>
      </c>
      <c r="AH350" s="12">
        <f>_xlfn.XLOOKUP($D350,当月商品!$D:$D,当月商品!W:W,0)</f>
        <v>0</v>
      </c>
      <c r="AI350" s="12">
        <f>_xlfn.XLOOKUP($D350,前月商品!$D:$D,前月商品!W:W,0)</f>
        <v>0</v>
      </c>
      <c r="AJ350" s="12">
        <f>_xlfn.XLOOKUP($D350,前々月商品!$D:$D,前々月商品!W:W,0)</f>
        <v>0</v>
      </c>
      <c r="AK350" s="12">
        <f>_xlfn.XLOOKUP($D350,当月商品!$D:$D,当月商品!H:H,0)</f>
        <v>0</v>
      </c>
      <c r="AL350" s="12">
        <f>_xlfn.XLOOKUP($D350,前月商品!$D:$D,前月商品!H:H,0)</f>
        <v>0</v>
      </c>
      <c r="AM350" s="12">
        <f>_xlfn.XLOOKUP($D350,前々月商品!$D:$D,前々月商品!H:H,0)</f>
        <v>0</v>
      </c>
      <c r="AN350" s="13">
        <f t="shared" si="79"/>
        <v>0</v>
      </c>
      <c r="AO350" s="13">
        <f t="shared" si="80"/>
        <v>0</v>
      </c>
      <c r="AP350" s="13">
        <f t="shared" si="81"/>
        <v>0</v>
      </c>
      <c r="AQ350" s="16">
        <f t="shared" si="82"/>
        <v>0</v>
      </c>
      <c r="AR350" s="16">
        <f t="shared" si="83"/>
        <v>0</v>
      </c>
      <c r="AS350" s="17">
        <f t="shared" si="84"/>
        <v>0</v>
      </c>
      <c r="AT350" t="e">
        <f t="shared" si="85"/>
        <v>#VALUE!</v>
      </c>
    </row>
    <row r="351" spans="3:46" ht="36.65" customHeight="1">
      <c r="C351" s="20">
        <v>346</v>
      </c>
      <c r="D351" s="53">
        <f>現状商品設定!B348</f>
        <v>0</v>
      </c>
      <c r="E351" s="26" t="str">
        <f>IFERROR(_xlfn.XLOOKUP($D351,現状商品設定!B:B,現状商品設定!C:C,"-"),"-")</f>
        <v>-</v>
      </c>
      <c r="F351" s="32" t="s">
        <v>46</v>
      </c>
      <c r="G351" s="30" t="str">
        <f>IFERROR(_xlfn.XLOOKUP($D351,現状商品設定!B:B,現状商品設定!F:F),"-")</f>
        <v>-</v>
      </c>
      <c r="H351" s="34" t="e">
        <f>IF(IF(AND(V351&gt;=設定!$C$3,X351&gt;=L351),G351*(1+設定!$C$6),IF(AND(V351&gt;=設定!$C$3,X351&lt;L351),G351*(1+設定!$C$7*-1),IF(V351&lt;設定!$C$3,G351*(1+設定!$C$6),"除外")))&gt;10,IF(AND(V351&gt;=設定!$C$3,X351&gt;=L351),G351*(1+設定!$C$6),IF(AND(V351&gt;=設定!$C$3,X351&lt;L351),G351*(1+設定!$C$7*-1),IF(V351&lt;設定!$C$3,G351*(1+設定!$C$6),"除外"))),10)</f>
        <v>#VALUE!</v>
      </c>
      <c r="I351" s="34" t="e">
        <f ca="1">IF(消化率!$I$5&lt;1,商品!H351*消化率!$I$5,IF(商品!W351*商品!Q351/(商品!H351*消化率!$I$5)&gt;商品!L351,商品!H351*消化率!$I$5,J351))</f>
        <v>#DIV/0!</v>
      </c>
      <c r="J351" s="34" t="e">
        <f t="shared" si="72"/>
        <v>#VALUE!</v>
      </c>
      <c r="K351" s="34" t="e">
        <f ca="1">IF(ROUNDDOWN(IF(I351&gt;=設定!$C$8,設定!$C$8,商品!I351),0)&lt;10,10,ROUNDDOWN(IF(I351&gt;=設定!$C$8,設定!$C$8,商品!I351),0))</f>
        <v>#DIV/0!</v>
      </c>
      <c r="L351" s="64">
        <f>IF(F351="標準",設定!$C$4,商品!F351)</f>
        <v>5</v>
      </c>
      <c r="M351" s="63" t="str">
        <f>_xlfn.XLOOKUP($D351,全商品!$F:$F,全商品!H:H,"-")</f>
        <v>-</v>
      </c>
      <c r="N351" s="12" t="str">
        <f>_xlfn.XLOOKUP($D351,全商品!$F:$F,全商品!I:I,"-")</f>
        <v>-</v>
      </c>
      <c r="O351" s="23" t="str">
        <f>_xlfn.XLOOKUP($D351,全商品!$F:$F,全商品!K:K,"-")</f>
        <v>-</v>
      </c>
      <c r="P351" s="13" t="str">
        <f>_xlfn.XLOOKUP($D351,全商品!$F:$F,全商品!M:M,"-")</f>
        <v>-</v>
      </c>
      <c r="Q351" s="25" t="str">
        <f>_xlfn.XLOOKUP($D351,現状商品設定!B:B,現状商品設定!D:D,"-")</f>
        <v>-</v>
      </c>
      <c r="R351" s="22">
        <f>SUM(_xlfn.XLOOKUP($D351,当月商品!$D:$D,当月商品!I:I,0),_xlfn.XLOOKUP($D351,前月商品!$D:$D,前月商品!I:I,0),_xlfn.XLOOKUP($D351,前々月商品!$D:$D,前々月商品!I:I,0))</f>
        <v>0</v>
      </c>
      <c r="S351" s="23">
        <f>SUM(_xlfn.XLOOKUP($D351,当月商品!$D:$D,当月商品!V:V,0),_xlfn.XLOOKUP($D351,前月商品!$D:$D,前月商品!V:V,0),_xlfn.XLOOKUP($D351,前々月商品!$D:$D,前々月商品!V:V,0))</f>
        <v>0</v>
      </c>
      <c r="T351" s="23">
        <f t="shared" si="73"/>
        <v>0</v>
      </c>
      <c r="U351" s="23">
        <f>SUM(_xlfn.XLOOKUP($D351,当月商品!$D:$D,当月商品!W:W,0),_xlfn.XLOOKUP($D351,前月商品!$D:$D,前月商品!W:W,0),_xlfn.XLOOKUP($D351,前々月商品!$D:$D,前々月商品!W:W,0))</f>
        <v>0</v>
      </c>
      <c r="V351" s="23">
        <f>SUM(_xlfn.XLOOKUP($D351,当月商品!$D:$D,当月商品!H:H,0),_xlfn.XLOOKUP($D351,前月商品!$D:$D,前月商品!H:H,0),_xlfn.XLOOKUP($D351,前々月商品!$D:$D,前々月商品!H:H,0))</f>
        <v>0</v>
      </c>
      <c r="W351" s="13">
        <f t="shared" si="74"/>
        <v>0</v>
      </c>
      <c r="X351" s="15">
        <f t="shared" si="75"/>
        <v>0</v>
      </c>
      <c r="Y351" s="22">
        <f>_xlfn.XLOOKUP($D351,当月商品!$D:$D,当月商品!I:I,0)</f>
        <v>0</v>
      </c>
      <c r="Z351" s="23">
        <f>_xlfn.XLOOKUP($D351,前月商品!$D:$D,前月商品!I:I,0)</f>
        <v>0</v>
      </c>
      <c r="AA351" s="23">
        <f>_xlfn.XLOOKUP($D351,前々月商品!$D:$D,前々月商品!I:I,0)</f>
        <v>0</v>
      </c>
      <c r="AB351" s="23">
        <f>_xlfn.XLOOKUP($D351,当月商品!$D:$D,当月商品!V:V,0)</f>
        <v>0</v>
      </c>
      <c r="AC351" s="23">
        <f>_xlfn.XLOOKUP($D351,前月商品!$D:$D,前月商品!V:V,0)</f>
        <v>0</v>
      </c>
      <c r="AD351" s="23">
        <f>_xlfn.XLOOKUP($D351,前々月商品!$D:$D,前々月商品!V:V,0)</f>
        <v>0</v>
      </c>
      <c r="AE351" s="23">
        <f t="shared" si="76"/>
        <v>0</v>
      </c>
      <c r="AF351" s="23">
        <f t="shared" si="77"/>
        <v>0</v>
      </c>
      <c r="AG351" s="23">
        <f t="shared" si="78"/>
        <v>0</v>
      </c>
      <c r="AH351" s="12">
        <f>_xlfn.XLOOKUP($D351,当月商品!$D:$D,当月商品!W:W,0)</f>
        <v>0</v>
      </c>
      <c r="AI351" s="12">
        <f>_xlfn.XLOOKUP($D351,前月商品!$D:$D,前月商品!W:W,0)</f>
        <v>0</v>
      </c>
      <c r="AJ351" s="12">
        <f>_xlfn.XLOOKUP($D351,前々月商品!$D:$D,前々月商品!W:W,0)</f>
        <v>0</v>
      </c>
      <c r="AK351" s="12">
        <f>_xlfn.XLOOKUP($D351,当月商品!$D:$D,当月商品!H:H,0)</f>
        <v>0</v>
      </c>
      <c r="AL351" s="12">
        <f>_xlfn.XLOOKUP($D351,前月商品!$D:$D,前月商品!H:H,0)</f>
        <v>0</v>
      </c>
      <c r="AM351" s="12">
        <f>_xlfn.XLOOKUP($D351,前々月商品!$D:$D,前々月商品!H:H,0)</f>
        <v>0</v>
      </c>
      <c r="AN351" s="13">
        <f t="shared" si="79"/>
        <v>0</v>
      </c>
      <c r="AO351" s="13">
        <f t="shared" si="80"/>
        <v>0</v>
      </c>
      <c r="AP351" s="13">
        <f t="shared" si="81"/>
        <v>0</v>
      </c>
      <c r="AQ351" s="16">
        <f t="shared" si="82"/>
        <v>0</v>
      </c>
      <c r="AR351" s="16">
        <f t="shared" si="83"/>
        <v>0</v>
      </c>
      <c r="AS351" s="17">
        <f t="shared" si="84"/>
        <v>0</v>
      </c>
      <c r="AT351" t="e">
        <f t="shared" si="85"/>
        <v>#VALUE!</v>
      </c>
    </row>
    <row r="352" spans="3:46" ht="36.65" customHeight="1">
      <c r="C352" s="20">
        <v>347</v>
      </c>
      <c r="D352" s="53">
        <f>現状商品設定!B349</f>
        <v>0</v>
      </c>
      <c r="E352" s="26" t="str">
        <f>IFERROR(_xlfn.XLOOKUP($D352,現状商品設定!B:B,現状商品設定!C:C,"-"),"-")</f>
        <v>-</v>
      </c>
      <c r="F352" s="32" t="s">
        <v>46</v>
      </c>
      <c r="G352" s="30" t="str">
        <f>IFERROR(_xlfn.XLOOKUP($D352,現状商品設定!B:B,現状商品設定!F:F),"-")</f>
        <v>-</v>
      </c>
      <c r="H352" s="34" t="e">
        <f>IF(IF(AND(V352&gt;=設定!$C$3,X352&gt;=L352),G352*(1+設定!$C$6),IF(AND(V352&gt;=設定!$C$3,X352&lt;L352),G352*(1+設定!$C$7*-1),IF(V352&lt;設定!$C$3,G352*(1+設定!$C$6),"除外")))&gt;10,IF(AND(V352&gt;=設定!$C$3,X352&gt;=L352),G352*(1+設定!$C$6),IF(AND(V352&gt;=設定!$C$3,X352&lt;L352),G352*(1+設定!$C$7*-1),IF(V352&lt;設定!$C$3,G352*(1+設定!$C$6),"除外"))),10)</f>
        <v>#VALUE!</v>
      </c>
      <c r="I352" s="34" t="e">
        <f ca="1">IF(消化率!$I$5&lt;1,商品!H352*消化率!$I$5,IF(商品!W352*商品!Q352/(商品!H352*消化率!$I$5)&gt;商品!L352,商品!H352*消化率!$I$5,J352))</f>
        <v>#DIV/0!</v>
      </c>
      <c r="J352" s="34" t="e">
        <f t="shared" si="72"/>
        <v>#VALUE!</v>
      </c>
      <c r="K352" s="34" t="e">
        <f ca="1">IF(ROUNDDOWN(IF(I352&gt;=設定!$C$8,設定!$C$8,商品!I352),0)&lt;10,10,ROUNDDOWN(IF(I352&gt;=設定!$C$8,設定!$C$8,商品!I352),0))</f>
        <v>#DIV/0!</v>
      </c>
      <c r="L352" s="64">
        <f>IF(F352="標準",設定!$C$4,商品!F352)</f>
        <v>5</v>
      </c>
      <c r="M352" s="63" t="str">
        <f>_xlfn.XLOOKUP($D352,全商品!$F:$F,全商品!H:H,"-")</f>
        <v>-</v>
      </c>
      <c r="N352" s="12" t="str">
        <f>_xlfn.XLOOKUP($D352,全商品!$F:$F,全商品!I:I,"-")</f>
        <v>-</v>
      </c>
      <c r="O352" s="23" t="str">
        <f>_xlfn.XLOOKUP($D352,全商品!$F:$F,全商品!K:K,"-")</f>
        <v>-</v>
      </c>
      <c r="P352" s="13" t="str">
        <f>_xlfn.XLOOKUP($D352,全商品!$F:$F,全商品!M:M,"-")</f>
        <v>-</v>
      </c>
      <c r="Q352" s="25" t="str">
        <f>_xlfn.XLOOKUP($D352,現状商品設定!B:B,現状商品設定!D:D,"-")</f>
        <v>-</v>
      </c>
      <c r="R352" s="22">
        <f>SUM(_xlfn.XLOOKUP($D352,当月商品!$D:$D,当月商品!I:I,0),_xlfn.XLOOKUP($D352,前月商品!$D:$D,前月商品!I:I,0),_xlfn.XLOOKUP($D352,前々月商品!$D:$D,前々月商品!I:I,0))</f>
        <v>0</v>
      </c>
      <c r="S352" s="23">
        <f>SUM(_xlfn.XLOOKUP($D352,当月商品!$D:$D,当月商品!V:V,0),_xlfn.XLOOKUP($D352,前月商品!$D:$D,前月商品!V:V,0),_xlfn.XLOOKUP($D352,前々月商品!$D:$D,前々月商品!V:V,0))</f>
        <v>0</v>
      </c>
      <c r="T352" s="23">
        <f t="shared" si="73"/>
        <v>0</v>
      </c>
      <c r="U352" s="23">
        <f>SUM(_xlfn.XLOOKUP($D352,当月商品!$D:$D,当月商品!W:W,0),_xlfn.XLOOKUP($D352,前月商品!$D:$D,前月商品!W:W,0),_xlfn.XLOOKUP($D352,前々月商品!$D:$D,前々月商品!W:W,0))</f>
        <v>0</v>
      </c>
      <c r="V352" s="23">
        <f>SUM(_xlfn.XLOOKUP($D352,当月商品!$D:$D,当月商品!H:H,0),_xlfn.XLOOKUP($D352,前月商品!$D:$D,前月商品!H:H,0),_xlfn.XLOOKUP($D352,前々月商品!$D:$D,前々月商品!H:H,0))</f>
        <v>0</v>
      </c>
      <c r="W352" s="13">
        <f t="shared" si="74"/>
        <v>0</v>
      </c>
      <c r="X352" s="15">
        <f t="shared" si="75"/>
        <v>0</v>
      </c>
      <c r="Y352" s="22">
        <f>_xlfn.XLOOKUP($D352,当月商品!$D:$D,当月商品!I:I,0)</f>
        <v>0</v>
      </c>
      <c r="Z352" s="23">
        <f>_xlfn.XLOOKUP($D352,前月商品!$D:$D,前月商品!I:I,0)</f>
        <v>0</v>
      </c>
      <c r="AA352" s="23">
        <f>_xlfn.XLOOKUP($D352,前々月商品!$D:$D,前々月商品!I:I,0)</f>
        <v>0</v>
      </c>
      <c r="AB352" s="23">
        <f>_xlfn.XLOOKUP($D352,当月商品!$D:$D,当月商品!V:V,0)</f>
        <v>0</v>
      </c>
      <c r="AC352" s="23">
        <f>_xlfn.XLOOKUP($D352,前月商品!$D:$D,前月商品!V:V,0)</f>
        <v>0</v>
      </c>
      <c r="AD352" s="23">
        <f>_xlfn.XLOOKUP($D352,前々月商品!$D:$D,前々月商品!V:V,0)</f>
        <v>0</v>
      </c>
      <c r="AE352" s="23">
        <f t="shared" si="76"/>
        <v>0</v>
      </c>
      <c r="AF352" s="23">
        <f t="shared" si="77"/>
        <v>0</v>
      </c>
      <c r="AG352" s="23">
        <f t="shared" si="78"/>
        <v>0</v>
      </c>
      <c r="AH352" s="12">
        <f>_xlfn.XLOOKUP($D352,当月商品!$D:$D,当月商品!W:W,0)</f>
        <v>0</v>
      </c>
      <c r="AI352" s="12">
        <f>_xlfn.XLOOKUP($D352,前月商品!$D:$D,前月商品!W:W,0)</f>
        <v>0</v>
      </c>
      <c r="AJ352" s="12">
        <f>_xlfn.XLOOKUP($D352,前々月商品!$D:$D,前々月商品!W:W,0)</f>
        <v>0</v>
      </c>
      <c r="AK352" s="12">
        <f>_xlfn.XLOOKUP($D352,当月商品!$D:$D,当月商品!H:H,0)</f>
        <v>0</v>
      </c>
      <c r="AL352" s="12">
        <f>_xlfn.XLOOKUP($D352,前月商品!$D:$D,前月商品!H:H,0)</f>
        <v>0</v>
      </c>
      <c r="AM352" s="12">
        <f>_xlfn.XLOOKUP($D352,前々月商品!$D:$D,前々月商品!H:H,0)</f>
        <v>0</v>
      </c>
      <c r="AN352" s="13">
        <f t="shared" si="79"/>
        <v>0</v>
      </c>
      <c r="AO352" s="13">
        <f t="shared" si="80"/>
        <v>0</v>
      </c>
      <c r="AP352" s="13">
        <f t="shared" si="81"/>
        <v>0</v>
      </c>
      <c r="AQ352" s="16">
        <f t="shared" si="82"/>
        <v>0</v>
      </c>
      <c r="AR352" s="16">
        <f t="shared" si="83"/>
        <v>0</v>
      </c>
      <c r="AS352" s="17">
        <f t="shared" si="84"/>
        <v>0</v>
      </c>
      <c r="AT352" t="e">
        <f t="shared" si="85"/>
        <v>#VALUE!</v>
      </c>
    </row>
    <row r="353" spans="3:46" ht="36.65" customHeight="1">
      <c r="C353" s="20">
        <v>348</v>
      </c>
      <c r="D353" s="53">
        <f>現状商品設定!B350</f>
        <v>0</v>
      </c>
      <c r="E353" s="26" t="str">
        <f>IFERROR(_xlfn.XLOOKUP($D353,現状商品設定!B:B,現状商品設定!C:C,"-"),"-")</f>
        <v>-</v>
      </c>
      <c r="F353" s="32" t="s">
        <v>46</v>
      </c>
      <c r="G353" s="30" t="str">
        <f>IFERROR(_xlfn.XLOOKUP($D353,現状商品設定!B:B,現状商品設定!F:F),"-")</f>
        <v>-</v>
      </c>
      <c r="H353" s="34" t="e">
        <f>IF(IF(AND(V353&gt;=設定!$C$3,X353&gt;=L353),G353*(1+設定!$C$6),IF(AND(V353&gt;=設定!$C$3,X353&lt;L353),G353*(1+設定!$C$7*-1),IF(V353&lt;設定!$C$3,G353*(1+設定!$C$6),"除外")))&gt;10,IF(AND(V353&gt;=設定!$C$3,X353&gt;=L353),G353*(1+設定!$C$6),IF(AND(V353&gt;=設定!$C$3,X353&lt;L353),G353*(1+設定!$C$7*-1),IF(V353&lt;設定!$C$3,G353*(1+設定!$C$6),"除外"))),10)</f>
        <v>#VALUE!</v>
      </c>
      <c r="I353" s="34" t="e">
        <f ca="1">IF(消化率!$I$5&lt;1,商品!H353*消化率!$I$5,IF(商品!W353*商品!Q353/(商品!H353*消化率!$I$5)&gt;商品!L353,商品!H353*消化率!$I$5,J353))</f>
        <v>#DIV/0!</v>
      </c>
      <c r="J353" s="34" t="e">
        <f t="shared" si="72"/>
        <v>#VALUE!</v>
      </c>
      <c r="K353" s="34" t="e">
        <f ca="1">IF(ROUNDDOWN(IF(I353&gt;=設定!$C$8,設定!$C$8,商品!I353),0)&lt;10,10,ROUNDDOWN(IF(I353&gt;=設定!$C$8,設定!$C$8,商品!I353),0))</f>
        <v>#DIV/0!</v>
      </c>
      <c r="L353" s="64">
        <f>IF(F353="標準",設定!$C$4,商品!F353)</f>
        <v>5</v>
      </c>
      <c r="M353" s="63" t="str">
        <f>_xlfn.XLOOKUP($D353,全商品!$F:$F,全商品!H:H,"-")</f>
        <v>-</v>
      </c>
      <c r="N353" s="12" t="str">
        <f>_xlfn.XLOOKUP($D353,全商品!$F:$F,全商品!I:I,"-")</f>
        <v>-</v>
      </c>
      <c r="O353" s="23" t="str">
        <f>_xlfn.XLOOKUP($D353,全商品!$F:$F,全商品!K:K,"-")</f>
        <v>-</v>
      </c>
      <c r="P353" s="13" t="str">
        <f>_xlfn.XLOOKUP($D353,全商品!$F:$F,全商品!M:M,"-")</f>
        <v>-</v>
      </c>
      <c r="Q353" s="25" t="str">
        <f>_xlfn.XLOOKUP($D353,現状商品設定!B:B,現状商品設定!D:D,"-")</f>
        <v>-</v>
      </c>
      <c r="R353" s="22">
        <f>SUM(_xlfn.XLOOKUP($D353,当月商品!$D:$D,当月商品!I:I,0),_xlfn.XLOOKUP($D353,前月商品!$D:$D,前月商品!I:I,0),_xlfn.XLOOKUP($D353,前々月商品!$D:$D,前々月商品!I:I,0))</f>
        <v>0</v>
      </c>
      <c r="S353" s="23">
        <f>SUM(_xlfn.XLOOKUP($D353,当月商品!$D:$D,当月商品!V:V,0),_xlfn.XLOOKUP($D353,前月商品!$D:$D,前月商品!V:V,0),_xlfn.XLOOKUP($D353,前々月商品!$D:$D,前々月商品!V:V,0))</f>
        <v>0</v>
      </c>
      <c r="T353" s="23">
        <f t="shared" si="73"/>
        <v>0</v>
      </c>
      <c r="U353" s="23">
        <f>SUM(_xlfn.XLOOKUP($D353,当月商品!$D:$D,当月商品!W:W,0),_xlfn.XLOOKUP($D353,前月商品!$D:$D,前月商品!W:W,0),_xlfn.XLOOKUP($D353,前々月商品!$D:$D,前々月商品!W:W,0))</f>
        <v>0</v>
      </c>
      <c r="V353" s="23">
        <f>SUM(_xlfn.XLOOKUP($D353,当月商品!$D:$D,当月商品!H:H,0),_xlfn.XLOOKUP($D353,前月商品!$D:$D,前月商品!H:H,0),_xlfn.XLOOKUP($D353,前々月商品!$D:$D,前々月商品!H:H,0))</f>
        <v>0</v>
      </c>
      <c r="W353" s="13">
        <f t="shared" si="74"/>
        <v>0</v>
      </c>
      <c r="X353" s="15">
        <f t="shared" si="75"/>
        <v>0</v>
      </c>
      <c r="Y353" s="22">
        <f>_xlfn.XLOOKUP($D353,当月商品!$D:$D,当月商品!I:I,0)</f>
        <v>0</v>
      </c>
      <c r="Z353" s="23">
        <f>_xlfn.XLOOKUP($D353,前月商品!$D:$D,前月商品!I:I,0)</f>
        <v>0</v>
      </c>
      <c r="AA353" s="23">
        <f>_xlfn.XLOOKUP($D353,前々月商品!$D:$D,前々月商品!I:I,0)</f>
        <v>0</v>
      </c>
      <c r="AB353" s="23">
        <f>_xlfn.XLOOKUP($D353,当月商品!$D:$D,当月商品!V:V,0)</f>
        <v>0</v>
      </c>
      <c r="AC353" s="23">
        <f>_xlfn.XLOOKUP($D353,前月商品!$D:$D,前月商品!V:V,0)</f>
        <v>0</v>
      </c>
      <c r="AD353" s="23">
        <f>_xlfn.XLOOKUP($D353,前々月商品!$D:$D,前々月商品!V:V,0)</f>
        <v>0</v>
      </c>
      <c r="AE353" s="23">
        <f t="shared" si="76"/>
        <v>0</v>
      </c>
      <c r="AF353" s="23">
        <f t="shared" si="77"/>
        <v>0</v>
      </c>
      <c r="AG353" s="23">
        <f t="shared" si="78"/>
        <v>0</v>
      </c>
      <c r="AH353" s="12">
        <f>_xlfn.XLOOKUP($D353,当月商品!$D:$D,当月商品!W:W,0)</f>
        <v>0</v>
      </c>
      <c r="AI353" s="12">
        <f>_xlfn.XLOOKUP($D353,前月商品!$D:$D,前月商品!W:W,0)</f>
        <v>0</v>
      </c>
      <c r="AJ353" s="12">
        <f>_xlfn.XLOOKUP($D353,前々月商品!$D:$D,前々月商品!W:W,0)</f>
        <v>0</v>
      </c>
      <c r="AK353" s="12">
        <f>_xlfn.XLOOKUP($D353,当月商品!$D:$D,当月商品!H:H,0)</f>
        <v>0</v>
      </c>
      <c r="AL353" s="12">
        <f>_xlfn.XLOOKUP($D353,前月商品!$D:$D,前月商品!H:H,0)</f>
        <v>0</v>
      </c>
      <c r="AM353" s="12">
        <f>_xlfn.XLOOKUP($D353,前々月商品!$D:$D,前々月商品!H:H,0)</f>
        <v>0</v>
      </c>
      <c r="AN353" s="13">
        <f t="shared" si="79"/>
        <v>0</v>
      </c>
      <c r="AO353" s="13">
        <f t="shared" si="80"/>
        <v>0</v>
      </c>
      <c r="AP353" s="13">
        <f t="shared" si="81"/>
        <v>0</v>
      </c>
      <c r="AQ353" s="16">
        <f t="shared" si="82"/>
        <v>0</v>
      </c>
      <c r="AR353" s="16">
        <f t="shared" si="83"/>
        <v>0</v>
      </c>
      <c r="AS353" s="17">
        <f t="shared" si="84"/>
        <v>0</v>
      </c>
      <c r="AT353" t="e">
        <f t="shared" si="85"/>
        <v>#VALUE!</v>
      </c>
    </row>
    <row r="354" spans="3:46" ht="36.65" customHeight="1">
      <c r="C354" s="20">
        <v>349</v>
      </c>
      <c r="D354" s="53">
        <f>現状商品設定!B351</f>
        <v>0</v>
      </c>
      <c r="E354" s="26" t="str">
        <f>IFERROR(_xlfn.XLOOKUP($D354,現状商品設定!B:B,現状商品設定!C:C,"-"),"-")</f>
        <v>-</v>
      </c>
      <c r="F354" s="32" t="s">
        <v>46</v>
      </c>
      <c r="G354" s="30" t="str">
        <f>IFERROR(_xlfn.XLOOKUP($D354,現状商品設定!B:B,現状商品設定!F:F),"-")</f>
        <v>-</v>
      </c>
      <c r="H354" s="34" t="e">
        <f>IF(IF(AND(V354&gt;=設定!$C$3,X354&gt;=L354),G354*(1+設定!$C$6),IF(AND(V354&gt;=設定!$C$3,X354&lt;L354),G354*(1+設定!$C$7*-1),IF(V354&lt;設定!$C$3,G354*(1+設定!$C$6),"除外")))&gt;10,IF(AND(V354&gt;=設定!$C$3,X354&gt;=L354),G354*(1+設定!$C$6),IF(AND(V354&gt;=設定!$C$3,X354&lt;L354),G354*(1+設定!$C$7*-1),IF(V354&lt;設定!$C$3,G354*(1+設定!$C$6),"除外"))),10)</f>
        <v>#VALUE!</v>
      </c>
      <c r="I354" s="34" t="e">
        <f ca="1">IF(消化率!$I$5&lt;1,商品!H354*消化率!$I$5,IF(商品!W354*商品!Q354/(商品!H354*消化率!$I$5)&gt;商品!L354,商品!H354*消化率!$I$5,J354))</f>
        <v>#DIV/0!</v>
      </c>
      <c r="J354" s="34" t="e">
        <f t="shared" si="72"/>
        <v>#VALUE!</v>
      </c>
      <c r="K354" s="34" t="e">
        <f ca="1">IF(ROUNDDOWN(IF(I354&gt;=設定!$C$8,設定!$C$8,商品!I354),0)&lt;10,10,ROUNDDOWN(IF(I354&gt;=設定!$C$8,設定!$C$8,商品!I354),0))</f>
        <v>#DIV/0!</v>
      </c>
      <c r="L354" s="64">
        <f>IF(F354="標準",設定!$C$4,商品!F354)</f>
        <v>5</v>
      </c>
      <c r="M354" s="63" t="str">
        <f>_xlfn.XLOOKUP($D354,全商品!$F:$F,全商品!H:H,"-")</f>
        <v>-</v>
      </c>
      <c r="N354" s="12" t="str">
        <f>_xlfn.XLOOKUP($D354,全商品!$F:$F,全商品!I:I,"-")</f>
        <v>-</v>
      </c>
      <c r="O354" s="23" t="str">
        <f>_xlfn.XLOOKUP($D354,全商品!$F:$F,全商品!K:K,"-")</f>
        <v>-</v>
      </c>
      <c r="P354" s="13" t="str">
        <f>_xlfn.XLOOKUP($D354,全商品!$F:$F,全商品!M:M,"-")</f>
        <v>-</v>
      </c>
      <c r="Q354" s="25" t="str">
        <f>_xlfn.XLOOKUP($D354,現状商品設定!B:B,現状商品設定!D:D,"-")</f>
        <v>-</v>
      </c>
      <c r="R354" s="22">
        <f>SUM(_xlfn.XLOOKUP($D354,当月商品!$D:$D,当月商品!I:I,0),_xlfn.XLOOKUP($D354,前月商品!$D:$D,前月商品!I:I,0),_xlfn.XLOOKUP($D354,前々月商品!$D:$D,前々月商品!I:I,0))</f>
        <v>0</v>
      </c>
      <c r="S354" s="23">
        <f>SUM(_xlfn.XLOOKUP($D354,当月商品!$D:$D,当月商品!V:V,0),_xlfn.XLOOKUP($D354,前月商品!$D:$D,前月商品!V:V,0),_xlfn.XLOOKUP($D354,前々月商品!$D:$D,前々月商品!V:V,0))</f>
        <v>0</v>
      </c>
      <c r="T354" s="23">
        <f t="shared" si="73"/>
        <v>0</v>
      </c>
      <c r="U354" s="23">
        <f>SUM(_xlfn.XLOOKUP($D354,当月商品!$D:$D,当月商品!W:W,0),_xlfn.XLOOKUP($D354,前月商品!$D:$D,前月商品!W:W,0),_xlfn.XLOOKUP($D354,前々月商品!$D:$D,前々月商品!W:W,0))</f>
        <v>0</v>
      </c>
      <c r="V354" s="23">
        <f>SUM(_xlfn.XLOOKUP($D354,当月商品!$D:$D,当月商品!H:H,0),_xlfn.XLOOKUP($D354,前月商品!$D:$D,前月商品!H:H,0),_xlfn.XLOOKUP($D354,前々月商品!$D:$D,前々月商品!H:H,0))</f>
        <v>0</v>
      </c>
      <c r="W354" s="13">
        <f t="shared" si="74"/>
        <v>0</v>
      </c>
      <c r="X354" s="15">
        <f t="shared" si="75"/>
        <v>0</v>
      </c>
      <c r="Y354" s="22">
        <f>_xlfn.XLOOKUP($D354,当月商品!$D:$D,当月商品!I:I,0)</f>
        <v>0</v>
      </c>
      <c r="Z354" s="23">
        <f>_xlfn.XLOOKUP($D354,前月商品!$D:$D,前月商品!I:I,0)</f>
        <v>0</v>
      </c>
      <c r="AA354" s="23">
        <f>_xlfn.XLOOKUP($D354,前々月商品!$D:$D,前々月商品!I:I,0)</f>
        <v>0</v>
      </c>
      <c r="AB354" s="23">
        <f>_xlfn.XLOOKUP($D354,当月商品!$D:$D,当月商品!V:V,0)</f>
        <v>0</v>
      </c>
      <c r="AC354" s="23">
        <f>_xlfn.XLOOKUP($D354,前月商品!$D:$D,前月商品!V:V,0)</f>
        <v>0</v>
      </c>
      <c r="AD354" s="23">
        <f>_xlfn.XLOOKUP($D354,前々月商品!$D:$D,前々月商品!V:V,0)</f>
        <v>0</v>
      </c>
      <c r="AE354" s="23">
        <f t="shared" si="76"/>
        <v>0</v>
      </c>
      <c r="AF354" s="23">
        <f t="shared" si="77"/>
        <v>0</v>
      </c>
      <c r="AG354" s="23">
        <f t="shared" si="78"/>
        <v>0</v>
      </c>
      <c r="AH354" s="12">
        <f>_xlfn.XLOOKUP($D354,当月商品!$D:$D,当月商品!W:W,0)</f>
        <v>0</v>
      </c>
      <c r="AI354" s="12">
        <f>_xlfn.XLOOKUP($D354,前月商品!$D:$D,前月商品!W:W,0)</f>
        <v>0</v>
      </c>
      <c r="AJ354" s="12">
        <f>_xlfn.XLOOKUP($D354,前々月商品!$D:$D,前々月商品!W:W,0)</f>
        <v>0</v>
      </c>
      <c r="AK354" s="12">
        <f>_xlfn.XLOOKUP($D354,当月商品!$D:$D,当月商品!H:H,0)</f>
        <v>0</v>
      </c>
      <c r="AL354" s="12">
        <f>_xlfn.XLOOKUP($D354,前月商品!$D:$D,前月商品!H:H,0)</f>
        <v>0</v>
      </c>
      <c r="AM354" s="12">
        <f>_xlfn.XLOOKUP($D354,前々月商品!$D:$D,前々月商品!H:H,0)</f>
        <v>0</v>
      </c>
      <c r="AN354" s="13">
        <f t="shared" si="79"/>
        <v>0</v>
      </c>
      <c r="AO354" s="13">
        <f t="shared" si="80"/>
        <v>0</v>
      </c>
      <c r="AP354" s="13">
        <f t="shared" si="81"/>
        <v>0</v>
      </c>
      <c r="AQ354" s="16">
        <f t="shared" si="82"/>
        <v>0</v>
      </c>
      <c r="AR354" s="16">
        <f t="shared" si="83"/>
        <v>0</v>
      </c>
      <c r="AS354" s="17">
        <f t="shared" si="84"/>
        <v>0</v>
      </c>
      <c r="AT354" t="e">
        <f t="shared" si="85"/>
        <v>#VALUE!</v>
      </c>
    </row>
    <row r="355" spans="3:46" ht="36.65" customHeight="1">
      <c r="C355" s="20">
        <v>350</v>
      </c>
      <c r="D355" s="53">
        <f>現状商品設定!B352</f>
        <v>0</v>
      </c>
      <c r="E355" s="26" t="str">
        <f>IFERROR(_xlfn.XLOOKUP($D355,現状商品設定!B:B,現状商品設定!C:C,"-"),"-")</f>
        <v>-</v>
      </c>
      <c r="F355" s="32" t="s">
        <v>46</v>
      </c>
      <c r="G355" s="30" t="str">
        <f>IFERROR(_xlfn.XLOOKUP($D355,現状商品設定!B:B,現状商品設定!F:F),"-")</f>
        <v>-</v>
      </c>
      <c r="H355" s="34" t="e">
        <f>IF(IF(AND(V355&gt;=設定!$C$3,X355&gt;=L355),G355*(1+設定!$C$6),IF(AND(V355&gt;=設定!$C$3,X355&lt;L355),G355*(1+設定!$C$7*-1),IF(V355&lt;設定!$C$3,G355*(1+設定!$C$6),"除外")))&gt;10,IF(AND(V355&gt;=設定!$C$3,X355&gt;=L355),G355*(1+設定!$C$6),IF(AND(V355&gt;=設定!$C$3,X355&lt;L355),G355*(1+設定!$C$7*-1),IF(V355&lt;設定!$C$3,G355*(1+設定!$C$6),"除外"))),10)</f>
        <v>#VALUE!</v>
      </c>
      <c r="I355" s="34" t="e">
        <f ca="1">IF(消化率!$I$5&lt;1,商品!H355*消化率!$I$5,IF(商品!W355*商品!Q355/(商品!H355*消化率!$I$5)&gt;商品!L355,商品!H355*消化率!$I$5,J355))</f>
        <v>#DIV/0!</v>
      </c>
      <c r="J355" s="34" t="e">
        <f t="shared" si="72"/>
        <v>#VALUE!</v>
      </c>
      <c r="K355" s="34" t="e">
        <f ca="1">IF(ROUNDDOWN(IF(I355&gt;=設定!$C$8,設定!$C$8,商品!I355),0)&lt;10,10,ROUNDDOWN(IF(I355&gt;=設定!$C$8,設定!$C$8,商品!I355),0))</f>
        <v>#DIV/0!</v>
      </c>
      <c r="L355" s="64">
        <f>IF(F355="標準",設定!$C$4,商品!F355)</f>
        <v>5</v>
      </c>
      <c r="M355" s="63" t="str">
        <f>_xlfn.XLOOKUP($D355,全商品!$F:$F,全商品!H:H,"-")</f>
        <v>-</v>
      </c>
      <c r="N355" s="12" t="str">
        <f>_xlfn.XLOOKUP($D355,全商品!$F:$F,全商品!I:I,"-")</f>
        <v>-</v>
      </c>
      <c r="O355" s="23" t="str">
        <f>_xlfn.XLOOKUP($D355,全商品!$F:$F,全商品!K:K,"-")</f>
        <v>-</v>
      </c>
      <c r="P355" s="13" t="str">
        <f>_xlfn.XLOOKUP($D355,全商品!$F:$F,全商品!M:M,"-")</f>
        <v>-</v>
      </c>
      <c r="Q355" s="25" t="str">
        <f>_xlfn.XLOOKUP($D355,現状商品設定!B:B,現状商品設定!D:D,"-")</f>
        <v>-</v>
      </c>
      <c r="R355" s="22">
        <f>SUM(_xlfn.XLOOKUP($D355,当月商品!$D:$D,当月商品!I:I,0),_xlfn.XLOOKUP($D355,前月商品!$D:$D,前月商品!I:I,0),_xlfn.XLOOKUP($D355,前々月商品!$D:$D,前々月商品!I:I,0))</f>
        <v>0</v>
      </c>
      <c r="S355" s="23">
        <f>SUM(_xlfn.XLOOKUP($D355,当月商品!$D:$D,当月商品!V:V,0),_xlfn.XLOOKUP($D355,前月商品!$D:$D,前月商品!V:V,0),_xlfn.XLOOKUP($D355,前々月商品!$D:$D,前々月商品!V:V,0))</f>
        <v>0</v>
      </c>
      <c r="T355" s="23">
        <f t="shared" si="73"/>
        <v>0</v>
      </c>
      <c r="U355" s="23">
        <f>SUM(_xlfn.XLOOKUP($D355,当月商品!$D:$D,当月商品!W:W,0),_xlfn.XLOOKUP($D355,前月商品!$D:$D,前月商品!W:W,0),_xlfn.XLOOKUP($D355,前々月商品!$D:$D,前々月商品!W:W,0))</f>
        <v>0</v>
      </c>
      <c r="V355" s="23">
        <f>SUM(_xlfn.XLOOKUP($D355,当月商品!$D:$D,当月商品!H:H,0),_xlfn.XLOOKUP($D355,前月商品!$D:$D,前月商品!H:H,0),_xlfn.XLOOKUP($D355,前々月商品!$D:$D,前々月商品!H:H,0))</f>
        <v>0</v>
      </c>
      <c r="W355" s="13">
        <f t="shared" si="74"/>
        <v>0</v>
      </c>
      <c r="X355" s="15">
        <f t="shared" si="75"/>
        <v>0</v>
      </c>
      <c r="Y355" s="22">
        <f>_xlfn.XLOOKUP($D355,当月商品!$D:$D,当月商品!I:I,0)</f>
        <v>0</v>
      </c>
      <c r="Z355" s="23">
        <f>_xlfn.XLOOKUP($D355,前月商品!$D:$D,前月商品!I:I,0)</f>
        <v>0</v>
      </c>
      <c r="AA355" s="23">
        <f>_xlfn.XLOOKUP($D355,前々月商品!$D:$D,前々月商品!I:I,0)</f>
        <v>0</v>
      </c>
      <c r="AB355" s="23">
        <f>_xlfn.XLOOKUP($D355,当月商品!$D:$D,当月商品!V:V,0)</f>
        <v>0</v>
      </c>
      <c r="AC355" s="23">
        <f>_xlfn.XLOOKUP($D355,前月商品!$D:$D,前月商品!V:V,0)</f>
        <v>0</v>
      </c>
      <c r="AD355" s="23">
        <f>_xlfn.XLOOKUP($D355,前々月商品!$D:$D,前々月商品!V:V,0)</f>
        <v>0</v>
      </c>
      <c r="AE355" s="23">
        <f t="shared" si="76"/>
        <v>0</v>
      </c>
      <c r="AF355" s="23">
        <f t="shared" si="77"/>
        <v>0</v>
      </c>
      <c r="AG355" s="23">
        <f t="shared" si="78"/>
        <v>0</v>
      </c>
      <c r="AH355" s="12">
        <f>_xlfn.XLOOKUP($D355,当月商品!$D:$D,当月商品!W:W,0)</f>
        <v>0</v>
      </c>
      <c r="AI355" s="12">
        <f>_xlfn.XLOOKUP($D355,前月商品!$D:$D,前月商品!W:W,0)</f>
        <v>0</v>
      </c>
      <c r="AJ355" s="12">
        <f>_xlfn.XLOOKUP($D355,前々月商品!$D:$D,前々月商品!W:W,0)</f>
        <v>0</v>
      </c>
      <c r="AK355" s="12">
        <f>_xlfn.XLOOKUP($D355,当月商品!$D:$D,当月商品!H:H,0)</f>
        <v>0</v>
      </c>
      <c r="AL355" s="12">
        <f>_xlfn.XLOOKUP($D355,前月商品!$D:$D,前月商品!H:H,0)</f>
        <v>0</v>
      </c>
      <c r="AM355" s="12">
        <f>_xlfn.XLOOKUP($D355,前々月商品!$D:$D,前々月商品!H:H,0)</f>
        <v>0</v>
      </c>
      <c r="AN355" s="13">
        <f t="shared" si="79"/>
        <v>0</v>
      </c>
      <c r="AO355" s="13">
        <f t="shared" si="80"/>
        <v>0</v>
      </c>
      <c r="AP355" s="13">
        <f t="shared" si="81"/>
        <v>0</v>
      </c>
      <c r="AQ355" s="16">
        <f t="shared" si="82"/>
        <v>0</v>
      </c>
      <c r="AR355" s="16">
        <f t="shared" si="83"/>
        <v>0</v>
      </c>
      <c r="AS355" s="17">
        <f t="shared" si="84"/>
        <v>0</v>
      </c>
      <c r="AT355" t="e">
        <f t="shared" si="85"/>
        <v>#VALUE!</v>
      </c>
    </row>
    <row r="356" spans="3:46" ht="36.65" customHeight="1">
      <c r="C356" s="20">
        <v>351</v>
      </c>
      <c r="D356" s="53">
        <f>現状商品設定!B353</f>
        <v>0</v>
      </c>
      <c r="E356" s="26" t="str">
        <f>IFERROR(_xlfn.XLOOKUP($D356,現状商品設定!B:B,現状商品設定!C:C,"-"),"-")</f>
        <v>-</v>
      </c>
      <c r="F356" s="32" t="s">
        <v>46</v>
      </c>
      <c r="G356" s="30" t="str">
        <f>IFERROR(_xlfn.XLOOKUP($D356,現状商品設定!B:B,現状商品設定!F:F),"-")</f>
        <v>-</v>
      </c>
      <c r="H356" s="34" t="e">
        <f>IF(IF(AND(V356&gt;=設定!$C$3,X356&gt;=L356),G356*(1+設定!$C$6),IF(AND(V356&gt;=設定!$C$3,X356&lt;L356),G356*(1+設定!$C$7*-1),IF(V356&lt;設定!$C$3,G356*(1+設定!$C$6),"除外")))&gt;10,IF(AND(V356&gt;=設定!$C$3,X356&gt;=L356),G356*(1+設定!$C$6),IF(AND(V356&gt;=設定!$C$3,X356&lt;L356),G356*(1+設定!$C$7*-1),IF(V356&lt;設定!$C$3,G356*(1+設定!$C$6),"除外"))),10)</f>
        <v>#VALUE!</v>
      </c>
      <c r="I356" s="34" t="e">
        <f ca="1">IF(消化率!$I$5&lt;1,商品!H356*消化率!$I$5,IF(商品!W356*商品!Q356/(商品!H356*消化率!$I$5)&gt;商品!L356,商品!H356*消化率!$I$5,J356))</f>
        <v>#DIV/0!</v>
      </c>
      <c r="J356" s="34" t="e">
        <f t="shared" si="72"/>
        <v>#VALUE!</v>
      </c>
      <c r="K356" s="34" t="e">
        <f ca="1">IF(ROUNDDOWN(IF(I356&gt;=設定!$C$8,設定!$C$8,商品!I356),0)&lt;10,10,ROUNDDOWN(IF(I356&gt;=設定!$C$8,設定!$C$8,商品!I356),0))</f>
        <v>#DIV/0!</v>
      </c>
      <c r="L356" s="64">
        <f>IF(F356="標準",設定!$C$4,商品!F356)</f>
        <v>5</v>
      </c>
      <c r="M356" s="63" t="str">
        <f>_xlfn.XLOOKUP($D356,全商品!$F:$F,全商品!H:H,"-")</f>
        <v>-</v>
      </c>
      <c r="N356" s="12" t="str">
        <f>_xlfn.XLOOKUP($D356,全商品!$F:$F,全商品!I:I,"-")</f>
        <v>-</v>
      </c>
      <c r="O356" s="23" t="str">
        <f>_xlfn.XLOOKUP($D356,全商品!$F:$F,全商品!K:K,"-")</f>
        <v>-</v>
      </c>
      <c r="P356" s="13" t="str">
        <f>_xlfn.XLOOKUP($D356,全商品!$F:$F,全商品!M:M,"-")</f>
        <v>-</v>
      </c>
      <c r="Q356" s="25" t="str">
        <f>_xlfn.XLOOKUP($D356,現状商品設定!B:B,現状商品設定!D:D,"-")</f>
        <v>-</v>
      </c>
      <c r="R356" s="22">
        <f>SUM(_xlfn.XLOOKUP($D356,当月商品!$D:$D,当月商品!I:I,0),_xlfn.XLOOKUP($D356,前月商品!$D:$D,前月商品!I:I,0),_xlfn.XLOOKUP($D356,前々月商品!$D:$D,前々月商品!I:I,0))</f>
        <v>0</v>
      </c>
      <c r="S356" s="23">
        <f>SUM(_xlfn.XLOOKUP($D356,当月商品!$D:$D,当月商品!V:V,0),_xlfn.XLOOKUP($D356,前月商品!$D:$D,前月商品!V:V,0),_xlfn.XLOOKUP($D356,前々月商品!$D:$D,前々月商品!V:V,0))</f>
        <v>0</v>
      </c>
      <c r="T356" s="23">
        <f t="shared" si="73"/>
        <v>0</v>
      </c>
      <c r="U356" s="23">
        <f>SUM(_xlfn.XLOOKUP($D356,当月商品!$D:$D,当月商品!W:W,0),_xlfn.XLOOKUP($D356,前月商品!$D:$D,前月商品!W:W,0),_xlfn.XLOOKUP($D356,前々月商品!$D:$D,前々月商品!W:W,0))</f>
        <v>0</v>
      </c>
      <c r="V356" s="23">
        <f>SUM(_xlfn.XLOOKUP($D356,当月商品!$D:$D,当月商品!H:H,0),_xlfn.XLOOKUP($D356,前月商品!$D:$D,前月商品!H:H,0),_xlfn.XLOOKUP($D356,前々月商品!$D:$D,前々月商品!H:H,0))</f>
        <v>0</v>
      </c>
      <c r="W356" s="13">
        <f t="shared" si="74"/>
        <v>0</v>
      </c>
      <c r="X356" s="15">
        <f t="shared" si="75"/>
        <v>0</v>
      </c>
      <c r="Y356" s="22">
        <f>_xlfn.XLOOKUP($D356,当月商品!$D:$D,当月商品!I:I,0)</f>
        <v>0</v>
      </c>
      <c r="Z356" s="23">
        <f>_xlfn.XLOOKUP($D356,前月商品!$D:$D,前月商品!I:I,0)</f>
        <v>0</v>
      </c>
      <c r="AA356" s="23">
        <f>_xlfn.XLOOKUP($D356,前々月商品!$D:$D,前々月商品!I:I,0)</f>
        <v>0</v>
      </c>
      <c r="AB356" s="23">
        <f>_xlfn.XLOOKUP($D356,当月商品!$D:$D,当月商品!V:V,0)</f>
        <v>0</v>
      </c>
      <c r="AC356" s="23">
        <f>_xlfn.XLOOKUP($D356,前月商品!$D:$D,前月商品!V:V,0)</f>
        <v>0</v>
      </c>
      <c r="AD356" s="23">
        <f>_xlfn.XLOOKUP($D356,前々月商品!$D:$D,前々月商品!V:V,0)</f>
        <v>0</v>
      </c>
      <c r="AE356" s="23">
        <f t="shared" si="76"/>
        <v>0</v>
      </c>
      <c r="AF356" s="23">
        <f t="shared" si="77"/>
        <v>0</v>
      </c>
      <c r="AG356" s="23">
        <f t="shared" si="78"/>
        <v>0</v>
      </c>
      <c r="AH356" s="12">
        <f>_xlfn.XLOOKUP($D356,当月商品!$D:$D,当月商品!W:W,0)</f>
        <v>0</v>
      </c>
      <c r="AI356" s="12">
        <f>_xlfn.XLOOKUP($D356,前月商品!$D:$D,前月商品!W:W,0)</f>
        <v>0</v>
      </c>
      <c r="AJ356" s="12">
        <f>_xlfn.XLOOKUP($D356,前々月商品!$D:$D,前々月商品!W:W,0)</f>
        <v>0</v>
      </c>
      <c r="AK356" s="12">
        <f>_xlfn.XLOOKUP($D356,当月商品!$D:$D,当月商品!H:H,0)</f>
        <v>0</v>
      </c>
      <c r="AL356" s="12">
        <f>_xlfn.XLOOKUP($D356,前月商品!$D:$D,前月商品!H:H,0)</f>
        <v>0</v>
      </c>
      <c r="AM356" s="12">
        <f>_xlfn.XLOOKUP($D356,前々月商品!$D:$D,前々月商品!H:H,0)</f>
        <v>0</v>
      </c>
      <c r="AN356" s="13">
        <f t="shared" si="79"/>
        <v>0</v>
      </c>
      <c r="AO356" s="13">
        <f t="shared" si="80"/>
        <v>0</v>
      </c>
      <c r="AP356" s="13">
        <f t="shared" si="81"/>
        <v>0</v>
      </c>
      <c r="AQ356" s="16">
        <f t="shared" si="82"/>
        <v>0</v>
      </c>
      <c r="AR356" s="16">
        <f t="shared" si="83"/>
        <v>0</v>
      </c>
      <c r="AS356" s="17">
        <f t="shared" si="84"/>
        <v>0</v>
      </c>
      <c r="AT356" t="e">
        <f t="shared" si="85"/>
        <v>#VALUE!</v>
      </c>
    </row>
    <row r="357" spans="3:46" ht="36.65" customHeight="1">
      <c r="C357" s="20">
        <v>352</v>
      </c>
      <c r="D357" s="53">
        <f>現状商品設定!B354</f>
        <v>0</v>
      </c>
      <c r="E357" s="26" t="str">
        <f>IFERROR(_xlfn.XLOOKUP($D357,現状商品設定!B:B,現状商品設定!C:C,"-"),"-")</f>
        <v>-</v>
      </c>
      <c r="F357" s="32" t="s">
        <v>46</v>
      </c>
      <c r="G357" s="30" t="str">
        <f>IFERROR(_xlfn.XLOOKUP($D357,現状商品設定!B:B,現状商品設定!F:F),"-")</f>
        <v>-</v>
      </c>
      <c r="H357" s="34" t="e">
        <f>IF(IF(AND(V357&gt;=設定!$C$3,X357&gt;=L357),G357*(1+設定!$C$6),IF(AND(V357&gt;=設定!$C$3,X357&lt;L357),G357*(1+設定!$C$7*-1),IF(V357&lt;設定!$C$3,G357*(1+設定!$C$6),"除外")))&gt;10,IF(AND(V357&gt;=設定!$C$3,X357&gt;=L357),G357*(1+設定!$C$6),IF(AND(V357&gt;=設定!$C$3,X357&lt;L357),G357*(1+設定!$C$7*-1),IF(V357&lt;設定!$C$3,G357*(1+設定!$C$6),"除外"))),10)</f>
        <v>#VALUE!</v>
      </c>
      <c r="I357" s="34" t="e">
        <f ca="1">IF(消化率!$I$5&lt;1,商品!H357*消化率!$I$5,IF(商品!W357*商品!Q357/(商品!H357*消化率!$I$5)&gt;商品!L357,商品!H357*消化率!$I$5,J357))</f>
        <v>#DIV/0!</v>
      </c>
      <c r="J357" s="34" t="e">
        <f t="shared" si="72"/>
        <v>#VALUE!</v>
      </c>
      <c r="K357" s="34" t="e">
        <f ca="1">IF(ROUNDDOWN(IF(I357&gt;=設定!$C$8,設定!$C$8,商品!I357),0)&lt;10,10,ROUNDDOWN(IF(I357&gt;=設定!$C$8,設定!$C$8,商品!I357),0))</f>
        <v>#DIV/0!</v>
      </c>
      <c r="L357" s="64">
        <f>IF(F357="標準",設定!$C$4,商品!F357)</f>
        <v>5</v>
      </c>
      <c r="M357" s="63" t="str">
        <f>_xlfn.XLOOKUP($D357,全商品!$F:$F,全商品!H:H,"-")</f>
        <v>-</v>
      </c>
      <c r="N357" s="12" t="str">
        <f>_xlfn.XLOOKUP($D357,全商品!$F:$F,全商品!I:I,"-")</f>
        <v>-</v>
      </c>
      <c r="O357" s="23" t="str">
        <f>_xlfn.XLOOKUP($D357,全商品!$F:$F,全商品!K:K,"-")</f>
        <v>-</v>
      </c>
      <c r="P357" s="13" t="str">
        <f>_xlfn.XLOOKUP($D357,全商品!$F:$F,全商品!M:M,"-")</f>
        <v>-</v>
      </c>
      <c r="Q357" s="25" t="str">
        <f>_xlfn.XLOOKUP($D357,現状商品設定!B:B,現状商品設定!D:D,"-")</f>
        <v>-</v>
      </c>
      <c r="R357" s="22">
        <f>SUM(_xlfn.XLOOKUP($D357,当月商品!$D:$D,当月商品!I:I,0),_xlfn.XLOOKUP($D357,前月商品!$D:$D,前月商品!I:I,0),_xlfn.XLOOKUP($D357,前々月商品!$D:$D,前々月商品!I:I,0))</f>
        <v>0</v>
      </c>
      <c r="S357" s="23">
        <f>SUM(_xlfn.XLOOKUP($D357,当月商品!$D:$D,当月商品!V:V,0),_xlfn.XLOOKUP($D357,前月商品!$D:$D,前月商品!V:V,0),_xlfn.XLOOKUP($D357,前々月商品!$D:$D,前々月商品!V:V,0))</f>
        <v>0</v>
      </c>
      <c r="T357" s="23">
        <f t="shared" si="73"/>
        <v>0</v>
      </c>
      <c r="U357" s="23">
        <f>SUM(_xlfn.XLOOKUP($D357,当月商品!$D:$D,当月商品!W:W,0),_xlfn.XLOOKUP($D357,前月商品!$D:$D,前月商品!W:W,0),_xlfn.XLOOKUP($D357,前々月商品!$D:$D,前々月商品!W:W,0))</f>
        <v>0</v>
      </c>
      <c r="V357" s="23">
        <f>SUM(_xlfn.XLOOKUP($D357,当月商品!$D:$D,当月商品!H:H,0),_xlfn.XLOOKUP($D357,前月商品!$D:$D,前月商品!H:H,0),_xlfn.XLOOKUP($D357,前々月商品!$D:$D,前々月商品!H:H,0))</f>
        <v>0</v>
      </c>
      <c r="W357" s="13">
        <f t="shared" si="74"/>
        <v>0</v>
      </c>
      <c r="X357" s="15">
        <f t="shared" si="75"/>
        <v>0</v>
      </c>
      <c r="Y357" s="22">
        <f>_xlfn.XLOOKUP($D357,当月商品!$D:$D,当月商品!I:I,0)</f>
        <v>0</v>
      </c>
      <c r="Z357" s="23">
        <f>_xlfn.XLOOKUP($D357,前月商品!$D:$D,前月商品!I:I,0)</f>
        <v>0</v>
      </c>
      <c r="AA357" s="23">
        <f>_xlfn.XLOOKUP($D357,前々月商品!$D:$D,前々月商品!I:I,0)</f>
        <v>0</v>
      </c>
      <c r="AB357" s="23">
        <f>_xlfn.XLOOKUP($D357,当月商品!$D:$D,当月商品!V:V,0)</f>
        <v>0</v>
      </c>
      <c r="AC357" s="23">
        <f>_xlfn.XLOOKUP($D357,前月商品!$D:$D,前月商品!V:V,0)</f>
        <v>0</v>
      </c>
      <c r="AD357" s="23">
        <f>_xlfn.XLOOKUP($D357,前々月商品!$D:$D,前々月商品!V:V,0)</f>
        <v>0</v>
      </c>
      <c r="AE357" s="23">
        <f t="shared" si="76"/>
        <v>0</v>
      </c>
      <c r="AF357" s="23">
        <f t="shared" si="77"/>
        <v>0</v>
      </c>
      <c r="AG357" s="23">
        <f t="shared" si="78"/>
        <v>0</v>
      </c>
      <c r="AH357" s="12">
        <f>_xlfn.XLOOKUP($D357,当月商品!$D:$D,当月商品!W:W,0)</f>
        <v>0</v>
      </c>
      <c r="AI357" s="12">
        <f>_xlfn.XLOOKUP($D357,前月商品!$D:$D,前月商品!W:W,0)</f>
        <v>0</v>
      </c>
      <c r="AJ357" s="12">
        <f>_xlfn.XLOOKUP($D357,前々月商品!$D:$D,前々月商品!W:W,0)</f>
        <v>0</v>
      </c>
      <c r="AK357" s="12">
        <f>_xlfn.XLOOKUP($D357,当月商品!$D:$D,当月商品!H:H,0)</f>
        <v>0</v>
      </c>
      <c r="AL357" s="12">
        <f>_xlfn.XLOOKUP($D357,前月商品!$D:$D,前月商品!H:H,0)</f>
        <v>0</v>
      </c>
      <c r="AM357" s="12">
        <f>_xlfn.XLOOKUP($D357,前々月商品!$D:$D,前々月商品!H:H,0)</f>
        <v>0</v>
      </c>
      <c r="AN357" s="13">
        <f t="shared" si="79"/>
        <v>0</v>
      </c>
      <c r="AO357" s="13">
        <f t="shared" si="80"/>
        <v>0</v>
      </c>
      <c r="AP357" s="13">
        <f t="shared" si="81"/>
        <v>0</v>
      </c>
      <c r="AQ357" s="16">
        <f t="shared" si="82"/>
        <v>0</v>
      </c>
      <c r="AR357" s="16">
        <f t="shared" si="83"/>
        <v>0</v>
      </c>
      <c r="AS357" s="17">
        <f t="shared" si="84"/>
        <v>0</v>
      </c>
      <c r="AT357" t="e">
        <f t="shared" si="85"/>
        <v>#VALUE!</v>
      </c>
    </row>
    <row r="358" spans="3:46" ht="36.65" customHeight="1">
      <c r="C358" s="20">
        <v>353</v>
      </c>
      <c r="D358" s="53">
        <f>現状商品設定!B355</f>
        <v>0</v>
      </c>
      <c r="E358" s="26" t="str">
        <f>IFERROR(_xlfn.XLOOKUP($D358,現状商品設定!B:B,現状商品設定!C:C,"-"),"-")</f>
        <v>-</v>
      </c>
      <c r="F358" s="32" t="s">
        <v>46</v>
      </c>
      <c r="G358" s="30" t="str">
        <f>IFERROR(_xlfn.XLOOKUP($D358,現状商品設定!B:B,現状商品設定!F:F),"-")</f>
        <v>-</v>
      </c>
      <c r="H358" s="34" t="e">
        <f>IF(IF(AND(V358&gt;=設定!$C$3,X358&gt;=L358),G358*(1+設定!$C$6),IF(AND(V358&gt;=設定!$C$3,X358&lt;L358),G358*(1+設定!$C$7*-1),IF(V358&lt;設定!$C$3,G358*(1+設定!$C$6),"除外")))&gt;10,IF(AND(V358&gt;=設定!$C$3,X358&gt;=L358),G358*(1+設定!$C$6),IF(AND(V358&gt;=設定!$C$3,X358&lt;L358),G358*(1+設定!$C$7*-1),IF(V358&lt;設定!$C$3,G358*(1+設定!$C$6),"除外"))),10)</f>
        <v>#VALUE!</v>
      </c>
      <c r="I358" s="34" t="e">
        <f ca="1">IF(消化率!$I$5&lt;1,商品!H358*消化率!$I$5,IF(商品!W358*商品!Q358/(商品!H358*消化率!$I$5)&gt;商品!L358,商品!H358*消化率!$I$5,J358))</f>
        <v>#DIV/0!</v>
      </c>
      <c r="J358" s="34" t="e">
        <f t="shared" si="72"/>
        <v>#VALUE!</v>
      </c>
      <c r="K358" s="34" t="e">
        <f ca="1">IF(ROUNDDOWN(IF(I358&gt;=設定!$C$8,設定!$C$8,商品!I358),0)&lt;10,10,ROUNDDOWN(IF(I358&gt;=設定!$C$8,設定!$C$8,商品!I358),0))</f>
        <v>#DIV/0!</v>
      </c>
      <c r="L358" s="64">
        <f>IF(F358="標準",設定!$C$4,商品!F358)</f>
        <v>5</v>
      </c>
      <c r="M358" s="63" t="str">
        <f>_xlfn.XLOOKUP($D358,全商品!$F:$F,全商品!H:H,"-")</f>
        <v>-</v>
      </c>
      <c r="N358" s="12" t="str">
        <f>_xlfn.XLOOKUP($D358,全商品!$F:$F,全商品!I:I,"-")</f>
        <v>-</v>
      </c>
      <c r="O358" s="23" t="str">
        <f>_xlfn.XLOOKUP($D358,全商品!$F:$F,全商品!K:K,"-")</f>
        <v>-</v>
      </c>
      <c r="P358" s="13" t="str">
        <f>_xlfn.XLOOKUP($D358,全商品!$F:$F,全商品!M:M,"-")</f>
        <v>-</v>
      </c>
      <c r="Q358" s="25" t="str">
        <f>_xlfn.XLOOKUP($D358,現状商品設定!B:B,現状商品設定!D:D,"-")</f>
        <v>-</v>
      </c>
      <c r="R358" s="22">
        <f>SUM(_xlfn.XLOOKUP($D358,当月商品!$D:$D,当月商品!I:I,0),_xlfn.XLOOKUP($D358,前月商品!$D:$D,前月商品!I:I,0),_xlfn.XLOOKUP($D358,前々月商品!$D:$D,前々月商品!I:I,0))</f>
        <v>0</v>
      </c>
      <c r="S358" s="23">
        <f>SUM(_xlfn.XLOOKUP($D358,当月商品!$D:$D,当月商品!V:V,0),_xlfn.XLOOKUP($D358,前月商品!$D:$D,前月商品!V:V,0),_xlfn.XLOOKUP($D358,前々月商品!$D:$D,前々月商品!V:V,0))</f>
        <v>0</v>
      </c>
      <c r="T358" s="23">
        <f t="shared" si="73"/>
        <v>0</v>
      </c>
      <c r="U358" s="23">
        <f>SUM(_xlfn.XLOOKUP($D358,当月商品!$D:$D,当月商品!W:W,0),_xlfn.XLOOKUP($D358,前月商品!$D:$D,前月商品!W:W,0),_xlfn.XLOOKUP($D358,前々月商品!$D:$D,前々月商品!W:W,0))</f>
        <v>0</v>
      </c>
      <c r="V358" s="23">
        <f>SUM(_xlfn.XLOOKUP($D358,当月商品!$D:$D,当月商品!H:H,0),_xlfn.XLOOKUP($D358,前月商品!$D:$D,前月商品!H:H,0),_xlfn.XLOOKUP($D358,前々月商品!$D:$D,前々月商品!H:H,0))</f>
        <v>0</v>
      </c>
      <c r="W358" s="13">
        <f t="shared" si="74"/>
        <v>0</v>
      </c>
      <c r="X358" s="15">
        <f t="shared" si="75"/>
        <v>0</v>
      </c>
      <c r="Y358" s="22">
        <f>_xlfn.XLOOKUP($D358,当月商品!$D:$D,当月商品!I:I,0)</f>
        <v>0</v>
      </c>
      <c r="Z358" s="23">
        <f>_xlfn.XLOOKUP($D358,前月商品!$D:$D,前月商品!I:I,0)</f>
        <v>0</v>
      </c>
      <c r="AA358" s="23">
        <f>_xlfn.XLOOKUP($D358,前々月商品!$D:$D,前々月商品!I:I,0)</f>
        <v>0</v>
      </c>
      <c r="AB358" s="23">
        <f>_xlfn.XLOOKUP($D358,当月商品!$D:$D,当月商品!V:V,0)</f>
        <v>0</v>
      </c>
      <c r="AC358" s="23">
        <f>_xlfn.XLOOKUP($D358,前月商品!$D:$D,前月商品!V:V,0)</f>
        <v>0</v>
      </c>
      <c r="AD358" s="23">
        <f>_xlfn.XLOOKUP($D358,前々月商品!$D:$D,前々月商品!V:V,0)</f>
        <v>0</v>
      </c>
      <c r="AE358" s="23">
        <f t="shared" si="76"/>
        <v>0</v>
      </c>
      <c r="AF358" s="23">
        <f t="shared" si="77"/>
        <v>0</v>
      </c>
      <c r="AG358" s="23">
        <f t="shared" si="78"/>
        <v>0</v>
      </c>
      <c r="AH358" s="12">
        <f>_xlfn.XLOOKUP($D358,当月商品!$D:$D,当月商品!W:W,0)</f>
        <v>0</v>
      </c>
      <c r="AI358" s="12">
        <f>_xlfn.XLOOKUP($D358,前月商品!$D:$D,前月商品!W:W,0)</f>
        <v>0</v>
      </c>
      <c r="AJ358" s="12">
        <f>_xlfn.XLOOKUP($D358,前々月商品!$D:$D,前々月商品!W:W,0)</f>
        <v>0</v>
      </c>
      <c r="AK358" s="12">
        <f>_xlfn.XLOOKUP($D358,当月商品!$D:$D,当月商品!H:H,0)</f>
        <v>0</v>
      </c>
      <c r="AL358" s="12">
        <f>_xlfn.XLOOKUP($D358,前月商品!$D:$D,前月商品!H:H,0)</f>
        <v>0</v>
      </c>
      <c r="AM358" s="12">
        <f>_xlfn.XLOOKUP($D358,前々月商品!$D:$D,前々月商品!H:H,0)</f>
        <v>0</v>
      </c>
      <c r="AN358" s="13">
        <f t="shared" si="79"/>
        <v>0</v>
      </c>
      <c r="AO358" s="13">
        <f t="shared" si="80"/>
        <v>0</v>
      </c>
      <c r="AP358" s="13">
        <f t="shared" si="81"/>
        <v>0</v>
      </c>
      <c r="AQ358" s="16">
        <f t="shared" si="82"/>
        <v>0</v>
      </c>
      <c r="AR358" s="16">
        <f t="shared" si="83"/>
        <v>0</v>
      </c>
      <c r="AS358" s="17">
        <f t="shared" si="84"/>
        <v>0</v>
      </c>
      <c r="AT358" t="e">
        <f t="shared" si="85"/>
        <v>#VALUE!</v>
      </c>
    </row>
    <row r="359" spans="3:46" ht="36.65" customHeight="1">
      <c r="C359" s="20">
        <v>354</v>
      </c>
      <c r="D359" s="53">
        <f>現状商品設定!B356</f>
        <v>0</v>
      </c>
      <c r="E359" s="26" t="str">
        <f>IFERROR(_xlfn.XLOOKUP($D359,現状商品設定!B:B,現状商品設定!C:C,"-"),"-")</f>
        <v>-</v>
      </c>
      <c r="F359" s="32" t="s">
        <v>46</v>
      </c>
      <c r="G359" s="30" t="str">
        <f>IFERROR(_xlfn.XLOOKUP($D359,現状商品設定!B:B,現状商品設定!F:F),"-")</f>
        <v>-</v>
      </c>
      <c r="H359" s="34" t="e">
        <f>IF(IF(AND(V359&gt;=設定!$C$3,X359&gt;=L359),G359*(1+設定!$C$6),IF(AND(V359&gt;=設定!$C$3,X359&lt;L359),G359*(1+設定!$C$7*-1),IF(V359&lt;設定!$C$3,G359*(1+設定!$C$6),"除外")))&gt;10,IF(AND(V359&gt;=設定!$C$3,X359&gt;=L359),G359*(1+設定!$C$6),IF(AND(V359&gt;=設定!$C$3,X359&lt;L359),G359*(1+設定!$C$7*-1),IF(V359&lt;設定!$C$3,G359*(1+設定!$C$6),"除外"))),10)</f>
        <v>#VALUE!</v>
      </c>
      <c r="I359" s="34" t="e">
        <f ca="1">IF(消化率!$I$5&lt;1,商品!H359*消化率!$I$5,IF(商品!W359*商品!Q359/(商品!H359*消化率!$I$5)&gt;商品!L359,商品!H359*消化率!$I$5,J359))</f>
        <v>#DIV/0!</v>
      </c>
      <c r="J359" s="34" t="e">
        <f t="shared" si="72"/>
        <v>#VALUE!</v>
      </c>
      <c r="K359" s="34" t="e">
        <f ca="1">IF(ROUNDDOWN(IF(I359&gt;=設定!$C$8,設定!$C$8,商品!I359),0)&lt;10,10,ROUNDDOWN(IF(I359&gt;=設定!$C$8,設定!$C$8,商品!I359),0))</f>
        <v>#DIV/0!</v>
      </c>
      <c r="L359" s="64">
        <f>IF(F359="標準",設定!$C$4,商品!F359)</f>
        <v>5</v>
      </c>
      <c r="M359" s="63" t="str">
        <f>_xlfn.XLOOKUP($D359,全商品!$F:$F,全商品!H:H,"-")</f>
        <v>-</v>
      </c>
      <c r="N359" s="12" t="str">
        <f>_xlfn.XLOOKUP($D359,全商品!$F:$F,全商品!I:I,"-")</f>
        <v>-</v>
      </c>
      <c r="O359" s="23" t="str">
        <f>_xlfn.XLOOKUP($D359,全商品!$F:$F,全商品!K:K,"-")</f>
        <v>-</v>
      </c>
      <c r="P359" s="13" t="str">
        <f>_xlfn.XLOOKUP($D359,全商品!$F:$F,全商品!M:M,"-")</f>
        <v>-</v>
      </c>
      <c r="Q359" s="25" t="str">
        <f>_xlfn.XLOOKUP($D359,現状商品設定!B:B,現状商品設定!D:D,"-")</f>
        <v>-</v>
      </c>
      <c r="R359" s="22">
        <f>SUM(_xlfn.XLOOKUP($D359,当月商品!$D:$D,当月商品!I:I,0),_xlfn.XLOOKUP($D359,前月商品!$D:$D,前月商品!I:I,0),_xlfn.XLOOKUP($D359,前々月商品!$D:$D,前々月商品!I:I,0))</f>
        <v>0</v>
      </c>
      <c r="S359" s="23">
        <f>SUM(_xlfn.XLOOKUP($D359,当月商品!$D:$D,当月商品!V:V,0),_xlfn.XLOOKUP($D359,前月商品!$D:$D,前月商品!V:V,0),_xlfn.XLOOKUP($D359,前々月商品!$D:$D,前々月商品!V:V,0))</f>
        <v>0</v>
      </c>
      <c r="T359" s="23">
        <f t="shared" si="73"/>
        <v>0</v>
      </c>
      <c r="U359" s="23">
        <f>SUM(_xlfn.XLOOKUP($D359,当月商品!$D:$D,当月商品!W:W,0),_xlfn.XLOOKUP($D359,前月商品!$D:$D,前月商品!W:W,0),_xlfn.XLOOKUP($D359,前々月商品!$D:$D,前々月商品!W:W,0))</f>
        <v>0</v>
      </c>
      <c r="V359" s="23">
        <f>SUM(_xlfn.XLOOKUP($D359,当月商品!$D:$D,当月商品!H:H,0),_xlfn.XLOOKUP($D359,前月商品!$D:$D,前月商品!H:H,0),_xlfn.XLOOKUP($D359,前々月商品!$D:$D,前々月商品!H:H,0))</f>
        <v>0</v>
      </c>
      <c r="W359" s="13">
        <f t="shared" si="74"/>
        <v>0</v>
      </c>
      <c r="X359" s="15">
        <f t="shared" si="75"/>
        <v>0</v>
      </c>
      <c r="Y359" s="22">
        <f>_xlfn.XLOOKUP($D359,当月商品!$D:$D,当月商品!I:I,0)</f>
        <v>0</v>
      </c>
      <c r="Z359" s="23">
        <f>_xlfn.XLOOKUP($D359,前月商品!$D:$D,前月商品!I:I,0)</f>
        <v>0</v>
      </c>
      <c r="AA359" s="23">
        <f>_xlfn.XLOOKUP($D359,前々月商品!$D:$D,前々月商品!I:I,0)</f>
        <v>0</v>
      </c>
      <c r="AB359" s="23">
        <f>_xlfn.XLOOKUP($D359,当月商品!$D:$D,当月商品!V:V,0)</f>
        <v>0</v>
      </c>
      <c r="AC359" s="23">
        <f>_xlfn.XLOOKUP($D359,前月商品!$D:$D,前月商品!V:V,0)</f>
        <v>0</v>
      </c>
      <c r="AD359" s="23">
        <f>_xlfn.XLOOKUP($D359,前々月商品!$D:$D,前々月商品!V:V,0)</f>
        <v>0</v>
      </c>
      <c r="AE359" s="23">
        <f t="shared" si="76"/>
        <v>0</v>
      </c>
      <c r="AF359" s="23">
        <f t="shared" si="77"/>
        <v>0</v>
      </c>
      <c r="AG359" s="23">
        <f t="shared" si="78"/>
        <v>0</v>
      </c>
      <c r="AH359" s="12">
        <f>_xlfn.XLOOKUP($D359,当月商品!$D:$D,当月商品!W:W,0)</f>
        <v>0</v>
      </c>
      <c r="AI359" s="12">
        <f>_xlfn.XLOOKUP($D359,前月商品!$D:$D,前月商品!W:W,0)</f>
        <v>0</v>
      </c>
      <c r="AJ359" s="12">
        <f>_xlfn.XLOOKUP($D359,前々月商品!$D:$D,前々月商品!W:W,0)</f>
        <v>0</v>
      </c>
      <c r="AK359" s="12">
        <f>_xlfn.XLOOKUP($D359,当月商品!$D:$D,当月商品!H:H,0)</f>
        <v>0</v>
      </c>
      <c r="AL359" s="12">
        <f>_xlfn.XLOOKUP($D359,前月商品!$D:$D,前月商品!H:H,0)</f>
        <v>0</v>
      </c>
      <c r="AM359" s="12">
        <f>_xlfn.XLOOKUP($D359,前々月商品!$D:$D,前々月商品!H:H,0)</f>
        <v>0</v>
      </c>
      <c r="AN359" s="13">
        <f t="shared" si="79"/>
        <v>0</v>
      </c>
      <c r="AO359" s="13">
        <f t="shared" si="80"/>
        <v>0</v>
      </c>
      <c r="AP359" s="13">
        <f t="shared" si="81"/>
        <v>0</v>
      </c>
      <c r="AQ359" s="16">
        <f t="shared" si="82"/>
        <v>0</v>
      </c>
      <c r="AR359" s="16">
        <f t="shared" si="83"/>
        <v>0</v>
      </c>
      <c r="AS359" s="17">
        <f t="shared" si="84"/>
        <v>0</v>
      </c>
      <c r="AT359" t="e">
        <f t="shared" si="85"/>
        <v>#VALUE!</v>
      </c>
    </row>
    <row r="360" spans="3:46" ht="36.65" customHeight="1">
      <c r="C360" s="20">
        <v>355</v>
      </c>
      <c r="D360" s="53">
        <f>現状商品設定!B357</f>
        <v>0</v>
      </c>
      <c r="E360" s="26" t="str">
        <f>IFERROR(_xlfn.XLOOKUP($D360,現状商品設定!B:B,現状商品設定!C:C,"-"),"-")</f>
        <v>-</v>
      </c>
      <c r="F360" s="32" t="s">
        <v>46</v>
      </c>
      <c r="G360" s="30" t="str">
        <f>IFERROR(_xlfn.XLOOKUP($D360,現状商品設定!B:B,現状商品設定!F:F),"-")</f>
        <v>-</v>
      </c>
      <c r="H360" s="34" t="e">
        <f>IF(IF(AND(V360&gt;=設定!$C$3,X360&gt;=L360),G360*(1+設定!$C$6),IF(AND(V360&gt;=設定!$C$3,X360&lt;L360),G360*(1+設定!$C$7*-1),IF(V360&lt;設定!$C$3,G360*(1+設定!$C$6),"除外")))&gt;10,IF(AND(V360&gt;=設定!$C$3,X360&gt;=L360),G360*(1+設定!$C$6),IF(AND(V360&gt;=設定!$C$3,X360&lt;L360),G360*(1+設定!$C$7*-1),IF(V360&lt;設定!$C$3,G360*(1+設定!$C$6),"除外"))),10)</f>
        <v>#VALUE!</v>
      </c>
      <c r="I360" s="34" t="e">
        <f ca="1">IF(消化率!$I$5&lt;1,商品!H360*消化率!$I$5,IF(商品!W360*商品!Q360/(商品!H360*消化率!$I$5)&gt;商品!L360,商品!H360*消化率!$I$5,J360))</f>
        <v>#DIV/0!</v>
      </c>
      <c r="J360" s="34" t="e">
        <f t="shared" si="72"/>
        <v>#VALUE!</v>
      </c>
      <c r="K360" s="34" t="e">
        <f ca="1">IF(ROUNDDOWN(IF(I360&gt;=設定!$C$8,設定!$C$8,商品!I360),0)&lt;10,10,ROUNDDOWN(IF(I360&gt;=設定!$C$8,設定!$C$8,商品!I360),0))</f>
        <v>#DIV/0!</v>
      </c>
      <c r="L360" s="64">
        <f>IF(F360="標準",設定!$C$4,商品!F360)</f>
        <v>5</v>
      </c>
      <c r="M360" s="63" t="str">
        <f>_xlfn.XLOOKUP($D360,全商品!$F:$F,全商品!H:H,"-")</f>
        <v>-</v>
      </c>
      <c r="N360" s="12" t="str">
        <f>_xlfn.XLOOKUP($D360,全商品!$F:$F,全商品!I:I,"-")</f>
        <v>-</v>
      </c>
      <c r="O360" s="23" t="str">
        <f>_xlfn.XLOOKUP($D360,全商品!$F:$F,全商品!K:K,"-")</f>
        <v>-</v>
      </c>
      <c r="P360" s="13" t="str">
        <f>_xlfn.XLOOKUP($D360,全商品!$F:$F,全商品!M:M,"-")</f>
        <v>-</v>
      </c>
      <c r="Q360" s="25" t="str">
        <f>_xlfn.XLOOKUP($D360,現状商品設定!B:B,現状商品設定!D:D,"-")</f>
        <v>-</v>
      </c>
      <c r="R360" s="22">
        <f>SUM(_xlfn.XLOOKUP($D360,当月商品!$D:$D,当月商品!I:I,0),_xlfn.XLOOKUP($D360,前月商品!$D:$D,前月商品!I:I,0),_xlfn.XLOOKUP($D360,前々月商品!$D:$D,前々月商品!I:I,0))</f>
        <v>0</v>
      </c>
      <c r="S360" s="23">
        <f>SUM(_xlfn.XLOOKUP($D360,当月商品!$D:$D,当月商品!V:V,0),_xlfn.XLOOKUP($D360,前月商品!$D:$D,前月商品!V:V,0),_xlfn.XLOOKUP($D360,前々月商品!$D:$D,前々月商品!V:V,0))</f>
        <v>0</v>
      </c>
      <c r="T360" s="23">
        <f t="shared" si="73"/>
        <v>0</v>
      </c>
      <c r="U360" s="23">
        <f>SUM(_xlfn.XLOOKUP($D360,当月商品!$D:$D,当月商品!W:W,0),_xlfn.XLOOKUP($D360,前月商品!$D:$D,前月商品!W:W,0),_xlfn.XLOOKUP($D360,前々月商品!$D:$D,前々月商品!W:W,0))</f>
        <v>0</v>
      </c>
      <c r="V360" s="23">
        <f>SUM(_xlfn.XLOOKUP($D360,当月商品!$D:$D,当月商品!H:H,0),_xlfn.XLOOKUP($D360,前月商品!$D:$D,前月商品!H:H,0),_xlfn.XLOOKUP($D360,前々月商品!$D:$D,前々月商品!H:H,0))</f>
        <v>0</v>
      </c>
      <c r="W360" s="13">
        <f t="shared" si="74"/>
        <v>0</v>
      </c>
      <c r="X360" s="15">
        <f t="shared" si="75"/>
        <v>0</v>
      </c>
      <c r="Y360" s="22">
        <f>_xlfn.XLOOKUP($D360,当月商品!$D:$D,当月商品!I:I,0)</f>
        <v>0</v>
      </c>
      <c r="Z360" s="23">
        <f>_xlfn.XLOOKUP($D360,前月商品!$D:$D,前月商品!I:I,0)</f>
        <v>0</v>
      </c>
      <c r="AA360" s="23">
        <f>_xlfn.XLOOKUP($D360,前々月商品!$D:$D,前々月商品!I:I,0)</f>
        <v>0</v>
      </c>
      <c r="AB360" s="23">
        <f>_xlfn.XLOOKUP($D360,当月商品!$D:$D,当月商品!V:V,0)</f>
        <v>0</v>
      </c>
      <c r="AC360" s="23">
        <f>_xlfn.XLOOKUP($D360,前月商品!$D:$D,前月商品!V:V,0)</f>
        <v>0</v>
      </c>
      <c r="AD360" s="23">
        <f>_xlfn.XLOOKUP($D360,前々月商品!$D:$D,前々月商品!V:V,0)</f>
        <v>0</v>
      </c>
      <c r="AE360" s="23">
        <f t="shared" si="76"/>
        <v>0</v>
      </c>
      <c r="AF360" s="23">
        <f t="shared" si="77"/>
        <v>0</v>
      </c>
      <c r="AG360" s="23">
        <f t="shared" si="78"/>
        <v>0</v>
      </c>
      <c r="AH360" s="12">
        <f>_xlfn.XLOOKUP($D360,当月商品!$D:$D,当月商品!W:W,0)</f>
        <v>0</v>
      </c>
      <c r="AI360" s="12">
        <f>_xlfn.XLOOKUP($D360,前月商品!$D:$D,前月商品!W:W,0)</f>
        <v>0</v>
      </c>
      <c r="AJ360" s="12">
        <f>_xlfn.XLOOKUP($D360,前々月商品!$D:$D,前々月商品!W:W,0)</f>
        <v>0</v>
      </c>
      <c r="AK360" s="12">
        <f>_xlfn.XLOOKUP($D360,当月商品!$D:$D,当月商品!H:H,0)</f>
        <v>0</v>
      </c>
      <c r="AL360" s="12">
        <f>_xlfn.XLOOKUP($D360,前月商品!$D:$D,前月商品!H:H,0)</f>
        <v>0</v>
      </c>
      <c r="AM360" s="12">
        <f>_xlfn.XLOOKUP($D360,前々月商品!$D:$D,前々月商品!H:H,0)</f>
        <v>0</v>
      </c>
      <c r="AN360" s="13">
        <f t="shared" si="79"/>
        <v>0</v>
      </c>
      <c r="AO360" s="13">
        <f t="shared" si="80"/>
        <v>0</v>
      </c>
      <c r="AP360" s="13">
        <f t="shared" si="81"/>
        <v>0</v>
      </c>
      <c r="AQ360" s="16">
        <f t="shared" si="82"/>
        <v>0</v>
      </c>
      <c r="AR360" s="16">
        <f t="shared" si="83"/>
        <v>0</v>
      </c>
      <c r="AS360" s="17">
        <f t="shared" si="84"/>
        <v>0</v>
      </c>
      <c r="AT360" t="e">
        <f t="shared" si="85"/>
        <v>#VALUE!</v>
      </c>
    </row>
    <row r="361" spans="3:46" ht="36.65" customHeight="1">
      <c r="C361" s="20">
        <v>356</v>
      </c>
      <c r="D361" s="53">
        <f>現状商品設定!B358</f>
        <v>0</v>
      </c>
      <c r="E361" s="26" t="str">
        <f>IFERROR(_xlfn.XLOOKUP($D361,現状商品設定!B:B,現状商品設定!C:C,"-"),"-")</f>
        <v>-</v>
      </c>
      <c r="F361" s="32" t="s">
        <v>46</v>
      </c>
      <c r="G361" s="30" t="str">
        <f>IFERROR(_xlfn.XLOOKUP($D361,現状商品設定!B:B,現状商品設定!F:F),"-")</f>
        <v>-</v>
      </c>
      <c r="H361" s="34" t="e">
        <f>IF(IF(AND(V361&gt;=設定!$C$3,X361&gt;=L361),G361*(1+設定!$C$6),IF(AND(V361&gt;=設定!$C$3,X361&lt;L361),G361*(1+設定!$C$7*-1),IF(V361&lt;設定!$C$3,G361*(1+設定!$C$6),"除外")))&gt;10,IF(AND(V361&gt;=設定!$C$3,X361&gt;=L361),G361*(1+設定!$C$6),IF(AND(V361&gt;=設定!$C$3,X361&lt;L361),G361*(1+設定!$C$7*-1),IF(V361&lt;設定!$C$3,G361*(1+設定!$C$6),"除外"))),10)</f>
        <v>#VALUE!</v>
      </c>
      <c r="I361" s="34" t="e">
        <f ca="1">IF(消化率!$I$5&lt;1,商品!H361*消化率!$I$5,IF(商品!W361*商品!Q361/(商品!H361*消化率!$I$5)&gt;商品!L361,商品!H361*消化率!$I$5,J361))</f>
        <v>#DIV/0!</v>
      </c>
      <c r="J361" s="34" t="e">
        <f t="shared" si="72"/>
        <v>#VALUE!</v>
      </c>
      <c r="K361" s="34" t="e">
        <f ca="1">IF(ROUNDDOWN(IF(I361&gt;=設定!$C$8,設定!$C$8,商品!I361),0)&lt;10,10,ROUNDDOWN(IF(I361&gt;=設定!$C$8,設定!$C$8,商品!I361),0))</f>
        <v>#DIV/0!</v>
      </c>
      <c r="L361" s="64">
        <f>IF(F361="標準",設定!$C$4,商品!F361)</f>
        <v>5</v>
      </c>
      <c r="M361" s="63" t="str">
        <f>_xlfn.XLOOKUP($D361,全商品!$F:$F,全商品!H:H,"-")</f>
        <v>-</v>
      </c>
      <c r="N361" s="12" t="str">
        <f>_xlfn.XLOOKUP($D361,全商品!$F:$F,全商品!I:I,"-")</f>
        <v>-</v>
      </c>
      <c r="O361" s="23" t="str">
        <f>_xlfn.XLOOKUP($D361,全商品!$F:$F,全商品!K:K,"-")</f>
        <v>-</v>
      </c>
      <c r="P361" s="13" t="str">
        <f>_xlfn.XLOOKUP($D361,全商品!$F:$F,全商品!M:M,"-")</f>
        <v>-</v>
      </c>
      <c r="Q361" s="25" t="str">
        <f>_xlfn.XLOOKUP($D361,現状商品設定!B:B,現状商品設定!D:D,"-")</f>
        <v>-</v>
      </c>
      <c r="R361" s="22">
        <f>SUM(_xlfn.XLOOKUP($D361,当月商品!$D:$D,当月商品!I:I,0),_xlfn.XLOOKUP($D361,前月商品!$D:$D,前月商品!I:I,0),_xlfn.XLOOKUP($D361,前々月商品!$D:$D,前々月商品!I:I,0))</f>
        <v>0</v>
      </c>
      <c r="S361" s="23">
        <f>SUM(_xlfn.XLOOKUP($D361,当月商品!$D:$D,当月商品!V:V,0),_xlfn.XLOOKUP($D361,前月商品!$D:$D,前月商品!V:V,0),_xlfn.XLOOKUP($D361,前々月商品!$D:$D,前々月商品!V:V,0))</f>
        <v>0</v>
      </c>
      <c r="T361" s="23">
        <f t="shared" si="73"/>
        <v>0</v>
      </c>
      <c r="U361" s="23">
        <f>SUM(_xlfn.XLOOKUP($D361,当月商品!$D:$D,当月商品!W:W,0),_xlfn.XLOOKUP($D361,前月商品!$D:$D,前月商品!W:W,0),_xlfn.XLOOKUP($D361,前々月商品!$D:$D,前々月商品!W:W,0))</f>
        <v>0</v>
      </c>
      <c r="V361" s="23">
        <f>SUM(_xlfn.XLOOKUP($D361,当月商品!$D:$D,当月商品!H:H,0),_xlfn.XLOOKUP($D361,前月商品!$D:$D,前月商品!H:H,0),_xlfn.XLOOKUP($D361,前々月商品!$D:$D,前々月商品!H:H,0))</f>
        <v>0</v>
      </c>
      <c r="W361" s="13">
        <f t="shared" si="74"/>
        <v>0</v>
      </c>
      <c r="X361" s="15">
        <f t="shared" si="75"/>
        <v>0</v>
      </c>
      <c r="Y361" s="22">
        <f>_xlfn.XLOOKUP($D361,当月商品!$D:$D,当月商品!I:I,0)</f>
        <v>0</v>
      </c>
      <c r="Z361" s="23">
        <f>_xlfn.XLOOKUP($D361,前月商品!$D:$D,前月商品!I:I,0)</f>
        <v>0</v>
      </c>
      <c r="AA361" s="23">
        <f>_xlfn.XLOOKUP($D361,前々月商品!$D:$D,前々月商品!I:I,0)</f>
        <v>0</v>
      </c>
      <c r="AB361" s="23">
        <f>_xlfn.XLOOKUP($D361,当月商品!$D:$D,当月商品!V:V,0)</f>
        <v>0</v>
      </c>
      <c r="AC361" s="23">
        <f>_xlfn.XLOOKUP($D361,前月商品!$D:$D,前月商品!V:V,0)</f>
        <v>0</v>
      </c>
      <c r="AD361" s="23">
        <f>_xlfn.XLOOKUP($D361,前々月商品!$D:$D,前々月商品!V:V,0)</f>
        <v>0</v>
      </c>
      <c r="AE361" s="23">
        <f t="shared" si="76"/>
        <v>0</v>
      </c>
      <c r="AF361" s="23">
        <f t="shared" si="77"/>
        <v>0</v>
      </c>
      <c r="AG361" s="23">
        <f t="shared" si="78"/>
        <v>0</v>
      </c>
      <c r="AH361" s="12">
        <f>_xlfn.XLOOKUP($D361,当月商品!$D:$D,当月商品!W:W,0)</f>
        <v>0</v>
      </c>
      <c r="AI361" s="12">
        <f>_xlfn.XLOOKUP($D361,前月商品!$D:$D,前月商品!W:W,0)</f>
        <v>0</v>
      </c>
      <c r="AJ361" s="12">
        <f>_xlfn.XLOOKUP($D361,前々月商品!$D:$D,前々月商品!W:W,0)</f>
        <v>0</v>
      </c>
      <c r="AK361" s="12">
        <f>_xlfn.XLOOKUP($D361,当月商品!$D:$D,当月商品!H:H,0)</f>
        <v>0</v>
      </c>
      <c r="AL361" s="12">
        <f>_xlfn.XLOOKUP($D361,前月商品!$D:$D,前月商品!H:H,0)</f>
        <v>0</v>
      </c>
      <c r="AM361" s="12">
        <f>_xlfn.XLOOKUP($D361,前々月商品!$D:$D,前々月商品!H:H,0)</f>
        <v>0</v>
      </c>
      <c r="AN361" s="13">
        <f t="shared" si="79"/>
        <v>0</v>
      </c>
      <c r="AO361" s="13">
        <f t="shared" si="80"/>
        <v>0</v>
      </c>
      <c r="AP361" s="13">
        <f t="shared" si="81"/>
        <v>0</v>
      </c>
      <c r="AQ361" s="16">
        <f t="shared" si="82"/>
        <v>0</v>
      </c>
      <c r="AR361" s="16">
        <f t="shared" si="83"/>
        <v>0</v>
      </c>
      <c r="AS361" s="17">
        <f t="shared" si="84"/>
        <v>0</v>
      </c>
      <c r="AT361" t="e">
        <f t="shared" si="85"/>
        <v>#VALUE!</v>
      </c>
    </row>
    <row r="362" spans="3:46" ht="36.65" customHeight="1">
      <c r="C362" s="20">
        <v>357</v>
      </c>
      <c r="D362" s="53">
        <f>現状商品設定!B359</f>
        <v>0</v>
      </c>
      <c r="E362" s="26" t="str">
        <f>IFERROR(_xlfn.XLOOKUP($D362,現状商品設定!B:B,現状商品設定!C:C,"-"),"-")</f>
        <v>-</v>
      </c>
      <c r="F362" s="32" t="s">
        <v>46</v>
      </c>
      <c r="G362" s="30" t="str">
        <f>IFERROR(_xlfn.XLOOKUP($D362,現状商品設定!B:B,現状商品設定!F:F),"-")</f>
        <v>-</v>
      </c>
      <c r="H362" s="34" t="e">
        <f>IF(IF(AND(V362&gt;=設定!$C$3,X362&gt;=L362),G362*(1+設定!$C$6),IF(AND(V362&gt;=設定!$C$3,X362&lt;L362),G362*(1+設定!$C$7*-1),IF(V362&lt;設定!$C$3,G362*(1+設定!$C$6),"除外")))&gt;10,IF(AND(V362&gt;=設定!$C$3,X362&gt;=L362),G362*(1+設定!$C$6),IF(AND(V362&gt;=設定!$C$3,X362&lt;L362),G362*(1+設定!$C$7*-1),IF(V362&lt;設定!$C$3,G362*(1+設定!$C$6),"除外"))),10)</f>
        <v>#VALUE!</v>
      </c>
      <c r="I362" s="34" t="e">
        <f ca="1">IF(消化率!$I$5&lt;1,商品!H362*消化率!$I$5,IF(商品!W362*商品!Q362/(商品!H362*消化率!$I$5)&gt;商品!L362,商品!H362*消化率!$I$5,J362))</f>
        <v>#DIV/0!</v>
      </c>
      <c r="J362" s="34" t="e">
        <f t="shared" si="72"/>
        <v>#VALUE!</v>
      </c>
      <c r="K362" s="34" t="e">
        <f ca="1">IF(ROUNDDOWN(IF(I362&gt;=設定!$C$8,設定!$C$8,商品!I362),0)&lt;10,10,ROUNDDOWN(IF(I362&gt;=設定!$C$8,設定!$C$8,商品!I362),0))</f>
        <v>#DIV/0!</v>
      </c>
      <c r="L362" s="64">
        <f>IF(F362="標準",設定!$C$4,商品!F362)</f>
        <v>5</v>
      </c>
      <c r="M362" s="63" t="str">
        <f>_xlfn.XLOOKUP($D362,全商品!$F:$F,全商品!H:H,"-")</f>
        <v>-</v>
      </c>
      <c r="N362" s="12" t="str">
        <f>_xlfn.XLOOKUP($D362,全商品!$F:$F,全商品!I:I,"-")</f>
        <v>-</v>
      </c>
      <c r="O362" s="23" t="str">
        <f>_xlfn.XLOOKUP($D362,全商品!$F:$F,全商品!K:K,"-")</f>
        <v>-</v>
      </c>
      <c r="P362" s="13" t="str">
        <f>_xlfn.XLOOKUP($D362,全商品!$F:$F,全商品!M:M,"-")</f>
        <v>-</v>
      </c>
      <c r="Q362" s="25" t="str">
        <f>_xlfn.XLOOKUP($D362,現状商品設定!B:B,現状商品設定!D:D,"-")</f>
        <v>-</v>
      </c>
      <c r="R362" s="22">
        <f>SUM(_xlfn.XLOOKUP($D362,当月商品!$D:$D,当月商品!I:I,0),_xlfn.XLOOKUP($D362,前月商品!$D:$D,前月商品!I:I,0),_xlfn.XLOOKUP($D362,前々月商品!$D:$D,前々月商品!I:I,0))</f>
        <v>0</v>
      </c>
      <c r="S362" s="23">
        <f>SUM(_xlfn.XLOOKUP($D362,当月商品!$D:$D,当月商品!V:V,0),_xlfn.XLOOKUP($D362,前月商品!$D:$D,前月商品!V:V,0),_xlfn.XLOOKUP($D362,前々月商品!$D:$D,前々月商品!V:V,0))</f>
        <v>0</v>
      </c>
      <c r="T362" s="23">
        <f t="shared" si="73"/>
        <v>0</v>
      </c>
      <c r="U362" s="23">
        <f>SUM(_xlfn.XLOOKUP($D362,当月商品!$D:$D,当月商品!W:W,0),_xlfn.XLOOKUP($D362,前月商品!$D:$D,前月商品!W:W,0),_xlfn.XLOOKUP($D362,前々月商品!$D:$D,前々月商品!W:W,0))</f>
        <v>0</v>
      </c>
      <c r="V362" s="23">
        <f>SUM(_xlfn.XLOOKUP($D362,当月商品!$D:$D,当月商品!H:H,0),_xlfn.XLOOKUP($D362,前月商品!$D:$D,前月商品!H:H,0),_xlfn.XLOOKUP($D362,前々月商品!$D:$D,前々月商品!H:H,0))</f>
        <v>0</v>
      </c>
      <c r="W362" s="13">
        <f t="shared" si="74"/>
        <v>0</v>
      </c>
      <c r="X362" s="15">
        <f t="shared" si="75"/>
        <v>0</v>
      </c>
      <c r="Y362" s="22">
        <f>_xlfn.XLOOKUP($D362,当月商品!$D:$D,当月商品!I:I,0)</f>
        <v>0</v>
      </c>
      <c r="Z362" s="23">
        <f>_xlfn.XLOOKUP($D362,前月商品!$D:$D,前月商品!I:I,0)</f>
        <v>0</v>
      </c>
      <c r="AA362" s="23">
        <f>_xlfn.XLOOKUP($D362,前々月商品!$D:$D,前々月商品!I:I,0)</f>
        <v>0</v>
      </c>
      <c r="AB362" s="23">
        <f>_xlfn.XLOOKUP($D362,当月商品!$D:$D,当月商品!V:V,0)</f>
        <v>0</v>
      </c>
      <c r="AC362" s="23">
        <f>_xlfn.XLOOKUP($D362,前月商品!$D:$D,前月商品!V:V,0)</f>
        <v>0</v>
      </c>
      <c r="AD362" s="23">
        <f>_xlfn.XLOOKUP($D362,前々月商品!$D:$D,前々月商品!V:V,0)</f>
        <v>0</v>
      </c>
      <c r="AE362" s="23">
        <f t="shared" si="76"/>
        <v>0</v>
      </c>
      <c r="AF362" s="23">
        <f t="shared" si="77"/>
        <v>0</v>
      </c>
      <c r="AG362" s="23">
        <f t="shared" si="78"/>
        <v>0</v>
      </c>
      <c r="AH362" s="12">
        <f>_xlfn.XLOOKUP($D362,当月商品!$D:$D,当月商品!W:W,0)</f>
        <v>0</v>
      </c>
      <c r="AI362" s="12">
        <f>_xlfn.XLOOKUP($D362,前月商品!$D:$D,前月商品!W:W,0)</f>
        <v>0</v>
      </c>
      <c r="AJ362" s="12">
        <f>_xlfn.XLOOKUP($D362,前々月商品!$D:$D,前々月商品!W:W,0)</f>
        <v>0</v>
      </c>
      <c r="AK362" s="12">
        <f>_xlfn.XLOOKUP($D362,当月商品!$D:$D,当月商品!H:H,0)</f>
        <v>0</v>
      </c>
      <c r="AL362" s="12">
        <f>_xlfn.XLOOKUP($D362,前月商品!$D:$D,前月商品!H:H,0)</f>
        <v>0</v>
      </c>
      <c r="AM362" s="12">
        <f>_xlfn.XLOOKUP($D362,前々月商品!$D:$D,前々月商品!H:H,0)</f>
        <v>0</v>
      </c>
      <c r="AN362" s="13">
        <f t="shared" si="79"/>
        <v>0</v>
      </c>
      <c r="AO362" s="13">
        <f t="shared" si="80"/>
        <v>0</v>
      </c>
      <c r="AP362" s="13">
        <f t="shared" si="81"/>
        <v>0</v>
      </c>
      <c r="AQ362" s="16">
        <f t="shared" si="82"/>
        <v>0</v>
      </c>
      <c r="AR362" s="16">
        <f t="shared" si="83"/>
        <v>0</v>
      </c>
      <c r="AS362" s="17">
        <f t="shared" si="84"/>
        <v>0</v>
      </c>
      <c r="AT362" t="e">
        <f t="shared" si="85"/>
        <v>#VALUE!</v>
      </c>
    </row>
    <row r="363" spans="3:46" ht="36.65" customHeight="1">
      <c r="C363" s="20">
        <v>358</v>
      </c>
      <c r="D363" s="53">
        <f>現状商品設定!B360</f>
        <v>0</v>
      </c>
      <c r="E363" s="26" t="str">
        <f>IFERROR(_xlfn.XLOOKUP($D363,現状商品設定!B:B,現状商品設定!C:C,"-"),"-")</f>
        <v>-</v>
      </c>
      <c r="F363" s="32" t="s">
        <v>46</v>
      </c>
      <c r="G363" s="30" t="str">
        <f>IFERROR(_xlfn.XLOOKUP($D363,現状商品設定!B:B,現状商品設定!F:F),"-")</f>
        <v>-</v>
      </c>
      <c r="H363" s="34" t="e">
        <f>IF(IF(AND(V363&gt;=設定!$C$3,X363&gt;=L363),G363*(1+設定!$C$6),IF(AND(V363&gt;=設定!$C$3,X363&lt;L363),G363*(1+設定!$C$7*-1),IF(V363&lt;設定!$C$3,G363*(1+設定!$C$6),"除外")))&gt;10,IF(AND(V363&gt;=設定!$C$3,X363&gt;=L363),G363*(1+設定!$C$6),IF(AND(V363&gt;=設定!$C$3,X363&lt;L363),G363*(1+設定!$C$7*-1),IF(V363&lt;設定!$C$3,G363*(1+設定!$C$6),"除外"))),10)</f>
        <v>#VALUE!</v>
      </c>
      <c r="I363" s="34" t="e">
        <f ca="1">IF(消化率!$I$5&lt;1,商品!H363*消化率!$I$5,IF(商品!W363*商品!Q363/(商品!H363*消化率!$I$5)&gt;商品!L363,商品!H363*消化率!$I$5,J363))</f>
        <v>#DIV/0!</v>
      </c>
      <c r="J363" s="34" t="e">
        <f t="shared" si="72"/>
        <v>#VALUE!</v>
      </c>
      <c r="K363" s="34" t="e">
        <f ca="1">IF(ROUNDDOWN(IF(I363&gt;=設定!$C$8,設定!$C$8,商品!I363),0)&lt;10,10,ROUNDDOWN(IF(I363&gt;=設定!$C$8,設定!$C$8,商品!I363),0))</f>
        <v>#DIV/0!</v>
      </c>
      <c r="L363" s="64">
        <f>IF(F363="標準",設定!$C$4,商品!F363)</f>
        <v>5</v>
      </c>
      <c r="M363" s="63" t="str">
        <f>_xlfn.XLOOKUP($D363,全商品!$F:$F,全商品!H:H,"-")</f>
        <v>-</v>
      </c>
      <c r="N363" s="12" t="str">
        <f>_xlfn.XLOOKUP($D363,全商品!$F:$F,全商品!I:I,"-")</f>
        <v>-</v>
      </c>
      <c r="O363" s="23" t="str">
        <f>_xlfn.XLOOKUP($D363,全商品!$F:$F,全商品!K:K,"-")</f>
        <v>-</v>
      </c>
      <c r="P363" s="13" t="str">
        <f>_xlfn.XLOOKUP($D363,全商品!$F:$F,全商品!M:M,"-")</f>
        <v>-</v>
      </c>
      <c r="Q363" s="25" t="str">
        <f>_xlfn.XLOOKUP($D363,現状商品設定!B:B,現状商品設定!D:D,"-")</f>
        <v>-</v>
      </c>
      <c r="R363" s="22">
        <f>SUM(_xlfn.XLOOKUP($D363,当月商品!$D:$D,当月商品!I:I,0),_xlfn.XLOOKUP($D363,前月商品!$D:$D,前月商品!I:I,0),_xlfn.XLOOKUP($D363,前々月商品!$D:$D,前々月商品!I:I,0))</f>
        <v>0</v>
      </c>
      <c r="S363" s="23">
        <f>SUM(_xlfn.XLOOKUP($D363,当月商品!$D:$D,当月商品!V:V,0),_xlfn.XLOOKUP($D363,前月商品!$D:$D,前月商品!V:V,0),_xlfn.XLOOKUP($D363,前々月商品!$D:$D,前々月商品!V:V,0))</f>
        <v>0</v>
      </c>
      <c r="T363" s="23">
        <f t="shared" si="73"/>
        <v>0</v>
      </c>
      <c r="U363" s="23">
        <f>SUM(_xlfn.XLOOKUP($D363,当月商品!$D:$D,当月商品!W:W,0),_xlfn.XLOOKUP($D363,前月商品!$D:$D,前月商品!W:W,0),_xlfn.XLOOKUP($D363,前々月商品!$D:$D,前々月商品!W:W,0))</f>
        <v>0</v>
      </c>
      <c r="V363" s="23">
        <f>SUM(_xlfn.XLOOKUP($D363,当月商品!$D:$D,当月商品!H:H,0),_xlfn.XLOOKUP($D363,前月商品!$D:$D,前月商品!H:H,0),_xlfn.XLOOKUP($D363,前々月商品!$D:$D,前々月商品!H:H,0))</f>
        <v>0</v>
      </c>
      <c r="W363" s="13">
        <f t="shared" si="74"/>
        <v>0</v>
      </c>
      <c r="X363" s="15">
        <f t="shared" si="75"/>
        <v>0</v>
      </c>
      <c r="Y363" s="22">
        <f>_xlfn.XLOOKUP($D363,当月商品!$D:$D,当月商品!I:I,0)</f>
        <v>0</v>
      </c>
      <c r="Z363" s="23">
        <f>_xlfn.XLOOKUP($D363,前月商品!$D:$D,前月商品!I:I,0)</f>
        <v>0</v>
      </c>
      <c r="AA363" s="23">
        <f>_xlfn.XLOOKUP($D363,前々月商品!$D:$D,前々月商品!I:I,0)</f>
        <v>0</v>
      </c>
      <c r="AB363" s="23">
        <f>_xlfn.XLOOKUP($D363,当月商品!$D:$D,当月商品!V:V,0)</f>
        <v>0</v>
      </c>
      <c r="AC363" s="23">
        <f>_xlfn.XLOOKUP($D363,前月商品!$D:$D,前月商品!V:V,0)</f>
        <v>0</v>
      </c>
      <c r="AD363" s="23">
        <f>_xlfn.XLOOKUP($D363,前々月商品!$D:$D,前々月商品!V:V,0)</f>
        <v>0</v>
      </c>
      <c r="AE363" s="23">
        <f t="shared" si="76"/>
        <v>0</v>
      </c>
      <c r="AF363" s="23">
        <f t="shared" si="77"/>
        <v>0</v>
      </c>
      <c r="AG363" s="23">
        <f t="shared" si="78"/>
        <v>0</v>
      </c>
      <c r="AH363" s="12">
        <f>_xlfn.XLOOKUP($D363,当月商品!$D:$D,当月商品!W:W,0)</f>
        <v>0</v>
      </c>
      <c r="AI363" s="12">
        <f>_xlfn.XLOOKUP($D363,前月商品!$D:$D,前月商品!W:W,0)</f>
        <v>0</v>
      </c>
      <c r="AJ363" s="12">
        <f>_xlfn.XLOOKUP($D363,前々月商品!$D:$D,前々月商品!W:W,0)</f>
        <v>0</v>
      </c>
      <c r="AK363" s="12">
        <f>_xlfn.XLOOKUP($D363,当月商品!$D:$D,当月商品!H:H,0)</f>
        <v>0</v>
      </c>
      <c r="AL363" s="12">
        <f>_xlfn.XLOOKUP($D363,前月商品!$D:$D,前月商品!H:H,0)</f>
        <v>0</v>
      </c>
      <c r="AM363" s="12">
        <f>_xlfn.XLOOKUP($D363,前々月商品!$D:$D,前々月商品!H:H,0)</f>
        <v>0</v>
      </c>
      <c r="AN363" s="13">
        <f t="shared" si="79"/>
        <v>0</v>
      </c>
      <c r="AO363" s="13">
        <f t="shared" si="80"/>
        <v>0</v>
      </c>
      <c r="AP363" s="13">
        <f t="shared" si="81"/>
        <v>0</v>
      </c>
      <c r="AQ363" s="16">
        <f t="shared" si="82"/>
        <v>0</v>
      </c>
      <c r="AR363" s="16">
        <f t="shared" si="83"/>
        <v>0</v>
      </c>
      <c r="AS363" s="17">
        <f t="shared" si="84"/>
        <v>0</v>
      </c>
      <c r="AT363" t="e">
        <f t="shared" si="85"/>
        <v>#VALUE!</v>
      </c>
    </row>
    <row r="364" spans="3:46" ht="36.65" customHeight="1">
      <c r="C364" s="20">
        <v>359</v>
      </c>
      <c r="D364" s="53">
        <f>現状商品設定!B361</f>
        <v>0</v>
      </c>
      <c r="E364" s="26" t="str">
        <f>IFERROR(_xlfn.XLOOKUP($D364,現状商品設定!B:B,現状商品設定!C:C,"-"),"-")</f>
        <v>-</v>
      </c>
      <c r="F364" s="32" t="s">
        <v>46</v>
      </c>
      <c r="G364" s="30" t="str">
        <f>IFERROR(_xlfn.XLOOKUP($D364,現状商品設定!B:B,現状商品設定!F:F),"-")</f>
        <v>-</v>
      </c>
      <c r="H364" s="34" t="e">
        <f>IF(IF(AND(V364&gt;=設定!$C$3,X364&gt;=L364),G364*(1+設定!$C$6),IF(AND(V364&gt;=設定!$C$3,X364&lt;L364),G364*(1+設定!$C$7*-1),IF(V364&lt;設定!$C$3,G364*(1+設定!$C$6),"除外")))&gt;10,IF(AND(V364&gt;=設定!$C$3,X364&gt;=L364),G364*(1+設定!$C$6),IF(AND(V364&gt;=設定!$C$3,X364&lt;L364),G364*(1+設定!$C$7*-1),IF(V364&lt;設定!$C$3,G364*(1+設定!$C$6),"除外"))),10)</f>
        <v>#VALUE!</v>
      </c>
      <c r="I364" s="34" t="e">
        <f ca="1">IF(消化率!$I$5&lt;1,商品!H364*消化率!$I$5,IF(商品!W364*商品!Q364/(商品!H364*消化率!$I$5)&gt;商品!L364,商品!H364*消化率!$I$5,J364))</f>
        <v>#DIV/0!</v>
      </c>
      <c r="J364" s="34" t="e">
        <f t="shared" si="72"/>
        <v>#VALUE!</v>
      </c>
      <c r="K364" s="34" t="e">
        <f ca="1">IF(ROUNDDOWN(IF(I364&gt;=設定!$C$8,設定!$C$8,商品!I364),0)&lt;10,10,ROUNDDOWN(IF(I364&gt;=設定!$C$8,設定!$C$8,商品!I364),0))</f>
        <v>#DIV/0!</v>
      </c>
      <c r="L364" s="64">
        <f>IF(F364="標準",設定!$C$4,商品!F364)</f>
        <v>5</v>
      </c>
      <c r="M364" s="63" t="str">
        <f>_xlfn.XLOOKUP($D364,全商品!$F:$F,全商品!H:H,"-")</f>
        <v>-</v>
      </c>
      <c r="N364" s="12" t="str">
        <f>_xlfn.XLOOKUP($D364,全商品!$F:$F,全商品!I:I,"-")</f>
        <v>-</v>
      </c>
      <c r="O364" s="23" t="str">
        <f>_xlfn.XLOOKUP($D364,全商品!$F:$F,全商品!K:K,"-")</f>
        <v>-</v>
      </c>
      <c r="P364" s="13" t="str">
        <f>_xlfn.XLOOKUP($D364,全商品!$F:$F,全商品!M:M,"-")</f>
        <v>-</v>
      </c>
      <c r="Q364" s="25" t="str">
        <f>_xlfn.XLOOKUP($D364,現状商品設定!B:B,現状商品設定!D:D,"-")</f>
        <v>-</v>
      </c>
      <c r="R364" s="22">
        <f>SUM(_xlfn.XLOOKUP($D364,当月商品!$D:$D,当月商品!I:I,0),_xlfn.XLOOKUP($D364,前月商品!$D:$D,前月商品!I:I,0),_xlfn.XLOOKUP($D364,前々月商品!$D:$D,前々月商品!I:I,0))</f>
        <v>0</v>
      </c>
      <c r="S364" s="23">
        <f>SUM(_xlfn.XLOOKUP($D364,当月商品!$D:$D,当月商品!V:V,0),_xlfn.XLOOKUP($D364,前月商品!$D:$D,前月商品!V:V,0),_xlfn.XLOOKUP($D364,前々月商品!$D:$D,前々月商品!V:V,0))</f>
        <v>0</v>
      </c>
      <c r="T364" s="23">
        <f t="shared" si="73"/>
        <v>0</v>
      </c>
      <c r="U364" s="23">
        <f>SUM(_xlfn.XLOOKUP($D364,当月商品!$D:$D,当月商品!W:W,0),_xlfn.XLOOKUP($D364,前月商品!$D:$D,前月商品!W:W,0),_xlfn.XLOOKUP($D364,前々月商品!$D:$D,前々月商品!W:W,0))</f>
        <v>0</v>
      </c>
      <c r="V364" s="23">
        <f>SUM(_xlfn.XLOOKUP($D364,当月商品!$D:$D,当月商品!H:H,0),_xlfn.XLOOKUP($D364,前月商品!$D:$D,前月商品!H:H,0),_xlfn.XLOOKUP($D364,前々月商品!$D:$D,前々月商品!H:H,0))</f>
        <v>0</v>
      </c>
      <c r="W364" s="13">
        <f t="shared" si="74"/>
        <v>0</v>
      </c>
      <c r="X364" s="15">
        <f t="shared" si="75"/>
        <v>0</v>
      </c>
      <c r="Y364" s="22">
        <f>_xlfn.XLOOKUP($D364,当月商品!$D:$D,当月商品!I:I,0)</f>
        <v>0</v>
      </c>
      <c r="Z364" s="23">
        <f>_xlfn.XLOOKUP($D364,前月商品!$D:$D,前月商品!I:I,0)</f>
        <v>0</v>
      </c>
      <c r="AA364" s="23">
        <f>_xlfn.XLOOKUP($D364,前々月商品!$D:$D,前々月商品!I:I,0)</f>
        <v>0</v>
      </c>
      <c r="AB364" s="23">
        <f>_xlfn.XLOOKUP($D364,当月商品!$D:$D,当月商品!V:V,0)</f>
        <v>0</v>
      </c>
      <c r="AC364" s="23">
        <f>_xlfn.XLOOKUP($D364,前月商品!$D:$D,前月商品!V:V,0)</f>
        <v>0</v>
      </c>
      <c r="AD364" s="23">
        <f>_xlfn.XLOOKUP($D364,前々月商品!$D:$D,前々月商品!V:V,0)</f>
        <v>0</v>
      </c>
      <c r="AE364" s="23">
        <f t="shared" si="76"/>
        <v>0</v>
      </c>
      <c r="AF364" s="23">
        <f t="shared" si="77"/>
        <v>0</v>
      </c>
      <c r="AG364" s="23">
        <f t="shared" si="78"/>
        <v>0</v>
      </c>
      <c r="AH364" s="12">
        <f>_xlfn.XLOOKUP($D364,当月商品!$D:$D,当月商品!W:W,0)</f>
        <v>0</v>
      </c>
      <c r="AI364" s="12">
        <f>_xlfn.XLOOKUP($D364,前月商品!$D:$D,前月商品!W:W,0)</f>
        <v>0</v>
      </c>
      <c r="AJ364" s="12">
        <f>_xlfn.XLOOKUP($D364,前々月商品!$D:$D,前々月商品!W:W,0)</f>
        <v>0</v>
      </c>
      <c r="AK364" s="12">
        <f>_xlfn.XLOOKUP($D364,当月商品!$D:$D,当月商品!H:H,0)</f>
        <v>0</v>
      </c>
      <c r="AL364" s="12">
        <f>_xlfn.XLOOKUP($D364,前月商品!$D:$D,前月商品!H:H,0)</f>
        <v>0</v>
      </c>
      <c r="AM364" s="12">
        <f>_xlfn.XLOOKUP($D364,前々月商品!$D:$D,前々月商品!H:H,0)</f>
        <v>0</v>
      </c>
      <c r="AN364" s="13">
        <f t="shared" si="79"/>
        <v>0</v>
      </c>
      <c r="AO364" s="13">
        <f t="shared" si="80"/>
        <v>0</v>
      </c>
      <c r="AP364" s="13">
        <f t="shared" si="81"/>
        <v>0</v>
      </c>
      <c r="AQ364" s="16">
        <f t="shared" si="82"/>
        <v>0</v>
      </c>
      <c r="AR364" s="16">
        <f t="shared" si="83"/>
        <v>0</v>
      </c>
      <c r="AS364" s="17">
        <f t="shared" si="84"/>
        <v>0</v>
      </c>
      <c r="AT364" t="e">
        <f t="shared" si="85"/>
        <v>#VALUE!</v>
      </c>
    </row>
    <row r="365" spans="3:46" ht="36.65" customHeight="1">
      <c r="C365" s="20">
        <v>360</v>
      </c>
      <c r="D365" s="53">
        <f>現状商品設定!B362</f>
        <v>0</v>
      </c>
      <c r="E365" s="26" t="str">
        <f>IFERROR(_xlfn.XLOOKUP($D365,現状商品設定!B:B,現状商品設定!C:C,"-"),"-")</f>
        <v>-</v>
      </c>
      <c r="F365" s="32" t="s">
        <v>46</v>
      </c>
      <c r="G365" s="30" t="str">
        <f>IFERROR(_xlfn.XLOOKUP($D365,現状商品設定!B:B,現状商品設定!F:F),"-")</f>
        <v>-</v>
      </c>
      <c r="H365" s="34" t="e">
        <f>IF(IF(AND(V365&gt;=設定!$C$3,X365&gt;=L365),G365*(1+設定!$C$6),IF(AND(V365&gt;=設定!$C$3,X365&lt;L365),G365*(1+設定!$C$7*-1),IF(V365&lt;設定!$C$3,G365*(1+設定!$C$6),"除外")))&gt;10,IF(AND(V365&gt;=設定!$C$3,X365&gt;=L365),G365*(1+設定!$C$6),IF(AND(V365&gt;=設定!$C$3,X365&lt;L365),G365*(1+設定!$C$7*-1),IF(V365&lt;設定!$C$3,G365*(1+設定!$C$6),"除外"))),10)</f>
        <v>#VALUE!</v>
      </c>
      <c r="I365" s="34" t="e">
        <f ca="1">IF(消化率!$I$5&lt;1,商品!H365*消化率!$I$5,IF(商品!W365*商品!Q365/(商品!H365*消化率!$I$5)&gt;商品!L365,商品!H365*消化率!$I$5,J365))</f>
        <v>#DIV/0!</v>
      </c>
      <c r="J365" s="34" t="e">
        <f t="shared" si="72"/>
        <v>#VALUE!</v>
      </c>
      <c r="K365" s="34" t="e">
        <f ca="1">IF(ROUNDDOWN(IF(I365&gt;=設定!$C$8,設定!$C$8,商品!I365),0)&lt;10,10,ROUNDDOWN(IF(I365&gt;=設定!$C$8,設定!$C$8,商品!I365),0))</f>
        <v>#DIV/0!</v>
      </c>
      <c r="L365" s="64">
        <f>IF(F365="標準",設定!$C$4,商品!F365)</f>
        <v>5</v>
      </c>
      <c r="M365" s="63" t="str">
        <f>_xlfn.XLOOKUP($D365,全商品!$F:$F,全商品!H:H,"-")</f>
        <v>-</v>
      </c>
      <c r="N365" s="12" t="str">
        <f>_xlfn.XLOOKUP($D365,全商品!$F:$F,全商品!I:I,"-")</f>
        <v>-</v>
      </c>
      <c r="O365" s="23" t="str">
        <f>_xlfn.XLOOKUP($D365,全商品!$F:$F,全商品!K:K,"-")</f>
        <v>-</v>
      </c>
      <c r="P365" s="13" t="str">
        <f>_xlfn.XLOOKUP($D365,全商品!$F:$F,全商品!M:M,"-")</f>
        <v>-</v>
      </c>
      <c r="Q365" s="25" t="str">
        <f>_xlfn.XLOOKUP($D365,現状商品設定!B:B,現状商品設定!D:D,"-")</f>
        <v>-</v>
      </c>
      <c r="R365" s="22">
        <f>SUM(_xlfn.XLOOKUP($D365,当月商品!$D:$D,当月商品!I:I,0),_xlfn.XLOOKUP($D365,前月商品!$D:$D,前月商品!I:I,0),_xlfn.XLOOKUP($D365,前々月商品!$D:$D,前々月商品!I:I,0))</f>
        <v>0</v>
      </c>
      <c r="S365" s="23">
        <f>SUM(_xlfn.XLOOKUP($D365,当月商品!$D:$D,当月商品!V:V,0),_xlfn.XLOOKUP($D365,前月商品!$D:$D,前月商品!V:V,0),_xlfn.XLOOKUP($D365,前々月商品!$D:$D,前々月商品!V:V,0))</f>
        <v>0</v>
      </c>
      <c r="T365" s="23">
        <f t="shared" si="73"/>
        <v>0</v>
      </c>
      <c r="U365" s="23">
        <f>SUM(_xlfn.XLOOKUP($D365,当月商品!$D:$D,当月商品!W:W,0),_xlfn.XLOOKUP($D365,前月商品!$D:$D,前月商品!W:W,0),_xlfn.XLOOKUP($D365,前々月商品!$D:$D,前々月商品!W:W,0))</f>
        <v>0</v>
      </c>
      <c r="V365" s="23">
        <f>SUM(_xlfn.XLOOKUP($D365,当月商品!$D:$D,当月商品!H:H,0),_xlfn.XLOOKUP($D365,前月商品!$D:$D,前月商品!H:H,0),_xlfn.XLOOKUP($D365,前々月商品!$D:$D,前々月商品!H:H,0))</f>
        <v>0</v>
      </c>
      <c r="W365" s="13">
        <f t="shared" si="74"/>
        <v>0</v>
      </c>
      <c r="X365" s="15">
        <f t="shared" si="75"/>
        <v>0</v>
      </c>
      <c r="Y365" s="22">
        <f>_xlfn.XLOOKUP($D365,当月商品!$D:$D,当月商品!I:I,0)</f>
        <v>0</v>
      </c>
      <c r="Z365" s="23">
        <f>_xlfn.XLOOKUP($D365,前月商品!$D:$D,前月商品!I:I,0)</f>
        <v>0</v>
      </c>
      <c r="AA365" s="23">
        <f>_xlfn.XLOOKUP($D365,前々月商品!$D:$D,前々月商品!I:I,0)</f>
        <v>0</v>
      </c>
      <c r="AB365" s="23">
        <f>_xlfn.XLOOKUP($D365,当月商品!$D:$D,当月商品!V:V,0)</f>
        <v>0</v>
      </c>
      <c r="AC365" s="23">
        <f>_xlfn.XLOOKUP($D365,前月商品!$D:$D,前月商品!V:V,0)</f>
        <v>0</v>
      </c>
      <c r="AD365" s="23">
        <f>_xlfn.XLOOKUP($D365,前々月商品!$D:$D,前々月商品!V:V,0)</f>
        <v>0</v>
      </c>
      <c r="AE365" s="23">
        <f t="shared" si="76"/>
        <v>0</v>
      </c>
      <c r="AF365" s="23">
        <f t="shared" si="77"/>
        <v>0</v>
      </c>
      <c r="AG365" s="23">
        <f t="shared" si="78"/>
        <v>0</v>
      </c>
      <c r="AH365" s="12">
        <f>_xlfn.XLOOKUP($D365,当月商品!$D:$D,当月商品!W:W,0)</f>
        <v>0</v>
      </c>
      <c r="AI365" s="12">
        <f>_xlfn.XLOOKUP($D365,前月商品!$D:$D,前月商品!W:W,0)</f>
        <v>0</v>
      </c>
      <c r="AJ365" s="12">
        <f>_xlfn.XLOOKUP($D365,前々月商品!$D:$D,前々月商品!W:W,0)</f>
        <v>0</v>
      </c>
      <c r="AK365" s="12">
        <f>_xlfn.XLOOKUP($D365,当月商品!$D:$D,当月商品!H:H,0)</f>
        <v>0</v>
      </c>
      <c r="AL365" s="12">
        <f>_xlfn.XLOOKUP($D365,前月商品!$D:$D,前月商品!H:H,0)</f>
        <v>0</v>
      </c>
      <c r="AM365" s="12">
        <f>_xlfn.XLOOKUP($D365,前々月商品!$D:$D,前々月商品!H:H,0)</f>
        <v>0</v>
      </c>
      <c r="AN365" s="13">
        <f t="shared" si="79"/>
        <v>0</v>
      </c>
      <c r="AO365" s="13">
        <f t="shared" si="80"/>
        <v>0</v>
      </c>
      <c r="AP365" s="13">
        <f t="shared" si="81"/>
        <v>0</v>
      </c>
      <c r="AQ365" s="16">
        <f t="shared" si="82"/>
        <v>0</v>
      </c>
      <c r="AR365" s="16">
        <f t="shared" si="83"/>
        <v>0</v>
      </c>
      <c r="AS365" s="17">
        <f t="shared" si="84"/>
        <v>0</v>
      </c>
      <c r="AT365" t="e">
        <f t="shared" si="85"/>
        <v>#VALUE!</v>
      </c>
    </row>
    <row r="366" spans="3:46" ht="36.65" customHeight="1">
      <c r="C366" s="20">
        <v>361</v>
      </c>
      <c r="D366" s="53">
        <f>現状商品設定!B363</f>
        <v>0</v>
      </c>
      <c r="E366" s="26" t="str">
        <f>IFERROR(_xlfn.XLOOKUP($D366,現状商品設定!B:B,現状商品設定!C:C,"-"),"-")</f>
        <v>-</v>
      </c>
      <c r="F366" s="32" t="s">
        <v>46</v>
      </c>
      <c r="G366" s="30" t="str">
        <f>IFERROR(_xlfn.XLOOKUP($D366,現状商品設定!B:B,現状商品設定!F:F),"-")</f>
        <v>-</v>
      </c>
      <c r="H366" s="34" t="e">
        <f>IF(IF(AND(V366&gt;=設定!$C$3,X366&gt;=L366),G366*(1+設定!$C$6),IF(AND(V366&gt;=設定!$C$3,X366&lt;L366),G366*(1+設定!$C$7*-1),IF(V366&lt;設定!$C$3,G366*(1+設定!$C$6),"除外")))&gt;10,IF(AND(V366&gt;=設定!$C$3,X366&gt;=L366),G366*(1+設定!$C$6),IF(AND(V366&gt;=設定!$C$3,X366&lt;L366),G366*(1+設定!$C$7*-1),IF(V366&lt;設定!$C$3,G366*(1+設定!$C$6),"除外"))),10)</f>
        <v>#VALUE!</v>
      </c>
      <c r="I366" s="34" t="e">
        <f ca="1">IF(消化率!$I$5&lt;1,商品!H366*消化率!$I$5,IF(商品!W366*商品!Q366/(商品!H366*消化率!$I$5)&gt;商品!L366,商品!H366*消化率!$I$5,J366))</f>
        <v>#DIV/0!</v>
      </c>
      <c r="J366" s="34" t="e">
        <f t="shared" si="72"/>
        <v>#VALUE!</v>
      </c>
      <c r="K366" s="34" t="e">
        <f ca="1">IF(ROUNDDOWN(IF(I366&gt;=設定!$C$8,設定!$C$8,商品!I366),0)&lt;10,10,ROUNDDOWN(IF(I366&gt;=設定!$C$8,設定!$C$8,商品!I366),0))</f>
        <v>#DIV/0!</v>
      </c>
      <c r="L366" s="64">
        <f>IF(F366="標準",設定!$C$4,商品!F366)</f>
        <v>5</v>
      </c>
      <c r="M366" s="63" t="str">
        <f>_xlfn.XLOOKUP($D366,全商品!$F:$F,全商品!H:H,"-")</f>
        <v>-</v>
      </c>
      <c r="N366" s="12" t="str">
        <f>_xlfn.XLOOKUP($D366,全商品!$F:$F,全商品!I:I,"-")</f>
        <v>-</v>
      </c>
      <c r="O366" s="23" t="str">
        <f>_xlfn.XLOOKUP($D366,全商品!$F:$F,全商品!K:K,"-")</f>
        <v>-</v>
      </c>
      <c r="P366" s="13" t="str">
        <f>_xlfn.XLOOKUP($D366,全商品!$F:$F,全商品!M:M,"-")</f>
        <v>-</v>
      </c>
      <c r="Q366" s="25" t="str">
        <f>_xlfn.XLOOKUP($D366,現状商品設定!B:B,現状商品設定!D:D,"-")</f>
        <v>-</v>
      </c>
      <c r="R366" s="22">
        <f>SUM(_xlfn.XLOOKUP($D366,当月商品!$D:$D,当月商品!I:I,0),_xlfn.XLOOKUP($D366,前月商品!$D:$D,前月商品!I:I,0),_xlfn.XLOOKUP($D366,前々月商品!$D:$D,前々月商品!I:I,0))</f>
        <v>0</v>
      </c>
      <c r="S366" s="23">
        <f>SUM(_xlfn.XLOOKUP($D366,当月商品!$D:$D,当月商品!V:V,0),_xlfn.XLOOKUP($D366,前月商品!$D:$D,前月商品!V:V,0),_xlfn.XLOOKUP($D366,前々月商品!$D:$D,前々月商品!V:V,0))</f>
        <v>0</v>
      </c>
      <c r="T366" s="23">
        <f t="shared" si="73"/>
        <v>0</v>
      </c>
      <c r="U366" s="23">
        <f>SUM(_xlfn.XLOOKUP($D366,当月商品!$D:$D,当月商品!W:W,0),_xlfn.XLOOKUP($D366,前月商品!$D:$D,前月商品!W:W,0),_xlfn.XLOOKUP($D366,前々月商品!$D:$D,前々月商品!W:W,0))</f>
        <v>0</v>
      </c>
      <c r="V366" s="23">
        <f>SUM(_xlfn.XLOOKUP($D366,当月商品!$D:$D,当月商品!H:H,0),_xlfn.XLOOKUP($D366,前月商品!$D:$D,前月商品!H:H,0),_xlfn.XLOOKUP($D366,前々月商品!$D:$D,前々月商品!H:H,0))</f>
        <v>0</v>
      </c>
      <c r="W366" s="13">
        <f t="shared" si="74"/>
        <v>0</v>
      </c>
      <c r="X366" s="15">
        <f t="shared" si="75"/>
        <v>0</v>
      </c>
      <c r="Y366" s="22">
        <f>_xlfn.XLOOKUP($D366,当月商品!$D:$D,当月商品!I:I,0)</f>
        <v>0</v>
      </c>
      <c r="Z366" s="23">
        <f>_xlfn.XLOOKUP($D366,前月商品!$D:$D,前月商品!I:I,0)</f>
        <v>0</v>
      </c>
      <c r="AA366" s="23">
        <f>_xlfn.XLOOKUP($D366,前々月商品!$D:$D,前々月商品!I:I,0)</f>
        <v>0</v>
      </c>
      <c r="AB366" s="23">
        <f>_xlfn.XLOOKUP($D366,当月商品!$D:$D,当月商品!V:V,0)</f>
        <v>0</v>
      </c>
      <c r="AC366" s="23">
        <f>_xlfn.XLOOKUP($D366,前月商品!$D:$D,前月商品!V:V,0)</f>
        <v>0</v>
      </c>
      <c r="AD366" s="23">
        <f>_xlfn.XLOOKUP($D366,前々月商品!$D:$D,前々月商品!V:V,0)</f>
        <v>0</v>
      </c>
      <c r="AE366" s="23">
        <f t="shared" si="76"/>
        <v>0</v>
      </c>
      <c r="AF366" s="23">
        <f t="shared" si="77"/>
        <v>0</v>
      </c>
      <c r="AG366" s="23">
        <f t="shared" si="78"/>
        <v>0</v>
      </c>
      <c r="AH366" s="12">
        <f>_xlfn.XLOOKUP($D366,当月商品!$D:$D,当月商品!W:W,0)</f>
        <v>0</v>
      </c>
      <c r="AI366" s="12">
        <f>_xlfn.XLOOKUP($D366,前月商品!$D:$D,前月商品!W:W,0)</f>
        <v>0</v>
      </c>
      <c r="AJ366" s="12">
        <f>_xlfn.XLOOKUP($D366,前々月商品!$D:$D,前々月商品!W:W,0)</f>
        <v>0</v>
      </c>
      <c r="AK366" s="12">
        <f>_xlfn.XLOOKUP($D366,当月商品!$D:$D,当月商品!H:H,0)</f>
        <v>0</v>
      </c>
      <c r="AL366" s="12">
        <f>_xlfn.XLOOKUP($D366,前月商品!$D:$D,前月商品!H:H,0)</f>
        <v>0</v>
      </c>
      <c r="AM366" s="12">
        <f>_xlfn.XLOOKUP($D366,前々月商品!$D:$D,前々月商品!H:H,0)</f>
        <v>0</v>
      </c>
      <c r="AN366" s="13">
        <f t="shared" si="79"/>
        <v>0</v>
      </c>
      <c r="AO366" s="13">
        <f t="shared" si="80"/>
        <v>0</v>
      </c>
      <c r="AP366" s="13">
        <f t="shared" si="81"/>
        <v>0</v>
      </c>
      <c r="AQ366" s="16">
        <f t="shared" si="82"/>
        <v>0</v>
      </c>
      <c r="AR366" s="16">
        <f t="shared" si="83"/>
        <v>0</v>
      </c>
      <c r="AS366" s="17">
        <f t="shared" si="84"/>
        <v>0</v>
      </c>
      <c r="AT366" t="e">
        <f t="shared" si="85"/>
        <v>#VALUE!</v>
      </c>
    </row>
    <row r="367" spans="3:46" ht="36.65" customHeight="1">
      <c r="C367" s="20">
        <v>362</v>
      </c>
      <c r="D367" s="53">
        <f>現状商品設定!B364</f>
        <v>0</v>
      </c>
      <c r="E367" s="26" t="str">
        <f>IFERROR(_xlfn.XLOOKUP($D367,現状商品設定!B:B,現状商品設定!C:C,"-"),"-")</f>
        <v>-</v>
      </c>
      <c r="F367" s="32" t="s">
        <v>46</v>
      </c>
      <c r="G367" s="30" t="str">
        <f>IFERROR(_xlfn.XLOOKUP($D367,現状商品設定!B:B,現状商品設定!F:F),"-")</f>
        <v>-</v>
      </c>
      <c r="H367" s="34" t="e">
        <f>IF(IF(AND(V367&gt;=設定!$C$3,X367&gt;=L367),G367*(1+設定!$C$6),IF(AND(V367&gt;=設定!$C$3,X367&lt;L367),G367*(1+設定!$C$7*-1),IF(V367&lt;設定!$C$3,G367*(1+設定!$C$6),"除外")))&gt;10,IF(AND(V367&gt;=設定!$C$3,X367&gt;=L367),G367*(1+設定!$C$6),IF(AND(V367&gt;=設定!$C$3,X367&lt;L367),G367*(1+設定!$C$7*-1),IF(V367&lt;設定!$C$3,G367*(1+設定!$C$6),"除外"))),10)</f>
        <v>#VALUE!</v>
      </c>
      <c r="I367" s="34" t="e">
        <f ca="1">IF(消化率!$I$5&lt;1,商品!H367*消化率!$I$5,IF(商品!W367*商品!Q367/(商品!H367*消化率!$I$5)&gt;商品!L367,商品!H367*消化率!$I$5,J367))</f>
        <v>#DIV/0!</v>
      </c>
      <c r="J367" s="34" t="e">
        <f t="shared" si="72"/>
        <v>#VALUE!</v>
      </c>
      <c r="K367" s="34" t="e">
        <f ca="1">IF(ROUNDDOWN(IF(I367&gt;=設定!$C$8,設定!$C$8,商品!I367),0)&lt;10,10,ROUNDDOWN(IF(I367&gt;=設定!$C$8,設定!$C$8,商品!I367),0))</f>
        <v>#DIV/0!</v>
      </c>
      <c r="L367" s="64">
        <f>IF(F367="標準",設定!$C$4,商品!F367)</f>
        <v>5</v>
      </c>
      <c r="M367" s="63" t="str">
        <f>_xlfn.XLOOKUP($D367,全商品!$F:$F,全商品!H:H,"-")</f>
        <v>-</v>
      </c>
      <c r="N367" s="12" t="str">
        <f>_xlfn.XLOOKUP($D367,全商品!$F:$F,全商品!I:I,"-")</f>
        <v>-</v>
      </c>
      <c r="O367" s="23" t="str">
        <f>_xlfn.XLOOKUP($D367,全商品!$F:$F,全商品!K:K,"-")</f>
        <v>-</v>
      </c>
      <c r="P367" s="13" t="str">
        <f>_xlfn.XLOOKUP($D367,全商品!$F:$F,全商品!M:M,"-")</f>
        <v>-</v>
      </c>
      <c r="Q367" s="25" t="str">
        <f>_xlfn.XLOOKUP($D367,現状商品設定!B:B,現状商品設定!D:D,"-")</f>
        <v>-</v>
      </c>
      <c r="R367" s="22">
        <f>SUM(_xlfn.XLOOKUP($D367,当月商品!$D:$D,当月商品!I:I,0),_xlfn.XLOOKUP($D367,前月商品!$D:$D,前月商品!I:I,0),_xlfn.XLOOKUP($D367,前々月商品!$D:$D,前々月商品!I:I,0))</f>
        <v>0</v>
      </c>
      <c r="S367" s="23">
        <f>SUM(_xlfn.XLOOKUP($D367,当月商品!$D:$D,当月商品!V:V,0),_xlfn.XLOOKUP($D367,前月商品!$D:$D,前月商品!V:V,0),_xlfn.XLOOKUP($D367,前々月商品!$D:$D,前々月商品!V:V,0))</f>
        <v>0</v>
      </c>
      <c r="T367" s="23">
        <f t="shared" si="73"/>
        <v>0</v>
      </c>
      <c r="U367" s="23">
        <f>SUM(_xlfn.XLOOKUP($D367,当月商品!$D:$D,当月商品!W:W,0),_xlfn.XLOOKUP($D367,前月商品!$D:$D,前月商品!W:W,0),_xlfn.XLOOKUP($D367,前々月商品!$D:$D,前々月商品!W:W,0))</f>
        <v>0</v>
      </c>
      <c r="V367" s="23">
        <f>SUM(_xlfn.XLOOKUP($D367,当月商品!$D:$D,当月商品!H:H,0),_xlfn.XLOOKUP($D367,前月商品!$D:$D,前月商品!H:H,0),_xlfn.XLOOKUP($D367,前々月商品!$D:$D,前々月商品!H:H,0))</f>
        <v>0</v>
      </c>
      <c r="W367" s="13">
        <f t="shared" si="74"/>
        <v>0</v>
      </c>
      <c r="X367" s="15">
        <f t="shared" si="75"/>
        <v>0</v>
      </c>
      <c r="Y367" s="22">
        <f>_xlfn.XLOOKUP($D367,当月商品!$D:$D,当月商品!I:I,0)</f>
        <v>0</v>
      </c>
      <c r="Z367" s="23">
        <f>_xlfn.XLOOKUP($D367,前月商品!$D:$D,前月商品!I:I,0)</f>
        <v>0</v>
      </c>
      <c r="AA367" s="23">
        <f>_xlfn.XLOOKUP($D367,前々月商品!$D:$D,前々月商品!I:I,0)</f>
        <v>0</v>
      </c>
      <c r="AB367" s="23">
        <f>_xlfn.XLOOKUP($D367,当月商品!$D:$D,当月商品!V:V,0)</f>
        <v>0</v>
      </c>
      <c r="AC367" s="23">
        <f>_xlfn.XLOOKUP($D367,前月商品!$D:$D,前月商品!V:V,0)</f>
        <v>0</v>
      </c>
      <c r="AD367" s="23">
        <f>_xlfn.XLOOKUP($D367,前々月商品!$D:$D,前々月商品!V:V,0)</f>
        <v>0</v>
      </c>
      <c r="AE367" s="23">
        <f t="shared" si="76"/>
        <v>0</v>
      </c>
      <c r="AF367" s="23">
        <f t="shared" si="77"/>
        <v>0</v>
      </c>
      <c r="AG367" s="23">
        <f t="shared" si="78"/>
        <v>0</v>
      </c>
      <c r="AH367" s="12">
        <f>_xlfn.XLOOKUP($D367,当月商品!$D:$D,当月商品!W:W,0)</f>
        <v>0</v>
      </c>
      <c r="AI367" s="12">
        <f>_xlfn.XLOOKUP($D367,前月商品!$D:$D,前月商品!W:W,0)</f>
        <v>0</v>
      </c>
      <c r="AJ367" s="12">
        <f>_xlfn.XLOOKUP($D367,前々月商品!$D:$D,前々月商品!W:W,0)</f>
        <v>0</v>
      </c>
      <c r="AK367" s="12">
        <f>_xlfn.XLOOKUP($D367,当月商品!$D:$D,当月商品!H:H,0)</f>
        <v>0</v>
      </c>
      <c r="AL367" s="12">
        <f>_xlfn.XLOOKUP($D367,前月商品!$D:$D,前月商品!H:H,0)</f>
        <v>0</v>
      </c>
      <c r="AM367" s="12">
        <f>_xlfn.XLOOKUP($D367,前々月商品!$D:$D,前々月商品!H:H,0)</f>
        <v>0</v>
      </c>
      <c r="AN367" s="13">
        <f t="shared" si="79"/>
        <v>0</v>
      </c>
      <c r="AO367" s="13">
        <f t="shared" si="80"/>
        <v>0</v>
      </c>
      <c r="AP367" s="13">
        <f t="shared" si="81"/>
        <v>0</v>
      </c>
      <c r="AQ367" s="16">
        <f t="shared" si="82"/>
        <v>0</v>
      </c>
      <c r="AR367" s="16">
        <f t="shared" si="83"/>
        <v>0</v>
      </c>
      <c r="AS367" s="17">
        <f t="shared" si="84"/>
        <v>0</v>
      </c>
      <c r="AT367" t="e">
        <f t="shared" si="85"/>
        <v>#VALUE!</v>
      </c>
    </row>
    <row r="368" spans="3:46" ht="36.65" customHeight="1">
      <c r="C368" s="20">
        <v>363</v>
      </c>
      <c r="D368" s="53">
        <f>現状商品設定!B365</f>
        <v>0</v>
      </c>
      <c r="E368" s="26" t="str">
        <f>IFERROR(_xlfn.XLOOKUP($D368,現状商品設定!B:B,現状商品設定!C:C,"-"),"-")</f>
        <v>-</v>
      </c>
      <c r="F368" s="32" t="s">
        <v>46</v>
      </c>
      <c r="G368" s="30" t="str">
        <f>IFERROR(_xlfn.XLOOKUP($D368,現状商品設定!B:B,現状商品設定!F:F),"-")</f>
        <v>-</v>
      </c>
      <c r="H368" s="34" t="e">
        <f>IF(IF(AND(V368&gt;=設定!$C$3,X368&gt;=L368),G368*(1+設定!$C$6),IF(AND(V368&gt;=設定!$C$3,X368&lt;L368),G368*(1+設定!$C$7*-1),IF(V368&lt;設定!$C$3,G368*(1+設定!$C$6),"除外")))&gt;10,IF(AND(V368&gt;=設定!$C$3,X368&gt;=L368),G368*(1+設定!$C$6),IF(AND(V368&gt;=設定!$C$3,X368&lt;L368),G368*(1+設定!$C$7*-1),IF(V368&lt;設定!$C$3,G368*(1+設定!$C$6),"除外"))),10)</f>
        <v>#VALUE!</v>
      </c>
      <c r="I368" s="34" t="e">
        <f ca="1">IF(消化率!$I$5&lt;1,商品!H368*消化率!$I$5,IF(商品!W368*商品!Q368/(商品!H368*消化率!$I$5)&gt;商品!L368,商品!H368*消化率!$I$5,J368))</f>
        <v>#DIV/0!</v>
      </c>
      <c r="J368" s="34" t="e">
        <f t="shared" si="72"/>
        <v>#VALUE!</v>
      </c>
      <c r="K368" s="34" t="e">
        <f ca="1">IF(ROUNDDOWN(IF(I368&gt;=設定!$C$8,設定!$C$8,商品!I368),0)&lt;10,10,ROUNDDOWN(IF(I368&gt;=設定!$C$8,設定!$C$8,商品!I368),0))</f>
        <v>#DIV/0!</v>
      </c>
      <c r="L368" s="64">
        <f>IF(F368="標準",設定!$C$4,商品!F368)</f>
        <v>5</v>
      </c>
      <c r="M368" s="63" t="str">
        <f>_xlfn.XLOOKUP($D368,全商品!$F:$F,全商品!H:H,"-")</f>
        <v>-</v>
      </c>
      <c r="N368" s="12" t="str">
        <f>_xlfn.XLOOKUP($D368,全商品!$F:$F,全商品!I:I,"-")</f>
        <v>-</v>
      </c>
      <c r="O368" s="23" t="str">
        <f>_xlfn.XLOOKUP($D368,全商品!$F:$F,全商品!K:K,"-")</f>
        <v>-</v>
      </c>
      <c r="P368" s="13" t="str">
        <f>_xlfn.XLOOKUP($D368,全商品!$F:$F,全商品!M:M,"-")</f>
        <v>-</v>
      </c>
      <c r="Q368" s="25" t="str">
        <f>_xlfn.XLOOKUP($D368,現状商品設定!B:B,現状商品設定!D:D,"-")</f>
        <v>-</v>
      </c>
      <c r="R368" s="22">
        <f>SUM(_xlfn.XLOOKUP($D368,当月商品!$D:$D,当月商品!I:I,0),_xlfn.XLOOKUP($D368,前月商品!$D:$D,前月商品!I:I,0),_xlfn.XLOOKUP($D368,前々月商品!$D:$D,前々月商品!I:I,0))</f>
        <v>0</v>
      </c>
      <c r="S368" s="23">
        <f>SUM(_xlfn.XLOOKUP($D368,当月商品!$D:$D,当月商品!V:V,0),_xlfn.XLOOKUP($D368,前月商品!$D:$D,前月商品!V:V,0),_xlfn.XLOOKUP($D368,前々月商品!$D:$D,前々月商品!V:V,0))</f>
        <v>0</v>
      </c>
      <c r="T368" s="23">
        <f t="shared" si="73"/>
        <v>0</v>
      </c>
      <c r="U368" s="23">
        <f>SUM(_xlfn.XLOOKUP($D368,当月商品!$D:$D,当月商品!W:W,0),_xlfn.XLOOKUP($D368,前月商品!$D:$D,前月商品!W:W,0),_xlfn.XLOOKUP($D368,前々月商品!$D:$D,前々月商品!W:W,0))</f>
        <v>0</v>
      </c>
      <c r="V368" s="23">
        <f>SUM(_xlfn.XLOOKUP($D368,当月商品!$D:$D,当月商品!H:H,0),_xlfn.XLOOKUP($D368,前月商品!$D:$D,前月商品!H:H,0),_xlfn.XLOOKUP($D368,前々月商品!$D:$D,前々月商品!H:H,0))</f>
        <v>0</v>
      </c>
      <c r="W368" s="13">
        <f t="shared" si="74"/>
        <v>0</v>
      </c>
      <c r="X368" s="15">
        <f t="shared" si="75"/>
        <v>0</v>
      </c>
      <c r="Y368" s="22">
        <f>_xlfn.XLOOKUP($D368,当月商品!$D:$D,当月商品!I:I,0)</f>
        <v>0</v>
      </c>
      <c r="Z368" s="23">
        <f>_xlfn.XLOOKUP($D368,前月商品!$D:$D,前月商品!I:I,0)</f>
        <v>0</v>
      </c>
      <c r="AA368" s="23">
        <f>_xlfn.XLOOKUP($D368,前々月商品!$D:$D,前々月商品!I:I,0)</f>
        <v>0</v>
      </c>
      <c r="AB368" s="23">
        <f>_xlfn.XLOOKUP($D368,当月商品!$D:$D,当月商品!V:V,0)</f>
        <v>0</v>
      </c>
      <c r="AC368" s="23">
        <f>_xlfn.XLOOKUP($D368,前月商品!$D:$D,前月商品!V:V,0)</f>
        <v>0</v>
      </c>
      <c r="AD368" s="23">
        <f>_xlfn.XLOOKUP($D368,前々月商品!$D:$D,前々月商品!V:V,0)</f>
        <v>0</v>
      </c>
      <c r="AE368" s="23">
        <f t="shared" si="76"/>
        <v>0</v>
      </c>
      <c r="AF368" s="23">
        <f t="shared" si="77"/>
        <v>0</v>
      </c>
      <c r="AG368" s="23">
        <f t="shared" si="78"/>
        <v>0</v>
      </c>
      <c r="AH368" s="12">
        <f>_xlfn.XLOOKUP($D368,当月商品!$D:$D,当月商品!W:W,0)</f>
        <v>0</v>
      </c>
      <c r="AI368" s="12">
        <f>_xlfn.XLOOKUP($D368,前月商品!$D:$D,前月商品!W:W,0)</f>
        <v>0</v>
      </c>
      <c r="AJ368" s="12">
        <f>_xlfn.XLOOKUP($D368,前々月商品!$D:$D,前々月商品!W:W,0)</f>
        <v>0</v>
      </c>
      <c r="AK368" s="12">
        <f>_xlfn.XLOOKUP($D368,当月商品!$D:$D,当月商品!H:H,0)</f>
        <v>0</v>
      </c>
      <c r="AL368" s="12">
        <f>_xlfn.XLOOKUP($D368,前月商品!$D:$D,前月商品!H:H,0)</f>
        <v>0</v>
      </c>
      <c r="AM368" s="12">
        <f>_xlfn.XLOOKUP($D368,前々月商品!$D:$D,前々月商品!H:H,0)</f>
        <v>0</v>
      </c>
      <c r="AN368" s="13">
        <f t="shared" si="79"/>
        <v>0</v>
      </c>
      <c r="AO368" s="13">
        <f t="shared" si="80"/>
        <v>0</v>
      </c>
      <c r="AP368" s="13">
        <f t="shared" si="81"/>
        <v>0</v>
      </c>
      <c r="AQ368" s="16">
        <f t="shared" si="82"/>
        <v>0</v>
      </c>
      <c r="AR368" s="16">
        <f t="shared" si="83"/>
        <v>0</v>
      </c>
      <c r="AS368" s="17">
        <f t="shared" si="84"/>
        <v>0</v>
      </c>
      <c r="AT368" t="e">
        <f t="shared" si="85"/>
        <v>#VALUE!</v>
      </c>
    </row>
    <row r="369" spans="3:46" ht="36.65" customHeight="1">
      <c r="C369" s="20">
        <v>364</v>
      </c>
      <c r="D369" s="53">
        <f>現状商品設定!B366</f>
        <v>0</v>
      </c>
      <c r="E369" s="26" t="str">
        <f>IFERROR(_xlfn.XLOOKUP($D369,現状商品設定!B:B,現状商品設定!C:C,"-"),"-")</f>
        <v>-</v>
      </c>
      <c r="F369" s="32" t="s">
        <v>46</v>
      </c>
      <c r="G369" s="30" t="str">
        <f>IFERROR(_xlfn.XLOOKUP($D369,現状商品設定!B:B,現状商品設定!F:F),"-")</f>
        <v>-</v>
      </c>
      <c r="H369" s="34" t="e">
        <f>IF(IF(AND(V369&gt;=設定!$C$3,X369&gt;=L369),G369*(1+設定!$C$6),IF(AND(V369&gt;=設定!$C$3,X369&lt;L369),G369*(1+設定!$C$7*-1),IF(V369&lt;設定!$C$3,G369*(1+設定!$C$6),"除外")))&gt;10,IF(AND(V369&gt;=設定!$C$3,X369&gt;=L369),G369*(1+設定!$C$6),IF(AND(V369&gt;=設定!$C$3,X369&lt;L369),G369*(1+設定!$C$7*-1),IF(V369&lt;設定!$C$3,G369*(1+設定!$C$6),"除外"))),10)</f>
        <v>#VALUE!</v>
      </c>
      <c r="I369" s="34" t="e">
        <f ca="1">IF(消化率!$I$5&lt;1,商品!H369*消化率!$I$5,IF(商品!W369*商品!Q369/(商品!H369*消化率!$I$5)&gt;商品!L369,商品!H369*消化率!$I$5,J369))</f>
        <v>#DIV/0!</v>
      </c>
      <c r="J369" s="34" t="e">
        <f t="shared" si="72"/>
        <v>#VALUE!</v>
      </c>
      <c r="K369" s="34" t="e">
        <f ca="1">IF(ROUNDDOWN(IF(I369&gt;=設定!$C$8,設定!$C$8,商品!I369),0)&lt;10,10,ROUNDDOWN(IF(I369&gt;=設定!$C$8,設定!$C$8,商品!I369),0))</f>
        <v>#DIV/0!</v>
      </c>
      <c r="L369" s="64">
        <f>IF(F369="標準",設定!$C$4,商品!F369)</f>
        <v>5</v>
      </c>
      <c r="M369" s="63" t="str">
        <f>_xlfn.XLOOKUP($D369,全商品!$F:$F,全商品!H:H,"-")</f>
        <v>-</v>
      </c>
      <c r="N369" s="12" t="str">
        <f>_xlfn.XLOOKUP($D369,全商品!$F:$F,全商品!I:I,"-")</f>
        <v>-</v>
      </c>
      <c r="O369" s="23" t="str">
        <f>_xlfn.XLOOKUP($D369,全商品!$F:$F,全商品!K:K,"-")</f>
        <v>-</v>
      </c>
      <c r="P369" s="13" t="str">
        <f>_xlfn.XLOOKUP($D369,全商品!$F:$F,全商品!M:M,"-")</f>
        <v>-</v>
      </c>
      <c r="Q369" s="25" t="str">
        <f>_xlfn.XLOOKUP($D369,現状商品設定!B:B,現状商品設定!D:D,"-")</f>
        <v>-</v>
      </c>
      <c r="R369" s="22">
        <f>SUM(_xlfn.XLOOKUP($D369,当月商品!$D:$D,当月商品!I:I,0),_xlfn.XLOOKUP($D369,前月商品!$D:$D,前月商品!I:I,0),_xlfn.XLOOKUP($D369,前々月商品!$D:$D,前々月商品!I:I,0))</f>
        <v>0</v>
      </c>
      <c r="S369" s="23">
        <f>SUM(_xlfn.XLOOKUP($D369,当月商品!$D:$D,当月商品!V:V,0),_xlfn.XLOOKUP($D369,前月商品!$D:$D,前月商品!V:V,0),_xlfn.XLOOKUP($D369,前々月商品!$D:$D,前々月商品!V:V,0))</f>
        <v>0</v>
      </c>
      <c r="T369" s="23">
        <f t="shared" si="73"/>
        <v>0</v>
      </c>
      <c r="U369" s="23">
        <f>SUM(_xlfn.XLOOKUP($D369,当月商品!$D:$D,当月商品!W:W,0),_xlfn.XLOOKUP($D369,前月商品!$D:$D,前月商品!W:W,0),_xlfn.XLOOKUP($D369,前々月商品!$D:$D,前々月商品!W:W,0))</f>
        <v>0</v>
      </c>
      <c r="V369" s="23">
        <f>SUM(_xlfn.XLOOKUP($D369,当月商品!$D:$D,当月商品!H:H,0),_xlfn.XLOOKUP($D369,前月商品!$D:$D,前月商品!H:H,0),_xlfn.XLOOKUP($D369,前々月商品!$D:$D,前々月商品!H:H,0))</f>
        <v>0</v>
      </c>
      <c r="W369" s="13">
        <f t="shared" si="74"/>
        <v>0</v>
      </c>
      <c r="X369" s="15">
        <f t="shared" si="75"/>
        <v>0</v>
      </c>
      <c r="Y369" s="22">
        <f>_xlfn.XLOOKUP($D369,当月商品!$D:$D,当月商品!I:I,0)</f>
        <v>0</v>
      </c>
      <c r="Z369" s="23">
        <f>_xlfn.XLOOKUP($D369,前月商品!$D:$D,前月商品!I:I,0)</f>
        <v>0</v>
      </c>
      <c r="AA369" s="23">
        <f>_xlfn.XLOOKUP($D369,前々月商品!$D:$D,前々月商品!I:I,0)</f>
        <v>0</v>
      </c>
      <c r="AB369" s="23">
        <f>_xlfn.XLOOKUP($D369,当月商品!$D:$D,当月商品!V:V,0)</f>
        <v>0</v>
      </c>
      <c r="AC369" s="23">
        <f>_xlfn.XLOOKUP($D369,前月商品!$D:$D,前月商品!V:V,0)</f>
        <v>0</v>
      </c>
      <c r="AD369" s="23">
        <f>_xlfn.XLOOKUP($D369,前々月商品!$D:$D,前々月商品!V:V,0)</f>
        <v>0</v>
      </c>
      <c r="AE369" s="23">
        <f t="shared" si="76"/>
        <v>0</v>
      </c>
      <c r="AF369" s="23">
        <f t="shared" si="77"/>
        <v>0</v>
      </c>
      <c r="AG369" s="23">
        <f t="shared" si="78"/>
        <v>0</v>
      </c>
      <c r="AH369" s="12">
        <f>_xlfn.XLOOKUP($D369,当月商品!$D:$D,当月商品!W:W,0)</f>
        <v>0</v>
      </c>
      <c r="AI369" s="12">
        <f>_xlfn.XLOOKUP($D369,前月商品!$D:$D,前月商品!W:W,0)</f>
        <v>0</v>
      </c>
      <c r="AJ369" s="12">
        <f>_xlfn.XLOOKUP($D369,前々月商品!$D:$D,前々月商品!W:W,0)</f>
        <v>0</v>
      </c>
      <c r="AK369" s="12">
        <f>_xlfn.XLOOKUP($D369,当月商品!$D:$D,当月商品!H:H,0)</f>
        <v>0</v>
      </c>
      <c r="AL369" s="12">
        <f>_xlfn.XLOOKUP($D369,前月商品!$D:$D,前月商品!H:H,0)</f>
        <v>0</v>
      </c>
      <c r="AM369" s="12">
        <f>_xlfn.XLOOKUP($D369,前々月商品!$D:$D,前々月商品!H:H,0)</f>
        <v>0</v>
      </c>
      <c r="AN369" s="13">
        <f t="shared" si="79"/>
        <v>0</v>
      </c>
      <c r="AO369" s="13">
        <f t="shared" si="80"/>
        <v>0</v>
      </c>
      <c r="AP369" s="13">
        <f t="shared" si="81"/>
        <v>0</v>
      </c>
      <c r="AQ369" s="16">
        <f t="shared" si="82"/>
        <v>0</v>
      </c>
      <c r="AR369" s="16">
        <f t="shared" si="83"/>
        <v>0</v>
      </c>
      <c r="AS369" s="17">
        <f t="shared" si="84"/>
        <v>0</v>
      </c>
      <c r="AT369" t="e">
        <f t="shared" si="85"/>
        <v>#VALUE!</v>
      </c>
    </row>
    <row r="370" spans="3:46" ht="36.65" customHeight="1">
      <c r="C370" s="20">
        <v>365</v>
      </c>
      <c r="D370" s="53">
        <f>現状商品設定!B367</f>
        <v>0</v>
      </c>
      <c r="E370" s="26" t="str">
        <f>IFERROR(_xlfn.XLOOKUP($D370,現状商品設定!B:B,現状商品設定!C:C,"-"),"-")</f>
        <v>-</v>
      </c>
      <c r="F370" s="32" t="s">
        <v>46</v>
      </c>
      <c r="G370" s="30" t="str">
        <f>IFERROR(_xlfn.XLOOKUP($D370,現状商品設定!B:B,現状商品設定!F:F),"-")</f>
        <v>-</v>
      </c>
      <c r="H370" s="34" t="e">
        <f>IF(IF(AND(V370&gt;=設定!$C$3,X370&gt;=L370),G370*(1+設定!$C$6),IF(AND(V370&gt;=設定!$C$3,X370&lt;L370),G370*(1+設定!$C$7*-1),IF(V370&lt;設定!$C$3,G370*(1+設定!$C$6),"除外")))&gt;10,IF(AND(V370&gt;=設定!$C$3,X370&gt;=L370),G370*(1+設定!$C$6),IF(AND(V370&gt;=設定!$C$3,X370&lt;L370),G370*(1+設定!$C$7*-1),IF(V370&lt;設定!$C$3,G370*(1+設定!$C$6),"除外"))),10)</f>
        <v>#VALUE!</v>
      </c>
      <c r="I370" s="34" t="e">
        <f ca="1">IF(消化率!$I$5&lt;1,商品!H370*消化率!$I$5,IF(商品!W370*商品!Q370/(商品!H370*消化率!$I$5)&gt;商品!L370,商品!H370*消化率!$I$5,J370))</f>
        <v>#DIV/0!</v>
      </c>
      <c r="J370" s="34" t="e">
        <f t="shared" si="72"/>
        <v>#VALUE!</v>
      </c>
      <c r="K370" s="34" t="e">
        <f ca="1">IF(ROUNDDOWN(IF(I370&gt;=設定!$C$8,設定!$C$8,商品!I370),0)&lt;10,10,ROUNDDOWN(IF(I370&gt;=設定!$C$8,設定!$C$8,商品!I370),0))</f>
        <v>#DIV/0!</v>
      </c>
      <c r="L370" s="64">
        <f>IF(F370="標準",設定!$C$4,商品!F370)</f>
        <v>5</v>
      </c>
      <c r="M370" s="63" t="str">
        <f>_xlfn.XLOOKUP($D370,全商品!$F:$F,全商品!H:H,"-")</f>
        <v>-</v>
      </c>
      <c r="N370" s="12" t="str">
        <f>_xlfn.XLOOKUP($D370,全商品!$F:$F,全商品!I:I,"-")</f>
        <v>-</v>
      </c>
      <c r="O370" s="23" t="str">
        <f>_xlfn.XLOOKUP($D370,全商品!$F:$F,全商品!K:K,"-")</f>
        <v>-</v>
      </c>
      <c r="P370" s="13" t="str">
        <f>_xlfn.XLOOKUP($D370,全商品!$F:$F,全商品!M:M,"-")</f>
        <v>-</v>
      </c>
      <c r="Q370" s="25" t="str">
        <f>_xlfn.XLOOKUP($D370,現状商品設定!B:B,現状商品設定!D:D,"-")</f>
        <v>-</v>
      </c>
      <c r="R370" s="22">
        <f>SUM(_xlfn.XLOOKUP($D370,当月商品!$D:$D,当月商品!I:I,0),_xlfn.XLOOKUP($D370,前月商品!$D:$D,前月商品!I:I,0),_xlfn.XLOOKUP($D370,前々月商品!$D:$D,前々月商品!I:I,0))</f>
        <v>0</v>
      </c>
      <c r="S370" s="23">
        <f>SUM(_xlfn.XLOOKUP($D370,当月商品!$D:$D,当月商品!V:V,0),_xlfn.XLOOKUP($D370,前月商品!$D:$D,前月商品!V:V,0),_xlfn.XLOOKUP($D370,前々月商品!$D:$D,前々月商品!V:V,0))</f>
        <v>0</v>
      </c>
      <c r="T370" s="23">
        <f t="shared" si="73"/>
        <v>0</v>
      </c>
      <c r="U370" s="23">
        <f>SUM(_xlfn.XLOOKUP($D370,当月商品!$D:$D,当月商品!W:W,0),_xlfn.XLOOKUP($D370,前月商品!$D:$D,前月商品!W:W,0),_xlfn.XLOOKUP($D370,前々月商品!$D:$D,前々月商品!W:W,0))</f>
        <v>0</v>
      </c>
      <c r="V370" s="23">
        <f>SUM(_xlfn.XLOOKUP($D370,当月商品!$D:$D,当月商品!H:H,0),_xlfn.XLOOKUP($D370,前月商品!$D:$D,前月商品!H:H,0),_xlfn.XLOOKUP($D370,前々月商品!$D:$D,前々月商品!H:H,0))</f>
        <v>0</v>
      </c>
      <c r="W370" s="13">
        <f t="shared" si="74"/>
        <v>0</v>
      </c>
      <c r="X370" s="15">
        <f t="shared" si="75"/>
        <v>0</v>
      </c>
      <c r="Y370" s="22">
        <f>_xlfn.XLOOKUP($D370,当月商品!$D:$D,当月商品!I:I,0)</f>
        <v>0</v>
      </c>
      <c r="Z370" s="23">
        <f>_xlfn.XLOOKUP($D370,前月商品!$D:$D,前月商品!I:I,0)</f>
        <v>0</v>
      </c>
      <c r="AA370" s="23">
        <f>_xlfn.XLOOKUP($D370,前々月商品!$D:$D,前々月商品!I:I,0)</f>
        <v>0</v>
      </c>
      <c r="AB370" s="23">
        <f>_xlfn.XLOOKUP($D370,当月商品!$D:$D,当月商品!V:V,0)</f>
        <v>0</v>
      </c>
      <c r="AC370" s="23">
        <f>_xlfn.XLOOKUP($D370,前月商品!$D:$D,前月商品!V:V,0)</f>
        <v>0</v>
      </c>
      <c r="AD370" s="23">
        <f>_xlfn.XLOOKUP($D370,前々月商品!$D:$D,前々月商品!V:V,0)</f>
        <v>0</v>
      </c>
      <c r="AE370" s="23">
        <f t="shared" si="76"/>
        <v>0</v>
      </c>
      <c r="AF370" s="23">
        <f t="shared" si="77"/>
        <v>0</v>
      </c>
      <c r="AG370" s="23">
        <f t="shared" si="78"/>
        <v>0</v>
      </c>
      <c r="AH370" s="12">
        <f>_xlfn.XLOOKUP($D370,当月商品!$D:$D,当月商品!W:W,0)</f>
        <v>0</v>
      </c>
      <c r="AI370" s="12">
        <f>_xlfn.XLOOKUP($D370,前月商品!$D:$D,前月商品!W:W,0)</f>
        <v>0</v>
      </c>
      <c r="AJ370" s="12">
        <f>_xlfn.XLOOKUP($D370,前々月商品!$D:$D,前々月商品!W:W,0)</f>
        <v>0</v>
      </c>
      <c r="AK370" s="12">
        <f>_xlfn.XLOOKUP($D370,当月商品!$D:$D,当月商品!H:H,0)</f>
        <v>0</v>
      </c>
      <c r="AL370" s="12">
        <f>_xlfn.XLOOKUP($D370,前月商品!$D:$D,前月商品!H:H,0)</f>
        <v>0</v>
      </c>
      <c r="AM370" s="12">
        <f>_xlfn.XLOOKUP($D370,前々月商品!$D:$D,前々月商品!H:H,0)</f>
        <v>0</v>
      </c>
      <c r="AN370" s="13">
        <f t="shared" si="79"/>
        <v>0</v>
      </c>
      <c r="AO370" s="13">
        <f t="shared" si="80"/>
        <v>0</v>
      </c>
      <c r="AP370" s="13">
        <f t="shared" si="81"/>
        <v>0</v>
      </c>
      <c r="AQ370" s="16">
        <f t="shared" si="82"/>
        <v>0</v>
      </c>
      <c r="AR370" s="16">
        <f t="shared" si="83"/>
        <v>0</v>
      </c>
      <c r="AS370" s="17">
        <f t="shared" si="84"/>
        <v>0</v>
      </c>
      <c r="AT370" t="e">
        <f t="shared" si="85"/>
        <v>#VALUE!</v>
      </c>
    </row>
    <row r="371" spans="3:46" ht="36.65" customHeight="1">
      <c r="C371" s="20">
        <v>366</v>
      </c>
      <c r="D371" s="53">
        <f>現状商品設定!B368</f>
        <v>0</v>
      </c>
      <c r="E371" s="26" t="str">
        <f>IFERROR(_xlfn.XLOOKUP($D371,現状商品設定!B:B,現状商品設定!C:C,"-"),"-")</f>
        <v>-</v>
      </c>
      <c r="F371" s="32" t="s">
        <v>46</v>
      </c>
      <c r="G371" s="30" t="str">
        <f>IFERROR(_xlfn.XLOOKUP($D371,現状商品設定!B:B,現状商品設定!F:F),"-")</f>
        <v>-</v>
      </c>
      <c r="H371" s="34" t="e">
        <f>IF(IF(AND(V371&gt;=設定!$C$3,X371&gt;=L371),G371*(1+設定!$C$6),IF(AND(V371&gt;=設定!$C$3,X371&lt;L371),G371*(1+設定!$C$7*-1),IF(V371&lt;設定!$C$3,G371*(1+設定!$C$6),"除外")))&gt;10,IF(AND(V371&gt;=設定!$C$3,X371&gt;=L371),G371*(1+設定!$C$6),IF(AND(V371&gt;=設定!$C$3,X371&lt;L371),G371*(1+設定!$C$7*-1),IF(V371&lt;設定!$C$3,G371*(1+設定!$C$6),"除外"))),10)</f>
        <v>#VALUE!</v>
      </c>
      <c r="I371" s="34" t="e">
        <f ca="1">IF(消化率!$I$5&lt;1,商品!H371*消化率!$I$5,IF(商品!W371*商品!Q371/(商品!H371*消化率!$I$5)&gt;商品!L371,商品!H371*消化率!$I$5,J371))</f>
        <v>#DIV/0!</v>
      </c>
      <c r="J371" s="34" t="e">
        <f t="shared" si="72"/>
        <v>#VALUE!</v>
      </c>
      <c r="K371" s="34" t="e">
        <f ca="1">IF(ROUNDDOWN(IF(I371&gt;=設定!$C$8,設定!$C$8,商品!I371),0)&lt;10,10,ROUNDDOWN(IF(I371&gt;=設定!$C$8,設定!$C$8,商品!I371),0))</f>
        <v>#DIV/0!</v>
      </c>
      <c r="L371" s="64">
        <f>IF(F371="標準",設定!$C$4,商品!F371)</f>
        <v>5</v>
      </c>
      <c r="M371" s="63" t="str">
        <f>_xlfn.XLOOKUP($D371,全商品!$F:$F,全商品!H:H,"-")</f>
        <v>-</v>
      </c>
      <c r="N371" s="12" t="str">
        <f>_xlfn.XLOOKUP($D371,全商品!$F:$F,全商品!I:I,"-")</f>
        <v>-</v>
      </c>
      <c r="O371" s="23" t="str">
        <f>_xlfn.XLOOKUP($D371,全商品!$F:$F,全商品!K:K,"-")</f>
        <v>-</v>
      </c>
      <c r="P371" s="13" t="str">
        <f>_xlfn.XLOOKUP($D371,全商品!$F:$F,全商品!M:M,"-")</f>
        <v>-</v>
      </c>
      <c r="Q371" s="25" t="str">
        <f>_xlfn.XLOOKUP($D371,現状商品設定!B:B,現状商品設定!D:D,"-")</f>
        <v>-</v>
      </c>
      <c r="R371" s="22">
        <f>SUM(_xlfn.XLOOKUP($D371,当月商品!$D:$D,当月商品!I:I,0),_xlfn.XLOOKUP($D371,前月商品!$D:$D,前月商品!I:I,0),_xlfn.XLOOKUP($D371,前々月商品!$D:$D,前々月商品!I:I,0))</f>
        <v>0</v>
      </c>
      <c r="S371" s="23">
        <f>SUM(_xlfn.XLOOKUP($D371,当月商品!$D:$D,当月商品!V:V,0),_xlfn.XLOOKUP($D371,前月商品!$D:$D,前月商品!V:V,0),_xlfn.XLOOKUP($D371,前々月商品!$D:$D,前々月商品!V:V,0))</f>
        <v>0</v>
      </c>
      <c r="T371" s="23">
        <f t="shared" si="73"/>
        <v>0</v>
      </c>
      <c r="U371" s="23">
        <f>SUM(_xlfn.XLOOKUP($D371,当月商品!$D:$D,当月商品!W:W,0),_xlfn.XLOOKUP($D371,前月商品!$D:$D,前月商品!W:W,0),_xlfn.XLOOKUP($D371,前々月商品!$D:$D,前々月商品!W:W,0))</f>
        <v>0</v>
      </c>
      <c r="V371" s="23">
        <f>SUM(_xlfn.XLOOKUP($D371,当月商品!$D:$D,当月商品!H:H,0),_xlfn.XLOOKUP($D371,前月商品!$D:$D,前月商品!H:H,0),_xlfn.XLOOKUP($D371,前々月商品!$D:$D,前々月商品!H:H,0))</f>
        <v>0</v>
      </c>
      <c r="W371" s="13">
        <f t="shared" si="74"/>
        <v>0</v>
      </c>
      <c r="X371" s="15">
        <f t="shared" si="75"/>
        <v>0</v>
      </c>
      <c r="Y371" s="22">
        <f>_xlfn.XLOOKUP($D371,当月商品!$D:$D,当月商品!I:I,0)</f>
        <v>0</v>
      </c>
      <c r="Z371" s="23">
        <f>_xlfn.XLOOKUP($D371,前月商品!$D:$D,前月商品!I:I,0)</f>
        <v>0</v>
      </c>
      <c r="AA371" s="23">
        <f>_xlfn.XLOOKUP($D371,前々月商品!$D:$D,前々月商品!I:I,0)</f>
        <v>0</v>
      </c>
      <c r="AB371" s="23">
        <f>_xlfn.XLOOKUP($D371,当月商品!$D:$D,当月商品!V:V,0)</f>
        <v>0</v>
      </c>
      <c r="AC371" s="23">
        <f>_xlfn.XLOOKUP($D371,前月商品!$D:$D,前月商品!V:V,0)</f>
        <v>0</v>
      </c>
      <c r="AD371" s="23">
        <f>_xlfn.XLOOKUP($D371,前々月商品!$D:$D,前々月商品!V:V,0)</f>
        <v>0</v>
      </c>
      <c r="AE371" s="23">
        <f t="shared" si="76"/>
        <v>0</v>
      </c>
      <c r="AF371" s="23">
        <f t="shared" si="77"/>
        <v>0</v>
      </c>
      <c r="AG371" s="23">
        <f t="shared" si="78"/>
        <v>0</v>
      </c>
      <c r="AH371" s="12">
        <f>_xlfn.XLOOKUP($D371,当月商品!$D:$D,当月商品!W:W,0)</f>
        <v>0</v>
      </c>
      <c r="AI371" s="12">
        <f>_xlfn.XLOOKUP($D371,前月商品!$D:$D,前月商品!W:W,0)</f>
        <v>0</v>
      </c>
      <c r="AJ371" s="12">
        <f>_xlfn.XLOOKUP($D371,前々月商品!$D:$D,前々月商品!W:W,0)</f>
        <v>0</v>
      </c>
      <c r="AK371" s="12">
        <f>_xlfn.XLOOKUP($D371,当月商品!$D:$D,当月商品!H:H,0)</f>
        <v>0</v>
      </c>
      <c r="AL371" s="12">
        <f>_xlfn.XLOOKUP($D371,前月商品!$D:$D,前月商品!H:H,0)</f>
        <v>0</v>
      </c>
      <c r="AM371" s="12">
        <f>_xlfn.XLOOKUP($D371,前々月商品!$D:$D,前々月商品!H:H,0)</f>
        <v>0</v>
      </c>
      <c r="AN371" s="13">
        <f t="shared" si="79"/>
        <v>0</v>
      </c>
      <c r="AO371" s="13">
        <f t="shared" si="80"/>
        <v>0</v>
      </c>
      <c r="AP371" s="13">
        <f t="shared" si="81"/>
        <v>0</v>
      </c>
      <c r="AQ371" s="16">
        <f t="shared" si="82"/>
        <v>0</v>
      </c>
      <c r="AR371" s="16">
        <f t="shared" si="83"/>
        <v>0</v>
      </c>
      <c r="AS371" s="17">
        <f t="shared" si="84"/>
        <v>0</v>
      </c>
      <c r="AT371" t="e">
        <f t="shared" si="85"/>
        <v>#VALUE!</v>
      </c>
    </row>
    <row r="372" spans="3:46" ht="36.65" customHeight="1">
      <c r="C372" s="20">
        <v>367</v>
      </c>
      <c r="D372" s="53">
        <f>現状商品設定!B369</f>
        <v>0</v>
      </c>
      <c r="E372" s="26" t="str">
        <f>IFERROR(_xlfn.XLOOKUP($D372,現状商品設定!B:B,現状商品設定!C:C,"-"),"-")</f>
        <v>-</v>
      </c>
      <c r="F372" s="32" t="s">
        <v>46</v>
      </c>
      <c r="G372" s="30" t="str">
        <f>IFERROR(_xlfn.XLOOKUP($D372,現状商品設定!B:B,現状商品設定!F:F),"-")</f>
        <v>-</v>
      </c>
      <c r="H372" s="34" t="e">
        <f>IF(IF(AND(V372&gt;=設定!$C$3,X372&gt;=L372),G372*(1+設定!$C$6),IF(AND(V372&gt;=設定!$C$3,X372&lt;L372),G372*(1+設定!$C$7*-1),IF(V372&lt;設定!$C$3,G372*(1+設定!$C$6),"除外")))&gt;10,IF(AND(V372&gt;=設定!$C$3,X372&gt;=L372),G372*(1+設定!$C$6),IF(AND(V372&gt;=設定!$C$3,X372&lt;L372),G372*(1+設定!$C$7*-1),IF(V372&lt;設定!$C$3,G372*(1+設定!$C$6),"除外"))),10)</f>
        <v>#VALUE!</v>
      </c>
      <c r="I372" s="34" t="e">
        <f ca="1">IF(消化率!$I$5&lt;1,商品!H372*消化率!$I$5,IF(商品!W372*商品!Q372/(商品!H372*消化率!$I$5)&gt;商品!L372,商品!H372*消化率!$I$5,J372))</f>
        <v>#DIV/0!</v>
      </c>
      <c r="J372" s="34" t="e">
        <f t="shared" si="72"/>
        <v>#VALUE!</v>
      </c>
      <c r="K372" s="34" t="e">
        <f ca="1">IF(ROUNDDOWN(IF(I372&gt;=設定!$C$8,設定!$C$8,商品!I372),0)&lt;10,10,ROUNDDOWN(IF(I372&gt;=設定!$C$8,設定!$C$8,商品!I372),0))</f>
        <v>#DIV/0!</v>
      </c>
      <c r="L372" s="64">
        <f>IF(F372="標準",設定!$C$4,商品!F372)</f>
        <v>5</v>
      </c>
      <c r="M372" s="63" t="str">
        <f>_xlfn.XLOOKUP($D372,全商品!$F:$F,全商品!H:H,"-")</f>
        <v>-</v>
      </c>
      <c r="N372" s="12" t="str">
        <f>_xlfn.XLOOKUP($D372,全商品!$F:$F,全商品!I:I,"-")</f>
        <v>-</v>
      </c>
      <c r="O372" s="23" t="str">
        <f>_xlfn.XLOOKUP($D372,全商品!$F:$F,全商品!K:K,"-")</f>
        <v>-</v>
      </c>
      <c r="P372" s="13" t="str">
        <f>_xlfn.XLOOKUP($D372,全商品!$F:$F,全商品!M:M,"-")</f>
        <v>-</v>
      </c>
      <c r="Q372" s="25" t="str">
        <f>_xlfn.XLOOKUP($D372,現状商品設定!B:B,現状商品設定!D:D,"-")</f>
        <v>-</v>
      </c>
      <c r="R372" s="22">
        <f>SUM(_xlfn.XLOOKUP($D372,当月商品!$D:$D,当月商品!I:I,0),_xlfn.XLOOKUP($D372,前月商品!$D:$D,前月商品!I:I,0),_xlfn.XLOOKUP($D372,前々月商品!$D:$D,前々月商品!I:I,0))</f>
        <v>0</v>
      </c>
      <c r="S372" s="23">
        <f>SUM(_xlfn.XLOOKUP($D372,当月商品!$D:$D,当月商品!V:V,0),_xlfn.XLOOKUP($D372,前月商品!$D:$D,前月商品!V:V,0),_xlfn.XLOOKUP($D372,前々月商品!$D:$D,前々月商品!V:V,0))</f>
        <v>0</v>
      </c>
      <c r="T372" s="23">
        <f t="shared" si="73"/>
        <v>0</v>
      </c>
      <c r="U372" s="23">
        <f>SUM(_xlfn.XLOOKUP($D372,当月商品!$D:$D,当月商品!W:W,0),_xlfn.XLOOKUP($D372,前月商品!$D:$D,前月商品!W:W,0),_xlfn.XLOOKUP($D372,前々月商品!$D:$D,前々月商品!W:W,0))</f>
        <v>0</v>
      </c>
      <c r="V372" s="23">
        <f>SUM(_xlfn.XLOOKUP($D372,当月商品!$D:$D,当月商品!H:H,0),_xlfn.XLOOKUP($D372,前月商品!$D:$D,前月商品!H:H,0),_xlfn.XLOOKUP($D372,前々月商品!$D:$D,前々月商品!H:H,0))</f>
        <v>0</v>
      </c>
      <c r="W372" s="13">
        <f t="shared" si="74"/>
        <v>0</v>
      </c>
      <c r="X372" s="15">
        <f t="shared" si="75"/>
        <v>0</v>
      </c>
      <c r="Y372" s="22">
        <f>_xlfn.XLOOKUP($D372,当月商品!$D:$D,当月商品!I:I,0)</f>
        <v>0</v>
      </c>
      <c r="Z372" s="23">
        <f>_xlfn.XLOOKUP($D372,前月商品!$D:$D,前月商品!I:I,0)</f>
        <v>0</v>
      </c>
      <c r="AA372" s="23">
        <f>_xlfn.XLOOKUP($D372,前々月商品!$D:$D,前々月商品!I:I,0)</f>
        <v>0</v>
      </c>
      <c r="AB372" s="23">
        <f>_xlfn.XLOOKUP($D372,当月商品!$D:$D,当月商品!V:V,0)</f>
        <v>0</v>
      </c>
      <c r="AC372" s="23">
        <f>_xlfn.XLOOKUP($D372,前月商品!$D:$D,前月商品!V:V,0)</f>
        <v>0</v>
      </c>
      <c r="AD372" s="23">
        <f>_xlfn.XLOOKUP($D372,前々月商品!$D:$D,前々月商品!V:V,0)</f>
        <v>0</v>
      </c>
      <c r="AE372" s="23">
        <f t="shared" si="76"/>
        <v>0</v>
      </c>
      <c r="AF372" s="23">
        <f t="shared" si="77"/>
        <v>0</v>
      </c>
      <c r="AG372" s="23">
        <f t="shared" si="78"/>
        <v>0</v>
      </c>
      <c r="AH372" s="12">
        <f>_xlfn.XLOOKUP($D372,当月商品!$D:$D,当月商品!W:W,0)</f>
        <v>0</v>
      </c>
      <c r="AI372" s="12">
        <f>_xlfn.XLOOKUP($D372,前月商品!$D:$D,前月商品!W:W,0)</f>
        <v>0</v>
      </c>
      <c r="AJ372" s="12">
        <f>_xlfn.XLOOKUP($D372,前々月商品!$D:$D,前々月商品!W:W,0)</f>
        <v>0</v>
      </c>
      <c r="AK372" s="12">
        <f>_xlfn.XLOOKUP($D372,当月商品!$D:$D,当月商品!H:H,0)</f>
        <v>0</v>
      </c>
      <c r="AL372" s="12">
        <f>_xlfn.XLOOKUP($D372,前月商品!$D:$D,前月商品!H:H,0)</f>
        <v>0</v>
      </c>
      <c r="AM372" s="12">
        <f>_xlfn.XLOOKUP($D372,前々月商品!$D:$D,前々月商品!H:H,0)</f>
        <v>0</v>
      </c>
      <c r="AN372" s="13">
        <f t="shared" si="79"/>
        <v>0</v>
      </c>
      <c r="AO372" s="13">
        <f t="shared" si="80"/>
        <v>0</v>
      </c>
      <c r="AP372" s="13">
        <f t="shared" si="81"/>
        <v>0</v>
      </c>
      <c r="AQ372" s="16">
        <f t="shared" si="82"/>
        <v>0</v>
      </c>
      <c r="AR372" s="16">
        <f t="shared" si="83"/>
        <v>0</v>
      </c>
      <c r="AS372" s="17">
        <f t="shared" si="84"/>
        <v>0</v>
      </c>
      <c r="AT372" t="e">
        <f t="shared" si="85"/>
        <v>#VALUE!</v>
      </c>
    </row>
    <row r="373" spans="3:46" ht="36.65" customHeight="1">
      <c r="C373" s="20">
        <v>368</v>
      </c>
      <c r="D373" s="53">
        <f>現状商品設定!B370</f>
        <v>0</v>
      </c>
      <c r="E373" s="26" t="str">
        <f>IFERROR(_xlfn.XLOOKUP($D373,現状商品設定!B:B,現状商品設定!C:C,"-"),"-")</f>
        <v>-</v>
      </c>
      <c r="F373" s="32" t="s">
        <v>46</v>
      </c>
      <c r="G373" s="30" t="str">
        <f>IFERROR(_xlfn.XLOOKUP($D373,現状商品設定!B:B,現状商品設定!F:F),"-")</f>
        <v>-</v>
      </c>
      <c r="H373" s="34" t="e">
        <f>IF(IF(AND(V373&gt;=設定!$C$3,X373&gt;=L373),G373*(1+設定!$C$6),IF(AND(V373&gt;=設定!$C$3,X373&lt;L373),G373*(1+設定!$C$7*-1),IF(V373&lt;設定!$C$3,G373*(1+設定!$C$6),"除外")))&gt;10,IF(AND(V373&gt;=設定!$C$3,X373&gt;=L373),G373*(1+設定!$C$6),IF(AND(V373&gt;=設定!$C$3,X373&lt;L373),G373*(1+設定!$C$7*-1),IF(V373&lt;設定!$C$3,G373*(1+設定!$C$6),"除外"))),10)</f>
        <v>#VALUE!</v>
      </c>
      <c r="I373" s="34" t="e">
        <f ca="1">IF(消化率!$I$5&lt;1,商品!H373*消化率!$I$5,IF(商品!W373*商品!Q373/(商品!H373*消化率!$I$5)&gt;商品!L373,商品!H373*消化率!$I$5,J373))</f>
        <v>#DIV/0!</v>
      </c>
      <c r="J373" s="34" t="e">
        <f t="shared" si="72"/>
        <v>#VALUE!</v>
      </c>
      <c r="K373" s="34" t="e">
        <f ca="1">IF(ROUNDDOWN(IF(I373&gt;=設定!$C$8,設定!$C$8,商品!I373),0)&lt;10,10,ROUNDDOWN(IF(I373&gt;=設定!$C$8,設定!$C$8,商品!I373),0))</f>
        <v>#DIV/0!</v>
      </c>
      <c r="L373" s="64">
        <f>IF(F373="標準",設定!$C$4,商品!F373)</f>
        <v>5</v>
      </c>
      <c r="M373" s="63" t="str">
        <f>_xlfn.XLOOKUP($D373,全商品!$F:$F,全商品!H:H,"-")</f>
        <v>-</v>
      </c>
      <c r="N373" s="12" t="str">
        <f>_xlfn.XLOOKUP($D373,全商品!$F:$F,全商品!I:I,"-")</f>
        <v>-</v>
      </c>
      <c r="O373" s="23" t="str">
        <f>_xlfn.XLOOKUP($D373,全商品!$F:$F,全商品!K:K,"-")</f>
        <v>-</v>
      </c>
      <c r="P373" s="13" t="str">
        <f>_xlfn.XLOOKUP($D373,全商品!$F:$F,全商品!M:M,"-")</f>
        <v>-</v>
      </c>
      <c r="Q373" s="25" t="str">
        <f>_xlfn.XLOOKUP($D373,現状商品設定!B:B,現状商品設定!D:D,"-")</f>
        <v>-</v>
      </c>
      <c r="R373" s="22">
        <f>SUM(_xlfn.XLOOKUP($D373,当月商品!$D:$D,当月商品!I:I,0),_xlfn.XLOOKUP($D373,前月商品!$D:$D,前月商品!I:I,0),_xlfn.XLOOKUP($D373,前々月商品!$D:$D,前々月商品!I:I,0))</f>
        <v>0</v>
      </c>
      <c r="S373" s="23">
        <f>SUM(_xlfn.XLOOKUP($D373,当月商品!$D:$D,当月商品!V:V,0),_xlfn.XLOOKUP($D373,前月商品!$D:$D,前月商品!V:V,0),_xlfn.XLOOKUP($D373,前々月商品!$D:$D,前々月商品!V:V,0))</f>
        <v>0</v>
      </c>
      <c r="T373" s="23">
        <f t="shared" si="73"/>
        <v>0</v>
      </c>
      <c r="U373" s="23">
        <f>SUM(_xlfn.XLOOKUP($D373,当月商品!$D:$D,当月商品!W:W,0),_xlfn.XLOOKUP($D373,前月商品!$D:$D,前月商品!W:W,0),_xlfn.XLOOKUP($D373,前々月商品!$D:$D,前々月商品!W:W,0))</f>
        <v>0</v>
      </c>
      <c r="V373" s="23">
        <f>SUM(_xlfn.XLOOKUP($D373,当月商品!$D:$D,当月商品!H:H,0),_xlfn.XLOOKUP($D373,前月商品!$D:$D,前月商品!H:H,0),_xlfn.XLOOKUP($D373,前々月商品!$D:$D,前々月商品!H:H,0))</f>
        <v>0</v>
      </c>
      <c r="W373" s="13">
        <f t="shared" si="74"/>
        <v>0</v>
      </c>
      <c r="X373" s="15">
        <f t="shared" si="75"/>
        <v>0</v>
      </c>
      <c r="Y373" s="22">
        <f>_xlfn.XLOOKUP($D373,当月商品!$D:$D,当月商品!I:I,0)</f>
        <v>0</v>
      </c>
      <c r="Z373" s="23">
        <f>_xlfn.XLOOKUP($D373,前月商品!$D:$D,前月商品!I:I,0)</f>
        <v>0</v>
      </c>
      <c r="AA373" s="23">
        <f>_xlfn.XLOOKUP($D373,前々月商品!$D:$D,前々月商品!I:I,0)</f>
        <v>0</v>
      </c>
      <c r="AB373" s="23">
        <f>_xlfn.XLOOKUP($D373,当月商品!$D:$D,当月商品!V:V,0)</f>
        <v>0</v>
      </c>
      <c r="AC373" s="23">
        <f>_xlfn.XLOOKUP($D373,前月商品!$D:$D,前月商品!V:V,0)</f>
        <v>0</v>
      </c>
      <c r="AD373" s="23">
        <f>_xlfn.XLOOKUP($D373,前々月商品!$D:$D,前々月商品!V:V,0)</f>
        <v>0</v>
      </c>
      <c r="AE373" s="23">
        <f t="shared" si="76"/>
        <v>0</v>
      </c>
      <c r="AF373" s="23">
        <f t="shared" si="77"/>
        <v>0</v>
      </c>
      <c r="AG373" s="23">
        <f t="shared" si="78"/>
        <v>0</v>
      </c>
      <c r="AH373" s="12">
        <f>_xlfn.XLOOKUP($D373,当月商品!$D:$D,当月商品!W:W,0)</f>
        <v>0</v>
      </c>
      <c r="AI373" s="12">
        <f>_xlfn.XLOOKUP($D373,前月商品!$D:$D,前月商品!W:W,0)</f>
        <v>0</v>
      </c>
      <c r="AJ373" s="12">
        <f>_xlfn.XLOOKUP($D373,前々月商品!$D:$D,前々月商品!W:W,0)</f>
        <v>0</v>
      </c>
      <c r="AK373" s="12">
        <f>_xlfn.XLOOKUP($D373,当月商品!$D:$D,当月商品!H:H,0)</f>
        <v>0</v>
      </c>
      <c r="AL373" s="12">
        <f>_xlfn.XLOOKUP($D373,前月商品!$D:$D,前月商品!H:H,0)</f>
        <v>0</v>
      </c>
      <c r="AM373" s="12">
        <f>_xlfn.XLOOKUP($D373,前々月商品!$D:$D,前々月商品!H:H,0)</f>
        <v>0</v>
      </c>
      <c r="AN373" s="13">
        <f t="shared" si="79"/>
        <v>0</v>
      </c>
      <c r="AO373" s="13">
        <f t="shared" si="80"/>
        <v>0</v>
      </c>
      <c r="AP373" s="13">
        <f t="shared" si="81"/>
        <v>0</v>
      </c>
      <c r="AQ373" s="16">
        <f t="shared" si="82"/>
        <v>0</v>
      </c>
      <c r="AR373" s="16">
        <f t="shared" si="83"/>
        <v>0</v>
      </c>
      <c r="AS373" s="17">
        <f t="shared" si="84"/>
        <v>0</v>
      </c>
      <c r="AT373" t="e">
        <f t="shared" si="85"/>
        <v>#VALUE!</v>
      </c>
    </row>
    <row r="374" spans="3:46" ht="36.65" customHeight="1">
      <c r="C374" s="20">
        <v>369</v>
      </c>
      <c r="D374" s="53">
        <f>現状商品設定!B371</f>
        <v>0</v>
      </c>
      <c r="E374" s="26" t="str">
        <f>IFERROR(_xlfn.XLOOKUP($D374,現状商品設定!B:B,現状商品設定!C:C,"-"),"-")</f>
        <v>-</v>
      </c>
      <c r="F374" s="32" t="s">
        <v>46</v>
      </c>
      <c r="G374" s="30" t="str">
        <f>IFERROR(_xlfn.XLOOKUP($D374,現状商品設定!B:B,現状商品設定!F:F),"-")</f>
        <v>-</v>
      </c>
      <c r="H374" s="34" t="e">
        <f>IF(IF(AND(V374&gt;=設定!$C$3,X374&gt;=L374),G374*(1+設定!$C$6),IF(AND(V374&gt;=設定!$C$3,X374&lt;L374),G374*(1+設定!$C$7*-1),IF(V374&lt;設定!$C$3,G374*(1+設定!$C$6),"除外")))&gt;10,IF(AND(V374&gt;=設定!$C$3,X374&gt;=L374),G374*(1+設定!$C$6),IF(AND(V374&gt;=設定!$C$3,X374&lt;L374),G374*(1+設定!$C$7*-1),IF(V374&lt;設定!$C$3,G374*(1+設定!$C$6),"除外"))),10)</f>
        <v>#VALUE!</v>
      </c>
      <c r="I374" s="34" t="e">
        <f ca="1">IF(消化率!$I$5&lt;1,商品!H374*消化率!$I$5,IF(商品!W374*商品!Q374/(商品!H374*消化率!$I$5)&gt;商品!L374,商品!H374*消化率!$I$5,J374))</f>
        <v>#DIV/0!</v>
      </c>
      <c r="J374" s="34" t="e">
        <f t="shared" si="72"/>
        <v>#VALUE!</v>
      </c>
      <c r="K374" s="34" t="e">
        <f ca="1">IF(ROUNDDOWN(IF(I374&gt;=設定!$C$8,設定!$C$8,商品!I374),0)&lt;10,10,ROUNDDOWN(IF(I374&gt;=設定!$C$8,設定!$C$8,商品!I374),0))</f>
        <v>#DIV/0!</v>
      </c>
      <c r="L374" s="64">
        <f>IF(F374="標準",設定!$C$4,商品!F374)</f>
        <v>5</v>
      </c>
      <c r="M374" s="63" t="str">
        <f>_xlfn.XLOOKUP($D374,全商品!$F:$F,全商品!H:H,"-")</f>
        <v>-</v>
      </c>
      <c r="N374" s="12" t="str">
        <f>_xlfn.XLOOKUP($D374,全商品!$F:$F,全商品!I:I,"-")</f>
        <v>-</v>
      </c>
      <c r="O374" s="23" t="str">
        <f>_xlfn.XLOOKUP($D374,全商品!$F:$F,全商品!K:K,"-")</f>
        <v>-</v>
      </c>
      <c r="P374" s="13" t="str">
        <f>_xlfn.XLOOKUP($D374,全商品!$F:$F,全商品!M:M,"-")</f>
        <v>-</v>
      </c>
      <c r="Q374" s="25" t="str">
        <f>_xlfn.XLOOKUP($D374,現状商品設定!B:B,現状商品設定!D:D,"-")</f>
        <v>-</v>
      </c>
      <c r="R374" s="22">
        <f>SUM(_xlfn.XLOOKUP($D374,当月商品!$D:$D,当月商品!I:I,0),_xlfn.XLOOKUP($D374,前月商品!$D:$D,前月商品!I:I,0),_xlfn.XLOOKUP($D374,前々月商品!$D:$D,前々月商品!I:I,0))</f>
        <v>0</v>
      </c>
      <c r="S374" s="23">
        <f>SUM(_xlfn.XLOOKUP($D374,当月商品!$D:$D,当月商品!V:V,0),_xlfn.XLOOKUP($D374,前月商品!$D:$D,前月商品!V:V,0),_xlfn.XLOOKUP($D374,前々月商品!$D:$D,前々月商品!V:V,0))</f>
        <v>0</v>
      </c>
      <c r="T374" s="23">
        <f t="shared" si="73"/>
        <v>0</v>
      </c>
      <c r="U374" s="23">
        <f>SUM(_xlfn.XLOOKUP($D374,当月商品!$D:$D,当月商品!W:W,0),_xlfn.XLOOKUP($D374,前月商品!$D:$D,前月商品!W:W,0),_xlfn.XLOOKUP($D374,前々月商品!$D:$D,前々月商品!W:W,0))</f>
        <v>0</v>
      </c>
      <c r="V374" s="23">
        <f>SUM(_xlfn.XLOOKUP($D374,当月商品!$D:$D,当月商品!H:H,0),_xlfn.XLOOKUP($D374,前月商品!$D:$D,前月商品!H:H,0),_xlfn.XLOOKUP($D374,前々月商品!$D:$D,前々月商品!H:H,0))</f>
        <v>0</v>
      </c>
      <c r="W374" s="13">
        <f t="shared" si="74"/>
        <v>0</v>
      </c>
      <c r="X374" s="15">
        <f t="shared" si="75"/>
        <v>0</v>
      </c>
      <c r="Y374" s="22">
        <f>_xlfn.XLOOKUP($D374,当月商品!$D:$D,当月商品!I:I,0)</f>
        <v>0</v>
      </c>
      <c r="Z374" s="23">
        <f>_xlfn.XLOOKUP($D374,前月商品!$D:$D,前月商品!I:I,0)</f>
        <v>0</v>
      </c>
      <c r="AA374" s="23">
        <f>_xlfn.XLOOKUP($D374,前々月商品!$D:$D,前々月商品!I:I,0)</f>
        <v>0</v>
      </c>
      <c r="AB374" s="23">
        <f>_xlfn.XLOOKUP($D374,当月商品!$D:$D,当月商品!V:V,0)</f>
        <v>0</v>
      </c>
      <c r="AC374" s="23">
        <f>_xlfn.XLOOKUP($D374,前月商品!$D:$D,前月商品!V:V,0)</f>
        <v>0</v>
      </c>
      <c r="AD374" s="23">
        <f>_xlfn.XLOOKUP($D374,前々月商品!$D:$D,前々月商品!V:V,0)</f>
        <v>0</v>
      </c>
      <c r="AE374" s="23">
        <f t="shared" si="76"/>
        <v>0</v>
      </c>
      <c r="AF374" s="23">
        <f t="shared" si="77"/>
        <v>0</v>
      </c>
      <c r="AG374" s="23">
        <f t="shared" si="78"/>
        <v>0</v>
      </c>
      <c r="AH374" s="12">
        <f>_xlfn.XLOOKUP($D374,当月商品!$D:$D,当月商品!W:W,0)</f>
        <v>0</v>
      </c>
      <c r="AI374" s="12">
        <f>_xlfn.XLOOKUP($D374,前月商品!$D:$D,前月商品!W:W,0)</f>
        <v>0</v>
      </c>
      <c r="AJ374" s="12">
        <f>_xlfn.XLOOKUP($D374,前々月商品!$D:$D,前々月商品!W:W,0)</f>
        <v>0</v>
      </c>
      <c r="AK374" s="12">
        <f>_xlfn.XLOOKUP($D374,当月商品!$D:$D,当月商品!H:H,0)</f>
        <v>0</v>
      </c>
      <c r="AL374" s="12">
        <f>_xlfn.XLOOKUP($D374,前月商品!$D:$D,前月商品!H:H,0)</f>
        <v>0</v>
      </c>
      <c r="AM374" s="12">
        <f>_xlfn.XLOOKUP($D374,前々月商品!$D:$D,前々月商品!H:H,0)</f>
        <v>0</v>
      </c>
      <c r="AN374" s="13">
        <f t="shared" si="79"/>
        <v>0</v>
      </c>
      <c r="AO374" s="13">
        <f t="shared" si="80"/>
        <v>0</v>
      </c>
      <c r="AP374" s="13">
        <f t="shared" si="81"/>
        <v>0</v>
      </c>
      <c r="AQ374" s="16">
        <f t="shared" si="82"/>
        <v>0</v>
      </c>
      <c r="AR374" s="16">
        <f t="shared" si="83"/>
        <v>0</v>
      </c>
      <c r="AS374" s="17">
        <f t="shared" si="84"/>
        <v>0</v>
      </c>
      <c r="AT374" t="e">
        <f t="shared" si="85"/>
        <v>#VALUE!</v>
      </c>
    </row>
    <row r="375" spans="3:46" ht="36.65" customHeight="1">
      <c r="C375" s="20">
        <v>370</v>
      </c>
      <c r="D375" s="53">
        <f>現状商品設定!B372</f>
        <v>0</v>
      </c>
      <c r="E375" s="26" t="str">
        <f>IFERROR(_xlfn.XLOOKUP($D375,現状商品設定!B:B,現状商品設定!C:C,"-"),"-")</f>
        <v>-</v>
      </c>
      <c r="F375" s="32" t="s">
        <v>46</v>
      </c>
      <c r="G375" s="30" t="str">
        <f>IFERROR(_xlfn.XLOOKUP($D375,現状商品設定!B:B,現状商品設定!F:F),"-")</f>
        <v>-</v>
      </c>
      <c r="H375" s="34" t="e">
        <f>IF(IF(AND(V375&gt;=設定!$C$3,X375&gt;=L375),G375*(1+設定!$C$6),IF(AND(V375&gt;=設定!$C$3,X375&lt;L375),G375*(1+設定!$C$7*-1),IF(V375&lt;設定!$C$3,G375*(1+設定!$C$6),"除外")))&gt;10,IF(AND(V375&gt;=設定!$C$3,X375&gt;=L375),G375*(1+設定!$C$6),IF(AND(V375&gt;=設定!$C$3,X375&lt;L375),G375*(1+設定!$C$7*-1),IF(V375&lt;設定!$C$3,G375*(1+設定!$C$6),"除外"))),10)</f>
        <v>#VALUE!</v>
      </c>
      <c r="I375" s="34" t="e">
        <f ca="1">IF(消化率!$I$5&lt;1,商品!H375*消化率!$I$5,IF(商品!W375*商品!Q375/(商品!H375*消化率!$I$5)&gt;商品!L375,商品!H375*消化率!$I$5,J375))</f>
        <v>#DIV/0!</v>
      </c>
      <c r="J375" s="34" t="e">
        <f t="shared" si="72"/>
        <v>#VALUE!</v>
      </c>
      <c r="K375" s="34" t="e">
        <f ca="1">IF(ROUNDDOWN(IF(I375&gt;=設定!$C$8,設定!$C$8,商品!I375),0)&lt;10,10,ROUNDDOWN(IF(I375&gt;=設定!$C$8,設定!$C$8,商品!I375),0))</f>
        <v>#DIV/0!</v>
      </c>
      <c r="L375" s="64">
        <f>IF(F375="標準",設定!$C$4,商品!F375)</f>
        <v>5</v>
      </c>
      <c r="M375" s="63" t="str">
        <f>_xlfn.XLOOKUP($D375,全商品!$F:$F,全商品!H:H,"-")</f>
        <v>-</v>
      </c>
      <c r="N375" s="12" t="str">
        <f>_xlfn.XLOOKUP($D375,全商品!$F:$F,全商品!I:I,"-")</f>
        <v>-</v>
      </c>
      <c r="O375" s="23" t="str">
        <f>_xlfn.XLOOKUP($D375,全商品!$F:$F,全商品!K:K,"-")</f>
        <v>-</v>
      </c>
      <c r="P375" s="13" t="str">
        <f>_xlfn.XLOOKUP($D375,全商品!$F:$F,全商品!M:M,"-")</f>
        <v>-</v>
      </c>
      <c r="Q375" s="25" t="str">
        <f>_xlfn.XLOOKUP($D375,現状商品設定!B:B,現状商品設定!D:D,"-")</f>
        <v>-</v>
      </c>
      <c r="R375" s="22">
        <f>SUM(_xlfn.XLOOKUP($D375,当月商品!$D:$D,当月商品!I:I,0),_xlfn.XLOOKUP($D375,前月商品!$D:$D,前月商品!I:I,0),_xlfn.XLOOKUP($D375,前々月商品!$D:$D,前々月商品!I:I,0))</f>
        <v>0</v>
      </c>
      <c r="S375" s="23">
        <f>SUM(_xlfn.XLOOKUP($D375,当月商品!$D:$D,当月商品!V:V,0),_xlfn.XLOOKUP($D375,前月商品!$D:$D,前月商品!V:V,0),_xlfn.XLOOKUP($D375,前々月商品!$D:$D,前々月商品!V:V,0))</f>
        <v>0</v>
      </c>
      <c r="T375" s="23">
        <f t="shared" si="73"/>
        <v>0</v>
      </c>
      <c r="U375" s="23">
        <f>SUM(_xlfn.XLOOKUP($D375,当月商品!$D:$D,当月商品!W:W,0),_xlfn.XLOOKUP($D375,前月商品!$D:$D,前月商品!W:W,0),_xlfn.XLOOKUP($D375,前々月商品!$D:$D,前々月商品!W:W,0))</f>
        <v>0</v>
      </c>
      <c r="V375" s="23">
        <f>SUM(_xlfn.XLOOKUP($D375,当月商品!$D:$D,当月商品!H:H,0),_xlfn.XLOOKUP($D375,前月商品!$D:$D,前月商品!H:H,0),_xlfn.XLOOKUP($D375,前々月商品!$D:$D,前々月商品!H:H,0))</f>
        <v>0</v>
      </c>
      <c r="W375" s="13">
        <f t="shared" si="74"/>
        <v>0</v>
      </c>
      <c r="X375" s="15">
        <f t="shared" si="75"/>
        <v>0</v>
      </c>
      <c r="Y375" s="22">
        <f>_xlfn.XLOOKUP($D375,当月商品!$D:$D,当月商品!I:I,0)</f>
        <v>0</v>
      </c>
      <c r="Z375" s="23">
        <f>_xlfn.XLOOKUP($D375,前月商品!$D:$D,前月商品!I:I,0)</f>
        <v>0</v>
      </c>
      <c r="AA375" s="23">
        <f>_xlfn.XLOOKUP($D375,前々月商品!$D:$D,前々月商品!I:I,0)</f>
        <v>0</v>
      </c>
      <c r="AB375" s="23">
        <f>_xlfn.XLOOKUP($D375,当月商品!$D:$D,当月商品!V:V,0)</f>
        <v>0</v>
      </c>
      <c r="AC375" s="23">
        <f>_xlfn.XLOOKUP($D375,前月商品!$D:$D,前月商品!V:V,0)</f>
        <v>0</v>
      </c>
      <c r="AD375" s="23">
        <f>_xlfn.XLOOKUP($D375,前々月商品!$D:$D,前々月商品!V:V,0)</f>
        <v>0</v>
      </c>
      <c r="AE375" s="23">
        <f t="shared" si="76"/>
        <v>0</v>
      </c>
      <c r="AF375" s="23">
        <f t="shared" si="77"/>
        <v>0</v>
      </c>
      <c r="AG375" s="23">
        <f t="shared" si="78"/>
        <v>0</v>
      </c>
      <c r="AH375" s="12">
        <f>_xlfn.XLOOKUP($D375,当月商品!$D:$D,当月商品!W:W,0)</f>
        <v>0</v>
      </c>
      <c r="AI375" s="12">
        <f>_xlfn.XLOOKUP($D375,前月商品!$D:$D,前月商品!W:W,0)</f>
        <v>0</v>
      </c>
      <c r="AJ375" s="12">
        <f>_xlfn.XLOOKUP($D375,前々月商品!$D:$D,前々月商品!W:W,0)</f>
        <v>0</v>
      </c>
      <c r="AK375" s="12">
        <f>_xlfn.XLOOKUP($D375,当月商品!$D:$D,当月商品!H:H,0)</f>
        <v>0</v>
      </c>
      <c r="AL375" s="12">
        <f>_xlfn.XLOOKUP($D375,前月商品!$D:$D,前月商品!H:H,0)</f>
        <v>0</v>
      </c>
      <c r="AM375" s="12">
        <f>_xlfn.XLOOKUP($D375,前々月商品!$D:$D,前々月商品!H:H,0)</f>
        <v>0</v>
      </c>
      <c r="AN375" s="13">
        <f t="shared" si="79"/>
        <v>0</v>
      </c>
      <c r="AO375" s="13">
        <f t="shared" si="80"/>
        <v>0</v>
      </c>
      <c r="AP375" s="13">
        <f t="shared" si="81"/>
        <v>0</v>
      </c>
      <c r="AQ375" s="16">
        <f t="shared" si="82"/>
        <v>0</v>
      </c>
      <c r="AR375" s="16">
        <f t="shared" si="83"/>
        <v>0</v>
      </c>
      <c r="AS375" s="17">
        <f t="shared" si="84"/>
        <v>0</v>
      </c>
      <c r="AT375" t="e">
        <f t="shared" si="85"/>
        <v>#VALUE!</v>
      </c>
    </row>
    <row r="376" spans="3:46" ht="36.65" customHeight="1">
      <c r="C376" s="20">
        <v>371</v>
      </c>
      <c r="D376" s="53">
        <f>現状商品設定!B373</f>
        <v>0</v>
      </c>
      <c r="E376" s="26" t="str">
        <f>IFERROR(_xlfn.XLOOKUP($D376,現状商品設定!B:B,現状商品設定!C:C,"-"),"-")</f>
        <v>-</v>
      </c>
      <c r="F376" s="32" t="s">
        <v>46</v>
      </c>
      <c r="G376" s="30" t="str">
        <f>IFERROR(_xlfn.XLOOKUP($D376,現状商品設定!B:B,現状商品設定!F:F),"-")</f>
        <v>-</v>
      </c>
      <c r="H376" s="34" t="e">
        <f>IF(IF(AND(V376&gt;=設定!$C$3,X376&gt;=L376),G376*(1+設定!$C$6),IF(AND(V376&gt;=設定!$C$3,X376&lt;L376),G376*(1+設定!$C$7*-1),IF(V376&lt;設定!$C$3,G376*(1+設定!$C$6),"除外")))&gt;10,IF(AND(V376&gt;=設定!$C$3,X376&gt;=L376),G376*(1+設定!$C$6),IF(AND(V376&gt;=設定!$C$3,X376&lt;L376),G376*(1+設定!$C$7*-1),IF(V376&lt;設定!$C$3,G376*(1+設定!$C$6),"除外"))),10)</f>
        <v>#VALUE!</v>
      </c>
      <c r="I376" s="34" t="e">
        <f ca="1">IF(消化率!$I$5&lt;1,商品!H376*消化率!$I$5,IF(商品!W376*商品!Q376/(商品!H376*消化率!$I$5)&gt;商品!L376,商品!H376*消化率!$I$5,J376))</f>
        <v>#DIV/0!</v>
      </c>
      <c r="J376" s="34" t="e">
        <f t="shared" si="72"/>
        <v>#VALUE!</v>
      </c>
      <c r="K376" s="34" t="e">
        <f ca="1">IF(ROUNDDOWN(IF(I376&gt;=設定!$C$8,設定!$C$8,商品!I376),0)&lt;10,10,ROUNDDOWN(IF(I376&gt;=設定!$C$8,設定!$C$8,商品!I376),0))</f>
        <v>#DIV/0!</v>
      </c>
      <c r="L376" s="64">
        <f>IF(F376="標準",設定!$C$4,商品!F376)</f>
        <v>5</v>
      </c>
      <c r="M376" s="63" t="str">
        <f>_xlfn.XLOOKUP($D376,全商品!$F:$F,全商品!H:H,"-")</f>
        <v>-</v>
      </c>
      <c r="N376" s="12" t="str">
        <f>_xlfn.XLOOKUP($D376,全商品!$F:$F,全商品!I:I,"-")</f>
        <v>-</v>
      </c>
      <c r="O376" s="23" t="str">
        <f>_xlfn.XLOOKUP($D376,全商品!$F:$F,全商品!K:K,"-")</f>
        <v>-</v>
      </c>
      <c r="P376" s="13" t="str">
        <f>_xlfn.XLOOKUP($D376,全商品!$F:$F,全商品!M:M,"-")</f>
        <v>-</v>
      </c>
      <c r="Q376" s="25" t="str">
        <f>_xlfn.XLOOKUP($D376,現状商品設定!B:B,現状商品設定!D:D,"-")</f>
        <v>-</v>
      </c>
      <c r="R376" s="22">
        <f>SUM(_xlfn.XLOOKUP($D376,当月商品!$D:$D,当月商品!I:I,0),_xlfn.XLOOKUP($D376,前月商品!$D:$D,前月商品!I:I,0),_xlfn.XLOOKUP($D376,前々月商品!$D:$D,前々月商品!I:I,0))</f>
        <v>0</v>
      </c>
      <c r="S376" s="23">
        <f>SUM(_xlfn.XLOOKUP($D376,当月商品!$D:$D,当月商品!V:V,0),_xlfn.XLOOKUP($D376,前月商品!$D:$D,前月商品!V:V,0),_xlfn.XLOOKUP($D376,前々月商品!$D:$D,前々月商品!V:V,0))</f>
        <v>0</v>
      </c>
      <c r="T376" s="23">
        <f t="shared" si="73"/>
        <v>0</v>
      </c>
      <c r="U376" s="23">
        <f>SUM(_xlfn.XLOOKUP($D376,当月商品!$D:$D,当月商品!W:W,0),_xlfn.XLOOKUP($D376,前月商品!$D:$D,前月商品!W:W,0),_xlfn.XLOOKUP($D376,前々月商品!$D:$D,前々月商品!W:W,0))</f>
        <v>0</v>
      </c>
      <c r="V376" s="23">
        <f>SUM(_xlfn.XLOOKUP($D376,当月商品!$D:$D,当月商品!H:H,0),_xlfn.XLOOKUP($D376,前月商品!$D:$D,前月商品!H:H,0),_xlfn.XLOOKUP($D376,前々月商品!$D:$D,前々月商品!H:H,0))</f>
        <v>0</v>
      </c>
      <c r="W376" s="13">
        <f t="shared" si="74"/>
        <v>0</v>
      </c>
      <c r="X376" s="15">
        <f t="shared" si="75"/>
        <v>0</v>
      </c>
      <c r="Y376" s="22">
        <f>_xlfn.XLOOKUP($D376,当月商品!$D:$D,当月商品!I:I,0)</f>
        <v>0</v>
      </c>
      <c r="Z376" s="23">
        <f>_xlfn.XLOOKUP($D376,前月商品!$D:$D,前月商品!I:I,0)</f>
        <v>0</v>
      </c>
      <c r="AA376" s="23">
        <f>_xlfn.XLOOKUP($D376,前々月商品!$D:$D,前々月商品!I:I,0)</f>
        <v>0</v>
      </c>
      <c r="AB376" s="23">
        <f>_xlfn.XLOOKUP($D376,当月商品!$D:$D,当月商品!V:V,0)</f>
        <v>0</v>
      </c>
      <c r="AC376" s="23">
        <f>_xlfn.XLOOKUP($D376,前月商品!$D:$D,前月商品!V:V,0)</f>
        <v>0</v>
      </c>
      <c r="AD376" s="23">
        <f>_xlfn.XLOOKUP($D376,前々月商品!$D:$D,前々月商品!V:V,0)</f>
        <v>0</v>
      </c>
      <c r="AE376" s="23">
        <f t="shared" si="76"/>
        <v>0</v>
      </c>
      <c r="AF376" s="23">
        <f t="shared" si="77"/>
        <v>0</v>
      </c>
      <c r="AG376" s="23">
        <f t="shared" si="78"/>
        <v>0</v>
      </c>
      <c r="AH376" s="12">
        <f>_xlfn.XLOOKUP($D376,当月商品!$D:$D,当月商品!W:W,0)</f>
        <v>0</v>
      </c>
      <c r="AI376" s="12">
        <f>_xlfn.XLOOKUP($D376,前月商品!$D:$D,前月商品!W:W,0)</f>
        <v>0</v>
      </c>
      <c r="AJ376" s="12">
        <f>_xlfn.XLOOKUP($D376,前々月商品!$D:$D,前々月商品!W:W,0)</f>
        <v>0</v>
      </c>
      <c r="AK376" s="12">
        <f>_xlfn.XLOOKUP($D376,当月商品!$D:$D,当月商品!H:H,0)</f>
        <v>0</v>
      </c>
      <c r="AL376" s="12">
        <f>_xlfn.XLOOKUP($D376,前月商品!$D:$D,前月商品!H:H,0)</f>
        <v>0</v>
      </c>
      <c r="AM376" s="12">
        <f>_xlfn.XLOOKUP($D376,前々月商品!$D:$D,前々月商品!H:H,0)</f>
        <v>0</v>
      </c>
      <c r="AN376" s="13">
        <f t="shared" si="79"/>
        <v>0</v>
      </c>
      <c r="AO376" s="13">
        <f t="shared" si="80"/>
        <v>0</v>
      </c>
      <c r="AP376" s="13">
        <f t="shared" si="81"/>
        <v>0</v>
      </c>
      <c r="AQ376" s="16">
        <f t="shared" si="82"/>
        <v>0</v>
      </c>
      <c r="AR376" s="16">
        <f t="shared" si="83"/>
        <v>0</v>
      </c>
      <c r="AS376" s="17">
        <f t="shared" si="84"/>
        <v>0</v>
      </c>
      <c r="AT376" t="e">
        <f t="shared" si="85"/>
        <v>#VALUE!</v>
      </c>
    </row>
    <row r="377" spans="3:46" ht="36.65" customHeight="1">
      <c r="C377" s="20">
        <v>372</v>
      </c>
      <c r="D377" s="53">
        <f>現状商品設定!B374</f>
        <v>0</v>
      </c>
      <c r="E377" s="26" t="str">
        <f>IFERROR(_xlfn.XLOOKUP($D377,現状商品設定!B:B,現状商品設定!C:C,"-"),"-")</f>
        <v>-</v>
      </c>
      <c r="F377" s="32" t="s">
        <v>46</v>
      </c>
      <c r="G377" s="30" t="str">
        <f>IFERROR(_xlfn.XLOOKUP($D377,現状商品設定!B:B,現状商品設定!F:F),"-")</f>
        <v>-</v>
      </c>
      <c r="H377" s="34" t="e">
        <f>IF(IF(AND(V377&gt;=設定!$C$3,X377&gt;=L377),G377*(1+設定!$C$6),IF(AND(V377&gt;=設定!$C$3,X377&lt;L377),G377*(1+設定!$C$7*-1),IF(V377&lt;設定!$C$3,G377*(1+設定!$C$6),"除外")))&gt;10,IF(AND(V377&gt;=設定!$C$3,X377&gt;=L377),G377*(1+設定!$C$6),IF(AND(V377&gt;=設定!$C$3,X377&lt;L377),G377*(1+設定!$C$7*-1),IF(V377&lt;設定!$C$3,G377*(1+設定!$C$6),"除外"))),10)</f>
        <v>#VALUE!</v>
      </c>
      <c r="I377" s="34" t="e">
        <f ca="1">IF(消化率!$I$5&lt;1,商品!H377*消化率!$I$5,IF(商品!W377*商品!Q377/(商品!H377*消化率!$I$5)&gt;商品!L377,商品!H377*消化率!$I$5,J377))</f>
        <v>#DIV/0!</v>
      </c>
      <c r="J377" s="34" t="e">
        <f t="shared" si="72"/>
        <v>#VALUE!</v>
      </c>
      <c r="K377" s="34" t="e">
        <f ca="1">IF(ROUNDDOWN(IF(I377&gt;=設定!$C$8,設定!$C$8,商品!I377),0)&lt;10,10,ROUNDDOWN(IF(I377&gt;=設定!$C$8,設定!$C$8,商品!I377),0))</f>
        <v>#DIV/0!</v>
      </c>
      <c r="L377" s="64">
        <f>IF(F377="標準",設定!$C$4,商品!F377)</f>
        <v>5</v>
      </c>
      <c r="M377" s="63" t="str">
        <f>_xlfn.XLOOKUP($D377,全商品!$F:$F,全商品!H:H,"-")</f>
        <v>-</v>
      </c>
      <c r="N377" s="12" t="str">
        <f>_xlfn.XLOOKUP($D377,全商品!$F:$F,全商品!I:I,"-")</f>
        <v>-</v>
      </c>
      <c r="O377" s="23" t="str">
        <f>_xlfn.XLOOKUP($D377,全商品!$F:$F,全商品!K:K,"-")</f>
        <v>-</v>
      </c>
      <c r="P377" s="13" t="str">
        <f>_xlfn.XLOOKUP($D377,全商品!$F:$F,全商品!M:M,"-")</f>
        <v>-</v>
      </c>
      <c r="Q377" s="25" t="str">
        <f>_xlfn.XLOOKUP($D377,現状商品設定!B:B,現状商品設定!D:D,"-")</f>
        <v>-</v>
      </c>
      <c r="R377" s="22">
        <f>SUM(_xlfn.XLOOKUP($D377,当月商品!$D:$D,当月商品!I:I,0),_xlfn.XLOOKUP($D377,前月商品!$D:$D,前月商品!I:I,0),_xlfn.XLOOKUP($D377,前々月商品!$D:$D,前々月商品!I:I,0))</f>
        <v>0</v>
      </c>
      <c r="S377" s="23">
        <f>SUM(_xlfn.XLOOKUP($D377,当月商品!$D:$D,当月商品!V:V,0),_xlfn.XLOOKUP($D377,前月商品!$D:$D,前月商品!V:V,0),_xlfn.XLOOKUP($D377,前々月商品!$D:$D,前々月商品!V:V,0))</f>
        <v>0</v>
      </c>
      <c r="T377" s="23">
        <f t="shared" si="73"/>
        <v>0</v>
      </c>
      <c r="U377" s="23">
        <f>SUM(_xlfn.XLOOKUP($D377,当月商品!$D:$D,当月商品!W:W,0),_xlfn.XLOOKUP($D377,前月商品!$D:$D,前月商品!W:W,0),_xlfn.XLOOKUP($D377,前々月商品!$D:$D,前々月商品!W:W,0))</f>
        <v>0</v>
      </c>
      <c r="V377" s="23">
        <f>SUM(_xlfn.XLOOKUP($D377,当月商品!$D:$D,当月商品!H:H,0),_xlfn.XLOOKUP($D377,前月商品!$D:$D,前月商品!H:H,0),_xlfn.XLOOKUP($D377,前々月商品!$D:$D,前々月商品!H:H,0))</f>
        <v>0</v>
      </c>
      <c r="W377" s="13">
        <f t="shared" si="74"/>
        <v>0</v>
      </c>
      <c r="X377" s="15">
        <f t="shared" si="75"/>
        <v>0</v>
      </c>
      <c r="Y377" s="22">
        <f>_xlfn.XLOOKUP($D377,当月商品!$D:$D,当月商品!I:I,0)</f>
        <v>0</v>
      </c>
      <c r="Z377" s="23">
        <f>_xlfn.XLOOKUP($D377,前月商品!$D:$D,前月商品!I:I,0)</f>
        <v>0</v>
      </c>
      <c r="AA377" s="23">
        <f>_xlfn.XLOOKUP($D377,前々月商品!$D:$D,前々月商品!I:I,0)</f>
        <v>0</v>
      </c>
      <c r="AB377" s="23">
        <f>_xlfn.XLOOKUP($D377,当月商品!$D:$D,当月商品!V:V,0)</f>
        <v>0</v>
      </c>
      <c r="AC377" s="23">
        <f>_xlfn.XLOOKUP($D377,前月商品!$D:$D,前月商品!V:V,0)</f>
        <v>0</v>
      </c>
      <c r="AD377" s="23">
        <f>_xlfn.XLOOKUP($D377,前々月商品!$D:$D,前々月商品!V:V,0)</f>
        <v>0</v>
      </c>
      <c r="AE377" s="23">
        <f t="shared" si="76"/>
        <v>0</v>
      </c>
      <c r="AF377" s="23">
        <f t="shared" si="77"/>
        <v>0</v>
      </c>
      <c r="AG377" s="23">
        <f t="shared" si="78"/>
        <v>0</v>
      </c>
      <c r="AH377" s="12">
        <f>_xlfn.XLOOKUP($D377,当月商品!$D:$D,当月商品!W:W,0)</f>
        <v>0</v>
      </c>
      <c r="AI377" s="12">
        <f>_xlfn.XLOOKUP($D377,前月商品!$D:$D,前月商品!W:W,0)</f>
        <v>0</v>
      </c>
      <c r="AJ377" s="12">
        <f>_xlfn.XLOOKUP($D377,前々月商品!$D:$D,前々月商品!W:W,0)</f>
        <v>0</v>
      </c>
      <c r="AK377" s="12">
        <f>_xlfn.XLOOKUP($D377,当月商品!$D:$D,当月商品!H:H,0)</f>
        <v>0</v>
      </c>
      <c r="AL377" s="12">
        <f>_xlfn.XLOOKUP($D377,前月商品!$D:$D,前月商品!H:H,0)</f>
        <v>0</v>
      </c>
      <c r="AM377" s="12">
        <f>_xlfn.XLOOKUP($D377,前々月商品!$D:$D,前々月商品!H:H,0)</f>
        <v>0</v>
      </c>
      <c r="AN377" s="13">
        <f t="shared" si="79"/>
        <v>0</v>
      </c>
      <c r="AO377" s="13">
        <f t="shared" si="80"/>
        <v>0</v>
      </c>
      <c r="AP377" s="13">
        <f t="shared" si="81"/>
        <v>0</v>
      </c>
      <c r="AQ377" s="16">
        <f t="shared" si="82"/>
        <v>0</v>
      </c>
      <c r="AR377" s="16">
        <f t="shared" si="83"/>
        <v>0</v>
      </c>
      <c r="AS377" s="17">
        <f t="shared" si="84"/>
        <v>0</v>
      </c>
      <c r="AT377" t="e">
        <f t="shared" si="85"/>
        <v>#VALUE!</v>
      </c>
    </row>
    <row r="378" spans="3:46" ht="36.65" customHeight="1">
      <c r="C378" s="20">
        <v>373</v>
      </c>
      <c r="D378" s="53">
        <f>現状商品設定!B375</f>
        <v>0</v>
      </c>
      <c r="E378" s="26" t="str">
        <f>IFERROR(_xlfn.XLOOKUP($D378,現状商品設定!B:B,現状商品設定!C:C,"-"),"-")</f>
        <v>-</v>
      </c>
      <c r="F378" s="32" t="s">
        <v>46</v>
      </c>
      <c r="G378" s="30" t="str">
        <f>IFERROR(_xlfn.XLOOKUP($D378,現状商品設定!B:B,現状商品設定!F:F),"-")</f>
        <v>-</v>
      </c>
      <c r="H378" s="34" t="e">
        <f>IF(IF(AND(V378&gt;=設定!$C$3,X378&gt;=L378),G378*(1+設定!$C$6),IF(AND(V378&gt;=設定!$C$3,X378&lt;L378),G378*(1+設定!$C$7*-1),IF(V378&lt;設定!$C$3,G378*(1+設定!$C$6),"除外")))&gt;10,IF(AND(V378&gt;=設定!$C$3,X378&gt;=L378),G378*(1+設定!$C$6),IF(AND(V378&gt;=設定!$C$3,X378&lt;L378),G378*(1+設定!$C$7*-1),IF(V378&lt;設定!$C$3,G378*(1+設定!$C$6),"除外"))),10)</f>
        <v>#VALUE!</v>
      </c>
      <c r="I378" s="34" t="e">
        <f ca="1">IF(消化率!$I$5&lt;1,商品!H378*消化率!$I$5,IF(商品!W378*商品!Q378/(商品!H378*消化率!$I$5)&gt;商品!L378,商品!H378*消化率!$I$5,J378))</f>
        <v>#DIV/0!</v>
      </c>
      <c r="J378" s="34" t="e">
        <f t="shared" si="72"/>
        <v>#VALUE!</v>
      </c>
      <c r="K378" s="34" t="e">
        <f ca="1">IF(ROUNDDOWN(IF(I378&gt;=設定!$C$8,設定!$C$8,商品!I378),0)&lt;10,10,ROUNDDOWN(IF(I378&gt;=設定!$C$8,設定!$C$8,商品!I378),0))</f>
        <v>#DIV/0!</v>
      </c>
      <c r="L378" s="64">
        <f>IF(F378="標準",設定!$C$4,商品!F378)</f>
        <v>5</v>
      </c>
      <c r="M378" s="63" t="str">
        <f>_xlfn.XLOOKUP($D378,全商品!$F:$F,全商品!H:H,"-")</f>
        <v>-</v>
      </c>
      <c r="N378" s="12" t="str">
        <f>_xlfn.XLOOKUP($D378,全商品!$F:$F,全商品!I:I,"-")</f>
        <v>-</v>
      </c>
      <c r="O378" s="23" t="str">
        <f>_xlfn.XLOOKUP($D378,全商品!$F:$F,全商品!K:K,"-")</f>
        <v>-</v>
      </c>
      <c r="P378" s="13" t="str">
        <f>_xlfn.XLOOKUP($D378,全商品!$F:$F,全商品!M:M,"-")</f>
        <v>-</v>
      </c>
      <c r="Q378" s="25" t="str">
        <f>_xlfn.XLOOKUP($D378,現状商品設定!B:B,現状商品設定!D:D,"-")</f>
        <v>-</v>
      </c>
      <c r="R378" s="22">
        <f>SUM(_xlfn.XLOOKUP($D378,当月商品!$D:$D,当月商品!I:I,0),_xlfn.XLOOKUP($D378,前月商品!$D:$D,前月商品!I:I,0),_xlfn.XLOOKUP($D378,前々月商品!$D:$D,前々月商品!I:I,0))</f>
        <v>0</v>
      </c>
      <c r="S378" s="23">
        <f>SUM(_xlfn.XLOOKUP($D378,当月商品!$D:$D,当月商品!V:V,0),_xlfn.XLOOKUP($D378,前月商品!$D:$D,前月商品!V:V,0),_xlfn.XLOOKUP($D378,前々月商品!$D:$D,前々月商品!V:V,0))</f>
        <v>0</v>
      </c>
      <c r="T378" s="23">
        <f t="shared" si="73"/>
        <v>0</v>
      </c>
      <c r="U378" s="23">
        <f>SUM(_xlfn.XLOOKUP($D378,当月商品!$D:$D,当月商品!W:W,0),_xlfn.XLOOKUP($D378,前月商品!$D:$D,前月商品!W:W,0),_xlfn.XLOOKUP($D378,前々月商品!$D:$D,前々月商品!W:W,0))</f>
        <v>0</v>
      </c>
      <c r="V378" s="23">
        <f>SUM(_xlfn.XLOOKUP($D378,当月商品!$D:$D,当月商品!H:H,0),_xlfn.XLOOKUP($D378,前月商品!$D:$D,前月商品!H:H,0),_xlfn.XLOOKUP($D378,前々月商品!$D:$D,前々月商品!H:H,0))</f>
        <v>0</v>
      </c>
      <c r="W378" s="13">
        <f t="shared" si="74"/>
        <v>0</v>
      </c>
      <c r="X378" s="15">
        <f t="shared" si="75"/>
        <v>0</v>
      </c>
      <c r="Y378" s="22">
        <f>_xlfn.XLOOKUP($D378,当月商品!$D:$D,当月商品!I:I,0)</f>
        <v>0</v>
      </c>
      <c r="Z378" s="23">
        <f>_xlfn.XLOOKUP($D378,前月商品!$D:$D,前月商品!I:I,0)</f>
        <v>0</v>
      </c>
      <c r="AA378" s="23">
        <f>_xlfn.XLOOKUP($D378,前々月商品!$D:$D,前々月商品!I:I,0)</f>
        <v>0</v>
      </c>
      <c r="AB378" s="23">
        <f>_xlfn.XLOOKUP($D378,当月商品!$D:$D,当月商品!V:V,0)</f>
        <v>0</v>
      </c>
      <c r="AC378" s="23">
        <f>_xlfn.XLOOKUP($D378,前月商品!$D:$D,前月商品!V:V,0)</f>
        <v>0</v>
      </c>
      <c r="AD378" s="23">
        <f>_xlfn.XLOOKUP($D378,前々月商品!$D:$D,前々月商品!V:V,0)</f>
        <v>0</v>
      </c>
      <c r="AE378" s="23">
        <f t="shared" si="76"/>
        <v>0</v>
      </c>
      <c r="AF378" s="23">
        <f t="shared" si="77"/>
        <v>0</v>
      </c>
      <c r="AG378" s="23">
        <f t="shared" si="78"/>
        <v>0</v>
      </c>
      <c r="AH378" s="12">
        <f>_xlfn.XLOOKUP($D378,当月商品!$D:$D,当月商品!W:W,0)</f>
        <v>0</v>
      </c>
      <c r="AI378" s="12">
        <f>_xlfn.XLOOKUP($D378,前月商品!$D:$D,前月商品!W:W,0)</f>
        <v>0</v>
      </c>
      <c r="AJ378" s="12">
        <f>_xlfn.XLOOKUP($D378,前々月商品!$D:$D,前々月商品!W:W,0)</f>
        <v>0</v>
      </c>
      <c r="AK378" s="12">
        <f>_xlfn.XLOOKUP($D378,当月商品!$D:$D,当月商品!H:H,0)</f>
        <v>0</v>
      </c>
      <c r="AL378" s="12">
        <f>_xlfn.XLOOKUP($D378,前月商品!$D:$D,前月商品!H:H,0)</f>
        <v>0</v>
      </c>
      <c r="AM378" s="12">
        <f>_xlfn.XLOOKUP($D378,前々月商品!$D:$D,前々月商品!H:H,0)</f>
        <v>0</v>
      </c>
      <c r="AN378" s="13">
        <f t="shared" si="79"/>
        <v>0</v>
      </c>
      <c r="AO378" s="13">
        <f t="shared" si="80"/>
        <v>0</v>
      </c>
      <c r="AP378" s="13">
        <f t="shared" si="81"/>
        <v>0</v>
      </c>
      <c r="AQ378" s="16">
        <f t="shared" si="82"/>
        <v>0</v>
      </c>
      <c r="AR378" s="16">
        <f t="shared" si="83"/>
        <v>0</v>
      </c>
      <c r="AS378" s="17">
        <f t="shared" si="84"/>
        <v>0</v>
      </c>
      <c r="AT378" t="e">
        <f t="shared" si="85"/>
        <v>#VALUE!</v>
      </c>
    </row>
    <row r="379" spans="3:46" ht="36.65" customHeight="1">
      <c r="C379" s="20">
        <v>374</v>
      </c>
      <c r="D379" s="53">
        <f>現状商品設定!B376</f>
        <v>0</v>
      </c>
      <c r="E379" s="26" t="str">
        <f>IFERROR(_xlfn.XLOOKUP($D379,現状商品設定!B:B,現状商品設定!C:C,"-"),"-")</f>
        <v>-</v>
      </c>
      <c r="F379" s="32" t="s">
        <v>46</v>
      </c>
      <c r="G379" s="30" t="str">
        <f>IFERROR(_xlfn.XLOOKUP($D379,現状商品設定!B:B,現状商品設定!F:F),"-")</f>
        <v>-</v>
      </c>
      <c r="H379" s="34" t="e">
        <f>IF(IF(AND(V379&gt;=設定!$C$3,X379&gt;=L379),G379*(1+設定!$C$6),IF(AND(V379&gt;=設定!$C$3,X379&lt;L379),G379*(1+設定!$C$7*-1),IF(V379&lt;設定!$C$3,G379*(1+設定!$C$6),"除外")))&gt;10,IF(AND(V379&gt;=設定!$C$3,X379&gt;=L379),G379*(1+設定!$C$6),IF(AND(V379&gt;=設定!$C$3,X379&lt;L379),G379*(1+設定!$C$7*-1),IF(V379&lt;設定!$C$3,G379*(1+設定!$C$6),"除外"))),10)</f>
        <v>#VALUE!</v>
      </c>
      <c r="I379" s="34" t="e">
        <f ca="1">IF(消化率!$I$5&lt;1,商品!H379*消化率!$I$5,IF(商品!W379*商品!Q379/(商品!H379*消化率!$I$5)&gt;商品!L379,商品!H379*消化率!$I$5,J379))</f>
        <v>#DIV/0!</v>
      </c>
      <c r="J379" s="34" t="e">
        <f t="shared" si="72"/>
        <v>#VALUE!</v>
      </c>
      <c r="K379" s="34" t="e">
        <f ca="1">IF(ROUNDDOWN(IF(I379&gt;=設定!$C$8,設定!$C$8,商品!I379),0)&lt;10,10,ROUNDDOWN(IF(I379&gt;=設定!$C$8,設定!$C$8,商品!I379),0))</f>
        <v>#DIV/0!</v>
      </c>
      <c r="L379" s="64">
        <f>IF(F379="標準",設定!$C$4,商品!F379)</f>
        <v>5</v>
      </c>
      <c r="M379" s="63" t="str">
        <f>_xlfn.XLOOKUP($D379,全商品!$F:$F,全商品!H:H,"-")</f>
        <v>-</v>
      </c>
      <c r="N379" s="12" t="str">
        <f>_xlfn.XLOOKUP($D379,全商品!$F:$F,全商品!I:I,"-")</f>
        <v>-</v>
      </c>
      <c r="O379" s="23" t="str">
        <f>_xlfn.XLOOKUP($D379,全商品!$F:$F,全商品!K:K,"-")</f>
        <v>-</v>
      </c>
      <c r="P379" s="13" t="str">
        <f>_xlfn.XLOOKUP($D379,全商品!$F:$F,全商品!M:M,"-")</f>
        <v>-</v>
      </c>
      <c r="Q379" s="25" t="str">
        <f>_xlfn.XLOOKUP($D379,現状商品設定!B:B,現状商品設定!D:D,"-")</f>
        <v>-</v>
      </c>
      <c r="R379" s="22">
        <f>SUM(_xlfn.XLOOKUP($D379,当月商品!$D:$D,当月商品!I:I,0),_xlfn.XLOOKUP($D379,前月商品!$D:$D,前月商品!I:I,0),_xlfn.XLOOKUP($D379,前々月商品!$D:$D,前々月商品!I:I,0))</f>
        <v>0</v>
      </c>
      <c r="S379" s="23">
        <f>SUM(_xlfn.XLOOKUP($D379,当月商品!$D:$D,当月商品!V:V,0),_xlfn.XLOOKUP($D379,前月商品!$D:$D,前月商品!V:V,0),_xlfn.XLOOKUP($D379,前々月商品!$D:$D,前々月商品!V:V,0))</f>
        <v>0</v>
      </c>
      <c r="T379" s="23">
        <f t="shared" si="73"/>
        <v>0</v>
      </c>
      <c r="U379" s="23">
        <f>SUM(_xlfn.XLOOKUP($D379,当月商品!$D:$D,当月商品!W:W,0),_xlfn.XLOOKUP($D379,前月商品!$D:$D,前月商品!W:W,0),_xlfn.XLOOKUP($D379,前々月商品!$D:$D,前々月商品!W:W,0))</f>
        <v>0</v>
      </c>
      <c r="V379" s="23">
        <f>SUM(_xlfn.XLOOKUP($D379,当月商品!$D:$D,当月商品!H:H,0),_xlfn.XLOOKUP($D379,前月商品!$D:$D,前月商品!H:H,0),_xlfn.XLOOKUP($D379,前々月商品!$D:$D,前々月商品!H:H,0))</f>
        <v>0</v>
      </c>
      <c r="W379" s="13">
        <f t="shared" si="74"/>
        <v>0</v>
      </c>
      <c r="X379" s="15">
        <f t="shared" si="75"/>
        <v>0</v>
      </c>
      <c r="Y379" s="22">
        <f>_xlfn.XLOOKUP($D379,当月商品!$D:$D,当月商品!I:I,0)</f>
        <v>0</v>
      </c>
      <c r="Z379" s="23">
        <f>_xlfn.XLOOKUP($D379,前月商品!$D:$D,前月商品!I:I,0)</f>
        <v>0</v>
      </c>
      <c r="AA379" s="23">
        <f>_xlfn.XLOOKUP($D379,前々月商品!$D:$D,前々月商品!I:I,0)</f>
        <v>0</v>
      </c>
      <c r="AB379" s="23">
        <f>_xlfn.XLOOKUP($D379,当月商品!$D:$D,当月商品!V:V,0)</f>
        <v>0</v>
      </c>
      <c r="AC379" s="23">
        <f>_xlfn.XLOOKUP($D379,前月商品!$D:$D,前月商品!V:V,0)</f>
        <v>0</v>
      </c>
      <c r="AD379" s="23">
        <f>_xlfn.XLOOKUP($D379,前々月商品!$D:$D,前々月商品!V:V,0)</f>
        <v>0</v>
      </c>
      <c r="AE379" s="23">
        <f t="shared" si="76"/>
        <v>0</v>
      </c>
      <c r="AF379" s="23">
        <f t="shared" si="77"/>
        <v>0</v>
      </c>
      <c r="AG379" s="23">
        <f t="shared" si="78"/>
        <v>0</v>
      </c>
      <c r="AH379" s="12">
        <f>_xlfn.XLOOKUP($D379,当月商品!$D:$D,当月商品!W:W,0)</f>
        <v>0</v>
      </c>
      <c r="AI379" s="12">
        <f>_xlfn.XLOOKUP($D379,前月商品!$D:$D,前月商品!W:W,0)</f>
        <v>0</v>
      </c>
      <c r="AJ379" s="12">
        <f>_xlfn.XLOOKUP($D379,前々月商品!$D:$D,前々月商品!W:W,0)</f>
        <v>0</v>
      </c>
      <c r="AK379" s="12">
        <f>_xlfn.XLOOKUP($D379,当月商品!$D:$D,当月商品!H:H,0)</f>
        <v>0</v>
      </c>
      <c r="AL379" s="12">
        <f>_xlfn.XLOOKUP($D379,前月商品!$D:$D,前月商品!H:H,0)</f>
        <v>0</v>
      </c>
      <c r="AM379" s="12">
        <f>_xlfn.XLOOKUP($D379,前々月商品!$D:$D,前々月商品!H:H,0)</f>
        <v>0</v>
      </c>
      <c r="AN379" s="13">
        <f t="shared" si="79"/>
        <v>0</v>
      </c>
      <c r="AO379" s="13">
        <f t="shared" si="80"/>
        <v>0</v>
      </c>
      <c r="AP379" s="13">
        <f t="shared" si="81"/>
        <v>0</v>
      </c>
      <c r="AQ379" s="16">
        <f t="shared" si="82"/>
        <v>0</v>
      </c>
      <c r="AR379" s="16">
        <f t="shared" si="83"/>
        <v>0</v>
      </c>
      <c r="AS379" s="17">
        <f t="shared" si="84"/>
        <v>0</v>
      </c>
      <c r="AT379" t="e">
        <f t="shared" si="85"/>
        <v>#VALUE!</v>
      </c>
    </row>
    <row r="380" spans="3:46" ht="36.65" customHeight="1">
      <c r="C380" s="20">
        <v>375</v>
      </c>
      <c r="D380" s="53">
        <f>現状商品設定!B377</f>
        <v>0</v>
      </c>
      <c r="E380" s="26" t="str">
        <f>IFERROR(_xlfn.XLOOKUP($D380,現状商品設定!B:B,現状商品設定!C:C,"-"),"-")</f>
        <v>-</v>
      </c>
      <c r="F380" s="32" t="s">
        <v>46</v>
      </c>
      <c r="G380" s="30" t="str">
        <f>IFERROR(_xlfn.XLOOKUP($D380,現状商品設定!B:B,現状商品設定!F:F),"-")</f>
        <v>-</v>
      </c>
      <c r="H380" s="34" t="e">
        <f>IF(IF(AND(V380&gt;=設定!$C$3,X380&gt;=L380),G380*(1+設定!$C$6),IF(AND(V380&gt;=設定!$C$3,X380&lt;L380),G380*(1+設定!$C$7*-1),IF(V380&lt;設定!$C$3,G380*(1+設定!$C$6),"除外")))&gt;10,IF(AND(V380&gt;=設定!$C$3,X380&gt;=L380),G380*(1+設定!$C$6),IF(AND(V380&gt;=設定!$C$3,X380&lt;L380),G380*(1+設定!$C$7*-1),IF(V380&lt;設定!$C$3,G380*(1+設定!$C$6),"除外"))),10)</f>
        <v>#VALUE!</v>
      </c>
      <c r="I380" s="34" t="e">
        <f ca="1">IF(消化率!$I$5&lt;1,商品!H380*消化率!$I$5,IF(商品!W380*商品!Q380/(商品!H380*消化率!$I$5)&gt;商品!L380,商品!H380*消化率!$I$5,J380))</f>
        <v>#DIV/0!</v>
      </c>
      <c r="J380" s="34" t="e">
        <f t="shared" si="72"/>
        <v>#VALUE!</v>
      </c>
      <c r="K380" s="34" t="e">
        <f ca="1">IF(ROUNDDOWN(IF(I380&gt;=設定!$C$8,設定!$C$8,商品!I380),0)&lt;10,10,ROUNDDOWN(IF(I380&gt;=設定!$C$8,設定!$C$8,商品!I380),0))</f>
        <v>#DIV/0!</v>
      </c>
      <c r="L380" s="64">
        <f>IF(F380="標準",設定!$C$4,商品!F380)</f>
        <v>5</v>
      </c>
      <c r="M380" s="63" t="str">
        <f>_xlfn.XLOOKUP($D380,全商品!$F:$F,全商品!H:H,"-")</f>
        <v>-</v>
      </c>
      <c r="N380" s="12" t="str">
        <f>_xlfn.XLOOKUP($D380,全商品!$F:$F,全商品!I:I,"-")</f>
        <v>-</v>
      </c>
      <c r="O380" s="23" t="str">
        <f>_xlfn.XLOOKUP($D380,全商品!$F:$F,全商品!K:K,"-")</f>
        <v>-</v>
      </c>
      <c r="P380" s="13" t="str">
        <f>_xlfn.XLOOKUP($D380,全商品!$F:$F,全商品!M:M,"-")</f>
        <v>-</v>
      </c>
      <c r="Q380" s="25" t="str">
        <f>_xlfn.XLOOKUP($D380,現状商品設定!B:B,現状商品設定!D:D,"-")</f>
        <v>-</v>
      </c>
      <c r="R380" s="22">
        <f>SUM(_xlfn.XLOOKUP($D380,当月商品!$D:$D,当月商品!I:I,0),_xlfn.XLOOKUP($D380,前月商品!$D:$D,前月商品!I:I,0),_xlfn.XLOOKUP($D380,前々月商品!$D:$D,前々月商品!I:I,0))</f>
        <v>0</v>
      </c>
      <c r="S380" s="23">
        <f>SUM(_xlfn.XLOOKUP($D380,当月商品!$D:$D,当月商品!V:V,0),_xlfn.XLOOKUP($D380,前月商品!$D:$D,前月商品!V:V,0),_xlfn.XLOOKUP($D380,前々月商品!$D:$D,前々月商品!V:V,0))</f>
        <v>0</v>
      </c>
      <c r="T380" s="23">
        <f t="shared" si="73"/>
        <v>0</v>
      </c>
      <c r="U380" s="23">
        <f>SUM(_xlfn.XLOOKUP($D380,当月商品!$D:$D,当月商品!W:W,0),_xlfn.XLOOKUP($D380,前月商品!$D:$D,前月商品!W:W,0),_xlfn.XLOOKUP($D380,前々月商品!$D:$D,前々月商品!W:W,0))</f>
        <v>0</v>
      </c>
      <c r="V380" s="23">
        <f>SUM(_xlfn.XLOOKUP($D380,当月商品!$D:$D,当月商品!H:H,0),_xlfn.XLOOKUP($D380,前月商品!$D:$D,前月商品!H:H,0),_xlfn.XLOOKUP($D380,前々月商品!$D:$D,前々月商品!H:H,0))</f>
        <v>0</v>
      </c>
      <c r="W380" s="13">
        <f t="shared" si="74"/>
        <v>0</v>
      </c>
      <c r="X380" s="15">
        <f t="shared" si="75"/>
        <v>0</v>
      </c>
      <c r="Y380" s="22">
        <f>_xlfn.XLOOKUP($D380,当月商品!$D:$D,当月商品!I:I,0)</f>
        <v>0</v>
      </c>
      <c r="Z380" s="23">
        <f>_xlfn.XLOOKUP($D380,前月商品!$D:$D,前月商品!I:I,0)</f>
        <v>0</v>
      </c>
      <c r="AA380" s="23">
        <f>_xlfn.XLOOKUP($D380,前々月商品!$D:$D,前々月商品!I:I,0)</f>
        <v>0</v>
      </c>
      <c r="AB380" s="23">
        <f>_xlfn.XLOOKUP($D380,当月商品!$D:$D,当月商品!V:V,0)</f>
        <v>0</v>
      </c>
      <c r="AC380" s="23">
        <f>_xlfn.XLOOKUP($D380,前月商品!$D:$D,前月商品!V:V,0)</f>
        <v>0</v>
      </c>
      <c r="AD380" s="23">
        <f>_xlfn.XLOOKUP($D380,前々月商品!$D:$D,前々月商品!V:V,0)</f>
        <v>0</v>
      </c>
      <c r="AE380" s="23">
        <f t="shared" si="76"/>
        <v>0</v>
      </c>
      <c r="AF380" s="23">
        <f t="shared" si="77"/>
        <v>0</v>
      </c>
      <c r="AG380" s="23">
        <f t="shared" si="78"/>
        <v>0</v>
      </c>
      <c r="AH380" s="12">
        <f>_xlfn.XLOOKUP($D380,当月商品!$D:$D,当月商品!W:W,0)</f>
        <v>0</v>
      </c>
      <c r="AI380" s="12">
        <f>_xlfn.XLOOKUP($D380,前月商品!$D:$D,前月商品!W:W,0)</f>
        <v>0</v>
      </c>
      <c r="AJ380" s="12">
        <f>_xlfn.XLOOKUP($D380,前々月商品!$D:$D,前々月商品!W:W,0)</f>
        <v>0</v>
      </c>
      <c r="AK380" s="12">
        <f>_xlfn.XLOOKUP($D380,当月商品!$D:$D,当月商品!H:H,0)</f>
        <v>0</v>
      </c>
      <c r="AL380" s="12">
        <f>_xlfn.XLOOKUP($D380,前月商品!$D:$D,前月商品!H:H,0)</f>
        <v>0</v>
      </c>
      <c r="AM380" s="12">
        <f>_xlfn.XLOOKUP($D380,前々月商品!$D:$D,前々月商品!H:H,0)</f>
        <v>0</v>
      </c>
      <c r="AN380" s="13">
        <f t="shared" si="79"/>
        <v>0</v>
      </c>
      <c r="AO380" s="13">
        <f t="shared" si="80"/>
        <v>0</v>
      </c>
      <c r="AP380" s="13">
        <f t="shared" si="81"/>
        <v>0</v>
      </c>
      <c r="AQ380" s="16">
        <f t="shared" si="82"/>
        <v>0</v>
      </c>
      <c r="AR380" s="16">
        <f t="shared" si="83"/>
        <v>0</v>
      </c>
      <c r="AS380" s="17">
        <f t="shared" si="84"/>
        <v>0</v>
      </c>
      <c r="AT380" t="e">
        <f t="shared" si="85"/>
        <v>#VALUE!</v>
      </c>
    </row>
    <row r="381" spans="3:46" ht="36.65" customHeight="1">
      <c r="C381" s="20">
        <v>376</v>
      </c>
      <c r="D381" s="53">
        <f>現状商品設定!B378</f>
        <v>0</v>
      </c>
      <c r="E381" s="26" t="str">
        <f>IFERROR(_xlfn.XLOOKUP($D381,現状商品設定!B:B,現状商品設定!C:C,"-"),"-")</f>
        <v>-</v>
      </c>
      <c r="F381" s="32" t="s">
        <v>46</v>
      </c>
      <c r="G381" s="30" t="str">
        <f>IFERROR(_xlfn.XLOOKUP($D381,現状商品設定!B:B,現状商品設定!F:F),"-")</f>
        <v>-</v>
      </c>
      <c r="H381" s="34" t="e">
        <f>IF(IF(AND(V381&gt;=設定!$C$3,X381&gt;=L381),G381*(1+設定!$C$6),IF(AND(V381&gt;=設定!$C$3,X381&lt;L381),G381*(1+設定!$C$7*-1),IF(V381&lt;設定!$C$3,G381*(1+設定!$C$6),"除外")))&gt;10,IF(AND(V381&gt;=設定!$C$3,X381&gt;=L381),G381*(1+設定!$C$6),IF(AND(V381&gt;=設定!$C$3,X381&lt;L381),G381*(1+設定!$C$7*-1),IF(V381&lt;設定!$C$3,G381*(1+設定!$C$6),"除外"))),10)</f>
        <v>#VALUE!</v>
      </c>
      <c r="I381" s="34" t="e">
        <f ca="1">IF(消化率!$I$5&lt;1,商品!H381*消化率!$I$5,IF(商品!W381*商品!Q381/(商品!H381*消化率!$I$5)&gt;商品!L381,商品!H381*消化率!$I$5,J381))</f>
        <v>#DIV/0!</v>
      </c>
      <c r="J381" s="34" t="e">
        <f t="shared" si="72"/>
        <v>#VALUE!</v>
      </c>
      <c r="K381" s="34" t="e">
        <f ca="1">IF(ROUNDDOWN(IF(I381&gt;=設定!$C$8,設定!$C$8,商品!I381),0)&lt;10,10,ROUNDDOWN(IF(I381&gt;=設定!$C$8,設定!$C$8,商品!I381),0))</f>
        <v>#DIV/0!</v>
      </c>
      <c r="L381" s="64">
        <f>IF(F381="標準",設定!$C$4,商品!F381)</f>
        <v>5</v>
      </c>
      <c r="M381" s="63" t="str">
        <f>_xlfn.XLOOKUP($D381,全商品!$F:$F,全商品!H:H,"-")</f>
        <v>-</v>
      </c>
      <c r="N381" s="12" t="str">
        <f>_xlfn.XLOOKUP($D381,全商品!$F:$F,全商品!I:I,"-")</f>
        <v>-</v>
      </c>
      <c r="O381" s="23" t="str">
        <f>_xlfn.XLOOKUP($D381,全商品!$F:$F,全商品!K:K,"-")</f>
        <v>-</v>
      </c>
      <c r="P381" s="13" t="str">
        <f>_xlfn.XLOOKUP($D381,全商品!$F:$F,全商品!M:M,"-")</f>
        <v>-</v>
      </c>
      <c r="Q381" s="25" t="str">
        <f>_xlfn.XLOOKUP($D381,現状商品設定!B:B,現状商品設定!D:D,"-")</f>
        <v>-</v>
      </c>
      <c r="R381" s="22">
        <f>SUM(_xlfn.XLOOKUP($D381,当月商品!$D:$D,当月商品!I:I,0),_xlfn.XLOOKUP($D381,前月商品!$D:$D,前月商品!I:I,0),_xlfn.XLOOKUP($D381,前々月商品!$D:$D,前々月商品!I:I,0))</f>
        <v>0</v>
      </c>
      <c r="S381" s="23">
        <f>SUM(_xlfn.XLOOKUP($D381,当月商品!$D:$D,当月商品!V:V,0),_xlfn.XLOOKUP($D381,前月商品!$D:$D,前月商品!V:V,0),_xlfn.XLOOKUP($D381,前々月商品!$D:$D,前々月商品!V:V,0))</f>
        <v>0</v>
      </c>
      <c r="T381" s="23">
        <f t="shared" si="73"/>
        <v>0</v>
      </c>
      <c r="U381" s="23">
        <f>SUM(_xlfn.XLOOKUP($D381,当月商品!$D:$D,当月商品!W:W,0),_xlfn.XLOOKUP($D381,前月商品!$D:$D,前月商品!W:W,0),_xlfn.XLOOKUP($D381,前々月商品!$D:$D,前々月商品!W:W,0))</f>
        <v>0</v>
      </c>
      <c r="V381" s="23">
        <f>SUM(_xlfn.XLOOKUP($D381,当月商品!$D:$D,当月商品!H:H,0),_xlfn.XLOOKUP($D381,前月商品!$D:$D,前月商品!H:H,0),_xlfn.XLOOKUP($D381,前々月商品!$D:$D,前々月商品!H:H,0))</f>
        <v>0</v>
      </c>
      <c r="W381" s="13">
        <f t="shared" si="74"/>
        <v>0</v>
      </c>
      <c r="X381" s="15">
        <f t="shared" si="75"/>
        <v>0</v>
      </c>
      <c r="Y381" s="22">
        <f>_xlfn.XLOOKUP($D381,当月商品!$D:$D,当月商品!I:I,0)</f>
        <v>0</v>
      </c>
      <c r="Z381" s="23">
        <f>_xlfn.XLOOKUP($D381,前月商品!$D:$D,前月商品!I:I,0)</f>
        <v>0</v>
      </c>
      <c r="AA381" s="23">
        <f>_xlfn.XLOOKUP($D381,前々月商品!$D:$D,前々月商品!I:I,0)</f>
        <v>0</v>
      </c>
      <c r="AB381" s="23">
        <f>_xlfn.XLOOKUP($D381,当月商品!$D:$D,当月商品!V:V,0)</f>
        <v>0</v>
      </c>
      <c r="AC381" s="23">
        <f>_xlfn.XLOOKUP($D381,前月商品!$D:$D,前月商品!V:V,0)</f>
        <v>0</v>
      </c>
      <c r="AD381" s="23">
        <f>_xlfn.XLOOKUP($D381,前々月商品!$D:$D,前々月商品!V:V,0)</f>
        <v>0</v>
      </c>
      <c r="AE381" s="23">
        <f t="shared" si="76"/>
        <v>0</v>
      </c>
      <c r="AF381" s="23">
        <f t="shared" si="77"/>
        <v>0</v>
      </c>
      <c r="AG381" s="23">
        <f t="shared" si="78"/>
        <v>0</v>
      </c>
      <c r="AH381" s="12">
        <f>_xlfn.XLOOKUP($D381,当月商品!$D:$D,当月商品!W:W,0)</f>
        <v>0</v>
      </c>
      <c r="AI381" s="12">
        <f>_xlfn.XLOOKUP($D381,前月商品!$D:$D,前月商品!W:W,0)</f>
        <v>0</v>
      </c>
      <c r="AJ381" s="12">
        <f>_xlfn.XLOOKUP($D381,前々月商品!$D:$D,前々月商品!W:W,0)</f>
        <v>0</v>
      </c>
      <c r="AK381" s="12">
        <f>_xlfn.XLOOKUP($D381,当月商品!$D:$D,当月商品!H:H,0)</f>
        <v>0</v>
      </c>
      <c r="AL381" s="12">
        <f>_xlfn.XLOOKUP($D381,前月商品!$D:$D,前月商品!H:H,0)</f>
        <v>0</v>
      </c>
      <c r="AM381" s="12">
        <f>_xlfn.XLOOKUP($D381,前々月商品!$D:$D,前々月商品!H:H,0)</f>
        <v>0</v>
      </c>
      <c r="AN381" s="13">
        <f t="shared" si="79"/>
        <v>0</v>
      </c>
      <c r="AO381" s="13">
        <f t="shared" si="80"/>
        <v>0</v>
      </c>
      <c r="AP381" s="13">
        <f t="shared" si="81"/>
        <v>0</v>
      </c>
      <c r="AQ381" s="16">
        <f t="shared" si="82"/>
        <v>0</v>
      </c>
      <c r="AR381" s="16">
        <f t="shared" si="83"/>
        <v>0</v>
      </c>
      <c r="AS381" s="17">
        <f t="shared" si="84"/>
        <v>0</v>
      </c>
      <c r="AT381" t="e">
        <f t="shared" si="85"/>
        <v>#VALUE!</v>
      </c>
    </row>
    <row r="382" spans="3:46" ht="36.65" customHeight="1">
      <c r="C382" s="20">
        <v>377</v>
      </c>
      <c r="D382" s="53">
        <f>現状商品設定!B379</f>
        <v>0</v>
      </c>
      <c r="E382" s="26" t="str">
        <f>IFERROR(_xlfn.XLOOKUP($D382,現状商品設定!B:B,現状商品設定!C:C,"-"),"-")</f>
        <v>-</v>
      </c>
      <c r="F382" s="32" t="s">
        <v>46</v>
      </c>
      <c r="G382" s="30" t="str">
        <f>IFERROR(_xlfn.XLOOKUP($D382,現状商品設定!B:B,現状商品設定!F:F),"-")</f>
        <v>-</v>
      </c>
      <c r="H382" s="34" t="e">
        <f>IF(IF(AND(V382&gt;=設定!$C$3,X382&gt;=L382),G382*(1+設定!$C$6),IF(AND(V382&gt;=設定!$C$3,X382&lt;L382),G382*(1+設定!$C$7*-1),IF(V382&lt;設定!$C$3,G382*(1+設定!$C$6),"除外")))&gt;10,IF(AND(V382&gt;=設定!$C$3,X382&gt;=L382),G382*(1+設定!$C$6),IF(AND(V382&gt;=設定!$C$3,X382&lt;L382),G382*(1+設定!$C$7*-1),IF(V382&lt;設定!$C$3,G382*(1+設定!$C$6),"除外"))),10)</f>
        <v>#VALUE!</v>
      </c>
      <c r="I382" s="34" t="e">
        <f ca="1">IF(消化率!$I$5&lt;1,商品!H382*消化率!$I$5,IF(商品!W382*商品!Q382/(商品!H382*消化率!$I$5)&gt;商品!L382,商品!H382*消化率!$I$5,J382))</f>
        <v>#DIV/0!</v>
      </c>
      <c r="J382" s="34" t="e">
        <f t="shared" si="72"/>
        <v>#VALUE!</v>
      </c>
      <c r="K382" s="34" t="e">
        <f ca="1">IF(ROUNDDOWN(IF(I382&gt;=設定!$C$8,設定!$C$8,商品!I382),0)&lt;10,10,ROUNDDOWN(IF(I382&gt;=設定!$C$8,設定!$C$8,商品!I382),0))</f>
        <v>#DIV/0!</v>
      </c>
      <c r="L382" s="64">
        <f>IF(F382="標準",設定!$C$4,商品!F382)</f>
        <v>5</v>
      </c>
      <c r="M382" s="63" t="str">
        <f>_xlfn.XLOOKUP($D382,全商品!$F:$F,全商品!H:H,"-")</f>
        <v>-</v>
      </c>
      <c r="N382" s="12" t="str">
        <f>_xlfn.XLOOKUP($D382,全商品!$F:$F,全商品!I:I,"-")</f>
        <v>-</v>
      </c>
      <c r="O382" s="23" t="str">
        <f>_xlfn.XLOOKUP($D382,全商品!$F:$F,全商品!K:K,"-")</f>
        <v>-</v>
      </c>
      <c r="P382" s="13" t="str">
        <f>_xlfn.XLOOKUP($D382,全商品!$F:$F,全商品!M:M,"-")</f>
        <v>-</v>
      </c>
      <c r="Q382" s="25" t="str">
        <f>_xlfn.XLOOKUP($D382,現状商品設定!B:B,現状商品設定!D:D,"-")</f>
        <v>-</v>
      </c>
      <c r="R382" s="22">
        <f>SUM(_xlfn.XLOOKUP($D382,当月商品!$D:$D,当月商品!I:I,0),_xlfn.XLOOKUP($D382,前月商品!$D:$D,前月商品!I:I,0),_xlfn.XLOOKUP($D382,前々月商品!$D:$D,前々月商品!I:I,0))</f>
        <v>0</v>
      </c>
      <c r="S382" s="23">
        <f>SUM(_xlfn.XLOOKUP($D382,当月商品!$D:$D,当月商品!V:V,0),_xlfn.XLOOKUP($D382,前月商品!$D:$D,前月商品!V:V,0),_xlfn.XLOOKUP($D382,前々月商品!$D:$D,前々月商品!V:V,0))</f>
        <v>0</v>
      </c>
      <c r="T382" s="23">
        <f t="shared" si="73"/>
        <v>0</v>
      </c>
      <c r="U382" s="23">
        <f>SUM(_xlfn.XLOOKUP($D382,当月商品!$D:$D,当月商品!W:W,0),_xlfn.XLOOKUP($D382,前月商品!$D:$D,前月商品!W:W,0),_xlfn.XLOOKUP($D382,前々月商品!$D:$D,前々月商品!W:W,0))</f>
        <v>0</v>
      </c>
      <c r="V382" s="23">
        <f>SUM(_xlfn.XLOOKUP($D382,当月商品!$D:$D,当月商品!H:H,0),_xlfn.XLOOKUP($D382,前月商品!$D:$D,前月商品!H:H,0),_xlfn.XLOOKUP($D382,前々月商品!$D:$D,前々月商品!H:H,0))</f>
        <v>0</v>
      </c>
      <c r="W382" s="13">
        <f t="shared" si="74"/>
        <v>0</v>
      </c>
      <c r="X382" s="15">
        <f t="shared" si="75"/>
        <v>0</v>
      </c>
      <c r="Y382" s="22">
        <f>_xlfn.XLOOKUP($D382,当月商品!$D:$D,当月商品!I:I,0)</f>
        <v>0</v>
      </c>
      <c r="Z382" s="23">
        <f>_xlfn.XLOOKUP($D382,前月商品!$D:$D,前月商品!I:I,0)</f>
        <v>0</v>
      </c>
      <c r="AA382" s="23">
        <f>_xlfn.XLOOKUP($D382,前々月商品!$D:$D,前々月商品!I:I,0)</f>
        <v>0</v>
      </c>
      <c r="AB382" s="23">
        <f>_xlfn.XLOOKUP($D382,当月商品!$D:$D,当月商品!V:V,0)</f>
        <v>0</v>
      </c>
      <c r="AC382" s="23">
        <f>_xlfn.XLOOKUP($D382,前月商品!$D:$D,前月商品!V:V,0)</f>
        <v>0</v>
      </c>
      <c r="AD382" s="23">
        <f>_xlfn.XLOOKUP($D382,前々月商品!$D:$D,前々月商品!V:V,0)</f>
        <v>0</v>
      </c>
      <c r="AE382" s="23">
        <f t="shared" si="76"/>
        <v>0</v>
      </c>
      <c r="AF382" s="23">
        <f t="shared" si="77"/>
        <v>0</v>
      </c>
      <c r="AG382" s="23">
        <f t="shared" si="78"/>
        <v>0</v>
      </c>
      <c r="AH382" s="12">
        <f>_xlfn.XLOOKUP($D382,当月商品!$D:$D,当月商品!W:W,0)</f>
        <v>0</v>
      </c>
      <c r="AI382" s="12">
        <f>_xlfn.XLOOKUP($D382,前月商品!$D:$D,前月商品!W:W,0)</f>
        <v>0</v>
      </c>
      <c r="AJ382" s="12">
        <f>_xlfn.XLOOKUP($D382,前々月商品!$D:$D,前々月商品!W:W,0)</f>
        <v>0</v>
      </c>
      <c r="AK382" s="12">
        <f>_xlfn.XLOOKUP($D382,当月商品!$D:$D,当月商品!H:H,0)</f>
        <v>0</v>
      </c>
      <c r="AL382" s="12">
        <f>_xlfn.XLOOKUP($D382,前月商品!$D:$D,前月商品!H:H,0)</f>
        <v>0</v>
      </c>
      <c r="AM382" s="12">
        <f>_xlfn.XLOOKUP($D382,前々月商品!$D:$D,前々月商品!H:H,0)</f>
        <v>0</v>
      </c>
      <c r="AN382" s="13">
        <f t="shared" si="79"/>
        <v>0</v>
      </c>
      <c r="AO382" s="13">
        <f t="shared" si="80"/>
        <v>0</v>
      </c>
      <c r="AP382" s="13">
        <f t="shared" si="81"/>
        <v>0</v>
      </c>
      <c r="AQ382" s="16">
        <f t="shared" si="82"/>
        <v>0</v>
      </c>
      <c r="AR382" s="16">
        <f t="shared" si="83"/>
        <v>0</v>
      </c>
      <c r="AS382" s="17">
        <f t="shared" si="84"/>
        <v>0</v>
      </c>
      <c r="AT382" t="e">
        <f t="shared" si="85"/>
        <v>#VALUE!</v>
      </c>
    </row>
    <row r="383" spans="3:46" ht="36.65" customHeight="1">
      <c r="C383" s="20">
        <v>378</v>
      </c>
      <c r="D383" s="53">
        <f>現状商品設定!B380</f>
        <v>0</v>
      </c>
      <c r="E383" s="26" t="str">
        <f>IFERROR(_xlfn.XLOOKUP($D383,現状商品設定!B:B,現状商品設定!C:C,"-"),"-")</f>
        <v>-</v>
      </c>
      <c r="F383" s="32" t="s">
        <v>46</v>
      </c>
      <c r="G383" s="30" t="str">
        <f>IFERROR(_xlfn.XLOOKUP($D383,現状商品設定!B:B,現状商品設定!F:F),"-")</f>
        <v>-</v>
      </c>
      <c r="H383" s="34" t="e">
        <f>IF(IF(AND(V383&gt;=設定!$C$3,X383&gt;=L383),G383*(1+設定!$C$6),IF(AND(V383&gt;=設定!$C$3,X383&lt;L383),G383*(1+設定!$C$7*-1),IF(V383&lt;設定!$C$3,G383*(1+設定!$C$6),"除外")))&gt;10,IF(AND(V383&gt;=設定!$C$3,X383&gt;=L383),G383*(1+設定!$C$6),IF(AND(V383&gt;=設定!$C$3,X383&lt;L383),G383*(1+設定!$C$7*-1),IF(V383&lt;設定!$C$3,G383*(1+設定!$C$6),"除外"))),10)</f>
        <v>#VALUE!</v>
      </c>
      <c r="I383" s="34" t="e">
        <f ca="1">IF(消化率!$I$5&lt;1,商品!H383*消化率!$I$5,IF(商品!W383*商品!Q383/(商品!H383*消化率!$I$5)&gt;商品!L383,商品!H383*消化率!$I$5,J383))</f>
        <v>#DIV/0!</v>
      </c>
      <c r="J383" s="34" t="e">
        <f t="shared" si="72"/>
        <v>#VALUE!</v>
      </c>
      <c r="K383" s="34" t="e">
        <f ca="1">IF(ROUNDDOWN(IF(I383&gt;=設定!$C$8,設定!$C$8,商品!I383),0)&lt;10,10,ROUNDDOWN(IF(I383&gt;=設定!$C$8,設定!$C$8,商品!I383),0))</f>
        <v>#DIV/0!</v>
      </c>
      <c r="L383" s="64">
        <f>IF(F383="標準",設定!$C$4,商品!F383)</f>
        <v>5</v>
      </c>
      <c r="M383" s="63" t="str">
        <f>_xlfn.XLOOKUP($D383,全商品!$F:$F,全商品!H:H,"-")</f>
        <v>-</v>
      </c>
      <c r="N383" s="12" t="str">
        <f>_xlfn.XLOOKUP($D383,全商品!$F:$F,全商品!I:I,"-")</f>
        <v>-</v>
      </c>
      <c r="O383" s="23" t="str">
        <f>_xlfn.XLOOKUP($D383,全商品!$F:$F,全商品!K:K,"-")</f>
        <v>-</v>
      </c>
      <c r="P383" s="13" t="str">
        <f>_xlfn.XLOOKUP($D383,全商品!$F:$F,全商品!M:M,"-")</f>
        <v>-</v>
      </c>
      <c r="Q383" s="25" t="str">
        <f>_xlfn.XLOOKUP($D383,現状商品設定!B:B,現状商品設定!D:D,"-")</f>
        <v>-</v>
      </c>
      <c r="R383" s="22">
        <f>SUM(_xlfn.XLOOKUP($D383,当月商品!$D:$D,当月商品!I:I,0),_xlfn.XLOOKUP($D383,前月商品!$D:$D,前月商品!I:I,0),_xlfn.XLOOKUP($D383,前々月商品!$D:$D,前々月商品!I:I,0))</f>
        <v>0</v>
      </c>
      <c r="S383" s="23">
        <f>SUM(_xlfn.XLOOKUP($D383,当月商品!$D:$D,当月商品!V:V,0),_xlfn.XLOOKUP($D383,前月商品!$D:$D,前月商品!V:V,0),_xlfn.XLOOKUP($D383,前々月商品!$D:$D,前々月商品!V:V,0))</f>
        <v>0</v>
      </c>
      <c r="T383" s="23">
        <f t="shared" si="73"/>
        <v>0</v>
      </c>
      <c r="U383" s="23">
        <f>SUM(_xlfn.XLOOKUP($D383,当月商品!$D:$D,当月商品!W:W,0),_xlfn.XLOOKUP($D383,前月商品!$D:$D,前月商品!W:W,0),_xlfn.XLOOKUP($D383,前々月商品!$D:$D,前々月商品!W:W,0))</f>
        <v>0</v>
      </c>
      <c r="V383" s="23">
        <f>SUM(_xlfn.XLOOKUP($D383,当月商品!$D:$D,当月商品!H:H,0),_xlfn.XLOOKUP($D383,前月商品!$D:$D,前月商品!H:H,0),_xlfn.XLOOKUP($D383,前々月商品!$D:$D,前々月商品!H:H,0))</f>
        <v>0</v>
      </c>
      <c r="W383" s="13">
        <f t="shared" si="74"/>
        <v>0</v>
      </c>
      <c r="X383" s="15">
        <f t="shared" si="75"/>
        <v>0</v>
      </c>
      <c r="Y383" s="22">
        <f>_xlfn.XLOOKUP($D383,当月商品!$D:$D,当月商品!I:I,0)</f>
        <v>0</v>
      </c>
      <c r="Z383" s="23">
        <f>_xlfn.XLOOKUP($D383,前月商品!$D:$D,前月商品!I:I,0)</f>
        <v>0</v>
      </c>
      <c r="AA383" s="23">
        <f>_xlfn.XLOOKUP($D383,前々月商品!$D:$D,前々月商品!I:I,0)</f>
        <v>0</v>
      </c>
      <c r="AB383" s="23">
        <f>_xlfn.XLOOKUP($D383,当月商品!$D:$D,当月商品!V:V,0)</f>
        <v>0</v>
      </c>
      <c r="AC383" s="23">
        <f>_xlfn.XLOOKUP($D383,前月商品!$D:$D,前月商品!V:V,0)</f>
        <v>0</v>
      </c>
      <c r="AD383" s="23">
        <f>_xlfn.XLOOKUP($D383,前々月商品!$D:$D,前々月商品!V:V,0)</f>
        <v>0</v>
      </c>
      <c r="AE383" s="23">
        <f t="shared" si="76"/>
        <v>0</v>
      </c>
      <c r="AF383" s="23">
        <f t="shared" si="77"/>
        <v>0</v>
      </c>
      <c r="AG383" s="23">
        <f t="shared" si="78"/>
        <v>0</v>
      </c>
      <c r="AH383" s="12">
        <f>_xlfn.XLOOKUP($D383,当月商品!$D:$D,当月商品!W:W,0)</f>
        <v>0</v>
      </c>
      <c r="AI383" s="12">
        <f>_xlfn.XLOOKUP($D383,前月商品!$D:$D,前月商品!W:W,0)</f>
        <v>0</v>
      </c>
      <c r="AJ383" s="12">
        <f>_xlfn.XLOOKUP($D383,前々月商品!$D:$D,前々月商品!W:W,0)</f>
        <v>0</v>
      </c>
      <c r="AK383" s="12">
        <f>_xlfn.XLOOKUP($D383,当月商品!$D:$D,当月商品!H:H,0)</f>
        <v>0</v>
      </c>
      <c r="AL383" s="12">
        <f>_xlfn.XLOOKUP($D383,前月商品!$D:$D,前月商品!H:H,0)</f>
        <v>0</v>
      </c>
      <c r="AM383" s="12">
        <f>_xlfn.XLOOKUP($D383,前々月商品!$D:$D,前々月商品!H:H,0)</f>
        <v>0</v>
      </c>
      <c r="AN383" s="13">
        <f t="shared" si="79"/>
        <v>0</v>
      </c>
      <c r="AO383" s="13">
        <f t="shared" si="80"/>
        <v>0</v>
      </c>
      <c r="AP383" s="13">
        <f t="shared" si="81"/>
        <v>0</v>
      </c>
      <c r="AQ383" s="16">
        <f t="shared" si="82"/>
        <v>0</v>
      </c>
      <c r="AR383" s="16">
        <f t="shared" si="83"/>
        <v>0</v>
      </c>
      <c r="AS383" s="17">
        <f t="shared" si="84"/>
        <v>0</v>
      </c>
      <c r="AT383" t="e">
        <f t="shared" si="85"/>
        <v>#VALUE!</v>
      </c>
    </row>
    <row r="384" spans="3:46" ht="36.65" customHeight="1">
      <c r="C384" s="20">
        <v>379</v>
      </c>
      <c r="D384" s="53">
        <f>現状商品設定!B381</f>
        <v>0</v>
      </c>
      <c r="E384" s="26" t="str">
        <f>IFERROR(_xlfn.XLOOKUP($D384,現状商品設定!B:B,現状商品設定!C:C,"-"),"-")</f>
        <v>-</v>
      </c>
      <c r="F384" s="32" t="s">
        <v>46</v>
      </c>
      <c r="G384" s="30" t="str">
        <f>IFERROR(_xlfn.XLOOKUP($D384,現状商品設定!B:B,現状商品設定!F:F),"-")</f>
        <v>-</v>
      </c>
      <c r="H384" s="34" t="e">
        <f>IF(IF(AND(V384&gt;=設定!$C$3,X384&gt;=L384),G384*(1+設定!$C$6),IF(AND(V384&gt;=設定!$C$3,X384&lt;L384),G384*(1+設定!$C$7*-1),IF(V384&lt;設定!$C$3,G384*(1+設定!$C$6),"除外")))&gt;10,IF(AND(V384&gt;=設定!$C$3,X384&gt;=L384),G384*(1+設定!$C$6),IF(AND(V384&gt;=設定!$C$3,X384&lt;L384),G384*(1+設定!$C$7*-1),IF(V384&lt;設定!$C$3,G384*(1+設定!$C$6),"除外"))),10)</f>
        <v>#VALUE!</v>
      </c>
      <c r="I384" s="34" t="e">
        <f ca="1">IF(消化率!$I$5&lt;1,商品!H384*消化率!$I$5,IF(商品!W384*商品!Q384/(商品!H384*消化率!$I$5)&gt;商品!L384,商品!H384*消化率!$I$5,J384))</f>
        <v>#DIV/0!</v>
      </c>
      <c r="J384" s="34" t="e">
        <f t="shared" si="72"/>
        <v>#VALUE!</v>
      </c>
      <c r="K384" s="34" t="e">
        <f ca="1">IF(ROUNDDOWN(IF(I384&gt;=設定!$C$8,設定!$C$8,商品!I384),0)&lt;10,10,ROUNDDOWN(IF(I384&gt;=設定!$C$8,設定!$C$8,商品!I384),0))</f>
        <v>#DIV/0!</v>
      </c>
      <c r="L384" s="64">
        <f>IF(F384="標準",設定!$C$4,商品!F384)</f>
        <v>5</v>
      </c>
      <c r="M384" s="63" t="str">
        <f>_xlfn.XLOOKUP($D384,全商品!$F:$F,全商品!H:H,"-")</f>
        <v>-</v>
      </c>
      <c r="N384" s="12" t="str">
        <f>_xlfn.XLOOKUP($D384,全商品!$F:$F,全商品!I:I,"-")</f>
        <v>-</v>
      </c>
      <c r="O384" s="23" t="str">
        <f>_xlfn.XLOOKUP($D384,全商品!$F:$F,全商品!K:K,"-")</f>
        <v>-</v>
      </c>
      <c r="P384" s="13" t="str">
        <f>_xlfn.XLOOKUP($D384,全商品!$F:$F,全商品!M:M,"-")</f>
        <v>-</v>
      </c>
      <c r="Q384" s="25" t="str">
        <f>_xlfn.XLOOKUP($D384,現状商品設定!B:B,現状商品設定!D:D,"-")</f>
        <v>-</v>
      </c>
      <c r="R384" s="22">
        <f>SUM(_xlfn.XLOOKUP($D384,当月商品!$D:$D,当月商品!I:I,0),_xlfn.XLOOKUP($D384,前月商品!$D:$D,前月商品!I:I,0),_xlfn.XLOOKUP($D384,前々月商品!$D:$D,前々月商品!I:I,0))</f>
        <v>0</v>
      </c>
      <c r="S384" s="23">
        <f>SUM(_xlfn.XLOOKUP($D384,当月商品!$D:$D,当月商品!V:V,0),_xlfn.XLOOKUP($D384,前月商品!$D:$D,前月商品!V:V,0),_xlfn.XLOOKUP($D384,前々月商品!$D:$D,前々月商品!V:V,0))</f>
        <v>0</v>
      </c>
      <c r="T384" s="23">
        <f t="shared" si="73"/>
        <v>0</v>
      </c>
      <c r="U384" s="23">
        <f>SUM(_xlfn.XLOOKUP($D384,当月商品!$D:$D,当月商品!W:W,0),_xlfn.XLOOKUP($D384,前月商品!$D:$D,前月商品!W:W,0),_xlfn.XLOOKUP($D384,前々月商品!$D:$D,前々月商品!W:W,0))</f>
        <v>0</v>
      </c>
      <c r="V384" s="23">
        <f>SUM(_xlfn.XLOOKUP($D384,当月商品!$D:$D,当月商品!H:H,0),_xlfn.XLOOKUP($D384,前月商品!$D:$D,前月商品!H:H,0),_xlfn.XLOOKUP($D384,前々月商品!$D:$D,前々月商品!H:H,0))</f>
        <v>0</v>
      </c>
      <c r="W384" s="13">
        <f t="shared" si="74"/>
        <v>0</v>
      </c>
      <c r="X384" s="15">
        <f t="shared" si="75"/>
        <v>0</v>
      </c>
      <c r="Y384" s="22">
        <f>_xlfn.XLOOKUP($D384,当月商品!$D:$D,当月商品!I:I,0)</f>
        <v>0</v>
      </c>
      <c r="Z384" s="23">
        <f>_xlfn.XLOOKUP($D384,前月商品!$D:$D,前月商品!I:I,0)</f>
        <v>0</v>
      </c>
      <c r="AA384" s="23">
        <f>_xlfn.XLOOKUP($D384,前々月商品!$D:$D,前々月商品!I:I,0)</f>
        <v>0</v>
      </c>
      <c r="AB384" s="23">
        <f>_xlfn.XLOOKUP($D384,当月商品!$D:$D,当月商品!V:V,0)</f>
        <v>0</v>
      </c>
      <c r="AC384" s="23">
        <f>_xlfn.XLOOKUP($D384,前月商品!$D:$D,前月商品!V:V,0)</f>
        <v>0</v>
      </c>
      <c r="AD384" s="23">
        <f>_xlfn.XLOOKUP($D384,前々月商品!$D:$D,前々月商品!V:V,0)</f>
        <v>0</v>
      </c>
      <c r="AE384" s="23">
        <f t="shared" si="76"/>
        <v>0</v>
      </c>
      <c r="AF384" s="23">
        <f t="shared" si="77"/>
        <v>0</v>
      </c>
      <c r="AG384" s="23">
        <f t="shared" si="78"/>
        <v>0</v>
      </c>
      <c r="AH384" s="12">
        <f>_xlfn.XLOOKUP($D384,当月商品!$D:$D,当月商品!W:W,0)</f>
        <v>0</v>
      </c>
      <c r="AI384" s="12">
        <f>_xlfn.XLOOKUP($D384,前月商品!$D:$D,前月商品!W:W,0)</f>
        <v>0</v>
      </c>
      <c r="AJ384" s="12">
        <f>_xlfn.XLOOKUP($D384,前々月商品!$D:$D,前々月商品!W:W,0)</f>
        <v>0</v>
      </c>
      <c r="AK384" s="12">
        <f>_xlfn.XLOOKUP($D384,当月商品!$D:$D,当月商品!H:H,0)</f>
        <v>0</v>
      </c>
      <c r="AL384" s="12">
        <f>_xlfn.XLOOKUP($D384,前月商品!$D:$D,前月商品!H:H,0)</f>
        <v>0</v>
      </c>
      <c r="AM384" s="12">
        <f>_xlfn.XLOOKUP($D384,前々月商品!$D:$D,前々月商品!H:H,0)</f>
        <v>0</v>
      </c>
      <c r="AN384" s="13">
        <f t="shared" si="79"/>
        <v>0</v>
      </c>
      <c r="AO384" s="13">
        <f t="shared" si="80"/>
        <v>0</v>
      </c>
      <c r="AP384" s="13">
        <f t="shared" si="81"/>
        <v>0</v>
      </c>
      <c r="AQ384" s="16">
        <f t="shared" si="82"/>
        <v>0</v>
      </c>
      <c r="AR384" s="16">
        <f t="shared" si="83"/>
        <v>0</v>
      </c>
      <c r="AS384" s="17">
        <f t="shared" si="84"/>
        <v>0</v>
      </c>
      <c r="AT384" t="e">
        <f t="shared" si="85"/>
        <v>#VALUE!</v>
      </c>
    </row>
    <row r="385" spans="3:46" ht="36.65" customHeight="1">
      <c r="C385" s="20">
        <v>380</v>
      </c>
      <c r="D385" s="53">
        <f>現状商品設定!B382</f>
        <v>0</v>
      </c>
      <c r="E385" s="26" t="str">
        <f>IFERROR(_xlfn.XLOOKUP($D385,現状商品設定!B:B,現状商品設定!C:C,"-"),"-")</f>
        <v>-</v>
      </c>
      <c r="F385" s="32" t="s">
        <v>46</v>
      </c>
      <c r="G385" s="30" t="str">
        <f>IFERROR(_xlfn.XLOOKUP($D385,現状商品設定!B:B,現状商品設定!F:F),"-")</f>
        <v>-</v>
      </c>
      <c r="H385" s="34" t="e">
        <f>IF(IF(AND(V385&gt;=設定!$C$3,X385&gt;=L385),G385*(1+設定!$C$6),IF(AND(V385&gt;=設定!$C$3,X385&lt;L385),G385*(1+設定!$C$7*-1),IF(V385&lt;設定!$C$3,G385*(1+設定!$C$6),"除外")))&gt;10,IF(AND(V385&gt;=設定!$C$3,X385&gt;=L385),G385*(1+設定!$C$6),IF(AND(V385&gt;=設定!$C$3,X385&lt;L385),G385*(1+設定!$C$7*-1),IF(V385&lt;設定!$C$3,G385*(1+設定!$C$6),"除外"))),10)</f>
        <v>#VALUE!</v>
      </c>
      <c r="I385" s="34" t="e">
        <f ca="1">IF(消化率!$I$5&lt;1,商品!H385*消化率!$I$5,IF(商品!W385*商品!Q385/(商品!H385*消化率!$I$5)&gt;商品!L385,商品!H385*消化率!$I$5,J385))</f>
        <v>#DIV/0!</v>
      </c>
      <c r="J385" s="34" t="e">
        <f t="shared" si="72"/>
        <v>#VALUE!</v>
      </c>
      <c r="K385" s="34" t="e">
        <f ca="1">IF(ROUNDDOWN(IF(I385&gt;=設定!$C$8,設定!$C$8,商品!I385),0)&lt;10,10,ROUNDDOWN(IF(I385&gt;=設定!$C$8,設定!$C$8,商品!I385),0))</f>
        <v>#DIV/0!</v>
      </c>
      <c r="L385" s="64">
        <f>IF(F385="標準",設定!$C$4,商品!F385)</f>
        <v>5</v>
      </c>
      <c r="M385" s="63" t="str">
        <f>_xlfn.XLOOKUP($D385,全商品!$F:$F,全商品!H:H,"-")</f>
        <v>-</v>
      </c>
      <c r="N385" s="12" t="str">
        <f>_xlfn.XLOOKUP($D385,全商品!$F:$F,全商品!I:I,"-")</f>
        <v>-</v>
      </c>
      <c r="O385" s="23" t="str">
        <f>_xlfn.XLOOKUP($D385,全商品!$F:$F,全商品!K:K,"-")</f>
        <v>-</v>
      </c>
      <c r="P385" s="13" t="str">
        <f>_xlfn.XLOOKUP($D385,全商品!$F:$F,全商品!M:M,"-")</f>
        <v>-</v>
      </c>
      <c r="Q385" s="25" t="str">
        <f>_xlfn.XLOOKUP($D385,現状商品設定!B:B,現状商品設定!D:D,"-")</f>
        <v>-</v>
      </c>
      <c r="R385" s="22">
        <f>SUM(_xlfn.XLOOKUP($D385,当月商品!$D:$D,当月商品!I:I,0),_xlfn.XLOOKUP($D385,前月商品!$D:$D,前月商品!I:I,0),_xlfn.XLOOKUP($D385,前々月商品!$D:$D,前々月商品!I:I,0))</f>
        <v>0</v>
      </c>
      <c r="S385" s="23">
        <f>SUM(_xlfn.XLOOKUP($D385,当月商品!$D:$D,当月商品!V:V,0),_xlfn.XLOOKUP($D385,前月商品!$D:$D,前月商品!V:V,0),_xlfn.XLOOKUP($D385,前々月商品!$D:$D,前々月商品!V:V,0))</f>
        <v>0</v>
      </c>
      <c r="T385" s="23">
        <f t="shared" si="73"/>
        <v>0</v>
      </c>
      <c r="U385" s="23">
        <f>SUM(_xlfn.XLOOKUP($D385,当月商品!$D:$D,当月商品!W:W,0),_xlfn.XLOOKUP($D385,前月商品!$D:$D,前月商品!W:W,0),_xlfn.XLOOKUP($D385,前々月商品!$D:$D,前々月商品!W:W,0))</f>
        <v>0</v>
      </c>
      <c r="V385" s="23">
        <f>SUM(_xlfn.XLOOKUP($D385,当月商品!$D:$D,当月商品!H:H,0),_xlfn.XLOOKUP($D385,前月商品!$D:$D,前月商品!H:H,0),_xlfn.XLOOKUP($D385,前々月商品!$D:$D,前々月商品!H:H,0))</f>
        <v>0</v>
      </c>
      <c r="W385" s="13">
        <f t="shared" si="74"/>
        <v>0</v>
      </c>
      <c r="X385" s="15">
        <f t="shared" si="75"/>
        <v>0</v>
      </c>
      <c r="Y385" s="22">
        <f>_xlfn.XLOOKUP($D385,当月商品!$D:$D,当月商品!I:I,0)</f>
        <v>0</v>
      </c>
      <c r="Z385" s="23">
        <f>_xlfn.XLOOKUP($D385,前月商品!$D:$D,前月商品!I:I,0)</f>
        <v>0</v>
      </c>
      <c r="AA385" s="23">
        <f>_xlfn.XLOOKUP($D385,前々月商品!$D:$D,前々月商品!I:I,0)</f>
        <v>0</v>
      </c>
      <c r="AB385" s="23">
        <f>_xlfn.XLOOKUP($D385,当月商品!$D:$D,当月商品!V:V,0)</f>
        <v>0</v>
      </c>
      <c r="AC385" s="23">
        <f>_xlfn.XLOOKUP($D385,前月商品!$D:$D,前月商品!V:V,0)</f>
        <v>0</v>
      </c>
      <c r="AD385" s="23">
        <f>_xlfn.XLOOKUP($D385,前々月商品!$D:$D,前々月商品!V:V,0)</f>
        <v>0</v>
      </c>
      <c r="AE385" s="23">
        <f t="shared" si="76"/>
        <v>0</v>
      </c>
      <c r="AF385" s="23">
        <f t="shared" si="77"/>
        <v>0</v>
      </c>
      <c r="AG385" s="23">
        <f t="shared" si="78"/>
        <v>0</v>
      </c>
      <c r="AH385" s="12">
        <f>_xlfn.XLOOKUP($D385,当月商品!$D:$D,当月商品!W:W,0)</f>
        <v>0</v>
      </c>
      <c r="AI385" s="12">
        <f>_xlfn.XLOOKUP($D385,前月商品!$D:$D,前月商品!W:W,0)</f>
        <v>0</v>
      </c>
      <c r="AJ385" s="12">
        <f>_xlfn.XLOOKUP($D385,前々月商品!$D:$D,前々月商品!W:W,0)</f>
        <v>0</v>
      </c>
      <c r="AK385" s="12">
        <f>_xlfn.XLOOKUP($D385,当月商品!$D:$D,当月商品!H:H,0)</f>
        <v>0</v>
      </c>
      <c r="AL385" s="12">
        <f>_xlfn.XLOOKUP($D385,前月商品!$D:$D,前月商品!H:H,0)</f>
        <v>0</v>
      </c>
      <c r="AM385" s="12">
        <f>_xlfn.XLOOKUP($D385,前々月商品!$D:$D,前々月商品!H:H,0)</f>
        <v>0</v>
      </c>
      <c r="AN385" s="13">
        <f t="shared" si="79"/>
        <v>0</v>
      </c>
      <c r="AO385" s="13">
        <f t="shared" si="80"/>
        <v>0</v>
      </c>
      <c r="AP385" s="13">
        <f t="shared" si="81"/>
        <v>0</v>
      </c>
      <c r="AQ385" s="16">
        <f t="shared" si="82"/>
        <v>0</v>
      </c>
      <c r="AR385" s="16">
        <f t="shared" si="83"/>
        <v>0</v>
      </c>
      <c r="AS385" s="17">
        <f t="shared" si="84"/>
        <v>0</v>
      </c>
      <c r="AT385" t="e">
        <f t="shared" si="85"/>
        <v>#VALUE!</v>
      </c>
    </row>
    <row r="386" spans="3:46" ht="36.65" customHeight="1">
      <c r="C386" s="20">
        <v>381</v>
      </c>
      <c r="D386" s="53">
        <f>現状商品設定!B383</f>
        <v>0</v>
      </c>
      <c r="E386" s="26" t="str">
        <f>IFERROR(_xlfn.XLOOKUP($D386,現状商品設定!B:B,現状商品設定!C:C,"-"),"-")</f>
        <v>-</v>
      </c>
      <c r="F386" s="32" t="s">
        <v>46</v>
      </c>
      <c r="G386" s="30" t="str">
        <f>IFERROR(_xlfn.XLOOKUP($D386,現状商品設定!B:B,現状商品設定!F:F),"-")</f>
        <v>-</v>
      </c>
      <c r="H386" s="34" t="e">
        <f>IF(IF(AND(V386&gt;=設定!$C$3,X386&gt;=L386),G386*(1+設定!$C$6),IF(AND(V386&gt;=設定!$C$3,X386&lt;L386),G386*(1+設定!$C$7*-1),IF(V386&lt;設定!$C$3,G386*(1+設定!$C$6),"除外")))&gt;10,IF(AND(V386&gt;=設定!$C$3,X386&gt;=L386),G386*(1+設定!$C$6),IF(AND(V386&gt;=設定!$C$3,X386&lt;L386),G386*(1+設定!$C$7*-1),IF(V386&lt;設定!$C$3,G386*(1+設定!$C$6),"除外"))),10)</f>
        <v>#VALUE!</v>
      </c>
      <c r="I386" s="34" t="e">
        <f ca="1">IF(消化率!$I$5&lt;1,商品!H386*消化率!$I$5,IF(商品!W386*商品!Q386/(商品!H386*消化率!$I$5)&gt;商品!L386,商品!H386*消化率!$I$5,J386))</f>
        <v>#DIV/0!</v>
      </c>
      <c r="J386" s="34" t="e">
        <f t="shared" si="72"/>
        <v>#VALUE!</v>
      </c>
      <c r="K386" s="34" t="e">
        <f ca="1">IF(ROUNDDOWN(IF(I386&gt;=設定!$C$8,設定!$C$8,商品!I386),0)&lt;10,10,ROUNDDOWN(IF(I386&gt;=設定!$C$8,設定!$C$8,商品!I386),0))</f>
        <v>#DIV/0!</v>
      </c>
      <c r="L386" s="64">
        <f>IF(F386="標準",設定!$C$4,商品!F386)</f>
        <v>5</v>
      </c>
      <c r="M386" s="63" t="str">
        <f>_xlfn.XLOOKUP($D386,全商品!$F:$F,全商品!H:H,"-")</f>
        <v>-</v>
      </c>
      <c r="N386" s="12" t="str">
        <f>_xlfn.XLOOKUP($D386,全商品!$F:$F,全商品!I:I,"-")</f>
        <v>-</v>
      </c>
      <c r="O386" s="23" t="str">
        <f>_xlfn.XLOOKUP($D386,全商品!$F:$F,全商品!K:K,"-")</f>
        <v>-</v>
      </c>
      <c r="P386" s="13" t="str">
        <f>_xlfn.XLOOKUP($D386,全商品!$F:$F,全商品!M:M,"-")</f>
        <v>-</v>
      </c>
      <c r="Q386" s="25" t="str">
        <f>_xlfn.XLOOKUP($D386,現状商品設定!B:B,現状商品設定!D:D,"-")</f>
        <v>-</v>
      </c>
      <c r="R386" s="22">
        <f>SUM(_xlfn.XLOOKUP($D386,当月商品!$D:$D,当月商品!I:I,0),_xlfn.XLOOKUP($D386,前月商品!$D:$D,前月商品!I:I,0),_xlfn.XLOOKUP($D386,前々月商品!$D:$D,前々月商品!I:I,0))</f>
        <v>0</v>
      </c>
      <c r="S386" s="23">
        <f>SUM(_xlfn.XLOOKUP($D386,当月商品!$D:$D,当月商品!V:V,0),_xlfn.XLOOKUP($D386,前月商品!$D:$D,前月商品!V:V,0),_xlfn.XLOOKUP($D386,前々月商品!$D:$D,前々月商品!V:V,0))</f>
        <v>0</v>
      </c>
      <c r="T386" s="23">
        <f t="shared" si="73"/>
        <v>0</v>
      </c>
      <c r="U386" s="23">
        <f>SUM(_xlfn.XLOOKUP($D386,当月商品!$D:$D,当月商品!W:W,0),_xlfn.XLOOKUP($D386,前月商品!$D:$D,前月商品!W:W,0),_xlfn.XLOOKUP($D386,前々月商品!$D:$D,前々月商品!W:W,0))</f>
        <v>0</v>
      </c>
      <c r="V386" s="23">
        <f>SUM(_xlfn.XLOOKUP($D386,当月商品!$D:$D,当月商品!H:H,0),_xlfn.XLOOKUP($D386,前月商品!$D:$D,前月商品!H:H,0),_xlfn.XLOOKUP($D386,前々月商品!$D:$D,前々月商品!H:H,0))</f>
        <v>0</v>
      </c>
      <c r="W386" s="13">
        <f t="shared" si="74"/>
        <v>0</v>
      </c>
      <c r="X386" s="15">
        <f t="shared" si="75"/>
        <v>0</v>
      </c>
      <c r="Y386" s="22">
        <f>_xlfn.XLOOKUP($D386,当月商品!$D:$D,当月商品!I:I,0)</f>
        <v>0</v>
      </c>
      <c r="Z386" s="23">
        <f>_xlfn.XLOOKUP($D386,前月商品!$D:$D,前月商品!I:I,0)</f>
        <v>0</v>
      </c>
      <c r="AA386" s="23">
        <f>_xlfn.XLOOKUP($D386,前々月商品!$D:$D,前々月商品!I:I,0)</f>
        <v>0</v>
      </c>
      <c r="AB386" s="23">
        <f>_xlfn.XLOOKUP($D386,当月商品!$D:$D,当月商品!V:V,0)</f>
        <v>0</v>
      </c>
      <c r="AC386" s="23">
        <f>_xlfn.XLOOKUP($D386,前月商品!$D:$D,前月商品!V:V,0)</f>
        <v>0</v>
      </c>
      <c r="AD386" s="23">
        <f>_xlfn.XLOOKUP($D386,前々月商品!$D:$D,前々月商品!V:V,0)</f>
        <v>0</v>
      </c>
      <c r="AE386" s="23">
        <f t="shared" si="76"/>
        <v>0</v>
      </c>
      <c r="AF386" s="23">
        <f t="shared" si="77"/>
        <v>0</v>
      </c>
      <c r="AG386" s="23">
        <f t="shared" si="78"/>
        <v>0</v>
      </c>
      <c r="AH386" s="12">
        <f>_xlfn.XLOOKUP($D386,当月商品!$D:$D,当月商品!W:W,0)</f>
        <v>0</v>
      </c>
      <c r="AI386" s="12">
        <f>_xlfn.XLOOKUP($D386,前月商品!$D:$D,前月商品!W:W,0)</f>
        <v>0</v>
      </c>
      <c r="AJ386" s="12">
        <f>_xlfn.XLOOKUP($D386,前々月商品!$D:$D,前々月商品!W:W,0)</f>
        <v>0</v>
      </c>
      <c r="AK386" s="12">
        <f>_xlfn.XLOOKUP($D386,当月商品!$D:$D,当月商品!H:H,0)</f>
        <v>0</v>
      </c>
      <c r="AL386" s="12">
        <f>_xlfn.XLOOKUP($D386,前月商品!$D:$D,前月商品!H:H,0)</f>
        <v>0</v>
      </c>
      <c r="AM386" s="12">
        <f>_xlfn.XLOOKUP($D386,前々月商品!$D:$D,前々月商品!H:H,0)</f>
        <v>0</v>
      </c>
      <c r="AN386" s="13">
        <f t="shared" si="79"/>
        <v>0</v>
      </c>
      <c r="AO386" s="13">
        <f t="shared" si="80"/>
        <v>0</v>
      </c>
      <c r="AP386" s="13">
        <f t="shared" si="81"/>
        <v>0</v>
      </c>
      <c r="AQ386" s="16">
        <f t="shared" si="82"/>
        <v>0</v>
      </c>
      <c r="AR386" s="16">
        <f t="shared" si="83"/>
        <v>0</v>
      </c>
      <c r="AS386" s="17">
        <f t="shared" si="84"/>
        <v>0</v>
      </c>
      <c r="AT386" t="e">
        <f t="shared" si="85"/>
        <v>#VALUE!</v>
      </c>
    </row>
    <row r="387" spans="3:46" ht="36.65" customHeight="1">
      <c r="C387" s="20">
        <v>382</v>
      </c>
      <c r="D387" s="53">
        <f>現状商品設定!B384</f>
        <v>0</v>
      </c>
      <c r="E387" s="26" t="str">
        <f>IFERROR(_xlfn.XLOOKUP($D387,現状商品設定!B:B,現状商品設定!C:C,"-"),"-")</f>
        <v>-</v>
      </c>
      <c r="F387" s="32" t="s">
        <v>46</v>
      </c>
      <c r="G387" s="30" t="str">
        <f>IFERROR(_xlfn.XLOOKUP($D387,現状商品設定!B:B,現状商品設定!F:F),"-")</f>
        <v>-</v>
      </c>
      <c r="H387" s="34" t="e">
        <f>IF(IF(AND(V387&gt;=設定!$C$3,X387&gt;=L387),G387*(1+設定!$C$6),IF(AND(V387&gt;=設定!$C$3,X387&lt;L387),G387*(1+設定!$C$7*-1),IF(V387&lt;設定!$C$3,G387*(1+設定!$C$6),"除外")))&gt;10,IF(AND(V387&gt;=設定!$C$3,X387&gt;=L387),G387*(1+設定!$C$6),IF(AND(V387&gt;=設定!$C$3,X387&lt;L387),G387*(1+設定!$C$7*-1),IF(V387&lt;設定!$C$3,G387*(1+設定!$C$6),"除外"))),10)</f>
        <v>#VALUE!</v>
      </c>
      <c r="I387" s="34" t="e">
        <f ca="1">IF(消化率!$I$5&lt;1,商品!H387*消化率!$I$5,IF(商品!W387*商品!Q387/(商品!H387*消化率!$I$5)&gt;商品!L387,商品!H387*消化率!$I$5,J387))</f>
        <v>#DIV/0!</v>
      </c>
      <c r="J387" s="34" t="e">
        <f t="shared" si="72"/>
        <v>#VALUE!</v>
      </c>
      <c r="K387" s="34" t="e">
        <f ca="1">IF(ROUNDDOWN(IF(I387&gt;=設定!$C$8,設定!$C$8,商品!I387),0)&lt;10,10,ROUNDDOWN(IF(I387&gt;=設定!$C$8,設定!$C$8,商品!I387),0))</f>
        <v>#DIV/0!</v>
      </c>
      <c r="L387" s="64">
        <f>IF(F387="標準",設定!$C$4,商品!F387)</f>
        <v>5</v>
      </c>
      <c r="M387" s="63" t="str">
        <f>_xlfn.XLOOKUP($D387,全商品!$F:$F,全商品!H:H,"-")</f>
        <v>-</v>
      </c>
      <c r="N387" s="12" t="str">
        <f>_xlfn.XLOOKUP($D387,全商品!$F:$F,全商品!I:I,"-")</f>
        <v>-</v>
      </c>
      <c r="O387" s="23" t="str">
        <f>_xlfn.XLOOKUP($D387,全商品!$F:$F,全商品!K:K,"-")</f>
        <v>-</v>
      </c>
      <c r="P387" s="13" t="str">
        <f>_xlfn.XLOOKUP($D387,全商品!$F:$F,全商品!M:M,"-")</f>
        <v>-</v>
      </c>
      <c r="Q387" s="25" t="str">
        <f>_xlfn.XLOOKUP($D387,現状商品設定!B:B,現状商品設定!D:D,"-")</f>
        <v>-</v>
      </c>
      <c r="R387" s="22">
        <f>SUM(_xlfn.XLOOKUP($D387,当月商品!$D:$D,当月商品!I:I,0),_xlfn.XLOOKUP($D387,前月商品!$D:$D,前月商品!I:I,0),_xlfn.XLOOKUP($D387,前々月商品!$D:$D,前々月商品!I:I,0))</f>
        <v>0</v>
      </c>
      <c r="S387" s="23">
        <f>SUM(_xlfn.XLOOKUP($D387,当月商品!$D:$D,当月商品!V:V,0),_xlfn.XLOOKUP($D387,前月商品!$D:$D,前月商品!V:V,0),_xlfn.XLOOKUP($D387,前々月商品!$D:$D,前々月商品!V:V,0))</f>
        <v>0</v>
      </c>
      <c r="T387" s="23">
        <f t="shared" si="73"/>
        <v>0</v>
      </c>
      <c r="U387" s="23">
        <f>SUM(_xlfn.XLOOKUP($D387,当月商品!$D:$D,当月商品!W:W,0),_xlfn.XLOOKUP($D387,前月商品!$D:$D,前月商品!W:W,0),_xlfn.XLOOKUP($D387,前々月商品!$D:$D,前々月商品!W:W,0))</f>
        <v>0</v>
      </c>
      <c r="V387" s="23">
        <f>SUM(_xlfn.XLOOKUP($D387,当月商品!$D:$D,当月商品!H:H,0),_xlfn.XLOOKUP($D387,前月商品!$D:$D,前月商品!H:H,0),_xlfn.XLOOKUP($D387,前々月商品!$D:$D,前々月商品!H:H,0))</f>
        <v>0</v>
      </c>
      <c r="W387" s="13">
        <f t="shared" si="74"/>
        <v>0</v>
      </c>
      <c r="X387" s="15">
        <f t="shared" si="75"/>
        <v>0</v>
      </c>
      <c r="Y387" s="22">
        <f>_xlfn.XLOOKUP($D387,当月商品!$D:$D,当月商品!I:I,0)</f>
        <v>0</v>
      </c>
      <c r="Z387" s="23">
        <f>_xlfn.XLOOKUP($D387,前月商品!$D:$D,前月商品!I:I,0)</f>
        <v>0</v>
      </c>
      <c r="AA387" s="23">
        <f>_xlfn.XLOOKUP($D387,前々月商品!$D:$D,前々月商品!I:I,0)</f>
        <v>0</v>
      </c>
      <c r="AB387" s="23">
        <f>_xlfn.XLOOKUP($D387,当月商品!$D:$D,当月商品!V:V,0)</f>
        <v>0</v>
      </c>
      <c r="AC387" s="23">
        <f>_xlfn.XLOOKUP($D387,前月商品!$D:$D,前月商品!V:V,0)</f>
        <v>0</v>
      </c>
      <c r="AD387" s="23">
        <f>_xlfn.XLOOKUP($D387,前々月商品!$D:$D,前々月商品!V:V,0)</f>
        <v>0</v>
      </c>
      <c r="AE387" s="23">
        <f t="shared" si="76"/>
        <v>0</v>
      </c>
      <c r="AF387" s="23">
        <f t="shared" si="77"/>
        <v>0</v>
      </c>
      <c r="AG387" s="23">
        <f t="shared" si="78"/>
        <v>0</v>
      </c>
      <c r="AH387" s="12">
        <f>_xlfn.XLOOKUP($D387,当月商品!$D:$D,当月商品!W:W,0)</f>
        <v>0</v>
      </c>
      <c r="AI387" s="12">
        <f>_xlfn.XLOOKUP($D387,前月商品!$D:$D,前月商品!W:W,0)</f>
        <v>0</v>
      </c>
      <c r="AJ387" s="12">
        <f>_xlfn.XLOOKUP($D387,前々月商品!$D:$D,前々月商品!W:W,0)</f>
        <v>0</v>
      </c>
      <c r="AK387" s="12">
        <f>_xlfn.XLOOKUP($D387,当月商品!$D:$D,当月商品!H:H,0)</f>
        <v>0</v>
      </c>
      <c r="AL387" s="12">
        <f>_xlfn.XLOOKUP($D387,前月商品!$D:$D,前月商品!H:H,0)</f>
        <v>0</v>
      </c>
      <c r="AM387" s="12">
        <f>_xlfn.XLOOKUP($D387,前々月商品!$D:$D,前々月商品!H:H,0)</f>
        <v>0</v>
      </c>
      <c r="AN387" s="13">
        <f t="shared" si="79"/>
        <v>0</v>
      </c>
      <c r="AO387" s="13">
        <f t="shared" si="80"/>
        <v>0</v>
      </c>
      <c r="AP387" s="13">
        <f t="shared" si="81"/>
        <v>0</v>
      </c>
      <c r="AQ387" s="16">
        <f t="shared" si="82"/>
        <v>0</v>
      </c>
      <c r="AR387" s="16">
        <f t="shared" si="83"/>
        <v>0</v>
      </c>
      <c r="AS387" s="17">
        <f t="shared" si="84"/>
        <v>0</v>
      </c>
      <c r="AT387" t="e">
        <f t="shared" si="85"/>
        <v>#VALUE!</v>
      </c>
    </row>
    <row r="388" spans="3:46" ht="36.65" customHeight="1">
      <c r="C388" s="20">
        <v>383</v>
      </c>
      <c r="D388" s="53">
        <f>現状商品設定!B385</f>
        <v>0</v>
      </c>
      <c r="E388" s="26" t="str">
        <f>IFERROR(_xlfn.XLOOKUP($D388,現状商品設定!B:B,現状商品設定!C:C,"-"),"-")</f>
        <v>-</v>
      </c>
      <c r="F388" s="32" t="s">
        <v>46</v>
      </c>
      <c r="G388" s="30" t="str">
        <f>IFERROR(_xlfn.XLOOKUP($D388,現状商品設定!B:B,現状商品設定!F:F),"-")</f>
        <v>-</v>
      </c>
      <c r="H388" s="34" t="e">
        <f>IF(IF(AND(V388&gt;=設定!$C$3,X388&gt;=L388),G388*(1+設定!$C$6),IF(AND(V388&gt;=設定!$C$3,X388&lt;L388),G388*(1+設定!$C$7*-1),IF(V388&lt;設定!$C$3,G388*(1+設定!$C$6),"除外")))&gt;10,IF(AND(V388&gt;=設定!$C$3,X388&gt;=L388),G388*(1+設定!$C$6),IF(AND(V388&gt;=設定!$C$3,X388&lt;L388),G388*(1+設定!$C$7*-1),IF(V388&lt;設定!$C$3,G388*(1+設定!$C$6),"除外"))),10)</f>
        <v>#VALUE!</v>
      </c>
      <c r="I388" s="34" t="e">
        <f ca="1">IF(消化率!$I$5&lt;1,商品!H388*消化率!$I$5,IF(商品!W388*商品!Q388/(商品!H388*消化率!$I$5)&gt;商品!L388,商品!H388*消化率!$I$5,J388))</f>
        <v>#DIV/0!</v>
      </c>
      <c r="J388" s="34" t="e">
        <f t="shared" si="72"/>
        <v>#VALUE!</v>
      </c>
      <c r="K388" s="34" t="e">
        <f ca="1">IF(ROUNDDOWN(IF(I388&gt;=設定!$C$8,設定!$C$8,商品!I388),0)&lt;10,10,ROUNDDOWN(IF(I388&gt;=設定!$C$8,設定!$C$8,商品!I388),0))</f>
        <v>#DIV/0!</v>
      </c>
      <c r="L388" s="64">
        <f>IF(F388="標準",設定!$C$4,商品!F388)</f>
        <v>5</v>
      </c>
      <c r="M388" s="63" t="str">
        <f>_xlfn.XLOOKUP($D388,全商品!$F:$F,全商品!H:H,"-")</f>
        <v>-</v>
      </c>
      <c r="N388" s="12" t="str">
        <f>_xlfn.XLOOKUP($D388,全商品!$F:$F,全商品!I:I,"-")</f>
        <v>-</v>
      </c>
      <c r="O388" s="23" t="str">
        <f>_xlfn.XLOOKUP($D388,全商品!$F:$F,全商品!K:K,"-")</f>
        <v>-</v>
      </c>
      <c r="P388" s="13" t="str">
        <f>_xlfn.XLOOKUP($D388,全商品!$F:$F,全商品!M:M,"-")</f>
        <v>-</v>
      </c>
      <c r="Q388" s="25" t="str">
        <f>_xlfn.XLOOKUP($D388,現状商品設定!B:B,現状商品設定!D:D,"-")</f>
        <v>-</v>
      </c>
      <c r="R388" s="22">
        <f>SUM(_xlfn.XLOOKUP($D388,当月商品!$D:$D,当月商品!I:I,0),_xlfn.XLOOKUP($D388,前月商品!$D:$D,前月商品!I:I,0),_xlfn.XLOOKUP($D388,前々月商品!$D:$D,前々月商品!I:I,0))</f>
        <v>0</v>
      </c>
      <c r="S388" s="23">
        <f>SUM(_xlfn.XLOOKUP($D388,当月商品!$D:$D,当月商品!V:V,0),_xlfn.XLOOKUP($D388,前月商品!$D:$D,前月商品!V:V,0),_xlfn.XLOOKUP($D388,前々月商品!$D:$D,前々月商品!V:V,0))</f>
        <v>0</v>
      </c>
      <c r="T388" s="23">
        <f t="shared" si="73"/>
        <v>0</v>
      </c>
      <c r="U388" s="23">
        <f>SUM(_xlfn.XLOOKUP($D388,当月商品!$D:$D,当月商品!W:W,0),_xlfn.XLOOKUP($D388,前月商品!$D:$D,前月商品!W:W,0),_xlfn.XLOOKUP($D388,前々月商品!$D:$D,前々月商品!W:W,0))</f>
        <v>0</v>
      </c>
      <c r="V388" s="23">
        <f>SUM(_xlfn.XLOOKUP($D388,当月商品!$D:$D,当月商品!H:H,0),_xlfn.XLOOKUP($D388,前月商品!$D:$D,前月商品!H:H,0),_xlfn.XLOOKUP($D388,前々月商品!$D:$D,前々月商品!H:H,0))</f>
        <v>0</v>
      </c>
      <c r="W388" s="13">
        <f t="shared" si="74"/>
        <v>0</v>
      </c>
      <c r="X388" s="15">
        <f t="shared" si="75"/>
        <v>0</v>
      </c>
      <c r="Y388" s="22">
        <f>_xlfn.XLOOKUP($D388,当月商品!$D:$D,当月商品!I:I,0)</f>
        <v>0</v>
      </c>
      <c r="Z388" s="23">
        <f>_xlfn.XLOOKUP($D388,前月商品!$D:$D,前月商品!I:I,0)</f>
        <v>0</v>
      </c>
      <c r="AA388" s="23">
        <f>_xlfn.XLOOKUP($D388,前々月商品!$D:$D,前々月商品!I:I,0)</f>
        <v>0</v>
      </c>
      <c r="AB388" s="23">
        <f>_xlfn.XLOOKUP($D388,当月商品!$D:$D,当月商品!V:V,0)</f>
        <v>0</v>
      </c>
      <c r="AC388" s="23">
        <f>_xlfn.XLOOKUP($D388,前月商品!$D:$D,前月商品!V:V,0)</f>
        <v>0</v>
      </c>
      <c r="AD388" s="23">
        <f>_xlfn.XLOOKUP($D388,前々月商品!$D:$D,前々月商品!V:V,0)</f>
        <v>0</v>
      </c>
      <c r="AE388" s="23">
        <f t="shared" si="76"/>
        <v>0</v>
      </c>
      <c r="AF388" s="23">
        <f t="shared" si="77"/>
        <v>0</v>
      </c>
      <c r="AG388" s="23">
        <f t="shared" si="78"/>
        <v>0</v>
      </c>
      <c r="AH388" s="12">
        <f>_xlfn.XLOOKUP($D388,当月商品!$D:$D,当月商品!W:W,0)</f>
        <v>0</v>
      </c>
      <c r="AI388" s="12">
        <f>_xlfn.XLOOKUP($D388,前月商品!$D:$D,前月商品!W:W,0)</f>
        <v>0</v>
      </c>
      <c r="AJ388" s="12">
        <f>_xlfn.XLOOKUP($D388,前々月商品!$D:$D,前々月商品!W:W,0)</f>
        <v>0</v>
      </c>
      <c r="AK388" s="12">
        <f>_xlfn.XLOOKUP($D388,当月商品!$D:$D,当月商品!H:H,0)</f>
        <v>0</v>
      </c>
      <c r="AL388" s="12">
        <f>_xlfn.XLOOKUP($D388,前月商品!$D:$D,前月商品!H:H,0)</f>
        <v>0</v>
      </c>
      <c r="AM388" s="12">
        <f>_xlfn.XLOOKUP($D388,前々月商品!$D:$D,前々月商品!H:H,0)</f>
        <v>0</v>
      </c>
      <c r="AN388" s="13">
        <f t="shared" si="79"/>
        <v>0</v>
      </c>
      <c r="AO388" s="13">
        <f t="shared" si="80"/>
        <v>0</v>
      </c>
      <c r="AP388" s="13">
        <f t="shared" si="81"/>
        <v>0</v>
      </c>
      <c r="AQ388" s="16">
        <f t="shared" si="82"/>
        <v>0</v>
      </c>
      <c r="AR388" s="16">
        <f t="shared" si="83"/>
        <v>0</v>
      </c>
      <c r="AS388" s="17">
        <f t="shared" si="84"/>
        <v>0</v>
      </c>
      <c r="AT388" t="e">
        <f t="shared" si="85"/>
        <v>#VALUE!</v>
      </c>
    </row>
    <row r="389" spans="3:46" ht="36.65" customHeight="1">
      <c r="C389" s="20">
        <v>384</v>
      </c>
      <c r="D389" s="53">
        <f>現状商品設定!B386</f>
        <v>0</v>
      </c>
      <c r="E389" s="26" t="str">
        <f>IFERROR(_xlfn.XLOOKUP($D389,現状商品設定!B:B,現状商品設定!C:C,"-"),"-")</f>
        <v>-</v>
      </c>
      <c r="F389" s="32" t="s">
        <v>46</v>
      </c>
      <c r="G389" s="30" t="str">
        <f>IFERROR(_xlfn.XLOOKUP($D389,現状商品設定!B:B,現状商品設定!F:F),"-")</f>
        <v>-</v>
      </c>
      <c r="H389" s="34" t="e">
        <f>IF(IF(AND(V389&gt;=設定!$C$3,X389&gt;=L389),G389*(1+設定!$C$6),IF(AND(V389&gt;=設定!$C$3,X389&lt;L389),G389*(1+設定!$C$7*-1),IF(V389&lt;設定!$C$3,G389*(1+設定!$C$6),"除外")))&gt;10,IF(AND(V389&gt;=設定!$C$3,X389&gt;=L389),G389*(1+設定!$C$6),IF(AND(V389&gt;=設定!$C$3,X389&lt;L389),G389*(1+設定!$C$7*-1),IF(V389&lt;設定!$C$3,G389*(1+設定!$C$6),"除外"))),10)</f>
        <v>#VALUE!</v>
      </c>
      <c r="I389" s="34" t="e">
        <f ca="1">IF(消化率!$I$5&lt;1,商品!H389*消化率!$I$5,IF(商品!W389*商品!Q389/(商品!H389*消化率!$I$5)&gt;商品!L389,商品!H389*消化率!$I$5,J389))</f>
        <v>#DIV/0!</v>
      </c>
      <c r="J389" s="34" t="e">
        <f t="shared" si="72"/>
        <v>#VALUE!</v>
      </c>
      <c r="K389" s="34" t="e">
        <f ca="1">IF(ROUNDDOWN(IF(I389&gt;=設定!$C$8,設定!$C$8,商品!I389),0)&lt;10,10,ROUNDDOWN(IF(I389&gt;=設定!$C$8,設定!$C$8,商品!I389),0))</f>
        <v>#DIV/0!</v>
      </c>
      <c r="L389" s="64">
        <f>IF(F389="標準",設定!$C$4,商品!F389)</f>
        <v>5</v>
      </c>
      <c r="M389" s="63" t="str">
        <f>_xlfn.XLOOKUP($D389,全商品!$F:$F,全商品!H:H,"-")</f>
        <v>-</v>
      </c>
      <c r="N389" s="12" t="str">
        <f>_xlfn.XLOOKUP($D389,全商品!$F:$F,全商品!I:I,"-")</f>
        <v>-</v>
      </c>
      <c r="O389" s="23" t="str">
        <f>_xlfn.XLOOKUP($D389,全商品!$F:$F,全商品!K:K,"-")</f>
        <v>-</v>
      </c>
      <c r="P389" s="13" t="str">
        <f>_xlfn.XLOOKUP($D389,全商品!$F:$F,全商品!M:M,"-")</f>
        <v>-</v>
      </c>
      <c r="Q389" s="25" t="str">
        <f>_xlfn.XLOOKUP($D389,現状商品設定!B:B,現状商品設定!D:D,"-")</f>
        <v>-</v>
      </c>
      <c r="R389" s="22">
        <f>SUM(_xlfn.XLOOKUP($D389,当月商品!$D:$D,当月商品!I:I,0),_xlfn.XLOOKUP($D389,前月商品!$D:$D,前月商品!I:I,0),_xlfn.XLOOKUP($D389,前々月商品!$D:$D,前々月商品!I:I,0))</f>
        <v>0</v>
      </c>
      <c r="S389" s="23">
        <f>SUM(_xlfn.XLOOKUP($D389,当月商品!$D:$D,当月商品!V:V,0),_xlfn.XLOOKUP($D389,前月商品!$D:$D,前月商品!V:V,0),_xlfn.XLOOKUP($D389,前々月商品!$D:$D,前々月商品!V:V,0))</f>
        <v>0</v>
      </c>
      <c r="T389" s="23">
        <f t="shared" si="73"/>
        <v>0</v>
      </c>
      <c r="U389" s="23">
        <f>SUM(_xlfn.XLOOKUP($D389,当月商品!$D:$D,当月商品!W:W,0),_xlfn.XLOOKUP($D389,前月商品!$D:$D,前月商品!W:W,0),_xlfn.XLOOKUP($D389,前々月商品!$D:$D,前々月商品!W:W,0))</f>
        <v>0</v>
      </c>
      <c r="V389" s="23">
        <f>SUM(_xlfn.XLOOKUP($D389,当月商品!$D:$D,当月商品!H:H,0),_xlfn.XLOOKUP($D389,前月商品!$D:$D,前月商品!H:H,0),_xlfn.XLOOKUP($D389,前々月商品!$D:$D,前々月商品!H:H,0))</f>
        <v>0</v>
      </c>
      <c r="W389" s="13">
        <f t="shared" si="74"/>
        <v>0</v>
      </c>
      <c r="X389" s="15">
        <f t="shared" si="75"/>
        <v>0</v>
      </c>
      <c r="Y389" s="22">
        <f>_xlfn.XLOOKUP($D389,当月商品!$D:$D,当月商品!I:I,0)</f>
        <v>0</v>
      </c>
      <c r="Z389" s="23">
        <f>_xlfn.XLOOKUP($D389,前月商品!$D:$D,前月商品!I:I,0)</f>
        <v>0</v>
      </c>
      <c r="AA389" s="23">
        <f>_xlfn.XLOOKUP($D389,前々月商品!$D:$D,前々月商品!I:I,0)</f>
        <v>0</v>
      </c>
      <c r="AB389" s="23">
        <f>_xlfn.XLOOKUP($D389,当月商品!$D:$D,当月商品!V:V,0)</f>
        <v>0</v>
      </c>
      <c r="AC389" s="23">
        <f>_xlfn.XLOOKUP($D389,前月商品!$D:$D,前月商品!V:V,0)</f>
        <v>0</v>
      </c>
      <c r="AD389" s="23">
        <f>_xlfn.XLOOKUP($D389,前々月商品!$D:$D,前々月商品!V:V,0)</f>
        <v>0</v>
      </c>
      <c r="AE389" s="23">
        <f t="shared" si="76"/>
        <v>0</v>
      </c>
      <c r="AF389" s="23">
        <f t="shared" si="77"/>
        <v>0</v>
      </c>
      <c r="AG389" s="23">
        <f t="shared" si="78"/>
        <v>0</v>
      </c>
      <c r="AH389" s="12">
        <f>_xlfn.XLOOKUP($D389,当月商品!$D:$D,当月商品!W:W,0)</f>
        <v>0</v>
      </c>
      <c r="AI389" s="12">
        <f>_xlfn.XLOOKUP($D389,前月商品!$D:$D,前月商品!W:W,0)</f>
        <v>0</v>
      </c>
      <c r="AJ389" s="12">
        <f>_xlfn.XLOOKUP($D389,前々月商品!$D:$D,前々月商品!W:W,0)</f>
        <v>0</v>
      </c>
      <c r="AK389" s="12">
        <f>_xlfn.XLOOKUP($D389,当月商品!$D:$D,当月商品!H:H,0)</f>
        <v>0</v>
      </c>
      <c r="AL389" s="12">
        <f>_xlfn.XLOOKUP($D389,前月商品!$D:$D,前月商品!H:H,0)</f>
        <v>0</v>
      </c>
      <c r="AM389" s="12">
        <f>_xlfn.XLOOKUP($D389,前々月商品!$D:$D,前々月商品!H:H,0)</f>
        <v>0</v>
      </c>
      <c r="AN389" s="13">
        <f t="shared" si="79"/>
        <v>0</v>
      </c>
      <c r="AO389" s="13">
        <f t="shared" si="80"/>
        <v>0</v>
      </c>
      <c r="AP389" s="13">
        <f t="shared" si="81"/>
        <v>0</v>
      </c>
      <c r="AQ389" s="16">
        <f t="shared" si="82"/>
        <v>0</v>
      </c>
      <c r="AR389" s="16">
        <f t="shared" si="83"/>
        <v>0</v>
      </c>
      <c r="AS389" s="17">
        <f t="shared" si="84"/>
        <v>0</v>
      </c>
      <c r="AT389" t="e">
        <f t="shared" si="85"/>
        <v>#VALUE!</v>
      </c>
    </row>
    <row r="390" spans="3:46" ht="36.65" customHeight="1">
      <c r="C390" s="20">
        <v>385</v>
      </c>
      <c r="D390" s="53">
        <f>現状商品設定!B387</f>
        <v>0</v>
      </c>
      <c r="E390" s="26" t="str">
        <f>IFERROR(_xlfn.XLOOKUP($D390,現状商品設定!B:B,現状商品設定!C:C,"-"),"-")</f>
        <v>-</v>
      </c>
      <c r="F390" s="32" t="s">
        <v>46</v>
      </c>
      <c r="G390" s="30" t="str">
        <f>IFERROR(_xlfn.XLOOKUP($D390,現状商品設定!B:B,現状商品設定!F:F),"-")</f>
        <v>-</v>
      </c>
      <c r="H390" s="34" t="e">
        <f>IF(IF(AND(V390&gt;=設定!$C$3,X390&gt;=L390),G390*(1+設定!$C$6),IF(AND(V390&gt;=設定!$C$3,X390&lt;L390),G390*(1+設定!$C$7*-1),IF(V390&lt;設定!$C$3,G390*(1+設定!$C$6),"除外")))&gt;10,IF(AND(V390&gt;=設定!$C$3,X390&gt;=L390),G390*(1+設定!$C$6),IF(AND(V390&gt;=設定!$C$3,X390&lt;L390),G390*(1+設定!$C$7*-1),IF(V390&lt;設定!$C$3,G390*(1+設定!$C$6),"除外"))),10)</f>
        <v>#VALUE!</v>
      </c>
      <c r="I390" s="34" t="e">
        <f ca="1">IF(消化率!$I$5&lt;1,商品!H390*消化率!$I$5,IF(商品!W390*商品!Q390/(商品!H390*消化率!$I$5)&gt;商品!L390,商品!H390*消化率!$I$5,J390))</f>
        <v>#DIV/0!</v>
      </c>
      <c r="J390" s="34" t="e">
        <f t="shared" si="72"/>
        <v>#VALUE!</v>
      </c>
      <c r="K390" s="34" t="e">
        <f ca="1">IF(ROUNDDOWN(IF(I390&gt;=設定!$C$8,設定!$C$8,商品!I390),0)&lt;10,10,ROUNDDOWN(IF(I390&gt;=設定!$C$8,設定!$C$8,商品!I390),0))</f>
        <v>#DIV/0!</v>
      </c>
      <c r="L390" s="64">
        <f>IF(F390="標準",設定!$C$4,商品!F390)</f>
        <v>5</v>
      </c>
      <c r="M390" s="63" t="str">
        <f>_xlfn.XLOOKUP($D390,全商品!$F:$F,全商品!H:H,"-")</f>
        <v>-</v>
      </c>
      <c r="N390" s="12" t="str">
        <f>_xlfn.XLOOKUP($D390,全商品!$F:$F,全商品!I:I,"-")</f>
        <v>-</v>
      </c>
      <c r="O390" s="23" t="str">
        <f>_xlfn.XLOOKUP($D390,全商品!$F:$F,全商品!K:K,"-")</f>
        <v>-</v>
      </c>
      <c r="P390" s="13" t="str">
        <f>_xlfn.XLOOKUP($D390,全商品!$F:$F,全商品!M:M,"-")</f>
        <v>-</v>
      </c>
      <c r="Q390" s="25" t="str">
        <f>_xlfn.XLOOKUP($D390,現状商品設定!B:B,現状商品設定!D:D,"-")</f>
        <v>-</v>
      </c>
      <c r="R390" s="22">
        <f>SUM(_xlfn.XLOOKUP($D390,当月商品!$D:$D,当月商品!I:I,0),_xlfn.XLOOKUP($D390,前月商品!$D:$D,前月商品!I:I,0),_xlfn.XLOOKUP($D390,前々月商品!$D:$D,前々月商品!I:I,0))</f>
        <v>0</v>
      </c>
      <c r="S390" s="23">
        <f>SUM(_xlfn.XLOOKUP($D390,当月商品!$D:$D,当月商品!V:V,0),_xlfn.XLOOKUP($D390,前月商品!$D:$D,前月商品!V:V,0),_xlfn.XLOOKUP($D390,前々月商品!$D:$D,前々月商品!V:V,0))</f>
        <v>0</v>
      </c>
      <c r="T390" s="23">
        <f t="shared" si="73"/>
        <v>0</v>
      </c>
      <c r="U390" s="23">
        <f>SUM(_xlfn.XLOOKUP($D390,当月商品!$D:$D,当月商品!W:W,0),_xlfn.XLOOKUP($D390,前月商品!$D:$D,前月商品!W:W,0),_xlfn.XLOOKUP($D390,前々月商品!$D:$D,前々月商品!W:W,0))</f>
        <v>0</v>
      </c>
      <c r="V390" s="23">
        <f>SUM(_xlfn.XLOOKUP($D390,当月商品!$D:$D,当月商品!H:H,0),_xlfn.XLOOKUP($D390,前月商品!$D:$D,前月商品!H:H,0),_xlfn.XLOOKUP($D390,前々月商品!$D:$D,前々月商品!H:H,0))</f>
        <v>0</v>
      </c>
      <c r="W390" s="13">
        <f t="shared" si="74"/>
        <v>0</v>
      </c>
      <c r="X390" s="15">
        <f t="shared" si="75"/>
        <v>0</v>
      </c>
      <c r="Y390" s="22">
        <f>_xlfn.XLOOKUP($D390,当月商品!$D:$D,当月商品!I:I,0)</f>
        <v>0</v>
      </c>
      <c r="Z390" s="23">
        <f>_xlfn.XLOOKUP($D390,前月商品!$D:$D,前月商品!I:I,0)</f>
        <v>0</v>
      </c>
      <c r="AA390" s="23">
        <f>_xlfn.XLOOKUP($D390,前々月商品!$D:$D,前々月商品!I:I,0)</f>
        <v>0</v>
      </c>
      <c r="AB390" s="23">
        <f>_xlfn.XLOOKUP($D390,当月商品!$D:$D,当月商品!V:V,0)</f>
        <v>0</v>
      </c>
      <c r="AC390" s="23">
        <f>_xlfn.XLOOKUP($D390,前月商品!$D:$D,前月商品!V:V,0)</f>
        <v>0</v>
      </c>
      <c r="AD390" s="23">
        <f>_xlfn.XLOOKUP($D390,前々月商品!$D:$D,前々月商品!V:V,0)</f>
        <v>0</v>
      </c>
      <c r="AE390" s="23">
        <f t="shared" si="76"/>
        <v>0</v>
      </c>
      <c r="AF390" s="23">
        <f t="shared" si="77"/>
        <v>0</v>
      </c>
      <c r="AG390" s="23">
        <f t="shared" si="78"/>
        <v>0</v>
      </c>
      <c r="AH390" s="12">
        <f>_xlfn.XLOOKUP($D390,当月商品!$D:$D,当月商品!W:W,0)</f>
        <v>0</v>
      </c>
      <c r="AI390" s="12">
        <f>_xlfn.XLOOKUP($D390,前月商品!$D:$D,前月商品!W:W,0)</f>
        <v>0</v>
      </c>
      <c r="AJ390" s="12">
        <f>_xlfn.XLOOKUP($D390,前々月商品!$D:$D,前々月商品!W:W,0)</f>
        <v>0</v>
      </c>
      <c r="AK390" s="12">
        <f>_xlfn.XLOOKUP($D390,当月商品!$D:$D,当月商品!H:H,0)</f>
        <v>0</v>
      </c>
      <c r="AL390" s="12">
        <f>_xlfn.XLOOKUP($D390,前月商品!$D:$D,前月商品!H:H,0)</f>
        <v>0</v>
      </c>
      <c r="AM390" s="12">
        <f>_xlfn.XLOOKUP($D390,前々月商品!$D:$D,前々月商品!H:H,0)</f>
        <v>0</v>
      </c>
      <c r="AN390" s="13">
        <f t="shared" si="79"/>
        <v>0</v>
      </c>
      <c r="AO390" s="13">
        <f t="shared" si="80"/>
        <v>0</v>
      </c>
      <c r="AP390" s="13">
        <f t="shared" si="81"/>
        <v>0</v>
      </c>
      <c r="AQ390" s="16">
        <f t="shared" si="82"/>
        <v>0</v>
      </c>
      <c r="AR390" s="16">
        <f t="shared" si="83"/>
        <v>0</v>
      </c>
      <c r="AS390" s="17">
        <f t="shared" si="84"/>
        <v>0</v>
      </c>
      <c r="AT390" t="e">
        <f t="shared" si="85"/>
        <v>#VALUE!</v>
      </c>
    </row>
    <row r="391" spans="3:46" ht="36.65" customHeight="1">
      <c r="C391" s="20">
        <v>386</v>
      </c>
      <c r="D391" s="53">
        <f>現状商品設定!B388</f>
        <v>0</v>
      </c>
      <c r="E391" s="26" t="str">
        <f>IFERROR(_xlfn.XLOOKUP($D391,現状商品設定!B:B,現状商品設定!C:C,"-"),"-")</f>
        <v>-</v>
      </c>
      <c r="F391" s="32" t="s">
        <v>46</v>
      </c>
      <c r="G391" s="30" t="str">
        <f>IFERROR(_xlfn.XLOOKUP($D391,現状商品設定!B:B,現状商品設定!F:F),"-")</f>
        <v>-</v>
      </c>
      <c r="H391" s="34" t="e">
        <f>IF(IF(AND(V391&gt;=設定!$C$3,X391&gt;=L391),G391*(1+設定!$C$6),IF(AND(V391&gt;=設定!$C$3,X391&lt;L391),G391*(1+設定!$C$7*-1),IF(V391&lt;設定!$C$3,G391*(1+設定!$C$6),"除外")))&gt;10,IF(AND(V391&gt;=設定!$C$3,X391&gt;=L391),G391*(1+設定!$C$6),IF(AND(V391&gt;=設定!$C$3,X391&lt;L391),G391*(1+設定!$C$7*-1),IF(V391&lt;設定!$C$3,G391*(1+設定!$C$6),"除外"))),10)</f>
        <v>#VALUE!</v>
      </c>
      <c r="I391" s="34" t="e">
        <f ca="1">IF(消化率!$I$5&lt;1,商品!H391*消化率!$I$5,IF(商品!W391*商品!Q391/(商品!H391*消化率!$I$5)&gt;商品!L391,商品!H391*消化率!$I$5,J391))</f>
        <v>#DIV/0!</v>
      </c>
      <c r="J391" s="34" t="e">
        <f t="shared" ref="J391:J454" si="86">W391*Q391/L391</f>
        <v>#VALUE!</v>
      </c>
      <c r="K391" s="34" t="e">
        <f ca="1">IF(ROUNDDOWN(IF(I391&gt;=設定!$C$8,設定!$C$8,商品!I391),0)&lt;10,10,ROUNDDOWN(IF(I391&gt;=設定!$C$8,設定!$C$8,商品!I391),0))</f>
        <v>#DIV/0!</v>
      </c>
      <c r="L391" s="64">
        <f>IF(F391="標準",設定!$C$4,商品!F391)</f>
        <v>5</v>
      </c>
      <c r="M391" s="63" t="str">
        <f>_xlfn.XLOOKUP($D391,全商品!$F:$F,全商品!H:H,"-")</f>
        <v>-</v>
      </c>
      <c r="N391" s="12" t="str">
        <f>_xlfn.XLOOKUP($D391,全商品!$F:$F,全商品!I:I,"-")</f>
        <v>-</v>
      </c>
      <c r="O391" s="23" t="str">
        <f>_xlfn.XLOOKUP($D391,全商品!$F:$F,全商品!K:K,"-")</f>
        <v>-</v>
      </c>
      <c r="P391" s="13" t="str">
        <f>_xlfn.XLOOKUP($D391,全商品!$F:$F,全商品!M:M,"-")</f>
        <v>-</v>
      </c>
      <c r="Q391" s="25" t="str">
        <f>_xlfn.XLOOKUP($D391,現状商品設定!B:B,現状商品設定!D:D,"-")</f>
        <v>-</v>
      </c>
      <c r="R391" s="22">
        <f>SUM(_xlfn.XLOOKUP($D391,当月商品!$D:$D,当月商品!I:I,0),_xlfn.XLOOKUP($D391,前月商品!$D:$D,前月商品!I:I,0),_xlfn.XLOOKUP($D391,前々月商品!$D:$D,前々月商品!I:I,0))</f>
        <v>0</v>
      </c>
      <c r="S391" s="23">
        <f>SUM(_xlfn.XLOOKUP($D391,当月商品!$D:$D,当月商品!V:V,0),_xlfn.XLOOKUP($D391,前月商品!$D:$D,前月商品!V:V,0),_xlfn.XLOOKUP($D391,前々月商品!$D:$D,前々月商品!V:V,0))</f>
        <v>0</v>
      </c>
      <c r="T391" s="23">
        <f t="shared" ref="T391:T454" si="87">IFERROR(R391/V391,0)</f>
        <v>0</v>
      </c>
      <c r="U391" s="23">
        <f>SUM(_xlfn.XLOOKUP($D391,当月商品!$D:$D,当月商品!W:W,0),_xlfn.XLOOKUP($D391,前月商品!$D:$D,前月商品!W:W,0),_xlfn.XLOOKUP($D391,前々月商品!$D:$D,前々月商品!W:W,0))</f>
        <v>0</v>
      </c>
      <c r="V391" s="23">
        <f>SUM(_xlfn.XLOOKUP($D391,当月商品!$D:$D,当月商品!H:H,0),_xlfn.XLOOKUP($D391,前月商品!$D:$D,前月商品!H:H,0),_xlfn.XLOOKUP($D391,前々月商品!$D:$D,前々月商品!H:H,0))</f>
        <v>0</v>
      </c>
      <c r="W391" s="13">
        <f t="shared" ref="W391:W454" si="88">IFERROR(U391/V391,0)</f>
        <v>0</v>
      </c>
      <c r="X391" s="15">
        <f t="shared" ref="X391:X454" si="89">IFERROR(S391/R391,0)</f>
        <v>0</v>
      </c>
      <c r="Y391" s="22">
        <f>_xlfn.XLOOKUP($D391,当月商品!$D:$D,当月商品!I:I,0)</f>
        <v>0</v>
      </c>
      <c r="Z391" s="23">
        <f>_xlfn.XLOOKUP($D391,前月商品!$D:$D,前月商品!I:I,0)</f>
        <v>0</v>
      </c>
      <c r="AA391" s="23">
        <f>_xlfn.XLOOKUP($D391,前々月商品!$D:$D,前々月商品!I:I,0)</f>
        <v>0</v>
      </c>
      <c r="AB391" s="23">
        <f>_xlfn.XLOOKUP($D391,当月商品!$D:$D,当月商品!V:V,0)</f>
        <v>0</v>
      </c>
      <c r="AC391" s="23">
        <f>_xlfn.XLOOKUP($D391,前月商品!$D:$D,前月商品!V:V,0)</f>
        <v>0</v>
      </c>
      <c r="AD391" s="23">
        <f>_xlfn.XLOOKUP($D391,前々月商品!$D:$D,前々月商品!V:V,0)</f>
        <v>0</v>
      </c>
      <c r="AE391" s="23">
        <f t="shared" ref="AE391:AE454" si="90">IFERROR(Y391/AK391,0)</f>
        <v>0</v>
      </c>
      <c r="AF391" s="23">
        <f t="shared" ref="AF391:AF454" si="91">IFERROR(Z391/AL391,0)</f>
        <v>0</v>
      </c>
      <c r="AG391" s="23">
        <f t="shared" ref="AG391:AG454" si="92">IFERROR(AA391/AM391,0)</f>
        <v>0</v>
      </c>
      <c r="AH391" s="12">
        <f>_xlfn.XLOOKUP($D391,当月商品!$D:$D,当月商品!W:W,0)</f>
        <v>0</v>
      </c>
      <c r="AI391" s="12">
        <f>_xlfn.XLOOKUP($D391,前月商品!$D:$D,前月商品!W:W,0)</f>
        <v>0</v>
      </c>
      <c r="AJ391" s="12">
        <f>_xlfn.XLOOKUP($D391,前々月商品!$D:$D,前々月商品!W:W,0)</f>
        <v>0</v>
      </c>
      <c r="AK391" s="12">
        <f>_xlfn.XLOOKUP($D391,当月商品!$D:$D,当月商品!H:H,0)</f>
        <v>0</v>
      </c>
      <c r="AL391" s="12">
        <f>_xlfn.XLOOKUP($D391,前月商品!$D:$D,前月商品!H:H,0)</f>
        <v>0</v>
      </c>
      <c r="AM391" s="12">
        <f>_xlfn.XLOOKUP($D391,前々月商品!$D:$D,前々月商品!H:H,0)</f>
        <v>0</v>
      </c>
      <c r="AN391" s="13">
        <f t="shared" ref="AN391:AN454" si="93">IFERROR(AH391/AK391,0)</f>
        <v>0</v>
      </c>
      <c r="AO391" s="13">
        <f t="shared" ref="AO391:AO454" si="94">IFERROR(AI391/AL391,0)</f>
        <v>0</v>
      </c>
      <c r="AP391" s="13">
        <f t="shared" ref="AP391:AP454" si="95">IFERROR(AJ391/AM391,0)</f>
        <v>0</v>
      </c>
      <c r="AQ391" s="16">
        <f t="shared" ref="AQ391:AQ454" si="96">IFERROR(AB391/Y391,0)</f>
        <v>0</v>
      </c>
      <c r="AR391" s="16">
        <f t="shared" ref="AR391:AR454" si="97">IFERROR(AC391/Z391,0)</f>
        <v>0</v>
      </c>
      <c r="AS391" s="17">
        <f t="shared" ref="AS391:AS454" si="98">IFERROR(AD391/AA391,0)</f>
        <v>0</v>
      </c>
      <c r="AT391" t="e">
        <f t="shared" ref="AT391:AT454" si="99">P391*Q391</f>
        <v>#VALUE!</v>
      </c>
    </row>
    <row r="392" spans="3:46" ht="36.65" customHeight="1">
      <c r="C392" s="20">
        <v>387</v>
      </c>
      <c r="D392" s="53">
        <f>現状商品設定!B389</f>
        <v>0</v>
      </c>
      <c r="E392" s="26" t="str">
        <f>IFERROR(_xlfn.XLOOKUP($D392,現状商品設定!B:B,現状商品設定!C:C,"-"),"-")</f>
        <v>-</v>
      </c>
      <c r="F392" s="32" t="s">
        <v>46</v>
      </c>
      <c r="G392" s="30" t="str">
        <f>IFERROR(_xlfn.XLOOKUP($D392,現状商品設定!B:B,現状商品設定!F:F),"-")</f>
        <v>-</v>
      </c>
      <c r="H392" s="34" t="e">
        <f>IF(IF(AND(V392&gt;=設定!$C$3,X392&gt;=L392),G392*(1+設定!$C$6),IF(AND(V392&gt;=設定!$C$3,X392&lt;L392),G392*(1+設定!$C$7*-1),IF(V392&lt;設定!$C$3,G392*(1+設定!$C$6),"除外")))&gt;10,IF(AND(V392&gt;=設定!$C$3,X392&gt;=L392),G392*(1+設定!$C$6),IF(AND(V392&gt;=設定!$C$3,X392&lt;L392),G392*(1+設定!$C$7*-1),IF(V392&lt;設定!$C$3,G392*(1+設定!$C$6),"除外"))),10)</f>
        <v>#VALUE!</v>
      </c>
      <c r="I392" s="34" t="e">
        <f ca="1">IF(消化率!$I$5&lt;1,商品!H392*消化率!$I$5,IF(商品!W392*商品!Q392/(商品!H392*消化率!$I$5)&gt;商品!L392,商品!H392*消化率!$I$5,J392))</f>
        <v>#DIV/0!</v>
      </c>
      <c r="J392" s="34" t="e">
        <f t="shared" si="86"/>
        <v>#VALUE!</v>
      </c>
      <c r="K392" s="34" t="e">
        <f ca="1">IF(ROUNDDOWN(IF(I392&gt;=設定!$C$8,設定!$C$8,商品!I392),0)&lt;10,10,ROUNDDOWN(IF(I392&gt;=設定!$C$8,設定!$C$8,商品!I392),0))</f>
        <v>#DIV/0!</v>
      </c>
      <c r="L392" s="64">
        <f>IF(F392="標準",設定!$C$4,商品!F392)</f>
        <v>5</v>
      </c>
      <c r="M392" s="63" t="str">
        <f>_xlfn.XLOOKUP($D392,全商品!$F:$F,全商品!H:H,"-")</f>
        <v>-</v>
      </c>
      <c r="N392" s="12" t="str">
        <f>_xlfn.XLOOKUP($D392,全商品!$F:$F,全商品!I:I,"-")</f>
        <v>-</v>
      </c>
      <c r="O392" s="23" t="str">
        <f>_xlfn.XLOOKUP($D392,全商品!$F:$F,全商品!K:K,"-")</f>
        <v>-</v>
      </c>
      <c r="P392" s="13" t="str">
        <f>_xlfn.XLOOKUP($D392,全商品!$F:$F,全商品!M:M,"-")</f>
        <v>-</v>
      </c>
      <c r="Q392" s="25" t="str">
        <f>_xlfn.XLOOKUP($D392,現状商品設定!B:B,現状商品設定!D:D,"-")</f>
        <v>-</v>
      </c>
      <c r="R392" s="22">
        <f>SUM(_xlfn.XLOOKUP($D392,当月商品!$D:$D,当月商品!I:I,0),_xlfn.XLOOKUP($D392,前月商品!$D:$D,前月商品!I:I,0),_xlfn.XLOOKUP($D392,前々月商品!$D:$D,前々月商品!I:I,0))</f>
        <v>0</v>
      </c>
      <c r="S392" s="23">
        <f>SUM(_xlfn.XLOOKUP($D392,当月商品!$D:$D,当月商品!V:V,0),_xlfn.XLOOKUP($D392,前月商品!$D:$D,前月商品!V:V,0),_xlfn.XLOOKUP($D392,前々月商品!$D:$D,前々月商品!V:V,0))</f>
        <v>0</v>
      </c>
      <c r="T392" s="23">
        <f t="shared" si="87"/>
        <v>0</v>
      </c>
      <c r="U392" s="23">
        <f>SUM(_xlfn.XLOOKUP($D392,当月商品!$D:$D,当月商品!W:W,0),_xlfn.XLOOKUP($D392,前月商品!$D:$D,前月商品!W:W,0),_xlfn.XLOOKUP($D392,前々月商品!$D:$D,前々月商品!W:W,0))</f>
        <v>0</v>
      </c>
      <c r="V392" s="23">
        <f>SUM(_xlfn.XLOOKUP($D392,当月商品!$D:$D,当月商品!H:H,0),_xlfn.XLOOKUP($D392,前月商品!$D:$D,前月商品!H:H,0),_xlfn.XLOOKUP($D392,前々月商品!$D:$D,前々月商品!H:H,0))</f>
        <v>0</v>
      </c>
      <c r="W392" s="13">
        <f t="shared" si="88"/>
        <v>0</v>
      </c>
      <c r="X392" s="15">
        <f t="shared" si="89"/>
        <v>0</v>
      </c>
      <c r="Y392" s="22">
        <f>_xlfn.XLOOKUP($D392,当月商品!$D:$D,当月商品!I:I,0)</f>
        <v>0</v>
      </c>
      <c r="Z392" s="23">
        <f>_xlfn.XLOOKUP($D392,前月商品!$D:$D,前月商品!I:I,0)</f>
        <v>0</v>
      </c>
      <c r="AA392" s="23">
        <f>_xlfn.XLOOKUP($D392,前々月商品!$D:$D,前々月商品!I:I,0)</f>
        <v>0</v>
      </c>
      <c r="AB392" s="23">
        <f>_xlfn.XLOOKUP($D392,当月商品!$D:$D,当月商品!V:V,0)</f>
        <v>0</v>
      </c>
      <c r="AC392" s="23">
        <f>_xlfn.XLOOKUP($D392,前月商品!$D:$D,前月商品!V:V,0)</f>
        <v>0</v>
      </c>
      <c r="AD392" s="23">
        <f>_xlfn.XLOOKUP($D392,前々月商品!$D:$D,前々月商品!V:V,0)</f>
        <v>0</v>
      </c>
      <c r="AE392" s="23">
        <f t="shared" si="90"/>
        <v>0</v>
      </c>
      <c r="AF392" s="23">
        <f t="shared" si="91"/>
        <v>0</v>
      </c>
      <c r="AG392" s="23">
        <f t="shared" si="92"/>
        <v>0</v>
      </c>
      <c r="AH392" s="12">
        <f>_xlfn.XLOOKUP($D392,当月商品!$D:$D,当月商品!W:W,0)</f>
        <v>0</v>
      </c>
      <c r="AI392" s="12">
        <f>_xlfn.XLOOKUP($D392,前月商品!$D:$D,前月商品!W:W,0)</f>
        <v>0</v>
      </c>
      <c r="AJ392" s="12">
        <f>_xlfn.XLOOKUP($D392,前々月商品!$D:$D,前々月商品!W:W,0)</f>
        <v>0</v>
      </c>
      <c r="AK392" s="12">
        <f>_xlfn.XLOOKUP($D392,当月商品!$D:$D,当月商品!H:H,0)</f>
        <v>0</v>
      </c>
      <c r="AL392" s="12">
        <f>_xlfn.XLOOKUP($D392,前月商品!$D:$D,前月商品!H:H,0)</f>
        <v>0</v>
      </c>
      <c r="AM392" s="12">
        <f>_xlfn.XLOOKUP($D392,前々月商品!$D:$D,前々月商品!H:H,0)</f>
        <v>0</v>
      </c>
      <c r="AN392" s="13">
        <f t="shared" si="93"/>
        <v>0</v>
      </c>
      <c r="AO392" s="13">
        <f t="shared" si="94"/>
        <v>0</v>
      </c>
      <c r="AP392" s="13">
        <f t="shared" si="95"/>
        <v>0</v>
      </c>
      <c r="AQ392" s="16">
        <f t="shared" si="96"/>
        <v>0</v>
      </c>
      <c r="AR392" s="16">
        <f t="shared" si="97"/>
        <v>0</v>
      </c>
      <c r="AS392" s="17">
        <f t="shared" si="98"/>
        <v>0</v>
      </c>
      <c r="AT392" t="e">
        <f t="shared" si="99"/>
        <v>#VALUE!</v>
      </c>
    </row>
    <row r="393" spans="3:46" ht="36.65" customHeight="1">
      <c r="C393" s="20">
        <v>388</v>
      </c>
      <c r="D393" s="53">
        <f>現状商品設定!B390</f>
        <v>0</v>
      </c>
      <c r="E393" s="26" t="str">
        <f>IFERROR(_xlfn.XLOOKUP($D393,現状商品設定!B:B,現状商品設定!C:C,"-"),"-")</f>
        <v>-</v>
      </c>
      <c r="F393" s="32" t="s">
        <v>46</v>
      </c>
      <c r="G393" s="30" t="str">
        <f>IFERROR(_xlfn.XLOOKUP($D393,現状商品設定!B:B,現状商品設定!F:F),"-")</f>
        <v>-</v>
      </c>
      <c r="H393" s="34" t="e">
        <f>IF(IF(AND(V393&gt;=設定!$C$3,X393&gt;=L393),G393*(1+設定!$C$6),IF(AND(V393&gt;=設定!$C$3,X393&lt;L393),G393*(1+設定!$C$7*-1),IF(V393&lt;設定!$C$3,G393*(1+設定!$C$6),"除外")))&gt;10,IF(AND(V393&gt;=設定!$C$3,X393&gt;=L393),G393*(1+設定!$C$6),IF(AND(V393&gt;=設定!$C$3,X393&lt;L393),G393*(1+設定!$C$7*-1),IF(V393&lt;設定!$C$3,G393*(1+設定!$C$6),"除外"))),10)</f>
        <v>#VALUE!</v>
      </c>
      <c r="I393" s="34" t="e">
        <f ca="1">IF(消化率!$I$5&lt;1,商品!H393*消化率!$I$5,IF(商品!W393*商品!Q393/(商品!H393*消化率!$I$5)&gt;商品!L393,商品!H393*消化率!$I$5,J393))</f>
        <v>#DIV/0!</v>
      </c>
      <c r="J393" s="34" t="e">
        <f t="shared" si="86"/>
        <v>#VALUE!</v>
      </c>
      <c r="K393" s="34" t="e">
        <f ca="1">IF(ROUNDDOWN(IF(I393&gt;=設定!$C$8,設定!$C$8,商品!I393),0)&lt;10,10,ROUNDDOWN(IF(I393&gt;=設定!$C$8,設定!$C$8,商品!I393),0))</f>
        <v>#DIV/0!</v>
      </c>
      <c r="L393" s="64">
        <f>IF(F393="標準",設定!$C$4,商品!F393)</f>
        <v>5</v>
      </c>
      <c r="M393" s="63" t="str">
        <f>_xlfn.XLOOKUP($D393,全商品!$F:$F,全商品!H:H,"-")</f>
        <v>-</v>
      </c>
      <c r="N393" s="12" t="str">
        <f>_xlfn.XLOOKUP($D393,全商品!$F:$F,全商品!I:I,"-")</f>
        <v>-</v>
      </c>
      <c r="O393" s="23" t="str">
        <f>_xlfn.XLOOKUP($D393,全商品!$F:$F,全商品!K:K,"-")</f>
        <v>-</v>
      </c>
      <c r="P393" s="13" t="str">
        <f>_xlfn.XLOOKUP($D393,全商品!$F:$F,全商品!M:M,"-")</f>
        <v>-</v>
      </c>
      <c r="Q393" s="25" t="str">
        <f>_xlfn.XLOOKUP($D393,現状商品設定!B:B,現状商品設定!D:D,"-")</f>
        <v>-</v>
      </c>
      <c r="R393" s="22">
        <f>SUM(_xlfn.XLOOKUP($D393,当月商品!$D:$D,当月商品!I:I,0),_xlfn.XLOOKUP($D393,前月商品!$D:$D,前月商品!I:I,0),_xlfn.XLOOKUP($D393,前々月商品!$D:$D,前々月商品!I:I,0))</f>
        <v>0</v>
      </c>
      <c r="S393" s="23">
        <f>SUM(_xlfn.XLOOKUP($D393,当月商品!$D:$D,当月商品!V:V,0),_xlfn.XLOOKUP($D393,前月商品!$D:$D,前月商品!V:V,0),_xlfn.XLOOKUP($D393,前々月商品!$D:$D,前々月商品!V:V,0))</f>
        <v>0</v>
      </c>
      <c r="T393" s="23">
        <f t="shared" si="87"/>
        <v>0</v>
      </c>
      <c r="U393" s="23">
        <f>SUM(_xlfn.XLOOKUP($D393,当月商品!$D:$D,当月商品!W:W,0),_xlfn.XLOOKUP($D393,前月商品!$D:$D,前月商品!W:W,0),_xlfn.XLOOKUP($D393,前々月商品!$D:$D,前々月商品!W:W,0))</f>
        <v>0</v>
      </c>
      <c r="V393" s="23">
        <f>SUM(_xlfn.XLOOKUP($D393,当月商品!$D:$D,当月商品!H:H,0),_xlfn.XLOOKUP($D393,前月商品!$D:$D,前月商品!H:H,0),_xlfn.XLOOKUP($D393,前々月商品!$D:$D,前々月商品!H:H,0))</f>
        <v>0</v>
      </c>
      <c r="W393" s="13">
        <f t="shared" si="88"/>
        <v>0</v>
      </c>
      <c r="X393" s="15">
        <f t="shared" si="89"/>
        <v>0</v>
      </c>
      <c r="Y393" s="22">
        <f>_xlfn.XLOOKUP($D393,当月商品!$D:$D,当月商品!I:I,0)</f>
        <v>0</v>
      </c>
      <c r="Z393" s="23">
        <f>_xlfn.XLOOKUP($D393,前月商品!$D:$D,前月商品!I:I,0)</f>
        <v>0</v>
      </c>
      <c r="AA393" s="23">
        <f>_xlfn.XLOOKUP($D393,前々月商品!$D:$D,前々月商品!I:I,0)</f>
        <v>0</v>
      </c>
      <c r="AB393" s="23">
        <f>_xlfn.XLOOKUP($D393,当月商品!$D:$D,当月商品!V:V,0)</f>
        <v>0</v>
      </c>
      <c r="AC393" s="23">
        <f>_xlfn.XLOOKUP($D393,前月商品!$D:$D,前月商品!V:V,0)</f>
        <v>0</v>
      </c>
      <c r="AD393" s="23">
        <f>_xlfn.XLOOKUP($D393,前々月商品!$D:$D,前々月商品!V:V,0)</f>
        <v>0</v>
      </c>
      <c r="AE393" s="23">
        <f t="shared" si="90"/>
        <v>0</v>
      </c>
      <c r="AF393" s="23">
        <f t="shared" si="91"/>
        <v>0</v>
      </c>
      <c r="AG393" s="23">
        <f t="shared" si="92"/>
        <v>0</v>
      </c>
      <c r="AH393" s="12">
        <f>_xlfn.XLOOKUP($D393,当月商品!$D:$D,当月商品!W:W,0)</f>
        <v>0</v>
      </c>
      <c r="AI393" s="12">
        <f>_xlfn.XLOOKUP($D393,前月商品!$D:$D,前月商品!W:W,0)</f>
        <v>0</v>
      </c>
      <c r="AJ393" s="12">
        <f>_xlfn.XLOOKUP($D393,前々月商品!$D:$D,前々月商品!W:W,0)</f>
        <v>0</v>
      </c>
      <c r="AK393" s="12">
        <f>_xlfn.XLOOKUP($D393,当月商品!$D:$D,当月商品!H:H,0)</f>
        <v>0</v>
      </c>
      <c r="AL393" s="12">
        <f>_xlfn.XLOOKUP($D393,前月商品!$D:$D,前月商品!H:H,0)</f>
        <v>0</v>
      </c>
      <c r="AM393" s="12">
        <f>_xlfn.XLOOKUP($D393,前々月商品!$D:$D,前々月商品!H:H,0)</f>
        <v>0</v>
      </c>
      <c r="AN393" s="13">
        <f t="shared" si="93"/>
        <v>0</v>
      </c>
      <c r="AO393" s="13">
        <f t="shared" si="94"/>
        <v>0</v>
      </c>
      <c r="AP393" s="13">
        <f t="shared" si="95"/>
        <v>0</v>
      </c>
      <c r="AQ393" s="16">
        <f t="shared" si="96"/>
        <v>0</v>
      </c>
      <c r="AR393" s="16">
        <f t="shared" si="97"/>
        <v>0</v>
      </c>
      <c r="AS393" s="17">
        <f t="shared" si="98"/>
        <v>0</v>
      </c>
      <c r="AT393" t="e">
        <f t="shared" si="99"/>
        <v>#VALUE!</v>
      </c>
    </row>
    <row r="394" spans="3:46" ht="36.65" customHeight="1">
      <c r="C394" s="20">
        <v>389</v>
      </c>
      <c r="D394" s="53">
        <f>現状商品設定!B391</f>
        <v>0</v>
      </c>
      <c r="E394" s="26" t="str">
        <f>IFERROR(_xlfn.XLOOKUP($D394,現状商品設定!B:B,現状商品設定!C:C,"-"),"-")</f>
        <v>-</v>
      </c>
      <c r="F394" s="32" t="s">
        <v>46</v>
      </c>
      <c r="G394" s="30" t="str">
        <f>IFERROR(_xlfn.XLOOKUP($D394,現状商品設定!B:B,現状商品設定!F:F),"-")</f>
        <v>-</v>
      </c>
      <c r="H394" s="34" t="e">
        <f>IF(IF(AND(V394&gt;=設定!$C$3,X394&gt;=L394),G394*(1+設定!$C$6),IF(AND(V394&gt;=設定!$C$3,X394&lt;L394),G394*(1+設定!$C$7*-1),IF(V394&lt;設定!$C$3,G394*(1+設定!$C$6),"除外")))&gt;10,IF(AND(V394&gt;=設定!$C$3,X394&gt;=L394),G394*(1+設定!$C$6),IF(AND(V394&gt;=設定!$C$3,X394&lt;L394),G394*(1+設定!$C$7*-1),IF(V394&lt;設定!$C$3,G394*(1+設定!$C$6),"除外"))),10)</f>
        <v>#VALUE!</v>
      </c>
      <c r="I394" s="34" t="e">
        <f ca="1">IF(消化率!$I$5&lt;1,商品!H394*消化率!$I$5,IF(商品!W394*商品!Q394/(商品!H394*消化率!$I$5)&gt;商品!L394,商品!H394*消化率!$I$5,J394))</f>
        <v>#DIV/0!</v>
      </c>
      <c r="J394" s="34" t="e">
        <f t="shared" si="86"/>
        <v>#VALUE!</v>
      </c>
      <c r="K394" s="34" t="e">
        <f ca="1">IF(ROUNDDOWN(IF(I394&gt;=設定!$C$8,設定!$C$8,商品!I394),0)&lt;10,10,ROUNDDOWN(IF(I394&gt;=設定!$C$8,設定!$C$8,商品!I394),0))</f>
        <v>#DIV/0!</v>
      </c>
      <c r="L394" s="64">
        <f>IF(F394="標準",設定!$C$4,商品!F394)</f>
        <v>5</v>
      </c>
      <c r="M394" s="63" t="str">
        <f>_xlfn.XLOOKUP($D394,全商品!$F:$F,全商品!H:H,"-")</f>
        <v>-</v>
      </c>
      <c r="N394" s="12" t="str">
        <f>_xlfn.XLOOKUP($D394,全商品!$F:$F,全商品!I:I,"-")</f>
        <v>-</v>
      </c>
      <c r="O394" s="23" t="str">
        <f>_xlfn.XLOOKUP($D394,全商品!$F:$F,全商品!K:K,"-")</f>
        <v>-</v>
      </c>
      <c r="P394" s="13" t="str">
        <f>_xlfn.XLOOKUP($D394,全商品!$F:$F,全商品!M:M,"-")</f>
        <v>-</v>
      </c>
      <c r="Q394" s="25" t="str">
        <f>_xlfn.XLOOKUP($D394,現状商品設定!B:B,現状商品設定!D:D,"-")</f>
        <v>-</v>
      </c>
      <c r="R394" s="22">
        <f>SUM(_xlfn.XLOOKUP($D394,当月商品!$D:$D,当月商品!I:I,0),_xlfn.XLOOKUP($D394,前月商品!$D:$D,前月商品!I:I,0),_xlfn.XLOOKUP($D394,前々月商品!$D:$D,前々月商品!I:I,0))</f>
        <v>0</v>
      </c>
      <c r="S394" s="23">
        <f>SUM(_xlfn.XLOOKUP($D394,当月商品!$D:$D,当月商品!V:V,0),_xlfn.XLOOKUP($D394,前月商品!$D:$D,前月商品!V:V,0),_xlfn.XLOOKUP($D394,前々月商品!$D:$D,前々月商品!V:V,0))</f>
        <v>0</v>
      </c>
      <c r="T394" s="23">
        <f t="shared" si="87"/>
        <v>0</v>
      </c>
      <c r="U394" s="23">
        <f>SUM(_xlfn.XLOOKUP($D394,当月商品!$D:$D,当月商品!W:W,0),_xlfn.XLOOKUP($D394,前月商品!$D:$D,前月商品!W:W,0),_xlfn.XLOOKUP($D394,前々月商品!$D:$D,前々月商品!W:W,0))</f>
        <v>0</v>
      </c>
      <c r="V394" s="23">
        <f>SUM(_xlfn.XLOOKUP($D394,当月商品!$D:$D,当月商品!H:H,0),_xlfn.XLOOKUP($D394,前月商品!$D:$D,前月商品!H:H,0),_xlfn.XLOOKUP($D394,前々月商品!$D:$D,前々月商品!H:H,0))</f>
        <v>0</v>
      </c>
      <c r="W394" s="13">
        <f t="shared" si="88"/>
        <v>0</v>
      </c>
      <c r="X394" s="15">
        <f t="shared" si="89"/>
        <v>0</v>
      </c>
      <c r="Y394" s="22">
        <f>_xlfn.XLOOKUP($D394,当月商品!$D:$D,当月商品!I:I,0)</f>
        <v>0</v>
      </c>
      <c r="Z394" s="23">
        <f>_xlfn.XLOOKUP($D394,前月商品!$D:$D,前月商品!I:I,0)</f>
        <v>0</v>
      </c>
      <c r="AA394" s="23">
        <f>_xlfn.XLOOKUP($D394,前々月商品!$D:$D,前々月商品!I:I,0)</f>
        <v>0</v>
      </c>
      <c r="AB394" s="23">
        <f>_xlfn.XLOOKUP($D394,当月商品!$D:$D,当月商品!V:V,0)</f>
        <v>0</v>
      </c>
      <c r="AC394" s="23">
        <f>_xlfn.XLOOKUP($D394,前月商品!$D:$D,前月商品!V:V,0)</f>
        <v>0</v>
      </c>
      <c r="AD394" s="23">
        <f>_xlfn.XLOOKUP($D394,前々月商品!$D:$D,前々月商品!V:V,0)</f>
        <v>0</v>
      </c>
      <c r="AE394" s="23">
        <f t="shared" si="90"/>
        <v>0</v>
      </c>
      <c r="AF394" s="23">
        <f t="shared" si="91"/>
        <v>0</v>
      </c>
      <c r="AG394" s="23">
        <f t="shared" si="92"/>
        <v>0</v>
      </c>
      <c r="AH394" s="12">
        <f>_xlfn.XLOOKUP($D394,当月商品!$D:$D,当月商品!W:W,0)</f>
        <v>0</v>
      </c>
      <c r="AI394" s="12">
        <f>_xlfn.XLOOKUP($D394,前月商品!$D:$D,前月商品!W:W,0)</f>
        <v>0</v>
      </c>
      <c r="AJ394" s="12">
        <f>_xlfn.XLOOKUP($D394,前々月商品!$D:$D,前々月商品!W:W,0)</f>
        <v>0</v>
      </c>
      <c r="AK394" s="12">
        <f>_xlfn.XLOOKUP($D394,当月商品!$D:$D,当月商品!H:H,0)</f>
        <v>0</v>
      </c>
      <c r="AL394" s="12">
        <f>_xlfn.XLOOKUP($D394,前月商品!$D:$D,前月商品!H:H,0)</f>
        <v>0</v>
      </c>
      <c r="AM394" s="12">
        <f>_xlfn.XLOOKUP($D394,前々月商品!$D:$D,前々月商品!H:H,0)</f>
        <v>0</v>
      </c>
      <c r="AN394" s="13">
        <f t="shared" si="93"/>
        <v>0</v>
      </c>
      <c r="AO394" s="13">
        <f t="shared" si="94"/>
        <v>0</v>
      </c>
      <c r="AP394" s="13">
        <f t="shared" si="95"/>
        <v>0</v>
      </c>
      <c r="AQ394" s="16">
        <f t="shared" si="96"/>
        <v>0</v>
      </c>
      <c r="AR394" s="16">
        <f t="shared" si="97"/>
        <v>0</v>
      </c>
      <c r="AS394" s="17">
        <f t="shared" si="98"/>
        <v>0</v>
      </c>
      <c r="AT394" t="e">
        <f t="shared" si="99"/>
        <v>#VALUE!</v>
      </c>
    </row>
    <row r="395" spans="3:46" ht="36.65" customHeight="1">
      <c r="C395" s="20">
        <v>390</v>
      </c>
      <c r="D395" s="53">
        <f>現状商品設定!B392</f>
        <v>0</v>
      </c>
      <c r="E395" s="26" t="str">
        <f>IFERROR(_xlfn.XLOOKUP($D395,現状商品設定!B:B,現状商品設定!C:C,"-"),"-")</f>
        <v>-</v>
      </c>
      <c r="F395" s="32" t="s">
        <v>46</v>
      </c>
      <c r="G395" s="30" t="str">
        <f>IFERROR(_xlfn.XLOOKUP($D395,現状商品設定!B:B,現状商品設定!F:F),"-")</f>
        <v>-</v>
      </c>
      <c r="H395" s="34" t="e">
        <f>IF(IF(AND(V395&gt;=設定!$C$3,X395&gt;=L395),G395*(1+設定!$C$6),IF(AND(V395&gt;=設定!$C$3,X395&lt;L395),G395*(1+設定!$C$7*-1),IF(V395&lt;設定!$C$3,G395*(1+設定!$C$6),"除外")))&gt;10,IF(AND(V395&gt;=設定!$C$3,X395&gt;=L395),G395*(1+設定!$C$6),IF(AND(V395&gt;=設定!$C$3,X395&lt;L395),G395*(1+設定!$C$7*-1),IF(V395&lt;設定!$C$3,G395*(1+設定!$C$6),"除外"))),10)</f>
        <v>#VALUE!</v>
      </c>
      <c r="I395" s="34" t="e">
        <f ca="1">IF(消化率!$I$5&lt;1,商品!H395*消化率!$I$5,IF(商品!W395*商品!Q395/(商品!H395*消化率!$I$5)&gt;商品!L395,商品!H395*消化率!$I$5,J395))</f>
        <v>#DIV/0!</v>
      </c>
      <c r="J395" s="34" t="e">
        <f t="shared" si="86"/>
        <v>#VALUE!</v>
      </c>
      <c r="K395" s="34" t="e">
        <f ca="1">IF(ROUNDDOWN(IF(I395&gt;=設定!$C$8,設定!$C$8,商品!I395),0)&lt;10,10,ROUNDDOWN(IF(I395&gt;=設定!$C$8,設定!$C$8,商品!I395),0))</f>
        <v>#DIV/0!</v>
      </c>
      <c r="L395" s="64">
        <f>IF(F395="標準",設定!$C$4,商品!F395)</f>
        <v>5</v>
      </c>
      <c r="M395" s="63" t="str">
        <f>_xlfn.XLOOKUP($D395,全商品!$F:$F,全商品!H:H,"-")</f>
        <v>-</v>
      </c>
      <c r="N395" s="12" t="str">
        <f>_xlfn.XLOOKUP($D395,全商品!$F:$F,全商品!I:I,"-")</f>
        <v>-</v>
      </c>
      <c r="O395" s="23" t="str">
        <f>_xlfn.XLOOKUP($D395,全商品!$F:$F,全商品!K:K,"-")</f>
        <v>-</v>
      </c>
      <c r="P395" s="13" t="str">
        <f>_xlfn.XLOOKUP($D395,全商品!$F:$F,全商品!M:M,"-")</f>
        <v>-</v>
      </c>
      <c r="Q395" s="25" t="str">
        <f>_xlfn.XLOOKUP($D395,現状商品設定!B:B,現状商品設定!D:D,"-")</f>
        <v>-</v>
      </c>
      <c r="R395" s="22">
        <f>SUM(_xlfn.XLOOKUP($D395,当月商品!$D:$D,当月商品!I:I,0),_xlfn.XLOOKUP($D395,前月商品!$D:$D,前月商品!I:I,0),_xlfn.XLOOKUP($D395,前々月商品!$D:$D,前々月商品!I:I,0))</f>
        <v>0</v>
      </c>
      <c r="S395" s="23">
        <f>SUM(_xlfn.XLOOKUP($D395,当月商品!$D:$D,当月商品!V:V,0),_xlfn.XLOOKUP($D395,前月商品!$D:$D,前月商品!V:V,0),_xlfn.XLOOKUP($D395,前々月商品!$D:$D,前々月商品!V:V,0))</f>
        <v>0</v>
      </c>
      <c r="T395" s="23">
        <f t="shared" si="87"/>
        <v>0</v>
      </c>
      <c r="U395" s="23">
        <f>SUM(_xlfn.XLOOKUP($D395,当月商品!$D:$D,当月商品!W:W,0),_xlfn.XLOOKUP($D395,前月商品!$D:$D,前月商品!W:W,0),_xlfn.XLOOKUP($D395,前々月商品!$D:$D,前々月商品!W:W,0))</f>
        <v>0</v>
      </c>
      <c r="V395" s="23">
        <f>SUM(_xlfn.XLOOKUP($D395,当月商品!$D:$D,当月商品!H:H,0),_xlfn.XLOOKUP($D395,前月商品!$D:$D,前月商品!H:H,0),_xlfn.XLOOKUP($D395,前々月商品!$D:$D,前々月商品!H:H,0))</f>
        <v>0</v>
      </c>
      <c r="W395" s="13">
        <f t="shared" si="88"/>
        <v>0</v>
      </c>
      <c r="X395" s="15">
        <f t="shared" si="89"/>
        <v>0</v>
      </c>
      <c r="Y395" s="22">
        <f>_xlfn.XLOOKUP($D395,当月商品!$D:$D,当月商品!I:I,0)</f>
        <v>0</v>
      </c>
      <c r="Z395" s="23">
        <f>_xlfn.XLOOKUP($D395,前月商品!$D:$D,前月商品!I:I,0)</f>
        <v>0</v>
      </c>
      <c r="AA395" s="23">
        <f>_xlfn.XLOOKUP($D395,前々月商品!$D:$D,前々月商品!I:I,0)</f>
        <v>0</v>
      </c>
      <c r="AB395" s="23">
        <f>_xlfn.XLOOKUP($D395,当月商品!$D:$D,当月商品!V:V,0)</f>
        <v>0</v>
      </c>
      <c r="AC395" s="23">
        <f>_xlfn.XLOOKUP($D395,前月商品!$D:$D,前月商品!V:V,0)</f>
        <v>0</v>
      </c>
      <c r="AD395" s="23">
        <f>_xlfn.XLOOKUP($D395,前々月商品!$D:$D,前々月商品!V:V,0)</f>
        <v>0</v>
      </c>
      <c r="AE395" s="23">
        <f t="shared" si="90"/>
        <v>0</v>
      </c>
      <c r="AF395" s="23">
        <f t="shared" si="91"/>
        <v>0</v>
      </c>
      <c r="AG395" s="23">
        <f t="shared" si="92"/>
        <v>0</v>
      </c>
      <c r="AH395" s="12">
        <f>_xlfn.XLOOKUP($D395,当月商品!$D:$D,当月商品!W:W,0)</f>
        <v>0</v>
      </c>
      <c r="AI395" s="12">
        <f>_xlfn.XLOOKUP($D395,前月商品!$D:$D,前月商品!W:W,0)</f>
        <v>0</v>
      </c>
      <c r="AJ395" s="12">
        <f>_xlfn.XLOOKUP($D395,前々月商品!$D:$D,前々月商品!W:W,0)</f>
        <v>0</v>
      </c>
      <c r="AK395" s="12">
        <f>_xlfn.XLOOKUP($D395,当月商品!$D:$D,当月商品!H:H,0)</f>
        <v>0</v>
      </c>
      <c r="AL395" s="12">
        <f>_xlfn.XLOOKUP($D395,前月商品!$D:$D,前月商品!H:H,0)</f>
        <v>0</v>
      </c>
      <c r="AM395" s="12">
        <f>_xlfn.XLOOKUP($D395,前々月商品!$D:$D,前々月商品!H:H,0)</f>
        <v>0</v>
      </c>
      <c r="AN395" s="13">
        <f t="shared" si="93"/>
        <v>0</v>
      </c>
      <c r="AO395" s="13">
        <f t="shared" si="94"/>
        <v>0</v>
      </c>
      <c r="AP395" s="13">
        <f t="shared" si="95"/>
        <v>0</v>
      </c>
      <c r="AQ395" s="16">
        <f t="shared" si="96"/>
        <v>0</v>
      </c>
      <c r="AR395" s="16">
        <f t="shared" si="97"/>
        <v>0</v>
      </c>
      <c r="AS395" s="17">
        <f t="shared" si="98"/>
        <v>0</v>
      </c>
      <c r="AT395" t="e">
        <f t="shared" si="99"/>
        <v>#VALUE!</v>
      </c>
    </row>
    <row r="396" spans="3:46" ht="36.65" customHeight="1">
      <c r="C396" s="20">
        <v>391</v>
      </c>
      <c r="D396" s="53">
        <f>現状商品設定!B393</f>
        <v>0</v>
      </c>
      <c r="E396" s="26" t="str">
        <f>IFERROR(_xlfn.XLOOKUP($D396,現状商品設定!B:B,現状商品設定!C:C,"-"),"-")</f>
        <v>-</v>
      </c>
      <c r="F396" s="32" t="s">
        <v>46</v>
      </c>
      <c r="G396" s="30" t="str">
        <f>IFERROR(_xlfn.XLOOKUP($D396,現状商品設定!B:B,現状商品設定!F:F),"-")</f>
        <v>-</v>
      </c>
      <c r="H396" s="34" t="e">
        <f>IF(IF(AND(V396&gt;=設定!$C$3,X396&gt;=L396),G396*(1+設定!$C$6),IF(AND(V396&gt;=設定!$C$3,X396&lt;L396),G396*(1+設定!$C$7*-1),IF(V396&lt;設定!$C$3,G396*(1+設定!$C$6),"除外")))&gt;10,IF(AND(V396&gt;=設定!$C$3,X396&gt;=L396),G396*(1+設定!$C$6),IF(AND(V396&gt;=設定!$C$3,X396&lt;L396),G396*(1+設定!$C$7*-1),IF(V396&lt;設定!$C$3,G396*(1+設定!$C$6),"除外"))),10)</f>
        <v>#VALUE!</v>
      </c>
      <c r="I396" s="34" t="e">
        <f ca="1">IF(消化率!$I$5&lt;1,商品!H396*消化率!$I$5,IF(商品!W396*商品!Q396/(商品!H396*消化率!$I$5)&gt;商品!L396,商品!H396*消化率!$I$5,J396))</f>
        <v>#DIV/0!</v>
      </c>
      <c r="J396" s="34" t="e">
        <f t="shared" si="86"/>
        <v>#VALUE!</v>
      </c>
      <c r="K396" s="34" t="e">
        <f ca="1">IF(ROUNDDOWN(IF(I396&gt;=設定!$C$8,設定!$C$8,商品!I396),0)&lt;10,10,ROUNDDOWN(IF(I396&gt;=設定!$C$8,設定!$C$8,商品!I396),0))</f>
        <v>#DIV/0!</v>
      </c>
      <c r="L396" s="64">
        <f>IF(F396="標準",設定!$C$4,商品!F396)</f>
        <v>5</v>
      </c>
      <c r="M396" s="63" t="str">
        <f>_xlfn.XLOOKUP($D396,全商品!$F:$F,全商品!H:H,"-")</f>
        <v>-</v>
      </c>
      <c r="N396" s="12" t="str">
        <f>_xlfn.XLOOKUP($D396,全商品!$F:$F,全商品!I:I,"-")</f>
        <v>-</v>
      </c>
      <c r="O396" s="23" t="str">
        <f>_xlfn.XLOOKUP($D396,全商品!$F:$F,全商品!K:K,"-")</f>
        <v>-</v>
      </c>
      <c r="P396" s="13" t="str">
        <f>_xlfn.XLOOKUP($D396,全商品!$F:$F,全商品!M:M,"-")</f>
        <v>-</v>
      </c>
      <c r="Q396" s="25" t="str">
        <f>_xlfn.XLOOKUP($D396,現状商品設定!B:B,現状商品設定!D:D,"-")</f>
        <v>-</v>
      </c>
      <c r="R396" s="22">
        <f>SUM(_xlfn.XLOOKUP($D396,当月商品!$D:$D,当月商品!I:I,0),_xlfn.XLOOKUP($D396,前月商品!$D:$D,前月商品!I:I,0),_xlfn.XLOOKUP($D396,前々月商品!$D:$D,前々月商品!I:I,0))</f>
        <v>0</v>
      </c>
      <c r="S396" s="23">
        <f>SUM(_xlfn.XLOOKUP($D396,当月商品!$D:$D,当月商品!V:V,0),_xlfn.XLOOKUP($D396,前月商品!$D:$D,前月商品!V:V,0),_xlfn.XLOOKUP($D396,前々月商品!$D:$D,前々月商品!V:V,0))</f>
        <v>0</v>
      </c>
      <c r="T396" s="23">
        <f t="shared" si="87"/>
        <v>0</v>
      </c>
      <c r="U396" s="23">
        <f>SUM(_xlfn.XLOOKUP($D396,当月商品!$D:$D,当月商品!W:W,0),_xlfn.XLOOKUP($D396,前月商品!$D:$D,前月商品!W:W,0),_xlfn.XLOOKUP($D396,前々月商品!$D:$D,前々月商品!W:W,0))</f>
        <v>0</v>
      </c>
      <c r="V396" s="23">
        <f>SUM(_xlfn.XLOOKUP($D396,当月商品!$D:$D,当月商品!H:H,0),_xlfn.XLOOKUP($D396,前月商品!$D:$D,前月商品!H:H,0),_xlfn.XLOOKUP($D396,前々月商品!$D:$D,前々月商品!H:H,0))</f>
        <v>0</v>
      </c>
      <c r="W396" s="13">
        <f t="shared" si="88"/>
        <v>0</v>
      </c>
      <c r="X396" s="15">
        <f t="shared" si="89"/>
        <v>0</v>
      </c>
      <c r="Y396" s="22">
        <f>_xlfn.XLOOKUP($D396,当月商品!$D:$D,当月商品!I:I,0)</f>
        <v>0</v>
      </c>
      <c r="Z396" s="23">
        <f>_xlfn.XLOOKUP($D396,前月商品!$D:$D,前月商品!I:I,0)</f>
        <v>0</v>
      </c>
      <c r="AA396" s="23">
        <f>_xlfn.XLOOKUP($D396,前々月商品!$D:$D,前々月商品!I:I,0)</f>
        <v>0</v>
      </c>
      <c r="AB396" s="23">
        <f>_xlfn.XLOOKUP($D396,当月商品!$D:$D,当月商品!V:V,0)</f>
        <v>0</v>
      </c>
      <c r="AC396" s="23">
        <f>_xlfn.XLOOKUP($D396,前月商品!$D:$D,前月商品!V:V,0)</f>
        <v>0</v>
      </c>
      <c r="AD396" s="23">
        <f>_xlfn.XLOOKUP($D396,前々月商品!$D:$D,前々月商品!V:V,0)</f>
        <v>0</v>
      </c>
      <c r="AE396" s="23">
        <f t="shared" si="90"/>
        <v>0</v>
      </c>
      <c r="AF396" s="23">
        <f t="shared" si="91"/>
        <v>0</v>
      </c>
      <c r="AG396" s="23">
        <f t="shared" si="92"/>
        <v>0</v>
      </c>
      <c r="AH396" s="12">
        <f>_xlfn.XLOOKUP($D396,当月商品!$D:$D,当月商品!W:W,0)</f>
        <v>0</v>
      </c>
      <c r="AI396" s="12">
        <f>_xlfn.XLOOKUP($D396,前月商品!$D:$D,前月商品!W:W,0)</f>
        <v>0</v>
      </c>
      <c r="AJ396" s="12">
        <f>_xlfn.XLOOKUP($D396,前々月商品!$D:$D,前々月商品!W:W,0)</f>
        <v>0</v>
      </c>
      <c r="AK396" s="12">
        <f>_xlfn.XLOOKUP($D396,当月商品!$D:$D,当月商品!H:H,0)</f>
        <v>0</v>
      </c>
      <c r="AL396" s="12">
        <f>_xlfn.XLOOKUP($D396,前月商品!$D:$D,前月商品!H:H,0)</f>
        <v>0</v>
      </c>
      <c r="AM396" s="12">
        <f>_xlfn.XLOOKUP($D396,前々月商品!$D:$D,前々月商品!H:H,0)</f>
        <v>0</v>
      </c>
      <c r="AN396" s="13">
        <f t="shared" si="93"/>
        <v>0</v>
      </c>
      <c r="AO396" s="13">
        <f t="shared" si="94"/>
        <v>0</v>
      </c>
      <c r="AP396" s="13">
        <f t="shared" si="95"/>
        <v>0</v>
      </c>
      <c r="AQ396" s="16">
        <f t="shared" si="96"/>
        <v>0</v>
      </c>
      <c r="AR396" s="16">
        <f t="shared" si="97"/>
        <v>0</v>
      </c>
      <c r="AS396" s="17">
        <f t="shared" si="98"/>
        <v>0</v>
      </c>
      <c r="AT396" t="e">
        <f t="shared" si="99"/>
        <v>#VALUE!</v>
      </c>
    </row>
    <row r="397" spans="3:46" ht="36.65" customHeight="1">
      <c r="C397" s="20">
        <v>392</v>
      </c>
      <c r="D397" s="53">
        <f>現状商品設定!B394</f>
        <v>0</v>
      </c>
      <c r="E397" s="26" t="str">
        <f>IFERROR(_xlfn.XLOOKUP($D397,現状商品設定!B:B,現状商品設定!C:C,"-"),"-")</f>
        <v>-</v>
      </c>
      <c r="F397" s="32" t="s">
        <v>46</v>
      </c>
      <c r="G397" s="30" t="str">
        <f>IFERROR(_xlfn.XLOOKUP($D397,現状商品設定!B:B,現状商品設定!F:F),"-")</f>
        <v>-</v>
      </c>
      <c r="H397" s="34" t="e">
        <f>IF(IF(AND(V397&gt;=設定!$C$3,X397&gt;=L397),G397*(1+設定!$C$6),IF(AND(V397&gt;=設定!$C$3,X397&lt;L397),G397*(1+設定!$C$7*-1),IF(V397&lt;設定!$C$3,G397*(1+設定!$C$6),"除外")))&gt;10,IF(AND(V397&gt;=設定!$C$3,X397&gt;=L397),G397*(1+設定!$C$6),IF(AND(V397&gt;=設定!$C$3,X397&lt;L397),G397*(1+設定!$C$7*-1),IF(V397&lt;設定!$C$3,G397*(1+設定!$C$6),"除外"))),10)</f>
        <v>#VALUE!</v>
      </c>
      <c r="I397" s="34" t="e">
        <f ca="1">IF(消化率!$I$5&lt;1,商品!H397*消化率!$I$5,IF(商品!W397*商品!Q397/(商品!H397*消化率!$I$5)&gt;商品!L397,商品!H397*消化率!$I$5,J397))</f>
        <v>#DIV/0!</v>
      </c>
      <c r="J397" s="34" t="e">
        <f t="shared" si="86"/>
        <v>#VALUE!</v>
      </c>
      <c r="K397" s="34" t="e">
        <f ca="1">IF(ROUNDDOWN(IF(I397&gt;=設定!$C$8,設定!$C$8,商品!I397),0)&lt;10,10,ROUNDDOWN(IF(I397&gt;=設定!$C$8,設定!$C$8,商品!I397),0))</f>
        <v>#DIV/0!</v>
      </c>
      <c r="L397" s="64">
        <f>IF(F397="標準",設定!$C$4,商品!F397)</f>
        <v>5</v>
      </c>
      <c r="M397" s="63" t="str">
        <f>_xlfn.XLOOKUP($D397,全商品!$F:$F,全商品!H:H,"-")</f>
        <v>-</v>
      </c>
      <c r="N397" s="12" t="str">
        <f>_xlfn.XLOOKUP($D397,全商品!$F:$F,全商品!I:I,"-")</f>
        <v>-</v>
      </c>
      <c r="O397" s="23" t="str">
        <f>_xlfn.XLOOKUP($D397,全商品!$F:$F,全商品!K:K,"-")</f>
        <v>-</v>
      </c>
      <c r="P397" s="13" t="str">
        <f>_xlfn.XLOOKUP($D397,全商品!$F:$F,全商品!M:M,"-")</f>
        <v>-</v>
      </c>
      <c r="Q397" s="25" t="str">
        <f>_xlfn.XLOOKUP($D397,現状商品設定!B:B,現状商品設定!D:D,"-")</f>
        <v>-</v>
      </c>
      <c r="R397" s="22">
        <f>SUM(_xlfn.XLOOKUP($D397,当月商品!$D:$D,当月商品!I:I,0),_xlfn.XLOOKUP($D397,前月商品!$D:$D,前月商品!I:I,0),_xlfn.XLOOKUP($D397,前々月商品!$D:$D,前々月商品!I:I,0))</f>
        <v>0</v>
      </c>
      <c r="S397" s="23">
        <f>SUM(_xlfn.XLOOKUP($D397,当月商品!$D:$D,当月商品!V:V,0),_xlfn.XLOOKUP($D397,前月商品!$D:$D,前月商品!V:V,0),_xlfn.XLOOKUP($D397,前々月商品!$D:$D,前々月商品!V:V,0))</f>
        <v>0</v>
      </c>
      <c r="T397" s="23">
        <f t="shared" si="87"/>
        <v>0</v>
      </c>
      <c r="U397" s="23">
        <f>SUM(_xlfn.XLOOKUP($D397,当月商品!$D:$D,当月商品!W:W,0),_xlfn.XLOOKUP($D397,前月商品!$D:$D,前月商品!W:W,0),_xlfn.XLOOKUP($D397,前々月商品!$D:$D,前々月商品!W:W,0))</f>
        <v>0</v>
      </c>
      <c r="V397" s="23">
        <f>SUM(_xlfn.XLOOKUP($D397,当月商品!$D:$D,当月商品!H:H,0),_xlfn.XLOOKUP($D397,前月商品!$D:$D,前月商品!H:H,0),_xlfn.XLOOKUP($D397,前々月商品!$D:$D,前々月商品!H:H,0))</f>
        <v>0</v>
      </c>
      <c r="W397" s="13">
        <f t="shared" si="88"/>
        <v>0</v>
      </c>
      <c r="X397" s="15">
        <f t="shared" si="89"/>
        <v>0</v>
      </c>
      <c r="Y397" s="22">
        <f>_xlfn.XLOOKUP($D397,当月商品!$D:$D,当月商品!I:I,0)</f>
        <v>0</v>
      </c>
      <c r="Z397" s="23">
        <f>_xlfn.XLOOKUP($D397,前月商品!$D:$D,前月商品!I:I,0)</f>
        <v>0</v>
      </c>
      <c r="AA397" s="23">
        <f>_xlfn.XLOOKUP($D397,前々月商品!$D:$D,前々月商品!I:I,0)</f>
        <v>0</v>
      </c>
      <c r="AB397" s="23">
        <f>_xlfn.XLOOKUP($D397,当月商品!$D:$D,当月商品!V:V,0)</f>
        <v>0</v>
      </c>
      <c r="AC397" s="23">
        <f>_xlfn.XLOOKUP($D397,前月商品!$D:$D,前月商品!V:V,0)</f>
        <v>0</v>
      </c>
      <c r="AD397" s="23">
        <f>_xlfn.XLOOKUP($D397,前々月商品!$D:$D,前々月商品!V:V,0)</f>
        <v>0</v>
      </c>
      <c r="AE397" s="23">
        <f t="shared" si="90"/>
        <v>0</v>
      </c>
      <c r="AF397" s="23">
        <f t="shared" si="91"/>
        <v>0</v>
      </c>
      <c r="AG397" s="23">
        <f t="shared" si="92"/>
        <v>0</v>
      </c>
      <c r="AH397" s="12">
        <f>_xlfn.XLOOKUP($D397,当月商品!$D:$D,当月商品!W:W,0)</f>
        <v>0</v>
      </c>
      <c r="AI397" s="12">
        <f>_xlfn.XLOOKUP($D397,前月商品!$D:$D,前月商品!W:W,0)</f>
        <v>0</v>
      </c>
      <c r="AJ397" s="12">
        <f>_xlfn.XLOOKUP($D397,前々月商品!$D:$D,前々月商品!W:W,0)</f>
        <v>0</v>
      </c>
      <c r="AK397" s="12">
        <f>_xlfn.XLOOKUP($D397,当月商品!$D:$D,当月商品!H:H,0)</f>
        <v>0</v>
      </c>
      <c r="AL397" s="12">
        <f>_xlfn.XLOOKUP($D397,前月商品!$D:$D,前月商品!H:H,0)</f>
        <v>0</v>
      </c>
      <c r="AM397" s="12">
        <f>_xlfn.XLOOKUP($D397,前々月商品!$D:$D,前々月商品!H:H,0)</f>
        <v>0</v>
      </c>
      <c r="AN397" s="13">
        <f t="shared" si="93"/>
        <v>0</v>
      </c>
      <c r="AO397" s="13">
        <f t="shared" si="94"/>
        <v>0</v>
      </c>
      <c r="AP397" s="13">
        <f t="shared" si="95"/>
        <v>0</v>
      </c>
      <c r="AQ397" s="16">
        <f t="shared" si="96"/>
        <v>0</v>
      </c>
      <c r="AR397" s="16">
        <f t="shared" si="97"/>
        <v>0</v>
      </c>
      <c r="AS397" s="17">
        <f t="shared" si="98"/>
        <v>0</v>
      </c>
      <c r="AT397" t="e">
        <f t="shared" si="99"/>
        <v>#VALUE!</v>
      </c>
    </row>
    <row r="398" spans="3:46" ht="36.65" customHeight="1">
      <c r="C398" s="20">
        <v>393</v>
      </c>
      <c r="D398" s="53">
        <f>現状商品設定!B395</f>
        <v>0</v>
      </c>
      <c r="E398" s="26" t="str">
        <f>IFERROR(_xlfn.XLOOKUP($D398,現状商品設定!B:B,現状商品設定!C:C,"-"),"-")</f>
        <v>-</v>
      </c>
      <c r="F398" s="32" t="s">
        <v>46</v>
      </c>
      <c r="G398" s="30" t="str">
        <f>IFERROR(_xlfn.XLOOKUP($D398,現状商品設定!B:B,現状商品設定!F:F),"-")</f>
        <v>-</v>
      </c>
      <c r="H398" s="34" t="e">
        <f>IF(IF(AND(V398&gt;=設定!$C$3,X398&gt;=L398),G398*(1+設定!$C$6),IF(AND(V398&gt;=設定!$C$3,X398&lt;L398),G398*(1+設定!$C$7*-1),IF(V398&lt;設定!$C$3,G398*(1+設定!$C$6),"除外")))&gt;10,IF(AND(V398&gt;=設定!$C$3,X398&gt;=L398),G398*(1+設定!$C$6),IF(AND(V398&gt;=設定!$C$3,X398&lt;L398),G398*(1+設定!$C$7*-1),IF(V398&lt;設定!$C$3,G398*(1+設定!$C$6),"除外"))),10)</f>
        <v>#VALUE!</v>
      </c>
      <c r="I398" s="34" t="e">
        <f ca="1">IF(消化率!$I$5&lt;1,商品!H398*消化率!$I$5,IF(商品!W398*商品!Q398/(商品!H398*消化率!$I$5)&gt;商品!L398,商品!H398*消化率!$I$5,J398))</f>
        <v>#DIV/0!</v>
      </c>
      <c r="J398" s="34" t="e">
        <f t="shared" si="86"/>
        <v>#VALUE!</v>
      </c>
      <c r="K398" s="34" t="e">
        <f ca="1">IF(ROUNDDOWN(IF(I398&gt;=設定!$C$8,設定!$C$8,商品!I398),0)&lt;10,10,ROUNDDOWN(IF(I398&gt;=設定!$C$8,設定!$C$8,商品!I398),0))</f>
        <v>#DIV/0!</v>
      </c>
      <c r="L398" s="64">
        <f>IF(F398="標準",設定!$C$4,商品!F398)</f>
        <v>5</v>
      </c>
      <c r="M398" s="63" t="str">
        <f>_xlfn.XLOOKUP($D398,全商品!$F:$F,全商品!H:H,"-")</f>
        <v>-</v>
      </c>
      <c r="N398" s="12" t="str">
        <f>_xlfn.XLOOKUP($D398,全商品!$F:$F,全商品!I:I,"-")</f>
        <v>-</v>
      </c>
      <c r="O398" s="23" t="str">
        <f>_xlfn.XLOOKUP($D398,全商品!$F:$F,全商品!K:K,"-")</f>
        <v>-</v>
      </c>
      <c r="P398" s="13" t="str">
        <f>_xlfn.XLOOKUP($D398,全商品!$F:$F,全商品!M:M,"-")</f>
        <v>-</v>
      </c>
      <c r="Q398" s="25" t="str">
        <f>_xlfn.XLOOKUP($D398,現状商品設定!B:B,現状商品設定!D:D,"-")</f>
        <v>-</v>
      </c>
      <c r="R398" s="22">
        <f>SUM(_xlfn.XLOOKUP($D398,当月商品!$D:$D,当月商品!I:I,0),_xlfn.XLOOKUP($D398,前月商品!$D:$D,前月商品!I:I,0),_xlfn.XLOOKUP($D398,前々月商品!$D:$D,前々月商品!I:I,0))</f>
        <v>0</v>
      </c>
      <c r="S398" s="23">
        <f>SUM(_xlfn.XLOOKUP($D398,当月商品!$D:$D,当月商品!V:V,0),_xlfn.XLOOKUP($D398,前月商品!$D:$D,前月商品!V:V,0),_xlfn.XLOOKUP($D398,前々月商品!$D:$D,前々月商品!V:V,0))</f>
        <v>0</v>
      </c>
      <c r="T398" s="23">
        <f t="shared" si="87"/>
        <v>0</v>
      </c>
      <c r="U398" s="23">
        <f>SUM(_xlfn.XLOOKUP($D398,当月商品!$D:$D,当月商品!W:W,0),_xlfn.XLOOKUP($D398,前月商品!$D:$D,前月商品!W:W,0),_xlfn.XLOOKUP($D398,前々月商品!$D:$D,前々月商品!W:W,0))</f>
        <v>0</v>
      </c>
      <c r="V398" s="23">
        <f>SUM(_xlfn.XLOOKUP($D398,当月商品!$D:$D,当月商品!H:H,0),_xlfn.XLOOKUP($D398,前月商品!$D:$D,前月商品!H:H,0),_xlfn.XLOOKUP($D398,前々月商品!$D:$D,前々月商品!H:H,0))</f>
        <v>0</v>
      </c>
      <c r="W398" s="13">
        <f t="shared" si="88"/>
        <v>0</v>
      </c>
      <c r="X398" s="15">
        <f t="shared" si="89"/>
        <v>0</v>
      </c>
      <c r="Y398" s="22">
        <f>_xlfn.XLOOKUP($D398,当月商品!$D:$D,当月商品!I:I,0)</f>
        <v>0</v>
      </c>
      <c r="Z398" s="23">
        <f>_xlfn.XLOOKUP($D398,前月商品!$D:$D,前月商品!I:I,0)</f>
        <v>0</v>
      </c>
      <c r="AA398" s="23">
        <f>_xlfn.XLOOKUP($D398,前々月商品!$D:$D,前々月商品!I:I,0)</f>
        <v>0</v>
      </c>
      <c r="AB398" s="23">
        <f>_xlfn.XLOOKUP($D398,当月商品!$D:$D,当月商品!V:V,0)</f>
        <v>0</v>
      </c>
      <c r="AC398" s="23">
        <f>_xlfn.XLOOKUP($D398,前月商品!$D:$D,前月商品!V:V,0)</f>
        <v>0</v>
      </c>
      <c r="AD398" s="23">
        <f>_xlfn.XLOOKUP($D398,前々月商品!$D:$D,前々月商品!V:V,0)</f>
        <v>0</v>
      </c>
      <c r="AE398" s="23">
        <f t="shared" si="90"/>
        <v>0</v>
      </c>
      <c r="AF398" s="23">
        <f t="shared" si="91"/>
        <v>0</v>
      </c>
      <c r="AG398" s="23">
        <f t="shared" si="92"/>
        <v>0</v>
      </c>
      <c r="AH398" s="12">
        <f>_xlfn.XLOOKUP($D398,当月商品!$D:$D,当月商品!W:W,0)</f>
        <v>0</v>
      </c>
      <c r="AI398" s="12">
        <f>_xlfn.XLOOKUP($D398,前月商品!$D:$D,前月商品!W:W,0)</f>
        <v>0</v>
      </c>
      <c r="AJ398" s="12">
        <f>_xlfn.XLOOKUP($D398,前々月商品!$D:$D,前々月商品!W:W,0)</f>
        <v>0</v>
      </c>
      <c r="AK398" s="12">
        <f>_xlfn.XLOOKUP($D398,当月商品!$D:$D,当月商品!H:H,0)</f>
        <v>0</v>
      </c>
      <c r="AL398" s="12">
        <f>_xlfn.XLOOKUP($D398,前月商品!$D:$D,前月商品!H:H,0)</f>
        <v>0</v>
      </c>
      <c r="AM398" s="12">
        <f>_xlfn.XLOOKUP($D398,前々月商品!$D:$D,前々月商品!H:H,0)</f>
        <v>0</v>
      </c>
      <c r="AN398" s="13">
        <f t="shared" si="93"/>
        <v>0</v>
      </c>
      <c r="AO398" s="13">
        <f t="shared" si="94"/>
        <v>0</v>
      </c>
      <c r="AP398" s="13">
        <f t="shared" si="95"/>
        <v>0</v>
      </c>
      <c r="AQ398" s="16">
        <f t="shared" si="96"/>
        <v>0</v>
      </c>
      <c r="AR398" s="16">
        <f t="shared" si="97"/>
        <v>0</v>
      </c>
      <c r="AS398" s="17">
        <f t="shared" si="98"/>
        <v>0</v>
      </c>
      <c r="AT398" t="e">
        <f t="shared" si="99"/>
        <v>#VALUE!</v>
      </c>
    </row>
    <row r="399" spans="3:46" ht="36.65" customHeight="1">
      <c r="C399" s="20">
        <v>394</v>
      </c>
      <c r="D399" s="53">
        <f>現状商品設定!B396</f>
        <v>0</v>
      </c>
      <c r="E399" s="26" t="str">
        <f>IFERROR(_xlfn.XLOOKUP($D399,現状商品設定!B:B,現状商品設定!C:C,"-"),"-")</f>
        <v>-</v>
      </c>
      <c r="F399" s="32" t="s">
        <v>46</v>
      </c>
      <c r="G399" s="30" t="str">
        <f>IFERROR(_xlfn.XLOOKUP($D399,現状商品設定!B:B,現状商品設定!F:F),"-")</f>
        <v>-</v>
      </c>
      <c r="H399" s="34" t="e">
        <f>IF(IF(AND(V399&gt;=設定!$C$3,X399&gt;=L399),G399*(1+設定!$C$6),IF(AND(V399&gt;=設定!$C$3,X399&lt;L399),G399*(1+設定!$C$7*-1),IF(V399&lt;設定!$C$3,G399*(1+設定!$C$6),"除外")))&gt;10,IF(AND(V399&gt;=設定!$C$3,X399&gt;=L399),G399*(1+設定!$C$6),IF(AND(V399&gt;=設定!$C$3,X399&lt;L399),G399*(1+設定!$C$7*-1),IF(V399&lt;設定!$C$3,G399*(1+設定!$C$6),"除外"))),10)</f>
        <v>#VALUE!</v>
      </c>
      <c r="I399" s="34" t="e">
        <f ca="1">IF(消化率!$I$5&lt;1,商品!H399*消化率!$I$5,IF(商品!W399*商品!Q399/(商品!H399*消化率!$I$5)&gt;商品!L399,商品!H399*消化率!$I$5,J399))</f>
        <v>#DIV/0!</v>
      </c>
      <c r="J399" s="34" t="e">
        <f t="shared" si="86"/>
        <v>#VALUE!</v>
      </c>
      <c r="K399" s="34" t="e">
        <f ca="1">IF(ROUNDDOWN(IF(I399&gt;=設定!$C$8,設定!$C$8,商品!I399),0)&lt;10,10,ROUNDDOWN(IF(I399&gt;=設定!$C$8,設定!$C$8,商品!I399),0))</f>
        <v>#DIV/0!</v>
      </c>
      <c r="L399" s="64">
        <f>IF(F399="標準",設定!$C$4,商品!F399)</f>
        <v>5</v>
      </c>
      <c r="M399" s="63" t="str">
        <f>_xlfn.XLOOKUP($D399,全商品!$F:$F,全商品!H:H,"-")</f>
        <v>-</v>
      </c>
      <c r="N399" s="12" t="str">
        <f>_xlfn.XLOOKUP($D399,全商品!$F:$F,全商品!I:I,"-")</f>
        <v>-</v>
      </c>
      <c r="O399" s="23" t="str">
        <f>_xlfn.XLOOKUP($D399,全商品!$F:$F,全商品!K:K,"-")</f>
        <v>-</v>
      </c>
      <c r="P399" s="13" t="str">
        <f>_xlfn.XLOOKUP($D399,全商品!$F:$F,全商品!M:M,"-")</f>
        <v>-</v>
      </c>
      <c r="Q399" s="25" t="str">
        <f>_xlfn.XLOOKUP($D399,現状商品設定!B:B,現状商品設定!D:D,"-")</f>
        <v>-</v>
      </c>
      <c r="R399" s="22">
        <f>SUM(_xlfn.XLOOKUP($D399,当月商品!$D:$D,当月商品!I:I,0),_xlfn.XLOOKUP($D399,前月商品!$D:$D,前月商品!I:I,0),_xlfn.XLOOKUP($D399,前々月商品!$D:$D,前々月商品!I:I,0))</f>
        <v>0</v>
      </c>
      <c r="S399" s="23">
        <f>SUM(_xlfn.XLOOKUP($D399,当月商品!$D:$D,当月商品!V:V,0),_xlfn.XLOOKUP($D399,前月商品!$D:$D,前月商品!V:V,0),_xlfn.XLOOKUP($D399,前々月商品!$D:$D,前々月商品!V:V,0))</f>
        <v>0</v>
      </c>
      <c r="T399" s="23">
        <f t="shared" si="87"/>
        <v>0</v>
      </c>
      <c r="U399" s="23">
        <f>SUM(_xlfn.XLOOKUP($D399,当月商品!$D:$D,当月商品!W:W,0),_xlfn.XLOOKUP($D399,前月商品!$D:$D,前月商品!W:W,0),_xlfn.XLOOKUP($D399,前々月商品!$D:$D,前々月商品!W:W,0))</f>
        <v>0</v>
      </c>
      <c r="V399" s="23">
        <f>SUM(_xlfn.XLOOKUP($D399,当月商品!$D:$D,当月商品!H:H,0),_xlfn.XLOOKUP($D399,前月商品!$D:$D,前月商品!H:H,0),_xlfn.XLOOKUP($D399,前々月商品!$D:$D,前々月商品!H:H,0))</f>
        <v>0</v>
      </c>
      <c r="W399" s="13">
        <f t="shared" si="88"/>
        <v>0</v>
      </c>
      <c r="X399" s="15">
        <f t="shared" si="89"/>
        <v>0</v>
      </c>
      <c r="Y399" s="22">
        <f>_xlfn.XLOOKUP($D399,当月商品!$D:$D,当月商品!I:I,0)</f>
        <v>0</v>
      </c>
      <c r="Z399" s="23">
        <f>_xlfn.XLOOKUP($D399,前月商品!$D:$D,前月商品!I:I,0)</f>
        <v>0</v>
      </c>
      <c r="AA399" s="23">
        <f>_xlfn.XLOOKUP($D399,前々月商品!$D:$D,前々月商品!I:I,0)</f>
        <v>0</v>
      </c>
      <c r="AB399" s="23">
        <f>_xlfn.XLOOKUP($D399,当月商品!$D:$D,当月商品!V:V,0)</f>
        <v>0</v>
      </c>
      <c r="AC399" s="23">
        <f>_xlfn.XLOOKUP($D399,前月商品!$D:$D,前月商品!V:V,0)</f>
        <v>0</v>
      </c>
      <c r="AD399" s="23">
        <f>_xlfn.XLOOKUP($D399,前々月商品!$D:$D,前々月商品!V:V,0)</f>
        <v>0</v>
      </c>
      <c r="AE399" s="23">
        <f t="shared" si="90"/>
        <v>0</v>
      </c>
      <c r="AF399" s="23">
        <f t="shared" si="91"/>
        <v>0</v>
      </c>
      <c r="AG399" s="23">
        <f t="shared" si="92"/>
        <v>0</v>
      </c>
      <c r="AH399" s="12">
        <f>_xlfn.XLOOKUP($D399,当月商品!$D:$D,当月商品!W:W,0)</f>
        <v>0</v>
      </c>
      <c r="AI399" s="12">
        <f>_xlfn.XLOOKUP($D399,前月商品!$D:$D,前月商品!W:W,0)</f>
        <v>0</v>
      </c>
      <c r="AJ399" s="12">
        <f>_xlfn.XLOOKUP($D399,前々月商品!$D:$D,前々月商品!W:W,0)</f>
        <v>0</v>
      </c>
      <c r="AK399" s="12">
        <f>_xlfn.XLOOKUP($D399,当月商品!$D:$D,当月商品!H:H,0)</f>
        <v>0</v>
      </c>
      <c r="AL399" s="12">
        <f>_xlfn.XLOOKUP($D399,前月商品!$D:$D,前月商品!H:H,0)</f>
        <v>0</v>
      </c>
      <c r="AM399" s="12">
        <f>_xlfn.XLOOKUP($D399,前々月商品!$D:$D,前々月商品!H:H,0)</f>
        <v>0</v>
      </c>
      <c r="AN399" s="13">
        <f t="shared" si="93"/>
        <v>0</v>
      </c>
      <c r="AO399" s="13">
        <f t="shared" si="94"/>
        <v>0</v>
      </c>
      <c r="AP399" s="13">
        <f t="shared" si="95"/>
        <v>0</v>
      </c>
      <c r="AQ399" s="16">
        <f t="shared" si="96"/>
        <v>0</v>
      </c>
      <c r="AR399" s="16">
        <f t="shared" si="97"/>
        <v>0</v>
      </c>
      <c r="AS399" s="17">
        <f t="shared" si="98"/>
        <v>0</v>
      </c>
      <c r="AT399" t="e">
        <f t="shared" si="99"/>
        <v>#VALUE!</v>
      </c>
    </row>
    <row r="400" spans="3:46" ht="36.65" customHeight="1">
      <c r="C400" s="20">
        <v>395</v>
      </c>
      <c r="D400" s="53">
        <f>現状商品設定!B397</f>
        <v>0</v>
      </c>
      <c r="E400" s="26" t="str">
        <f>IFERROR(_xlfn.XLOOKUP($D400,現状商品設定!B:B,現状商品設定!C:C,"-"),"-")</f>
        <v>-</v>
      </c>
      <c r="F400" s="32" t="s">
        <v>46</v>
      </c>
      <c r="G400" s="30" t="str">
        <f>IFERROR(_xlfn.XLOOKUP($D400,現状商品設定!B:B,現状商品設定!F:F),"-")</f>
        <v>-</v>
      </c>
      <c r="H400" s="34" t="e">
        <f>IF(IF(AND(V400&gt;=設定!$C$3,X400&gt;=L400),G400*(1+設定!$C$6),IF(AND(V400&gt;=設定!$C$3,X400&lt;L400),G400*(1+設定!$C$7*-1),IF(V400&lt;設定!$C$3,G400*(1+設定!$C$6),"除外")))&gt;10,IF(AND(V400&gt;=設定!$C$3,X400&gt;=L400),G400*(1+設定!$C$6),IF(AND(V400&gt;=設定!$C$3,X400&lt;L400),G400*(1+設定!$C$7*-1),IF(V400&lt;設定!$C$3,G400*(1+設定!$C$6),"除外"))),10)</f>
        <v>#VALUE!</v>
      </c>
      <c r="I400" s="34" t="e">
        <f ca="1">IF(消化率!$I$5&lt;1,商品!H400*消化率!$I$5,IF(商品!W400*商品!Q400/(商品!H400*消化率!$I$5)&gt;商品!L400,商品!H400*消化率!$I$5,J400))</f>
        <v>#DIV/0!</v>
      </c>
      <c r="J400" s="34" t="e">
        <f t="shared" si="86"/>
        <v>#VALUE!</v>
      </c>
      <c r="K400" s="34" t="e">
        <f ca="1">IF(ROUNDDOWN(IF(I400&gt;=設定!$C$8,設定!$C$8,商品!I400),0)&lt;10,10,ROUNDDOWN(IF(I400&gt;=設定!$C$8,設定!$C$8,商品!I400),0))</f>
        <v>#DIV/0!</v>
      </c>
      <c r="L400" s="64">
        <f>IF(F400="標準",設定!$C$4,商品!F400)</f>
        <v>5</v>
      </c>
      <c r="M400" s="63" t="str">
        <f>_xlfn.XLOOKUP($D400,全商品!$F:$F,全商品!H:H,"-")</f>
        <v>-</v>
      </c>
      <c r="N400" s="12" t="str">
        <f>_xlfn.XLOOKUP($D400,全商品!$F:$F,全商品!I:I,"-")</f>
        <v>-</v>
      </c>
      <c r="O400" s="23" t="str">
        <f>_xlfn.XLOOKUP($D400,全商品!$F:$F,全商品!K:K,"-")</f>
        <v>-</v>
      </c>
      <c r="P400" s="13" t="str">
        <f>_xlfn.XLOOKUP($D400,全商品!$F:$F,全商品!M:M,"-")</f>
        <v>-</v>
      </c>
      <c r="Q400" s="25" t="str">
        <f>_xlfn.XLOOKUP($D400,現状商品設定!B:B,現状商品設定!D:D,"-")</f>
        <v>-</v>
      </c>
      <c r="R400" s="22">
        <f>SUM(_xlfn.XLOOKUP($D400,当月商品!$D:$D,当月商品!I:I,0),_xlfn.XLOOKUP($D400,前月商品!$D:$D,前月商品!I:I,0),_xlfn.XLOOKUP($D400,前々月商品!$D:$D,前々月商品!I:I,0))</f>
        <v>0</v>
      </c>
      <c r="S400" s="23">
        <f>SUM(_xlfn.XLOOKUP($D400,当月商品!$D:$D,当月商品!V:V,0),_xlfn.XLOOKUP($D400,前月商品!$D:$D,前月商品!V:V,0),_xlfn.XLOOKUP($D400,前々月商品!$D:$D,前々月商品!V:V,0))</f>
        <v>0</v>
      </c>
      <c r="T400" s="23">
        <f t="shared" si="87"/>
        <v>0</v>
      </c>
      <c r="U400" s="23">
        <f>SUM(_xlfn.XLOOKUP($D400,当月商品!$D:$D,当月商品!W:W,0),_xlfn.XLOOKUP($D400,前月商品!$D:$D,前月商品!W:W,0),_xlfn.XLOOKUP($D400,前々月商品!$D:$D,前々月商品!W:W,0))</f>
        <v>0</v>
      </c>
      <c r="V400" s="23">
        <f>SUM(_xlfn.XLOOKUP($D400,当月商品!$D:$D,当月商品!H:H,0),_xlfn.XLOOKUP($D400,前月商品!$D:$D,前月商品!H:H,0),_xlfn.XLOOKUP($D400,前々月商品!$D:$D,前々月商品!H:H,0))</f>
        <v>0</v>
      </c>
      <c r="W400" s="13">
        <f t="shared" si="88"/>
        <v>0</v>
      </c>
      <c r="X400" s="15">
        <f t="shared" si="89"/>
        <v>0</v>
      </c>
      <c r="Y400" s="22">
        <f>_xlfn.XLOOKUP($D400,当月商品!$D:$D,当月商品!I:I,0)</f>
        <v>0</v>
      </c>
      <c r="Z400" s="23">
        <f>_xlfn.XLOOKUP($D400,前月商品!$D:$D,前月商品!I:I,0)</f>
        <v>0</v>
      </c>
      <c r="AA400" s="23">
        <f>_xlfn.XLOOKUP($D400,前々月商品!$D:$D,前々月商品!I:I,0)</f>
        <v>0</v>
      </c>
      <c r="AB400" s="23">
        <f>_xlfn.XLOOKUP($D400,当月商品!$D:$D,当月商品!V:V,0)</f>
        <v>0</v>
      </c>
      <c r="AC400" s="23">
        <f>_xlfn.XLOOKUP($D400,前月商品!$D:$D,前月商品!V:V,0)</f>
        <v>0</v>
      </c>
      <c r="AD400" s="23">
        <f>_xlfn.XLOOKUP($D400,前々月商品!$D:$D,前々月商品!V:V,0)</f>
        <v>0</v>
      </c>
      <c r="AE400" s="23">
        <f t="shared" si="90"/>
        <v>0</v>
      </c>
      <c r="AF400" s="23">
        <f t="shared" si="91"/>
        <v>0</v>
      </c>
      <c r="AG400" s="23">
        <f t="shared" si="92"/>
        <v>0</v>
      </c>
      <c r="AH400" s="12">
        <f>_xlfn.XLOOKUP($D400,当月商品!$D:$D,当月商品!W:W,0)</f>
        <v>0</v>
      </c>
      <c r="AI400" s="12">
        <f>_xlfn.XLOOKUP($D400,前月商品!$D:$D,前月商品!W:W,0)</f>
        <v>0</v>
      </c>
      <c r="AJ400" s="12">
        <f>_xlfn.XLOOKUP($D400,前々月商品!$D:$D,前々月商品!W:W,0)</f>
        <v>0</v>
      </c>
      <c r="AK400" s="12">
        <f>_xlfn.XLOOKUP($D400,当月商品!$D:$D,当月商品!H:H,0)</f>
        <v>0</v>
      </c>
      <c r="AL400" s="12">
        <f>_xlfn.XLOOKUP($D400,前月商品!$D:$D,前月商品!H:H,0)</f>
        <v>0</v>
      </c>
      <c r="AM400" s="12">
        <f>_xlfn.XLOOKUP($D400,前々月商品!$D:$D,前々月商品!H:H,0)</f>
        <v>0</v>
      </c>
      <c r="AN400" s="13">
        <f t="shared" si="93"/>
        <v>0</v>
      </c>
      <c r="AO400" s="13">
        <f t="shared" si="94"/>
        <v>0</v>
      </c>
      <c r="AP400" s="13">
        <f t="shared" si="95"/>
        <v>0</v>
      </c>
      <c r="AQ400" s="16">
        <f t="shared" si="96"/>
        <v>0</v>
      </c>
      <c r="AR400" s="16">
        <f t="shared" si="97"/>
        <v>0</v>
      </c>
      <c r="AS400" s="17">
        <f t="shared" si="98"/>
        <v>0</v>
      </c>
      <c r="AT400" t="e">
        <f t="shared" si="99"/>
        <v>#VALUE!</v>
      </c>
    </row>
    <row r="401" spans="3:46" ht="36.65" customHeight="1">
      <c r="C401" s="20">
        <v>396</v>
      </c>
      <c r="D401" s="53">
        <f>現状商品設定!B398</f>
        <v>0</v>
      </c>
      <c r="E401" s="26" t="str">
        <f>IFERROR(_xlfn.XLOOKUP($D401,現状商品設定!B:B,現状商品設定!C:C,"-"),"-")</f>
        <v>-</v>
      </c>
      <c r="F401" s="32" t="s">
        <v>46</v>
      </c>
      <c r="G401" s="30" t="str">
        <f>IFERROR(_xlfn.XLOOKUP($D401,現状商品設定!B:B,現状商品設定!F:F),"-")</f>
        <v>-</v>
      </c>
      <c r="H401" s="34" t="e">
        <f>IF(IF(AND(V401&gt;=設定!$C$3,X401&gt;=L401),G401*(1+設定!$C$6),IF(AND(V401&gt;=設定!$C$3,X401&lt;L401),G401*(1+設定!$C$7*-1),IF(V401&lt;設定!$C$3,G401*(1+設定!$C$6),"除外")))&gt;10,IF(AND(V401&gt;=設定!$C$3,X401&gt;=L401),G401*(1+設定!$C$6),IF(AND(V401&gt;=設定!$C$3,X401&lt;L401),G401*(1+設定!$C$7*-1),IF(V401&lt;設定!$C$3,G401*(1+設定!$C$6),"除外"))),10)</f>
        <v>#VALUE!</v>
      </c>
      <c r="I401" s="34" t="e">
        <f ca="1">IF(消化率!$I$5&lt;1,商品!H401*消化率!$I$5,IF(商品!W401*商品!Q401/(商品!H401*消化率!$I$5)&gt;商品!L401,商品!H401*消化率!$I$5,J401))</f>
        <v>#DIV/0!</v>
      </c>
      <c r="J401" s="34" t="e">
        <f t="shared" si="86"/>
        <v>#VALUE!</v>
      </c>
      <c r="K401" s="34" t="e">
        <f ca="1">IF(ROUNDDOWN(IF(I401&gt;=設定!$C$8,設定!$C$8,商品!I401),0)&lt;10,10,ROUNDDOWN(IF(I401&gt;=設定!$C$8,設定!$C$8,商品!I401),0))</f>
        <v>#DIV/0!</v>
      </c>
      <c r="L401" s="64">
        <f>IF(F401="標準",設定!$C$4,商品!F401)</f>
        <v>5</v>
      </c>
      <c r="M401" s="63" t="str">
        <f>_xlfn.XLOOKUP($D401,全商品!$F:$F,全商品!H:H,"-")</f>
        <v>-</v>
      </c>
      <c r="N401" s="12" t="str">
        <f>_xlfn.XLOOKUP($D401,全商品!$F:$F,全商品!I:I,"-")</f>
        <v>-</v>
      </c>
      <c r="O401" s="23" t="str">
        <f>_xlfn.XLOOKUP($D401,全商品!$F:$F,全商品!K:K,"-")</f>
        <v>-</v>
      </c>
      <c r="P401" s="13" t="str">
        <f>_xlfn.XLOOKUP($D401,全商品!$F:$F,全商品!M:M,"-")</f>
        <v>-</v>
      </c>
      <c r="Q401" s="25" t="str">
        <f>_xlfn.XLOOKUP($D401,現状商品設定!B:B,現状商品設定!D:D,"-")</f>
        <v>-</v>
      </c>
      <c r="R401" s="22">
        <f>SUM(_xlfn.XLOOKUP($D401,当月商品!$D:$D,当月商品!I:I,0),_xlfn.XLOOKUP($D401,前月商品!$D:$D,前月商品!I:I,0),_xlfn.XLOOKUP($D401,前々月商品!$D:$D,前々月商品!I:I,0))</f>
        <v>0</v>
      </c>
      <c r="S401" s="23">
        <f>SUM(_xlfn.XLOOKUP($D401,当月商品!$D:$D,当月商品!V:V,0),_xlfn.XLOOKUP($D401,前月商品!$D:$D,前月商品!V:V,0),_xlfn.XLOOKUP($D401,前々月商品!$D:$D,前々月商品!V:V,0))</f>
        <v>0</v>
      </c>
      <c r="T401" s="23">
        <f t="shared" si="87"/>
        <v>0</v>
      </c>
      <c r="U401" s="23">
        <f>SUM(_xlfn.XLOOKUP($D401,当月商品!$D:$D,当月商品!W:W,0),_xlfn.XLOOKUP($D401,前月商品!$D:$D,前月商品!W:W,0),_xlfn.XLOOKUP($D401,前々月商品!$D:$D,前々月商品!W:W,0))</f>
        <v>0</v>
      </c>
      <c r="V401" s="23">
        <f>SUM(_xlfn.XLOOKUP($D401,当月商品!$D:$D,当月商品!H:H,0),_xlfn.XLOOKUP($D401,前月商品!$D:$D,前月商品!H:H,0),_xlfn.XLOOKUP($D401,前々月商品!$D:$D,前々月商品!H:H,0))</f>
        <v>0</v>
      </c>
      <c r="W401" s="13">
        <f t="shared" si="88"/>
        <v>0</v>
      </c>
      <c r="X401" s="15">
        <f t="shared" si="89"/>
        <v>0</v>
      </c>
      <c r="Y401" s="22">
        <f>_xlfn.XLOOKUP($D401,当月商品!$D:$D,当月商品!I:I,0)</f>
        <v>0</v>
      </c>
      <c r="Z401" s="23">
        <f>_xlfn.XLOOKUP($D401,前月商品!$D:$D,前月商品!I:I,0)</f>
        <v>0</v>
      </c>
      <c r="AA401" s="23">
        <f>_xlfn.XLOOKUP($D401,前々月商品!$D:$D,前々月商品!I:I,0)</f>
        <v>0</v>
      </c>
      <c r="AB401" s="23">
        <f>_xlfn.XLOOKUP($D401,当月商品!$D:$D,当月商品!V:V,0)</f>
        <v>0</v>
      </c>
      <c r="AC401" s="23">
        <f>_xlfn.XLOOKUP($D401,前月商品!$D:$D,前月商品!V:V,0)</f>
        <v>0</v>
      </c>
      <c r="AD401" s="23">
        <f>_xlfn.XLOOKUP($D401,前々月商品!$D:$D,前々月商品!V:V,0)</f>
        <v>0</v>
      </c>
      <c r="AE401" s="23">
        <f t="shared" si="90"/>
        <v>0</v>
      </c>
      <c r="AF401" s="23">
        <f t="shared" si="91"/>
        <v>0</v>
      </c>
      <c r="AG401" s="23">
        <f t="shared" si="92"/>
        <v>0</v>
      </c>
      <c r="AH401" s="12">
        <f>_xlfn.XLOOKUP($D401,当月商品!$D:$D,当月商品!W:W,0)</f>
        <v>0</v>
      </c>
      <c r="AI401" s="12">
        <f>_xlfn.XLOOKUP($D401,前月商品!$D:$D,前月商品!W:W,0)</f>
        <v>0</v>
      </c>
      <c r="AJ401" s="12">
        <f>_xlfn.XLOOKUP($D401,前々月商品!$D:$D,前々月商品!W:W,0)</f>
        <v>0</v>
      </c>
      <c r="AK401" s="12">
        <f>_xlfn.XLOOKUP($D401,当月商品!$D:$D,当月商品!H:H,0)</f>
        <v>0</v>
      </c>
      <c r="AL401" s="12">
        <f>_xlfn.XLOOKUP($D401,前月商品!$D:$D,前月商品!H:H,0)</f>
        <v>0</v>
      </c>
      <c r="AM401" s="12">
        <f>_xlfn.XLOOKUP($D401,前々月商品!$D:$D,前々月商品!H:H,0)</f>
        <v>0</v>
      </c>
      <c r="AN401" s="13">
        <f t="shared" si="93"/>
        <v>0</v>
      </c>
      <c r="AO401" s="13">
        <f t="shared" si="94"/>
        <v>0</v>
      </c>
      <c r="AP401" s="13">
        <f t="shared" si="95"/>
        <v>0</v>
      </c>
      <c r="AQ401" s="16">
        <f t="shared" si="96"/>
        <v>0</v>
      </c>
      <c r="AR401" s="16">
        <f t="shared" si="97"/>
        <v>0</v>
      </c>
      <c r="AS401" s="17">
        <f t="shared" si="98"/>
        <v>0</v>
      </c>
      <c r="AT401" t="e">
        <f t="shared" si="99"/>
        <v>#VALUE!</v>
      </c>
    </row>
    <row r="402" spans="3:46" ht="36.65" customHeight="1">
      <c r="C402" s="20">
        <v>397</v>
      </c>
      <c r="D402" s="53">
        <f>現状商品設定!B399</f>
        <v>0</v>
      </c>
      <c r="E402" s="26" t="str">
        <f>IFERROR(_xlfn.XLOOKUP($D402,現状商品設定!B:B,現状商品設定!C:C,"-"),"-")</f>
        <v>-</v>
      </c>
      <c r="F402" s="32" t="s">
        <v>46</v>
      </c>
      <c r="G402" s="30" t="str">
        <f>IFERROR(_xlfn.XLOOKUP($D402,現状商品設定!B:B,現状商品設定!F:F),"-")</f>
        <v>-</v>
      </c>
      <c r="H402" s="34" t="e">
        <f>IF(IF(AND(V402&gt;=設定!$C$3,X402&gt;=L402),G402*(1+設定!$C$6),IF(AND(V402&gt;=設定!$C$3,X402&lt;L402),G402*(1+設定!$C$7*-1),IF(V402&lt;設定!$C$3,G402*(1+設定!$C$6),"除外")))&gt;10,IF(AND(V402&gt;=設定!$C$3,X402&gt;=L402),G402*(1+設定!$C$6),IF(AND(V402&gt;=設定!$C$3,X402&lt;L402),G402*(1+設定!$C$7*-1),IF(V402&lt;設定!$C$3,G402*(1+設定!$C$6),"除外"))),10)</f>
        <v>#VALUE!</v>
      </c>
      <c r="I402" s="34" t="e">
        <f ca="1">IF(消化率!$I$5&lt;1,商品!H402*消化率!$I$5,IF(商品!W402*商品!Q402/(商品!H402*消化率!$I$5)&gt;商品!L402,商品!H402*消化率!$I$5,J402))</f>
        <v>#DIV/0!</v>
      </c>
      <c r="J402" s="34" t="e">
        <f t="shared" si="86"/>
        <v>#VALUE!</v>
      </c>
      <c r="K402" s="34" t="e">
        <f ca="1">IF(ROUNDDOWN(IF(I402&gt;=設定!$C$8,設定!$C$8,商品!I402),0)&lt;10,10,ROUNDDOWN(IF(I402&gt;=設定!$C$8,設定!$C$8,商品!I402),0))</f>
        <v>#DIV/0!</v>
      </c>
      <c r="L402" s="64">
        <f>IF(F402="標準",設定!$C$4,商品!F402)</f>
        <v>5</v>
      </c>
      <c r="M402" s="63" t="str">
        <f>_xlfn.XLOOKUP($D402,全商品!$F:$F,全商品!H:H,"-")</f>
        <v>-</v>
      </c>
      <c r="N402" s="12" t="str">
        <f>_xlfn.XLOOKUP($D402,全商品!$F:$F,全商品!I:I,"-")</f>
        <v>-</v>
      </c>
      <c r="O402" s="23" t="str">
        <f>_xlfn.XLOOKUP($D402,全商品!$F:$F,全商品!K:K,"-")</f>
        <v>-</v>
      </c>
      <c r="P402" s="13" t="str">
        <f>_xlfn.XLOOKUP($D402,全商品!$F:$F,全商品!M:M,"-")</f>
        <v>-</v>
      </c>
      <c r="Q402" s="25" t="str">
        <f>_xlfn.XLOOKUP($D402,現状商品設定!B:B,現状商品設定!D:D,"-")</f>
        <v>-</v>
      </c>
      <c r="R402" s="22">
        <f>SUM(_xlfn.XLOOKUP($D402,当月商品!$D:$D,当月商品!I:I,0),_xlfn.XLOOKUP($D402,前月商品!$D:$D,前月商品!I:I,0),_xlfn.XLOOKUP($D402,前々月商品!$D:$D,前々月商品!I:I,0))</f>
        <v>0</v>
      </c>
      <c r="S402" s="23">
        <f>SUM(_xlfn.XLOOKUP($D402,当月商品!$D:$D,当月商品!V:V,0),_xlfn.XLOOKUP($D402,前月商品!$D:$D,前月商品!V:V,0),_xlfn.XLOOKUP($D402,前々月商品!$D:$D,前々月商品!V:V,0))</f>
        <v>0</v>
      </c>
      <c r="T402" s="23">
        <f t="shared" si="87"/>
        <v>0</v>
      </c>
      <c r="U402" s="23">
        <f>SUM(_xlfn.XLOOKUP($D402,当月商品!$D:$D,当月商品!W:W,0),_xlfn.XLOOKUP($D402,前月商品!$D:$D,前月商品!W:W,0),_xlfn.XLOOKUP($D402,前々月商品!$D:$D,前々月商品!W:W,0))</f>
        <v>0</v>
      </c>
      <c r="V402" s="23">
        <f>SUM(_xlfn.XLOOKUP($D402,当月商品!$D:$D,当月商品!H:H,0),_xlfn.XLOOKUP($D402,前月商品!$D:$D,前月商品!H:H,0),_xlfn.XLOOKUP($D402,前々月商品!$D:$D,前々月商品!H:H,0))</f>
        <v>0</v>
      </c>
      <c r="W402" s="13">
        <f t="shared" si="88"/>
        <v>0</v>
      </c>
      <c r="X402" s="15">
        <f t="shared" si="89"/>
        <v>0</v>
      </c>
      <c r="Y402" s="22">
        <f>_xlfn.XLOOKUP($D402,当月商品!$D:$D,当月商品!I:I,0)</f>
        <v>0</v>
      </c>
      <c r="Z402" s="23">
        <f>_xlfn.XLOOKUP($D402,前月商品!$D:$D,前月商品!I:I,0)</f>
        <v>0</v>
      </c>
      <c r="AA402" s="23">
        <f>_xlfn.XLOOKUP($D402,前々月商品!$D:$D,前々月商品!I:I,0)</f>
        <v>0</v>
      </c>
      <c r="AB402" s="23">
        <f>_xlfn.XLOOKUP($D402,当月商品!$D:$D,当月商品!V:V,0)</f>
        <v>0</v>
      </c>
      <c r="AC402" s="23">
        <f>_xlfn.XLOOKUP($D402,前月商品!$D:$D,前月商品!V:V,0)</f>
        <v>0</v>
      </c>
      <c r="AD402" s="23">
        <f>_xlfn.XLOOKUP($D402,前々月商品!$D:$D,前々月商品!V:V,0)</f>
        <v>0</v>
      </c>
      <c r="AE402" s="23">
        <f t="shared" si="90"/>
        <v>0</v>
      </c>
      <c r="AF402" s="23">
        <f t="shared" si="91"/>
        <v>0</v>
      </c>
      <c r="AG402" s="23">
        <f t="shared" si="92"/>
        <v>0</v>
      </c>
      <c r="AH402" s="12">
        <f>_xlfn.XLOOKUP($D402,当月商品!$D:$D,当月商品!W:W,0)</f>
        <v>0</v>
      </c>
      <c r="AI402" s="12">
        <f>_xlfn.XLOOKUP($D402,前月商品!$D:$D,前月商品!W:W,0)</f>
        <v>0</v>
      </c>
      <c r="AJ402" s="12">
        <f>_xlfn.XLOOKUP($D402,前々月商品!$D:$D,前々月商品!W:W,0)</f>
        <v>0</v>
      </c>
      <c r="AK402" s="12">
        <f>_xlfn.XLOOKUP($D402,当月商品!$D:$D,当月商品!H:H,0)</f>
        <v>0</v>
      </c>
      <c r="AL402" s="12">
        <f>_xlfn.XLOOKUP($D402,前月商品!$D:$D,前月商品!H:H,0)</f>
        <v>0</v>
      </c>
      <c r="AM402" s="12">
        <f>_xlfn.XLOOKUP($D402,前々月商品!$D:$D,前々月商品!H:H,0)</f>
        <v>0</v>
      </c>
      <c r="AN402" s="13">
        <f t="shared" si="93"/>
        <v>0</v>
      </c>
      <c r="AO402" s="13">
        <f t="shared" si="94"/>
        <v>0</v>
      </c>
      <c r="AP402" s="13">
        <f t="shared" si="95"/>
        <v>0</v>
      </c>
      <c r="AQ402" s="16">
        <f t="shared" si="96"/>
        <v>0</v>
      </c>
      <c r="AR402" s="16">
        <f t="shared" si="97"/>
        <v>0</v>
      </c>
      <c r="AS402" s="17">
        <f t="shared" si="98"/>
        <v>0</v>
      </c>
      <c r="AT402" t="e">
        <f t="shared" si="99"/>
        <v>#VALUE!</v>
      </c>
    </row>
    <row r="403" spans="3:46" ht="36.65" customHeight="1">
      <c r="C403" s="20">
        <v>398</v>
      </c>
      <c r="D403" s="53">
        <f>現状商品設定!B400</f>
        <v>0</v>
      </c>
      <c r="E403" s="26" t="str">
        <f>IFERROR(_xlfn.XLOOKUP($D403,現状商品設定!B:B,現状商品設定!C:C,"-"),"-")</f>
        <v>-</v>
      </c>
      <c r="F403" s="32" t="s">
        <v>46</v>
      </c>
      <c r="G403" s="30" t="str">
        <f>IFERROR(_xlfn.XLOOKUP($D403,現状商品設定!B:B,現状商品設定!F:F),"-")</f>
        <v>-</v>
      </c>
      <c r="H403" s="34" t="e">
        <f>IF(IF(AND(V403&gt;=設定!$C$3,X403&gt;=L403),G403*(1+設定!$C$6),IF(AND(V403&gt;=設定!$C$3,X403&lt;L403),G403*(1+設定!$C$7*-1),IF(V403&lt;設定!$C$3,G403*(1+設定!$C$6),"除外")))&gt;10,IF(AND(V403&gt;=設定!$C$3,X403&gt;=L403),G403*(1+設定!$C$6),IF(AND(V403&gt;=設定!$C$3,X403&lt;L403),G403*(1+設定!$C$7*-1),IF(V403&lt;設定!$C$3,G403*(1+設定!$C$6),"除外"))),10)</f>
        <v>#VALUE!</v>
      </c>
      <c r="I403" s="34" t="e">
        <f ca="1">IF(消化率!$I$5&lt;1,商品!H403*消化率!$I$5,IF(商品!W403*商品!Q403/(商品!H403*消化率!$I$5)&gt;商品!L403,商品!H403*消化率!$I$5,J403))</f>
        <v>#DIV/0!</v>
      </c>
      <c r="J403" s="34" t="e">
        <f t="shared" si="86"/>
        <v>#VALUE!</v>
      </c>
      <c r="K403" s="34" t="e">
        <f ca="1">IF(ROUNDDOWN(IF(I403&gt;=設定!$C$8,設定!$C$8,商品!I403),0)&lt;10,10,ROUNDDOWN(IF(I403&gt;=設定!$C$8,設定!$C$8,商品!I403),0))</f>
        <v>#DIV/0!</v>
      </c>
      <c r="L403" s="64">
        <f>IF(F403="標準",設定!$C$4,商品!F403)</f>
        <v>5</v>
      </c>
      <c r="M403" s="63" t="str">
        <f>_xlfn.XLOOKUP($D403,全商品!$F:$F,全商品!H:H,"-")</f>
        <v>-</v>
      </c>
      <c r="N403" s="12" t="str">
        <f>_xlfn.XLOOKUP($D403,全商品!$F:$F,全商品!I:I,"-")</f>
        <v>-</v>
      </c>
      <c r="O403" s="23" t="str">
        <f>_xlfn.XLOOKUP($D403,全商品!$F:$F,全商品!K:K,"-")</f>
        <v>-</v>
      </c>
      <c r="P403" s="13" t="str">
        <f>_xlfn.XLOOKUP($D403,全商品!$F:$F,全商品!M:M,"-")</f>
        <v>-</v>
      </c>
      <c r="Q403" s="25" t="str">
        <f>_xlfn.XLOOKUP($D403,現状商品設定!B:B,現状商品設定!D:D,"-")</f>
        <v>-</v>
      </c>
      <c r="R403" s="22">
        <f>SUM(_xlfn.XLOOKUP($D403,当月商品!$D:$D,当月商品!I:I,0),_xlfn.XLOOKUP($D403,前月商品!$D:$D,前月商品!I:I,0),_xlfn.XLOOKUP($D403,前々月商品!$D:$D,前々月商品!I:I,0))</f>
        <v>0</v>
      </c>
      <c r="S403" s="23">
        <f>SUM(_xlfn.XLOOKUP($D403,当月商品!$D:$D,当月商品!V:V,0),_xlfn.XLOOKUP($D403,前月商品!$D:$D,前月商品!V:V,0),_xlfn.XLOOKUP($D403,前々月商品!$D:$D,前々月商品!V:V,0))</f>
        <v>0</v>
      </c>
      <c r="T403" s="23">
        <f t="shared" si="87"/>
        <v>0</v>
      </c>
      <c r="U403" s="23">
        <f>SUM(_xlfn.XLOOKUP($D403,当月商品!$D:$D,当月商品!W:W,0),_xlfn.XLOOKUP($D403,前月商品!$D:$D,前月商品!W:W,0),_xlfn.XLOOKUP($D403,前々月商品!$D:$D,前々月商品!W:W,0))</f>
        <v>0</v>
      </c>
      <c r="V403" s="23">
        <f>SUM(_xlfn.XLOOKUP($D403,当月商品!$D:$D,当月商品!H:H,0),_xlfn.XLOOKUP($D403,前月商品!$D:$D,前月商品!H:H,0),_xlfn.XLOOKUP($D403,前々月商品!$D:$D,前々月商品!H:H,0))</f>
        <v>0</v>
      </c>
      <c r="W403" s="13">
        <f t="shared" si="88"/>
        <v>0</v>
      </c>
      <c r="X403" s="15">
        <f t="shared" si="89"/>
        <v>0</v>
      </c>
      <c r="Y403" s="22">
        <f>_xlfn.XLOOKUP($D403,当月商品!$D:$D,当月商品!I:I,0)</f>
        <v>0</v>
      </c>
      <c r="Z403" s="23">
        <f>_xlfn.XLOOKUP($D403,前月商品!$D:$D,前月商品!I:I,0)</f>
        <v>0</v>
      </c>
      <c r="AA403" s="23">
        <f>_xlfn.XLOOKUP($D403,前々月商品!$D:$D,前々月商品!I:I,0)</f>
        <v>0</v>
      </c>
      <c r="AB403" s="23">
        <f>_xlfn.XLOOKUP($D403,当月商品!$D:$D,当月商品!V:V,0)</f>
        <v>0</v>
      </c>
      <c r="AC403" s="23">
        <f>_xlfn.XLOOKUP($D403,前月商品!$D:$D,前月商品!V:V,0)</f>
        <v>0</v>
      </c>
      <c r="AD403" s="23">
        <f>_xlfn.XLOOKUP($D403,前々月商品!$D:$D,前々月商品!V:V,0)</f>
        <v>0</v>
      </c>
      <c r="AE403" s="23">
        <f t="shared" si="90"/>
        <v>0</v>
      </c>
      <c r="AF403" s="23">
        <f t="shared" si="91"/>
        <v>0</v>
      </c>
      <c r="AG403" s="23">
        <f t="shared" si="92"/>
        <v>0</v>
      </c>
      <c r="AH403" s="12">
        <f>_xlfn.XLOOKUP($D403,当月商品!$D:$D,当月商品!W:W,0)</f>
        <v>0</v>
      </c>
      <c r="AI403" s="12">
        <f>_xlfn.XLOOKUP($D403,前月商品!$D:$D,前月商品!W:W,0)</f>
        <v>0</v>
      </c>
      <c r="AJ403" s="12">
        <f>_xlfn.XLOOKUP($D403,前々月商品!$D:$D,前々月商品!W:W,0)</f>
        <v>0</v>
      </c>
      <c r="AK403" s="12">
        <f>_xlfn.XLOOKUP($D403,当月商品!$D:$D,当月商品!H:H,0)</f>
        <v>0</v>
      </c>
      <c r="AL403" s="12">
        <f>_xlfn.XLOOKUP($D403,前月商品!$D:$D,前月商品!H:H,0)</f>
        <v>0</v>
      </c>
      <c r="AM403" s="12">
        <f>_xlfn.XLOOKUP($D403,前々月商品!$D:$D,前々月商品!H:H,0)</f>
        <v>0</v>
      </c>
      <c r="AN403" s="13">
        <f t="shared" si="93"/>
        <v>0</v>
      </c>
      <c r="AO403" s="13">
        <f t="shared" si="94"/>
        <v>0</v>
      </c>
      <c r="AP403" s="13">
        <f t="shared" si="95"/>
        <v>0</v>
      </c>
      <c r="AQ403" s="16">
        <f t="shared" si="96"/>
        <v>0</v>
      </c>
      <c r="AR403" s="16">
        <f t="shared" si="97"/>
        <v>0</v>
      </c>
      <c r="AS403" s="17">
        <f t="shared" si="98"/>
        <v>0</v>
      </c>
      <c r="AT403" t="e">
        <f t="shared" si="99"/>
        <v>#VALUE!</v>
      </c>
    </row>
    <row r="404" spans="3:46" ht="36.65" customHeight="1">
      <c r="C404" s="20">
        <v>399</v>
      </c>
      <c r="D404" s="53">
        <f>現状商品設定!B401</f>
        <v>0</v>
      </c>
      <c r="E404" s="26" t="str">
        <f>IFERROR(_xlfn.XLOOKUP($D404,現状商品設定!B:B,現状商品設定!C:C,"-"),"-")</f>
        <v>-</v>
      </c>
      <c r="F404" s="32" t="s">
        <v>46</v>
      </c>
      <c r="G404" s="30" t="str">
        <f>IFERROR(_xlfn.XLOOKUP($D404,現状商品設定!B:B,現状商品設定!F:F),"-")</f>
        <v>-</v>
      </c>
      <c r="H404" s="34" t="e">
        <f>IF(IF(AND(V404&gt;=設定!$C$3,X404&gt;=L404),G404*(1+設定!$C$6),IF(AND(V404&gt;=設定!$C$3,X404&lt;L404),G404*(1+設定!$C$7*-1),IF(V404&lt;設定!$C$3,G404*(1+設定!$C$6),"除外")))&gt;10,IF(AND(V404&gt;=設定!$C$3,X404&gt;=L404),G404*(1+設定!$C$6),IF(AND(V404&gt;=設定!$C$3,X404&lt;L404),G404*(1+設定!$C$7*-1),IF(V404&lt;設定!$C$3,G404*(1+設定!$C$6),"除外"))),10)</f>
        <v>#VALUE!</v>
      </c>
      <c r="I404" s="34" t="e">
        <f ca="1">IF(消化率!$I$5&lt;1,商品!H404*消化率!$I$5,IF(商品!W404*商品!Q404/(商品!H404*消化率!$I$5)&gt;商品!L404,商品!H404*消化率!$I$5,J404))</f>
        <v>#DIV/0!</v>
      </c>
      <c r="J404" s="34" t="e">
        <f t="shared" si="86"/>
        <v>#VALUE!</v>
      </c>
      <c r="K404" s="34" t="e">
        <f ca="1">IF(ROUNDDOWN(IF(I404&gt;=設定!$C$8,設定!$C$8,商品!I404),0)&lt;10,10,ROUNDDOWN(IF(I404&gt;=設定!$C$8,設定!$C$8,商品!I404),0))</f>
        <v>#DIV/0!</v>
      </c>
      <c r="L404" s="64">
        <f>IF(F404="標準",設定!$C$4,商品!F404)</f>
        <v>5</v>
      </c>
      <c r="M404" s="63" t="str">
        <f>_xlfn.XLOOKUP($D404,全商品!$F:$F,全商品!H:H,"-")</f>
        <v>-</v>
      </c>
      <c r="N404" s="12" t="str">
        <f>_xlfn.XLOOKUP($D404,全商品!$F:$F,全商品!I:I,"-")</f>
        <v>-</v>
      </c>
      <c r="O404" s="23" t="str">
        <f>_xlfn.XLOOKUP($D404,全商品!$F:$F,全商品!K:K,"-")</f>
        <v>-</v>
      </c>
      <c r="P404" s="13" t="str">
        <f>_xlfn.XLOOKUP($D404,全商品!$F:$F,全商品!M:M,"-")</f>
        <v>-</v>
      </c>
      <c r="Q404" s="25" t="str">
        <f>_xlfn.XLOOKUP($D404,現状商品設定!B:B,現状商品設定!D:D,"-")</f>
        <v>-</v>
      </c>
      <c r="R404" s="22">
        <f>SUM(_xlfn.XLOOKUP($D404,当月商品!$D:$D,当月商品!I:I,0),_xlfn.XLOOKUP($D404,前月商品!$D:$D,前月商品!I:I,0),_xlfn.XLOOKUP($D404,前々月商品!$D:$D,前々月商品!I:I,0))</f>
        <v>0</v>
      </c>
      <c r="S404" s="23">
        <f>SUM(_xlfn.XLOOKUP($D404,当月商品!$D:$D,当月商品!V:V,0),_xlfn.XLOOKUP($D404,前月商品!$D:$D,前月商品!V:V,0),_xlfn.XLOOKUP($D404,前々月商品!$D:$D,前々月商品!V:V,0))</f>
        <v>0</v>
      </c>
      <c r="T404" s="23">
        <f t="shared" si="87"/>
        <v>0</v>
      </c>
      <c r="U404" s="23">
        <f>SUM(_xlfn.XLOOKUP($D404,当月商品!$D:$D,当月商品!W:W,0),_xlfn.XLOOKUP($D404,前月商品!$D:$D,前月商品!W:W,0),_xlfn.XLOOKUP($D404,前々月商品!$D:$D,前々月商品!W:W,0))</f>
        <v>0</v>
      </c>
      <c r="V404" s="23">
        <f>SUM(_xlfn.XLOOKUP($D404,当月商品!$D:$D,当月商品!H:H,0),_xlfn.XLOOKUP($D404,前月商品!$D:$D,前月商品!H:H,0),_xlfn.XLOOKUP($D404,前々月商品!$D:$D,前々月商品!H:H,0))</f>
        <v>0</v>
      </c>
      <c r="W404" s="13">
        <f t="shared" si="88"/>
        <v>0</v>
      </c>
      <c r="X404" s="15">
        <f t="shared" si="89"/>
        <v>0</v>
      </c>
      <c r="Y404" s="22">
        <f>_xlfn.XLOOKUP($D404,当月商品!$D:$D,当月商品!I:I,0)</f>
        <v>0</v>
      </c>
      <c r="Z404" s="23">
        <f>_xlfn.XLOOKUP($D404,前月商品!$D:$D,前月商品!I:I,0)</f>
        <v>0</v>
      </c>
      <c r="AA404" s="23">
        <f>_xlfn.XLOOKUP($D404,前々月商品!$D:$D,前々月商品!I:I,0)</f>
        <v>0</v>
      </c>
      <c r="AB404" s="23">
        <f>_xlfn.XLOOKUP($D404,当月商品!$D:$D,当月商品!V:V,0)</f>
        <v>0</v>
      </c>
      <c r="AC404" s="23">
        <f>_xlfn.XLOOKUP($D404,前月商品!$D:$D,前月商品!V:V,0)</f>
        <v>0</v>
      </c>
      <c r="AD404" s="23">
        <f>_xlfn.XLOOKUP($D404,前々月商品!$D:$D,前々月商品!V:V,0)</f>
        <v>0</v>
      </c>
      <c r="AE404" s="23">
        <f t="shared" si="90"/>
        <v>0</v>
      </c>
      <c r="AF404" s="23">
        <f t="shared" si="91"/>
        <v>0</v>
      </c>
      <c r="AG404" s="23">
        <f t="shared" si="92"/>
        <v>0</v>
      </c>
      <c r="AH404" s="12">
        <f>_xlfn.XLOOKUP($D404,当月商品!$D:$D,当月商品!W:W,0)</f>
        <v>0</v>
      </c>
      <c r="AI404" s="12">
        <f>_xlfn.XLOOKUP($D404,前月商品!$D:$D,前月商品!W:W,0)</f>
        <v>0</v>
      </c>
      <c r="AJ404" s="12">
        <f>_xlfn.XLOOKUP($D404,前々月商品!$D:$D,前々月商品!W:W,0)</f>
        <v>0</v>
      </c>
      <c r="AK404" s="12">
        <f>_xlfn.XLOOKUP($D404,当月商品!$D:$D,当月商品!H:H,0)</f>
        <v>0</v>
      </c>
      <c r="AL404" s="12">
        <f>_xlfn.XLOOKUP($D404,前月商品!$D:$D,前月商品!H:H,0)</f>
        <v>0</v>
      </c>
      <c r="AM404" s="12">
        <f>_xlfn.XLOOKUP($D404,前々月商品!$D:$D,前々月商品!H:H,0)</f>
        <v>0</v>
      </c>
      <c r="AN404" s="13">
        <f t="shared" si="93"/>
        <v>0</v>
      </c>
      <c r="AO404" s="13">
        <f t="shared" si="94"/>
        <v>0</v>
      </c>
      <c r="AP404" s="13">
        <f t="shared" si="95"/>
        <v>0</v>
      </c>
      <c r="AQ404" s="16">
        <f t="shared" si="96"/>
        <v>0</v>
      </c>
      <c r="AR404" s="16">
        <f t="shared" si="97"/>
        <v>0</v>
      </c>
      <c r="AS404" s="17">
        <f t="shared" si="98"/>
        <v>0</v>
      </c>
      <c r="AT404" t="e">
        <f t="shared" si="99"/>
        <v>#VALUE!</v>
      </c>
    </row>
    <row r="405" spans="3:46" ht="36.65" customHeight="1">
      <c r="C405" s="20">
        <v>400</v>
      </c>
      <c r="D405" s="53">
        <f>現状商品設定!B402</f>
        <v>0</v>
      </c>
      <c r="E405" s="26" t="str">
        <f>IFERROR(_xlfn.XLOOKUP($D405,現状商品設定!B:B,現状商品設定!C:C,"-"),"-")</f>
        <v>-</v>
      </c>
      <c r="F405" s="32" t="s">
        <v>46</v>
      </c>
      <c r="G405" s="30" t="str">
        <f>IFERROR(_xlfn.XLOOKUP($D405,現状商品設定!B:B,現状商品設定!F:F),"-")</f>
        <v>-</v>
      </c>
      <c r="H405" s="34" t="e">
        <f>IF(IF(AND(V405&gt;=設定!$C$3,X405&gt;=L405),G405*(1+設定!$C$6),IF(AND(V405&gt;=設定!$C$3,X405&lt;L405),G405*(1+設定!$C$7*-1),IF(V405&lt;設定!$C$3,G405*(1+設定!$C$6),"除外")))&gt;10,IF(AND(V405&gt;=設定!$C$3,X405&gt;=L405),G405*(1+設定!$C$6),IF(AND(V405&gt;=設定!$C$3,X405&lt;L405),G405*(1+設定!$C$7*-1),IF(V405&lt;設定!$C$3,G405*(1+設定!$C$6),"除外"))),10)</f>
        <v>#VALUE!</v>
      </c>
      <c r="I405" s="34" t="e">
        <f ca="1">IF(消化率!$I$5&lt;1,商品!H405*消化率!$I$5,IF(商品!W405*商品!Q405/(商品!H405*消化率!$I$5)&gt;商品!L405,商品!H405*消化率!$I$5,J405))</f>
        <v>#DIV/0!</v>
      </c>
      <c r="J405" s="34" t="e">
        <f t="shared" si="86"/>
        <v>#VALUE!</v>
      </c>
      <c r="K405" s="34" t="e">
        <f ca="1">IF(ROUNDDOWN(IF(I405&gt;=設定!$C$8,設定!$C$8,商品!I405),0)&lt;10,10,ROUNDDOWN(IF(I405&gt;=設定!$C$8,設定!$C$8,商品!I405),0))</f>
        <v>#DIV/0!</v>
      </c>
      <c r="L405" s="64">
        <f>IF(F405="標準",設定!$C$4,商品!F405)</f>
        <v>5</v>
      </c>
      <c r="M405" s="63" t="str">
        <f>_xlfn.XLOOKUP($D405,全商品!$F:$F,全商品!H:H,"-")</f>
        <v>-</v>
      </c>
      <c r="N405" s="12" t="str">
        <f>_xlfn.XLOOKUP($D405,全商品!$F:$F,全商品!I:I,"-")</f>
        <v>-</v>
      </c>
      <c r="O405" s="23" t="str">
        <f>_xlfn.XLOOKUP($D405,全商品!$F:$F,全商品!K:K,"-")</f>
        <v>-</v>
      </c>
      <c r="P405" s="13" t="str">
        <f>_xlfn.XLOOKUP($D405,全商品!$F:$F,全商品!M:M,"-")</f>
        <v>-</v>
      </c>
      <c r="Q405" s="25" t="str">
        <f>_xlfn.XLOOKUP($D405,現状商品設定!B:B,現状商品設定!D:D,"-")</f>
        <v>-</v>
      </c>
      <c r="R405" s="22">
        <f>SUM(_xlfn.XLOOKUP($D405,当月商品!$D:$D,当月商品!I:I,0),_xlfn.XLOOKUP($D405,前月商品!$D:$D,前月商品!I:I,0),_xlfn.XLOOKUP($D405,前々月商品!$D:$D,前々月商品!I:I,0))</f>
        <v>0</v>
      </c>
      <c r="S405" s="23">
        <f>SUM(_xlfn.XLOOKUP($D405,当月商品!$D:$D,当月商品!V:V,0),_xlfn.XLOOKUP($D405,前月商品!$D:$D,前月商品!V:V,0),_xlfn.XLOOKUP($D405,前々月商品!$D:$D,前々月商品!V:V,0))</f>
        <v>0</v>
      </c>
      <c r="T405" s="23">
        <f t="shared" si="87"/>
        <v>0</v>
      </c>
      <c r="U405" s="23">
        <f>SUM(_xlfn.XLOOKUP($D405,当月商品!$D:$D,当月商品!W:W,0),_xlfn.XLOOKUP($D405,前月商品!$D:$D,前月商品!W:W,0),_xlfn.XLOOKUP($D405,前々月商品!$D:$D,前々月商品!W:W,0))</f>
        <v>0</v>
      </c>
      <c r="V405" s="23">
        <f>SUM(_xlfn.XLOOKUP($D405,当月商品!$D:$D,当月商品!H:H,0),_xlfn.XLOOKUP($D405,前月商品!$D:$D,前月商品!H:H,0),_xlfn.XLOOKUP($D405,前々月商品!$D:$D,前々月商品!H:H,0))</f>
        <v>0</v>
      </c>
      <c r="W405" s="13">
        <f t="shared" si="88"/>
        <v>0</v>
      </c>
      <c r="X405" s="15">
        <f t="shared" si="89"/>
        <v>0</v>
      </c>
      <c r="Y405" s="22">
        <f>_xlfn.XLOOKUP($D405,当月商品!$D:$D,当月商品!I:I,0)</f>
        <v>0</v>
      </c>
      <c r="Z405" s="23">
        <f>_xlfn.XLOOKUP($D405,前月商品!$D:$D,前月商品!I:I,0)</f>
        <v>0</v>
      </c>
      <c r="AA405" s="23">
        <f>_xlfn.XLOOKUP($D405,前々月商品!$D:$D,前々月商品!I:I,0)</f>
        <v>0</v>
      </c>
      <c r="AB405" s="23">
        <f>_xlfn.XLOOKUP($D405,当月商品!$D:$D,当月商品!V:V,0)</f>
        <v>0</v>
      </c>
      <c r="AC405" s="23">
        <f>_xlfn.XLOOKUP($D405,前月商品!$D:$D,前月商品!V:V,0)</f>
        <v>0</v>
      </c>
      <c r="AD405" s="23">
        <f>_xlfn.XLOOKUP($D405,前々月商品!$D:$D,前々月商品!V:V,0)</f>
        <v>0</v>
      </c>
      <c r="AE405" s="23">
        <f t="shared" si="90"/>
        <v>0</v>
      </c>
      <c r="AF405" s="23">
        <f t="shared" si="91"/>
        <v>0</v>
      </c>
      <c r="AG405" s="23">
        <f t="shared" si="92"/>
        <v>0</v>
      </c>
      <c r="AH405" s="12">
        <f>_xlfn.XLOOKUP($D405,当月商品!$D:$D,当月商品!W:W,0)</f>
        <v>0</v>
      </c>
      <c r="AI405" s="12">
        <f>_xlfn.XLOOKUP($D405,前月商品!$D:$D,前月商品!W:W,0)</f>
        <v>0</v>
      </c>
      <c r="AJ405" s="12">
        <f>_xlfn.XLOOKUP($D405,前々月商品!$D:$D,前々月商品!W:W,0)</f>
        <v>0</v>
      </c>
      <c r="AK405" s="12">
        <f>_xlfn.XLOOKUP($D405,当月商品!$D:$D,当月商品!H:H,0)</f>
        <v>0</v>
      </c>
      <c r="AL405" s="12">
        <f>_xlfn.XLOOKUP($D405,前月商品!$D:$D,前月商品!H:H,0)</f>
        <v>0</v>
      </c>
      <c r="AM405" s="12">
        <f>_xlfn.XLOOKUP($D405,前々月商品!$D:$D,前々月商品!H:H,0)</f>
        <v>0</v>
      </c>
      <c r="AN405" s="13">
        <f t="shared" si="93"/>
        <v>0</v>
      </c>
      <c r="AO405" s="13">
        <f t="shared" si="94"/>
        <v>0</v>
      </c>
      <c r="AP405" s="13">
        <f t="shared" si="95"/>
        <v>0</v>
      </c>
      <c r="AQ405" s="16">
        <f t="shared" si="96"/>
        <v>0</v>
      </c>
      <c r="AR405" s="16">
        <f t="shared" si="97"/>
        <v>0</v>
      </c>
      <c r="AS405" s="17">
        <f t="shared" si="98"/>
        <v>0</v>
      </c>
      <c r="AT405" t="e">
        <f t="shared" si="99"/>
        <v>#VALUE!</v>
      </c>
    </row>
    <row r="406" spans="3:46" ht="36.65" customHeight="1">
      <c r="C406" s="20">
        <v>401</v>
      </c>
      <c r="D406" s="53">
        <f>現状商品設定!B403</f>
        <v>0</v>
      </c>
      <c r="E406" s="26" t="str">
        <f>IFERROR(_xlfn.XLOOKUP($D406,現状商品設定!B:B,現状商品設定!C:C,"-"),"-")</f>
        <v>-</v>
      </c>
      <c r="F406" s="32" t="s">
        <v>46</v>
      </c>
      <c r="G406" s="30" t="str">
        <f>IFERROR(_xlfn.XLOOKUP($D406,現状商品設定!B:B,現状商品設定!F:F),"-")</f>
        <v>-</v>
      </c>
      <c r="H406" s="34" t="e">
        <f>IF(IF(AND(V406&gt;=設定!$C$3,X406&gt;=L406),G406*(1+設定!$C$6),IF(AND(V406&gt;=設定!$C$3,X406&lt;L406),G406*(1+設定!$C$7*-1),IF(V406&lt;設定!$C$3,G406*(1+設定!$C$6),"除外")))&gt;10,IF(AND(V406&gt;=設定!$C$3,X406&gt;=L406),G406*(1+設定!$C$6),IF(AND(V406&gt;=設定!$C$3,X406&lt;L406),G406*(1+設定!$C$7*-1),IF(V406&lt;設定!$C$3,G406*(1+設定!$C$6),"除外"))),10)</f>
        <v>#VALUE!</v>
      </c>
      <c r="I406" s="34" t="e">
        <f ca="1">IF(消化率!$I$5&lt;1,商品!H406*消化率!$I$5,IF(商品!W406*商品!Q406/(商品!H406*消化率!$I$5)&gt;商品!L406,商品!H406*消化率!$I$5,J406))</f>
        <v>#DIV/0!</v>
      </c>
      <c r="J406" s="34" t="e">
        <f t="shared" si="86"/>
        <v>#VALUE!</v>
      </c>
      <c r="K406" s="34" t="e">
        <f ca="1">IF(ROUNDDOWN(IF(I406&gt;=設定!$C$8,設定!$C$8,商品!I406),0)&lt;10,10,ROUNDDOWN(IF(I406&gt;=設定!$C$8,設定!$C$8,商品!I406),0))</f>
        <v>#DIV/0!</v>
      </c>
      <c r="L406" s="64">
        <f>IF(F406="標準",設定!$C$4,商品!F406)</f>
        <v>5</v>
      </c>
      <c r="M406" s="63" t="str">
        <f>_xlfn.XLOOKUP($D406,全商品!$F:$F,全商品!H:H,"-")</f>
        <v>-</v>
      </c>
      <c r="N406" s="12" t="str">
        <f>_xlfn.XLOOKUP($D406,全商品!$F:$F,全商品!I:I,"-")</f>
        <v>-</v>
      </c>
      <c r="O406" s="23" t="str">
        <f>_xlfn.XLOOKUP($D406,全商品!$F:$F,全商品!K:K,"-")</f>
        <v>-</v>
      </c>
      <c r="P406" s="13" t="str">
        <f>_xlfn.XLOOKUP($D406,全商品!$F:$F,全商品!M:M,"-")</f>
        <v>-</v>
      </c>
      <c r="Q406" s="25" t="str">
        <f>_xlfn.XLOOKUP($D406,現状商品設定!B:B,現状商品設定!D:D,"-")</f>
        <v>-</v>
      </c>
      <c r="R406" s="22">
        <f>SUM(_xlfn.XLOOKUP($D406,当月商品!$D:$D,当月商品!I:I,0),_xlfn.XLOOKUP($D406,前月商品!$D:$D,前月商品!I:I,0),_xlfn.XLOOKUP($D406,前々月商品!$D:$D,前々月商品!I:I,0))</f>
        <v>0</v>
      </c>
      <c r="S406" s="23">
        <f>SUM(_xlfn.XLOOKUP($D406,当月商品!$D:$D,当月商品!V:V,0),_xlfn.XLOOKUP($D406,前月商品!$D:$D,前月商品!V:V,0),_xlfn.XLOOKUP($D406,前々月商品!$D:$D,前々月商品!V:V,0))</f>
        <v>0</v>
      </c>
      <c r="T406" s="23">
        <f t="shared" si="87"/>
        <v>0</v>
      </c>
      <c r="U406" s="23">
        <f>SUM(_xlfn.XLOOKUP($D406,当月商品!$D:$D,当月商品!W:W,0),_xlfn.XLOOKUP($D406,前月商品!$D:$D,前月商品!W:W,0),_xlfn.XLOOKUP($D406,前々月商品!$D:$D,前々月商品!W:W,0))</f>
        <v>0</v>
      </c>
      <c r="V406" s="23">
        <f>SUM(_xlfn.XLOOKUP($D406,当月商品!$D:$D,当月商品!H:H,0),_xlfn.XLOOKUP($D406,前月商品!$D:$D,前月商品!H:H,0),_xlfn.XLOOKUP($D406,前々月商品!$D:$D,前々月商品!H:H,0))</f>
        <v>0</v>
      </c>
      <c r="W406" s="13">
        <f t="shared" si="88"/>
        <v>0</v>
      </c>
      <c r="X406" s="15">
        <f t="shared" si="89"/>
        <v>0</v>
      </c>
      <c r="Y406" s="22">
        <f>_xlfn.XLOOKUP($D406,当月商品!$D:$D,当月商品!I:I,0)</f>
        <v>0</v>
      </c>
      <c r="Z406" s="23">
        <f>_xlfn.XLOOKUP($D406,前月商品!$D:$D,前月商品!I:I,0)</f>
        <v>0</v>
      </c>
      <c r="AA406" s="23">
        <f>_xlfn.XLOOKUP($D406,前々月商品!$D:$D,前々月商品!I:I,0)</f>
        <v>0</v>
      </c>
      <c r="AB406" s="23">
        <f>_xlfn.XLOOKUP($D406,当月商品!$D:$D,当月商品!V:V,0)</f>
        <v>0</v>
      </c>
      <c r="AC406" s="23">
        <f>_xlfn.XLOOKUP($D406,前月商品!$D:$D,前月商品!V:V,0)</f>
        <v>0</v>
      </c>
      <c r="AD406" s="23">
        <f>_xlfn.XLOOKUP($D406,前々月商品!$D:$D,前々月商品!V:V,0)</f>
        <v>0</v>
      </c>
      <c r="AE406" s="23">
        <f t="shared" si="90"/>
        <v>0</v>
      </c>
      <c r="AF406" s="23">
        <f t="shared" si="91"/>
        <v>0</v>
      </c>
      <c r="AG406" s="23">
        <f t="shared" si="92"/>
        <v>0</v>
      </c>
      <c r="AH406" s="12">
        <f>_xlfn.XLOOKUP($D406,当月商品!$D:$D,当月商品!W:W,0)</f>
        <v>0</v>
      </c>
      <c r="AI406" s="12">
        <f>_xlfn.XLOOKUP($D406,前月商品!$D:$D,前月商品!W:W,0)</f>
        <v>0</v>
      </c>
      <c r="AJ406" s="12">
        <f>_xlfn.XLOOKUP($D406,前々月商品!$D:$D,前々月商品!W:W,0)</f>
        <v>0</v>
      </c>
      <c r="AK406" s="12">
        <f>_xlfn.XLOOKUP($D406,当月商品!$D:$D,当月商品!H:H,0)</f>
        <v>0</v>
      </c>
      <c r="AL406" s="12">
        <f>_xlfn.XLOOKUP($D406,前月商品!$D:$D,前月商品!H:H,0)</f>
        <v>0</v>
      </c>
      <c r="AM406" s="12">
        <f>_xlfn.XLOOKUP($D406,前々月商品!$D:$D,前々月商品!H:H,0)</f>
        <v>0</v>
      </c>
      <c r="AN406" s="13">
        <f t="shared" si="93"/>
        <v>0</v>
      </c>
      <c r="AO406" s="13">
        <f t="shared" si="94"/>
        <v>0</v>
      </c>
      <c r="AP406" s="13">
        <f t="shared" si="95"/>
        <v>0</v>
      </c>
      <c r="AQ406" s="16">
        <f t="shared" si="96"/>
        <v>0</v>
      </c>
      <c r="AR406" s="16">
        <f t="shared" si="97"/>
        <v>0</v>
      </c>
      <c r="AS406" s="17">
        <f t="shared" si="98"/>
        <v>0</v>
      </c>
      <c r="AT406" t="e">
        <f t="shared" si="99"/>
        <v>#VALUE!</v>
      </c>
    </row>
    <row r="407" spans="3:46" ht="36.65" customHeight="1">
      <c r="C407" s="20">
        <v>402</v>
      </c>
      <c r="D407" s="53">
        <f>現状商品設定!B404</f>
        <v>0</v>
      </c>
      <c r="E407" s="26" t="str">
        <f>IFERROR(_xlfn.XLOOKUP($D407,現状商品設定!B:B,現状商品設定!C:C,"-"),"-")</f>
        <v>-</v>
      </c>
      <c r="F407" s="32" t="s">
        <v>46</v>
      </c>
      <c r="G407" s="30" t="str">
        <f>IFERROR(_xlfn.XLOOKUP($D407,現状商品設定!B:B,現状商品設定!F:F),"-")</f>
        <v>-</v>
      </c>
      <c r="H407" s="34" t="e">
        <f>IF(IF(AND(V407&gt;=設定!$C$3,X407&gt;=L407),G407*(1+設定!$C$6),IF(AND(V407&gt;=設定!$C$3,X407&lt;L407),G407*(1+設定!$C$7*-1),IF(V407&lt;設定!$C$3,G407*(1+設定!$C$6),"除外")))&gt;10,IF(AND(V407&gt;=設定!$C$3,X407&gt;=L407),G407*(1+設定!$C$6),IF(AND(V407&gt;=設定!$C$3,X407&lt;L407),G407*(1+設定!$C$7*-1),IF(V407&lt;設定!$C$3,G407*(1+設定!$C$6),"除外"))),10)</f>
        <v>#VALUE!</v>
      </c>
      <c r="I407" s="34" t="e">
        <f ca="1">IF(消化率!$I$5&lt;1,商品!H407*消化率!$I$5,IF(商品!W407*商品!Q407/(商品!H407*消化率!$I$5)&gt;商品!L407,商品!H407*消化率!$I$5,J407))</f>
        <v>#DIV/0!</v>
      </c>
      <c r="J407" s="34" t="e">
        <f t="shared" si="86"/>
        <v>#VALUE!</v>
      </c>
      <c r="K407" s="34" t="e">
        <f ca="1">IF(ROUNDDOWN(IF(I407&gt;=設定!$C$8,設定!$C$8,商品!I407),0)&lt;10,10,ROUNDDOWN(IF(I407&gt;=設定!$C$8,設定!$C$8,商品!I407),0))</f>
        <v>#DIV/0!</v>
      </c>
      <c r="L407" s="64">
        <f>IF(F407="標準",設定!$C$4,商品!F407)</f>
        <v>5</v>
      </c>
      <c r="M407" s="63" t="str">
        <f>_xlfn.XLOOKUP($D407,全商品!$F:$F,全商品!H:H,"-")</f>
        <v>-</v>
      </c>
      <c r="N407" s="12" t="str">
        <f>_xlfn.XLOOKUP($D407,全商品!$F:$F,全商品!I:I,"-")</f>
        <v>-</v>
      </c>
      <c r="O407" s="23" t="str">
        <f>_xlfn.XLOOKUP($D407,全商品!$F:$F,全商品!K:K,"-")</f>
        <v>-</v>
      </c>
      <c r="P407" s="13" t="str">
        <f>_xlfn.XLOOKUP($D407,全商品!$F:$F,全商品!M:M,"-")</f>
        <v>-</v>
      </c>
      <c r="Q407" s="25" t="str">
        <f>_xlfn.XLOOKUP($D407,現状商品設定!B:B,現状商品設定!D:D,"-")</f>
        <v>-</v>
      </c>
      <c r="R407" s="22">
        <f>SUM(_xlfn.XLOOKUP($D407,当月商品!$D:$D,当月商品!I:I,0),_xlfn.XLOOKUP($D407,前月商品!$D:$D,前月商品!I:I,0),_xlfn.XLOOKUP($D407,前々月商品!$D:$D,前々月商品!I:I,0))</f>
        <v>0</v>
      </c>
      <c r="S407" s="23">
        <f>SUM(_xlfn.XLOOKUP($D407,当月商品!$D:$D,当月商品!V:V,0),_xlfn.XLOOKUP($D407,前月商品!$D:$D,前月商品!V:V,0),_xlfn.XLOOKUP($D407,前々月商品!$D:$D,前々月商品!V:V,0))</f>
        <v>0</v>
      </c>
      <c r="T407" s="23">
        <f t="shared" si="87"/>
        <v>0</v>
      </c>
      <c r="U407" s="23">
        <f>SUM(_xlfn.XLOOKUP($D407,当月商品!$D:$D,当月商品!W:W,0),_xlfn.XLOOKUP($D407,前月商品!$D:$D,前月商品!W:W,0),_xlfn.XLOOKUP($D407,前々月商品!$D:$D,前々月商品!W:W,0))</f>
        <v>0</v>
      </c>
      <c r="V407" s="23">
        <f>SUM(_xlfn.XLOOKUP($D407,当月商品!$D:$D,当月商品!H:H,0),_xlfn.XLOOKUP($D407,前月商品!$D:$D,前月商品!H:H,0),_xlfn.XLOOKUP($D407,前々月商品!$D:$D,前々月商品!H:H,0))</f>
        <v>0</v>
      </c>
      <c r="W407" s="13">
        <f t="shared" si="88"/>
        <v>0</v>
      </c>
      <c r="X407" s="15">
        <f t="shared" si="89"/>
        <v>0</v>
      </c>
      <c r="Y407" s="22">
        <f>_xlfn.XLOOKUP($D407,当月商品!$D:$D,当月商品!I:I,0)</f>
        <v>0</v>
      </c>
      <c r="Z407" s="23">
        <f>_xlfn.XLOOKUP($D407,前月商品!$D:$D,前月商品!I:I,0)</f>
        <v>0</v>
      </c>
      <c r="AA407" s="23">
        <f>_xlfn.XLOOKUP($D407,前々月商品!$D:$D,前々月商品!I:I,0)</f>
        <v>0</v>
      </c>
      <c r="AB407" s="23">
        <f>_xlfn.XLOOKUP($D407,当月商品!$D:$D,当月商品!V:V,0)</f>
        <v>0</v>
      </c>
      <c r="AC407" s="23">
        <f>_xlfn.XLOOKUP($D407,前月商品!$D:$D,前月商品!V:V,0)</f>
        <v>0</v>
      </c>
      <c r="AD407" s="23">
        <f>_xlfn.XLOOKUP($D407,前々月商品!$D:$D,前々月商品!V:V,0)</f>
        <v>0</v>
      </c>
      <c r="AE407" s="23">
        <f t="shared" si="90"/>
        <v>0</v>
      </c>
      <c r="AF407" s="23">
        <f t="shared" si="91"/>
        <v>0</v>
      </c>
      <c r="AG407" s="23">
        <f t="shared" si="92"/>
        <v>0</v>
      </c>
      <c r="AH407" s="12">
        <f>_xlfn.XLOOKUP($D407,当月商品!$D:$D,当月商品!W:W,0)</f>
        <v>0</v>
      </c>
      <c r="AI407" s="12">
        <f>_xlfn.XLOOKUP($D407,前月商品!$D:$D,前月商品!W:W,0)</f>
        <v>0</v>
      </c>
      <c r="AJ407" s="12">
        <f>_xlfn.XLOOKUP($D407,前々月商品!$D:$D,前々月商品!W:W,0)</f>
        <v>0</v>
      </c>
      <c r="AK407" s="12">
        <f>_xlfn.XLOOKUP($D407,当月商品!$D:$D,当月商品!H:H,0)</f>
        <v>0</v>
      </c>
      <c r="AL407" s="12">
        <f>_xlfn.XLOOKUP($D407,前月商品!$D:$D,前月商品!H:H,0)</f>
        <v>0</v>
      </c>
      <c r="AM407" s="12">
        <f>_xlfn.XLOOKUP($D407,前々月商品!$D:$D,前々月商品!H:H,0)</f>
        <v>0</v>
      </c>
      <c r="AN407" s="13">
        <f t="shared" si="93"/>
        <v>0</v>
      </c>
      <c r="AO407" s="13">
        <f t="shared" si="94"/>
        <v>0</v>
      </c>
      <c r="AP407" s="13">
        <f t="shared" si="95"/>
        <v>0</v>
      </c>
      <c r="AQ407" s="16">
        <f t="shared" si="96"/>
        <v>0</v>
      </c>
      <c r="AR407" s="16">
        <f t="shared" si="97"/>
        <v>0</v>
      </c>
      <c r="AS407" s="17">
        <f t="shared" si="98"/>
        <v>0</v>
      </c>
      <c r="AT407" t="e">
        <f t="shared" si="99"/>
        <v>#VALUE!</v>
      </c>
    </row>
    <row r="408" spans="3:46" ht="36.65" customHeight="1">
      <c r="C408" s="20">
        <v>403</v>
      </c>
      <c r="D408" s="53">
        <f>現状商品設定!B405</f>
        <v>0</v>
      </c>
      <c r="E408" s="26" t="str">
        <f>IFERROR(_xlfn.XLOOKUP($D408,現状商品設定!B:B,現状商品設定!C:C,"-"),"-")</f>
        <v>-</v>
      </c>
      <c r="F408" s="32" t="s">
        <v>46</v>
      </c>
      <c r="G408" s="30" t="str">
        <f>IFERROR(_xlfn.XLOOKUP($D408,現状商品設定!B:B,現状商品設定!F:F),"-")</f>
        <v>-</v>
      </c>
      <c r="H408" s="34" t="e">
        <f>IF(IF(AND(V408&gt;=設定!$C$3,X408&gt;=L408),G408*(1+設定!$C$6),IF(AND(V408&gt;=設定!$C$3,X408&lt;L408),G408*(1+設定!$C$7*-1),IF(V408&lt;設定!$C$3,G408*(1+設定!$C$6),"除外")))&gt;10,IF(AND(V408&gt;=設定!$C$3,X408&gt;=L408),G408*(1+設定!$C$6),IF(AND(V408&gt;=設定!$C$3,X408&lt;L408),G408*(1+設定!$C$7*-1),IF(V408&lt;設定!$C$3,G408*(1+設定!$C$6),"除外"))),10)</f>
        <v>#VALUE!</v>
      </c>
      <c r="I408" s="34" t="e">
        <f ca="1">IF(消化率!$I$5&lt;1,商品!H408*消化率!$I$5,IF(商品!W408*商品!Q408/(商品!H408*消化率!$I$5)&gt;商品!L408,商品!H408*消化率!$I$5,J408))</f>
        <v>#DIV/0!</v>
      </c>
      <c r="J408" s="34" t="e">
        <f t="shared" si="86"/>
        <v>#VALUE!</v>
      </c>
      <c r="K408" s="34" t="e">
        <f ca="1">IF(ROUNDDOWN(IF(I408&gt;=設定!$C$8,設定!$C$8,商品!I408),0)&lt;10,10,ROUNDDOWN(IF(I408&gt;=設定!$C$8,設定!$C$8,商品!I408),0))</f>
        <v>#DIV/0!</v>
      </c>
      <c r="L408" s="64">
        <f>IF(F408="標準",設定!$C$4,商品!F408)</f>
        <v>5</v>
      </c>
      <c r="M408" s="63" t="str">
        <f>_xlfn.XLOOKUP($D408,全商品!$F:$F,全商品!H:H,"-")</f>
        <v>-</v>
      </c>
      <c r="N408" s="12" t="str">
        <f>_xlfn.XLOOKUP($D408,全商品!$F:$F,全商品!I:I,"-")</f>
        <v>-</v>
      </c>
      <c r="O408" s="23" t="str">
        <f>_xlfn.XLOOKUP($D408,全商品!$F:$F,全商品!K:K,"-")</f>
        <v>-</v>
      </c>
      <c r="P408" s="13" t="str">
        <f>_xlfn.XLOOKUP($D408,全商品!$F:$F,全商品!M:M,"-")</f>
        <v>-</v>
      </c>
      <c r="Q408" s="25" t="str">
        <f>_xlfn.XLOOKUP($D408,現状商品設定!B:B,現状商品設定!D:D,"-")</f>
        <v>-</v>
      </c>
      <c r="R408" s="22">
        <f>SUM(_xlfn.XLOOKUP($D408,当月商品!$D:$D,当月商品!I:I,0),_xlfn.XLOOKUP($D408,前月商品!$D:$D,前月商品!I:I,0),_xlfn.XLOOKUP($D408,前々月商品!$D:$D,前々月商品!I:I,0))</f>
        <v>0</v>
      </c>
      <c r="S408" s="23">
        <f>SUM(_xlfn.XLOOKUP($D408,当月商品!$D:$D,当月商品!V:V,0),_xlfn.XLOOKUP($D408,前月商品!$D:$D,前月商品!V:V,0),_xlfn.XLOOKUP($D408,前々月商品!$D:$D,前々月商品!V:V,0))</f>
        <v>0</v>
      </c>
      <c r="T408" s="23">
        <f t="shared" si="87"/>
        <v>0</v>
      </c>
      <c r="U408" s="23">
        <f>SUM(_xlfn.XLOOKUP($D408,当月商品!$D:$D,当月商品!W:W,0),_xlfn.XLOOKUP($D408,前月商品!$D:$D,前月商品!W:W,0),_xlfn.XLOOKUP($D408,前々月商品!$D:$D,前々月商品!W:W,0))</f>
        <v>0</v>
      </c>
      <c r="V408" s="23">
        <f>SUM(_xlfn.XLOOKUP($D408,当月商品!$D:$D,当月商品!H:H,0),_xlfn.XLOOKUP($D408,前月商品!$D:$D,前月商品!H:H,0),_xlfn.XLOOKUP($D408,前々月商品!$D:$D,前々月商品!H:H,0))</f>
        <v>0</v>
      </c>
      <c r="W408" s="13">
        <f t="shared" si="88"/>
        <v>0</v>
      </c>
      <c r="X408" s="15">
        <f t="shared" si="89"/>
        <v>0</v>
      </c>
      <c r="Y408" s="22">
        <f>_xlfn.XLOOKUP($D408,当月商品!$D:$D,当月商品!I:I,0)</f>
        <v>0</v>
      </c>
      <c r="Z408" s="23">
        <f>_xlfn.XLOOKUP($D408,前月商品!$D:$D,前月商品!I:I,0)</f>
        <v>0</v>
      </c>
      <c r="AA408" s="23">
        <f>_xlfn.XLOOKUP($D408,前々月商品!$D:$D,前々月商品!I:I,0)</f>
        <v>0</v>
      </c>
      <c r="AB408" s="23">
        <f>_xlfn.XLOOKUP($D408,当月商品!$D:$D,当月商品!V:V,0)</f>
        <v>0</v>
      </c>
      <c r="AC408" s="23">
        <f>_xlfn.XLOOKUP($D408,前月商品!$D:$D,前月商品!V:V,0)</f>
        <v>0</v>
      </c>
      <c r="AD408" s="23">
        <f>_xlfn.XLOOKUP($D408,前々月商品!$D:$D,前々月商品!V:V,0)</f>
        <v>0</v>
      </c>
      <c r="AE408" s="23">
        <f t="shared" si="90"/>
        <v>0</v>
      </c>
      <c r="AF408" s="23">
        <f t="shared" si="91"/>
        <v>0</v>
      </c>
      <c r="AG408" s="23">
        <f t="shared" si="92"/>
        <v>0</v>
      </c>
      <c r="AH408" s="12">
        <f>_xlfn.XLOOKUP($D408,当月商品!$D:$D,当月商品!W:W,0)</f>
        <v>0</v>
      </c>
      <c r="AI408" s="12">
        <f>_xlfn.XLOOKUP($D408,前月商品!$D:$D,前月商品!W:W,0)</f>
        <v>0</v>
      </c>
      <c r="AJ408" s="12">
        <f>_xlfn.XLOOKUP($D408,前々月商品!$D:$D,前々月商品!W:W,0)</f>
        <v>0</v>
      </c>
      <c r="AK408" s="12">
        <f>_xlfn.XLOOKUP($D408,当月商品!$D:$D,当月商品!H:H,0)</f>
        <v>0</v>
      </c>
      <c r="AL408" s="12">
        <f>_xlfn.XLOOKUP($D408,前月商品!$D:$D,前月商品!H:H,0)</f>
        <v>0</v>
      </c>
      <c r="AM408" s="12">
        <f>_xlfn.XLOOKUP($D408,前々月商品!$D:$D,前々月商品!H:H,0)</f>
        <v>0</v>
      </c>
      <c r="AN408" s="13">
        <f t="shared" si="93"/>
        <v>0</v>
      </c>
      <c r="AO408" s="13">
        <f t="shared" si="94"/>
        <v>0</v>
      </c>
      <c r="AP408" s="13">
        <f t="shared" si="95"/>
        <v>0</v>
      </c>
      <c r="AQ408" s="16">
        <f t="shared" si="96"/>
        <v>0</v>
      </c>
      <c r="AR408" s="16">
        <f t="shared" si="97"/>
        <v>0</v>
      </c>
      <c r="AS408" s="17">
        <f t="shared" si="98"/>
        <v>0</v>
      </c>
      <c r="AT408" t="e">
        <f t="shared" si="99"/>
        <v>#VALUE!</v>
      </c>
    </row>
    <row r="409" spans="3:46" ht="36.65" customHeight="1">
      <c r="C409" s="20">
        <v>404</v>
      </c>
      <c r="D409" s="53">
        <f>現状商品設定!B406</f>
        <v>0</v>
      </c>
      <c r="E409" s="26" t="str">
        <f>IFERROR(_xlfn.XLOOKUP($D409,現状商品設定!B:B,現状商品設定!C:C,"-"),"-")</f>
        <v>-</v>
      </c>
      <c r="F409" s="32" t="s">
        <v>46</v>
      </c>
      <c r="G409" s="30" t="str">
        <f>IFERROR(_xlfn.XLOOKUP($D409,現状商品設定!B:B,現状商品設定!F:F),"-")</f>
        <v>-</v>
      </c>
      <c r="H409" s="34" t="e">
        <f>IF(IF(AND(V409&gt;=設定!$C$3,X409&gt;=L409),G409*(1+設定!$C$6),IF(AND(V409&gt;=設定!$C$3,X409&lt;L409),G409*(1+設定!$C$7*-1),IF(V409&lt;設定!$C$3,G409*(1+設定!$C$6),"除外")))&gt;10,IF(AND(V409&gt;=設定!$C$3,X409&gt;=L409),G409*(1+設定!$C$6),IF(AND(V409&gt;=設定!$C$3,X409&lt;L409),G409*(1+設定!$C$7*-1),IF(V409&lt;設定!$C$3,G409*(1+設定!$C$6),"除外"))),10)</f>
        <v>#VALUE!</v>
      </c>
      <c r="I409" s="34" t="e">
        <f ca="1">IF(消化率!$I$5&lt;1,商品!H409*消化率!$I$5,IF(商品!W409*商品!Q409/(商品!H409*消化率!$I$5)&gt;商品!L409,商品!H409*消化率!$I$5,J409))</f>
        <v>#DIV/0!</v>
      </c>
      <c r="J409" s="34" t="e">
        <f t="shared" si="86"/>
        <v>#VALUE!</v>
      </c>
      <c r="K409" s="34" t="e">
        <f ca="1">IF(ROUNDDOWN(IF(I409&gt;=設定!$C$8,設定!$C$8,商品!I409),0)&lt;10,10,ROUNDDOWN(IF(I409&gt;=設定!$C$8,設定!$C$8,商品!I409),0))</f>
        <v>#DIV/0!</v>
      </c>
      <c r="L409" s="64">
        <f>IF(F409="標準",設定!$C$4,商品!F409)</f>
        <v>5</v>
      </c>
      <c r="M409" s="63" t="str">
        <f>_xlfn.XLOOKUP($D409,全商品!$F:$F,全商品!H:H,"-")</f>
        <v>-</v>
      </c>
      <c r="N409" s="12" t="str">
        <f>_xlfn.XLOOKUP($D409,全商品!$F:$F,全商品!I:I,"-")</f>
        <v>-</v>
      </c>
      <c r="O409" s="23" t="str">
        <f>_xlfn.XLOOKUP($D409,全商品!$F:$F,全商品!K:K,"-")</f>
        <v>-</v>
      </c>
      <c r="P409" s="13" t="str">
        <f>_xlfn.XLOOKUP($D409,全商品!$F:$F,全商品!M:M,"-")</f>
        <v>-</v>
      </c>
      <c r="Q409" s="25" t="str">
        <f>_xlfn.XLOOKUP($D409,現状商品設定!B:B,現状商品設定!D:D,"-")</f>
        <v>-</v>
      </c>
      <c r="R409" s="22">
        <f>SUM(_xlfn.XLOOKUP($D409,当月商品!$D:$D,当月商品!I:I,0),_xlfn.XLOOKUP($D409,前月商品!$D:$D,前月商品!I:I,0),_xlfn.XLOOKUP($D409,前々月商品!$D:$D,前々月商品!I:I,0))</f>
        <v>0</v>
      </c>
      <c r="S409" s="23">
        <f>SUM(_xlfn.XLOOKUP($D409,当月商品!$D:$D,当月商品!V:V,0),_xlfn.XLOOKUP($D409,前月商品!$D:$D,前月商品!V:V,0),_xlfn.XLOOKUP($D409,前々月商品!$D:$D,前々月商品!V:V,0))</f>
        <v>0</v>
      </c>
      <c r="T409" s="23">
        <f t="shared" si="87"/>
        <v>0</v>
      </c>
      <c r="U409" s="23">
        <f>SUM(_xlfn.XLOOKUP($D409,当月商品!$D:$D,当月商品!W:W,0),_xlfn.XLOOKUP($D409,前月商品!$D:$D,前月商品!W:W,0),_xlfn.XLOOKUP($D409,前々月商品!$D:$D,前々月商品!W:W,0))</f>
        <v>0</v>
      </c>
      <c r="V409" s="23">
        <f>SUM(_xlfn.XLOOKUP($D409,当月商品!$D:$D,当月商品!H:H,0),_xlfn.XLOOKUP($D409,前月商品!$D:$D,前月商品!H:H,0),_xlfn.XLOOKUP($D409,前々月商品!$D:$D,前々月商品!H:H,0))</f>
        <v>0</v>
      </c>
      <c r="W409" s="13">
        <f t="shared" si="88"/>
        <v>0</v>
      </c>
      <c r="X409" s="15">
        <f t="shared" si="89"/>
        <v>0</v>
      </c>
      <c r="Y409" s="22">
        <f>_xlfn.XLOOKUP($D409,当月商品!$D:$D,当月商品!I:I,0)</f>
        <v>0</v>
      </c>
      <c r="Z409" s="23">
        <f>_xlfn.XLOOKUP($D409,前月商品!$D:$D,前月商品!I:I,0)</f>
        <v>0</v>
      </c>
      <c r="AA409" s="23">
        <f>_xlfn.XLOOKUP($D409,前々月商品!$D:$D,前々月商品!I:I,0)</f>
        <v>0</v>
      </c>
      <c r="AB409" s="23">
        <f>_xlfn.XLOOKUP($D409,当月商品!$D:$D,当月商品!V:V,0)</f>
        <v>0</v>
      </c>
      <c r="AC409" s="23">
        <f>_xlfn.XLOOKUP($D409,前月商品!$D:$D,前月商品!V:V,0)</f>
        <v>0</v>
      </c>
      <c r="AD409" s="23">
        <f>_xlfn.XLOOKUP($D409,前々月商品!$D:$D,前々月商品!V:V,0)</f>
        <v>0</v>
      </c>
      <c r="AE409" s="23">
        <f t="shared" si="90"/>
        <v>0</v>
      </c>
      <c r="AF409" s="23">
        <f t="shared" si="91"/>
        <v>0</v>
      </c>
      <c r="AG409" s="23">
        <f t="shared" si="92"/>
        <v>0</v>
      </c>
      <c r="AH409" s="12">
        <f>_xlfn.XLOOKUP($D409,当月商品!$D:$D,当月商品!W:W,0)</f>
        <v>0</v>
      </c>
      <c r="AI409" s="12">
        <f>_xlfn.XLOOKUP($D409,前月商品!$D:$D,前月商品!W:W,0)</f>
        <v>0</v>
      </c>
      <c r="AJ409" s="12">
        <f>_xlfn.XLOOKUP($D409,前々月商品!$D:$D,前々月商品!W:W,0)</f>
        <v>0</v>
      </c>
      <c r="AK409" s="12">
        <f>_xlfn.XLOOKUP($D409,当月商品!$D:$D,当月商品!H:H,0)</f>
        <v>0</v>
      </c>
      <c r="AL409" s="12">
        <f>_xlfn.XLOOKUP($D409,前月商品!$D:$D,前月商品!H:H,0)</f>
        <v>0</v>
      </c>
      <c r="AM409" s="12">
        <f>_xlfn.XLOOKUP($D409,前々月商品!$D:$D,前々月商品!H:H,0)</f>
        <v>0</v>
      </c>
      <c r="AN409" s="13">
        <f t="shared" si="93"/>
        <v>0</v>
      </c>
      <c r="AO409" s="13">
        <f t="shared" si="94"/>
        <v>0</v>
      </c>
      <c r="AP409" s="13">
        <f t="shared" si="95"/>
        <v>0</v>
      </c>
      <c r="AQ409" s="16">
        <f t="shared" si="96"/>
        <v>0</v>
      </c>
      <c r="AR409" s="16">
        <f t="shared" si="97"/>
        <v>0</v>
      </c>
      <c r="AS409" s="17">
        <f t="shared" si="98"/>
        <v>0</v>
      </c>
      <c r="AT409" t="e">
        <f t="shared" si="99"/>
        <v>#VALUE!</v>
      </c>
    </row>
    <row r="410" spans="3:46" ht="36.65" customHeight="1">
      <c r="C410" s="20">
        <v>405</v>
      </c>
      <c r="D410" s="53">
        <f>現状商品設定!B407</f>
        <v>0</v>
      </c>
      <c r="E410" s="26" t="str">
        <f>IFERROR(_xlfn.XLOOKUP($D410,現状商品設定!B:B,現状商品設定!C:C,"-"),"-")</f>
        <v>-</v>
      </c>
      <c r="F410" s="32" t="s">
        <v>46</v>
      </c>
      <c r="G410" s="30" t="str">
        <f>IFERROR(_xlfn.XLOOKUP($D410,現状商品設定!B:B,現状商品設定!F:F),"-")</f>
        <v>-</v>
      </c>
      <c r="H410" s="34" t="e">
        <f>IF(IF(AND(V410&gt;=設定!$C$3,X410&gt;=L410),G410*(1+設定!$C$6),IF(AND(V410&gt;=設定!$C$3,X410&lt;L410),G410*(1+設定!$C$7*-1),IF(V410&lt;設定!$C$3,G410*(1+設定!$C$6),"除外")))&gt;10,IF(AND(V410&gt;=設定!$C$3,X410&gt;=L410),G410*(1+設定!$C$6),IF(AND(V410&gt;=設定!$C$3,X410&lt;L410),G410*(1+設定!$C$7*-1),IF(V410&lt;設定!$C$3,G410*(1+設定!$C$6),"除外"))),10)</f>
        <v>#VALUE!</v>
      </c>
      <c r="I410" s="34" t="e">
        <f ca="1">IF(消化率!$I$5&lt;1,商品!H410*消化率!$I$5,IF(商品!W410*商品!Q410/(商品!H410*消化率!$I$5)&gt;商品!L410,商品!H410*消化率!$I$5,J410))</f>
        <v>#DIV/0!</v>
      </c>
      <c r="J410" s="34" t="e">
        <f t="shared" si="86"/>
        <v>#VALUE!</v>
      </c>
      <c r="K410" s="34" t="e">
        <f ca="1">IF(ROUNDDOWN(IF(I410&gt;=設定!$C$8,設定!$C$8,商品!I410),0)&lt;10,10,ROUNDDOWN(IF(I410&gt;=設定!$C$8,設定!$C$8,商品!I410),0))</f>
        <v>#DIV/0!</v>
      </c>
      <c r="L410" s="64">
        <f>IF(F410="標準",設定!$C$4,商品!F410)</f>
        <v>5</v>
      </c>
      <c r="M410" s="63" t="str">
        <f>_xlfn.XLOOKUP($D410,全商品!$F:$F,全商品!H:H,"-")</f>
        <v>-</v>
      </c>
      <c r="N410" s="12" t="str">
        <f>_xlfn.XLOOKUP($D410,全商品!$F:$F,全商品!I:I,"-")</f>
        <v>-</v>
      </c>
      <c r="O410" s="23" t="str">
        <f>_xlfn.XLOOKUP($D410,全商品!$F:$F,全商品!K:K,"-")</f>
        <v>-</v>
      </c>
      <c r="P410" s="13" t="str">
        <f>_xlfn.XLOOKUP($D410,全商品!$F:$F,全商品!M:M,"-")</f>
        <v>-</v>
      </c>
      <c r="Q410" s="25" t="str">
        <f>_xlfn.XLOOKUP($D410,現状商品設定!B:B,現状商品設定!D:D,"-")</f>
        <v>-</v>
      </c>
      <c r="R410" s="22">
        <f>SUM(_xlfn.XLOOKUP($D410,当月商品!$D:$D,当月商品!I:I,0),_xlfn.XLOOKUP($D410,前月商品!$D:$D,前月商品!I:I,0),_xlfn.XLOOKUP($D410,前々月商品!$D:$D,前々月商品!I:I,0))</f>
        <v>0</v>
      </c>
      <c r="S410" s="23">
        <f>SUM(_xlfn.XLOOKUP($D410,当月商品!$D:$D,当月商品!V:V,0),_xlfn.XLOOKUP($D410,前月商品!$D:$D,前月商品!V:V,0),_xlfn.XLOOKUP($D410,前々月商品!$D:$D,前々月商品!V:V,0))</f>
        <v>0</v>
      </c>
      <c r="T410" s="23">
        <f t="shared" si="87"/>
        <v>0</v>
      </c>
      <c r="U410" s="23">
        <f>SUM(_xlfn.XLOOKUP($D410,当月商品!$D:$D,当月商品!W:W,0),_xlfn.XLOOKUP($D410,前月商品!$D:$D,前月商品!W:W,0),_xlfn.XLOOKUP($D410,前々月商品!$D:$D,前々月商品!W:W,0))</f>
        <v>0</v>
      </c>
      <c r="V410" s="23">
        <f>SUM(_xlfn.XLOOKUP($D410,当月商品!$D:$D,当月商品!H:H,0),_xlfn.XLOOKUP($D410,前月商品!$D:$D,前月商品!H:H,0),_xlfn.XLOOKUP($D410,前々月商品!$D:$D,前々月商品!H:H,0))</f>
        <v>0</v>
      </c>
      <c r="W410" s="13">
        <f t="shared" si="88"/>
        <v>0</v>
      </c>
      <c r="X410" s="15">
        <f t="shared" si="89"/>
        <v>0</v>
      </c>
      <c r="Y410" s="22">
        <f>_xlfn.XLOOKUP($D410,当月商品!$D:$D,当月商品!I:I,0)</f>
        <v>0</v>
      </c>
      <c r="Z410" s="23">
        <f>_xlfn.XLOOKUP($D410,前月商品!$D:$D,前月商品!I:I,0)</f>
        <v>0</v>
      </c>
      <c r="AA410" s="23">
        <f>_xlfn.XLOOKUP($D410,前々月商品!$D:$D,前々月商品!I:I,0)</f>
        <v>0</v>
      </c>
      <c r="AB410" s="23">
        <f>_xlfn.XLOOKUP($D410,当月商品!$D:$D,当月商品!V:V,0)</f>
        <v>0</v>
      </c>
      <c r="AC410" s="23">
        <f>_xlfn.XLOOKUP($D410,前月商品!$D:$D,前月商品!V:V,0)</f>
        <v>0</v>
      </c>
      <c r="AD410" s="23">
        <f>_xlfn.XLOOKUP($D410,前々月商品!$D:$D,前々月商品!V:V,0)</f>
        <v>0</v>
      </c>
      <c r="AE410" s="23">
        <f t="shared" si="90"/>
        <v>0</v>
      </c>
      <c r="AF410" s="23">
        <f t="shared" si="91"/>
        <v>0</v>
      </c>
      <c r="AG410" s="23">
        <f t="shared" si="92"/>
        <v>0</v>
      </c>
      <c r="AH410" s="12">
        <f>_xlfn.XLOOKUP($D410,当月商品!$D:$D,当月商品!W:W,0)</f>
        <v>0</v>
      </c>
      <c r="AI410" s="12">
        <f>_xlfn.XLOOKUP($D410,前月商品!$D:$D,前月商品!W:W,0)</f>
        <v>0</v>
      </c>
      <c r="AJ410" s="12">
        <f>_xlfn.XLOOKUP($D410,前々月商品!$D:$D,前々月商品!W:W,0)</f>
        <v>0</v>
      </c>
      <c r="AK410" s="12">
        <f>_xlfn.XLOOKUP($D410,当月商品!$D:$D,当月商品!H:H,0)</f>
        <v>0</v>
      </c>
      <c r="AL410" s="12">
        <f>_xlfn.XLOOKUP($D410,前月商品!$D:$D,前月商品!H:H,0)</f>
        <v>0</v>
      </c>
      <c r="AM410" s="12">
        <f>_xlfn.XLOOKUP($D410,前々月商品!$D:$D,前々月商品!H:H,0)</f>
        <v>0</v>
      </c>
      <c r="AN410" s="13">
        <f t="shared" si="93"/>
        <v>0</v>
      </c>
      <c r="AO410" s="13">
        <f t="shared" si="94"/>
        <v>0</v>
      </c>
      <c r="AP410" s="13">
        <f t="shared" si="95"/>
        <v>0</v>
      </c>
      <c r="AQ410" s="16">
        <f t="shared" si="96"/>
        <v>0</v>
      </c>
      <c r="AR410" s="16">
        <f t="shared" si="97"/>
        <v>0</v>
      </c>
      <c r="AS410" s="17">
        <f t="shared" si="98"/>
        <v>0</v>
      </c>
      <c r="AT410" t="e">
        <f t="shared" si="99"/>
        <v>#VALUE!</v>
      </c>
    </row>
    <row r="411" spans="3:46" ht="36.65" customHeight="1">
      <c r="C411" s="20">
        <v>406</v>
      </c>
      <c r="D411" s="53">
        <f>現状商品設定!B408</f>
        <v>0</v>
      </c>
      <c r="E411" s="26" t="str">
        <f>IFERROR(_xlfn.XLOOKUP($D411,現状商品設定!B:B,現状商品設定!C:C,"-"),"-")</f>
        <v>-</v>
      </c>
      <c r="F411" s="32" t="s">
        <v>46</v>
      </c>
      <c r="G411" s="30" t="str">
        <f>IFERROR(_xlfn.XLOOKUP($D411,現状商品設定!B:B,現状商品設定!F:F),"-")</f>
        <v>-</v>
      </c>
      <c r="H411" s="34" t="e">
        <f>IF(IF(AND(V411&gt;=設定!$C$3,X411&gt;=L411),G411*(1+設定!$C$6),IF(AND(V411&gt;=設定!$C$3,X411&lt;L411),G411*(1+設定!$C$7*-1),IF(V411&lt;設定!$C$3,G411*(1+設定!$C$6),"除外")))&gt;10,IF(AND(V411&gt;=設定!$C$3,X411&gt;=L411),G411*(1+設定!$C$6),IF(AND(V411&gt;=設定!$C$3,X411&lt;L411),G411*(1+設定!$C$7*-1),IF(V411&lt;設定!$C$3,G411*(1+設定!$C$6),"除外"))),10)</f>
        <v>#VALUE!</v>
      </c>
      <c r="I411" s="34" t="e">
        <f ca="1">IF(消化率!$I$5&lt;1,商品!H411*消化率!$I$5,IF(商品!W411*商品!Q411/(商品!H411*消化率!$I$5)&gt;商品!L411,商品!H411*消化率!$I$5,J411))</f>
        <v>#DIV/0!</v>
      </c>
      <c r="J411" s="34" t="e">
        <f t="shared" si="86"/>
        <v>#VALUE!</v>
      </c>
      <c r="K411" s="34" t="e">
        <f ca="1">IF(ROUNDDOWN(IF(I411&gt;=設定!$C$8,設定!$C$8,商品!I411),0)&lt;10,10,ROUNDDOWN(IF(I411&gt;=設定!$C$8,設定!$C$8,商品!I411),0))</f>
        <v>#DIV/0!</v>
      </c>
      <c r="L411" s="64">
        <f>IF(F411="標準",設定!$C$4,商品!F411)</f>
        <v>5</v>
      </c>
      <c r="M411" s="63" t="str">
        <f>_xlfn.XLOOKUP($D411,全商品!$F:$F,全商品!H:H,"-")</f>
        <v>-</v>
      </c>
      <c r="N411" s="12" t="str">
        <f>_xlfn.XLOOKUP($D411,全商品!$F:$F,全商品!I:I,"-")</f>
        <v>-</v>
      </c>
      <c r="O411" s="23" t="str">
        <f>_xlfn.XLOOKUP($D411,全商品!$F:$F,全商品!K:K,"-")</f>
        <v>-</v>
      </c>
      <c r="P411" s="13" t="str">
        <f>_xlfn.XLOOKUP($D411,全商品!$F:$F,全商品!M:M,"-")</f>
        <v>-</v>
      </c>
      <c r="Q411" s="25" t="str">
        <f>_xlfn.XLOOKUP($D411,現状商品設定!B:B,現状商品設定!D:D,"-")</f>
        <v>-</v>
      </c>
      <c r="R411" s="22">
        <f>SUM(_xlfn.XLOOKUP($D411,当月商品!$D:$D,当月商品!I:I,0),_xlfn.XLOOKUP($D411,前月商品!$D:$D,前月商品!I:I,0),_xlfn.XLOOKUP($D411,前々月商品!$D:$D,前々月商品!I:I,0))</f>
        <v>0</v>
      </c>
      <c r="S411" s="23">
        <f>SUM(_xlfn.XLOOKUP($D411,当月商品!$D:$D,当月商品!V:V,0),_xlfn.XLOOKUP($D411,前月商品!$D:$D,前月商品!V:V,0),_xlfn.XLOOKUP($D411,前々月商品!$D:$D,前々月商品!V:V,0))</f>
        <v>0</v>
      </c>
      <c r="T411" s="23">
        <f t="shared" si="87"/>
        <v>0</v>
      </c>
      <c r="U411" s="23">
        <f>SUM(_xlfn.XLOOKUP($D411,当月商品!$D:$D,当月商品!W:W,0),_xlfn.XLOOKUP($D411,前月商品!$D:$D,前月商品!W:W,0),_xlfn.XLOOKUP($D411,前々月商品!$D:$D,前々月商品!W:W,0))</f>
        <v>0</v>
      </c>
      <c r="V411" s="23">
        <f>SUM(_xlfn.XLOOKUP($D411,当月商品!$D:$D,当月商品!H:H,0),_xlfn.XLOOKUP($D411,前月商品!$D:$D,前月商品!H:H,0),_xlfn.XLOOKUP($D411,前々月商品!$D:$D,前々月商品!H:H,0))</f>
        <v>0</v>
      </c>
      <c r="W411" s="13">
        <f t="shared" si="88"/>
        <v>0</v>
      </c>
      <c r="X411" s="15">
        <f t="shared" si="89"/>
        <v>0</v>
      </c>
      <c r="Y411" s="22">
        <f>_xlfn.XLOOKUP($D411,当月商品!$D:$D,当月商品!I:I,0)</f>
        <v>0</v>
      </c>
      <c r="Z411" s="23">
        <f>_xlfn.XLOOKUP($D411,前月商品!$D:$D,前月商品!I:I,0)</f>
        <v>0</v>
      </c>
      <c r="AA411" s="23">
        <f>_xlfn.XLOOKUP($D411,前々月商品!$D:$D,前々月商品!I:I,0)</f>
        <v>0</v>
      </c>
      <c r="AB411" s="23">
        <f>_xlfn.XLOOKUP($D411,当月商品!$D:$D,当月商品!V:V,0)</f>
        <v>0</v>
      </c>
      <c r="AC411" s="23">
        <f>_xlfn.XLOOKUP($D411,前月商品!$D:$D,前月商品!V:V,0)</f>
        <v>0</v>
      </c>
      <c r="AD411" s="23">
        <f>_xlfn.XLOOKUP($D411,前々月商品!$D:$D,前々月商品!V:V,0)</f>
        <v>0</v>
      </c>
      <c r="AE411" s="23">
        <f t="shared" si="90"/>
        <v>0</v>
      </c>
      <c r="AF411" s="23">
        <f t="shared" si="91"/>
        <v>0</v>
      </c>
      <c r="AG411" s="23">
        <f t="shared" si="92"/>
        <v>0</v>
      </c>
      <c r="AH411" s="12">
        <f>_xlfn.XLOOKUP($D411,当月商品!$D:$D,当月商品!W:W,0)</f>
        <v>0</v>
      </c>
      <c r="AI411" s="12">
        <f>_xlfn.XLOOKUP($D411,前月商品!$D:$D,前月商品!W:W,0)</f>
        <v>0</v>
      </c>
      <c r="AJ411" s="12">
        <f>_xlfn.XLOOKUP($D411,前々月商品!$D:$D,前々月商品!W:W,0)</f>
        <v>0</v>
      </c>
      <c r="AK411" s="12">
        <f>_xlfn.XLOOKUP($D411,当月商品!$D:$D,当月商品!H:H,0)</f>
        <v>0</v>
      </c>
      <c r="AL411" s="12">
        <f>_xlfn.XLOOKUP($D411,前月商品!$D:$D,前月商品!H:H,0)</f>
        <v>0</v>
      </c>
      <c r="AM411" s="12">
        <f>_xlfn.XLOOKUP($D411,前々月商品!$D:$D,前々月商品!H:H,0)</f>
        <v>0</v>
      </c>
      <c r="AN411" s="13">
        <f t="shared" si="93"/>
        <v>0</v>
      </c>
      <c r="AO411" s="13">
        <f t="shared" si="94"/>
        <v>0</v>
      </c>
      <c r="AP411" s="13">
        <f t="shared" si="95"/>
        <v>0</v>
      </c>
      <c r="AQ411" s="16">
        <f t="shared" si="96"/>
        <v>0</v>
      </c>
      <c r="AR411" s="16">
        <f t="shared" si="97"/>
        <v>0</v>
      </c>
      <c r="AS411" s="17">
        <f t="shared" si="98"/>
        <v>0</v>
      </c>
      <c r="AT411" t="e">
        <f t="shared" si="99"/>
        <v>#VALUE!</v>
      </c>
    </row>
    <row r="412" spans="3:46" ht="36.65" customHeight="1">
      <c r="C412" s="20">
        <v>407</v>
      </c>
      <c r="D412" s="53">
        <f>現状商品設定!B409</f>
        <v>0</v>
      </c>
      <c r="E412" s="26" t="str">
        <f>IFERROR(_xlfn.XLOOKUP($D412,現状商品設定!B:B,現状商品設定!C:C,"-"),"-")</f>
        <v>-</v>
      </c>
      <c r="F412" s="32" t="s">
        <v>46</v>
      </c>
      <c r="G412" s="30" t="str">
        <f>IFERROR(_xlfn.XLOOKUP($D412,現状商品設定!B:B,現状商品設定!F:F),"-")</f>
        <v>-</v>
      </c>
      <c r="H412" s="34" t="e">
        <f>IF(IF(AND(V412&gt;=設定!$C$3,X412&gt;=L412),G412*(1+設定!$C$6),IF(AND(V412&gt;=設定!$C$3,X412&lt;L412),G412*(1+設定!$C$7*-1),IF(V412&lt;設定!$C$3,G412*(1+設定!$C$6),"除外")))&gt;10,IF(AND(V412&gt;=設定!$C$3,X412&gt;=L412),G412*(1+設定!$C$6),IF(AND(V412&gt;=設定!$C$3,X412&lt;L412),G412*(1+設定!$C$7*-1),IF(V412&lt;設定!$C$3,G412*(1+設定!$C$6),"除外"))),10)</f>
        <v>#VALUE!</v>
      </c>
      <c r="I412" s="34" t="e">
        <f ca="1">IF(消化率!$I$5&lt;1,商品!H412*消化率!$I$5,IF(商品!W412*商品!Q412/(商品!H412*消化率!$I$5)&gt;商品!L412,商品!H412*消化率!$I$5,J412))</f>
        <v>#DIV/0!</v>
      </c>
      <c r="J412" s="34" t="e">
        <f t="shared" si="86"/>
        <v>#VALUE!</v>
      </c>
      <c r="K412" s="34" t="e">
        <f ca="1">IF(ROUNDDOWN(IF(I412&gt;=設定!$C$8,設定!$C$8,商品!I412),0)&lt;10,10,ROUNDDOWN(IF(I412&gt;=設定!$C$8,設定!$C$8,商品!I412),0))</f>
        <v>#DIV/0!</v>
      </c>
      <c r="L412" s="64">
        <f>IF(F412="標準",設定!$C$4,商品!F412)</f>
        <v>5</v>
      </c>
      <c r="M412" s="63" t="str">
        <f>_xlfn.XLOOKUP($D412,全商品!$F:$F,全商品!H:H,"-")</f>
        <v>-</v>
      </c>
      <c r="N412" s="12" t="str">
        <f>_xlfn.XLOOKUP($D412,全商品!$F:$F,全商品!I:I,"-")</f>
        <v>-</v>
      </c>
      <c r="O412" s="23" t="str">
        <f>_xlfn.XLOOKUP($D412,全商品!$F:$F,全商品!K:K,"-")</f>
        <v>-</v>
      </c>
      <c r="P412" s="13" t="str">
        <f>_xlfn.XLOOKUP($D412,全商品!$F:$F,全商品!M:M,"-")</f>
        <v>-</v>
      </c>
      <c r="Q412" s="25" t="str">
        <f>_xlfn.XLOOKUP($D412,現状商品設定!B:B,現状商品設定!D:D,"-")</f>
        <v>-</v>
      </c>
      <c r="R412" s="22">
        <f>SUM(_xlfn.XLOOKUP($D412,当月商品!$D:$D,当月商品!I:I,0),_xlfn.XLOOKUP($D412,前月商品!$D:$D,前月商品!I:I,0),_xlfn.XLOOKUP($D412,前々月商品!$D:$D,前々月商品!I:I,0))</f>
        <v>0</v>
      </c>
      <c r="S412" s="23">
        <f>SUM(_xlfn.XLOOKUP($D412,当月商品!$D:$D,当月商品!V:V,0),_xlfn.XLOOKUP($D412,前月商品!$D:$D,前月商品!V:V,0),_xlfn.XLOOKUP($D412,前々月商品!$D:$D,前々月商品!V:V,0))</f>
        <v>0</v>
      </c>
      <c r="T412" s="23">
        <f t="shared" si="87"/>
        <v>0</v>
      </c>
      <c r="U412" s="23">
        <f>SUM(_xlfn.XLOOKUP($D412,当月商品!$D:$D,当月商品!W:W,0),_xlfn.XLOOKUP($D412,前月商品!$D:$D,前月商品!W:W,0),_xlfn.XLOOKUP($D412,前々月商品!$D:$D,前々月商品!W:W,0))</f>
        <v>0</v>
      </c>
      <c r="V412" s="23">
        <f>SUM(_xlfn.XLOOKUP($D412,当月商品!$D:$D,当月商品!H:H,0),_xlfn.XLOOKUP($D412,前月商品!$D:$D,前月商品!H:H,0),_xlfn.XLOOKUP($D412,前々月商品!$D:$D,前々月商品!H:H,0))</f>
        <v>0</v>
      </c>
      <c r="W412" s="13">
        <f t="shared" si="88"/>
        <v>0</v>
      </c>
      <c r="X412" s="15">
        <f t="shared" si="89"/>
        <v>0</v>
      </c>
      <c r="Y412" s="22">
        <f>_xlfn.XLOOKUP($D412,当月商品!$D:$D,当月商品!I:I,0)</f>
        <v>0</v>
      </c>
      <c r="Z412" s="23">
        <f>_xlfn.XLOOKUP($D412,前月商品!$D:$D,前月商品!I:I,0)</f>
        <v>0</v>
      </c>
      <c r="AA412" s="23">
        <f>_xlfn.XLOOKUP($D412,前々月商品!$D:$D,前々月商品!I:I,0)</f>
        <v>0</v>
      </c>
      <c r="AB412" s="23">
        <f>_xlfn.XLOOKUP($D412,当月商品!$D:$D,当月商品!V:V,0)</f>
        <v>0</v>
      </c>
      <c r="AC412" s="23">
        <f>_xlfn.XLOOKUP($D412,前月商品!$D:$D,前月商品!V:V,0)</f>
        <v>0</v>
      </c>
      <c r="AD412" s="23">
        <f>_xlfn.XLOOKUP($D412,前々月商品!$D:$D,前々月商品!V:V,0)</f>
        <v>0</v>
      </c>
      <c r="AE412" s="23">
        <f t="shared" si="90"/>
        <v>0</v>
      </c>
      <c r="AF412" s="23">
        <f t="shared" si="91"/>
        <v>0</v>
      </c>
      <c r="AG412" s="23">
        <f t="shared" si="92"/>
        <v>0</v>
      </c>
      <c r="AH412" s="12">
        <f>_xlfn.XLOOKUP($D412,当月商品!$D:$D,当月商品!W:W,0)</f>
        <v>0</v>
      </c>
      <c r="AI412" s="12">
        <f>_xlfn.XLOOKUP($D412,前月商品!$D:$D,前月商品!W:W,0)</f>
        <v>0</v>
      </c>
      <c r="AJ412" s="12">
        <f>_xlfn.XLOOKUP($D412,前々月商品!$D:$D,前々月商品!W:W,0)</f>
        <v>0</v>
      </c>
      <c r="AK412" s="12">
        <f>_xlfn.XLOOKUP($D412,当月商品!$D:$D,当月商品!H:H,0)</f>
        <v>0</v>
      </c>
      <c r="AL412" s="12">
        <f>_xlfn.XLOOKUP($D412,前月商品!$D:$D,前月商品!H:H,0)</f>
        <v>0</v>
      </c>
      <c r="AM412" s="12">
        <f>_xlfn.XLOOKUP($D412,前々月商品!$D:$D,前々月商品!H:H,0)</f>
        <v>0</v>
      </c>
      <c r="AN412" s="13">
        <f t="shared" si="93"/>
        <v>0</v>
      </c>
      <c r="AO412" s="13">
        <f t="shared" si="94"/>
        <v>0</v>
      </c>
      <c r="AP412" s="13">
        <f t="shared" si="95"/>
        <v>0</v>
      </c>
      <c r="AQ412" s="16">
        <f t="shared" si="96"/>
        <v>0</v>
      </c>
      <c r="AR412" s="16">
        <f t="shared" si="97"/>
        <v>0</v>
      </c>
      <c r="AS412" s="17">
        <f t="shared" si="98"/>
        <v>0</v>
      </c>
      <c r="AT412" t="e">
        <f t="shared" si="99"/>
        <v>#VALUE!</v>
      </c>
    </row>
    <row r="413" spans="3:46" ht="36.65" customHeight="1">
      <c r="C413" s="20">
        <v>408</v>
      </c>
      <c r="D413" s="53">
        <f>現状商品設定!B410</f>
        <v>0</v>
      </c>
      <c r="E413" s="26" t="str">
        <f>IFERROR(_xlfn.XLOOKUP($D413,現状商品設定!B:B,現状商品設定!C:C,"-"),"-")</f>
        <v>-</v>
      </c>
      <c r="F413" s="32" t="s">
        <v>46</v>
      </c>
      <c r="G413" s="30" t="str">
        <f>IFERROR(_xlfn.XLOOKUP($D413,現状商品設定!B:B,現状商品設定!F:F),"-")</f>
        <v>-</v>
      </c>
      <c r="H413" s="34" t="e">
        <f>IF(IF(AND(V413&gt;=設定!$C$3,X413&gt;=L413),G413*(1+設定!$C$6),IF(AND(V413&gt;=設定!$C$3,X413&lt;L413),G413*(1+設定!$C$7*-1),IF(V413&lt;設定!$C$3,G413*(1+設定!$C$6),"除外")))&gt;10,IF(AND(V413&gt;=設定!$C$3,X413&gt;=L413),G413*(1+設定!$C$6),IF(AND(V413&gt;=設定!$C$3,X413&lt;L413),G413*(1+設定!$C$7*-1),IF(V413&lt;設定!$C$3,G413*(1+設定!$C$6),"除外"))),10)</f>
        <v>#VALUE!</v>
      </c>
      <c r="I413" s="34" t="e">
        <f ca="1">IF(消化率!$I$5&lt;1,商品!H413*消化率!$I$5,IF(商品!W413*商品!Q413/(商品!H413*消化率!$I$5)&gt;商品!L413,商品!H413*消化率!$I$5,J413))</f>
        <v>#DIV/0!</v>
      </c>
      <c r="J413" s="34" t="e">
        <f t="shared" si="86"/>
        <v>#VALUE!</v>
      </c>
      <c r="K413" s="34" t="e">
        <f ca="1">IF(ROUNDDOWN(IF(I413&gt;=設定!$C$8,設定!$C$8,商品!I413),0)&lt;10,10,ROUNDDOWN(IF(I413&gt;=設定!$C$8,設定!$C$8,商品!I413),0))</f>
        <v>#DIV/0!</v>
      </c>
      <c r="L413" s="64">
        <f>IF(F413="標準",設定!$C$4,商品!F413)</f>
        <v>5</v>
      </c>
      <c r="M413" s="63" t="str">
        <f>_xlfn.XLOOKUP($D413,全商品!$F:$F,全商品!H:H,"-")</f>
        <v>-</v>
      </c>
      <c r="N413" s="12" t="str">
        <f>_xlfn.XLOOKUP($D413,全商品!$F:$F,全商品!I:I,"-")</f>
        <v>-</v>
      </c>
      <c r="O413" s="23" t="str">
        <f>_xlfn.XLOOKUP($D413,全商品!$F:$F,全商品!K:K,"-")</f>
        <v>-</v>
      </c>
      <c r="P413" s="13" t="str">
        <f>_xlfn.XLOOKUP($D413,全商品!$F:$F,全商品!M:M,"-")</f>
        <v>-</v>
      </c>
      <c r="Q413" s="25" t="str">
        <f>_xlfn.XLOOKUP($D413,現状商品設定!B:B,現状商品設定!D:D,"-")</f>
        <v>-</v>
      </c>
      <c r="R413" s="22">
        <f>SUM(_xlfn.XLOOKUP($D413,当月商品!$D:$D,当月商品!I:I,0),_xlfn.XLOOKUP($D413,前月商品!$D:$D,前月商品!I:I,0),_xlfn.XLOOKUP($D413,前々月商品!$D:$D,前々月商品!I:I,0))</f>
        <v>0</v>
      </c>
      <c r="S413" s="23">
        <f>SUM(_xlfn.XLOOKUP($D413,当月商品!$D:$D,当月商品!V:V,0),_xlfn.XLOOKUP($D413,前月商品!$D:$D,前月商品!V:V,0),_xlfn.XLOOKUP($D413,前々月商品!$D:$D,前々月商品!V:V,0))</f>
        <v>0</v>
      </c>
      <c r="T413" s="23">
        <f t="shared" si="87"/>
        <v>0</v>
      </c>
      <c r="U413" s="23">
        <f>SUM(_xlfn.XLOOKUP($D413,当月商品!$D:$D,当月商品!W:W,0),_xlfn.XLOOKUP($D413,前月商品!$D:$D,前月商品!W:W,0),_xlfn.XLOOKUP($D413,前々月商品!$D:$D,前々月商品!W:W,0))</f>
        <v>0</v>
      </c>
      <c r="V413" s="23">
        <f>SUM(_xlfn.XLOOKUP($D413,当月商品!$D:$D,当月商品!H:H,0),_xlfn.XLOOKUP($D413,前月商品!$D:$D,前月商品!H:H,0),_xlfn.XLOOKUP($D413,前々月商品!$D:$D,前々月商品!H:H,0))</f>
        <v>0</v>
      </c>
      <c r="W413" s="13">
        <f t="shared" si="88"/>
        <v>0</v>
      </c>
      <c r="X413" s="15">
        <f t="shared" si="89"/>
        <v>0</v>
      </c>
      <c r="Y413" s="22">
        <f>_xlfn.XLOOKUP($D413,当月商品!$D:$D,当月商品!I:I,0)</f>
        <v>0</v>
      </c>
      <c r="Z413" s="23">
        <f>_xlfn.XLOOKUP($D413,前月商品!$D:$D,前月商品!I:I,0)</f>
        <v>0</v>
      </c>
      <c r="AA413" s="23">
        <f>_xlfn.XLOOKUP($D413,前々月商品!$D:$D,前々月商品!I:I,0)</f>
        <v>0</v>
      </c>
      <c r="AB413" s="23">
        <f>_xlfn.XLOOKUP($D413,当月商品!$D:$D,当月商品!V:V,0)</f>
        <v>0</v>
      </c>
      <c r="AC413" s="23">
        <f>_xlfn.XLOOKUP($D413,前月商品!$D:$D,前月商品!V:V,0)</f>
        <v>0</v>
      </c>
      <c r="AD413" s="23">
        <f>_xlfn.XLOOKUP($D413,前々月商品!$D:$D,前々月商品!V:V,0)</f>
        <v>0</v>
      </c>
      <c r="AE413" s="23">
        <f t="shared" si="90"/>
        <v>0</v>
      </c>
      <c r="AF413" s="23">
        <f t="shared" si="91"/>
        <v>0</v>
      </c>
      <c r="AG413" s="23">
        <f t="shared" si="92"/>
        <v>0</v>
      </c>
      <c r="AH413" s="12">
        <f>_xlfn.XLOOKUP($D413,当月商品!$D:$D,当月商品!W:W,0)</f>
        <v>0</v>
      </c>
      <c r="AI413" s="12">
        <f>_xlfn.XLOOKUP($D413,前月商品!$D:$D,前月商品!W:W,0)</f>
        <v>0</v>
      </c>
      <c r="AJ413" s="12">
        <f>_xlfn.XLOOKUP($D413,前々月商品!$D:$D,前々月商品!W:W,0)</f>
        <v>0</v>
      </c>
      <c r="AK413" s="12">
        <f>_xlfn.XLOOKUP($D413,当月商品!$D:$D,当月商品!H:H,0)</f>
        <v>0</v>
      </c>
      <c r="AL413" s="12">
        <f>_xlfn.XLOOKUP($D413,前月商品!$D:$D,前月商品!H:H,0)</f>
        <v>0</v>
      </c>
      <c r="AM413" s="12">
        <f>_xlfn.XLOOKUP($D413,前々月商品!$D:$D,前々月商品!H:H,0)</f>
        <v>0</v>
      </c>
      <c r="AN413" s="13">
        <f t="shared" si="93"/>
        <v>0</v>
      </c>
      <c r="AO413" s="13">
        <f t="shared" si="94"/>
        <v>0</v>
      </c>
      <c r="AP413" s="13">
        <f t="shared" si="95"/>
        <v>0</v>
      </c>
      <c r="AQ413" s="16">
        <f t="shared" si="96"/>
        <v>0</v>
      </c>
      <c r="AR413" s="16">
        <f t="shared" si="97"/>
        <v>0</v>
      </c>
      <c r="AS413" s="17">
        <f t="shared" si="98"/>
        <v>0</v>
      </c>
      <c r="AT413" t="e">
        <f t="shared" si="99"/>
        <v>#VALUE!</v>
      </c>
    </row>
    <row r="414" spans="3:46" ht="36.65" customHeight="1">
      <c r="C414" s="20">
        <v>409</v>
      </c>
      <c r="D414" s="53">
        <f>現状商品設定!B411</f>
        <v>0</v>
      </c>
      <c r="E414" s="26" t="str">
        <f>IFERROR(_xlfn.XLOOKUP($D414,現状商品設定!B:B,現状商品設定!C:C,"-"),"-")</f>
        <v>-</v>
      </c>
      <c r="F414" s="32" t="s">
        <v>46</v>
      </c>
      <c r="G414" s="30" t="str">
        <f>IFERROR(_xlfn.XLOOKUP($D414,現状商品設定!B:B,現状商品設定!F:F),"-")</f>
        <v>-</v>
      </c>
      <c r="H414" s="34" t="e">
        <f>IF(IF(AND(V414&gt;=設定!$C$3,X414&gt;=L414),G414*(1+設定!$C$6),IF(AND(V414&gt;=設定!$C$3,X414&lt;L414),G414*(1+設定!$C$7*-1),IF(V414&lt;設定!$C$3,G414*(1+設定!$C$6),"除外")))&gt;10,IF(AND(V414&gt;=設定!$C$3,X414&gt;=L414),G414*(1+設定!$C$6),IF(AND(V414&gt;=設定!$C$3,X414&lt;L414),G414*(1+設定!$C$7*-1),IF(V414&lt;設定!$C$3,G414*(1+設定!$C$6),"除外"))),10)</f>
        <v>#VALUE!</v>
      </c>
      <c r="I414" s="34" t="e">
        <f ca="1">IF(消化率!$I$5&lt;1,商品!H414*消化率!$I$5,IF(商品!W414*商品!Q414/(商品!H414*消化率!$I$5)&gt;商品!L414,商品!H414*消化率!$I$5,J414))</f>
        <v>#DIV/0!</v>
      </c>
      <c r="J414" s="34" t="e">
        <f t="shared" si="86"/>
        <v>#VALUE!</v>
      </c>
      <c r="K414" s="34" t="e">
        <f ca="1">IF(ROUNDDOWN(IF(I414&gt;=設定!$C$8,設定!$C$8,商品!I414),0)&lt;10,10,ROUNDDOWN(IF(I414&gt;=設定!$C$8,設定!$C$8,商品!I414),0))</f>
        <v>#DIV/0!</v>
      </c>
      <c r="L414" s="64">
        <f>IF(F414="標準",設定!$C$4,商品!F414)</f>
        <v>5</v>
      </c>
      <c r="M414" s="63" t="str">
        <f>_xlfn.XLOOKUP($D414,全商品!$F:$F,全商品!H:H,"-")</f>
        <v>-</v>
      </c>
      <c r="N414" s="12" t="str">
        <f>_xlfn.XLOOKUP($D414,全商品!$F:$F,全商品!I:I,"-")</f>
        <v>-</v>
      </c>
      <c r="O414" s="23" t="str">
        <f>_xlfn.XLOOKUP($D414,全商品!$F:$F,全商品!K:K,"-")</f>
        <v>-</v>
      </c>
      <c r="P414" s="13" t="str">
        <f>_xlfn.XLOOKUP($D414,全商品!$F:$F,全商品!M:M,"-")</f>
        <v>-</v>
      </c>
      <c r="Q414" s="25" t="str">
        <f>_xlfn.XLOOKUP($D414,現状商品設定!B:B,現状商品設定!D:D,"-")</f>
        <v>-</v>
      </c>
      <c r="R414" s="22">
        <f>SUM(_xlfn.XLOOKUP($D414,当月商品!$D:$D,当月商品!I:I,0),_xlfn.XLOOKUP($D414,前月商品!$D:$D,前月商品!I:I,0),_xlfn.XLOOKUP($D414,前々月商品!$D:$D,前々月商品!I:I,0))</f>
        <v>0</v>
      </c>
      <c r="S414" s="23">
        <f>SUM(_xlfn.XLOOKUP($D414,当月商品!$D:$D,当月商品!V:V,0),_xlfn.XLOOKUP($D414,前月商品!$D:$D,前月商品!V:V,0),_xlfn.XLOOKUP($D414,前々月商品!$D:$D,前々月商品!V:V,0))</f>
        <v>0</v>
      </c>
      <c r="T414" s="23">
        <f t="shared" si="87"/>
        <v>0</v>
      </c>
      <c r="U414" s="23">
        <f>SUM(_xlfn.XLOOKUP($D414,当月商品!$D:$D,当月商品!W:W,0),_xlfn.XLOOKUP($D414,前月商品!$D:$D,前月商品!W:W,0),_xlfn.XLOOKUP($D414,前々月商品!$D:$D,前々月商品!W:W,0))</f>
        <v>0</v>
      </c>
      <c r="V414" s="23">
        <f>SUM(_xlfn.XLOOKUP($D414,当月商品!$D:$D,当月商品!H:H,0),_xlfn.XLOOKUP($D414,前月商品!$D:$D,前月商品!H:H,0),_xlfn.XLOOKUP($D414,前々月商品!$D:$D,前々月商品!H:H,0))</f>
        <v>0</v>
      </c>
      <c r="W414" s="13">
        <f t="shared" si="88"/>
        <v>0</v>
      </c>
      <c r="X414" s="15">
        <f t="shared" si="89"/>
        <v>0</v>
      </c>
      <c r="Y414" s="22">
        <f>_xlfn.XLOOKUP($D414,当月商品!$D:$D,当月商品!I:I,0)</f>
        <v>0</v>
      </c>
      <c r="Z414" s="23">
        <f>_xlfn.XLOOKUP($D414,前月商品!$D:$D,前月商品!I:I,0)</f>
        <v>0</v>
      </c>
      <c r="AA414" s="23">
        <f>_xlfn.XLOOKUP($D414,前々月商品!$D:$D,前々月商品!I:I,0)</f>
        <v>0</v>
      </c>
      <c r="AB414" s="23">
        <f>_xlfn.XLOOKUP($D414,当月商品!$D:$D,当月商品!V:V,0)</f>
        <v>0</v>
      </c>
      <c r="AC414" s="23">
        <f>_xlfn.XLOOKUP($D414,前月商品!$D:$D,前月商品!V:V,0)</f>
        <v>0</v>
      </c>
      <c r="AD414" s="23">
        <f>_xlfn.XLOOKUP($D414,前々月商品!$D:$D,前々月商品!V:V,0)</f>
        <v>0</v>
      </c>
      <c r="AE414" s="23">
        <f t="shared" si="90"/>
        <v>0</v>
      </c>
      <c r="AF414" s="23">
        <f t="shared" si="91"/>
        <v>0</v>
      </c>
      <c r="AG414" s="23">
        <f t="shared" si="92"/>
        <v>0</v>
      </c>
      <c r="AH414" s="12">
        <f>_xlfn.XLOOKUP($D414,当月商品!$D:$D,当月商品!W:W,0)</f>
        <v>0</v>
      </c>
      <c r="AI414" s="12">
        <f>_xlfn.XLOOKUP($D414,前月商品!$D:$D,前月商品!W:W,0)</f>
        <v>0</v>
      </c>
      <c r="AJ414" s="12">
        <f>_xlfn.XLOOKUP($D414,前々月商品!$D:$D,前々月商品!W:W,0)</f>
        <v>0</v>
      </c>
      <c r="AK414" s="12">
        <f>_xlfn.XLOOKUP($D414,当月商品!$D:$D,当月商品!H:H,0)</f>
        <v>0</v>
      </c>
      <c r="AL414" s="12">
        <f>_xlfn.XLOOKUP($D414,前月商品!$D:$D,前月商品!H:H,0)</f>
        <v>0</v>
      </c>
      <c r="AM414" s="12">
        <f>_xlfn.XLOOKUP($D414,前々月商品!$D:$D,前々月商品!H:H,0)</f>
        <v>0</v>
      </c>
      <c r="AN414" s="13">
        <f t="shared" si="93"/>
        <v>0</v>
      </c>
      <c r="AO414" s="13">
        <f t="shared" si="94"/>
        <v>0</v>
      </c>
      <c r="AP414" s="13">
        <f t="shared" si="95"/>
        <v>0</v>
      </c>
      <c r="AQ414" s="16">
        <f t="shared" si="96"/>
        <v>0</v>
      </c>
      <c r="AR414" s="16">
        <f t="shared" si="97"/>
        <v>0</v>
      </c>
      <c r="AS414" s="17">
        <f t="shared" si="98"/>
        <v>0</v>
      </c>
      <c r="AT414" t="e">
        <f t="shared" si="99"/>
        <v>#VALUE!</v>
      </c>
    </row>
    <row r="415" spans="3:46" ht="36.65" customHeight="1">
      <c r="C415" s="20">
        <v>410</v>
      </c>
      <c r="D415" s="53">
        <f>現状商品設定!B412</f>
        <v>0</v>
      </c>
      <c r="E415" s="26" t="str">
        <f>IFERROR(_xlfn.XLOOKUP($D415,現状商品設定!B:B,現状商品設定!C:C,"-"),"-")</f>
        <v>-</v>
      </c>
      <c r="F415" s="32" t="s">
        <v>46</v>
      </c>
      <c r="G415" s="30" t="str">
        <f>IFERROR(_xlfn.XLOOKUP($D415,現状商品設定!B:B,現状商品設定!F:F),"-")</f>
        <v>-</v>
      </c>
      <c r="H415" s="34" t="e">
        <f>IF(IF(AND(V415&gt;=設定!$C$3,X415&gt;=L415),G415*(1+設定!$C$6),IF(AND(V415&gt;=設定!$C$3,X415&lt;L415),G415*(1+設定!$C$7*-1),IF(V415&lt;設定!$C$3,G415*(1+設定!$C$6),"除外")))&gt;10,IF(AND(V415&gt;=設定!$C$3,X415&gt;=L415),G415*(1+設定!$C$6),IF(AND(V415&gt;=設定!$C$3,X415&lt;L415),G415*(1+設定!$C$7*-1),IF(V415&lt;設定!$C$3,G415*(1+設定!$C$6),"除外"))),10)</f>
        <v>#VALUE!</v>
      </c>
      <c r="I415" s="34" t="e">
        <f ca="1">IF(消化率!$I$5&lt;1,商品!H415*消化率!$I$5,IF(商品!W415*商品!Q415/(商品!H415*消化率!$I$5)&gt;商品!L415,商品!H415*消化率!$I$5,J415))</f>
        <v>#DIV/0!</v>
      </c>
      <c r="J415" s="34" t="e">
        <f t="shared" si="86"/>
        <v>#VALUE!</v>
      </c>
      <c r="K415" s="34" t="e">
        <f ca="1">IF(ROUNDDOWN(IF(I415&gt;=設定!$C$8,設定!$C$8,商品!I415),0)&lt;10,10,ROUNDDOWN(IF(I415&gt;=設定!$C$8,設定!$C$8,商品!I415),0))</f>
        <v>#DIV/0!</v>
      </c>
      <c r="L415" s="64">
        <f>IF(F415="標準",設定!$C$4,商品!F415)</f>
        <v>5</v>
      </c>
      <c r="M415" s="63" t="str">
        <f>_xlfn.XLOOKUP($D415,全商品!$F:$F,全商品!H:H,"-")</f>
        <v>-</v>
      </c>
      <c r="N415" s="12" t="str">
        <f>_xlfn.XLOOKUP($D415,全商品!$F:$F,全商品!I:I,"-")</f>
        <v>-</v>
      </c>
      <c r="O415" s="23" t="str">
        <f>_xlfn.XLOOKUP($D415,全商品!$F:$F,全商品!K:K,"-")</f>
        <v>-</v>
      </c>
      <c r="P415" s="13" t="str">
        <f>_xlfn.XLOOKUP($D415,全商品!$F:$F,全商品!M:M,"-")</f>
        <v>-</v>
      </c>
      <c r="Q415" s="25" t="str">
        <f>_xlfn.XLOOKUP($D415,現状商品設定!B:B,現状商品設定!D:D,"-")</f>
        <v>-</v>
      </c>
      <c r="R415" s="22">
        <f>SUM(_xlfn.XLOOKUP($D415,当月商品!$D:$D,当月商品!I:I,0),_xlfn.XLOOKUP($D415,前月商品!$D:$D,前月商品!I:I,0),_xlfn.XLOOKUP($D415,前々月商品!$D:$D,前々月商品!I:I,0))</f>
        <v>0</v>
      </c>
      <c r="S415" s="23">
        <f>SUM(_xlfn.XLOOKUP($D415,当月商品!$D:$D,当月商品!V:V,0),_xlfn.XLOOKUP($D415,前月商品!$D:$D,前月商品!V:V,0),_xlfn.XLOOKUP($D415,前々月商品!$D:$D,前々月商品!V:V,0))</f>
        <v>0</v>
      </c>
      <c r="T415" s="23">
        <f t="shared" si="87"/>
        <v>0</v>
      </c>
      <c r="U415" s="23">
        <f>SUM(_xlfn.XLOOKUP($D415,当月商品!$D:$D,当月商品!W:W,0),_xlfn.XLOOKUP($D415,前月商品!$D:$D,前月商品!W:W,0),_xlfn.XLOOKUP($D415,前々月商品!$D:$D,前々月商品!W:W,0))</f>
        <v>0</v>
      </c>
      <c r="V415" s="23">
        <f>SUM(_xlfn.XLOOKUP($D415,当月商品!$D:$D,当月商品!H:H,0),_xlfn.XLOOKUP($D415,前月商品!$D:$D,前月商品!H:H,0),_xlfn.XLOOKUP($D415,前々月商品!$D:$D,前々月商品!H:H,0))</f>
        <v>0</v>
      </c>
      <c r="W415" s="13">
        <f t="shared" si="88"/>
        <v>0</v>
      </c>
      <c r="X415" s="15">
        <f t="shared" si="89"/>
        <v>0</v>
      </c>
      <c r="Y415" s="22">
        <f>_xlfn.XLOOKUP($D415,当月商品!$D:$D,当月商品!I:I,0)</f>
        <v>0</v>
      </c>
      <c r="Z415" s="23">
        <f>_xlfn.XLOOKUP($D415,前月商品!$D:$D,前月商品!I:I,0)</f>
        <v>0</v>
      </c>
      <c r="AA415" s="23">
        <f>_xlfn.XLOOKUP($D415,前々月商品!$D:$D,前々月商品!I:I,0)</f>
        <v>0</v>
      </c>
      <c r="AB415" s="23">
        <f>_xlfn.XLOOKUP($D415,当月商品!$D:$D,当月商品!V:V,0)</f>
        <v>0</v>
      </c>
      <c r="AC415" s="23">
        <f>_xlfn.XLOOKUP($D415,前月商品!$D:$D,前月商品!V:V,0)</f>
        <v>0</v>
      </c>
      <c r="AD415" s="23">
        <f>_xlfn.XLOOKUP($D415,前々月商品!$D:$D,前々月商品!V:V,0)</f>
        <v>0</v>
      </c>
      <c r="AE415" s="23">
        <f t="shared" si="90"/>
        <v>0</v>
      </c>
      <c r="AF415" s="23">
        <f t="shared" si="91"/>
        <v>0</v>
      </c>
      <c r="AG415" s="23">
        <f t="shared" si="92"/>
        <v>0</v>
      </c>
      <c r="AH415" s="12">
        <f>_xlfn.XLOOKUP($D415,当月商品!$D:$D,当月商品!W:W,0)</f>
        <v>0</v>
      </c>
      <c r="AI415" s="12">
        <f>_xlfn.XLOOKUP($D415,前月商品!$D:$D,前月商品!W:W,0)</f>
        <v>0</v>
      </c>
      <c r="AJ415" s="12">
        <f>_xlfn.XLOOKUP($D415,前々月商品!$D:$D,前々月商品!W:W,0)</f>
        <v>0</v>
      </c>
      <c r="AK415" s="12">
        <f>_xlfn.XLOOKUP($D415,当月商品!$D:$D,当月商品!H:H,0)</f>
        <v>0</v>
      </c>
      <c r="AL415" s="12">
        <f>_xlfn.XLOOKUP($D415,前月商品!$D:$D,前月商品!H:H,0)</f>
        <v>0</v>
      </c>
      <c r="AM415" s="12">
        <f>_xlfn.XLOOKUP($D415,前々月商品!$D:$D,前々月商品!H:H,0)</f>
        <v>0</v>
      </c>
      <c r="AN415" s="13">
        <f t="shared" si="93"/>
        <v>0</v>
      </c>
      <c r="AO415" s="13">
        <f t="shared" si="94"/>
        <v>0</v>
      </c>
      <c r="AP415" s="13">
        <f t="shared" si="95"/>
        <v>0</v>
      </c>
      <c r="AQ415" s="16">
        <f t="shared" si="96"/>
        <v>0</v>
      </c>
      <c r="AR415" s="16">
        <f t="shared" si="97"/>
        <v>0</v>
      </c>
      <c r="AS415" s="17">
        <f t="shared" si="98"/>
        <v>0</v>
      </c>
      <c r="AT415" t="e">
        <f t="shared" si="99"/>
        <v>#VALUE!</v>
      </c>
    </row>
    <row r="416" spans="3:46" ht="36.65" customHeight="1">
      <c r="C416" s="20">
        <v>411</v>
      </c>
      <c r="D416" s="53">
        <f>現状商品設定!B413</f>
        <v>0</v>
      </c>
      <c r="E416" s="26" t="str">
        <f>IFERROR(_xlfn.XLOOKUP($D416,現状商品設定!B:B,現状商品設定!C:C,"-"),"-")</f>
        <v>-</v>
      </c>
      <c r="F416" s="32" t="s">
        <v>46</v>
      </c>
      <c r="G416" s="30" t="str">
        <f>IFERROR(_xlfn.XLOOKUP($D416,現状商品設定!B:B,現状商品設定!F:F),"-")</f>
        <v>-</v>
      </c>
      <c r="H416" s="34" t="e">
        <f>IF(IF(AND(V416&gt;=設定!$C$3,X416&gt;=L416),G416*(1+設定!$C$6),IF(AND(V416&gt;=設定!$C$3,X416&lt;L416),G416*(1+設定!$C$7*-1),IF(V416&lt;設定!$C$3,G416*(1+設定!$C$6),"除外")))&gt;10,IF(AND(V416&gt;=設定!$C$3,X416&gt;=L416),G416*(1+設定!$C$6),IF(AND(V416&gt;=設定!$C$3,X416&lt;L416),G416*(1+設定!$C$7*-1),IF(V416&lt;設定!$C$3,G416*(1+設定!$C$6),"除外"))),10)</f>
        <v>#VALUE!</v>
      </c>
      <c r="I416" s="34" t="e">
        <f ca="1">IF(消化率!$I$5&lt;1,商品!H416*消化率!$I$5,IF(商品!W416*商品!Q416/(商品!H416*消化率!$I$5)&gt;商品!L416,商品!H416*消化率!$I$5,J416))</f>
        <v>#DIV/0!</v>
      </c>
      <c r="J416" s="34" t="e">
        <f t="shared" si="86"/>
        <v>#VALUE!</v>
      </c>
      <c r="K416" s="34" t="e">
        <f ca="1">IF(ROUNDDOWN(IF(I416&gt;=設定!$C$8,設定!$C$8,商品!I416),0)&lt;10,10,ROUNDDOWN(IF(I416&gt;=設定!$C$8,設定!$C$8,商品!I416),0))</f>
        <v>#DIV/0!</v>
      </c>
      <c r="L416" s="64">
        <f>IF(F416="標準",設定!$C$4,商品!F416)</f>
        <v>5</v>
      </c>
      <c r="M416" s="63" t="str">
        <f>_xlfn.XLOOKUP($D416,全商品!$F:$F,全商品!H:H,"-")</f>
        <v>-</v>
      </c>
      <c r="N416" s="12" t="str">
        <f>_xlfn.XLOOKUP($D416,全商品!$F:$F,全商品!I:I,"-")</f>
        <v>-</v>
      </c>
      <c r="O416" s="23" t="str">
        <f>_xlfn.XLOOKUP($D416,全商品!$F:$F,全商品!K:K,"-")</f>
        <v>-</v>
      </c>
      <c r="P416" s="13" t="str">
        <f>_xlfn.XLOOKUP($D416,全商品!$F:$F,全商品!M:M,"-")</f>
        <v>-</v>
      </c>
      <c r="Q416" s="25" t="str">
        <f>_xlfn.XLOOKUP($D416,現状商品設定!B:B,現状商品設定!D:D,"-")</f>
        <v>-</v>
      </c>
      <c r="R416" s="22">
        <f>SUM(_xlfn.XLOOKUP($D416,当月商品!$D:$D,当月商品!I:I,0),_xlfn.XLOOKUP($D416,前月商品!$D:$D,前月商品!I:I,0),_xlfn.XLOOKUP($D416,前々月商品!$D:$D,前々月商品!I:I,0))</f>
        <v>0</v>
      </c>
      <c r="S416" s="23">
        <f>SUM(_xlfn.XLOOKUP($D416,当月商品!$D:$D,当月商品!V:V,0),_xlfn.XLOOKUP($D416,前月商品!$D:$D,前月商品!V:V,0),_xlfn.XLOOKUP($D416,前々月商品!$D:$D,前々月商品!V:V,0))</f>
        <v>0</v>
      </c>
      <c r="T416" s="23">
        <f t="shared" si="87"/>
        <v>0</v>
      </c>
      <c r="U416" s="23">
        <f>SUM(_xlfn.XLOOKUP($D416,当月商品!$D:$D,当月商品!W:W,0),_xlfn.XLOOKUP($D416,前月商品!$D:$D,前月商品!W:W,0),_xlfn.XLOOKUP($D416,前々月商品!$D:$D,前々月商品!W:W,0))</f>
        <v>0</v>
      </c>
      <c r="V416" s="23">
        <f>SUM(_xlfn.XLOOKUP($D416,当月商品!$D:$D,当月商品!H:H,0),_xlfn.XLOOKUP($D416,前月商品!$D:$D,前月商品!H:H,0),_xlfn.XLOOKUP($D416,前々月商品!$D:$D,前々月商品!H:H,0))</f>
        <v>0</v>
      </c>
      <c r="W416" s="13">
        <f t="shared" si="88"/>
        <v>0</v>
      </c>
      <c r="X416" s="15">
        <f t="shared" si="89"/>
        <v>0</v>
      </c>
      <c r="Y416" s="22">
        <f>_xlfn.XLOOKUP($D416,当月商品!$D:$D,当月商品!I:I,0)</f>
        <v>0</v>
      </c>
      <c r="Z416" s="23">
        <f>_xlfn.XLOOKUP($D416,前月商品!$D:$D,前月商品!I:I,0)</f>
        <v>0</v>
      </c>
      <c r="AA416" s="23">
        <f>_xlfn.XLOOKUP($D416,前々月商品!$D:$D,前々月商品!I:I,0)</f>
        <v>0</v>
      </c>
      <c r="AB416" s="23">
        <f>_xlfn.XLOOKUP($D416,当月商品!$D:$D,当月商品!V:V,0)</f>
        <v>0</v>
      </c>
      <c r="AC416" s="23">
        <f>_xlfn.XLOOKUP($D416,前月商品!$D:$D,前月商品!V:V,0)</f>
        <v>0</v>
      </c>
      <c r="AD416" s="23">
        <f>_xlfn.XLOOKUP($D416,前々月商品!$D:$D,前々月商品!V:V,0)</f>
        <v>0</v>
      </c>
      <c r="AE416" s="23">
        <f t="shared" si="90"/>
        <v>0</v>
      </c>
      <c r="AF416" s="23">
        <f t="shared" si="91"/>
        <v>0</v>
      </c>
      <c r="AG416" s="23">
        <f t="shared" si="92"/>
        <v>0</v>
      </c>
      <c r="AH416" s="12">
        <f>_xlfn.XLOOKUP($D416,当月商品!$D:$D,当月商品!W:W,0)</f>
        <v>0</v>
      </c>
      <c r="AI416" s="12">
        <f>_xlfn.XLOOKUP($D416,前月商品!$D:$D,前月商品!W:W,0)</f>
        <v>0</v>
      </c>
      <c r="AJ416" s="12">
        <f>_xlfn.XLOOKUP($D416,前々月商品!$D:$D,前々月商品!W:W,0)</f>
        <v>0</v>
      </c>
      <c r="AK416" s="12">
        <f>_xlfn.XLOOKUP($D416,当月商品!$D:$D,当月商品!H:H,0)</f>
        <v>0</v>
      </c>
      <c r="AL416" s="12">
        <f>_xlfn.XLOOKUP($D416,前月商品!$D:$D,前月商品!H:H,0)</f>
        <v>0</v>
      </c>
      <c r="AM416" s="12">
        <f>_xlfn.XLOOKUP($D416,前々月商品!$D:$D,前々月商品!H:H,0)</f>
        <v>0</v>
      </c>
      <c r="AN416" s="13">
        <f t="shared" si="93"/>
        <v>0</v>
      </c>
      <c r="AO416" s="13">
        <f t="shared" si="94"/>
        <v>0</v>
      </c>
      <c r="AP416" s="13">
        <f t="shared" si="95"/>
        <v>0</v>
      </c>
      <c r="AQ416" s="16">
        <f t="shared" si="96"/>
        <v>0</v>
      </c>
      <c r="AR416" s="16">
        <f t="shared" si="97"/>
        <v>0</v>
      </c>
      <c r="AS416" s="17">
        <f t="shared" si="98"/>
        <v>0</v>
      </c>
      <c r="AT416" t="e">
        <f t="shared" si="99"/>
        <v>#VALUE!</v>
      </c>
    </row>
    <row r="417" spans="3:46" ht="36.65" customHeight="1">
      <c r="C417" s="20">
        <v>412</v>
      </c>
      <c r="D417" s="53">
        <f>現状商品設定!B414</f>
        <v>0</v>
      </c>
      <c r="E417" s="26" t="str">
        <f>IFERROR(_xlfn.XLOOKUP($D417,現状商品設定!B:B,現状商品設定!C:C,"-"),"-")</f>
        <v>-</v>
      </c>
      <c r="F417" s="32" t="s">
        <v>46</v>
      </c>
      <c r="G417" s="30" t="str">
        <f>IFERROR(_xlfn.XLOOKUP($D417,現状商品設定!B:B,現状商品設定!F:F),"-")</f>
        <v>-</v>
      </c>
      <c r="H417" s="34" t="e">
        <f>IF(IF(AND(V417&gt;=設定!$C$3,X417&gt;=L417),G417*(1+設定!$C$6),IF(AND(V417&gt;=設定!$C$3,X417&lt;L417),G417*(1+設定!$C$7*-1),IF(V417&lt;設定!$C$3,G417*(1+設定!$C$6),"除外")))&gt;10,IF(AND(V417&gt;=設定!$C$3,X417&gt;=L417),G417*(1+設定!$C$6),IF(AND(V417&gt;=設定!$C$3,X417&lt;L417),G417*(1+設定!$C$7*-1),IF(V417&lt;設定!$C$3,G417*(1+設定!$C$6),"除外"))),10)</f>
        <v>#VALUE!</v>
      </c>
      <c r="I417" s="34" t="e">
        <f ca="1">IF(消化率!$I$5&lt;1,商品!H417*消化率!$I$5,IF(商品!W417*商品!Q417/(商品!H417*消化率!$I$5)&gt;商品!L417,商品!H417*消化率!$I$5,J417))</f>
        <v>#DIV/0!</v>
      </c>
      <c r="J417" s="34" t="e">
        <f t="shared" si="86"/>
        <v>#VALUE!</v>
      </c>
      <c r="K417" s="34" t="e">
        <f ca="1">IF(ROUNDDOWN(IF(I417&gt;=設定!$C$8,設定!$C$8,商品!I417),0)&lt;10,10,ROUNDDOWN(IF(I417&gt;=設定!$C$8,設定!$C$8,商品!I417),0))</f>
        <v>#DIV/0!</v>
      </c>
      <c r="L417" s="64">
        <f>IF(F417="標準",設定!$C$4,商品!F417)</f>
        <v>5</v>
      </c>
      <c r="M417" s="63" t="str">
        <f>_xlfn.XLOOKUP($D417,全商品!$F:$F,全商品!H:H,"-")</f>
        <v>-</v>
      </c>
      <c r="N417" s="12" t="str">
        <f>_xlfn.XLOOKUP($D417,全商品!$F:$F,全商品!I:I,"-")</f>
        <v>-</v>
      </c>
      <c r="O417" s="23" t="str">
        <f>_xlfn.XLOOKUP($D417,全商品!$F:$F,全商品!K:K,"-")</f>
        <v>-</v>
      </c>
      <c r="P417" s="13" t="str">
        <f>_xlfn.XLOOKUP($D417,全商品!$F:$F,全商品!M:M,"-")</f>
        <v>-</v>
      </c>
      <c r="Q417" s="25" t="str">
        <f>_xlfn.XLOOKUP($D417,現状商品設定!B:B,現状商品設定!D:D,"-")</f>
        <v>-</v>
      </c>
      <c r="R417" s="22">
        <f>SUM(_xlfn.XLOOKUP($D417,当月商品!$D:$D,当月商品!I:I,0),_xlfn.XLOOKUP($D417,前月商品!$D:$D,前月商品!I:I,0),_xlfn.XLOOKUP($D417,前々月商品!$D:$D,前々月商品!I:I,0))</f>
        <v>0</v>
      </c>
      <c r="S417" s="23">
        <f>SUM(_xlfn.XLOOKUP($D417,当月商品!$D:$D,当月商品!V:V,0),_xlfn.XLOOKUP($D417,前月商品!$D:$D,前月商品!V:V,0),_xlfn.XLOOKUP($D417,前々月商品!$D:$D,前々月商品!V:V,0))</f>
        <v>0</v>
      </c>
      <c r="T417" s="23">
        <f t="shared" si="87"/>
        <v>0</v>
      </c>
      <c r="U417" s="23">
        <f>SUM(_xlfn.XLOOKUP($D417,当月商品!$D:$D,当月商品!W:W,0),_xlfn.XLOOKUP($D417,前月商品!$D:$D,前月商品!W:W,0),_xlfn.XLOOKUP($D417,前々月商品!$D:$D,前々月商品!W:W,0))</f>
        <v>0</v>
      </c>
      <c r="V417" s="23">
        <f>SUM(_xlfn.XLOOKUP($D417,当月商品!$D:$D,当月商品!H:H,0),_xlfn.XLOOKUP($D417,前月商品!$D:$D,前月商品!H:H,0),_xlfn.XLOOKUP($D417,前々月商品!$D:$D,前々月商品!H:H,0))</f>
        <v>0</v>
      </c>
      <c r="W417" s="13">
        <f t="shared" si="88"/>
        <v>0</v>
      </c>
      <c r="X417" s="15">
        <f t="shared" si="89"/>
        <v>0</v>
      </c>
      <c r="Y417" s="22">
        <f>_xlfn.XLOOKUP($D417,当月商品!$D:$D,当月商品!I:I,0)</f>
        <v>0</v>
      </c>
      <c r="Z417" s="23">
        <f>_xlfn.XLOOKUP($D417,前月商品!$D:$D,前月商品!I:I,0)</f>
        <v>0</v>
      </c>
      <c r="AA417" s="23">
        <f>_xlfn.XLOOKUP($D417,前々月商品!$D:$D,前々月商品!I:I,0)</f>
        <v>0</v>
      </c>
      <c r="AB417" s="23">
        <f>_xlfn.XLOOKUP($D417,当月商品!$D:$D,当月商品!V:V,0)</f>
        <v>0</v>
      </c>
      <c r="AC417" s="23">
        <f>_xlfn.XLOOKUP($D417,前月商品!$D:$D,前月商品!V:V,0)</f>
        <v>0</v>
      </c>
      <c r="AD417" s="23">
        <f>_xlfn.XLOOKUP($D417,前々月商品!$D:$D,前々月商品!V:V,0)</f>
        <v>0</v>
      </c>
      <c r="AE417" s="23">
        <f t="shared" si="90"/>
        <v>0</v>
      </c>
      <c r="AF417" s="23">
        <f t="shared" si="91"/>
        <v>0</v>
      </c>
      <c r="AG417" s="23">
        <f t="shared" si="92"/>
        <v>0</v>
      </c>
      <c r="AH417" s="12">
        <f>_xlfn.XLOOKUP($D417,当月商品!$D:$D,当月商品!W:W,0)</f>
        <v>0</v>
      </c>
      <c r="AI417" s="12">
        <f>_xlfn.XLOOKUP($D417,前月商品!$D:$D,前月商品!W:W,0)</f>
        <v>0</v>
      </c>
      <c r="AJ417" s="12">
        <f>_xlfn.XLOOKUP($D417,前々月商品!$D:$D,前々月商品!W:W,0)</f>
        <v>0</v>
      </c>
      <c r="AK417" s="12">
        <f>_xlfn.XLOOKUP($D417,当月商品!$D:$D,当月商品!H:H,0)</f>
        <v>0</v>
      </c>
      <c r="AL417" s="12">
        <f>_xlfn.XLOOKUP($D417,前月商品!$D:$D,前月商品!H:H,0)</f>
        <v>0</v>
      </c>
      <c r="AM417" s="12">
        <f>_xlfn.XLOOKUP($D417,前々月商品!$D:$D,前々月商品!H:H,0)</f>
        <v>0</v>
      </c>
      <c r="AN417" s="13">
        <f t="shared" si="93"/>
        <v>0</v>
      </c>
      <c r="AO417" s="13">
        <f t="shared" si="94"/>
        <v>0</v>
      </c>
      <c r="AP417" s="13">
        <f t="shared" si="95"/>
        <v>0</v>
      </c>
      <c r="AQ417" s="16">
        <f t="shared" si="96"/>
        <v>0</v>
      </c>
      <c r="AR417" s="16">
        <f t="shared" si="97"/>
        <v>0</v>
      </c>
      <c r="AS417" s="17">
        <f t="shared" si="98"/>
        <v>0</v>
      </c>
      <c r="AT417" t="e">
        <f t="shared" si="99"/>
        <v>#VALUE!</v>
      </c>
    </row>
    <row r="418" spans="3:46" ht="36.65" customHeight="1">
      <c r="C418" s="20">
        <v>413</v>
      </c>
      <c r="D418" s="53">
        <f>現状商品設定!B415</f>
        <v>0</v>
      </c>
      <c r="E418" s="26" t="str">
        <f>IFERROR(_xlfn.XLOOKUP($D418,現状商品設定!B:B,現状商品設定!C:C,"-"),"-")</f>
        <v>-</v>
      </c>
      <c r="F418" s="32" t="s">
        <v>46</v>
      </c>
      <c r="G418" s="30" t="str">
        <f>IFERROR(_xlfn.XLOOKUP($D418,現状商品設定!B:B,現状商品設定!F:F),"-")</f>
        <v>-</v>
      </c>
      <c r="H418" s="34" t="e">
        <f>IF(IF(AND(V418&gt;=設定!$C$3,X418&gt;=L418),G418*(1+設定!$C$6),IF(AND(V418&gt;=設定!$C$3,X418&lt;L418),G418*(1+設定!$C$7*-1),IF(V418&lt;設定!$C$3,G418*(1+設定!$C$6),"除外")))&gt;10,IF(AND(V418&gt;=設定!$C$3,X418&gt;=L418),G418*(1+設定!$C$6),IF(AND(V418&gt;=設定!$C$3,X418&lt;L418),G418*(1+設定!$C$7*-1),IF(V418&lt;設定!$C$3,G418*(1+設定!$C$6),"除外"))),10)</f>
        <v>#VALUE!</v>
      </c>
      <c r="I418" s="34" t="e">
        <f ca="1">IF(消化率!$I$5&lt;1,商品!H418*消化率!$I$5,IF(商品!W418*商品!Q418/(商品!H418*消化率!$I$5)&gt;商品!L418,商品!H418*消化率!$I$5,J418))</f>
        <v>#DIV/0!</v>
      </c>
      <c r="J418" s="34" t="e">
        <f t="shared" si="86"/>
        <v>#VALUE!</v>
      </c>
      <c r="K418" s="34" t="e">
        <f ca="1">IF(ROUNDDOWN(IF(I418&gt;=設定!$C$8,設定!$C$8,商品!I418),0)&lt;10,10,ROUNDDOWN(IF(I418&gt;=設定!$C$8,設定!$C$8,商品!I418),0))</f>
        <v>#DIV/0!</v>
      </c>
      <c r="L418" s="64">
        <f>IF(F418="標準",設定!$C$4,商品!F418)</f>
        <v>5</v>
      </c>
      <c r="M418" s="63" t="str">
        <f>_xlfn.XLOOKUP($D418,全商品!$F:$F,全商品!H:H,"-")</f>
        <v>-</v>
      </c>
      <c r="N418" s="12" t="str">
        <f>_xlfn.XLOOKUP($D418,全商品!$F:$F,全商品!I:I,"-")</f>
        <v>-</v>
      </c>
      <c r="O418" s="23" t="str">
        <f>_xlfn.XLOOKUP($D418,全商品!$F:$F,全商品!K:K,"-")</f>
        <v>-</v>
      </c>
      <c r="P418" s="13" t="str">
        <f>_xlfn.XLOOKUP($D418,全商品!$F:$F,全商品!M:M,"-")</f>
        <v>-</v>
      </c>
      <c r="Q418" s="25" t="str">
        <f>_xlfn.XLOOKUP($D418,現状商品設定!B:B,現状商品設定!D:D,"-")</f>
        <v>-</v>
      </c>
      <c r="R418" s="22">
        <f>SUM(_xlfn.XLOOKUP($D418,当月商品!$D:$D,当月商品!I:I,0),_xlfn.XLOOKUP($D418,前月商品!$D:$D,前月商品!I:I,0),_xlfn.XLOOKUP($D418,前々月商品!$D:$D,前々月商品!I:I,0))</f>
        <v>0</v>
      </c>
      <c r="S418" s="23">
        <f>SUM(_xlfn.XLOOKUP($D418,当月商品!$D:$D,当月商品!V:V,0),_xlfn.XLOOKUP($D418,前月商品!$D:$D,前月商品!V:V,0),_xlfn.XLOOKUP($D418,前々月商品!$D:$D,前々月商品!V:V,0))</f>
        <v>0</v>
      </c>
      <c r="T418" s="23">
        <f t="shared" si="87"/>
        <v>0</v>
      </c>
      <c r="U418" s="23">
        <f>SUM(_xlfn.XLOOKUP($D418,当月商品!$D:$D,当月商品!W:W,0),_xlfn.XLOOKUP($D418,前月商品!$D:$D,前月商品!W:W,0),_xlfn.XLOOKUP($D418,前々月商品!$D:$D,前々月商品!W:W,0))</f>
        <v>0</v>
      </c>
      <c r="V418" s="23">
        <f>SUM(_xlfn.XLOOKUP($D418,当月商品!$D:$D,当月商品!H:H,0),_xlfn.XLOOKUP($D418,前月商品!$D:$D,前月商品!H:H,0),_xlfn.XLOOKUP($D418,前々月商品!$D:$D,前々月商品!H:H,0))</f>
        <v>0</v>
      </c>
      <c r="W418" s="13">
        <f t="shared" si="88"/>
        <v>0</v>
      </c>
      <c r="X418" s="15">
        <f t="shared" si="89"/>
        <v>0</v>
      </c>
      <c r="Y418" s="22">
        <f>_xlfn.XLOOKUP($D418,当月商品!$D:$D,当月商品!I:I,0)</f>
        <v>0</v>
      </c>
      <c r="Z418" s="23">
        <f>_xlfn.XLOOKUP($D418,前月商品!$D:$D,前月商品!I:I,0)</f>
        <v>0</v>
      </c>
      <c r="AA418" s="23">
        <f>_xlfn.XLOOKUP($D418,前々月商品!$D:$D,前々月商品!I:I,0)</f>
        <v>0</v>
      </c>
      <c r="AB418" s="23">
        <f>_xlfn.XLOOKUP($D418,当月商品!$D:$D,当月商品!V:V,0)</f>
        <v>0</v>
      </c>
      <c r="AC418" s="23">
        <f>_xlfn.XLOOKUP($D418,前月商品!$D:$D,前月商品!V:V,0)</f>
        <v>0</v>
      </c>
      <c r="AD418" s="23">
        <f>_xlfn.XLOOKUP($D418,前々月商品!$D:$D,前々月商品!V:V,0)</f>
        <v>0</v>
      </c>
      <c r="AE418" s="23">
        <f t="shared" si="90"/>
        <v>0</v>
      </c>
      <c r="AF418" s="23">
        <f t="shared" si="91"/>
        <v>0</v>
      </c>
      <c r="AG418" s="23">
        <f t="shared" si="92"/>
        <v>0</v>
      </c>
      <c r="AH418" s="12">
        <f>_xlfn.XLOOKUP($D418,当月商品!$D:$D,当月商品!W:W,0)</f>
        <v>0</v>
      </c>
      <c r="AI418" s="12">
        <f>_xlfn.XLOOKUP($D418,前月商品!$D:$D,前月商品!W:W,0)</f>
        <v>0</v>
      </c>
      <c r="AJ418" s="12">
        <f>_xlfn.XLOOKUP($D418,前々月商品!$D:$D,前々月商品!W:W,0)</f>
        <v>0</v>
      </c>
      <c r="AK418" s="12">
        <f>_xlfn.XLOOKUP($D418,当月商品!$D:$D,当月商品!H:H,0)</f>
        <v>0</v>
      </c>
      <c r="AL418" s="12">
        <f>_xlfn.XLOOKUP($D418,前月商品!$D:$D,前月商品!H:H,0)</f>
        <v>0</v>
      </c>
      <c r="AM418" s="12">
        <f>_xlfn.XLOOKUP($D418,前々月商品!$D:$D,前々月商品!H:H,0)</f>
        <v>0</v>
      </c>
      <c r="AN418" s="13">
        <f t="shared" si="93"/>
        <v>0</v>
      </c>
      <c r="AO418" s="13">
        <f t="shared" si="94"/>
        <v>0</v>
      </c>
      <c r="AP418" s="13">
        <f t="shared" si="95"/>
        <v>0</v>
      </c>
      <c r="AQ418" s="16">
        <f t="shared" si="96"/>
        <v>0</v>
      </c>
      <c r="AR418" s="16">
        <f t="shared" si="97"/>
        <v>0</v>
      </c>
      <c r="AS418" s="17">
        <f t="shared" si="98"/>
        <v>0</v>
      </c>
      <c r="AT418" t="e">
        <f t="shared" si="99"/>
        <v>#VALUE!</v>
      </c>
    </row>
    <row r="419" spans="3:46" ht="36.65" customHeight="1">
      <c r="C419" s="20">
        <v>414</v>
      </c>
      <c r="D419" s="53">
        <f>現状商品設定!B416</f>
        <v>0</v>
      </c>
      <c r="E419" s="26" t="str">
        <f>IFERROR(_xlfn.XLOOKUP($D419,現状商品設定!B:B,現状商品設定!C:C,"-"),"-")</f>
        <v>-</v>
      </c>
      <c r="F419" s="32" t="s">
        <v>46</v>
      </c>
      <c r="G419" s="30" t="str">
        <f>IFERROR(_xlfn.XLOOKUP($D419,現状商品設定!B:B,現状商品設定!F:F),"-")</f>
        <v>-</v>
      </c>
      <c r="H419" s="34" t="e">
        <f>IF(IF(AND(V419&gt;=設定!$C$3,X419&gt;=L419),G419*(1+設定!$C$6),IF(AND(V419&gt;=設定!$C$3,X419&lt;L419),G419*(1+設定!$C$7*-1),IF(V419&lt;設定!$C$3,G419*(1+設定!$C$6),"除外")))&gt;10,IF(AND(V419&gt;=設定!$C$3,X419&gt;=L419),G419*(1+設定!$C$6),IF(AND(V419&gt;=設定!$C$3,X419&lt;L419),G419*(1+設定!$C$7*-1),IF(V419&lt;設定!$C$3,G419*(1+設定!$C$6),"除外"))),10)</f>
        <v>#VALUE!</v>
      </c>
      <c r="I419" s="34" t="e">
        <f ca="1">IF(消化率!$I$5&lt;1,商品!H419*消化率!$I$5,IF(商品!W419*商品!Q419/(商品!H419*消化率!$I$5)&gt;商品!L419,商品!H419*消化率!$I$5,J419))</f>
        <v>#DIV/0!</v>
      </c>
      <c r="J419" s="34" t="e">
        <f t="shared" si="86"/>
        <v>#VALUE!</v>
      </c>
      <c r="K419" s="34" t="e">
        <f ca="1">IF(ROUNDDOWN(IF(I419&gt;=設定!$C$8,設定!$C$8,商品!I419),0)&lt;10,10,ROUNDDOWN(IF(I419&gt;=設定!$C$8,設定!$C$8,商品!I419),0))</f>
        <v>#DIV/0!</v>
      </c>
      <c r="L419" s="64">
        <f>IF(F419="標準",設定!$C$4,商品!F419)</f>
        <v>5</v>
      </c>
      <c r="M419" s="63" t="str">
        <f>_xlfn.XLOOKUP($D419,全商品!$F:$F,全商品!H:H,"-")</f>
        <v>-</v>
      </c>
      <c r="N419" s="12" t="str">
        <f>_xlfn.XLOOKUP($D419,全商品!$F:$F,全商品!I:I,"-")</f>
        <v>-</v>
      </c>
      <c r="O419" s="23" t="str">
        <f>_xlfn.XLOOKUP($D419,全商品!$F:$F,全商品!K:K,"-")</f>
        <v>-</v>
      </c>
      <c r="P419" s="13" t="str">
        <f>_xlfn.XLOOKUP($D419,全商品!$F:$F,全商品!M:M,"-")</f>
        <v>-</v>
      </c>
      <c r="Q419" s="25" t="str">
        <f>_xlfn.XLOOKUP($D419,現状商品設定!B:B,現状商品設定!D:D,"-")</f>
        <v>-</v>
      </c>
      <c r="R419" s="22">
        <f>SUM(_xlfn.XLOOKUP($D419,当月商品!$D:$D,当月商品!I:I,0),_xlfn.XLOOKUP($D419,前月商品!$D:$D,前月商品!I:I,0),_xlfn.XLOOKUP($D419,前々月商品!$D:$D,前々月商品!I:I,0))</f>
        <v>0</v>
      </c>
      <c r="S419" s="23">
        <f>SUM(_xlfn.XLOOKUP($D419,当月商品!$D:$D,当月商品!V:V,0),_xlfn.XLOOKUP($D419,前月商品!$D:$D,前月商品!V:V,0),_xlfn.XLOOKUP($D419,前々月商品!$D:$D,前々月商品!V:V,0))</f>
        <v>0</v>
      </c>
      <c r="T419" s="23">
        <f t="shared" si="87"/>
        <v>0</v>
      </c>
      <c r="U419" s="23">
        <f>SUM(_xlfn.XLOOKUP($D419,当月商品!$D:$D,当月商品!W:W,0),_xlfn.XLOOKUP($D419,前月商品!$D:$D,前月商品!W:W,0),_xlfn.XLOOKUP($D419,前々月商品!$D:$D,前々月商品!W:W,0))</f>
        <v>0</v>
      </c>
      <c r="V419" s="23">
        <f>SUM(_xlfn.XLOOKUP($D419,当月商品!$D:$D,当月商品!H:H,0),_xlfn.XLOOKUP($D419,前月商品!$D:$D,前月商品!H:H,0),_xlfn.XLOOKUP($D419,前々月商品!$D:$D,前々月商品!H:H,0))</f>
        <v>0</v>
      </c>
      <c r="W419" s="13">
        <f t="shared" si="88"/>
        <v>0</v>
      </c>
      <c r="X419" s="15">
        <f t="shared" si="89"/>
        <v>0</v>
      </c>
      <c r="Y419" s="22">
        <f>_xlfn.XLOOKUP($D419,当月商品!$D:$D,当月商品!I:I,0)</f>
        <v>0</v>
      </c>
      <c r="Z419" s="23">
        <f>_xlfn.XLOOKUP($D419,前月商品!$D:$D,前月商品!I:I,0)</f>
        <v>0</v>
      </c>
      <c r="AA419" s="23">
        <f>_xlfn.XLOOKUP($D419,前々月商品!$D:$D,前々月商品!I:I,0)</f>
        <v>0</v>
      </c>
      <c r="AB419" s="23">
        <f>_xlfn.XLOOKUP($D419,当月商品!$D:$D,当月商品!V:V,0)</f>
        <v>0</v>
      </c>
      <c r="AC419" s="23">
        <f>_xlfn.XLOOKUP($D419,前月商品!$D:$D,前月商品!V:V,0)</f>
        <v>0</v>
      </c>
      <c r="AD419" s="23">
        <f>_xlfn.XLOOKUP($D419,前々月商品!$D:$D,前々月商品!V:V,0)</f>
        <v>0</v>
      </c>
      <c r="AE419" s="23">
        <f t="shared" si="90"/>
        <v>0</v>
      </c>
      <c r="AF419" s="23">
        <f t="shared" si="91"/>
        <v>0</v>
      </c>
      <c r="AG419" s="23">
        <f t="shared" si="92"/>
        <v>0</v>
      </c>
      <c r="AH419" s="12">
        <f>_xlfn.XLOOKUP($D419,当月商品!$D:$D,当月商品!W:W,0)</f>
        <v>0</v>
      </c>
      <c r="AI419" s="12">
        <f>_xlfn.XLOOKUP($D419,前月商品!$D:$D,前月商品!W:W,0)</f>
        <v>0</v>
      </c>
      <c r="AJ419" s="12">
        <f>_xlfn.XLOOKUP($D419,前々月商品!$D:$D,前々月商品!W:W,0)</f>
        <v>0</v>
      </c>
      <c r="AK419" s="12">
        <f>_xlfn.XLOOKUP($D419,当月商品!$D:$D,当月商品!H:H,0)</f>
        <v>0</v>
      </c>
      <c r="AL419" s="12">
        <f>_xlfn.XLOOKUP($D419,前月商品!$D:$D,前月商品!H:H,0)</f>
        <v>0</v>
      </c>
      <c r="AM419" s="12">
        <f>_xlfn.XLOOKUP($D419,前々月商品!$D:$D,前々月商品!H:H,0)</f>
        <v>0</v>
      </c>
      <c r="AN419" s="13">
        <f t="shared" si="93"/>
        <v>0</v>
      </c>
      <c r="AO419" s="13">
        <f t="shared" si="94"/>
        <v>0</v>
      </c>
      <c r="AP419" s="13">
        <f t="shared" si="95"/>
        <v>0</v>
      </c>
      <c r="AQ419" s="16">
        <f t="shared" si="96"/>
        <v>0</v>
      </c>
      <c r="AR419" s="16">
        <f t="shared" si="97"/>
        <v>0</v>
      </c>
      <c r="AS419" s="17">
        <f t="shared" si="98"/>
        <v>0</v>
      </c>
      <c r="AT419" t="e">
        <f t="shared" si="99"/>
        <v>#VALUE!</v>
      </c>
    </row>
    <row r="420" spans="3:46" ht="36.65" customHeight="1">
      <c r="C420" s="20">
        <v>415</v>
      </c>
      <c r="D420" s="53">
        <f>現状商品設定!B417</f>
        <v>0</v>
      </c>
      <c r="E420" s="26" t="str">
        <f>IFERROR(_xlfn.XLOOKUP($D420,現状商品設定!B:B,現状商品設定!C:C,"-"),"-")</f>
        <v>-</v>
      </c>
      <c r="F420" s="32" t="s">
        <v>46</v>
      </c>
      <c r="G420" s="30" t="str">
        <f>IFERROR(_xlfn.XLOOKUP($D420,現状商品設定!B:B,現状商品設定!F:F),"-")</f>
        <v>-</v>
      </c>
      <c r="H420" s="34" t="e">
        <f>IF(IF(AND(V420&gt;=設定!$C$3,X420&gt;=L420),G420*(1+設定!$C$6),IF(AND(V420&gt;=設定!$C$3,X420&lt;L420),G420*(1+設定!$C$7*-1),IF(V420&lt;設定!$C$3,G420*(1+設定!$C$6),"除外")))&gt;10,IF(AND(V420&gt;=設定!$C$3,X420&gt;=L420),G420*(1+設定!$C$6),IF(AND(V420&gt;=設定!$C$3,X420&lt;L420),G420*(1+設定!$C$7*-1),IF(V420&lt;設定!$C$3,G420*(1+設定!$C$6),"除外"))),10)</f>
        <v>#VALUE!</v>
      </c>
      <c r="I420" s="34" t="e">
        <f ca="1">IF(消化率!$I$5&lt;1,商品!H420*消化率!$I$5,IF(商品!W420*商品!Q420/(商品!H420*消化率!$I$5)&gt;商品!L420,商品!H420*消化率!$I$5,J420))</f>
        <v>#DIV/0!</v>
      </c>
      <c r="J420" s="34" t="e">
        <f t="shared" si="86"/>
        <v>#VALUE!</v>
      </c>
      <c r="K420" s="34" t="e">
        <f ca="1">IF(ROUNDDOWN(IF(I420&gt;=設定!$C$8,設定!$C$8,商品!I420),0)&lt;10,10,ROUNDDOWN(IF(I420&gt;=設定!$C$8,設定!$C$8,商品!I420),0))</f>
        <v>#DIV/0!</v>
      </c>
      <c r="L420" s="64">
        <f>IF(F420="標準",設定!$C$4,商品!F420)</f>
        <v>5</v>
      </c>
      <c r="M420" s="63" t="str">
        <f>_xlfn.XLOOKUP($D420,全商品!$F:$F,全商品!H:H,"-")</f>
        <v>-</v>
      </c>
      <c r="N420" s="12" t="str">
        <f>_xlfn.XLOOKUP($D420,全商品!$F:$F,全商品!I:I,"-")</f>
        <v>-</v>
      </c>
      <c r="O420" s="23" t="str">
        <f>_xlfn.XLOOKUP($D420,全商品!$F:$F,全商品!K:K,"-")</f>
        <v>-</v>
      </c>
      <c r="P420" s="13" t="str">
        <f>_xlfn.XLOOKUP($D420,全商品!$F:$F,全商品!M:M,"-")</f>
        <v>-</v>
      </c>
      <c r="Q420" s="25" t="str">
        <f>_xlfn.XLOOKUP($D420,現状商品設定!B:B,現状商品設定!D:D,"-")</f>
        <v>-</v>
      </c>
      <c r="R420" s="22">
        <f>SUM(_xlfn.XLOOKUP($D420,当月商品!$D:$D,当月商品!I:I,0),_xlfn.XLOOKUP($D420,前月商品!$D:$D,前月商品!I:I,0),_xlfn.XLOOKUP($D420,前々月商品!$D:$D,前々月商品!I:I,0))</f>
        <v>0</v>
      </c>
      <c r="S420" s="23">
        <f>SUM(_xlfn.XLOOKUP($D420,当月商品!$D:$D,当月商品!V:V,0),_xlfn.XLOOKUP($D420,前月商品!$D:$D,前月商品!V:V,0),_xlfn.XLOOKUP($D420,前々月商品!$D:$D,前々月商品!V:V,0))</f>
        <v>0</v>
      </c>
      <c r="T420" s="23">
        <f t="shared" si="87"/>
        <v>0</v>
      </c>
      <c r="U420" s="23">
        <f>SUM(_xlfn.XLOOKUP($D420,当月商品!$D:$D,当月商品!W:W,0),_xlfn.XLOOKUP($D420,前月商品!$D:$D,前月商品!W:W,0),_xlfn.XLOOKUP($D420,前々月商品!$D:$D,前々月商品!W:W,0))</f>
        <v>0</v>
      </c>
      <c r="V420" s="23">
        <f>SUM(_xlfn.XLOOKUP($D420,当月商品!$D:$D,当月商品!H:H,0),_xlfn.XLOOKUP($D420,前月商品!$D:$D,前月商品!H:H,0),_xlfn.XLOOKUP($D420,前々月商品!$D:$D,前々月商品!H:H,0))</f>
        <v>0</v>
      </c>
      <c r="W420" s="13">
        <f t="shared" si="88"/>
        <v>0</v>
      </c>
      <c r="X420" s="15">
        <f t="shared" si="89"/>
        <v>0</v>
      </c>
      <c r="Y420" s="22">
        <f>_xlfn.XLOOKUP($D420,当月商品!$D:$D,当月商品!I:I,0)</f>
        <v>0</v>
      </c>
      <c r="Z420" s="23">
        <f>_xlfn.XLOOKUP($D420,前月商品!$D:$D,前月商品!I:I,0)</f>
        <v>0</v>
      </c>
      <c r="AA420" s="23">
        <f>_xlfn.XLOOKUP($D420,前々月商品!$D:$D,前々月商品!I:I,0)</f>
        <v>0</v>
      </c>
      <c r="AB420" s="23">
        <f>_xlfn.XLOOKUP($D420,当月商品!$D:$D,当月商品!V:V,0)</f>
        <v>0</v>
      </c>
      <c r="AC420" s="23">
        <f>_xlfn.XLOOKUP($D420,前月商品!$D:$D,前月商品!V:V,0)</f>
        <v>0</v>
      </c>
      <c r="AD420" s="23">
        <f>_xlfn.XLOOKUP($D420,前々月商品!$D:$D,前々月商品!V:V,0)</f>
        <v>0</v>
      </c>
      <c r="AE420" s="23">
        <f t="shared" si="90"/>
        <v>0</v>
      </c>
      <c r="AF420" s="23">
        <f t="shared" si="91"/>
        <v>0</v>
      </c>
      <c r="AG420" s="23">
        <f t="shared" si="92"/>
        <v>0</v>
      </c>
      <c r="AH420" s="12">
        <f>_xlfn.XLOOKUP($D420,当月商品!$D:$D,当月商品!W:W,0)</f>
        <v>0</v>
      </c>
      <c r="AI420" s="12">
        <f>_xlfn.XLOOKUP($D420,前月商品!$D:$D,前月商品!W:W,0)</f>
        <v>0</v>
      </c>
      <c r="AJ420" s="12">
        <f>_xlfn.XLOOKUP($D420,前々月商品!$D:$D,前々月商品!W:W,0)</f>
        <v>0</v>
      </c>
      <c r="AK420" s="12">
        <f>_xlfn.XLOOKUP($D420,当月商品!$D:$D,当月商品!H:H,0)</f>
        <v>0</v>
      </c>
      <c r="AL420" s="12">
        <f>_xlfn.XLOOKUP($D420,前月商品!$D:$D,前月商品!H:H,0)</f>
        <v>0</v>
      </c>
      <c r="AM420" s="12">
        <f>_xlfn.XLOOKUP($D420,前々月商品!$D:$D,前々月商品!H:H,0)</f>
        <v>0</v>
      </c>
      <c r="AN420" s="13">
        <f t="shared" si="93"/>
        <v>0</v>
      </c>
      <c r="AO420" s="13">
        <f t="shared" si="94"/>
        <v>0</v>
      </c>
      <c r="AP420" s="13">
        <f t="shared" si="95"/>
        <v>0</v>
      </c>
      <c r="AQ420" s="16">
        <f t="shared" si="96"/>
        <v>0</v>
      </c>
      <c r="AR420" s="16">
        <f t="shared" si="97"/>
        <v>0</v>
      </c>
      <c r="AS420" s="17">
        <f t="shared" si="98"/>
        <v>0</v>
      </c>
      <c r="AT420" t="e">
        <f t="shared" si="99"/>
        <v>#VALUE!</v>
      </c>
    </row>
    <row r="421" spans="3:46" ht="36.65" customHeight="1">
      <c r="C421" s="20">
        <v>416</v>
      </c>
      <c r="D421" s="53">
        <f>現状商品設定!B418</f>
        <v>0</v>
      </c>
      <c r="E421" s="26" t="str">
        <f>IFERROR(_xlfn.XLOOKUP($D421,現状商品設定!B:B,現状商品設定!C:C,"-"),"-")</f>
        <v>-</v>
      </c>
      <c r="F421" s="32" t="s">
        <v>46</v>
      </c>
      <c r="G421" s="30" t="str">
        <f>IFERROR(_xlfn.XLOOKUP($D421,現状商品設定!B:B,現状商品設定!F:F),"-")</f>
        <v>-</v>
      </c>
      <c r="H421" s="34" t="e">
        <f>IF(IF(AND(V421&gt;=設定!$C$3,X421&gt;=L421),G421*(1+設定!$C$6),IF(AND(V421&gt;=設定!$C$3,X421&lt;L421),G421*(1+設定!$C$7*-1),IF(V421&lt;設定!$C$3,G421*(1+設定!$C$6),"除外")))&gt;10,IF(AND(V421&gt;=設定!$C$3,X421&gt;=L421),G421*(1+設定!$C$6),IF(AND(V421&gt;=設定!$C$3,X421&lt;L421),G421*(1+設定!$C$7*-1),IF(V421&lt;設定!$C$3,G421*(1+設定!$C$6),"除外"))),10)</f>
        <v>#VALUE!</v>
      </c>
      <c r="I421" s="34" t="e">
        <f ca="1">IF(消化率!$I$5&lt;1,商品!H421*消化率!$I$5,IF(商品!W421*商品!Q421/(商品!H421*消化率!$I$5)&gt;商品!L421,商品!H421*消化率!$I$5,J421))</f>
        <v>#DIV/0!</v>
      </c>
      <c r="J421" s="34" t="e">
        <f t="shared" si="86"/>
        <v>#VALUE!</v>
      </c>
      <c r="K421" s="34" t="e">
        <f ca="1">IF(ROUNDDOWN(IF(I421&gt;=設定!$C$8,設定!$C$8,商品!I421),0)&lt;10,10,ROUNDDOWN(IF(I421&gt;=設定!$C$8,設定!$C$8,商品!I421),0))</f>
        <v>#DIV/0!</v>
      </c>
      <c r="L421" s="64">
        <f>IF(F421="標準",設定!$C$4,商品!F421)</f>
        <v>5</v>
      </c>
      <c r="M421" s="63" t="str">
        <f>_xlfn.XLOOKUP($D421,全商品!$F:$F,全商品!H:H,"-")</f>
        <v>-</v>
      </c>
      <c r="N421" s="12" t="str">
        <f>_xlfn.XLOOKUP($D421,全商品!$F:$F,全商品!I:I,"-")</f>
        <v>-</v>
      </c>
      <c r="O421" s="23" t="str">
        <f>_xlfn.XLOOKUP($D421,全商品!$F:$F,全商品!K:K,"-")</f>
        <v>-</v>
      </c>
      <c r="P421" s="13" t="str">
        <f>_xlfn.XLOOKUP($D421,全商品!$F:$F,全商品!M:M,"-")</f>
        <v>-</v>
      </c>
      <c r="Q421" s="25" t="str">
        <f>_xlfn.XLOOKUP($D421,現状商品設定!B:B,現状商品設定!D:D,"-")</f>
        <v>-</v>
      </c>
      <c r="R421" s="22">
        <f>SUM(_xlfn.XLOOKUP($D421,当月商品!$D:$D,当月商品!I:I,0),_xlfn.XLOOKUP($D421,前月商品!$D:$D,前月商品!I:I,0),_xlfn.XLOOKUP($D421,前々月商品!$D:$D,前々月商品!I:I,0))</f>
        <v>0</v>
      </c>
      <c r="S421" s="23">
        <f>SUM(_xlfn.XLOOKUP($D421,当月商品!$D:$D,当月商品!V:V,0),_xlfn.XLOOKUP($D421,前月商品!$D:$D,前月商品!V:V,0),_xlfn.XLOOKUP($D421,前々月商品!$D:$D,前々月商品!V:V,0))</f>
        <v>0</v>
      </c>
      <c r="T421" s="23">
        <f t="shared" si="87"/>
        <v>0</v>
      </c>
      <c r="U421" s="23">
        <f>SUM(_xlfn.XLOOKUP($D421,当月商品!$D:$D,当月商品!W:W,0),_xlfn.XLOOKUP($D421,前月商品!$D:$D,前月商品!W:W,0),_xlfn.XLOOKUP($D421,前々月商品!$D:$D,前々月商品!W:W,0))</f>
        <v>0</v>
      </c>
      <c r="V421" s="23">
        <f>SUM(_xlfn.XLOOKUP($D421,当月商品!$D:$D,当月商品!H:H,0),_xlfn.XLOOKUP($D421,前月商品!$D:$D,前月商品!H:H,0),_xlfn.XLOOKUP($D421,前々月商品!$D:$D,前々月商品!H:H,0))</f>
        <v>0</v>
      </c>
      <c r="W421" s="13">
        <f t="shared" si="88"/>
        <v>0</v>
      </c>
      <c r="X421" s="15">
        <f t="shared" si="89"/>
        <v>0</v>
      </c>
      <c r="Y421" s="22">
        <f>_xlfn.XLOOKUP($D421,当月商品!$D:$D,当月商品!I:I,0)</f>
        <v>0</v>
      </c>
      <c r="Z421" s="23">
        <f>_xlfn.XLOOKUP($D421,前月商品!$D:$D,前月商品!I:I,0)</f>
        <v>0</v>
      </c>
      <c r="AA421" s="23">
        <f>_xlfn.XLOOKUP($D421,前々月商品!$D:$D,前々月商品!I:I,0)</f>
        <v>0</v>
      </c>
      <c r="AB421" s="23">
        <f>_xlfn.XLOOKUP($D421,当月商品!$D:$D,当月商品!V:V,0)</f>
        <v>0</v>
      </c>
      <c r="AC421" s="23">
        <f>_xlfn.XLOOKUP($D421,前月商品!$D:$D,前月商品!V:V,0)</f>
        <v>0</v>
      </c>
      <c r="AD421" s="23">
        <f>_xlfn.XLOOKUP($D421,前々月商品!$D:$D,前々月商品!V:V,0)</f>
        <v>0</v>
      </c>
      <c r="AE421" s="23">
        <f t="shared" si="90"/>
        <v>0</v>
      </c>
      <c r="AF421" s="23">
        <f t="shared" si="91"/>
        <v>0</v>
      </c>
      <c r="AG421" s="23">
        <f t="shared" si="92"/>
        <v>0</v>
      </c>
      <c r="AH421" s="12">
        <f>_xlfn.XLOOKUP($D421,当月商品!$D:$D,当月商品!W:W,0)</f>
        <v>0</v>
      </c>
      <c r="AI421" s="12">
        <f>_xlfn.XLOOKUP($D421,前月商品!$D:$D,前月商品!W:W,0)</f>
        <v>0</v>
      </c>
      <c r="AJ421" s="12">
        <f>_xlfn.XLOOKUP($D421,前々月商品!$D:$D,前々月商品!W:W,0)</f>
        <v>0</v>
      </c>
      <c r="AK421" s="12">
        <f>_xlfn.XLOOKUP($D421,当月商品!$D:$D,当月商品!H:H,0)</f>
        <v>0</v>
      </c>
      <c r="AL421" s="12">
        <f>_xlfn.XLOOKUP($D421,前月商品!$D:$D,前月商品!H:H,0)</f>
        <v>0</v>
      </c>
      <c r="AM421" s="12">
        <f>_xlfn.XLOOKUP($D421,前々月商品!$D:$D,前々月商品!H:H,0)</f>
        <v>0</v>
      </c>
      <c r="AN421" s="13">
        <f t="shared" si="93"/>
        <v>0</v>
      </c>
      <c r="AO421" s="13">
        <f t="shared" si="94"/>
        <v>0</v>
      </c>
      <c r="AP421" s="13">
        <f t="shared" si="95"/>
        <v>0</v>
      </c>
      <c r="AQ421" s="16">
        <f t="shared" si="96"/>
        <v>0</v>
      </c>
      <c r="AR421" s="16">
        <f t="shared" si="97"/>
        <v>0</v>
      </c>
      <c r="AS421" s="17">
        <f t="shared" si="98"/>
        <v>0</v>
      </c>
      <c r="AT421" t="e">
        <f t="shared" si="99"/>
        <v>#VALUE!</v>
      </c>
    </row>
    <row r="422" spans="3:46" ht="36.65" customHeight="1">
      <c r="C422" s="20">
        <v>417</v>
      </c>
      <c r="D422" s="53">
        <f>現状商品設定!B419</f>
        <v>0</v>
      </c>
      <c r="E422" s="26" t="str">
        <f>IFERROR(_xlfn.XLOOKUP($D422,現状商品設定!B:B,現状商品設定!C:C,"-"),"-")</f>
        <v>-</v>
      </c>
      <c r="F422" s="32" t="s">
        <v>46</v>
      </c>
      <c r="G422" s="30" t="str">
        <f>IFERROR(_xlfn.XLOOKUP($D422,現状商品設定!B:B,現状商品設定!F:F),"-")</f>
        <v>-</v>
      </c>
      <c r="H422" s="34" t="e">
        <f>IF(IF(AND(V422&gt;=設定!$C$3,X422&gt;=L422),G422*(1+設定!$C$6),IF(AND(V422&gt;=設定!$C$3,X422&lt;L422),G422*(1+設定!$C$7*-1),IF(V422&lt;設定!$C$3,G422*(1+設定!$C$6),"除外")))&gt;10,IF(AND(V422&gt;=設定!$C$3,X422&gt;=L422),G422*(1+設定!$C$6),IF(AND(V422&gt;=設定!$C$3,X422&lt;L422),G422*(1+設定!$C$7*-1),IF(V422&lt;設定!$C$3,G422*(1+設定!$C$6),"除外"))),10)</f>
        <v>#VALUE!</v>
      </c>
      <c r="I422" s="34" t="e">
        <f ca="1">IF(消化率!$I$5&lt;1,商品!H422*消化率!$I$5,IF(商品!W422*商品!Q422/(商品!H422*消化率!$I$5)&gt;商品!L422,商品!H422*消化率!$I$5,J422))</f>
        <v>#DIV/0!</v>
      </c>
      <c r="J422" s="34" t="e">
        <f t="shared" si="86"/>
        <v>#VALUE!</v>
      </c>
      <c r="K422" s="34" t="e">
        <f ca="1">IF(ROUNDDOWN(IF(I422&gt;=設定!$C$8,設定!$C$8,商品!I422),0)&lt;10,10,ROUNDDOWN(IF(I422&gt;=設定!$C$8,設定!$C$8,商品!I422),0))</f>
        <v>#DIV/0!</v>
      </c>
      <c r="L422" s="64">
        <f>IF(F422="標準",設定!$C$4,商品!F422)</f>
        <v>5</v>
      </c>
      <c r="M422" s="63" t="str">
        <f>_xlfn.XLOOKUP($D422,全商品!$F:$F,全商品!H:H,"-")</f>
        <v>-</v>
      </c>
      <c r="N422" s="12" t="str">
        <f>_xlfn.XLOOKUP($D422,全商品!$F:$F,全商品!I:I,"-")</f>
        <v>-</v>
      </c>
      <c r="O422" s="23" t="str">
        <f>_xlfn.XLOOKUP($D422,全商品!$F:$F,全商品!K:K,"-")</f>
        <v>-</v>
      </c>
      <c r="P422" s="13" t="str">
        <f>_xlfn.XLOOKUP($D422,全商品!$F:$F,全商品!M:M,"-")</f>
        <v>-</v>
      </c>
      <c r="Q422" s="25" t="str">
        <f>_xlfn.XLOOKUP($D422,現状商品設定!B:B,現状商品設定!D:D,"-")</f>
        <v>-</v>
      </c>
      <c r="R422" s="22">
        <f>SUM(_xlfn.XLOOKUP($D422,当月商品!$D:$D,当月商品!I:I,0),_xlfn.XLOOKUP($D422,前月商品!$D:$D,前月商品!I:I,0),_xlfn.XLOOKUP($D422,前々月商品!$D:$D,前々月商品!I:I,0))</f>
        <v>0</v>
      </c>
      <c r="S422" s="23">
        <f>SUM(_xlfn.XLOOKUP($D422,当月商品!$D:$D,当月商品!V:V,0),_xlfn.XLOOKUP($D422,前月商品!$D:$D,前月商品!V:V,0),_xlfn.XLOOKUP($D422,前々月商品!$D:$D,前々月商品!V:V,0))</f>
        <v>0</v>
      </c>
      <c r="T422" s="23">
        <f t="shared" si="87"/>
        <v>0</v>
      </c>
      <c r="U422" s="23">
        <f>SUM(_xlfn.XLOOKUP($D422,当月商品!$D:$D,当月商品!W:W,0),_xlfn.XLOOKUP($D422,前月商品!$D:$D,前月商品!W:W,0),_xlfn.XLOOKUP($D422,前々月商品!$D:$D,前々月商品!W:W,0))</f>
        <v>0</v>
      </c>
      <c r="V422" s="23">
        <f>SUM(_xlfn.XLOOKUP($D422,当月商品!$D:$D,当月商品!H:H,0),_xlfn.XLOOKUP($D422,前月商品!$D:$D,前月商品!H:H,0),_xlfn.XLOOKUP($D422,前々月商品!$D:$D,前々月商品!H:H,0))</f>
        <v>0</v>
      </c>
      <c r="W422" s="13">
        <f t="shared" si="88"/>
        <v>0</v>
      </c>
      <c r="X422" s="15">
        <f t="shared" si="89"/>
        <v>0</v>
      </c>
      <c r="Y422" s="22">
        <f>_xlfn.XLOOKUP($D422,当月商品!$D:$D,当月商品!I:I,0)</f>
        <v>0</v>
      </c>
      <c r="Z422" s="23">
        <f>_xlfn.XLOOKUP($D422,前月商品!$D:$D,前月商品!I:I,0)</f>
        <v>0</v>
      </c>
      <c r="AA422" s="23">
        <f>_xlfn.XLOOKUP($D422,前々月商品!$D:$D,前々月商品!I:I,0)</f>
        <v>0</v>
      </c>
      <c r="AB422" s="23">
        <f>_xlfn.XLOOKUP($D422,当月商品!$D:$D,当月商品!V:V,0)</f>
        <v>0</v>
      </c>
      <c r="AC422" s="23">
        <f>_xlfn.XLOOKUP($D422,前月商品!$D:$D,前月商品!V:V,0)</f>
        <v>0</v>
      </c>
      <c r="AD422" s="23">
        <f>_xlfn.XLOOKUP($D422,前々月商品!$D:$D,前々月商品!V:V,0)</f>
        <v>0</v>
      </c>
      <c r="AE422" s="23">
        <f t="shared" si="90"/>
        <v>0</v>
      </c>
      <c r="AF422" s="23">
        <f t="shared" si="91"/>
        <v>0</v>
      </c>
      <c r="AG422" s="23">
        <f t="shared" si="92"/>
        <v>0</v>
      </c>
      <c r="AH422" s="12">
        <f>_xlfn.XLOOKUP($D422,当月商品!$D:$D,当月商品!W:W,0)</f>
        <v>0</v>
      </c>
      <c r="AI422" s="12">
        <f>_xlfn.XLOOKUP($D422,前月商品!$D:$D,前月商品!W:W,0)</f>
        <v>0</v>
      </c>
      <c r="AJ422" s="12">
        <f>_xlfn.XLOOKUP($D422,前々月商品!$D:$D,前々月商品!W:W,0)</f>
        <v>0</v>
      </c>
      <c r="AK422" s="12">
        <f>_xlfn.XLOOKUP($D422,当月商品!$D:$D,当月商品!H:H,0)</f>
        <v>0</v>
      </c>
      <c r="AL422" s="12">
        <f>_xlfn.XLOOKUP($D422,前月商品!$D:$D,前月商品!H:H,0)</f>
        <v>0</v>
      </c>
      <c r="AM422" s="12">
        <f>_xlfn.XLOOKUP($D422,前々月商品!$D:$D,前々月商品!H:H,0)</f>
        <v>0</v>
      </c>
      <c r="AN422" s="13">
        <f t="shared" si="93"/>
        <v>0</v>
      </c>
      <c r="AO422" s="13">
        <f t="shared" si="94"/>
        <v>0</v>
      </c>
      <c r="AP422" s="13">
        <f t="shared" si="95"/>
        <v>0</v>
      </c>
      <c r="AQ422" s="16">
        <f t="shared" si="96"/>
        <v>0</v>
      </c>
      <c r="AR422" s="16">
        <f t="shared" si="97"/>
        <v>0</v>
      </c>
      <c r="AS422" s="17">
        <f t="shared" si="98"/>
        <v>0</v>
      </c>
      <c r="AT422" t="e">
        <f t="shared" si="99"/>
        <v>#VALUE!</v>
      </c>
    </row>
    <row r="423" spans="3:46" ht="36.65" customHeight="1">
      <c r="C423" s="20">
        <v>418</v>
      </c>
      <c r="D423" s="53">
        <f>現状商品設定!B420</f>
        <v>0</v>
      </c>
      <c r="E423" s="26" t="str">
        <f>IFERROR(_xlfn.XLOOKUP($D423,現状商品設定!B:B,現状商品設定!C:C,"-"),"-")</f>
        <v>-</v>
      </c>
      <c r="F423" s="32" t="s">
        <v>46</v>
      </c>
      <c r="G423" s="30" t="str">
        <f>IFERROR(_xlfn.XLOOKUP($D423,現状商品設定!B:B,現状商品設定!F:F),"-")</f>
        <v>-</v>
      </c>
      <c r="H423" s="34" t="e">
        <f>IF(IF(AND(V423&gt;=設定!$C$3,X423&gt;=L423),G423*(1+設定!$C$6),IF(AND(V423&gt;=設定!$C$3,X423&lt;L423),G423*(1+設定!$C$7*-1),IF(V423&lt;設定!$C$3,G423*(1+設定!$C$6),"除外")))&gt;10,IF(AND(V423&gt;=設定!$C$3,X423&gt;=L423),G423*(1+設定!$C$6),IF(AND(V423&gt;=設定!$C$3,X423&lt;L423),G423*(1+設定!$C$7*-1),IF(V423&lt;設定!$C$3,G423*(1+設定!$C$6),"除外"))),10)</f>
        <v>#VALUE!</v>
      </c>
      <c r="I423" s="34" t="e">
        <f ca="1">IF(消化率!$I$5&lt;1,商品!H423*消化率!$I$5,IF(商品!W423*商品!Q423/(商品!H423*消化率!$I$5)&gt;商品!L423,商品!H423*消化率!$I$5,J423))</f>
        <v>#DIV/0!</v>
      </c>
      <c r="J423" s="34" t="e">
        <f t="shared" si="86"/>
        <v>#VALUE!</v>
      </c>
      <c r="K423" s="34" t="e">
        <f ca="1">IF(ROUNDDOWN(IF(I423&gt;=設定!$C$8,設定!$C$8,商品!I423),0)&lt;10,10,ROUNDDOWN(IF(I423&gt;=設定!$C$8,設定!$C$8,商品!I423),0))</f>
        <v>#DIV/0!</v>
      </c>
      <c r="L423" s="64">
        <f>IF(F423="標準",設定!$C$4,商品!F423)</f>
        <v>5</v>
      </c>
      <c r="M423" s="63" t="str">
        <f>_xlfn.XLOOKUP($D423,全商品!$F:$F,全商品!H:H,"-")</f>
        <v>-</v>
      </c>
      <c r="N423" s="12" t="str">
        <f>_xlfn.XLOOKUP($D423,全商品!$F:$F,全商品!I:I,"-")</f>
        <v>-</v>
      </c>
      <c r="O423" s="23" t="str">
        <f>_xlfn.XLOOKUP($D423,全商品!$F:$F,全商品!K:K,"-")</f>
        <v>-</v>
      </c>
      <c r="P423" s="13" t="str">
        <f>_xlfn.XLOOKUP($D423,全商品!$F:$F,全商品!M:M,"-")</f>
        <v>-</v>
      </c>
      <c r="Q423" s="25" t="str">
        <f>_xlfn.XLOOKUP($D423,現状商品設定!B:B,現状商品設定!D:D,"-")</f>
        <v>-</v>
      </c>
      <c r="R423" s="22">
        <f>SUM(_xlfn.XLOOKUP($D423,当月商品!$D:$D,当月商品!I:I,0),_xlfn.XLOOKUP($D423,前月商品!$D:$D,前月商品!I:I,0),_xlfn.XLOOKUP($D423,前々月商品!$D:$D,前々月商品!I:I,0))</f>
        <v>0</v>
      </c>
      <c r="S423" s="23">
        <f>SUM(_xlfn.XLOOKUP($D423,当月商品!$D:$D,当月商品!V:V,0),_xlfn.XLOOKUP($D423,前月商品!$D:$D,前月商品!V:V,0),_xlfn.XLOOKUP($D423,前々月商品!$D:$D,前々月商品!V:V,0))</f>
        <v>0</v>
      </c>
      <c r="T423" s="23">
        <f t="shared" si="87"/>
        <v>0</v>
      </c>
      <c r="U423" s="23">
        <f>SUM(_xlfn.XLOOKUP($D423,当月商品!$D:$D,当月商品!W:W,0),_xlfn.XLOOKUP($D423,前月商品!$D:$D,前月商品!W:W,0),_xlfn.XLOOKUP($D423,前々月商品!$D:$D,前々月商品!W:W,0))</f>
        <v>0</v>
      </c>
      <c r="V423" s="23">
        <f>SUM(_xlfn.XLOOKUP($D423,当月商品!$D:$D,当月商品!H:H,0),_xlfn.XLOOKUP($D423,前月商品!$D:$D,前月商品!H:H,0),_xlfn.XLOOKUP($D423,前々月商品!$D:$D,前々月商品!H:H,0))</f>
        <v>0</v>
      </c>
      <c r="W423" s="13">
        <f t="shared" si="88"/>
        <v>0</v>
      </c>
      <c r="X423" s="15">
        <f t="shared" si="89"/>
        <v>0</v>
      </c>
      <c r="Y423" s="22">
        <f>_xlfn.XLOOKUP($D423,当月商品!$D:$D,当月商品!I:I,0)</f>
        <v>0</v>
      </c>
      <c r="Z423" s="23">
        <f>_xlfn.XLOOKUP($D423,前月商品!$D:$D,前月商品!I:I,0)</f>
        <v>0</v>
      </c>
      <c r="AA423" s="23">
        <f>_xlfn.XLOOKUP($D423,前々月商品!$D:$D,前々月商品!I:I,0)</f>
        <v>0</v>
      </c>
      <c r="AB423" s="23">
        <f>_xlfn.XLOOKUP($D423,当月商品!$D:$D,当月商品!V:V,0)</f>
        <v>0</v>
      </c>
      <c r="AC423" s="23">
        <f>_xlfn.XLOOKUP($D423,前月商品!$D:$D,前月商品!V:V,0)</f>
        <v>0</v>
      </c>
      <c r="AD423" s="23">
        <f>_xlfn.XLOOKUP($D423,前々月商品!$D:$D,前々月商品!V:V,0)</f>
        <v>0</v>
      </c>
      <c r="AE423" s="23">
        <f t="shared" si="90"/>
        <v>0</v>
      </c>
      <c r="AF423" s="23">
        <f t="shared" si="91"/>
        <v>0</v>
      </c>
      <c r="AG423" s="23">
        <f t="shared" si="92"/>
        <v>0</v>
      </c>
      <c r="AH423" s="12">
        <f>_xlfn.XLOOKUP($D423,当月商品!$D:$D,当月商品!W:W,0)</f>
        <v>0</v>
      </c>
      <c r="AI423" s="12">
        <f>_xlfn.XLOOKUP($D423,前月商品!$D:$D,前月商品!W:W,0)</f>
        <v>0</v>
      </c>
      <c r="AJ423" s="12">
        <f>_xlfn.XLOOKUP($D423,前々月商品!$D:$D,前々月商品!W:W,0)</f>
        <v>0</v>
      </c>
      <c r="AK423" s="12">
        <f>_xlfn.XLOOKUP($D423,当月商品!$D:$D,当月商品!H:H,0)</f>
        <v>0</v>
      </c>
      <c r="AL423" s="12">
        <f>_xlfn.XLOOKUP($D423,前月商品!$D:$D,前月商品!H:H,0)</f>
        <v>0</v>
      </c>
      <c r="AM423" s="12">
        <f>_xlfn.XLOOKUP($D423,前々月商品!$D:$D,前々月商品!H:H,0)</f>
        <v>0</v>
      </c>
      <c r="AN423" s="13">
        <f t="shared" si="93"/>
        <v>0</v>
      </c>
      <c r="AO423" s="13">
        <f t="shared" si="94"/>
        <v>0</v>
      </c>
      <c r="AP423" s="13">
        <f t="shared" si="95"/>
        <v>0</v>
      </c>
      <c r="AQ423" s="16">
        <f t="shared" si="96"/>
        <v>0</v>
      </c>
      <c r="AR423" s="16">
        <f t="shared" si="97"/>
        <v>0</v>
      </c>
      <c r="AS423" s="17">
        <f t="shared" si="98"/>
        <v>0</v>
      </c>
      <c r="AT423" t="e">
        <f t="shared" si="99"/>
        <v>#VALUE!</v>
      </c>
    </row>
    <row r="424" spans="3:46" ht="36.65" customHeight="1">
      <c r="C424" s="20">
        <v>419</v>
      </c>
      <c r="D424" s="53">
        <f>現状商品設定!B421</f>
        <v>0</v>
      </c>
      <c r="E424" s="26" t="str">
        <f>IFERROR(_xlfn.XLOOKUP($D424,現状商品設定!B:B,現状商品設定!C:C,"-"),"-")</f>
        <v>-</v>
      </c>
      <c r="F424" s="32" t="s">
        <v>46</v>
      </c>
      <c r="G424" s="30" t="str">
        <f>IFERROR(_xlfn.XLOOKUP($D424,現状商品設定!B:B,現状商品設定!F:F),"-")</f>
        <v>-</v>
      </c>
      <c r="H424" s="34" t="e">
        <f>IF(IF(AND(V424&gt;=設定!$C$3,X424&gt;=L424),G424*(1+設定!$C$6),IF(AND(V424&gt;=設定!$C$3,X424&lt;L424),G424*(1+設定!$C$7*-1),IF(V424&lt;設定!$C$3,G424*(1+設定!$C$6),"除外")))&gt;10,IF(AND(V424&gt;=設定!$C$3,X424&gt;=L424),G424*(1+設定!$C$6),IF(AND(V424&gt;=設定!$C$3,X424&lt;L424),G424*(1+設定!$C$7*-1),IF(V424&lt;設定!$C$3,G424*(1+設定!$C$6),"除外"))),10)</f>
        <v>#VALUE!</v>
      </c>
      <c r="I424" s="34" t="e">
        <f ca="1">IF(消化率!$I$5&lt;1,商品!H424*消化率!$I$5,IF(商品!W424*商品!Q424/(商品!H424*消化率!$I$5)&gt;商品!L424,商品!H424*消化率!$I$5,J424))</f>
        <v>#DIV/0!</v>
      </c>
      <c r="J424" s="34" t="e">
        <f t="shared" si="86"/>
        <v>#VALUE!</v>
      </c>
      <c r="K424" s="34" t="e">
        <f ca="1">IF(ROUNDDOWN(IF(I424&gt;=設定!$C$8,設定!$C$8,商品!I424),0)&lt;10,10,ROUNDDOWN(IF(I424&gt;=設定!$C$8,設定!$C$8,商品!I424),0))</f>
        <v>#DIV/0!</v>
      </c>
      <c r="L424" s="64">
        <f>IF(F424="標準",設定!$C$4,商品!F424)</f>
        <v>5</v>
      </c>
      <c r="M424" s="63" t="str">
        <f>_xlfn.XLOOKUP($D424,全商品!$F:$F,全商品!H:H,"-")</f>
        <v>-</v>
      </c>
      <c r="N424" s="12" t="str">
        <f>_xlfn.XLOOKUP($D424,全商品!$F:$F,全商品!I:I,"-")</f>
        <v>-</v>
      </c>
      <c r="O424" s="23" t="str">
        <f>_xlfn.XLOOKUP($D424,全商品!$F:$F,全商品!K:K,"-")</f>
        <v>-</v>
      </c>
      <c r="P424" s="13" t="str">
        <f>_xlfn.XLOOKUP($D424,全商品!$F:$F,全商品!M:M,"-")</f>
        <v>-</v>
      </c>
      <c r="Q424" s="25" t="str">
        <f>_xlfn.XLOOKUP($D424,現状商品設定!B:B,現状商品設定!D:D,"-")</f>
        <v>-</v>
      </c>
      <c r="R424" s="22">
        <f>SUM(_xlfn.XLOOKUP($D424,当月商品!$D:$D,当月商品!I:I,0),_xlfn.XLOOKUP($D424,前月商品!$D:$D,前月商品!I:I,0),_xlfn.XLOOKUP($D424,前々月商品!$D:$D,前々月商品!I:I,0))</f>
        <v>0</v>
      </c>
      <c r="S424" s="23">
        <f>SUM(_xlfn.XLOOKUP($D424,当月商品!$D:$D,当月商品!V:V,0),_xlfn.XLOOKUP($D424,前月商品!$D:$D,前月商品!V:V,0),_xlfn.XLOOKUP($D424,前々月商品!$D:$D,前々月商品!V:V,0))</f>
        <v>0</v>
      </c>
      <c r="T424" s="23">
        <f t="shared" si="87"/>
        <v>0</v>
      </c>
      <c r="U424" s="23">
        <f>SUM(_xlfn.XLOOKUP($D424,当月商品!$D:$D,当月商品!W:W,0),_xlfn.XLOOKUP($D424,前月商品!$D:$D,前月商品!W:W,0),_xlfn.XLOOKUP($D424,前々月商品!$D:$D,前々月商品!W:W,0))</f>
        <v>0</v>
      </c>
      <c r="V424" s="23">
        <f>SUM(_xlfn.XLOOKUP($D424,当月商品!$D:$D,当月商品!H:H,0),_xlfn.XLOOKUP($D424,前月商品!$D:$D,前月商品!H:H,0),_xlfn.XLOOKUP($D424,前々月商品!$D:$D,前々月商品!H:H,0))</f>
        <v>0</v>
      </c>
      <c r="W424" s="13">
        <f t="shared" si="88"/>
        <v>0</v>
      </c>
      <c r="X424" s="15">
        <f t="shared" si="89"/>
        <v>0</v>
      </c>
      <c r="Y424" s="22">
        <f>_xlfn.XLOOKUP($D424,当月商品!$D:$D,当月商品!I:I,0)</f>
        <v>0</v>
      </c>
      <c r="Z424" s="23">
        <f>_xlfn.XLOOKUP($D424,前月商品!$D:$D,前月商品!I:I,0)</f>
        <v>0</v>
      </c>
      <c r="AA424" s="23">
        <f>_xlfn.XLOOKUP($D424,前々月商品!$D:$D,前々月商品!I:I,0)</f>
        <v>0</v>
      </c>
      <c r="AB424" s="23">
        <f>_xlfn.XLOOKUP($D424,当月商品!$D:$D,当月商品!V:V,0)</f>
        <v>0</v>
      </c>
      <c r="AC424" s="23">
        <f>_xlfn.XLOOKUP($D424,前月商品!$D:$D,前月商品!V:V,0)</f>
        <v>0</v>
      </c>
      <c r="AD424" s="23">
        <f>_xlfn.XLOOKUP($D424,前々月商品!$D:$D,前々月商品!V:V,0)</f>
        <v>0</v>
      </c>
      <c r="AE424" s="23">
        <f t="shared" si="90"/>
        <v>0</v>
      </c>
      <c r="AF424" s="23">
        <f t="shared" si="91"/>
        <v>0</v>
      </c>
      <c r="AG424" s="23">
        <f t="shared" si="92"/>
        <v>0</v>
      </c>
      <c r="AH424" s="12">
        <f>_xlfn.XLOOKUP($D424,当月商品!$D:$D,当月商品!W:W,0)</f>
        <v>0</v>
      </c>
      <c r="AI424" s="12">
        <f>_xlfn.XLOOKUP($D424,前月商品!$D:$D,前月商品!W:W,0)</f>
        <v>0</v>
      </c>
      <c r="AJ424" s="12">
        <f>_xlfn.XLOOKUP($D424,前々月商品!$D:$D,前々月商品!W:W,0)</f>
        <v>0</v>
      </c>
      <c r="AK424" s="12">
        <f>_xlfn.XLOOKUP($D424,当月商品!$D:$D,当月商品!H:H,0)</f>
        <v>0</v>
      </c>
      <c r="AL424" s="12">
        <f>_xlfn.XLOOKUP($D424,前月商品!$D:$D,前月商品!H:H,0)</f>
        <v>0</v>
      </c>
      <c r="AM424" s="12">
        <f>_xlfn.XLOOKUP($D424,前々月商品!$D:$D,前々月商品!H:H,0)</f>
        <v>0</v>
      </c>
      <c r="AN424" s="13">
        <f t="shared" si="93"/>
        <v>0</v>
      </c>
      <c r="AO424" s="13">
        <f t="shared" si="94"/>
        <v>0</v>
      </c>
      <c r="AP424" s="13">
        <f t="shared" si="95"/>
        <v>0</v>
      </c>
      <c r="AQ424" s="16">
        <f t="shared" si="96"/>
        <v>0</v>
      </c>
      <c r="AR424" s="16">
        <f t="shared" si="97"/>
        <v>0</v>
      </c>
      <c r="AS424" s="17">
        <f t="shared" si="98"/>
        <v>0</v>
      </c>
      <c r="AT424" t="e">
        <f t="shared" si="99"/>
        <v>#VALUE!</v>
      </c>
    </row>
    <row r="425" spans="3:46" ht="36.65" customHeight="1">
      <c r="C425" s="20">
        <v>420</v>
      </c>
      <c r="D425" s="53">
        <f>現状商品設定!B422</f>
        <v>0</v>
      </c>
      <c r="E425" s="26" t="str">
        <f>IFERROR(_xlfn.XLOOKUP($D425,現状商品設定!B:B,現状商品設定!C:C,"-"),"-")</f>
        <v>-</v>
      </c>
      <c r="F425" s="32" t="s">
        <v>46</v>
      </c>
      <c r="G425" s="30" t="str">
        <f>IFERROR(_xlfn.XLOOKUP($D425,現状商品設定!B:B,現状商品設定!F:F),"-")</f>
        <v>-</v>
      </c>
      <c r="H425" s="34" t="e">
        <f>IF(IF(AND(V425&gt;=設定!$C$3,X425&gt;=L425),G425*(1+設定!$C$6),IF(AND(V425&gt;=設定!$C$3,X425&lt;L425),G425*(1+設定!$C$7*-1),IF(V425&lt;設定!$C$3,G425*(1+設定!$C$6),"除外")))&gt;10,IF(AND(V425&gt;=設定!$C$3,X425&gt;=L425),G425*(1+設定!$C$6),IF(AND(V425&gt;=設定!$C$3,X425&lt;L425),G425*(1+設定!$C$7*-1),IF(V425&lt;設定!$C$3,G425*(1+設定!$C$6),"除外"))),10)</f>
        <v>#VALUE!</v>
      </c>
      <c r="I425" s="34" t="e">
        <f ca="1">IF(消化率!$I$5&lt;1,商品!H425*消化率!$I$5,IF(商品!W425*商品!Q425/(商品!H425*消化率!$I$5)&gt;商品!L425,商品!H425*消化率!$I$5,J425))</f>
        <v>#DIV/0!</v>
      </c>
      <c r="J425" s="34" t="e">
        <f t="shared" si="86"/>
        <v>#VALUE!</v>
      </c>
      <c r="K425" s="34" t="e">
        <f ca="1">IF(ROUNDDOWN(IF(I425&gt;=設定!$C$8,設定!$C$8,商品!I425),0)&lt;10,10,ROUNDDOWN(IF(I425&gt;=設定!$C$8,設定!$C$8,商品!I425),0))</f>
        <v>#DIV/0!</v>
      </c>
      <c r="L425" s="64">
        <f>IF(F425="標準",設定!$C$4,商品!F425)</f>
        <v>5</v>
      </c>
      <c r="M425" s="63" t="str">
        <f>_xlfn.XLOOKUP($D425,全商品!$F:$F,全商品!H:H,"-")</f>
        <v>-</v>
      </c>
      <c r="N425" s="12" t="str">
        <f>_xlfn.XLOOKUP($D425,全商品!$F:$F,全商品!I:I,"-")</f>
        <v>-</v>
      </c>
      <c r="O425" s="23" t="str">
        <f>_xlfn.XLOOKUP($D425,全商品!$F:$F,全商品!K:K,"-")</f>
        <v>-</v>
      </c>
      <c r="P425" s="13" t="str">
        <f>_xlfn.XLOOKUP($D425,全商品!$F:$F,全商品!M:M,"-")</f>
        <v>-</v>
      </c>
      <c r="Q425" s="25" t="str">
        <f>_xlfn.XLOOKUP($D425,現状商品設定!B:B,現状商品設定!D:D,"-")</f>
        <v>-</v>
      </c>
      <c r="R425" s="22">
        <f>SUM(_xlfn.XLOOKUP($D425,当月商品!$D:$D,当月商品!I:I,0),_xlfn.XLOOKUP($D425,前月商品!$D:$D,前月商品!I:I,0),_xlfn.XLOOKUP($D425,前々月商品!$D:$D,前々月商品!I:I,0))</f>
        <v>0</v>
      </c>
      <c r="S425" s="23">
        <f>SUM(_xlfn.XLOOKUP($D425,当月商品!$D:$D,当月商品!V:V,0),_xlfn.XLOOKUP($D425,前月商品!$D:$D,前月商品!V:V,0),_xlfn.XLOOKUP($D425,前々月商品!$D:$D,前々月商品!V:V,0))</f>
        <v>0</v>
      </c>
      <c r="T425" s="23">
        <f t="shared" si="87"/>
        <v>0</v>
      </c>
      <c r="U425" s="23">
        <f>SUM(_xlfn.XLOOKUP($D425,当月商品!$D:$D,当月商品!W:W,0),_xlfn.XLOOKUP($D425,前月商品!$D:$D,前月商品!W:W,0),_xlfn.XLOOKUP($D425,前々月商品!$D:$D,前々月商品!W:W,0))</f>
        <v>0</v>
      </c>
      <c r="V425" s="23">
        <f>SUM(_xlfn.XLOOKUP($D425,当月商品!$D:$D,当月商品!H:H,0),_xlfn.XLOOKUP($D425,前月商品!$D:$D,前月商品!H:H,0),_xlfn.XLOOKUP($D425,前々月商品!$D:$D,前々月商品!H:H,0))</f>
        <v>0</v>
      </c>
      <c r="W425" s="13">
        <f t="shared" si="88"/>
        <v>0</v>
      </c>
      <c r="X425" s="15">
        <f t="shared" si="89"/>
        <v>0</v>
      </c>
      <c r="Y425" s="22">
        <f>_xlfn.XLOOKUP($D425,当月商品!$D:$D,当月商品!I:I,0)</f>
        <v>0</v>
      </c>
      <c r="Z425" s="23">
        <f>_xlfn.XLOOKUP($D425,前月商品!$D:$D,前月商品!I:I,0)</f>
        <v>0</v>
      </c>
      <c r="AA425" s="23">
        <f>_xlfn.XLOOKUP($D425,前々月商品!$D:$D,前々月商品!I:I,0)</f>
        <v>0</v>
      </c>
      <c r="AB425" s="23">
        <f>_xlfn.XLOOKUP($D425,当月商品!$D:$D,当月商品!V:V,0)</f>
        <v>0</v>
      </c>
      <c r="AC425" s="23">
        <f>_xlfn.XLOOKUP($D425,前月商品!$D:$D,前月商品!V:V,0)</f>
        <v>0</v>
      </c>
      <c r="AD425" s="23">
        <f>_xlfn.XLOOKUP($D425,前々月商品!$D:$D,前々月商品!V:V,0)</f>
        <v>0</v>
      </c>
      <c r="AE425" s="23">
        <f t="shared" si="90"/>
        <v>0</v>
      </c>
      <c r="AF425" s="23">
        <f t="shared" si="91"/>
        <v>0</v>
      </c>
      <c r="AG425" s="23">
        <f t="shared" si="92"/>
        <v>0</v>
      </c>
      <c r="AH425" s="12">
        <f>_xlfn.XLOOKUP($D425,当月商品!$D:$D,当月商品!W:W,0)</f>
        <v>0</v>
      </c>
      <c r="AI425" s="12">
        <f>_xlfn.XLOOKUP($D425,前月商品!$D:$D,前月商品!W:W,0)</f>
        <v>0</v>
      </c>
      <c r="AJ425" s="12">
        <f>_xlfn.XLOOKUP($D425,前々月商品!$D:$D,前々月商品!W:W,0)</f>
        <v>0</v>
      </c>
      <c r="AK425" s="12">
        <f>_xlfn.XLOOKUP($D425,当月商品!$D:$D,当月商品!H:H,0)</f>
        <v>0</v>
      </c>
      <c r="AL425" s="12">
        <f>_xlfn.XLOOKUP($D425,前月商品!$D:$D,前月商品!H:H,0)</f>
        <v>0</v>
      </c>
      <c r="AM425" s="12">
        <f>_xlfn.XLOOKUP($D425,前々月商品!$D:$D,前々月商品!H:H,0)</f>
        <v>0</v>
      </c>
      <c r="AN425" s="13">
        <f t="shared" si="93"/>
        <v>0</v>
      </c>
      <c r="AO425" s="13">
        <f t="shared" si="94"/>
        <v>0</v>
      </c>
      <c r="AP425" s="13">
        <f t="shared" si="95"/>
        <v>0</v>
      </c>
      <c r="AQ425" s="16">
        <f t="shared" si="96"/>
        <v>0</v>
      </c>
      <c r="AR425" s="16">
        <f t="shared" si="97"/>
        <v>0</v>
      </c>
      <c r="AS425" s="17">
        <f t="shared" si="98"/>
        <v>0</v>
      </c>
      <c r="AT425" t="e">
        <f t="shared" si="99"/>
        <v>#VALUE!</v>
      </c>
    </row>
    <row r="426" spans="3:46" ht="36.65" customHeight="1">
      <c r="C426" s="20">
        <v>421</v>
      </c>
      <c r="D426" s="53">
        <f>現状商品設定!B423</f>
        <v>0</v>
      </c>
      <c r="E426" s="26" t="str">
        <f>IFERROR(_xlfn.XLOOKUP($D426,現状商品設定!B:B,現状商品設定!C:C,"-"),"-")</f>
        <v>-</v>
      </c>
      <c r="F426" s="32" t="s">
        <v>46</v>
      </c>
      <c r="G426" s="30" t="str">
        <f>IFERROR(_xlfn.XLOOKUP($D426,現状商品設定!B:B,現状商品設定!F:F),"-")</f>
        <v>-</v>
      </c>
      <c r="H426" s="34" t="e">
        <f>IF(IF(AND(V426&gt;=設定!$C$3,X426&gt;=L426),G426*(1+設定!$C$6),IF(AND(V426&gt;=設定!$C$3,X426&lt;L426),G426*(1+設定!$C$7*-1),IF(V426&lt;設定!$C$3,G426*(1+設定!$C$6),"除外")))&gt;10,IF(AND(V426&gt;=設定!$C$3,X426&gt;=L426),G426*(1+設定!$C$6),IF(AND(V426&gt;=設定!$C$3,X426&lt;L426),G426*(1+設定!$C$7*-1),IF(V426&lt;設定!$C$3,G426*(1+設定!$C$6),"除外"))),10)</f>
        <v>#VALUE!</v>
      </c>
      <c r="I426" s="34" t="e">
        <f ca="1">IF(消化率!$I$5&lt;1,商品!H426*消化率!$I$5,IF(商品!W426*商品!Q426/(商品!H426*消化率!$I$5)&gt;商品!L426,商品!H426*消化率!$I$5,J426))</f>
        <v>#DIV/0!</v>
      </c>
      <c r="J426" s="34" t="e">
        <f t="shared" si="86"/>
        <v>#VALUE!</v>
      </c>
      <c r="K426" s="34" t="e">
        <f ca="1">IF(ROUNDDOWN(IF(I426&gt;=設定!$C$8,設定!$C$8,商品!I426),0)&lt;10,10,ROUNDDOWN(IF(I426&gt;=設定!$C$8,設定!$C$8,商品!I426),0))</f>
        <v>#DIV/0!</v>
      </c>
      <c r="L426" s="64">
        <f>IF(F426="標準",設定!$C$4,商品!F426)</f>
        <v>5</v>
      </c>
      <c r="M426" s="63" t="str">
        <f>_xlfn.XLOOKUP($D426,全商品!$F:$F,全商品!H:H,"-")</f>
        <v>-</v>
      </c>
      <c r="N426" s="12" t="str">
        <f>_xlfn.XLOOKUP($D426,全商品!$F:$F,全商品!I:I,"-")</f>
        <v>-</v>
      </c>
      <c r="O426" s="23" t="str">
        <f>_xlfn.XLOOKUP($D426,全商品!$F:$F,全商品!K:K,"-")</f>
        <v>-</v>
      </c>
      <c r="P426" s="13" t="str">
        <f>_xlfn.XLOOKUP($D426,全商品!$F:$F,全商品!M:M,"-")</f>
        <v>-</v>
      </c>
      <c r="Q426" s="25" t="str">
        <f>_xlfn.XLOOKUP($D426,現状商品設定!B:B,現状商品設定!D:D,"-")</f>
        <v>-</v>
      </c>
      <c r="R426" s="22">
        <f>SUM(_xlfn.XLOOKUP($D426,当月商品!$D:$D,当月商品!I:I,0),_xlfn.XLOOKUP($D426,前月商品!$D:$D,前月商品!I:I,0),_xlfn.XLOOKUP($D426,前々月商品!$D:$D,前々月商品!I:I,0))</f>
        <v>0</v>
      </c>
      <c r="S426" s="23">
        <f>SUM(_xlfn.XLOOKUP($D426,当月商品!$D:$D,当月商品!V:V,0),_xlfn.XLOOKUP($D426,前月商品!$D:$D,前月商品!V:V,0),_xlfn.XLOOKUP($D426,前々月商品!$D:$D,前々月商品!V:V,0))</f>
        <v>0</v>
      </c>
      <c r="T426" s="23">
        <f t="shared" si="87"/>
        <v>0</v>
      </c>
      <c r="U426" s="23">
        <f>SUM(_xlfn.XLOOKUP($D426,当月商品!$D:$D,当月商品!W:W,0),_xlfn.XLOOKUP($D426,前月商品!$D:$D,前月商品!W:W,0),_xlfn.XLOOKUP($D426,前々月商品!$D:$D,前々月商品!W:W,0))</f>
        <v>0</v>
      </c>
      <c r="V426" s="23">
        <f>SUM(_xlfn.XLOOKUP($D426,当月商品!$D:$D,当月商品!H:H,0),_xlfn.XLOOKUP($D426,前月商品!$D:$D,前月商品!H:H,0),_xlfn.XLOOKUP($D426,前々月商品!$D:$D,前々月商品!H:H,0))</f>
        <v>0</v>
      </c>
      <c r="W426" s="13">
        <f t="shared" si="88"/>
        <v>0</v>
      </c>
      <c r="X426" s="15">
        <f t="shared" si="89"/>
        <v>0</v>
      </c>
      <c r="Y426" s="22">
        <f>_xlfn.XLOOKUP($D426,当月商品!$D:$D,当月商品!I:I,0)</f>
        <v>0</v>
      </c>
      <c r="Z426" s="23">
        <f>_xlfn.XLOOKUP($D426,前月商品!$D:$D,前月商品!I:I,0)</f>
        <v>0</v>
      </c>
      <c r="AA426" s="23">
        <f>_xlfn.XLOOKUP($D426,前々月商品!$D:$D,前々月商品!I:I,0)</f>
        <v>0</v>
      </c>
      <c r="AB426" s="23">
        <f>_xlfn.XLOOKUP($D426,当月商品!$D:$D,当月商品!V:V,0)</f>
        <v>0</v>
      </c>
      <c r="AC426" s="23">
        <f>_xlfn.XLOOKUP($D426,前月商品!$D:$D,前月商品!V:V,0)</f>
        <v>0</v>
      </c>
      <c r="AD426" s="23">
        <f>_xlfn.XLOOKUP($D426,前々月商品!$D:$D,前々月商品!V:V,0)</f>
        <v>0</v>
      </c>
      <c r="AE426" s="23">
        <f t="shared" si="90"/>
        <v>0</v>
      </c>
      <c r="AF426" s="23">
        <f t="shared" si="91"/>
        <v>0</v>
      </c>
      <c r="AG426" s="23">
        <f t="shared" si="92"/>
        <v>0</v>
      </c>
      <c r="AH426" s="12">
        <f>_xlfn.XLOOKUP($D426,当月商品!$D:$D,当月商品!W:W,0)</f>
        <v>0</v>
      </c>
      <c r="AI426" s="12">
        <f>_xlfn.XLOOKUP($D426,前月商品!$D:$D,前月商品!W:W,0)</f>
        <v>0</v>
      </c>
      <c r="AJ426" s="12">
        <f>_xlfn.XLOOKUP($D426,前々月商品!$D:$D,前々月商品!W:W,0)</f>
        <v>0</v>
      </c>
      <c r="AK426" s="12">
        <f>_xlfn.XLOOKUP($D426,当月商品!$D:$D,当月商品!H:H,0)</f>
        <v>0</v>
      </c>
      <c r="AL426" s="12">
        <f>_xlfn.XLOOKUP($D426,前月商品!$D:$D,前月商品!H:H,0)</f>
        <v>0</v>
      </c>
      <c r="AM426" s="12">
        <f>_xlfn.XLOOKUP($D426,前々月商品!$D:$D,前々月商品!H:H,0)</f>
        <v>0</v>
      </c>
      <c r="AN426" s="13">
        <f t="shared" si="93"/>
        <v>0</v>
      </c>
      <c r="AO426" s="13">
        <f t="shared" si="94"/>
        <v>0</v>
      </c>
      <c r="AP426" s="13">
        <f t="shared" si="95"/>
        <v>0</v>
      </c>
      <c r="AQ426" s="16">
        <f t="shared" si="96"/>
        <v>0</v>
      </c>
      <c r="AR426" s="16">
        <f t="shared" si="97"/>
        <v>0</v>
      </c>
      <c r="AS426" s="17">
        <f t="shared" si="98"/>
        <v>0</v>
      </c>
      <c r="AT426" t="e">
        <f t="shared" si="99"/>
        <v>#VALUE!</v>
      </c>
    </row>
    <row r="427" spans="3:46" ht="36.65" customHeight="1">
      <c r="C427" s="20">
        <v>422</v>
      </c>
      <c r="D427" s="53">
        <f>現状商品設定!B424</f>
        <v>0</v>
      </c>
      <c r="E427" s="26" t="str">
        <f>IFERROR(_xlfn.XLOOKUP($D427,現状商品設定!B:B,現状商品設定!C:C,"-"),"-")</f>
        <v>-</v>
      </c>
      <c r="F427" s="32" t="s">
        <v>46</v>
      </c>
      <c r="G427" s="30" t="str">
        <f>IFERROR(_xlfn.XLOOKUP($D427,現状商品設定!B:B,現状商品設定!F:F),"-")</f>
        <v>-</v>
      </c>
      <c r="H427" s="34" t="e">
        <f>IF(IF(AND(V427&gt;=設定!$C$3,X427&gt;=L427),G427*(1+設定!$C$6),IF(AND(V427&gt;=設定!$C$3,X427&lt;L427),G427*(1+設定!$C$7*-1),IF(V427&lt;設定!$C$3,G427*(1+設定!$C$6),"除外")))&gt;10,IF(AND(V427&gt;=設定!$C$3,X427&gt;=L427),G427*(1+設定!$C$6),IF(AND(V427&gt;=設定!$C$3,X427&lt;L427),G427*(1+設定!$C$7*-1),IF(V427&lt;設定!$C$3,G427*(1+設定!$C$6),"除外"))),10)</f>
        <v>#VALUE!</v>
      </c>
      <c r="I427" s="34" t="e">
        <f ca="1">IF(消化率!$I$5&lt;1,商品!H427*消化率!$I$5,IF(商品!W427*商品!Q427/(商品!H427*消化率!$I$5)&gt;商品!L427,商品!H427*消化率!$I$5,J427))</f>
        <v>#DIV/0!</v>
      </c>
      <c r="J427" s="34" t="e">
        <f t="shared" si="86"/>
        <v>#VALUE!</v>
      </c>
      <c r="K427" s="34" t="e">
        <f ca="1">IF(ROUNDDOWN(IF(I427&gt;=設定!$C$8,設定!$C$8,商品!I427),0)&lt;10,10,ROUNDDOWN(IF(I427&gt;=設定!$C$8,設定!$C$8,商品!I427),0))</f>
        <v>#DIV/0!</v>
      </c>
      <c r="L427" s="64">
        <f>IF(F427="標準",設定!$C$4,商品!F427)</f>
        <v>5</v>
      </c>
      <c r="M427" s="63" t="str">
        <f>_xlfn.XLOOKUP($D427,全商品!$F:$F,全商品!H:H,"-")</f>
        <v>-</v>
      </c>
      <c r="N427" s="12" t="str">
        <f>_xlfn.XLOOKUP($D427,全商品!$F:$F,全商品!I:I,"-")</f>
        <v>-</v>
      </c>
      <c r="O427" s="23" t="str">
        <f>_xlfn.XLOOKUP($D427,全商品!$F:$F,全商品!K:K,"-")</f>
        <v>-</v>
      </c>
      <c r="P427" s="13" t="str">
        <f>_xlfn.XLOOKUP($D427,全商品!$F:$F,全商品!M:M,"-")</f>
        <v>-</v>
      </c>
      <c r="Q427" s="25" t="str">
        <f>_xlfn.XLOOKUP($D427,現状商品設定!B:B,現状商品設定!D:D,"-")</f>
        <v>-</v>
      </c>
      <c r="R427" s="22">
        <f>SUM(_xlfn.XLOOKUP($D427,当月商品!$D:$D,当月商品!I:I,0),_xlfn.XLOOKUP($D427,前月商品!$D:$D,前月商品!I:I,0),_xlfn.XLOOKUP($D427,前々月商品!$D:$D,前々月商品!I:I,0))</f>
        <v>0</v>
      </c>
      <c r="S427" s="23">
        <f>SUM(_xlfn.XLOOKUP($D427,当月商品!$D:$D,当月商品!V:V,0),_xlfn.XLOOKUP($D427,前月商品!$D:$D,前月商品!V:V,0),_xlfn.XLOOKUP($D427,前々月商品!$D:$D,前々月商品!V:V,0))</f>
        <v>0</v>
      </c>
      <c r="T427" s="23">
        <f t="shared" si="87"/>
        <v>0</v>
      </c>
      <c r="U427" s="23">
        <f>SUM(_xlfn.XLOOKUP($D427,当月商品!$D:$D,当月商品!W:W,0),_xlfn.XLOOKUP($D427,前月商品!$D:$D,前月商品!W:W,0),_xlfn.XLOOKUP($D427,前々月商品!$D:$D,前々月商品!W:W,0))</f>
        <v>0</v>
      </c>
      <c r="V427" s="23">
        <f>SUM(_xlfn.XLOOKUP($D427,当月商品!$D:$D,当月商品!H:H,0),_xlfn.XLOOKUP($D427,前月商品!$D:$D,前月商品!H:H,0),_xlfn.XLOOKUP($D427,前々月商品!$D:$D,前々月商品!H:H,0))</f>
        <v>0</v>
      </c>
      <c r="W427" s="13">
        <f t="shared" si="88"/>
        <v>0</v>
      </c>
      <c r="X427" s="15">
        <f t="shared" si="89"/>
        <v>0</v>
      </c>
      <c r="Y427" s="22">
        <f>_xlfn.XLOOKUP($D427,当月商品!$D:$D,当月商品!I:I,0)</f>
        <v>0</v>
      </c>
      <c r="Z427" s="23">
        <f>_xlfn.XLOOKUP($D427,前月商品!$D:$D,前月商品!I:I,0)</f>
        <v>0</v>
      </c>
      <c r="AA427" s="23">
        <f>_xlfn.XLOOKUP($D427,前々月商品!$D:$D,前々月商品!I:I,0)</f>
        <v>0</v>
      </c>
      <c r="AB427" s="23">
        <f>_xlfn.XLOOKUP($D427,当月商品!$D:$D,当月商品!V:V,0)</f>
        <v>0</v>
      </c>
      <c r="AC427" s="23">
        <f>_xlfn.XLOOKUP($D427,前月商品!$D:$D,前月商品!V:V,0)</f>
        <v>0</v>
      </c>
      <c r="AD427" s="23">
        <f>_xlfn.XLOOKUP($D427,前々月商品!$D:$D,前々月商品!V:V,0)</f>
        <v>0</v>
      </c>
      <c r="AE427" s="23">
        <f t="shared" si="90"/>
        <v>0</v>
      </c>
      <c r="AF427" s="23">
        <f t="shared" si="91"/>
        <v>0</v>
      </c>
      <c r="AG427" s="23">
        <f t="shared" si="92"/>
        <v>0</v>
      </c>
      <c r="AH427" s="12">
        <f>_xlfn.XLOOKUP($D427,当月商品!$D:$D,当月商品!W:W,0)</f>
        <v>0</v>
      </c>
      <c r="AI427" s="12">
        <f>_xlfn.XLOOKUP($D427,前月商品!$D:$D,前月商品!W:W,0)</f>
        <v>0</v>
      </c>
      <c r="AJ427" s="12">
        <f>_xlfn.XLOOKUP($D427,前々月商品!$D:$D,前々月商品!W:W,0)</f>
        <v>0</v>
      </c>
      <c r="AK427" s="12">
        <f>_xlfn.XLOOKUP($D427,当月商品!$D:$D,当月商品!H:H,0)</f>
        <v>0</v>
      </c>
      <c r="AL427" s="12">
        <f>_xlfn.XLOOKUP($D427,前月商品!$D:$D,前月商品!H:H,0)</f>
        <v>0</v>
      </c>
      <c r="AM427" s="12">
        <f>_xlfn.XLOOKUP($D427,前々月商品!$D:$D,前々月商品!H:H,0)</f>
        <v>0</v>
      </c>
      <c r="AN427" s="13">
        <f t="shared" si="93"/>
        <v>0</v>
      </c>
      <c r="AO427" s="13">
        <f t="shared" si="94"/>
        <v>0</v>
      </c>
      <c r="AP427" s="13">
        <f t="shared" si="95"/>
        <v>0</v>
      </c>
      <c r="AQ427" s="16">
        <f t="shared" si="96"/>
        <v>0</v>
      </c>
      <c r="AR427" s="16">
        <f t="shared" si="97"/>
        <v>0</v>
      </c>
      <c r="AS427" s="17">
        <f t="shared" si="98"/>
        <v>0</v>
      </c>
      <c r="AT427" t="e">
        <f t="shared" si="99"/>
        <v>#VALUE!</v>
      </c>
    </row>
    <row r="428" spans="3:46" ht="36.65" customHeight="1">
      <c r="C428" s="20">
        <v>423</v>
      </c>
      <c r="D428" s="53">
        <f>現状商品設定!B425</f>
        <v>0</v>
      </c>
      <c r="E428" s="26" t="str">
        <f>IFERROR(_xlfn.XLOOKUP($D428,現状商品設定!B:B,現状商品設定!C:C,"-"),"-")</f>
        <v>-</v>
      </c>
      <c r="F428" s="32" t="s">
        <v>46</v>
      </c>
      <c r="G428" s="30" t="str">
        <f>IFERROR(_xlfn.XLOOKUP($D428,現状商品設定!B:B,現状商品設定!F:F),"-")</f>
        <v>-</v>
      </c>
      <c r="H428" s="34" t="e">
        <f>IF(IF(AND(V428&gt;=設定!$C$3,X428&gt;=L428),G428*(1+設定!$C$6),IF(AND(V428&gt;=設定!$C$3,X428&lt;L428),G428*(1+設定!$C$7*-1),IF(V428&lt;設定!$C$3,G428*(1+設定!$C$6),"除外")))&gt;10,IF(AND(V428&gt;=設定!$C$3,X428&gt;=L428),G428*(1+設定!$C$6),IF(AND(V428&gt;=設定!$C$3,X428&lt;L428),G428*(1+設定!$C$7*-1),IF(V428&lt;設定!$C$3,G428*(1+設定!$C$6),"除外"))),10)</f>
        <v>#VALUE!</v>
      </c>
      <c r="I428" s="34" t="e">
        <f ca="1">IF(消化率!$I$5&lt;1,商品!H428*消化率!$I$5,IF(商品!W428*商品!Q428/(商品!H428*消化率!$I$5)&gt;商品!L428,商品!H428*消化率!$I$5,J428))</f>
        <v>#DIV/0!</v>
      </c>
      <c r="J428" s="34" t="e">
        <f t="shared" si="86"/>
        <v>#VALUE!</v>
      </c>
      <c r="K428" s="34" t="e">
        <f ca="1">IF(ROUNDDOWN(IF(I428&gt;=設定!$C$8,設定!$C$8,商品!I428),0)&lt;10,10,ROUNDDOWN(IF(I428&gt;=設定!$C$8,設定!$C$8,商品!I428),0))</f>
        <v>#DIV/0!</v>
      </c>
      <c r="L428" s="64">
        <f>IF(F428="標準",設定!$C$4,商品!F428)</f>
        <v>5</v>
      </c>
      <c r="M428" s="63" t="str">
        <f>_xlfn.XLOOKUP($D428,全商品!$F:$F,全商品!H:H,"-")</f>
        <v>-</v>
      </c>
      <c r="N428" s="12" t="str">
        <f>_xlfn.XLOOKUP($D428,全商品!$F:$F,全商品!I:I,"-")</f>
        <v>-</v>
      </c>
      <c r="O428" s="23" t="str">
        <f>_xlfn.XLOOKUP($D428,全商品!$F:$F,全商品!K:K,"-")</f>
        <v>-</v>
      </c>
      <c r="P428" s="13" t="str">
        <f>_xlfn.XLOOKUP($D428,全商品!$F:$F,全商品!M:M,"-")</f>
        <v>-</v>
      </c>
      <c r="Q428" s="25" t="str">
        <f>_xlfn.XLOOKUP($D428,現状商品設定!B:B,現状商品設定!D:D,"-")</f>
        <v>-</v>
      </c>
      <c r="R428" s="22">
        <f>SUM(_xlfn.XLOOKUP($D428,当月商品!$D:$D,当月商品!I:I,0),_xlfn.XLOOKUP($D428,前月商品!$D:$D,前月商品!I:I,0),_xlfn.XLOOKUP($D428,前々月商品!$D:$D,前々月商品!I:I,0))</f>
        <v>0</v>
      </c>
      <c r="S428" s="23">
        <f>SUM(_xlfn.XLOOKUP($D428,当月商品!$D:$D,当月商品!V:V,0),_xlfn.XLOOKUP($D428,前月商品!$D:$D,前月商品!V:V,0),_xlfn.XLOOKUP($D428,前々月商品!$D:$D,前々月商品!V:V,0))</f>
        <v>0</v>
      </c>
      <c r="T428" s="23">
        <f t="shared" si="87"/>
        <v>0</v>
      </c>
      <c r="U428" s="23">
        <f>SUM(_xlfn.XLOOKUP($D428,当月商品!$D:$D,当月商品!W:W,0),_xlfn.XLOOKUP($D428,前月商品!$D:$D,前月商品!W:W,0),_xlfn.XLOOKUP($D428,前々月商品!$D:$D,前々月商品!W:W,0))</f>
        <v>0</v>
      </c>
      <c r="V428" s="23">
        <f>SUM(_xlfn.XLOOKUP($D428,当月商品!$D:$D,当月商品!H:H,0),_xlfn.XLOOKUP($D428,前月商品!$D:$D,前月商品!H:H,0),_xlfn.XLOOKUP($D428,前々月商品!$D:$D,前々月商品!H:H,0))</f>
        <v>0</v>
      </c>
      <c r="W428" s="13">
        <f t="shared" si="88"/>
        <v>0</v>
      </c>
      <c r="X428" s="15">
        <f t="shared" si="89"/>
        <v>0</v>
      </c>
      <c r="Y428" s="22">
        <f>_xlfn.XLOOKUP($D428,当月商品!$D:$D,当月商品!I:I,0)</f>
        <v>0</v>
      </c>
      <c r="Z428" s="23">
        <f>_xlfn.XLOOKUP($D428,前月商品!$D:$D,前月商品!I:I,0)</f>
        <v>0</v>
      </c>
      <c r="AA428" s="23">
        <f>_xlfn.XLOOKUP($D428,前々月商品!$D:$D,前々月商品!I:I,0)</f>
        <v>0</v>
      </c>
      <c r="AB428" s="23">
        <f>_xlfn.XLOOKUP($D428,当月商品!$D:$D,当月商品!V:V,0)</f>
        <v>0</v>
      </c>
      <c r="AC428" s="23">
        <f>_xlfn.XLOOKUP($D428,前月商品!$D:$D,前月商品!V:V,0)</f>
        <v>0</v>
      </c>
      <c r="AD428" s="23">
        <f>_xlfn.XLOOKUP($D428,前々月商品!$D:$D,前々月商品!V:V,0)</f>
        <v>0</v>
      </c>
      <c r="AE428" s="23">
        <f t="shared" si="90"/>
        <v>0</v>
      </c>
      <c r="AF428" s="23">
        <f t="shared" si="91"/>
        <v>0</v>
      </c>
      <c r="AG428" s="23">
        <f t="shared" si="92"/>
        <v>0</v>
      </c>
      <c r="AH428" s="12">
        <f>_xlfn.XLOOKUP($D428,当月商品!$D:$D,当月商品!W:W,0)</f>
        <v>0</v>
      </c>
      <c r="AI428" s="12">
        <f>_xlfn.XLOOKUP($D428,前月商品!$D:$D,前月商品!W:W,0)</f>
        <v>0</v>
      </c>
      <c r="AJ428" s="12">
        <f>_xlfn.XLOOKUP($D428,前々月商品!$D:$D,前々月商品!W:W,0)</f>
        <v>0</v>
      </c>
      <c r="AK428" s="12">
        <f>_xlfn.XLOOKUP($D428,当月商品!$D:$D,当月商品!H:H,0)</f>
        <v>0</v>
      </c>
      <c r="AL428" s="12">
        <f>_xlfn.XLOOKUP($D428,前月商品!$D:$D,前月商品!H:H,0)</f>
        <v>0</v>
      </c>
      <c r="AM428" s="12">
        <f>_xlfn.XLOOKUP($D428,前々月商品!$D:$D,前々月商品!H:H,0)</f>
        <v>0</v>
      </c>
      <c r="AN428" s="13">
        <f t="shared" si="93"/>
        <v>0</v>
      </c>
      <c r="AO428" s="13">
        <f t="shared" si="94"/>
        <v>0</v>
      </c>
      <c r="AP428" s="13">
        <f t="shared" si="95"/>
        <v>0</v>
      </c>
      <c r="AQ428" s="16">
        <f t="shared" si="96"/>
        <v>0</v>
      </c>
      <c r="AR428" s="16">
        <f t="shared" si="97"/>
        <v>0</v>
      </c>
      <c r="AS428" s="17">
        <f t="shared" si="98"/>
        <v>0</v>
      </c>
      <c r="AT428" t="e">
        <f t="shared" si="99"/>
        <v>#VALUE!</v>
      </c>
    </row>
    <row r="429" spans="3:46" ht="36.65" customHeight="1">
      <c r="C429" s="20">
        <v>424</v>
      </c>
      <c r="D429" s="53">
        <f>現状商品設定!B426</f>
        <v>0</v>
      </c>
      <c r="E429" s="26" t="str">
        <f>IFERROR(_xlfn.XLOOKUP($D429,現状商品設定!B:B,現状商品設定!C:C,"-"),"-")</f>
        <v>-</v>
      </c>
      <c r="F429" s="32" t="s">
        <v>46</v>
      </c>
      <c r="G429" s="30" t="str">
        <f>IFERROR(_xlfn.XLOOKUP($D429,現状商品設定!B:B,現状商品設定!F:F),"-")</f>
        <v>-</v>
      </c>
      <c r="H429" s="34" t="e">
        <f>IF(IF(AND(V429&gt;=設定!$C$3,X429&gt;=L429),G429*(1+設定!$C$6),IF(AND(V429&gt;=設定!$C$3,X429&lt;L429),G429*(1+設定!$C$7*-1),IF(V429&lt;設定!$C$3,G429*(1+設定!$C$6),"除外")))&gt;10,IF(AND(V429&gt;=設定!$C$3,X429&gt;=L429),G429*(1+設定!$C$6),IF(AND(V429&gt;=設定!$C$3,X429&lt;L429),G429*(1+設定!$C$7*-1),IF(V429&lt;設定!$C$3,G429*(1+設定!$C$6),"除外"))),10)</f>
        <v>#VALUE!</v>
      </c>
      <c r="I429" s="34" t="e">
        <f ca="1">IF(消化率!$I$5&lt;1,商品!H429*消化率!$I$5,IF(商品!W429*商品!Q429/(商品!H429*消化率!$I$5)&gt;商品!L429,商品!H429*消化率!$I$5,J429))</f>
        <v>#DIV/0!</v>
      </c>
      <c r="J429" s="34" t="e">
        <f t="shared" si="86"/>
        <v>#VALUE!</v>
      </c>
      <c r="K429" s="34" t="e">
        <f ca="1">IF(ROUNDDOWN(IF(I429&gt;=設定!$C$8,設定!$C$8,商品!I429),0)&lt;10,10,ROUNDDOWN(IF(I429&gt;=設定!$C$8,設定!$C$8,商品!I429),0))</f>
        <v>#DIV/0!</v>
      </c>
      <c r="L429" s="64">
        <f>IF(F429="標準",設定!$C$4,商品!F429)</f>
        <v>5</v>
      </c>
      <c r="M429" s="63" t="str">
        <f>_xlfn.XLOOKUP($D429,全商品!$F:$F,全商品!H:H,"-")</f>
        <v>-</v>
      </c>
      <c r="N429" s="12" t="str">
        <f>_xlfn.XLOOKUP($D429,全商品!$F:$F,全商品!I:I,"-")</f>
        <v>-</v>
      </c>
      <c r="O429" s="23" t="str">
        <f>_xlfn.XLOOKUP($D429,全商品!$F:$F,全商品!K:K,"-")</f>
        <v>-</v>
      </c>
      <c r="P429" s="13" t="str">
        <f>_xlfn.XLOOKUP($D429,全商品!$F:$F,全商品!M:M,"-")</f>
        <v>-</v>
      </c>
      <c r="Q429" s="25" t="str">
        <f>_xlfn.XLOOKUP($D429,現状商品設定!B:B,現状商品設定!D:D,"-")</f>
        <v>-</v>
      </c>
      <c r="R429" s="22">
        <f>SUM(_xlfn.XLOOKUP($D429,当月商品!$D:$D,当月商品!I:I,0),_xlfn.XLOOKUP($D429,前月商品!$D:$D,前月商品!I:I,0),_xlfn.XLOOKUP($D429,前々月商品!$D:$D,前々月商品!I:I,0))</f>
        <v>0</v>
      </c>
      <c r="S429" s="23">
        <f>SUM(_xlfn.XLOOKUP($D429,当月商品!$D:$D,当月商品!V:V,0),_xlfn.XLOOKUP($D429,前月商品!$D:$D,前月商品!V:V,0),_xlfn.XLOOKUP($D429,前々月商品!$D:$D,前々月商品!V:V,0))</f>
        <v>0</v>
      </c>
      <c r="T429" s="23">
        <f t="shared" si="87"/>
        <v>0</v>
      </c>
      <c r="U429" s="23">
        <f>SUM(_xlfn.XLOOKUP($D429,当月商品!$D:$D,当月商品!W:W,0),_xlfn.XLOOKUP($D429,前月商品!$D:$D,前月商品!W:W,0),_xlfn.XLOOKUP($D429,前々月商品!$D:$D,前々月商品!W:W,0))</f>
        <v>0</v>
      </c>
      <c r="V429" s="23">
        <f>SUM(_xlfn.XLOOKUP($D429,当月商品!$D:$D,当月商品!H:H,0),_xlfn.XLOOKUP($D429,前月商品!$D:$D,前月商品!H:H,0),_xlfn.XLOOKUP($D429,前々月商品!$D:$D,前々月商品!H:H,0))</f>
        <v>0</v>
      </c>
      <c r="W429" s="13">
        <f t="shared" si="88"/>
        <v>0</v>
      </c>
      <c r="X429" s="15">
        <f t="shared" si="89"/>
        <v>0</v>
      </c>
      <c r="Y429" s="22">
        <f>_xlfn.XLOOKUP($D429,当月商品!$D:$D,当月商品!I:I,0)</f>
        <v>0</v>
      </c>
      <c r="Z429" s="23">
        <f>_xlfn.XLOOKUP($D429,前月商品!$D:$D,前月商品!I:I,0)</f>
        <v>0</v>
      </c>
      <c r="AA429" s="23">
        <f>_xlfn.XLOOKUP($D429,前々月商品!$D:$D,前々月商品!I:I,0)</f>
        <v>0</v>
      </c>
      <c r="AB429" s="23">
        <f>_xlfn.XLOOKUP($D429,当月商品!$D:$D,当月商品!V:V,0)</f>
        <v>0</v>
      </c>
      <c r="AC429" s="23">
        <f>_xlfn.XLOOKUP($D429,前月商品!$D:$D,前月商品!V:V,0)</f>
        <v>0</v>
      </c>
      <c r="AD429" s="23">
        <f>_xlfn.XLOOKUP($D429,前々月商品!$D:$D,前々月商品!V:V,0)</f>
        <v>0</v>
      </c>
      <c r="AE429" s="23">
        <f t="shared" si="90"/>
        <v>0</v>
      </c>
      <c r="AF429" s="23">
        <f t="shared" si="91"/>
        <v>0</v>
      </c>
      <c r="AG429" s="23">
        <f t="shared" si="92"/>
        <v>0</v>
      </c>
      <c r="AH429" s="12">
        <f>_xlfn.XLOOKUP($D429,当月商品!$D:$D,当月商品!W:W,0)</f>
        <v>0</v>
      </c>
      <c r="AI429" s="12">
        <f>_xlfn.XLOOKUP($D429,前月商品!$D:$D,前月商品!W:W,0)</f>
        <v>0</v>
      </c>
      <c r="AJ429" s="12">
        <f>_xlfn.XLOOKUP($D429,前々月商品!$D:$D,前々月商品!W:W,0)</f>
        <v>0</v>
      </c>
      <c r="AK429" s="12">
        <f>_xlfn.XLOOKUP($D429,当月商品!$D:$D,当月商品!H:H,0)</f>
        <v>0</v>
      </c>
      <c r="AL429" s="12">
        <f>_xlfn.XLOOKUP($D429,前月商品!$D:$D,前月商品!H:H,0)</f>
        <v>0</v>
      </c>
      <c r="AM429" s="12">
        <f>_xlfn.XLOOKUP($D429,前々月商品!$D:$D,前々月商品!H:H,0)</f>
        <v>0</v>
      </c>
      <c r="AN429" s="13">
        <f t="shared" si="93"/>
        <v>0</v>
      </c>
      <c r="AO429" s="13">
        <f t="shared" si="94"/>
        <v>0</v>
      </c>
      <c r="AP429" s="13">
        <f t="shared" si="95"/>
        <v>0</v>
      </c>
      <c r="AQ429" s="16">
        <f t="shared" si="96"/>
        <v>0</v>
      </c>
      <c r="AR429" s="16">
        <f t="shared" si="97"/>
        <v>0</v>
      </c>
      <c r="AS429" s="17">
        <f t="shared" si="98"/>
        <v>0</v>
      </c>
      <c r="AT429" t="e">
        <f t="shared" si="99"/>
        <v>#VALUE!</v>
      </c>
    </row>
    <row r="430" spans="3:46" ht="36.65" customHeight="1">
      <c r="C430" s="20">
        <v>425</v>
      </c>
      <c r="D430" s="53">
        <f>現状商品設定!B427</f>
        <v>0</v>
      </c>
      <c r="E430" s="26" t="str">
        <f>IFERROR(_xlfn.XLOOKUP($D430,現状商品設定!B:B,現状商品設定!C:C,"-"),"-")</f>
        <v>-</v>
      </c>
      <c r="F430" s="32" t="s">
        <v>46</v>
      </c>
      <c r="G430" s="30" t="str">
        <f>IFERROR(_xlfn.XLOOKUP($D430,現状商品設定!B:B,現状商品設定!F:F),"-")</f>
        <v>-</v>
      </c>
      <c r="H430" s="34" t="e">
        <f>IF(IF(AND(V430&gt;=設定!$C$3,X430&gt;=L430),G430*(1+設定!$C$6),IF(AND(V430&gt;=設定!$C$3,X430&lt;L430),G430*(1+設定!$C$7*-1),IF(V430&lt;設定!$C$3,G430*(1+設定!$C$6),"除外")))&gt;10,IF(AND(V430&gt;=設定!$C$3,X430&gt;=L430),G430*(1+設定!$C$6),IF(AND(V430&gt;=設定!$C$3,X430&lt;L430),G430*(1+設定!$C$7*-1),IF(V430&lt;設定!$C$3,G430*(1+設定!$C$6),"除外"))),10)</f>
        <v>#VALUE!</v>
      </c>
      <c r="I430" s="34" t="e">
        <f ca="1">IF(消化率!$I$5&lt;1,商品!H430*消化率!$I$5,IF(商品!W430*商品!Q430/(商品!H430*消化率!$I$5)&gt;商品!L430,商品!H430*消化率!$I$5,J430))</f>
        <v>#DIV/0!</v>
      </c>
      <c r="J430" s="34" t="e">
        <f t="shared" si="86"/>
        <v>#VALUE!</v>
      </c>
      <c r="K430" s="34" t="e">
        <f ca="1">IF(ROUNDDOWN(IF(I430&gt;=設定!$C$8,設定!$C$8,商品!I430),0)&lt;10,10,ROUNDDOWN(IF(I430&gt;=設定!$C$8,設定!$C$8,商品!I430),0))</f>
        <v>#DIV/0!</v>
      </c>
      <c r="L430" s="64">
        <f>IF(F430="標準",設定!$C$4,商品!F430)</f>
        <v>5</v>
      </c>
      <c r="M430" s="63" t="str">
        <f>_xlfn.XLOOKUP($D430,全商品!$F:$F,全商品!H:H,"-")</f>
        <v>-</v>
      </c>
      <c r="N430" s="12" t="str">
        <f>_xlfn.XLOOKUP($D430,全商品!$F:$F,全商品!I:I,"-")</f>
        <v>-</v>
      </c>
      <c r="O430" s="23" t="str">
        <f>_xlfn.XLOOKUP($D430,全商品!$F:$F,全商品!K:K,"-")</f>
        <v>-</v>
      </c>
      <c r="P430" s="13" t="str">
        <f>_xlfn.XLOOKUP($D430,全商品!$F:$F,全商品!M:M,"-")</f>
        <v>-</v>
      </c>
      <c r="Q430" s="25" t="str">
        <f>_xlfn.XLOOKUP($D430,現状商品設定!B:B,現状商品設定!D:D,"-")</f>
        <v>-</v>
      </c>
      <c r="R430" s="22">
        <f>SUM(_xlfn.XLOOKUP($D430,当月商品!$D:$D,当月商品!I:I,0),_xlfn.XLOOKUP($D430,前月商品!$D:$D,前月商品!I:I,0),_xlfn.XLOOKUP($D430,前々月商品!$D:$D,前々月商品!I:I,0))</f>
        <v>0</v>
      </c>
      <c r="S430" s="23">
        <f>SUM(_xlfn.XLOOKUP($D430,当月商品!$D:$D,当月商品!V:V,0),_xlfn.XLOOKUP($D430,前月商品!$D:$D,前月商品!V:V,0),_xlfn.XLOOKUP($D430,前々月商品!$D:$D,前々月商品!V:V,0))</f>
        <v>0</v>
      </c>
      <c r="T430" s="23">
        <f t="shared" si="87"/>
        <v>0</v>
      </c>
      <c r="U430" s="23">
        <f>SUM(_xlfn.XLOOKUP($D430,当月商品!$D:$D,当月商品!W:W,0),_xlfn.XLOOKUP($D430,前月商品!$D:$D,前月商品!W:W,0),_xlfn.XLOOKUP($D430,前々月商品!$D:$D,前々月商品!W:W,0))</f>
        <v>0</v>
      </c>
      <c r="V430" s="23">
        <f>SUM(_xlfn.XLOOKUP($D430,当月商品!$D:$D,当月商品!H:H,0),_xlfn.XLOOKUP($D430,前月商品!$D:$D,前月商品!H:H,0),_xlfn.XLOOKUP($D430,前々月商品!$D:$D,前々月商品!H:H,0))</f>
        <v>0</v>
      </c>
      <c r="W430" s="13">
        <f t="shared" si="88"/>
        <v>0</v>
      </c>
      <c r="X430" s="15">
        <f t="shared" si="89"/>
        <v>0</v>
      </c>
      <c r="Y430" s="22">
        <f>_xlfn.XLOOKUP($D430,当月商品!$D:$D,当月商品!I:I,0)</f>
        <v>0</v>
      </c>
      <c r="Z430" s="23">
        <f>_xlfn.XLOOKUP($D430,前月商品!$D:$D,前月商品!I:I,0)</f>
        <v>0</v>
      </c>
      <c r="AA430" s="23">
        <f>_xlfn.XLOOKUP($D430,前々月商品!$D:$D,前々月商品!I:I,0)</f>
        <v>0</v>
      </c>
      <c r="AB430" s="23">
        <f>_xlfn.XLOOKUP($D430,当月商品!$D:$D,当月商品!V:V,0)</f>
        <v>0</v>
      </c>
      <c r="AC430" s="23">
        <f>_xlfn.XLOOKUP($D430,前月商品!$D:$D,前月商品!V:V,0)</f>
        <v>0</v>
      </c>
      <c r="AD430" s="23">
        <f>_xlfn.XLOOKUP($D430,前々月商品!$D:$D,前々月商品!V:V,0)</f>
        <v>0</v>
      </c>
      <c r="AE430" s="23">
        <f t="shared" si="90"/>
        <v>0</v>
      </c>
      <c r="AF430" s="23">
        <f t="shared" si="91"/>
        <v>0</v>
      </c>
      <c r="AG430" s="23">
        <f t="shared" si="92"/>
        <v>0</v>
      </c>
      <c r="AH430" s="12">
        <f>_xlfn.XLOOKUP($D430,当月商品!$D:$D,当月商品!W:W,0)</f>
        <v>0</v>
      </c>
      <c r="AI430" s="12">
        <f>_xlfn.XLOOKUP($D430,前月商品!$D:$D,前月商品!W:W,0)</f>
        <v>0</v>
      </c>
      <c r="AJ430" s="12">
        <f>_xlfn.XLOOKUP($D430,前々月商品!$D:$D,前々月商品!W:W,0)</f>
        <v>0</v>
      </c>
      <c r="AK430" s="12">
        <f>_xlfn.XLOOKUP($D430,当月商品!$D:$D,当月商品!H:H,0)</f>
        <v>0</v>
      </c>
      <c r="AL430" s="12">
        <f>_xlfn.XLOOKUP($D430,前月商品!$D:$D,前月商品!H:H,0)</f>
        <v>0</v>
      </c>
      <c r="AM430" s="12">
        <f>_xlfn.XLOOKUP($D430,前々月商品!$D:$D,前々月商品!H:H,0)</f>
        <v>0</v>
      </c>
      <c r="AN430" s="13">
        <f t="shared" si="93"/>
        <v>0</v>
      </c>
      <c r="AO430" s="13">
        <f t="shared" si="94"/>
        <v>0</v>
      </c>
      <c r="AP430" s="13">
        <f t="shared" si="95"/>
        <v>0</v>
      </c>
      <c r="AQ430" s="16">
        <f t="shared" si="96"/>
        <v>0</v>
      </c>
      <c r="AR430" s="16">
        <f t="shared" si="97"/>
        <v>0</v>
      </c>
      <c r="AS430" s="17">
        <f t="shared" si="98"/>
        <v>0</v>
      </c>
      <c r="AT430" t="e">
        <f t="shared" si="99"/>
        <v>#VALUE!</v>
      </c>
    </row>
    <row r="431" spans="3:46" ht="36.65" customHeight="1">
      <c r="C431" s="20">
        <v>426</v>
      </c>
      <c r="D431" s="53">
        <f>現状商品設定!B428</f>
        <v>0</v>
      </c>
      <c r="E431" s="26" t="str">
        <f>IFERROR(_xlfn.XLOOKUP($D431,現状商品設定!B:B,現状商品設定!C:C,"-"),"-")</f>
        <v>-</v>
      </c>
      <c r="F431" s="32" t="s">
        <v>46</v>
      </c>
      <c r="G431" s="30" t="str">
        <f>IFERROR(_xlfn.XLOOKUP($D431,現状商品設定!B:B,現状商品設定!F:F),"-")</f>
        <v>-</v>
      </c>
      <c r="H431" s="34" t="e">
        <f>IF(IF(AND(V431&gt;=設定!$C$3,X431&gt;=L431),G431*(1+設定!$C$6),IF(AND(V431&gt;=設定!$C$3,X431&lt;L431),G431*(1+設定!$C$7*-1),IF(V431&lt;設定!$C$3,G431*(1+設定!$C$6),"除外")))&gt;10,IF(AND(V431&gt;=設定!$C$3,X431&gt;=L431),G431*(1+設定!$C$6),IF(AND(V431&gt;=設定!$C$3,X431&lt;L431),G431*(1+設定!$C$7*-1),IF(V431&lt;設定!$C$3,G431*(1+設定!$C$6),"除外"))),10)</f>
        <v>#VALUE!</v>
      </c>
      <c r="I431" s="34" t="e">
        <f ca="1">IF(消化率!$I$5&lt;1,商品!H431*消化率!$I$5,IF(商品!W431*商品!Q431/(商品!H431*消化率!$I$5)&gt;商品!L431,商品!H431*消化率!$I$5,J431))</f>
        <v>#DIV/0!</v>
      </c>
      <c r="J431" s="34" t="e">
        <f t="shared" si="86"/>
        <v>#VALUE!</v>
      </c>
      <c r="K431" s="34" t="e">
        <f ca="1">IF(ROUNDDOWN(IF(I431&gt;=設定!$C$8,設定!$C$8,商品!I431),0)&lt;10,10,ROUNDDOWN(IF(I431&gt;=設定!$C$8,設定!$C$8,商品!I431),0))</f>
        <v>#DIV/0!</v>
      </c>
      <c r="L431" s="64">
        <f>IF(F431="標準",設定!$C$4,商品!F431)</f>
        <v>5</v>
      </c>
      <c r="M431" s="63" t="str">
        <f>_xlfn.XLOOKUP($D431,全商品!$F:$F,全商品!H:H,"-")</f>
        <v>-</v>
      </c>
      <c r="N431" s="12" t="str">
        <f>_xlfn.XLOOKUP($D431,全商品!$F:$F,全商品!I:I,"-")</f>
        <v>-</v>
      </c>
      <c r="O431" s="23" t="str">
        <f>_xlfn.XLOOKUP($D431,全商品!$F:$F,全商品!K:K,"-")</f>
        <v>-</v>
      </c>
      <c r="P431" s="13" t="str">
        <f>_xlfn.XLOOKUP($D431,全商品!$F:$F,全商品!M:M,"-")</f>
        <v>-</v>
      </c>
      <c r="Q431" s="25" t="str">
        <f>_xlfn.XLOOKUP($D431,現状商品設定!B:B,現状商品設定!D:D,"-")</f>
        <v>-</v>
      </c>
      <c r="R431" s="22">
        <f>SUM(_xlfn.XLOOKUP($D431,当月商品!$D:$D,当月商品!I:I,0),_xlfn.XLOOKUP($D431,前月商品!$D:$D,前月商品!I:I,0),_xlfn.XLOOKUP($D431,前々月商品!$D:$D,前々月商品!I:I,0))</f>
        <v>0</v>
      </c>
      <c r="S431" s="23">
        <f>SUM(_xlfn.XLOOKUP($D431,当月商品!$D:$D,当月商品!V:V,0),_xlfn.XLOOKUP($D431,前月商品!$D:$D,前月商品!V:V,0),_xlfn.XLOOKUP($D431,前々月商品!$D:$D,前々月商品!V:V,0))</f>
        <v>0</v>
      </c>
      <c r="T431" s="23">
        <f t="shared" si="87"/>
        <v>0</v>
      </c>
      <c r="U431" s="23">
        <f>SUM(_xlfn.XLOOKUP($D431,当月商品!$D:$D,当月商品!W:W,0),_xlfn.XLOOKUP($D431,前月商品!$D:$D,前月商品!W:W,0),_xlfn.XLOOKUP($D431,前々月商品!$D:$D,前々月商品!W:W,0))</f>
        <v>0</v>
      </c>
      <c r="V431" s="23">
        <f>SUM(_xlfn.XLOOKUP($D431,当月商品!$D:$D,当月商品!H:H,0),_xlfn.XLOOKUP($D431,前月商品!$D:$D,前月商品!H:H,0),_xlfn.XLOOKUP($D431,前々月商品!$D:$D,前々月商品!H:H,0))</f>
        <v>0</v>
      </c>
      <c r="W431" s="13">
        <f t="shared" si="88"/>
        <v>0</v>
      </c>
      <c r="X431" s="15">
        <f t="shared" si="89"/>
        <v>0</v>
      </c>
      <c r="Y431" s="22">
        <f>_xlfn.XLOOKUP($D431,当月商品!$D:$D,当月商品!I:I,0)</f>
        <v>0</v>
      </c>
      <c r="Z431" s="23">
        <f>_xlfn.XLOOKUP($D431,前月商品!$D:$D,前月商品!I:I,0)</f>
        <v>0</v>
      </c>
      <c r="AA431" s="23">
        <f>_xlfn.XLOOKUP($D431,前々月商品!$D:$D,前々月商品!I:I,0)</f>
        <v>0</v>
      </c>
      <c r="AB431" s="23">
        <f>_xlfn.XLOOKUP($D431,当月商品!$D:$D,当月商品!V:V,0)</f>
        <v>0</v>
      </c>
      <c r="AC431" s="23">
        <f>_xlfn.XLOOKUP($D431,前月商品!$D:$D,前月商品!V:V,0)</f>
        <v>0</v>
      </c>
      <c r="AD431" s="23">
        <f>_xlfn.XLOOKUP($D431,前々月商品!$D:$D,前々月商品!V:V,0)</f>
        <v>0</v>
      </c>
      <c r="AE431" s="23">
        <f t="shared" si="90"/>
        <v>0</v>
      </c>
      <c r="AF431" s="23">
        <f t="shared" si="91"/>
        <v>0</v>
      </c>
      <c r="AG431" s="23">
        <f t="shared" si="92"/>
        <v>0</v>
      </c>
      <c r="AH431" s="12">
        <f>_xlfn.XLOOKUP($D431,当月商品!$D:$D,当月商品!W:W,0)</f>
        <v>0</v>
      </c>
      <c r="AI431" s="12">
        <f>_xlfn.XLOOKUP($D431,前月商品!$D:$D,前月商品!W:W,0)</f>
        <v>0</v>
      </c>
      <c r="AJ431" s="12">
        <f>_xlfn.XLOOKUP($D431,前々月商品!$D:$D,前々月商品!W:W,0)</f>
        <v>0</v>
      </c>
      <c r="AK431" s="12">
        <f>_xlfn.XLOOKUP($D431,当月商品!$D:$D,当月商品!H:H,0)</f>
        <v>0</v>
      </c>
      <c r="AL431" s="12">
        <f>_xlfn.XLOOKUP($D431,前月商品!$D:$D,前月商品!H:H,0)</f>
        <v>0</v>
      </c>
      <c r="AM431" s="12">
        <f>_xlfn.XLOOKUP($D431,前々月商品!$D:$D,前々月商品!H:H,0)</f>
        <v>0</v>
      </c>
      <c r="AN431" s="13">
        <f t="shared" si="93"/>
        <v>0</v>
      </c>
      <c r="AO431" s="13">
        <f t="shared" si="94"/>
        <v>0</v>
      </c>
      <c r="AP431" s="13">
        <f t="shared" si="95"/>
        <v>0</v>
      </c>
      <c r="AQ431" s="16">
        <f t="shared" si="96"/>
        <v>0</v>
      </c>
      <c r="AR431" s="16">
        <f t="shared" si="97"/>
        <v>0</v>
      </c>
      <c r="AS431" s="17">
        <f t="shared" si="98"/>
        <v>0</v>
      </c>
      <c r="AT431" t="e">
        <f t="shared" si="99"/>
        <v>#VALUE!</v>
      </c>
    </row>
    <row r="432" spans="3:46" ht="36.65" customHeight="1">
      <c r="C432" s="20">
        <v>427</v>
      </c>
      <c r="D432" s="53">
        <f>現状商品設定!B429</f>
        <v>0</v>
      </c>
      <c r="E432" s="26" t="str">
        <f>IFERROR(_xlfn.XLOOKUP($D432,現状商品設定!B:B,現状商品設定!C:C,"-"),"-")</f>
        <v>-</v>
      </c>
      <c r="F432" s="32" t="s">
        <v>46</v>
      </c>
      <c r="G432" s="30" t="str">
        <f>IFERROR(_xlfn.XLOOKUP($D432,現状商品設定!B:B,現状商品設定!F:F),"-")</f>
        <v>-</v>
      </c>
      <c r="H432" s="34" t="e">
        <f>IF(IF(AND(V432&gt;=設定!$C$3,X432&gt;=L432),G432*(1+設定!$C$6),IF(AND(V432&gt;=設定!$C$3,X432&lt;L432),G432*(1+設定!$C$7*-1),IF(V432&lt;設定!$C$3,G432*(1+設定!$C$6),"除外")))&gt;10,IF(AND(V432&gt;=設定!$C$3,X432&gt;=L432),G432*(1+設定!$C$6),IF(AND(V432&gt;=設定!$C$3,X432&lt;L432),G432*(1+設定!$C$7*-1),IF(V432&lt;設定!$C$3,G432*(1+設定!$C$6),"除外"))),10)</f>
        <v>#VALUE!</v>
      </c>
      <c r="I432" s="34" t="e">
        <f ca="1">IF(消化率!$I$5&lt;1,商品!H432*消化率!$I$5,IF(商品!W432*商品!Q432/(商品!H432*消化率!$I$5)&gt;商品!L432,商品!H432*消化率!$I$5,J432))</f>
        <v>#DIV/0!</v>
      </c>
      <c r="J432" s="34" t="e">
        <f t="shared" si="86"/>
        <v>#VALUE!</v>
      </c>
      <c r="K432" s="34" t="e">
        <f ca="1">IF(ROUNDDOWN(IF(I432&gt;=設定!$C$8,設定!$C$8,商品!I432),0)&lt;10,10,ROUNDDOWN(IF(I432&gt;=設定!$C$8,設定!$C$8,商品!I432),0))</f>
        <v>#DIV/0!</v>
      </c>
      <c r="L432" s="64">
        <f>IF(F432="標準",設定!$C$4,商品!F432)</f>
        <v>5</v>
      </c>
      <c r="M432" s="63" t="str">
        <f>_xlfn.XLOOKUP($D432,全商品!$F:$F,全商品!H:H,"-")</f>
        <v>-</v>
      </c>
      <c r="N432" s="12" t="str">
        <f>_xlfn.XLOOKUP($D432,全商品!$F:$F,全商品!I:I,"-")</f>
        <v>-</v>
      </c>
      <c r="O432" s="23" t="str">
        <f>_xlfn.XLOOKUP($D432,全商品!$F:$F,全商品!K:K,"-")</f>
        <v>-</v>
      </c>
      <c r="P432" s="13" t="str">
        <f>_xlfn.XLOOKUP($D432,全商品!$F:$F,全商品!M:M,"-")</f>
        <v>-</v>
      </c>
      <c r="Q432" s="25" t="str">
        <f>_xlfn.XLOOKUP($D432,現状商品設定!B:B,現状商品設定!D:D,"-")</f>
        <v>-</v>
      </c>
      <c r="R432" s="22">
        <f>SUM(_xlfn.XLOOKUP($D432,当月商品!$D:$D,当月商品!I:I,0),_xlfn.XLOOKUP($D432,前月商品!$D:$D,前月商品!I:I,0),_xlfn.XLOOKUP($D432,前々月商品!$D:$D,前々月商品!I:I,0))</f>
        <v>0</v>
      </c>
      <c r="S432" s="23">
        <f>SUM(_xlfn.XLOOKUP($D432,当月商品!$D:$D,当月商品!V:V,0),_xlfn.XLOOKUP($D432,前月商品!$D:$D,前月商品!V:V,0),_xlfn.XLOOKUP($D432,前々月商品!$D:$D,前々月商品!V:V,0))</f>
        <v>0</v>
      </c>
      <c r="T432" s="23">
        <f t="shared" si="87"/>
        <v>0</v>
      </c>
      <c r="U432" s="23">
        <f>SUM(_xlfn.XLOOKUP($D432,当月商品!$D:$D,当月商品!W:W,0),_xlfn.XLOOKUP($D432,前月商品!$D:$D,前月商品!W:W,0),_xlfn.XLOOKUP($D432,前々月商品!$D:$D,前々月商品!W:W,0))</f>
        <v>0</v>
      </c>
      <c r="V432" s="23">
        <f>SUM(_xlfn.XLOOKUP($D432,当月商品!$D:$D,当月商品!H:H,0),_xlfn.XLOOKUP($D432,前月商品!$D:$D,前月商品!H:H,0),_xlfn.XLOOKUP($D432,前々月商品!$D:$D,前々月商品!H:H,0))</f>
        <v>0</v>
      </c>
      <c r="W432" s="13">
        <f t="shared" si="88"/>
        <v>0</v>
      </c>
      <c r="X432" s="15">
        <f t="shared" si="89"/>
        <v>0</v>
      </c>
      <c r="Y432" s="22">
        <f>_xlfn.XLOOKUP($D432,当月商品!$D:$D,当月商品!I:I,0)</f>
        <v>0</v>
      </c>
      <c r="Z432" s="23">
        <f>_xlfn.XLOOKUP($D432,前月商品!$D:$D,前月商品!I:I,0)</f>
        <v>0</v>
      </c>
      <c r="AA432" s="23">
        <f>_xlfn.XLOOKUP($D432,前々月商品!$D:$D,前々月商品!I:I,0)</f>
        <v>0</v>
      </c>
      <c r="AB432" s="23">
        <f>_xlfn.XLOOKUP($D432,当月商品!$D:$D,当月商品!V:V,0)</f>
        <v>0</v>
      </c>
      <c r="AC432" s="23">
        <f>_xlfn.XLOOKUP($D432,前月商品!$D:$D,前月商品!V:V,0)</f>
        <v>0</v>
      </c>
      <c r="AD432" s="23">
        <f>_xlfn.XLOOKUP($D432,前々月商品!$D:$D,前々月商品!V:V,0)</f>
        <v>0</v>
      </c>
      <c r="AE432" s="23">
        <f t="shared" si="90"/>
        <v>0</v>
      </c>
      <c r="AF432" s="23">
        <f t="shared" si="91"/>
        <v>0</v>
      </c>
      <c r="AG432" s="23">
        <f t="shared" si="92"/>
        <v>0</v>
      </c>
      <c r="AH432" s="12">
        <f>_xlfn.XLOOKUP($D432,当月商品!$D:$D,当月商品!W:W,0)</f>
        <v>0</v>
      </c>
      <c r="AI432" s="12">
        <f>_xlfn.XLOOKUP($D432,前月商品!$D:$D,前月商品!W:W,0)</f>
        <v>0</v>
      </c>
      <c r="AJ432" s="12">
        <f>_xlfn.XLOOKUP($D432,前々月商品!$D:$D,前々月商品!W:W,0)</f>
        <v>0</v>
      </c>
      <c r="AK432" s="12">
        <f>_xlfn.XLOOKUP($D432,当月商品!$D:$D,当月商品!H:H,0)</f>
        <v>0</v>
      </c>
      <c r="AL432" s="12">
        <f>_xlfn.XLOOKUP($D432,前月商品!$D:$D,前月商品!H:H,0)</f>
        <v>0</v>
      </c>
      <c r="AM432" s="12">
        <f>_xlfn.XLOOKUP($D432,前々月商品!$D:$D,前々月商品!H:H,0)</f>
        <v>0</v>
      </c>
      <c r="AN432" s="13">
        <f t="shared" si="93"/>
        <v>0</v>
      </c>
      <c r="AO432" s="13">
        <f t="shared" si="94"/>
        <v>0</v>
      </c>
      <c r="AP432" s="13">
        <f t="shared" si="95"/>
        <v>0</v>
      </c>
      <c r="AQ432" s="16">
        <f t="shared" si="96"/>
        <v>0</v>
      </c>
      <c r="AR432" s="16">
        <f t="shared" si="97"/>
        <v>0</v>
      </c>
      <c r="AS432" s="17">
        <f t="shared" si="98"/>
        <v>0</v>
      </c>
      <c r="AT432" t="e">
        <f t="shared" si="99"/>
        <v>#VALUE!</v>
      </c>
    </row>
    <row r="433" spans="3:46" ht="36.65" customHeight="1">
      <c r="C433" s="20">
        <v>428</v>
      </c>
      <c r="D433" s="53">
        <f>現状商品設定!B430</f>
        <v>0</v>
      </c>
      <c r="E433" s="26" t="str">
        <f>IFERROR(_xlfn.XLOOKUP($D433,現状商品設定!B:B,現状商品設定!C:C,"-"),"-")</f>
        <v>-</v>
      </c>
      <c r="F433" s="32" t="s">
        <v>46</v>
      </c>
      <c r="G433" s="30" t="str">
        <f>IFERROR(_xlfn.XLOOKUP($D433,現状商品設定!B:B,現状商品設定!F:F),"-")</f>
        <v>-</v>
      </c>
      <c r="H433" s="34" t="e">
        <f>IF(IF(AND(V433&gt;=設定!$C$3,X433&gt;=L433),G433*(1+設定!$C$6),IF(AND(V433&gt;=設定!$C$3,X433&lt;L433),G433*(1+設定!$C$7*-1),IF(V433&lt;設定!$C$3,G433*(1+設定!$C$6),"除外")))&gt;10,IF(AND(V433&gt;=設定!$C$3,X433&gt;=L433),G433*(1+設定!$C$6),IF(AND(V433&gt;=設定!$C$3,X433&lt;L433),G433*(1+設定!$C$7*-1),IF(V433&lt;設定!$C$3,G433*(1+設定!$C$6),"除外"))),10)</f>
        <v>#VALUE!</v>
      </c>
      <c r="I433" s="34" t="e">
        <f ca="1">IF(消化率!$I$5&lt;1,商品!H433*消化率!$I$5,IF(商品!W433*商品!Q433/(商品!H433*消化率!$I$5)&gt;商品!L433,商品!H433*消化率!$I$5,J433))</f>
        <v>#DIV/0!</v>
      </c>
      <c r="J433" s="34" t="e">
        <f t="shared" si="86"/>
        <v>#VALUE!</v>
      </c>
      <c r="K433" s="34" t="e">
        <f ca="1">IF(ROUNDDOWN(IF(I433&gt;=設定!$C$8,設定!$C$8,商品!I433),0)&lt;10,10,ROUNDDOWN(IF(I433&gt;=設定!$C$8,設定!$C$8,商品!I433),0))</f>
        <v>#DIV/0!</v>
      </c>
      <c r="L433" s="64">
        <f>IF(F433="標準",設定!$C$4,商品!F433)</f>
        <v>5</v>
      </c>
      <c r="M433" s="63" t="str">
        <f>_xlfn.XLOOKUP($D433,全商品!$F:$F,全商品!H:H,"-")</f>
        <v>-</v>
      </c>
      <c r="N433" s="12" t="str">
        <f>_xlfn.XLOOKUP($D433,全商品!$F:$F,全商品!I:I,"-")</f>
        <v>-</v>
      </c>
      <c r="O433" s="23" t="str">
        <f>_xlfn.XLOOKUP($D433,全商品!$F:$F,全商品!K:K,"-")</f>
        <v>-</v>
      </c>
      <c r="P433" s="13" t="str">
        <f>_xlfn.XLOOKUP($D433,全商品!$F:$F,全商品!M:M,"-")</f>
        <v>-</v>
      </c>
      <c r="Q433" s="25" t="str">
        <f>_xlfn.XLOOKUP($D433,現状商品設定!B:B,現状商品設定!D:D,"-")</f>
        <v>-</v>
      </c>
      <c r="R433" s="22">
        <f>SUM(_xlfn.XLOOKUP($D433,当月商品!$D:$D,当月商品!I:I,0),_xlfn.XLOOKUP($D433,前月商品!$D:$D,前月商品!I:I,0),_xlfn.XLOOKUP($D433,前々月商品!$D:$D,前々月商品!I:I,0))</f>
        <v>0</v>
      </c>
      <c r="S433" s="23">
        <f>SUM(_xlfn.XLOOKUP($D433,当月商品!$D:$D,当月商品!V:V,0),_xlfn.XLOOKUP($D433,前月商品!$D:$D,前月商品!V:V,0),_xlfn.XLOOKUP($D433,前々月商品!$D:$D,前々月商品!V:V,0))</f>
        <v>0</v>
      </c>
      <c r="T433" s="23">
        <f t="shared" si="87"/>
        <v>0</v>
      </c>
      <c r="U433" s="23">
        <f>SUM(_xlfn.XLOOKUP($D433,当月商品!$D:$D,当月商品!W:W,0),_xlfn.XLOOKUP($D433,前月商品!$D:$D,前月商品!W:W,0),_xlfn.XLOOKUP($D433,前々月商品!$D:$D,前々月商品!W:W,0))</f>
        <v>0</v>
      </c>
      <c r="V433" s="23">
        <f>SUM(_xlfn.XLOOKUP($D433,当月商品!$D:$D,当月商品!H:H,0),_xlfn.XLOOKUP($D433,前月商品!$D:$D,前月商品!H:H,0),_xlfn.XLOOKUP($D433,前々月商品!$D:$D,前々月商品!H:H,0))</f>
        <v>0</v>
      </c>
      <c r="W433" s="13">
        <f t="shared" si="88"/>
        <v>0</v>
      </c>
      <c r="X433" s="15">
        <f t="shared" si="89"/>
        <v>0</v>
      </c>
      <c r="Y433" s="22">
        <f>_xlfn.XLOOKUP($D433,当月商品!$D:$D,当月商品!I:I,0)</f>
        <v>0</v>
      </c>
      <c r="Z433" s="23">
        <f>_xlfn.XLOOKUP($D433,前月商品!$D:$D,前月商品!I:I,0)</f>
        <v>0</v>
      </c>
      <c r="AA433" s="23">
        <f>_xlfn.XLOOKUP($D433,前々月商品!$D:$D,前々月商品!I:I,0)</f>
        <v>0</v>
      </c>
      <c r="AB433" s="23">
        <f>_xlfn.XLOOKUP($D433,当月商品!$D:$D,当月商品!V:V,0)</f>
        <v>0</v>
      </c>
      <c r="AC433" s="23">
        <f>_xlfn.XLOOKUP($D433,前月商品!$D:$D,前月商品!V:V,0)</f>
        <v>0</v>
      </c>
      <c r="AD433" s="23">
        <f>_xlfn.XLOOKUP($D433,前々月商品!$D:$D,前々月商品!V:V,0)</f>
        <v>0</v>
      </c>
      <c r="AE433" s="23">
        <f t="shared" si="90"/>
        <v>0</v>
      </c>
      <c r="AF433" s="23">
        <f t="shared" si="91"/>
        <v>0</v>
      </c>
      <c r="AG433" s="23">
        <f t="shared" si="92"/>
        <v>0</v>
      </c>
      <c r="AH433" s="12">
        <f>_xlfn.XLOOKUP($D433,当月商品!$D:$D,当月商品!W:W,0)</f>
        <v>0</v>
      </c>
      <c r="AI433" s="12">
        <f>_xlfn.XLOOKUP($D433,前月商品!$D:$D,前月商品!W:W,0)</f>
        <v>0</v>
      </c>
      <c r="AJ433" s="12">
        <f>_xlfn.XLOOKUP($D433,前々月商品!$D:$D,前々月商品!W:W,0)</f>
        <v>0</v>
      </c>
      <c r="AK433" s="12">
        <f>_xlfn.XLOOKUP($D433,当月商品!$D:$D,当月商品!H:H,0)</f>
        <v>0</v>
      </c>
      <c r="AL433" s="12">
        <f>_xlfn.XLOOKUP($D433,前月商品!$D:$D,前月商品!H:H,0)</f>
        <v>0</v>
      </c>
      <c r="AM433" s="12">
        <f>_xlfn.XLOOKUP($D433,前々月商品!$D:$D,前々月商品!H:H,0)</f>
        <v>0</v>
      </c>
      <c r="AN433" s="13">
        <f t="shared" si="93"/>
        <v>0</v>
      </c>
      <c r="AO433" s="13">
        <f t="shared" si="94"/>
        <v>0</v>
      </c>
      <c r="AP433" s="13">
        <f t="shared" si="95"/>
        <v>0</v>
      </c>
      <c r="AQ433" s="16">
        <f t="shared" si="96"/>
        <v>0</v>
      </c>
      <c r="AR433" s="16">
        <f t="shared" si="97"/>
        <v>0</v>
      </c>
      <c r="AS433" s="17">
        <f t="shared" si="98"/>
        <v>0</v>
      </c>
      <c r="AT433" t="e">
        <f t="shared" si="99"/>
        <v>#VALUE!</v>
      </c>
    </row>
    <row r="434" spans="3:46" ht="36.65" customHeight="1">
      <c r="C434" s="20">
        <v>429</v>
      </c>
      <c r="D434" s="53">
        <f>現状商品設定!B431</f>
        <v>0</v>
      </c>
      <c r="E434" s="26" t="str">
        <f>IFERROR(_xlfn.XLOOKUP($D434,現状商品設定!B:B,現状商品設定!C:C,"-"),"-")</f>
        <v>-</v>
      </c>
      <c r="F434" s="32" t="s">
        <v>46</v>
      </c>
      <c r="G434" s="30" t="str">
        <f>IFERROR(_xlfn.XLOOKUP($D434,現状商品設定!B:B,現状商品設定!F:F),"-")</f>
        <v>-</v>
      </c>
      <c r="H434" s="34" t="e">
        <f>IF(IF(AND(V434&gt;=設定!$C$3,X434&gt;=L434),G434*(1+設定!$C$6),IF(AND(V434&gt;=設定!$C$3,X434&lt;L434),G434*(1+設定!$C$7*-1),IF(V434&lt;設定!$C$3,G434*(1+設定!$C$6),"除外")))&gt;10,IF(AND(V434&gt;=設定!$C$3,X434&gt;=L434),G434*(1+設定!$C$6),IF(AND(V434&gt;=設定!$C$3,X434&lt;L434),G434*(1+設定!$C$7*-1),IF(V434&lt;設定!$C$3,G434*(1+設定!$C$6),"除外"))),10)</f>
        <v>#VALUE!</v>
      </c>
      <c r="I434" s="34" t="e">
        <f ca="1">IF(消化率!$I$5&lt;1,商品!H434*消化率!$I$5,IF(商品!W434*商品!Q434/(商品!H434*消化率!$I$5)&gt;商品!L434,商品!H434*消化率!$I$5,J434))</f>
        <v>#DIV/0!</v>
      </c>
      <c r="J434" s="34" t="e">
        <f t="shared" si="86"/>
        <v>#VALUE!</v>
      </c>
      <c r="K434" s="34" t="e">
        <f ca="1">IF(ROUNDDOWN(IF(I434&gt;=設定!$C$8,設定!$C$8,商品!I434),0)&lt;10,10,ROUNDDOWN(IF(I434&gt;=設定!$C$8,設定!$C$8,商品!I434),0))</f>
        <v>#DIV/0!</v>
      </c>
      <c r="L434" s="64">
        <f>IF(F434="標準",設定!$C$4,商品!F434)</f>
        <v>5</v>
      </c>
      <c r="M434" s="63" t="str">
        <f>_xlfn.XLOOKUP($D434,全商品!$F:$F,全商品!H:H,"-")</f>
        <v>-</v>
      </c>
      <c r="N434" s="12" t="str">
        <f>_xlfn.XLOOKUP($D434,全商品!$F:$F,全商品!I:I,"-")</f>
        <v>-</v>
      </c>
      <c r="O434" s="23" t="str">
        <f>_xlfn.XLOOKUP($D434,全商品!$F:$F,全商品!K:K,"-")</f>
        <v>-</v>
      </c>
      <c r="P434" s="13" t="str">
        <f>_xlfn.XLOOKUP($D434,全商品!$F:$F,全商品!M:M,"-")</f>
        <v>-</v>
      </c>
      <c r="Q434" s="25" t="str">
        <f>_xlfn.XLOOKUP($D434,現状商品設定!B:B,現状商品設定!D:D,"-")</f>
        <v>-</v>
      </c>
      <c r="R434" s="22">
        <f>SUM(_xlfn.XLOOKUP($D434,当月商品!$D:$D,当月商品!I:I,0),_xlfn.XLOOKUP($D434,前月商品!$D:$D,前月商品!I:I,0),_xlfn.XLOOKUP($D434,前々月商品!$D:$D,前々月商品!I:I,0))</f>
        <v>0</v>
      </c>
      <c r="S434" s="23">
        <f>SUM(_xlfn.XLOOKUP($D434,当月商品!$D:$D,当月商品!V:V,0),_xlfn.XLOOKUP($D434,前月商品!$D:$D,前月商品!V:V,0),_xlfn.XLOOKUP($D434,前々月商品!$D:$D,前々月商品!V:V,0))</f>
        <v>0</v>
      </c>
      <c r="T434" s="23">
        <f t="shared" si="87"/>
        <v>0</v>
      </c>
      <c r="U434" s="23">
        <f>SUM(_xlfn.XLOOKUP($D434,当月商品!$D:$D,当月商品!W:W,0),_xlfn.XLOOKUP($D434,前月商品!$D:$D,前月商品!W:W,0),_xlfn.XLOOKUP($D434,前々月商品!$D:$D,前々月商品!W:W,0))</f>
        <v>0</v>
      </c>
      <c r="V434" s="23">
        <f>SUM(_xlfn.XLOOKUP($D434,当月商品!$D:$D,当月商品!H:H,0),_xlfn.XLOOKUP($D434,前月商品!$D:$D,前月商品!H:H,0),_xlfn.XLOOKUP($D434,前々月商品!$D:$D,前々月商品!H:H,0))</f>
        <v>0</v>
      </c>
      <c r="W434" s="13">
        <f t="shared" si="88"/>
        <v>0</v>
      </c>
      <c r="X434" s="15">
        <f t="shared" si="89"/>
        <v>0</v>
      </c>
      <c r="Y434" s="22">
        <f>_xlfn.XLOOKUP($D434,当月商品!$D:$D,当月商品!I:I,0)</f>
        <v>0</v>
      </c>
      <c r="Z434" s="23">
        <f>_xlfn.XLOOKUP($D434,前月商品!$D:$D,前月商品!I:I,0)</f>
        <v>0</v>
      </c>
      <c r="AA434" s="23">
        <f>_xlfn.XLOOKUP($D434,前々月商品!$D:$D,前々月商品!I:I,0)</f>
        <v>0</v>
      </c>
      <c r="AB434" s="23">
        <f>_xlfn.XLOOKUP($D434,当月商品!$D:$D,当月商品!V:V,0)</f>
        <v>0</v>
      </c>
      <c r="AC434" s="23">
        <f>_xlfn.XLOOKUP($D434,前月商品!$D:$D,前月商品!V:V,0)</f>
        <v>0</v>
      </c>
      <c r="AD434" s="23">
        <f>_xlfn.XLOOKUP($D434,前々月商品!$D:$D,前々月商品!V:V,0)</f>
        <v>0</v>
      </c>
      <c r="AE434" s="23">
        <f t="shared" si="90"/>
        <v>0</v>
      </c>
      <c r="AF434" s="23">
        <f t="shared" si="91"/>
        <v>0</v>
      </c>
      <c r="AG434" s="23">
        <f t="shared" si="92"/>
        <v>0</v>
      </c>
      <c r="AH434" s="12">
        <f>_xlfn.XLOOKUP($D434,当月商品!$D:$D,当月商品!W:W,0)</f>
        <v>0</v>
      </c>
      <c r="AI434" s="12">
        <f>_xlfn.XLOOKUP($D434,前月商品!$D:$D,前月商品!W:W,0)</f>
        <v>0</v>
      </c>
      <c r="AJ434" s="12">
        <f>_xlfn.XLOOKUP($D434,前々月商品!$D:$D,前々月商品!W:W,0)</f>
        <v>0</v>
      </c>
      <c r="AK434" s="12">
        <f>_xlfn.XLOOKUP($D434,当月商品!$D:$D,当月商品!H:H,0)</f>
        <v>0</v>
      </c>
      <c r="AL434" s="12">
        <f>_xlfn.XLOOKUP($D434,前月商品!$D:$D,前月商品!H:H,0)</f>
        <v>0</v>
      </c>
      <c r="AM434" s="12">
        <f>_xlfn.XLOOKUP($D434,前々月商品!$D:$D,前々月商品!H:H,0)</f>
        <v>0</v>
      </c>
      <c r="AN434" s="13">
        <f t="shared" si="93"/>
        <v>0</v>
      </c>
      <c r="AO434" s="13">
        <f t="shared" si="94"/>
        <v>0</v>
      </c>
      <c r="AP434" s="13">
        <f t="shared" si="95"/>
        <v>0</v>
      </c>
      <c r="AQ434" s="16">
        <f t="shared" si="96"/>
        <v>0</v>
      </c>
      <c r="AR434" s="16">
        <f t="shared" si="97"/>
        <v>0</v>
      </c>
      <c r="AS434" s="17">
        <f t="shared" si="98"/>
        <v>0</v>
      </c>
      <c r="AT434" t="e">
        <f t="shared" si="99"/>
        <v>#VALUE!</v>
      </c>
    </row>
    <row r="435" spans="3:46" ht="36.65" customHeight="1">
      <c r="C435" s="20">
        <v>430</v>
      </c>
      <c r="D435" s="53">
        <f>現状商品設定!B432</f>
        <v>0</v>
      </c>
      <c r="E435" s="26" t="str">
        <f>IFERROR(_xlfn.XLOOKUP($D435,現状商品設定!B:B,現状商品設定!C:C,"-"),"-")</f>
        <v>-</v>
      </c>
      <c r="F435" s="32" t="s">
        <v>46</v>
      </c>
      <c r="G435" s="30" t="str">
        <f>IFERROR(_xlfn.XLOOKUP($D435,現状商品設定!B:B,現状商品設定!F:F),"-")</f>
        <v>-</v>
      </c>
      <c r="H435" s="34" t="e">
        <f>IF(IF(AND(V435&gt;=設定!$C$3,X435&gt;=L435),G435*(1+設定!$C$6),IF(AND(V435&gt;=設定!$C$3,X435&lt;L435),G435*(1+設定!$C$7*-1),IF(V435&lt;設定!$C$3,G435*(1+設定!$C$6),"除外")))&gt;10,IF(AND(V435&gt;=設定!$C$3,X435&gt;=L435),G435*(1+設定!$C$6),IF(AND(V435&gt;=設定!$C$3,X435&lt;L435),G435*(1+設定!$C$7*-1),IF(V435&lt;設定!$C$3,G435*(1+設定!$C$6),"除外"))),10)</f>
        <v>#VALUE!</v>
      </c>
      <c r="I435" s="34" t="e">
        <f ca="1">IF(消化率!$I$5&lt;1,商品!H435*消化率!$I$5,IF(商品!W435*商品!Q435/(商品!H435*消化率!$I$5)&gt;商品!L435,商品!H435*消化率!$I$5,J435))</f>
        <v>#DIV/0!</v>
      </c>
      <c r="J435" s="34" t="e">
        <f t="shared" si="86"/>
        <v>#VALUE!</v>
      </c>
      <c r="K435" s="34" t="e">
        <f ca="1">IF(ROUNDDOWN(IF(I435&gt;=設定!$C$8,設定!$C$8,商品!I435),0)&lt;10,10,ROUNDDOWN(IF(I435&gt;=設定!$C$8,設定!$C$8,商品!I435),0))</f>
        <v>#DIV/0!</v>
      </c>
      <c r="L435" s="64">
        <f>IF(F435="標準",設定!$C$4,商品!F435)</f>
        <v>5</v>
      </c>
      <c r="M435" s="63" t="str">
        <f>_xlfn.XLOOKUP($D435,全商品!$F:$F,全商品!H:H,"-")</f>
        <v>-</v>
      </c>
      <c r="N435" s="12" t="str">
        <f>_xlfn.XLOOKUP($D435,全商品!$F:$F,全商品!I:I,"-")</f>
        <v>-</v>
      </c>
      <c r="O435" s="23" t="str">
        <f>_xlfn.XLOOKUP($D435,全商品!$F:$F,全商品!K:K,"-")</f>
        <v>-</v>
      </c>
      <c r="P435" s="13" t="str">
        <f>_xlfn.XLOOKUP($D435,全商品!$F:$F,全商品!M:M,"-")</f>
        <v>-</v>
      </c>
      <c r="Q435" s="25" t="str">
        <f>_xlfn.XLOOKUP($D435,現状商品設定!B:B,現状商品設定!D:D,"-")</f>
        <v>-</v>
      </c>
      <c r="R435" s="22">
        <f>SUM(_xlfn.XLOOKUP($D435,当月商品!$D:$D,当月商品!I:I,0),_xlfn.XLOOKUP($D435,前月商品!$D:$D,前月商品!I:I,0),_xlfn.XLOOKUP($D435,前々月商品!$D:$D,前々月商品!I:I,0))</f>
        <v>0</v>
      </c>
      <c r="S435" s="23">
        <f>SUM(_xlfn.XLOOKUP($D435,当月商品!$D:$D,当月商品!V:V,0),_xlfn.XLOOKUP($D435,前月商品!$D:$D,前月商品!V:V,0),_xlfn.XLOOKUP($D435,前々月商品!$D:$D,前々月商品!V:V,0))</f>
        <v>0</v>
      </c>
      <c r="T435" s="23">
        <f t="shared" si="87"/>
        <v>0</v>
      </c>
      <c r="U435" s="23">
        <f>SUM(_xlfn.XLOOKUP($D435,当月商品!$D:$D,当月商品!W:W,0),_xlfn.XLOOKUP($D435,前月商品!$D:$D,前月商品!W:W,0),_xlfn.XLOOKUP($D435,前々月商品!$D:$D,前々月商品!W:W,0))</f>
        <v>0</v>
      </c>
      <c r="V435" s="23">
        <f>SUM(_xlfn.XLOOKUP($D435,当月商品!$D:$D,当月商品!H:H,0),_xlfn.XLOOKUP($D435,前月商品!$D:$D,前月商品!H:H,0),_xlfn.XLOOKUP($D435,前々月商品!$D:$D,前々月商品!H:H,0))</f>
        <v>0</v>
      </c>
      <c r="W435" s="13">
        <f t="shared" si="88"/>
        <v>0</v>
      </c>
      <c r="X435" s="15">
        <f t="shared" si="89"/>
        <v>0</v>
      </c>
      <c r="Y435" s="22">
        <f>_xlfn.XLOOKUP($D435,当月商品!$D:$D,当月商品!I:I,0)</f>
        <v>0</v>
      </c>
      <c r="Z435" s="23">
        <f>_xlfn.XLOOKUP($D435,前月商品!$D:$D,前月商品!I:I,0)</f>
        <v>0</v>
      </c>
      <c r="AA435" s="23">
        <f>_xlfn.XLOOKUP($D435,前々月商品!$D:$D,前々月商品!I:I,0)</f>
        <v>0</v>
      </c>
      <c r="AB435" s="23">
        <f>_xlfn.XLOOKUP($D435,当月商品!$D:$D,当月商品!V:V,0)</f>
        <v>0</v>
      </c>
      <c r="AC435" s="23">
        <f>_xlfn.XLOOKUP($D435,前月商品!$D:$D,前月商品!V:V,0)</f>
        <v>0</v>
      </c>
      <c r="AD435" s="23">
        <f>_xlfn.XLOOKUP($D435,前々月商品!$D:$D,前々月商品!V:V,0)</f>
        <v>0</v>
      </c>
      <c r="AE435" s="23">
        <f t="shared" si="90"/>
        <v>0</v>
      </c>
      <c r="AF435" s="23">
        <f t="shared" si="91"/>
        <v>0</v>
      </c>
      <c r="AG435" s="23">
        <f t="shared" si="92"/>
        <v>0</v>
      </c>
      <c r="AH435" s="12">
        <f>_xlfn.XLOOKUP($D435,当月商品!$D:$D,当月商品!W:W,0)</f>
        <v>0</v>
      </c>
      <c r="AI435" s="12">
        <f>_xlfn.XLOOKUP($D435,前月商品!$D:$D,前月商品!W:W,0)</f>
        <v>0</v>
      </c>
      <c r="AJ435" s="12">
        <f>_xlfn.XLOOKUP($D435,前々月商品!$D:$D,前々月商品!W:W,0)</f>
        <v>0</v>
      </c>
      <c r="AK435" s="12">
        <f>_xlfn.XLOOKUP($D435,当月商品!$D:$D,当月商品!H:H,0)</f>
        <v>0</v>
      </c>
      <c r="AL435" s="12">
        <f>_xlfn.XLOOKUP($D435,前月商品!$D:$D,前月商品!H:H,0)</f>
        <v>0</v>
      </c>
      <c r="AM435" s="12">
        <f>_xlfn.XLOOKUP($D435,前々月商品!$D:$D,前々月商品!H:H,0)</f>
        <v>0</v>
      </c>
      <c r="AN435" s="13">
        <f t="shared" si="93"/>
        <v>0</v>
      </c>
      <c r="AO435" s="13">
        <f t="shared" si="94"/>
        <v>0</v>
      </c>
      <c r="AP435" s="13">
        <f t="shared" si="95"/>
        <v>0</v>
      </c>
      <c r="AQ435" s="16">
        <f t="shared" si="96"/>
        <v>0</v>
      </c>
      <c r="AR435" s="16">
        <f t="shared" si="97"/>
        <v>0</v>
      </c>
      <c r="AS435" s="17">
        <f t="shared" si="98"/>
        <v>0</v>
      </c>
      <c r="AT435" t="e">
        <f t="shared" si="99"/>
        <v>#VALUE!</v>
      </c>
    </row>
    <row r="436" spans="3:46" ht="36.65" customHeight="1">
      <c r="C436" s="20">
        <v>431</v>
      </c>
      <c r="D436" s="53">
        <f>現状商品設定!B433</f>
        <v>0</v>
      </c>
      <c r="E436" s="26" t="str">
        <f>IFERROR(_xlfn.XLOOKUP($D436,現状商品設定!B:B,現状商品設定!C:C,"-"),"-")</f>
        <v>-</v>
      </c>
      <c r="F436" s="32" t="s">
        <v>46</v>
      </c>
      <c r="G436" s="30" t="str">
        <f>IFERROR(_xlfn.XLOOKUP($D436,現状商品設定!B:B,現状商品設定!F:F),"-")</f>
        <v>-</v>
      </c>
      <c r="H436" s="34" t="e">
        <f>IF(IF(AND(V436&gt;=設定!$C$3,X436&gt;=L436),G436*(1+設定!$C$6),IF(AND(V436&gt;=設定!$C$3,X436&lt;L436),G436*(1+設定!$C$7*-1),IF(V436&lt;設定!$C$3,G436*(1+設定!$C$6),"除外")))&gt;10,IF(AND(V436&gt;=設定!$C$3,X436&gt;=L436),G436*(1+設定!$C$6),IF(AND(V436&gt;=設定!$C$3,X436&lt;L436),G436*(1+設定!$C$7*-1),IF(V436&lt;設定!$C$3,G436*(1+設定!$C$6),"除外"))),10)</f>
        <v>#VALUE!</v>
      </c>
      <c r="I436" s="34" t="e">
        <f ca="1">IF(消化率!$I$5&lt;1,商品!H436*消化率!$I$5,IF(商品!W436*商品!Q436/(商品!H436*消化率!$I$5)&gt;商品!L436,商品!H436*消化率!$I$5,J436))</f>
        <v>#DIV/0!</v>
      </c>
      <c r="J436" s="34" t="e">
        <f t="shared" si="86"/>
        <v>#VALUE!</v>
      </c>
      <c r="K436" s="34" t="e">
        <f ca="1">IF(ROUNDDOWN(IF(I436&gt;=設定!$C$8,設定!$C$8,商品!I436),0)&lt;10,10,ROUNDDOWN(IF(I436&gt;=設定!$C$8,設定!$C$8,商品!I436),0))</f>
        <v>#DIV/0!</v>
      </c>
      <c r="L436" s="64">
        <f>IF(F436="標準",設定!$C$4,商品!F436)</f>
        <v>5</v>
      </c>
      <c r="M436" s="63" t="str">
        <f>_xlfn.XLOOKUP($D436,全商品!$F:$F,全商品!H:H,"-")</f>
        <v>-</v>
      </c>
      <c r="N436" s="12" t="str">
        <f>_xlfn.XLOOKUP($D436,全商品!$F:$F,全商品!I:I,"-")</f>
        <v>-</v>
      </c>
      <c r="O436" s="23" t="str">
        <f>_xlfn.XLOOKUP($D436,全商品!$F:$F,全商品!K:K,"-")</f>
        <v>-</v>
      </c>
      <c r="P436" s="13" t="str">
        <f>_xlfn.XLOOKUP($D436,全商品!$F:$F,全商品!M:M,"-")</f>
        <v>-</v>
      </c>
      <c r="Q436" s="25" t="str">
        <f>_xlfn.XLOOKUP($D436,現状商品設定!B:B,現状商品設定!D:D,"-")</f>
        <v>-</v>
      </c>
      <c r="R436" s="22">
        <f>SUM(_xlfn.XLOOKUP($D436,当月商品!$D:$D,当月商品!I:I,0),_xlfn.XLOOKUP($D436,前月商品!$D:$D,前月商品!I:I,0),_xlfn.XLOOKUP($D436,前々月商品!$D:$D,前々月商品!I:I,0))</f>
        <v>0</v>
      </c>
      <c r="S436" s="23">
        <f>SUM(_xlfn.XLOOKUP($D436,当月商品!$D:$D,当月商品!V:V,0),_xlfn.XLOOKUP($D436,前月商品!$D:$D,前月商品!V:V,0),_xlfn.XLOOKUP($D436,前々月商品!$D:$D,前々月商品!V:V,0))</f>
        <v>0</v>
      </c>
      <c r="T436" s="23">
        <f t="shared" si="87"/>
        <v>0</v>
      </c>
      <c r="U436" s="23">
        <f>SUM(_xlfn.XLOOKUP($D436,当月商品!$D:$D,当月商品!W:W,0),_xlfn.XLOOKUP($D436,前月商品!$D:$D,前月商品!W:W,0),_xlfn.XLOOKUP($D436,前々月商品!$D:$D,前々月商品!W:W,0))</f>
        <v>0</v>
      </c>
      <c r="V436" s="23">
        <f>SUM(_xlfn.XLOOKUP($D436,当月商品!$D:$D,当月商品!H:H,0),_xlfn.XLOOKUP($D436,前月商品!$D:$D,前月商品!H:H,0),_xlfn.XLOOKUP($D436,前々月商品!$D:$D,前々月商品!H:H,0))</f>
        <v>0</v>
      </c>
      <c r="W436" s="13">
        <f t="shared" si="88"/>
        <v>0</v>
      </c>
      <c r="X436" s="15">
        <f t="shared" si="89"/>
        <v>0</v>
      </c>
      <c r="Y436" s="22">
        <f>_xlfn.XLOOKUP($D436,当月商品!$D:$D,当月商品!I:I,0)</f>
        <v>0</v>
      </c>
      <c r="Z436" s="23">
        <f>_xlfn.XLOOKUP($D436,前月商品!$D:$D,前月商品!I:I,0)</f>
        <v>0</v>
      </c>
      <c r="AA436" s="23">
        <f>_xlfn.XLOOKUP($D436,前々月商品!$D:$D,前々月商品!I:I,0)</f>
        <v>0</v>
      </c>
      <c r="AB436" s="23">
        <f>_xlfn.XLOOKUP($D436,当月商品!$D:$D,当月商品!V:V,0)</f>
        <v>0</v>
      </c>
      <c r="AC436" s="23">
        <f>_xlfn.XLOOKUP($D436,前月商品!$D:$D,前月商品!V:V,0)</f>
        <v>0</v>
      </c>
      <c r="AD436" s="23">
        <f>_xlfn.XLOOKUP($D436,前々月商品!$D:$D,前々月商品!V:V,0)</f>
        <v>0</v>
      </c>
      <c r="AE436" s="23">
        <f t="shared" si="90"/>
        <v>0</v>
      </c>
      <c r="AF436" s="23">
        <f t="shared" si="91"/>
        <v>0</v>
      </c>
      <c r="AG436" s="23">
        <f t="shared" si="92"/>
        <v>0</v>
      </c>
      <c r="AH436" s="12">
        <f>_xlfn.XLOOKUP($D436,当月商品!$D:$D,当月商品!W:W,0)</f>
        <v>0</v>
      </c>
      <c r="AI436" s="12">
        <f>_xlfn.XLOOKUP($D436,前月商品!$D:$D,前月商品!W:W,0)</f>
        <v>0</v>
      </c>
      <c r="AJ436" s="12">
        <f>_xlfn.XLOOKUP($D436,前々月商品!$D:$D,前々月商品!W:W,0)</f>
        <v>0</v>
      </c>
      <c r="AK436" s="12">
        <f>_xlfn.XLOOKUP($D436,当月商品!$D:$D,当月商品!H:H,0)</f>
        <v>0</v>
      </c>
      <c r="AL436" s="12">
        <f>_xlfn.XLOOKUP($D436,前月商品!$D:$D,前月商品!H:H,0)</f>
        <v>0</v>
      </c>
      <c r="AM436" s="12">
        <f>_xlfn.XLOOKUP($D436,前々月商品!$D:$D,前々月商品!H:H,0)</f>
        <v>0</v>
      </c>
      <c r="AN436" s="13">
        <f t="shared" si="93"/>
        <v>0</v>
      </c>
      <c r="AO436" s="13">
        <f t="shared" si="94"/>
        <v>0</v>
      </c>
      <c r="AP436" s="13">
        <f t="shared" si="95"/>
        <v>0</v>
      </c>
      <c r="AQ436" s="16">
        <f t="shared" si="96"/>
        <v>0</v>
      </c>
      <c r="AR436" s="16">
        <f t="shared" si="97"/>
        <v>0</v>
      </c>
      <c r="AS436" s="17">
        <f t="shared" si="98"/>
        <v>0</v>
      </c>
      <c r="AT436" t="e">
        <f t="shared" si="99"/>
        <v>#VALUE!</v>
      </c>
    </row>
    <row r="437" spans="3:46" ht="36.65" customHeight="1">
      <c r="C437" s="20">
        <v>432</v>
      </c>
      <c r="D437" s="53">
        <f>現状商品設定!B434</f>
        <v>0</v>
      </c>
      <c r="E437" s="26" t="str">
        <f>IFERROR(_xlfn.XLOOKUP($D437,現状商品設定!B:B,現状商品設定!C:C,"-"),"-")</f>
        <v>-</v>
      </c>
      <c r="F437" s="32" t="s">
        <v>46</v>
      </c>
      <c r="G437" s="30" t="str">
        <f>IFERROR(_xlfn.XLOOKUP($D437,現状商品設定!B:B,現状商品設定!F:F),"-")</f>
        <v>-</v>
      </c>
      <c r="H437" s="34" t="e">
        <f>IF(IF(AND(V437&gt;=設定!$C$3,X437&gt;=L437),G437*(1+設定!$C$6),IF(AND(V437&gt;=設定!$C$3,X437&lt;L437),G437*(1+設定!$C$7*-1),IF(V437&lt;設定!$C$3,G437*(1+設定!$C$6),"除外")))&gt;10,IF(AND(V437&gt;=設定!$C$3,X437&gt;=L437),G437*(1+設定!$C$6),IF(AND(V437&gt;=設定!$C$3,X437&lt;L437),G437*(1+設定!$C$7*-1),IF(V437&lt;設定!$C$3,G437*(1+設定!$C$6),"除外"))),10)</f>
        <v>#VALUE!</v>
      </c>
      <c r="I437" s="34" t="e">
        <f ca="1">IF(消化率!$I$5&lt;1,商品!H437*消化率!$I$5,IF(商品!W437*商品!Q437/(商品!H437*消化率!$I$5)&gt;商品!L437,商品!H437*消化率!$I$5,J437))</f>
        <v>#DIV/0!</v>
      </c>
      <c r="J437" s="34" t="e">
        <f t="shared" si="86"/>
        <v>#VALUE!</v>
      </c>
      <c r="K437" s="34" t="e">
        <f ca="1">IF(ROUNDDOWN(IF(I437&gt;=設定!$C$8,設定!$C$8,商品!I437),0)&lt;10,10,ROUNDDOWN(IF(I437&gt;=設定!$C$8,設定!$C$8,商品!I437),0))</f>
        <v>#DIV/0!</v>
      </c>
      <c r="L437" s="64">
        <f>IF(F437="標準",設定!$C$4,商品!F437)</f>
        <v>5</v>
      </c>
      <c r="M437" s="63" t="str">
        <f>_xlfn.XLOOKUP($D437,全商品!$F:$F,全商品!H:H,"-")</f>
        <v>-</v>
      </c>
      <c r="N437" s="12" t="str">
        <f>_xlfn.XLOOKUP($D437,全商品!$F:$F,全商品!I:I,"-")</f>
        <v>-</v>
      </c>
      <c r="O437" s="23" t="str">
        <f>_xlfn.XLOOKUP($D437,全商品!$F:$F,全商品!K:K,"-")</f>
        <v>-</v>
      </c>
      <c r="P437" s="13" t="str">
        <f>_xlfn.XLOOKUP($D437,全商品!$F:$F,全商品!M:M,"-")</f>
        <v>-</v>
      </c>
      <c r="Q437" s="25" t="str">
        <f>_xlfn.XLOOKUP($D437,現状商品設定!B:B,現状商品設定!D:D,"-")</f>
        <v>-</v>
      </c>
      <c r="R437" s="22">
        <f>SUM(_xlfn.XLOOKUP($D437,当月商品!$D:$D,当月商品!I:I,0),_xlfn.XLOOKUP($D437,前月商品!$D:$D,前月商品!I:I,0),_xlfn.XLOOKUP($D437,前々月商品!$D:$D,前々月商品!I:I,0))</f>
        <v>0</v>
      </c>
      <c r="S437" s="23">
        <f>SUM(_xlfn.XLOOKUP($D437,当月商品!$D:$D,当月商品!V:V,0),_xlfn.XLOOKUP($D437,前月商品!$D:$D,前月商品!V:V,0),_xlfn.XLOOKUP($D437,前々月商品!$D:$D,前々月商品!V:V,0))</f>
        <v>0</v>
      </c>
      <c r="T437" s="23">
        <f t="shared" si="87"/>
        <v>0</v>
      </c>
      <c r="U437" s="23">
        <f>SUM(_xlfn.XLOOKUP($D437,当月商品!$D:$D,当月商品!W:W,0),_xlfn.XLOOKUP($D437,前月商品!$D:$D,前月商品!W:W,0),_xlfn.XLOOKUP($D437,前々月商品!$D:$D,前々月商品!W:W,0))</f>
        <v>0</v>
      </c>
      <c r="V437" s="23">
        <f>SUM(_xlfn.XLOOKUP($D437,当月商品!$D:$D,当月商品!H:H,0),_xlfn.XLOOKUP($D437,前月商品!$D:$D,前月商品!H:H,0),_xlfn.XLOOKUP($D437,前々月商品!$D:$D,前々月商品!H:H,0))</f>
        <v>0</v>
      </c>
      <c r="W437" s="13">
        <f t="shared" si="88"/>
        <v>0</v>
      </c>
      <c r="X437" s="15">
        <f t="shared" si="89"/>
        <v>0</v>
      </c>
      <c r="Y437" s="22">
        <f>_xlfn.XLOOKUP($D437,当月商品!$D:$D,当月商品!I:I,0)</f>
        <v>0</v>
      </c>
      <c r="Z437" s="23">
        <f>_xlfn.XLOOKUP($D437,前月商品!$D:$D,前月商品!I:I,0)</f>
        <v>0</v>
      </c>
      <c r="AA437" s="23">
        <f>_xlfn.XLOOKUP($D437,前々月商品!$D:$D,前々月商品!I:I,0)</f>
        <v>0</v>
      </c>
      <c r="AB437" s="23">
        <f>_xlfn.XLOOKUP($D437,当月商品!$D:$D,当月商品!V:V,0)</f>
        <v>0</v>
      </c>
      <c r="AC437" s="23">
        <f>_xlfn.XLOOKUP($D437,前月商品!$D:$D,前月商品!V:V,0)</f>
        <v>0</v>
      </c>
      <c r="AD437" s="23">
        <f>_xlfn.XLOOKUP($D437,前々月商品!$D:$D,前々月商品!V:V,0)</f>
        <v>0</v>
      </c>
      <c r="AE437" s="23">
        <f t="shared" si="90"/>
        <v>0</v>
      </c>
      <c r="AF437" s="23">
        <f t="shared" si="91"/>
        <v>0</v>
      </c>
      <c r="AG437" s="23">
        <f t="shared" si="92"/>
        <v>0</v>
      </c>
      <c r="AH437" s="12">
        <f>_xlfn.XLOOKUP($D437,当月商品!$D:$D,当月商品!W:W,0)</f>
        <v>0</v>
      </c>
      <c r="AI437" s="12">
        <f>_xlfn.XLOOKUP($D437,前月商品!$D:$D,前月商品!W:W,0)</f>
        <v>0</v>
      </c>
      <c r="AJ437" s="12">
        <f>_xlfn.XLOOKUP($D437,前々月商品!$D:$D,前々月商品!W:W,0)</f>
        <v>0</v>
      </c>
      <c r="AK437" s="12">
        <f>_xlfn.XLOOKUP($D437,当月商品!$D:$D,当月商品!H:H,0)</f>
        <v>0</v>
      </c>
      <c r="AL437" s="12">
        <f>_xlfn.XLOOKUP($D437,前月商品!$D:$D,前月商品!H:H,0)</f>
        <v>0</v>
      </c>
      <c r="AM437" s="12">
        <f>_xlfn.XLOOKUP($D437,前々月商品!$D:$D,前々月商品!H:H,0)</f>
        <v>0</v>
      </c>
      <c r="AN437" s="13">
        <f t="shared" si="93"/>
        <v>0</v>
      </c>
      <c r="AO437" s="13">
        <f t="shared" si="94"/>
        <v>0</v>
      </c>
      <c r="AP437" s="13">
        <f t="shared" si="95"/>
        <v>0</v>
      </c>
      <c r="AQ437" s="16">
        <f t="shared" si="96"/>
        <v>0</v>
      </c>
      <c r="AR437" s="16">
        <f t="shared" si="97"/>
        <v>0</v>
      </c>
      <c r="AS437" s="17">
        <f t="shared" si="98"/>
        <v>0</v>
      </c>
      <c r="AT437" t="e">
        <f t="shared" si="99"/>
        <v>#VALUE!</v>
      </c>
    </row>
    <row r="438" spans="3:46" ht="36.65" customHeight="1">
      <c r="C438" s="20">
        <v>433</v>
      </c>
      <c r="D438" s="53">
        <f>現状商品設定!B435</f>
        <v>0</v>
      </c>
      <c r="E438" s="26" t="str">
        <f>IFERROR(_xlfn.XLOOKUP($D438,現状商品設定!B:B,現状商品設定!C:C,"-"),"-")</f>
        <v>-</v>
      </c>
      <c r="F438" s="32" t="s">
        <v>46</v>
      </c>
      <c r="G438" s="30" t="str">
        <f>IFERROR(_xlfn.XLOOKUP($D438,現状商品設定!B:B,現状商品設定!F:F),"-")</f>
        <v>-</v>
      </c>
      <c r="H438" s="34" t="e">
        <f>IF(IF(AND(V438&gt;=設定!$C$3,X438&gt;=L438),G438*(1+設定!$C$6),IF(AND(V438&gt;=設定!$C$3,X438&lt;L438),G438*(1+設定!$C$7*-1),IF(V438&lt;設定!$C$3,G438*(1+設定!$C$6),"除外")))&gt;10,IF(AND(V438&gt;=設定!$C$3,X438&gt;=L438),G438*(1+設定!$C$6),IF(AND(V438&gt;=設定!$C$3,X438&lt;L438),G438*(1+設定!$C$7*-1),IF(V438&lt;設定!$C$3,G438*(1+設定!$C$6),"除外"))),10)</f>
        <v>#VALUE!</v>
      </c>
      <c r="I438" s="34" t="e">
        <f ca="1">IF(消化率!$I$5&lt;1,商品!H438*消化率!$I$5,IF(商品!W438*商品!Q438/(商品!H438*消化率!$I$5)&gt;商品!L438,商品!H438*消化率!$I$5,J438))</f>
        <v>#DIV/0!</v>
      </c>
      <c r="J438" s="34" t="e">
        <f t="shared" si="86"/>
        <v>#VALUE!</v>
      </c>
      <c r="K438" s="34" t="e">
        <f ca="1">IF(ROUNDDOWN(IF(I438&gt;=設定!$C$8,設定!$C$8,商品!I438),0)&lt;10,10,ROUNDDOWN(IF(I438&gt;=設定!$C$8,設定!$C$8,商品!I438),0))</f>
        <v>#DIV/0!</v>
      </c>
      <c r="L438" s="64">
        <f>IF(F438="標準",設定!$C$4,商品!F438)</f>
        <v>5</v>
      </c>
      <c r="M438" s="63" t="str">
        <f>_xlfn.XLOOKUP($D438,全商品!$F:$F,全商品!H:H,"-")</f>
        <v>-</v>
      </c>
      <c r="N438" s="12" t="str">
        <f>_xlfn.XLOOKUP($D438,全商品!$F:$F,全商品!I:I,"-")</f>
        <v>-</v>
      </c>
      <c r="O438" s="23" t="str">
        <f>_xlfn.XLOOKUP($D438,全商品!$F:$F,全商品!K:K,"-")</f>
        <v>-</v>
      </c>
      <c r="P438" s="13" t="str">
        <f>_xlfn.XLOOKUP($D438,全商品!$F:$F,全商品!M:M,"-")</f>
        <v>-</v>
      </c>
      <c r="Q438" s="25" t="str">
        <f>_xlfn.XLOOKUP($D438,現状商品設定!B:B,現状商品設定!D:D,"-")</f>
        <v>-</v>
      </c>
      <c r="R438" s="22">
        <f>SUM(_xlfn.XLOOKUP($D438,当月商品!$D:$D,当月商品!I:I,0),_xlfn.XLOOKUP($D438,前月商品!$D:$D,前月商品!I:I,0),_xlfn.XLOOKUP($D438,前々月商品!$D:$D,前々月商品!I:I,0))</f>
        <v>0</v>
      </c>
      <c r="S438" s="23">
        <f>SUM(_xlfn.XLOOKUP($D438,当月商品!$D:$D,当月商品!V:V,0),_xlfn.XLOOKUP($D438,前月商品!$D:$D,前月商品!V:V,0),_xlfn.XLOOKUP($D438,前々月商品!$D:$D,前々月商品!V:V,0))</f>
        <v>0</v>
      </c>
      <c r="T438" s="23">
        <f t="shared" si="87"/>
        <v>0</v>
      </c>
      <c r="U438" s="23">
        <f>SUM(_xlfn.XLOOKUP($D438,当月商品!$D:$D,当月商品!W:W,0),_xlfn.XLOOKUP($D438,前月商品!$D:$D,前月商品!W:W,0),_xlfn.XLOOKUP($D438,前々月商品!$D:$D,前々月商品!W:W,0))</f>
        <v>0</v>
      </c>
      <c r="V438" s="23">
        <f>SUM(_xlfn.XLOOKUP($D438,当月商品!$D:$D,当月商品!H:H,0),_xlfn.XLOOKUP($D438,前月商品!$D:$D,前月商品!H:H,0),_xlfn.XLOOKUP($D438,前々月商品!$D:$D,前々月商品!H:H,0))</f>
        <v>0</v>
      </c>
      <c r="W438" s="13">
        <f t="shared" si="88"/>
        <v>0</v>
      </c>
      <c r="X438" s="15">
        <f t="shared" si="89"/>
        <v>0</v>
      </c>
      <c r="Y438" s="22">
        <f>_xlfn.XLOOKUP($D438,当月商品!$D:$D,当月商品!I:I,0)</f>
        <v>0</v>
      </c>
      <c r="Z438" s="23">
        <f>_xlfn.XLOOKUP($D438,前月商品!$D:$D,前月商品!I:I,0)</f>
        <v>0</v>
      </c>
      <c r="AA438" s="23">
        <f>_xlfn.XLOOKUP($D438,前々月商品!$D:$D,前々月商品!I:I,0)</f>
        <v>0</v>
      </c>
      <c r="AB438" s="23">
        <f>_xlfn.XLOOKUP($D438,当月商品!$D:$D,当月商品!V:V,0)</f>
        <v>0</v>
      </c>
      <c r="AC438" s="23">
        <f>_xlfn.XLOOKUP($D438,前月商品!$D:$D,前月商品!V:V,0)</f>
        <v>0</v>
      </c>
      <c r="AD438" s="23">
        <f>_xlfn.XLOOKUP($D438,前々月商品!$D:$D,前々月商品!V:V,0)</f>
        <v>0</v>
      </c>
      <c r="AE438" s="23">
        <f t="shared" si="90"/>
        <v>0</v>
      </c>
      <c r="AF438" s="23">
        <f t="shared" si="91"/>
        <v>0</v>
      </c>
      <c r="AG438" s="23">
        <f t="shared" si="92"/>
        <v>0</v>
      </c>
      <c r="AH438" s="12">
        <f>_xlfn.XLOOKUP($D438,当月商品!$D:$D,当月商品!W:W,0)</f>
        <v>0</v>
      </c>
      <c r="AI438" s="12">
        <f>_xlfn.XLOOKUP($D438,前月商品!$D:$D,前月商品!W:W,0)</f>
        <v>0</v>
      </c>
      <c r="AJ438" s="12">
        <f>_xlfn.XLOOKUP($D438,前々月商品!$D:$D,前々月商品!W:W,0)</f>
        <v>0</v>
      </c>
      <c r="AK438" s="12">
        <f>_xlfn.XLOOKUP($D438,当月商品!$D:$D,当月商品!H:H,0)</f>
        <v>0</v>
      </c>
      <c r="AL438" s="12">
        <f>_xlfn.XLOOKUP($D438,前月商品!$D:$D,前月商品!H:H,0)</f>
        <v>0</v>
      </c>
      <c r="AM438" s="12">
        <f>_xlfn.XLOOKUP($D438,前々月商品!$D:$D,前々月商品!H:H,0)</f>
        <v>0</v>
      </c>
      <c r="AN438" s="13">
        <f t="shared" si="93"/>
        <v>0</v>
      </c>
      <c r="AO438" s="13">
        <f t="shared" si="94"/>
        <v>0</v>
      </c>
      <c r="AP438" s="13">
        <f t="shared" si="95"/>
        <v>0</v>
      </c>
      <c r="AQ438" s="16">
        <f t="shared" si="96"/>
        <v>0</v>
      </c>
      <c r="AR438" s="16">
        <f t="shared" si="97"/>
        <v>0</v>
      </c>
      <c r="AS438" s="17">
        <f t="shared" si="98"/>
        <v>0</v>
      </c>
      <c r="AT438" t="e">
        <f t="shared" si="99"/>
        <v>#VALUE!</v>
      </c>
    </row>
    <row r="439" spans="3:46" ht="36.65" customHeight="1">
      <c r="C439" s="20">
        <v>434</v>
      </c>
      <c r="D439" s="53">
        <f>現状商品設定!B436</f>
        <v>0</v>
      </c>
      <c r="E439" s="26" t="str">
        <f>IFERROR(_xlfn.XLOOKUP($D439,現状商品設定!B:B,現状商品設定!C:C,"-"),"-")</f>
        <v>-</v>
      </c>
      <c r="F439" s="32" t="s">
        <v>46</v>
      </c>
      <c r="G439" s="30" t="str">
        <f>IFERROR(_xlfn.XLOOKUP($D439,現状商品設定!B:B,現状商品設定!F:F),"-")</f>
        <v>-</v>
      </c>
      <c r="H439" s="34" t="e">
        <f>IF(IF(AND(V439&gt;=設定!$C$3,X439&gt;=L439),G439*(1+設定!$C$6),IF(AND(V439&gt;=設定!$C$3,X439&lt;L439),G439*(1+設定!$C$7*-1),IF(V439&lt;設定!$C$3,G439*(1+設定!$C$6),"除外")))&gt;10,IF(AND(V439&gt;=設定!$C$3,X439&gt;=L439),G439*(1+設定!$C$6),IF(AND(V439&gt;=設定!$C$3,X439&lt;L439),G439*(1+設定!$C$7*-1),IF(V439&lt;設定!$C$3,G439*(1+設定!$C$6),"除外"))),10)</f>
        <v>#VALUE!</v>
      </c>
      <c r="I439" s="34" t="e">
        <f ca="1">IF(消化率!$I$5&lt;1,商品!H439*消化率!$I$5,IF(商品!W439*商品!Q439/(商品!H439*消化率!$I$5)&gt;商品!L439,商品!H439*消化率!$I$5,J439))</f>
        <v>#DIV/0!</v>
      </c>
      <c r="J439" s="34" t="e">
        <f t="shared" si="86"/>
        <v>#VALUE!</v>
      </c>
      <c r="K439" s="34" t="e">
        <f ca="1">IF(ROUNDDOWN(IF(I439&gt;=設定!$C$8,設定!$C$8,商品!I439),0)&lt;10,10,ROUNDDOWN(IF(I439&gt;=設定!$C$8,設定!$C$8,商品!I439),0))</f>
        <v>#DIV/0!</v>
      </c>
      <c r="L439" s="64">
        <f>IF(F439="標準",設定!$C$4,商品!F439)</f>
        <v>5</v>
      </c>
      <c r="M439" s="63" t="str">
        <f>_xlfn.XLOOKUP($D439,全商品!$F:$F,全商品!H:H,"-")</f>
        <v>-</v>
      </c>
      <c r="N439" s="12" t="str">
        <f>_xlfn.XLOOKUP($D439,全商品!$F:$F,全商品!I:I,"-")</f>
        <v>-</v>
      </c>
      <c r="O439" s="23" t="str">
        <f>_xlfn.XLOOKUP($D439,全商品!$F:$F,全商品!K:K,"-")</f>
        <v>-</v>
      </c>
      <c r="P439" s="13" t="str">
        <f>_xlfn.XLOOKUP($D439,全商品!$F:$F,全商品!M:M,"-")</f>
        <v>-</v>
      </c>
      <c r="Q439" s="25" t="str">
        <f>_xlfn.XLOOKUP($D439,現状商品設定!B:B,現状商品設定!D:D,"-")</f>
        <v>-</v>
      </c>
      <c r="R439" s="22">
        <f>SUM(_xlfn.XLOOKUP($D439,当月商品!$D:$D,当月商品!I:I,0),_xlfn.XLOOKUP($D439,前月商品!$D:$D,前月商品!I:I,0),_xlfn.XLOOKUP($D439,前々月商品!$D:$D,前々月商品!I:I,0))</f>
        <v>0</v>
      </c>
      <c r="S439" s="23">
        <f>SUM(_xlfn.XLOOKUP($D439,当月商品!$D:$D,当月商品!V:V,0),_xlfn.XLOOKUP($D439,前月商品!$D:$D,前月商品!V:V,0),_xlfn.XLOOKUP($D439,前々月商品!$D:$D,前々月商品!V:V,0))</f>
        <v>0</v>
      </c>
      <c r="T439" s="23">
        <f t="shared" si="87"/>
        <v>0</v>
      </c>
      <c r="U439" s="23">
        <f>SUM(_xlfn.XLOOKUP($D439,当月商品!$D:$D,当月商品!W:W,0),_xlfn.XLOOKUP($D439,前月商品!$D:$D,前月商品!W:W,0),_xlfn.XLOOKUP($D439,前々月商品!$D:$D,前々月商品!W:W,0))</f>
        <v>0</v>
      </c>
      <c r="V439" s="23">
        <f>SUM(_xlfn.XLOOKUP($D439,当月商品!$D:$D,当月商品!H:H,0),_xlfn.XLOOKUP($D439,前月商品!$D:$D,前月商品!H:H,0),_xlfn.XLOOKUP($D439,前々月商品!$D:$D,前々月商品!H:H,0))</f>
        <v>0</v>
      </c>
      <c r="W439" s="13">
        <f t="shared" si="88"/>
        <v>0</v>
      </c>
      <c r="X439" s="15">
        <f t="shared" si="89"/>
        <v>0</v>
      </c>
      <c r="Y439" s="22">
        <f>_xlfn.XLOOKUP($D439,当月商品!$D:$D,当月商品!I:I,0)</f>
        <v>0</v>
      </c>
      <c r="Z439" s="23">
        <f>_xlfn.XLOOKUP($D439,前月商品!$D:$D,前月商品!I:I,0)</f>
        <v>0</v>
      </c>
      <c r="AA439" s="23">
        <f>_xlfn.XLOOKUP($D439,前々月商品!$D:$D,前々月商品!I:I,0)</f>
        <v>0</v>
      </c>
      <c r="AB439" s="23">
        <f>_xlfn.XLOOKUP($D439,当月商品!$D:$D,当月商品!V:V,0)</f>
        <v>0</v>
      </c>
      <c r="AC439" s="23">
        <f>_xlfn.XLOOKUP($D439,前月商品!$D:$D,前月商品!V:V,0)</f>
        <v>0</v>
      </c>
      <c r="AD439" s="23">
        <f>_xlfn.XLOOKUP($D439,前々月商品!$D:$D,前々月商品!V:V,0)</f>
        <v>0</v>
      </c>
      <c r="AE439" s="23">
        <f t="shared" si="90"/>
        <v>0</v>
      </c>
      <c r="AF439" s="23">
        <f t="shared" si="91"/>
        <v>0</v>
      </c>
      <c r="AG439" s="23">
        <f t="shared" si="92"/>
        <v>0</v>
      </c>
      <c r="AH439" s="12">
        <f>_xlfn.XLOOKUP($D439,当月商品!$D:$D,当月商品!W:W,0)</f>
        <v>0</v>
      </c>
      <c r="AI439" s="12">
        <f>_xlfn.XLOOKUP($D439,前月商品!$D:$D,前月商品!W:W,0)</f>
        <v>0</v>
      </c>
      <c r="AJ439" s="12">
        <f>_xlfn.XLOOKUP($D439,前々月商品!$D:$D,前々月商品!W:W,0)</f>
        <v>0</v>
      </c>
      <c r="AK439" s="12">
        <f>_xlfn.XLOOKUP($D439,当月商品!$D:$D,当月商品!H:H,0)</f>
        <v>0</v>
      </c>
      <c r="AL439" s="12">
        <f>_xlfn.XLOOKUP($D439,前月商品!$D:$D,前月商品!H:H,0)</f>
        <v>0</v>
      </c>
      <c r="AM439" s="12">
        <f>_xlfn.XLOOKUP($D439,前々月商品!$D:$D,前々月商品!H:H,0)</f>
        <v>0</v>
      </c>
      <c r="AN439" s="13">
        <f t="shared" si="93"/>
        <v>0</v>
      </c>
      <c r="AO439" s="13">
        <f t="shared" si="94"/>
        <v>0</v>
      </c>
      <c r="AP439" s="13">
        <f t="shared" si="95"/>
        <v>0</v>
      </c>
      <c r="AQ439" s="16">
        <f t="shared" si="96"/>
        <v>0</v>
      </c>
      <c r="AR439" s="16">
        <f t="shared" si="97"/>
        <v>0</v>
      </c>
      <c r="AS439" s="17">
        <f t="shared" si="98"/>
        <v>0</v>
      </c>
      <c r="AT439" t="e">
        <f t="shared" si="99"/>
        <v>#VALUE!</v>
      </c>
    </row>
    <row r="440" spans="3:46" ht="36.65" customHeight="1">
      <c r="C440" s="20">
        <v>435</v>
      </c>
      <c r="D440" s="53">
        <f>現状商品設定!B437</f>
        <v>0</v>
      </c>
      <c r="E440" s="26" t="str">
        <f>IFERROR(_xlfn.XLOOKUP($D440,現状商品設定!B:B,現状商品設定!C:C,"-"),"-")</f>
        <v>-</v>
      </c>
      <c r="F440" s="32" t="s">
        <v>46</v>
      </c>
      <c r="G440" s="30" t="str">
        <f>IFERROR(_xlfn.XLOOKUP($D440,現状商品設定!B:B,現状商品設定!F:F),"-")</f>
        <v>-</v>
      </c>
      <c r="H440" s="34" t="e">
        <f>IF(IF(AND(V440&gt;=設定!$C$3,X440&gt;=L440),G440*(1+設定!$C$6),IF(AND(V440&gt;=設定!$C$3,X440&lt;L440),G440*(1+設定!$C$7*-1),IF(V440&lt;設定!$C$3,G440*(1+設定!$C$6),"除外")))&gt;10,IF(AND(V440&gt;=設定!$C$3,X440&gt;=L440),G440*(1+設定!$C$6),IF(AND(V440&gt;=設定!$C$3,X440&lt;L440),G440*(1+設定!$C$7*-1),IF(V440&lt;設定!$C$3,G440*(1+設定!$C$6),"除外"))),10)</f>
        <v>#VALUE!</v>
      </c>
      <c r="I440" s="34" t="e">
        <f ca="1">IF(消化率!$I$5&lt;1,商品!H440*消化率!$I$5,IF(商品!W440*商品!Q440/(商品!H440*消化率!$I$5)&gt;商品!L440,商品!H440*消化率!$I$5,J440))</f>
        <v>#DIV/0!</v>
      </c>
      <c r="J440" s="34" t="e">
        <f t="shared" si="86"/>
        <v>#VALUE!</v>
      </c>
      <c r="K440" s="34" t="e">
        <f ca="1">IF(ROUNDDOWN(IF(I440&gt;=設定!$C$8,設定!$C$8,商品!I440),0)&lt;10,10,ROUNDDOWN(IF(I440&gt;=設定!$C$8,設定!$C$8,商品!I440),0))</f>
        <v>#DIV/0!</v>
      </c>
      <c r="L440" s="64">
        <f>IF(F440="標準",設定!$C$4,商品!F440)</f>
        <v>5</v>
      </c>
      <c r="M440" s="63" t="str">
        <f>_xlfn.XLOOKUP($D440,全商品!$F:$F,全商品!H:H,"-")</f>
        <v>-</v>
      </c>
      <c r="N440" s="12" t="str">
        <f>_xlfn.XLOOKUP($D440,全商品!$F:$F,全商品!I:I,"-")</f>
        <v>-</v>
      </c>
      <c r="O440" s="23" t="str">
        <f>_xlfn.XLOOKUP($D440,全商品!$F:$F,全商品!K:K,"-")</f>
        <v>-</v>
      </c>
      <c r="P440" s="13" t="str">
        <f>_xlfn.XLOOKUP($D440,全商品!$F:$F,全商品!M:M,"-")</f>
        <v>-</v>
      </c>
      <c r="Q440" s="25" t="str">
        <f>_xlfn.XLOOKUP($D440,現状商品設定!B:B,現状商品設定!D:D,"-")</f>
        <v>-</v>
      </c>
      <c r="R440" s="22">
        <f>SUM(_xlfn.XLOOKUP($D440,当月商品!$D:$D,当月商品!I:I,0),_xlfn.XLOOKUP($D440,前月商品!$D:$D,前月商品!I:I,0),_xlfn.XLOOKUP($D440,前々月商品!$D:$D,前々月商品!I:I,0))</f>
        <v>0</v>
      </c>
      <c r="S440" s="23">
        <f>SUM(_xlfn.XLOOKUP($D440,当月商品!$D:$D,当月商品!V:V,0),_xlfn.XLOOKUP($D440,前月商品!$D:$D,前月商品!V:V,0),_xlfn.XLOOKUP($D440,前々月商品!$D:$D,前々月商品!V:V,0))</f>
        <v>0</v>
      </c>
      <c r="T440" s="23">
        <f t="shared" si="87"/>
        <v>0</v>
      </c>
      <c r="U440" s="23">
        <f>SUM(_xlfn.XLOOKUP($D440,当月商品!$D:$D,当月商品!W:W,0),_xlfn.XLOOKUP($D440,前月商品!$D:$D,前月商品!W:W,0),_xlfn.XLOOKUP($D440,前々月商品!$D:$D,前々月商品!W:W,0))</f>
        <v>0</v>
      </c>
      <c r="V440" s="23">
        <f>SUM(_xlfn.XLOOKUP($D440,当月商品!$D:$D,当月商品!H:H,0),_xlfn.XLOOKUP($D440,前月商品!$D:$D,前月商品!H:H,0),_xlfn.XLOOKUP($D440,前々月商品!$D:$D,前々月商品!H:H,0))</f>
        <v>0</v>
      </c>
      <c r="W440" s="13">
        <f t="shared" si="88"/>
        <v>0</v>
      </c>
      <c r="X440" s="15">
        <f t="shared" si="89"/>
        <v>0</v>
      </c>
      <c r="Y440" s="22">
        <f>_xlfn.XLOOKUP($D440,当月商品!$D:$D,当月商品!I:I,0)</f>
        <v>0</v>
      </c>
      <c r="Z440" s="23">
        <f>_xlfn.XLOOKUP($D440,前月商品!$D:$D,前月商品!I:I,0)</f>
        <v>0</v>
      </c>
      <c r="AA440" s="23">
        <f>_xlfn.XLOOKUP($D440,前々月商品!$D:$D,前々月商品!I:I,0)</f>
        <v>0</v>
      </c>
      <c r="AB440" s="23">
        <f>_xlfn.XLOOKUP($D440,当月商品!$D:$D,当月商品!V:V,0)</f>
        <v>0</v>
      </c>
      <c r="AC440" s="23">
        <f>_xlfn.XLOOKUP($D440,前月商品!$D:$D,前月商品!V:V,0)</f>
        <v>0</v>
      </c>
      <c r="AD440" s="23">
        <f>_xlfn.XLOOKUP($D440,前々月商品!$D:$D,前々月商品!V:V,0)</f>
        <v>0</v>
      </c>
      <c r="AE440" s="23">
        <f t="shared" si="90"/>
        <v>0</v>
      </c>
      <c r="AF440" s="23">
        <f t="shared" si="91"/>
        <v>0</v>
      </c>
      <c r="AG440" s="23">
        <f t="shared" si="92"/>
        <v>0</v>
      </c>
      <c r="AH440" s="12">
        <f>_xlfn.XLOOKUP($D440,当月商品!$D:$D,当月商品!W:W,0)</f>
        <v>0</v>
      </c>
      <c r="AI440" s="12">
        <f>_xlfn.XLOOKUP($D440,前月商品!$D:$D,前月商品!W:W,0)</f>
        <v>0</v>
      </c>
      <c r="AJ440" s="12">
        <f>_xlfn.XLOOKUP($D440,前々月商品!$D:$D,前々月商品!W:W,0)</f>
        <v>0</v>
      </c>
      <c r="AK440" s="12">
        <f>_xlfn.XLOOKUP($D440,当月商品!$D:$D,当月商品!H:H,0)</f>
        <v>0</v>
      </c>
      <c r="AL440" s="12">
        <f>_xlfn.XLOOKUP($D440,前月商品!$D:$D,前月商品!H:H,0)</f>
        <v>0</v>
      </c>
      <c r="AM440" s="12">
        <f>_xlfn.XLOOKUP($D440,前々月商品!$D:$D,前々月商品!H:H,0)</f>
        <v>0</v>
      </c>
      <c r="AN440" s="13">
        <f t="shared" si="93"/>
        <v>0</v>
      </c>
      <c r="AO440" s="13">
        <f t="shared" si="94"/>
        <v>0</v>
      </c>
      <c r="AP440" s="13">
        <f t="shared" si="95"/>
        <v>0</v>
      </c>
      <c r="AQ440" s="16">
        <f t="shared" si="96"/>
        <v>0</v>
      </c>
      <c r="AR440" s="16">
        <f t="shared" si="97"/>
        <v>0</v>
      </c>
      <c r="AS440" s="17">
        <f t="shared" si="98"/>
        <v>0</v>
      </c>
      <c r="AT440" t="e">
        <f t="shared" si="99"/>
        <v>#VALUE!</v>
      </c>
    </row>
    <row r="441" spans="3:46" ht="36.65" customHeight="1">
      <c r="C441" s="20">
        <v>436</v>
      </c>
      <c r="D441" s="53">
        <f>現状商品設定!B438</f>
        <v>0</v>
      </c>
      <c r="E441" s="26" t="str">
        <f>IFERROR(_xlfn.XLOOKUP($D441,現状商品設定!B:B,現状商品設定!C:C,"-"),"-")</f>
        <v>-</v>
      </c>
      <c r="F441" s="32" t="s">
        <v>46</v>
      </c>
      <c r="G441" s="30" t="str">
        <f>IFERROR(_xlfn.XLOOKUP($D441,現状商品設定!B:B,現状商品設定!F:F),"-")</f>
        <v>-</v>
      </c>
      <c r="H441" s="34" t="e">
        <f>IF(IF(AND(V441&gt;=設定!$C$3,X441&gt;=L441),G441*(1+設定!$C$6),IF(AND(V441&gt;=設定!$C$3,X441&lt;L441),G441*(1+設定!$C$7*-1),IF(V441&lt;設定!$C$3,G441*(1+設定!$C$6),"除外")))&gt;10,IF(AND(V441&gt;=設定!$C$3,X441&gt;=L441),G441*(1+設定!$C$6),IF(AND(V441&gt;=設定!$C$3,X441&lt;L441),G441*(1+設定!$C$7*-1),IF(V441&lt;設定!$C$3,G441*(1+設定!$C$6),"除外"))),10)</f>
        <v>#VALUE!</v>
      </c>
      <c r="I441" s="34" t="e">
        <f ca="1">IF(消化率!$I$5&lt;1,商品!H441*消化率!$I$5,IF(商品!W441*商品!Q441/(商品!H441*消化率!$I$5)&gt;商品!L441,商品!H441*消化率!$I$5,J441))</f>
        <v>#DIV/0!</v>
      </c>
      <c r="J441" s="34" t="e">
        <f t="shared" si="86"/>
        <v>#VALUE!</v>
      </c>
      <c r="K441" s="34" t="e">
        <f ca="1">IF(ROUNDDOWN(IF(I441&gt;=設定!$C$8,設定!$C$8,商品!I441),0)&lt;10,10,ROUNDDOWN(IF(I441&gt;=設定!$C$8,設定!$C$8,商品!I441),0))</f>
        <v>#DIV/0!</v>
      </c>
      <c r="L441" s="64">
        <f>IF(F441="標準",設定!$C$4,商品!F441)</f>
        <v>5</v>
      </c>
      <c r="M441" s="63" t="str">
        <f>_xlfn.XLOOKUP($D441,全商品!$F:$F,全商品!H:H,"-")</f>
        <v>-</v>
      </c>
      <c r="N441" s="12" t="str">
        <f>_xlfn.XLOOKUP($D441,全商品!$F:$F,全商品!I:I,"-")</f>
        <v>-</v>
      </c>
      <c r="O441" s="23" t="str">
        <f>_xlfn.XLOOKUP($D441,全商品!$F:$F,全商品!K:K,"-")</f>
        <v>-</v>
      </c>
      <c r="P441" s="13" t="str">
        <f>_xlfn.XLOOKUP($D441,全商品!$F:$F,全商品!M:M,"-")</f>
        <v>-</v>
      </c>
      <c r="Q441" s="25" t="str">
        <f>_xlfn.XLOOKUP($D441,現状商品設定!B:B,現状商品設定!D:D,"-")</f>
        <v>-</v>
      </c>
      <c r="R441" s="22">
        <f>SUM(_xlfn.XLOOKUP($D441,当月商品!$D:$D,当月商品!I:I,0),_xlfn.XLOOKUP($D441,前月商品!$D:$D,前月商品!I:I,0),_xlfn.XLOOKUP($D441,前々月商品!$D:$D,前々月商品!I:I,0))</f>
        <v>0</v>
      </c>
      <c r="S441" s="23">
        <f>SUM(_xlfn.XLOOKUP($D441,当月商品!$D:$D,当月商品!V:V,0),_xlfn.XLOOKUP($D441,前月商品!$D:$D,前月商品!V:V,0),_xlfn.XLOOKUP($D441,前々月商品!$D:$D,前々月商品!V:V,0))</f>
        <v>0</v>
      </c>
      <c r="T441" s="23">
        <f t="shared" si="87"/>
        <v>0</v>
      </c>
      <c r="U441" s="23">
        <f>SUM(_xlfn.XLOOKUP($D441,当月商品!$D:$D,当月商品!W:W,0),_xlfn.XLOOKUP($D441,前月商品!$D:$D,前月商品!W:W,0),_xlfn.XLOOKUP($D441,前々月商品!$D:$D,前々月商品!W:W,0))</f>
        <v>0</v>
      </c>
      <c r="V441" s="23">
        <f>SUM(_xlfn.XLOOKUP($D441,当月商品!$D:$D,当月商品!H:H,0),_xlfn.XLOOKUP($D441,前月商品!$D:$D,前月商品!H:H,0),_xlfn.XLOOKUP($D441,前々月商品!$D:$D,前々月商品!H:H,0))</f>
        <v>0</v>
      </c>
      <c r="W441" s="13">
        <f t="shared" si="88"/>
        <v>0</v>
      </c>
      <c r="X441" s="15">
        <f t="shared" si="89"/>
        <v>0</v>
      </c>
      <c r="Y441" s="22">
        <f>_xlfn.XLOOKUP($D441,当月商品!$D:$D,当月商品!I:I,0)</f>
        <v>0</v>
      </c>
      <c r="Z441" s="23">
        <f>_xlfn.XLOOKUP($D441,前月商品!$D:$D,前月商品!I:I,0)</f>
        <v>0</v>
      </c>
      <c r="AA441" s="23">
        <f>_xlfn.XLOOKUP($D441,前々月商品!$D:$D,前々月商品!I:I,0)</f>
        <v>0</v>
      </c>
      <c r="AB441" s="23">
        <f>_xlfn.XLOOKUP($D441,当月商品!$D:$D,当月商品!V:V,0)</f>
        <v>0</v>
      </c>
      <c r="AC441" s="23">
        <f>_xlfn.XLOOKUP($D441,前月商品!$D:$D,前月商品!V:V,0)</f>
        <v>0</v>
      </c>
      <c r="AD441" s="23">
        <f>_xlfn.XLOOKUP($D441,前々月商品!$D:$D,前々月商品!V:V,0)</f>
        <v>0</v>
      </c>
      <c r="AE441" s="23">
        <f t="shared" si="90"/>
        <v>0</v>
      </c>
      <c r="AF441" s="23">
        <f t="shared" si="91"/>
        <v>0</v>
      </c>
      <c r="AG441" s="23">
        <f t="shared" si="92"/>
        <v>0</v>
      </c>
      <c r="AH441" s="12">
        <f>_xlfn.XLOOKUP($D441,当月商品!$D:$D,当月商品!W:W,0)</f>
        <v>0</v>
      </c>
      <c r="AI441" s="12">
        <f>_xlfn.XLOOKUP($D441,前月商品!$D:$D,前月商品!W:W,0)</f>
        <v>0</v>
      </c>
      <c r="AJ441" s="12">
        <f>_xlfn.XLOOKUP($D441,前々月商品!$D:$D,前々月商品!W:W,0)</f>
        <v>0</v>
      </c>
      <c r="AK441" s="12">
        <f>_xlfn.XLOOKUP($D441,当月商品!$D:$D,当月商品!H:H,0)</f>
        <v>0</v>
      </c>
      <c r="AL441" s="12">
        <f>_xlfn.XLOOKUP($D441,前月商品!$D:$D,前月商品!H:H,0)</f>
        <v>0</v>
      </c>
      <c r="AM441" s="12">
        <f>_xlfn.XLOOKUP($D441,前々月商品!$D:$D,前々月商品!H:H,0)</f>
        <v>0</v>
      </c>
      <c r="AN441" s="13">
        <f t="shared" si="93"/>
        <v>0</v>
      </c>
      <c r="AO441" s="13">
        <f t="shared" si="94"/>
        <v>0</v>
      </c>
      <c r="AP441" s="13">
        <f t="shared" si="95"/>
        <v>0</v>
      </c>
      <c r="AQ441" s="16">
        <f t="shared" si="96"/>
        <v>0</v>
      </c>
      <c r="AR441" s="16">
        <f t="shared" si="97"/>
        <v>0</v>
      </c>
      <c r="AS441" s="17">
        <f t="shared" si="98"/>
        <v>0</v>
      </c>
      <c r="AT441" t="e">
        <f t="shared" si="99"/>
        <v>#VALUE!</v>
      </c>
    </row>
    <row r="442" spans="3:46" ht="36.65" customHeight="1">
      <c r="C442" s="20">
        <v>437</v>
      </c>
      <c r="D442" s="53">
        <f>現状商品設定!B439</f>
        <v>0</v>
      </c>
      <c r="E442" s="26" t="str">
        <f>IFERROR(_xlfn.XLOOKUP($D442,現状商品設定!B:B,現状商品設定!C:C,"-"),"-")</f>
        <v>-</v>
      </c>
      <c r="F442" s="32" t="s">
        <v>46</v>
      </c>
      <c r="G442" s="30" t="str">
        <f>IFERROR(_xlfn.XLOOKUP($D442,現状商品設定!B:B,現状商品設定!F:F),"-")</f>
        <v>-</v>
      </c>
      <c r="H442" s="34" t="e">
        <f>IF(IF(AND(V442&gt;=設定!$C$3,X442&gt;=L442),G442*(1+設定!$C$6),IF(AND(V442&gt;=設定!$C$3,X442&lt;L442),G442*(1+設定!$C$7*-1),IF(V442&lt;設定!$C$3,G442*(1+設定!$C$6),"除外")))&gt;10,IF(AND(V442&gt;=設定!$C$3,X442&gt;=L442),G442*(1+設定!$C$6),IF(AND(V442&gt;=設定!$C$3,X442&lt;L442),G442*(1+設定!$C$7*-1),IF(V442&lt;設定!$C$3,G442*(1+設定!$C$6),"除外"))),10)</f>
        <v>#VALUE!</v>
      </c>
      <c r="I442" s="34" t="e">
        <f ca="1">IF(消化率!$I$5&lt;1,商品!H442*消化率!$I$5,IF(商品!W442*商品!Q442/(商品!H442*消化率!$I$5)&gt;商品!L442,商品!H442*消化率!$I$5,J442))</f>
        <v>#DIV/0!</v>
      </c>
      <c r="J442" s="34" t="e">
        <f t="shared" si="86"/>
        <v>#VALUE!</v>
      </c>
      <c r="K442" s="34" t="e">
        <f ca="1">IF(ROUNDDOWN(IF(I442&gt;=設定!$C$8,設定!$C$8,商品!I442),0)&lt;10,10,ROUNDDOWN(IF(I442&gt;=設定!$C$8,設定!$C$8,商品!I442),0))</f>
        <v>#DIV/0!</v>
      </c>
      <c r="L442" s="64">
        <f>IF(F442="標準",設定!$C$4,商品!F442)</f>
        <v>5</v>
      </c>
      <c r="M442" s="63" t="str">
        <f>_xlfn.XLOOKUP($D442,全商品!$F:$F,全商品!H:H,"-")</f>
        <v>-</v>
      </c>
      <c r="N442" s="12" t="str">
        <f>_xlfn.XLOOKUP($D442,全商品!$F:$F,全商品!I:I,"-")</f>
        <v>-</v>
      </c>
      <c r="O442" s="23" t="str">
        <f>_xlfn.XLOOKUP($D442,全商品!$F:$F,全商品!K:K,"-")</f>
        <v>-</v>
      </c>
      <c r="P442" s="13" t="str">
        <f>_xlfn.XLOOKUP($D442,全商品!$F:$F,全商品!M:M,"-")</f>
        <v>-</v>
      </c>
      <c r="Q442" s="25" t="str">
        <f>_xlfn.XLOOKUP($D442,現状商品設定!B:B,現状商品設定!D:D,"-")</f>
        <v>-</v>
      </c>
      <c r="R442" s="22">
        <f>SUM(_xlfn.XLOOKUP($D442,当月商品!$D:$D,当月商品!I:I,0),_xlfn.XLOOKUP($D442,前月商品!$D:$D,前月商品!I:I,0),_xlfn.XLOOKUP($D442,前々月商品!$D:$D,前々月商品!I:I,0))</f>
        <v>0</v>
      </c>
      <c r="S442" s="23">
        <f>SUM(_xlfn.XLOOKUP($D442,当月商品!$D:$D,当月商品!V:V,0),_xlfn.XLOOKUP($D442,前月商品!$D:$D,前月商品!V:V,0),_xlfn.XLOOKUP($D442,前々月商品!$D:$D,前々月商品!V:V,0))</f>
        <v>0</v>
      </c>
      <c r="T442" s="23">
        <f t="shared" si="87"/>
        <v>0</v>
      </c>
      <c r="U442" s="23">
        <f>SUM(_xlfn.XLOOKUP($D442,当月商品!$D:$D,当月商品!W:W,0),_xlfn.XLOOKUP($D442,前月商品!$D:$D,前月商品!W:W,0),_xlfn.XLOOKUP($D442,前々月商品!$D:$D,前々月商品!W:W,0))</f>
        <v>0</v>
      </c>
      <c r="V442" s="23">
        <f>SUM(_xlfn.XLOOKUP($D442,当月商品!$D:$D,当月商品!H:H,0),_xlfn.XLOOKUP($D442,前月商品!$D:$D,前月商品!H:H,0),_xlfn.XLOOKUP($D442,前々月商品!$D:$D,前々月商品!H:H,0))</f>
        <v>0</v>
      </c>
      <c r="W442" s="13">
        <f t="shared" si="88"/>
        <v>0</v>
      </c>
      <c r="X442" s="15">
        <f t="shared" si="89"/>
        <v>0</v>
      </c>
      <c r="Y442" s="22">
        <f>_xlfn.XLOOKUP($D442,当月商品!$D:$D,当月商品!I:I,0)</f>
        <v>0</v>
      </c>
      <c r="Z442" s="23">
        <f>_xlfn.XLOOKUP($D442,前月商品!$D:$D,前月商品!I:I,0)</f>
        <v>0</v>
      </c>
      <c r="AA442" s="23">
        <f>_xlfn.XLOOKUP($D442,前々月商品!$D:$D,前々月商品!I:I,0)</f>
        <v>0</v>
      </c>
      <c r="AB442" s="23">
        <f>_xlfn.XLOOKUP($D442,当月商品!$D:$D,当月商品!V:V,0)</f>
        <v>0</v>
      </c>
      <c r="AC442" s="23">
        <f>_xlfn.XLOOKUP($D442,前月商品!$D:$D,前月商品!V:V,0)</f>
        <v>0</v>
      </c>
      <c r="AD442" s="23">
        <f>_xlfn.XLOOKUP($D442,前々月商品!$D:$D,前々月商品!V:V,0)</f>
        <v>0</v>
      </c>
      <c r="AE442" s="23">
        <f t="shared" si="90"/>
        <v>0</v>
      </c>
      <c r="AF442" s="23">
        <f t="shared" si="91"/>
        <v>0</v>
      </c>
      <c r="AG442" s="23">
        <f t="shared" si="92"/>
        <v>0</v>
      </c>
      <c r="AH442" s="12">
        <f>_xlfn.XLOOKUP($D442,当月商品!$D:$D,当月商品!W:W,0)</f>
        <v>0</v>
      </c>
      <c r="AI442" s="12">
        <f>_xlfn.XLOOKUP($D442,前月商品!$D:$D,前月商品!W:W,0)</f>
        <v>0</v>
      </c>
      <c r="AJ442" s="12">
        <f>_xlfn.XLOOKUP($D442,前々月商品!$D:$D,前々月商品!W:W,0)</f>
        <v>0</v>
      </c>
      <c r="AK442" s="12">
        <f>_xlfn.XLOOKUP($D442,当月商品!$D:$D,当月商品!H:H,0)</f>
        <v>0</v>
      </c>
      <c r="AL442" s="12">
        <f>_xlfn.XLOOKUP($D442,前月商品!$D:$D,前月商品!H:H,0)</f>
        <v>0</v>
      </c>
      <c r="AM442" s="12">
        <f>_xlfn.XLOOKUP($D442,前々月商品!$D:$D,前々月商品!H:H,0)</f>
        <v>0</v>
      </c>
      <c r="AN442" s="13">
        <f t="shared" si="93"/>
        <v>0</v>
      </c>
      <c r="AO442" s="13">
        <f t="shared" si="94"/>
        <v>0</v>
      </c>
      <c r="AP442" s="13">
        <f t="shared" si="95"/>
        <v>0</v>
      </c>
      <c r="AQ442" s="16">
        <f t="shared" si="96"/>
        <v>0</v>
      </c>
      <c r="AR442" s="16">
        <f t="shared" si="97"/>
        <v>0</v>
      </c>
      <c r="AS442" s="17">
        <f t="shared" si="98"/>
        <v>0</v>
      </c>
      <c r="AT442" t="e">
        <f t="shared" si="99"/>
        <v>#VALUE!</v>
      </c>
    </row>
    <row r="443" spans="3:46" ht="36.65" customHeight="1">
      <c r="C443" s="20">
        <v>438</v>
      </c>
      <c r="D443" s="53">
        <f>現状商品設定!B440</f>
        <v>0</v>
      </c>
      <c r="E443" s="26" t="str">
        <f>IFERROR(_xlfn.XLOOKUP($D443,現状商品設定!B:B,現状商品設定!C:C,"-"),"-")</f>
        <v>-</v>
      </c>
      <c r="F443" s="32" t="s">
        <v>46</v>
      </c>
      <c r="G443" s="30" t="str">
        <f>IFERROR(_xlfn.XLOOKUP($D443,現状商品設定!B:B,現状商品設定!F:F),"-")</f>
        <v>-</v>
      </c>
      <c r="H443" s="34" t="e">
        <f>IF(IF(AND(V443&gt;=設定!$C$3,X443&gt;=L443),G443*(1+設定!$C$6),IF(AND(V443&gt;=設定!$C$3,X443&lt;L443),G443*(1+設定!$C$7*-1),IF(V443&lt;設定!$C$3,G443*(1+設定!$C$6),"除外")))&gt;10,IF(AND(V443&gt;=設定!$C$3,X443&gt;=L443),G443*(1+設定!$C$6),IF(AND(V443&gt;=設定!$C$3,X443&lt;L443),G443*(1+設定!$C$7*-1),IF(V443&lt;設定!$C$3,G443*(1+設定!$C$6),"除外"))),10)</f>
        <v>#VALUE!</v>
      </c>
      <c r="I443" s="34" t="e">
        <f ca="1">IF(消化率!$I$5&lt;1,商品!H443*消化率!$I$5,IF(商品!W443*商品!Q443/(商品!H443*消化率!$I$5)&gt;商品!L443,商品!H443*消化率!$I$5,J443))</f>
        <v>#DIV/0!</v>
      </c>
      <c r="J443" s="34" t="e">
        <f t="shared" si="86"/>
        <v>#VALUE!</v>
      </c>
      <c r="K443" s="34" t="e">
        <f ca="1">IF(ROUNDDOWN(IF(I443&gt;=設定!$C$8,設定!$C$8,商品!I443),0)&lt;10,10,ROUNDDOWN(IF(I443&gt;=設定!$C$8,設定!$C$8,商品!I443),0))</f>
        <v>#DIV/0!</v>
      </c>
      <c r="L443" s="64">
        <f>IF(F443="標準",設定!$C$4,商品!F443)</f>
        <v>5</v>
      </c>
      <c r="M443" s="63" t="str">
        <f>_xlfn.XLOOKUP($D443,全商品!$F:$F,全商品!H:H,"-")</f>
        <v>-</v>
      </c>
      <c r="N443" s="12" t="str">
        <f>_xlfn.XLOOKUP($D443,全商品!$F:$F,全商品!I:I,"-")</f>
        <v>-</v>
      </c>
      <c r="O443" s="23" t="str">
        <f>_xlfn.XLOOKUP($D443,全商品!$F:$F,全商品!K:K,"-")</f>
        <v>-</v>
      </c>
      <c r="P443" s="13" t="str">
        <f>_xlfn.XLOOKUP($D443,全商品!$F:$F,全商品!M:M,"-")</f>
        <v>-</v>
      </c>
      <c r="Q443" s="25" t="str">
        <f>_xlfn.XLOOKUP($D443,現状商品設定!B:B,現状商品設定!D:D,"-")</f>
        <v>-</v>
      </c>
      <c r="R443" s="22">
        <f>SUM(_xlfn.XLOOKUP($D443,当月商品!$D:$D,当月商品!I:I,0),_xlfn.XLOOKUP($D443,前月商品!$D:$D,前月商品!I:I,0),_xlfn.XLOOKUP($D443,前々月商品!$D:$D,前々月商品!I:I,0))</f>
        <v>0</v>
      </c>
      <c r="S443" s="23">
        <f>SUM(_xlfn.XLOOKUP($D443,当月商品!$D:$D,当月商品!V:V,0),_xlfn.XLOOKUP($D443,前月商品!$D:$D,前月商品!V:V,0),_xlfn.XLOOKUP($D443,前々月商品!$D:$D,前々月商品!V:V,0))</f>
        <v>0</v>
      </c>
      <c r="T443" s="23">
        <f t="shared" si="87"/>
        <v>0</v>
      </c>
      <c r="U443" s="23">
        <f>SUM(_xlfn.XLOOKUP($D443,当月商品!$D:$D,当月商品!W:W,0),_xlfn.XLOOKUP($D443,前月商品!$D:$D,前月商品!W:W,0),_xlfn.XLOOKUP($D443,前々月商品!$D:$D,前々月商品!W:W,0))</f>
        <v>0</v>
      </c>
      <c r="V443" s="23">
        <f>SUM(_xlfn.XLOOKUP($D443,当月商品!$D:$D,当月商品!H:H,0),_xlfn.XLOOKUP($D443,前月商品!$D:$D,前月商品!H:H,0),_xlfn.XLOOKUP($D443,前々月商品!$D:$D,前々月商品!H:H,0))</f>
        <v>0</v>
      </c>
      <c r="W443" s="13">
        <f t="shared" si="88"/>
        <v>0</v>
      </c>
      <c r="X443" s="15">
        <f t="shared" si="89"/>
        <v>0</v>
      </c>
      <c r="Y443" s="22">
        <f>_xlfn.XLOOKUP($D443,当月商品!$D:$D,当月商品!I:I,0)</f>
        <v>0</v>
      </c>
      <c r="Z443" s="23">
        <f>_xlfn.XLOOKUP($D443,前月商品!$D:$D,前月商品!I:I,0)</f>
        <v>0</v>
      </c>
      <c r="AA443" s="23">
        <f>_xlfn.XLOOKUP($D443,前々月商品!$D:$D,前々月商品!I:I,0)</f>
        <v>0</v>
      </c>
      <c r="AB443" s="23">
        <f>_xlfn.XLOOKUP($D443,当月商品!$D:$D,当月商品!V:V,0)</f>
        <v>0</v>
      </c>
      <c r="AC443" s="23">
        <f>_xlfn.XLOOKUP($D443,前月商品!$D:$D,前月商品!V:V,0)</f>
        <v>0</v>
      </c>
      <c r="AD443" s="23">
        <f>_xlfn.XLOOKUP($D443,前々月商品!$D:$D,前々月商品!V:V,0)</f>
        <v>0</v>
      </c>
      <c r="AE443" s="23">
        <f t="shared" si="90"/>
        <v>0</v>
      </c>
      <c r="AF443" s="23">
        <f t="shared" si="91"/>
        <v>0</v>
      </c>
      <c r="AG443" s="23">
        <f t="shared" si="92"/>
        <v>0</v>
      </c>
      <c r="AH443" s="12">
        <f>_xlfn.XLOOKUP($D443,当月商品!$D:$D,当月商品!W:W,0)</f>
        <v>0</v>
      </c>
      <c r="AI443" s="12">
        <f>_xlfn.XLOOKUP($D443,前月商品!$D:$D,前月商品!W:W,0)</f>
        <v>0</v>
      </c>
      <c r="AJ443" s="12">
        <f>_xlfn.XLOOKUP($D443,前々月商品!$D:$D,前々月商品!W:W,0)</f>
        <v>0</v>
      </c>
      <c r="AK443" s="12">
        <f>_xlfn.XLOOKUP($D443,当月商品!$D:$D,当月商品!H:H,0)</f>
        <v>0</v>
      </c>
      <c r="AL443" s="12">
        <f>_xlfn.XLOOKUP($D443,前月商品!$D:$D,前月商品!H:H,0)</f>
        <v>0</v>
      </c>
      <c r="AM443" s="12">
        <f>_xlfn.XLOOKUP($D443,前々月商品!$D:$D,前々月商品!H:H,0)</f>
        <v>0</v>
      </c>
      <c r="AN443" s="13">
        <f t="shared" si="93"/>
        <v>0</v>
      </c>
      <c r="AO443" s="13">
        <f t="shared" si="94"/>
        <v>0</v>
      </c>
      <c r="AP443" s="13">
        <f t="shared" si="95"/>
        <v>0</v>
      </c>
      <c r="AQ443" s="16">
        <f t="shared" si="96"/>
        <v>0</v>
      </c>
      <c r="AR443" s="16">
        <f t="shared" si="97"/>
        <v>0</v>
      </c>
      <c r="AS443" s="17">
        <f t="shared" si="98"/>
        <v>0</v>
      </c>
      <c r="AT443" t="e">
        <f t="shared" si="99"/>
        <v>#VALUE!</v>
      </c>
    </row>
    <row r="444" spans="3:46" ht="36.65" customHeight="1">
      <c r="C444" s="20">
        <v>439</v>
      </c>
      <c r="D444" s="53">
        <f>現状商品設定!B441</f>
        <v>0</v>
      </c>
      <c r="E444" s="26" t="str">
        <f>IFERROR(_xlfn.XLOOKUP($D444,現状商品設定!B:B,現状商品設定!C:C,"-"),"-")</f>
        <v>-</v>
      </c>
      <c r="F444" s="32" t="s">
        <v>46</v>
      </c>
      <c r="G444" s="30" t="str">
        <f>IFERROR(_xlfn.XLOOKUP($D444,現状商品設定!B:B,現状商品設定!F:F),"-")</f>
        <v>-</v>
      </c>
      <c r="H444" s="34" t="e">
        <f>IF(IF(AND(V444&gt;=設定!$C$3,X444&gt;=L444),G444*(1+設定!$C$6),IF(AND(V444&gt;=設定!$C$3,X444&lt;L444),G444*(1+設定!$C$7*-1),IF(V444&lt;設定!$C$3,G444*(1+設定!$C$6),"除外")))&gt;10,IF(AND(V444&gt;=設定!$C$3,X444&gt;=L444),G444*(1+設定!$C$6),IF(AND(V444&gt;=設定!$C$3,X444&lt;L444),G444*(1+設定!$C$7*-1),IF(V444&lt;設定!$C$3,G444*(1+設定!$C$6),"除外"))),10)</f>
        <v>#VALUE!</v>
      </c>
      <c r="I444" s="34" t="e">
        <f ca="1">IF(消化率!$I$5&lt;1,商品!H444*消化率!$I$5,IF(商品!W444*商品!Q444/(商品!H444*消化率!$I$5)&gt;商品!L444,商品!H444*消化率!$I$5,J444))</f>
        <v>#DIV/0!</v>
      </c>
      <c r="J444" s="34" t="e">
        <f t="shared" si="86"/>
        <v>#VALUE!</v>
      </c>
      <c r="K444" s="34" t="e">
        <f ca="1">IF(ROUNDDOWN(IF(I444&gt;=設定!$C$8,設定!$C$8,商品!I444),0)&lt;10,10,ROUNDDOWN(IF(I444&gt;=設定!$C$8,設定!$C$8,商品!I444),0))</f>
        <v>#DIV/0!</v>
      </c>
      <c r="L444" s="64">
        <f>IF(F444="標準",設定!$C$4,商品!F444)</f>
        <v>5</v>
      </c>
      <c r="M444" s="63" t="str">
        <f>_xlfn.XLOOKUP($D444,全商品!$F:$F,全商品!H:H,"-")</f>
        <v>-</v>
      </c>
      <c r="N444" s="12" t="str">
        <f>_xlfn.XLOOKUP($D444,全商品!$F:$F,全商品!I:I,"-")</f>
        <v>-</v>
      </c>
      <c r="O444" s="23" t="str">
        <f>_xlfn.XLOOKUP($D444,全商品!$F:$F,全商品!K:K,"-")</f>
        <v>-</v>
      </c>
      <c r="P444" s="13" t="str">
        <f>_xlfn.XLOOKUP($D444,全商品!$F:$F,全商品!M:M,"-")</f>
        <v>-</v>
      </c>
      <c r="Q444" s="25" t="str">
        <f>_xlfn.XLOOKUP($D444,現状商品設定!B:B,現状商品設定!D:D,"-")</f>
        <v>-</v>
      </c>
      <c r="R444" s="22">
        <f>SUM(_xlfn.XLOOKUP($D444,当月商品!$D:$D,当月商品!I:I,0),_xlfn.XLOOKUP($D444,前月商品!$D:$D,前月商品!I:I,0),_xlfn.XLOOKUP($D444,前々月商品!$D:$D,前々月商品!I:I,0))</f>
        <v>0</v>
      </c>
      <c r="S444" s="23">
        <f>SUM(_xlfn.XLOOKUP($D444,当月商品!$D:$D,当月商品!V:V,0),_xlfn.XLOOKUP($D444,前月商品!$D:$D,前月商品!V:V,0),_xlfn.XLOOKUP($D444,前々月商品!$D:$D,前々月商品!V:V,0))</f>
        <v>0</v>
      </c>
      <c r="T444" s="23">
        <f t="shared" si="87"/>
        <v>0</v>
      </c>
      <c r="U444" s="23">
        <f>SUM(_xlfn.XLOOKUP($D444,当月商品!$D:$D,当月商品!W:W,0),_xlfn.XLOOKUP($D444,前月商品!$D:$D,前月商品!W:W,0),_xlfn.XLOOKUP($D444,前々月商品!$D:$D,前々月商品!W:W,0))</f>
        <v>0</v>
      </c>
      <c r="V444" s="23">
        <f>SUM(_xlfn.XLOOKUP($D444,当月商品!$D:$D,当月商品!H:H,0),_xlfn.XLOOKUP($D444,前月商品!$D:$D,前月商品!H:H,0),_xlfn.XLOOKUP($D444,前々月商品!$D:$D,前々月商品!H:H,0))</f>
        <v>0</v>
      </c>
      <c r="W444" s="13">
        <f t="shared" si="88"/>
        <v>0</v>
      </c>
      <c r="X444" s="15">
        <f t="shared" si="89"/>
        <v>0</v>
      </c>
      <c r="Y444" s="22">
        <f>_xlfn.XLOOKUP($D444,当月商品!$D:$D,当月商品!I:I,0)</f>
        <v>0</v>
      </c>
      <c r="Z444" s="23">
        <f>_xlfn.XLOOKUP($D444,前月商品!$D:$D,前月商品!I:I,0)</f>
        <v>0</v>
      </c>
      <c r="AA444" s="23">
        <f>_xlfn.XLOOKUP($D444,前々月商品!$D:$D,前々月商品!I:I,0)</f>
        <v>0</v>
      </c>
      <c r="AB444" s="23">
        <f>_xlfn.XLOOKUP($D444,当月商品!$D:$D,当月商品!V:V,0)</f>
        <v>0</v>
      </c>
      <c r="AC444" s="23">
        <f>_xlfn.XLOOKUP($D444,前月商品!$D:$D,前月商品!V:V,0)</f>
        <v>0</v>
      </c>
      <c r="AD444" s="23">
        <f>_xlfn.XLOOKUP($D444,前々月商品!$D:$D,前々月商品!V:V,0)</f>
        <v>0</v>
      </c>
      <c r="AE444" s="23">
        <f t="shared" si="90"/>
        <v>0</v>
      </c>
      <c r="AF444" s="23">
        <f t="shared" si="91"/>
        <v>0</v>
      </c>
      <c r="AG444" s="23">
        <f t="shared" si="92"/>
        <v>0</v>
      </c>
      <c r="AH444" s="12">
        <f>_xlfn.XLOOKUP($D444,当月商品!$D:$D,当月商品!W:W,0)</f>
        <v>0</v>
      </c>
      <c r="AI444" s="12">
        <f>_xlfn.XLOOKUP($D444,前月商品!$D:$D,前月商品!W:W,0)</f>
        <v>0</v>
      </c>
      <c r="AJ444" s="12">
        <f>_xlfn.XLOOKUP($D444,前々月商品!$D:$D,前々月商品!W:W,0)</f>
        <v>0</v>
      </c>
      <c r="AK444" s="12">
        <f>_xlfn.XLOOKUP($D444,当月商品!$D:$D,当月商品!H:H,0)</f>
        <v>0</v>
      </c>
      <c r="AL444" s="12">
        <f>_xlfn.XLOOKUP($D444,前月商品!$D:$D,前月商品!H:H,0)</f>
        <v>0</v>
      </c>
      <c r="AM444" s="12">
        <f>_xlfn.XLOOKUP($D444,前々月商品!$D:$D,前々月商品!H:H,0)</f>
        <v>0</v>
      </c>
      <c r="AN444" s="13">
        <f t="shared" si="93"/>
        <v>0</v>
      </c>
      <c r="AO444" s="13">
        <f t="shared" si="94"/>
        <v>0</v>
      </c>
      <c r="AP444" s="13">
        <f t="shared" si="95"/>
        <v>0</v>
      </c>
      <c r="AQ444" s="16">
        <f t="shared" si="96"/>
        <v>0</v>
      </c>
      <c r="AR444" s="16">
        <f t="shared" si="97"/>
        <v>0</v>
      </c>
      <c r="AS444" s="17">
        <f t="shared" si="98"/>
        <v>0</v>
      </c>
      <c r="AT444" t="e">
        <f t="shared" si="99"/>
        <v>#VALUE!</v>
      </c>
    </row>
    <row r="445" spans="3:46" ht="36.65" customHeight="1">
      <c r="C445" s="20">
        <v>440</v>
      </c>
      <c r="D445" s="53">
        <f>現状商品設定!B442</f>
        <v>0</v>
      </c>
      <c r="E445" s="26" t="str">
        <f>IFERROR(_xlfn.XLOOKUP($D445,現状商品設定!B:B,現状商品設定!C:C,"-"),"-")</f>
        <v>-</v>
      </c>
      <c r="F445" s="32" t="s">
        <v>46</v>
      </c>
      <c r="G445" s="30" t="str">
        <f>IFERROR(_xlfn.XLOOKUP($D445,現状商品設定!B:B,現状商品設定!F:F),"-")</f>
        <v>-</v>
      </c>
      <c r="H445" s="34" t="e">
        <f>IF(IF(AND(V445&gt;=設定!$C$3,X445&gt;=L445),G445*(1+設定!$C$6),IF(AND(V445&gt;=設定!$C$3,X445&lt;L445),G445*(1+設定!$C$7*-1),IF(V445&lt;設定!$C$3,G445*(1+設定!$C$6),"除外")))&gt;10,IF(AND(V445&gt;=設定!$C$3,X445&gt;=L445),G445*(1+設定!$C$6),IF(AND(V445&gt;=設定!$C$3,X445&lt;L445),G445*(1+設定!$C$7*-1),IF(V445&lt;設定!$C$3,G445*(1+設定!$C$6),"除外"))),10)</f>
        <v>#VALUE!</v>
      </c>
      <c r="I445" s="34" t="e">
        <f ca="1">IF(消化率!$I$5&lt;1,商品!H445*消化率!$I$5,IF(商品!W445*商品!Q445/(商品!H445*消化率!$I$5)&gt;商品!L445,商品!H445*消化率!$I$5,J445))</f>
        <v>#DIV/0!</v>
      </c>
      <c r="J445" s="34" t="e">
        <f t="shared" si="86"/>
        <v>#VALUE!</v>
      </c>
      <c r="K445" s="34" t="e">
        <f ca="1">IF(ROUNDDOWN(IF(I445&gt;=設定!$C$8,設定!$C$8,商品!I445),0)&lt;10,10,ROUNDDOWN(IF(I445&gt;=設定!$C$8,設定!$C$8,商品!I445),0))</f>
        <v>#DIV/0!</v>
      </c>
      <c r="L445" s="64">
        <f>IF(F445="標準",設定!$C$4,商品!F445)</f>
        <v>5</v>
      </c>
      <c r="M445" s="63" t="str">
        <f>_xlfn.XLOOKUP($D445,全商品!$F:$F,全商品!H:H,"-")</f>
        <v>-</v>
      </c>
      <c r="N445" s="12" t="str">
        <f>_xlfn.XLOOKUP($D445,全商品!$F:$F,全商品!I:I,"-")</f>
        <v>-</v>
      </c>
      <c r="O445" s="23" t="str">
        <f>_xlfn.XLOOKUP($D445,全商品!$F:$F,全商品!K:K,"-")</f>
        <v>-</v>
      </c>
      <c r="P445" s="13" t="str">
        <f>_xlfn.XLOOKUP($D445,全商品!$F:$F,全商品!M:M,"-")</f>
        <v>-</v>
      </c>
      <c r="Q445" s="25" t="str">
        <f>_xlfn.XLOOKUP($D445,現状商品設定!B:B,現状商品設定!D:D,"-")</f>
        <v>-</v>
      </c>
      <c r="R445" s="22">
        <f>SUM(_xlfn.XLOOKUP($D445,当月商品!$D:$D,当月商品!I:I,0),_xlfn.XLOOKUP($D445,前月商品!$D:$D,前月商品!I:I,0),_xlfn.XLOOKUP($D445,前々月商品!$D:$D,前々月商品!I:I,0))</f>
        <v>0</v>
      </c>
      <c r="S445" s="23">
        <f>SUM(_xlfn.XLOOKUP($D445,当月商品!$D:$D,当月商品!V:V,0),_xlfn.XLOOKUP($D445,前月商品!$D:$D,前月商品!V:V,0),_xlfn.XLOOKUP($D445,前々月商品!$D:$D,前々月商品!V:V,0))</f>
        <v>0</v>
      </c>
      <c r="T445" s="23">
        <f t="shared" si="87"/>
        <v>0</v>
      </c>
      <c r="U445" s="23">
        <f>SUM(_xlfn.XLOOKUP($D445,当月商品!$D:$D,当月商品!W:W,0),_xlfn.XLOOKUP($D445,前月商品!$D:$D,前月商品!W:W,0),_xlfn.XLOOKUP($D445,前々月商品!$D:$D,前々月商品!W:W,0))</f>
        <v>0</v>
      </c>
      <c r="V445" s="23">
        <f>SUM(_xlfn.XLOOKUP($D445,当月商品!$D:$D,当月商品!H:H,0),_xlfn.XLOOKUP($D445,前月商品!$D:$D,前月商品!H:H,0),_xlfn.XLOOKUP($D445,前々月商品!$D:$D,前々月商品!H:H,0))</f>
        <v>0</v>
      </c>
      <c r="W445" s="13">
        <f t="shared" si="88"/>
        <v>0</v>
      </c>
      <c r="X445" s="15">
        <f t="shared" si="89"/>
        <v>0</v>
      </c>
      <c r="Y445" s="22">
        <f>_xlfn.XLOOKUP($D445,当月商品!$D:$D,当月商品!I:I,0)</f>
        <v>0</v>
      </c>
      <c r="Z445" s="23">
        <f>_xlfn.XLOOKUP($D445,前月商品!$D:$D,前月商品!I:I,0)</f>
        <v>0</v>
      </c>
      <c r="AA445" s="23">
        <f>_xlfn.XLOOKUP($D445,前々月商品!$D:$D,前々月商品!I:I,0)</f>
        <v>0</v>
      </c>
      <c r="AB445" s="23">
        <f>_xlfn.XLOOKUP($D445,当月商品!$D:$D,当月商品!V:V,0)</f>
        <v>0</v>
      </c>
      <c r="AC445" s="23">
        <f>_xlfn.XLOOKUP($D445,前月商品!$D:$D,前月商品!V:V,0)</f>
        <v>0</v>
      </c>
      <c r="AD445" s="23">
        <f>_xlfn.XLOOKUP($D445,前々月商品!$D:$D,前々月商品!V:V,0)</f>
        <v>0</v>
      </c>
      <c r="AE445" s="23">
        <f t="shared" si="90"/>
        <v>0</v>
      </c>
      <c r="AF445" s="23">
        <f t="shared" si="91"/>
        <v>0</v>
      </c>
      <c r="AG445" s="23">
        <f t="shared" si="92"/>
        <v>0</v>
      </c>
      <c r="AH445" s="12">
        <f>_xlfn.XLOOKUP($D445,当月商品!$D:$D,当月商品!W:W,0)</f>
        <v>0</v>
      </c>
      <c r="AI445" s="12">
        <f>_xlfn.XLOOKUP($D445,前月商品!$D:$D,前月商品!W:W,0)</f>
        <v>0</v>
      </c>
      <c r="AJ445" s="12">
        <f>_xlfn.XLOOKUP($D445,前々月商品!$D:$D,前々月商品!W:W,0)</f>
        <v>0</v>
      </c>
      <c r="AK445" s="12">
        <f>_xlfn.XLOOKUP($D445,当月商品!$D:$D,当月商品!H:H,0)</f>
        <v>0</v>
      </c>
      <c r="AL445" s="12">
        <f>_xlfn.XLOOKUP($D445,前月商品!$D:$D,前月商品!H:H,0)</f>
        <v>0</v>
      </c>
      <c r="AM445" s="12">
        <f>_xlfn.XLOOKUP($D445,前々月商品!$D:$D,前々月商品!H:H,0)</f>
        <v>0</v>
      </c>
      <c r="AN445" s="13">
        <f t="shared" si="93"/>
        <v>0</v>
      </c>
      <c r="AO445" s="13">
        <f t="shared" si="94"/>
        <v>0</v>
      </c>
      <c r="AP445" s="13">
        <f t="shared" si="95"/>
        <v>0</v>
      </c>
      <c r="AQ445" s="16">
        <f t="shared" si="96"/>
        <v>0</v>
      </c>
      <c r="AR445" s="16">
        <f t="shared" si="97"/>
        <v>0</v>
      </c>
      <c r="AS445" s="17">
        <f t="shared" si="98"/>
        <v>0</v>
      </c>
      <c r="AT445" t="e">
        <f t="shared" si="99"/>
        <v>#VALUE!</v>
      </c>
    </row>
    <row r="446" spans="3:46" ht="36.65" customHeight="1">
      <c r="C446" s="20">
        <v>441</v>
      </c>
      <c r="D446" s="53">
        <f>現状商品設定!B443</f>
        <v>0</v>
      </c>
      <c r="E446" s="26" t="str">
        <f>IFERROR(_xlfn.XLOOKUP($D446,現状商品設定!B:B,現状商品設定!C:C,"-"),"-")</f>
        <v>-</v>
      </c>
      <c r="F446" s="32" t="s">
        <v>46</v>
      </c>
      <c r="G446" s="30" t="str">
        <f>IFERROR(_xlfn.XLOOKUP($D446,現状商品設定!B:B,現状商品設定!F:F),"-")</f>
        <v>-</v>
      </c>
      <c r="H446" s="34" t="e">
        <f>IF(IF(AND(V446&gt;=設定!$C$3,X446&gt;=L446),G446*(1+設定!$C$6),IF(AND(V446&gt;=設定!$C$3,X446&lt;L446),G446*(1+設定!$C$7*-1),IF(V446&lt;設定!$C$3,G446*(1+設定!$C$6),"除外")))&gt;10,IF(AND(V446&gt;=設定!$C$3,X446&gt;=L446),G446*(1+設定!$C$6),IF(AND(V446&gt;=設定!$C$3,X446&lt;L446),G446*(1+設定!$C$7*-1),IF(V446&lt;設定!$C$3,G446*(1+設定!$C$6),"除外"))),10)</f>
        <v>#VALUE!</v>
      </c>
      <c r="I446" s="34" t="e">
        <f ca="1">IF(消化率!$I$5&lt;1,商品!H446*消化率!$I$5,IF(商品!W446*商品!Q446/(商品!H446*消化率!$I$5)&gt;商品!L446,商品!H446*消化率!$I$5,J446))</f>
        <v>#DIV/0!</v>
      </c>
      <c r="J446" s="34" t="e">
        <f t="shared" si="86"/>
        <v>#VALUE!</v>
      </c>
      <c r="K446" s="34" t="e">
        <f ca="1">IF(ROUNDDOWN(IF(I446&gt;=設定!$C$8,設定!$C$8,商品!I446),0)&lt;10,10,ROUNDDOWN(IF(I446&gt;=設定!$C$8,設定!$C$8,商品!I446),0))</f>
        <v>#DIV/0!</v>
      </c>
      <c r="L446" s="64">
        <f>IF(F446="標準",設定!$C$4,商品!F446)</f>
        <v>5</v>
      </c>
      <c r="M446" s="63" t="str">
        <f>_xlfn.XLOOKUP($D446,全商品!$F:$F,全商品!H:H,"-")</f>
        <v>-</v>
      </c>
      <c r="N446" s="12" t="str">
        <f>_xlfn.XLOOKUP($D446,全商品!$F:$F,全商品!I:I,"-")</f>
        <v>-</v>
      </c>
      <c r="O446" s="23" t="str">
        <f>_xlfn.XLOOKUP($D446,全商品!$F:$F,全商品!K:K,"-")</f>
        <v>-</v>
      </c>
      <c r="P446" s="13" t="str">
        <f>_xlfn.XLOOKUP($D446,全商品!$F:$F,全商品!M:M,"-")</f>
        <v>-</v>
      </c>
      <c r="Q446" s="25" t="str">
        <f>_xlfn.XLOOKUP($D446,現状商品設定!B:B,現状商品設定!D:D,"-")</f>
        <v>-</v>
      </c>
      <c r="R446" s="22">
        <f>SUM(_xlfn.XLOOKUP($D446,当月商品!$D:$D,当月商品!I:I,0),_xlfn.XLOOKUP($D446,前月商品!$D:$D,前月商品!I:I,0),_xlfn.XLOOKUP($D446,前々月商品!$D:$D,前々月商品!I:I,0))</f>
        <v>0</v>
      </c>
      <c r="S446" s="23">
        <f>SUM(_xlfn.XLOOKUP($D446,当月商品!$D:$D,当月商品!V:V,0),_xlfn.XLOOKUP($D446,前月商品!$D:$D,前月商品!V:V,0),_xlfn.XLOOKUP($D446,前々月商品!$D:$D,前々月商品!V:V,0))</f>
        <v>0</v>
      </c>
      <c r="T446" s="23">
        <f t="shared" si="87"/>
        <v>0</v>
      </c>
      <c r="U446" s="23">
        <f>SUM(_xlfn.XLOOKUP($D446,当月商品!$D:$D,当月商品!W:W,0),_xlfn.XLOOKUP($D446,前月商品!$D:$D,前月商品!W:W,0),_xlfn.XLOOKUP($D446,前々月商品!$D:$D,前々月商品!W:W,0))</f>
        <v>0</v>
      </c>
      <c r="V446" s="23">
        <f>SUM(_xlfn.XLOOKUP($D446,当月商品!$D:$D,当月商品!H:H,0),_xlfn.XLOOKUP($D446,前月商品!$D:$D,前月商品!H:H,0),_xlfn.XLOOKUP($D446,前々月商品!$D:$D,前々月商品!H:H,0))</f>
        <v>0</v>
      </c>
      <c r="W446" s="13">
        <f t="shared" si="88"/>
        <v>0</v>
      </c>
      <c r="X446" s="15">
        <f t="shared" si="89"/>
        <v>0</v>
      </c>
      <c r="Y446" s="22">
        <f>_xlfn.XLOOKUP($D446,当月商品!$D:$D,当月商品!I:I,0)</f>
        <v>0</v>
      </c>
      <c r="Z446" s="23">
        <f>_xlfn.XLOOKUP($D446,前月商品!$D:$D,前月商品!I:I,0)</f>
        <v>0</v>
      </c>
      <c r="AA446" s="23">
        <f>_xlfn.XLOOKUP($D446,前々月商品!$D:$D,前々月商品!I:I,0)</f>
        <v>0</v>
      </c>
      <c r="AB446" s="23">
        <f>_xlfn.XLOOKUP($D446,当月商品!$D:$D,当月商品!V:V,0)</f>
        <v>0</v>
      </c>
      <c r="AC446" s="23">
        <f>_xlfn.XLOOKUP($D446,前月商品!$D:$D,前月商品!V:V,0)</f>
        <v>0</v>
      </c>
      <c r="AD446" s="23">
        <f>_xlfn.XLOOKUP($D446,前々月商品!$D:$D,前々月商品!V:V,0)</f>
        <v>0</v>
      </c>
      <c r="AE446" s="23">
        <f t="shared" si="90"/>
        <v>0</v>
      </c>
      <c r="AF446" s="23">
        <f t="shared" si="91"/>
        <v>0</v>
      </c>
      <c r="AG446" s="23">
        <f t="shared" si="92"/>
        <v>0</v>
      </c>
      <c r="AH446" s="12">
        <f>_xlfn.XLOOKUP($D446,当月商品!$D:$D,当月商品!W:W,0)</f>
        <v>0</v>
      </c>
      <c r="AI446" s="12">
        <f>_xlfn.XLOOKUP($D446,前月商品!$D:$D,前月商品!W:W,0)</f>
        <v>0</v>
      </c>
      <c r="AJ446" s="12">
        <f>_xlfn.XLOOKUP($D446,前々月商品!$D:$D,前々月商品!W:W,0)</f>
        <v>0</v>
      </c>
      <c r="AK446" s="12">
        <f>_xlfn.XLOOKUP($D446,当月商品!$D:$D,当月商品!H:H,0)</f>
        <v>0</v>
      </c>
      <c r="AL446" s="12">
        <f>_xlfn.XLOOKUP($D446,前月商品!$D:$D,前月商品!H:H,0)</f>
        <v>0</v>
      </c>
      <c r="AM446" s="12">
        <f>_xlfn.XLOOKUP($D446,前々月商品!$D:$D,前々月商品!H:H,0)</f>
        <v>0</v>
      </c>
      <c r="AN446" s="13">
        <f t="shared" si="93"/>
        <v>0</v>
      </c>
      <c r="AO446" s="13">
        <f t="shared" si="94"/>
        <v>0</v>
      </c>
      <c r="AP446" s="13">
        <f t="shared" si="95"/>
        <v>0</v>
      </c>
      <c r="AQ446" s="16">
        <f t="shared" si="96"/>
        <v>0</v>
      </c>
      <c r="AR446" s="16">
        <f t="shared" si="97"/>
        <v>0</v>
      </c>
      <c r="AS446" s="17">
        <f t="shared" si="98"/>
        <v>0</v>
      </c>
      <c r="AT446" t="e">
        <f t="shared" si="99"/>
        <v>#VALUE!</v>
      </c>
    </row>
    <row r="447" spans="3:46" ht="36.65" customHeight="1">
      <c r="C447" s="20">
        <v>442</v>
      </c>
      <c r="D447" s="53">
        <f>現状商品設定!B444</f>
        <v>0</v>
      </c>
      <c r="E447" s="26" t="str">
        <f>IFERROR(_xlfn.XLOOKUP($D447,現状商品設定!B:B,現状商品設定!C:C,"-"),"-")</f>
        <v>-</v>
      </c>
      <c r="F447" s="32" t="s">
        <v>46</v>
      </c>
      <c r="G447" s="30" t="str">
        <f>IFERROR(_xlfn.XLOOKUP($D447,現状商品設定!B:B,現状商品設定!F:F),"-")</f>
        <v>-</v>
      </c>
      <c r="H447" s="34" t="e">
        <f>IF(IF(AND(V447&gt;=設定!$C$3,X447&gt;=L447),G447*(1+設定!$C$6),IF(AND(V447&gt;=設定!$C$3,X447&lt;L447),G447*(1+設定!$C$7*-1),IF(V447&lt;設定!$C$3,G447*(1+設定!$C$6),"除外")))&gt;10,IF(AND(V447&gt;=設定!$C$3,X447&gt;=L447),G447*(1+設定!$C$6),IF(AND(V447&gt;=設定!$C$3,X447&lt;L447),G447*(1+設定!$C$7*-1),IF(V447&lt;設定!$C$3,G447*(1+設定!$C$6),"除外"))),10)</f>
        <v>#VALUE!</v>
      </c>
      <c r="I447" s="34" t="e">
        <f ca="1">IF(消化率!$I$5&lt;1,商品!H447*消化率!$I$5,IF(商品!W447*商品!Q447/(商品!H447*消化率!$I$5)&gt;商品!L447,商品!H447*消化率!$I$5,J447))</f>
        <v>#DIV/0!</v>
      </c>
      <c r="J447" s="34" t="e">
        <f t="shared" si="86"/>
        <v>#VALUE!</v>
      </c>
      <c r="K447" s="34" t="e">
        <f ca="1">IF(ROUNDDOWN(IF(I447&gt;=設定!$C$8,設定!$C$8,商品!I447),0)&lt;10,10,ROUNDDOWN(IF(I447&gt;=設定!$C$8,設定!$C$8,商品!I447),0))</f>
        <v>#DIV/0!</v>
      </c>
      <c r="L447" s="64">
        <f>IF(F447="標準",設定!$C$4,商品!F447)</f>
        <v>5</v>
      </c>
      <c r="M447" s="63" t="str">
        <f>_xlfn.XLOOKUP($D447,全商品!$F:$F,全商品!H:H,"-")</f>
        <v>-</v>
      </c>
      <c r="N447" s="12" t="str">
        <f>_xlfn.XLOOKUP($D447,全商品!$F:$F,全商品!I:I,"-")</f>
        <v>-</v>
      </c>
      <c r="O447" s="23" t="str">
        <f>_xlfn.XLOOKUP($D447,全商品!$F:$F,全商品!K:K,"-")</f>
        <v>-</v>
      </c>
      <c r="P447" s="13" t="str">
        <f>_xlfn.XLOOKUP($D447,全商品!$F:$F,全商品!M:M,"-")</f>
        <v>-</v>
      </c>
      <c r="Q447" s="25" t="str">
        <f>_xlfn.XLOOKUP($D447,現状商品設定!B:B,現状商品設定!D:D,"-")</f>
        <v>-</v>
      </c>
      <c r="R447" s="22">
        <f>SUM(_xlfn.XLOOKUP($D447,当月商品!$D:$D,当月商品!I:I,0),_xlfn.XLOOKUP($D447,前月商品!$D:$D,前月商品!I:I,0),_xlfn.XLOOKUP($D447,前々月商品!$D:$D,前々月商品!I:I,0))</f>
        <v>0</v>
      </c>
      <c r="S447" s="23">
        <f>SUM(_xlfn.XLOOKUP($D447,当月商品!$D:$D,当月商品!V:V,0),_xlfn.XLOOKUP($D447,前月商品!$D:$D,前月商品!V:V,0),_xlfn.XLOOKUP($D447,前々月商品!$D:$D,前々月商品!V:V,0))</f>
        <v>0</v>
      </c>
      <c r="T447" s="23">
        <f t="shared" si="87"/>
        <v>0</v>
      </c>
      <c r="U447" s="23">
        <f>SUM(_xlfn.XLOOKUP($D447,当月商品!$D:$D,当月商品!W:W,0),_xlfn.XLOOKUP($D447,前月商品!$D:$D,前月商品!W:W,0),_xlfn.XLOOKUP($D447,前々月商品!$D:$D,前々月商品!W:W,0))</f>
        <v>0</v>
      </c>
      <c r="V447" s="23">
        <f>SUM(_xlfn.XLOOKUP($D447,当月商品!$D:$D,当月商品!H:H,0),_xlfn.XLOOKUP($D447,前月商品!$D:$D,前月商品!H:H,0),_xlfn.XLOOKUP($D447,前々月商品!$D:$D,前々月商品!H:H,0))</f>
        <v>0</v>
      </c>
      <c r="W447" s="13">
        <f t="shared" si="88"/>
        <v>0</v>
      </c>
      <c r="X447" s="15">
        <f t="shared" si="89"/>
        <v>0</v>
      </c>
      <c r="Y447" s="22">
        <f>_xlfn.XLOOKUP($D447,当月商品!$D:$D,当月商品!I:I,0)</f>
        <v>0</v>
      </c>
      <c r="Z447" s="23">
        <f>_xlfn.XLOOKUP($D447,前月商品!$D:$D,前月商品!I:I,0)</f>
        <v>0</v>
      </c>
      <c r="AA447" s="23">
        <f>_xlfn.XLOOKUP($D447,前々月商品!$D:$D,前々月商品!I:I,0)</f>
        <v>0</v>
      </c>
      <c r="AB447" s="23">
        <f>_xlfn.XLOOKUP($D447,当月商品!$D:$D,当月商品!V:V,0)</f>
        <v>0</v>
      </c>
      <c r="AC447" s="23">
        <f>_xlfn.XLOOKUP($D447,前月商品!$D:$D,前月商品!V:V,0)</f>
        <v>0</v>
      </c>
      <c r="AD447" s="23">
        <f>_xlfn.XLOOKUP($D447,前々月商品!$D:$D,前々月商品!V:V,0)</f>
        <v>0</v>
      </c>
      <c r="AE447" s="23">
        <f t="shared" si="90"/>
        <v>0</v>
      </c>
      <c r="AF447" s="23">
        <f t="shared" si="91"/>
        <v>0</v>
      </c>
      <c r="AG447" s="23">
        <f t="shared" si="92"/>
        <v>0</v>
      </c>
      <c r="AH447" s="12">
        <f>_xlfn.XLOOKUP($D447,当月商品!$D:$D,当月商品!W:W,0)</f>
        <v>0</v>
      </c>
      <c r="AI447" s="12">
        <f>_xlfn.XLOOKUP($D447,前月商品!$D:$D,前月商品!W:W,0)</f>
        <v>0</v>
      </c>
      <c r="AJ447" s="12">
        <f>_xlfn.XLOOKUP($D447,前々月商品!$D:$D,前々月商品!W:W,0)</f>
        <v>0</v>
      </c>
      <c r="AK447" s="12">
        <f>_xlfn.XLOOKUP($D447,当月商品!$D:$D,当月商品!H:H,0)</f>
        <v>0</v>
      </c>
      <c r="AL447" s="12">
        <f>_xlfn.XLOOKUP($D447,前月商品!$D:$D,前月商品!H:H,0)</f>
        <v>0</v>
      </c>
      <c r="AM447" s="12">
        <f>_xlfn.XLOOKUP($D447,前々月商品!$D:$D,前々月商品!H:H,0)</f>
        <v>0</v>
      </c>
      <c r="AN447" s="13">
        <f t="shared" si="93"/>
        <v>0</v>
      </c>
      <c r="AO447" s="13">
        <f t="shared" si="94"/>
        <v>0</v>
      </c>
      <c r="AP447" s="13">
        <f t="shared" si="95"/>
        <v>0</v>
      </c>
      <c r="AQ447" s="16">
        <f t="shared" si="96"/>
        <v>0</v>
      </c>
      <c r="AR447" s="16">
        <f t="shared" si="97"/>
        <v>0</v>
      </c>
      <c r="AS447" s="17">
        <f t="shared" si="98"/>
        <v>0</v>
      </c>
      <c r="AT447" t="e">
        <f t="shared" si="99"/>
        <v>#VALUE!</v>
      </c>
    </row>
    <row r="448" spans="3:46" ht="36.65" customHeight="1">
      <c r="C448" s="20">
        <v>443</v>
      </c>
      <c r="D448" s="53">
        <f>現状商品設定!B445</f>
        <v>0</v>
      </c>
      <c r="E448" s="26" t="str">
        <f>IFERROR(_xlfn.XLOOKUP($D448,現状商品設定!B:B,現状商品設定!C:C,"-"),"-")</f>
        <v>-</v>
      </c>
      <c r="F448" s="32" t="s">
        <v>46</v>
      </c>
      <c r="G448" s="30" t="str">
        <f>IFERROR(_xlfn.XLOOKUP($D448,現状商品設定!B:B,現状商品設定!F:F),"-")</f>
        <v>-</v>
      </c>
      <c r="H448" s="34" t="e">
        <f>IF(IF(AND(V448&gt;=設定!$C$3,X448&gt;=L448),G448*(1+設定!$C$6),IF(AND(V448&gt;=設定!$C$3,X448&lt;L448),G448*(1+設定!$C$7*-1),IF(V448&lt;設定!$C$3,G448*(1+設定!$C$6),"除外")))&gt;10,IF(AND(V448&gt;=設定!$C$3,X448&gt;=L448),G448*(1+設定!$C$6),IF(AND(V448&gt;=設定!$C$3,X448&lt;L448),G448*(1+設定!$C$7*-1),IF(V448&lt;設定!$C$3,G448*(1+設定!$C$6),"除外"))),10)</f>
        <v>#VALUE!</v>
      </c>
      <c r="I448" s="34" t="e">
        <f ca="1">IF(消化率!$I$5&lt;1,商品!H448*消化率!$I$5,IF(商品!W448*商品!Q448/(商品!H448*消化率!$I$5)&gt;商品!L448,商品!H448*消化率!$I$5,J448))</f>
        <v>#DIV/0!</v>
      </c>
      <c r="J448" s="34" t="e">
        <f t="shared" si="86"/>
        <v>#VALUE!</v>
      </c>
      <c r="K448" s="34" t="e">
        <f ca="1">IF(ROUNDDOWN(IF(I448&gt;=設定!$C$8,設定!$C$8,商品!I448),0)&lt;10,10,ROUNDDOWN(IF(I448&gt;=設定!$C$8,設定!$C$8,商品!I448),0))</f>
        <v>#DIV/0!</v>
      </c>
      <c r="L448" s="64">
        <f>IF(F448="標準",設定!$C$4,商品!F448)</f>
        <v>5</v>
      </c>
      <c r="M448" s="63" t="str">
        <f>_xlfn.XLOOKUP($D448,全商品!$F:$F,全商品!H:H,"-")</f>
        <v>-</v>
      </c>
      <c r="N448" s="12" t="str">
        <f>_xlfn.XLOOKUP($D448,全商品!$F:$F,全商品!I:I,"-")</f>
        <v>-</v>
      </c>
      <c r="O448" s="23" t="str">
        <f>_xlfn.XLOOKUP($D448,全商品!$F:$F,全商品!K:K,"-")</f>
        <v>-</v>
      </c>
      <c r="P448" s="13" t="str">
        <f>_xlfn.XLOOKUP($D448,全商品!$F:$F,全商品!M:M,"-")</f>
        <v>-</v>
      </c>
      <c r="Q448" s="25" t="str">
        <f>_xlfn.XLOOKUP($D448,現状商品設定!B:B,現状商品設定!D:D,"-")</f>
        <v>-</v>
      </c>
      <c r="R448" s="22">
        <f>SUM(_xlfn.XLOOKUP($D448,当月商品!$D:$D,当月商品!I:I,0),_xlfn.XLOOKUP($D448,前月商品!$D:$D,前月商品!I:I,0),_xlfn.XLOOKUP($D448,前々月商品!$D:$D,前々月商品!I:I,0))</f>
        <v>0</v>
      </c>
      <c r="S448" s="23">
        <f>SUM(_xlfn.XLOOKUP($D448,当月商品!$D:$D,当月商品!V:V,0),_xlfn.XLOOKUP($D448,前月商品!$D:$D,前月商品!V:V,0),_xlfn.XLOOKUP($D448,前々月商品!$D:$D,前々月商品!V:V,0))</f>
        <v>0</v>
      </c>
      <c r="T448" s="23">
        <f t="shared" si="87"/>
        <v>0</v>
      </c>
      <c r="U448" s="23">
        <f>SUM(_xlfn.XLOOKUP($D448,当月商品!$D:$D,当月商品!W:W,0),_xlfn.XLOOKUP($D448,前月商品!$D:$D,前月商品!W:W,0),_xlfn.XLOOKUP($D448,前々月商品!$D:$D,前々月商品!W:W,0))</f>
        <v>0</v>
      </c>
      <c r="V448" s="23">
        <f>SUM(_xlfn.XLOOKUP($D448,当月商品!$D:$D,当月商品!H:H,0),_xlfn.XLOOKUP($D448,前月商品!$D:$D,前月商品!H:H,0),_xlfn.XLOOKUP($D448,前々月商品!$D:$D,前々月商品!H:H,0))</f>
        <v>0</v>
      </c>
      <c r="W448" s="13">
        <f t="shared" si="88"/>
        <v>0</v>
      </c>
      <c r="X448" s="15">
        <f t="shared" si="89"/>
        <v>0</v>
      </c>
      <c r="Y448" s="22">
        <f>_xlfn.XLOOKUP($D448,当月商品!$D:$D,当月商品!I:I,0)</f>
        <v>0</v>
      </c>
      <c r="Z448" s="23">
        <f>_xlfn.XLOOKUP($D448,前月商品!$D:$D,前月商品!I:I,0)</f>
        <v>0</v>
      </c>
      <c r="AA448" s="23">
        <f>_xlfn.XLOOKUP($D448,前々月商品!$D:$D,前々月商品!I:I,0)</f>
        <v>0</v>
      </c>
      <c r="AB448" s="23">
        <f>_xlfn.XLOOKUP($D448,当月商品!$D:$D,当月商品!V:V,0)</f>
        <v>0</v>
      </c>
      <c r="AC448" s="23">
        <f>_xlfn.XLOOKUP($D448,前月商品!$D:$D,前月商品!V:V,0)</f>
        <v>0</v>
      </c>
      <c r="AD448" s="23">
        <f>_xlfn.XLOOKUP($D448,前々月商品!$D:$D,前々月商品!V:V,0)</f>
        <v>0</v>
      </c>
      <c r="AE448" s="23">
        <f t="shared" si="90"/>
        <v>0</v>
      </c>
      <c r="AF448" s="23">
        <f t="shared" si="91"/>
        <v>0</v>
      </c>
      <c r="AG448" s="23">
        <f t="shared" si="92"/>
        <v>0</v>
      </c>
      <c r="AH448" s="12">
        <f>_xlfn.XLOOKUP($D448,当月商品!$D:$D,当月商品!W:W,0)</f>
        <v>0</v>
      </c>
      <c r="AI448" s="12">
        <f>_xlfn.XLOOKUP($D448,前月商品!$D:$D,前月商品!W:W,0)</f>
        <v>0</v>
      </c>
      <c r="AJ448" s="12">
        <f>_xlfn.XLOOKUP($D448,前々月商品!$D:$D,前々月商品!W:W,0)</f>
        <v>0</v>
      </c>
      <c r="AK448" s="12">
        <f>_xlfn.XLOOKUP($D448,当月商品!$D:$D,当月商品!H:H,0)</f>
        <v>0</v>
      </c>
      <c r="AL448" s="12">
        <f>_xlfn.XLOOKUP($D448,前月商品!$D:$D,前月商品!H:H,0)</f>
        <v>0</v>
      </c>
      <c r="AM448" s="12">
        <f>_xlfn.XLOOKUP($D448,前々月商品!$D:$D,前々月商品!H:H,0)</f>
        <v>0</v>
      </c>
      <c r="AN448" s="13">
        <f t="shared" si="93"/>
        <v>0</v>
      </c>
      <c r="AO448" s="13">
        <f t="shared" si="94"/>
        <v>0</v>
      </c>
      <c r="AP448" s="13">
        <f t="shared" si="95"/>
        <v>0</v>
      </c>
      <c r="AQ448" s="16">
        <f t="shared" si="96"/>
        <v>0</v>
      </c>
      <c r="AR448" s="16">
        <f t="shared" si="97"/>
        <v>0</v>
      </c>
      <c r="AS448" s="17">
        <f t="shared" si="98"/>
        <v>0</v>
      </c>
      <c r="AT448" t="e">
        <f t="shared" si="99"/>
        <v>#VALUE!</v>
      </c>
    </row>
    <row r="449" spans="3:46" ht="36.65" customHeight="1">
      <c r="C449" s="20">
        <v>444</v>
      </c>
      <c r="D449" s="53">
        <f>現状商品設定!B446</f>
        <v>0</v>
      </c>
      <c r="E449" s="26" t="str">
        <f>IFERROR(_xlfn.XLOOKUP($D449,現状商品設定!B:B,現状商品設定!C:C,"-"),"-")</f>
        <v>-</v>
      </c>
      <c r="F449" s="32" t="s">
        <v>46</v>
      </c>
      <c r="G449" s="30" t="str">
        <f>IFERROR(_xlfn.XLOOKUP($D449,現状商品設定!B:B,現状商品設定!F:F),"-")</f>
        <v>-</v>
      </c>
      <c r="H449" s="34" t="e">
        <f>IF(IF(AND(V449&gt;=設定!$C$3,X449&gt;=L449),G449*(1+設定!$C$6),IF(AND(V449&gt;=設定!$C$3,X449&lt;L449),G449*(1+設定!$C$7*-1),IF(V449&lt;設定!$C$3,G449*(1+設定!$C$6),"除外")))&gt;10,IF(AND(V449&gt;=設定!$C$3,X449&gt;=L449),G449*(1+設定!$C$6),IF(AND(V449&gt;=設定!$C$3,X449&lt;L449),G449*(1+設定!$C$7*-1),IF(V449&lt;設定!$C$3,G449*(1+設定!$C$6),"除外"))),10)</f>
        <v>#VALUE!</v>
      </c>
      <c r="I449" s="34" t="e">
        <f ca="1">IF(消化率!$I$5&lt;1,商品!H449*消化率!$I$5,IF(商品!W449*商品!Q449/(商品!H449*消化率!$I$5)&gt;商品!L449,商品!H449*消化率!$I$5,J449))</f>
        <v>#DIV/0!</v>
      </c>
      <c r="J449" s="34" t="e">
        <f t="shared" si="86"/>
        <v>#VALUE!</v>
      </c>
      <c r="K449" s="34" t="e">
        <f ca="1">IF(ROUNDDOWN(IF(I449&gt;=設定!$C$8,設定!$C$8,商品!I449),0)&lt;10,10,ROUNDDOWN(IF(I449&gt;=設定!$C$8,設定!$C$8,商品!I449),0))</f>
        <v>#DIV/0!</v>
      </c>
      <c r="L449" s="64">
        <f>IF(F449="標準",設定!$C$4,商品!F449)</f>
        <v>5</v>
      </c>
      <c r="M449" s="63" t="str">
        <f>_xlfn.XLOOKUP($D449,全商品!$F:$F,全商品!H:H,"-")</f>
        <v>-</v>
      </c>
      <c r="N449" s="12" t="str">
        <f>_xlfn.XLOOKUP($D449,全商品!$F:$F,全商品!I:I,"-")</f>
        <v>-</v>
      </c>
      <c r="O449" s="23" t="str">
        <f>_xlfn.XLOOKUP($D449,全商品!$F:$F,全商品!K:K,"-")</f>
        <v>-</v>
      </c>
      <c r="P449" s="13" t="str">
        <f>_xlfn.XLOOKUP($D449,全商品!$F:$F,全商品!M:M,"-")</f>
        <v>-</v>
      </c>
      <c r="Q449" s="25" t="str">
        <f>_xlfn.XLOOKUP($D449,現状商品設定!B:B,現状商品設定!D:D,"-")</f>
        <v>-</v>
      </c>
      <c r="R449" s="22">
        <f>SUM(_xlfn.XLOOKUP($D449,当月商品!$D:$D,当月商品!I:I,0),_xlfn.XLOOKUP($D449,前月商品!$D:$D,前月商品!I:I,0),_xlfn.XLOOKUP($D449,前々月商品!$D:$D,前々月商品!I:I,0))</f>
        <v>0</v>
      </c>
      <c r="S449" s="23">
        <f>SUM(_xlfn.XLOOKUP($D449,当月商品!$D:$D,当月商品!V:V,0),_xlfn.XLOOKUP($D449,前月商品!$D:$D,前月商品!V:V,0),_xlfn.XLOOKUP($D449,前々月商品!$D:$D,前々月商品!V:V,0))</f>
        <v>0</v>
      </c>
      <c r="T449" s="23">
        <f t="shared" si="87"/>
        <v>0</v>
      </c>
      <c r="U449" s="23">
        <f>SUM(_xlfn.XLOOKUP($D449,当月商品!$D:$D,当月商品!W:W,0),_xlfn.XLOOKUP($D449,前月商品!$D:$D,前月商品!W:W,0),_xlfn.XLOOKUP($D449,前々月商品!$D:$D,前々月商品!W:W,0))</f>
        <v>0</v>
      </c>
      <c r="V449" s="23">
        <f>SUM(_xlfn.XLOOKUP($D449,当月商品!$D:$D,当月商品!H:H,0),_xlfn.XLOOKUP($D449,前月商品!$D:$D,前月商品!H:H,0),_xlfn.XLOOKUP($D449,前々月商品!$D:$D,前々月商品!H:H,0))</f>
        <v>0</v>
      </c>
      <c r="W449" s="13">
        <f t="shared" si="88"/>
        <v>0</v>
      </c>
      <c r="X449" s="15">
        <f t="shared" si="89"/>
        <v>0</v>
      </c>
      <c r="Y449" s="22">
        <f>_xlfn.XLOOKUP($D449,当月商品!$D:$D,当月商品!I:I,0)</f>
        <v>0</v>
      </c>
      <c r="Z449" s="23">
        <f>_xlfn.XLOOKUP($D449,前月商品!$D:$D,前月商品!I:I,0)</f>
        <v>0</v>
      </c>
      <c r="AA449" s="23">
        <f>_xlfn.XLOOKUP($D449,前々月商品!$D:$D,前々月商品!I:I,0)</f>
        <v>0</v>
      </c>
      <c r="AB449" s="23">
        <f>_xlfn.XLOOKUP($D449,当月商品!$D:$D,当月商品!V:V,0)</f>
        <v>0</v>
      </c>
      <c r="AC449" s="23">
        <f>_xlfn.XLOOKUP($D449,前月商品!$D:$D,前月商品!V:V,0)</f>
        <v>0</v>
      </c>
      <c r="AD449" s="23">
        <f>_xlfn.XLOOKUP($D449,前々月商品!$D:$D,前々月商品!V:V,0)</f>
        <v>0</v>
      </c>
      <c r="AE449" s="23">
        <f t="shared" si="90"/>
        <v>0</v>
      </c>
      <c r="AF449" s="23">
        <f t="shared" si="91"/>
        <v>0</v>
      </c>
      <c r="AG449" s="23">
        <f t="shared" si="92"/>
        <v>0</v>
      </c>
      <c r="AH449" s="12">
        <f>_xlfn.XLOOKUP($D449,当月商品!$D:$D,当月商品!W:W,0)</f>
        <v>0</v>
      </c>
      <c r="AI449" s="12">
        <f>_xlfn.XLOOKUP($D449,前月商品!$D:$D,前月商品!W:W,0)</f>
        <v>0</v>
      </c>
      <c r="AJ449" s="12">
        <f>_xlfn.XLOOKUP($D449,前々月商品!$D:$D,前々月商品!W:W,0)</f>
        <v>0</v>
      </c>
      <c r="AK449" s="12">
        <f>_xlfn.XLOOKUP($D449,当月商品!$D:$D,当月商品!H:H,0)</f>
        <v>0</v>
      </c>
      <c r="AL449" s="12">
        <f>_xlfn.XLOOKUP($D449,前月商品!$D:$D,前月商品!H:H,0)</f>
        <v>0</v>
      </c>
      <c r="AM449" s="12">
        <f>_xlfn.XLOOKUP($D449,前々月商品!$D:$D,前々月商品!H:H,0)</f>
        <v>0</v>
      </c>
      <c r="AN449" s="13">
        <f t="shared" si="93"/>
        <v>0</v>
      </c>
      <c r="AO449" s="13">
        <f t="shared" si="94"/>
        <v>0</v>
      </c>
      <c r="AP449" s="13">
        <f t="shared" si="95"/>
        <v>0</v>
      </c>
      <c r="AQ449" s="16">
        <f t="shared" si="96"/>
        <v>0</v>
      </c>
      <c r="AR449" s="16">
        <f t="shared" si="97"/>
        <v>0</v>
      </c>
      <c r="AS449" s="17">
        <f t="shared" si="98"/>
        <v>0</v>
      </c>
      <c r="AT449" t="e">
        <f t="shared" si="99"/>
        <v>#VALUE!</v>
      </c>
    </row>
    <row r="450" spans="3:46" ht="36.65" customHeight="1">
      <c r="C450" s="20">
        <v>445</v>
      </c>
      <c r="D450" s="53">
        <f>現状商品設定!B447</f>
        <v>0</v>
      </c>
      <c r="E450" s="26" t="str">
        <f>IFERROR(_xlfn.XLOOKUP($D450,現状商品設定!B:B,現状商品設定!C:C,"-"),"-")</f>
        <v>-</v>
      </c>
      <c r="F450" s="32" t="s">
        <v>46</v>
      </c>
      <c r="G450" s="30" t="str">
        <f>IFERROR(_xlfn.XLOOKUP($D450,現状商品設定!B:B,現状商品設定!F:F),"-")</f>
        <v>-</v>
      </c>
      <c r="H450" s="34" t="e">
        <f>IF(IF(AND(V450&gt;=設定!$C$3,X450&gt;=L450),G450*(1+設定!$C$6),IF(AND(V450&gt;=設定!$C$3,X450&lt;L450),G450*(1+設定!$C$7*-1),IF(V450&lt;設定!$C$3,G450*(1+設定!$C$6),"除外")))&gt;10,IF(AND(V450&gt;=設定!$C$3,X450&gt;=L450),G450*(1+設定!$C$6),IF(AND(V450&gt;=設定!$C$3,X450&lt;L450),G450*(1+設定!$C$7*-1),IF(V450&lt;設定!$C$3,G450*(1+設定!$C$6),"除外"))),10)</f>
        <v>#VALUE!</v>
      </c>
      <c r="I450" s="34" t="e">
        <f ca="1">IF(消化率!$I$5&lt;1,商品!H450*消化率!$I$5,IF(商品!W450*商品!Q450/(商品!H450*消化率!$I$5)&gt;商品!L450,商品!H450*消化率!$I$5,J450))</f>
        <v>#DIV/0!</v>
      </c>
      <c r="J450" s="34" t="e">
        <f t="shared" si="86"/>
        <v>#VALUE!</v>
      </c>
      <c r="K450" s="34" t="e">
        <f ca="1">IF(ROUNDDOWN(IF(I450&gt;=設定!$C$8,設定!$C$8,商品!I450),0)&lt;10,10,ROUNDDOWN(IF(I450&gt;=設定!$C$8,設定!$C$8,商品!I450),0))</f>
        <v>#DIV/0!</v>
      </c>
      <c r="L450" s="64">
        <f>IF(F450="標準",設定!$C$4,商品!F450)</f>
        <v>5</v>
      </c>
      <c r="M450" s="63" t="str">
        <f>_xlfn.XLOOKUP($D450,全商品!$F:$F,全商品!H:H,"-")</f>
        <v>-</v>
      </c>
      <c r="N450" s="12" t="str">
        <f>_xlfn.XLOOKUP($D450,全商品!$F:$F,全商品!I:I,"-")</f>
        <v>-</v>
      </c>
      <c r="O450" s="23" t="str">
        <f>_xlfn.XLOOKUP($D450,全商品!$F:$F,全商品!K:K,"-")</f>
        <v>-</v>
      </c>
      <c r="P450" s="13" t="str">
        <f>_xlfn.XLOOKUP($D450,全商品!$F:$F,全商品!M:M,"-")</f>
        <v>-</v>
      </c>
      <c r="Q450" s="25" t="str">
        <f>_xlfn.XLOOKUP($D450,現状商品設定!B:B,現状商品設定!D:D,"-")</f>
        <v>-</v>
      </c>
      <c r="R450" s="22">
        <f>SUM(_xlfn.XLOOKUP($D450,当月商品!$D:$D,当月商品!I:I,0),_xlfn.XLOOKUP($D450,前月商品!$D:$D,前月商品!I:I,0),_xlfn.XLOOKUP($D450,前々月商品!$D:$D,前々月商品!I:I,0))</f>
        <v>0</v>
      </c>
      <c r="S450" s="23">
        <f>SUM(_xlfn.XLOOKUP($D450,当月商品!$D:$D,当月商品!V:V,0),_xlfn.XLOOKUP($D450,前月商品!$D:$D,前月商品!V:V,0),_xlfn.XLOOKUP($D450,前々月商品!$D:$D,前々月商品!V:V,0))</f>
        <v>0</v>
      </c>
      <c r="T450" s="23">
        <f t="shared" si="87"/>
        <v>0</v>
      </c>
      <c r="U450" s="23">
        <f>SUM(_xlfn.XLOOKUP($D450,当月商品!$D:$D,当月商品!W:W,0),_xlfn.XLOOKUP($D450,前月商品!$D:$D,前月商品!W:W,0),_xlfn.XLOOKUP($D450,前々月商品!$D:$D,前々月商品!W:W,0))</f>
        <v>0</v>
      </c>
      <c r="V450" s="23">
        <f>SUM(_xlfn.XLOOKUP($D450,当月商品!$D:$D,当月商品!H:H,0),_xlfn.XLOOKUP($D450,前月商品!$D:$D,前月商品!H:H,0),_xlfn.XLOOKUP($D450,前々月商品!$D:$D,前々月商品!H:H,0))</f>
        <v>0</v>
      </c>
      <c r="W450" s="13">
        <f t="shared" si="88"/>
        <v>0</v>
      </c>
      <c r="X450" s="15">
        <f t="shared" si="89"/>
        <v>0</v>
      </c>
      <c r="Y450" s="22">
        <f>_xlfn.XLOOKUP($D450,当月商品!$D:$D,当月商品!I:I,0)</f>
        <v>0</v>
      </c>
      <c r="Z450" s="23">
        <f>_xlfn.XLOOKUP($D450,前月商品!$D:$D,前月商品!I:I,0)</f>
        <v>0</v>
      </c>
      <c r="AA450" s="23">
        <f>_xlfn.XLOOKUP($D450,前々月商品!$D:$D,前々月商品!I:I,0)</f>
        <v>0</v>
      </c>
      <c r="AB450" s="23">
        <f>_xlfn.XLOOKUP($D450,当月商品!$D:$D,当月商品!V:V,0)</f>
        <v>0</v>
      </c>
      <c r="AC450" s="23">
        <f>_xlfn.XLOOKUP($D450,前月商品!$D:$D,前月商品!V:V,0)</f>
        <v>0</v>
      </c>
      <c r="AD450" s="23">
        <f>_xlfn.XLOOKUP($D450,前々月商品!$D:$D,前々月商品!V:V,0)</f>
        <v>0</v>
      </c>
      <c r="AE450" s="23">
        <f t="shared" si="90"/>
        <v>0</v>
      </c>
      <c r="AF450" s="23">
        <f t="shared" si="91"/>
        <v>0</v>
      </c>
      <c r="AG450" s="23">
        <f t="shared" si="92"/>
        <v>0</v>
      </c>
      <c r="AH450" s="12">
        <f>_xlfn.XLOOKUP($D450,当月商品!$D:$D,当月商品!W:W,0)</f>
        <v>0</v>
      </c>
      <c r="AI450" s="12">
        <f>_xlfn.XLOOKUP($D450,前月商品!$D:$D,前月商品!W:W,0)</f>
        <v>0</v>
      </c>
      <c r="AJ450" s="12">
        <f>_xlfn.XLOOKUP($D450,前々月商品!$D:$D,前々月商品!W:W,0)</f>
        <v>0</v>
      </c>
      <c r="AK450" s="12">
        <f>_xlfn.XLOOKUP($D450,当月商品!$D:$D,当月商品!H:H,0)</f>
        <v>0</v>
      </c>
      <c r="AL450" s="12">
        <f>_xlfn.XLOOKUP($D450,前月商品!$D:$D,前月商品!H:H,0)</f>
        <v>0</v>
      </c>
      <c r="AM450" s="12">
        <f>_xlfn.XLOOKUP($D450,前々月商品!$D:$D,前々月商品!H:H,0)</f>
        <v>0</v>
      </c>
      <c r="AN450" s="13">
        <f t="shared" si="93"/>
        <v>0</v>
      </c>
      <c r="AO450" s="13">
        <f t="shared" si="94"/>
        <v>0</v>
      </c>
      <c r="AP450" s="13">
        <f t="shared" si="95"/>
        <v>0</v>
      </c>
      <c r="AQ450" s="16">
        <f t="shared" si="96"/>
        <v>0</v>
      </c>
      <c r="AR450" s="16">
        <f t="shared" si="97"/>
        <v>0</v>
      </c>
      <c r="AS450" s="17">
        <f t="shared" si="98"/>
        <v>0</v>
      </c>
      <c r="AT450" t="e">
        <f t="shared" si="99"/>
        <v>#VALUE!</v>
      </c>
    </row>
    <row r="451" spans="3:46" ht="36.65" customHeight="1">
      <c r="C451" s="20">
        <v>446</v>
      </c>
      <c r="D451" s="53">
        <f>現状商品設定!B448</f>
        <v>0</v>
      </c>
      <c r="E451" s="26" t="str">
        <f>IFERROR(_xlfn.XLOOKUP($D451,現状商品設定!B:B,現状商品設定!C:C,"-"),"-")</f>
        <v>-</v>
      </c>
      <c r="F451" s="32" t="s">
        <v>46</v>
      </c>
      <c r="G451" s="30" t="str">
        <f>IFERROR(_xlfn.XLOOKUP($D451,現状商品設定!B:B,現状商品設定!F:F),"-")</f>
        <v>-</v>
      </c>
      <c r="H451" s="34" t="e">
        <f>IF(IF(AND(V451&gt;=設定!$C$3,X451&gt;=L451),G451*(1+設定!$C$6),IF(AND(V451&gt;=設定!$C$3,X451&lt;L451),G451*(1+設定!$C$7*-1),IF(V451&lt;設定!$C$3,G451*(1+設定!$C$6),"除外")))&gt;10,IF(AND(V451&gt;=設定!$C$3,X451&gt;=L451),G451*(1+設定!$C$6),IF(AND(V451&gt;=設定!$C$3,X451&lt;L451),G451*(1+設定!$C$7*-1),IF(V451&lt;設定!$C$3,G451*(1+設定!$C$6),"除外"))),10)</f>
        <v>#VALUE!</v>
      </c>
      <c r="I451" s="34" t="e">
        <f ca="1">IF(消化率!$I$5&lt;1,商品!H451*消化率!$I$5,IF(商品!W451*商品!Q451/(商品!H451*消化率!$I$5)&gt;商品!L451,商品!H451*消化率!$I$5,J451))</f>
        <v>#DIV/0!</v>
      </c>
      <c r="J451" s="34" t="e">
        <f t="shared" si="86"/>
        <v>#VALUE!</v>
      </c>
      <c r="K451" s="34" t="e">
        <f ca="1">IF(ROUNDDOWN(IF(I451&gt;=設定!$C$8,設定!$C$8,商品!I451),0)&lt;10,10,ROUNDDOWN(IF(I451&gt;=設定!$C$8,設定!$C$8,商品!I451),0))</f>
        <v>#DIV/0!</v>
      </c>
      <c r="L451" s="64">
        <f>IF(F451="標準",設定!$C$4,商品!F451)</f>
        <v>5</v>
      </c>
      <c r="M451" s="63" t="str">
        <f>_xlfn.XLOOKUP($D451,全商品!$F:$F,全商品!H:H,"-")</f>
        <v>-</v>
      </c>
      <c r="N451" s="12" t="str">
        <f>_xlfn.XLOOKUP($D451,全商品!$F:$F,全商品!I:I,"-")</f>
        <v>-</v>
      </c>
      <c r="O451" s="23" t="str">
        <f>_xlfn.XLOOKUP($D451,全商品!$F:$F,全商品!K:K,"-")</f>
        <v>-</v>
      </c>
      <c r="P451" s="13" t="str">
        <f>_xlfn.XLOOKUP($D451,全商品!$F:$F,全商品!M:M,"-")</f>
        <v>-</v>
      </c>
      <c r="Q451" s="25" t="str">
        <f>_xlfn.XLOOKUP($D451,現状商品設定!B:B,現状商品設定!D:D,"-")</f>
        <v>-</v>
      </c>
      <c r="R451" s="22">
        <f>SUM(_xlfn.XLOOKUP($D451,当月商品!$D:$D,当月商品!I:I,0),_xlfn.XLOOKUP($D451,前月商品!$D:$D,前月商品!I:I,0),_xlfn.XLOOKUP($D451,前々月商品!$D:$D,前々月商品!I:I,0))</f>
        <v>0</v>
      </c>
      <c r="S451" s="23">
        <f>SUM(_xlfn.XLOOKUP($D451,当月商品!$D:$D,当月商品!V:V,0),_xlfn.XLOOKUP($D451,前月商品!$D:$D,前月商品!V:V,0),_xlfn.XLOOKUP($D451,前々月商品!$D:$D,前々月商品!V:V,0))</f>
        <v>0</v>
      </c>
      <c r="T451" s="23">
        <f t="shared" si="87"/>
        <v>0</v>
      </c>
      <c r="U451" s="23">
        <f>SUM(_xlfn.XLOOKUP($D451,当月商品!$D:$D,当月商品!W:W,0),_xlfn.XLOOKUP($D451,前月商品!$D:$D,前月商品!W:W,0),_xlfn.XLOOKUP($D451,前々月商品!$D:$D,前々月商品!W:W,0))</f>
        <v>0</v>
      </c>
      <c r="V451" s="23">
        <f>SUM(_xlfn.XLOOKUP($D451,当月商品!$D:$D,当月商品!H:H,0),_xlfn.XLOOKUP($D451,前月商品!$D:$D,前月商品!H:H,0),_xlfn.XLOOKUP($D451,前々月商品!$D:$D,前々月商品!H:H,0))</f>
        <v>0</v>
      </c>
      <c r="W451" s="13">
        <f t="shared" si="88"/>
        <v>0</v>
      </c>
      <c r="X451" s="15">
        <f t="shared" si="89"/>
        <v>0</v>
      </c>
      <c r="Y451" s="22">
        <f>_xlfn.XLOOKUP($D451,当月商品!$D:$D,当月商品!I:I,0)</f>
        <v>0</v>
      </c>
      <c r="Z451" s="23">
        <f>_xlfn.XLOOKUP($D451,前月商品!$D:$D,前月商品!I:I,0)</f>
        <v>0</v>
      </c>
      <c r="AA451" s="23">
        <f>_xlfn.XLOOKUP($D451,前々月商品!$D:$D,前々月商品!I:I,0)</f>
        <v>0</v>
      </c>
      <c r="AB451" s="23">
        <f>_xlfn.XLOOKUP($D451,当月商品!$D:$D,当月商品!V:V,0)</f>
        <v>0</v>
      </c>
      <c r="AC451" s="23">
        <f>_xlfn.XLOOKUP($D451,前月商品!$D:$D,前月商品!V:V,0)</f>
        <v>0</v>
      </c>
      <c r="AD451" s="23">
        <f>_xlfn.XLOOKUP($D451,前々月商品!$D:$D,前々月商品!V:V,0)</f>
        <v>0</v>
      </c>
      <c r="AE451" s="23">
        <f t="shared" si="90"/>
        <v>0</v>
      </c>
      <c r="AF451" s="23">
        <f t="shared" si="91"/>
        <v>0</v>
      </c>
      <c r="AG451" s="23">
        <f t="shared" si="92"/>
        <v>0</v>
      </c>
      <c r="AH451" s="12">
        <f>_xlfn.XLOOKUP($D451,当月商品!$D:$D,当月商品!W:W,0)</f>
        <v>0</v>
      </c>
      <c r="AI451" s="12">
        <f>_xlfn.XLOOKUP($D451,前月商品!$D:$D,前月商品!W:W,0)</f>
        <v>0</v>
      </c>
      <c r="AJ451" s="12">
        <f>_xlfn.XLOOKUP($D451,前々月商品!$D:$D,前々月商品!W:W,0)</f>
        <v>0</v>
      </c>
      <c r="AK451" s="12">
        <f>_xlfn.XLOOKUP($D451,当月商品!$D:$D,当月商品!H:H,0)</f>
        <v>0</v>
      </c>
      <c r="AL451" s="12">
        <f>_xlfn.XLOOKUP($D451,前月商品!$D:$D,前月商品!H:H,0)</f>
        <v>0</v>
      </c>
      <c r="AM451" s="12">
        <f>_xlfn.XLOOKUP($D451,前々月商品!$D:$D,前々月商品!H:H,0)</f>
        <v>0</v>
      </c>
      <c r="AN451" s="13">
        <f t="shared" si="93"/>
        <v>0</v>
      </c>
      <c r="AO451" s="13">
        <f t="shared" si="94"/>
        <v>0</v>
      </c>
      <c r="AP451" s="13">
        <f t="shared" si="95"/>
        <v>0</v>
      </c>
      <c r="AQ451" s="16">
        <f t="shared" si="96"/>
        <v>0</v>
      </c>
      <c r="AR451" s="16">
        <f t="shared" si="97"/>
        <v>0</v>
      </c>
      <c r="AS451" s="17">
        <f t="shared" si="98"/>
        <v>0</v>
      </c>
      <c r="AT451" t="e">
        <f t="shared" si="99"/>
        <v>#VALUE!</v>
      </c>
    </row>
    <row r="452" spans="3:46" ht="36.65" customHeight="1">
      <c r="C452" s="20">
        <v>447</v>
      </c>
      <c r="D452" s="53">
        <f>現状商品設定!B449</f>
        <v>0</v>
      </c>
      <c r="E452" s="26" t="str">
        <f>IFERROR(_xlfn.XLOOKUP($D452,現状商品設定!B:B,現状商品設定!C:C,"-"),"-")</f>
        <v>-</v>
      </c>
      <c r="F452" s="32" t="s">
        <v>46</v>
      </c>
      <c r="G452" s="30" t="str">
        <f>IFERROR(_xlfn.XLOOKUP($D452,現状商品設定!B:B,現状商品設定!F:F),"-")</f>
        <v>-</v>
      </c>
      <c r="H452" s="34" t="e">
        <f>IF(IF(AND(V452&gt;=設定!$C$3,X452&gt;=L452),G452*(1+設定!$C$6),IF(AND(V452&gt;=設定!$C$3,X452&lt;L452),G452*(1+設定!$C$7*-1),IF(V452&lt;設定!$C$3,G452*(1+設定!$C$6),"除外")))&gt;10,IF(AND(V452&gt;=設定!$C$3,X452&gt;=L452),G452*(1+設定!$C$6),IF(AND(V452&gt;=設定!$C$3,X452&lt;L452),G452*(1+設定!$C$7*-1),IF(V452&lt;設定!$C$3,G452*(1+設定!$C$6),"除外"))),10)</f>
        <v>#VALUE!</v>
      </c>
      <c r="I452" s="34" t="e">
        <f ca="1">IF(消化率!$I$5&lt;1,商品!H452*消化率!$I$5,IF(商品!W452*商品!Q452/(商品!H452*消化率!$I$5)&gt;商品!L452,商品!H452*消化率!$I$5,J452))</f>
        <v>#DIV/0!</v>
      </c>
      <c r="J452" s="34" t="e">
        <f t="shared" si="86"/>
        <v>#VALUE!</v>
      </c>
      <c r="K452" s="34" t="e">
        <f ca="1">IF(ROUNDDOWN(IF(I452&gt;=設定!$C$8,設定!$C$8,商品!I452),0)&lt;10,10,ROUNDDOWN(IF(I452&gt;=設定!$C$8,設定!$C$8,商品!I452),0))</f>
        <v>#DIV/0!</v>
      </c>
      <c r="L452" s="64">
        <f>IF(F452="標準",設定!$C$4,商品!F452)</f>
        <v>5</v>
      </c>
      <c r="M452" s="63" t="str">
        <f>_xlfn.XLOOKUP($D452,全商品!$F:$F,全商品!H:H,"-")</f>
        <v>-</v>
      </c>
      <c r="N452" s="12" t="str">
        <f>_xlfn.XLOOKUP($D452,全商品!$F:$F,全商品!I:I,"-")</f>
        <v>-</v>
      </c>
      <c r="O452" s="23" t="str">
        <f>_xlfn.XLOOKUP($D452,全商品!$F:$F,全商品!K:K,"-")</f>
        <v>-</v>
      </c>
      <c r="P452" s="13" t="str">
        <f>_xlfn.XLOOKUP($D452,全商品!$F:$F,全商品!M:M,"-")</f>
        <v>-</v>
      </c>
      <c r="Q452" s="25" t="str">
        <f>_xlfn.XLOOKUP($D452,現状商品設定!B:B,現状商品設定!D:D,"-")</f>
        <v>-</v>
      </c>
      <c r="R452" s="22">
        <f>SUM(_xlfn.XLOOKUP($D452,当月商品!$D:$D,当月商品!I:I,0),_xlfn.XLOOKUP($D452,前月商品!$D:$D,前月商品!I:I,0),_xlfn.XLOOKUP($D452,前々月商品!$D:$D,前々月商品!I:I,0))</f>
        <v>0</v>
      </c>
      <c r="S452" s="23">
        <f>SUM(_xlfn.XLOOKUP($D452,当月商品!$D:$D,当月商品!V:V,0),_xlfn.XLOOKUP($D452,前月商品!$D:$D,前月商品!V:V,0),_xlfn.XLOOKUP($D452,前々月商品!$D:$D,前々月商品!V:V,0))</f>
        <v>0</v>
      </c>
      <c r="T452" s="23">
        <f t="shared" si="87"/>
        <v>0</v>
      </c>
      <c r="U452" s="23">
        <f>SUM(_xlfn.XLOOKUP($D452,当月商品!$D:$D,当月商品!W:W,0),_xlfn.XLOOKUP($D452,前月商品!$D:$D,前月商品!W:W,0),_xlfn.XLOOKUP($D452,前々月商品!$D:$D,前々月商品!W:W,0))</f>
        <v>0</v>
      </c>
      <c r="V452" s="23">
        <f>SUM(_xlfn.XLOOKUP($D452,当月商品!$D:$D,当月商品!H:H,0),_xlfn.XLOOKUP($D452,前月商品!$D:$D,前月商品!H:H,0),_xlfn.XLOOKUP($D452,前々月商品!$D:$D,前々月商品!H:H,0))</f>
        <v>0</v>
      </c>
      <c r="W452" s="13">
        <f t="shared" si="88"/>
        <v>0</v>
      </c>
      <c r="X452" s="15">
        <f t="shared" si="89"/>
        <v>0</v>
      </c>
      <c r="Y452" s="22">
        <f>_xlfn.XLOOKUP($D452,当月商品!$D:$D,当月商品!I:I,0)</f>
        <v>0</v>
      </c>
      <c r="Z452" s="23">
        <f>_xlfn.XLOOKUP($D452,前月商品!$D:$D,前月商品!I:I,0)</f>
        <v>0</v>
      </c>
      <c r="AA452" s="23">
        <f>_xlfn.XLOOKUP($D452,前々月商品!$D:$D,前々月商品!I:I,0)</f>
        <v>0</v>
      </c>
      <c r="AB452" s="23">
        <f>_xlfn.XLOOKUP($D452,当月商品!$D:$D,当月商品!V:V,0)</f>
        <v>0</v>
      </c>
      <c r="AC452" s="23">
        <f>_xlfn.XLOOKUP($D452,前月商品!$D:$D,前月商品!V:V,0)</f>
        <v>0</v>
      </c>
      <c r="AD452" s="23">
        <f>_xlfn.XLOOKUP($D452,前々月商品!$D:$D,前々月商品!V:V,0)</f>
        <v>0</v>
      </c>
      <c r="AE452" s="23">
        <f t="shared" si="90"/>
        <v>0</v>
      </c>
      <c r="AF452" s="23">
        <f t="shared" si="91"/>
        <v>0</v>
      </c>
      <c r="AG452" s="23">
        <f t="shared" si="92"/>
        <v>0</v>
      </c>
      <c r="AH452" s="12">
        <f>_xlfn.XLOOKUP($D452,当月商品!$D:$D,当月商品!W:W,0)</f>
        <v>0</v>
      </c>
      <c r="AI452" s="12">
        <f>_xlfn.XLOOKUP($D452,前月商品!$D:$D,前月商品!W:W,0)</f>
        <v>0</v>
      </c>
      <c r="AJ452" s="12">
        <f>_xlfn.XLOOKUP($D452,前々月商品!$D:$D,前々月商品!W:W,0)</f>
        <v>0</v>
      </c>
      <c r="AK452" s="12">
        <f>_xlfn.XLOOKUP($D452,当月商品!$D:$D,当月商品!H:H,0)</f>
        <v>0</v>
      </c>
      <c r="AL452" s="12">
        <f>_xlfn.XLOOKUP($D452,前月商品!$D:$D,前月商品!H:H,0)</f>
        <v>0</v>
      </c>
      <c r="AM452" s="12">
        <f>_xlfn.XLOOKUP($D452,前々月商品!$D:$D,前々月商品!H:H,0)</f>
        <v>0</v>
      </c>
      <c r="AN452" s="13">
        <f t="shared" si="93"/>
        <v>0</v>
      </c>
      <c r="AO452" s="13">
        <f t="shared" si="94"/>
        <v>0</v>
      </c>
      <c r="AP452" s="13">
        <f t="shared" si="95"/>
        <v>0</v>
      </c>
      <c r="AQ452" s="16">
        <f t="shared" si="96"/>
        <v>0</v>
      </c>
      <c r="AR452" s="16">
        <f t="shared" si="97"/>
        <v>0</v>
      </c>
      <c r="AS452" s="17">
        <f t="shared" si="98"/>
        <v>0</v>
      </c>
      <c r="AT452" t="e">
        <f t="shared" si="99"/>
        <v>#VALUE!</v>
      </c>
    </row>
    <row r="453" spans="3:46" ht="36.65" customHeight="1">
      <c r="C453" s="20">
        <v>448</v>
      </c>
      <c r="D453" s="53">
        <f>現状商品設定!B450</f>
        <v>0</v>
      </c>
      <c r="E453" s="26" t="str">
        <f>IFERROR(_xlfn.XLOOKUP($D453,現状商品設定!B:B,現状商品設定!C:C,"-"),"-")</f>
        <v>-</v>
      </c>
      <c r="F453" s="32" t="s">
        <v>46</v>
      </c>
      <c r="G453" s="30" t="str">
        <f>IFERROR(_xlfn.XLOOKUP($D453,現状商品設定!B:B,現状商品設定!F:F),"-")</f>
        <v>-</v>
      </c>
      <c r="H453" s="34" t="e">
        <f>IF(IF(AND(V453&gt;=設定!$C$3,X453&gt;=L453),G453*(1+設定!$C$6),IF(AND(V453&gt;=設定!$C$3,X453&lt;L453),G453*(1+設定!$C$7*-1),IF(V453&lt;設定!$C$3,G453*(1+設定!$C$6),"除外")))&gt;10,IF(AND(V453&gt;=設定!$C$3,X453&gt;=L453),G453*(1+設定!$C$6),IF(AND(V453&gt;=設定!$C$3,X453&lt;L453),G453*(1+設定!$C$7*-1),IF(V453&lt;設定!$C$3,G453*(1+設定!$C$6),"除外"))),10)</f>
        <v>#VALUE!</v>
      </c>
      <c r="I453" s="34" t="e">
        <f ca="1">IF(消化率!$I$5&lt;1,商品!H453*消化率!$I$5,IF(商品!W453*商品!Q453/(商品!H453*消化率!$I$5)&gt;商品!L453,商品!H453*消化率!$I$5,J453))</f>
        <v>#DIV/0!</v>
      </c>
      <c r="J453" s="34" t="e">
        <f t="shared" si="86"/>
        <v>#VALUE!</v>
      </c>
      <c r="K453" s="34" t="e">
        <f ca="1">IF(ROUNDDOWN(IF(I453&gt;=設定!$C$8,設定!$C$8,商品!I453),0)&lt;10,10,ROUNDDOWN(IF(I453&gt;=設定!$C$8,設定!$C$8,商品!I453),0))</f>
        <v>#DIV/0!</v>
      </c>
      <c r="L453" s="64">
        <f>IF(F453="標準",設定!$C$4,商品!F453)</f>
        <v>5</v>
      </c>
      <c r="M453" s="63" t="str">
        <f>_xlfn.XLOOKUP($D453,全商品!$F:$F,全商品!H:H,"-")</f>
        <v>-</v>
      </c>
      <c r="N453" s="12" t="str">
        <f>_xlfn.XLOOKUP($D453,全商品!$F:$F,全商品!I:I,"-")</f>
        <v>-</v>
      </c>
      <c r="O453" s="23" t="str">
        <f>_xlfn.XLOOKUP($D453,全商品!$F:$F,全商品!K:K,"-")</f>
        <v>-</v>
      </c>
      <c r="P453" s="13" t="str">
        <f>_xlfn.XLOOKUP($D453,全商品!$F:$F,全商品!M:M,"-")</f>
        <v>-</v>
      </c>
      <c r="Q453" s="25" t="str">
        <f>_xlfn.XLOOKUP($D453,現状商品設定!B:B,現状商品設定!D:D,"-")</f>
        <v>-</v>
      </c>
      <c r="R453" s="22">
        <f>SUM(_xlfn.XLOOKUP($D453,当月商品!$D:$D,当月商品!I:I,0),_xlfn.XLOOKUP($D453,前月商品!$D:$D,前月商品!I:I,0),_xlfn.XLOOKUP($D453,前々月商品!$D:$D,前々月商品!I:I,0))</f>
        <v>0</v>
      </c>
      <c r="S453" s="23">
        <f>SUM(_xlfn.XLOOKUP($D453,当月商品!$D:$D,当月商品!V:V,0),_xlfn.XLOOKUP($D453,前月商品!$D:$D,前月商品!V:V,0),_xlfn.XLOOKUP($D453,前々月商品!$D:$D,前々月商品!V:V,0))</f>
        <v>0</v>
      </c>
      <c r="T453" s="23">
        <f t="shared" si="87"/>
        <v>0</v>
      </c>
      <c r="U453" s="23">
        <f>SUM(_xlfn.XLOOKUP($D453,当月商品!$D:$D,当月商品!W:W,0),_xlfn.XLOOKUP($D453,前月商品!$D:$D,前月商品!W:W,0),_xlfn.XLOOKUP($D453,前々月商品!$D:$D,前々月商品!W:W,0))</f>
        <v>0</v>
      </c>
      <c r="V453" s="23">
        <f>SUM(_xlfn.XLOOKUP($D453,当月商品!$D:$D,当月商品!H:H,0),_xlfn.XLOOKUP($D453,前月商品!$D:$D,前月商品!H:H,0),_xlfn.XLOOKUP($D453,前々月商品!$D:$D,前々月商品!H:H,0))</f>
        <v>0</v>
      </c>
      <c r="W453" s="13">
        <f t="shared" si="88"/>
        <v>0</v>
      </c>
      <c r="X453" s="15">
        <f t="shared" si="89"/>
        <v>0</v>
      </c>
      <c r="Y453" s="22">
        <f>_xlfn.XLOOKUP($D453,当月商品!$D:$D,当月商品!I:I,0)</f>
        <v>0</v>
      </c>
      <c r="Z453" s="23">
        <f>_xlfn.XLOOKUP($D453,前月商品!$D:$D,前月商品!I:I,0)</f>
        <v>0</v>
      </c>
      <c r="AA453" s="23">
        <f>_xlfn.XLOOKUP($D453,前々月商品!$D:$D,前々月商品!I:I,0)</f>
        <v>0</v>
      </c>
      <c r="AB453" s="23">
        <f>_xlfn.XLOOKUP($D453,当月商品!$D:$D,当月商品!V:V,0)</f>
        <v>0</v>
      </c>
      <c r="AC453" s="23">
        <f>_xlfn.XLOOKUP($D453,前月商品!$D:$D,前月商品!V:V,0)</f>
        <v>0</v>
      </c>
      <c r="AD453" s="23">
        <f>_xlfn.XLOOKUP($D453,前々月商品!$D:$D,前々月商品!V:V,0)</f>
        <v>0</v>
      </c>
      <c r="AE453" s="23">
        <f t="shared" si="90"/>
        <v>0</v>
      </c>
      <c r="AF453" s="23">
        <f t="shared" si="91"/>
        <v>0</v>
      </c>
      <c r="AG453" s="23">
        <f t="shared" si="92"/>
        <v>0</v>
      </c>
      <c r="AH453" s="12">
        <f>_xlfn.XLOOKUP($D453,当月商品!$D:$D,当月商品!W:W,0)</f>
        <v>0</v>
      </c>
      <c r="AI453" s="12">
        <f>_xlfn.XLOOKUP($D453,前月商品!$D:$D,前月商品!W:W,0)</f>
        <v>0</v>
      </c>
      <c r="AJ453" s="12">
        <f>_xlfn.XLOOKUP($D453,前々月商品!$D:$D,前々月商品!W:W,0)</f>
        <v>0</v>
      </c>
      <c r="AK453" s="12">
        <f>_xlfn.XLOOKUP($D453,当月商品!$D:$D,当月商品!H:H,0)</f>
        <v>0</v>
      </c>
      <c r="AL453" s="12">
        <f>_xlfn.XLOOKUP($D453,前月商品!$D:$D,前月商品!H:H,0)</f>
        <v>0</v>
      </c>
      <c r="AM453" s="12">
        <f>_xlfn.XLOOKUP($D453,前々月商品!$D:$D,前々月商品!H:H,0)</f>
        <v>0</v>
      </c>
      <c r="AN453" s="13">
        <f t="shared" si="93"/>
        <v>0</v>
      </c>
      <c r="AO453" s="13">
        <f t="shared" si="94"/>
        <v>0</v>
      </c>
      <c r="AP453" s="13">
        <f t="shared" si="95"/>
        <v>0</v>
      </c>
      <c r="AQ453" s="16">
        <f t="shared" si="96"/>
        <v>0</v>
      </c>
      <c r="AR453" s="16">
        <f t="shared" si="97"/>
        <v>0</v>
      </c>
      <c r="AS453" s="17">
        <f t="shared" si="98"/>
        <v>0</v>
      </c>
      <c r="AT453" t="e">
        <f t="shared" si="99"/>
        <v>#VALUE!</v>
      </c>
    </row>
    <row r="454" spans="3:46" ht="36.65" customHeight="1">
      <c r="C454" s="20">
        <v>449</v>
      </c>
      <c r="D454" s="53">
        <f>現状商品設定!B451</f>
        <v>0</v>
      </c>
      <c r="E454" s="26" t="str">
        <f>IFERROR(_xlfn.XLOOKUP($D454,現状商品設定!B:B,現状商品設定!C:C,"-"),"-")</f>
        <v>-</v>
      </c>
      <c r="F454" s="32" t="s">
        <v>46</v>
      </c>
      <c r="G454" s="30" t="str">
        <f>IFERROR(_xlfn.XLOOKUP($D454,現状商品設定!B:B,現状商品設定!F:F),"-")</f>
        <v>-</v>
      </c>
      <c r="H454" s="34" t="e">
        <f>IF(IF(AND(V454&gt;=設定!$C$3,X454&gt;=L454),G454*(1+設定!$C$6),IF(AND(V454&gt;=設定!$C$3,X454&lt;L454),G454*(1+設定!$C$7*-1),IF(V454&lt;設定!$C$3,G454*(1+設定!$C$6),"除外")))&gt;10,IF(AND(V454&gt;=設定!$C$3,X454&gt;=L454),G454*(1+設定!$C$6),IF(AND(V454&gt;=設定!$C$3,X454&lt;L454),G454*(1+設定!$C$7*-1),IF(V454&lt;設定!$C$3,G454*(1+設定!$C$6),"除外"))),10)</f>
        <v>#VALUE!</v>
      </c>
      <c r="I454" s="34" t="e">
        <f ca="1">IF(消化率!$I$5&lt;1,商品!H454*消化率!$I$5,IF(商品!W454*商品!Q454/(商品!H454*消化率!$I$5)&gt;商品!L454,商品!H454*消化率!$I$5,J454))</f>
        <v>#DIV/0!</v>
      </c>
      <c r="J454" s="34" t="e">
        <f t="shared" si="86"/>
        <v>#VALUE!</v>
      </c>
      <c r="K454" s="34" t="e">
        <f ca="1">IF(ROUNDDOWN(IF(I454&gt;=設定!$C$8,設定!$C$8,商品!I454),0)&lt;10,10,ROUNDDOWN(IF(I454&gt;=設定!$C$8,設定!$C$8,商品!I454),0))</f>
        <v>#DIV/0!</v>
      </c>
      <c r="L454" s="64">
        <f>IF(F454="標準",設定!$C$4,商品!F454)</f>
        <v>5</v>
      </c>
      <c r="M454" s="63" t="str">
        <f>_xlfn.XLOOKUP($D454,全商品!$F:$F,全商品!H:H,"-")</f>
        <v>-</v>
      </c>
      <c r="N454" s="12" t="str">
        <f>_xlfn.XLOOKUP($D454,全商品!$F:$F,全商品!I:I,"-")</f>
        <v>-</v>
      </c>
      <c r="O454" s="23" t="str">
        <f>_xlfn.XLOOKUP($D454,全商品!$F:$F,全商品!K:K,"-")</f>
        <v>-</v>
      </c>
      <c r="P454" s="13" t="str">
        <f>_xlfn.XLOOKUP($D454,全商品!$F:$F,全商品!M:M,"-")</f>
        <v>-</v>
      </c>
      <c r="Q454" s="25" t="str">
        <f>_xlfn.XLOOKUP($D454,現状商品設定!B:B,現状商品設定!D:D,"-")</f>
        <v>-</v>
      </c>
      <c r="R454" s="22">
        <f>SUM(_xlfn.XLOOKUP($D454,当月商品!$D:$D,当月商品!I:I,0),_xlfn.XLOOKUP($D454,前月商品!$D:$D,前月商品!I:I,0),_xlfn.XLOOKUP($D454,前々月商品!$D:$D,前々月商品!I:I,0))</f>
        <v>0</v>
      </c>
      <c r="S454" s="23">
        <f>SUM(_xlfn.XLOOKUP($D454,当月商品!$D:$D,当月商品!V:V,0),_xlfn.XLOOKUP($D454,前月商品!$D:$D,前月商品!V:V,0),_xlfn.XLOOKUP($D454,前々月商品!$D:$D,前々月商品!V:V,0))</f>
        <v>0</v>
      </c>
      <c r="T454" s="23">
        <f t="shared" si="87"/>
        <v>0</v>
      </c>
      <c r="U454" s="23">
        <f>SUM(_xlfn.XLOOKUP($D454,当月商品!$D:$D,当月商品!W:W,0),_xlfn.XLOOKUP($D454,前月商品!$D:$D,前月商品!W:W,0),_xlfn.XLOOKUP($D454,前々月商品!$D:$D,前々月商品!W:W,0))</f>
        <v>0</v>
      </c>
      <c r="V454" s="23">
        <f>SUM(_xlfn.XLOOKUP($D454,当月商品!$D:$D,当月商品!H:H,0),_xlfn.XLOOKUP($D454,前月商品!$D:$D,前月商品!H:H,0),_xlfn.XLOOKUP($D454,前々月商品!$D:$D,前々月商品!H:H,0))</f>
        <v>0</v>
      </c>
      <c r="W454" s="13">
        <f t="shared" si="88"/>
        <v>0</v>
      </c>
      <c r="X454" s="15">
        <f t="shared" si="89"/>
        <v>0</v>
      </c>
      <c r="Y454" s="22">
        <f>_xlfn.XLOOKUP($D454,当月商品!$D:$D,当月商品!I:I,0)</f>
        <v>0</v>
      </c>
      <c r="Z454" s="23">
        <f>_xlfn.XLOOKUP($D454,前月商品!$D:$D,前月商品!I:I,0)</f>
        <v>0</v>
      </c>
      <c r="AA454" s="23">
        <f>_xlfn.XLOOKUP($D454,前々月商品!$D:$D,前々月商品!I:I,0)</f>
        <v>0</v>
      </c>
      <c r="AB454" s="23">
        <f>_xlfn.XLOOKUP($D454,当月商品!$D:$D,当月商品!V:V,0)</f>
        <v>0</v>
      </c>
      <c r="AC454" s="23">
        <f>_xlfn.XLOOKUP($D454,前月商品!$D:$D,前月商品!V:V,0)</f>
        <v>0</v>
      </c>
      <c r="AD454" s="23">
        <f>_xlfn.XLOOKUP($D454,前々月商品!$D:$D,前々月商品!V:V,0)</f>
        <v>0</v>
      </c>
      <c r="AE454" s="23">
        <f t="shared" si="90"/>
        <v>0</v>
      </c>
      <c r="AF454" s="23">
        <f t="shared" si="91"/>
        <v>0</v>
      </c>
      <c r="AG454" s="23">
        <f t="shared" si="92"/>
        <v>0</v>
      </c>
      <c r="AH454" s="12">
        <f>_xlfn.XLOOKUP($D454,当月商品!$D:$D,当月商品!W:W,0)</f>
        <v>0</v>
      </c>
      <c r="AI454" s="12">
        <f>_xlfn.XLOOKUP($D454,前月商品!$D:$D,前月商品!W:W,0)</f>
        <v>0</v>
      </c>
      <c r="AJ454" s="12">
        <f>_xlfn.XLOOKUP($D454,前々月商品!$D:$D,前々月商品!W:W,0)</f>
        <v>0</v>
      </c>
      <c r="AK454" s="12">
        <f>_xlfn.XLOOKUP($D454,当月商品!$D:$D,当月商品!H:H,0)</f>
        <v>0</v>
      </c>
      <c r="AL454" s="12">
        <f>_xlfn.XLOOKUP($D454,前月商品!$D:$D,前月商品!H:H,0)</f>
        <v>0</v>
      </c>
      <c r="AM454" s="12">
        <f>_xlfn.XLOOKUP($D454,前々月商品!$D:$D,前々月商品!H:H,0)</f>
        <v>0</v>
      </c>
      <c r="AN454" s="13">
        <f t="shared" si="93"/>
        <v>0</v>
      </c>
      <c r="AO454" s="13">
        <f t="shared" si="94"/>
        <v>0</v>
      </c>
      <c r="AP454" s="13">
        <f t="shared" si="95"/>
        <v>0</v>
      </c>
      <c r="AQ454" s="16">
        <f t="shared" si="96"/>
        <v>0</v>
      </c>
      <c r="AR454" s="16">
        <f t="shared" si="97"/>
        <v>0</v>
      </c>
      <c r="AS454" s="17">
        <f t="shared" si="98"/>
        <v>0</v>
      </c>
      <c r="AT454" t="e">
        <f t="shared" si="99"/>
        <v>#VALUE!</v>
      </c>
    </row>
    <row r="455" spans="3:46" ht="36.65" customHeight="1">
      <c r="C455" s="20">
        <v>450</v>
      </c>
      <c r="D455" s="53">
        <f>現状商品設定!B452</f>
        <v>0</v>
      </c>
      <c r="E455" s="26" t="str">
        <f>IFERROR(_xlfn.XLOOKUP($D455,現状商品設定!B:B,現状商品設定!C:C,"-"),"-")</f>
        <v>-</v>
      </c>
      <c r="F455" s="32" t="s">
        <v>46</v>
      </c>
      <c r="G455" s="30" t="str">
        <f>IFERROR(_xlfn.XLOOKUP($D455,現状商品設定!B:B,現状商品設定!F:F),"-")</f>
        <v>-</v>
      </c>
      <c r="H455" s="34" t="e">
        <f>IF(IF(AND(V455&gt;=設定!$C$3,X455&gt;=L455),G455*(1+設定!$C$6),IF(AND(V455&gt;=設定!$C$3,X455&lt;L455),G455*(1+設定!$C$7*-1),IF(V455&lt;設定!$C$3,G455*(1+設定!$C$6),"除外")))&gt;10,IF(AND(V455&gt;=設定!$C$3,X455&gt;=L455),G455*(1+設定!$C$6),IF(AND(V455&gt;=設定!$C$3,X455&lt;L455),G455*(1+設定!$C$7*-1),IF(V455&lt;設定!$C$3,G455*(1+設定!$C$6),"除外"))),10)</f>
        <v>#VALUE!</v>
      </c>
      <c r="I455" s="34" t="e">
        <f ca="1">IF(消化率!$I$5&lt;1,商品!H455*消化率!$I$5,IF(商品!W455*商品!Q455/(商品!H455*消化率!$I$5)&gt;商品!L455,商品!H455*消化率!$I$5,J455))</f>
        <v>#DIV/0!</v>
      </c>
      <c r="J455" s="34" t="e">
        <f t="shared" ref="J455:J518" si="100">W455*Q455/L455</f>
        <v>#VALUE!</v>
      </c>
      <c r="K455" s="34" t="e">
        <f ca="1">IF(ROUNDDOWN(IF(I455&gt;=設定!$C$8,設定!$C$8,商品!I455),0)&lt;10,10,ROUNDDOWN(IF(I455&gt;=設定!$C$8,設定!$C$8,商品!I455),0))</f>
        <v>#DIV/0!</v>
      </c>
      <c r="L455" s="64">
        <f>IF(F455="標準",設定!$C$4,商品!F455)</f>
        <v>5</v>
      </c>
      <c r="M455" s="63" t="str">
        <f>_xlfn.XLOOKUP($D455,全商品!$F:$F,全商品!H:H,"-")</f>
        <v>-</v>
      </c>
      <c r="N455" s="12" t="str">
        <f>_xlfn.XLOOKUP($D455,全商品!$F:$F,全商品!I:I,"-")</f>
        <v>-</v>
      </c>
      <c r="O455" s="23" t="str">
        <f>_xlfn.XLOOKUP($D455,全商品!$F:$F,全商品!K:K,"-")</f>
        <v>-</v>
      </c>
      <c r="P455" s="13" t="str">
        <f>_xlfn.XLOOKUP($D455,全商品!$F:$F,全商品!M:M,"-")</f>
        <v>-</v>
      </c>
      <c r="Q455" s="25" t="str">
        <f>_xlfn.XLOOKUP($D455,現状商品設定!B:B,現状商品設定!D:D,"-")</f>
        <v>-</v>
      </c>
      <c r="R455" s="22">
        <f>SUM(_xlfn.XLOOKUP($D455,当月商品!$D:$D,当月商品!I:I,0),_xlfn.XLOOKUP($D455,前月商品!$D:$D,前月商品!I:I,0),_xlfn.XLOOKUP($D455,前々月商品!$D:$D,前々月商品!I:I,0))</f>
        <v>0</v>
      </c>
      <c r="S455" s="23">
        <f>SUM(_xlfn.XLOOKUP($D455,当月商品!$D:$D,当月商品!V:V,0),_xlfn.XLOOKUP($D455,前月商品!$D:$D,前月商品!V:V,0),_xlfn.XLOOKUP($D455,前々月商品!$D:$D,前々月商品!V:V,0))</f>
        <v>0</v>
      </c>
      <c r="T455" s="23">
        <f t="shared" ref="T455:T518" si="101">IFERROR(R455/V455,0)</f>
        <v>0</v>
      </c>
      <c r="U455" s="23">
        <f>SUM(_xlfn.XLOOKUP($D455,当月商品!$D:$D,当月商品!W:W,0),_xlfn.XLOOKUP($D455,前月商品!$D:$D,前月商品!W:W,0),_xlfn.XLOOKUP($D455,前々月商品!$D:$D,前々月商品!W:W,0))</f>
        <v>0</v>
      </c>
      <c r="V455" s="23">
        <f>SUM(_xlfn.XLOOKUP($D455,当月商品!$D:$D,当月商品!H:H,0),_xlfn.XLOOKUP($D455,前月商品!$D:$D,前月商品!H:H,0),_xlfn.XLOOKUP($D455,前々月商品!$D:$D,前々月商品!H:H,0))</f>
        <v>0</v>
      </c>
      <c r="W455" s="13">
        <f t="shared" ref="W455:W518" si="102">IFERROR(U455/V455,0)</f>
        <v>0</v>
      </c>
      <c r="X455" s="15">
        <f t="shared" ref="X455:X518" si="103">IFERROR(S455/R455,0)</f>
        <v>0</v>
      </c>
      <c r="Y455" s="22">
        <f>_xlfn.XLOOKUP($D455,当月商品!$D:$D,当月商品!I:I,0)</f>
        <v>0</v>
      </c>
      <c r="Z455" s="23">
        <f>_xlfn.XLOOKUP($D455,前月商品!$D:$D,前月商品!I:I,0)</f>
        <v>0</v>
      </c>
      <c r="AA455" s="23">
        <f>_xlfn.XLOOKUP($D455,前々月商品!$D:$D,前々月商品!I:I,0)</f>
        <v>0</v>
      </c>
      <c r="AB455" s="23">
        <f>_xlfn.XLOOKUP($D455,当月商品!$D:$D,当月商品!V:V,0)</f>
        <v>0</v>
      </c>
      <c r="AC455" s="23">
        <f>_xlfn.XLOOKUP($D455,前月商品!$D:$D,前月商品!V:V,0)</f>
        <v>0</v>
      </c>
      <c r="AD455" s="23">
        <f>_xlfn.XLOOKUP($D455,前々月商品!$D:$D,前々月商品!V:V,0)</f>
        <v>0</v>
      </c>
      <c r="AE455" s="23">
        <f t="shared" ref="AE455:AE518" si="104">IFERROR(Y455/AK455,0)</f>
        <v>0</v>
      </c>
      <c r="AF455" s="23">
        <f t="shared" ref="AF455:AF518" si="105">IFERROR(Z455/AL455,0)</f>
        <v>0</v>
      </c>
      <c r="AG455" s="23">
        <f t="shared" ref="AG455:AG518" si="106">IFERROR(AA455/AM455,0)</f>
        <v>0</v>
      </c>
      <c r="AH455" s="12">
        <f>_xlfn.XLOOKUP($D455,当月商品!$D:$D,当月商品!W:W,0)</f>
        <v>0</v>
      </c>
      <c r="AI455" s="12">
        <f>_xlfn.XLOOKUP($D455,前月商品!$D:$D,前月商品!W:W,0)</f>
        <v>0</v>
      </c>
      <c r="AJ455" s="12">
        <f>_xlfn.XLOOKUP($D455,前々月商品!$D:$D,前々月商品!W:W,0)</f>
        <v>0</v>
      </c>
      <c r="AK455" s="12">
        <f>_xlfn.XLOOKUP($D455,当月商品!$D:$D,当月商品!H:H,0)</f>
        <v>0</v>
      </c>
      <c r="AL455" s="12">
        <f>_xlfn.XLOOKUP($D455,前月商品!$D:$D,前月商品!H:H,0)</f>
        <v>0</v>
      </c>
      <c r="AM455" s="12">
        <f>_xlfn.XLOOKUP($D455,前々月商品!$D:$D,前々月商品!H:H,0)</f>
        <v>0</v>
      </c>
      <c r="AN455" s="13">
        <f t="shared" ref="AN455:AN518" si="107">IFERROR(AH455/AK455,0)</f>
        <v>0</v>
      </c>
      <c r="AO455" s="13">
        <f t="shared" ref="AO455:AO518" si="108">IFERROR(AI455/AL455,0)</f>
        <v>0</v>
      </c>
      <c r="AP455" s="13">
        <f t="shared" ref="AP455:AP518" si="109">IFERROR(AJ455/AM455,0)</f>
        <v>0</v>
      </c>
      <c r="AQ455" s="16">
        <f t="shared" ref="AQ455:AQ518" si="110">IFERROR(AB455/Y455,0)</f>
        <v>0</v>
      </c>
      <c r="AR455" s="16">
        <f t="shared" ref="AR455:AR518" si="111">IFERROR(AC455/Z455,0)</f>
        <v>0</v>
      </c>
      <c r="AS455" s="17">
        <f t="shared" ref="AS455:AS518" si="112">IFERROR(AD455/AA455,0)</f>
        <v>0</v>
      </c>
      <c r="AT455" t="e">
        <f t="shared" ref="AT455:AT518" si="113">P455*Q455</f>
        <v>#VALUE!</v>
      </c>
    </row>
    <row r="456" spans="3:46" ht="36.65" customHeight="1">
      <c r="C456" s="20">
        <v>451</v>
      </c>
      <c r="D456" s="53">
        <f>現状商品設定!B453</f>
        <v>0</v>
      </c>
      <c r="E456" s="26" t="str">
        <f>IFERROR(_xlfn.XLOOKUP($D456,現状商品設定!B:B,現状商品設定!C:C,"-"),"-")</f>
        <v>-</v>
      </c>
      <c r="F456" s="32" t="s">
        <v>46</v>
      </c>
      <c r="G456" s="30" t="str">
        <f>IFERROR(_xlfn.XLOOKUP($D456,現状商品設定!B:B,現状商品設定!F:F),"-")</f>
        <v>-</v>
      </c>
      <c r="H456" s="34" t="e">
        <f>IF(IF(AND(V456&gt;=設定!$C$3,X456&gt;=L456),G456*(1+設定!$C$6),IF(AND(V456&gt;=設定!$C$3,X456&lt;L456),G456*(1+設定!$C$7*-1),IF(V456&lt;設定!$C$3,G456*(1+設定!$C$6),"除外")))&gt;10,IF(AND(V456&gt;=設定!$C$3,X456&gt;=L456),G456*(1+設定!$C$6),IF(AND(V456&gt;=設定!$C$3,X456&lt;L456),G456*(1+設定!$C$7*-1),IF(V456&lt;設定!$C$3,G456*(1+設定!$C$6),"除外"))),10)</f>
        <v>#VALUE!</v>
      </c>
      <c r="I456" s="34" t="e">
        <f ca="1">IF(消化率!$I$5&lt;1,商品!H456*消化率!$I$5,IF(商品!W456*商品!Q456/(商品!H456*消化率!$I$5)&gt;商品!L456,商品!H456*消化率!$I$5,J456))</f>
        <v>#DIV/0!</v>
      </c>
      <c r="J456" s="34" t="e">
        <f t="shared" si="100"/>
        <v>#VALUE!</v>
      </c>
      <c r="K456" s="34" t="e">
        <f ca="1">IF(ROUNDDOWN(IF(I456&gt;=設定!$C$8,設定!$C$8,商品!I456),0)&lt;10,10,ROUNDDOWN(IF(I456&gt;=設定!$C$8,設定!$C$8,商品!I456),0))</f>
        <v>#DIV/0!</v>
      </c>
      <c r="L456" s="64">
        <f>IF(F456="標準",設定!$C$4,商品!F456)</f>
        <v>5</v>
      </c>
      <c r="M456" s="63" t="str">
        <f>_xlfn.XLOOKUP($D456,全商品!$F:$F,全商品!H:H,"-")</f>
        <v>-</v>
      </c>
      <c r="N456" s="12" t="str">
        <f>_xlfn.XLOOKUP($D456,全商品!$F:$F,全商品!I:I,"-")</f>
        <v>-</v>
      </c>
      <c r="O456" s="23" t="str">
        <f>_xlfn.XLOOKUP($D456,全商品!$F:$F,全商品!K:K,"-")</f>
        <v>-</v>
      </c>
      <c r="P456" s="13" t="str">
        <f>_xlfn.XLOOKUP($D456,全商品!$F:$F,全商品!M:M,"-")</f>
        <v>-</v>
      </c>
      <c r="Q456" s="25" t="str">
        <f>_xlfn.XLOOKUP($D456,現状商品設定!B:B,現状商品設定!D:D,"-")</f>
        <v>-</v>
      </c>
      <c r="R456" s="22">
        <f>SUM(_xlfn.XLOOKUP($D456,当月商品!$D:$D,当月商品!I:I,0),_xlfn.XLOOKUP($D456,前月商品!$D:$D,前月商品!I:I,0),_xlfn.XLOOKUP($D456,前々月商品!$D:$D,前々月商品!I:I,0))</f>
        <v>0</v>
      </c>
      <c r="S456" s="23">
        <f>SUM(_xlfn.XLOOKUP($D456,当月商品!$D:$D,当月商品!V:V,0),_xlfn.XLOOKUP($D456,前月商品!$D:$D,前月商品!V:V,0),_xlfn.XLOOKUP($D456,前々月商品!$D:$D,前々月商品!V:V,0))</f>
        <v>0</v>
      </c>
      <c r="T456" s="23">
        <f t="shared" si="101"/>
        <v>0</v>
      </c>
      <c r="U456" s="23">
        <f>SUM(_xlfn.XLOOKUP($D456,当月商品!$D:$D,当月商品!W:W,0),_xlfn.XLOOKUP($D456,前月商品!$D:$D,前月商品!W:W,0),_xlfn.XLOOKUP($D456,前々月商品!$D:$D,前々月商品!W:W,0))</f>
        <v>0</v>
      </c>
      <c r="V456" s="23">
        <f>SUM(_xlfn.XLOOKUP($D456,当月商品!$D:$D,当月商品!H:H,0),_xlfn.XLOOKUP($D456,前月商品!$D:$D,前月商品!H:H,0),_xlfn.XLOOKUP($D456,前々月商品!$D:$D,前々月商品!H:H,0))</f>
        <v>0</v>
      </c>
      <c r="W456" s="13">
        <f t="shared" si="102"/>
        <v>0</v>
      </c>
      <c r="X456" s="15">
        <f t="shared" si="103"/>
        <v>0</v>
      </c>
      <c r="Y456" s="22">
        <f>_xlfn.XLOOKUP($D456,当月商品!$D:$D,当月商品!I:I,0)</f>
        <v>0</v>
      </c>
      <c r="Z456" s="23">
        <f>_xlfn.XLOOKUP($D456,前月商品!$D:$D,前月商品!I:I,0)</f>
        <v>0</v>
      </c>
      <c r="AA456" s="23">
        <f>_xlfn.XLOOKUP($D456,前々月商品!$D:$D,前々月商品!I:I,0)</f>
        <v>0</v>
      </c>
      <c r="AB456" s="23">
        <f>_xlfn.XLOOKUP($D456,当月商品!$D:$D,当月商品!V:V,0)</f>
        <v>0</v>
      </c>
      <c r="AC456" s="23">
        <f>_xlfn.XLOOKUP($D456,前月商品!$D:$D,前月商品!V:V,0)</f>
        <v>0</v>
      </c>
      <c r="AD456" s="23">
        <f>_xlfn.XLOOKUP($D456,前々月商品!$D:$D,前々月商品!V:V,0)</f>
        <v>0</v>
      </c>
      <c r="AE456" s="23">
        <f t="shared" si="104"/>
        <v>0</v>
      </c>
      <c r="AF456" s="23">
        <f t="shared" si="105"/>
        <v>0</v>
      </c>
      <c r="AG456" s="23">
        <f t="shared" si="106"/>
        <v>0</v>
      </c>
      <c r="AH456" s="12">
        <f>_xlfn.XLOOKUP($D456,当月商品!$D:$D,当月商品!W:W,0)</f>
        <v>0</v>
      </c>
      <c r="AI456" s="12">
        <f>_xlfn.XLOOKUP($D456,前月商品!$D:$D,前月商品!W:W,0)</f>
        <v>0</v>
      </c>
      <c r="AJ456" s="12">
        <f>_xlfn.XLOOKUP($D456,前々月商品!$D:$D,前々月商品!W:W,0)</f>
        <v>0</v>
      </c>
      <c r="AK456" s="12">
        <f>_xlfn.XLOOKUP($D456,当月商品!$D:$D,当月商品!H:H,0)</f>
        <v>0</v>
      </c>
      <c r="AL456" s="12">
        <f>_xlfn.XLOOKUP($D456,前月商品!$D:$D,前月商品!H:H,0)</f>
        <v>0</v>
      </c>
      <c r="AM456" s="12">
        <f>_xlfn.XLOOKUP($D456,前々月商品!$D:$D,前々月商品!H:H,0)</f>
        <v>0</v>
      </c>
      <c r="AN456" s="13">
        <f t="shared" si="107"/>
        <v>0</v>
      </c>
      <c r="AO456" s="13">
        <f t="shared" si="108"/>
        <v>0</v>
      </c>
      <c r="AP456" s="13">
        <f t="shared" si="109"/>
        <v>0</v>
      </c>
      <c r="AQ456" s="16">
        <f t="shared" si="110"/>
        <v>0</v>
      </c>
      <c r="AR456" s="16">
        <f t="shared" si="111"/>
        <v>0</v>
      </c>
      <c r="AS456" s="17">
        <f t="shared" si="112"/>
        <v>0</v>
      </c>
      <c r="AT456" t="e">
        <f t="shared" si="113"/>
        <v>#VALUE!</v>
      </c>
    </row>
    <row r="457" spans="3:46" ht="36.65" customHeight="1">
      <c r="C457" s="20">
        <v>452</v>
      </c>
      <c r="D457" s="53">
        <f>現状商品設定!B454</f>
        <v>0</v>
      </c>
      <c r="E457" s="26" t="str">
        <f>IFERROR(_xlfn.XLOOKUP($D457,現状商品設定!B:B,現状商品設定!C:C,"-"),"-")</f>
        <v>-</v>
      </c>
      <c r="F457" s="32" t="s">
        <v>46</v>
      </c>
      <c r="G457" s="30" t="str">
        <f>IFERROR(_xlfn.XLOOKUP($D457,現状商品設定!B:B,現状商品設定!F:F),"-")</f>
        <v>-</v>
      </c>
      <c r="H457" s="34" t="e">
        <f>IF(IF(AND(V457&gt;=設定!$C$3,X457&gt;=L457),G457*(1+設定!$C$6),IF(AND(V457&gt;=設定!$C$3,X457&lt;L457),G457*(1+設定!$C$7*-1),IF(V457&lt;設定!$C$3,G457*(1+設定!$C$6),"除外")))&gt;10,IF(AND(V457&gt;=設定!$C$3,X457&gt;=L457),G457*(1+設定!$C$6),IF(AND(V457&gt;=設定!$C$3,X457&lt;L457),G457*(1+設定!$C$7*-1),IF(V457&lt;設定!$C$3,G457*(1+設定!$C$6),"除外"))),10)</f>
        <v>#VALUE!</v>
      </c>
      <c r="I457" s="34" t="e">
        <f ca="1">IF(消化率!$I$5&lt;1,商品!H457*消化率!$I$5,IF(商品!W457*商品!Q457/(商品!H457*消化率!$I$5)&gt;商品!L457,商品!H457*消化率!$I$5,J457))</f>
        <v>#DIV/0!</v>
      </c>
      <c r="J457" s="34" t="e">
        <f t="shared" si="100"/>
        <v>#VALUE!</v>
      </c>
      <c r="K457" s="34" t="e">
        <f ca="1">IF(ROUNDDOWN(IF(I457&gt;=設定!$C$8,設定!$C$8,商品!I457),0)&lt;10,10,ROUNDDOWN(IF(I457&gt;=設定!$C$8,設定!$C$8,商品!I457),0))</f>
        <v>#DIV/0!</v>
      </c>
      <c r="L457" s="64">
        <f>IF(F457="標準",設定!$C$4,商品!F457)</f>
        <v>5</v>
      </c>
      <c r="M457" s="63" t="str">
        <f>_xlfn.XLOOKUP($D457,全商品!$F:$F,全商品!H:H,"-")</f>
        <v>-</v>
      </c>
      <c r="N457" s="12" t="str">
        <f>_xlfn.XLOOKUP($D457,全商品!$F:$F,全商品!I:I,"-")</f>
        <v>-</v>
      </c>
      <c r="O457" s="23" t="str">
        <f>_xlfn.XLOOKUP($D457,全商品!$F:$F,全商品!K:K,"-")</f>
        <v>-</v>
      </c>
      <c r="P457" s="13" t="str">
        <f>_xlfn.XLOOKUP($D457,全商品!$F:$F,全商品!M:M,"-")</f>
        <v>-</v>
      </c>
      <c r="Q457" s="25" t="str">
        <f>_xlfn.XLOOKUP($D457,現状商品設定!B:B,現状商品設定!D:D,"-")</f>
        <v>-</v>
      </c>
      <c r="R457" s="22">
        <f>SUM(_xlfn.XLOOKUP($D457,当月商品!$D:$D,当月商品!I:I,0),_xlfn.XLOOKUP($D457,前月商品!$D:$D,前月商品!I:I,0),_xlfn.XLOOKUP($D457,前々月商品!$D:$D,前々月商品!I:I,0))</f>
        <v>0</v>
      </c>
      <c r="S457" s="23">
        <f>SUM(_xlfn.XLOOKUP($D457,当月商品!$D:$D,当月商品!V:V,0),_xlfn.XLOOKUP($D457,前月商品!$D:$D,前月商品!V:V,0),_xlfn.XLOOKUP($D457,前々月商品!$D:$D,前々月商品!V:V,0))</f>
        <v>0</v>
      </c>
      <c r="T457" s="23">
        <f t="shared" si="101"/>
        <v>0</v>
      </c>
      <c r="U457" s="23">
        <f>SUM(_xlfn.XLOOKUP($D457,当月商品!$D:$D,当月商品!W:W,0),_xlfn.XLOOKUP($D457,前月商品!$D:$D,前月商品!W:W,0),_xlfn.XLOOKUP($D457,前々月商品!$D:$D,前々月商品!W:W,0))</f>
        <v>0</v>
      </c>
      <c r="V457" s="23">
        <f>SUM(_xlfn.XLOOKUP($D457,当月商品!$D:$D,当月商品!H:H,0),_xlfn.XLOOKUP($D457,前月商品!$D:$D,前月商品!H:H,0),_xlfn.XLOOKUP($D457,前々月商品!$D:$D,前々月商品!H:H,0))</f>
        <v>0</v>
      </c>
      <c r="W457" s="13">
        <f t="shared" si="102"/>
        <v>0</v>
      </c>
      <c r="X457" s="15">
        <f t="shared" si="103"/>
        <v>0</v>
      </c>
      <c r="Y457" s="22">
        <f>_xlfn.XLOOKUP($D457,当月商品!$D:$D,当月商品!I:I,0)</f>
        <v>0</v>
      </c>
      <c r="Z457" s="23">
        <f>_xlfn.XLOOKUP($D457,前月商品!$D:$D,前月商品!I:I,0)</f>
        <v>0</v>
      </c>
      <c r="AA457" s="23">
        <f>_xlfn.XLOOKUP($D457,前々月商品!$D:$D,前々月商品!I:I,0)</f>
        <v>0</v>
      </c>
      <c r="AB457" s="23">
        <f>_xlfn.XLOOKUP($D457,当月商品!$D:$D,当月商品!V:V,0)</f>
        <v>0</v>
      </c>
      <c r="AC457" s="23">
        <f>_xlfn.XLOOKUP($D457,前月商品!$D:$D,前月商品!V:V,0)</f>
        <v>0</v>
      </c>
      <c r="AD457" s="23">
        <f>_xlfn.XLOOKUP($D457,前々月商品!$D:$D,前々月商品!V:V,0)</f>
        <v>0</v>
      </c>
      <c r="AE457" s="23">
        <f t="shared" si="104"/>
        <v>0</v>
      </c>
      <c r="AF457" s="23">
        <f t="shared" si="105"/>
        <v>0</v>
      </c>
      <c r="AG457" s="23">
        <f t="shared" si="106"/>
        <v>0</v>
      </c>
      <c r="AH457" s="12">
        <f>_xlfn.XLOOKUP($D457,当月商品!$D:$D,当月商品!W:W,0)</f>
        <v>0</v>
      </c>
      <c r="AI457" s="12">
        <f>_xlfn.XLOOKUP($D457,前月商品!$D:$D,前月商品!W:W,0)</f>
        <v>0</v>
      </c>
      <c r="AJ457" s="12">
        <f>_xlfn.XLOOKUP($D457,前々月商品!$D:$D,前々月商品!W:W,0)</f>
        <v>0</v>
      </c>
      <c r="AK457" s="12">
        <f>_xlfn.XLOOKUP($D457,当月商品!$D:$D,当月商品!H:H,0)</f>
        <v>0</v>
      </c>
      <c r="AL457" s="12">
        <f>_xlfn.XLOOKUP($D457,前月商品!$D:$D,前月商品!H:H,0)</f>
        <v>0</v>
      </c>
      <c r="AM457" s="12">
        <f>_xlfn.XLOOKUP($D457,前々月商品!$D:$D,前々月商品!H:H,0)</f>
        <v>0</v>
      </c>
      <c r="AN457" s="13">
        <f t="shared" si="107"/>
        <v>0</v>
      </c>
      <c r="AO457" s="13">
        <f t="shared" si="108"/>
        <v>0</v>
      </c>
      <c r="AP457" s="13">
        <f t="shared" si="109"/>
        <v>0</v>
      </c>
      <c r="AQ457" s="16">
        <f t="shared" si="110"/>
        <v>0</v>
      </c>
      <c r="AR457" s="16">
        <f t="shared" si="111"/>
        <v>0</v>
      </c>
      <c r="AS457" s="17">
        <f t="shared" si="112"/>
        <v>0</v>
      </c>
      <c r="AT457" t="e">
        <f t="shared" si="113"/>
        <v>#VALUE!</v>
      </c>
    </row>
    <row r="458" spans="3:46" ht="36.65" customHeight="1">
      <c r="C458" s="20">
        <v>453</v>
      </c>
      <c r="D458" s="53">
        <f>現状商品設定!B455</f>
        <v>0</v>
      </c>
      <c r="E458" s="26" t="str">
        <f>IFERROR(_xlfn.XLOOKUP($D458,現状商品設定!B:B,現状商品設定!C:C,"-"),"-")</f>
        <v>-</v>
      </c>
      <c r="F458" s="32" t="s">
        <v>46</v>
      </c>
      <c r="G458" s="30" t="str">
        <f>IFERROR(_xlfn.XLOOKUP($D458,現状商品設定!B:B,現状商品設定!F:F),"-")</f>
        <v>-</v>
      </c>
      <c r="H458" s="34" t="e">
        <f>IF(IF(AND(V458&gt;=設定!$C$3,X458&gt;=L458),G458*(1+設定!$C$6),IF(AND(V458&gt;=設定!$C$3,X458&lt;L458),G458*(1+設定!$C$7*-1),IF(V458&lt;設定!$C$3,G458*(1+設定!$C$6),"除外")))&gt;10,IF(AND(V458&gt;=設定!$C$3,X458&gt;=L458),G458*(1+設定!$C$6),IF(AND(V458&gt;=設定!$C$3,X458&lt;L458),G458*(1+設定!$C$7*-1),IF(V458&lt;設定!$C$3,G458*(1+設定!$C$6),"除外"))),10)</f>
        <v>#VALUE!</v>
      </c>
      <c r="I458" s="34" t="e">
        <f ca="1">IF(消化率!$I$5&lt;1,商品!H458*消化率!$I$5,IF(商品!W458*商品!Q458/(商品!H458*消化率!$I$5)&gt;商品!L458,商品!H458*消化率!$I$5,J458))</f>
        <v>#DIV/0!</v>
      </c>
      <c r="J458" s="34" t="e">
        <f t="shared" si="100"/>
        <v>#VALUE!</v>
      </c>
      <c r="K458" s="34" t="e">
        <f ca="1">IF(ROUNDDOWN(IF(I458&gt;=設定!$C$8,設定!$C$8,商品!I458),0)&lt;10,10,ROUNDDOWN(IF(I458&gt;=設定!$C$8,設定!$C$8,商品!I458),0))</f>
        <v>#DIV/0!</v>
      </c>
      <c r="L458" s="64">
        <f>IF(F458="標準",設定!$C$4,商品!F458)</f>
        <v>5</v>
      </c>
      <c r="M458" s="63" t="str">
        <f>_xlfn.XLOOKUP($D458,全商品!$F:$F,全商品!H:H,"-")</f>
        <v>-</v>
      </c>
      <c r="N458" s="12" t="str">
        <f>_xlfn.XLOOKUP($D458,全商品!$F:$F,全商品!I:I,"-")</f>
        <v>-</v>
      </c>
      <c r="O458" s="23" t="str">
        <f>_xlfn.XLOOKUP($D458,全商品!$F:$F,全商品!K:K,"-")</f>
        <v>-</v>
      </c>
      <c r="P458" s="13" t="str">
        <f>_xlfn.XLOOKUP($D458,全商品!$F:$F,全商品!M:M,"-")</f>
        <v>-</v>
      </c>
      <c r="Q458" s="25" t="str">
        <f>_xlfn.XLOOKUP($D458,現状商品設定!B:B,現状商品設定!D:D,"-")</f>
        <v>-</v>
      </c>
      <c r="R458" s="22">
        <f>SUM(_xlfn.XLOOKUP($D458,当月商品!$D:$D,当月商品!I:I,0),_xlfn.XLOOKUP($D458,前月商品!$D:$D,前月商品!I:I,0),_xlfn.XLOOKUP($D458,前々月商品!$D:$D,前々月商品!I:I,0))</f>
        <v>0</v>
      </c>
      <c r="S458" s="23">
        <f>SUM(_xlfn.XLOOKUP($D458,当月商品!$D:$D,当月商品!V:V,0),_xlfn.XLOOKUP($D458,前月商品!$D:$D,前月商品!V:V,0),_xlfn.XLOOKUP($D458,前々月商品!$D:$D,前々月商品!V:V,0))</f>
        <v>0</v>
      </c>
      <c r="T458" s="23">
        <f t="shared" si="101"/>
        <v>0</v>
      </c>
      <c r="U458" s="23">
        <f>SUM(_xlfn.XLOOKUP($D458,当月商品!$D:$D,当月商品!W:W,0),_xlfn.XLOOKUP($D458,前月商品!$D:$D,前月商品!W:W,0),_xlfn.XLOOKUP($D458,前々月商品!$D:$D,前々月商品!W:W,0))</f>
        <v>0</v>
      </c>
      <c r="V458" s="23">
        <f>SUM(_xlfn.XLOOKUP($D458,当月商品!$D:$D,当月商品!H:H,0),_xlfn.XLOOKUP($D458,前月商品!$D:$D,前月商品!H:H,0),_xlfn.XLOOKUP($D458,前々月商品!$D:$D,前々月商品!H:H,0))</f>
        <v>0</v>
      </c>
      <c r="W458" s="13">
        <f t="shared" si="102"/>
        <v>0</v>
      </c>
      <c r="X458" s="15">
        <f t="shared" si="103"/>
        <v>0</v>
      </c>
      <c r="Y458" s="22">
        <f>_xlfn.XLOOKUP($D458,当月商品!$D:$D,当月商品!I:I,0)</f>
        <v>0</v>
      </c>
      <c r="Z458" s="23">
        <f>_xlfn.XLOOKUP($D458,前月商品!$D:$D,前月商品!I:I,0)</f>
        <v>0</v>
      </c>
      <c r="AA458" s="23">
        <f>_xlfn.XLOOKUP($D458,前々月商品!$D:$D,前々月商品!I:I,0)</f>
        <v>0</v>
      </c>
      <c r="AB458" s="23">
        <f>_xlfn.XLOOKUP($D458,当月商品!$D:$D,当月商品!V:V,0)</f>
        <v>0</v>
      </c>
      <c r="AC458" s="23">
        <f>_xlfn.XLOOKUP($D458,前月商品!$D:$D,前月商品!V:V,0)</f>
        <v>0</v>
      </c>
      <c r="AD458" s="23">
        <f>_xlfn.XLOOKUP($D458,前々月商品!$D:$D,前々月商品!V:V,0)</f>
        <v>0</v>
      </c>
      <c r="AE458" s="23">
        <f t="shared" si="104"/>
        <v>0</v>
      </c>
      <c r="AF458" s="23">
        <f t="shared" si="105"/>
        <v>0</v>
      </c>
      <c r="AG458" s="23">
        <f t="shared" si="106"/>
        <v>0</v>
      </c>
      <c r="AH458" s="12">
        <f>_xlfn.XLOOKUP($D458,当月商品!$D:$D,当月商品!W:W,0)</f>
        <v>0</v>
      </c>
      <c r="AI458" s="12">
        <f>_xlfn.XLOOKUP($D458,前月商品!$D:$D,前月商品!W:W,0)</f>
        <v>0</v>
      </c>
      <c r="AJ458" s="12">
        <f>_xlfn.XLOOKUP($D458,前々月商品!$D:$D,前々月商品!W:W,0)</f>
        <v>0</v>
      </c>
      <c r="AK458" s="12">
        <f>_xlfn.XLOOKUP($D458,当月商品!$D:$D,当月商品!H:H,0)</f>
        <v>0</v>
      </c>
      <c r="AL458" s="12">
        <f>_xlfn.XLOOKUP($D458,前月商品!$D:$D,前月商品!H:H,0)</f>
        <v>0</v>
      </c>
      <c r="AM458" s="12">
        <f>_xlfn.XLOOKUP($D458,前々月商品!$D:$D,前々月商品!H:H,0)</f>
        <v>0</v>
      </c>
      <c r="AN458" s="13">
        <f t="shared" si="107"/>
        <v>0</v>
      </c>
      <c r="AO458" s="13">
        <f t="shared" si="108"/>
        <v>0</v>
      </c>
      <c r="AP458" s="13">
        <f t="shared" si="109"/>
        <v>0</v>
      </c>
      <c r="AQ458" s="16">
        <f t="shared" si="110"/>
        <v>0</v>
      </c>
      <c r="AR458" s="16">
        <f t="shared" si="111"/>
        <v>0</v>
      </c>
      <c r="AS458" s="17">
        <f t="shared" si="112"/>
        <v>0</v>
      </c>
      <c r="AT458" t="e">
        <f t="shared" si="113"/>
        <v>#VALUE!</v>
      </c>
    </row>
    <row r="459" spans="3:46" ht="36.65" customHeight="1">
      <c r="C459" s="20">
        <v>454</v>
      </c>
      <c r="D459" s="53">
        <f>現状商品設定!B456</f>
        <v>0</v>
      </c>
      <c r="E459" s="26" t="str">
        <f>IFERROR(_xlfn.XLOOKUP($D459,現状商品設定!B:B,現状商品設定!C:C,"-"),"-")</f>
        <v>-</v>
      </c>
      <c r="F459" s="32" t="s">
        <v>46</v>
      </c>
      <c r="G459" s="30" t="str">
        <f>IFERROR(_xlfn.XLOOKUP($D459,現状商品設定!B:B,現状商品設定!F:F),"-")</f>
        <v>-</v>
      </c>
      <c r="H459" s="34" t="e">
        <f>IF(IF(AND(V459&gt;=設定!$C$3,X459&gt;=L459),G459*(1+設定!$C$6),IF(AND(V459&gt;=設定!$C$3,X459&lt;L459),G459*(1+設定!$C$7*-1),IF(V459&lt;設定!$C$3,G459*(1+設定!$C$6),"除外")))&gt;10,IF(AND(V459&gt;=設定!$C$3,X459&gt;=L459),G459*(1+設定!$C$6),IF(AND(V459&gt;=設定!$C$3,X459&lt;L459),G459*(1+設定!$C$7*-1),IF(V459&lt;設定!$C$3,G459*(1+設定!$C$6),"除外"))),10)</f>
        <v>#VALUE!</v>
      </c>
      <c r="I459" s="34" t="e">
        <f ca="1">IF(消化率!$I$5&lt;1,商品!H459*消化率!$I$5,IF(商品!W459*商品!Q459/(商品!H459*消化率!$I$5)&gt;商品!L459,商品!H459*消化率!$I$5,J459))</f>
        <v>#DIV/0!</v>
      </c>
      <c r="J459" s="34" t="e">
        <f t="shared" si="100"/>
        <v>#VALUE!</v>
      </c>
      <c r="K459" s="34" t="e">
        <f ca="1">IF(ROUNDDOWN(IF(I459&gt;=設定!$C$8,設定!$C$8,商品!I459),0)&lt;10,10,ROUNDDOWN(IF(I459&gt;=設定!$C$8,設定!$C$8,商品!I459),0))</f>
        <v>#DIV/0!</v>
      </c>
      <c r="L459" s="64">
        <f>IF(F459="標準",設定!$C$4,商品!F459)</f>
        <v>5</v>
      </c>
      <c r="M459" s="63" t="str">
        <f>_xlfn.XLOOKUP($D459,全商品!$F:$F,全商品!H:H,"-")</f>
        <v>-</v>
      </c>
      <c r="N459" s="12" t="str">
        <f>_xlfn.XLOOKUP($D459,全商品!$F:$F,全商品!I:I,"-")</f>
        <v>-</v>
      </c>
      <c r="O459" s="23" t="str">
        <f>_xlfn.XLOOKUP($D459,全商品!$F:$F,全商品!K:K,"-")</f>
        <v>-</v>
      </c>
      <c r="P459" s="13" t="str">
        <f>_xlfn.XLOOKUP($D459,全商品!$F:$F,全商品!M:M,"-")</f>
        <v>-</v>
      </c>
      <c r="Q459" s="25" t="str">
        <f>_xlfn.XLOOKUP($D459,現状商品設定!B:B,現状商品設定!D:D,"-")</f>
        <v>-</v>
      </c>
      <c r="R459" s="22">
        <f>SUM(_xlfn.XLOOKUP($D459,当月商品!$D:$D,当月商品!I:I,0),_xlfn.XLOOKUP($D459,前月商品!$D:$D,前月商品!I:I,0),_xlfn.XLOOKUP($D459,前々月商品!$D:$D,前々月商品!I:I,0))</f>
        <v>0</v>
      </c>
      <c r="S459" s="23">
        <f>SUM(_xlfn.XLOOKUP($D459,当月商品!$D:$D,当月商品!V:V,0),_xlfn.XLOOKUP($D459,前月商品!$D:$D,前月商品!V:V,0),_xlfn.XLOOKUP($D459,前々月商品!$D:$D,前々月商品!V:V,0))</f>
        <v>0</v>
      </c>
      <c r="T459" s="23">
        <f t="shared" si="101"/>
        <v>0</v>
      </c>
      <c r="U459" s="23">
        <f>SUM(_xlfn.XLOOKUP($D459,当月商品!$D:$D,当月商品!W:W,0),_xlfn.XLOOKUP($D459,前月商品!$D:$D,前月商品!W:W,0),_xlfn.XLOOKUP($D459,前々月商品!$D:$D,前々月商品!W:W,0))</f>
        <v>0</v>
      </c>
      <c r="V459" s="23">
        <f>SUM(_xlfn.XLOOKUP($D459,当月商品!$D:$D,当月商品!H:H,0),_xlfn.XLOOKUP($D459,前月商品!$D:$D,前月商品!H:H,0),_xlfn.XLOOKUP($D459,前々月商品!$D:$D,前々月商品!H:H,0))</f>
        <v>0</v>
      </c>
      <c r="W459" s="13">
        <f t="shared" si="102"/>
        <v>0</v>
      </c>
      <c r="X459" s="15">
        <f t="shared" si="103"/>
        <v>0</v>
      </c>
      <c r="Y459" s="22">
        <f>_xlfn.XLOOKUP($D459,当月商品!$D:$D,当月商品!I:I,0)</f>
        <v>0</v>
      </c>
      <c r="Z459" s="23">
        <f>_xlfn.XLOOKUP($D459,前月商品!$D:$D,前月商品!I:I,0)</f>
        <v>0</v>
      </c>
      <c r="AA459" s="23">
        <f>_xlfn.XLOOKUP($D459,前々月商品!$D:$D,前々月商品!I:I,0)</f>
        <v>0</v>
      </c>
      <c r="AB459" s="23">
        <f>_xlfn.XLOOKUP($D459,当月商品!$D:$D,当月商品!V:V,0)</f>
        <v>0</v>
      </c>
      <c r="AC459" s="23">
        <f>_xlfn.XLOOKUP($D459,前月商品!$D:$D,前月商品!V:V,0)</f>
        <v>0</v>
      </c>
      <c r="AD459" s="23">
        <f>_xlfn.XLOOKUP($D459,前々月商品!$D:$D,前々月商品!V:V,0)</f>
        <v>0</v>
      </c>
      <c r="AE459" s="23">
        <f t="shared" si="104"/>
        <v>0</v>
      </c>
      <c r="AF459" s="23">
        <f t="shared" si="105"/>
        <v>0</v>
      </c>
      <c r="AG459" s="23">
        <f t="shared" si="106"/>
        <v>0</v>
      </c>
      <c r="AH459" s="12">
        <f>_xlfn.XLOOKUP($D459,当月商品!$D:$D,当月商品!W:W,0)</f>
        <v>0</v>
      </c>
      <c r="AI459" s="12">
        <f>_xlfn.XLOOKUP($D459,前月商品!$D:$D,前月商品!W:W,0)</f>
        <v>0</v>
      </c>
      <c r="AJ459" s="12">
        <f>_xlfn.XLOOKUP($D459,前々月商品!$D:$D,前々月商品!W:W,0)</f>
        <v>0</v>
      </c>
      <c r="AK459" s="12">
        <f>_xlfn.XLOOKUP($D459,当月商品!$D:$D,当月商品!H:H,0)</f>
        <v>0</v>
      </c>
      <c r="AL459" s="12">
        <f>_xlfn.XLOOKUP($D459,前月商品!$D:$D,前月商品!H:H,0)</f>
        <v>0</v>
      </c>
      <c r="AM459" s="12">
        <f>_xlfn.XLOOKUP($D459,前々月商品!$D:$D,前々月商品!H:H,0)</f>
        <v>0</v>
      </c>
      <c r="AN459" s="13">
        <f t="shared" si="107"/>
        <v>0</v>
      </c>
      <c r="AO459" s="13">
        <f t="shared" si="108"/>
        <v>0</v>
      </c>
      <c r="AP459" s="13">
        <f t="shared" si="109"/>
        <v>0</v>
      </c>
      <c r="AQ459" s="16">
        <f t="shared" si="110"/>
        <v>0</v>
      </c>
      <c r="AR459" s="16">
        <f t="shared" si="111"/>
        <v>0</v>
      </c>
      <c r="AS459" s="17">
        <f t="shared" si="112"/>
        <v>0</v>
      </c>
      <c r="AT459" t="e">
        <f t="shared" si="113"/>
        <v>#VALUE!</v>
      </c>
    </row>
    <row r="460" spans="3:46" ht="36.65" customHeight="1">
      <c r="C460" s="20">
        <v>455</v>
      </c>
      <c r="D460" s="53">
        <f>現状商品設定!B457</f>
        <v>0</v>
      </c>
      <c r="E460" s="26" t="str">
        <f>IFERROR(_xlfn.XLOOKUP($D460,現状商品設定!B:B,現状商品設定!C:C,"-"),"-")</f>
        <v>-</v>
      </c>
      <c r="F460" s="32" t="s">
        <v>46</v>
      </c>
      <c r="G460" s="30" t="str">
        <f>IFERROR(_xlfn.XLOOKUP($D460,現状商品設定!B:B,現状商品設定!F:F),"-")</f>
        <v>-</v>
      </c>
      <c r="H460" s="34" t="e">
        <f>IF(IF(AND(V460&gt;=設定!$C$3,X460&gt;=L460),G460*(1+設定!$C$6),IF(AND(V460&gt;=設定!$C$3,X460&lt;L460),G460*(1+設定!$C$7*-1),IF(V460&lt;設定!$C$3,G460*(1+設定!$C$6),"除外")))&gt;10,IF(AND(V460&gt;=設定!$C$3,X460&gt;=L460),G460*(1+設定!$C$6),IF(AND(V460&gt;=設定!$C$3,X460&lt;L460),G460*(1+設定!$C$7*-1),IF(V460&lt;設定!$C$3,G460*(1+設定!$C$6),"除外"))),10)</f>
        <v>#VALUE!</v>
      </c>
      <c r="I460" s="34" t="e">
        <f ca="1">IF(消化率!$I$5&lt;1,商品!H460*消化率!$I$5,IF(商品!W460*商品!Q460/(商品!H460*消化率!$I$5)&gt;商品!L460,商品!H460*消化率!$I$5,J460))</f>
        <v>#DIV/0!</v>
      </c>
      <c r="J460" s="34" t="e">
        <f t="shared" si="100"/>
        <v>#VALUE!</v>
      </c>
      <c r="K460" s="34" t="e">
        <f ca="1">IF(ROUNDDOWN(IF(I460&gt;=設定!$C$8,設定!$C$8,商品!I460),0)&lt;10,10,ROUNDDOWN(IF(I460&gt;=設定!$C$8,設定!$C$8,商品!I460),0))</f>
        <v>#DIV/0!</v>
      </c>
      <c r="L460" s="64">
        <f>IF(F460="標準",設定!$C$4,商品!F460)</f>
        <v>5</v>
      </c>
      <c r="M460" s="63" t="str">
        <f>_xlfn.XLOOKUP($D460,全商品!$F:$F,全商品!H:H,"-")</f>
        <v>-</v>
      </c>
      <c r="N460" s="12" t="str">
        <f>_xlfn.XLOOKUP($D460,全商品!$F:$F,全商品!I:I,"-")</f>
        <v>-</v>
      </c>
      <c r="O460" s="23" t="str">
        <f>_xlfn.XLOOKUP($D460,全商品!$F:$F,全商品!K:K,"-")</f>
        <v>-</v>
      </c>
      <c r="P460" s="13" t="str">
        <f>_xlfn.XLOOKUP($D460,全商品!$F:$F,全商品!M:M,"-")</f>
        <v>-</v>
      </c>
      <c r="Q460" s="25" t="str">
        <f>_xlfn.XLOOKUP($D460,現状商品設定!B:B,現状商品設定!D:D,"-")</f>
        <v>-</v>
      </c>
      <c r="R460" s="22">
        <f>SUM(_xlfn.XLOOKUP($D460,当月商品!$D:$D,当月商品!I:I,0),_xlfn.XLOOKUP($D460,前月商品!$D:$D,前月商品!I:I,0),_xlfn.XLOOKUP($D460,前々月商品!$D:$D,前々月商品!I:I,0))</f>
        <v>0</v>
      </c>
      <c r="S460" s="23">
        <f>SUM(_xlfn.XLOOKUP($D460,当月商品!$D:$D,当月商品!V:V,0),_xlfn.XLOOKUP($D460,前月商品!$D:$D,前月商品!V:V,0),_xlfn.XLOOKUP($D460,前々月商品!$D:$D,前々月商品!V:V,0))</f>
        <v>0</v>
      </c>
      <c r="T460" s="23">
        <f t="shared" si="101"/>
        <v>0</v>
      </c>
      <c r="U460" s="23">
        <f>SUM(_xlfn.XLOOKUP($D460,当月商品!$D:$D,当月商品!W:W,0),_xlfn.XLOOKUP($D460,前月商品!$D:$D,前月商品!W:W,0),_xlfn.XLOOKUP($D460,前々月商品!$D:$D,前々月商品!W:W,0))</f>
        <v>0</v>
      </c>
      <c r="V460" s="23">
        <f>SUM(_xlfn.XLOOKUP($D460,当月商品!$D:$D,当月商品!H:H,0),_xlfn.XLOOKUP($D460,前月商品!$D:$D,前月商品!H:H,0),_xlfn.XLOOKUP($D460,前々月商品!$D:$D,前々月商品!H:H,0))</f>
        <v>0</v>
      </c>
      <c r="W460" s="13">
        <f t="shared" si="102"/>
        <v>0</v>
      </c>
      <c r="X460" s="15">
        <f t="shared" si="103"/>
        <v>0</v>
      </c>
      <c r="Y460" s="22">
        <f>_xlfn.XLOOKUP($D460,当月商品!$D:$D,当月商品!I:I,0)</f>
        <v>0</v>
      </c>
      <c r="Z460" s="23">
        <f>_xlfn.XLOOKUP($D460,前月商品!$D:$D,前月商品!I:I,0)</f>
        <v>0</v>
      </c>
      <c r="AA460" s="23">
        <f>_xlfn.XLOOKUP($D460,前々月商品!$D:$D,前々月商品!I:I,0)</f>
        <v>0</v>
      </c>
      <c r="AB460" s="23">
        <f>_xlfn.XLOOKUP($D460,当月商品!$D:$D,当月商品!V:V,0)</f>
        <v>0</v>
      </c>
      <c r="AC460" s="23">
        <f>_xlfn.XLOOKUP($D460,前月商品!$D:$D,前月商品!V:V,0)</f>
        <v>0</v>
      </c>
      <c r="AD460" s="23">
        <f>_xlfn.XLOOKUP($D460,前々月商品!$D:$D,前々月商品!V:V,0)</f>
        <v>0</v>
      </c>
      <c r="AE460" s="23">
        <f t="shared" si="104"/>
        <v>0</v>
      </c>
      <c r="AF460" s="23">
        <f t="shared" si="105"/>
        <v>0</v>
      </c>
      <c r="AG460" s="23">
        <f t="shared" si="106"/>
        <v>0</v>
      </c>
      <c r="AH460" s="12">
        <f>_xlfn.XLOOKUP($D460,当月商品!$D:$D,当月商品!W:W,0)</f>
        <v>0</v>
      </c>
      <c r="AI460" s="12">
        <f>_xlfn.XLOOKUP($D460,前月商品!$D:$D,前月商品!W:W,0)</f>
        <v>0</v>
      </c>
      <c r="AJ460" s="12">
        <f>_xlfn.XLOOKUP($D460,前々月商品!$D:$D,前々月商品!W:W,0)</f>
        <v>0</v>
      </c>
      <c r="AK460" s="12">
        <f>_xlfn.XLOOKUP($D460,当月商品!$D:$D,当月商品!H:H,0)</f>
        <v>0</v>
      </c>
      <c r="AL460" s="12">
        <f>_xlfn.XLOOKUP($D460,前月商品!$D:$D,前月商品!H:H,0)</f>
        <v>0</v>
      </c>
      <c r="AM460" s="12">
        <f>_xlfn.XLOOKUP($D460,前々月商品!$D:$D,前々月商品!H:H,0)</f>
        <v>0</v>
      </c>
      <c r="AN460" s="13">
        <f t="shared" si="107"/>
        <v>0</v>
      </c>
      <c r="AO460" s="13">
        <f t="shared" si="108"/>
        <v>0</v>
      </c>
      <c r="AP460" s="13">
        <f t="shared" si="109"/>
        <v>0</v>
      </c>
      <c r="AQ460" s="16">
        <f t="shared" si="110"/>
        <v>0</v>
      </c>
      <c r="AR460" s="16">
        <f t="shared" si="111"/>
        <v>0</v>
      </c>
      <c r="AS460" s="17">
        <f t="shared" si="112"/>
        <v>0</v>
      </c>
      <c r="AT460" t="e">
        <f t="shared" si="113"/>
        <v>#VALUE!</v>
      </c>
    </row>
    <row r="461" spans="3:46" ht="36.65" customHeight="1">
      <c r="C461" s="20">
        <v>456</v>
      </c>
      <c r="D461" s="53">
        <f>現状商品設定!B458</f>
        <v>0</v>
      </c>
      <c r="E461" s="26" t="str">
        <f>IFERROR(_xlfn.XLOOKUP($D461,現状商品設定!B:B,現状商品設定!C:C,"-"),"-")</f>
        <v>-</v>
      </c>
      <c r="F461" s="32" t="s">
        <v>46</v>
      </c>
      <c r="G461" s="30" t="str">
        <f>IFERROR(_xlfn.XLOOKUP($D461,現状商品設定!B:B,現状商品設定!F:F),"-")</f>
        <v>-</v>
      </c>
      <c r="H461" s="34" t="e">
        <f>IF(IF(AND(V461&gt;=設定!$C$3,X461&gt;=L461),G461*(1+設定!$C$6),IF(AND(V461&gt;=設定!$C$3,X461&lt;L461),G461*(1+設定!$C$7*-1),IF(V461&lt;設定!$C$3,G461*(1+設定!$C$6),"除外")))&gt;10,IF(AND(V461&gt;=設定!$C$3,X461&gt;=L461),G461*(1+設定!$C$6),IF(AND(V461&gt;=設定!$C$3,X461&lt;L461),G461*(1+設定!$C$7*-1),IF(V461&lt;設定!$C$3,G461*(1+設定!$C$6),"除外"))),10)</f>
        <v>#VALUE!</v>
      </c>
      <c r="I461" s="34" t="e">
        <f ca="1">IF(消化率!$I$5&lt;1,商品!H461*消化率!$I$5,IF(商品!W461*商品!Q461/(商品!H461*消化率!$I$5)&gt;商品!L461,商品!H461*消化率!$I$5,J461))</f>
        <v>#DIV/0!</v>
      </c>
      <c r="J461" s="34" t="e">
        <f t="shared" si="100"/>
        <v>#VALUE!</v>
      </c>
      <c r="K461" s="34" t="e">
        <f ca="1">IF(ROUNDDOWN(IF(I461&gt;=設定!$C$8,設定!$C$8,商品!I461),0)&lt;10,10,ROUNDDOWN(IF(I461&gt;=設定!$C$8,設定!$C$8,商品!I461),0))</f>
        <v>#DIV/0!</v>
      </c>
      <c r="L461" s="64">
        <f>IF(F461="標準",設定!$C$4,商品!F461)</f>
        <v>5</v>
      </c>
      <c r="M461" s="63" t="str">
        <f>_xlfn.XLOOKUP($D461,全商品!$F:$F,全商品!H:H,"-")</f>
        <v>-</v>
      </c>
      <c r="N461" s="12" t="str">
        <f>_xlfn.XLOOKUP($D461,全商品!$F:$F,全商品!I:I,"-")</f>
        <v>-</v>
      </c>
      <c r="O461" s="23" t="str">
        <f>_xlfn.XLOOKUP($D461,全商品!$F:$F,全商品!K:K,"-")</f>
        <v>-</v>
      </c>
      <c r="P461" s="13" t="str">
        <f>_xlfn.XLOOKUP($D461,全商品!$F:$F,全商品!M:M,"-")</f>
        <v>-</v>
      </c>
      <c r="Q461" s="25" t="str">
        <f>_xlfn.XLOOKUP($D461,現状商品設定!B:B,現状商品設定!D:D,"-")</f>
        <v>-</v>
      </c>
      <c r="R461" s="22">
        <f>SUM(_xlfn.XLOOKUP($D461,当月商品!$D:$D,当月商品!I:I,0),_xlfn.XLOOKUP($D461,前月商品!$D:$D,前月商品!I:I,0),_xlfn.XLOOKUP($D461,前々月商品!$D:$D,前々月商品!I:I,0))</f>
        <v>0</v>
      </c>
      <c r="S461" s="23">
        <f>SUM(_xlfn.XLOOKUP($D461,当月商品!$D:$D,当月商品!V:V,0),_xlfn.XLOOKUP($D461,前月商品!$D:$D,前月商品!V:V,0),_xlfn.XLOOKUP($D461,前々月商品!$D:$D,前々月商品!V:V,0))</f>
        <v>0</v>
      </c>
      <c r="T461" s="23">
        <f t="shared" si="101"/>
        <v>0</v>
      </c>
      <c r="U461" s="23">
        <f>SUM(_xlfn.XLOOKUP($D461,当月商品!$D:$D,当月商品!W:W,0),_xlfn.XLOOKUP($D461,前月商品!$D:$D,前月商品!W:W,0),_xlfn.XLOOKUP($D461,前々月商品!$D:$D,前々月商品!W:W,0))</f>
        <v>0</v>
      </c>
      <c r="V461" s="23">
        <f>SUM(_xlfn.XLOOKUP($D461,当月商品!$D:$D,当月商品!H:H,0),_xlfn.XLOOKUP($D461,前月商品!$D:$D,前月商品!H:H,0),_xlfn.XLOOKUP($D461,前々月商品!$D:$D,前々月商品!H:H,0))</f>
        <v>0</v>
      </c>
      <c r="W461" s="13">
        <f t="shared" si="102"/>
        <v>0</v>
      </c>
      <c r="X461" s="15">
        <f t="shared" si="103"/>
        <v>0</v>
      </c>
      <c r="Y461" s="22">
        <f>_xlfn.XLOOKUP($D461,当月商品!$D:$D,当月商品!I:I,0)</f>
        <v>0</v>
      </c>
      <c r="Z461" s="23">
        <f>_xlfn.XLOOKUP($D461,前月商品!$D:$D,前月商品!I:I,0)</f>
        <v>0</v>
      </c>
      <c r="AA461" s="23">
        <f>_xlfn.XLOOKUP($D461,前々月商品!$D:$D,前々月商品!I:I,0)</f>
        <v>0</v>
      </c>
      <c r="AB461" s="23">
        <f>_xlfn.XLOOKUP($D461,当月商品!$D:$D,当月商品!V:V,0)</f>
        <v>0</v>
      </c>
      <c r="AC461" s="23">
        <f>_xlfn.XLOOKUP($D461,前月商品!$D:$D,前月商品!V:V,0)</f>
        <v>0</v>
      </c>
      <c r="AD461" s="23">
        <f>_xlfn.XLOOKUP($D461,前々月商品!$D:$D,前々月商品!V:V,0)</f>
        <v>0</v>
      </c>
      <c r="AE461" s="23">
        <f t="shared" si="104"/>
        <v>0</v>
      </c>
      <c r="AF461" s="23">
        <f t="shared" si="105"/>
        <v>0</v>
      </c>
      <c r="AG461" s="23">
        <f t="shared" si="106"/>
        <v>0</v>
      </c>
      <c r="AH461" s="12">
        <f>_xlfn.XLOOKUP($D461,当月商品!$D:$D,当月商品!W:W,0)</f>
        <v>0</v>
      </c>
      <c r="AI461" s="12">
        <f>_xlfn.XLOOKUP($D461,前月商品!$D:$D,前月商品!W:W,0)</f>
        <v>0</v>
      </c>
      <c r="AJ461" s="12">
        <f>_xlfn.XLOOKUP($D461,前々月商品!$D:$D,前々月商品!W:W,0)</f>
        <v>0</v>
      </c>
      <c r="AK461" s="12">
        <f>_xlfn.XLOOKUP($D461,当月商品!$D:$D,当月商品!H:H,0)</f>
        <v>0</v>
      </c>
      <c r="AL461" s="12">
        <f>_xlfn.XLOOKUP($D461,前月商品!$D:$D,前月商品!H:H,0)</f>
        <v>0</v>
      </c>
      <c r="AM461" s="12">
        <f>_xlfn.XLOOKUP($D461,前々月商品!$D:$D,前々月商品!H:H,0)</f>
        <v>0</v>
      </c>
      <c r="AN461" s="13">
        <f t="shared" si="107"/>
        <v>0</v>
      </c>
      <c r="AO461" s="13">
        <f t="shared" si="108"/>
        <v>0</v>
      </c>
      <c r="AP461" s="13">
        <f t="shared" si="109"/>
        <v>0</v>
      </c>
      <c r="AQ461" s="16">
        <f t="shared" si="110"/>
        <v>0</v>
      </c>
      <c r="AR461" s="16">
        <f t="shared" si="111"/>
        <v>0</v>
      </c>
      <c r="AS461" s="17">
        <f t="shared" si="112"/>
        <v>0</v>
      </c>
      <c r="AT461" t="e">
        <f t="shared" si="113"/>
        <v>#VALUE!</v>
      </c>
    </row>
    <row r="462" spans="3:46" ht="36.65" customHeight="1">
      <c r="C462" s="20">
        <v>457</v>
      </c>
      <c r="D462" s="53">
        <f>現状商品設定!B459</f>
        <v>0</v>
      </c>
      <c r="E462" s="26" t="str">
        <f>IFERROR(_xlfn.XLOOKUP($D462,現状商品設定!B:B,現状商品設定!C:C,"-"),"-")</f>
        <v>-</v>
      </c>
      <c r="F462" s="32" t="s">
        <v>46</v>
      </c>
      <c r="G462" s="30" t="str">
        <f>IFERROR(_xlfn.XLOOKUP($D462,現状商品設定!B:B,現状商品設定!F:F),"-")</f>
        <v>-</v>
      </c>
      <c r="H462" s="34" t="e">
        <f>IF(IF(AND(V462&gt;=設定!$C$3,X462&gt;=L462),G462*(1+設定!$C$6),IF(AND(V462&gt;=設定!$C$3,X462&lt;L462),G462*(1+設定!$C$7*-1),IF(V462&lt;設定!$C$3,G462*(1+設定!$C$6),"除外")))&gt;10,IF(AND(V462&gt;=設定!$C$3,X462&gt;=L462),G462*(1+設定!$C$6),IF(AND(V462&gt;=設定!$C$3,X462&lt;L462),G462*(1+設定!$C$7*-1),IF(V462&lt;設定!$C$3,G462*(1+設定!$C$6),"除外"))),10)</f>
        <v>#VALUE!</v>
      </c>
      <c r="I462" s="34" t="e">
        <f ca="1">IF(消化率!$I$5&lt;1,商品!H462*消化率!$I$5,IF(商品!W462*商品!Q462/(商品!H462*消化率!$I$5)&gt;商品!L462,商品!H462*消化率!$I$5,J462))</f>
        <v>#DIV/0!</v>
      </c>
      <c r="J462" s="34" t="e">
        <f t="shared" si="100"/>
        <v>#VALUE!</v>
      </c>
      <c r="K462" s="34" t="e">
        <f ca="1">IF(ROUNDDOWN(IF(I462&gt;=設定!$C$8,設定!$C$8,商品!I462),0)&lt;10,10,ROUNDDOWN(IF(I462&gt;=設定!$C$8,設定!$C$8,商品!I462),0))</f>
        <v>#DIV/0!</v>
      </c>
      <c r="L462" s="64">
        <f>IF(F462="標準",設定!$C$4,商品!F462)</f>
        <v>5</v>
      </c>
      <c r="M462" s="63" t="str">
        <f>_xlfn.XLOOKUP($D462,全商品!$F:$F,全商品!H:H,"-")</f>
        <v>-</v>
      </c>
      <c r="N462" s="12" t="str">
        <f>_xlfn.XLOOKUP($D462,全商品!$F:$F,全商品!I:I,"-")</f>
        <v>-</v>
      </c>
      <c r="O462" s="23" t="str">
        <f>_xlfn.XLOOKUP($D462,全商品!$F:$F,全商品!K:K,"-")</f>
        <v>-</v>
      </c>
      <c r="P462" s="13" t="str">
        <f>_xlfn.XLOOKUP($D462,全商品!$F:$F,全商品!M:M,"-")</f>
        <v>-</v>
      </c>
      <c r="Q462" s="25" t="str">
        <f>_xlfn.XLOOKUP($D462,現状商品設定!B:B,現状商品設定!D:D,"-")</f>
        <v>-</v>
      </c>
      <c r="R462" s="22">
        <f>SUM(_xlfn.XLOOKUP($D462,当月商品!$D:$D,当月商品!I:I,0),_xlfn.XLOOKUP($D462,前月商品!$D:$D,前月商品!I:I,0),_xlfn.XLOOKUP($D462,前々月商品!$D:$D,前々月商品!I:I,0))</f>
        <v>0</v>
      </c>
      <c r="S462" s="23">
        <f>SUM(_xlfn.XLOOKUP($D462,当月商品!$D:$D,当月商品!V:V,0),_xlfn.XLOOKUP($D462,前月商品!$D:$D,前月商品!V:V,0),_xlfn.XLOOKUP($D462,前々月商品!$D:$D,前々月商品!V:V,0))</f>
        <v>0</v>
      </c>
      <c r="T462" s="23">
        <f t="shared" si="101"/>
        <v>0</v>
      </c>
      <c r="U462" s="23">
        <f>SUM(_xlfn.XLOOKUP($D462,当月商品!$D:$D,当月商品!W:W,0),_xlfn.XLOOKUP($D462,前月商品!$D:$D,前月商品!W:W,0),_xlfn.XLOOKUP($D462,前々月商品!$D:$D,前々月商品!W:W,0))</f>
        <v>0</v>
      </c>
      <c r="V462" s="23">
        <f>SUM(_xlfn.XLOOKUP($D462,当月商品!$D:$D,当月商品!H:H,0),_xlfn.XLOOKUP($D462,前月商品!$D:$D,前月商品!H:H,0),_xlfn.XLOOKUP($D462,前々月商品!$D:$D,前々月商品!H:H,0))</f>
        <v>0</v>
      </c>
      <c r="W462" s="13">
        <f t="shared" si="102"/>
        <v>0</v>
      </c>
      <c r="X462" s="15">
        <f t="shared" si="103"/>
        <v>0</v>
      </c>
      <c r="Y462" s="22">
        <f>_xlfn.XLOOKUP($D462,当月商品!$D:$D,当月商品!I:I,0)</f>
        <v>0</v>
      </c>
      <c r="Z462" s="23">
        <f>_xlfn.XLOOKUP($D462,前月商品!$D:$D,前月商品!I:I,0)</f>
        <v>0</v>
      </c>
      <c r="AA462" s="23">
        <f>_xlfn.XLOOKUP($D462,前々月商品!$D:$D,前々月商品!I:I,0)</f>
        <v>0</v>
      </c>
      <c r="AB462" s="23">
        <f>_xlfn.XLOOKUP($D462,当月商品!$D:$D,当月商品!V:V,0)</f>
        <v>0</v>
      </c>
      <c r="AC462" s="23">
        <f>_xlfn.XLOOKUP($D462,前月商品!$D:$D,前月商品!V:V,0)</f>
        <v>0</v>
      </c>
      <c r="AD462" s="23">
        <f>_xlfn.XLOOKUP($D462,前々月商品!$D:$D,前々月商品!V:V,0)</f>
        <v>0</v>
      </c>
      <c r="AE462" s="23">
        <f t="shared" si="104"/>
        <v>0</v>
      </c>
      <c r="AF462" s="23">
        <f t="shared" si="105"/>
        <v>0</v>
      </c>
      <c r="AG462" s="23">
        <f t="shared" si="106"/>
        <v>0</v>
      </c>
      <c r="AH462" s="12">
        <f>_xlfn.XLOOKUP($D462,当月商品!$D:$D,当月商品!W:W,0)</f>
        <v>0</v>
      </c>
      <c r="AI462" s="12">
        <f>_xlfn.XLOOKUP($D462,前月商品!$D:$D,前月商品!W:W,0)</f>
        <v>0</v>
      </c>
      <c r="AJ462" s="12">
        <f>_xlfn.XLOOKUP($D462,前々月商品!$D:$D,前々月商品!W:W,0)</f>
        <v>0</v>
      </c>
      <c r="AK462" s="12">
        <f>_xlfn.XLOOKUP($D462,当月商品!$D:$D,当月商品!H:H,0)</f>
        <v>0</v>
      </c>
      <c r="AL462" s="12">
        <f>_xlfn.XLOOKUP($D462,前月商品!$D:$D,前月商品!H:H,0)</f>
        <v>0</v>
      </c>
      <c r="AM462" s="12">
        <f>_xlfn.XLOOKUP($D462,前々月商品!$D:$D,前々月商品!H:H,0)</f>
        <v>0</v>
      </c>
      <c r="AN462" s="13">
        <f t="shared" si="107"/>
        <v>0</v>
      </c>
      <c r="AO462" s="13">
        <f t="shared" si="108"/>
        <v>0</v>
      </c>
      <c r="AP462" s="13">
        <f t="shared" si="109"/>
        <v>0</v>
      </c>
      <c r="AQ462" s="16">
        <f t="shared" si="110"/>
        <v>0</v>
      </c>
      <c r="AR462" s="16">
        <f t="shared" si="111"/>
        <v>0</v>
      </c>
      <c r="AS462" s="17">
        <f t="shared" si="112"/>
        <v>0</v>
      </c>
      <c r="AT462" t="e">
        <f t="shared" si="113"/>
        <v>#VALUE!</v>
      </c>
    </row>
    <row r="463" spans="3:46" ht="36.65" customHeight="1">
      <c r="C463" s="20">
        <v>458</v>
      </c>
      <c r="D463" s="53">
        <f>現状商品設定!B460</f>
        <v>0</v>
      </c>
      <c r="E463" s="26" t="str">
        <f>IFERROR(_xlfn.XLOOKUP($D463,現状商品設定!B:B,現状商品設定!C:C,"-"),"-")</f>
        <v>-</v>
      </c>
      <c r="F463" s="32" t="s">
        <v>46</v>
      </c>
      <c r="G463" s="30" t="str">
        <f>IFERROR(_xlfn.XLOOKUP($D463,現状商品設定!B:B,現状商品設定!F:F),"-")</f>
        <v>-</v>
      </c>
      <c r="H463" s="34" t="e">
        <f>IF(IF(AND(V463&gt;=設定!$C$3,X463&gt;=L463),G463*(1+設定!$C$6),IF(AND(V463&gt;=設定!$C$3,X463&lt;L463),G463*(1+設定!$C$7*-1),IF(V463&lt;設定!$C$3,G463*(1+設定!$C$6),"除外")))&gt;10,IF(AND(V463&gt;=設定!$C$3,X463&gt;=L463),G463*(1+設定!$C$6),IF(AND(V463&gt;=設定!$C$3,X463&lt;L463),G463*(1+設定!$C$7*-1),IF(V463&lt;設定!$C$3,G463*(1+設定!$C$6),"除外"))),10)</f>
        <v>#VALUE!</v>
      </c>
      <c r="I463" s="34" t="e">
        <f ca="1">IF(消化率!$I$5&lt;1,商品!H463*消化率!$I$5,IF(商品!W463*商品!Q463/(商品!H463*消化率!$I$5)&gt;商品!L463,商品!H463*消化率!$I$5,J463))</f>
        <v>#DIV/0!</v>
      </c>
      <c r="J463" s="34" t="e">
        <f t="shared" si="100"/>
        <v>#VALUE!</v>
      </c>
      <c r="K463" s="34" t="e">
        <f ca="1">IF(ROUNDDOWN(IF(I463&gt;=設定!$C$8,設定!$C$8,商品!I463),0)&lt;10,10,ROUNDDOWN(IF(I463&gt;=設定!$C$8,設定!$C$8,商品!I463),0))</f>
        <v>#DIV/0!</v>
      </c>
      <c r="L463" s="64">
        <f>IF(F463="標準",設定!$C$4,商品!F463)</f>
        <v>5</v>
      </c>
      <c r="M463" s="63" t="str">
        <f>_xlfn.XLOOKUP($D463,全商品!$F:$F,全商品!H:H,"-")</f>
        <v>-</v>
      </c>
      <c r="N463" s="12" t="str">
        <f>_xlfn.XLOOKUP($D463,全商品!$F:$F,全商品!I:I,"-")</f>
        <v>-</v>
      </c>
      <c r="O463" s="23" t="str">
        <f>_xlfn.XLOOKUP($D463,全商品!$F:$F,全商品!K:K,"-")</f>
        <v>-</v>
      </c>
      <c r="P463" s="13" t="str">
        <f>_xlfn.XLOOKUP($D463,全商品!$F:$F,全商品!M:M,"-")</f>
        <v>-</v>
      </c>
      <c r="Q463" s="25" t="str">
        <f>_xlfn.XLOOKUP($D463,現状商品設定!B:B,現状商品設定!D:D,"-")</f>
        <v>-</v>
      </c>
      <c r="R463" s="22">
        <f>SUM(_xlfn.XLOOKUP($D463,当月商品!$D:$D,当月商品!I:I,0),_xlfn.XLOOKUP($D463,前月商品!$D:$D,前月商品!I:I,0),_xlfn.XLOOKUP($D463,前々月商品!$D:$D,前々月商品!I:I,0))</f>
        <v>0</v>
      </c>
      <c r="S463" s="23">
        <f>SUM(_xlfn.XLOOKUP($D463,当月商品!$D:$D,当月商品!V:V,0),_xlfn.XLOOKUP($D463,前月商品!$D:$D,前月商品!V:V,0),_xlfn.XLOOKUP($D463,前々月商品!$D:$D,前々月商品!V:V,0))</f>
        <v>0</v>
      </c>
      <c r="T463" s="23">
        <f t="shared" si="101"/>
        <v>0</v>
      </c>
      <c r="U463" s="23">
        <f>SUM(_xlfn.XLOOKUP($D463,当月商品!$D:$D,当月商品!W:W,0),_xlfn.XLOOKUP($D463,前月商品!$D:$D,前月商品!W:W,0),_xlfn.XLOOKUP($D463,前々月商品!$D:$D,前々月商品!W:W,0))</f>
        <v>0</v>
      </c>
      <c r="V463" s="23">
        <f>SUM(_xlfn.XLOOKUP($D463,当月商品!$D:$D,当月商品!H:H,0),_xlfn.XLOOKUP($D463,前月商品!$D:$D,前月商品!H:H,0),_xlfn.XLOOKUP($D463,前々月商品!$D:$D,前々月商品!H:H,0))</f>
        <v>0</v>
      </c>
      <c r="W463" s="13">
        <f t="shared" si="102"/>
        <v>0</v>
      </c>
      <c r="X463" s="15">
        <f t="shared" si="103"/>
        <v>0</v>
      </c>
      <c r="Y463" s="22">
        <f>_xlfn.XLOOKUP($D463,当月商品!$D:$D,当月商品!I:I,0)</f>
        <v>0</v>
      </c>
      <c r="Z463" s="23">
        <f>_xlfn.XLOOKUP($D463,前月商品!$D:$D,前月商品!I:I,0)</f>
        <v>0</v>
      </c>
      <c r="AA463" s="23">
        <f>_xlfn.XLOOKUP($D463,前々月商品!$D:$D,前々月商品!I:I,0)</f>
        <v>0</v>
      </c>
      <c r="AB463" s="23">
        <f>_xlfn.XLOOKUP($D463,当月商品!$D:$D,当月商品!V:V,0)</f>
        <v>0</v>
      </c>
      <c r="AC463" s="23">
        <f>_xlfn.XLOOKUP($D463,前月商品!$D:$D,前月商品!V:V,0)</f>
        <v>0</v>
      </c>
      <c r="AD463" s="23">
        <f>_xlfn.XLOOKUP($D463,前々月商品!$D:$D,前々月商品!V:V,0)</f>
        <v>0</v>
      </c>
      <c r="AE463" s="23">
        <f t="shared" si="104"/>
        <v>0</v>
      </c>
      <c r="AF463" s="23">
        <f t="shared" si="105"/>
        <v>0</v>
      </c>
      <c r="AG463" s="23">
        <f t="shared" si="106"/>
        <v>0</v>
      </c>
      <c r="AH463" s="12">
        <f>_xlfn.XLOOKUP($D463,当月商品!$D:$D,当月商品!W:W,0)</f>
        <v>0</v>
      </c>
      <c r="AI463" s="12">
        <f>_xlfn.XLOOKUP($D463,前月商品!$D:$D,前月商品!W:W,0)</f>
        <v>0</v>
      </c>
      <c r="AJ463" s="12">
        <f>_xlfn.XLOOKUP($D463,前々月商品!$D:$D,前々月商品!W:W,0)</f>
        <v>0</v>
      </c>
      <c r="AK463" s="12">
        <f>_xlfn.XLOOKUP($D463,当月商品!$D:$D,当月商品!H:H,0)</f>
        <v>0</v>
      </c>
      <c r="AL463" s="12">
        <f>_xlfn.XLOOKUP($D463,前月商品!$D:$D,前月商品!H:H,0)</f>
        <v>0</v>
      </c>
      <c r="AM463" s="12">
        <f>_xlfn.XLOOKUP($D463,前々月商品!$D:$D,前々月商品!H:H,0)</f>
        <v>0</v>
      </c>
      <c r="AN463" s="13">
        <f t="shared" si="107"/>
        <v>0</v>
      </c>
      <c r="AO463" s="13">
        <f t="shared" si="108"/>
        <v>0</v>
      </c>
      <c r="AP463" s="13">
        <f t="shared" si="109"/>
        <v>0</v>
      </c>
      <c r="AQ463" s="16">
        <f t="shared" si="110"/>
        <v>0</v>
      </c>
      <c r="AR463" s="16">
        <f t="shared" si="111"/>
        <v>0</v>
      </c>
      <c r="AS463" s="17">
        <f t="shared" si="112"/>
        <v>0</v>
      </c>
      <c r="AT463" t="e">
        <f t="shared" si="113"/>
        <v>#VALUE!</v>
      </c>
    </row>
    <row r="464" spans="3:46" ht="36.65" customHeight="1">
      <c r="C464" s="20">
        <v>459</v>
      </c>
      <c r="D464" s="53">
        <f>現状商品設定!B461</f>
        <v>0</v>
      </c>
      <c r="E464" s="26" t="str">
        <f>IFERROR(_xlfn.XLOOKUP($D464,現状商品設定!B:B,現状商品設定!C:C,"-"),"-")</f>
        <v>-</v>
      </c>
      <c r="F464" s="32" t="s">
        <v>46</v>
      </c>
      <c r="G464" s="30" t="str">
        <f>IFERROR(_xlfn.XLOOKUP($D464,現状商品設定!B:B,現状商品設定!F:F),"-")</f>
        <v>-</v>
      </c>
      <c r="H464" s="34" t="e">
        <f>IF(IF(AND(V464&gt;=設定!$C$3,X464&gt;=L464),G464*(1+設定!$C$6),IF(AND(V464&gt;=設定!$C$3,X464&lt;L464),G464*(1+設定!$C$7*-1),IF(V464&lt;設定!$C$3,G464*(1+設定!$C$6),"除外")))&gt;10,IF(AND(V464&gt;=設定!$C$3,X464&gt;=L464),G464*(1+設定!$C$6),IF(AND(V464&gt;=設定!$C$3,X464&lt;L464),G464*(1+設定!$C$7*-1),IF(V464&lt;設定!$C$3,G464*(1+設定!$C$6),"除外"))),10)</f>
        <v>#VALUE!</v>
      </c>
      <c r="I464" s="34" t="e">
        <f ca="1">IF(消化率!$I$5&lt;1,商品!H464*消化率!$I$5,IF(商品!W464*商品!Q464/(商品!H464*消化率!$I$5)&gt;商品!L464,商品!H464*消化率!$I$5,J464))</f>
        <v>#DIV/0!</v>
      </c>
      <c r="J464" s="34" t="e">
        <f t="shared" si="100"/>
        <v>#VALUE!</v>
      </c>
      <c r="K464" s="34" t="e">
        <f ca="1">IF(ROUNDDOWN(IF(I464&gt;=設定!$C$8,設定!$C$8,商品!I464),0)&lt;10,10,ROUNDDOWN(IF(I464&gt;=設定!$C$8,設定!$C$8,商品!I464),0))</f>
        <v>#DIV/0!</v>
      </c>
      <c r="L464" s="64">
        <f>IF(F464="標準",設定!$C$4,商品!F464)</f>
        <v>5</v>
      </c>
      <c r="M464" s="63" t="str">
        <f>_xlfn.XLOOKUP($D464,全商品!$F:$F,全商品!H:H,"-")</f>
        <v>-</v>
      </c>
      <c r="N464" s="12" t="str">
        <f>_xlfn.XLOOKUP($D464,全商品!$F:$F,全商品!I:I,"-")</f>
        <v>-</v>
      </c>
      <c r="O464" s="23" t="str">
        <f>_xlfn.XLOOKUP($D464,全商品!$F:$F,全商品!K:K,"-")</f>
        <v>-</v>
      </c>
      <c r="P464" s="13" t="str">
        <f>_xlfn.XLOOKUP($D464,全商品!$F:$F,全商品!M:M,"-")</f>
        <v>-</v>
      </c>
      <c r="Q464" s="25" t="str">
        <f>_xlfn.XLOOKUP($D464,現状商品設定!B:B,現状商品設定!D:D,"-")</f>
        <v>-</v>
      </c>
      <c r="R464" s="22">
        <f>SUM(_xlfn.XLOOKUP($D464,当月商品!$D:$D,当月商品!I:I,0),_xlfn.XLOOKUP($D464,前月商品!$D:$D,前月商品!I:I,0),_xlfn.XLOOKUP($D464,前々月商品!$D:$D,前々月商品!I:I,0))</f>
        <v>0</v>
      </c>
      <c r="S464" s="23">
        <f>SUM(_xlfn.XLOOKUP($D464,当月商品!$D:$D,当月商品!V:V,0),_xlfn.XLOOKUP($D464,前月商品!$D:$D,前月商品!V:V,0),_xlfn.XLOOKUP($D464,前々月商品!$D:$D,前々月商品!V:V,0))</f>
        <v>0</v>
      </c>
      <c r="T464" s="23">
        <f t="shared" si="101"/>
        <v>0</v>
      </c>
      <c r="U464" s="23">
        <f>SUM(_xlfn.XLOOKUP($D464,当月商品!$D:$D,当月商品!W:W,0),_xlfn.XLOOKUP($D464,前月商品!$D:$D,前月商品!W:W,0),_xlfn.XLOOKUP($D464,前々月商品!$D:$D,前々月商品!W:W,0))</f>
        <v>0</v>
      </c>
      <c r="V464" s="23">
        <f>SUM(_xlfn.XLOOKUP($D464,当月商品!$D:$D,当月商品!H:H,0),_xlfn.XLOOKUP($D464,前月商品!$D:$D,前月商品!H:H,0),_xlfn.XLOOKUP($D464,前々月商品!$D:$D,前々月商品!H:H,0))</f>
        <v>0</v>
      </c>
      <c r="W464" s="13">
        <f t="shared" si="102"/>
        <v>0</v>
      </c>
      <c r="X464" s="15">
        <f t="shared" si="103"/>
        <v>0</v>
      </c>
      <c r="Y464" s="22">
        <f>_xlfn.XLOOKUP($D464,当月商品!$D:$D,当月商品!I:I,0)</f>
        <v>0</v>
      </c>
      <c r="Z464" s="23">
        <f>_xlfn.XLOOKUP($D464,前月商品!$D:$D,前月商品!I:I,0)</f>
        <v>0</v>
      </c>
      <c r="AA464" s="23">
        <f>_xlfn.XLOOKUP($D464,前々月商品!$D:$D,前々月商品!I:I,0)</f>
        <v>0</v>
      </c>
      <c r="AB464" s="23">
        <f>_xlfn.XLOOKUP($D464,当月商品!$D:$D,当月商品!V:V,0)</f>
        <v>0</v>
      </c>
      <c r="AC464" s="23">
        <f>_xlfn.XLOOKUP($D464,前月商品!$D:$D,前月商品!V:V,0)</f>
        <v>0</v>
      </c>
      <c r="AD464" s="23">
        <f>_xlfn.XLOOKUP($D464,前々月商品!$D:$D,前々月商品!V:V,0)</f>
        <v>0</v>
      </c>
      <c r="AE464" s="23">
        <f t="shared" si="104"/>
        <v>0</v>
      </c>
      <c r="AF464" s="23">
        <f t="shared" si="105"/>
        <v>0</v>
      </c>
      <c r="AG464" s="23">
        <f t="shared" si="106"/>
        <v>0</v>
      </c>
      <c r="AH464" s="12">
        <f>_xlfn.XLOOKUP($D464,当月商品!$D:$D,当月商品!W:W,0)</f>
        <v>0</v>
      </c>
      <c r="AI464" s="12">
        <f>_xlfn.XLOOKUP($D464,前月商品!$D:$D,前月商品!W:W,0)</f>
        <v>0</v>
      </c>
      <c r="AJ464" s="12">
        <f>_xlfn.XLOOKUP($D464,前々月商品!$D:$D,前々月商品!W:W,0)</f>
        <v>0</v>
      </c>
      <c r="AK464" s="12">
        <f>_xlfn.XLOOKUP($D464,当月商品!$D:$D,当月商品!H:H,0)</f>
        <v>0</v>
      </c>
      <c r="AL464" s="12">
        <f>_xlfn.XLOOKUP($D464,前月商品!$D:$D,前月商品!H:H,0)</f>
        <v>0</v>
      </c>
      <c r="AM464" s="12">
        <f>_xlfn.XLOOKUP($D464,前々月商品!$D:$D,前々月商品!H:H,0)</f>
        <v>0</v>
      </c>
      <c r="AN464" s="13">
        <f t="shared" si="107"/>
        <v>0</v>
      </c>
      <c r="AO464" s="13">
        <f t="shared" si="108"/>
        <v>0</v>
      </c>
      <c r="AP464" s="13">
        <f t="shared" si="109"/>
        <v>0</v>
      </c>
      <c r="AQ464" s="16">
        <f t="shared" si="110"/>
        <v>0</v>
      </c>
      <c r="AR464" s="16">
        <f t="shared" si="111"/>
        <v>0</v>
      </c>
      <c r="AS464" s="17">
        <f t="shared" si="112"/>
        <v>0</v>
      </c>
      <c r="AT464" t="e">
        <f t="shared" si="113"/>
        <v>#VALUE!</v>
      </c>
    </row>
    <row r="465" spans="3:46" ht="36.65" customHeight="1">
      <c r="C465" s="20">
        <v>460</v>
      </c>
      <c r="D465" s="53">
        <f>現状商品設定!B462</f>
        <v>0</v>
      </c>
      <c r="E465" s="26" t="str">
        <f>IFERROR(_xlfn.XLOOKUP($D465,現状商品設定!B:B,現状商品設定!C:C,"-"),"-")</f>
        <v>-</v>
      </c>
      <c r="F465" s="32" t="s">
        <v>46</v>
      </c>
      <c r="G465" s="30" t="str">
        <f>IFERROR(_xlfn.XLOOKUP($D465,現状商品設定!B:B,現状商品設定!F:F),"-")</f>
        <v>-</v>
      </c>
      <c r="H465" s="34" t="e">
        <f>IF(IF(AND(V465&gt;=設定!$C$3,X465&gt;=L465),G465*(1+設定!$C$6),IF(AND(V465&gt;=設定!$C$3,X465&lt;L465),G465*(1+設定!$C$7*-1),IF(V465&lt;設定!$C$3,G465*(1+設定!$C$6),"除外")))&gt;10,IF(AND(V465&gt;=設定!$C$3,X465&gt;=L465),G465*(1+設定!$C$6),IF(AND(V465&gt;=設定!$C$3,X465&lt;L465),G465*(1+設定!$C$7*-1),IF(V465&lt;設定!$C$3,G465*(1+設定!$C$6),"除外"))),10)</f>
        <v>#VALUE!</v>
      </c>
      <c r="I465" s="34" t="e">
        <f ca="1">IF(消化率!$I$5&lt;1,商品!H465*消化率!$I$5,IF(商品!W465*商品!Q465/(商品!H465*消化率!$I$5)&gt;商品!L465,商品!H465*消化率!$I$5,J465))</f>
        <v>#DIV/0!</v>
      </c>
      <c r="J465" s="34" t="e">
        <f t="shared" si="100"/>
        <v>#VALUE!</v>
      </c>
      <c r="K465" s="34" t="e">
        <f ca="1">IF(ROUNDDOWN(IF(I465&gt;=設定!$C$8,設定!$C$8,商品!I465),0)&lt;10,10,ROUNDDOWN(IF(I465&gt;=設定!$C$8,設定!$C$8,商品!I465),0))</f>
        <v>#DIV/0!</v>
      </c>
      <c r="L465" s="64">
        <f>IF(F465="標準",設定!$C$4,商品!F465)</f>
        <v>5</v>
      </c>
      <c r="M465" s="63" t="str">
        <f>_xlfn.XLOOKUP($D465,全商品!$F:$F,全商品!H:H,"-")</f>
        <v>-</v>
      </c>
      <c r="N465" s="12" t="str">
        <f>_xlfn.XLOOKUP($D465,全商品!$F:$F,全商品!I:I,"-")</f>
        <v>-</v>
      </c>
      <c r="O465" s="23" t="str">
        <f>_xlfn.XLOOKUP($D465,全商品!$F:$F,全商品!K:K,"-")</f>
        <v>-</v>
      </c>
      <c r="P465" s="13" t="str">
        <f>_xlfn.XLOOKUP($D465,全商品!$F:$F,全商品!M:M,"-")</f>
        <v>-</v>
      </c>
      <c r="Q465" s="25" t="str">
        <f>_xlfn.XLOOKUP($D465,現状商品設定!B:B,現状商品設定!D:D,"-")</f>
        <v>-</v>
      </c>
      <c r="R465" s="22">
        <f>SUM(_xlfn.XLOOKUP($D465,当月商品!$D:$D,当月商品!I:I,0),_xlfn.XLOOKUP($D465,前月商品!$D:$D,前月商品!I:I,0),_xlfn.XLOOKUP($D465,前々月商品!$D:$D,前々月商品!I:I,0))</f>
        <v>0</v>
      </c>
      <c r="S465" s="23">
        <f>SUM(_xlfn.XLOOKUP($D465,当月商品!$D:$D,当月商品!V:V,0),_xlfn.XLOOKUP($D465,前月商品!$D:$D,前月商品!V:V,0),_xlfn.XLOOKUP($D465,前々月商品!$D:$D,前々月商品!V:V,0))</f>
        <v>0</v>
      </c>
      <c r="T465" s="23">
        <f t="shared" si="101"/>
        <v>0</v>
      </c>
      <c r="U465" s="23">
        <f>SUM(_xlfn.XLOOKUP($D465,当月商品!$D:$D,当月商品!W:W,0),_xlfn.XLOOKUP($D465,前月商品!$D:$D,前月商品!W:W,0),_xlfn.XLOOKUP($D465,前々月商品!$D:$D,前々月商品!W:W,0))</f>
        <v>0</v>
      </c>
      <c r="V465" s="23">
        <f>SUM(_xlfn.XLOOKUP($D465,当月商品!$D:$D,当月商品!H:H,0),_xlfn.XLOOKUP($D465,前月商品!$D:$D,前月商品!H:H,0),_xlfn.XLOOKUP($D465,前々月商品!$D:$D,前々月商品!H:H,0))</f>
        <v>0</v>
      </c>
      <c r="W465" s="13">
        <f t="shared" si="102"/>
        <v>0</v>
      </c>
      <c r="X465" s="15">
        <f t="shared" si="103"/>
        <v>0</v>
      </c>
      <c r="Y465" s="22">
        <f>_xlfn.XLOOKUP($D465,当月商品!$D:$D,当月商品!I:I,0)</f>
        <v>0</v>
      </c>
      <c r="Z465" s="23">
        <f>_xlfn.XLOOKUP($D465,前月商品!$D:$D,前月商品!I:I,0)</f>
        <v>0</v>
      </c>
      <c r="AA465" s="23">
        <f>_xlfn.XLOOKUP($D465,前々月商品!$D:$D,前々月商品!I:I,0)</f>
        <v>0</v>
      </c>
      <c r="AB465" s="23">
        <f>_xlfn.XLOOKUP($D465,当月商品!$D:$D,当月商品!V:V,0)</f>
        <v>0</v>
      </c>
      <c r="AC465" s="23">
        <f>_xlfn.XLOOKUP($D465,前月商品!$D:$D,前月商品!V:V,0)</f>
        <v>0</v>
      </c>
      <c r="AD465" s="23">
        <f>_xlfn.XLOOKUP($D465,前々月商品!$D:$D,前々月商品!V:V,0)</f>
        <v>0</v>
      </c>
      <c r="AE465" s="23">
        <f t="shared" si="104"/>
        <v>0</v>
      </c>
      <c r="AF465" s="23">
        <f t="shared" si="105"/>
        <v>0</v>
      </c>
      <c r="AG465" s="23">
        <f t="shared" si="106"/>
        <v>0</v>
      </c>
      <c r="AH465" s="12">
        <f>_xlfn.XLOOKUP($D465,当月商品!$D:$D,当月商品!W:W,0)</f>
        <v>0</v>
      </c>
      <c r="AI465" s="12">
        <f>_xlfn.XLOOKUP($D465,前月商品!$D:$D,前月商品!W:W,0)</f>
        <v>0</v>
      </c>
      <c r="AJ465" s="12">
        <f>_xlfn.XLOOKUP($D465,前々月商品!$D:$D,前々月商品!W:W,0)</f>
        <v>0</v>
      </c>
      <c r="AK465" s="12">
        <f>_xlfn.XLOOKUP($D465,当月商品!$D:$D,当月商品!H:H,0)</f>
        <v>0</v>
      </c>
      <c r="AL465" s="12">
        <f>_xlfn.XLOOKUP($D465,前月商品!$D:$D,前月商品!H:H,0)</f>
        <v>0</v>
      </c>
      <c r="AM465" s="12">
        <f>_xlfn.XLOOKUP($D465,前々月商品!$D:$D,前々月商品!H:H,0)</f>
        <v>0</v>
      </c>
      <c r="AN465" s="13">
        <f t="shared" si="107"/>
        <v>0</v>
      </c>
      <c r="AO465" s="13">
        <f t="shared" si="108"/>
        <v>0</v>
      </c>
      <c r="AP465" s="13">
        <f t="shared" si="109"/>
        <v>0</v>
      </c>
      <c r="AQ465" s="16">
        <f t="shared" si="110"/>
        <v>0</v>
      </c>
      <c r="AR465" s="16">
        <f t="shared" si="111"/>
        <v>0</v>
      </c>
      <c r="AS465" s="17">
        <f t="shared" si="112"/>
        <v>0</v>
      </c>
      <c r="AT465" t="e">
        <f t="shared" si="113"/>
        <v>#VALUE!</v>
      </c>
    </row>
    <row r="466" spans="3:46" ht="36.65" customHeight="1">
      <c r="C466" s="20">
        <v>461</v>
      </c>
      <c r="D466" s="53">
        <f>現状商品設定!B463</f>
        <v>0</v>
      </c>
      <c r="E466" s="26" t="str">
        <f>IFERROR(_xlfn.XLOOKUP($D466,現状商品設定!B:B,現状商品設定!C:C,"-"),"-")</f>
        <v>-</v>
      </c>
      <c r="F466" s="32" t="s">
        <v>46</v>
      </c>
      <c r="G466" s="30" t="str">
        <f>IFERROR(_xlfn.XLOOKUP($D466,現状商品設定!B:B,現状商品設定!F:F),"-")</f>
        <v>-</v>
      </c>
      <c r="H466" s="34" t="e">
        <f>IF(IF(AND(V466&gt;=設定!$C$3,X466&gt;=L466),G466*(1+設定!$C$6),IF(AND(V466&gt;=設定!$C$3,X466&lt;L466),G466*(1+設定!$C$7*-1),IF(V466&lt;設定!$C$3,G466*(1+設定!$C$6),"除外")))&gt;10,IF(AND(V466&gt;=設定!$C$3,X466&gt;=L466),G466*(1+設定!$C$6),IF(AND(V466&gt;=設定!$C$3,X466&lt;L466),G466*(1+設定!$C$7*-1),IF(V466&lt;設定!$C$3,G466*(1+設定!$C$6),"除外"))),10)</f>
        <v>#VALUE!</v>
      </c>
      <c r="I466" s="34" t="e">
        <f ca="1">IF(消化率!$I$5&lt;1,商品!H466*消化率!$I$5,IF(商品!W466*商品!Q466/(商品!H466*消化率!$I$5)&gt;商品!L466,商品!H466*消化率!$I$5,J466))</f>
        <v>#DIV/0!</v>
      </c>
      <c r="J466" s="34" t="e">
        <f t="shared" si="100"/>
        <v>#VALUE!</v>
      </c>
      <c r="K466" s="34" t="e">
        <f ca="1">IF(ROUNDDOWN(IF(I466&gt;=設定!$C$8,設定!$C$8,商品!I466),0)&lt;10,10,ROUNDDOWN(IF(I466&gt;=設定!$C$8,設定!$C$8,商品!I466),0))</f>
        <v>#DIV/0!</v>
      </c>
      <c r="L466" s="64">
        <f>IF(F466="標準",設定!$C$4,商品!F466)</f>
        <v>5</v>
      </c>
      <c r="M466" s="63" t="str">
        <f>_xlfn.XLOOKUP($D466,全商品!$F:$F,全商品!H:H,"-")</f>
        <v>-</v>
      </c>
      <c r="N466" s="12" t="str">
        <f>_xlfn.XLOOKUP($D466,全商品!$F:$F,全商品!I:I,"-")</f>
        <v>-</v>
      </c>
      <c r="O466" s="23" t="str">
        <f>_xlfn.XLOOKUP($D466,全商品!$F:$F,全商品!K:K,"-")</f>
        <v>-</v>
      </c>
      <c r="P466" s="13" t="str">
        <f>_xlfn.XLOOKUP($D466,全商品!$F:$F,全商品!M:M,"-")</f>
        <v>-</v>
      </c>
      <c r="Q466" s="25" t="str">
        <f>_xlfn.XLOOKUP($D466,現状商品設定!B:B,現状商品設定!D:D,"-")</f>
        <v>-</v>
      </c>
      <c r="R466" s="22">
        <f>SUM(_xlfn.XLOOKUP($D466,当月商品!$D:$D,当月商品!I:I,0),_xlfn.XLOOKUP($D466,前月商品!$D:$D,前月商品!I:I,0),_xlfn.XLOOKUP($D466,前々月商品!$D:$D,前々月商品!I:I,0))</f>
        <v>0</v>
      </c>
      <c r="S466" s="23">
        <f>SUM(_xlfn.XLOOKUP($D466,当月商品!$D:$D,当月商品!V:V,0),_xlfn.XLOOKUP($D466,前月商品!$D:$D,前月商品!V:V,0),_xlfn.XLOOKUP($D466,前々月商品!$D:$D,前々月商品!V:V,0))</f>
        <v>0</v>
      </c>
      <c r="T466" s="23">
        <f t="shared" si="101"/>
        <v>0</v>
      </c>
      <c r="U466" s="23">
        <f>SUM(_xlfn.XLOOKUP($D466,当月商品!$D:$D,当月商品!W:W,0),_xlfn.XLOOKUP($D466,前月商品!$D:$D,前月商品!W:W,0),_xlfn.XLOOKUP($D466,前々月商品!$D:$D,前々月商品!W:W,0))</f>
        <v>0</v>
      </c>
      <c r="V466" s="23">
        <f>SUM(_xlfn.XLOOKUP($D466,当月商品!$D:$D,当月商品!H:H,0),_xlfn.XLOOKUP($D466,前月商品!$D:$D,前月商品!H:H,0),_xlfn.XLOOKUP($D466,前々月商品!$D:$D,前々月商品!H:H,0))</f>
        <v>0</v>
      </c>
      <c r="W466" s="13">
        <f t="shared" si="102"/>
        <v>0</v>
      </c>
      <c r="X466" s="15">
        <f t="shared" si="103"/>
        <v>0</v>
      </c>
      <c r="Y466" s="22">
        <f>_xlfn.XLOOKUP($D466,当月商品!$D:$D,当月商品!I:I,0)</f>
        <v>0</v>
      </c>
      <c r="Z466" s="23">
        <f>_xlfn.XLOOKUP($D466,前月商品!$D:$D,前月商品!I:I,0)</f>
        <v>0</v>
      </c>
      <c r="AA466" s="23">
        <f>_xlfn.XLOOKUP($D466,前々月商品!$D:$D,前々月商品!I:I,0)</f>
        <v>0</v>
      </c>
      <c r="AB466" s="23">
        <f>_xlfn.XLOOKUP($D466,当月商品!$D:$D,当月商品!V:V,0)</f>
        <v>0</v>
      </c>
      <c r="AC466" s="23">
        <f>_xlfn.XLOOKUP($D466,前月商品!$D:$D,前月商品!V:V,0)</f>
        <v>0</v>
      </c>
      <c r="AD466" s="23">
        <f>_xlfn.XLOOKUP($D466,前々月商品!$D:$D,前々月商品!V:V,0)</f>
        <v>0</v>
      </c>
      <c r="AE466" s="23">
        <f t="shared" si="104"/>
        <v>0</v>
      </c>
      <c r="AF466" s="23">
        <f t="shared" si="105"/>
        <v>0</v>
      </c>
      <c r="AG466" s="23">
        <f t="shared" si="106"/>
        <v>0</v>
      </c>
      <c r="AH466" s="12">
        <f>_xlfn.XLOOKUP($D466,当月商品!$D:$D,当月商品!W:W,0)</f>
        <v>0</v>
      </c>
      <c r="AI466" s="12">
        <f>_xlfn.XLOOKUP($D466,前月商品!$D:$D,前月商品!W:W,0)</f>
        <v>0</v>
      </c>
      <c r="AJ466" s="12">
        <f>_xlfn.XLOOKUP($D466,前々月商品!$D:$D,前々月商品!W:W,0)</f>
        <v>0</v>
      </c>
      <c r="AK466" s="12">
        <f>_xlfn.XLOOKUP($D466,当月商品!$D:$D,当月商品!H:H,0)</f>
        <v>0</v>
      </c>
      <c r="AL466" s="12">
        <f>_xlfn.XLOOKUP($D466,前月商品!$D:$D,前月商品!H:H,0)</f>
        <v>0</v>
      </c>
      <c r="AM466" s="12">
        <f>_xlfn.XLOOKUP($D466,前々月商品!$D:$D,前々月商品!H:H,0)</f>
        <v>0</v>
      </c>
      <c r="AN466" s="13">
        <f t="shared" si="107"/>
        <v>0</v>
      </c>
      <c r="AO466" s="13">
        <f t="shared" si="108"/>
        <v>0</v>
      </c>
      <c r="AP466" s="13">
        <f t="shared" si="109"/>
        <v>0</v>
      </c>
      <c r="AQ466" s="16">
        <f t="shared" si="110"/>
        <v>0</v>
      </c>
      <c r="AR466" s="16">
        <f t="shared" si="111"/>
        <v>0</v>
      </c>
      <c r="AS466" s="17">
        <f t="shared" si="112"/>
        <v>0</v>
      </c>
      <c r="AT466" t="e">
        <f t="shared" si="113"/>
        <v>#VALUE!</v>
      </c>
    </row>
    <row r="467" spans="3:46" ht="36.65" customHeight="1">
      <c r="C467" s="20">
        <v>462</v>
      </c>
      <c r="D467" s="53">
        <f>現状商品設定!B464</f>
        <v>0</v>
      </c>
      <c r="E467" s="26" t="str">
        <f>IFERROR(_xlfn.XLOOKUP($D467,現状商品設定!B:B,現状商品設定!C:C,"-"),"-")</f>
        <v>-</v>
      </c>
      <c r="F467" s="32" t="s">
        <v>46</v>
      </c>
      <c r="G467" s="30" t="str">
        <f>IFERROR(_xlfn.XLOOKUP($D467,現状商品設定!B:B,現状商品設定!F:F),"-")</f>
        <v>-</v>
      </c>
      <c r="H467" s="34" t="e">
        <f>IF(IF(AND(V467&gt;=設定!$C$3,X467&gt;=L467),G467*(1+設定!$C$6),IF(AND(V467&gt;=設定!$C$3,X467&lt;L467),G467*(1+設定!$C$7*-1),IF(V467&lt;設定!$C$3,G467*(1+設定!$C$6),"除外")))&gt;10,IF(AND(V467&gt;=設定!$C$3,X467&gt;=L467),G467*(1+設定!$C$6),IF(AND(V467&gt;=設定!$C$3,X467&lt;L467),G467*(1+設定!$C$7*-1),IF(V467&lt;設定!$C$3,G467*(1+設定!$C$6),"除外"))),10)</f>
        <v>#VALUE!</v>
      </c>
      <c r="I467" s="34" t="e">
        <f ca="1">IF(消化率!$I$5&lt;1,商品!H467*消化率!$I$5,IF(商品!W467*商品!Q467/(商品!H467*消化率!$I$5)&gt;商品!L467,商品!H467*消化率!$I$5,J467))</f>
        <v>#DIV/0!</v>
      </c>
      <c r="J467" s="34" t="e">
        <f t="shared" si="100"/>
        <v>#VALUE!</v>
      </c>
      <c r="K467" s="34" t="e">
        <f ca="1">IF(ROUNDDOWN(IF(I467&gt;=設定!$C$8,設定!$C$8,商品!I467),0)&lt;10,10,ROUNDDOWN(IF(I467&gt;=設定!$C$8,設定!$C$8,商品!I467),0))</f>
        <v>#DIV/0!</v>
      </c>
      <c r="L467" s="64">
        <f>IF(F467="標準",設定!$C$4,商品!F467)</f>
        <v>5</v>
      </c>
      <c r="M467" s="63" t="str">
        <f>_xlfn.XLOOKUP($D467,全商品!$F:$F,全商品!H:H,"-")</f>
        <v>-</v>
      </c>
      <c r="N467" s="12" t="str">
        <f>_xlfn.XLOOKUP($D467,全商品!$F:$F,全商品!I:I,"-")</f>
        <v>-</v>
      </c>
      <c r="O467" s="23" t="str">
        <f>_xlfn.XLOOKUP($D467,全商品!$F:$F,全商品!K:K,"-")</f>
        <v>-</v>
      </c>
      <c r="P467" s="13" t="str">
        <f>_xlfn.XLOOKUP($D467,全商品!$F:$F,全商品!M:M,"-")</f>
        <v>-</v>
      </c>
      <c r="Q467" s="25" t="str">
        <f>_xlfn.XLOOKUP($D467,現状商品設定!B:B,現状商品設定!D:D,"-")</f>
        <v>-</v>
      </c>
      <c r="R467" s="22">
        <f>SUM(_xlfn.XLOOKUP($D467,当月商品!$D:$D,当月商品!I:I,0),_xlfn.XLOOKUP($D467,前月商品!$D:$D,前月商品!I:I,0),_xlfn.XLOOKUP($D467,前々月商品!$D:$D,前々月商品!I:I,0))</f>
        <v>0</v>
      </c>
      <c r="S467" s="23">
        <f>SUM(_xlfn.XLOOKUP($D467,当月商品!$D:$D,当月商品!V:V,0),_xlfn.XLOOKUP($D467,前月商品!$D:$D,前月商品!V:V,0),_xlfn.XLOOKUP($D467,前々月商品!$D:$D,前々月商品!V:V,0))</f>
        <v>0</v>
      </c>
      <c r="T467" s="23">
        <f t="shared" si="101"/>
        <v>0</v>
      </c>
      <c r="U467" s="23">
        <f>SUM(_xlfn.XLOOKUP($D467,当月商品!$D:$D,当月商品!W:W,0),_xlfn.XLOOKUP($D467,前月商品!$D:$D,前月商品!W:W,0),_xlfn.XLOOKUP($D467,前々月商品!$D:$D,前々月商品!W:W,0))</f>
        <v>0</v>
      </c>
      <c r="V467" s="23">
        <f>SUM(_xlfn.XLOOKUP($D467,当月商品!$D:$D,当月商品!H:H,0),_xlfn.XLOOKUP($D467,前月商品!$D:$D,前月商品!H:H,0),_xlfn.XLOOKUP($D467,前々月商品!$D:$D,前々月商品!H:H,0))</f>
        <v>0</v>
      </c>
      <c r="W467" s="13">
        <f t="shared" si="102"/>
        <v>0</v>
      </c>
      <c r="X467" s="15">
        <f t="shared" si="103"/>
        <v>0</v>
      </c>
      <c r="Y467" s="22">
        <f>_xlfn.XLOOKUP($D467,当月商品!$D:$D,当月商品!I:I,0)</f>
        <v>0</v>
      </c>
      <c r="Z467" s="23">
        <f>_xlfn.XLOOKUP($D467,前月商品!$D:$D,前月商品!I:I,0)</f>
        <v>0</v>
      </c>
      <c r="AA467" s="23">
        <f>_xlfn.XLOOKUP($D467,前々月商品!$D:$D,前々月商品!I:I,0)</f>
        <v>0</v>
      </c>
      <c r="AB467" s="23">
        <f>_xlfn.XLOOKUP($D467,当月商品!$D:$D,当月商品!V:V,0)</f>
        <v>0</v>
      </c>
      <c r="AC467" s="23">
        <f>_xlfn.XLOOKUP($D467,前月商品!$D:$D,前月商品!V:V,0)</f>
        <v>0</v>
      </c>
      <c r="AD467" s="23">
        <f>_xlfn.XLOOKUP($D467,前々月商品!$D:$D,前々月商品!V:V,0)</f>
        <v>0</v>
      </c>
      <c r="AE467" s="23">
        <f t="shared" si="104"/>
        <v>0</v>
      </c>
      <c r="AF467" s="23">
        <f t="shared" si="105"/>
        <v>0</v>
      </c>
      <c r="AG467" s="23">
        <f t="shared" si="106"/>
        <v>0</v>
      </c>
      <c r="AH467" s="12">
        <f>_xlfn.XLOOKUP($D467,当月商品!$D:$D,当月商品!W:W,0)</f>
        <v>0</v>
      </c>
      <c r="AI467" s="12">
        <f>_xlfn.XLOOKUP($D467,前月商品!$D:$D,前月商品!W:W,0)</f>
        <v>0</v>
      </c>
      <c r="AJ467" s="12">
        <f>_xlfn.XLOOKUP($D467,前々月商品!$D:$D,前々月商品!W:W,0)</f>
        <v>0</v>
      </c>
      <c r="AK467" s="12">
        <f>_xlfn.XLOOKUP($D467,当月商品!$D:$D,当月商品!H:H,0)</f>
        <v>0</v>
      </c>
      <c r="AL467" s="12">
        <f>_xlfn.XLOOKUP($D467,前月商品!$D:$D,前月商品!H:H,0)</f>
        <v>0</v>
      </c>
      <c r="AM467" s="12">
        <f>_xlfn.XLOOKUP($D467,前々月商品!$D:$D,前々月商品!H:H,0)</f>
        <v>0</v>
      </c>
      <c r="AN467" s="13">
        <f t="shared" si="107"/>
        <v>0</v>
      </c>
      <c r="AO467" s="13">
        <f t="shared" si="108"/>
        <v>0</v>
      </c>
      <c r="AP467" s="13">
        <f t="shared" si="109"/>
        <v>0</v>
      </c>
      <c r="AQ467" s="16">
        <f t="shared" si="110"/>
        <v>0</v>
      </c>
      <c r="AR467" s="16">
        <f t="shared" si="111"/>
        <v>0</v>
      </c>
      <c r="AS467" s="17">
        <f t="shared" si="112"/>
        <v>0</v>
      </c>
      <c r="AT467" t="e">
        <f t="shared" si="113"/>
        <v>#VALUE!</v>
      </c>
    </row>
    <row r="468" spans="3:46" ht="36.65" customHeight="1">
      <c r="C468" s="20">
        <v>463</v>
      </c>
      <c r="D468" s="53">
        <f>現状商品設定!B465</f>
        <v>0</v>
      </c>
      <c r="E468" s="26" t="str">
        <f>IFERROR(_xlfn.XLOOKUP($D468,現状商品設定!B:B,現状商品設定!C:C,"-"),"-")</f>
        <v>-</v>
      </c>
      <c r="F468" s="32" t="s">
        <v>46</v>
      </c>
      <c r="G468" s="30" t="str">
        <f>IFERROR(_xlfn.XLOOKUP($D468,現状商品設定!B:B,現状商品設定!F:F),"-")</f>
        <v>-</v>
      </c>
      <c r="H468" s="34" t="e">
        <f>IF(IF(AND(V468&gt;=設定!$C$3,X468&gt;=L468),G468*(1+設定!$C$6),IF(AND(V468&gt;=設定!$C$3,X468&lt;L468),G468*(1+設定!$C$7*-1),IF(V468&lt;設定!$C$3,G468*(1+設定!$C$6),"除外")))&gt;10,IF(AND(V468&gt;=設定!$C$3,X468&gt;=L468),G468*(1+設定!$C$6),IF(AND(V468&gt;=設定!$C$3,X468&lt;L468),G468*(1+設定!$C$7*-1),IF(V468&lt;設定!$C$3,G468*(1+設定!$C$6),"除外"))),10)</f>
        <v>#VALUE!</v>
      </c>
      <c r="I468" s="34" t="e">
        <f ca="1">IF(消化率!$I$5&lt;1,商品!H468*消化率!$I$5,IF(商品!W468*商品!Q468/(商品!H468*消化率!$I$5)&gt;商品!L468,商品!H468*消化率!$I$5,J468))</f>
        <v>#DIV/0!</v>
      </c>
      <c r="J468" s="34" t="e">
        <f t="shared" si="100"/>
        <v>#VALUE!</v>
      </c>
      <c r="K468" s="34" t="e">
        <f ca="1">IF(ROUNDDOWN(IF(I468&gt;=設定!$C$8,設定!$C$8,商品!I468),0)&lt;10,10,ROUNDDOWN(IF(I468&gt;=設定!$C$8,設定!$C$8,商品!I468),0))</f>
        <v>#DIV/0!</v>
      </c>
      <c r="L468" s="64">
        <f>IF(F468="標準",設定!$C$4,商品!F468)</f>
        <v>5</v>
      </c>
      <c r="M468" s="63" t="str">
        <f>_xlfn.XLOOKUP($D468,全商品!$F:$F,全商品!H:H,"-")</f>
        <v>-</v>
      </c>
      <c r="N468" s="12" t="str">
        <f>_xlfn.XLOOKUP($D468,全商品!$F:$F,全商品!I:I,"-")</f>
        <v>-</v>
      </c>
      <c r="O468" s="23" t="str">
        <f>_xlfn.XLOOKUP($D468,全商品!$F:$F,全商品!K:K,"-")</f>
        <v>-</v>
      </c>
      <c r="P468" s="13" t="str">
        <f>_xlfn.XLOOKUP($D468,全商品!$F:$F,全商品!M:M,"-")</f>
        <v>-</v>
      </c>
      <c r="Q468" s="25" t="str">
        <f>_xlfn.XLOOKUP($D468,現状商品設定!B:B,現状商品設定!D:D,"-")</f>
        <v>-</v>
      </c>
      <c r="R468" s="22">
        <f>SUM(_xlfn.XLOOKUP($D468,当月商品!$D:$D,当月商品!I:I,0),_xlfn.XLOOKUP($D468,前月商品!$D:$D,前月商品!I:I,0),_xlfn.XLOOKUP($D468,前々月商品!$D:$D,前々月商品!I:I,0))</f>
        <v>0</v>
      </c>
      <c r="S468" s="23">
        <f>SUM(_xlfn.XLOOKUP($D468,当月商品!$D:$D,当月商品!V:V,0),_xlfn.XLOOKUP($D468,前月商品!$D:$D,前月商品!V:V,0),_xlfn.XLOOKUP($D468,前々月商品!$D:$D,前々月商品!V:V,0))</f>
        <v>0</v>
      </c>
      <c r="T468" s="23">
        <f t="shared" si="101"/>
        <v>0</v>
      </c>
      <c r="U468" s="23">
        <f>SUM(_xlfn.XLOOKUP($D468,当月商品!$D:$D,当月商品!W:W,0),_xlfn.XLOOKUP($D468,前月商品!$D:$D,前月商品!W:W,0),_xlfn.XLOOKUP($D468,前々月商品!$D:$D,前々月商品!W:W,0))</f>
        <v>0</v>
      </c>
      <c r="V468" s="23">
        <f>SUM(_xlfn.XLOOKUP($D468,当月商品!$D:$D,当月商品!H:H,0),_xlfn.XLOOKUP($D468,前月商品!$D:$D,前月商品!H:H,0),_xlfn.XLOOKUP($D468,前々月商品!$D:$D,前々月商品!H:H,0))</f>
        <v>0</v>
      </c>
      <c r="W468" s="13">
        <f t="shared" si="102"/>
        <v>0</v>
      </c>
      <c r="X468" s="15">
        <f t="shared" si="103"/>
        <v>0</v>
      </c>
      <c r="Y468" s="22">
        <f>_xlfn.XLOOKUP($D468,当月商品!$D:$D,当月商品!I:I,0)</f>
        <v>0</v>
      </c>
      <c r="Z468" s="23">
        <f>_xlfn.XLOOKUP($D468,前月商品!$D:$D,前月商品!I:I,0)</f>
        <v>0</v>
      </c>
      <c r="AA468" s="23">
        <f>_xlfn.XLOOKUP($D468,前々月商品!$D:$D,前々月商品!I:I,0)</f>
        <v>0</v>
      </c>
      <c r="AB468" s="23">
        <f>_xlfn.XLOOKUP($D468,当月商品!$D:$D,当月商品!V:V,0)</f>
        <v>0</v>
      </c>
      <c r="AC468" s="23">
        <f>_xlfn.XLOOKUP($D468,前月商品!$D:$D,前月商品!V:V,0)</f>
        <v>0</v>
      </c>
      <c r="AD468" s="23">
        <f>_xlfn.XLOOKUP($D468,前々月商品!$D:$D,前々月商品!V:V,0)</f>
        <v>0</v>
      </c>
      <c r="AE468" s="23">
        <f t="shared" si="104"/>
        <v>0</v>
      </c>
      <c r="AF468" s="23">
        <f t="shared" si="105"/>
        <v>0</v>
      </c>
      <c r="AG468" s="23">
        <f t="shared" si="106"/>
        <v>0</v>
      </c>
      <c r="AH468" s="12">
        <f>_xlfn.XLOOKUP($D468,当月商品!$D:$D,当月商品!W:W,0)</f>
        <v>0</v>
      </c>
      <c r="AI468" s="12">
        <f>_xlfn.XLOOKUP($D468,前月商品!$D:$D,前月商品!W:W,0)</f>
        <v>0</v>
      </c>
      <c r="AJ468" s="12">
        <f>_xlfn.XLOOKUP($D468,前々月商品!$D:$D,前々月商品!W:W,0)</f>
        <v>0</v>
      </c>
      <c r="AK468" s="12">
        <f>_xlfn.XLOOKUP($D468,当月商品!$D:$D,当月商品!H:H,0)</f>
        <v>0</v>
      </c>
      <c r="AL468" s="12">
        <f>_xlfn.XLOOKUP($D468,前月商品!$D:$D,前月商品!H:H,0)</f>
        <v>0</v>
      </c>
      <c r="AM468" s="12">
        <f>_xlfn.XLOOKUP($D468,前々月商品!$D:$D,前々月商品!H:H,0)</f>
        <v>0</v>
      </c>
      <c r="AN468" s="13">
        <f t="shared" si="107"/>
        <v>0</v>
      </c>
      <c r="AO468" s="13">
        <f t="shared" si="108"/>
        <v>0</v>
      </c>
      <c r="AP468" s="13">
        <f t="shared" si="109"/>
        <v>0</v>
      </c>
      <c r="AQ468" s="16">
        <f t="shared" si="110"/>
        <v>0</v>
      </c>
      <c r="AR468" s="16">
        <f t="shared" si="111"/>
        <v>0</v>
      </c>
      <c r="AS468" s="17">
        <f t="shared" si="112"/>
        <v>0</v>
      </c>
      <c r="AT468" t="e">
        <f t="shared" si="113"/>
        <v>#VALUE!</v>
      </c>
    </row>
    <row r="469" spans="3:46" ht="36.65" customHeight="1">
      <c r="C469" s="20">
        <v>464</v>
      </c>
      <c r="D469" s="53">
        <f>現状商品設定!B466</f>
        <v>0</v>
      </c>
      <c r="E469" s="26" t="str">
        <f>IFERROR(_xlfn.XLOOKUP($D469,現状商品設定!B:B,現状商品設定!C:C,"-"),"-")</f>
        <v>-</v>
      </c>
      <c r="F469" s="32" t="s">
        <v>46</v>
      </c>
      <c r="G469" s="30" t="str">
        <f>IFERROR(_xlfn.XLOOKUP($D469,現状商品設定!B:B,現状商品設定!F:F),"-")</f>
        <v>-</v>
      </c>
      <c r="H469" s="34" t="e">
        <f>IF(IF(AND(V469&gt;=設定!$C$3,X469&gt;=L469),G469*(1+設定!$C$6),IF(AND(V469&gt;=設定!$C$3,X469&lt;L469),G469*(1+設定!$C$7*-1),IF(V469&lt;設定!$C$3,G469*(1+設定!$C$6),"除外")))&gt;10,IF(AND(V469&gt;=設定!$C$3,X469&gt;=L469),G469*(1+設定!$C$6),IF(AND(V469&gt;=設定!$C$3,X469&lt;L469),G469*(1+設定!$C$7*-1),IF(V469&lt;設定!$C$3,G469*(1+設定!$C$6),"除外"))),10)</f>
        <v>#VALUE!</v>
      </c>
      <c r="I469" s="34" t="e">
        <f ca="1">IF(消化率!$I$5&lt;1,商品!H469*消化率!$I$5,IF(商品!W469*商品!Q469/(商品!H469*消化率!$I$5)&gt;商品!L469,商品!H469*消化率!$I$5,J469))</f>
        <v>#DIV/0!</v>
      </c>
      <c r="J469" s="34" t="e">
        <f t="shared" si="100"/>
        <v>#VALUE!</v>
      </c>
      <c r="K469" s="34" t="e">
        <f ca="1">IF(ROUNDDOWN(IF(I469&gt;=設定!$C$8,設定!$C$8,商品!I469),0)&lt;10,10,ROUNDDOWN(IF(I469&gt;=設定!$C$8,設定!$C$8,商品!I469),0))</f>
        <v>#DIV/0!</v>
      </c>
      <c r="L469" s="64">
        <f>IF(F469="標準",設定!$C$4,商品!F469)</f>
        <v>5</v>
      </c>
      <c r="M469" s="63" t="str">
        <f>_xlfn.XLOOKUP($D469,全商品!$F:$F,全商品!H:H,"-")</f>
        <v>-</v>
      </c>
      <c r="N469" s="12" t="str">
        <f>_xlfn.XLOOKUP($D469,全商品!$F:$F,全商品!I:I,"-")</f>
        <v>-</v>
      </c>
      <c r="O469" s="23" t="str">
        <f>_xlfn.XLOOKUP($D469,全商品!$F:$F,全商品!K:K,"-")</f>
        <v>-</v>
      </c>
      <c r="P469" s="13" t="str">
        <f>_xlfn.XLOOKUP($D469,全商品!$F:$F,全商品!M:M,"-")</f>
        <v>-</v>
      </c>
      <c r="Q469" s="25" t="str">
        <f>_xlfn.XLOOKUP($D469,現状商品設定!B:B,現状商品設定!D:D,"-")</f>
        <v>-</v>
      </c>
      <c r="R469" s="22">
        <f>SUM(_xlfn.XLOOKUP($D469,当月商品!$D:$D,当月商品!I:I,0),_xlfn.XLOOKUP($D469,前月商品!$D:$D,前月商品!I:I,0),_xlfn.XLOOKUP($D469,前々月商品!$D:$D,前々月商品!I:I,0))</f>
        <v>0</v>
      </c>
      <c r="S469" s="23">
        <f>SUM(_xlfn.XLOOKUP($D469,当月商品!$D:$D,当月商品!V:V,0),_xlfn.XLOOKUP($D469,前月商品!$D:$D,前月商品!V:V,0),_xlfn.XLOOKUP($D469,前々月商品!$D:$D,前々月商品!V:V,0))</f>
        <v>0</v>
      </c>
      <c r="T469" s="23">
        <f t="shared" si="101"/>
        <v>0</v>
      </c>
      <c r="U469" s="23">
        <f>SUM(_xlfn.XLOOKUP($D469,当月商品!$D:$D,当月商品!W:W,0),_xlfn.XLOOKUP($D469,前月商品!$D:$D,前月商品!W:W,0),_xlfn.XLOOKUP($D469,前々月商品!$D:$D,前々月商品!W:W,0))</f>
        <v>0</v>
      </c>
      <c r="V469" s="23">
        <f>SUM(_xlfn.XLOOKUP($D469,当月商品!$D:$D,当月商品!H:H,0),_xlfn.XLOOKUP($D469,前月商品!$D:$D,前月商品!H:H,0),_xlfn.XLOOKUP($D469,前々月商品!$D:$D,前々月商品!H:H,0))</f>
        <v>0</v>
      </c>
      <c r="W469" s="13">
        <f t="shared" si="102"/>
        <v>0</v>
      </c>
      <c r="X469" s="15">
        <f t="shared" si="103"/>
        <v>0</v>
      </c>
      <c r="Y469" s="22">
        <f>_xlfn.XLOOKUP($D469,当月商品!$D:$D,当月商品!I:I,0)</f>
        <v>0</v>
      </c>
      <c r="Z469" s="23">
        <f>_xlfn.XLOOKUP($D469,前月商品!$D:$D,前月商品!I:I,0)</f>
        <v>0</v>
      </c>
      <c r="AA469" s="23">
        <f>_xlfn.XLOOKUP($D469,前々月商品!$D:$D,前々月商品!I:I,0)</f>
        <v>0</v>
      </c>
      <c r="AB469" s="23">
        <f>_xlfn.XLOOKUP($D469,当月商品!$D:$D,当月商品!V:V,0)</f>
        <v>0</v>
      </c>
      <c r="AC469" s="23">
        <f>_xlfn.XLOOKUP($D469,前月商品!$D:$D,前月商品!V:V,0)</f>
        <v>0</v>
      </c>
      <c r="AD469" s="23">
        <f>_xlfn.XLOOKUP($D469,前々月商品!$D:$D,前々月商品!V:V,0)</f>
        <v>0</v>
      </c>
      <c r="AE469" s="23">
        <f t="shared" si="104"/>
        <v>0</v>
      </c>
      <c r="AF469" s="23">
        <f t="shared" si="105"/>
        <v>0</v>
      </c>
      <c r="AG469" s="23">
        <f t="shared" si="106"/>
        <v>0</v>
      </c>
      <c r="AH469" s="12">
        <f>_xlfn.XLOOKUP($D469,当月商品!$D:$D,当月商品!W:W,0)</f>
        <v>0</v>
      </c>
      <c r="AI469" s="12">
        <f>_xlfn.XLOOKUP($D469,前月商品!$D:$D,前月商品!W:W,0)</f>
        <v>0</v>
      </c>
      <c r="AJ469" s="12">
        <f>_xlfn.XLOOKUP($D469,前々月商品!$D:$D,前々月商品!W:W,0)</f>
        <v>0</v>
      </c>
      <c r="AK469" s="12">
        <f>_xlfn.XLOOKUP($D469,当月商品!$D:$D,当月商品!H:H,0)</f>
        <v>0</v>
      </c>
      <c r="AL469" s="12">
        <f>_xlfn.XLOOKUP($D469,前月商品!$D:$D,前月商品!H:H,0)</f>
        <v>0</v>
      </c>
      <c r="AM469" s="12">
        <f>_xlfn.XLOOKUP($D469,前々月商品!$D:$D,前々月商品!H:H,0)</f>
        <v>0</v>
      </c>
      <c r="AN469" s="13">
        <f t="shared" si="107"/>
        <v>0</v>
      </c>
      <c r="AO469" s="13">
        <f t="shared" si="108"/>
        <v>0</v>
      </c>
      <c r="AP469" s="13">
        <f t="shared" si="109"/>
        <v>0</v>
      </c>
      <c r="AQ469" s="16">
        <f t="shared" si="110"/>
        <v>0</v>
      </c>
      <c r="AR469" s="16">
        <f t="shared" si="111"/>
        <v>0</v>
      </c>
      <c r="AS469" s="17">
        <f t="shared" si="112"/>
        <v>0</v>
      </c>
      <c r="AT469" t="e">
        <f t="shared" si="113"/>
        <v>#VALUE!</v>
      </c>
    </row>
    <row r="470" spans="3:46" ht="36.65" customHeight="1">
      <c r="C470" s="20">
        <v>465</v>
      </c>
      <c r="D470" s="53">
        <f>現状商品設定!B467</f>
        <v>0</v>
      </c>
      <c r="E470" s="26" t="str">
        <f>IFERROR(_xlfn.XLOOKUP($D470,現状商品設定!B:B,現状商品設定!C:C,"-"),"-")</f>
        <v>-</v>
      </c>
      <c r="F470" s="32" t="s">
        <v>46</v>
      </c>
      <c r="G470" s="30" t="str">
        <f>IFERROR(_xlfn.XLOOKUP($D470,現状商品設定!B:B,現状商品設定!F:F),"-")</f>
        <v>-</v>
      </c>
      <c r="H470" s="34" t="e">
        <f>IF(IF(AND(V470&gt;=設定!$C$3,X470&gt;=L470),G470*(1+設定!$C$6),IF(AND(V470&gt;=設定!$C$3,X470&lt;L470),G470*(1+設定!$C$7*-1),IF(V470&lt;設定!$C$3,G470*(1+設定!$C$6),"除外")))&gt;10,IF(AND(V470&gt;=設定!$C$3,X470&gt;=L470),G470*(1+設定!$C$6),IF(AND(V470&gt;=設定!$C$3,X470&lt;L470),G470*(1+設定!$C$7*-1),IF(V470&lt;設定!$C$3,G470*(1+設定!$C$6),"除外"))),10)</f>
        <v>#VALUE!</v>
      </c>
      <c r="I470" s="34" t="e">
        <f ca="1">IF(消化率!$I$5&lt;1,商品!H470*消化率!$I$5,IF(商品!W470*商品!Q470/(商品!H470*消化率!$I$5)&gt;商品!L470,商品!H470*消化率!$I$5,J470))</f>
        <v>#DIV/0!</v>
      </c>
      <c r="J470" s="34" t="e">
        <f t="shared" si="100"/>
        <v>#VALUE!</v>
      </c>
      <c r="K470" s="34" t="e">
        <f ca="1">IF(ROUNDDOWN(IF(I470&gt;=設定!$C$8,設定!$C$8,商品!I470),0)&lt;10,10,ROUNDDOWN(IF(I470&gt;=設定!$C$8,設定!$C$8,商品!I470),0))</f>
        <v>#DIV/0!</v>
      </c>
      <c r="L470" s="64">
        <f>IF(F470="標準",設定!$C$4,商品!F470)</f>
        <v>5</v>
      </c>
      <c r="M470" s="63" t="str">
        <f>_xlfn.XLOOKUP($D470,全商品!$F:$F,全商品!H:H,"-")</f>
        <v>-</v>
      </c>
      <c r="N470" s="12" t="str">
        <f>_xlfn.XLOOKUP($D470,全商品!$F:$F,全商品!I:I,"-")</f>
        <v>-</v>
      </c>
      <c r="O470" s="23" t="str">
        <f>_xlfn.XLOOKUP($D470,全商品!$F:$F,全商品!K:K,"-")</f>
        <v>-</v>
      </c>
      <c r="P470" s="13" t="str">
        <f>_xlfn.XLOOKUP($D470,全商品!$F:$F,全商品!M:M,"-")</f>
        <v>-</v>
      </c>
      <c r="Q470" s="25" t="str">
        <f>_xlfn.XLOOKUP($D470,現状商品設定!B:B,現状商品設定!D:D,"-")</f>
        <v>-</v>
      </c>
      <c r="R470" s="22">
        <f>SUM(_xlfn.XLOOKUP($D470,当月商品!$D:$D,当月商品!I:I,0),_xlfn.XLOOKUP($D470,前月商品!$D:$D,前月商品!I:I,0),_xlfn.XLOOKUP($D470,前々月商品!$D:$D,前々月商品!I:I,0))</f>
        <v>0</v>
      </c>
      <c r="S470" s="23">
        <f>SUM(_xlfn.XLOOKUP($D470,当月商品!$D:$D,当月商品!V:V,0),_xlfn.XLOOKUP($D470,前月商品!$D:$D,前月商品!V:V,0),_xlfn.XLOOKUP($D470,前々月商品!$D:$D,前々月商品!V:V,0))</f>
        <v>0</v>
      </c>
      <c r="T470" s="23">
        <f t="shared" si="101"/>
        <v>0</v>
      </c>
      <c r="U470" s="23">
        <f>SUM(_xlfn.XLOOKUP($D470,当月商品!$D:$D,当月商品!W:W,0),_xlfn.XLOOKUP($D470,前月商品!$D:$D,前月商品!W:W,0),_xlfn.XLOOKUP($D470,前々月商品!$D:$D,前々月商品!W:W,0))</f>
        <v>0</v>
      </c>
      <c r="V470" s="23">
        <f>SUM(_xlfn.XLOOKUP($D470,当月商品!$D:$D,当月商品!H:H,0),_xlfn.XLOOKUP($D470,前月商品!$D:$D,前月商品!H:H,0),_xlfn.XLOOKUP($D470,前々月商品!$D:$D,前々月商品!H:H,0))</f>
        <v>0</v>
      </c>
      <c r="W470" s="13">
        <f t="shared" si="102"/>
        <v>0</v>
      </c>
      <c r="X470" s="15">
        <f t="shared" si="103"/>
        <v>0</v>
      </c>
      <c r="Y470" s="22">
        <f>_xlfn.XLOOKUP($D470,当月商品!$D:$D,当月商品!I:I,0)</f>
        <v>0</v>
      </c>
      <c r="Z470" s="23">
        <f>_xlfn.XLOOKUP($D470,前月商品!$D:$D,前月商品!I:I,0)</f>
        <v>0</v>
      </c>
      <c r="AA470" s="23">
        <f>_xlfn.XLOOKUP($D470,前々月商品!$D:$D,前々月商品!I:I,0)</f>
        <v>0</v>
      </c>
      <c r="AB470" s="23">
        <f>_xlfn.XLOOKUP($D470,当月商品!$D:$D,当月商品!V:V,0)</f>
        <v>0</v>
      </c>
      <c r="AC470" s="23">
        <f>_xlfn.XLOOKUP($D470,前月商品!$D:$D,前月商品!V:V,0)</f>
        <v>0</v>
      </c>
      <c r="AD470" s="23">
        <f>_xlfn.XLOOKUP($D470,前々月商品!$D:$D,前々月商品!V:V,0)</f>
        <v>0</v>
      </c>
      <c r="AE470" s="23">
        <f t="shared" si="104"/>
        <v>0</v>
      </c>
      <c r="AF470" s="23">
        <f t="shared" si="105"/>
        <v>0</v>
      </c>
      <c r="AG470" s="23">
        <f t="shared" si="106"/>
        <v>0</v>
      </c>
      <c r="AH470" s="12">
        <f>_xlfn.XLOOKUP($D470,当月商品!$D:$D,当月商品!W:W,0)</f>
        <v>0</v>
      </c>
      <c r="AI470" s="12">
        <f>_xlfn.XLOOKUP($D470,前月商品!$D:$D,前月商品!W:W,0)</f>
        <v>0</v>
      </c>
      <c r="AJ470" s="12">
        <f>_xlfn.XLOOKUP($D470,前々月商品!$D:$D,前々月商品!W:W,0)</f>
        <v>0</v>
      </c>
      <c r="AK470" s="12">
        <f>_xlfn.XLOOKUP($D470,当月商品!$D:$D,当月商品!H:H,0)</f>
        <v>0</v>
      </c>
      <c r="AL470" s="12">
        <f>_xlfn.XLOOKUP($D470,前月商品!$D:$D,前月商品!H:H,0)</f>
        <v>0</v>
      </c>
      <c r="AM470" s="12">
        <f>_xlfn.XLOOKUP($D470,前々月商品!$D:$D,前々月商品!H:H,0)</f>
        <v>0</v>
      </c>
      <c r="AN470" s="13">
        <f t="shared" si="107"/>
        <v>0</v>
      </c>
      <c r="AO470" s="13">
        <f t="shared" si="108"/>
        <v>0</v>
      </c>
      <c r="AP470" s="13">
        <f t="shared" si="109"/>
        <v>0</v>
      </c>
      <c r="AQ470" s="16">
        <f t="shared" si="110"/>
        <v>0</v>
      </c>
      <c r="AR470" s="16">
        <f t="shared" si="111"/>
        <v>0</v>
      </c>
      <c r="AS470" s="17">
        <f t="shared" si="112"/>
        <v>0</v>
      </c>
      <c r="AT470" t="e">
        <f t="shared" si="113"/>
        <v>#VALUE!</v>
      </c>
    </row>
    <row r="471" spans="3:46" ht="36.65" customHeight="1">
      <c r="C471" s="20">
        <v>466</v>
      </c>
      <c r="D471" s="53">
        <f>現状商品設定!B468</f>
        <v>0</v>
      </c>
      <c r="E471" s="26" t="str">
        <f>IFERROR(_xlfn.XLOOKUP($D471,現状商品設定!B:B,現状商品設定!C:C,"-"),"-")</f>
        <v>-</v>
      </c>
      <c r="F471" s="32" t="s">
        <v>46</v>
      </c>
      <c r="G471" s="30" t="str">
        <f>IFERROR(_xlfn.XLOOKUP($D471,現状商品設定!B:B,現状商品設定!F:F),"-")</f>
        <v>-</v>
      </c>
      <c r="H471" s="34" t="e">
        <f>IF(IF(AND(V471&gt;=設定!$C$3,X471&gt;=L471),G471*(1+設定!$C$6),IF(AND(V471&gt;=設定!$C$3,X471&lt;L471),G471*(1+設定!$C$7*-1),IF(V471&lt;設定!$C$3,G471*(1+設定!$C$6),"除外")))&gt;10,IF(AND(V471&gt;=設定!$C$3,X471&gt;=L471),G471*(1+設定!$C$6),IF(AND(V471&gt;=設定!$C$3,X471&lt;L471),G471*(1+設定!$C$7*-1),IF(V471&lt;設定!$C$3,G471*(1+設定!$C$6),"除外"))),10)</f>
        <v>#VALUE!</v>
      </c>
      <c r="I471" s="34" t="e">
        <f ca="1">IF(消化率!$I$5&lt;1,商品!H471*消化率!$I$5,IF(商品!W471*商品!Q471/(商品!H471*消化率!$I$5)&gt;商品!L471,商品!H471*消化率!$I$5,J471))</f>
        <v>#DIV/0!</v>
      </c>
      <c r="J471" s="34" t="e">
        <f t="shared" si="100"/>
        <v>#VALUE!</v>
      </c>
      <c r="K471" s="34" t="e">
        <f ca="1">IF(ROUNDDOWN(IF(I471&gt;=設定!$C$8,設定!$C$8,商品!I471),0)&lt;10,10,ROUNDDOWN(IF(I471&gt;=設定!$C$8,設定!$C$8,商品!I471),0))</f>
        <v>#DIV/0!</v>
      </c>
      <c r="L471" s="64">
        <f>IF(F471="標準",設定!$C$4,商品!F471)</f>
        <v>5</v>
      </c>
      <c r="M471" s="63" t="str">
        <f>_xlfn.XLOOKUP($D471,全商品!$F:$F,全商品!H:H,"-")</f>
        <v>-</v>
      </c>
      <c r="N471" s="12" t="str">
        <f>_xlfn.XLOOKUP($D471,全商品!$F:$F,全商品!I:I,"-")</f>
        <v>-</v>
      </c>
      <c r="O471" s="23" t="str">
        <f>_xlfn.XLOOKUP($D471,全商品!$F:$F,全商品!K:K,"-")</f>
        <v>-</v>
      </c>
      <c r="P471" s="13" t="str">
        <f>_xlfn.XLOOKUP($D471,全商品!$F:$F,全商品!M:M,"-")</f>
        <v>-</v>
      </c>
      <c r="Q471" s="25" t="str">
        <f>_xlfn.XLOOKUP($D471,現状商品設定!B:B,現状商品設定!D:D,"-")</f>
        <v>-</v>
      </c>
      <c r="R471" s="22">
        <f>SUM(_xlfn.XLOOKUP($D471,当月商品!$D:$D,当月商品!I:I,0),_xlfn.XLOOKUP($D471,前月商品!$D:$D,前月商品!I:I,0),_xlfn.XLOOKUP($D471,前々月商品!$D:$D,前々月商品!I:I,0))</f>
        <v>0</v>
      </c>
      <c r="S471" s="23">
        <f>SUM(_xlfn.XLOOKUP($D471,当月商品!$D:$D,当月商品!V:V,0),_xlfn.XLOOKUP($D471,前月商品!$D:$D,前月商品!V:V,0),_xlfn.XLOOKUP($D471,前々月商品!$D:$D,前々月商品!V:V,0))</f>
        <v>0</v>
      </c>
      <c r="T471" s="23">
        <f t="shared" si="101"/>
        <v>0</v>
      </c>
      <c r="U471" s="23">
        <f>SUM(_xlfn.XLOOKUP($D471,当月商品!$D:$D,当月商品!W:W,0),_xlfn.XLOOKUP($D471,前月商品!$D:$D,前月商品!W:W,0),_xlfn.XLOOKUP($D471,前々月商品!$D:$D,前々月商品!W:W,0))</f>
        <v>0</v>
      </c>
      <c r="V471" s="23">
        <f>SUM(_xlfn.XLOOKUP($D471,当月商品!$D:$D,当月商品!H:H,0),_xlfn.XLOOKUP($D471,前月商品!$D:$D,前月商品!H:H,0),_xlfn.XLOOKUP($D471,前々月商品!$D:$D,前々月商品!H:H,0))</f>
        <v>0</v>
      </c>
      <c r="W471" s="13">
        <f t="shared" si="102"/>
        <v>0</v>
      </c>
      <c r="X471" s="15">
        <f t="shared" si="103"/>
        <v>0</v>
      </c>
      <c r="Y471" s="22">
        <f>_xlfn.XLOOKUP($D471,当月商品!$D:$D,当月商品!I:I,0)</f>
        <v>0</v>
      </c>
      <c r="Z471" s="23">
        <f>_xlfn.XLOOKUP($D471,前月商品!$D:$D,前月商品!I:I,0)</f>
        <v>0</v>
      </c>
      <c r="AA471" s="23">
        <f>_xlfn.XLOOKUP($D471,前々月商品!$D:$D,前々月商品!I:I,0)</f>
        <v>0</v>
      </c>
      <c r="AB471" s="23">
        <f>_xlfn.XLOOKUP($D471,当月商品!$D:$D,当月商品!V:V,0)</f>
        <v>0</v>
      </c>
      <c r="AC471" s="23">
        <f>_xlfn.XLOOKUP($D471,前月商品!$D:$D,前月商品!V:V,0)</f>
        <v>0</v>
      </c>
      <c r="AD471" s="23">
        <f>_xlfn.XLOOKUP($D471,前々月商品!$D:$D,前々月商品!V:V,0)</f>
        <v>0</v>
      </c>
      <c r="AE471" s="23">
        <f t="shared" si="104"/>
        <v>0</v>
      </c>
      <c r="AF471" s="23">
        <f t="shared" si="105"/>
        <v>0</v>
      </c>
      <c r="AG471" s="23">
        <f t="shared" si="106"/>
        <v>0</v>
      </c>
      <c r="AH471" s="12">
        <f>_xlfn.XLOOKUP($D471,当月商品!$D:$D,当月商品!W:W,0)</f>
        <v>0</v>
      </c>
      <c r="AI471" s="12">
        <f>_xlfn.XLOOKUP($D471,前月商品!$D:$D,前月商品!W:W,0)</f>
        <v>0</v>
      </c>
      <c r="AJ471" s="12">
        <f>_xlfn.XLOOKUP($D471,前々月商品!$D:$D,前々月商品!W:W,0)</f>
        <v>0</v>
      </c>
      <c r="AK471" s="12">
        <f>_xlfn.XLOOKUP($D471,当月商品!$D:$D,当月商品!H:H,0)</f>
        <v>0</v>
      </c>
      <c r="AL471" s="12">
        <f>_xlfn.XLOOKUP($D471,前月商品!$D:$D,前月商品!H:H,0)</f>
        <v>0</v>
      </c>
      <c r="AM471" s="12">
        <f>_xlfn.XLOOKUP($D471,前々月商品!$D:$D,前々月商品!H:H,0)</f>
        <v>0</v>
      </c>
      <c r="AN471" s="13">
        <f t="shared" si="107"/>
        <v>0</v>
      </c>
      <c r="AO471" s="13">
        <f t="shared" si="108"/>
        <v>0</v>
      </c>
      <c r="AP471" s="13">
        <f t="shared" si="109"/>
        <v>0</v>
      </c>
      <c r="AQ471" s="16">
        <f t="shared" si="110"/>
        <v>0</v>
      </c>
      <c r="AR471" s="16">
        <f t="shared" si="111"/>
        <v>0</v>
      </c>
      <c r="AS471" s="17">
        <f t="shared" si="112"/>
        <v>0</v>
      </c>
      <c r="AT471" t="e">
        <f t="shared" si="113"/>
        <v>#VALUE!</v>
      </c>
    </row>
    <row r="472" spans="3:46" ht="36.65" customHeight="1">
      <c r="C472" s="20">
        <v>467</v>
      </c>
      <c r="D472" s="53">
        <f>現状商品設定!B469</f>
        <v>0</v>
      </c>
      <c r="E472" s="26" t="str">
        <f>IFERROR(_xlfn.XLOOKUP($D472,現状商品設定!B:B,現状商品設定!C:C,"-"),"-")</f>
        <v>-</v>
      </c>
      <c r="F472" s="32" t="s">
        <v>46</v>
      </c>
      <c r="G472" s="30" t="str">
        <f>IFERROR(_xlfn.XLOOKUP($D472,現状商品設定!B:B,現状商品設定!F:F),"-")</f>
        <v>-</v>
      </c>
      <c r="H472" s="34" t="e">
        <f>IF(IF(AND(V472&gt;=設定!$C$3,X472&gt;=L472),G472*(1+設定!$C$6),IF(AND(V472&gt;=設定!$C$3,X472&lt;L472),G472*(1+設定!$C$7*-1),IF(V472&lt;設定!$C$3,G472*(1+設定!$C$6),"除外")))&gt;10,IF(AND(V472&gt;=設定!$C$3,X472&gt;=L472),G472*(1+設定!$C$6),IF(AND(V472&gt;=設定!$C$3,X472&lt;L472),G472*(1+設定!$C$7*-1),IF(V472&lt;設定!$C$3,G472*(1+設定!$C$6),"除外"))),10)</f>
        <v>#VALUE!</v>
      </c>
      <c r="I472" s="34" t="e">
        <f ca="1">IF(消化率!$I$5&lt;1,商品!H472*消化率!$I$5,IF(商品!W472*商品!Q472/(商品!H472*消化率!$I$5)&gt;商品!L472,商品!H472*消化率!$I$5,J472))</f>
        <v>#DIV/0!</v>
      </c>
      <c r="J472" s="34" t="e">
        <f t="shared" si="100"/>
        <v>#VALUE!</v>
      </c>
      <c r="K472" s="34" t="e">
        <f ca="1">IF(ROUNDDOWN(IF(I472&gt;=設定!$C$8,設定!$C$8,商品!I472),0)&lt;10,10,ROUNDDOWN(IF(I472&gt;=設定!$C$8,設定!$C$8,商品!I472),0))</f>
        <v>#DIV/0!</v>
      </c>
      <c r="L472" s="64">
        <f>IF(F472="標準",設定!$C$4,商品!F472)</f>
        <v>5</v>
      </c>
      <c r="M472" s="63" t="str">
        <f>_xlfn.XLOOKUP($D472,全商品!$F:$F,全商品!H:H,"-")</f>
        <v>-</v>
      </c>
      <c r="N472" s="12" t="str">
        <f>_xlfn.XLOOKUP($D472,全商品!$F:$F,全商品!I:I,"-")</f>
        <v>-</v>
      </c>
      <c r="O472" s="23" t="str">
        <f>_xlfn.XLOOKUP($D472,全商品!$F:$F,全商品!K:K,"-")</f>
        <v>-</v>
      </c>
      <c r="P472" s="13" t="str">
        <f>_xlfn.XLOOKUP($D472,全商品!$F:$F,全商品!M:M,"-")</f>
        <v>-</v>
      </c>
      <c r="Q472" s="25" t="str">
        <f>_xlfn.XLOOKUP($D472,現状商品設定!B:B,現状商品設定!D:D,"-")</f>
        <v>-</v>
      </c>
      <c r="R472" s="22">
        <f>SUM(_xlfn.XLOOKUP($D472,当月商品!$D:$D,当月商品!I:I,0),_xlfn.XLOOKUP($D472,前月商品!$D:$D,前月商品!I:I,0),_xlfn.XLOOKUP($D472,前々月商品!$D:$D,前々月商品!I:I,0))</f>
        <v>0</v>
      </c>
      <c r="S472" s="23">
        <f>SUM(_xlfn.XLOOKUP($D472,当月商品!$D:$D,当月商品!V:V,0),_xlfn.XLOOKUP($D472,前月商品!$D:$D,前月商品!V:V,0),_xlfn.XLOOKUP($D472,前々月商品!$D:$D,前々月商品!V:V,0))</f>
        <v>0</v>
      </c>
      <c r="T472" s="23">
        <f t="shared" si="101"/>
        <v>0</v>
      </c>
      <c r="U472" s="23">
        <f>SUM(_xlfn.XLOOKUP($D472,当月商品!$D:$D,当月商品!W:W,0),_xlfn.XLOOKUP($D472,前月商品!$D:$D,前月商品!W:W,0),_xlfn.XLOOKUP($D472,前々月商品!$D:$D,前々月商品!W:W,0))</f>
        <v>0</v>
      </c>
      <c r="V472" s="23">
        <f>SUM(_xlfn.XLOOKUP($D472,当月商品!$D:$D,当月商品!H:H,0),_xlfn.XLOOKUP($D472,前月商品!$D:$D,前月商品!H:H,0),_xlfn.XLOOKUP($D472,前々月商品!$D:$D,前々月商品!H:H,0))</f>
        <v>0</v>
      </c>
      <c r="W472" s="13">
        <f t="shared" si="102"/>
        <v>0</v>
      </c>
      <c r="X472" s="15">
        <f t="shared" si="103"/>
        <v>0</v>
      </c>
      <c r="Y472" s="22">
        <f>_xlfn.XLOOKUP($D472,当月商品!$D:$D,当月商品!I:I,0)</f>
        <v>0</v>
      </c>
      <c r="Z472" s="23">
        <f>_xlfn.XLOOKUP($D472,前月商品!$D:$D,前月商品!I:I,0)</f>
        <v>0</v>
      </c>
      <c r="AA472" s="23">
        <f>_xlfn.XLOOKUP($D472,前々月商品!$D:$D,前々月商品!I:I,0)</f>
        <v>0</v>
      </c>
      <c r="AB472" s="23">
        <f>_xlfn.XLOOKUP($D472,当月商品!$D:$D,当月商品!V:V,0)</f>
        <v>0</v>
      </c>
      <c r="AC472" s="23">
        <f>_xlfn.XLOOKUP($D472,前月商品!$D:$D,前月商品!V:V,0)</f>
        <v>0</v>
      </c>
      <c r="AD472" s="23">
        <f>_xlfn.XLOOKUP($D472,前々月商品!$D:$D,前々月商品!V:V,0)</f>
        <v>0</v>
      </c>
      <c r="AE472" s="23">
        <f t="shared" si="104"/>
        <v>0</v>
      </c>
      <c r="AF472" s="23">
        <f t="shared" si="105"/>
        <v>0</v>
      </c>
      <c r="AG472" s="23">
        <f t="shared" si="106"/>
        <v>0</v>
      </c>
      <c r="AH472" s="12">
        <f>_xlfn.XLOOKUP($D472,当月商品!$D:$D,当月商品!W:W,0)</f>
        <v>0</v>
      </c>
      <c r="AI472" s="12">
        <f>_xlfn.XLOOKUP($D472,前月商品!$D:$D,前月商品!W:W,0)</f>
        <v>0</v>
      </c>
      <c r="AJ472" s="12">
        <f>_xlfn.XLOOKUP($D472,前々月商品!$D:$D,前々月商品!W:W,0)</f>
        <v>0</v>
      </c>
      <c r="AK472" s="12">
        <f>_xlfn.XLOOKUP($D472,当月商品!$D:$D,当月商品!H:H,0)</f>
        <v>0</v>
      </c>
      <c r="AL472" s="12">
        <f>_xlfn.XLOOKUP($D472,前月商品!$D:$D,前月商品!H:H,0)</f>
        <v>0</v>
      </c>
      <c r="AM472" s="12">
        <f>_xlfn.XLOOKUP($D472,前々月商品!$D:$D,前々月商品!H:H,0)</f>
        <v>0</v>
      </c>
      <c r="AN472" s="13">
        <f t="shared" si="107"/>
        <v>0</v>
      </c>
      <c r="AO472" s="13">
        <f t="shared" si="108"/>
        <v>0</v>
      </c>
      <c r="AP472" s="13">
        <f t="shared" si="109"/>
        <v>0</v>
      </c>
      <c r="AQ472" s="16">
        <f t="shared" si="110"/>
        <v>0</v>
      </c>
      <c r="AR472" s="16">
        <f t="shared" si="111"/>
        <v>0</v>
      </c>
      <c r="AS472" s="17">
        <f t="shared" si="112"/>
        <v>0</v>
      </c>
      <c r="AT472" t="e">
        <f t="shared" si="113"/>
        <v>#VALUE!</v>
      </c>
    </row>
    <row r="473" spans="3:46" ht="36.65" customHeight="1">
      <c r="C473" s="20">
        <v>468</v>
      </c>
      <c r="D473" s="53">
        <f>現状商品設定!B470</f>
        <v>0</v>
      </c>
      <c r="E473" s="26" t="str">
        <f>IFERROR(_xlfn.XLOOKUP($D473,現状商品設定!B:B,現状商品設定!C:C,"-"),"-")</f>
        <v>-</v>
      </c>
      <c r="F473" s="32" t="s">
        <v>46</v>
      </c>
      <c r="G473" s="30" t="str">
        <f>IFERROR(_xlfn.XLOOKUP($D473,現状商品設定!B:B,現状商品設定!F:F),"-")</f>
        <v>-</v>
      </c>
      <c r="H473" s="34" t="e">
        <f>IF(IF(AND(V473&gt;=設定!$C$3,X473&gt;=L473),G473*(1+設定!$C$6),IF(AND(V473&gt;=設定!$C$3,X473&lt;L473),G473*(1+設定!$C$7*-1),IF(V473&lt;設定!$C$3,G473*(1+設定!$C$6),"除外")))&gt;10,IF(AND(V473&gt;=設定!$C$3,X473&gt;=L473),G473*(1+設定!$C$6),IF(AND(V473&gt;=設定!$C$3,X473&lt;L473),G473*(1+設定!$C$7*-1),IF(V473&lt;設定!$C$3,G473*(1+設定!$C$6),"除外"))),10)</f>
        <v>#VALUE!</v>
      </c>
      <c r="I473" s="34" t="e">
        <f ca="1">IF(消化率!$I$5&lt;1,商品!H473*消化率!$I$5,IF(商品!W473*商品!Q473/(商品!H473*消化率!$I$5)&gt;商品!L473,商品!H473*消化率!$I$5,J473))</f>
        <v>#DIV/0!</v>
      </c>
      <c r="J473" s="34" t="e">
        <f t="shared" si="100"/>
        <v>#VALUE!</v>
      </c>
      <c r="K473" s="34" t="e">
        <f ca="1">IF(ROUNDDOWN(IF(I473&gt;=設定!$C$8,設定!$C$8,商品!I473),0)&lt;10,10,ROUNDDOWN(IF(I473&gt;=設定!$C$8,設定!$C$8,商品!I473),0))</f>
        <v>#DIV/0!</v>
      </c>
      <c r="L473" s="64">
        <f>IF(F473="標準",設定!$C$4,商品!F473)</f>
        <v>5</v>
      </c>
      <c r="M473" s="63" t="str">
        <f>_xlfn.XLOOKUP($D473,全商品!$F:$F,全商品!H:H,"-")</f>
        <v>-</v>
      </c>
      <c r="N473" s="12" t="str">
        <f>_xlfn.XLOOKUP($D473,全商品!$F:$F,全商品!I:I,"-")</f>
        <v>-</v>
      </c>
      <c r="O473" s="23" t="str">
        <f>_xlfn.XLOOKUP($D473,全商品!$F:$F,全商品!K:K,"-")</f>
        <v>-</v>
      </c>
      <c r="P473" s="13" t="str">
        <f>_xlfn.XLOOKUP($D473,全商品!$F:$F,全商品!M:M,"-")</f>
        <v>-</v>
      </c>
      <c r="Q473" s="25" t="str">
        <f>_xlfn.XLOOKUP($D473,現状商品設定!B:B,現状商品設定!D:D,"-")</f>
        <v>-</v>
      </c>
      <c r="R473" s="22">
        <f>SUM(_xlfn.XLOOKUP($D473,当月商品!$D:$D,当月商品!I:I,0),_xlfn.XLOOKUP($D473,前月商品!$D:$D,前月商品!I:I,0),_xlfn.XLOOKUP($D473,前々月商品!$D:$D,前々月商品!I:I,0))</f>
        <v>0</v>
      </c>
      <c r="S473" s="23">
        <f>SUM(_xlfn.XLOOKUP($D473,当月商品!$D:$D,当月商品!V:V,0),_xlfn.XLOOKUP($D473,前月商品!$D:$D,前月商品!V:V,0),_xlfn.XLOOKUP($D473,前々月商品!$D:$D,前々月商品!V:V,0))</f>
        <v>0</v>
      </c>
      <c r="T473" s="23">
        <f t="shared" si="101"/>
        <v>0</v>
      </c>
      <c r="U473" s="23">
        <f>SUM(_xlfn.XLOOKUP($D473,当月商品!$D:$D,当月商品!W:W,0),_xlfn.XLOOKUP($D473,前月商品!$D:$D,前月商品!W:W,0),_xlfn.XLOOKUP($D473,前々月商品!$D:$D,前々月商品!W:W,0))</f>
        <v>0</v>
      </c>
      <c r="V473" s="23">
        <f>SUM(_xlfn.XLOOKUP($D473,当月商品!$D:$D,当月商品!H:H,0),_xlfn.XLOOKUP($D473,前月商品!$D:$D,前月商品!H:H,0),_xlfn.XLOOKUP($D473,前々月商品!$D:$D,前々月商品!H:H,0))</f>
        <v>0</v>
      </c>
      <c r="W473" s="13">
        <f t="shared" si="102"/>
        <v>0</v>
      </c>
      <c r="X473" s="15">
        <f t="shared" si="103"/>
        <v>0</v>
      </c>
      <c r="Y473" s="22">
        <f>_xlfn.XLOOKUP($D473,当月商品!$D:$D,当月商品!I:I,0)</f>
        <v>0</v>
      </c>
      <c r="Z473" s="23">
        <f>_xlfn.XLOOKUP($D473,前月商品!$D:$D,前月商品!I:I,0)</f>
        <v>0</v>
      </c>
      <c r="AA473" s="23">
        <f>_xlfn.XLOOKUP($D473,前々月商品!$D:$D,前々月商品!I:I,0)</f>
        <v>0</v>
      </c>
      <c r="AB473" s="23">
        <f>_xlfn.XLOOKUP($D473,当月商品!$D:$D,当月商品!V:V,0)</f>
        <v>0</v>
      </c>
      <c r="AC473" s="23">
        <f>_xlfn.XLOOKUP($D473,前月商品!$D:$D,前月商品!V:V,0)</f>
        <v>0</v>
      </c>
      <c r="AD473" s="23">
        <f>_xlfn.XLOOKUP($D473,前々月商品!$D:$D,前々月商品!V:V,0)</f>
        <v>0</v>
      </c>
      <c r="AE473" s="23">
        <f t="shared" si="104"/>
        <v>0</v>
      </c>
      <c r="AF473" s="23">
        <f t="shared" si="105"/>
        <v>0</v>
      </c>
      <c r="AG473" s="23">
        <f t="shared" si="106"/>
        <v>0</v>
      </c>
      <c r="AH473" s="12">
        <f>_xlfn.XLOOKUP($D473,当月商品!$D:$D,当月商品!W:W,0)</f>
        <v>0</v>
      </c>
      <c r="AI473" s="12">
        <f>_xlfn.XLOOKUP($D473,前月商品!$D:$D,前月商品!W:W,0)</f>
        <v>0</v>
      </c>
      <c r="AJ473" s="12">
        <f>_xlfn.XLOOKUP($D473,前々月商品!$D:$D,前々月商品!W:W,0)</f>
        <v>0</v>
      </c>
      <c r="AK473" s="12">
        <f>_xlfn.XLOOKUP($D473,当月商品!$D:$D,当月商品!H:H,0)</f>
        <v>0</v>
      </c>
      <c r="AL473" s="12">
        <f>_xlfn.XLOOKUP($D473,前月商品!$D:$D,前月商品!H:H,0)</f>
        <v>0</v>
      </c>
      <c r="AM473" s="12">
        <f>_xlfn.XLOOKUP($D473,前々月商品!$D:$D,前々月商品!H:H,0)</f>
        <v>0</v>
      </c>
      <c r="AN473" s="13">
        <f t="shared" si="107"/>
        <v>0</v>
      </c>
      <c r="AO473" s="13">
        <f t="shared" si="108"/>
        <v>0</v>
      </c>
      <c r="AP473" s="13">
        <f t="shared" si="109"/>
        <v>0</v>
      </c>
      <c r="AQ473" s="16">
        <f t="shared" si="110"/>
        <v>0</v>
      </c>
      <c r="AR473" s="16">
        <f t="shared" si="111"/>
        <v>0</v>
      </c>
      <c r="AS473" s="17">
        <f t="shared" si="112"/>
        <v>0</v>
      </c>
      <c r="AT473" t="e">
        <f t="shared" si="113"/>
        <v>#VALUE!</v>
      </c>
    </row>
    <row r="474" spans="3:46" ht="36.65" customHeight="1">
      <c r="C474" s="20">
        <v>469</v>
      </c>
      <c r="D474" s="53">
        <f>現状商品設定!B471</f>
        <v>0</v>
      </c>
      <c r="E474" s="26" t="str">
        <f>IFERROR(_xlfn.XLOOKUP($D474,現状商品設定!B:B,現状商品設定!C:C,"-"),"-")</f>
        <v>-</v>
      </c>
      <c r="F474" s="32" t="s">
        <v>46</v>
      </c>
      <c r="G474" s="30" t="str">
        <f>IFERROR(_xlfn.XLOOKUP($D474,現状商品設定!B:B,現状商品設定!F:F),"-")</f>
        <v>-</v>
      </c>
      <c r="H474" s="34" t="e">
        <f>IF(IF(AND(V474&gt;=設定!$C$3,X474&gt;=L474),G474*(1+設定!$C$6),IF(AND(V474&gt;=設定!$C$3,X474&lt;L474),G474*(1+設定!$C$7*-1),IF(V474&lt;設定!$C$3,G474*(1+設定!$C$6),"除外")))&gt;10,IF(AND(V474&gt;=設定!$C$3,X474&gt;=L474),G474*(1+設定!$C$6),IF(AND(V474&gt;=設定!$C$3,X474&lt;L474),G474*(1+設定!$C$7*-1),IF(V474&lt;設定!$C$3,G474*(1+設定!$C$6),"除外"))),10)</f>
        <v>#VALUE!</v>
      </c>
      <c r="I474" s="34" t="e">
        <f ca="1">IF(消化率!$I$5&lt;1,商品!H474*消化率!$I$5,IF(商品!W474*商品!Q474/(商品!H474*消化率!$I$5)&gt;商品!L474,商品!H474*消化率!$I$5,J474))</f>
        <v>#DIV/0!</v>
      </c>
      <c r="J474" s="34" t="e">
        <f t="shared" si="100"/>
        <v>#VALUE!</v>
      </c>
      <c r="K474" s="34" t="e">
        <f ca="1">IF(ROUNDDOWN(IF(I474&gt;=設定!$C$8,設定!$C$8,商品!I474),0)&lt;10,10,ROUNDDOWN(IF(I474&gt;=設定!$C$8,設定!$C$8,商品!I474),0))</f>
        <v>#DIV/0!</v>
      </c>
      <c r="L474" s="64">
        <f>IF(F474="標準",設定!$C$4,商品!F474)</f>
        <v>5</v>
      </c>
      <c r="M474" s="63" t="str">
        <f>_xlfn.XLOOKUP($D474,全商品!$F:$F,全商品!H:H,"-")</f>
        <v>-</v>
      </c>
      <c r="N474" s="12" t="str">
        <f>_xlfn.XLOOKUP($D474,全商品!$F:$F,全商品!I:I,"-")</f>
        <v>-</v>
      </c>
      <c r="O474" s="23" t="str">
        <f>_xlfn.XLOOKUP($D474,全商品!$F:$F,全商品!K:K,"-")</f>
        <v>-</v>
      </c>
      <c r="P474" s="13" t="str">
        <f>_xlfn.XLOOKUP($D474,全商品!$F:$F,全商品!M:M,"-")</f>
        <v>-</v>
      </c>
      <c r="Q474" s="25" t="str">
        <f>_xlfn.XLOOKUP($D474,現状商品設定!B:B,現状商品設定!D:D,"-")</f>
        <v>-</v>
      </c>
      <c r="R474" s="22">
        <f>SUM(_xlfn.XLOOKUP($D474,当月商品!$D:$D,当月商品!I:I,0),_xlfn.XLOOKUP($D474,前月商品!$D:$D,前月商品!I:I,0),_xlfn.XLOOKUP($D474,前々月商品!$D:$D,前々月商品!I:I,0))</f>
        <v>0</v>
      </c>
      <c r="S474" s="23">
        <f>SUM(_xlfn.XLOOKUP($D474,当月商品!$D:$D,当月商品!V:V,0),_xlfn.XLOOKUP($D474,前月商品!$D:$D,前月商品!V:V,0),_xlfn.XLOOKUP($D474,前々月商品!$D:$D,前々月商品!V:V,0))</f>
        <v>0</v>
      </c>
      <c r="T474" s="23">
        <f t="shared" si="101"/>
        <v>0</v>
      </c>
      <c r="U474" s="23">
        <f>SUM(_xlfn.XLOOKUP($D474,当月商品!$D:$D,当月商品!W:W,0),_xlfn.XLOOKUP($D474,前月商品!$D:$D,前月商品!W:W,0),_xlfn.XLOOKUP($D474,前々月商品!$D:$D,前々月商品!W:W,0))</f>
        <v>0</v>
      </c>
      <c r="V474" s="23">
        <f>SUM(_xlfn.XLOOKUP($D474,当月商品!$D:$D,当月商品!H:H,0),_xlfn.XLOOKUP($D474,前月商品!$D:$D,前月商品!H:H,0),_xlfn.XLOOKUP($D474,前々月商品!$D:$D,前々月商品!H:H,0))</f>
        <v>0</v>
      </c>
      <c r="W474" s="13">
        <f t="shared" si="102"/>
        <v>0</v>
      </c>
      <c r="X474" s="15">
        <f t="shared" si="103"/>
        <v>0</v>
      </c>
      <c r="Y474" s="22">
        <f>_xlfn.XLOOKUP($D474,当月商品!$D:$D,当月商品!I:I,0)</f>
        <v>0</v>
      </c>
      <c r="Z474" s="23">
        <f>_xlfn.XLOOKUP($D474,前月商品!$D:$D,前月商品!I:I,0)</f>
        <v>0</v>
      </c>
      <c r="AA474" s="23">
        <f>_xlfn.XLOOKUP($D474,前々月商品!$D:$D,前々月商品!I:I,0)</f>
        <v>0</v>
      </c>
      <c r="AB474" s="23">
        <f>_xlfn.XLOOKUP($D474,当月商品!$D:$D,当月商品!V:V,0)</f>
        <v>0</v>
      </c>
      <c r="AC474" s="23">
        <f>_xlfn.XLOOKUP($D474,前月商品!$D:$D,前月商品!V:V,0)</f>
        <v>0</v>
      </c>
      <c r="AD474" s="23">
        <f>_xlfn.XLOOKUP($D474,前々月商品!$D:$D,前々月商品!V:V,0)</f>
        <v>0</v>
      </c>
      <c r="AE474" s="23">
        <f t="shared" si="104"/>
        <v>0</v>
      </c>
      <c r="AF474" s="23">
        <f t="shared" si="105"/>
        <v>0</v>
      </c>
      <c r="AG474" s="23">
        <f t="shared" si="106"/>
        <v>0</v>
      </c>
      <c r="AH474" s="12">
        <f>_xlfn.XLOOKUP($D474,当月商品!$D:$D,当月商品!W:W,0)</f>
        <v>0</v>
      </c>
      <c r="AI474" s="12">
        <f>_xlfn.XLOOKUP($D474,前月商品!$D:$D,前月商品!W:W,0)</f>
        <v>0</v>
      </c>
      <c r="AJ474" s="12">
        <f>_xlfn.XLOOKUP($D474,前々月商品!$D:$D,前々月商品!W:W,0)</f>
        <v>0</v>
      </c>
      <c r="AK474" s="12">
        <f>_xlfn.XLOOKUP($D474,当月商品!$D:$D,当月商品!H:H,0)</f>
        <v>0</v>
      </c>
      <c r="AL474" s="12">
        <f>_xlfn.XLOOKUP($D474,前月商品!$D:$D,前月商品!H:H,0)</f>
        <v>0</v>
      </c>
      <c r="AM474" s="12">
        <f>_xlfn.XLOOKUP($D474,前々月商品!$D:$D,前々月商品!H:H,0)</f>
        <v>0</v>
      </c>
      <c r="AN474" s="13">
        <f t="shared" si="107"/>
        <v>0</v>
      </c>
      <c r="AO474" s="13">
        <f t="shared" si="108"/>
        <v>0</v>
      </c>
      <c r="AP474" s="13">
        <f t="shared" si="109"/>
        <v>0</v>
      </c>
      <c r="AQ474" s="16">
        <f t="shared" si="110"/>
        <v>0</v>
      </c>
      <c r="AR474" s="16">
        <f t="shared" si="111"/>
        <v>0</v>
      </c>
      <c r="AS474" s="17">
        <f t="shared" si="112"/>
        <v>0</v>
      </c>
      <c r="AT474" t="e">
        <f t="shared" si="113"/>
        <v>#VALUE!</v>
      </c>
    </row>
    <row r="475" spans="3:46" ht="36.65" customHeight="1">
      <c r="C475" s="20">
        <v>470</v>
      </c>
      <c r="D475" s="53">
        <f>現状商品設定!B472</f>
        <v>0</v>
      </c>
      <c r="E475" s="26" t="str">
        <f>IFERROR(_xlfn.XLOOKUP($D475,現状商品設定!B:B,現状商品設定!C:C,"-"),"-")</f>
        <v>-</v>
      </c>
      <c r="F475" s="32" t="s">
        <v>46</v>
      </c>
      <c r="G475" s="30" t="str">
        <f>IFERROR(_xlfn.XLOOKUP($D475,現状商品設定!B:B,現状商品設定!F:F),"-")</f>
        <v>-</v>
      </c>
      <c r="H475" s="34" t="e">
        <f>IF(IF(AND(V475&gt;=設定!$C$3,X475&gt;=L475),G475*(1+設定!$C$6),IF(AND(V475&gt;=設定!$C$3,X475&lt;L475),G475*(1+設定!$C$7*-1),IF(V475&lt;設定!$C$3,G475*(1+設定!$C$6),"除外")))&gt;10,IF(AND(V475&gt;=設定!$C$3,X475&gt;=L475),G475*(1+設定!$C$6),IF(AND(V475&gt;=設定!$C$3,X475&lt;L475),G475*(1+設定!$C$7*-1),IF(V475&lt;設定!$C$3,G475*(1+設定!$C$6),"除外"))),10)</f>
        <v>#VALUE!</v>
      </c>
      <c r="I475" s="34" t="e">
        <f ca="1">IF(消化率!$I$5&lt;1,商品!H475*消化率!$I$5,IF(商品!W475*商品!Q475/(商品!H475*消化率!$I$5)&gt;商品!L475,商品!H475*消化率!$I$5,J475))</f>
        <v>#DIV/0!</v>
      </c>
      <c r="J475" s="34" t="e">
        <f t="shared" si="100"/>
        <v>#VALUE!</v>
      </c>
      <c r="K475" s="34" t="e">
        <f ca="1">IF(ROUNDDOWN(IF(I475&gt;=設定!$C$8,設定!$C$8,商品!I475),0)&lt;10,10,ROUNDDOWN(IF(I475&gt;=設定!$C$8,設定!$C$8,商品!I475),0))</f>
        <v>#DIV/0!</v>
      </c>
      <c r="L475" s="64">
        <f>IF(F475="標準",設定!$C$4,商品!F475)</f>
        <v>5</v>
      </c>
      <c r="M475" s="63" t="str">
        <f>_xlfn.XLOOKUP($D475,全商品!$F:$F,全商品!H:H,"-")</f>
        <v>-</v>
      </c>
      <c r="N475" s="12" t="str">
        <f>_xlfn.XLOOKUP($D475,全商品!$F:$F,全商品!I:I,"-")</f>
        <v>-</v>
      </c>
      <c r="O475" s="23" t="str">
        <f>_xlfn.XLOOKUP($D475,全商品!$F:$F,全商品!K:K,"-")</f>
        <v>-</v>
      </c>
      <c r="P475" s="13" t="str">
        <f>_xlfn.XLOOKUP($D475,全商品!$F:$F,全商品!M:M,"-")</f>
        <v>-</v>
      </c>
      <c r="Q475" s="25" t="str">
        <f>_xlfn.XLOOKUP($D475,現状商品設定!B:B,現状商品設定!D:D,"-")</f>
        <v>-</v>
      </c>
      <c r="R475" s="22">
        <f>SUM(_xlfn.XLOOKUP($D475,当月商品!$D:$D,当月商品!I:I,0),_xlfn.XLOOKUP($D475,前月商品!$D:$D,前月商品!I:I,0),_xlfn.XLOOKUP($D475,前々月商品!$D:$D,前々月商品!I:I,0))</f>
        <v>0</v>
      </c>
      <c r="S475" s="23">
        <f>SUM(_xlfn.XLOOKUP($D475,当月商品!$D:$D,当月商品!V:V,0),_xlfn.XLOOKUP($D475,前月商品!$D:$D,前月商品!V:V,0),_xlfn.XLOOKUP($D475,前々月商品!$D:$D,前々月商品!V:V,0))</f>
        <v>0</v>
      </c>
      <c r="T475" s="23">
        <f t="shared" si="101"/>
        <v>0</v>
      </c>
      <c r="U475" s="23">
        <f>SUM(_xlfn.XLOOKUP($D475,当月商品!$D:$D,当月商品!W:W,0),_xlfn.XLOOKUP($D475,前月商品!$D:$D,前月商品!W:W,0),_xlfn.XLOOKUP($D475,前々月商品!$D:$D,前々月商品!W:W,0))</f>
        <v>0</v>
      </c>
      <c r="V475" s="23">
        <f>SUM(_xlfn.XLOOKUP($D475,当月商品!$D:$D,当月商品!H:H,0),_xlfn.XLOOKUP($D475,前月商品!$D:$D,前月商品!H:H,0),_xlfn.XLOOKUP($D475,前々月商品!$D:$D,前々月商品!H:H,0))</f>
        <v>0</v>
      </c>
      <c r="W475" s="13">
        <f t="shared" si="102"/>
        <v>0</v>
      </c>
      <c r="X475" s="15">
        <f t="shared" si="103"/>
        <v>0</v>
      </c>
      <c r="Y475" s="22">
        <f>_xlfn.XLOOKUP($D475,当月商品!$D:$D,当月商品!I:I,0)</f>
        <v>0</v>
      </c>
      <c r="Z475" s="23">
        <f>_xlfn.XLOOKUP($D475,前月商品!$D:$D,前月商品!I:I,0)</f>
        <v>0</v>
      </c>
      <c r="AA475" s="23">
        <f>_xlfn.XLOOKUP($D475,前々月商品!$D:$D,前々月商品!I:I,0)</f>
        <v>0</v>
      </c>
      <c r="AB475" s="23">
        <f>_xlfn.XLOOKUP($D475,当月商品!$D:$D,当月商品!V:V,0)</f>
        <v>0</v>
      </c>
      <c r="AC475" s="23">
        <f>_xlfn.XLOOKUP($D475,前月商品!$D:$D,前月商品!V:V,0)</f>
        <v>0</v>
      </c>
      <c r="AD475" s="23">
        <f>_xlfn.XLOOKUP($D475,前々月商品!$D:$D,前々月商品!V:V,0)</f>
        <v>0</v>
      </c>
      <c r="AE475" s="23">
        <f t="shared" si="104"/>
        <v>0</v>
      </c>
      <c r="AF475" s="23">
        <f t="shared" si="105"/>
        <v>0</v>
      </c>
      <c r="AG475" s="23">
        <f t="shared" si="106"/>
        <v>0</v>
      </c>
      <c r="AH475" s="12">
        <f>_xlfn.XLOOKUP($D475,当月商品!$D:$D,当月商品!W:W,0)</f>
        <v>0</v>
      </c>
      <c r="AI475" s="12">
        <f>_xlfn.XLOOKUP($D475,前月商品!$D:$D,前月商品!W:W,0)</f>
        <v>0</v>
      </c>
      <c r="AJ475" s="12">
        <f>_xlfn.XLOOKUP($D475,前々月商品!$D:$D,前々月商品!W:W,0)</f>
        <v>0</v>
      </c>
      <c r="AK475" s="12">
        <f>_xlfn.XLOOKUP($D475,当月商品!$D:$D,当月商品!H:H,0)</f>
        <v>0</v>
      </c>
      <c r="AL475" s="12">
        <f>_xlfn.XLOOKUP($D475,前月商品!$D:$D,前月商品!H:H,0)</f>
        <v>0</v>
      </c>
      <c r="AM475" s="12">
        <f>_xlfn.XLOOKUP($D475,前々月商品!$D:$D,前々月商品!H:H,0)</f>
        <v>0</v>
      </c>
      <c r="AN475" s="13">
        <f t="shared" si="107"/>
        <v>0</v>
      </c>
      <c r="AO475" s="13">
        <f t="shared" si="108"/>
        <v>0</v>
      </c>
      <c r="AP475" s="13">
        <f t="shared" si="109"/>
        <v>0</v>
      </c>
      <c r="AQ475" s="16">
        <f t="shared" si="110"/>
        <v>0</v>
      </c>
      <c r="AR475" s="16">
        <f t="shared" si="111"/>
        <v>0</v>
      </c>
      <c r="AS475" s="17">
        <f t="shared" si="112"/>
        <v>0</v>
      </c>
      <c r="AT475" t="e">
        <f t="shared" si="113"/>
        <v>#VALUE!</v>
      </c>
    </row>
    <row r="476" spans="3:46" ht="36.65" customHeight="1">
      <c r="C476" s="20">
        <v>471</v>
      </c>
      <c r="D476" s="53">
        <f>現状商品設定!B473</f>
        <v>0</v>
      </c>
      <c r="E476" s="26" t="str">
        <f>IFERROR(_xlfn.XLOOKUP($D476,現状商品設定!B:B,現状商品設定!C:C,"-"),"-")</f>
        <v>-</v>
      </c>
      <c r="F476" s="32" t="s">
        <v>46</v>
      </c>
      <c r="G476" s="30" t="str">
        <f>IFERROR(_xlfn.XLOOKUP($D476,現状商品設定!B:B,現状商品設定!F:F),"-")</f>
        <v>-</v>
      </c>
      <c r="H476" s="34" t="e">
        <f>IF(IF(AND(V476&gt;=設定!$C$3,X476&gt;=L476),G476*(1+設定!$C$6),IF(AND(V476&gt;=設定!$C$3,X476&lt;L476),G476*(1+設定!$C$7*-1),IF(V476&lt;設定!$C$3,G476*(1+設定!$C$6),"除外")))&gt;10,IF(AND(V476&gt;=設定!$C$3,X476&gt;=L476),G476*(1+設定!$C$6),IF(AND(V476&gt;=設定!$C$3,X476&lt;L476),G476*(1+設定!$C$7*-1),IF(V476&lt;設定!$C$3,G476*(1+設定!$C$6),"除外"))),10)</f>
        <v>#VALUE!</v>
      </c>
      <c r="I476" s="34" t="e">
        <f ca="1">IF(消化率!$I$5&lt;1,商品!H476*消化率!$I$5,IF(商品!W476*商品!Q476/(商品!H476*消化率!$I$5)&gt;商品!L476,商品!H476*消化率!$I$5,J476))</f>
        <v>#DIV/0!</v>
      </c>
      <c r="J476" s="34" t="e">
        <f t="shared" si="100"/>
        <v>#VALUE!</v>
      </c>
      <c r="K476" s="34" t="e">
        <f ca="1">IF(ROUNDDOWN(IF(I476&gt;=設定!$C$8,設定!$C$8,商品!I476),0)&lt;10,10,ROUNDDOWN(IF(I476&gt;=設定!$C$8,設定!$C$8,商品!I476),0))</f>
        <v>#DIV/0!</v>
      </c>
      <c r="L476" s="64">
        <f>IF(F476="標準",設定!$C$4,商品!F476)</f>
        <v>5</v>
      </c>
      <c r="M476" s="63" t="str">
        <f>_xlfn.XLOOKUP($D476,全商品!$F:$F,全商品!H:H,"-")</f>
        <v>-</v>
      </c>
      <c r="N476" s="12" t="str">
        <f>_xlfn.XLOOKUP($D476,全商品!$F:$F,全商品!I:I,"-")</f>
        <v>-</v>
      </c>
      <c r="O476" s="23" t="str">
        <f>_xlfn.XLOOKUP($D476,全商品!$F:$F,全商品!K:K,"-")</f>
        <v>-</v>
      </c>
      <c r="P476" s="13" t="str">
        <f>_xlfn.XLOOKUP($D476,全商品!$F:$F,全商品!M:M,"-")</f>
        <v>-</v>
      </c>
      <c r="Q476" s="25" t="str">
        <f>_xlfn.XLOOKUP($D476,現状商品設定!B:B,現状商品設定!D:D,"-")</f>
        <v>-</v>
      </c>
      <c r="R476" s="22">
        <f>SUM(_xlfn.XLOOKUP($D476,当月商品!$D:$D,当月商品!I:I,0),_xlfn.XLOOKUP($D476,前月商品!$D:$D,前月商品!I:I,0),_xlfn.XLOOKUP($D476,前々月商品!$D:$D,前々月商品!I:I,0))</f>
        <v>0</v>
      </c>
      <c r="S476" s="23">
        <f>SUM(_xlfn.XLOOKUP($D476,当月商品!$D:$D,当月商品!V:V,0),_xlfn.XLOOKUP($D476,前月商品!$D:$D,前月商品!V:V,0),_xlfn.XLOOKUP($D476,前々月商品!$D:$D,前々月商品!V:V,0))</f>
        <v>0</v>
      </c>
      <c r="T476" s="23">
        <f t="shared" si="101"/>
        <v>0</v>
      </c>
      <c r="U476" s="23">
        <f>SUM(_xlfn.XLOOKUP($D476,当月商品!$D:$D,当月商品!W:W,0),_xlfn.XLOOKUP($D476,前月商品!$D:$D,前月商品!W:W,0),_xlfn.XLOOKUP($D476,前々月商品!$D:$D,前々月商品!W:W,0))</f>
        <v>0</v>
      </c>
      <c r="V476" s="23">
        <f>SUM(_xlfn.XLOOKUP($D476,当月商品!$D:$D,当月商品!H:H,0),_xlfn.XLOOKUP($D476,前月商品!$D:$D,前月商品!H:H,0),_xlfn.XLOOKUP($D476,前々月商品!$D:$D,前々月商品!H:H,0))</f>
        <v>0</v>
      </c>
      <c r="W476" s="13">
        <f t="shared" si="102"/>
        <v>0</v>
      </c>
      <c r="X476" s="15">
        <f t="shared" si="103"/>
        <v>0</v>
      </c>
      <c r="Y476" s="22">
        <f>_xlfn.XLOOKUP($D476,当月商品!$D:$D,当月商品!I:I,0)</f>
        <v>0</v>
      </c>
      <c r="Z476" s="23">
        <f>_xlfn.XLOOKUP($D476,前月商品!$D:$D,前月商品!I:I,0)</f>
        <v>0</v>
      </c>
      <c r="AA476" s="23">
        <f>_xlfn.XLOOKUP($D476,前々月商品!$D:$D,前々月商品!I:I,0)</f>
        <v>0</v>
      </c>
      <c r="AB476" s="23">
        <f>_xlfn.XLOOKUP($D476,当月商品!$D:$D,当月商品!V:V,0)</f>
        <v>0</v>
      </c>
      <c r="AC476" s="23">
        <f>_xlfn.XLOOKUP($D476,前月商品!$D:$D,前月商品!V:V,0)</f>
        <v>0</v>
      </c>
      <c r="AD476" s="23">
        <f>_xlfn.XLOOKUP($D476,前々月商品!$D:$D,前々月商品!V:V,0)</f>
        <v>0</v>
      </c>
      <c r="AE476" s="23">
        <f t="shared" si="104"/>
        <v>0</v>
      </c>
      <c r="AF476" s="23">
        <f t="shared" si="105"/>
        <v>0</v>
      </c>
      <c r="AG476" s="23">
        <f t="shared" si="106"/>
        <v>0</v>
      </c>
      <c r="AH476" s="12">
        <f>_xlfn.XLOOKUP($D476,当月商品!$D:$D,当月商品!W:W,0)</f>
        <v>0</v>
      </c>
      <c r="AI476" s="12">
        <f>_xlfn.XLOOKUP($D476,前月商品!$D:$D,前月商品!W:W,0)</f>
        <v>0</v>
      </c>
      <c r="AJ476" s="12">
        <f>_xlfn.XLOOKUP($D476,前々月商品!$D:$D,前々月商品!W:W,0)</f>
        <v>0</v>
      </c>
      <c r="AK476" s="12">
        <f>_xlfn.XLOOKUP($D476,当月商品!$D:$D,当月商品!H:H,0)</f>
        <v>0</v>
      </c>
      <c r="AL476" s="12">
        <f>_xlfn.XLOOKUP($D476,前月商品!$D:$D,前月商品!H:H,0)</f>
        <v>0</v>
      </c>
      <c r="AM476" s="12">
        <f>_xlfn.XLOOKUP($D476,前々月商品!$D:$D,前々月商品!H:H,0)</f>
        <v>0</v>
      </c>
      <c r="AN476" s="13">
        <f t="shared" si="107"/>
        <v>0</v>
      </c>
      <c r="AO476" s="13">
        <f t="shared" si="108"/>
        <v>0</v>
      </c>
      <c r="AP476" s="13">
        <f t="shared" si="109"/>
        <v>0</v>
      </c>
      <c r="AQ476" s="16">
        <f t="shared" si="110"/>
        <v>0</v>
      </c>
      <c r="AR476" s="16">
        <f t="shared" si="111"/>
        <v>0</v>
      </c>
      <c r="AS476" s="17">
        <f t="shared" si="112"/>
        <v>0</v>
      </c>
      <c r="AT476" t="e">
        <f t="shared" si="113"/>
        <v>#VALUE!</v>
      </c>
    </row>
    <row r="477" spans="3:46" ht="36.65" customHeight="1">
      <c r="C477" s="20">
        <v>472</v>
      </c>
      <c r="D477" s="53">
        <f>現状商品設定!B474</f>
        <v>0</v>
      </c>
      <c r="E477" s="26" t="str">
        <f>IFERROR(_xlfn.XLOOKUP($D477,現状商品設定!B:B,現状商品設定!C:C,"-"),"-")</f>
        <v>-</v>
      </c>
      <c r="F477" s="32" t="s">
        <v>46</v>
      </c>
      <c r="G477" s="30" t="str">
        <f>IFERROR(_xlfn.XLOOKUP($D477,現状商品設定!B:B,現状商品設定!F:F),"-")</f>
        <v>-</v>
      </c>
      <c r="H477" s="34" t="e">
        <f>IF(IF(AND(V477&gt;=設定!$C$3,X477&gt;=L477),G477*(1+設定!$C$6),IF(AND(V477&gt;=設定!$C$3,X477&lt;L477),G477*(1+設定!$C$7*-1),IF(V477&lt;設定!$C$3,G477*(1+設定!$C$6),"除外")))&gt;10,IF(AND(V477&gt;=設定!$C$3,X477&gt;=L477),G477*(1+設定!$C$6),IF(AND(V477&gt;=設定!$C$3,X477&lt;L477),G477*(1+設定!$C$7*-1),IF(V477&lt;設定!$C$3,G477*(1+設定!$C$6),"除外"))),10)</f>
        <v>#VALUE!</v>
      </c>
      <c r="I477" s="34" t="e">
        <f ca="1">IF(消化率!$I$5&lt;1,商品!H477*消化率!$I$5,IF(商品!W477*商品!Q477/(商品!H477*消化率!$I$5)&gt;商品!L477,商品!H477*消化率!$I$5,J477))</f>
        <v>#DIV/0!</v>
      </c>
      <c r="J477" s="34" t="e">
        <f t="shared" si="100"/>
        <v>#VALUE!</v>
      </c>
      <c r="K477" s="34" t="e">
        <f ca="1">IF(ROUNDDOWN(IF(I477&gt;=設定!$C$8,設定!$C$8,商品!I477),0)&lt;10,10,ROUNDDOWN(IF(I477&gt;=設定!$C$8,設定!$C$8,商品!I477),0))</f>
        <v>#DIV/0!</v>
      </c>
      <c r="L477" s="64">
        <f>IF(F477="標準",設定!$C$4,商品!F477)</f>
        <v>5</v>
      </c>
      <c r="M477" s="63" t="str">
        <f>_xlfn.XLOOKUP($D477,全商品!$F:$F,全商品!H:H,"-")</f>
        <v>-</v>
      </c>
      <c r="N477" s="12" t="str">
        <f>_xlfn.XLOOKUP($D477,全商品!$F:$F,全商品!I:I,"-")</f>
        <v>-</v>
      </c>
      <c r="O477" s="23" t="str">
        <f>_xlfn.XLOOKUP($D477,全商品!$F:$F,全商品!K:K,"-")</f>
        <v>-</v>
      </c>
      <c r="P477" s="13" t="str">
        <f>_xlfn.XLOOKUP($D477,全商品!$F:$F,全商品!M:M,"-")</f>
        <v>-</v>
      </c>
      <c r="Q477" s="25" t="str">
        <f>_xlfn.XLOOKUP($D477,現状商品設定!B:B,現状商品設定!D:D,"-")</f>
        <v>-</v>
      </c>
      <c r="R477" s="22">
        <f>SUM(_xlfn.XLOOKUP($D477,当月商品!$D:$D,当月商品!I:I,0),_xlfn.XLOOKUP($D477,前月商品!$D:$D,前月商品!I:I,0),_xlfn.XLOOKUP($D477,前々月商品!$D:$D,前々月商品!I:I,0))</f>
        <v>0</v>
      </c>
      <c r="S477" s="23">
        <f>SUM(_xlfn.XLOOKUP($D477,当月商品!$D:$D,当月商品!V:V,0),_xlfn.XLOOKUP($D477,前月商品!$D:$D,前月商品!V:V,0),_xlfn.XLOOKUP($D477,前々月商品!$D:$D,前々月商品!V:V,0))</f>
        <v>0</v>
      </c>
      <c r="T477" s="23">
        <f t="shared" si="101"/>
        <v>0</v>
      </c>
      <c r="U477" s="23">
        <f>SUM(_xlfn.XLOOKUP($D477,当月商品!$D:$D,当月商品!W:W,0),_xlfn.XLOOKUP($D477,前月商品!$D:$D,前月商品!W:W,0),_xlfn.XLOOKUP($D477,前々月商品!$D:$D,前々月商品!W:W,0))</f>
        <v>0</v>
      </c>
      <c r="V477" s="23">
        <f>SUM(_xlfn.XLOOKUP($D477,当月商品!$D:$D,当月商品!H:H,0),_xlfn.XLOOKUP($D477,前月商品!$D:$D,前月商品!H:H,0),_xlfn.XLOOKUP($D477,前々月商品!$D:$D,前々月商品!H:H,0))</f>
        <v>0</v>
      </c>
      <c r="W477" s="13">
        <f t="shared" si="102"/>
        <v>0</v>
      </c>
      <c r="X477" s="15">
        <f t="shared" si="103"/>
        <v>0</v>
      </c>
      <c r="Y477" s="22">
        <f>_xlfn.XLOOKUP($D477,当月商品!$D:$D,当月商品!I:I,0)</f>
        <v>0</v>
      </c>
      <c r="Z477" s="23">
        <f>_xlfn.XLOOKUP($D477,前月商品!$D:$D,前月商品!I:I,0)</f>
        <v>0</v>
      </c>
      <c r="AA477" s="23">
        <f>_xlfn.XLOOKUP($D477,前々月商品!$D:$D,前々月商品!I:I,0)</f>
        <v>0</v>
      </c>
      <c r="AB477" s="23">
        <f>_xlfn.XLOOKUP($D477,当月商品!$D:$D,当月商品!V:V,0)</f>
        <v>0</v>
      </c>
      <c r="AC477" s="23">
        <f>_xlfn.XLOOKUP($D477,前月商品!$D:$D,前月商品!V:V,0)</f>
        <v>0</v>
      </c>
      <c r="AD477" s="23">
        <f>_xlfn.XLOOKUP($D477,前々月商品!$D:$D,前々月商品!V:V,0)</f>
        <v>0</v>
      </c>
      <c r="AE477" s="23">
        <f t="shared" si="104"/>
        <v>0</v>
      </c>
      <c r="AF477" s="23">
        <f t="shared" si="105"/>
        <v>0</v>
      </c>
      <c r="AG477" s="23">
        <f t="shared" si="106"/>
        <v>0</v>
      </c>
      <c r="AH477" s="12">
        <f>_xlfn.XLOOKUP($D477,当月商品!$D:$D,当月商品!W:W,0)</f>
        <v>0</v>
      </c>
      <c r="AI477" s="12">
        <f>_xlfn.XLOOKUP($D477,前月商品!$D:$D,前月商品!W:W,0)</f>
        <v>0</v>
      </c>
      <c r="AJ477" s="12">
        <f>_xlfn.XLOOKUP($D477,前々月商品!$D:$D,前々月商品!W:W,0)</f>
        <v>0</v>
      </c>
      <c r="AK477" s="12">
        <f>_xlfn.XLOOKUP($D477,当月商品!$D:$D,当月商品!H:H,0)</f>
        <v>0</v>
      </c>
      <c r="AL477" s="12">
        <f>_xlfn.XLOOKUP($D477,前月商品!$D:$D,前月商品!H:H,0)</f>
        <v>0</v>
      </c>
      <c r="AM477" s="12">
        <f>_xlfn.XLOOKUP($D477,前々月商品!$D:$D,前々月商品!H:H,0)</f>
        <v>0</v>
      </c>
      <c r="AN477" s="13">
        <f t="shared" si="107"/>
        <v>0</v>
      </c>
      <c r="AO477" s="13">
        <f t="shared" si="108"/>
        <v>0</v>
      </c>
      <c r="AP477" s="13">
        <f t="shared" si="109"/>
        <v>0</v>
      </c>
      <c r="AQ477" s="16">
        <f t="shared" si="110"/>
        <v>0</v>
      </c>
      <c r="AR477" s="16">
        <f t="shared" si="111"/>
        <v>0</v>
      </c>
      <c r="AS477" s="17">
        <f t="shared" si="112"/>
        <v>0</v>
      </c>
      <c r="AT477" t="e">
        <f t="shared" si="113"/>
        <v>#VALUE!</v>
      </c>
    </row>
    <row r="478" spans="3:46" ht="36.65" customHeight="1">
      <c r="C478" s="20">
        <v>473</v>
      </c>
      <c r="D478" s="53">
        <f>現状商品設定!B475</f>
        <v>0</v>
      </c>
      <c r="E478" s="26" t="str">
        <f>IFERROR(_xlfn.XLOOKUP($D478,現状商品設定!B:B,現状商品設定!C:C,"-"),"-")</f>
        <v>-</v>
      </c>
      <c r="F478" s="32" t="s">
        <v>46</v>
      </c>
      <c r="G478" s="30" t="str">
        <f>IFERROR(_xlfn.XLOOKUP($D478,現状商品設定!B:B,現状商品設定!F:F),"-")</f>
        <v>-</v>
      </c>
      <c r="H478" s="34" t="e">
        <f>IF(IF(AND(V478&gt;=設定!$C$3,X478&gt;=L478),G478*(1+設定!$C$6),IF(AND(V478&gt;=設定!$C$3,X478&lt;L478),G478*(1+設定!$C$7*-1),IF(V478&lt;設定!$C$3,G478*(1+設定!$C$6),"除外")))&gt;10,IF(AND(V478&gt;=設定!$C$3,X478&gt;=L478),G478*(1+設定!$C$6),IF(AND(V478&gt;=設定!$C$3,X478&lt;L478),G478*(1+設定!$C$7*-1),IF(V478&lt;設定!$C$3,G478*(1+設定!$C$6),"除外"))),10)</f>
        <v>#VALUE!</v>
      </c>
      <c r="I478" s="34" t="e">
        <f ca="1">IF(消化率!$I$5&lt;1,商品!H478*消化率!$I$5,IF(商品!W478*商品!Q478/(商品!H478*消化率!$I$5)&gt;商品!L478,商品!H478*消化率!$I$5,J478))</f>
        <v>#DIV/0!</v>
      </c>
      <c r="J478" s="34" t="e">
        <f t="shared" si="100"/>
        <v>#VALUE!</v>
      </c>
      <c r="K478" s="34" t="e">
        <f ca="1">IF(ROUNDDOWN(IF(I478&gt;=設定!$C$8,設定!$C$8,商品!I478),0)&lt;10,10,ROUNDDOWN(IF(I478&gt;=設定!$C$8,設定!$C$8,商品!I478),0))</f>
        <v>#DIV/0!</v>
      </c>
      <c r="L478" s="64">
        <f>IF(F478="標準",設定!$C$4,商品!F478)</f>
        <v>5</v>
      </c>
      <c r="M478" s="63" t="str">
        <f>_xlfn.XLOOKUP($D478,全商品!$F:$F,全商品!H:H,"-")</f>
        <v>-</v>
      </c>
      <c r="N478" s="12" t="str">
        <f>_xlfn.XLOOKUP($D478,全商品!$F:$F,全商品!I:I,"-")</f>
        <v>-</v>
      </c>
      <c r="O478" s="23" t="str">
        <f>_xlfn.XLOOKUP($D478,全商品!$F:$F,全商品!K:K,"-")</f>
        <v>-</v>
      </c>
      <c r="P478" s="13" t="str">
        <f>_xlfn.XLOOKUP($D478,全商品!$F:$F,全商品!M:M,"-")</f>
        <v>-</v>
      </c>
      <c r="Q478" s="25" t="str">
        <f>_xlfn.XLOOKUP($D478,現状商品設定!B:B,現状商品設定!D:D,"-")</f>
        <v>-</v>
      </c>
      <c r="R478" s="22">
        <f>SUM(_xlfn.XLOOKUP($D478,当月商品!$D:$D,当月商品!I:I,0),_xlfn.XLOOKUP($D478,前月商品!$D:$D,前月商品!I:I,0),_xlfn.XLOOKUP($D478,前々月商品!$D:$D,前々月商品!I:I,0))</f>
        <v>0</v>
      </c>
      <c r="S478" s="23">
        <f>SUM(_xlfn.XLOOKUP($D478,当月商品!$D:$D,当月商品!V:V,0),_xlfn.XLOOKUP($D478,前月商品!$D:$D,前月商品!V:V,0),_xlfn.XLOOKUP($D478,前々月商品!$D:$D,前々月商品!V:V,0))</f>
        <v>0</v>
      </c>
      <c r="T478" s="23">
        <f t="shared" si="101"/>
        <v>0</v>
      </c>
      <c r="U478" s="23">
        <f>SUM(_xlfn.XLOOKUP($D478,当月商品!$D:$D,当月商品!W:W,0),_xlfn.XLOOKUP($D478,前月商品!$D:$D,前月商品!W:W,0),_xlfn.XLOOKUP($D478,前々月商品!$D:$D,前々月商品!W:W,0))</f>
        <v>0</v>
      </c>
      <c r="V478" s="23">
        <f>SUM(_xlfn.XLOOKUP($D478,当月商品!$D:$D,当月商品!H:H,0),_xlfn.XLOOKUP($D478,前月商品!$D:$D,前月商品!H:H,0),_xlfn.XLOOKUP($D478,前々月商品!$D:$D,前々月商品!H:H,0))</f>
        <v>0</v>
      </c>
      <c r="W478" s="13">
        <f t="shared" si="102"/>
        <v>0</v>
      </c>
      <c r="X478" s="15">
        <f t="shared" si="103"/>
        <v>0</v>
      </c>
      <c r="Y478" s="22">
        <f>_xlfn.XLOOKUP($D478,当月商品!$D:$D,当月商品!I:I,0)</f>
        <v>0</v>
      </c>
      <c r="Z478" s="23">
        <f>_xlfn.XLOOKUP($D478,前月商品!$D:$D,前月商品!I:I,0)</f>
        <v>0</v>
      </c>
      <c r="AA478" s="23">
        <f>_xlfn.XLOOKUP($D478,前々月商品!$D:$D,前々月商品!I:I,0)</f>
        <v>0</v>
      </c>
      <c r="AB478" s="23">
        <f>_xlfn.XLOOKUP($D478,当月商品!$D:$D,当月商品!V:V,0)</f>
        <v>0</v>
      </c>
      <c r="AC478" s="23">
        <f>_xlfn.XLOOKUP($D478,前月商品!$D:$D,前月商品!V:V,0)</f>
        <v>0</v>
      </c>
      <c r="AD478" s="23">
        <f>_xlfn.XLOOKUP($D478,前々月商品!$D:$D,前々月商品!V:V,0)</f>
        <v>0</v>
      </c>
      <c r="AE478" s="23">
        <f t="shared" si="104"/>
        <v>0</v>
      </c>
      <c r="AF478" s="23">
        <f t="shared" si="105"/>
        <v>0</v>
      </c>
      <c r="AG478" s="23">
        <f t="shared" si="106"/>
        <v>0</v>
      </c>
      <c r="AH478" s="12">
        <f>_xlfn.XLOOKUP($D478,当月商品!$D:$D,当月商品!W:W,0)</f>
        <v>0</v>
      </c>
      <c r="AI478" s="12">
        <f>_xlfn.XLOOKUP($D478,前月商品!$D:$D,前月商品!W:W,0)</f>
        <v>0</v>
      </c>
      <c r="AJ478" s="12">
        <f>_xlfn.XLOOKUP($D478,前々月商品!$D:$D,前々月商品!W:W,0)</f>
        <v>0</v>
      </c>
      <c r="AK478" s="12">
        <f>_xlfn.XLOOKUP($D478,当月商品!$D:$D,当月商品!H:H,0)</f>
        <v>0</v>
      </c>
      <c r="AL478" s="12">
        <f>_xlfn.XLOOKUP($D478,前月商品!$D:$D,前月商品!H:H,0)</f>
        <v>0</v>
      </c>
      <c r="AM478" s="12">
        <f>_xlfn.XLOOKUP($D478,前々月商品!$D:$D,前々月商品!H:H,0)</f>
        <v>0</v>
      </c>
      <c r="AN478" s="13">
        <f t="shared" si="107"/>
        <v>0</v>
      </c>
      <c r="AO478" s="13">
        <f t="shared" si="108"/>
        <v>0</v>
      </c>
      <c r="AP478" s="13">
        <f t="shared" si="109"/>
        <v>0</v>
      </c>
      <c r="AQ478" s="16">
        <f t="shared" si="110"/>
        <v>0</v>
      </c>
      <c r="AR478" s="16">
        <f t="shared" si="111"/>
        <v>0</v>
      </c>
      <c r="AS478" s="17">
        <f t="shared" si="112"/>
        <v>0</v>
      </c>
      <c r="AT478" t="e">
        <f t="shared" si="113"/>
        <v>#VALUE!</v>
      </c>
    </row>
    <row r="479" spans="3:46" ht="36.65" customHeight="1">
      <c r="C479" s="20">
        <v>474</v>
      </c>
      <c r="D479" s="53">
        <f>現状商品設定!B476</f>
        <v>0</v>
      </c>
      <c r="E479" s="26" t="str">
        <f>IFERROR(_xlfn.XLOOKUP($D479,現状商品設定!B:B,現状商品設定!C:C,"-"),"-")</f>
        <v>-</v>
      </c>
      <c r="F479" s="32" t="s">
        <v>46</v>
      </c>
      <c r="G479" s="30" t="str">
        <f>IFERROR(_xlfn.XLOOKUP($D479,現状商品設定!B:B,現状商品設定!F:F),"-")</f>
        <v>-</v>
      </c>
      <c r="H479" s="34" t="e">
        <f>IF(IF(AND(V479&gt;=設定!$C$3,X479&gt;=L479),G479*(1+設定!$C$6),IF(AND(V479&gt;=設定!$C$3,X479&lt;L479),G479*(1+設定!$C$7*-1),IF(V479&lt;設定!$C$3,G479*(1+設定!$C$6),"除外")))&gt;10,IF(AND(V479&gt;=設定!$C$3,X479&gt;=L479),G479*(1+設定!$C$6),IF(AND(V479&gt;=設定!$C$3,X479&lt;L479),G479*(1+設定!$C$7*-1),IF(V479&lt;設定!$C$3,G479*(1+設定!$C$6),"除外"))),10)</f>
        <v>#VALUE!</v>
      </c>
      <c r="I479" s="34" t="e">
        <f ca="1">IF(消化率!$I$5&lt;1,商品!H479*消化率!$I$5,IF(商品!W479*商品!Q479/(商品!H479*消化率!$I$5)&gt;商品!L479,商品!H479*消化率!$I$5,J479))</f>
        <v>#DIV/0!</v>
      </c>
      <c r="J479" s="34" t="e">
        <f t="shared" si="100"/>
        <v>#VALUE!</v>
      </c>
      <c r="K479" s="34" t="e">
        <f ca="1">IF(ROUNDDOWN(IF(I479&gt;=設定!$C$8,設定!$C$8,商品!I479),0)&lt;10,10,ROUNDDOWN(IF(I479&gt;=設定!$C$8,設定!$C$8,商品!I479),0))</f>
        <v>#DIV/0!</v>
      </c>
      <c r="L479" s="64">
        <f>IF(F479="標準",設定!$C$4,商品!F479)</f>
        <v>5</v>
      </c>
      <c r="M479" s="63" t="str">
        <f>_xlfn.XLOOKUP($D479,全商品!$F:$F,全商品!H:H,"-")</f>
        <v>-</v>
      </c>
      <c r="N479" s="12" t="str">
        <f>_xlfn.XLOOKUP($D479,全商品!$F:$F,全商品!I:I,"-")</f>
        <v>-</v>
      </c>
      <c r="O479" s="23" t="str">
        <f>_xlfn.XLOOKUP($D479,全商品!$F:$F,全商品!K:K,"-")</f>
        <v>-</v>
      </c>
      <c r="P479" s="13" t="str">
        <f>_xlfn.XLOOKUP($D479,全商品!$F:$F,全商品!M:M,"-")</f>
        <v>-</v>
      </c>
      <c r="Q479" s="25" t="str">
        <f>_xlfn.XLOOKUP($D479,現状商品設定!B:B,現状商品設定!D:D,"-")</f>
        <v>-</v>
      </c>
      <c r="R479" s="22">
        <f>SUM(_xlfn.XLOOKUP($D479,当月商品!$D:$D,当月商品!I:I,0),_xlfn.XLOOKUP($D479,前月商品!$D:$D,前月商品!I:I,0),_xlfn.XLOOKUP($D479,前々月商品!$D:$D,前々月商品!I:I,0))</f>
        <v>0</v>
      </c>
      <c r="S479" s="23">
        <f>SUM(_xlfn.XLOOKUP($D479,当月商品!$D:$D,当月商品!V:V,0),_xlfn.XLOOKUP($D479,前月商品!$D:$D,前月商品!V:V,0),_xlfn.XLOOKUP($D479,前々月商品!$D:$D,前々月商品!V:V,0))</f>
        <v>0</v>
      </c>
      <c r="T479" s="23">
        <f t="shared" si="101"/>
        <v>0</v>
      </c>
      <c r="U479" s="23">
        <f>SUM(_xlfn.XLOOKUP($D479,当月商品!$D:$D,当月商品!W:W,0),_xlfn.XLOOKUP($D479,前月商品!$D:$D,前月商品!W:W,0),_xlfn.XLOOKUP($D479,前々月商品!$D:$D,前々月商品!W:W,0))</f>
        <v>0</v>
      </c>
      <c r="V479" s="23">
        <f>SUM(_xlfn.XLOOKUP($D479,当月商品!$D:$D,当月商品!H:H,0),_xlfn.XLOOKUP($D479,前月商品!$D:$D,前月商品!H:H,0),_xlfn.XLOOKUP($D479,前々月商品!$D:$D,前々月商品!H:H,0))</f>
        <v>0</v>
      </c>
      <c r="W479" s="13">
        <f t="shared" si="102"/>
        <v>0</v>
      </c>
      <c r="X479" s="15">
        <f t="shared" si="103"/>
        <v>0</v>
      </c>
      <c r="Y479" s="22">
        <f>_xlfn.XLOOKUP($D479,当月商品!$D:$D,当月商品!I:I,0)</f>
        <v>0</v>
      </c>
      <c r="Z479" s="23">
        <f>_xlfn.XLOOKUP($D479,前月商品!$D:$D,前月商品!I:I,0)</f>
        <v>0</v>
      </c>
      <c r="AA479" s="23">
        <f>_xlfn.XLOOKUP($D479,前々月商品!$D:$D,前々月商品!I:I,0)</f>
        <v>0</v>
      </c>
      <c r="AB479" s="23">
        <f>_xlfn.XLOOKUP($D479,当月商品!$D:$D,当月商品!V:V,0)</f>
        <v>0</v>
      </c>
      <c r="AC479" s="23">
        <f>_xlfn.XLOOKUP($D479,前月商品!$D:$D,前月商品!V:V,0)</f>
        <v>0</v>
      </c>
      <c r="AD479" s="23">
        <f>_xlfn.XLOOKUP($D479,前々月商品!$D:$D,前々月商品!V:V,0)</f>
        <v>0</v>
      </c>
      <c r="AE479" s="23">
        <f t="shared" si="104"/>
        <v>0</v>
      </c>
      <c r="AF479" s="23">
        <f t="shared" si="105"/>
        <v>0</v>
      </c>
      <c r="AG479" s="23">
        <f t="shared" si="106"/>
        <v>0</v>
      </c>
      <c r="AH479" s="12">
        <f>_xlfn.XLOOKUP($D479,当月商品!$D:$D,当月商品!W:W,0)</f>
        <v>0</v>
      </c>
      <c r="AI479" s="12">
        <f>_xlfn.XLOOKUP($D479,前月商品!$D:$D,前月商品!W:W,0)</f>
        <v>0</v>
      </c>
      <c r="AJ479" s="12">
        <f>_xlfn.XLOOKUP($D479,前々月商品!$D:$D,前々月商品!W:W,0)</f>
        <v>0</v>
      </c>
      <c r="AK479" s="12">
        <f>_xlfn.XLOOKUP($D479,当月商品!$D:$D,当月商品!H:H,0)</f>
        <v>0</v>
      </c>
      <c r="AL479" s="12">
        <f>_xlfn.XLOOKUP($D479,前月商品!$D:$D,前月商品!H:H,0)</f>
        <v>0</v>
      </c>
      <c r="AM479" s="12">
        <f>_xlfn.XLOOKUP($D479,前々月商品!$D:$D,前々月商品!H:H,0)</f>
        <v>0</v>
      </c>
      <c r="AN479" s="13">
        <f t="shared" si="107"/>
        <v>0</v>
      </c>
      <c r="AO479" s="13">
        <f t="shared" si="108"/>
        <v>0</v>
      </c>
      <c r="AP479" s="13">
        <f t="shared" si="109"/>
        <v>0</v>
      </c>
      <c r="AQ479" s="16">
        <f t="shared" si="110"/>
        <v>0</v>
      </c>
      <c r="AR479" s="16">
        <f t="shared" si="111"/>
        <v>0</v>
      </c>
      <c r="AS479" s="17">
        <f t="shared" si="112"/>
        <v>0</v>
      </c>
      <c r="AT479" t="e">
        <f t="shared" si="113"/>
        <v>#VALUE!</v>
      </c>
    </row>
    <row r="480" spans="3:46" ht="36.65" customHeight="1">
      <c r="C480" s="20">
        <v>475</v>
      </c>
      <c r="D480" s="53">
        <f>現状商品設定!B477</f>
        <v>0</v>
      </c>
      <c r="E480" s="26" t="str">
        <f>IFERROR(_xlfn.XLOOKUP($D480,現状商品設定!B:B,現状商品設定!C:C,"-"),"-")</f>
        <v>-</v>
      </c>
      <c r="F480" s="32" t="s">
        <v>46</v>
      </c>
      <c r="G480" s="30" t="str">
        <f>IFERROR(_xlfn.XLOOKUP($D480,現状商品設定!B:B,現状商品設定!F:F),"-")</f>
        <v>-</v>
      </c>
      <c r="H480" s="34" t="e">
        <f>IF(IF(AND(V480&gt;=設定!$C$3,X480&gt;=L480),G480*(1+設定!$C$6),IF(AND(V480&gt;=設定!$C$3,X480&lt;L480),G480*(1+設定!$C$7*-1),IF(V480&lt;設定!$C$3,G480*(1+設定!$C$6),"除外")))&gt;10,IF(AND(V480&gt;=設定!$C$3,X480&gt;=L480),G480*(1+設定!$C$6),IF(AND(V480&gt;=設定!$C$3,X480&lt;L480),G480*(1+設定!$C$7*-1),IF(V480&lt;設定!$C$3,G480*(1+設定!$C$6),"除外"))),10)</f>
        <v>#VALUE!</v>
      </c>
      <c r="I480" s="34" t="e">
        <f ca="1">IF(消化率!$I$5&lt;1,商品!H480*消化率!$I$5,IF(商品!W480*商品!Q480/(商品!H480*消化率!$I$5)&gt;商品!L480,商品!H480*消化率!$I$5,J480))</f>
        <v>#DIV/0!</v>
      </c>
      <c r="J480" s="34" t="e">
        <f t="shared" si="100"/>
        <v>#VALUE!</v>
      </c>
      <c r="K480" s="34" t="e">
        <f ca="1">IF(ROUNDDOWN(IF(I480&gt;=設定!$C$8,設定!$C$8,商品!I480),0)&lt;10,10,ROUNDDOWN(IF(I480&gt;=設定!$C$8,設定!$C$8,商品!I480),0))</f>
        <v>#DIV/0!</v>
      </c>
      <c r="L480" s="64">
        <f>IF(F480="標準",設定!$C$4,商品!F480)</f>
        <v>5</v>
      </c>
      <c r="M480" s="63" t="str">
        <f>_xlfn.XLOOKUP($D480,全商品!$F:$F,全商品!H:H,"-")</f>
        <v>-</v>
      </c>
      <c r="N480" s="12" t="str">
        <f>_xlfn.XLOOKUP($D480,全商品!$F:$F,全商品!I:I,"-")</f>
        <v>-</v>
      </c>
      <c r="O480" s="23" t="str">
        <f>_xlfn.XLOOKUP($D480,全商品!$F:$F,全商品!K:K,"-")</f>
        <v>-</v>
      </c>
      <c r="P480" s="13" t="str">
        <f>_xlfn.XLOOKUP($D480,全商品!$F:$F,全商品!M:M,"-")</f>
        <v>-</v>
      </c>
      <c r="Q480" s="25" t="str">
        <f>_xlfn.XLOOKUP($D480,現状商品設定!B:B,現状商品設定!D:D,"-")</f>
        <v>-</v>
      </c>
      <c r="R480" s="22">
        <f>SUM(_xlfn.XLOOKUP($D480,当月商品!$D:$D,当月商品!I:I,0),_xlfn.XLOOKUP($D480,前月商品!$D:$D,前月商品!I:I,0),_xlfn.XLOOKUP($D480,前々月商品!$D:$D,前々月商品!I:I,0))</f>
        <v>0</v>
      </c>
      <c r="S480" s="23">
        <f>SUM(_xlfn.XLOOKUP($D480,当月商品!$D:$D,当月商品!V:V,0),_xlfn.XLOOKUP($D480,前月商品!$D:$D,前月商品!V:V,0),_xlfn.XLOOKUP($D480,前々月商品!$D:$D,前々月商品!V:V,0))</f>
        <v>0</v>
      </c>
      <c r="T480" s="23">
        <f t="shared" si="101"/>
        <v>0</v>
      </c>
      <c r="U480" s="23">
        <f>SUM(_xlfn.XLOOKUP($D480,当月商品!$D:$D,当月商品!W:W,0),_xlfn.XLOOKUP($D480,前月商品!$D:$D,前月商品!W:W,0),_xlfn.XLOOKUP($D480,前々月商品!$D:$D,前々月商品!W:W,0))</f>
        <v>0</v>
      </c>
      <c r="V480" s="23">
        <f>SUM(_xlfn.XLOOKUP($D480,当月商品!$D:$D,当月商品!H:H,0),_xlfn.XLOOKUP($D480,前月商品!$D:$D,前月商品!H:H,0),_xlfn.XLOOKUP($D480,前々月商品!$D:$D,前々月商品!H:H,0))</f>
        <v>0</v>
      </c>
      <c r="W480" s="13">
        <f t="shared" si="102"/>
        <v>0</v>
      </c>
      <c r="X480" s="15">
        <f t="shared" si="103"/>
        <v>0</v>
      </c>
      <c r="Y480" s="22">
        <f>_xlfn.XLOOKUP($D480,当月商品!$D:$D,当月商品!I:I,0)</f>
        <v>0</v>
      </c>
      <c r="Z480" s="23">
        <f>_xlfn.XLOOKUP($D480,前月商品!$D:$D,前月商品!I:I,0)</f>
        <v>0</v>
      </c>
      <c r="AA480" s="23">
        <f>_xlfn.XLOOKUP($D480,前々月商品!$D:$D,前々月商品!I:I,0)</f>
        <v>0</v>
      </c>
      <c r="AB480" s="23">
        <f>_xlfn.XLOOKUP($D480,当月商品!$D:$D,当月商品!V:V,0)</f>
        <v>0</v>
      </c>
      <c r="AC480" s="23">
        <f>_xlfn.XLOOKUP($D480,前月商品!$D:$D,前月商品!V:V,0)</f>
        <v>0</v>
      </c>
      <c r="AD480" s="23">
        <f>_xlfn.XLOOKUP($D480,前々月商品!$D:$D,前々月商品!V:V,0)</f>
        <v>0</v>
      </c>
      <c r="AE480" s="23">
        <f t="shared" si="104"/>
        <v>0</v>
      </c>
      <c r="AF480" s="23">
        <f t="shared" si="105"/>
        <v>0</v>
      </c>
      <c r="AG480" s="23">
        <f t="shared" si="106"/>
        <v>0</v>
      </c>
      <c r="AH480" s="12">
        <f>_xlfn.XLOOKUP($D480,当月商品!$D:$D,当月商品!W:W,0)</f>
        <v>0</v>
      </c>
      <c r="AI480" s="12">
        <f>_xlfn.XLOOKUP($D480,前月商品!$D:$D,前月商品!W:W,0)</f>
        <v>0</v>
      </c>
      <c r="AJ480" s="12">
        <f>_xlfn.XLOOKUP($D480,前々月商品!$D:$D,前々月商品!W:W,0)</f>
        <v>0</v>
      </c>
      <c r="AK480" s="12">
        <f>_xlfn.XLOOKUP($D480,当月商品!$D:$D,当月商品!H:H,0)</f>
        <v>0</v>
      </c>
      <c r="AL480" s="12">
        <f>_xlfn.XLOOKUP($D480,前月商品!$D:$D,前月商品!H:H,0)</f>
        <v>0</v>
      </c>
      <c r="AM480" s="12">
        <f>_xlfn.XLOOKUP($D480,前々月商品!$D:$D,前々月商品!H:H,0)</f>
        <v>0</v>
      </c>
      <c r="AN480" s="13">
        <f t="shared" si="107"/>
        <v>0</v>
      </c>
      <c r="AO480" s="13">
        <f t="shared" si="108"/>
        <v>0</v>
      </c>
      <c r="AP480" s="13">
        <f t="shared" si="109"/>
        <v>0</v>
      </c>
      <c r="AQ480" s="16">
        <f t="shared" si="110"/>
        <v>0</v>
      </c>
      <c r="AR480" s="16">
        <f t="shared" si="111"/>
        <v>0</v>
      </c>
      <c r="AS480" s="17">
        <f t="shared" si="112"/>
        <v>0</v>
      </c>
      <c r="AT480" t="e">
        <f t="shared" si="113"/>
        <v>#VALUE!</v>
      </c>
    </row>
    <row r="481" spans="3:46" ht="36.65" customHeight="1">
      <c r="C481" s="20">
        <v>476</v>
      </c>
      <c r="D481" s="53">
        <f>現状商品設定!B478</f>
        <v>0</v>
      </c>
      <c r="E481" s="26" t="str">
        <f>IFERROR(_xlfn.XLOOKUP($D481,現状商品設定!B:B,現状商品設定!C:C,"-"),"-")</f>
        <v>-</v>
      </c>
      <c r="F481" s="32" t="s">
        <v>46</v>
      </c>
      <c r="G481" s="30" t="str">
        <f>IFERROR(_xlfn.XLOOKUP($D481,現状商品設定!B:B,現状商品設定!F:F),"-")</f>
        <v>-</v>
      </c>
      <c r="H481" s="34" t="e">
        <f>IF(IF(AND(V481&gt;=設定!$C$3,X481&gt;=L481),G481*(1+設定!$C$6),IF(AND(V481&gt;=設定!$C$3,X481&lt;L481),G481*(1+設定!$C$7*-1),IF(V481&lt;設定!$C$3,G481*(1+設定!$C$6),"除外")))&gt;10,IF(AND(V481&gt;=設定!$C$3,X481&gt;=L481),G481*(1+設定!$C$6),IF(AND(V481&gt;=設定!$C$3,X481&lt;L481),G481*(1+設定!$C$7*-1),IF(V481&lt;設定!$C$3,G481*(1+設定!$C$6),"除外"))),10)</f>
        <v>#VALUE!</v>
      </c>
      <c r="I481" s="34" t="e">
        <f ca="1">IF(消化率!$I$5&lt;1,商品!H481*消化率!$I$5,IF(商品!W481*商品!Q481/(商品!H481*消化率!$I$5)&gt;商品!L481,商品!H481*消化率!$I$5,J481))</f>
        <v>#DIV/0!</v>
      </c>
      <c r="J481" s="34" t="e">
        <f t="shared" si="100"/>
        <v>#VALUE!</v>
      </c>
      <c r="K481" s="34" t="e">
        <f ca="1">IF(ROUNDDOWN(IF(I481&gt;=設定!$C$8,設定!$C$8,商品!I481),0)&lt;10,10,ROUNDDOWN(IF(I481&gt;=設定!$C$8,設定!$C$8,商品!I481),0))</f>
        <v>#DIV/0!</v>
      </c>
      <c r="L481" s="64">
        <f>IF(F481="標準",設定!$C$4,商品!F481)</f>
        <v>5</v>
      </c>
      <c r="M481" s="63" t="str">
        <f>_xlfn.XLOOKUP($D481,全商品!$F:$F,全商品!H:H,"-")</f>
        <v>-</v>
      </c>
      <c r="N481" s="12" t="str">
        <f>_xlfn.XLOOKUP($D481,全商品!$F:$F,全商品!I:I,"-")</f>
        <v>-</v>
      </c>
      <c r="O481" s="23" t="str">
        <f>_xlfn.XLOOKUP($D481,全商品!$F:$F,全商品!K:K,"-")</f>
        <v>-</v>
      </c>
      <c r="P481" s="13" t="str">
        <f>_xlfn.XLOOKUP($D481,全商品!$F:$F,全商品!M:M,"-")</f>
        <v>-</v>
      </c>
      <c r="Q481" s="25" t="str">
        <f>_xlfn.XLOOKUP($D481,現状商品設定!B:B,現状商品設定!D:D,"-")</f>
        <v>-</v>
      </c>
      <c r="R481" s="22">
        <f>SUM(_xlfn.XLOOKUP($D481,当月商品!$D:$D,当月商品!I:I,0),_xlfn.XLOOKUP($D481,前月商品!$D:$D,前月商品!I:I,0),_xlfn.XLOOKUP($D481,前々月商品!$D:$D,前々月商品!I:I,0))</f>
        <v>0</v>
      </c>
      <c r="S481" s="23">
        <f>SUM(_xlfn.XLOOKUP($D481,当月商品!$D:$D,当月商品!V:V,0),_xlfn.XLOOKUP($D481,前月商品!$D:$D,前月商品!V:V,0),_xlfn.XLOOKUP($D481,前々月商品!$D:$D,前々月商品!V:V,0))</f>
        <v>0</v>
      </c>
      <c r="T481" s="23">
        <f t="shared" si="101"/>
        <v>0</v>
      </c>
      <c r="U481" s="23">
        <f>SUM(_xlfn.XLOOKUP($D481,当月商品!$D:$D,当月商品!W:W,0),_xlfn.XLOOKUP($D481,前月商品!$D:$D,前月商品!W:W,0),_xlfn.XLOOKUP($D481,前々月商品!$D:$D,前々月商品!W:W,0))</f>
        <v>0</v>
      </c>
      <c r="V481" s="23">
        <f>SUM(_xlfn.XLOOKUP($D481,当月商品!$D:$D,当月商品!H:H,0),_xlfn.XLOOKUP($D481,前月商品!$D:$D,前月商品!H:H,0),_xlfn.XLOOKUP($D481,前々月商品!$D:$D,前々月商品!H:H,0))</f>
        <v>0</v>
      </c>
      <c r="W481" s="13">
        <f t="shared" si="102"/>
        <v>0</v>
      </c>
      <c r="X481" s="15">
        <f t="shared" si="103"/>
        <v>0</v>
      </c>
      <c r="Y481" s="22">
        <f>_xlfn.XLOOKUP($D481,当月商品!$D:$D,当月商品!I:I,0)</f>
        <v>0</v>
      </c>
      <c r="Z481" s="23">
        <f>_xlfn.XLOOKUP($D481,前月商品!$D:$D,前月商品!I:I,0)</f>
        <v>0</v>
      </c>
      <c r="AA481" s="23">
        <f>_xlfn.XLOOKUP($D481,前々月商品!$D:$D,前々月商品!I:I,0)</f>
        <v>0</v>
      </c>
      <c r="AB481" s="23">
        <f>_xlfn.XLOOKUP($D481,当月商品!$D:$D,当月商品!V:V,0)</f>
        <v>0</v>
      </c>
      <c r="AC481" s="23">
        <f>_xlfn.XLOOKUP($D481,前月商品!$D:$D,前月商品!V:V,0)</f>
        <v>0</v>
      </c>
      <c r="AD481" s="23">
        <f>_xlfn.XLOOKUP($D481,前々月商品!$D:$D,前々月商品!V:V,0)</f>
        <v>0</v>
      </c>
      <c r="AE481" s="23">
        <f t="shared" si="104"/>
        <v>0</v>
      </c>
      <c r="AF481" s="23">
        <f t="shared" si="105"/>
        <v>0</v>
      </c>
      <c r="AG481" s="23">
        <f t="shared" si="106"/>
        <v>0</v>
      </c>
      <c r="AH481" s="12">
        <f>_xlfn.XLOOKUP($D481,当月商品!$D:$D,当月商品!W:W,0)</f>
        <v>0</v>
      </c>
      <c r="AI481" s="12">
        <f>_xlfn.XLOOKUP($D481,前月商品!$D:$D,前月商品!W:W,0)</f>
        <v>0</v>
      </c>
      <c r="AJ481" s="12">
        <f>_xlfn.XLOOKUP($D481,前々月商品!$D:$D,前々月商品!W:W,0)</f>
        <v>0</v>
      </c>
      <c r="AK481" s="12">
        <f>_xlfn.XLOOKUP($D481,当月商品!$D:$D,当月商品!H:H,0)</f>
        <v>0</v>
      </c>
      <c r="AL481" s="12">
        <f>_xlfn.XLOOKUP($D481,前月商品!$D:$D,前月商品!H:H,0)</f>
        <v>0</v>
      </c>
      <c r="AM481" s="12">
        <f>_xlfn.XLOOKUP($D481,前々月商品!$D:$D,前々月商品!H:H,0)</f>
        <v>0</v>
      </c>
      <c r="AN481" s="13">
        <f t="shared" si="107"/>
        <v>0</v>
      </c>
      <c r="AO481" s="13">
        <f t="shared" si="108"/>
        <v>0</v>
      </c>
      <c r="AP481" s="13">
        <f t="shared" si="109"/>
        <v>0</v>
      </c>
      <c r="AQ481" s="16">
        <f t="shared" si="110"/>
        <v>0</v>
      </c>
      <c r="AR481" s="16">
        <f t="shared" si="111"/>
        <v>0</v>
      </c>
      <c r="AS481" s="17">
        <f t="shared" si="112"/>
        <v>0</v>
      </c>
      <c r="AT481" t="e">
        <f t="shared" si="113"/>
        <v>#VALUE!</v>
      </c>
    </row>
    <row r="482" spans="3:46" ht="36.65" customHeight="1">
      <c r="C482" s="20">
        <v>477</v>
      </c>
      <c r="D482" s="53">
        <f>現状商品設定!B479</f>
        <v>0</v>
      </c>
      <c r="E482" s="26" t="str">
        <f>IFERROR(_xlfn.XLOOKUP($D482,現状商品設定!B:B,現状商品設定!C:C,"-"),"-")</f>
        <v>-</v>
      </c>
      <c r="F482" s="32" t="s">
        <v>46</v>
      </c>
      <c r="G482" s="30" t="str">
        <f>IFERROR(_xlfn.XLOOKUP($D482,現状商品設定!B:B,現状商品設定!F:F),"-")</f>
        <v>-</v>
      </c>
      <c r="H482" s="34" t="e">
        <f>IF(IF(AND(V482&gt;=設定!$C$3,X482&gt;=L482),G482*(1+設定!$C$6),IF(AND(V482&gt;=設定!$C$3,X482&lt;L482),G482*(1+設定!$C$7*-1),IF(V482&lt;設定!$C$3,G482*(1+設定!$C$6),"除外")))&gt;10,IF(AND(V482&gt;=設定!$C$3,X482&gt;=L482),G482*(1+設定!$C$6),IF(AND(V482&gt;=設定!$C$3,X482&lt;L482),G482*(1+設定!$C$7*-1),IF(V482&lt;設定!$C$3,G482*(1+設定!$C$6),"除外"))),10)</f>
        <v>#VALUE!</v>
      </c>
      <c r="I482" s="34" t="e">
        <f ca="1">IF(消化率!$I$5&lt;1,商品!H482*消化率!$I$5,IF(商品!W482*商品!Q482/(商品!H482*消化率!$I$5)&gt;商品!L482,商品!H482*消化率!$I$5,J482))</f>
        <v>#DIV/0!</v>
      </c>
      <c r="J482" s="34" t="e">
        <f t="shared" si="100"/>
        <v>#VALUE!</v>
      </c>
      <c r="K482" s="34" t="e">
        <f ca="1">IF(ROUNDDOWN(IF(I482&gt;=設定!$C$8,設定!$C$8,商品!I482),0)&lt;10,10,ROUNDDOWN(IF(I482&gt;=設定!$C$8,設定!$C$8,商品!I482),0))</f>
        <v>#DIV/0!</v>
      </c>
      <c r="L482" s="64">
        <f>IF(F482="標準",設定!$C$4,商品!F482)</f>
        <v>5</v>
      </c>
      <c r="M482" s="63" t="str">
        <f>_xlfn.XLOOKUP($D482,全商品!$F:$F,全商品!H:H,"-")</f>
        <v>-</v>
      </c>
      <c r="N482" s="12" t="str">
        <f>_xlfn.XLOOKUP($D482,全商品!$F:$F,全商品!I:I,"-")</f>
        <v>-</v>
      </c>
      <c r="O482" s="23" t="str">
        <f>_xlfn.XLOOKUP($D482,全商品!$F:$F,全商品!K:K,"-")</f>
        <v>-</v>
      </c>
      <c r="P482" s="13" t="str">
        <f>_xlfn.XLOOKUP($D482,全商品!$F:$F,全商品!M:M,"-")</f>
        <v>-</v>
      </c>
      <c r="Q482" s="25" t="str">
        <f>_xlfn.XLOOKUP($D482,現状商品設定!B:B,現状商品設定!D:D,"-")</f>
        <v>-</v>
      </c>
      <c r="R482" s="22">
        <f>SUM(_xlfn.XLOOKUP($D482,当月商品!$D:$D,当月商品!I:I,0),_xlfn.XLOOKUP($D482,前月商品!$D:$D,前月商品!I:I,0),_xlfn.XLOOKUP($D482,前々月商品!$D:$D,前々月商品!I:I,0))</f>
        <v>0</v>
      </c>
      <c r="S482" s="23">
        <f>SUM(_xlfn.XLOOKUP($D482,当月商品!$D:$D,当月商品!V:V,0),_xlfn.XLOOKUP($D482,前月商品!$D:$D,前月商品!V:V,0),_xlfn.XLOOKUP($D482,前々月商品!$D:$D,前々月商品!V:V,0))</f>
        <v>0</v>
      </c>
      <c r="T482" s="23">
        <f t="shared" si="101"/>
        <v>0</v>
      </c>
      <c r="U482" s="23">
        <f>SUM(_xlfn.XLOOKUP($D482,当月商品!$D:$D,当月商品!W:W,0),_xlfn.XLOOKUP($D482,前月商品!$D:$D,前月商品!W:W,0),_xlfn.XLOOKUP($D482,前々月商品!$D:$D,前々月商品!W:W,0))</f>
        <v>0</v>
      </c>
      <c r="V482" s="23">
        <f>SUM(_xlfn.XLOOKUP($D482,当月商品!$D:$D,当月商品!H:H,0),_xlfn.XLOOKUP($D482,前月商品!$D:$D,前月商品!H:H,0),_xlfn.XLOOKUP($D482,前々月商品!$D:$D,前々月商品!H:H,0))</f>
        <v>0</v>
      </c>
      <c r="W482" s="13">
        <f t="shared" si="102"/>
        <v>0</v>
      </c>
      <c r="X482" s="15">
        <f t="shared" si="103"/>
        <v>0</v>
      </c>
      <c r="Y482" s="22">
        <f>_xlfn.XLOOKUP($D482,当月商品!$D:$D,当月商品!I:I,0)</f>
        <v>0</v>
      </c>
      <c r="Z482" s="23">
        <f>_xlfn.XLOOKUP($D482,前月商品!$D:$D,前月商品!I:I,0)</f>
        <v>0</v>
      </c>
      <c r="AA482" s="23">
        <f>_xlfn.XLOOKUP($D482,前々月商品!$D:$D,前々月商品!I:I,0)</f>
        <v>0</v>
      </c>
      <c r="AB482" s="23">
        <f>_xlfn.XLOOKUP($D482,当月商品!$D:$D,当月商品!V:V,0)</f>
        <v>0</v>
      </c>
      <c r="AC482" s="23">
        <f>_xlfn.XLOOKUP($D482,前月商品!$D:$D,前月商品!V:V,0)</f>
        <v>0</v>
      </c>
      <c r="AD482" s="23">
        <f>_xlfn.XLOOKUP($D482,前々月商品!$D:$D,前々月商品!V:V,0)</f>
        <v>0</v>
      </c>
      <c r="AE482" s="23">
        <f t="shared" si="104"/>
        <v>0</v>
      </c>
      <c r="AF482" s="23">
        <f t="shared" si="105"/>
        <v>0</v>
      </c>
      <c r="AG482" s="23">
        <f t="shared" si="106"/>
        <v>0</v>
      </c>
      <c r="AH482" s="12">
        <f>_xlfn.XLOOKUP($D482,当月商品!$D:$D,当月商品!W:W,0)</f>
        <v>0</v>
      </c>
      <c r="AI482" s="12">
        <f>_xlfn.XLOOKUP($D482,前月商品!$D:$D,前月商品!W:W,0)</f>
        <v>0</v>
      </c>
      <c r="AJ482" s="12">
        <f>_xlfn.XLOOKUP($D482,前々月商品!$D:$D,前々月商品!W:W,0)</f>
        <v>0</v>
      </c>
      <c r="AK482" s="12">
        <f>_xlfn.XLOOKUP($D482,当月商品!$D:$D,当月商品!H:H,0)</f>
        <v>0</v>
      </c>
      <c r="AL482" s="12">
        <f>_xlfn.XLOOKUP($D482,前月商品!$D:$D,前月商品!H:H,0)</f>
        <v>0</v>
      </c>
      <c r="AM482" s="12">
        <f>_xlfn.XLOOKUP($D482,前々月商品!$D:$D,前々月商品!H:H,0)</f>
        <v>0</v>
      </c>
      <c r="AN482" s="13">
        <f t="shared" si="107"/>
        <v>0</v>
      </c>
      <c r="AO482" s="13">
        <f t="shared" si="108"/>
        <v>0</v>
      </c>
      <c r="AP482" s="13">
        <f t="shared" si="109"/>
        <v>0</v>
      </c>
      <c r="AQ482" s="16">
        <f t="shared" si="110"/>
        <v>0</v>
      </c>
      <c r="AR482" s="16">
        <f t="shared" si="111"/>
        <v>0</v>
      </c>
      <c r="AS482" s="17">
        <f t="shared" si="112"/>
        <v>0</v>
      </c>
      <c r="AT482" t="e">
        <f t="shared" si="113"/>
        <v>#VALUE!</v>
      </c>
    </row>
    <row r="483" spans="3:46" ht="36.65" customHeight="1">
      <c r="C483" s="20">
        <v>478</v>
      </c>
      <c r="D483" s="53">
        <f>現状商品設定!B480</f>
        <v>0</v>
      </c>
      <c r="E483" s="26" t="str">
        <f>IFERROR(_xlfn.XLOOKUP($D483,現状商品設定!B:B,現状商品設定!C:C,"-"),"-")</f>
        <v>-</v>
      </c>
      <c r="F483" s="32" t="s">
        <v>46</v>
      </c>
      <c r="G483" s="30" t="str">
        <f>IFERROR(_xlfn.XLOOKUP($D483,現状商品設定!B:B,現状商品設定!F:F),"-")</f>
        <v>-</v>
      </c>
      <c r="H483" s="34" t="e">
        <f>IF(IF(AND(V483&gt;=設定!$C$3,X483&gt;=L483),G483*(1+設定!$C$6),IF(AND(V483&gt;=設定!$C$3,X483&lt;L483),G483*(1+設定!$C$7*-1),IF(V483&lt;設定!$C$3,G483*(1+設定!$C$6),"除外")))&gt;10,IF(AND(V483&gt;=設定!$C$3,X483&gt;=L483),G483*(1+設定!$C$6),IF(AND(V483&gt;=設定!$C$3,X483&lt;L483),G483*(1+設定!$C$7*-1),IF(V483&lt;設定!$C$3,G483*(1+設定!$C$6),"除外"))),10)</f>
        <v>#VALUE!</v>
      </c>
      <c r="I483" s="34" t="e">
        <f ca="1">IF(消化率!$I$5&lt;1,商品!H483*消化率!$I$5,IF(商品!W483*商品!Q483/(商品!H483*消化率!$I$5)&gt;商品!L483,商品!H483*消化率!$I$5,J483))</f>
        <v>#DIV/0!</v>
      </c>
      <c r="J483" s="34" t="e">
        <f t="shared" si="100"/>
        <v>#VALUE!</v>
      </c>
      <c r="K483" s="34" t="e">
        <f ca="1">IF(ROUNDDOWN(IF(I483&gt;=設定!$C$8,設定!$C$8,商品!I483),0)&lt;10,10,ROUNDDOWN(IF(I483&gt;=設定!$C$8,設定!$C$8,商品!I483),0))</f>
        <v>#DIV/0!</v>
      </c>
      <c r="L483" s="64">
        <f>IF(F483="標準",設定!$C$4,商品!F483)</f>
        <v>5</v>
      </c>
      <c r="M483" s="63" t="str">
        <f>_xlfn.XLOOKUP($D483,全商品!$F:$F,全商品!H:H,"-")</f>
        <v>-</v>
      </c>
      <c r="N483" s="12" t="str">
        <f>_xlfn.XLOOKUP($D483,全商品!$F:$F,全商品!I:I,"-")</f>
        <v>-</v>
      </c>
      <c r="O483" s="23" t="str">
        <f>_xlfn.XLOOKUP($D483,全商品!$F:$F,全商品!K:K,"-")</f>
        <v>-</v>
      </c>
      <c r="P483" s="13" t="str">
        <f>_xlfn.XLOOKUP($D483,全商品!$F:$F,全商品!M:M,"-")</f>
        <v>-</v>
      </c>
      <c r="Q483" s="25" t="str">
        <f>_xlfn.XLOOKUP($D483,現状商品設定!B:B,現状商品設定!D:D,"-")</f>
        <v>-</v>
      </c>
      <c r="R483" s="22">
        <f>SUM(_xlfn.XLOOKUP($D483,当月商品!$D:$D,当月商品!I:I,0),_xlfn.XLOOKUP($D483,前月商品!$D:$D,前月商品!I:I,0),_xlfn.XLOOKUP($D483,前々月商品!$D:$D,前々月商品!I:I,0))</f>
        <v>0</v>
      </c>
      <c r="S483" s="23">
        <f>SUM(_xlfn.XLOOKUP($D483,当月商品!$D:$D,当月商品!V:V,0),_xlfn.XLOOKUP($D483,前月商品!$D:$D,前月商品!V:V,0),_xlfn.XLOOKUP($D483,前々月商品!$D:$D,前々月商品!V:V,0))</f>
        <v>0</v>
      </c>
      <c r="T483" s="23">
        <f t="shared" si="101"/>
        <v>0</v>
      </c>
      <c r="U483" s="23">
        <f>SUM(_xlfn.XLOOKUP($D483,当月商品!$D:$D,当月商品!W:W,0),_xlfn.XLOOKUP($D483,前月商品!$D:$D,前月商品!W:W,0),_xlfn.XLOOKUP($D483,前々月商品!$D:$D,前々月商品!W:W,0))</f>
        <v>0</v>
      </c>
      <c r="V483" s="23">
        <f>SUM(_xlfn.XLOOKUP($D483,当月商品!$D:$D,当月商品!H:H,0),_xlfn.XLOOKUP($D483,前月商品!$D:$D,前月商品!H:H,0),_xlfn.XLOOKUP($D483,前々月商品!$D:$D,前々月商品!H:H,0))</f>
        <v>0</v>
      </c>
      <c r="W483" s="13">
        <f t="shared" si="102"/>
        <v>0</v>
      </c>
      <c r="X483" s="15">
        <f t="shared" si="103"/>
        <v>0</v>
      </c>
      <c r="Y483" s="22">
        <f>_xlfn.XLOOKUP($D483,当月商品!$D:$D,当月商品!I:I,0)</f>
        <v>0</v>
      </c>
      <c r="Z483" s="23">
        <f>_xlfn.XLOOKUP($D483,前月商品!$D:$D,前月商品!I:I,0)</f>
        <v>0</v>
      </c>
      <c r="AA483" s="23">
        <f>_xlfn.XLOOKUP($D483,前々月商品!$D:$D,前々月商品!I:I,0)</f>
        <v>0</v>
      </c>
      <c r="AB483" s="23">
        <f>_xlfn.XLOOKUP($D483,当月商品!$D:$D,当月商品!V:V,0)</f>
        <v>0</v>
      </c>
      <c r="AC483" s="23">
        <f>_xlfn.XLOOKUP($D483,前月商品!$D:$D,前月商品!V:V,0)</f>
        <v>0</v>
      </c>
      <c r="AD483" s="23">
        <f>_xlfn.XLOOKUP($D483,前々月商品!$D:$D,前々月商品!V:V,0)</f>
        <v>0</v>
      </c>
      <c r="AE483" s="23">
        <f t="shared" si="104"/>
        <v>0</v>
      </c>
      <c r="AF483" s="23">
        <f t="shared" si="105"/>
        <v>0</v>
      </c>
      <c r="AG483" s="23">
        <f t="shared" si="106"/>
        <v>0</v>
      </c>
      <c r="AH483" s="12">
        <f>_xlfn.XLOOKUP($D483,当月商品!$D:$D,当月商品!W:W,0)</f>
        <v>0</v>
      </c>
      <c r="AI483" s="12">
        <f>_xlfn.XLOOKUP($D483,前月商品!$D:$D,前月商品!W:W,0)</f>
        <v>0</v>
      </c>
      <c r="AJ483" s="12">
        <f>_xlfn.XLOOKUP($D483,前々月商品!$D:$D,前々月商品!W:W,0)</f>
        <v>0</v>
      </c>
      <c r="AK483" s="12">
        <f>_xlfn.XLOOKUP($D483,当月商品!$D:$D,当月商品!H:H,0)</f>
        <v>0</v>
      </c>
      <c r="AL483" s="12">
        <f>_xlfn.XLOOKUP($D483,前月商品!$D:$D,前月商品!H:H,0)</f>
        <v>0</v>
      </c>
      <c r="AM483" s="12">
        <f>_xlfn.XLOOKUP($D483,前々月商品!$D:$D,前々月商品!H:H,0)</f>
        <v>0</v>
      </c>
      <c r="AN483" s="13">
        <f t="shared" si="107"/>
        <v>0</v>
      </c>
      <c r="AO483" s="13">
        <f t="shared" si="108"/>
        <v>0</v>
      </c>
      <c r="AP483" s="13">
        <f t="shared" si="109"/>
        <v>0</v>
      </c>
      <c r="AQ483" s="16">
        <f t="shared" si="110"/>
        <v>0</v>
      </c>
      <c r="AR483" s="16">
        <f t="shared" si="111"/>
        <v>0</v>
      </c>
      <c r="AS483" s="17">
        <f t="shared" si="112"/>
        <v>0</v>
      </c>
      <c r="AT483" t="e">
        <f t="shared" si="113"/>
        <v>#VALUE!</v>
      </c>
    </row>
    <row r="484" spans="3:46" ht="36.65" customHeight="1">
      <c r="C484" s="20">
        <v>479</v>
      </c>
      <c r="D484" s="53">
        <f>現状商品設定!B481</f>
        <v>0</v>
      </c>
      <c r="E484" s="26" t="str">
        <f>IFERROR(_xlfn.XLOOKUP($D484,現状商品設定!B:B,現状商品設定!C:C,"-"),"-")</f>
        <v>-</v>
      </c>
      <c r="F484" s="32" t="s">
        <v>46</v>
      </c>
      <c r="G484" s="30" t="str">
        <f>IFERROR(_xlfn.XLOOKUP($D484,現状商品設定!B:B,現状商品設定!F:F),"-")</f>
        <v>-</v>
      </c>
      <c r="H484" s="34" t="e">
        <f>IF(IF(AND(V484&gt;=設定!$C$3,X484&gt;=L484),G484*(1+設定!$C$6),IF(AND(V484&gt;=設定!$C$3,X484&lt;L484),G484*(1+設定!$C$7*-1),IF(V484&lt;設定!$C$3,G484*(1+設定!$C$6),"除外")))&gt;10,IF(AND(V484&gt;=設定!$C$3,X484&gt;=L484),G484*(1+設定!$C$6),IF(AND(V484&gt;=設定!$C$3,X484&lt;L484),G484*(1+設定!$C$7*-1),IF(V484&lt;設定!$C$3,G484*(1+設定!$C$6),"除外"))),10)</f>
        <v>#VALUE!</v>
      </c>
      <c r="I484" s="34" t="e">
        <f ca="1">IF(消化率!$I$5&lt;1,商品!H484*消化率!$I$5,IF(商品!W484*商品!Q484/(商品!H484*消化率!$I$5)&gt;商品!L484,商品!H484*消化率!$I$5,J484))</f>
        <v>#DIV/0!</v>
      </c>
      <c r="J484" s="34" t="e">
        <f t="shared" si="100"/>
        <v>#VALUE!</v>
      </c>
      <c r="K484" s="34" t="e">
        <f ca="1">IF(ROUNDDOWN(IF(I484&gt;=設定!$C$8,設定!$C$8,商品!I484),0)&lt;10,10,ROUNDDOWN(IF(I484&gt;=設定!$C$8,設定!$C$8,商品!I484),0))</f>
        <v>#DIV/0!</v>
      </c>
      <c r="L484" s="64">
        <f>IF(F484="標準",設定!$C$4,商品!F484)</f>
        <v>5</v>
      </c>
      <c r="M484" s="63" t="str">
        <f>_xlfn.XLOOKUP($D484,全商品!$F:$F,全商品!H:H,"-")</f>
        <v>-</v>
      </c>
      <c r="N484" s="12" t="str">
        <f>_xlfn.XLOOKUP($D484,全商品!$F:$F,全商品!I:I,"-")</f>
        <v>-</v>
      </c>
      <c r="O484" s="23" t="str">
        <f>_xlfn.XLOOKUP($D484,全商品!$F:$F,全商品!K:K,"-")</f>
        <v>-</v>
      </c>
      <c r="P484" s="13" t="str">
        <f>_xlfn.XLOOKUP($D484,全商品!$F:$F,全商品!M:M,"-")</f>
        <v>-</v>
      </c>
      <c r="Q484" s="25" t="str">
        <f>_xlfn.XLOOKUP($D484,現状商品設定!B:B,現状商品設定!D:D,"-")</f>
        <v>-</v>
      </c>
      <c r="R484" s="22">
        <f>SUM(_xlfn.XLOOKUP($D484,当月商品!$D:$D,当月商品!I:I,0),_xlfn.XLOOKUP($D484,前月商品!$D:$D,前月商品!I:I,0),_xlfn.XLOOKUP($D484,前々月商品!$D:$D,前々月商品!I:I,0))</f>
        <v>0</v>
      </c>
      <c r="S484" s="23">
        <f>SUM(_xlfn.XLOOKUP($D484,当月商品!$D:$D,当月商品!V:V,0),_xlfn.XLOOKUP($D484,前月商品!$D:$D,前月商品!V:V,0),_xlfn.XLOOKUP($D484,前々月商品!$D:$D,前々月商品!V:V,0))</f>
        <v>0</v>
      </c>
      <c r="T484" s="23">
        <f t="shared" si="101"/>
        <v>0</v>
      </c>
      <c r="U484" s="23">
        <f>SUM(_xlfn.XLOOKUP($D484,当月商品!$D:$D,当月商品!W:W,0),_xlfn.XLOOKUP($D484,前月商品!$D:$D,前月商品!W:W,0),_xlfn.XLOOKUP($D484,前々月商品!$D:$D,前々月商品!W:W,0))</f>
        <v>0</v>
      </c>
      <c r="V484" s="23">
        <f>SUM(_xlfn.XLOOKUP($D484,当月商品!$D:$D,当月商品!H:H,0),_xlfn.XLOOKUP($D484,前月商品!$D:$D,前月商品!H:H,0),_xlfn.XLOOKUP($D484,前々月商品!$D:$D,前々月商品!H:H,0))</f>
        <v>0</v>
      </c>
      <c r="W484" s="13">
        <f t="shared" si="102"/>
        <v>0</v>
      </c>
      <c r="X484" s="15">
        <f t="shared" si="103"/>
        <v>0</v>
      </c>
      <c r="Y484" s="22">
        <f>_xlfn.XLOOKUP($D484,当月商品!$D:$D,当月商品!I:I,0)</f>
        <v>0</v>
      </c>
      <c r="Z484" s="23">
        <f>_xlfn.XLOOKUP($D484,前月商品!$D:$D,前月商品!I:I,0)</f>
        <v>0</v>
      </c>
      <c r="AA484" s="23">
        <f>_xlfn.XLOOKUP($D484,前々月商品!$D:$D,前々月商品!I:I,0)</f>
        <v>0</v>
      </c>
      <c r="AB484" s="23">
        <f>_xlfn.XLOOKUP($D484,当月商品!$D:$D,当月商品!V:V,0)</f>
        <v>0</v>
      </c>
      <c r="AC484" s="23">
        <f>_xlfn.XLOOKUP($D484,前月商品!$D:$D,前月商品!V:V,0)</f>
        <v>0</v>
      </c>
      <c r="AD484" s="23">
        <f>_xlfn.XLOOKUP($D484,前々月商品!$D:$D,前々月商品!V:V,0)</f>
        <v>0</v>
      </c>
      <c r="AE484" s="23">
        <f t="shared" si="104"/>
        <v>0</v>
      </c>
      <c r="AF484" s="23">
        <f t="shared" si="105"/>
        <v>0</v>
      </c>
      <c r="AG484" s="23">
        <f t="shared" si="106"/>
        <v>0</v>
      </c>
      <c r="AH484" s="12">
        <f>_xlfn.XLOOKUP($D484,当月商品!$D:$D,当月商品!W:W,0)</f>
        <v>0</v>
      </c>
      <c r="AI484" s="12">
        <f>_xlfn.XLOOKUP($D484,前月商品!$D:$D,前月商品!W:W,0)</f>
        <v>0</v>
      </c>
      <c r="AJ484" s="12">
        <f>_xlfn.XLOOKUP($D484,前々月商品!$D:$D,前々月商品!W:W,0)</f>
        <v>0</v>
      </c>
      <c r="AK484" s="12">
        <f>_xlfn.XLOOKUP($D484,当月商品!$D:$D,当月商品!H:H,0)</f>
        <v>0</v>
      </c>
      <c r="AL484" s="12">
        <f>_xlfn.XLOOKUP($D484,前月商品!$D:$D,前月商品!H:H,0)</f>
        <v>0</v>
      </c>
      <c r="AM484" s="12">
        <f>_xlfn.XLOOKUP($D484,前々月商品!$D:$D,前々月商品!H:H,0)</f>
        <v>0</v>
      </c>
      <c r="AN484" s="13">
        <f t="shared" si="107"/>
        <v>0</v>
      </c>
      <c r="AO484" s="13">
        <f t="shared" si="108"/>
        <v>0</v>
      </c>
      <c r="AP484" s="13">
        <f t="shared" si="109"/>
        <v>0</v>
      </c>
      <c r="AQ484" s="16">
        <f t="shared" si="110"/>
        <v>0</v>
      </c>
      <c r="AR484" s="16">
        <f t="shared" si="111"/>
        <v>0</v>
      </c>
      <c r="AS484" s="17">
        <f t="shared" si="112"/>
        <v>0</v>
      </c>
      <c r="AT484" t="e">
        <f t="shared" si="113"/>
        <v>#VALUE!</v>
      </c>
    </row>
    <row r="485" spans="3:46" ht="36.65" customHeight="1">
      <c r="C485" s="20">
        <v>480</v>
      </c>
      <c r="D485" s="53">
        <f>現状商品設定!B482</f>
        <v>0</v>
      </c>
      <c r="E485" s="26" t="str">
        <f>IFERROR(_xlfn.XLOOKUP($D485,現状商品設定!B:B,現状商品設定!C:C,"-"),"-")</f>
        <v>-</v>
      </c>
      <c r="F485" s="32" t="s">
        <v>46</v>
      </c>
      <c r="G485" s="30" t="str">
        <f>IFERROR(_xlfn.XLOOKUP($D485,現状商品設定!B:B,現状商品設定!F:F),"-")</f>
        <v>-</v>
      </c>
      <c r="H485" s="34" t="e">
        <f>IF(IF(AND(V485&gt;=設定!$C$3,X485&gt;=L485),G485*(1+設定!$C$6),IF(AND(V485&gt;=設定!$C$3,X485&lt;L485),G485*(1+設定!$C$7*-1),IF(V485&lt;設定!$C$3,G485*(1+設定!$C$6),"除外")))&gt;10,IF(AND(V485&gt;=設定!$C$3,X485&gt;=L485),G485*(1+設定!$C$6),IF(AND(V485&gt;=設定!$C$3,X485&lt;L485),G485*(1+設定!$C$7*-1),IF(V485&lt;設定!$C$3,G485*(1+設定!$C$6),"除外"))),10)</f>
        <v>#VALUE!</v>
      </c>
      <c r="I485" s="34" t="e">
        <f ca="1">IF(消化率!$I$5&lt;1,商品!H485*消化率!$I$5,IF(商品!W485*商品!Q485/(商品!H485*消化率!$I$5)&gt;商品!L485,商品!H485*消化率!$I$5,J485))</f>
        <v>#DIV/0!</v>
      </c>
      <c r="J485" s="34" t="e">
        <f t="shared" si="100"/>
        <v>#VALUE!</v>
      </c>
      <c r="K485" s="34" t="e">
        <f ca="1">IF(ROUNDDOWN(IF(I485&gt;=設定!$C$8,設定!$C$8,商品!I485),0)&lt;10,10,ROUNDDOWN(IF(I485&gt;=設定!$C$8,設定!$C$8,商品!I485),0))</f>
        <v>#DIV/0!</v>
      </c>
      <c r="L485" s="64">
        <f>IF(F485="標準",設定!$C$4,商品!F485)</f>
        <v>5</v>
      </c>
      <c r="M485" s="63" t="str">
        <f>_xlfn.XLOOKUP($D485,全商品!$F:$F,全商品!H:H,"-")</f>
        <v>-</v>
      </c>
      <c r="N485" s="12" t="str">
        <f>_xlfn.XLOOKUP($D485,全商品!$F:$F,全商品!I:I,"-")</f>
        <v>-</v>
      </c>
      <c r="O485" s="23" t="str">
        <f>_xlfn.XLOOKUP($D485,全商品!$F:$F,全商品!K:K,"-")</f>
        <v>-</v>
      </c>
      <c r="P485" s="13" t="str">
        <f>_xlfn.XLOOKUP($D485,全商品!$F:$F,全商品!M:M,"-")</f>
        <v>-</v>
      </c>
      <c r="Q485" s="25" t="str">
        <f>_xlfn.XLOOKUP($D485,現状商品設定!B:B,現状商品設定!D:D,"-")</f>
        <v>-</v>
      </c>
      <c r="R485" s="22">
        <f>SUM(_xlfn.XLOOKUP($D485,当月商品!$D:$D,当月商品!I:I,0),_xlfn.XLOOKUP($D485,前月商品!$D:$D,前月商品!I:I,0),_xlfn.XLOOKUP($D485,前々月商品!$D:$D,前々月商品!I:I,0))</f>
        <v>0</v>
      </c>
      <c r="S485" s="23">
        <f>SUM(_xlfn.XLOOKUP($D485,当月商品!$D:$D,当月商品!V:V,0),_xlfn.XLOOKUP($D485,前月商品!$D:$D,前月商品!V:V,0),_xlfn.XLOOKUP($D485,前々月商品!$D:$D,前々月商品!V:V,0))</f>
        <v>0</v>
      </c>
      <c r="T485" s="23">
        <f t="shared" si="101"/>
        <v>0</v>
      </c>
      <c r="U485" s="23">
        <f>SUM(_xlfn.XLOOKUP($D485,当月商品!$D:$D,当月商品!W:W,0),_xlfn.XLOOKUP($D485,前月商品!$D:$D,前月商品!W:W,0),_xlfn.XLOOKUP($D485,前々月商品!$D:$D,前々月商品!W:W,0))</f>
        <v>0</v>
      </c>
      <c r="V485" s="23">
        <f>SUM(_xlfn.XLOOKUP($D485,当月商品!$D:$D,当月商品!H:H,0),_xlfn.XLOOKUP($D485,前月商品!$D:$D,前月商品!H:H,0),_xlfn.XLOOKUP($D485,前々月商品!$D:$D,前々月商品!H:H,0))</f>
        <v>0</v>
      </c>
      <c r="W485" s="13">
        <f t="shared" si="102"/>
        <v>0</v>
      </c>
      <c r="X485" s="15">
        <f t="shared" si="103"/>
        <v>0</v>
      </c>
      <c r="Y485" s="22">
        <f>_xlfn.XLOOKUP($D485,当月商品!$D:$D,当月商品!I:I,0)</f>
        <v>0</v>
      </c>
      <c r="Z485" s="23">
        <f>_xlfn.XLOOKUP($D485,前月商品!$D:$D,前月商品!I:I,0)</f>
        <v>0</v>
      </c>
      <c r="AA485" s="23">
        <f>_xlfn.XLOOKUP($D485,前々月商品!$D:$D,前々月商品!I:I,0)</f>
        <v>0</v>
      </c>
      <c r="AB485" s="23">
        <f>_xlfn.XLOOKUP($D485,当月商品!$D:$D,当月商品!V:V,0)</f>
        <v>0</v>
      </c>
      <c r="AC485" s="23">
        <f>_xlfn.XLOOKUP($D485,前月商品!$D:$D,前月商品!V:V,0)</f>
        <v>0</v>
      </c>
      <c r="AD485" s="23">
        <f>_xlfn.XLOOKUP($D485,前々月商品!$D:$D,前々月商品!V:V,0)</f>
        <v>0</v>
      </c>
      <c r="AE485" s="23">
        <f t="shared" si="104"/>
        <v>0</v>
      </c>
      <c r="AF485" s="23">
        <f t="shared" si="105"/>
        <v>0</v>
      </c>
      <c r="AG485" s="23">
        <f t="shared" si="106"/>
        <v>0</v>
      </c>
      <c r="AH485" s="12">
        <f>_xlfn.XLOOKUP($D485,当月商品!$D:$D,当月商品!W:W,0)</f>
        <v>0</v>
      </c>
      <c r="AI485" s="12">
        <f>_xlfn.XLOOKUP($D485,前月商品!$D:$D,前月商品!W:W,0)</f>
        <v>0</v>
      </c>
      <c r="AJ485" s="12">
        <f>_xlfn.XLOOKUP($D485,前々月商品!$D:$D,前々月商品!W:W,0)</f>
        <v>0</v>
      </c>
      <c r="AK485" s="12">
        <f>_xlfn.XLOOKUP($D485,当月商品!$D:$D,当月商品!H:H,0)</f>
        <v>0</v>
      </c>
      <c r="AL485" s="12">
        <f>_xlfn.XLOOKUP($D485,前月商品!$D:$D,前月商品!H:H,0)</f>
        <v>0</v>
      </c>
      <c r="AM485" s="12">
        <f>_xlfn.XLOOKUP($D485,前々月商品!$D:$D,前々月商品!H:H,0)</f>
        <v>0</v>
      </c>
      <c r="AN485" s="13">
        <f t="shared" si="107"/>
        <v>0</v>
      </c>
      <c r="AO485" s="13">
        <f t="shared" si="108"/>
        <v>0</v>
      </c>
      <c r="AP485" s="13">
        <f t="shared" si="109"/>
        <v>0</v>
      </c>
      <c r="AQ485" s="16">
        <f t="shared" si="110"/>
        <v>0</v>
      </c>
      <c r="AR485" s="16">
        <f t="shared" si="111"/>
        <v>0</v>
      </c>
      <c r="AS485" s="17">
        <f t="shared" si="112"/>
        <v>0</v>
      </c>
      <c r="AT485" t="e">
        <f t="shared" si="113"/>
        <v>#VALUE!</v>
      </c>
    </row>
    <row r="486" spans="3:46" ht="36.65" customHeight="1">
      <c r="C486" s="20">
        <v>481</v>
      </c>
      <c r="D486" s="53">
        <f>現状商品設定!B483</f>
        <v>0</v>
      </c>
      <c r="E486" s="26" t="str">
        <f>IFERROR(_xlfn.XLOOKUP($D486,現状商品設定!B:B,現状商品設定!C:C,"-"),"-")</f>
        <v>-</v>
      </c>
      <c r="F486" s="32" t="s">
        <v>46</v>
      </c>
      <c r="G486" s="30" t="str">
        <f>IFERROR(_xlfn.XLOOKUP($D486,現状商品設定!B:B,現状商品設定!F:F),"-")</f>
        <v>-</v>
      </c>
      <c r="H486" s="34" t="e">
        <f>IF(IF(AND(V486&gt;=設定!$C$3,X486&gt;=L486),G486*(1+設定!$C$6),IF(AND(V486&gt;=設定!$C$3,X486&lt;L486),G486*(1+設定!$C$7*-1),IF(V486&lt;設定!$C$3,G486*(1+設定!$C$6),"除外")))&gt;10,IF(AND(V486&gt;=設定!$C$3,X486&gt;=L486),G486*(1+設定!$C$6),IF(AND(V486&gt;=設定!$C$3,X486&lt;L486),G486*(1+設定!$C$7*-1),IF(V486&lt;設定!$C$3,G486*(1+設定!$C$6),"除外"))),10)</f>
        <v>#VALUE!</v>
      </c>
      <c r="I486" s="34" t="e">
        <f ca="1">IF(消化率!$I$5&lt;1,商品!H486*消化率!$I$5,IF(商品!W486*商品!Q486/(商品!H486*消化率!$I$5)&gt;商品!L486,商品!H486*消化率!$I$5,J486))</f>
        <v>#DIV/0!</v>
      </c>
      <c r="J486" s="34" t="e">
        <f t="shared" si="100"/>
        <v>#VALUE!</v>
      </c>
      <c r="K486" s="34" t="e">
        <f ca="1">IF(ROUNDDOWN(IF(I486&gt;=設定!$C$8,設定!$C$8,商品!I486),0)&lt;10,10,ROUNDDOWN(IF(I486&gt;=設定!$C$8,設定!$C$8,商品!I486),0))</f>
        <v>#DIV/0!</v>
      </c>
      <c r="L486" s="64">
        <f>IF(F486="標準",設定!$C$4,商品!F486)</f>
        <v>5</v>
      </c>
      <c r="M486" s="63" t="str">
        <f>_xlfn.XLOOKUP($D486,全商品!$F:$F,全商品!H:H,"-")</f>
        <v>-</v>
      </c>
      <c r="N486" s="12" t="str">
        <f>_xlfn.XLOOKUP($D486,全商品!$F:$F,全商品!I:I,"-")</f>
        <v>-</v>
      </c>
      <c r="O486" s="23" t="str">
        <f>_xlfn.XLOOKUP($D486,全商品!$F:$F,全商品!K:K,"-")</f>
        <v>-</v>
      </c>
      <c r="P486" s="13" t="str">
        <f>_xlfn.XLOOKUP($D486,全商品!$F:$F,全商品!M:M,"-")</f>
        <v>-</v>
      </c>
      <c r="Q486" s="25" t="str">
        <f>_xlfn.XLOOKUP($D486,現状商品設定!B:B,現状商品設定!D:D,"-")</f>
        <v>-</v>
      </c>
      <c r="R486" s="22">
        <f>SUM(_xlfn.XLOOKUP($D486,当月商品!$D:$D,当月商品!I:I,0),_xlfn.XLOOKUP($D486,前月商品!$D:$D,前月商品!I:I,0),_xlfn.XLOOKUP($D486,前々月商品!$D:$D,前々月商品!I:I,0))</f>
        <v>0</v>
      </c>
      <c r="S486" s="23">
        <f>SUM(_xlfn.XLOOKUP($D486,当月商品!$D:$D,当月商品!V:V,0),_xlfn.XLOOKUP($D486,前月商品!$D:$D,前月商品!V:V,0),_xlfn.XLOOKUP($D486,前々月商品!$D:$D,前々月商品!V:V,0))</f>
        <v>0</v>
      </c>
      <c r="T486" s="23">
        <f t="shared" si="101"/>
        <v>0</v>
      </c>
      <c r="U486" s="23">
        <f>SUM(_xlfn.XLOOKUP($D486,当月商品!$D:$D,当月商品!W:W,0),_xlfn.XLOOKUP($D486,前月商品!$D:$D,前月商品!W:W,0),_xlfn.XLOOKUP($D486,前々月商品!$D:$D,前々月商品!W:W,0))</f>
        <v>0</v>
      </c>
      <c r="V486" s="23">
        <f>SUM(_xlfn.XLOOKUP($D486,当月商品!$D:$D,当月商品!H:H,0),_xlfn.XLOOKUP($D486,前月商品!$D:$D,前月商品!H:H,0),_xlfn.XLOOKUP($D486,前々月商品!$D:$D,前々月商品!H:H,0))</f>
        <v>0</v>
      </c>
      <c r="W486" s="13">
        <f t="shared" si="102"/>
        <v>0</v>
      </c>
      <c r="X486" s="15">
        <f t="shared" si="103"/>
        <v>0</v>
      </c>
      <c r="Y486" s="22">
        <f>_xlfn.XLOOKUP($D486,当月商品!$D:$D,当月商品!I:I,0)</f>
        <v>0</v>
      </c>
      <c r="Z486" s="23">
        <f>_xlfn.XLOOKUP($D486,前月商品!$D:$D,前月商品!I:I,0)</f>
        <v>0</v>
      </c>
      <c r="AA486" s="23">
        <f>_xlfn.XLOOKUP($D486,前々月商品!$D:$D,前々月商品!I:I,0)</f>
        <v>0</v>
      </c>
      <c r="AB486" s="23">
        <f>_xlfn.XLOOKUP($D486,当月商品!$D:$D,当月商品!V:V,0)</f>
        <v>0</v>
      </c>
      <c r="AC486" s="23">
        <f>_xlfn.XLOOKUP($D486,前月商品!$D:$D,前月商品!V:V,0)</f>
        <v>0</v>
      </c>
      <c r="AD486" s="23">
        <f>_xlfn.XLOOKUP($D486,前々月商品!$D:$D,前々月商品!V:V,0)</f>
        <v>0</v>
      </c>
      <c r="AE486" s="23">
        <f t="shared" si="104"/>
        <v>0</v>
      </c>
      <c r="AF486" s="23">
        <f t="shared" si="105"/>
        <v>0</v>
      </c>
      <c r="AG486" s="23">
        <f t="shared" si="106"/>
        <v>0</v>
      </c>
      <c r="AH486" s="12">
        <f>_xlfn.XLOOKUP($D486,当月商品!$D:$D,当月商品!W:W,0)</f>
        <v>0</v>
      </c>
      <c r="AI486" s="12">
        <f>_xlfn.XLOOKUP($D486,前月商品!$D:$D,前月商品!W:W,0)</f>
        <v>0</v>
      </c>
      <c r="AJ486" s="12">
        <f>_xlfn.XLOOKUP($D486,前々月商品!$D:$D,前々月商品!W:W,0)</f>
        <v>0</v>
      </c>
      <c r="AK486" s="12">
        <f>_xlfn.XLOOKUP($D486,当月商品!$D:$D,当月商品!H:H,0)</f>
        <v>0</v>
      </c>
      <c r="AL486" s="12">
        <f>_xlfn.XLOOKUP($D486,前月商品!$D:$D,前月商品!H:H,0)</f>
        <v>0</v>
      </c>
      <c r="AM486" s="12">
        <f>_xlfn.XLOOKUP($D486,前々月商品!$D:$D,前々月商品!H:H,0)</f>
        <v>0</v>
      </c>
      <c r="AN486" s="13">
        <f t="shared" si="107"/>
        <v>0</v>
      </c>
      <c r="AO486" s="13">
        <f t="shared" si="108"/>
        <v>0</v>
      </c>
      <c r="AP486" s="13">
        <f t="shared" si="109"/>
        <v>0</v>
      </c>
      <c r="AQ486" s="16">
        <f t="shared" si="110"/>
        <v>0</v>
      </c>
      <c r="AR486" s="16">
        <f t="shared" si="111"/>
        <v>0</v>
      </c>
      <c r="AS486" s="17">
        <f t="shared" si="112"/>
        <v>0</v>
      </c>
      <c r="AT486" t="e">
        <f t="shared" si="113"/>
        <v>#VALUE!</v>
      </c>
    </row>
    <row r="487" spans="3:46" ht="36.65" customHeight="1">
      <c r="C487" s="20">
        <v>482</v>
      </c>
      <c r="D487" s="53">
        <f>現状商品設定!B484</f>
        <v>0</v>
      </c>
      <c r="E487" s="26" t="str">
        <f>IFERROR(_xlfn.XLOOKUP($D487,現状商品設定!B:B,現状商品設定!C:C,"-"),"-")</f>
        <v>-</v>
      </c>
      <c r="F487" s="32" t="s">
        <v>46</v>
      </c>
      <c r="G487" s="30" t="str">
        <f>IFERROR(_xlfn.XLOOKUP($D487,現状商品設定!B:B,現状商品設定!F:F),"-")</f>
        <v>-</v>
      </c>
      <c r="H487" s="34" t="e">
        <f>IF(IF(AND(V487&gt;=設定!$C$3,X487&gt;=L487),G487*(1+設定!$C$6),IF(AND(V487&gt;=設定!$C$3,X487&lt;L487),G487*(1+設定!$C$7*-1),IF(V487&lt;設定!$C$3,G487*(1+設定!$C$6),"除外")))&gt;10,IF(AND(V487&gt;=設定!$C$3,X487&gt;=L487),G487*(1+設定!$C$6),IF(AND(V487&gt;=設定!$C$3,X487&lt;L487),G487*(1+設定!$C$7*-1),IF(V487&lt;設定!$C$3,G487*(1+設定!$C$6),"除外"))),10)</f>
        <v>#VALUE!</v>
      </c>
      <c r="I487" s="34" t="e">
        <f ca="1">IF(消化率!$I$5&lt;1,商品!H487*消化率!$I$5,IF(商品!W487*商品!Q487/(商品!H487*消化率!$I$5)&gt;商品!L487,商品!H487*消化率!$I$5,J487))</f>
        <v>#DIV/0!</v>
      </c>
      <c r="J487" s="34" t="e">
        <f t="shared" si="100"/>
        <v>#VALUE!</v>
      </c>
      <c r="K487" s="34" t="e">
        <f ca="1">IF(ROUNDDOWN(IF(I487&gt;=設定!$C$8,設定!$C$8,商品!I487),0)&lt;10,10,ROUNDDOWN(IF(I487&gt;=設定!$C$8,設定!$C$8,商品!I487),0))</f>
        <v>#DIV/0!</v>
      </c>
      <c r="L487" s="64">
        <f>IF(F487="標準",設定!$C$4,商品!F487)</f>
        <v>5</v>
      </c>
      <c r="M487" s="63" t="str">
        <f>_xlfn.XLOOKUP($D487,全商品!$F:$F,全商品!H:H,"-")</f>
        <v>-</v>
      </c>
      <c r="N487" s="12" t="str">
        <f>_xlfn.XLOOKUP($D487,全商品!$F:$F,全商品!I:I,"-")</f>
        <v>-</v>
      </c>
      <c r="O487" s="23" t="str">
        <f>_xlfn.XLOOKUP($D487,全商品!$F:$F,全商品!K:K,"-")</f>
        <v>-</v>
      </c>
      <c r="P487" s="13" t="str">
        <f>_xlfn.XLOOKUP($D487,全商品!$F:$F,全商品!M:M,"-")</f>
        <v>-</v>
      </c>
      <c r="Q487" s="25" t="str">
        <f>_xlfn.XLOOKUP($D487,現状商品設定!B:B,現状商品設定!D:D,"-")</f>
        <v>-</v>
      </c>
      <c r="R487" s="22">
        <f>SUM(_xlfn.XLOOKUP($D487,当月商品!$D:$D,当月商品!I:I,0),_xlfn.XLOOKUP($D487,前月商品!$D:$D,前月商品!I:I,0),_xlfn.XLOOKUP($D487,前々月商品!$D:$D,前々月商品!I:I,0))</f>
        <v>0</v>
      </c>
      <c r="S487" s="23">
        <f>SUM(_xlfn.XLOOKUP($D487,当月商品!$D:$D,当月商品!V:V,0),_xlfn.XLOOKUP($D487,前月商品!$D:$D,前月商品!V:V,0),_xlfn.XLOOKUP($D487,前々月商品!$D:$D,前々月商品!V:V,0))</f>
        <v>0</v>
      </c>
      <c r="T487" s="23">
        <f t="shared" si="101"/>
        <v>0</v>
      </c>
      <c r="U487" s="23">
        <f>SUM(_xlfn.XLOOKUP($D487,当月商品!$D:$D,当月商品!W:W,0),_xlfn.XLOOKUP($D487,前月商品!$D:$D,前月商品!W:W,0),_xlfn.XLOOKUP($D487,前々月商品!$D:$D,前々月商品!W:W,0))</f>
        <v>0</v>
      </c>
      <c r="V487" s="23">
        <f>SUM(_xlfn.XLOOKUP($D487,当月商品!$D:$D,当月商品!H:H,0),_xlfn.XLOOKUP($D487,前月商品!$D:$D,前月商品!H:H,0),_xlfn.XLOOKUP($D487,前々月商品!$D:$D,前々月商品!H:H,0))</f>
        <v>0</v>
      </c>
      <c r="W487" s="13">
        <f t="shared" si="102"/>
        <v>0</v>
      </c>
      <c r="X487" s="15">
        <f t="shared" si="103"/>
        <v>0</v>
      </c>
      <c r="Y487" s="22">
        <f>_xlfn.XLOOKUP($D487,当月商品!$D:$D,当月商品!I:I,0)</f>
        <v>0</v>
      </c>
      <c r="Z487" s="23">
        <f>_xlfn.XLOOKUP($D487,前月商品!$D:$D,前月商品!I:I,0)</f>
        <v>0</v>
      </c>
      <c r="AA487" s="23">
        <f>_xlfn.XLOOKUP($D487,前々月商品!$D:$D,前々月商品!I:I,0)</f>
        <v>0</v>
      </c>
      <c r="AB487" s="23">
        <f>_xlfn.XLOOKUP($D487,当月商品!$D:$D,当月商品!V:V,0)</f>
        <v>0</v>
      </c>
      <c r="AC487" s="23">
        <f>_xlfn.XLOOKUP($D487,前月商品!$D:$D,前月商品!V:V,0)</f>
        <v>0</v>
      </c>
      <c r="AD487" s="23">
        <f>_xlfn.XLOOKUP($D487,前々月商品!$D:$D,前々月商品!V:V,0)</f>
        <v>0</v>
      </c>
      <c r="AE487" s="23">
        <f t="shared" si="104"/>
        <v>0</v>
      </c>
      <c r="AF487" s="23">
        <f t="shared" si="105"/>
        <v>0</v>
      </c>
      <c r="AG487" s="23">
        <f t="shared" si="106"/>
        <v>0</v>
      </c>
      <c r="AH487" s="12">
        <f>_xlfn.XLOOKUP($D487,当月商品!$D:$D,当月商品!W:W,0)</f>
        <v>0</v>
      </c>
      <c r="AI487" s="12">
        <f>_xlfn.XLOOKUP($D487,前月商品!$D:$D,前月商品!W:W,0)</f>
        <v>0</v>
      </c>
      <c r="AJ487" s="12">
        <f>_xlfn.XLOOKUP($D487,前々月商品!$D:$D,前々月商品!W:W,0)</f>
        <v>0</v>
      </c>
      <c r="AK487" s="12">
        <f>_xlfn.XLOOKUP($D487,当月商品!$D:$D,当月商品!H:H,0)</f>
        <v>0</v>
      </c>
      <c r="AL487" s="12">
        <f>_xlfn.XLOOKUP($D487,前月商品!$D:$D,前月商品!H:H,0)</f>
        <v>0</v>
      </c>
      <c r="AM487" s="12">
        <f>_xlfn.XLOOKUP($D487,前々月商品!$D:$D,前々月商品!H:H,0)</f>
        <v>0</v>
      </c>
      <c r="AN487" s="13">
        <f t="shared" si="107"/>
        <v>0</v>
      </c>
      <c r="AO487" s="13">
        <f t="shared" si="108"/>
        <v>0</v>
      </c>
      <c r="AP487" s="13">
        <f t="shared" si="109"/>
        <v>0</v>
      </c>
      <c r="AQ487" s="16">
        <f t="shared" si="110"/>
        <v>0</v>
      </c>
      <c r="AR487" s="16">
        <f t="shared" si="111"/>
        <v>0</v>
      </c>
      <c r="AS487" s="17">
        <f t="shared" si="112"/>
        <v>0</v>
      </c>
      <c r="AT487" t="e">
        <f t="shared" si="113"/>
        <v>#VALUE!</v>
      </c>
    </row>
    <row r="488" spans="3:46" ht="36.65" customHeight="1">
      <c r="C488" s="20">
        <v>483</v>
      </c>
      <c r="D488" s="53">
        <f>現状商品設定!B485</f>
        <v>0</v>
      </c>
      <c r="E488" s="26" t="str">
        <f>IFERROR(_xlfn.XLOOKUP($D488,現状商品設定!B:B,現状商品設定!C:C,"-"),"-")</f>
        <v>-</v>
      </c>
      <c r="F488" s="32" t="s">
        <v>46</v>
      </c>
      <c r="G488" s="30" t="str">
        <f>IFERROR(_xlfn.XLOOKUP($D488,現状商品設定!B:B,現状商品設定!F:F),"-")</f>
        <v>-</v>
      </c>
      <c r="H488" s="34" t="e">
        <f>IF(IF(AND(V488&gt;=設定!$C$3,X488&gt;=L488),G488*(1+設定!$C$6),IF(AND(V488&gt;=設定!$C$3,X488&lt;L488),G488*(1+設定!$C$7*-1),IF(V488&lt;設定!$C$3,G488*(1+設定!$C$6),"除外")))&gt;10,IF(AND(V488&gt;=設定!$C$3,X488&gt;=L488),G488*(1+設定!$C$6),IF(AND(V488&gt;=設定!$C$3,X488&lt;L488),G488*(1+設定!$C$7*-1),IF(V488&lt;設定!$C$3,G488*(1+設定!$C$6),"除外"))),10)</f>
        <v>#VALUE!</v>
      </c>
      <c r="I488" s="34" t="e">
        <f ca="1">IF(消化率!$I$5&lt;1,商品!H488*消化率!$I$5,IF(商品!W488*商品!Q488/(商品!H488*消化率!$I$5)&gt;商品!L488,商品!H488*消化率!$I$5,J488))</f>
        <v>#DIV/0!</v>
      </c>
      <c r="J488" s="34" t="e">
        <f t="shared" si="100"/>
        <v>#VALUE!</v>
      </c>
      <c r="K488" s="34" t="e">
        <f ca="1">IF(ROUNDDOWN(IF(I488&gt;=設定!$C$8,設定!$C$8,商品!I488),0)&lt;10,10,ROUNDDOWN(IF(I488&gt;=設定!$C$8,設定!$C$8,商品!I488),0))</f>
        <v>#DIV/0!</v>
      </c>
      <c r="L488" s="64">
        <f>IF(F488="標準",設定!$C$4,商品!F488)</f>
        <v>5</v>
      </c>
      <c r="M488" s="63" t="str">
        <f>_xlfn.XLOOKUP($D488,全商品!$F:$F,全商品!H:H,"-")</f>
        <v>-</v>
      </c>
      <c r="N488" s="12" t="str">
        <f>_xlfn.XLOOKUP($D488,全商品!$F:$F,全商品!I:I,"-")</f>
        <v>-</v>
      </c>
      <c r="O488" s="23" t="str">
        <f>_xlfn.XLOOKUP($D488,全商品!$F:$F,全商品!K:K,"-")</f>
        <v>-</v>
      </c>
      <c r="P488" s="13" t="str">
        <f>_xlfn.XLOOKUP($D488,全商品!$F:$F,全商品!M:M,"-")</f>
        <v>-</v>
      </c>
      <c r="Q488" s="25" t="str">
        <f>_xlfn.XLOOKUP($D488,現状商品設定!B:B,現状商品設定!D:D,"-")</f>
        <v>-</v>
      </c>
      <c r="R488" s="22">
        <f>SUM(_xlfn.XLOOKUP($D488,当月商品!$D:$D,当月商品!I:I,0),_xlfn.XLOOKUP($D488,前月商品!$D:$D,前月商品!I:I,0),_xlfn.XLOOKUP($D488,前々月商品!$D:$D,前々月商品!I:I,0))</f>
        <v>0</v>
      </c>
      <c r="S488" s="23">
        <f>SUM(_xlfn.XLOOKUP($D488,当月商品!$D:$D,当月商品!V:V,0),_xlfn.XLOOKUP($D488,前月商品!$D:$D,前月商品!V:V,0),_xlfn.XLOOKUP($D488,前々月商品!$D:$D,前々月商品!V:V,0))</f>
        <v>0</v>
      </c>
      <c r="T488" s="23">
        <f t="shared" si="101"/>
        <v>0</v>
      </c>
      <c r="U488" s="23">
        <f>SUM(_xlfn.XLOOKUP($D488,当月商品!$D:$D,当月商品!W:W,0),_xlfn.XLOOKUP($D488,前月商品!$D:$D,前月商品!W:W,0),_xlfn.XLOOKUP($D488,前々月商品!$D:$D,前々月商品!W:W,0))</f>
        <v>0</v>
      </c>
      <c r="V488" s="23">
        <f>SUM(_xlfn.XLOOKUP($D488,当月商品!$D:$D,当月商品!H:H,0),_xlfn.XLOOKUP($D488,前月商品!$D:$D,前月商品!H:H,0),_xlfn.XLOOKUP($D488,前々月商品!$D:$D,前々月商品!H:H,0))</f>
        <v>0</v>
      </c>
      <c r="W488" s="13">
        <f t="shared" si="102"/>
        <v>0</v>
      </c>
      <c r="X488" s="15">
        <f t="shared" si="103"/>
        <v>0</v>
      </c>
      <c r="Y488" s="22">
        <f>_xlfn.XLOOKUP($D488,当月商品!$D:$D,当月商品!I:I,0)</f>
        <v>0</v>
      </c>
      <c r="Z488" s="23">
        <f>_xlfn.XLOOKUP($D488,前月商品!$D:$D,前月商品!I:I,0)</f>
        <v>0</v>
      </c>
      <c r="AA488" s="23">
        <f>_xlfn.XLOOKUP($D488,前々月商品!$D:$D,前々月商品!I:I,0)</f>
        <v>0</v>
      </c>
      <c r="AB488" s="23">
        <f>_xlfn.XLOOKUP($D488,当月商品!$D:$D,当月商品!V:V,0)</f>
        <v>0</v>
      </c>
      <c r="AC488" s="23">
        <f>_xlfn.XLOOKUP($D488,前月商品!$D:$D,前月商品!V:V,0)</f>
        <v>0</v>
      </c>
      <c r="AD488" s="23">
        <f>_xlfn.XLOOKUP($D488,前々月商品!$D:$D,前々月商品!V:V,0)</f>
        <v>0</v>
      </c>
      <c r="AE488" s="23">
        <f t="shared" si="104"/>
        <v>0</v>
      </c>
      <c r="AF488" s="23">
        <f t="shared" si="105"/>
        <v>0</v>
      </c>
      <c r="AG488" s="23">
        <f t="shared" si="106"/>
        <v>0</v>
      </c>
      <c r="AH488" s="12">
        <f>_xlfn.XLOOKUP($D488,当月商品!$D:$D,当月商品!W:W,0)</f>
        <v>0</v>
      </c>
      <c r="AI488" s="12">
        <f>_xlfn.XLOOKUP($D488,前月商品!$D:$D,前月商品!W:W,0)</f>
        <v>0</v>
      </c>
      <c r="AJ488" s="12">
        <f>_xlfn.XLOOKUP($D488,前々月商品!$D:$D,前々月商品!W:W,0)</f>
        <v>0</v>
      </c>
      <c r="AK488" s="12">
        <f>_xlfn.XLOOKUP($D488,当月商品!$D:$D,当月商品!H:H,0)</f>
        <v>0</v>
      </c>
      <c r="AL488" s="12">
        <f>_xlfn.XLOOKUP($D488,前月商品!$D:$D,前月商品!H:H,0)</f>
        <v>0</v>
      </c>
      <c r="AM488" s="12">
        <f>_xlfn.XLOOKUP($D488,前々月商品!$D:$D,前々月商品!H:H,0)</f>
        <v>0</v>
      </c>
      <c r="AN488" s="13">
        <f t="shared" si="107"/>
        <v>0</v>
      </c>
      <c r="AO488" s="13">
        <f t="shared" si="108"/>
        <v>0</v>
      </c>
      <c r="AP488" s="13">
        <f t="shared" si="109"/>
        <v>0</v>
      </c>
      <c r="AQ488" s="16">
        <f t="shared" si="110"/>
        <v>0</v>
      </c>
      <c r="AR488" s="16">
        <f t="shared" si="111"/>
        <v>0</v>
      </c>
      <c r="AS488" s="17">
        <f t="shared" si="112"/>
        <v>0</v>
      </c>
      <c r="AT488" t="e">
        <f t="shared" si="113"/>
        <v>#VALUE!</v>
      </c>
    </row>
    <row r="489" spans="3:46" ht="36.65" customHeight="1">
      <c r="C489" s="20">
        <v>484</v>
      </c>
      <c r="D489" s="53">
        <f>現状商品設定!B486</f>
        <v>0</v>
      </c>
      <c r="E489" s="26" t="str">
        <f>IFERROR(_xlfn.XLOOKUP($D489,現状商品設定!B:B,現状商品設定!C:C,"-"),"-")</f>
        <v>-</v>
      </c>
      <c r="F489" s="32" t="s">
        <v>46</v>
      </c>
      <c r="G489" s="30" t="str">
        <f>IFERROR(_xlfn.XLOOKUP($D489,現状商品設定!B:B,現状商品設定!F:F),"-")</f>
        <v>-</v>
      </c>
      <c r="H489" s="34" t="e">
        <f>IF(IF(AND(V489&gt;=設定!$C$3,X489&gt;=L489),G489*(1+設定!$C$6),IF(AND(V489&gt;=設定!$C$3,X489&lt;L489),G489*(1+設定!$C$7*-1),IF(V489&lt;設定!$C$3,G489*(1+設定!$C$6),"除外")))&gt;10,IF(AND(V489&gt;=設定!$C$3,X489&gt;=L489),G489*(1+設定!$C$6),IF(AND(V489&gt;=設定!$C$3,X489&lt;L489),G489*(1+設定!$C$7*-1),IF(V489&lt;設定!$C$3,G489*(1+設定!$C$6),"除外"))),10)</f>
        <v>#VALUE!</v>
      </c>
      <c r="I489" s="34" t="e">
        <f ca="1">IF(消化率!$I$5&lt;1,商品!H489*消化率!$I$5,IF(商品!W489*商品!Q489/(商品!H489*消化率!$I$5)&gt;商品!L489,商品!H489*消化率!$I$5,J489))</f>
        <v>#DIV/0!</v>
      </c>
      <c r="J489" s="34" t="e">
        <f t="shared" si="100"/>
        <v>#VALUE!</v>
      </c>
      <c r="K489" s="34" t="e">
        <f ca="1">IF(ROUNDDOWN(IF(I489&gt;=設定!$C$8,設定!$C$8,商品!I489),0)&lt;10,10,ROUNDDOWN(IF(I489&gt;=設定!$C$8,設定!$C$8,商品!I489),0))</f>
        <v>#DIV/0!</v>
      </c>
      <c r="L489" s="64">
        <f>IF(F489="標準",設定!$C$4,商品!F489)</f>
        <v>5</v>
      </c>
      <c r="M489" s="63" t="str">
        <f>_xlfn.XLOOKUP($D489,全商品!$F:$F,全商品!H:H,"-")</f>
        <v>-</v>
      </c>
      <c r="N489" s="12" t="str">
        <f>_xlfn.XLOOKUP($D489,全商品!$F:$F,全商品!I:I,"-")</f>
        <v>-</v>
      </c>
      <c r="O489" s="23" t="str">
        <f>_xlfn.XLOOKUP($D489,全商品!$F:$F,全商品!K:K,"-")</f>
        <v>-</v>
      </c>
      <c r="P489" s="13" t="str">
        <f>_xlfn.XLOOKUP($D489,全商品!$F:$F,全商品!M:M,"-")</f>
        <v>-</v>
      </c>
      <c r="Q489" s="25" t="str">
        <f>_xlfn.XLOOKUP($D489,現状商品設定!B:B,現状商品設定!D:D,"-")</f>
        <v>-</v>
      </c>
      <c r="R489" s="22">
        <f>SUM(_xlfn.XLOOKUP($D489,当月商品!$D:$D,当月商品!I:I,0),_xlfn.XLOOKUP($D489,前月商品!$D:$D,前月商品!I:I,0),_xlfn.XLOOKUP($D489,前々月商品!$D:$D,前々月商品!I:I,0))</f>
        <v>0</v>
      </c>
      <c r="S489" s="23">
        <f>SUM(_xlfn.XLOOKUP($D489,当月商品!$D:$D,当月商品!V:V,0),_xlfn.XLOOKUP($D489,前月商品!$D:$D,前月商品!V:V,0),_xlfn.XLOOKUP($D489,前々月商品!$D:$D,前々月商品!V:V,0))</f>
        <v>0</v>
      </c>
      <c r="T489" s="23">
        <f t="shared" si="101"/>
        <v>0</v>
      </c>
      <c r="U489" s="23">
        <f>SUM(_xlfn.XLOOKUP($D489,当月商品!$D:$D,当月商品!W:W,0),_xlfn.XLOOKUP($D489,前月商品!$D:$D,前月商品!W:W,0),_xlfn.XLOOKUP($D489,前々月商品!$D:$D,前々月商品!W:W,0))</f>
        <v>0</v>
      </c>
      <c r="V489" s="23">
        <f>SUM(_xlfn.XLOOKUP($D489,当月商品!$D:$D,当月商品!H:H,0),_xlfn.XLOOKUP($D489,前月商品!$D:$D,前月商品!H:H,0),_xlfn.XLOOKUP($D489,前々月商品!$D:$D,前々月商品!H:H,0))</f>
        <v>0</v>
      </c>
      <c r="W489" s="13">
        <f t="shared" si="102"/>
        <v>0</v>
      </c>
      <c r="X489" s="15">
        <f t="shared" si="103"/>
        <v>0</v>
      </c>
      <c r="Y489" s="22">
        <f>_xlfn.XLOOKUP($D489,当月商品!$D:$D,当月商品!I:I,0)</f>
        <v>0</v>
      </c>
      <c r="Z489" s="23">
        <f>_xlfn.XLOOKUP($D489,前月商品!$D:$D,前月商品!I:I,0)</f>
        <v>0</v>
      </c>
      <c r="AA489" s="23">
        <f>_xlfn.XLOOKUP($D489,前々月商品!$D:$D,前々月商品!I:I,0)</f>
        <v>0</v>
      </c>
      <c r="AB489" s="23">
        <f>_xlfn.XLOOKUP($D489,当月商品!$D:$D,当月商品!V:V,0)</f>
        <v>0</v>
      </c>
      <c r="AC489" s="23">
        <f>_xlfn.XLOOKUP($D489,前月商品!$D:$D,前月商品!V:V,0)</f>
        <v>0</v>
      </c>
      <c r="AD489" s="23">
        <f>_xlfn.XLOOKUP($D489,前々月商品!$D:$D,前々月商品!V:V,0)</f>
        <v>0</v>
      </c>
      <c r="AE489" s="23">
        <f t="shared" si="104"/>
        <v>0</v>
      </c>
      <c r="AF489" s="23">
        <f t="shared" si="105"/>
        <v>0</v>
      </c>
      <c r="AG489" s="23">
        <f t="shared" si="106"/>
        <v>0</v>
      </c>
      <c r="AH489" s="12">
        <f>_xlfn.XLOOKUP($D489,当月商品!$D:$D,当月商品!W:W,0)</f>
        <v>0</v>
      </c>
      <c r="AI489" s="12">
        <f>_xlfn.XLOOKUP($D489,前月商品!$D:$D,前月商品!W:W,0)</f>
        <v>0</v>
      </c>
      <c r="AJ489" s="12">
        <f>_xlfn.XLOOKUP($D489,前々月商品!$D:$D,前々月商品!W:W,0)</f>
        <v>0</v>
      </c>
      <c r="AK489" s="12">
        <f>_xlfn.XLOOKUP($D489,当月商品!$D:$D,当月商品!H:H,0)</f>
        <v>0</v>
      </c>
      <c r="AL489" s="12">
        <f>_xlfn.XLOOKUP($D489,前月商品!$D:$D,前月商品!H:H,0)</f>
        <v>0</v>
      </c>
      <c r="AM489" s="12">
        <f>_xlfn.XLOOKUP($D489,前々月商品!$D:$D,前々月商品!H:H,0)</f>
        <v>0</v>
      </c>
      <c r="AN489" s="13">
        <f t="shared" si="107"/>
        <v>0</v>
      </c>
      <c r="AO489" s="13">
        <f t="shared" si="108"/>
        <v>0</v>
      </c>
      <c r="AP489" s="13">
        <f t="shared" si="109"/>
        <v>0</v>
      </c>
      <c r="AQ489" s="16">
        <f t="shared" si="110"/>
        <v>0</v>
      </c>
      <c r="AR489" s="16">
        <f t="shared" si="111"/>
        <v>0</v>
      </c>
      <c r="AS489" s="17">
        <f t="shared" si="112"/>
        <v>0</v>
      </c>
      <c r="AT489" t="e">
        <f t="shared" si="113"/>
        <v>#VALUE!</v>
      </c>
    </row>
    <row r="490" spans="3:46" ht="36.65" customHeight="1">
      <c r="C490" s="20">
        <v>485</v>
      </c>
      <c r="D490" s="53">
        <f>現状商品設定!B487</f>
        <v>0</v>
      </c>
      <c r="E490" s="26" t="str">
        <f>IFERROR(_xlfn.XLOOKUP($D490,現状商品設定!B:B,現状商品設定!C:C,"-"),"-")</f>
        <v>-</v>
      </c>
      <c r="F490" s="32" t="s">
        <v>46</v>
      </c>
      <c r="G490" s="30" t="str">
        <f>IFERROR(_xlfn.XLOOKUP($D490,現状商品設定!B:B,現状商品設定!F:F),"-")</f>
        <v>-</v>
      </c>
      <c r="H490" s="34" t="e">
        <f>IF(IF(AND(V490&gt;=設定!$C$3,X490&gt;=L490),G490*(1+設定!$C$6),IF(AND(V490&gt;=設定!$C$3,X490&lt;L490),G490*(1+設定!$C$7*-1),IF(V490&lt;設定!$C$3,G490*(1+設定!$C$6),"除外")))&gt;10,IF(AND(V490&gt;=設定!$C$3,X490&gt;=L490),G490*(1+設定!$C$6),IF(AND(V490&gt;=設定!$C$3,X490&lt;L490),G490*(1+設定!$C$7*-1),IF(V490&lt;設定!$C$3,G490*(1+設定!$C$6),"除外"))),10)</f>
        <v>#VALUE!</v>
      </c>
      <c r="I490" s="34" t="e">
        <f ca="1">IF(消化率!$I$5&lt;1,商品!H490*消化率!$I$5,IF(商品!W490*商品!Q490/(商品!H490*消化率!$I$5)&gt;商品!L490,商品!H490*消化率!$I$5,J490))</f>
        <v>#DIV/0!</v>
      </c>
      <c r="J490" s="34" t="e">
        <f t="shared" si="100"/>
        <v>#VALUE!</v>
      </c>
      <c r="K490" s="34" t="e">
        <f ca="1">IF(ROUNDDOWN(IF(I490&gt;=設定!$C$8,設定!$C$8,商品!I490),0)&lt;10,10,ROUNDDOWN(IF(I490&gt;=設定!$C$8,設定!$C$8,商品!I490),0))</f>
        <v>#DIV/0!</v>
      </c>
      <c r="L490" s="64">
        <f>IF(F490="標準",設定!$C$4,商品!F490)</f>
        <v>5</v>
      </c>
      <c r="M490" s="63" t="str">
        <f>_xlfn.XLOOKUP($D490,全商品!$F:$F,全商品!H:H,"-")</f>
        <v>-</v>
      </c>
      <c r="N490" s="12" t="str">
        <f>_xlfn.XLOOKUP($D490,全商品!$F:$F,全商品!I:I,"-")</f>
        <v>-</v>
      </c>
      <c r="O490" s="23" t="str">
        <f>_xlfn.XLOOKUP($D490,全商品!$F:$F,全商品!K:K,"-")</f>
        <v>-</v>
      </c>
      <c r="P490" s="13" t="str">
        <f>_xlfn.XLOOKUP($D490,全商品!$F:$F,全商品!M:M,"-")</f>
        <v>-</v>
      </c>
      <c r="Q490" s="25" t="str">
        <f>_xlfn.XLOOKUP($D490,現状商品設定!B:B,現状商品設定!D:D,"-")</f>
        <v>-</v>
      </c>
      <c r="R490" s="22">
        <f>SUM(_xlfn.XLOOKUP($D490,当月商品!$D:$D,当月商品!I:I,0),_xlfn.XLOOKUP($D490,前月商品!$D:$D,前月商品!I:I,0),_xlfn.XLOOKUP($D490,前々月商品!$D:$D,前々月商品!I:I,0))</f>
        <v>0</v>
      </c>
      <c r="S490" s="23">
        <f>SUM(_xlfn.XLOOKUP($D490,当月商品!$D:$D,当月商品!V:V,0),_xlfn.XLOOKUP($D490,前月商品!$D:$D,前月商品!V:V,0),_xlfn.XLOOKUP($D490,前々月商品!$D:$D,前々月商品!V:V,0))</f>
        <v>0</v>
      </c>
      <c r="T490" s="23">
        <f t="shared" si="101"/>
        <v>0</v>
      </c>
      <c r="U490" s="23">
        <f>SUM(_xlfn.XLOOKUP($D490,当月商品!$D:$D,当月商品!W:W,0),_xlfn.XLOOKUP($D490,前月商品!$D:$D,前月商品!W:W,0),_xlfn.XLOOKUP($D490,前々月商品!$D:$D,前々月商品!W:W,0))</f>
        <v>0</v>
      </c>
      <c r="V490" s="23">
        <f>SUM(_xlfn.XLOOKUP($D490,当月商品!$D:$D,当月商品!H:H,0),_xlfn.XLOOKUP($D490,前月商品!$D:$D,前月商品!H:H,0),_xlfn.XLOOKUP($D490,前々月商品!$D:$D,前々月商品!H:H,0))</f>
        <v>0</v>
      </c>
      <c r="W490" s="13">
        <f t="shared" si="102"/>
        <v>0</v>
      </c>
      <c r="X490" s="15">
        <f t="shared" si="103"/>
        <v>0</v>
      </c>
      <c r="Y490" s="22">
        <f>_xlfn.XLOOKUP($D490,当月商品!$D:$D,当月商品!I:I,0)</f>
        <v>0</v>
      </c>
      <c r="Z490" s="23">
        <f>_xlfn.XLOOKUP($D490,前月商品!$D:$D,前月商品!I:I,0)</f>
        <v>0</v>
      </c>
      <c r="AA490" s="23">
        <f>_xlfn.XLOOKUP($D490,前々月商品!$D:$D,前々月商品!I:I,0)</f>
        <v>0</v>
      </c>
      <c r="AB490" s="23">
        <f>_xlfn.XLOOKUP($D490,当月商品!$D:$D,当月商品!V:V,0)</f>
        <v>0</v>
      </c>
      <c r="AC490" s="23">
        <f>_xlfn.XLOOKUP($D490,前月商品!$D:$D,前月商品!V:V,0)</f>
        <v>0</v>
      </c>
      <c r="AD490" s="23">
        <f>_xlfn.XLOOKUP($D490,前々月商品!$D:$D,前々月商品!V:V,0)</f>
        <v>0</v>
      </c>
      <c r="AE490" s="23">
        <f t="shared" si="104"/>
        <v>0</v>
      </c>
      <c r="AF490" s="23">
        <f t="shared" si="105"/>
        <v>0</v>
      </c>
      <c r="AG490" s="23">
        <f t="shared" si="106"/>
        <v>0</v>
      </c>
      <c r="AH490" s="12">
        <f>_xlfn.XLOOKUP($D490,当月商品!$D:$D,当月商品!W:W,0)</f>
        <v>0</v>
      </c>
      <c r="AI490" s="12">
        <f>_xlfn.XLOOKUP($D490,前月商品!$D:$D,前月商品!W:W,0)</f>
        <v>0</v>
      </c>
      <c r="AJ490" s="12">
        <f>_xlfn.XLOOKUP($D490,前々月商品!$D:$D,前々月商品!W:W,0)</f>
        <v>0</v>
      </c>
      <c r="AK490" s="12">
        <f>_xlfn.XLOOKUP($D490,当月商品!$D:$D,当月商品!H:H,0)</f>
        <v>0</v>
      </c>
      <c r="AL490" s="12">
        <f>_xlfn.XLOOKUP($D490,前月商品!$D:$D,前月商品!H:H,0)</f>
        <v>0</v>
      </c>
      <c r="AM490" s="12">
        <f>_xlfn.XLOOKUP($D490,前々月商品!$D:$D,前々月商品!H:H,0)</f>
        <v>0</v>
      </c>
      <c r="AN490" s="13">
        <f t="shared" si="107"/>
        <v>0</v>
      </c>
      <c r="AO490" s="13">
        <f t="shared" si="108"/>
        <v>0</v>
      </c>
      <c r="AP490" s="13">
        <f t="shared" si="109"/>
        <v>0</v>
      </c>
      <c r="AQ490" s="16">
        <f t="shared" si="110"/>
        <v>0</v>
      </c>
      <c r="AR490" s="16">
        <f t="shared" si="111"/>
        <v>0</v>
      </c>
      <c r="AS490" s="17">
        <f t="shared" si="112"/>
        <v>0</v>
      </c>
      <c r="AT490" t="e">
        <f t="shared" si="113"/>
        <v>#VALUE!</v>
      </c>
    </row>
    <row r="491" spans="3:46" ht="36.65" customHeight="1">
      <c r="C491" s="20">
        <v>486</v>
      </c>
      <c r="D491" s="53">
        <f>現状商品設定!B488</f>
        <v>0</v>
      </c>
      <c r="E491" s="26" t="str">
        <f>IFERROR(_xlfn.XLOOKUP($D491,現状商品設定!B:B,現状商品設定!C:C,"-"),"-")</f>
        <v>-</v>
      </c>
      <c r="F491" s="32" t="s">
        <v>46</v>
      </c>
      <c r="G491" s="30" t="str">
        <f>IFERROR(_xlfn.XLOOKUP($D491,現状商品設定!B:B,現状商品設定!F:F),"-")</f>
        <v>-</v>
      </c>
      <c r="H491" s="34" t="e">
        <f>IF(IF(AND(V491&gt;=設定!$C$3,X491&gt;=L491),G491*(1+設定!$C$6),IF(AND(V491&gt;=設定!$C$3,X491&lt;L491),G491*(1+設定!$C$7*-1),IF(V491&lt;設定!$C$3,G491*(1+設定!$C$6),"除外")))&gt;10,IF(AND(V491&gt;=設定!$C$3,X491&gt;=L491),G491*(1+設定!$C$6),IF(AND(V491&gt;=設定!$C$3,X491&lt;L491),G491*(1+設定!$C$7*-1),IF(V491&lt;設定!$C$3,G491*(1+設定!$C$6),"除外"))),10)</f>
        <v>#VALUE!</v>
      </c>
      <c r="I491" s="34" t="e">
        <f ca="1">IF(消化率!$I$5&lt;1,商品!H491*消化率!$I$5,IF(商品!W491*商品!Q491/(商品!H491*消化率!$I$5)&gt;商品!L491,商品!H491*消化率!$I$5,J491))</f>
        <v>#DIV/0!</v>
      </c>
      <c r="J491" s="34" t="e">
        <f t="shared" si="100"/>
        <v>#VALUE!</v>
      </c>
      <c r="K491" s="34" t="e">
        <f ca="1">IF(ROUNDDOWN(IF(I491&gt;=設定!$C$8,設定!$C$8,商品!I491),0)&lt;10,10,ROUNDDOWN(IF(I491&gt;=設定!$C$8,設定!$C$8,商品!I491),0))</f>
        <v>#DIV/0!</v>
      </c>
      <c r="L491" s="64">
        <f>IF(F491="標準",設定!$C$4,商品!F491)</f>
        <v>5</v>
      </c>
      <c r="M491" s="63" t="str">
        <f>_xlfn.XLOOKUP($D491,全商品!$F:$F,全商品!H:H,"-")</f>
        <v>-</v>
      </c>
      <c r="N491" s="12" t="str">
        <f>_xlfn.XLOOKUP($D491,全商品!$F:$F,全商品!I:I,"-")</f>
        <v>-</v>
      </c>
      <c r="O491" s="23" t="str">
        <f>_xlfn.XLOOKUP($D491,全商品!$F:$F,全商品!K:K,"-")</f>
        <v>-</v>
      </c>
      <c r="P491" s="13" t="str">
        <f>_xlfn.XLOOKUP($D491,全商品!$F:$F,全商品!M:M,"-")</f>
        <v>-</v>
      </c>
      <c r="Q491" s="25" t="str">
        <f>_xlfn.XLOOKUP($D491,現状商品設定!B:B,現状商品設定!D:D,"-")</f>
        <v>-</v>
      </c>
      <c r="R491" s="22">
        <f>SUM(_xlfn.XLOOKUP($D491,当月商品!$D:$D,当月商品!I:I,0),_xlfn.XLOOKUP($D491,前月商品!$D:$D,前月商品!I:I,0),_xlfn.XLOOKUP($D491,前々月商品!$D:$D,前々月商品!I:I,0))</f>
        <v>0</v>
      </c>
      <c r="S491" s="23">
        <f>SUM(_xlfn.XLOOKUP($D491,当月商品!$D:$D,当月商品!V:V,0),_xlfn.XLOOKUP($D491,前月商品!$D:$D,前月商品!V:V,0),_xlfn.XLOOKUP($D491,前々月商品!$D:$D,前々月商品!V:V,0))</f>
        <v>0</v>
      </c>
      <c r="T491" s="23">
        <f t="shared" si="101"/>
        <v>0</v>
      </c>
      <c r="U491" s="23">
        <f>SUM(_xlfn.XLOOKUP($D491,当月商品!$D:$D,当月商品!W:W,0),_xlfn.XLOOKUP($D491,前月商品!$D:$D,前月商品!W:W,0),_xlfn.XLOOKUP($D491,前々月商品!$D:$D,前々月商品!W:W,0))</f>
        <v>0</v>
      </c>
      <c r="V491" s="23">
        <f>SUM(_xlfn.XLOOKUP($D491,当月商品!$D:$D,当月商品!H:H,0),_xlfn.XLOOKUP($D491,前月商品!$D:$D,前月商品!H:H,0),_xlfn.XLOOKUP($D491,前々月商品!$D:$D,前々月商品!H:H,0))</f>
        <v>0</v>
      </c>
      <c r="W491" s="13">
        <f t="shared" si="102"/>
        <v>0</v>
      </c>
      <c r="X491" s="15">
        <f t="shared" si="103"/>
        <v>0</v>
      </c>
      <c r="Y491" s="22">
        <f>_xlfn.XLOOKUP($D491,当月商品!$D:$D,当月商品!I:I,0)</f>
        <v>0</v>
      </c>
      <c r="Z491" s="23">
        <f>_xlfn.XLOOKUP($D491,前月商品!$D:$D,前月商品!I:I,0)</f>
        <v>0</v>
      </c>
      <c r="AA491" s="23">
        <f>_xlfn.XLOOKUP($D491,前々月商品!$D:$D,前々月商品!I:I,0)</f>
        <v>0</v>
      </c>
      <c r="AB491" s="23">
        <f>_xlfn.XLOOKUP($D491,当月商品!$D:$D,当月商品!V:V,0)</f>
        <v>0</v>
      </c>
      <c r="AC491" s="23">
        <f>_xlfn.XLOOKUP($D491,前月商品!$D:$D,前月商品!V:V,0)</f>
        <v>0</v>
      </c>
      <c r="AD491" s="23">
        <f>_xlfn.XLOOKUP($D491,前々月商品!$D:$D,前々月商品!V:V,0)</f>
        <v>0</v>
      </c>
      <c r="AE491" s="23">
        <f t="shared" si="104"/>
        <v>0</v>
      </c>
      <c r="AF491" s="23">
        <f t="shared" si="105"/>
        <v>0</v>
      </c>
      <c r="AG491" s="23">
        <f t="shared" si="106"/>
        <v>0</v>
      </c>
      <c r="AH491" s="12">
        <f>_xlfn.XLOOKUP($D491,当月商品!$D:$D,当月商品!W:W,0)</f>
        <v>0</v>
      </c>
      <c r="AI491" s="12">
        <f>_xlfn.XLOOKUP($D491,前月商品!$D:$D,前月商品!W:W,0)</f>
        <v>0</v>
      </c>
      <c r="AJ491" s="12">
        <f>_xlfn.XLOOKUP($D491,前々月商品!$D:$D,前々月商品!W:W,0)</f>
        <v>0</v>
      </c>
      <c r="AK491" s="12">
        <f>_xlfn.XLOOKUP($D491,当月商品!$D:$D,当月商品!H:H,0)</f>
        <v>0</v>
      </c>
      <c r="AL491" s="12">
        <f>_xlfn.XLOOKUP($D491,前月商品!$D:$D,前月商品!H:H,0)</f>
        <v>0</v>
      </c>
      <c r="AM491" s="12">
        <f>_xlfn.XLOOKUP($D491,前々月商品!$D:$D,前々月商品!H:H,0)</f>
        <v>0</v>
      </c>
      <c r="AN491" s="13">
        <f t="shared" si="107"/>
        <v>0</v>
      </c>
      <c r="AO491" s="13">
        <f t="shared" si="108"/>
        <v>0</v>
      </c>
      <c r="AP491" s="13">
        <f t="shared" si="109"/>
        <v>0</v>
      </c>
      <c r="AQ491" s="16">
        <f t="shared" si="110"/>
        <v>0</v>
      </c>
      <c r="AR491" s="16">
        <f t="shared" si="111"/>
        <v>0</v>
      </c>
      <c r="AS491" s="17">
        <f t="shared" si="112"/>
        <v>0</v>
      </c>
      <c r="AT491" t="e">
        <f t="shared" si="113"/>
        <v>#VALUE!</v>
      </c>
    </row>
    <row r="492" spans="3:46" ht="36.65" customHeight="1">
      <c r="C492" s="20">
        <v>487</v>
      </c>
      <c r="D492" s="53">
        <f>現状商品設定!B489</f>
        <v>0</v>
      </c>
      <c r="E492" s="26" t="str">
        <f>IFERROR(_xlfn.XLOOKUP($D492,現状商品設定!B:B,現状商品設定!C:C,"-"),"-")</f>
        <v>-</v>
      </c>
      <c r="F492" s="32" t="s">
        <v>46</v>
      </c>
      <c r="G492" s="30" t="str">
        <f>IFERROR(_xlfn.XLOOKUP($D492,現状商品設定!B:B,現状商品設定!F:F),"-")</f>
        <v>-</v>
      </c>
      <c r="H492" s="34" t="e">
        <f>IF(IF(AND(V492&gt;=設定!$C$3,X492&gt;=L492),G492*(1+設定!$C$6),IF(AND(V492&gt;=設定!$C$3,X492&lt;L492),G492*(1+設定!$C$7*-1),IF(V492&lt;設定!$C$3,G492*(1+設定!$C$6),"除外")))&gt;10,IF(AND(V492&gt;=設定!$C$3,X492&gt;=L492),G492*(1+設定!$C$6),IF(AND(V492&gt;=設定!$C$3,X492&lt;L492),G492*(1+設定!$C$7*-1),IF(V492&lt;設定!$C$3,G492*(1+設定!$C$6),"除外"))),10)</f>
        <v>#VALUE!</v>
      </c>
      <c r="I492" s="34" t="e">
        <f ca="1">IF(消化率!$I$5&lt;1,商品!H492*消化率!$I$5,IF(商品!W492*商品!Q492/(商品!H492*消化率!$I$5)&gt;商品!L492,商品!H492*消化率!$I$5,J492))</f>
        <v>#DIV/0!</v>
      </c>
      <c r="J492" s="34" t="e">
        <f t="shared" si="100"/>
        <v>#VALUE!</v>
      </c>
      <c r="K492" s="34" t="e">
        <f ca="1">IF(ROUNDDOWN(IF(I492&gt;=設定!$C$8,設定!$C$8,商品!I492),0)&lt;10,10,ROUNDDOWN(IF(I492&gt;=設定!$C$8,設定!$C$8,商品!I492),0))</f>
        <v>#DIV/0!</v>
      </c>
      <c r="L492" s="64">
        <f>IF(F492="標準",設定!$C$4,商品!F492)</f>
        <v>5</v>
      </c>
      <c r="M492" s="63" t="str">
        <f>_xlfn.XLOOKUP($D492,全商品!$F:$F,全商品!H:H,"-")</f>
        <v>-</v>
      </c>
      <c r="N492" s="12" t="str">
        <f>_xlfn.XLOOKUP($D492,全商品!$F:$F,全商品!I:I,"-")</f>
        <v>-</v>
      </c>
      <c r="O492" s="23" t="str">
        <f>_xlfn.XLOOKUP($D492,全商品!$F:$F,全商品!K:K,"-")</f>
        <v>-</v>
      </c>
      <c r="P492" s="13" t="str">
        <f>_xlfn.XLOOKUP($D492,全商品!$F:$F,全商品!M:M,"-")</f>
        <v>-</v>
      </c>
      <c r="Q492" s="25" t="str">
        <f>_xlfn.XLOOKUP($D492,現状商品設定!B:B,現状商品設定!D:D,"-")</f>
        <v>-</v>
      </c>
      <c r="R492" s="22">
        <f>SUM(_xlfn.XLOOKUP($D492,当月商品!$D:$D,当月商品!I:I,0),_xlfn.XLOOKUP($D492,前月商品!$D:$D,前月商品!I:I,0),_xlfn.XLOOKUP($D492,前々月商品!$D:$D,前々月商品!I:I,0))</f>
        <v>0</v>
      </c>
      <c r="S492" s="23">
        <f>SUM(_xlfn.XLOOKUP($D492,当月商品!$D:$D,当月商品!V:V,0),_xlfn.XLOOKUP($D492,前月商品!$D:$D,前月商品!V:V,0),_xlfn.XLOOKUP($D492,前々月商品!$D:$D,前々月商品!V:V,0))</f>
        <v>0</v>
      </c>
      <c r="T492" s="23">
        <f t="shared" si="101"/>
        <v>0</v>
      </c>
      <c r="U492" s="23">
        <f>SUM(_xlfn.XLOOKUP($D492,当月商品!$D:$D,当月商品!W:W,0),_xlfn.XLOOKUP($D492,前月商品!$D:$D,前月商品!W:W,0),_xlfn.XLOOKUP($D492,前々月商品!$D:$D,前々月商品!W:W,0))</f>
        <v>0</v>
      </c>
      <c r="V492" s="23">
        <f>SUM(_xlfn.XLOOKUP($D492,当月商品!$D:$D,当月商品!H:H,0),_xlfn.XLOOKUP($D492,前月商品!$D:$D,前月商品!H:H,0),_xlfn.XLOOKUP($D492,前々月商品!$D:$D,前々月商品!H:H,0))</f>
        <v>0</v>
      </c>
      <c r="W492" s="13">
        <f t="shared" si="102"/>
        <v>0</v>
      </c>
      <c r="X492" s="15">
        <f t="shared" si="103"/>
        <v>0</v>
      </c>
      <c r="Y492" s="22">
        <f>_xlfn.XLOOKUP($D492,当月商品!$D:$D,当月商品!I:I,0)</f>
        <v>0</v>
      </c>
      <c r="Z492" s="23">
        <f>_xlfn.XLOOKUP($D492,前月商品!$D:$D,前月商品!I:I,0)</f>
        <v>0</v>
      </c>
      <c r="AA492" s="23">
        <f>_xlfn.XLOOKUP($D492,前々月商品!$D:$D,前々月商品!I:I,0)</f>
        <v>0</v>
      </c>
      <c r="AB492" s="23">
        <f>_xlfn.XLOOKUP($D492,当月商品!$D:$D,当月商品!V:V,0)</f>
        <v>0</v>
      </c>
      <c r="AC492" s="23">
        <f>_xlfn.XLOOKUP($D492,前月商品!$D:$D,前月商品!V:V,0)</f>
        <v>0</v>
      </c>
      <c r="AD492" s="23">
        <f>_xlfn.XLOOKUP($D492,前々月商品!$D:$D,前々月商品!V:V,0)</f>
        <v>0</v>
      </c>
      <c r="AE492" s="23">
        <f t="shared" si="104"/>
        <v>0</v>
      </c>
      <c r="AF492" s="23">
        <f t="shared" si="105"/>
        <v>0</v>
      </c>
      <c r="AG492" s="23">
        <f t="shared" si="106"/>
        <v>0</v>
      </c>
      <c r="AH492" s="12">
        <f>_xlfn.XLOOKUP($D492,当月商品!$D:$D,当月商品!W:W,0)</f>
        <v>0</v>
      </c>
      <c r="AI492" s="12">
        <f>_xlfn.XLOOKUP($D492,前月商品!$D:$D,前月商品!W:W,0)</f>
        <v>0</v>
      </c>
      <c r="AJ492" s="12">
        <f>_xlfn.XLOOKUP($D492,前々月商品!$D:$D,前々月商品!W:W,0)</f>
        <v>0</v>
      </c>
      <c r="AK492" s="12">
        <f>_xlfn.XLOOKUP($D492,当月商品!$D:$D,当月商品!H:H,0)</f>
        <v>0</v>
      </c>
      <c r="AL492" s="12">
        <f>_xlfn.XLOOKUP($D492,前月商品!$D:$D,前月商品!H:H,0)</f>
        <v>0</v>
      </c>
      <c r="AM492" s="12">
        <f>_xlfn.XLOOKUP($D492,前々月商品!$D:$D,前々月商品!H:H,0)</f>
        <v>0</v>
      </c>
      <c r="AN492" s="13">
        <f t="shared" si="107"/>
        <v>0</v>
      </c>
      <c r="AO492" s="13">
        <f t="shared" si="108"/>
        <v>0</v>
      </c>
      <c r="AP492" s="13">
        <f t="shared" si="109"/>
        <v>0</v>
      </c>
      <c r="AQ492" s="16">
        <f t="shared" si="110"/>
        <v>0</v>
      </c>
      <c r="AR492" s="16">
        <f t="shared" si="111"/>
        <v>0</v>
      </c>
      <c r="AS492" s="17">
        <f t="shared" si="112"/>
        <v>0</v>
      </c>
      <c r="AT492" t="e">
        <f t="shared" si="113"/>
        <v>#VALUE!</v>
      </c>
    </row>
    <row r="493" spans="3:46" ht="36.65" customHeight="1">
      <c r="C493" s="20">
        <v>488</v>
      </c>
      <c r="D493" s="53">
        <f>現状商品設定!B490</f>
        <v>0</v>
      </c>
      <c r="E493" s="26" t="str">
        <f>IFERROR(_xlfn.XLOOKUP($D493,現状商品設定!B:B,現状商品設定!C:C,"-"),"-")</f>
        <v>-</v>
      </c>
      <c r="F493" s="32" t="s">
        <v>46</v>
      </c>
      <c r="G493" s="30" t="str">
        <f>IFERROR(_xlfn.XLOOKUP($D493,現状商品設定!B:B,現状商品設定!F:F),"-")</f>
        <v>-</v>
      </c>
      <c r="H493" s="34" t="e">
        <f>IF(IF(AND(V493&gt;=設定!$C$3,X493&gt;=L493),G493*(1+設定!$C$6),IF(AND(V493&gt;=設定!$C$3,X493&lt;L493),G493*(1+設定!$C$7*-1),IF(V493&lt;設定!$C$3,G493*(1+設定!$C$6),"除外")))&gt;10,IF(AND(V493&gt;=設定!$C$3,X493&gt;=L493),G493*(1+設定!$C$6),IF(AND(V493&gt;=設定!$C$3,X493&lt;L493),G493*(1+設定!$C$7*-1),IF(V493&lt;設定!$C$3,G493*(1+設定!$C$6),"除外"))),10)</f>
        <v>#VALUE!</v>
      </c>
      <c r="I493" s="34" t="e">
        <f ca="1">IF(消化率!$I$5&lt;1,商品!H493*消化率!$I$5,IF(商品!W493*商品!Q493/(商品!H493*消化率!$I$5)&gt;商品!L493,商品!H493*消化率!$I$5,J493))</f>
        <v>#DIV/0!</v>
      </c>
      <c r="J493" s="34" t="e">
        <f t="shared" si="100"/>
        <v>#VALUE!</v>
      </c>
      <c r="K493" s="34" t="e">
        <f ca="1">IF(ROUNDDOWN(IF(I493&gt;=設定!$C$8,設定!$C$8,商品!I493),0)&lt;10,10,ROUNDDOWN(IF(I493&gt;=設定!$C$8,設定!$C$8,商品!I493),0))</f>
        <v>#DIV/0!</v>
      </c>
      <c r="L493" s="64">
        <f>IF(F493="標準",設定!$C$4,商品!F493)</f>
        <v>5</v>
      </c>
      <c r="M493" s="63" t="str">
        <f>_xlfn.XLOOKUP($D493,全商品!$F:$F,全商品!H:H,"-")</f>
        <v>-</v>
      </c>
      <c r="N493" s="12" t="str">
        <f>_xlfn.XLOOKUP($D493,全商品!$F:$F,全商品!I:I,"-")</f>
        <v>-</v>
      </c>
      <c r="O493" s="23" t="str">
        <f>_xlfn.XLOOKUP($D493,全商品!$F:$F,全商品!K:K,"-")</f>
        <v>-</v>
      </c>
      <c r="P493" s="13" t="str">
        <f>_xlfn.XLOOKUP($D493,全商品!$F:$F,全商品!M:M,"-")</f>
        <v>-</v>
      </c>
      <c r="Q493" s="25" t="str">
        <f>_xlfn.XLOOKUP($D493,現状商品設定!B:B,現状商品設定!D:D,"-")</f>
        <v>-</v>
      </c>
      <c r="R493" s="22">
        <f>SUM(_xlfn.XLOOKUP($D493,当月商品!$D:$D,当月商品!I:I,0),_xlfn.XLOOKUP($D493,前月商品!$D:$D,前月商品!I:I,0),_xlfn.XLOOKUP($D493,前々月商品!$D:$D,前々月商品!I:I,0))</f>
        <v>0</v>
      </c>
      <c r="S493" s="23">
        <f>SUM(_xlfn.XLOOKUP($D493,当月商品!$D:$D,当月商品!V:V,0),_xlfn.XLOOKUP($D493,前月商品!$D:$D,前月商品!V:V,0),_xlfn.XLOOKUP($D493,前々月商品!$D:$D,前々月商品!V:V,0))</f>
        <v>0</v>
      </c>
      <c r="T493" s="23">
        <f t="shared" si="101"/>
        <v>0</v>
      </c>
      <c r="U493" s="23">
        <f>SUM(_xlfn.XLOOKUP($D493,当月商品!$D:$D,当月商品!W:W,0),_xlfn.XLOOKUP($D493,前月商品!$D:$D,前月商品!W:W,0),_xlfn.XLOOKUP($D493,前々月商品!$D:$D,前々月商品!W:W,0))</f>
        <v>0</v>
      </c>
      <c r="V493" s="23">
        <f>SUM(_xlfn.XLOOKUP($D493,当月商品!$D:$D,当月商品!H:H,0),_xlfn.XLOOKUP($D493,前月商品!$D:$D,前月商品!H:H,0),_xlfn.XLOOKUP($D493,前々月商品!$D:$D,前々月商品!H:H,0))</f>
        <v>0</v>
      </c>
      <c r="W493" s="13">
        <f t="shared" si="102"/>
        <v>0</v>
      </c>
      <c r="X493" s="15">
        <f t="shared" si="103"/>
        <v>0</v>
      </c>
      <c r="Y493" s="22">
        <f>_xlfn.XLOOKUP($D493,当月商品!$D:$D,当月商品!I:I,0)</f>
        <v>0</v>
      </c>
      <c r="Z493" s="23">
        <f>_xlfn.XLOOKUP($D493,前月商品!$D:$D,前月商品!I:I,0)</f>
        <v>0</v>
      </c>
      <c r="AA493" s="23">
        <f>_xlfn.XLOOKUP($D493,前々月商品!$D:$D,前々月商品!I:I,0)</f>
        <v>0</v>
      </c>
      <c r="AB493" s="23">
        <f>_xlfn.XLOOKUP($D493,当月商品!$D:$D,当月商品!V:V,0)</f>
        <v>0</v>
      </c>
      <c r="AC493" s="23">
        <f>_xlfn.XLOOKUP($D493,前月商品!$D:$D,前月商品!V:V,0)</f>
        <v>0</v>
      </c>
      <c r="AD493" s="23">
        <f>_xlfn.XLOOKUP($D493,前々月商品!$D:$D,前々月商品!V:V,0)</f>
        <v>0</v>
      </c>
      <c r="AE493" s="23">
        <f t="shared" si="104"/>
        <v>0</v>
      </c>
      <c r="AF493" s="23">
        <f t="shared" si="105"/>
        <v>0</v>
      </c>
      <c r="AG493" s="23">
        <f t="shared" si="106"/>
        <v>0</v>
      </c>
      <c r="AH493" s="12">
        <f>_xlfn.XLOOKUP($D493,当月商品!$D:$D,当月商品!W:W,0)</f>
        <v>0</v>
      </c>
      <c r="AI493" s="12">
        <f>_xlfn.XLOOKUP($D493,前月商品!$D:$D,前月商品!W:W,0)</f>
        <v>0</v>
      </c>
      <c r="AJ493" s="12">
        <f>_xlfn.XLOOKUP($D493,前々月商品!$D:$D,前々月商品!W:W,0)</f>
        <v>0</v>
      </c>
      <c r="AK493" s="12">
        <f>_xlfn.XLOOKUP($D493,当月商品!$D:$D,当月商品!H:H,0)</f>
        <v>0</v>
      </c>
      <c r="AL493" s="12">
        <f>_xlfn.XLOOKUP($D493,前月商品!$D:$D,前月商品!H:H,0)</f>
        <v>0</v>
      </c>
      <c r="AM493" s="12">
        <f>_xlfn.XLOOKUP($D493,前々月商品!$D:$D,前々月商品!H:H,0)</f>
        <v>0</v>
      </c>
      <c r="AN493" s="13">
        <f t="shared" si="107"/>
        <v>0</v>
      </c>
      <c r="AO493" s="13">
        <f t="shared" si="108"/>
        <v>0</v>
      </c>
      <c r="AP493" s="13">
        <f t="shared" si="109"/>
        <v>0</v>
      </c>
      <c r="AQ493" s="16">
        <f t="shared" si="110"/>
        <v>0</v>
      </c>
      <c r="AR493" s="16">
        <f t="shared" si="111"/>
        <v>0</v>
      </c>
      <c r="AS493" s="17">
        <f t="shared" si="112"/>
        <v>0</v>
      </c>
      <c r="AT493" t="e">
        <f t="shared" si="113"/>
        <v>#VALUE!</v>
      </c>
    </row>
    <row r="494" spans="3:46" ht="36.65" customHeight="1">
      <c r="C494" s="20">
        <v>489</v>
      </c>
      <c r="D494" s="53">
        <f>現状商品設定!B491</f>
        <v>0</v>
      </c>
      <c r="E494" s="26" t="str">
        <f>IFERROR(_xlfn.XLOOKUP($D494,現状商品設定!B:B,現状商品設定!C:C,"-"),"-")</f>
        <v>-</v>
      </c>
      <c r="F494" s="32" t="s">
        <v>46</v>
      </c>
      <c r="G494" s="30" t="str">
        <f>IFERROR(_xlfn.XLOOKUP($D494,現状商品設定!B:B,現状商品設定!F:F),"-")</f>
        <v>-</v>
      </c>
      <c r="H494" s="34" t="e">
        <f>IF(IF(AND(V494&gt;=設定!$C$3,X494&gt;=L494),G494*(1+設定!$C$6),IF(AND(V494&gt;=設定!$C$3,X494&lt;L494),G494*(1+設定!$C$7*-1),IF(V494&lt;設定!$C$3,G494*(1+設定!$C$6),"除外")))&gt;10,IF(AND(V494&gt;=設定!$C$3,X494&gt;=L494),G494*(1+設定!$C$6),IF(AND(V494&gt;=設定!$C$3,X494&lt;L494),G494*(1+設定!$C$7*-1),IF(V494&lt;設定!$C$3,G494*(1+設定!$C$6),"除外"))),10)</f>
        <v>#VALUE!</v>
      </c>
      <c r="I494" s="34" t="e">
        <f ca="1">IF(消化率!$I$5&lt;1,商品!H494*消化率!$I$5,IF(商品!W494*商品!Q494/(商品!H494*消化率!$I$5)&gt;商品!L494,商品!H494*消化率!$I$5,J494))</f>
        <v>#DIV/0!</v>
      </c>
      <c r="J494" s="34" t="e">
        <f t="shared" si="100"/>
        <v>#VALUE!</v>
      </c>
      <c r="K494" s="34" t="e">
        <f ca="1">IF(ROUNDDOWN(IF(I494&gt;=設定!$C$8,設定!$C$8,商品!I494),0)&lt;10,10,ROUNDDOWN(IF(I494&gt;=設定!$C$8,設定!$C$8,商品!I494),0))</f>
        <v>#DIV/0!</v>
      </c>
      <c r="L494" s="64">
        <f>IF(F494="標準",設定!$C$4,商品!F494)</f>
        <v>5</v>
      </c>
      <c r="M494" s="63" t="str">
        <f>_xlfn.XLOOKUP($D494,全商品!$F:$F,全商品!H:H,"-")</f>
        <v>-</v>
      </c>
      <c r="N494" s="12" t="str">
        <f>_xlfn.XLOOKUP($D494,全商品!$F:$F,全商品!I:I,"-")</f>
        <v>-</v>
      </c>
      <c r="O494" s="23" t="str">
        <f>_xlfn.XLOOKUP($D494,全商品!$F:$F,全商品!K:K,"-")</f>
        <v>-</v>
      </c>
      <c r="P494" s="13" t="str">
        <f>_xlfn.XLOOKUP($D494,全商品!$F:$F,全商品!M:M,"-")</f>
        <v>-</v>
      </c>
      <c r="Q494" s="25" t="str">
        <f>_xlfn.XLOOKUP($D494,現状商品設定!B:B,現状商品設定!D:D,"-")</f>
        <v>-</v>
      </c>
      <c r="R494" s="22">
        <f>SUM(_xlfn.XLOOKUP($D494,当月商品!$D:$D,当月商品!I:I,0),_xlfn.XLOOKUP($D494,前月商品!$D:$D,前月商品!I:I,0),_xlfn.XLOOKUP($D494,前々月商品!$D:$D,前々月商品!I:I,0))</f>
        <v>0</v>
      </c>
      <c r="S494" s="23">
        <f>SUM(_xlfn.XLOOKUP($D494,当月商品!$D:$D,当月商品!V:V,0),_xlfn.XLOOKUP($D494,前月商品!$D:$D,前月商品!V:V,0),_xlfn.XLOOKUP($D494,前々月商品!$D:$D,前々月商品!V:V,0))</f>
        <v>0</v>
      </c>
      <c r="T494" s="23">
        <f t="shared" si="101"/>
        <v>0</v>
      </c>
      <c r="U494" s="23">
        <f>SUM(_xlfn.XLOOKUP($D494,当月商品!$D:$D,当月商品!W:W,0),_xlfn.XLOOKUP($D494,前月商品!$D:$D,前月商品!W:W,0),_xlfn.XLOOKUP($D494,前々月商品!$D:$D,前々月商品!W:W,0))</f>
        <v>0</v>
      </c>
      <c r="V494" s="23">
        <f>SUM(_xlfn.XLOOKUP($D494,当月商品!$D:$D,当月商品!H:H,0),_xlfn.XLOOKUP($D494,前月商品!$D:$D,前月商品!H:H,0),_xlfn.XLOOKUP($D494,前々月商品!$D:$D,前々月商品!H:H,0))</f>
        <v>0</v>
      </c>
      <c r="W494" s="13">
        <f t="shared" si="102"/>
        <v>0</v>
      </c>
      <c r="X494" s="15">
        <f t="shared" si="103"/>
        <v>0</v>
      </c>
      <c r="Y494" s="22">
        <f>_xlfn.XLOOKUP($D494,当月商品!$D:$D,当月商品!I:I,0)</f>
        <v>0</v>
      </c>
      <c r="Z494" s="23">
        <f>_xlfn.XLOOKUP($D494,前月商品!$D:$D,前月商品!I:I,0)</f>
        <v>0</v>
      </c>
      <c r="AA494" s="23">
        <f>_xlfn.XLOOKUP($D494,前々月商品!$D:$D,前々月商品!I:I,0)</f>
        <v>0</v>
      </c>
      <c r="AB494" s="23">
        <f>_xlfn.XLOOKUP($D494,当月商品!$D:$D,当月商品!V:V,0)</f>
        <v>0</v>
      </c>
      <c r="AC494" s="23">
        <f>_xlfn.XLOOKUP($D494,前月商品!$D:$D,前月商品!V:V,0)</f>
        <v>0</v>
      </c>
      <c r="AD494" s="23">
        <f>_xlfn.XLOOKUP($D494,前々月商品!$D:$D,前々月商品!V:V,0)</f>
        <v>0</v>
      </c>
      <c r="AE494" s="23">
        <f t="shared" si="104"/>
        <v>0</v>
      </c>
      <c r="AF494" s="23">
        <f t="shared" si="105"/>
        <v>0</v>
      </c>
      <c r="AG494" s="23">
        <f t="shared" si="106"/>
        <v>0</v>
      </c>
      <c r="AH494" s="12">
        <f>_xlfn.XLOOKUP($D494,当月商品!$D:$D,当月商品!W:W,0)</f>
        <v>0</v>
      </c>
      <c r="AI494" s="12">
        <f>_xlfn.XLOOKUP($D494,前月商品!$D:$D,前月商品!W:W,0)</f>
        <v>0</v>
      </c>
      <c r="AJ494" s="12">
        <f>_xlfn.XLOOKUP($D494,前々月商品!$D:$D,前々月商品!W:W,0)</f>
        <v>0</v>
      </c>
      <c r="AK494" s="12">
        <f>_xlfn.XLOOKUP($D494,当月商品!$D:$D,当月商品!H:H,0)</f>
        <v>0</v>
      </c>
      <c r="AL494" s="12">
        <f>_xlfn.XLOOKUP($D494,前月商品!$D:$D,前月商品!H:H,0)</f>
        <v>0</v>
      </c>
      <c r="AM494" s="12">
        <f>_xlfn.XLOOKUP($D494,前々月商品!$D:$D,前々月商品!H:H,0)</f>
        <v>0</v>
      </c>
      <c r="AN494" s="13">
        <f t="shared" si="107"/>
        <v>0</v>
      </c>
      <c r="AO494" s="13">
        <f t="shared" si="108"/>
        <v>0</v>
      </c>
      <c r="AP494" s="13">
        <f t="shared" si="109"/>
        <v>0</v>
      </c>
      <c r="AQ494" s="16">
        <f t="shared" si="110"/>
        <v>0</v>
      </c>
      <c r="AR494" s="16">
        <f t="shared" si="111"/>
        <v>0</v>
      </c>
      <c r="AS494" s="17">
        <f t="shared" si="112"/>
        <v>0</v>
      </c>
      <c r="AT494" t="e">
        <f t="shared" si="113"/>
        <v>#VALUE!</v>
      </c>
    </row>
    <row r="495" spans="3:46" ht="36.65" customHeight="1">
      <c r="C495" s="20">
        <v>490</v>
      </c>
      <c r="D495" s="53">
        <f>現状商品設定!B492</f>
        <v>0</v>
      </c>
      <c r="E495" s="26" t="str">
        <f>IFERROR(_xlfn.XLOOKUP($D495,現状商品設定!B:B,現状商品設定!C:C,"-"),"-")</f>
        <v>-</v>
      </c>
      <c r="F495" s="32" t="s">
        <v>46</v>
      </c>
      <c r="G495" s="30" t="str">
        <f>IFERROR(_xlfn.XLOOKUP($D495,現状商品設定!B:B,現状商品設定!F:F),"-")</f>
        <v>-</v>
      </c>
      <c r="H495" s="34" t="e">
        <f>IF(IF(AND(V495&gt;=設定!$C$3,X495&gt;=L495),G495*(1+設定!$C$6),IF(AND(V495&gt;=設定!$C$3,X495&lt;L495),G495*(1+設定!$C$7*-1),IF(V495&lt;設定!$C$3,G495*(1+設定!$C$6),"除外")))&gt;10,IF(AND(V495&gt;=設定!$C$3,X495&gt;=L495),G495*(1+設定!$C$6),IF(AND(V495&gt;=設定!$C$3,X495&lt;L495),G495*(1+設定!$C$7*-1),IF(V495&lt;設定!$C$3,G495*(1+設定!$C$6),"除外"))),10)</f>
        <v>#VALUE!</v>
      </c>
      <c r="I495" s="34" t="e">
        <f ca="1">IF(消化率!$I$5&lt;1,商品!H495*消化率!$I$5,IF(商品!W495*商品!Q495/(商品!H495*消化率!$I$5)&gt;商品!L495,商品!H495*消化率!$I$5,J495))</f>
        <v>#DIV/0!</v>
      </c>
      <c r="J495" s="34" t="e">
        <f t="shared" si="100"/>
        <v>#VALUE!</v>
      </c>
      <c r="K495" s="34" t="e">
        <f ca="1">IF(ROUNDDOWN(IF(I495&gt;=設定!$C$8,設定!$C$8,商品!I495),0)&lt;10,10,ROUNDDOWN(IF(I495&gt;=設定!$C$8,設定!$C$8,商品!I495),0))</f>
        <v>#DIV/0!</v>
      </c>
      <c r="L495" s="64">
        <f>IF(F495="標準",設定!$C$4,商品!F495)</f>
        <v>5</v>
      </c>
      <c r="M495" s="63" t="str">
        <f>_xlfn.XLOOKUP($D495,全商品!$F:$F,全商品!H:H,"-")</f>
        <v>-</v>
      </c>
      <c r="N495" s="12" t="str">
        <f>_xlfn.XLOOKUP($D495,全商品!$F:$F,全商品!I:I,"-")</f>
        <v>-</v>
      </c>
      <c r="O495" s="23" t="str">
        <f>_xlfn.XLOOKUP($D495,全商品!$F:$F,全商品!K:K,"-")</f>
        <v>-</v>
      </c>
      <c r="P495" s="13" t="str">
        <f>_xlfn.XLOOKUP($D495,全商品!$F:$F,全商品!M:M,"-")</f>
        <v>-</v>
      </c>
      <c r="Q495" s="25" t="str">
        <f>_xlfn.XLOOKUP($D495,現状商品設定!B:B,現状商品設定!D:D,"-")</f>
        <v>-</v>
      </c>
      <c r="R495" s="22">
        <f>SUM(_xlfn.XLOOKUP($D495,当月商品!$D:$D,当月商品!I:I,0),_xlfn.XLOOKUP($D495,前月商品!$D:$D,前月商品!I:I,0),_xlfn.XLOOKUP($D495,前々月商品!$D:$D,前々月商品!I:I,0))</f>
        <v>0</v>
      </c>
      <c r="S495" s="23">
        <f>SUM(_xlfn.XLOOKUP($D495,当月商品!$D:$D,当月商品!V:V,0),_xlfn.XLOOKUP($D495,前月商品!$D:$D,前月商品!V:V,0),_xlfn.XLOOKUP($D495,前々月商品!$D:$D,前々月商品!V:V,0))</f>
        <v>0</v>
      </c>
      <c r="T495" s="23">
        <f t="shared" si="101"/>
        <v>0</v>
      </c>
      <c r="U495" s="23">
        <f>SUM(_xlfn.XLOOKUP($D495,当月商品!$D:$D,当月商品!W:W,0),_xlfn.XLOOKUP($D495,前月商品!$D:$D,前月商品!W:W,0),_xlfn.XLOOKUP($D495,前々月商品!$D:$D,前々月商品!W:W,0))</f>
        <v>0</v>
      </c>
      <c r="V495" s="23">
        <f>SUM(_xlfn.XLOOKUP($D495,当月商品!$D:$D,当月商品!H:H,0),_xlfn.XLOOKUP($D495,前月商品!$D:$D,前月商品!H:H,0),_xlfn.XLOOKUP($D495,前々月商品!$D:$D,前々月商品!H:H,0))</f>
        <v>0</v>
      </c>
      <c r="W495" s="13">
        <f t="shared" si="102"/>
        <v>0</v>
      </c>
      <c r="X495" s="15">
        <f t="shared" si="103"/>
        <v>0</v>
      </c>
      <c r="Y495" s="22">
        <f>_xlfn.XLOOKUP($D495,当月商品!$D:$D,当月商品!I:I,0)</f>
        <v>0</v>
      </c>
      <c r="Z495" s="23">
        <f>_xlfn.XLOOKUP($D495,前月商品!$D:$D,前月商品!I:I,0)</f>
        <v>0</v>
      </c>
      <c r="AA495" s="23">
        <f>_xlfn.XLOOKUP($D495,前々月商品!$D:$D,前々月商品!I:I,0)</f>
        <v>0</v>
      </c>
      <c r="AB495" s="23">
        <f>_xlfn.XLOOKUP($D495,当月商品!$D:$D,当月商品!V:V,0)</f>
        <v>0</v>
      </c>
      <c r="AC495" s="23">
        <f>_xlfn.XLOOKUP($D495,前月商品!$D:$D,前月商品!V:V,0)</f>
        <v>0</v>
      </c>
      <c r="AD495" s="23">
        <f>_xlfn.XLOOKUP($D495,前々月商品!$D:$D,前々月商品!V:V,0)</f>
        <v>0</v>
      </c>
      <c r="AE495" s="23">
        <f t="shared" si="104"/>
        <v>0</v>
      </c>
      <c r="AF495" s="23">
        <f t="shared" si="105"/>
        <v>0</v>
      </c>
      <c r="AG495" s="23">
        <f t="shared" si="106"/>
        <v>0</v>
      </c>
      <c r="AH495" s="12">
        <f>_xlfn.XLOOKUP($D495,当月商品!$D:$D,当月商品!W:W,0)</f>
        <v>0</v>
      </c>
      <c r="AI495" s="12">
        <f>_xlfn.XLOOKUP($D495,前月商品!$D:$D,前月商品!W:W,0)</f>
        <v>0</v>
      </c>
      <c r="AJ495" s="12">
        <f>_xlfn.XLOOKUP($D495,前々月商品!$D:$D,前々月商品!W:W,0)</f>
        <v>0</v>
      </c>
      <c r="AK495" s="12">
        <f>_xlfn.XLOOKUP($D495,当月商品!$D:$D,当月商品!H:H,0)</f>
        <v>0</v>
      </c>
      <c r="AL495" s="12">
        <f>_xlfn.XLOOKUP($D495,前月商品!$D:$D,前月商品!H:H,0)</f>
        <v>0</v>
      </c>
      <c r="AM495" s="12">
        <f>_xlfn.XLOOKUP($D495,前々月商品!$D:$D,前々月商品!H:H,0)</f>
        <v>0</v>
      </c>
      <c r="AN495" s="13">
        <f t="shared" si="107"/>
        <v>0</v>
      </c>
      <c r="AO495" s="13">
        <f t="shared" si="108"/>
        <v>0</v>
      </c>
      <c r="AP495" s="13">
        <f t="shared" si="109"/>
        <v>0</v>
      </c>
      <c r="AQ495" s="16">
        <f t="shared" si="110"/>
        <v>0</v>
      </c>
      <c r="AR495" s="16">
        <f t="shared" si="111"/>
        <v>0</v>
      </c>
      <c r="AS495" s="17">
        <f t="shared" si="112"/>
        <v>0</v>
      </c>
      <c r="AT495" t="e">
        <f t="shared" si="113"/>
        <v>#VALUE!</v>
      </c>
    </row>
    <row r="496" spans="3:46" ht="36.65" customHeight="1">
      <c r="C496" s="20">
        <v>491</v>
      </c>
      <c r="D496" s="53">
        <f>現状商品設定!B493</f>
        <v>0</v>
      </c>
      <c r="E496" s="26" t="str">
        <f>IFERROR(_xlfn.XLOOKUP($D496,現状商品設定!B:B,現状商品設定!C:C,"-"),"-")</f>
        <v>-</v>
      </c>
      <c r="F496" s="32" t="s">
        <v>46</v>
      </c>
      <c r="G496" s="30" t="str">
        <f>IFERROR(_xlfn.XLOOKUP($D496,現状商品設定!B:B,現状商品設定!F:F),"-")</f>
        <v>-</v>
      </c>
      <c r="H496" s="34" t="e">
        <f>IF(IF(AND(V496&gt;=設定!$C$3,X496&gt;=L496),G496*(1+設定!$C$6),IF(AND(V496&gt;=設定!$C$3,X496&lt;L496),G496*(1+設定!$C$7*-1),IF(V496&lt;設定!$C$3,G496*(1+設定!$C$6),"除外")))&gt;10,IF(AND(V496&gt;=設定!$C$3,X496&gt;=L496),G496*(1+設定!$C$6),IF(AND(V496&gt;=設定!$C$3,X496&lt;L496),G496*(1+設定!$C$7*-1),IF(V496&lt;設定!$C$3,G496*(1+設定!$C$6),"除外"))),10)</f>
        <v>#VALUE!</v>
      </c>
      <c r="I496" s="34" t="e">
        <f ca="1">IF(消化率!$I$5&lt;1,商品!H496*消化率!$I$5,IF(商品!W496*商品!Q496/(商品!H496*消化率!$I$5)&gt;商品!L496,商品!H496*消化率!$I$5,J496))</f>
        <v>#DIV/0!</v>
      </c>
      <c r="J496" s="34" t="e">
        <f t="shared" si="100"/>
        <v>#VALUE!</v>
      </c>
      <c r="K496" s="34" t="e">
        <f ca="1">IF(ROUNDDOWN(IF(I496&gt;=設定!$C$8,設定!$C$8,商品!I496),0)&lt;10,10,ROUNDDOWN(IF(I496&gt;=設定!$C$8,設定!$C$8,商品!I496),0))</f>
        <v>#DIV/0!</v>
      </c>
      <c r="L496" s="64">
        <f>IF(F496="標準",設定!$C$4,商品!F496)</f>
        <v>5</v>
      </c>
      <c r="M496" s="63" t="str">
        <f>_xlfn.XLOOKUP($D496,全商品!$F:$F,全商品!H:H,"-")</f>
        <v>-</v>
      </c>
      <c r="N496" s="12" t="str">
        <f>_xlfn.XLOOKUP($D496,全商品!$F:$F,全商品!I:I,"-")</f>
        <v>-</v>
      </c>
      <c r="O496" s="23" t="str">
        <f>_xlfn.XLOOKUP($D496,全商品!$F:$F,全商品!K:K,"-")</f>
        <v>-</v>
      </c>
      <c r="P496" s="13" t="str">
        <f>_xlfn.XLOOKUP($D496,全商品!$F:$F,全商品!M:M,"-")</f>
        <v>-</v>
      </c>
      <c r="Q496" s="25" t="str">
        <f>_xlfn.XLOOKUP($D496,現状商品設定!B:B,現状商品設定!D:D,"-")</f>
        <v>-</v>
      </c>
      <c r="R496" s="22">
        <f>SUM(_xlfn.XLOOKUP($D496,当月商品!$D:$D,当月商品!I:I,0),_xlfn.XLOOKUP($D496,前月商品!$D:$D,前月商品!I:I,0),_xlfn.XLOOKUP($D496,前々月商品!$D:$D,前々月商品!I:I,0))</f>
        <v>0</v>
      </c>
      <c r="S496" s="23">
        <f>SUM(_xlfn.XLOOKUP($D496,当月商品!$D:$D,当月商品!V:V,0),_xlfn.XLOOKUP($D496,前月商品!$D:$D,前月商品!V:V,0),_xlfn.XLOOKUP($D496,前々月商品!$D:$D,前々月商品!V:V,0))</f>
        <v>0</v>
      </c>
      <c r="T496" s="23">
        <f t="shared" si="101"/>
        <v>0</v>
      </c>
      <c r="U496" s="23">
        <f>SUM(_xlfn.XLOOKUP($D496,当月商品!$D:$D,当月商品!W:W,0),_xlfn.XLOOKUP($D496,前月商品!$D:$D,前月商品!W:W,0),_xlfn.XLOOKUP($D496,前々月商品!$D:$D,前々月商品!W:W,0))</f>
        <v>0</v>
      </c>
      <c r="V496" s="23">
        <f>SUM(_xlfn.XLOOKUP($D496,当月商品!$D:$D,当月商品!H:H,0),_xlfn.XLOOKUP($D496,前月商品!$D:$D,前月商品!H:H,0),_xlfn.XLOOKUP($D496,前々月商品!$D:$D,前々月商品!H:H,0))</f>
        <v>0</v>
      </c>
      <c r="W496" s="13">
        <f t="shared" si="102"/>
        <v>0</v>
      </c>
      <c r="X496" s="15">
        <f t="shared" si="103"/>
        <v>0</v>
      </c>
      <c r="Y496" s="22">
        <f>_xlfn.XLOOKUP($D496,当月商品!$D:$D,当月商品!I:I,0)</f>
        <v>0</v>
      </c>
      <c r="Z496" s="23">
        <f>_xlfn.XLOOKUP($D496,前月商品!$D:$D,前月商品!I:I,0)</f>
        <v>0</v>
      </c>
      <c r="AA496" s="23">
        <f>_xlfn.XLOOKUP($D496,前々月商品!$D:$D,前々月商品!I:I,0)</f>
        <v>0</v>
      </c>
      <c r="AB496" s="23">
        <f>_xlfn.XLOOKUP($D496,当月商品!$D:$D,当月商品!V:V,0)</f>
        <v>0</v>
      </c>
      <c r="AC496" s="23">
        <f>_xlfn.XLOOKUP($D496,前月商品!$D:$D,前月商品!V:V,0)</f>
        <v>0</v>
      </c>
      <c r="AD496" s="23">
        <f>_xlfn.XLOOKUP($D496,前々月商品!$D:$D,前々月商品!V:V,0)</f>
        <v>0</v>
      </c>
      <c r="AE496" s="23">
        <f t="shared" si="104"/>
        <v>0</v>
      </c>
      <c r="AF496" s="23">
        <f t="shared" si="105"/>
        <v>0</v>
      </c>
      <c r="AG496" s="23">
        <f t="shared" si="106"/>
        <v>0</v>
      </c>
      <c r="AH496" s="12">
        <f>_xlfn.XLOOKUP($D496,当月商品!$D:$D,当月商品!W:W,0)</f>
        <v>0</v>
      </c>
      <c r="AI496" s="12">
        <f>_xlfn.XLOOKUP($D496,前月商品!$D:$D,前月商品!W:W,0)</f>
        <v>0</v>
      </c>
      <c r="AJ496" s="12">
        <f>_xlfn.XLOOKUP($D496,前々月商品!$D:$D,前々月商品!W:W,0)</f>
        <v>0</v>
      </c>
      <c r="AK496" s="12">
        <f>_xlfn.XLOOKUP($D496,当月商品!$D:$D,当月商品!H:H,0)</f>
        <v>0</v>
      </c>
      <c r="AL496" s="12">
        <f>_xlfn.XLOOKUP($D496,前月商品!$D:$D,前月商品!H:H,0)</f>
        <v>0</v>
      </c>
      <c r="AM496" s="12">
        <f>_xlfn.XLOOKUP($D496,前々月商品!$D:$D,前々月商品!H:H,0)</f>
        <v>0</v>
      </c>
      <c r="AN496" s="13">
        <f t="shared" si="107"/>
        <v>0</v>
      </c>
      <c r="AO496" s="13">
        <f t="shared" si="108"/>
        <v>0</v>
      </c>
      <c r="AP496" s="13">
        <f t="shared" si="109"/>
        <v>0</v>
      </c>
      <c r="AQ496" s="16">
        <f t="shared" si="110"/>
        <v>0</v>
      </c>
      <c r="AR496" s="16">
        <f t="shared" si="111"/>
        <v>0</v>
      </c>
      <c r="AS496" s="17">
        <f t="shared" si="112"/>
        <v>0</v>
      </c>
      <c r="AT496" t="e">
        <f t="shared" si="113"/>
        <v>#VALUE!</v>
      </c>
    </row>
    <row r="497" spans="3:46" ht="36.65" customHeight="1">
      <c r="C497" s="20">
        <v>492</v>
      </c>
      <c r="D497" s="53">
        <f>現状商品設定!B494</f>
        <v>0</v>
      </c>
      <c r="E497" s="26" t="str">
        <f>IFERROR(_xlfn.XLOOKUP($D497,現状商品設定!B:B,現状商品設定!C:C,"-"),"-")</f>
        <v>-</v>
      </c>
      <c r="F497" s="32" t="s">
        <v>46</v>
      </c>
      <c r="G497" s="30" t="str">
        <f>IFERROR(_xlfn.XLOOKUP($D497,現状商品設定!B:B,現状商品設定!F:F),"-")</f>
        <v>-</v>
      </c>
      <c r="H497" s="34" t="e">
        <f>IF(IF(AND(V497&gt;=設定!$C$3,X497&gt;=L497),G497*(1+設定!$C$6),IF(AND(V497&gt;=設定!$C$3,X497&lt;L497),G497*(1+設定!$C$7*-1),IF(V497&lt;設定!$C$3,G497*(1+設定!$C$6),"除外")))&gt;10,IF(AND(V497&gt;=設定!$C$3,X497&gt;=L497),G497*(1+設定!$C$6),IF(AND(V497&gt;=設定!$C$3,X497&lt;L497),G497*(1+設定!$C$7*-1),IF(V497&lt;設定!$C$3,G497*(1+設定!$C$6),"除外"))),10)</f>
        <v>#VALUE!</v>
      </c>
      <c r="I497" s="34" t="e">
        <f ca="1">IF(消化率!$I$5&lt;1,商品!H497*消化率!$I$5,IF(商品!W497*商品!Q497/(商品!H497*消化率!$I$5)&gt;商品!L497,商品!H497*消化率!$I$5,J497))</f>
        <v>#DIV/0!</v>
      </c>
      <c r="J497" s="34" t="e">
        <f t="shared" si="100"/>
        <v>#VALUE!</v>
      </c>
      <c r="K497" s="34" t="e">
        <f ca="1">IF(ROUNDDOWN(IF(I497&gt;=設定!$C$8,設定!$C$8,商品!I497),0)&lt;10,10,ROUNDDOWN(IF(I497&gt;=設定!$C$8,設定!$C$8,商品!I497),0))</f>
        <v>#DIV/0!</v>
      </c>
      <c r="L497" s="64">
        <f>IF(F497="標準",設定!$C$4,商品!F497)</f>
        <v>5</v>
      </c>
      <c r="M497" s="63" t="str">
        <f>_xlfn.XLOOKUP($D497,全商品!$F:$F,全商品!H:H,"-")</f>
        <v>-</v>
      </c>
      <c r="N497" s="12" t="str">
        <f>_xlfn.XLOOKUP($D497,全商品!$F:$F,全商品!I:I,"-")</f>
        <v>-</v>
      </c>
      <c r="O497" s="23" t="str">
        <f>_xlfn.XLOOKUP($D497,全商品!$F:$F,全商品!K:K,"-")</f>
        <v>-</v>
      </c>
      <c r="P497" s="13" t="str">
        <f>_xlfn.XLOOKUP($D497,全商品!$F:$F,全商品!M:M,"-")</f>
        <v>-</v>
      </c>
      <c r="Q497" s="25" t="str">
        <f>_xlfn.XLOOKUP($D497,現状商品設定!B:B,現状商品設定!D:D,"-")</f>
        <v>-</v>
      </c>
      <c r="R497" s="22">
        <f>SUM(_xlfn.XLOOKUP($D497,当月商品!$D:$D,当月商品!I:I,0),_xlfn.XLOOKUP($D497,前月商品!$D:$D,前月商品!I:I,0),_xlfn.XLOOKUP($D497,前々月商品!$D:$D,前々月商品!I:I,0))</f>
        <v>0</v>
      </c>
      <c r="S497" s="23">
        <f>SUM(_xlfn.XLOOKUP($D497,当月商品!$D:$D,当月商品!V:V,0),_xlfn.XLOOKUP($D497,前月商品!$D:$D,前月商品!V:V,0),_xlfn.XLOOKUP($D497,前々月商品!$D:$D,前々月商品!V:V,0))</f>
        <v>0</v>
      </c>
      <c r="T497" s="23">
        <f t="shared" si="101"/>
        <v>0</v>
      </c>
      <c r="U497" s="23">
        <f>SUM(_xlfn.XLOOKUP($D497,当月商品!$D:$D,当月商品!W:W,0),_xlfn.XLOOKUP($D497,前月商品!$D:$D,前月商品!W:W,0),_xlfn.XLOOKUP($D497,前々月商品!$D:$D,前々月商品!W:W,0))</f>
        <v>0</v>
      </c>
      <c r="V497" s="23">
        <f>SUM(_xlfn.XLOOKUP($D497,当月商品!$D:$D,当月商品!H:H,0),_xlfn.XLOOKUP($D497,前月商品!$D:$D,前月商品!H:H,0),_xlfn.XLOOKUP($D497,前々月商品!$D:$D,前々月商品!H:H,0))</f>
        <v>0</v>
      </c>
      <c r="W497" s="13">
        <f t="shared" si="102"/>
        <v>0</v>
      </c>
      <c r="X497" s="15">
        <f t="shared" si="103"/>
        <v>0</v>
      </c>
      <c r="Y497" s="22">
        <f>_xlfn.XLOOKUP($D497,当月商品!$D:$D,当月商品!I:I,0)</f>
        <v>0</v>
      </c>
      <c r="Z497" s="23">
        <f>_xlfn.XLOOKUP($D497,前月商品!$D:$D,前月商品!I:I,0)</f>
        <v>0</v>
      </c>
      <c r="AA497" s="23">
        <f>_xlfn.XLOOKUP($D497,前々月商品!$D:$D,前々月商品!I:I,0)</f>
        <v>0</v>
      </c>
      <c r="AB497" s="23">
        <f>_xlfn.XLOOKUP($D497,当月商品!$D:$D,当月商品!V:V,0)</f>
        <v>0</v>
      </c>
      <c r="AC497" s="23">
        <f>_xlfn.XLOOKUP($D497,前月商品!$D:$D,前月商品!V:V,0)</f>
        <v>0</v>
      </c>
      <c r="AD497" s="23">
        <f>_xlfn.XLOOKUP($D497,前々月商品!$D:$D,前々月商品!V:V,0)</f>
        <v>0</v>
      </c>
      <c r="AE497" s="23">
        <f t="shared" si="104"/>
        <v>0</v>
      </c>
      <c r="AF497" s="23">
        <f t="shared" si="105"/>
        <v>0</v>
      </c>
      <c r="AG497" s="23">
        <f t="shared" si="106"/>
        <v>0</v>
      </c>
      <c r="AH497" s="12">
        <f>_xlfn.XLOOKUP($D497,当月商品!$D:$D,当月商品!W:W,0)</f>
        <v>0</v>
      </c>
      <c r="AI497" s="12">
        <f>_xlfn.XLOOKUP($D497,前月商品!$D:$D,前月商品!W:W,0)</f>
        <v>0</v>
      </c>
      <c r="AJ497" s="12">
        <f>_xlfn.XLOOKUP($D497,前々月商品!$D:$D,前々月商品!W:W,0)</f>
        <v>0</v>
      </c>
      <c r="AK497" s="12">
        <f>_xlfn.XLOOKUP($D497,当月商品!$D:$D,当月商品!H:H,0)</f>
        <v>0</v>
      </c>
      <c r="AL497" s="12">
        <f>_xlfn.XLOOKUP($D497,前月商品!$D:$D,前月商品!H:H,0)</f>
        <v>0</v>
      </c>
      <c r="AM497" s="12">
        <f>_xlfn.XLOOKUP($D497,前々月商品!$D:$D,前々月商品!H:H,0)</f>
        <v>0</v>
      </c>
      <c r="AN497" s="13">
        <f t="shared" si="107"/>
        <v>0</v>
      </c>
      <c r="AO497" s="13">
        <f t="shared" si="108"/>
        <v>0</v>
      </c>
      <c r="AP497" s="13">
        <f t="shared" si="109"/>
        <v>0</v>
      </c>
      <c r="AQ497" s="16">
        <f t="shared" si="110"/>
        <v>0</v>
      </c>
      <c r="AR497" s="16">
        <f t="shared" si="111"/>
        <v>0</v>
      </c>
      <c r="AS497" s="17">
        <f t="shared" si="112"/>
        <v>0</v>
      </c>
      <c r="AT497" t="e">
        <f t="shared" si="113"/>
        <v>#VALUE!</v>
      </c>
    </row>
    <row r="498" spans="3:46" ht="36.65" customHeight="1">
      <c r="C498" s="20">
        <v>493</v>
      </c>
      <c r="D498" s="53">
        <f>現状商品設定!B495</f>
        <v>0</v>
      </c>
      <c r="E498" s="26" t="str">
        <f>IFERROR(_xlfn.XLOOKUP($D498,現状商品設定!B:B,現状商品設定!C:C,"-"),"-")</f>
        <v>-</v>
      </c>
      <c r="F498" s="32" t="s">
        <v>46</v>
      </c>
      <c r="G498" s="30" t="str">
        <f>IFERROR(_xlfn.XLOOKUP($D498,現状商品設定!B:B,現状商品設定!F:F),"-")</f>
        <v>-</v>
      </c>
      <c r="H498" s="34" t="e">
        <f>IF(IF(AND(V498&gt;=設定!$C$3,X498&gt;=L498),G498*(1+設定!$C$6),IF(AND(V498&gt;=設定!$C$3,X498&lt;L498),G498*(1+設定!$C$7*-1),IF(V498&lt;設定!$C$3,G498*(1+設定!$C$6),"除外")))&gt;10,IF(AND(V498&gt;=設定!$C$3,X498&gt;=L498),G498*(1+設定!$C$6),IF(AND(V498&gt;=設定!$C$3,X498&lt;L498),G498*(1+設定!$C$7*-1),IF(V498&lt;設定!$C$3,G498*(1+設定!$C$6),"除外"))),10)</f>
        <v>#VALUE!</v>
      </c>
      <c r="I498" s="34" t="e">
        <f ca="1">IF(消化率!$I$5&lt;1,商品!H498*消化率!$I$5,IF(商品!W498*商品!Q498/(商品!H498*消化率!$I$5)&gt;商品!L498,商品!H498*消化率!$I$5,J498))</f>
        <v>#DIV/0!</v>
      </c>
      <c r="J498" s="34" t="e">
        <f t="shared" si="100"/>
        <v>#VALUE!</v>
      </c>
      <c r="K498" s="34" t="e">
        <f ca="1">IF(ROUNDDOWN(IF(I498&gt;=設定!$C$8,設定!$C$8,商品!I498),0)&lt;10,10,ROUNDDOWN(IF(I498&gt;=設定!$C$8,設定!$C$8,商品!I498),0))</f>
        <v>#DIV/0!</v>
      </c>
      <c r="L498" s="64">
        <f>IF(F498="標準",設定!$C$4,商品!F498)</f>
        <v>5</v>
      </c>
      <c r="M498" s="63" t="str">
        <f>_xlfn.XLOOKUP($D498,全商品!$F:$F,全商品!H:H,"-")</f>
        <v>-</v>
      </c>
      <c r="N498" s="12" t="str">
        <f>_xlfn.XLOOKUP($D498,全商品!$F:$F,全商品!I:I,"-")</f>
        <v>-</v>
      </c>
      <c r="O498" s="23" t="str">
        <f>_xlfn.XLOOKUP($D498,全商品!$F:$F,全商品!K:K,"-")</f>
        <v>-</v>
      </c>
      <c r="P498" s="13" t="str">
        <f>_xlfn.XLOOKUP($D498,全商品!$F:$F,全商品!M:M,"-")</f>
        <v>-</v>
      </c>
      <c r="Q498" s="25" t="str">
        <f>_xlfn.XLOOKUP($D498,現状商品設定!B:B,現状商品設定!D:D,"-")</f>
        <v>-</v>
      </c>
      <c r="R498" s="22">
        <f>SUM(_xlfn.XLOOKUP($D498,当月商品!$D:$D,当月商品!I:I,0),_xlfn.XLOOKUP($D498,前月商品!$D:$D,前月商品!I:I,0),_xlfn.XLOOKUP($D498,前々月商品!$D:$D,前々月商品!I:I,0))</f>
        <v>0</v>
      </c>
      <c r="S498" s="23">
        <f>SUM(_xlfn.XLOOKUP($D498,当月商品!$D:$D,当月商品!V:V,0),_xlfn.XLOOKUP($D498,前月商品!$D:$D,前月商品!V:V,0),_xlfn.XLOOKUP($D498,前々月商品!$D:$D,前々月商品!V:V,0))</f>
        <v>0</v>
      </c>
      <c r="T498" s="23">
        <f t="shared" si="101"/>
        <v>0</v>
      </c>
      <c r="U498" s="23">
        <f>SUM(_xlfn.XLOOKUP($D498,当月商品!$D:$D,当月商品!W:W,0),_xlfn.XLOOKUP($D498,前月商品!$D:$D,前月商品!W:W,0),_xlfn.XLOOKUP($D498,前々月商品!$D:$D,前々月商品!W:W,0))</f>
        <v>0</v>
      </c>
      <c r="V498" s="23">
        <f>SUM(_xlfn.XLOOKUP($D498,当月商品!$D:$D,当月商品!H:H,0),_xlfn.XLOOKUP($D498,前月商品!$D:$D,前月商品!H:H,0),_xlfn.XLOOKUP($D498,前々月商品!$D:$D,前々月商品!H:H,0))</f>
        <v>0</v>
      </c>
      <c r="W498" s="13">
        <f t="shared" si="102"/>
        <v>0</v>
      </c>
      <c r="X498" s="15">
        <f t="shared" si="103"/>
        <v>0</v>
      </c>
      <c r="Y498" s="22">
        <f>_xlfn.XLOOKUP($D498,当月商品!$D:$D,当月商品!I:I,0)</f>
        <v>0</v>
      </c>
      <c r="Z498" s="23">
        <f>_xlfn.XLOOKUP($D498,前月商品!$D:$D,前月商品!I:I,0)</f>
        <v>0</v>
      </c>
      <c r="AA498" s="23">
        <f>_xlfn.XLOOKUP($D498,前々月商品!$D:$D,前々月商品!I:I,0)</f>
        <v>0</v>
      </c>
      <c r="AB498" s="23">
        <f>_xlfn.XLOOKUP($D498,当月商品!$D:$D,当月商品!V:V,0)</f>
        <v>0</v>
      </c>
      <c r="AC498" s="23">
        <f>_xlfn.XLOOKUP($D498,前月商品!$D:$D,前月商品!V:V,0)</f>
        <v>0</v>
      </c>
      <c r="AD498" s="23">
        <f>_xlfn.XLOOKUP($D498,前々月商品!$D:$D,前々月商品!V:V,0)</f>
        <v>0</v>
      </c>
      <c r="AE498" s="23">
        <f t="shared" si="104"/>
        <v>0</v>
      </c>
      <c r="AF498" s="23">
        <f t="shared" si="105"/>
        <v>0</v>
      </c>
      <c r="AG498" s="23">
        <f t="shared" si="106"/>
        <v>0</v>
      </c>
      <c r="AH498" s="12">
        <f>_xlfn.XLOOKUP($D498,当月商品!$D:$D,当月商品!W:W,0)</f>
        <v>0</v>
      </c>
      <c r="AI498" s="12">
        <f>_xlfn.XLOOKUP($D498,前月商品!$D:$D,前月商品!W:W,0)</f>
        <v>0</v>
      </c>
      <c r="AJ498" s="12">
        <f>_xlfn.XLOOKUP($D498,前々月商品!$D:$D,前々月商品!W:W,0)</f>
        <v>0</v>
      </c>
      <c r="AK498" s="12">
        <f>_xlfn.XLOOKUP($D498,当月商品!$D:$D,当月商品!H:H,0)</f>
        <v>0</v>
      </c>
      <c r="AL498" s="12">
        <f>_xlfn.XLOOKUP($D498,前月商品!$D:$D,前月商品!H:H,0)</f>
        <v>0</v>
      </c>
      <c r="AM498" s="12">
        <f>_xlfn.XLOOKUP($D498,前々月商品!$D:$D,前々月商品!H:H,0)</f>
        <v>0</v>
      </c>
      <c r="AN498" s="13">
        <f t="shared" si="107"/>
        <v>0</v>
      </c>
      <c r="AO498" s="13">
        <f t="shared" si="108"/>
        <v>0</v>
      </c>
      <c r="AP498" s="13">
        <f t="shared" si="109"/>
        <v>0</v>
      </c>
      <c r="AQ498" s="16">
        <f t="shared" si="110"/>
        <v>0</v>
      </c>
      <c r="AR498" s="16">
        <f t="shared" si="111"/>
        <v>0</v>
      </c>
      <c r="AS498" s="17">
        <f t="shared" si="112"/>
        <v>0</v>
      </c>
      <c r="AT498" t="e">
        <f t="shared" si="113"/>
        <v>#VALUE!</v>
      </c>
    </row>
    <row r="499" spans="3:46" ht="36.65" customHeight="1">
      <c r="C499" s="20">
        <v>494</v>
      </c>
      <c r="D499" s="53">
        <f>現状商品設定!B496</f>
        <v>0</v>
      </c>
      <c r="E499" s="26" t="str">
        <f>IFERROR(_xlfn.XLOOKUP($D499,現状商品設定!B:B,現状商品設定!C:C,"-"),"-")</f>
        <v>-</v>
      </c>
      <c r="F499" s="32" t="s">
        <v>46</v>
      </c>
      <c r="G499" s="30" t="str">
        <f>IFERROR(_xlfn.XLOOKUP($D499,現状商品設定!B:B,現状商品設定!F:F),"-")</f>
        <v>-</v>
      </c>
      <c r="H499" s="34" t="e">
        <f>IF(IF(AND(V499&gt;=設定!$C$3,X499&gt;=L499),G499*(1+設定!$C$6),IF(AND(V499&gt;=設定!$C$3,X499&lt;L499),G499*(1+設定!$C$7*-1),IF(V499&lt;設定!$C$3,G499*(1+設定!$C$6),"除外")))&gt;10,IF(AND(V499&gt;=設定!$C$3,X499&gt;=L499),G499*(1+設定!$C$6),IF(AND(V499&gt;=設定!$C$3,X499&lt;L499),G499*(1+設定!$C$7*-1),IF(V499&lt;設定!$C$3,G499*(1+設定!$C$6),"除外"))),10)</f>
        <v>#VALUE!</v>
      </c>
      <c r="I499" s="34" t="e">
        <f ca="1">IF(消化率!$I$5&lt;1,商品!H499*消化率!$I$5,IF(商品!W499*商品!Q499/(商品!H499*消化率!$I$5)&gt;商品!L499,商品!H499*消化率!$I$5,J499))</f>
        <v>#DIV/0!</v>
      </c>
      <c r="J499" s="34" t="e">
        <f t="shared" si="100"/>
        <v>#VALUE!</v>
      </c>
      <c r="K499" s="34" t="e">
        <f ca="1">IF(ROUNDDOWN(IF(I499&gt;=設定!$C$8,設定!$C$8,商品!I499),0)&lt;10,10,ROUNDDOWN(IF(I499&gt;=設定!$C$8,設定!$C$8,商品!I499),0))</f>
        <v>#DIV/0!</v>
      </c>
      <c r="L499" s="64">
        <f>IF(F499="標準",設定!$C$4,商品!F499)</f>
        <v>5</v>
      </c>
      <c r="M499" s="63" t="str">
        <f>_xlfn.XLOOKUP($D499,全商品!$F:$F,全商品!H:H,"-")</f>
        <v>-</v>
      </c>
      <c r="N499" s="12" t="str">
        <f>_xlfn.XLOOKUP($D499,全商品!$F:$F,全商品!I:I,"-")</f>
        <v>-</v>
      </c>
      <c r="O499" s="23" t="str">
        <f>_xlfn.XLOOKUP($D499,全商品!$F:$F,全商品!K:K,"-")</f>
        <v>-</v>
      </c>
      <c r="P499" s="13" t="str">
        <f>_xlfn.XLOOKUP($D499,全商品!$F:$F,全商品!M:M,"-")</f>
        <v>-</v>
      </c>
      <c r="Q499" s="25" t="str">
        <f>_xlfn.XLOOKUP($D499,現状商品設定!B:B,現状商品設定!D:D,"-")</f>
        <v>-</v>
      </c>
      <c r="R499" s="22">
        <f>SUM(_xlfn.XLOOKUP($D499,当月商品!$D:$D,当月商品!I:I,0),_xlfn.XLOOKUP($D499,前月商品!$D:$D,前月商品!I:I,0),_xlfn.XLOOKUP($D499,前々月商品!$D:$D,前々月商品!I:I,0))</f>
        <v>0</v>
      </c>
      <c r="S499" s="23">
        <f>SUM(_xlfn.XLOOKUP($D499,当月商品!$D:$D,当月商品!V:V,0),_xlfn.XLOOKUP($D499,前月商品!$D:$D,前月商品!V:V,0),_xlfn.XLOOKUP($D499,前々月商品!$D:$D,前々月商品!V:V,0))</f>
        <v>0</v>
      </c>
      <c r="T499" s="23">
        <f t="shared" si="101"/>
        <v>0</v>
      </c>
      <c r="U499" s="23">
        <f>SUM(_xlfn.XLOOKUP($D499,当月商品!$D:$D,当月商品!W:W,0),_xlfn.XLOOKUP($D499,前月商品!$D:$D,前月商品!W:W,0),_xlfn.XLOOKUP($D499,前々月商品!$D:$D,前々月商品!W:W,0))</f>
        <v>0</v>
      </c>
      <c r="V499" s="23">
        <f>SUM(_xlfn.XLOOKUP($D499,当月商品!$D:$D,当月商品!H:H,0),_xlfn.XLOOKUP($D499,前月商品!$D:$D,前月商品!H:H,0),_xlfn.XLOOKUP($D499,前々月商品!$D:$D,前々月商品!H:H,0))</f>
        <v>0</v>
      </c>
      <c r="W499" s="13">
        <f t="shared" si="102"/>
        <v>0</v>
      </c>
      <c r="X499" s="15">
        <f t="shared" si="103"/>
        <v>0</v>
      </c>
      <c r="Y499" s="22">
        <f>_xlfn.XLOOKUP($D499,当月商品!$D:$D,当月商品!I:I,0)</f>
        <v>0</v>
      </c>
      <c r="Z499" s="23">
        <f>_xlfn.XLOOKUP($D499,前月商品!$D:$D,前月商品!I:I,0)</f>
        <v>0</v>
      </c>
      <c r="AA499" s="23">
        <f>_xlfn.XLOOKUP($D499,前々月商品!$D:$D,前々月商品!I:I,0)</f>
        <v>0</v>
      </c>
      <c r="AB499" s="23">
        <f>_xlfn.XLOOKUP($D499,当月商品!$D:$D,当月商品!V:V,0)</f>
        <v>0</v>
      </c>
      <c r="AC499" s="23">
        <f>_xlfn.XLOOKUP($D499,前月商品!$D:$D,前月商品!V:V,0)</f>
        <v>0</v>
      </c>
      <c r="AD499" s="23">
        <f>_xlfn.XLOOKUP($D499,前々月商品!$D:$D,前々月商品!V:V,0)</f>
        <v>0</v>
      </c>
      <c r="AE499" s="23">
        <f t="shared" si="104"/>
        <v>0</v>
      </c>
      <c r="AF499" s="23">
        <f t="shared" si="105"/>
        <v>0</v>
      </c>
      <c r="AG499" s="23">
        <f t="shared" si="106"/>
        <v>0</v>
      </c>
      <c r="AH499" s="12">
        <f>_xlfn.XLOOKUP($D499,当月商品!$D:$D,当月商品!W:W,0)</f>
        <v>0</v>
      </c>
      <c r="AI499" s="12">
        <f>_xlfn.XLOOKUP($D499,前月商品!$D:$D,前月商品!W:W,0)</f>
        <v>0</v>
      </c>
      <c r="AJ499" s="12">
        <f>_xlfn.XLOOKUP($D499,前々月商品!$D:$D,前々月商品!W:W,0)</f>
        <v>0</v>
      </c>
      <c r="AK499" s="12">
        <f>_xlfn.XLOOKUP($D499,当月商品!$D:$D,当月商品!H:H,0)</f>
        <v>0</v>
      </c>
      <c r="AL499" s="12">
        <f>_xlfn.XLOOKUP($D499,前月商品!$D:$D,前月商品!H:H,0)</f>
        <v>0</v>
      </c>
      <c r="AM499" s="12">
        <f>_xlfn.XLOOKUP($D499,前々月商品!$D:$D,前々月商品!H:H,0)</f>
        <v>0</v>
      </c>
      <c r="AN499" s="13">
        <f t="shared" si="107"/>
        <v>0</v>
      </c>
      <c r="AO499" s="13">
        <f t="shared" si="108"/>
        <v>0</v>
      </c>
      <c r="AP499" s="13">
        <f t="shared" si="109"/>
        <v>0</v>
      </c>
      <c r="AQ499" s="16">
        <f t="shared" si="110"/>
        <v>0</v>
      </c>
      <c r="AR499" s="16">
        <f t="shared" si="111"/>
        <v>0</v>
      </c>
      <c r="AS499" s="17">
        <f t="shared" si="112"/>
        <v>0</v>
      </c>
      <c r="AT499" t="e">
        <f t="shared" si="113"/>
        <v>#VALUE!</v>
      </c>
    </row>
    <row r="500" spans="3:46" ht="36.65" customHeight="1">
      <c r="C500" s="20">
        <v>495</v>
      </c>
      <c r="D500" s="53">
        <f>現状商品設定!B497</f>
        <v>0</v>
      </c>
      <c r="E500" s="26" t="str">
        <f>IFERROR(_xlfn.XLOOKUP($D500,現状商品設定!B:B,現状商品設定!C:C,"-"),"-")</f>
        <v>-</v>
      </c>
      <c r="F500" s="32" t="s">
        <v>46</v>
      </c>
      <c r="G500" s="30" t="str">
        <f>IFERROR(_xlfn.XLOOKUP($D500,現状商品設定!B:B,現状商品設定!F:F),"-")</f>
        <v>-</v>
      </c>
      <c r="H500" s="34" t="e">
        <f>IF(IF(AND(V500&gt;=設定!$C$3,X500&gt;=L500),G500*(1+設定!$C$6),IF(AND(V500&gt;=設定!$C$3,X500&lt;L500),G500*(1+設定!$C$7*-1),IF(V500&lt;設定!$C$3,G500*(1+設定!$C$6),"除外")))&gt;10,IF(AND(V500&gt;=設定!$C$3,X500&gt;=L500),G500*(1+設定!$C$6),IF(AND(V500&gt;=設定!$C$3,X500&lt;L500),G500*(1+設定!$C$7*-1),IF(V500&lt;設定!$C$3,G500*(1+設定!$C$6),"除外"))),10)</f>
        <v>#VALUE!</v>
      </c>
      <c r="I500" s="34" t="e">
        <f ca="1">IF(消化率!$I$5&lt;1,商品!H500*消化率!$I$5,IF(商品!W500*商品!Q500/(商品!H500*消化率!$I$5)&gt;商品!L500,商品!H500*消化率!$I$5,J500))</f>
        <v>#DIV/0!</v>
      </c>
      <c r="J500" s="34" t="e">
        <f t="shared" si="100"/>
        <v>#VALUE!</v>
      </c>
      <c r="K500" s="34" t="e">
        <f ca="1">IF(ROUNDDOWN(IF(I500&gt;=設定!$C$8,設定!$C$8,商品!I500),0)&lt;10,10,ROUNDDOWN(IF(I500&gt;=設定!$C$8,設定!$C$8,商品!I500),0))</f>
        <v>#DIV/0!</v>
      </c>
      <c r="L500" s="64">
        <f>IF(F500="標準",設定!$C$4,商品!F500)</f>
        <v>5</v>
      </c>
      <c r="M500" s="63" t="str">
        <f>_xlfn.XLOOKUP($D500,全商品!$F:$F,全商品!H:H,"-")</f>
        <v>-</v>
      </c>
      <c r="N500" s="12" t="str">
        <f>_xlfn.XLOOKUP($D500,全商品!$F:$F,全商品!I:I,"-")</f>
        <v>-</v>
      </c>
      <c r="O500" s="23" t="str">
        <f>_xlfn.XLOOKUP($D500,全商品!$F:$F,全商品!K:K,"-")</f>
        <v>-</v>
      </c>
      <c r="P500" s="13" t="str">
        <f>_xlfn.XLOOKUP($D500,全商品!$F:$F,全商品!M:M,"-")</f>
        <v>-</v>
      </c>
      <c r="Q500" s="25" t="str">
        <f>_xlfn.XLOOKUP($D500,現状商品設定!B:B,現状商品設定!D:D,"-")</f>
        <v>-</v>
      </c>
      <c r="R500" s="22">
        <f>SUM(_xlfn.XLOOKUP($D500,当月商品!$D:$D,当月商品!I:I,0),_xlfn.XLOOKUP($D500,前月商品!$D:$D,前月商品!I:I,0),_xlfn.XLOOKUP($D500,前々月商品!$D:$D,前々月商品!I:I,0))</f>
        <v>0</v>
      </c>
      <c r="S500" s="23">
        <f>SUM(_xlfn.XLOOKUP($D500,当月商品!$D:$D,当月商品!V:V,0),_xlfn.XLOOKUP($D500,前月商品!$D:$D,前月商品!V:V,0),_xlfn.XLOOKUP($D500,前々月商品!$D:$D,前々月商品!V:V,0))</f>
        <v>0</v>
      </c>
      <c r="T500" s="23">
        <f t="shared" si="101"/>
        <v>0</v>
      </c>
      <c r="U500" s="23">
        <f>SUM(_xlfn.XLOOKUP($D500,当月商品!$D:$D,当月商品!W:W,0),_xlfn.XLOOKUP($D500,前月商品!$D:$D,前月商品!W:W,0),_xlfn.XLOOKUP($D500,前々月商品!$D:$D,前々月商品!W:W,0))</f>
        <v>0</v>
      </c>
      <c r="V500" s="23">
        <f>SUM(_xlfn.XLOOKUP($D500,当月商品!$D:$D,当月商品!H:H,0),_xlfn.XLOOKUP($D500,前月商品!$D:$D,前月商品!H:H,0),_xlfn.XLOOKUP($D500,前々月商品!$D:$D,前々月商品!H:H,0))</f>
        <v>0</v>
      </c>
      <c r="W500" s="13">
        <f t="shared" si="102"/>
        <v>0</v>
      </c>
      <c r="X500" s="15">
        <f t="shared" si="103"/>
        <v>0</v>
      </c>
      <c r="Y500" s="22">
        <f>_xlfn.XLOOKUP($D500,当月商品!$D:$D,当月商品!I:I,0)</f>
        <v>0</v>
      </c>
      <c r="Z500" s="23">
        <f>_xlfn.XLOOKUP($D500,前月商品!$D:$D,前月商品!I:I,0)</f>
        <v>0</v>
      </c>
      <c r="AA500" s="23">
        <f>_xlfn.XLOOKUP($D500,前々月商品!$D:$D,前々月商品!I:I,0)</f>
        <v>0</v>
      </c>
      <c r="AB500" s="23">
        <f>_xlfn.XLOOKUP($D500,当月商品!$D:$D,当月商品!V:V,0)</f>
        <v>0</v>
      </c>
      <c r="AC500" s="23">
        <f>_xlfn.XLOOKUP($D500,前月商品!$D:$D,前月商品!V:V,0)</f>
        <v>0</v>
      </c>
      <c r="AD500" s="23">
        <f>_xlfn.XLOOKUP($D500,前々月商品!$D:$D,前々月商品!V:V,0)</f>
        <v>0</v>
      </c>
      <c r="AE500" s="23">
        <f t="shared" si="104"/>
        <v>0</v>
      </c>
      <c r="AF500" s="23">
        <f t="shared" si="105"/>
        <v>0</v>
      </c>
      <c r="AG500" s="23">
        <f t="shared" si="106"/>
        <v>0</v>
      </c>
      <c r="AH500" s="12">
        <f>_xlfn.XLOOKUP($D500,当月商品!$D:$D,当月商品!W:W,0)</f>
        <v>0</v>
      </c>
      <c r="AI500" s="12">
        <f>_xlfn.XLOOKUP($D500,前月商品!$D:$D,前月商品!W:W,0)</f>
        <v>0</v>
      </c>
      <c r="AJ500" s="12">
        <f>_xlfn.XLOOKUP($D500,前々月商品!$D:$D,前々月商品!W:W,0)</f>
        <v>0</v>
      </c>
      <c r="AK500" s="12">
        <f>_xlfn.XLOOKUP($D500,当月商品!$D:$D,当月商品!H:H,0)</f>
        <v>0</v>
      </c>
      <c r="AL500" s="12">
        <f>_xlfn.XLOOKUP($D500,前月商品!$D:$D,前月商品!H:H,0)</f>
        <v>0</v>
      </c>
      <c r="AM500" s="12">
        <f>_xlfn.XLOOKUP($D500,前々月商品!$D:$D,前々月商品!H:H,0)</f>
        <v>0</v>
      </c>
      <c r="AN500" s="13">
        <f t="shared" si="107"/>
        <v>0</v>
      </c>
      <c r="AO500" s="13">
        <f t="shared" si="108"/>
        <v>0</v>
      </c>
      <c r="AP500" s="13">
        <f t="shared" si="109"/>
        <v>0</v>
      </c>
      <c r="AQ500" s="16">
        <f t="shared" si="110"/>
        <v>0</v>
      </c>
      <c r="AR500" s="16">
        <f t="shared" si="111"/>
        <v>0</v>
      </c>
      <c r="AS500" s="17">
        <f t="shared" si="112"/>
        <v>0</v>
      </c>
      <c r="AT500" t="e">
        <f t="shared" si="113"/>
        <v>#VALUE!</v>
      </c>
    </row>
    <row r="501" spans="3:46" ht="36.65" customHeight="1">
      <c r="C501" s="20">
        <v>496</v>
      </c>
      <c r="D501" s="53">
        <f>現状商品設定!B498</f>
        <v>0</v>
      </c>
      <c r="E501" s="26" t="str">
        <f>IFERROR(_xlfn.XLOOKUP($D501,現状商品設定!B:B,現状商品設定!C:C,"-"),"-")</f>
        <v>-</v>
      </c>
      <c r="F501" s="32" t="s">
        <v>46</v>
      </c>
      <c r="G501" s="30" t="str">
        <f>IFERROR(_xlfn.XLOOKUP($D501,現状商品設定!B:B,現状商品設定!F:F),"-")</f>
        <v>-</v>
      </c>
      <c r="H501" s="34" t="e">
        <f>IF(IF(AND(V501&gt;=設定!$C$3,X501&gt;=L501),G501*(1+設定!$C$6),IF(AND(V501&gt;=設定!$C$3,X501&lt;L501),G501*(1+設定!$C$7*-1),IF(V501&lt;設定!$C$3,G501*(1+設定!$C$6),"除外")))&gt;10,IF(AND(V501&gt;=設定!$C$3,X501&gt;=L501),G501*(1+設定!$C$6),IF(AND(V501&gt;=設定!$C$3,X501&lt;L501),G501*(1+設定!$C$7*-1),IF(V501&lt;設定!$C$3,G501*(1+設定!$C$6),"除外"))),10)</f>
        <v>#VALUE!</v>
      </c>
      <c r="I501" s="34" t="e">
        <f ca="1">IF(消化率!$I$5&lt;1,商品!H501*消化率!$I$5,IF(商品!W501*商品!Q501/(商品!H501*消化率!$I$5)&gt;商品!L501,商品!H501*消化率!$I$5,J501))</f>
        <v>#DIV/0!</v>
      </c>
      <c r="J501" s="34" t="e">
        <f t="shared" si="100"/>
        <v>#VALUE!</v>
      </c>
      <c r="K501" s="34" t="e">
        <f ca="1">IF(ROUNDDOWN(IF(I501&gt;=設定!$C$8,設定!$C$8,商品!I501),0)&lt;10,10,ROUNDDOWN(IF(I501&gt;=設定!$C$8,設定!$C$8,商品!I501),0))</f>
        <v>#DIV/0!</v>
      </c>
      <c r="L501" s="64">
        <f>IF(F501="標準",設定!$C$4,商品!F501)</f>
        <v>5</v>
      </c>
      <c r="M501" s="63" t="str">
        <f>_xlfn.XLOOKUP($D501,全商品!$F:$F,全商品!H:H,"-")</f>
        <v>-</v>
      </c>
      <c r="N501" s="12" t="str">
        <f>_xlfn.XLOOKUP($D501,全商品!$F:$F,全商品!I:I,"-")</f>
        <v>-</v>
      </c>
      <c r="O501" s="23" t="str">
        <f>_xlfn.XLOOKUP($D501,全商品!$F:$F,全商品!K:K,"-")</f>
        <v>-</v>
      </c>
      <c r="P501" s="13" t="str">
        <f>_xlfn.XLOOKUP($D501,全商品!$F:$F,全商品!M:M,"-")</f>
        <v>-</v>
      </c>
      <c r="Q501" s="25" t="str">
        <f>_xlfn.XLOOKUP($D501,現状商品設定!B:B,現状商品設定!D:D,"-")</f>
        <v>-</v>
      </c>
      <c r="R501" s="22">
        <f>SUM(_xlfn.XLOOKUP($D501,当月商品!$D:$D,当月商品!I:I,0),_xlfn.XLOOKUP($D501,前月商品!$D:$D,前月商品!I:I,0),_xlfn.XLOOKUP($D501,前々月商品!$D:$D,前々月商品!I:I,0))</f>
        <v>0</v>
      </c>
      <c r="S501" s="23">
        <f>SUM(_xlfn.XLOOKUP($D501,当月商品!$D:$D,当月商品!V:V,0),_xlfn.XLOOKUP($D501,前月商品!$D:$D,前月商品!V:V,0),_xlfn.XLOOKUP($D501,前々月商品!$D:$D,前々月商品!V:V,0))</f>
        <v>0</v>
      </c>
      <c r="T501" s="23">
        <f t="shared" si="101"/>
        <v>0</v>
      </c>
      <c r="U501" s="23">
        <f>SUM(_xlfn.XLOOKUP($D501,当月商品!$D:$D,当月商品!W:W,0),_xlfn.XLOOKUP($D501,前月商品!$D:$D,前月商品!W:W,0),_xlfn.XLOOKUP($D501,前々月商品!$D:$D,前々月商品!W:W,0))</f>
        <v>0</v>
      </c>
      <c r="V501" s="23">
        <f>SUM(_xlfn.XLOOKUP($D501,当月商品!$D:$D,当月商品!H:H,0),_xlfn.XLOOKUP($D501,前月商品!$D:$D,前月商品!H:H,0),_xlfn.XLOOKUP($D501,前々月商品!$D:$D,前々月商品!H:H,0))</f>
        <v>0</v>
      </c>
      <c r="W501" s="13">
        <f t="shared" si="102"/>
        <v>0</v>
      </c>
      <c r="X501" s="15">
        <f t="shared" si="103"/>
        <v>0</v>
      </c>
      <c r="Y501" s="22">
        <f>_xlfn.XLOOKUP($D501,当月商品!$D:$D,当月商品!I:I,0)</f>
        <v>0</v>
      </c>
      <c r="Z501" s="23">
        <f>_xlfn.XLOOKUP($D501,前月商品!$D:$D,前月商品!I:I,0)</f>
        <v>0</v>
      </c>
      <c r="AA501" s="23">
        <f>_xlfn.XLOOKUP($D501,前々月商品!$D:$D,前々月商品!I:I,0)</f>
        <v>0</v>
      </c>
      <c r="AB501" s="23">
        <f>_xlfn.XLOOKUP($D501,当月商品!$D:$D,当月商品!V:V,0)</f>
        <v>0</v>
      </c>
      <c r="AC501" s="23">
        <f>_xlfn.XLOOKUP($D501,前月商品!$D:$D,前月商品!V:V,0)</f>
        <v>0</v>
      </c>
      <c r="AD501" s="23">
        <f>_xlfn.XLOOKUP($D501,前々月商品!$D:$D,前々月商品!V:V,0)</f>
        <v>0</v>
      </c>
      <c r="AE501" s="23">
        <f t="shared" si="104"/>
        <v>0</v>
      </c>
      <c r="AF501" s="23">
        <f t="shared" si="105"/>
        <v>0</v>
      </c>
      <c r="AG501" s="23">
        <f t="shared" si="106"/>
        <v>0</v>
      </c>
      <c r="AH501" s="12">
        <f>_xlfn.XLOOKUP($D501,当月商品!$D:$D,当月商品!W:W,0)</f>
        <v>0</v>
      </c>
      <c r="AI501" s="12">
        <f>_xlfn.XLOOKUP($D501,前月商品!$D:$D,前月商品!W:W,0)</f>
        <v>0</v>
      </c>
      <c r="AJ501" s="12">
        <f>_xlfn.XLOOKUP($D501,前々月商品!$D:$D,前々月商品!W:W,0)</f>
        <v>0</v>
      </c>
      <c r="AK501" s="12">
        <f>_xlfn.XLOOKUP($D501,当月商品!$D:$D,当月商品!H:H,0)</f>
        <v>0</v>
      </c>
      <c r="AL501" s="12">
        <f>_xlfn.XLOOKUP($D501,前月商品!$D:$D,前月商品!H:H,0)</f>
        <v>0</v>
      </c>
      <c r="AM501" s="12">
        <f>_xlfn.XLOOKUP($D501,前々月商品!$D:$D,前々月商品!H:H,0)</f>
        <v>0</v>
      </c>
      <c r="AN501" s="13">
        <f t="shared" si="107"/>
        <v>0</v>
      </c>
      <c r="AO501" s="13">
        <f t="shared" si="108"/>
        <v>0</v>
      </c>
      <c r="AP501" s="13">
        <f t="shared" si="109"/>
        <v>0</v>
      </c>
      <c r="AQ501" s="16">
        <f t="shared" si="110"/>
        <v>0</v>
      </c>
      <c r="AR501" s="16">
        <f t="shared" si="111"/>
        <v>0</v>
      </c>
      <c r="AS501" s="17">
        <f t="shared" si="112"/>
        <v>0</v>
      </c>
      <c r="AT501" t="e">
        <f t="shared" si="113"/>
        <v>#VALUE!</v>
      </c>
    </row>
    <row r="502" spans="3:46" ht="36.65" customHeight="1">
      <c r="C502" s="20">
        <v>497</v>
      </c>
      <c r="D502" s="53">
        <f>現状商品設定!B499</f>
        <v>0</v>
      </c>
      <c r="E502" s="26" t="str">
        <f>IFERROR(_xlfn.XLOOKUP($D502,現状商品設定!B:B,現状商品設定!C:C,"-"),"-")</f>
        <v>-</v>
      </c>
      <c r="F502" s="32" t="s">
        <v>46</v>
      </c>
      <c r="G502" s="30" t="str">
        <f>IFERROR(_xlfn.XLOOKUP($D502,現状商品設定!B:B,現状商品設定!F:F),"-")</f>
        <v>-</v>
      </c>
      <c r="H502" s="34" t="e">
        <f>IF(IF(AND(V502&gt;=設定!$C$3,X502&gt;=L502),G502*(1+設定!$C$6),IF(AND(V502&gt;=設定!$C$3,X502&lt;L502),G502*(1+設定!$C$7*-1),IF(V502&lt;設定!$C$3,G502*(1+設定!$C$6),"除外")))&gt;10,IF(AND(V502&gt;=設定!$C$3,X502&gt;=L502),G502*(1+設定!$C$6),IF(AND(V502&gt;=設定!$C$3,X502&lt;L502),G502*(1+設定!$C$7*-1),IF(V502&lt;設定!$C$3,G502*(1+設定!$C$6),"除外"))),10)</f>
        <v>#VALUE!</v>
      </c>
      <c r="I502" s="34" t="e">
        <f ca="1">IF(消化率!$I$5&lt;1,商品!H502*消化率!$I$5,IF(商品!W502*商品!Q502/(商品!H502*消化率!$I$5)&gt;商品!L502,商品!H502*消化率!$I$5,J502))</f>
        <v>#DIV/0!</v>
      </c>
      <c r="J502" s="34" t="e">
        <f t="shared" si="100"/>
        <v>#VALUE!</v>
      </c>
      <c r="K502" s="34" t="e">
        <f ca="1">IF(ROUNDDOWN(IF(I502&gt;=設定!$C$8,設定!$C$8,商品!I502),0)&lt;10,10,ROUNDDOWN(IF(I502&gt;=設定!$C$8,設定!$C$8,商品!I502),0))</f>
        <v>#DIV/0!</v>
      </c>
      <c r="L502" s="64">
        <f>IF(F502="標準",設定!$C$4,商品!F502)</f>
        <v>5</v>
      </c>
      <c r="M502" s="63" t="str">
        <f>_xlfn.XLOOKUP($D502,全商品!$F:$F,全商品!H:H,"-")</f>
        <v>-</v>
      </c>
      <c r="N502" s="12" t="str">
        <f>_xlfn.XLOOKUP($D502,全商品!$F:$F,全商品!I:I,"-")</f>
        <v>-</v>
      </c>
      <c r="O502" s="23" t="str">
        <f>_xlfn.XLOOKUP($D502,全商品!$F:$F,全商品!K:K,"-")</f>
        <v>-</v>
      </c>
      <c r="P502" s="13" t="str">
        <f>_xlfn.XLOOKUP($D502,全商品!$F:$F,全商品!M:M,"-")</f>
        <v>-</v>
      </c>
      <c r="Q502" s="25" t="str">
        <f>_xlfn.XLOOKUP($D502,現状商品設定!B:B,現状商品設定!D:D,"-")</f>
        <v>-</v>
      </c>
      <c r="R502" s="22">
        <f>SUM(_xlfn.XLOOKUP($D502,当月商品!$D:$D,当月商品!I:I,0),_xlfn.XLOOKUP($D502,前月商品!$D:$D,前月商品!I:I,0),_xlfn.XLOOKUP($D502,前々月商品!$D:$D,前々月商品!I:I,0))</f>
        <v>0</v>
      </c>
      <c r="S502" s="23">
        <f>SUM(_xlfn.XLOOKUP($D502,当月商品!$D:$D,当月商品!V:V,0),_xlfn.XLOOKUP($D502,前月商品!$D:$D,前月商品!V:V,0),_xlfn.XLOOKUP($D502,前々月商品!$D:$D,前々月商品!V:V,0))</f>
        <v>0</v>
      </c>
      <c r="T502" s="23">
        <f t="shared" si="101"/>
        <v>0</v>
      </c>
      <c r="U502" s="23">
        <f>SUM(_xlfn.XLOOKUP($D502,当月商品!$D:$D,当月商品!W:W,0),_xlfn.XLOOKUP($D502,前月商品!$D:$D,前月商品!W:W,0),_xlfn.XLOOKUP($D502,前々月商品!$D:$D,前々月商品!W:W,0))</f>
        <v>0</v>
      </c>
      <c r="V502" s="23">
        <f>SUM(_xlfn.XLOOKUP($D502,当月商品!$D:$D,当月商品!H:H,0),_xlfn.XLOOKUP($D502,前月商品!$D:$D,前月商品!H:H,0),_xlfn.XLOOKUP($D502,前々月商品!$D:$D,前々月商品!H:H,0))</f>
        <v>0</v>
      </c>
      <c r="W502" s="13">
        <f t="shared" si="102"/>
        <v>0</v>
      </c>
      <c r="X502" s="15">
        <f t="shared" si="103"/>
        <v>0</v>
      </c>
      <c r="Y502" s="22">
        <f>_xlfn.XLOOKUP($D502,当月商品!$D:$D,当月商品!I:I,0)</f>
        <v>0</v>
      </c>
      <c r="Z502" s="23">
        <f>_xlfn.XLOOKUP($D502,前月商品!$D:$D,前月商品!I:I,0)</f>
        <v>0</v>
      </c>
      <c r="AA502" s="23">
        <f>_xlfn.XLOOKUP($D502,前々月商品!$D:$D,前々月商品!I:I,0)</f>
        <v>0</v>
      </c>
      <c r="AB502" s="23">
        <f>_xlfn.XLOOKUP($D502,当月商品!$D:$D,当月商品!V:V,0)</f>
        <v>0</v>
      </c>
      <c r="AC502" s="23">
        <f>_xlfn.XLOOKUP($D502,前月商品!$D:$D,前月商品!V:V,0)</f>
        <v>0</v>
      </c>
      <c r="AD502" s="23">
        <f>_xlfn.XLOOKUP($D502,前々月商品!$D:$D,前々月商品!V:V,0)</f>
        <v>0</v>
      </c>
      <c r="AE502" s="23">
        <f t="shared" si="104"/>
        <v>0</v>
      </c>
      <c r="AF502" s="23">
        <f t="shared" si="105"/>
        <v>0</v>
      </c>
      <c r="AG502" s="23">
        <f t="shared" si="106"/>
        <v>0</v>
      </c>
      <c r="AH502" s="12">
        <f>_xlfn.XLOOKUP($D502,当月商品!$D:$D,当月商品!W:W,0)</f>
        <v>0</v>
      </c>
      <c r="AI502" s="12">
        <f>_xlfn.XLOOKUP($D502,前月商品!$D:$D,前月商品!W:W,0)</f>
        <v>0</v>
      </c>
      <c r="AJ502" s="12">
        <f>_xlfn.XLOOKUP($D502,前々月商品!$D:$D,前々月商品!W:W,0)</f>
        <v>0</v>
      </c>
      <c r="AK502" s="12">
        <f>_xlfn.XLOOKUP($D502,当月商品!$D:$D,当月商品!H:H,0)</f>
        <v>0</v>
      </c>
      <c r="AL502" s="12">
        <f>_xlfn.XLOOKUP($D502,前月商品!$D:$D,前月商品!H:H,0)</f>
        <v>0</v>
      </c>
      <c r="AM502" s="12">
        <f>_xlfn.XLOOKUP($D502,前々月商品!$D:$D,前々月商品!H:H,0)</f>
        <v>0</v>
      </c>
      <c r="AN502" s="13">
        <f t="shared" si="107"/>
        <v>0</v>
      </c>
      <c r="AO502" s="13">
        <f t="shared" si="108"/>
        <v>0</v>
      </c>
      <c r="AP502" s="13">
        <f t="shared" si="109"/>
        <v>0</v>
      </c>
      <c r="AQ502" s="16">
        <f t="shared" si="110"/>
        <v>0</v>
      </c>
      <c r="AR502" s="16">
        <f t="shared" si="111"/>
        <v>0</v>
      </c>
      <c r="AS502" s="17">
        <f t="shared" si="112"/>
        <v>0</v>
      </c>
      <c r="AT502" t="e">
        <f t="shared" si="113"/>
        <v>#VALUE!</v>
      </c>
    </row>
    <row r="503" spans="3:46" ht="36.65" customHeight="1">
      <c r="C503" s="20">
        <v>498</v>
      </c>
      <c r="D503" s="53">
        <f>現状商品設定!B500</f>
        <v>0</v>
      </c>
      <c r="E503" s="26" t="str">
        <f>IFERROR(_xlfn.XLOOKUP($D503,現状商品設定!B:B,現状商品設定!C:C,"-"),"-")</f>
        <v>-</v>
      </c>
      <c r="F503" s="32" t="s">
        <v>46</v>
      </c>
      <c r="G503" s="30" t="str">
        <f>IFERROR(_xlfn.XLOOKUP($D503,現状商品設定!B:B,現状商品設定!F:F),"-")</f>
        <v>-</v>
      </c>
      <c r="H503" s="34" t="e">
        <f>IF(IF(AND(V503&gt;=設定!$C$3,X503&gt;=L503),G503*(1+設定!$C$6),IF(AND(V503&gt;=設定!$C$3,X503&lt;L503),G503*(1+設定!$C$7*-1),IF(V503&lt;設定!$C$3,G503*(1+設定!$C$6),"除外")))&gt;10,IF(AND(V503&gt;=設定!$C$3,X503&gt;=L503),G503*(1+設定!$C$6),IF(AND(V503&gt;=設定!$C$3,X503&lt;L503),G503*(1+設定!$C$7*-1),IF(V503&lt;設定!$C$3,G503*(1+設定!$C$6),"除外"))),10)</f>
        <v>#VALUE!</v>
      </c>
      <c r="I503" s="34" t="e">
        <f ca="1">IF(消化率!$I$5&lt;1,商品!H503*消化率!$I$5,IF(商品!W503*商品!Q503/(商品!H503*消化率!$I$5)&gt;商品!L503,商品!H503*消化率!$I$5,J503))</f>
        <v>#DIV/0!</v>
      </c>
      <c r="J503" s="34" t="e">
        <f t="shared" si="100"/>
        <v>#VALUE!</v>
      </c>
      <c r="K503" s="34" t="e">
        <f ca="1">IF(ROUNDDOWN(IF(I503&gt;=設定!$C$8,設定!$C$8,商品!I503),0)&lt;10,10,ROUNDDOWN(IF(I503&gt;=設定!$C$8,設定!$C$8,商品!I503),0))</f>
        <v>#DIV/0!</v>
      </c>
      <c r="L503" s="64">
        <f>IF(F503="標準",設定!$C$4,商品!F503)</f>
        <v>5</v>
      </c>
      <c r="M503" s="63" t="str">
        <f>_xlfn.XLOOKUP($D503,全商品!$F:$F,全商品!H:H,"-")</f>
        <v>-</v>
      </c>
      <c r="N503" s="12" t="str">
        <f>_xlfn.XLOOKUP($D503,全商品!$F:$F,全商品!I:I,"-")</f>
        <v>-</v>
      </c>
      <c r="O503" s="23" t="str">
        <f>_xlfn.XLOOKUP($D503,全商品!$F:$F,全商品!K:K,"-")</f>
        <v>-</v>
      </c>
      <c r="P503" s="13" t="str">
        <f>_xlfn.XLOOKUP($D503,全商品!$F:$F,全商品!M:M,"-")</f>
        <v>-</v>
      </c>
      <c r="Q503" s="25" t="str">
        <f>_xlfn.XLOOKUP($D503,現状商品設定!B:B,現状商品設定!D:D,"-")</f>
        <v>-</v>
      </c>
      <c r="R503" s="22">
        <f>SUM(_xlfn.XLOOKUP($D503,当月商品!$D:$D,当月商品!I:I,0),_xlfn.XLOOKUP($D503,前月商品!$D:$D,前月商品!I:I,0),_xlfn.XLOOKUP($D503,前々月商品!$D:$D,前々月商品!I:I,0))</f>
        <v>0</v>
      </c>
      <c r="S503" s="23">
        <f>SUM(_xlfn.XLOOKUP($D503,当月商品!$D:$D,当月商品!V:V,0),_xlfn.XLOOKUP($D503,前月商品!$D:$D,前月商品!V:V,0),_xlfn.XLOOKUP($D503,前々月商品!$D:$D,前々月商品!V:V,0))</f>
        <v>0</v>
      </c>
      <c r="T503" s="23">
        <f t="shared" si="101"/>
        <v>0</v>
      </c>
      <c r="U503" s="23">
        <f>SUM(_xlfn.XLOOKUP($D503,当月商品!$D:$D,当月商品!W:W,0),_xlfn.XLOOKUP($D503,前月商品!$D:$D,前月商品!W:W,0),_xlfn.XLOOKUP($D503,前々月商品!$D:$D,前々月商品!W:W,0))</f>
        <v>0</v>
      </c>
      <c r="V503" s="23">
        <f>SUM(_xlfn.XLOOKUP($D503,当月商品!$D:$D,当月商品!H:H,0),_xlfn.XLOOKUP($D503,前月商品!$D:$D,前月商品!H:H,0),_xlfn.XLOOKUP($D503,前々月商品!$D:$D,前々月商品!H:H,0))</f>
        <v>0</v>
      </c>
      <c r="W503" s="13">
        <f t="shared" si="102"/>
        <v>0</v>
      </c>
      <c r="X503" s="15">
        <f t="shared" si="103"/>
        <v>0</v>
      </c>
      <c r="Y503" s="22">
        <f>_xlfn.XLOOKUP($D503,当月商品!$D:$D,当月商品!I:I,0)</f>
        <v>0</v>
      </c>
      <c r="Z503" s="23">
        <f>_xlfn.XLOOKUP($D503,前月商品!$D:$D,前月商品!I:I,0)</f>
        <v>0</v>
      </c>
      <c r="AA503" s="23">
        <f>_xlfn.XLOOKUP($D503,前々月商品!$D:$D,前々月商品!I:I,0)</f>
        <v>0</v>
      </c>
      <c r="AB503" s="23">
        <f>_xlfn.XLOOKUP($D503,当月商品!$D:$D,当月商品!V:V,0)</f>
        <v>0</v>
      </c>
      <c r="AC503" s="23">
        <f>_xlfn.XLOOKUP($D503,前月商品!$D:$D,前月商品!V:V,0)</f>
        <v>0</v>
      </c>
      <c r="AD503" s="23">
        <f>_xlfn.XLOOKUP($D503,前々月商品!$D:$D,前々月商品!V:V,0)</f>
        <v>0</v>
      </c>
      <c r="AE503" s="23">
        <f t="shared" si="104"/>
        <v>0</v>
      </c>
      <c r="AF503" s="23">
        <f t="shared" si="105"/>
        <v>0</v>
      </c>
      <c r="AG503" s="23">
        <f t="shared" si="106"/>
        <v>0</v>
      </c>
      <c r="AH503" s="12">
        <f>_xlfn.XLOOKUP($D503,当月商品!$D:$D,当月商品!W:W,0)</f>
        <v>0</v>
      </c>
      <c r="AI503" s="12">
        <f>_xlfn.XLOOKUP($D503,前月商品!$D:$D,前月商品!W:W,0)</f>
        <v>0</v>
      </c>
      <c r="AJ503" s="12">
        <f>_xlfn.XLOOKUP($D503,前々月商品!$D:$D,前々月商品!W:W,0)</f>
        <v>0</v>
      </c>
      <c r="AK503" s="12">
        <f>_xlfn.XLOOKUP($D503,当月商品!$D:$D,当月商品!H:H,0)</f>
        <v>0</v>
      </c>
      <c r="AL503" s="12">
        <f>_xlfn.XLOOKUP($D503,前月商品!$D:$D,前月商品!H:H,0)</f>
        <v>0</v>
      </c>
      <c r="AM503" s="12">
        <f>_xlfn.XLOOKUP($D503,前々月商品!$D:$D,前々月商品!H:H,0)</f>
        <v>0</v>
      </c>
      <c r="AN503" s="13">
        <f t="shared" si="107"/>
        <v>0</v>
      </c>
      <c r="AO503" s="13">
        <f t="shared" si="108"/>
        <v>0</v>
      </c>
      <c r="AP503" s="13">
        <f t="shared" si="109"/>
        <v>0</v>
      </c>
      <c r="AQ503" s="16">
        <f t="shared" si="110"/>
        <v>0</v>
      </c>
      <c r="AR503" s="16">
        <f t="shared" si="111"/>
        <v>0</v>
      </c>
      <c r="AS503" s="17">
        <f t="shared" si="112"/>
        <v>0</v>
      </c>
      <c r="AT503" t="e">
        <f t="shared" si="113"/>
        <v>#VALUE!</v>
      </c>
    </row>
    <row r="504" spans="3:46" ht="36.65" customHeight="1">
      <c r="C504" s="20">
        <v>499</v>
      </c>
      <c r="D504" s="53">
        <f>現状商品設定!B501</f>
        <v>0</v>
      </c>
      <c r="E504" s="26" t="str">
        <f>IFERROR(_xlfn.XLOOKUP($D504,現状商品設定!B:B,現状商品設定!C:C,"-"),"-")</f>
        <v>-</v>
      </c>
      <c r="F504" s="32" t="s">
        <v>46</v>
      </c>
      <c r="G504" s="30" t="str">
        <f>IFERROR(_xlfn.XLOOKUP($D504,現状商品設定!B:B,現状商品設定!F:F),"-")</f>
        <v>-</v>
      </c>
      <c r="H504" s="34" t="e">
        <f>IF(IF(AND(V504&gt;=設定!$C$3,X504&gt;=L504),G504*(1+設定!$C$6),IF(AND(V504&gt;=設定!$C$3,X504&lt;L504),G504*(1+設定!$C$7*-1),IF(V504&lt;設定!$C$3,G504*(1+設定!$C$6),"除外")))&gt;10,IF(AND(V504&gt;=設定!$C$3,X504&gt;=L504),G504*(1+設定!$C$6),IF(AND(V504&gt;=設定!$C$3,X504&lt;L504),G504*(1+設定!$C$7*-1),IF(V504&lt;設定!$C$3,G504*(1+設定!$C$6),"除外"))),10)</f>
        <v>#VALUE!</v>
      </c>
      <c r="I504" s="34" t="e">
        <f ca="1">IF(消化率!$I$5&lt;1,商品!H504*消化率!$I$5,IF(商品!W504*商品!Q504/(商品!H504*消化率!$I$5)&gt;商品!L504,商品!H504*消化率!$I$5,J504))</f>
        <v>#DIV/0!</v>
      </c>
      <c r="J504" s="34" t="e">
        <f t="shared" si="100"/>
        <v>#VALUE!</v>
      </c>
      <c r="K504" s="34" t="e">
        <f ca="1">IF(ROUNDDOWN(IF(I504&gt;=設定!$C$8,設定!$C$8,商品!I504),0)&lt;10,10,ROUNDDOWN(IF(I504&gt;=設定!$C$8,設定!$C$8,商品!I504),0))</f>
        <v>#DIV/0!</v>
      </c>
      <c r="L504" s="64">
        <f>IF(F504="標準",設定!$C$4,商品!F504)</f>
        <v>5</v>
      </c>
      <c r="M504" s="63" t="str">
        <f>_xlfn.XLOOKUP($D504,全商品!$F:$F,全商品!H:H,"-")</f>
        <v>-</v>
      </c>
      <c r="N504" s="12" t="str">
        <f>_xlfn.XLOOKUP($D504,全商品!$F:$F,全商品!I:I,"-")</f>
        <v>-</v>
      </c>
      <c r="O504" s="23" t="str">
        <f>_xlfn.XLOOKUP($D504,全商品!$F:$F,全商品!K:K,"-")</f>
        <v>-</v>
      </c>
      <c r="P504" s="13" t="str">
        <f>_xlfn.XLOOKUP($D504,全商品!$F:$F,全商品!M:M,"-")</f>
        <v>-</v>
      </c>
      <c r="Q504" s="25" t="str">
        <f>_xlfn.XLOOKUP($D504,現状商品設定!B:B,現状商品設定!D:D,"-")</f>
        <v>-</v>
      </c>
      <c r="R504" s="22">
        <f>SUM(_xlfn.XLOOKUP($D504,当月商品!$D:$D,当月商品!I:I,0),_xlfn.XLOOKUP($D504,前月商品!$D:$D,前月商品!I:I,0),_xlfn.XLOOKUP($D504,前々月商品!$D:$D,前々月商品!I:I,0))</f>
        <v>0</v>
      </c>
      <c r="S504" s="23">
        <f>SUM(_xlfn.XLOOKUP($D504,当月商品!$D:$D,当月商品!V:V,0),_xlfn.XLOOKUP($D504,前月商品!$D:$D,前月商品!V:V,0),_xlfn.XLOOKUP($D504,前々月商品!$D:$D,前々月商品!V:V,0))</f>
        <v>0</v>
      </c>
      <c r="T504" s="23">
        <f t="shared" si="101"/>
        <v>0</v>
      </c>
      <c r="U504" s="23">
        <f>SUM(_xlfn.XLOOKUP($D504,当月商品!$D:$D,当月商品!W:W,0),_xlfn.XLOOKUP($D504,前月商品!$D:$D,前月商品!W:W,0),_xlfn.XLOOKUP($D504,前々月商品!$D:$D,前々月商品!W:W,0))</f>
        <v>0</v>
      </c>
      <c r="V504" s="23">
        <f>SUM(_xlfn.XLOOKUP($D504,当月商品!$D:$D,当月商品!H:H,0),_xlfn.XLOOKUP($D504,前月商品!$D:$D,前月商品!H:H,0),_xlfn.XLOOKUP($D504,前々月商品!$D:$D,前々月商品!H:H,0))</f>
        <v>0</v>
      </c>
      <c r="W504" s="13">
        <f t="shared" si="102"/>
        <v>0</v>
      </c>
      <c r="X504" s="15">
        <f t="shared" si="103"/>
        <v>0</v>
      </c>
      <c r="Y504" s="22">
        <f>_xlfn.XLOOKUP($D504,当月商品!$D:$D,当月商品!I:I,0)</f>
        <v>0</v>
      </c>
      <c r="Z504" s="23">
        <f>_xlfn.XLOOKUP($D504,前月商品!$D:$D,前月商品!I:I,0)</f>
        <v>0</v>
      </c>
      <c r="AA504" s="23">
        <f>_xlfn.XLOOKUP($D504,前々月商品!$D:$D,前々月商品!I:I,0)</f>
        <v>0</v>
      </c>
      <c r="AB504" s="23">
        <f>_xlfn.XLOOKUP($D504,当月商品!$D:$D,当月商品!V:V,0)</f>
        <v>0</v>
      </c>
      <c r="AC504" s="23">
        <f>_xlfn.XLOOKUP($D504,前月商品!$D:$D,前月商品!V:V,0)</f>
        <v>0</v>
      </c>
      <c r="AD504" s="23">
        <f>_xlfn.XLOOKUP($D504,前々月商品!$D:$D,前々月商品!V:V,0)</f>
        <v>0</v>
      </c>
      <c r="AE504" s="23">
        <f t="shared" si="104"/>
        <v>0</v>
      </c>
      <c r="AF504" s="23">
        <f t="shared" si="105"/>
        <v>0</v>
      </c>
      <c r="AG504" s="23">
        <f t="shared" si="106"/>
        <v>0</v>
      </c>
      <c r="AH504" s="12">
        <f>_xlfn.XLOOKUP($D504,当月商品!$D:$D,当月商品!W:W,0)</f>
        <v>0</v>
      </c>
      <c r="AI504" s="12">
        <f>_xlfn.XLOOKUP($D504,前月商品!$D:$D,前月商品!W:W,0)</f>
        <v>0</v>
      </c>
      <c r="AJ504" s="12">
        <f>_xlfn.XLOOKUP($D504,前々月商品!$D:$D,前々月商品!W:W,0)</f>
        <v>0</v>
      </c>
      <c r="AK504" s="12">
        <f>_xlfn.XLOOKUP($D504,当月商品!$D:$D,当月商品!H:H,0)</f>
        <v>0</v>
      </c>
      <c r="AL504" s="12">
        <f>_xlfn.XLOOKUP($D504,前月商品!$D:$D,前月商品!H:H,0)</f>
        <v>0</v>
      </c>
      <c r="AM504" s="12">
        <f>_xlfn.XLOOKUP($D504,前々月商品!$D:$D,前々月商品!H:H,0)</f>
        <v>0</v>
      </c>
      <c r="AN504" s="13">
        <f t="shared" si="107"/>
        <v>0</v>
      </c>
      <c r="AO504" s="13">
        <f t="shared" si="108"/>
        <v>0</v>
      </c>
      <c r="AP504" s="13">
        <f t="shared" si="109"/>
        <v>0</v>
      </c>
      <c r="AQ504" s="16">
        <f t="shared" si="110"/>
        <v>0</v>
      </c>
      <c r="AR504" s="16">
        <f t="shared" si="111"/>
        <v>0</v>
      </c>
      <c r="AS504" s="17">
        <f t="shared" si="112"/>
        <v>0</v>
      </c>
      <c r="AT504" t="e">
        <f t="shared" si="113"/>
        <v>#VALUE!</v>
      </c>
    </row>
    <row r="505" spans="3:46" ht="36.65" customHeight="1">
      <c r="C505" s="20">
        <v>500</v>
      </c>
      <c r="D505" s="53">
        <f>現状商品設定!B502</f>
        <v>0</v>
      </c>
      <c r="E505" s="26" t="str">
        <f>IFERROR(_xlfn.XLOOKUP($D505,現状商品設定!B:B,現状商品設定!C:C,"-"),"-")</f>
        <v>-</v>
      </c>
      <c r="F505" s="32" t="s">
        <v>46</v>
      </c>
      <c r="G505" s="30" t="str">
        <f>IFERROR(_xlfn.XLOOKUP($D505,現状商品設定!B:B,現状商品設定!F:F),"-")</f>
        <v>-</v>
      </c>
      <c r="H505" s="34" t="e">
        <f>IF(IF(AND(V505&gt;=設定!$C$3,X505&gt;=L505),G505*(1+設定!$C$6),IF(AND(V505&gt;=設定!$C$3,X505&lt;L505),G505*(1+設定!$C$7*-1),IF(V505&lt;設定!$C$3,G505*(1+設定!$C$6),"除外")))&gt;10,IF(AND(V505&gt;=設定!$C$3,X505&gt;=L505),G505*(1+設定!$C$6),IF(AND(V505&gt;=設定!$C$3,X505&lt;L505),G505*(1+設定!$C$7*-1),IF(V505&lt;設定!$C$3,G505*(1+設定!$C$6),"除外"))),10)</f>
        <v>#VALUE!</v>
      </c>
      <c r="I505" s="34" t="e">
        <f ca="1">IF(消化率!$I$5&lt;1,商品!H505*消化率!$I$5,IF(商品!W505*商品!Q505/(商品!H505*消化率!$I$5)&gt;商品!L505,商品!H505*消化率!$I$5,J505))</f>
        <v>#DIV/0!</v>
      </c>
      <c r="J505" s="34" t="e">
        <f t="shared" si="100"/>
        <v>#VALUE!</v>
      </c>
      <c r="K505" s="34" t="e">
        <f ca="1">IF(ROUNDDOWN(IF(I505&gt;=設定!$C$8,設定!$C$8,商品!I505),0)&lt;10,10,ROUNDDOWN(IF(I505&gt;=設定!$C$8,設定!$C$8,商品!I505),0))</f>
        <v>#DIV/0!</v>
      </c>
      <c r="L505" s="64">
        <f>IF(F505="標準",設定!$C$4,商品!F505)</f>
        <v>5</v>
      </c>
      <c r="M505" s="63" t="str">
        <f>_xlfn.XLOOKUP($D505,全商品!$F:$F,全商品!H:H,"-")</f>
        <v>-</v>
      </c>
      <c r="N505" s="12" t="str">
        <f>_xlfn.XLOOKUP($D505,全商品!$F:$F,全商品!I:I,"-")</f>
        <v>-</v>
      </c>
      <c r="O505" s="23" t="str">
        <f>_xlfn.XLOOKUP($D505,全商品!$F:$F,全商品!K:K,"-")</f>
        <v>-</v>
      </c>
      <c r="P505" s="13" t="str">
        <f>_xlfn.XLOOKUP($D505,全商品!$F:$F,全商品!M:M,"-")</f>
        <v>-</v>
      </c>
      <c r="Q505" s="25" t="str">
        <f>_xlfn.XLOOKUP($D505,現状商品設定!B:B,現状商品設定!D:D,"-")</f>
        <v>-</v>
      </c>
      <c r="R505" s="22">
        <f>SUM(_xlfn.XLOOKUP($D505,当月商品!$D:$D,当月商品!I:I,0),_xlfn.XLOOKUP($D505,前月商品!$D:$D,前月商品!I:I,0),_xlfn.XLOOKUP($D505,前々月商品!$D:$D,前々月商品!I:I,0))</f>
        <v>0</v>
      </c>
      <c r="S505" s="23">
        <f>SUM(_xlfn.XLOOKUP($D505,当月商品!$D:$D,当月商品!V:V,0),_xlfn.XLOOKUP($D505,前月商品!$D:$D,前月商品!V:V,0),_xlfn.XLOOKUP($D505,前々月商品!$D:$D,前々月商品!V:V,0))</f>
        <v>0</v>
      </c>
      <c r="T505" s="23">
        <f t="shared" si="101"/>
        <v>0</v>
      </c>
      <c r="U505" s="23">
        <f>SUM(_xlfn.XLOOKUP($D505,当月商品!$D:$D,当月商品!W:W,0),_xlfn.XLOOKUP($D505,前月商品!$D:$D,前月商品!W:W,0),_xlfn.XLOOKUP($D505,前々月商品!$D:$D,前々月商品!W:W,0))</f>
        <v>0</v>
      </c>
      <c r="V505" s="23">
        <f>SUM(_xlfn.XLOOKUP($D505,当月商品!$D:$D,当月商品!H:H,0),_xlfn.XLOOKUP($D505,前月商品!$D:$D,前月商品!H:H,0),_xlfn.XLOOKUP($D505,前々月商品!$D:$D,前々月商品!H:H,0))</f>
        <v>0</v>
      </c>
      <c r="W505" s="13">
        <f t="shared" si="102"/>
        <v>0</v>
      </c>
      <c r="X505" s="15">
        <f t="shared" si="103"/>
        <v>0</v>
      </c>
      <c r="Y505" s="22">
        <f>_xlfn.XLOOKUP($D505,当月商品!$D:$D,当月商品!I:I,0)</f>
        <v>0</v>
      </c>
      <c r="Z505" s="23">
        <f>_xlfn.XLOOKUP($D505,前月商品!$D:$D,前月商品!I:I,0)</f>
        <v>0</v>
      </c>
      <c r="AA505" s="23">
        <f>_xlfn.XLOOKUP($D505,前々月商品!$D:$D,前々月商品!I:I,0)</f>
        <v>0</v>
      </c>
      <c r="AB505" s="23">
        <f>_xlfn.XLOOKUP($D505,当月商品!$D:$D,当月商品!V:V,0)</f>
        <v>0</v>
      </c>
      <c r="AC505" s="23">
        <f>_xlfn.XLOOKUP($D505,前月商品!$D:$D,前月商品!V:V,0)</f>
        <v>0</v>
      </c>
      <c r="AD505" s="23">
        <f>_xlfn.XLOOKUP($D505,前々月商品!$D:$D,前々月商品!V:V,0)</f>
        <v>0</v>
      </c>
      <c r="AE505" s="23">
        <f t="shared" si="104"/>
        <v>0</v>
      </c>
      <c r="AF505" s="23">
        <f t="shared" si="105"/>
        <v>0</v>
      </c>
      <c r="AG505" s="23">
        <f t="shared" si="106"/>
        <v>0</v>
      </c>
      <c r="AH505" s="12">
        <f>_xlfn.XLOOKUP($D505,当月商品!$D:$D,当月商品!W:W,0)</f>
        <v>0</v>
      </c>
      <c r="AI505" s="12">
        <f>_xlfn.XLOOKUP($D505,前月商品!$D:$D,前月商品!W:W,0)</f>
        <v>0</v>
      </c>
      <c r="AJ505" s="12">
        <f>_xlfn.XLOOKUP($D505,前々月商品!$D:$D,前々月商品!W:W,0)</f>
        <v>0</v>
      </c>
      <c r="AK505" s="12">
        <f>_xlfn.XLOOKUP($D505,当月商品!$D:$D,当月商品!H:H,0)</f>
        <v>0</v>
      </c>
      <c r="AL505" s="12">
        <f>_xlfn.XLOOKUP($D505,前月商品!$D:$D,前月商品!H:H,0)</f>
        <v>0</v>
      </c>
      <c r="AM505" s="12">
        <f>_xlfn.XLOOKUP($D505,前々月商品!$D:$D,前々月商品!H:H,0)</f>
        <v>0</v>
      </c>
      <c r="AN505" s="13">
        <f t="shared" si="107"/>
        <v>0</v>
      </c>
      <c r="AO505" s="13">
        <f t="shared" si="108"/>
        <v>0</v>
      </c>
      <c r="AP505" s="13">
        <f t="shared" si="109"/>
        <v>0</v>
      </c>
      <c r="AQ505" s="16">
        <f t="shared" si="110"/>
        <v>0</v>
      </c>
      <c r="AR505" s="16">
        <f t="shared" si="111"/>
        <v>0</v>
      </c>
      <c r="AS505" s="17">
        <f t="shared" si="112"/>
        <v>0</v>
      </c>
      <c r="AT505" t="e">
        <f t="shared" si="113"/>
        <v>#VALUE!</v>
      </c>
    </row>
    <row r="506" spans="3:46" ht="36.65" customHeight="1">
      <c r="C506" s="20">
        <v>501</v>
      </c>
      <c r="D506" s="53">
        <f>現状商品設定!B503</f>
        <v>0</v>
      </c>
      <c r="E506" s="26" t="str">
        <f>IFERROR(_xlfn.XLOOKUP($D506,現状商品設定!B:B,現状商品設定!C:C,"-"),"-")</f>
        <v>-</v>
      </c>
      <c r="F506" s="32" t="s">
        <v>46</v>
      </c>
      <c r="G506" s="30" t="str">
        <f>IFERROR(_xlfn.XLOOKUP($D506,現状商品設定!B:B,現状商品設定!F:F),"-")</f>
        <v>-</v>
      </c>
      <c r="H506" s="34" t="e">
        <f>IF(IF(AND(V506&gt;=設定!$C$3,X506&gt;=L506),G506*(1+設定!$C$6),IF(AND(V506&gt;=設定!$C$3,X506&lt;L506),G506*(1+設定!$C$7*-1),IF(V506&lt;設定!$C$3,G506*(1+設定!$C$6),"除外")))&gt;10,IF(AND(V506&gt;=設定!$C$3,X506&gt;=L506),G506*(1+設定!$C$6),IF(AND(V506&gt;=設定!$C$3,X506&lt;L506),G506*(1+設定!$C$7*-1),IF(V506&lt;設定!$C$3,G506*(1+設定!$C$6),"除外"))),10)</f>
        <v>#VALUE!</v>
      </c>
      <c r="I506" s="34" t="e">
        <f ca="1">IF(消化率!$I$5&lt;1,商品!H506*消化率!$I$5,IF(商品!W506*商品!Q506/(商品!H506*消化率!$I$5)&gt;商品!L506,商品!H506*消化率!$I$5,J506))</f>
        <v>#DIV/0!</v>
      </c>
      <c r="J506" s="34" t="e">
        <f t="shared" si="100"/>
        <v>#VALUE!</v>
      </c>
      <c r="K506" s="34" t="e">
        <f ca="1">IF(ROUNDDOWN(IF(I506&gt;=設定!$C$8,設定!$C$8,商品!I506),0)&lt;10,10,ROUNDDOWN(IF(I506&gt;=設定!$C$8,設定!$C$8,商品!I506),0))</f>
        <v>#DIV/0!</v>
      </c>
      <c r="L506" s="64">
        <f>IF(F506="標準",設定!$C$4,商品!F506)</f>
        <v>5</v>
      </c>
      <c r="M506" s="63" t="str">
        <f>_xlfn.XLOOKUP($D506,全商品!$F:$F,全商品!H:H,"-")</f>
        <v>-</v>
      </c>
      <c r="N506" s="12" t="str">
        <f>_xlfn.XLOOKUP($D506,全商品!$F:$F,全商品!I:I,"-")</f>
        <v>-</v>
      </c>
      <c r="O506" s="23" t="str">
        <f>_xlfn.XLOOKUP($D506,全商品!$F:$F,全商品!K:K,"-")</f>
        <v>-</v>
      </c>
      <c r="P506" s="13" t="str">
        <f>_xlfn.XLOOKUP($D506,全商品!$F:$F,全商品!M:M,"-")</f>
        <v>-</v>
      </c>
      <c r="Q506" s="25" t="str">
        <f>_xlfn.XLOOKUP($D506,現状商品設定!B:B,現状商品設定!D:D,"-")</f>
        <v>-</v>
      </c>
      <c r="R506" s="22">
        <f>SUM(_xlfn.XLOOKUP($D506,当月商品!$D:$D,当月商品!I:I,0),_xlfn.XLOOKUP($D506,前月商品!$D:$D,前月商品!I:I,0),_xlfn.XLOOKUP($D506,前々月商品!$D:$D,前々月商品!I:I,0))</f>
        <v>0</v>
      </c>
      <c r="S506" s="23">
        <f>SUM(_xlfn.XLOOKUP($D506,当月商品!$D:$D,当月商品!V:V,0),_xlfn.XLOOKUP($D506,前月商品!$D:$D,前月商品!V:V,0),_xlfn.XLOOKUP($D506,前々月商品!$D:$D,前々月商品!V:V,0))</f>
        <v>0</v>
      </c>
      <c r="T506" s="23">
        <f t="shared" si="101"/>
        <v>0</v>
      </c>
      <c r="U506" s="23">
        <f>SUM(_xlfn.XLOOKUP($D506,当月商品!$D:$D,当月商品!W:W,0),_xlfn.XLOOKUP($D506,前月商品!$D:$D,前月商品!W:W,0),_xlfn.XLOOKUP($D506,前々月商品!$D:$D,前々月商品!W:W,0))</f>
        <v>0</v>
      </c>
      <c r="V506" s="23">
        <f>SUM(_xlfn.XLOOKUP($D506,当月商品!$D:$D,当月商品!H:H,0),_xlfn.XLOOKUP($D506,前月商品!$D:$D,前月商品!H:H,0),_xlfn.XLOOKUP($D506,前々月商品!$D:$D,前々月商品!H:H,0))</f>
        <v>0</v>
      </c>
      <c r="W506" s="13">
        <f t="shared" si="102"/>
        <v>0</v>
      </c>
      <c r="X506" s="15">
        <f t="shared" si="103"/>
        <v>0</v>
      </c>
      <c r="Y506" s="22">
        <f>_xlfn.XLOOKUP($D506,当月商品!$D:$D,当月商品!I:I,0)</f>
        <v>0</v>
      </c>
      <c r="Z506" s="23">
        <f>_xlfn.XLOOKUP($D506,前月商品!$D:$D,前月商品!I:I,0)</f>
        <v>0</v>
      </c>
      <c r="AA506" s="23">
        <f>_xlfn.XLOOKUP($D506,前々月商品!$D:$D,前々月商品!I:I,0)</f>
        <v>0</v>
      </c>
      <c r="AB506" s="23">
        <f>_xlfn.XLOOKUP($D506,当月商品!$D:$D,当月商品!V:V,0)</f>
        <v>0</v>
      </c>
      <c r="AC506" s="23">
        <f>_xlfn.XLOOKUP($D506,前月商品!$D:$D,前月商品!V:V,0)</f>
        <v>0</v>
      </c>
      <c r="AD506" s="23">
        <f>_xlfn.XLOOKUP($D506,前々月商品!$D:$D,前々月商品!V:V,0)</f>
        <v>0</v>
      </c>
      <c r="AE506" s="23">
        <f t="shared" si="104"/>
        <v>0</v>
      </c>
      <c r="AF506" s="23">
        <f t="shared" si="105"/>
        <v>0</v>
      </c>
      <c r="AG506" s="23">
        <f t="shared" si="106"/>
        <v>0</v>
      </c>
      <c r="AH506" s="12">
        <f>_xlfn.XLOOKUP($D506,当月商品!$D:$D,当月商品!W:W,0)</f>
        <v>0</v>
      </c>
      <c r="AI506" s="12">
        <f>_xlfn.XLOOKUP($D506,前月商品!$D:$D,前月商品!W:W,0)</f>
        <v>0</v>
      </c>
      <c r="AJ506" s="12">
        <f>_xlfn.XLOOKUP($D506,前々月商品!$D:$D,前々月商品!W:W,0)</f>
        <v>0</v>
      </c>
      <c r="AK506" s="12">
        <f>_xlfn.XLOOKUP($D506,当月商品!$D:$D,当月商品!H:H,0)</f>
        <v>0</v>
      </c>
      <c r="AL506" s="12">
        <f>_xlfn.XLOOKUP($D506,前月商品!$D:$D,前月商品!H:H,0)</f>
        <v>0</v>
      </c>
      <c r="AM506" s="12">
        <f>_xlfn.XLOOKUP($D506,前々月商品!$D:$D,前々月商品!H:H,0)</f>
        <v>0</v>
      </c>
      <c r="AN506" s="13">
        <f t="shared" si="107"/>
        <v>0</v>
      </c>
      <c r="AO506" s="13">
        <f t="shared" si="108"/>
        <v>0</v>
      </c>
      <c r="AP506" s="13">
        <f t="shared" si="109"/>
        <v>0</v>
      </c>
      <c r="AQ506" s="16">
        <f t="shared" si="110"/>
        <v>0</v>
      </c>
      <c r="AR506" s="16">
        <f t="shared" si="111"/>
        <v>0</v>
      </c>
      <c r="AS506" s="17">
        <f t="shared" si="112"/>
        <v>0</v>
      </c>
      <c r="AT506" t="e">
        <f t="shared" si="113"/>
        <v>#VALUE!</v>
      </c>
    </row>
    <row r="507" spans="3:46" ht="36.65" customHeight="1">
      <c r="C507" s="20">
        <v>502</v>
      </c>
      <c r="D507" s="53">
        <f>現状商品設定!B504</f>
        <v>0</v>
      </c>
      <c r="E507" s="26" t="str">
        <f>IFERROR(_xlfn.XLOOKUP($D507,現状商品設定!B:B,現状商品設定!C:C,"-"),"-")</f>
        <v>-</v>
      </c>
      <c r="F507" s="32" t="s">
        <v>46</v>
      </c>
      <c r="G507" s="30" t="str">
        <f>IFERROR(_xlfn.XLOOKUP($D507,現状商品設定!B:B,現状商品設定!F:F),"-")</f>
        <v>-</v>
      </c>
      <c r="H507" s="34" t="e">
        <f>IF(IF(AND(V507&gt;=設定!$C$3,X507&gt;=L507),G507*(1+設定!$C$6),IF(AND(V507&gt;=設定!$C$3,X507&lt;L507),G507*(1+設定!$C$7*-1),IF(V507&lt;設定!$C$3,G507*(1+設定!$C$6),"除外")))&gt;10,IF(AND(V507&gt;=設定!$C$3,X507&gt;=L507),G507*(1+設定!$C$6),IF(AND(V507&gt;=設定!$C$3,X507&lt;L507),G507*(1+設定!$C$7*-1),IF(V507&lt;設定!$C$3,G507*(1+設定!$C$6),"除外"))),10)</f>
        <v>#VALUE!</v>
      </c>
      <c r="I507" s="34" t="e">
        <f ca="1">IF(消化率!$I$5&lt;1,商品!H507*消化率!$I$5,IF(商品!W507*商品!Q507/(商品!H507*消化率!$I$5)&gt;商品!L507,商品!H507*消化率!$I$5,J507))</f>
        <v>#DIV/0!</v>
      </c>
      <c r="J507" s="34" t="e">
        <f t="shared" si="100"/>
        <v>#VALUE!</v>
      </c>
      <c r="K507" s="34" t="e">
        <f ca="1">IF(ROUNDDOWN(IF(I507&gt;=設定!$C$8,設定!$C$8,商品!I507),0)&lt;10,10,ROUNDDOWN(IF(I507&gt;=設定!$C$8,設定!$C$8,商品!I507),0))</f>
        <v>#DIV/0!</v>
      </c>
      <c r="L507" s="64">
        <f>IF(F507="標準",設定!$C$4,商品!F507)</f>
        <v>5</v>
      </c>
      <c r="M507" s="63" t="str">
        <f>_xlfn.XLOOKUP($D507,全商品!$F:$F,全商品!H:H,"-")</f>
        <v>-</v>
      </c>
      <c r="N507" s="12" t="str">
        <f>_xlfn.XLOOKUP($D507,全商品!$F:$F,全商品!I:I,"-")</f>
        <v>-</v>
      </c>
      <c r="O507" s="23" t="str">
        <f>_xlfn.XLOOKUP($D507,全商品!$F:$F,全商品!K:K,"-")</f>
        <v>-</v>
      </c>
      <c r="P507" s="13" t="str">
        <f>_xlfn.XLOOKUP($D507,全商品!$F:$F,全商品!M:M,"-")</f>
        <v>-</v>
      </c>
      <c r="Q507" s="25" t="str">
        <f>_xlfn.XLOOKUP($D507,現状商品設定!B:B,現状商品設定!D:D,"-")</f>
        <v>-</v>
      </c>
      <c r="R507" s="22">
        <f>SUM(_xlfn.XLOOKUP($D507,当月商品!$D:$D,当月商品!I:I,0),_xlfn.XLOOKUP($D507,前月商品!$D:$D,前月商品!I:I,0),_xlfn.XLOOKUP($D507,前々月商品!$D:$D,前々月商品!I:I,0))</f>
        <v>0</v>
      </c>
      <c r="S507" s="23">
        <f>SUM(_xlfn.XLOOKUP($D507,当月商品!$D:$D,当月商品!V:V,0),_xlfn.XLOOKUP($D507,前月商品!$D:$D,前月商品!V:V,0),_xlfn.XLOOKUP($D507,前々月商品!$D:$D,前々月商品!V:V,0))</f>
        <v>0</v>
      </c>
      <c r="T507" s="23">
        <f t="shared" si="101"/>
        <v>0</v>
      </c>
      <c r="U507" s="23">
        <f>SUM(_xlfn.XLOOKUP($D507,当月商品!$D:$D,当月商品!W:W,0),_xlfn.XLOOKUP($D507,前月商品!$D:$D,前月商品!W:W,0),_xlfn.XLOOKUP($D507,前々月商品!$D:$D,前々月商品!W:W,0))</f>
        <v>0</v>
      </c>
      <c r="V507" s="23">
        <f>SUM(_xlfn.XLOOKUP($D507,当月商品!$D:$D,当月商品!H:H,0),_xlfn.XLOOKUP($D507,前月商品!$D:$D,前月商品!H:H,0),_xlfn.XLOOKUP($D507,前々月商品!$D:$D,前々月商品!H:H,0))</f>
        <v>0</v>
      </c>
      <c r="W507" s="13">
        <f t="shared" si="102"/>
        <v>0</v>
      </c>
      <c r="X507" s="15">
        <f t="shared" si="103"/>
        <v>0</v>
      </c>
      <c r="Y507" s="22">
        <f>_xlfn.XLOOKUP($D507,当月商品!$D:$D,当月商品!I:I,0)</f>
        <v>0</v>
      </c>
      <c r="Z507" s="23">
        <f>_xlfn.XLOOKUP($D507,前月商品!$D:$D,前月商品!I:I,0)</f>
        <v>0</v>
      </c>
      <c r="AA507" s="23">
        <f>_xlfn.XLOOKUP($D507,前々月商品!$D:$D,前々月商品!I:I,0)</f>
        <v>0</v>
      </c>
      <c r="AB507" s="23">
        <f>_xlfn.XLOOKUP($D507,当月商品!$D:$D,当月商品!V:V,0)</f>
        <v>0</v>
      </c>
      <c r="AC507" s="23">
        <f>_xlfn.XLOOKUP($D507,前月商品!$D:$D,前月商品!V:V,0)</f>
        <v>0</v>
      </c>
      <c r="AD507" s="23">
        <f>_xlfn.XLOOKUP($D507,前々月商品!$D:$D,前々月商品!V:V,0)</f>
        <v>0</v>
      </c>
      <c r="AE507" s="23">
        <f t="shared" si="104"/>
        <v>0</v>
      </c>
      <c r="AF507" s="23">
        <f t="shared" si="105"/>
        <v>0</v>
      </c>
      <c r="AG507" s="23">
        <f t="shared" si="106"/>
        <v>0</v>
      </c>
      <c r="AH507" s="12">
        <f>_xlfn.XLOOKUP($D507,当月商品!$D:$D,当月商品!W:W,0)</f>
        <v>0</v>
      </c>
      <c r="AI507" s="12">
        <f>_xlfn.XLOOKUP($D507,前月商品!$D:$D,前月商品!W:W,0)</f>
        <v>0</v>
      </c>
      <c r="AJ507" s="12">
        <f>_xlfn.XLOOKUP($D507,前々月商品!$D:$D,前々月商品!W:W,0)</f>
        <v>0</v>
      </c>
      <c r="AK507" s="12">
        <f>_xlfn.XLOOKUP($D507,当月商品!$D:$D,当月商品!H:H,0)</f>
        <v>0</v>
      </c>
      <c r="AL507" s="12">
        <f>_xlfn.XLOOKUP($D507,前月商品!$D:$D,前月商品!H:H,0)</f>
        <v>0</v>
      </c>
      <c r="AM507" s="12">
        <f>_xlfn.XLOOKUP($D507,前々月商品!$D:$D,前々月商品!H:H,0)</f>
        <v>0</v>
      </c>
      <c r="AN507" s="13">
        <f t="shared" si="107"/>
        <v>0</v>
      </c>
      <c r="AO507" s="13">
        <f t="shared" si="108"/>
        <v>0</v>
      </c>
      <c r="AP507" s="13">
        <f t="shared" si="109"/>
        <v>0</v>
      </c>
      <c r="AQ507" s="16">
        <f t="shared" si="110"/>
        <v>0</v>
      </c>
      <c r="AR507" s="16">
        <f t="shared" si="111"/>
        <v>0</v>
      </c>
      <c r="AS507" s="17">
        <f t="shared" si="112"/>
        <v>0</v>
      </c>
      <c r="AT507" t="e">
        <f t="shared" si="113"/>
        <v>#VALUE!</v>
      </c>
    </row>
    <row r="508" spans="3:46" ht="36.65" customHeight="1">
      <c r="C508" s="20">
        <v>503</v>
      </c>
      <c r="D508" s="53">
        <f>現状商品設定!B505</f>
        <v>0</v>
      </c>
      <c r="E508" s="26" t="str">
        <f>IFERROR(_xlfn.XLOOKUP($D508,現状商品設定!B:B,現状商品設定!C:C,"-"),"-")</f>
        <v>-</v>
      </c>
      <c r="F508" s="32" t="s">
        <v>46</v>
      </c>
      <c r="G508" s="30" t="str">
        <f>IFERROR(_xlfn.XLOOKUP($D508,現状商品設定!B:B,現状商品設定!F:F),"-")</f>
        <v>-</v>
      </c>
      <c r="H508" s="34" t="e">
        <f>IF(IF(AND(V508&gt;=設定!$C$3,X508&gt;=L508),G508*(1+設定!$C$6),IF(AND(V508&gt;=設定!$C$3,X508&lt;L508),G508*(1+設定!$C$7*-1),IF(V508&lt;設定!$C$3,G508*(1+設定!$C$6),"除外")))&gt;10,IF(AND(V508&gt;=設定!$C$3,X508&gt;=L508),G508*(1+設定!$C$6),IF(AND(V508&gt;=設定!$C$3,X508&lt;L508),G508*(1+設定!$C$7*-1),IF(V508&lt;設定!$C$3,G508*(1+設定!$C$6),"除外"))),10)</f>
        <v>#VALUE!</v>
      </c>
      <c r="I508" s="34" t="e">
        <f ca="1">IF(消化率!$I$5&lt;1,商品!H508*消化率!$I$5,IF(商品!W508*商品!Q508/(商品!H508*消化率!$I$5)&gt;商品!L508,商品!H508*消化率!$I$5,J508))</f>
        <v>#DIV/0!</v>
      </c>
      <c r="J508" s="34" t="e">
        <f t="shared" si="100"/>
        <v>#VALUE!</v>
      </c>
      <c r="K508" s="34" t="e">
        <f ca="1">IF(ROUNDDOWN(IF(I508&gt;=設定!$C$8,設定!$C$8,商品!I508),0)&lt;10,10,ROUNDDOWN(IF(I508&gt;=設定!$C$8,設定!$C$8,商品!I508),0))</f>
        <v>#DIV/0!</v>
      </c>
      <c r="L508" s="64">
        <f>IF(F508="標準",設定!$C$4,商品!F508)</f>
        <v>5</v>
      </c>
      <c r="M508" s="63" t="str">
        <f>_xlfn.XLOOKUP($D508,全商品!$F:$F,全商品!H:H,"-")</f>
        <v>-</v>
      </c>
      <c r="N508" s="12" t="str">
        <f>_xlfn.XLOOKUP($D508,全商品!$F:$F,全商品!I:I,"-")</f>
        <v>-</v>
      </c>
      <c r="O508" s="23" t="str">
        <f>_xlfn.XLOOKUP($D508,全商品!$F:$F,全商品!K:K,"-")</f>
        <v>-</v>
      </c>
      <c r="P508" s="13" t="str">
        <f>_xlfn.XLOOKUP($D508,全商品!$F:$F,全商品!M:M,"-")</f>
        <v>-</v>
      </c>
      <c r="Q508" s="25" t="str">
        <f>_xlfn.XLOOKUP($D508,現状商品設定!B:B,現状商品設定!D:D,"-")</f>
        <v>-</v>
      </c>
      <c r="R508" s="22">
        <f>SUM(_xlfn.XLOOKUP($D508,当月商品!$D:$D,当月商品!I:I,0),_xlfn.XLOOKUP($D508,前月商品!$D:$D,前月商品!I:I,0),_xlfn.XLOOKUP($D508,前々月商品!$D:$D,前々月商品!I:I,0))</f>
        <v>0</v>
      </c>
      <c r="S508" s="23">
        <f>SUM(_xlfn.XLOOKUP($D508,当月商品!$D:$D,当月商品!V:V,0),_xlfn.XLOOKUP($D508,前月商品!$D:$D,前月商品!V:V,0),_xlfn.XLOOKUP($D508,前々月商品!$D:$D,前々月商品!V:V,0))</f>
        <v>0</v>
      </c>
      <c r="T508" s="23">
        <f t="shared" si="101"/>
        <v>0</v>
      </c>
      <c r="U508" s="23">
        <f>SUM(_xlfn.XLOOKUP($D508,当月商品!$D:$D,当月商品!W:W,0),_xlfn.XLOOKUP($D508,前月商品!$D:$D,前月商品!W:W,0),_xlfn.XLOOKUP($D508,前々月商品!$D:$D,前々月商品!W:W,0))</f>
        <v>0</v>
      </c>
      <c r="V508" s="23">
        <f>SUM(_xlfn.XLOOKUP($D508,当月商品!$D:$D,当月商品!H:H,0),_xlfn.XLOOKUP($D508,前月商品!$D:$D,前月商品!H:H,0),_xlfn.XLOOKUP($D508,前々月商品!$D:$D,前々月商品!H:H,0))</f>
        <v>0</v>
      </c>
      <c r="W508" s="13">
        <f t="shared" si="102"/>
        <v>0</v>
      </c>
      <c r="X508" s="15">
        <f t="shared" si="103"/>
        <v>0</v>
      </c>
      <c r="Y508" s="22">
        <f>_xlfn.XLOOKUP($D508,当月商品!$D:$D,当月商品!I:I,0)</f>
        <v>0</v>
      </c>
      <c r="Z508" s="23">
        <f>_xlfn.XLOOKUP($D508,前月商品!$D:$D,前月商品!I:I,0)</f>
        <v>0</v>
      </c>
      <c r="AA508" s="23">
        <f>_xlfn.XLOOKUP($D508,前々月商品!$D:$D,前々月商品!I:I,0)</f>
        <v>0</v>
      </c>
      <c r="AB508" s="23">
        <f>_xlfn.XLOOKUP($D508,当月商品!$D:$D,当月商品!V:V,0)</f>
        <v>0</v>
      </c>
      <c r="AC508" s="23">
        <f>_xlfn.XLOOKUP($D508,前月商品!$D:$D,前月商品!V:V,0)</f>
        <v>0</v>
      </c>
      <c r="AD508" s="23">
        <f>_xlfn.XLOOKUP($D508,前々月商品!$D:$D,前々月商品!V:V,0)</f>
        <v>0</v>
      </c>
      <c r="AE508" s="23">
        <f t="shared" si="104"/>
        <v>0</v>
      </c>
      <c r="AF508" s="23">
        <f t="shared" si="105"/>
        <v>0</v>
      </c>
      <c r="AG508" s="23">
        <f t="shared" si="106"/>
        <v>0</v>
      </c>
      <c r="AH508" s="12">
        <f>_xlfn.XLOOKUP($D508,当月商品!$D:$D,当月商品!W:W,0)</f>
        <v>0</v>
      </c>
      <c r="AI508" s="12">
        <f>_xlfn.XLOOKUP($D508,前月商品!$D:$D,前月商品!W:W,0)</f>
        <v>0</v>
      </c>
      <c r="AJ508" s="12">
        <f>_xlfn.XLOOKUP($D508,前々月商品!$D:$D,前々月商品!W:W,0)</f>
        <v>0</v>
      </c>
      <c r="AK508" s="12">
        <f>_xlfn.XLOOKUP($D508,当月商品!$D:$D,当月商品!H:H,0)</f>
        <v>0</v>
      </c>
      <c r="AL508" s="12">
        <f>_xlfn.XLOOKUP($D508,前月商品!$D:$D,前月商品!H:H,0)</f>
        <v>0</v>
      </c>
      <c r="AM508" s="12">
        <f>_xlfn.XLOOKUP($D508,前々月商品!$D:$D,前々月商品!H:H,0)</f>
        <v>0</v>
      </c>
      <c r="AN508" s="13">
        <f t="shared" si="107"/>
        <v>0</v>
      </c>
      <c r="AO508" s="13">
        <f t="shared" si="108"/>
        <v>0</v>
      </c>
      <c r="AP508" s="13">
        <f t="shared" si="109"/>
        <v>0</v>
      </c>
      <c r="AQ508" s="16">
        <f t="shared" si="110"/>
        <v>0</v>
      </c>
      <c r="AR508" s="16">
        <f t="shared" si="111"/>
        <v>0</v>
      </c>
      <c r="AS508" s="17">
        <f t="shared" si="112"/>
        <v>0</v>
      </c>
      <c r="AT508" t="e">
        <f t="shared" si="113"/>
        <v>#VALUE!</v>
      </c>
    </row>
    <row r="509" spans="3:46" ht="36.65" customHeight="1">
      <c r="C509" s="20">
        <v>504</v>
      </c>
      <c r="D509" s="53">
        <f>現状商品設定!B506</f>
        <v>0</v>
      </c>
      <c r="E509" s="26" t="str">
        <f>IFERROR(_xlfn.XLOOKUP($D509,現状商品設定!B:B,現状商品設定!C:C,"-"),"-")</f>
        <v>-</v>
      </c>
      <c r="F509" s="32" t="s">
        <v>46</v>
      </c>
      <c r="G509" s="30" t="str">
        <f>IFERROR(_xlfn.XLOOKUP($D509,現状商品設定!B:B,現状商品設定!F:F),"-")</f>
        <v>-</v>
      </c>
      <c r="H509" s="34" t="e">
        <f>IF(IF(AND(V509&gt;=設定!$C$3,X509&gt;=L509),G509*(1+設定!$C$6),IF(AND(V509&gt;=設定!$C$3,X509&lt;L509),G509*(1+設定!$C$7*-1),IF(V509&lt;設定!$C$3,G509*(1+設定!$C$6),"除外")))&gt;10,IF(AND(V509&gt;=設定!$C$3,X509&gt;=L509),G509*(1+設定!$C$6),IF(AND(V509&gt;=設定!$C$3,X509&lt;L509),G509*(1+設定!$C$7*-1),IF(V509&lt;設定!$C$3,G509*(1+設定!$C$6),"除外"))),10)</f>
        <v>#VALUE!</v>
      </c>
      <c r="I509" s="34" t="e">
        <f ca="1">IF(消化率!$I$5&lt;1,商品!H509*消化率!$I$5,IF(商品!W509*商品!Q509/(商品!H509*消化率!$I$5)&gt;商品!L509,商品!H509*消化率!$I$5,J509))</f>
        <v>#DIV/0!</v>
      </c>
      <c r="J509" s="34" t="e">
        <f t="shared" si="100"/>
        <v>#VALUE!</v>
      </c>
      <c r="K509" s="34" t="e">
        <f ca="1">IF(ROUNDDOWN(IF(I509&gt;=設定!$C$8,設定!$C$8,商品!I509),0)&lt;10,10,ROUNDDOWN(IF(I509&gt;=設定!$C$8,設定!$C$8,商品!I509),0))</f>
        <v>#DIV/0!</v>
      </c>
      <c r="L509" s="64">
        <f>IF(F509="標準",設定!$C$4,商品!F509)</f>
        <v>5</v>
      </c>
      <c r="M509" s="63" t="str">
        <f>_xlfn.XLOOKUP($D509,全商品!$F:$F,全商品!H:H,"-")</f>
        <v>-</v>
      </c>
      <c r="N509" s="12" t="str">
        <f>_xlfn.XLOOKUP($D509,全商品!$F:$F,全商品!I:I,"-")</f>
        <v>-</v>
      </c>
      <c r="O509" s="23" t="str">
        <f>_xlfn.XLOOKUP($D509,全商品!$F:$F,全商品!K:K,"-")</f>
        <v>-</v>
      </c>
      <c r="P509" s="13" t="str">
        <f>_xlfn.XLOOKUP($D509,全商品!$F:$F,全商品!M:M,"-")</f>
        <v>-</v>
      </c>
      <c r="Q509" s="25" t="str">
        <f>_xlfn.XLOOKUP($D509,現状商品設定!B:B,現状商品設定!D:D,"-")</f>
        <v>-</v>
      </c>
      <c r="R509" s="22">
        <f>SUM(_xlfn.XLOOKUP($D509,当月商品!$D:$D,当月商品!I:I,0),_xlfn.XLOOKUP($D509,前月商品!$D:$D,前月商品!I:I,0),_xlfn.XLOOKUP($D509,前々月商品!$D:$D,前々月商品!I:I,0))</f>
        <v>0</v>
      </c>
      <c r="S509" s="23">
        <f>SUM(_xlfn.XLOOKUP($D509,当月商品!$D:$D,当月商品!V:V,0),_xlfn.XLOOKUP($D509,前月商品!$D:$D,前月商品!V:V,0),_xlfn.XLOOKUP($D509,前々月商品!$D:$D,前々月商品!V:V,0))</f>
        <v>0</v>
      </c>
      <c r="T509" s="23">
        <f t="shared" si="101"/>
        <v>0</v>
      </c>
      <c r="U509" s="23">
        <f>SUM(_xlfn.XLOOKUP($D509,当月商品!$D:$D,当月商品!W:W,0),_xlfn.XLOOKUP($D509,前月商品!$D:$D,前月商品!W:W,0),_xlfn.XLOOKUP($D509,前々月商品!$D:$D,前々月商品!W:W,0))</f>
        <v>0</v>
      </c>
      <c r="V509" s="23">
        <f>SUM(_xlfn.XLOOKUP($D509,当月商品!$D:$D,当月商品!H:H,0),_xlfn.XLOOKUP($D509,前月商品!$D:$D,前月商品!H:H,0),_xlfn.XLOOKUP($D509,前々月商品!$D:$D,前々月商品!H:H,0))</f>
        <v>0</v>
      </c>
      <c r="W509" s="13">
        <f t="shared" si="102"/>
        <v>0</v>
      </c>
      <c r="X509" s="15">
        <f t="shared" si="103"/>
        <v>0</v>
      </c>
      <c r="Y509" s="22">
        <f>_xlfn.XLOOKUP($D509,当月商品!$D:$D,当月商品!I:I,0)</f>
        <v>0</v>
      </c>
      <c r="Z509" s="23">
        <f>_xlfn.XLOOKUP($D509,前月商品!$D:$D,前月商品!I:I,0)</f>
        <v>0</v>
      </c>
      <c r="AA509" s="23">
        <f>_xlfn.XLOOKUP($D509,前々月商品!$D:$D,前々月商品!I:I,0)</f>
        <v>0</v>
      </c>
      <c r="AB509" s="23">
        <f>_xlfn.XLOOKUP($D509,当月商品!$D:$D,当月商品!V:V,0)</f>
        <v>0</v>
      </c>
      <c r="AC509" s="23">
        <f>_xlfn.XLOOKUP($D509,前月商品!$D:$D,前月商品!V:V,0)</f>
        <v>0</v>
      </c>
      <c r="AD509" s="23">
        <f>_xlfn.XLOOKUP($D509,前々月商品!$D:$D,前々月商品!V:V,0)</f>
        <v>0</v>
      </c>
      <c r="AE509" s="23">
        <f t="shared" si="104"/>
        <v>0</v>
      </c>
      <c r="AF509" s="23">
        <f t="shared" si="105"/>
        <v>0</v>
      </c>
      <c r="AG509" s="23">
        <f t="shared" si="106"/>
        <v>0</v>
      </c>
      <c r="AH509" s="12">
        <f>_xlfn.XLOOKUP($D509,当月商品!$D:$D,当月商品!W:W,0)</f>
        <v>0</v>
      </c>
      <c r="AI509" s="12">
        <f>_xlfn.XLOOKUP($D509,前月商品!$D:$D,前月商品!W:W,0)</f>
        <v>0</v>
      </c>
      <c r="AJ509" s="12">
        <f>_xlfn.XLOOKUP($D509,前々月商品!$D:$D,前々月商品!W:W,0)</f>
        <v>0</v>
      </c>
      <c r="AK509" s="12">
        <f>_xlfn.XLOOKUP($D509,当月商品!$D:$D,当月商品!H:H,0)</f>
        <v>0</v>
      </c>
      <c r="AL509" s="12">
        <f>_xlfn.XLOOKUP($D509,前月商品!$D:$D,前月商品!H:H,0)</f>
        <v>0</v>
      </c>
      <c r="AM509" s="12">
        <f>_xlfn.XLOOKUP($D509,前々月商品!$D:$D,前々月商品!H:H,0)</f>
        <v>0</v>
      </c>
      <c r="AN509" s="13">
        <f t="shared" si="107"/>
        <v>0</v>
      </c>
      <c r="AO509" s="13">
        <f t="shared" si="108"/>
        <v>0</v>
      </c>
      <c r="AP509" s="13">
        <f t="shared" si="109"/>
        <v>0</v>
      </c>
      <c r="AQ509" s="16">
        <f t="shared" si="110"/>
        <v>0</v>
      </c>
      <c r="AR509" s="16">
        <f t="shared" si="111"/>
        <v>0</v>
      </c>
      <c r="AS509" s="17">
        <f t="shared" si="112"/>
        <v>0</v>
      </c>
      <c r="AT509" t="e">
        <f t="shared" si="113"/>
        <v>#VALUE!</v>
      </c>
    </row>
    <row r="510" spans="3:46" ht="36.65" customHeight="1">
      <c r="C510" s="20">
        <v>505</v>
      </c>
      <c r="D510" s="53">
        <f>現状商品設定!B507</f>
        <v>0</v>
      </c>
      <c r="E510" s="26" t="str">
        <f>IFERROR(_xlfn.XLOOKUP($D510,現状商品設定!B:B,現状商品設定!C:C,"-"),"-")</f>
        <v>-</v>
      </c>
      <c r="F510" s="32" t="s">
        <v>46</v>
      </c>
      <c r="G510" s="30" t="str">
        <f>IFERROR(_xlfn.XLOOKUP($D510,現状商品設定!B:B,現状商品設定!F:F),"-")</f>
        <v>-</v>
      </c>
      <c r="H510" s="34" t="e">
        <f>IF(IF(AND(V510&gt;=設定!$C$3,X510&gt;=L510),G510*(1+設定!$C$6),IF(AND(V510&gt;=設定!$C$3,X510&lt;L510),G510*(1+設定!$C$7*-1),IF(V510&lt;設定!$C$3,G510*(1+設定!$C$6),"除外")))&gt;10,IF(AND(V510&gt;=設定!$C$3,X510&gt;=L510),G510*(1+設定!$C$6),IF(AND(V510&gt;=設定!$C$3,X510&lt;L510),G510*(1+設定!$C$7*-1),IF(V510&lt;設定!$C$3,G510*(1+設定!$C$6),"除外"))),10)</f>
        <v>#VALUE!</v>
      </c>
      <c r="I510" s="34" t="e">
        <f ca="1">IF(消化率!$I$5&lt;1,商品!H510*消化率!$I$5,IF(商品!W510*商品!Q510/(商品!H510*消化率!$I$5)&gt;商品!L510,商品!H510*消化率!$I$5,J510))</f>
        <v>#DIV/0!</v>
      </c>
      <c r="J510" s="34" t="e">
        <f t="shared" si="100"/>
        <v>#VALUE!</v>
      </c>
      <c r="K510" s="34" t="e">
        <f ca="1">IF(ROUNDDOWN(IF(I510&gt;=設定!$C$8,設定!$C$8,商品!I510),0)&lt;10,10,ROUNDDOWN(IF(I510&gt;=設定!$C$8,設定!$C$8,商品!I510),0))</f>
        <v>#DIV/0!</v>
      </c>
      <c r="L510" s="64">
        <f>IF(F510="標準",設定!$C$4,商品!F510)</f>
        <v>5</v>
      </c>
      <c r="M510" s="63" t="str">
        <f>_xlfn.XLOOKUP($D510,全商品!$F:$F,全商品!H:H,"-")</f>
        <v>-</v>
      </c>
      <c r="N510" s="12" t="str">
        <f>_xlfn.XLOOKUP($D510,全商品!$F:$F,全商品!I:I,"-")</f>
        <v>-</v>
      </c>
      <c r="O510" s="23" t="str">
        <f>_xlfn.XLOOKUP($D510,全商品!$F:$F,全商品!K:K,"-")</f>
        <v>-</v>
      </c>
      <c r="P510" s="13" t="str">
        <f>_xlfn.XLOOKUP($D510,全商品!$F:$F,全商品!M:M,"-")</f>
        <v>-</v>
      </c>
      <c r="Q510" s="25" t="str">
        <f>_xlfn.XLOOKUP($D510,現状商品設定!B:B,現状商品設定!D:D,"-")</f>
        <v>-</v>
      </c>
      <c r="R510" s="22">
        <f>SUM(_xlfn.XLOOKUP($D510,当月商品!$D:$D,当月商品!I:I,0),_xlfn.XLOOKUP($D510,前月商品!$D:$D,前月商品!I:I,0),_xlfn.XLOOKUP($D510,前々月商品!$D:$D,前々月商品!I:I,0))</f>
        <v>0</v>
      </c>
      <c r="S510" s="23">
        <f>SUM(_xlfn.XLOOKUP($D510,当月商品!$D:$D,当月商品!V:V,0),_xlfn.XLOOKUP($D510,前月商品!$D:$D,前月商品!V:V,0),_xlfn.XLOOKUP($D510,前々月商品!$D:$D,前々月商品!V:V,0))</f>
        <v>0</v>
      </c>
      <c r="T510" s="23">
        <f t="shared" si="101"/>
        <v>0</v>
      </c>
      <c r="U510" s="23">
        <f>SUM(_xlfn.XLOOKUP($D510,当月商品!$D:$D,当月商品!W:W,0),_xlfn.XLOOKUP($D510,前月商品!$D:$D,前月商品!W:W,0),_xlfn.XLOOKUP($D510,前々月商品!$D:$D,前々月商品!W:W,0))</f>
        <v>0</v>
      </c>
      <c r="V510" s="23">
        <f>SUM(_xlfn.XLOOKUP($D510,当月商品!$D:$D,当月商品!H:H,0),_xlfn.XLOOKUP($D510,前月商品!$D:$D,前月商品!H:H,0),_xlfn.XLOOKUP($D510,前々月商品!$D:$D,前々月商品!H:H,0))</f>
        <v>0</v>
      </c>
      <c r="W510" s="13">
        <f t="shared" si="102"/>
        <v>0</v>
      </c>
      <c r="X510" s="15">
        <f t="shared" si="103"/>
        <v>0</v>
      </c>
      <c r="Y510" s="22">
        <f>_xlfn.XLOOKUP($D510,当月商品!$D:$D,当月商品!I:I,0)</f>
        <v>0</v>
      </c>
      <c r="Z510" s="23">
        <f>_xlfn.XLOOKUP($D510,前月商品!$D:$D,前月商品!I:I,0)</f>
        <v>0</v>
      </c>
      <c r="AA510" s="23">
        <f>_xlfn.XLOOKUP($D510,前々月商品!$D:$D,前々月商品!I:I,0)</f>
        <v>0</v>
      </c>
      <c r="AB510" s="23">
        <f>_xlfn.XLOOKUP($D510,当月商品!$D:$D,当月商品!V:V,0)</f>
        <v>0</v>
      </c>
      <c r="AC510" s="23">
        <f>_xlfn.XLOOKUP($D510,前月商品!$D:$D,前月商品!V:V,0)</f>
        <v>0</v>
      </c>
      <c r="AD510" s="23">
        <f>_xlfn.XLOOKUP($D510,前々月商品!$D:$D,前々月商品!V:V,0)</f>
        <v>0</v>
      </c>
      <c r="AE510" s="23">
        <f t="shared" si="104"/>
        <v>0</v>
      </c>
      <c r="AF510" s="23">
        <f t="shared" si="105"/>
        <v>0</v>
      </c>
      <c r="AG510" s="23">
        <f t="shared" si="106"/>
        <v>0</v>
      </c>
      <c r="AH510" s="12">
        <f>_xlfn.XLOOKUP($D510,当月商品!$D:$D,当月商品!W:W,0)</f>
        <v>0</v>
      </c>
      <c r="AI510" s="12">
        <f>_xlfn.XLOOKUP($D510,前月商品!$D:$D,前月商品!W:W,0)</f>
        <v>0</v>
      </c>
      <c r="AJ510" s="12">
        <f>_xlfn.XLOOKUP($D510,前々月商品!$D:$D,前々月商品!W:W,0)</f>
        <v>0</v>
      </c>
      <c r="AK510" s="12">
        <f>_xlfn.XLOOKUP($D510,当月商品!$D:$D,当月商品!H:H,0)</f>
        <v>0</v>
      </c>
      <c r="AL510" s="12">
        <f>_xlfn.XLOOKUP($D510,前月商品!$D:$D,前月商品!H:H,0)</f>
        <v>0</v>
      </c>
      <c r="AM510" s="12">
        <f>_xlfn.XLOOKUP($D510,前々月商品!$D:$D,前々月商品!H:H,0)</f>
        <v>0</v>
      </c>
      <c r="AN510" s="13">
        <f t="shared" si="107"/>
        <v>0</v>
      </c>
      <c r="AO510" s="13">
        <f t="shared" si="108"/>
        <v>0</v>
      </c>
      <c r="AP510" s="13">
        <f t="shared" si="109"/>
        <v>0</v>
      </c>
      <c r="AQ510" s="16">
        <f t="shared" si="110"/>
        <v>0</v>
      </c>
      <c r="AR510" s="16">
        <f t="shared" si="111"/>
        <v>0</v>
      </c>
      <c r="AS510" s="17">
        <f t="shared" si="112"/>
        <v>0</v>
      </c>
      <c r="AT510" t="e">
        <f t="shared" si="113"/>
        <v>#VALUE!</v>
      </c>
    </row>
    <row r="511" spans="3:46" ht="36.65" customHeight="1">
      <c r="C511" s="20">
        <v>506</v>
      </c>
      <c r="D511" s="53">
        <f>現状商品設定!B508</f>
        <v>0</v>
      </c>
      <c r="E511" s="26" t="str">
        <f>IFERROR(_xlfn.XLOOKUP($D511,現状商品設定!B:B,現状商品設定!C:C,"-"),"-")</f>
        <v>-</v>
      </c>
      <c r="F511" s="32" t="s">
        <v>46</v>
      </c>
      <c r="G511" s="30" t="str">
        <f>IFERROR(_xlfn.XLOOKUP($D511,現状商品設定!B:B,現状商品設定!F:F),"-")</f>
        <v>-</v>
      </c>
      <c r="H511" s="34" t="e">
        <f>IF(IF(AND(V511&gt;=設定!$C$3,X511&gt;=L511),G511*(1+設定!$C$6),IF(AND(V511&gt;=設定!$C$3,X511&lt;L511),G511*(1+設定!$C$7*-1),IF(V511&lt;設定!$C$3,G511*(1+設定!$C$6),"除外")))&gt;10,IF(AND(V511&gt;=設定!$C$3,X511&gt;=L511),G511*(1+設定!$C$6),IF(AND(V511&gt;=設定!$C$3,X511&lt;L511),G511*(1+設定!$C$7*-1),IF(V511&lt;設定!$C$3,G511*(1+設定!$C$6),"除外"))),10)</f>
        <v>#VALUE!</v>
      </c>
      <c r="I511" s="34" t="e">
        <f ca="1">IF(消化率!$I$5&lt;1,商品!H511*消化率!$I$5,IF(商品!W511*商品!Q511/(商品!H511*消化率!$I$5)&gt;商品!L511,商品!H511*消化率!$I$5,J511))</f>
        <v>#DIV/0!</v>
      </c>
      <c r="J511" s="34" t="e">
        <f t="shared" si="100"/>
        <v>#VALUE!</v>
      </c>
      <c r="K511" s="34" t="e">
        <f ca="1">IF(ROUNDDOWN(IF(I511&gt;=設定!$C$8,設定!$C$8,商品!I511),0)&lt;10,10,ROUNDDOWN(IF(I511&gt;=設定!$C$8,設定!$C$8,商品!I511),0))</f>
        <v>#DIV/0!</v>
      </c>
      <c r="L511" s="64">
        <f>IF(F511="標準",設定!$C$4,商品!F511)</f>
        <v>5</v>
      </c>
      <c r="M511" s="63" t="str">
        <f>_xlfn.XLOOKUP($D511,全商品!$F:$F,全商品!H:H,"-")</f>
        <v>-</v>
      </c>
      <c r="N511" s="12" t="str">
        <f>_xlfn.XLOOKUP($D511,全商品!$F:$F,全商品!I:I,"-")</f>
        <v>-</v>
      </c>
      <c r="O511" s="23" t="str">
        <f>_xlfn.XLOOKUP($D511,全商品!$F:$F,全商品!K:K,"-")</f>
        <v>-</v>
      </c>
      <c r="P511" s="13" t="str">
        <f>_xlfn.XLOOKUP($D511,全商品!$F:$F,全商品!M:M,"-")</f>
        <v>-</v>
      </c>
      <c r="Q511" s="25" t="str">
        <f>_xlfn.XLOOKUP($D511,現状商品設定!B:B,現状商品設定!D:D,"-")</f>
        <v>-</v>
      </c>
      <c r="R511" s="22">
        <f>SUM(_xlfn.XLOOKUP($D511,当月商品!$D:$D,当月商品!I:I,0),_xlfn.XLOOKUP($D511,前月商品!$D:$D,前月商品!I:I,0),_xlfn.XLOOKUP($D511,前々月商品!$D:$D,前々月商品!I:I,0))</f>
        <v>0</v>
      </c>
      <c r="S511" s="23">
        <f>SUM(_xlfn.XLOOKUP($D511,当月商品!$D:$D,当月商品!V:V,0),_xlfn.XLOOKUP($D511,前月商品!$D:$D,前月商品!V:V,0),_xlfn.XLOOKUP($D511,前々月商品!$D:$D,前々月商品!V:V,0))</f>
        <v>0</v>
      </c>
      <c r="T511" s="23">
        <f t="shared" si="101"/>
        <v>0</v>
      </c>
      <c r="U511" s="23">
        <f>SUM(_xlfn.XLOOKUP($D511,当月商品!$D:$D,当月商品!W:W,0),_xlfn.XLOOKUP($D511,前月商品!$D:$D,前月商品!W:W,0),_xlfn.XLOOKUP($D511,前々月商品!$D:$D,前々月商品!W:W,0))</f>
        <v>0</v>
      </c>
      <c r="V511" s="23">
        <f>SUM(_xlfn.XLOOKUP($D511,当月商品!$D:$D,当月商品!H:H,0),_xlfn.XLOOKUP($D511,前月商品!$D:$D,前月商品!H:H,0),_xlfn.XLOOKUP($D511,前々月商品!$D:$D,前々月商品!H:H,0))</f>
        <v>0</v>
      </c>
      <c r="W511" s="13">
        <f t="shared" si="102"/>
        <v>0</v>
      </c>
      <c r="X511" s="15">
        <f t="shared" si="103"/>
        <v>0</v>
      </c>
      <c r="Y511" s="22">
        <f>_xlfn.XLOOKUP($D511,当月商品!$D:$D,当月商品!I:I,0)</f>
        <v>0</v>
      </c>
      <c r="Z511" s="23">
        <f>_xlfn.XLOOKUP($D511,前月商品!$D:$D,前月商品!I:I,0)</f>
        <v>0</v>
      </c>
      <c r="AA511" s="23">
        <f>_xlfn.XLOOKUP($D511,前々月商品!$D:$D,前々月商品!I:I,0)</f>
        <v>0</v>
      </c>
      <c r="AB511" s="23">
        <f>_xlfn.XLOOKUP($D511,当月商品!$D:$D,当月商品!V:V,0)</f>
        <v>0</v>
      </c>
      <c r="AC511" s="23">
        <f>_xlfn.XLOOKUP($D511,前月商品!$D:$D,前月商品!V:V,0)</f>
        <v>0</v>
      </c>
      <c r="AD511" s="23">
        <f>_xlfn.XLOOKUP($D511,前々月商品!$D:$D,前々月商品!V:V,0)</f>
        <v>0</v>
      </c>
      <c r="AE511" s="23">
        <f t="shared" si="104"/>
        <v>0</v>
      </c>
      <c r="AF511" s="23">
        <f t="shared" si="105"/>
        <v>0</v>
      </c>
      <c r="AG511" s="23">
        <f t="shared" si="106"/>
        <v>0</v>
      </c>
      <c r="AH511" s="12">
        <f>_xlfn.XLOOKUP($D511,当月商品!$D:$D,当月商品!W:W,0)</f>
        <v>0</v>
      </c>
      <c r="AI511" s="12">
        <f>_xlfn.XLOOKUP($D511,前月商品!$D:$D,前月商品!W:W,0)</f>
        <v>0</v>
      </c>
      <c r="AJ511" s="12">
        <f>_xlfn.XLOOKUP($D511,前々月商品!$D:$D,前々月商品!W:W,0)</f>
        <v>0</v>
      </c>
      <c r="AK511" s="12">
        <f>_xlfn.XLOOKUP($D511,当月商品!$D:$D,当月商品!H:H,0)</f>
        <v>0</v>
      </c>
      <c r="AL511" s="12">
        <f>_xlfn.XLOOKUP($D511,前月商品!$D:$D,前月商品!H:H,0)</f>
        <v>0</v>
      </c>
      <c r="AM511" s="12">
        <f>_xlfn.XLOOKUP($D511,前々月商品!$D:$D,前々月商品!H:H,0)</f>
        <v>0</v>
      </c>
      <c r="AN511" s="13">
        <f t="shared" si="107"/>
        <v>0</v>
      </c>
      <c r="AO511" s="13">
        <f t="shared" si="108"/>
        <v>0</v>
      </c>
      <c r="AP511" s="13">
        <f t="shared" si="109"/>
        <v>0</v>
      </c>
      <c r="AQ511" s="16">
        <f t="shared" si="110"/>
        <v>0</v>
      </c>
      <c r="AR511" s="16">
        <f t="shared" si="111"/>
        <v>0</v>
      </c>
      <c r="AS511" s="17">
        <f t="shared" si="112"/>
        <v>0</v>
      </c>
      <c r="AT511" t="e">
        <f t="shared" si="113"/>
        <v>#VALUE!</v>
      </c>
    </row>
    <row r="512" spans="3:46" ht="36.65" customHeight="1">
      <c r="C512" s="20">
        <v>507</v>
      </c>
      <c r="D512" s="53">
        <f>現状商品設定!B509</f>
        <v>0</v>
      </c>
      <c r="E512" s="26" t="str">
        <f>IFERROR(_xlfn.XLOOKUP($D512,現状商品設定!B:B,現状商品設定!C:C,"-"),"-")</f>
        <v>-</v>
      </c>
      <c r="F512" s="32" t="s">
        <v>46</v>
      </c>
      <c r="G512" s="30" t="str">
        <f>IFERROR(_xlfn.XLOOKUP($D512,現状商品設定!B:B,現状商品設定!F:F),"-")</f>
        <v>-</v>
      </c>
      <c r="H512" s="34" t="e">
        <f>IF(IF(AND(V512&gt;=設定!$C$3,X512&gt;=L512),G512*(1+設定!$C$6),IF(AND(V512&gt;=設定!$C$3,X512&lt;L512),G512*(1+設定!$C$7*-1),IF(V512&lt;設定!$C$3,G512*(1+設定!$C$6),"除外")))&gt;10,IF(AND(V512&gt;=設定!$C$3,X512&gt;=L512),G512*(1+設定!$C$6),IF(AND(V512&gt;=設定!$C$3,X512&lt;L512),G512*(1+設定!$C$7*-1),IF(V512&lt;設定!$C$3,G512*(1+設定!$C$6),"除外"))),10)</f>
        <v>#VALUE!</v>
      </c>
      <c r="I512" s="34" t="e">
        <f ca="1">IF(消化率!$I$5&lt;1,商品!H512*消化率!$I$5,IF(商品!W512*商品!Q512/(商品!H512*消化率!$I$5)&gt;商品!L512,商品!H512*消化率!$I$5,J512))</f>
        <v>#DIV/0!</v>
      </c>
      <c r="J512" s="34" t="e">
        <f t="shared" si="100"/>
        <v>#VALUE!</v>
      </c>
      <c r="K512" s="34" t="e">
        <f ca="1">IF(ROUNDDOWN(IF(I512&gt;=設定!$C$8,設定!$C$8,商品!I512),0)&lt;10,10,ROUNDDOWN(IF(I512&gt;=設定!$C$8,設定!$C$8,商品!I512),0))</f>
        <v>#DIV/0!</v>
      </c>
      <c r="L512" s="64">
        <f>IF(F512="標準",設定!$C$4,商品!F512)</f>
        <v>5</v>
      </c>
      <c r="M512" s="63" t="str">
        <f>_xlfn.XLOOKUP($D512,全商品!$F:$F,全商品!H:H,"-")</f>
        <v>-</v>
      </c>
      <c r="N512" s="12" t="str">
        <f>_xlfn.XLOOKUP($D512,全商品!$F:$F,全商品!I:I,"-")</f>
        <v>-</v>
      </c>
      <c r="O512" s="23" t="str">
        <f>_xlfn.XLOOKUP($D512,全商品!$F:$F,全商品!K:K,"-")</f>
        <v>-</v>
      </c>
      <c r="P512" s="13" t="str">
        <f>_xlfn.XLOOKUP($D512,全商品!$F:$F,全商品!M:M,"-")</f>
        <v>-</v>
      </c>
      <c r="Q512" s="25" t="str">
        <f>_xlfn.XLOOKUP($D512,現状商品設定!B:B,現状商品設定!D:D,"-")</f>
        <v>-</v>
      </c>
      <c r="R512" s="22">
        <f>SUM(_xlfn.XLOOKUP($D512,当月商品!$D:$D,当月商品!I:I,0),_xlfn.XLOOKUP($D512,前月商品!$D:$D,前月商品!I:I,0),_xlfn.XLOOKUP($D512,前々月商品!$D:$D,前々月商品!I:I,0))</f>
        <v>0</v>
      </c>
      <c r="S512" s="23">
        <f>SUM(_xlfn.XLOOKUP($D512,当月商品!$D:$D,当月商品!V:V,0),_xlfn.XLOOKUP($D512,前月商品!$D:$D,前月商品!V:V,0),_xlfn.XLOOKUP($D512,前々月商品!$D:$D,前々月商品!V:V,0))</f>
        <v>0</v>
      </c>
      <c r="T512" s="23">
        <f t="shared" si="101"/>
        <v>0</v>
      </c>
      <c r="U512" s="23">
        <f>SUM(_xlfn.XLOOKUP($D512,当月商品!$D:$D,当月商品!W:W,0),_xlfn.XLOOKUP($D512,前月商品!$D:$D,前月商品!W:W,0),_xlfn.XLOOKUP($D512,前々月商品!$D:$D,前々月商品!W:W,0))</f>
        <v>0</v>
      </c>
      <c r="V512" s="23">
        <f>SUM(_xlfn.XLOOKUP($D512,当月商品!$D:$D,当月商品!H:H,0),_xlfn.XLOOKUP($D512,前月商品!$D:$D,前月商品!H:H,0),_xlfn.XLOOKUP($D512,前々月商品!$D:$D,前々月商品!H:H,0))</f>
        <v>0</v>
      </c>
      <c r="W512" s="13">
        <f t="shared" si="102"/>
        <v>0</v>
      </c>
      <c r="X512" s="15">
        <f t="shared" si="103"/>
        <v>0</v>
      </c>
      <c r="Y512" s="22">
        <f>_xlfn.XLOOKUP($D512,当月商品!$D:$D,当月商品!I:I,0)</f>
        <v>0</v>
      </c>
      <c r="Z512" s="23">
        <f>_xlfn.XLOOKUP($D512,前月商品!$D:$D,前月商品!I:I,0)</f>
        <v>0</v>
      </c>
      <c r="AA512" s="23">
        <f>_xlfn.XLOOKUP($D512,前々月商品!$D:$D,前々月商品!I:I,0)</f>
        <v>0</v>
      </c>
      <c r="AB512" s="23">
        <f>_xlfn.XLOOKUP($D512,当月商品!$D:$D,当月商品!V:V,0)</f>
        <v>0</v>
      </c>
      <c r="AC512" s="23">
        <f>_xlfn.XLOOKUP($D512,前月商品!$D:$D,前月商品!V:V,0)</f>
        <v>0</v>
      </c>
      <c r="AD512" s="23">
        <f>_xlfn.XLOOKUP($D512,前々月商品!$D:$D,前々月商品!V:V,0)</f>
        <v>0</v>
      </c>
      <c r="AE512" s="23">
        <f t="shared" si="104"/>
        <v>0</v>
      </c>
      <c r="AF512" s="23">
        <f t="shared" si="105"/>
        <v>0</v>
      </c>
      <c r="AG512" s="23">
        <f t="shared" si="106"/>
        <v>0</v>
      </c>
      <c r="AH512" s="12">
        <f>_xlfn.XLOOKUP($D512,当月商品!$D:$D,当月商品!W:W,0)</f>
        <v>0</v>
      </c>
      <c r="AI512" s="12">
        <f>_xlfn.XLOOKUP($D512,前月商品!$D:$D,前月商品!W:W,0)</f>
        <v>0</v>
      </c>
      <c r="AJ512" s="12">
        <f>_xlfn.XLOOKUP($D512,前々月商品!$D:$D,前々月商品!W:W,0)</f>
        <v>0</v>
      </c>
      <c r="AK512" s="12">
        <f>_xlfn.XLOOKUP($D512,当月商品!$D:$D,当月商品!H:H,0)</f>
        <v>0</v>
      </c>
      <c r="AL512" s="12">
        <f>_xlfn.XLOOKUP($D512,前月商品!$D:$D,前月商品!H:H,0)</f>
        <v>0</v>
      </c>
      <c r="AM512" s="12">
        <f>_xlfn.XLOOKUP($D512,前々月商品!$D:$D,前々月商品!H:H,0)</f>
        <v>0</v>
      </c>
      <c r="AN512" s="13">
        <f t="shared" si="107"/>
        <v>0</v>
      </c>
      <c r="AO512" s="13">
        <f t="shared" si="108"/>
        <v>0</v>
      </c>
      <c r="AP512" s="13">
        <f t="shared" si="109"/>
        <v>0</v>
      </c>
      <c r="AQ512" s="16">
        <f t="shared" si="110"/>
        <v>0</v>
      </c>
      <c r="AR512" s="16">
        <f t="shared" si="111"/>
        <v>0</v>
      </c>
      <c r="AS512" s="17">
        <f t="shared" si="112"/>
        <v>0</v>
      </c>
      <c r="AT512" t="e">
        <f t="shared" si="113"/>
        <v>#VALUE!</v>
      </c>
    </row>
    <row r="513" spans="3:46" ht="36.65" customHeight="1">
      <c r="C513" s="20">
        <v>508</v>
      </c>
      <c r="D513" s="53">
        <f>現状商品設定!B510</f>
        <v>0</v>
      </c>
      <c r="E513" s="26" t="str">
        <f>IFERROR(_xlfn.XLOOKUP($D513,現状商品設定!B:B,現状商品設定!C:C,"-"),"-")</f>
        <v>-</v>
      </c>
      <c r="F513" s="32" t="s">
        <v>46</v>
      </c>
      <c r="G513" s="30" t="str">
        <f>IFERROR(_xlfn.XLOOKUP($D513,現状商品設定!B:B,現状商品設定!F:F),"-")</f>
        <v>-</v>
      </c>
      <c r="H513" s="34" t="e">
        <f>IF(IF(AND(V513&gt;=設定!$C$3,X513&gt;=L513),G513*(1+設定!$C$6),IF(AND(V513&gt;=設定!$C$3,X513&lt;L513),G513*(1+設定!$C$7*-1),IF(V513&lt;設定!$C$3,G513*(1+設定!$C$6),"除外")))&gt;10,IF(AND(V513&gt;=設定!$C$3,X513&gt;=L513),G513*(1+設定!$C$6),IF(AND(V513&gt;=設定!$C$3,X513&lt;L513),G513*(1+設定!$C$7*-1),IF(V513&lt;設定!$C$3,G513*(1+設定!$C$6),"除外"))),10)</f>
        <v>#VALUE!</v>
      </c>
      <c r="I513" s="34" t="e">
        <f ca="1">IF(消化率!$I$5&lt;1,商品!H513*消化率!$I$5,IF(商品!W513*商品!Q513/(商品!H513*消化率!$I$5)&gt;商品!L513,商品!H513*消化率!$I$5,J513))</f>
        <v>#DIV/0!</v>
      </c>
      <c r="J513" s="34" t="e">
        <f t="shared" si="100"/>
        <v>#VALUE!</v>
      </c>
      <c r="K513" s="34" t="e">
        <f ca="1">IF(ROUNDDOWN(IF(I513&gt;=設定!$C$8,設定!$C$8,商品!I513),0)&lt;10,10,ROUNDDOWN(IF(I513&gt;=設定!$C$8,設定!$C$8,商品!I513),0))</f>
        <v>#DIV/0!</v>
      </c>
      <c r="L513" s="64">
        <f>IF(F513="標準",設定!$C$4,商品!F513)</f>
        <v>5</v>
      </c>
      <c r="M513" s="63" t="str">
        <f>_xlfn.XLOOKUP($D513,全商品!$F:$F,全商品!H:H,"-")</f>
        <v>-</v>
      </c>
      <c r="N513" s="12" t="str">
        <f>_xlfn.XLOOKUP($D513,全商品!$F:$F,全商品!I:I,"-")</f>
        <v>-</v>
      </c>
      <c r="O513" s="23" t="str">
        <f>_xlfn.XLOOKUP($D513,全商品!$F:$F,全商品!K:K,"-")</f>
        <v>-</v>
      </c>
      <c r="P513" s="13" t="str">
        <f>_xlfn.XLOOKUP($D513,全商品!$F:$F,全商品!M:M,"-")</f>
        <v>-</v>
      </c>
      <c r="Q513" s="25" t="str">
        <f>_xlfn.XLOOKUP($D513,現状商品設定!B:B,現状商品設定!D:D,"-")</f>
        <v>-</v>
      </c>
      <c r="R513" s="22">
        <f>SUM(_xlfn.XLOOKUP($D513,当月商品!$D:$D,当月商品!I:I,0),_xlfn.XLOOKUP($D513,前月商品!$D:$D,前月商品!I:I,0),_xlfn.XLOOKUP($D513,前々月商品!$D:$D,前々月商品!I:I,0))</f>
        <v>0</v>
      </c>
      <c r="S513" s="23">
        <f>SUM(_xlfn.XLOOKUP($D513,当月商品!$D:$D,当月商品!V:V,0),_xlfn.XLOOKUP($D513,前月商品!$D:$D,前月商品!V:V,0),_xlfn.XLOOKUP($D513,前々月商品!$D:$D,前々月商品!V:V,0))</f>
        <v>0</v>
      </c>
      <c r="T513" s="23">
        <f t="shared" si="101"/>
        <v>0</v>
      </c>
      <c r="U513" s="23">
        <f>SUM(_xlfn.XLOOKUP($D513,当月商品!$D:$D,当月商品!W:W,0),_xlfn.XLOOKUP($D513,前月商品!$D:$D,前月商品!W:W,0),_xlfn.XLOOKUP($D513,前々月商品!$D:$D,前々月商品!W:W,0))</f>
        <v>0</v>
      </c>
      <c r="V513" s="23">
        <f>SUM(_xlfn.XLOOKUP($D513,当月商品!$D:$D,当月商品!H:H,0),_xlfn.XLOOKUP($D513,前月商品!$D:$D,前月商品!H:H,0),_xlfn.XLOOKUP($D513,前々月商品!$D:$D,前々月商品!H:H,0))</f>
        <v>0</v>
      </c>
      <c r="W513" s="13">
        <f t="shared" si="102"/>
        <v>0</v>
      </c>
      <c r="X513" s="15">
        <f t="shared" si="103"/>
        <v>0</v>
      </c>
      <c r="Y513" s="22">
        <f>_xlfn.XLOOKUP($D513,当月商品!$D:$D,当月商品!I:I,0)</f>
        <v>0</v>
      </c>
      <c r="Z513" s="23">
        <f>_xlfn.XLOOKUP($D513,前月商品!$D:$D,前月商品!I:I,0)</f>
        <v>0</v>
      </c>
      <c r="AA513" s="23">
        <f>_xlfn.XLOOKUP($D513,前々月商品!$D:$D,前々月商品!I:I,0)</f>
        <v>0</v>
      </c>
      <c r="AB513" s="23">
        <f>_xlfn.XLOOKUP($D513,当月商品!$D:$D,当月商品!V:V,0)</f>
        <v>0</v>
      </c>
      <c r="AC513" s="23">
        <f>_xlfn.XLOOKUP($D513,前月商品!$D:$D,前月商品!V:V,0)</f>
        <v>0</v>
      </c>
      <c r="AD513" s="23">
        <f>_xlfn.XLOOKUP($D513,前々月商品!$D:$D,前々月商品!V:V,0)</f>
        <v>0</v>
      </c>
      <c r="AE513" s="23">
        <f t="shared" si="104"/>
        <v>0</v>
      </c>
      <c r="AF513" s="23">
        <f t="shared" si="105"/>
        <v>0</v>
      </c>
      <c r="AG513" s="23">
        <f t="shared" si="106"/>
        <v>0</v>
      </c>
      <c r="AH513" s="12">
        <f>_xlfn.XLOOKUP($D513,当月商品!$D:$D,当月商品!W:W,0)</f>
        <v>0</v>
      </c>
      <c r="AI513" s="12">
        <f>_xlfn.XLOOKUP($D513,前月商品!$D:$D,前月商品!W:W,0)</f>
        <v>0</v>
      </c>
      <c r="AJ513" s="12">
        <f>_xlfn.XLOOKUP($D513,前々月商品!$D:$D,前々月商品!W:W,0)</f>
        <v>0</v>
      </c>
      <c r="AK513" s="12">
        <f>_xlfn.XLOOKUP($D513,当月商品!$D:$D,当月商品!H:H,0)</f>
        <v>0</v>
      </c>
      <c r="AL513" s="12">
        <f>_xlfn.XLOOKUP($D513,前月商品!$D:$D,前月商品!H:H,0)</f>
        <v>0</v>
      </c>
      <c r="AM513" s="12">
        <f>_xlfn.XLOOKUP($D513,前々月商品!$D:$D,前々月商品!H:H,0)</f>
        <v>0</v>
      </c>
      <c r="AN513" s="13">
        <f t="shared" si="107"/>
        <v>0</v>
      </c>
      <c r="AO513" s="13">
        <f t="shared" si="108"/>
        <v>0</v>
      </c>
      <c r="AP513" s="13">
        <f t="shared" si="109"/>
        <v>0</v>
      </c>
      <c r="AQ513" s="16">
        <f t="shared" si="110"/>
        <v>0</v>
      </c>
      <c r="AR513" s="16">
        <f t="shared" si="111"/>
        <v>0</v>
      </c>
      <c r="AS513" s="17">
        <f t="shared" si="112"/>
        <v>0</v>
      </c>
      <c r="AT513" t="e">
        <f t="shared" si="113"/>
        <v>#VALUE!</v>
      </c>
    </row>
    <row r="514" spans="3:46" ht="36.65" customHeight="1">
      <c r="C514" s="20">
        <v>509</v>
      </c>
      <c r="D514" s="53">
        <f>現状商品設定!B511</f>
        <v>0</v>
      </c>
      <c r="E514" s="26" t="str">
        <f>IFERROR(_xlfn.XLOOKUP($D514,現状商品設定!B:B,現状商品設定!C:C,"-"),"-")</f>
        <v>-</v>
      </c>
      <c r="F514" s="32" t="s">
        <v>46</v>
      </c>
      <c r="G514" s="30" t="str">
        <f>IFERROR(_xlfn.XLOOKUP($D514,現状商品設定!B:B,現状商品設定!F:F),"-")</f>
        <v>-</v>
      </c>
      <c r="H514" s="34" t="e">
        <f>IF(IF(AND(V514&gt;=設定!$C$3,X514&gt;=L514),G514*(1+設定!$C$6),IF(AND(V514&gt;=設定!$C$3,X514&lt;L514),G514*(1+設定!$C$7*-1),IF(V514&lt;設定!$C$3,G514*(1+設定!$C$6),"除外")))&gt;10,IF(AND(V514&gt;=設定!$C$3,X514&gt;=L514),G514*(1+設定!$C$6),IF(AND(V514&gt;=設定!$C$3,X514&lt;L514),G514*(1+設定!$C$7*-1),IF(V514&lt;設定!$C$3,G514*(1+設定!$C$6),"除外"))),10)</f>
        <v>#VALUE!</v>
      </c>
      <c r="I514" s="34" t="e">
        <f ca="1">IF(消化率!$I$5&lt;1,商品!H514*消化率!$I$5,IF(商品!W514*商品!Q514/(商品!H514*消化率!$I$5)&gt;商品!L514,商品!H514*消化率!$I$5,J514))</f>
        <v>#DIV/0!</v>
      </c>
      <c r="J514" s="34" t="e">
        <f t="shared" si="100"/>
        <v>#VALUE!</v>
      </c>
      <c r="K514" s="34" t="e">
        <f ca="1">IF(ROUNDDOWN(IF(I514&gt;=設定!$C$8,設定!$C$8,商品!I514),0)&lt;10,10,ROUNDDOWN(IF(I514&gt;=設定!$C$8,設定!$C$8,商品!I514),0))</f>
        <v>#DIV/0!</v>
      </c>
      <c r="L514" s="64">
        <f>IF(F514="標準",設定!$C$4,商品!F514)</f>
        <v>5</v>
      </c>
      <c r="M514" s="63" t="str">
        <f>_xlfn.XLOOKUP($D514,全商品!$F:$F,全商品!H:H,"-")</f>
        <v>-</v>
      </c>
      <c r="N514" s="12" t="str">
        <f>_xlfn.XLOOKUP($D514,全商品!$F:$F,全商品!I:I,"-")</f>
        <v>-</v>
      </c>
      <c r="O514" s="23" t="str">
        <f>_xlfn.XLOOKUP($D514,全商品!$F:$F,全商品!K:K,"-")</f>
        <v>-</v>
      </c>
      <c r="P514" s="13" t="str">
        <f>_xlfn.XLOOKUP($D514,全商品!$F:$F,全商品!M:M,"-")</f>
        <v>-</v>
      </c>
      <c r="Q514" s="25" t="str">
        <f>_xlfn.XLOOKUP($D514,現状商品設定!B:B,現状商品設定!D:D,"-")</f>
        <v>-</v>
      </c>
      <c r="R514" s="22">
        <f>SUM(_xlfn.XLOOKUP($D514,当月商品!$D:$D,当月商品!I:I,0),_xlfn.XLOOKUP($D514,前月商品!$D:$D,前月商品!I:I,0),_xlfn.XLOOKUP($D514,前々月商品!$D:$D,前々月商品!I:I,0))</f>
        <v>0</v>
      </c>
      <c r="S514" s="23">
        <f>SUM(_xlfn.XLOOKUP($D514,当月商品!$D:$D,当月商品!V:V,0),_xlfn.XLOOKUP($D514,前月商品!$D:$D,前月商品!V:V,0),_xlfn.XLOOKUP($D514,前々月商品!$D:$D,前々月商品!V:V,0))</f>
        <v>0</v>
      </c>
      <c r="T514" s="23">
        <f t="shared" si="101"/>
        <v>0</v>
      </c>
      <c r="U514" s="23">
        <f>SUM(_xlfn.XLOOKUP($D514,当月商品!$D:$D,当月商品!W:W,0),_xlfn.XLOOKUP($D514,前月商品!$D:$D,前月商品!W:W,0),_xlfn.XLOOKUP($D514,前々月商品!$D:$D,前々月商品!W:W,0))</f>
        <v>0</v>
      </c>
      <c r="V514" s="23">
        <f>SUM(_xlfn.XLOOKUP($D514,当月商品!$D:$D,当月商品!H:H,0),_xlfn.XLOOKUP($D514,前月商品!$D:$D,前月商品!H:H,0),_xlfn.XLOOKUP($D514,前々月商品!$D:$D,前々月商品!H:H,0))</f>
        <v>0</v>
      </c>
      <c r="W514" s="13">
        <f t="shared" si="102"/>
        <v>0</v>
      </c>
      <c r="X514" s="15">
        <f t="shared" si="103"/>
        <v>0</v>
      </c>
      <c r="Y514" s="22">
        <f>_xlfn.XLOOKUP($D514,当月商品!$D:$D,当月商品!I:I,0)</f>
        <v>0</v>
      </c>
      <c r="Z514" s="23">
        <f>_xlfn.XLOOKUP($D514,前月商品!$D:$D,前月商品!I:I,0)</f>
        <v>0</v>
      </c>
      <c r="AA514" s="23">
        <f>_xlfn.XLOOKUP($D514,前々月商品!$D:$D,前々月商品!I:I,0)</f>
        <v>0</v>
      </c>
      <c r="AB514" s="23">
        <f>_xlfn.XLOOKUP($D514,当月商品!$D:$D,当月商品!V:V,0)</f>
        <v>0</v>
      </c>
      <c r="AC514" s="23">
        <f>_xlfn.XLOOKUP($D514,前月商品!$D:$D,前月商品!V:V,0)</f>
        <v>0</v>
      </c>
      <c r="AD514" s="23">
        <f>_xlfn.XLOOKUP($D514,前々月商品!$D:$D,前々月商品!V:V,0)</f>
        <v>0</v>
      </c>
      <c r="AE514" s="23">
        <f t="shared" si="104"/>
        <v>0</v>
      </c>
      <c r="AF514" s="23">
        <f t="shared" si="105"/>
        <v>0</v>
      </c>
      <c r="AG514" s="23">
        <f t="shared" si="106"/>
        <v>0</v>
      </c>
      <c r="AH514" s="12">
        <f>_xlfn.XLOOKUP($D514,当月商品!$D:$D,当月商品!W:W,0)</f>
        <v>0</v>
      </c>
      <c r="AI514" s="12">
        <f>_xlfn.XLOOKUP($D514,前月商品!$D:$D,前月商品!W:W,0)</f>
        <v>0</v>
      </c>
      <c r="AJ514" s="12">
        <f>_xlfn.XLOOKUP($D514,前々月商品!$D:$D,前々月商品!W:W,0)</f>
        <v>0</v>
      </c>
      <c r="AK514" s="12">
        <f>_xlfn.XLOOKUP($D514,当月商品!$D:$D,当月商品!H:H,0)</f>
        <v>0</v>
      </c>
      <c r="AL514" s="12">
        <f>_xlfn.XLOOKUP($D514,前月商品!$D:$D,前月商品!H:H,0)</f>
        <v>0</v>
      </c>
      <c r="AM514" s="12">
        <f>_xlfn.XLOOKUP($D514,前々月商品!$D:$D,前々月商品!H:H,0)</f>
        <v>0</v>
      </c>
      <c r="AN514" s="13">
        <f t="shared" si="107"/>
        <v>0</v>
      </c>
      <c r="AO514" s="13">
        <f t="shared" si="108"/>
        <v>0</v>
      </c>
      <c r="AP514" s="13">
        <f t="shared" si="109"/>
        <v>0</v>
      </c>
      <c r="AQ514" s="16">
        <f t="shared" si="110"/>
        <v>0</v>
      </c>
      <c r="AR514" s="16">
        <f t="shared" si="111"/>
        <v>0</v>
      </c>
      <c r="AS514" s="17">
        <f t="shared" si="112"/>
        <v>0</v>
      </c>
      <c r="AT514" t="e">
        <f t="shared" si="113"/>
        <v>#VALUE!</v>
      </c>
    </row>
    <row r="515" spans="3:46" ht="36.65" customHeight="1">
      <c r="C515" s="20">
        <v>510</v>
      </c>
      <c r="D515" s="53">
        <f>現状商品設定!B512</f>
        <v>0</v>
      </c>
      <c r="E515" s="26" t="str">
        <f>IFERROR(_xlfn.XLOOKUP($D515,現状商品設定!B:B,現状商品設定!C:C,"-"),"-")</f>
        <v>-</v>
      </c>
      <c r="F515" s="32" t="s">
        <v>46</v>
      </c>
      <c r="G515" s="30" t="str">
        <f>IFERROR(_xlfn.XLOOKUP($D515,現状商品設定!B:B,現状商品設定!F:F),"-")</f>
        <v>-</v>
      </c>
      <c r="H515" s="34" t="e">
        <f>IF(IF(AND(V515&gt;=設定!$C$3,X515&gt;=L515),G515*(1+設定!$C$6),IF(AND(V515&gt;=設定!$C$3,X515&lt;L515),G515*(1+設定!$C$7*-1),IF(V515&lt;設定!$C$3,G515*(1+設定!$C$6),"除外")))&gt;10,IF(AND(V515&gt;=設定!$C$3,X515&gt;=L515),G515*(1+設定!$C$6),IF(AND(V515&gt;=設定!$C$3,X515&lt;L515),G515*(1+設定!$C$7*-1),IF(V515&lt;設定!$C$3,G515*(1+設定!$C$6),"除外"))),10)</f>
        <v>#VALUE!</v>
      </c>
      <c r="I515" s="34" t="e">
        <f ca="1">IF(消化率!$I$5&lt;1,商品!H515*消化率!$I$5,IF(商品!W515*商品!Q515/(商品!H515*消化率!$I$5)&gt;商品!L515,商品!H515*消化率!$I$5,J515))</f>
        <v>#DIV/0!</v>
      </c>
      <c r="J515" s="34" t="e">
        <f t="shared" si="100"/>
        <v>#VALUE!</v>
      </c>
      <c r="K515" s="34" t="e">
        <f ca="1">IF(ROUNDDOWN(IF(I515&gt;=設定!$C$8,設定!$C$8,商品!I515),0)&lt;10,10,ROUNDDOWN(IF(I515&gt;=設定!$C$8,設定!$C$8,商品!I515),0))</f>
        <v>#DIV/0!</v>
      </c>
      <c r="L515" s="64">
        <f>IF(F515="標準",設定!$C$4,商品!F515)</f>
        <v>5</v>
      </c>
      <c r="M515" s="63" t="str">
        <f>_xlfn.XLOOKUP($D515,全商品!$F:$F,全商品!H:H,"-")</f>
        <v>-</v>
      </c>
      <c r="N515" s="12" t="str">
        <f>_xlfn.XLOOKUP($D515,全商品!$F:$F,全商品!I:I,"-")</f>
        <v>-</v>
      </c>
      <c r="O515" s="23" t="str">
        <f>_xlfn.XLOOKUP($D515,全商品!$F:$F,全商品!K:K,"-")</f>
        <v>-</v>
      </c>
      <c r="P515" s="13" t="str">
        <f>_xlfn.XLOOKUP($D515,全商品!$F:$F,全商品!M:M,"-")</f>
        <v>-</v>
      </c>
      <c r="Q515" s="25" t="str">
        <f>_xlfn.XLOOKUP($D515,現状商品設定!B:B,現状商品設定!D:D,"-")</f>
        <v>-</v>
      </c>
      <c r="R515" s="22">
        <f>SUM(_xlfn.XLOOKUP($D515,当月商品!$D:$D,当月商品!I:I,0),_xlfn.XLOOKUP($D515,前月商品!$D:$D,前月商品!I:I,0),_xlfn.XLOOKUP($D515,前々月商品!$D:$D,前々月商品!I:I,0))</f>
        <v>0</v>
      </c>
      <c r="S515" s="23">
        <f>SUM(_xlfn.XLOOKUP($D515,当月商品!$D:$D,当月商品!V:V,0),_xlfn.XLOOKUP($D515,前月商品!$D:$D,前月商品!V:V,0),_xlfn.XLOOKUP($D515,前々月商品!$D:$D,前々月商品!V:V,0))</f>
        <v>0</v>
      </c>
      <c r="T515" s="23">
        <f t="shared" si="101"/>
        <v>0</v>
      </c>
      <c r="U515" s="23">
        <f>SUM(_xlfn.XLOOKUP($D515,当月商品!$D:$D,当月商品!W:W,0),_xlfn.XLOOKUP($D515,前月商品!$D:$D,前月商品!W:W,0),_xlfn.XLOOKUP($D515,前々月商品!$D:$D,前々月商品!W:W,0))</f>
        <v>0</v>
      </c>
      <c r="V515" s="23">
        <f>SUM(_xlfn.XLOOKUP($D515,当月商品!$D:$D,当月商品!H:H,0),_xlfn.XLOOKUP($D515,前月商品!$D:$D,前月商品!H:H,0),_xlfn.XLOOKUP($D515,前々月商品!$D:$D,前々月商品!H:H,0))</f>
        <v>0</v>
      </c>
      <c r="W515" s="13">
        <f t="shared" si="102"/>
        <v>0</v>
      </c>
      <c r="X515" s="15">
        <f t="shared" si="103"/>
        <v>0</v>
      </c>
      <c r="Y515" s="22">
        <f>_xlfn.XLOOKUP($D515,当月商品!$D:$D,当月商品!I:I,0)</f>
        <v>0</v>
      </c>
      <c r="Z515" s="23">
        <f>_xlfn.XLOOKUP($D515,前月商品!$D:$D,前月商品!I:I,0)</f>
        <v>0</v>
      </c>
      <c r="AA515" s="23">
        <f>_xlfn.XLOOKUP($D515,前々月商品!$D:$D,前々月商品!I:I,0)</f>
        <v>0</v>
      </c>
      <c r="AB515" s="23">
        <f>_xlfn.XLOOKUP($D515,当月商品!$D:$D,当月商品!V:V,0)</f>
        <v>0</v>
      </c>
      <c r="AC515" s="23">
        <f>_xlfn.XLOOKUP($D515,前月商品!$D:$D,前月商品!V:V,0)</f>
        <v>0</v>
      </c>
      <c r="AD515" s="23">
        <f>_xlfn.XLOOKUP($D515,前々月商品!$D:$D,前々月商品!V:V,0)</f>
        <v>0</v>
      </c>
      <c r="AE515" s="23">
        <f t="shared" si="104"/>
        <v>0</v>
      </c>
      <c r="AF515" s="23">
        <f t="shared" si="105"/>
        <v>0</v>
      </c>
      <c r="AG515" s="23">
        <f t="shared" si="106"/>
        <v>0</v>
      </c>
      <c r="AH515" s="12">
        <f>_xlfn.XLOOKUP($D515,当月商品!$D:$D,当月商品!W:W,0)</f>
        <v>0</v>
      </c>
      <c r="AI515" s="12">
        <f>_xlfn.XLOOKUP($D515,前月商品!$D:$D,前月商品!W:W,0)</f>
        <v>0</v>
      </c>
      <c r="AJ515" s="12">
        <f>_xlfn.XLOOKUP($D515,前々月商品!$D:$D,前々月商品!W:W,0)</f>
        <v>0</v>
      </c>
      <c r="AK515" s="12">
        <f>_xlfn.XLOOKUP($D515,当月商品!$D:$D,当月商品!H:H,0)</f>
        <v>0</v>
      </c>
      <c r="AL515" s="12">
        <f>_xlfn.XLOOKUP($D515,前月商品!$D:$D,前月商品!H:H,0)</f>
        <v>0</v>
      </c>
      <c r="AM515" s="12">
        <f>_xlfn.XLOOKUP($D515,前々月商品!$D:$D,前々月商品!H:H,0)</f>
        <v>0</v>
      </c>
      <c r="AN515" s="13">
        <f t="shared" si="107"/>
        <v>0</v>
      </c>
      <c r="AO515" s="13">
        <f t="shared" si="108"/>
        <v>0</v>
      </c>
      <c r="AP515" s="13">
        <f t="shared" si="109"/>
        <v>0</v>
      </c>
      <c r="AQ515" s="16">
        <f t="shared" si="110"/>
        <v>0</v>
      </c>
      <c r="AR515" s="16">
        <f t="shared" si="111"/>
        <v>0</v>
      </c>
      <c r="AS515" s="17">
        <f t="shared" si="112"/>
        <v>0</v>
      </c>
      <c r="AT515" t="e">
        <f t="shared" si="113"/>
        <v>#VALUE!</v>
      </c>
    </row>
    <row r="516" spans="3:46" ht="36.65" customHeight="1">
      <c r="C516" s="20">
        <v>511</v>
      </c>
      <c r="D516" s="53">
        <f>現状商品設定!B513</f>
        <v>0</v>
      </c>
      <c r="E516" s="26" t="str">
        <f>IFERROR(_xlfn.XLOOKUP($D516,現状商品設定!B:B,現状商品設定!C:C,"-"),"-")</f>
        <v>-</v>
      </c>
      <c r="F516" s="32" t="s">
        <v>46</v>
      </c>
      <c r="G516" s="30" t="str">
        <f>IFERROR(_xlfn.XLOOKUP($D516,現状商品設定!B:B,現状商品設定!F:F),"-")</f>
        <v>-</v>
      </c>
      <c r="H516" s="34" t="e">
        <f>IF(IF(AND(V516&gt;=設定!$C$3,X516&gt;=L516),G516*(1+設定!$C$6),IF(AND(V516&gt;=設定!$C$3,X516&lt;L516),G516*(1+設定!$C$7*-1),IF(V516&lt;設定!$C$3,G516*(1+設定!$C$6),"除外")))&gt;10,IF(AND(V516&gt;=設定!$C$3,X516&gt;=L516),G516*(1+設定!$C$6),IF(AND(V516&gt;=設定!$C$3,X516&lt;L516),G516*(1+設定!$C$7*-1),IF(V516&lt;設定!$C$3,G516*(1+設定!$C$6),"除外"))),10)</f>
        <v>#VALUE!</v>
      </c>
      <c r="I516" s="34" t="e">
        <f ca="1">IF(消化率!$I$5&lt;1,商品!H516*消化率!$I$5,IF(商品!W516*商品!Q516/(商品!H516*消化率!$I$5)&gt;商品!L516,商品!H516*消化率!$I$5,J516))</f>
        <v>#DIV/0!</v>
      </c>
      <c r="J516" s="34" t="e">
        <f t="shared" si="100"/>
        <v>#VALUE!</v>
      </c>
      <c r="K516" s="34" t="e">
        <f ca="1">IF(ROUNDDOWN(IF(I516&gt;=設定!$C$8,設定!$C$8,商品!I516),0)&lt;10,10,ROUNDDOWN(IF(I516&gt;=設定!$C$8,設定!$C$8,商品!I516),0))</f>
        <v>#DIV/0!</v>
      </c>
      <c r="L516" s="64">
        <f>IF(F516="標準",設定!$C$4,商品!F516)</f>
        <v>5</v>
      </c>
      <c r="M516" s="63" t="str">
        <f>_xlfn.XLOOKUP($D516,全商品!$F:$F,全商品!H:H,"-")</f>
        <v>-</v>
      </c>
      <c r="N516" s="12" t="str">
        <f>_xlfn.XLOOKUP($D516,全商品!$F:$F,全商品!I:I,"-")</f>
        <v>-</v>
      </c>
      <c r="O516" s="23" t="str">
        <f>_xlfn.XLOOKUP($D516,全商品!$F:$F,全商品!K:K,"-")</f>
        <v>-</v>
      </c>
      <c r="P516" s="13" t="str">
        <f>_xlfn.XLOOKUP($D516,全商品!$F:$F,全商品!M:M,"-")</f>
        <v>-</v>
      </c>
      <c r="Q516" s="25" t="str">
        <f>_xlfn.XLOOKUP($D516,現状商品設定!B:B,現状商品設定!D:D,"-")</f>
        <v>-</v>
      </c>
      <c r="R516" s="22">
        <f>SUM(_xlfn.XLOOKUP($D516,当月商品!$D:$D,当月商品!I:I,0),_xlfn.XLOOKUP($D516,前月商品!$D:$D,前月商品!I:I,0),_xlfn.XLOOKUP($D516,前々月商品!$D:$D,前々月商品!I:I,0))</f>
        <v>0</v>
      </c>
      <c r="S516" s="23">
        <f>SUM(_xlfn.XLOOKUP($D516,当月商品!$D:$D,当月商品!V:V,0),_xlfn.XLOOKUP($D516,前月商品!$D:$D,前月商品!V:V,0),_xlfn.XLOOKUP($D516,前々月商品!$D:$D,前々月商品!V:V,0))</f>
        <v>0</v>
      </c>
      <c r="T516" s="23">
        <f t="shared" si="101"/>
        <v>0</v>
      </c>
      <c r="U516" s="23">
        <f>SUM(_xlfn.XLOOKUP($D516,当月商品!$D:$D,当月商品!W:W,0),_xlfn.XLOOKUP($D516,前月商品!$D:$D,前月商品!W:W,0),_xlfn.XLOOKUP($D516,前々月商品!$D:$D,前々月商品!W:W,0))</f>
        <v>0</v>
      </c>
      <c r="V516" s="23">
        <f>SUM(_xlfn.XLOOKUP($D516,当月商品!$D:$D,当月商品!H:H,0),_xlfn.XLOOKUP($D516,前月商品!$D:$D,前月商品!H:H,0),_xlfn.XLOOKUP($D516,前々月商品!$D:$D,前々月商品!H:H,0))</f>
        <v>0</v>
      </c>
      <c r="W516" s="13">
        <f t="shared" si="102"/>
        <v>0</v>
      </c>
      <c r="X516" s="15">
        <f t="shared" si="103"/>
        <v>0</v>
      </c>
      <c r="Y516" s="22">
        <f>_xlfn.XLOOKUP($D516,当月商品!$D:$D,当月商品!I:I,0)</f>
        <v>0</v>
      </c>
      <c r="Z516" s="23">
        <f>_xlfn.XLOOKUP($D516,前月商品!$D:$D,前月商品!I:I,0)</f>
        <v>0</v>
      </c>
      <c r="AA516" s="23">
        <f>_xlfn.XLOOKUP($D516,前々月商品!$D:$D,前々月商品!I:I,0)</f>
        <v>0</v>
      </c>
      <c r="AB516" s="23">
        <f>_xlfn.XLOOKUP($D516,当月商品!$D:$D,当月商品!V:V,0)</f>
        <v>0</v>
      </c>
      <c r="AC516" s="23">
        <f>_xlfn.XLOOKUP($D516,前月商品!$D:$D,前月商品!V:V,0)</f>
        <v>0</v>
      </c>
      <c r="AD516" s="23">
        <f>_xlfn.XLOOKUP($D516,前々月商品!$D:$D,前々月商品!V:V,0)</f>
        <v>0</v>
      </c>
      <c r="AE516" s="23">
        <f t="shared" si="104"/>
        <v>0</v>
      </c>
      <c r="AF516" s="23">
        <f t="shared" si="105"/>
        <v>0</v>
      </c>
      <c r="AG516" s="23">
        <f t="shared" si="106"/>
        <v>0</v>
      </c>
      <c r="AH516" s="12">
        <f>_xlfn.XLOOKUP($D516,当月商品!$D:$D,当月商品!W:W,0)</f>
        <v>0</v>
      </c>
      <c r="AI516" s="12">
        <f>_xlfn.XLOOKUP($D516,前月商品!$D:$D,前月商品!W:W,0)</f>
        <v>0</v>
      </c>
      <c r="AJ516" s="12">
        <f>_xlfn.XLOOKUP($D516,前々月商品!$D:$D,前々月商品!W:W,0)</f>
        <v>0</v>
      </c>
      <c r="AK516" s="12">
        <f>_xlfn.XLOOKUP($D516,当月商品!$D:$D,当月商品!H:H,0)</f>
        <v>0</v>
      </c>
      <c r="AL516" s="12">
        <f>_xlfn.XLOOKUP($D516,前月商品!$D:$D,前月商品!H:H,0)</f>
        <v>0</v>
      </c>
      <c r="AM516" s="12">
        <f>_xlfn.XLOOKUP($D516,前々月商品!$D:$D,前々月商品!H:H,0)</f>
        <v>0</v>
      </c>
      <c r="AN516" s="13">
        <f t="shared" si="107"/>
        <v>0</v>
      </c>
      <c r="AO516" s="13">
        <f t="shared" si="108"/>
        <v>0</v>
      </c>
      <c r="AP516" s="13">
        <f t="shared" si="109"/>
        <v>0</v>
      </c>
      <c r="AQ516" s="16">
        <f t="shared" si="110"/>
        <v>0</v>
      </c>
      <c r="AR516" s="16">
        <f t="shared" si="111"/>
        <v>0</v>
      </c>
      <c r="AS516" s="17">
        <f t="shared" si="112"/>
        <v>0</v>
      </c>
      <c r="AT516" t="e">
        <f t="shared" si="113"/>
        <v>#VALUE!</v>
      </c>
    </row>
    <row r="517" spans="3:46" ht="36.65" customHeight="1">
      <c r="C517" s="20">
        <v>512</v>
      </c>
      <c r="D517" s="53">
        <f>現状商品設定!B514</f>
        <v>0</v>
      </c>
      <c r="E517" s="26" t="str">
        <f>IFERROR(_xlfn.XLOOKUP($D517,現状商品設定!B:B,現状商品設定!C:C,"-"),"-")</f>
        <v>-</v>
      </c>
      <c r="F517" s="32" t="s">
        <v>46</v>
      </c>
      <c r="G517" s="30" t="str">
        <f>IFERROR(_xlfn.XLOOKUP($D517,現状商品設定!B:B,現状商品設定!F:F),"-")</f>
        <v>-</v>
      </c>
      <c r="H517" s="34" t="e">
        <f>IF(IF(AND(V517&gt;=設定!$C$3,X517&gt;=L517),G517*(1+設定!$C$6),IF(AND(V517&gt;=設定!$C$3,X517&lt;L517),G517*(1+設定!$C$7*-1),IF(V517&lt;設定!$C$3,G517*(1+設定!$C$6),"除外")))&gt;10,IF(AND(V517&gt;=設定!$C$3,X517&gt;=L517),G517*(1+設定!$C$6),IF(AND(V517&gt;=設定!$C$3,X517&lt;L517),G517*(1+設定!$C$7*-1),IF(V517&lt;設定!$C$3,G517*(1+設定!$C$6),"除外"))),10)</f>
        <v>#VALUE!</v>
      </c>
      <c r="I517" s="34" t="e">
        <f ca="1">IF(消化率!$I$5&lt;1,商品!H517*消化率!$I$5,IF(商品!W517*商品!Q517/(商品!H517*消化率!$I$5)&gt;商品!L517,商品!H517*消化率!$I$5,J517))</f>
        <v>#DIV/0!</v>
      </c>
      <c r="J517" s="34" t="e">
        <f t="shared" si="100"/>
        <v>#VALUE!</v>
      </c>
      <c r="K517" s="34" t="e">
        <f ca="1">IF(ROUNDDOWN(IF(I517&gt;=設定!$C$8,設定!$C$8,商品!I517),0)&lt;10,10,ROUNDDOWN(IF(I517&gt;=設定!$C$8,設定!$C$8,商品!I517),0))</f>
        <v>#DIV/0!</v>
      </c>
      <c r="L517" s="64">
        <f>IF(F517="標準",設定!$C$4,商品!F517)</f>
        <v>5</v>
      </c>
      <c r="M517" s="63" t="str">
        <f>_xlfn.XLOOKUP($D517,全商品!$F:$F,全商品!H:H,"-")</f>
        <v>-</v>
      </c>
      <c r="N517" s="12" t="str">
        <f>_xlfn.XLOOKUP($D517,全商品!$F:$F,全商品!I:I,"-")</f>
        <v>-</v>
      </c>
      <c r="O517" s="23" t="str">
        <f>_xlfn.XLOOKUP($D517,全商品!$F:$F,全商品!K:K,"-")</f>
        <v>-</v>
      </c>
      <c r="P517" s="13" t="str">
        <f>_xlfn.XLOOKUP($D517,全商品!$F:$F,全商品!M:M,"-")</f>
        <v>-</v>
      </c>
      <c r="Q517" s="25" t="str">
        <f>_xlfn.XLOOKUP($D517,現状商品設定!B:B,現状商品設定!D:D,"-")</f>
        <v>-</v>
      </c>
      <c r="R517" s="22">
        <f>SUM(_xlfn.XLOOKUP($D517,当月商品!$D:$D,当月商品!I:I,0),_xlfn.XLOOKUP($D517,前月商品!$D:$D,前月商品!I:I,0),_xlfn.XLOOKUP($D517,前々月商品!$D:$D,前々月商品!I:I,0))</f>
        <v>0</v>
      </c>
      <c r="S517" s="23">
        <f>SUM(_xlfn.XLOOKUP($D517,当月商品!$D:$D,当月商品!V:V,0),_xlfn.XLOOKUP($D517,前月商品!$D:$D,前月商品!V:V,0),_xlfn.XLOOKUP($D517,前々月商品!$D:$D,前々月商品!V:V,0))</f>
        <v>0</v>
      </c>
      <c r="T517" s="23">
        <f t="shared" si="101"/>
        <v>0</v>
      </c>
      <c r="U517" s="23">
        <f>SUM(_xlfn.XLOOKUP($D517,当月商品!$D:$D,当月商品!W:W,0),_xlfn.XLOOKUP($D517,前月商品!$D:$D,前月商品!W:W,0),_xlfn.XLOOKUP($D517,前々月商品!$D:$D,前々月商品!W:W,0))</f>
        <v>0</v>
      </c>
      <c r="V517" s="23">
        <f>SUM(_xlfn.XLOOKUP($D517,当月商品!$D:$D,当月商品!H:H,0),_xlfn.XLOOKUP($D517,前月商品!$D:$D,前月商品!H:H,0),_xlfn.XLOOKUP($D517,前々月商品!$D:$D,前々月商品!H:H,0))</f>
        <v>0</v>
      </c>
      <c r="W517" s="13">
        <f t="shared" si="102"/>
        <v>0</v>
      </c>
      <c r="X517" s="15">
        <f t="shared" si="103"/>
        <v>0</v>
      </c>
      <c r="Y517" s="22">
        <f>_xlfn.XLOOKUP($D517,当月商品!$D:$D,当月商品!I:I,0)</f>
        <v>0</v>
      </c>
      <c r="Z517" s="23">
        <f>_xlfn.XLOOKUP($D517,前月商品!$D:$D,前月商品!I:I,0)</f>
        <v>0</v>
      </c>
      <c r="AA517" s="23">
        <f>_xlfn.XLOOKUP($D517,前々月商品!$D:$D,前々月商品!I:I,0)</f>
        <v>0</v>
      </c>
      <c r="AB517" s="23">
        <f>_xlfn.XLOOKUP($D517,当月商品!$D:$D,当月商品!V:V,0)</f>
        <v>0</v>
      </c>
      <c r="AC517" s="23">
        <f>_xlfn.XLOOKUP($D517,前月商品!$D:$D,前月商品!V:V,0)</f>
        <v>0</v>
      </c>
      <c r="AD517" s="23">
        <f>_xlfn.XLOOKUP($D517,前々月商品!$D:$D,前々月商品!V:V,0)</f>
        <v>0</v>
      </c>
      <c r="AE517" s="23">
        <f t="shared" si="104"/>
        <v>0</v>
      </c>
      <c r="AF517" s="23">
        <f t="shared" si="105"/>
        <v>0</v>
      </c>
      <c r="AG517" s="23">
        <f t="shared" si="106"/>
        <v>0</v>
      </c>
      <c r="AH517" s="12">
        <f>_xlfn.XLOOKUP($D517,当月商品!$D:$D,当月商品!W:W,0)</f>
        <v>0</v>
      </c>
      <c r="AI517" s="12">
        <f>_xlfn.XLOOKUP($D517,前月商品!$D:$D,前月商品!W:W,0)</f>
        <v>0</v>
      </c>
      <c r="AJ517" s="12">
        <f>_xlfn.XLOOKUP($D517,前々月商品!$D:$D,前々月商品!W:W,0)</f>
        <v>0</v>
      </c>
      <c r="AK517" s="12">
        <f>_xlfn.XLOOKUP($D517,当月商品!$D:$D,当月商品!H:H,0)</f>
        <v>0</v>
      </c>
      <c r="AL517" s="12">
        <f>_xlfn.XLOOKUP($D517,前月商品!$D:$D,前月商品!H:H,0)</f>
        <v>0</v>
      </c>
      <c r="AM517" s="12">
        <f>_xlfn.XLOOKUP($D517,前々月商品!$D:$D,前々月商品!H:H,0)</f>
        <v>0</v>
      </c>
      <c r="AN517" s="13">
        <f t="shared" si="107"/>
        <v>0</v>
      </c>
      <c r="AO517" s="13">
        <f t="shared" si="108"/>
        <v>0</v>
      </c>
      <c r="AP517" s="13">
        <f t="shared" si="109"/>
        <v>0</v>
      </c>
      <c r="AQ517" s="16">
        <f t="shared" si="110"/>
        <v>0</v>
      </c>
      <c r="AR517" s="16">
        <f t="shared" si="111"/>
        <v>0</v>
      </c>
      <c r="AS517" s="17">
        <f t="shared" si="112"/>
        <v>0</v>
      </c>
      <c r="AT517" t="e">
        <f t="shared" si="113"/>
        <v>#VALUE!</v>
      </c>
    </row>
    <row r="518" spans="3:46" ht="36.65" customHeight="1">
      <c r="C518" s="20">
        <v>513</v>
      </c>
      <c r="D518" s="53">
        <f>現状商品設定!B515</f>
        <v>0</v>
      </c>
      <c r="E518" s="26" t="str">
        <f>IFERROR(_xlfn.XLOOKUP($D518,現状商品設定!B:B,現状商品設定!C:C,"-"),"-")</f>
        <v>-</v>
      </c>
      <c r="F518" s="32" t="s">
        <v>46</v>
      </c>
      <c r="G518" s="30" t="str">
        <f>IFERROR(_xlfn.XLOOKUP($D518,現状商品設定!B:B,現状商品設定!F:F),"-")</f>
        <v>-</v>
      </c>
      <c r="H518" s="34" t="e">
        <f>IF(IF(AND(V518&gt;=設定!$C$3,X518&gt;=L518),G518*(1+設定!$C$6),IF(AND(V518&gt;=設定!$C$3,X518&lt;L518),G518*(1+設定!$C$7*-1),IF(V518&lt;設定!$C$3,G518*(1+設定!$C$6),"除外")))&gt;10,IF(AND(V518&gt;=設定!$C$3,X518&gt;=L518),G518*(1+設定!$C$6),IF(AND(V518&gt;=設定!$C$3,X518&lt;L518),G518*(1+設定!$C$7*-1),IF(V518&lt;設定!$C$3,G518*(1+設定!$C$6),"除外"))),10)</f>
        <v>#VALUE!</v>
      </c>
      <c r="I518" s="34" t="e">
        <f ca="1">IF(消化率!$I$5&lt;1,商品!H518*消化率!$I$5,IF(商品!W518*商品!Q518/(商品!H518*消化率!$I$5)&gt;商品!L518,商品!H518*消化率!$I$5,J518))</f>
        <v>#DIV/0!</v>
      </c>
      <c r="J518" s="34" t="e">
        <f t="shared" si="100"/>
        <v>#VALUE!</v>
      </c>
      <c r="K518" s="34" t="e">
        <f ca="1">IF(ROUNDDOWN(IF(I518&gt;=設定!$C$8,設定!$C$8,商品!I518),0)&lt;10,10,ROUNDDOWN(IF(I518&gt;=設定!$C$8,設定!$C$8,商品!I518),0))</f>
        <v>#DIV/0!</v>
      </c>
      <c r="L518" s="64">
        <f>IF(F518="標準",設定!$C$4,商品!F518)</f>
        <v>5</v>
      </c>
      <c r="M518" s="63" t="str">
        <f>_xlfn.XLOOKUP($D518,全商品!$F:$F,全商品!H:H,"-")</f>
        <v>-</v>
      </c>
      <c r="N518" s="12" t="str">
        <f>_xlfn.XLOOKUP($D518,全商品!$F:$F,全商品!I:I,"-")</f>
        <v>-</v>
      </c>
      <c r="O518" s="23" t="str">
        <f>_xlfn.XLOOKUP($D518,全商品!$F:$F,全商品!K:K,"-")</f>
        <v>-</v>
      </c>
      <c r="P518" s="13" t="str">
        <f>_xlfn.XLOOKUP($D518,全商品!$F:$F,全商品!M:M,"-")</f>
        <v>-</v>
      </c>
      <c r="Q518" s="25" t="str">
        <f>_xlfn.XLOOKUP($D518,現状商品設定!B:B,現状商品設定!D:D,"-")</f>
        <v>-</v>
      </c>
      <c r="R518" s="22">
        <f>SUM(_xlfn.XLOOKUP($D518,当月商品!$D:$D,当月商品!I:I,0),_xlfn.XLOOKUP($D518,前月商品!$D:$D,前月商品!I:I,0),_xlfn.XLOOKUP($D518,前々月商品!$D:$D,前々月商品!I:I,0))</f>
        <v>0</v>
      </c>
      <c r="S518" s="23">
        <f>SUM(_xlfn.XLOOKUP($D518,当月商品!$D:$D,当月商品!V:V,0),_xlfn.XLOOKUP($D518,前月商品!$D:$D,前月商品!V:V,0),_xlfn.XLOOKUP($D518,前々月商品!$D:$D,前々月商品!V:V,0))</f>
        <v>0</v>
      </c>
      <c r="T518" s="23">
        <f t="shared" si="101"/>
        <v>0</v>
      </c>
      <c r="U518" s="23">
        <f>SUM(_xlfn.XLOOKUP($D518,当月商品!$D:$D,当月商品!W:W,0),_xlfn.XLOOKUP($D518,前月商品!$D:$D,前月商品!W:W,0),_xlfn.XLOOKUP($D518,前々月商品!$D:$D,前々月商品!W:W,0))</f>
        <v>0</v>
      </c>
      <c r="V518" s="23">
        <f>SUM(_xlfn.XLOOKUP($D518,当月商品!$D:$D,当月商品!H:H,0),_xlfn.XLOOKUP($D518,前月商品!$D:$D,前月商品!H:H,0),_xlfn.XLOOKUP($D518,前々月商品!$D:$D,前々月商品!H:H,0))</f>
        <v>0</v>
      </c>
      <c r="W518" s="13">
        <f t="shared" si="102"/>
        <v>0</v>
      </c>
      <c r="X518" s="15">
        <f t="shared" si="103"/>
        <v>0</v>
      </c>
      <c r="Y518" s="22">
        <f>_xlfn.XLOOKUP($D518,当月商品!$D:$D,当月商品!I:I,0)</f>
        <v>0</v>
      </c>
      <c r="Z518" s="23">
        <f>_xlfn.XLOOKUP($D518,前月商品!$D:$D,前月商品!I:I,0)</f>
        <v>0</v>
      </c>
      <c r="AA518" s="23">
        <f>_xlfn.XLOOKUP($D518,前々月商品!$D:$D,前々月商品!I:I,0)</f>
        <v>0</v>
      </c>
      <c r="AB518" s="23">
        <f>_xlfn.XLOOKUP($D518,当月商品!$D:$D,当月商品!V:V,0)</f>
        <v>0</v>
      </c>
      <c r="AC518" s="23">
        <f>_xlfn.XLOOKUP($D518,前月商品!$D:$D,前月商品!V:V,0)</f>
        <v>0</v>
      </c>
      <c r="AD518" s="23">
        <f>_xlfn.XLOOKUP($D518,前々月商品!$D:$D,前々月商品!V:V,0)</f>
        <v>0</v>
      </c>
      <c r="AE518" s="23">
        <f t="shared" si="104"/>
        <v>0</v>
      </c>
      <c r="AF518" s="23">
        <f t="shared" si="105"/>
        <v>0</v>
      </c>
      <c r="AG518" s="23">
        <f t="shared" si="106"/>
        <v>0</v>
      </c>
      <c r="AH518" s="12">
        <f>_xlfn.XLOOKUP($D518,当月商品!$D:$D,当月商品!W:W,0)</f>
        <v>0</v>
      </c>
      <c r="AI518" s="12">
        <f>_xlfn.XLOOKUP($D518,前月商品!$D:$D,前月商品!W:W,0)</f>
        <v>0</v>
      </c>
      <c r="AJ518" s="12">
        <f>_xlfn.XLOOKUP($D518,前々月商品!$D:$D,前々月商品!W:W,0)</f>
        <v>0</v>
      </c>
      <c r="AK518" s="12">
        <f>_xlfn.XLOOKUP($D518,当月商品!$D:$D,当月商品!H:H,0)</f>
        <v>0</v>
      </c>
      <c r="AL518" s="12">
        <f>_xlfn.XLOOKUP($D518,前月商品!$D:$D,前月商品!H:H,0)</f>
        <v>0</v>
      </c>
      <c r="AM518" s="12">
        <f>_xlfn.XLOOKUP($D518,前々月商品!$D:$D,前々月商品!H:H,0)</f>
        <v>0</v>
      </c>
      <c r="AN518" s="13">
        <f t="shared" si="107"/>
        <v>0</v>
      </c>
      <c r="AO518" s="13">
        <f t="shared" si="108"/>
        <v>0</v>
      </c>
      <c r="AP518" s="13">
        <f t="shared" si="109"/>
        <v>0</v>
      </c>
      <c r="AQ518" s="16">
        <f t="shared" si="110"/>
        <v>0</v>
      </c>
      <c r="AR518" s="16">
        <f t="shared" si="111"/>
        <v>0</v>
      </c>
      <c r="AS518" s="17">
        <f t="shared" si="112"/>
        <v>0</v>
      </c>
      <c r="AT518" t="e">
        <f t="shared" si="113"/>
        <v>#VALUE!</v>
      </c>
    </row>
    <row r="519" spans="3:46" ht="36.65" customHeight="1">
      <c r="C519" s="20">
        <v>514</v>
      </c>
      <c r="D519" s="53">
        <f>現状商品設定!B516</f>
        <v>0</v>
      </c>
      <c r="E519" s="26" t="str">
        <f>IFERROR(_xlfn.XLOOKUP($D519,現状商品設定!B:B,現状商品設定!C:C,"-"),"-")</f>
        <v>-</v>
      </c>
      <c r="F519" s="32" t="s">
        <v>46</v>
      </c>
      <c r="G519" s="30" t="str">
        <f>IFERROR(_xlfn.XLOOKUP($D519,現状商品設定!B:B,現状商品設定!F:F),"-")</f>
        <v>-</v>
      </c>
      <c r="H519" s="34" t="e">
        <f>IF(IF(AND(V519&gt;=設定!$C$3,X519&gt;=L519),G519*(1+設定!$C$6),IF(AND(V519&gt;=設定!$C$3,X519&lt;L519),G519*(1+設定!$C$7*-1),IF(V519&lt;設定!$C$3,G519*(1+設定!$C$6),"除外")))&gt;10,IF(AND(V519&gt;=設定!$C$3,X519&gt;=L519),G519*(1+設定!$C$6),IF(AND(V519&gt;=設定!$C$3,X519&lt;L519),G519*(1+設定!$C$7*-1),IF(V519&lt;設定!$C$3,G519*(1+設定!$C$6),"除外"))),10)</f>
        <v>#VALUE!</v>
      </c>
      <c r="I519" s="34" t="e">
        <f ca="1">IF(消化率!$I$5&lt;1,商品!H519*消化率!$I$5,IF(商品!W519*商品!Q519/(商品!H519*消化率!$I$5)&gt;商品!L519,商品!H519*消化率!$I$5,J519))</f>
        <v>#DIV/0!</v>
      </c>
      <c r="J519" s="34" t="e">
        <f t="shared" ref="J519:J582" si="114">W519*Q519/L519</f>
        <v>#VALUE!</v>
      </c>
      <c r="K519" s="34" t="e">
        <f ca="1">IF(ROUNDDOWN(IF(I519&gt;=設定!$C$8,設定!$C$8,商品!I519),0)&lt;10,10,ROUNDDOWN(IF(I519&gt;=設定!$C$8,設定!$C$8,商品!I519),0))</f>
        <v>#DIV/0!</v>
      </c>
      <c r="L519" s="64">
        <f>IF(F519="標準",設定!$C$4,商品!F519)</f>
        <v>5</v>
      </c>
      <c r="M519" s="63" t="str">
        <f>_xlfn.XLOOKUP($D519,全商品!$F:$F,全商品!H:H,"-")</f>
        <v>-</v>
      </c>
      <c r="N519" s="12" t="str">
        <f>_xlfn.XLOOKUP($D519,全商品!$F:$F,全商品!I:I,"-")</f>
        <v>-</v>
      </c>
      <c r="O519" s="23" t="str">
        <f>_xlfn.XLOOKUP($D519,全商品!$F:$F,全商品!K:K,"-")</f>
        <v>-</v>
      </c>
      <c r="P519" s="13" t="str">
        <f>_xlfn.XLOOKUP($D519,全商品!$F:$F,全商品!M:M,"-")</f>
        <v>-</v>
      </c>
      <c r="Q519" s="25" t="str">
        <f>_xlfn.XLOOKUP($D519,現状商品設定!B:B,現状商品設定!D:D,"-")</f>
        <v>-</v>
      </c>
      <c r="R519" s="22">
        <f>SUM(_xlfn.XLOOKUP($D519,当月商品!$D:$D,当月商品!I:I,0),_xlfn.XLOOKUP($D519,前月商品!$D:$D,前月商品!I:I,0),_xlfn.XLOOKUP($D519,前々月商品!$D:$D,前々月商品!I:I,0))</f>
        <v>0</v>
      </c>
      <c r="S519" s="23">
        <f>SUM(_xlfn.XLOOKUP($D519,当月商品!$D:$D,当月商品!V:V,0),_xlfn.XLOOKUP($D519,前月商品!$D:$D,前月商品!V:V,0),_xlfn.XLOOKUP($D519,前々月商品!$D:$D,前々月商品!V:V,0))</f>
        <v>0</v>
      </c>
      <c r="T519" s="23">
        <f t="shared" ref="T519:T582" si="115">IFERROR(R519/V519,0)</f>
        <v>0</v>
      </c>
      <c r="U519" s="23">
        <f>SUM(_xlfn.XLOOKUP($D519,当月商品!$D:$D,当月商品!W:W,0),_xlfn.XLOOKUP($D519,前月商品!$D:$D,前月商品!W:W,0),_xlfn.XLOOKUP($D519,前々月商品!$D:$D,前々月商品!W:W,0))</f>
        <v>0</v>
      </c>
      <c r="V519" s="23">
        <f>SUM(_xlfn.XLOOKUP($D519,当月商品!$D:$D,当月商品!H:H,0),_xlfn.XLOOKUP($D519,前月商品!$D:$D,前月商品!H:H,0),_xlfn.XLOOKUP($D519,前々月商品!$D:$D,前々月商品!H:H,0))</f>
        <v>0</v>
      </c>
      <c r="W519" s="13">
        <f t="shared" ref="W519:W582" si="116">IFERROR(U519/V519,0)</f>
        <v>0</v>
      </c>
      <c r="X519" s="15">
        <f t="shared" ref="X519:X582" si="117">IFERROR(S519/R519,0)</f>
        <v>0</v>
      </c>
      <c r="Y519" s="22">
        <f>_xlfn.XLOOKUP($D519,当月商品!$D:$D,当月商品!I:I,0)</f>
        <v>0</v>
      </c>
      <c r="Z519" s="23">
        <f>_xlfn.XLOOKUP($D519,前月商品!$D:$D,前月商品!I:I,0)</f>
        <v>0</v>
      </c>
      <c r="AA519" s="23">
        <f>_xlfn.XLOOKUP($D519,前々月商品!$D:$D,前々月商品!I:I,0)</f>
        <v>0</v>
      </c>
      <c r="AB519" s="23">
        <f>_xlfn.XLOOKUP($D519,当月商品!$D:$D,当月商品!V:V,0)</f>
        <v>0</v>
      </c>
      <c r="AC519" s="23">
        <f>_xlfn.XLOOKUP($D519,前月商品!$D:$D,前月商品!V:V,0)</f>
        <v>0</v>
      </c>
      <c r="AD519" s="23">
        <f>_xlfn.XLOOKUP($D519,前々月商品!$D:$D,前々月商品!V:V,0)</f>
        <v>0</v>
      </c>
      <c r="AE519" s="23">
        <f t="shared" ref="AE519:AE582" si="118">IFERROR(Y519/AK519,0)</f>
        <v>0</v>
      </c>
      <c r="AF519" s="23">
        <f t="shared" ref="AF519:AF582" si="119">IFERROR(Z519/AL519,0)</f>
        <v>0</v>
      </c>
      <c r="AG519" s="23">
        <f t="shared" ref="AG519:AG582" si="120">IFERROR(AA519/AM519,0)</f>
        <v>0</v>
      </c>
      <c r="AH519" s="12">
        <f>_xlfn.XLOOKUP($D519,当月商品!$D:$D,当月商品!W:W,0)</f>
        <v>0</v>
      </c>
      <c r="AI519" s="12">
        <f>_xlfn.XLOOKUP($D519,前月商品!$D:$D,前月商品!W:W,0)</f>
        <v>0</v>
      </c>
      <c r="AJ519" s="12">
        <f>_xlfn.XLOOKUP($D519,前々月商品!$D:$D,前々月商品!W:W,0)</f>
        <v>0</v>
      </c>
      <c r="AK519" s="12">
        <f>_xlfn.XLOOKUP($D519,当月商品!$D:$D,当月商品!H:H,0)</f>
        <v>0</v>
      </c>
      <c r="AL519" s="12">
        <f>_xlfn.XLOOKUP($D519,前月商品!$D:$D,前月商品!H:H,0)</f>
        <v>0</v>
      </c>
      <c r="AM519" s="12">
        <f>_xlfn.XLOOKUP($D519,前々月商品!$D:$D,前々月商品!H:H,0)</f>
        <v>0</v>
      </c>
      <c r="AN519" s="13">
        <f t="shared" ref="AN519:AN582" si="121">IFERROR(AH519/AK519,0)</f>
        <v>0</v>
      </c>
      <c r="AO519" s="13">
        <f t="shared" ref="AO519:AO582" si="122">IFERROR(AI519/AL519,0)</f>
        <v>0</v>
      </c>
      <c r="AP519" s="13">
        <f t="shared" ref="AP519:AP582" si="123">IFERROR(AJ519/AM519,0)</f>
        <v>0</v>
      </c>
      <c r="AQ519" s="16">
        <f t="shared" ref="AQ519:AQ582" si="124">IFERROR(AB519/Y519,0)</f>
        <v>0</v>
      </c>
      <c r="AR519" s="16">
        <f t="shared" ref="AR519:AR582" si="125">IFERROR(AC519/Z519,0)</f>
        <v>0</v>
      </c>
      <c r="AS519" s="17">
        <f t="shared" ref="AS519:AS582" si="126">IFERROR(AD519/AA519,0)</f>
        <v>0</v>
      </c>
      <c r="AT519" t="e">
        <f t="shared" ref="AT519:AT582" si="127">P519*Q519</f>
        <v>#VALUE!</v>
      </c>
    </row>
    <row r="520" spans="3:46" ht="36.65" customHeight="1">
      <c r="C520" s="20">
        <v>515</v>
      </c>
      <c r="D520" s="53">
        <f>現状商品設定!B517</f>
        <v>0</v>
      </c>
      <c r="E520" s="26" t="str">
        <f>IFERROR(_xlfn.XLOOKUP($D520,現状商品設定!B:B,現状商品設定!C:C,"-"),"-")</f>
        <v>-</v>
      </c>
      <c r="F520" s="32" t="s">
        <v>46</v>
      </c>
      <c r="G520" s="30" t="str">
        <f>IFERROR(_xlfn.XLOOKUP($D520,現状商品設定!B:B,現状商品設定!F:F),"-")</f>
        <v>-</v>
      </c>
      <c r="H520" s="34" t="e">
        <f>IF(IF(AND(V520&gt;=設定!$C$3,X520&gt;=L520),G520*(1+設定!$C$6),IF(AND(V520&gt;=設定!$C$3,X520&lt;L520),G520*(1+設定!$C$7*-1),IF(V520&lt;設定!$C$3,G520*(1+設定!$C$6),"除外")))&gt;10,IF(AND(V520&gt;=設定!$C$3,X520&gt;=L520),G520*(1+設定!$C$6),IF(AND(V520&gt;=設定!$C$3,X520&lt;L520),G520*(1+設定!$C$7*-1),IF(V520&lt;設定!$C$3,G520*(1+設定!$C$6),"除外"))),10)</f>
        <v>#VALUE!</v>
      </c>
      <c r="I520" s="34" t="e">
        <f ca="1">IF(消化率!$I$5&lt;1,商品!H520*消化率!$I$5,IF(商品!W520*商品!Q520/(商品!H520*消化率!$I$5)&gt;商品!L520,商品!H520*消化率!$I$5,J520))</f>
        <v>#DIV/0!</v>
      </c>
      <c r="J520" s="34" t="e">
        <f t="shared" si="114"/>
        <v>#VALUE!</v>
      </c>
      <c r="K520" s="34" t="e">
        <f ca="1">IF(ROUNDDOWN(IF(I520&gt;=設定!$C$8,設定!$C$8,商品!I520),0)&lt;10,10,ROUNDDOWN(IF(I520&gt;=設定!$C$8,設定!$C$8,商品!I520),0))</f>
        <v>#DIV/0!</v>
      </c>
      <c r="L520" s="64">
        <f>IF(F520="標準",設定!$C$4,商品!F520)</f>
        <v>5</v>
      </c>
      <c r="M520" s="63" t="str">
        <f>_xlfn.XLOOKUP($D520,全商品!$F:$F,全商品!H:H,"-")</f>
        <v>-</v>
      </c>
      <c r="N520" s="12" t="str">
        <f>_xlfn.XLOOKUP($D520,全商品!$F:$F,全商品!I:I,"-")</f>
        <v>-</v>
      </c>
      <c r="O520" s="23" t="str">
        <f>_xlfn.XLOOKUP($D520,全商品!$F:$F,全商品!K:K,"-")</f>
        <v>-</v>
      </c>
      <c r="P520" s="13" t="str">
        <f>_xlfn.XLOOKUP($D520,全商品!$F:$F,全商品!M:M,"-")</f>
        <v>-</v>
      </c>
      <c r="Q520" s="25" t="str">
        <f>_xlfn.XLOOKUP($D520,現状商品設定!B:B,現状商品設定!D:D,"-")</f>
        <v>-</v>
      </c>
      <c r="R520" s="22">
        <f>SUM(_xlfn.XLOOKUP($D520,当月商品!$D:$D,当月商品!I:I,0),_xlfn.XLOOKUP($D520,前月商品!$D:$D,前月商品!I:I,0),_xlfn.XLOOKUP($D520,前々月商品!$D:$D,前々月商品!I:I,0))</f>
        <v>0</v>
      </c>
      <c r="S520" s="23">
        <f>SUM(_xlfn.XLOOKUP($D520,当月商品!$D:$D,当月商品!V:V,0),_xlfn.XLOOKUP($D520,前月商品!$D:$D,前月商品!V:V,0),_xlfn.XLOOKUP($D520,前々月商品!$D:$D,前々月商品!V:V,0))</f>
        <v>0</v>
      </c>
      <c r="T520" s="23">
        <f t="shared" si="115"/>
        <v>0</v>
      </c>
      <c r="U520" s="23">
        <f>SUM(_xlfn.XLOOKUP($D520,当月商品!$D:$D,当月商品!W:W,0),_xlfn.XLOOKUP($D520,前月商品!$D:$D,前月商品!W:W,0),_xlfn.XLOOKUP($D520,前々月商品!$D:$D,前々月商品!W:W,0))</f>
        <v>0</v>
      </c>
      <c r="V520" s="23">
        <f>SUM(_xlfn.XLOOKUP($D520,当月商品!$D:$D,当月商品!H:H,0),_xlfn.XLOOKUP($D520,前月商品!$D:$D,前月商品!H:H,0),_xlfn.XLOOKUP($D520,前々月商品!$D:$D,前々月商品!H:H,0))</f>
        <v>0</v>
      </c>
      <c r="W520" s="13">
        <f t="shared" si="116"/>
        <v>0</v>
      </c>
      <c r="X520" s="15">
        <f t="shared" si="117"/>
        <v>0</v>
      </c>
      <c r="Y520" s="22">
        <f>_xlfn.XLOOKUP($D520,当月商品!$D:$D,当月商品!I:I,0)</f>
        <v>0</v>
      </c>
      <c r="Z520" s="23">
        <f>_xlfn.XLOOKUP($D520,前月商品!$D:$D,前月商品!I:I,0)</f>
        <v>0</v>
      </c>
      <c r="AA520" s="23">
        <f>_xlfn.XLOOKUP($D520,前々月商品!$D:$D,前々月商品!I:I,0)</f>
        <v>0</v>
      </c>
      <c r="AB520" s="23">
        <f>_xlfn.XLOOKUP($D520,当月商品!$D:$D,当月商品!V:V,0)</f>
        <v>0</v>
      </c>
      <c r="AC520" s="23">
        <f>_xlfn.XLOOKUP($D520,前月商品!$D:$D,前月商品!V:V,0)</f>
        <v>0</v>
      </c>
      <c r="AD520" s="23">
        <f>_xlfn.XLOOKUP($D520,前々月商品!$D:$D,前々月商品!V:V,0)</f>
        <v>0</v>
      </c>
      <c r="AE520" s="23">
        <f t="shared" si="118"/>
        <v>0</v>
      </c>
      <c r="AF520" s="23">
        <f t="shared" si="119"/>
        <v>0</v>
      </c>
      <c r="AG520" s="23">
        <f t="shared" si="120"/>
        <v>0</v>
      </c>
      <c r="AH520" s="12">
        <f>_xlfn.XLOOKUP($D520,当月商品!$D:$D,当月商品!W:W,0)</f>
        <v>0</v>
      </c>
      <c r="AI520" s="12">
        <f>_xlfn.XLOOKUP($D520,前月商品!$D:$D,前月商品!W:W,0)</f>
        <v>0</v>
      </c>
      <c r="AJ520" s="12">
        <f>_xlfn.XLOOKUP($D520,前々月商品!$D:$D,前々月商品!W:W,0)</f>
        <v>0</v>
      </c>
      <c r="AK520" s="12">
        <f>_xlfn.XLOOKUP($D520,当月商品!$D:$D,当月商品!H:H,0)</f>
        <v>0</v>
      </c>
      <c r="AL520" s="12">
        <f>_xlfn.XLOOKUP($D520,前月商品!$D:$D,前月商品!H:H,0)</f>
        <v>0</v>
      </c>
      <c r="AM520" s="12">
        <f>_xlfn.XLOOKUP($D520,前々月商品!$D:$D,前々月商品!H:H,0)</f>
        <v>0</v>
      </c>
      <c r="AN520" s="13">
        <f t="shared" si="121"/>
        <v>0</v>
      </c>
      <c r="AO520" s="13">
        <f t="shared" si="122"/>
        <v>0</v>
      </c>
      <c r="AP520" s="13">
        <f t="shared" si="123"/>
        <v>0</v>
      </c>
      <c r="AQ520" s="16">
        <f t="shared" si="124"/>
        <v>0</v>
      </c>
      <c r="AR520" s="16">
        <f t="shared" si="125"/>
        <v>0</v>
      </c>
      <c r="AS520" s="17">
        <f t="shared" si="126"/>
        <v>0</v>
      </c>
      <c r="AT520" t="e">
        <f t="shared" si="127"/>
        <v>#VALUE!</v>
      </c>
    </row>
    <row r="521" spans="3:46" ht="36.65" customHeight="1">
      <c r="C521" s="20">
        <v>516</v>
      </c>
      <c r="D521" s="53">
        <f>現状商品設定!B518</f>
        <v>0</v>
      </c>
      <c r="E521" s="26" t="str">
        <f>IFERROR(_xlfn.XLOOKUP($D521,現状商品設定!B:B,現状商品設定!C:C,"-"),"-")</f>
        <v>-</v>
      </c>
      <c r="F521" s="32" t="s">
        <v>46</v>
      </c>
      <c r="G521" s="30" t="str">
        <f>IFERROR(_xlfn.XLOOKUP($D521,現状商品設定!B:B,現状商品設定!F:F),"-")</f>
        <v>-</v>
      </c>
      <c r="H521" s="34" t="e">
        <f>IF(IF(AND(V521&gt;=設定!$C$3,X521&gt;=L521),G521*(1+設定!$C$6),IF(AND(V521&gt;=設定!$C$3,X521&lt;L521),G521*(1+設定!$C$7*-1),IF(V521&lt;設定!$C$3,G521*(1+設定!$C$6),"除外")))&gt;10,IF(AND(V521&gt;=設定!$C$3,X521&gt;=L521),G521*(1+設定!$C$6),IF(AND(V521&gt;=設定!$C$3,X521&lt;L521),G521*(1+設定!$C$7*-1),IF(V521&lt;設定!$C$3,G521*(1+設定!$C$6),"除外"))),10)</f>
        <v>#VALUE!</v>
      </c>
      <c r="I521" s="34" t="e">
        <f ca="1">IF(消化率!$I$5&lt;1,商品!H521*消化率!$I$5,IF(商品!W521*商品!Q521/(商品!H521*消化率!$I$5)&gt;商品!L521,商品!H521*消化率!$I$5,J521))</f>
        <v>#DIV/0!</v>
      </c>
      <c r="J521" s="34" t="e">
        <f t="shared" si="114"/>
        <v>#VALUE!</v>
      </c>
      <c r="K521" s="34" t="e">
        <f ca="1">IF(ROUNDDOWN(IF(I521&gt;=設定!$C$8,設定!$C$8,商品!I521),0)&lt;10,10,ROUNDDOWN(IF(I521&gt;=設定!$C$8,設定!$C$8,商品!I521),0))</f>
        <v>#DIV/0!</v>
      </c>
      <c r="L521" s="64">
        <f>IF(F521="標準",設定!$C$4,商品!F521)</f>
        <v>5</v>
      </c>
      <c r="M521" s="63" t="str">
        <f>_xlfn.XLOOKUP($D521,全商品!$F:$F,全商品!H:H,"-")</f>
        <v>-</v>
      </c>
      <c r="N521" s="12" t="str">
        <f>_xlfn.XLOOKUP($D521,全商品!$F:$F,全商品!I:I,"-")</f>
        <v>-</v>
      </c>
      <c r="O521" s="23" t="str">
        <f>_xlfn.XLOOKUP($D521,全商品!$F:$F,全商品!K:K,"-")</f>
        <v>-</v>
      </c>
      <c r="P521" s="13" t="str">
        <f>_xlfn.XLOOKUP($D521,全商品!$F:$F,全商品!M:M,"-")</f>
        <v>-</v>
      </c>
      <c r="Q521" s="25" t="str">
        <f>_xlfn.XLOOKUP($D521,現状商品設定!B:B,現状商品設定!D:D,"-")</f>
        <v>-</v>
      </c>
      <c r="R521" s="22">
        <f>SUM(_xlfn.XLOOKUP($D521,当月商品!$D:$D,当月商品!I:I,0),_xlfn.XLOOKUP($D521,前月商品!$D:$D,前月商品!I:I,0),_xlfn.XLOOKUP($D521,前々月商品!$D:$D,前々月商品!I:I,0))</f>
        <v>0</v>
      </c>
      <c r="S521" s="23">
        <f>SUM(_xlfn.XLOOKUP($D521,当月商品!$D:$D,当月商品!V:V,0),_xlfn.XLOOKUP($D521,前月商品!$D:$D,前月商品!V:V,0),_xlfn.XLOOKUP($D521,前々月商品!$D:$D,前々月商品!V:V,0))</f>
        <v>0</v>
      </c>
      <c r="T521" s="23">
        <f t="shared" si="115"/>
        <v>0</v>
      </c>
      <c r="U521" s="23">
        <f>SUM(_xlfn.XLOOKUP($D521,当月商品!$D:$D,当月商品!W:W,0),_xlfn.XLOOKUP($D521,前月商品!$D:$D,前月商品!W:W,0),_xlfn.XLOOKUP($D521,前々月商品!$D:$D,前々月商品!W:W,0))</f>
        <v>0</v>
      </c>
      <c r="V521" s="23">
        <f>SUM(_xlfn.XLOOKUP($D521,当月商品!$D:$D,当月商品!H:H,0),_xlfn.XLOOKUP($D521,前月商品!$D:$D,前月商品!H:H,0),_xlfn.XLOOKUP($D521,前々月商品!$D:$D,前々月商品!H:H,0))</f>
        <v>0</v>
      </c>
      <c r="W521" s="13">
        <f t="shared" si="116"/>
        <v>0</v>
      </c>
      <c r="X521" s="15">
        <f t="shared" si="117"/>
        <v>0</v>
      </c>
      <c r="Y521" s="22">
        <f>_xlfn.XLOOKUP($D521,当月商品!$D:$D,当月商品!I:I,0)</f>
        <v>0</v>
      </c>
      <c r="Z521" s="23">
        <f>_xlfn.XLOOKUP($D521,前月商品!$D:$D,前月商品!I:I,0)</f>
        <v>0</v>
      </c>
      <c r="AA521" s="23">
        <f>_xlfn.XLOOKUP($D521,前々月商品!$D:$D,前々月商品!I:I,0)</f>
        <v>0</v>
      </c>
      <c r="AB521" s="23">
        <f>_xlfn.XLOOKUP($D521,当月商品!$D:$D,当月商品!V:V,0)</f>
        <v>0</v>
      </c>
      <c r="AC521" s="23">
        <f>_xlfn.XLOOKUP($D521,前月商品!$D:$D,前月商品!V:V,0)</f>
        <v>0</v>
      </c>
      <c r="AD521" s="23">
        <f>_xlfn.XLOOKUP($D521,前々月商品!$D:$D,前々月商品!V:V,0)</f>
        <v>0</v>
      </c>
      <c r="AE521" s="23">
        <f t="shared" si="118"/>
        <v>0</v>
      </c>
      <c r="AF521" s="23">
        <f t="shared" si="119"/>
        <v>0</v>
      </c>
      <c r="AG521" s="23">
        <f t="shared" si="120"/>
        <v>0</v>
      </c>
      <c r="AH521" s="12">
        <f>_xlfn.XLOOKUP($D521,当月商品!$D:$D,当月商品!W:W,0)</f>
        <v>0</v>
      </c>
      <c r="AI521" s="12">
        <f>_xlfn.XLOOKUP($D521,前月商品!$D:$D,前月商品!W:W,0)</f>
        <v>0</v>
      </c>
      <c r="AJ521" s="12">
        <f>_xlfn.XLOOKUP($D521,前々月商品!$D:$D,前々月商品!W:W,0)</f>
        <v>0</v>
      </c>
      <c r="AK521" s="12">
        <f>_xlfn.XLOOKUP($D521,当月商品!$D:$D,当月商品!H:H,0)</f>
        <v>0</v>
      </c>
      <c r="AL521" s="12">
        <f>_xlfn.XLOOKUP($D521,前月商品!$D:$D,前月商品!H:H,0)</f>
        <v>0</v>
      </c>
      <c r="AM521" s="12">
        <f>_xlfn.XLOOKUP($D521,前々月商品!$D:$D,前々月商品!H:H,0)</f>
        <v>0</v>
      </c>
      <c r="AN521" s="13">
        <f t="shared" si="121"/>
        <v>0</v>
      </c>
      <c r="AO521" s="13">
        <f t="shared" si="122"/>
        <v>0</v>
      </c>
      <c r="AP521" s="13">
        <f t="shared" si="123"/>
        <v>0</v>
      </c>
      <c r="AQ521" s="16">
        <f t="shared" si="124"/>
        <v>0</v>
      </c>
      <c r="AR521" s="16">
        <f t="shared" si="125"/>
        <v>0</v>
      </c>
      <c r="AS521" s="17">
        <f t="shared" si="126"/>
        <v>0</v>
      </c>
      <c r="AT521" t="e">
        <f t="shared" si="127"/>
        <v>#VALUE!</v>
      </c>
    </row>
    <row r="522" spans="3:46" ht="36.65" customHeight="1">
      <c r="C522" s="20">
        <v>517</v>
      </c>
      <c r="D522" s="53">
        <f>現状商品設定!B519</f>
        <v>0</v>
      </c>
      <c r="E522" s="26" t="str">
        <f>IFERROR(_xlfn.XLOOKUP($D522,現状商品設定!B:B,現状商品設定!C:C,"-"),"-")</f>
        <v>-</v>
      </c>
      <c r="F522" s="32" t="s">
        <v>46</v>
      </c>
      <c r="G522" s="30" t="str">
        <f>IFERROR(_xlfn.XLOOKUP($D522,現状商品設定!B:B,現状商品設定!F:F),"-")</f>
        <v>-</v>
      </c>
      <c r="H522" s="34" t="e">
        <f>IF(IF(AND(V522&gt;=設定!$C$3,X522&gt;=L522),G522*(1+設定!$C$6),IF(AND(V522&gt;=設定!$C$3,X522&lt;L522),G522*(1+設定!$C$7*-1),IF(V522&lt;設定!$C$3,G522*(1+設定!$C$6),"除外")))&gt;10,IF(AND(V522&gt;=設定!$C$3,X522&gt;=L522),G522*(1+設定!$C$6),IF(AND(V522&gt;=設定!$C$3,X522&lt;L522),G522*(1+設定!$C$7*-1),IF(V522&lt;設定!$C$3,G522*(1+設定!$C$6),"除外"))),10)</f>
        <v>#VALUE!</v>
      </c>
      <c r="I522" s="34" t="e">
        <f ca="1">IF(消化率!$I$5&lt;1,商品!H522*消化率!$I$5,IF(商品!W522*商品!Q522/(商品!H522*消化率!$I$5)&gt;商品!L522,商品!H522*消化率!$I$5,J522))</f>
        <v>#DIV/0!</v>
      </c>
      <c r="J522" s="34" t="e">
        <f t="shared" si="114"/>
        <v>#VALUE!</v>
      </c>
      <c r="K522" s="34" t="e">
        <f ca="1">IF(ROUNDDOWN(IF(I522&gt;=設定!$C$8,設定!$C$8,商品!I522),0)&lt;10,10,ROUNDDOWN(IF(I522&gt;=設定!$C$8,設定!$C$8,商品!I522),0))</f>
        <v>#DIV/0!</v>
      </c>
      <c r="L522" s="64">
        <f>IF(F522="標準",設定!$C$4,商品!F522)</f>
        <v>5</v>
      </c>
      <c r="M522" s="63" t="str">
        <f>_xlfn.XLOOKUP($D522,全商品!$F:$F,全商品!H:H,"-")</f>
        <v>-</v>
      </c>
      <c r="N522" s="12" t="str">
        <f>_xlfn.XLOOKUP($D522,全商品!$F:$F,全商品!I:I,"-")</f>
        <v>-</v>
      </c>
      <c r="O522" s="23" t="str">
        <f>_xlfn.XLOOKUP($D522,全商品!$F:$F,全商品!K:K,"-")</f>
        <v>-</v>
      </c>
      <c r="P522" s="13" t="str">
        <f>_xlfn.XLOOKUP($D522,全商品!$F:$F,全商品!M:M,"-")</f>
        <v>-</v>
      </c>
      <c r="Q522" s="25" t="str">
        <f>_xlfn.XLOOKUP($D522,現状商品設定!B:B,現状商品設定!D:D,"-")</f>
        <v>-</v>
      </c>
      <c r="R522" s="22">
        <f>SUM(_xlfn.XLOOKUP($D522,当月商品!$D:$D,当月商品!I:I,0),_xlfn.XLOOKUP($D522,前月商品!$D:$D,前月商品!I:I,0),_xlfn.XLOOKUP($D522,前々月商品!$D:$D,前々月商品!I:I,0))</f>
        <v>0</v>
      </c>
      <c r="S522" s="23">
        <f>SUM(_xlfn.XLOOKUP($D522,当月商品!$D:$D,当月商品!V:V,0),_xlfn.XLOOKUP($D522,前月商品!$D:$D,前月商品!V:V,0),_xlfn.XLOOKUP($D522,前々月商品!$D:$D,前々月商品!V:V,0))</f>
        <v>0</v>
      </c>
      <c r="T522" s="23">
        <f t="shared" si="115"/>
        <v>0</v>
      </c>
      <c r="U522" s="23">
        <f>SUM(_xlfn.XLOOKUP($D522,当月商品!$D:$D,当月商品!W:W,0),_xlfn.XLOOKUP($D522,前月商品!$D:$D,前月商品!W:W,0),_xlfn.XLOOKUP($D522,前々月商品!$D:$D,前々月商品!W:W,0))</f>
        <v>0</v>
      </c>
      <c r="V522" s="23">
        <f>SUM(_xlfn.XLOOKUP($D522,当月商品!$D:$D,当月商品!H:H,0),_xlfn.XLOOKUP($D522,前月商品!$D:$D,前月商品!H:H,0),_xlfn.XLOOKUP($D522,前々月商品!$D:$D,前々月商品!H:H,0))</f>
        <v>0</v>
      </c>
      <c r="W522" s="13">
        <f t="shared" si="116"/>
        <v>0</v>
      </c>
      <c r="X522" s="15">
        <f t="shared" si="117"/>
        <v>0</v>
      </c>
      <c r="Y522" s="22">
        <f>_xlfn.XLOOKUP($D522,当月商品!$D:$D,当月商品!I:I,0)</f>
        <v>0</v>
      </c>
      <c r="Z522" s="23">
        <f>_xlfn.XLOOKUP($D522,前月商品!$D:$D,前月商品!I:I,0)</f>
        <v>0</v>
      </c>
      <c r="AA522" s="23">
        <f>_xlfn.XLOOKUP($D522,前々月商品!$D:$D,前々月商品!I:I,0)</f>
        <v>0</v>
      </c>
      <c r="AB522" s="23">
        <f>_xlfn.XLOOKUP($D522,当月商品!$D:$D,当月商品!V:V,0)</f>
        <v>0</v>
      </c>
      <c r="AC522" s="23">
        <f>_xlfn.XLOOKUP($D522,前月商品!$D:$D,前月商品!V:V,0)</f>
        <v>0</v>
      </c>
      <c r="AD522" s="23">
        <f>_xlfn.XLOOKUP($D522,前々月商品!$D:$D,前々月商品!V:V,0)</f>
        <v>0</v>
      </c>
      <c r="AE522" s="23">
        <f t="shared" si="118"/>
        <v>0</v>
      </c>
      <c r="AF522" s="23">
        <f t="shared" si="119"/>
        <v>0</v>
      </c>
      <c r="AG522" s="23">
        <f t="shared" si="120"/>
        <v>0</v>
      </c>
      <c r="AH522" s="12">
        <f>_xlfn.XLOOKUP($D522,当月商品!$D:$D,当月商品!W:W,0)</f>
        <v>0</v>
      </c>
      <c r="AI522" s="12">
        <f>_xlfn.XLOOKUP($D522,前月商品!$D:$D,前月商品!W:W,0)</f>
        <v>0</v>
      </c>
      <c r="AJ522" s="12">
        <f>_xlfn.XLOOKUP($D522,前々月商品!$D:$D,前々月商品!W:W,0)</f>
        <v>0</v>
      </c>
      <c r="AK522" s="12">
        <f>_xlfn.XLOOKUP($D522,当月商品!$D:$D,当月商品!H:H,0)</f>
        <v>0</v>
      </c>
      <c r="AL522" s="12">
        <f>_xlfn.XLOOKUP($D522,前月商品!$D:$D,前月商品!H:H,0)</f>
        <v>0</v>
      </c>
      <c r="AM522" s="12">
        <f>_xlfn.XLOOKUP($D522,前々月商品!$D:$D,前々月商品!H:H,0)</f>
        <v>0</v>
      </c>
      <c r="AN522" s="13">
        <f t="shared" si="121"/>
        <v>0</v>
      </c>
      <c r="AO522" s="13">
        <f t="shared" si="122"/>
        <v>0</v>
      </c>
      <c r="AP522" s="13">
        <f t="shared" si="123"/>
        <v>0</v>
      </c>
      <c r="AQ522" s="16">
        <f t="shared" si="124"/>
        <v>0</v>
      </c>
      <c r="AR522" s="16">
        <f t="shared" si="125"/>
        <v>0</v>
      </c>
      <c r="AS522" s="17">
        <f t="shared" si="126"/>
        <v>0</v>
      </c>
      <c r="AT522" t="e">
        <f t="shared" si="127"/>
        <v>#VALUE!</v>
      </c>
    </row>
    <row r="523" spans="3:46" ht="36.65" customHeight="1">
      <c r="C523" s="20">
        <v>518</v>
      </c>
      <c r="D523" s="53">
        <f>現状商品設定!B520</f>
        <v>0</v>
      </c>
      <c r="E523" s="26" t="str">
        <f>IFERROR(_xlfn.XLOOKUP($D523,現状商品設定!B:B,現状商品設定!C:C,"-"),"-")</f>
        <v>-</v>
      </c>
      <c r="F523" s="32" t="s">
        <v>46</v>
      </c>
      <c r="G523" s="30" t="str">
        <f>IFERROR(_xlfn.XLOOKUP($D523,現状商品設定!B:B,現状商品設定!F:F),"-")</f>
        <v>-</v>
      </c>
      <c r="H523" s="34" t="e">
        <f>IF(IF(AND(V523&gt;=設定!$C$3,X523&gt;=L523),G523*(1+設定!$C$6),IF(AND(V523&gt;=設定!$C$3,X523&lt;L523),G523*(1+設定!$C$7*-1),IF(V523&lt;設定!$C$3,G523*(1+設定!$C$6),"除外")))&gt;10,IF(AND(V523&gt;=設定!$C$3,X523&gt;=L523),G523*(1+設定!$C$6),IF(AND(V523&gt;=設定!$C$3,X523&lt;L523),G523*(1+設定!$C$7*-1),IF(V523&lt;設定!$C$3,G523*(1+設定!$C$6),"除外"))),10)</f>
        <v>#VALUE!</v>
      </c>
      <c r="I523" s="34" t="e">
        <f ca="1">IF(消化率!$I$5&lt;1,商品!H523*消化率!$I$5,IF(商品!W523*商品!Q523/(商品!H523*消化率!$I$5)&gt;商品!L523,商品!H523*消化率!$I$5,J523))</f>
        <v>#DIV/0!</v>
      </c>
      <c r="J523" s="34" t="e">
        <f t="shared" si="114"/>
        <v>#VALUE!</v>
      </c>
      <c r="K523" s="34" t="e">
        <f ca="1">IF(ROUNDDOWN(IF(I523&gt;=設定!$C$8,設定!$C$8,商品!I523),0)&lt;10,10,ROUNDDOWN(IF(I523&gt;=設定!$C$8,設定!$C$8,商品!I523),0))</f>
        <v>#DIV/0!</v>
      </c>
      <c r="L523" s="64">
        <f>IF(F523="標準",設定!$C$4,商品!F523)</f>
        <v>5</v>
      </c>
      <c r="M523" s="63" t="str">
        <f>_xlfn.XLOOKUP($D523,全商品!$F:$F,全商品!H:H,"-")</f>
        <v>-</v>
      </c>
      <c r="N523" s="12" t="str">
        <f>_xlfn.XLOOKUP($D523,全商品!$F:$F,全商品!I:I,"-")</f>
        <v>-</v>
      </c>
      <c r="O523" s="23" t="str">
        <f>_xlfn.XLOOKUP($D523,全商品!$F:$F,全商品!K:K,"-")</f>
        <v>-</v>
      </c>
      <c r="P523" s="13" t="str">
        <f>_xlfn.XLOOKUP($D523,全商品!$F:$F,全商品!M:M,"-")</f>
        <v>-</v>
      </c>
      <c r="Q523" s="25" t="str">
        <f>_xlfn.XLOOKUP($D523,現状商品設定!B:B,現状商品設定!D:D,"-")</f>
        <v>-</v>
      </c>
      <c r="R523" s="22">
        <f>SUM(_xlfn.XLOOKUP($D523,当月商品!$D:$D,当月商品!I:I,0),_xlfn.XLOOKUP($D523,前月商品!$D:$D,前月商品!I:I,0),_xlfn.XLOOKUP($D523,前々月商品!$D:$D,前々月商品!I:I,0))</f>
        <v>0</v>
      </c>
      <c r="S523" s="23">
        <f>SUM(_xlfn.XLOOKUP($D523,当月商品!$D:$D,当月商品!V:V,0),_xlfn.XLOOKUP($D523,前月商品!$D:$D,前月商品!V:V,0),_xlfn.XLOOKUP($D523,前々月商品!$D:$D,前々月商品!V:V,0))</f>
        <v>0</v>
      </c>
      <c r="T523" s="23">
        <f t="shared" si="115"/>
        <v>0</v>
      </c>
      <c r="U523" s="23">
        <f>SUM(_xlfn.XLOOKUP($D523,当月商品!$D:$D,当月商品!W:W,0),_xlfn.XLOOKUP($D523,前月商品!$D:$D,前月商品!W:W,0),_xlfn.XLOOKUP($D523,前々月商品!$D:$D,前々月商品!W:W,0))</f>
        <v>0</v>
      </c>
      <c r="V523" s="23">
        <f>SUM(_xlfn.XLOOKUP($D523,当月商品!$D:$D,当月商品!H:H,0),_xlfn.XLOOKUP($D523,前月商品!$D:$D,前月商品!H:H,0),_xlfn.XLOOKUP($D523,前々月商品!$D:$D,前々月商品!H:H,0))</f>
        <v>0</v>
      </c>
      <c r="W523" s="13">
        <f t="shared" si="116"/>
        <v>0</v>
      </c>
      <c r="X523" s="15">
        <f t="shared" si="117"/>
        <v>0</v>
      </c>
      <c r="Y523" s="22">
        <f>_xlfn.XLOOKUP($D523,当月商品!$D:$D,当月商品!I:I,0)</f>
        <v>0</v>
      </c>
      <c r="Z523" s="23">
        <f>_xlfn.XLOOKUP($D523,前月商品!$D:$D,前月商品!I:I,0)</f>
        <v>0</v>
      </c>
      <c r="AA523" s="23">
        <f>_xlfn.XLOOKUP($D523,前々月商品!$D:$D,前々月商品!I:I,0)</f>
        <v>0</v>
      </c>
      <c r="AB523" s="23">
        <f>_xlfn.XLOOKUP($D523,当月商品!$D:$D,当月商品!V:V,0)</f>
        <v>0</v>
      </c>
      <c r="AC523" s="23">
        <f>_xlfn.XLOOKUP($D523,前月商品!$D:$D,前月商品!V:V,0)</f>
        <v>0</v>
      </c>
      <c r="AD523" s="23">
        <f>_xlfn.XLOOKUP($D523,前々月商品!$D:$D,前々月商品!V:V,0)</f>
        <v>0</v>
      </c>
      <c r="AE523" s="23">
        <f t="shared" si="118"/>
        <v>0</v>
      </c>
      <c r="AF523" s="23">
        <f t="shared" si="119"/>
        <v>0</v>
      </c>
      <c r="AG523" s="23">
        <f t="shared" si="120"/>
        <v>0</v>
      </c>
      <c r="AH523" s="12">
        <f>_xlfn.XLOOKUP($D523,当月商品!$D:$D,当月商品!W:W,0)</f>
        <v>0</v>
      </c>
      <c r="AI523" s="12">
        <f>_xlfn.XLOOKUP($D523,前月商品!$D:$D,前月商品!W:W,0)</f>
        <v>0</v>
      </c>
      <c r="AJ523" s="12">
        <f>_xlfn.XLOOKUP($D523,前々月商品!$D:$D,前々月商品!W:W,0)</f>
        <v>0</v>
      </c>
      <c r="AK523" s="12">
        <f>_xlfn.XLOOKUP($D523,当月商品!$D:$D,当月商品!H:H,0)</f>
        <v>0</v>
      </c>
      <c r="AL523" s="12">
        <f>_xlfn.XLOOKUP($D523,前月商品!$D:$D,前月商品!H:H,0)</f>
        <v>0</v>
      </c>
      <c r="AM523" s="12">
        <f>_xlfn.XLOOKUP($D523,前々月商品!$D:$D,前々月商品!H:H,0)</f>
        <v>0</v>
      </c>
      <c r="AN523" s="13">
        <f t="shared" si="121"/>
        <v>0</v>
      </c>
      <c r="AO523" s="13">
        <f t="shared" si="122"/>
        <v>0</v>
      </c>
      <c r="AP523" s="13">
        <f t="shared" si="123"/>
        <v>0</v>
      </c>
      <c r="AQ523" s="16">
        <f t="shared" si="124"/>
        <v>0</v>
      </c>
      <c r="AR523" s="16">
        <f t="shared" si="125"/>
        <v>0</v>
      </c>
      <c r="AS523" s="17">
        <f t="shared" si="126"/>
        <v>0</v>
      </c>
      <c r="AT523" t="e">
        <f t="shared" si="127"/>
        <v>#VALUE!</v>
      </c>
    </row>
    <row r="524" spans="3:46" ht="36.65" customHeight="1">
      <c r="C524" s="20">
        <v>519</v>
      </c>
      <c r="D524" s="53">
        <f>現状商品設定!B521</f>
        <v>0</v>
      </c>
      <c r="E524" s="26" t="str">
        <f>IFERROR(_xlfn.XLOOKUP($D524,現状商品設定!B:B,現状商品設定!C:C,"-"),"-")</f>
        <v>-</v>
      </c>
      <c r="F524" s="32" t="s">
        <v>46</v>
      </c>
      <c r="G524" s="30" t="str">
        <f>IFERROR(_xlfn.XLOOKUP($D524,現状商品設定!B:B,現状商品設定!F:F),"-")</f>
        <v>-</v>
      </c>
      <c r="H524" s="34" t="e">
        <f>IF(IF(AND(V524&gt;=設定!$C$3,X524&gt;=L524),G524*(1+設定!$C$6),IF(AND(V524&gt;=設定!$C$3,X524&lt;L524),G524*(1+設定!$C$7*-1),IF(V524&lt;設定!$C$3,G524*(1+設定!$C$6),"除外")))&gt;10,IF(AND(V524&gt;=設定!$C$3,X524&gt;=L524),G524*(1+設定!$C$6),IF(AND(V524&gt;=設定!$C$3,X524&lt;L524),G524*(1+設定!$C$7*-1),IF(V524&lt;設定!$C$3,G524*(1+設定!$C$6),"除外"))),10)</f>
        <v>#VALUE!</v>
      </c>
      <c r="I524" s="34" t="e">
        <f ca="1">IF(消化率!$I$5&lt;1,商品!H524*消化率!$I$5,IF(商品!W524*商品!Q524/(商品!H524*消化率!$I$5)&gt;商品!L524,商品!H524*消化率!$I$5,J524))</f>
        <v>#DIV/0!</v>
      </c>
      <c r="J524" s="34" t="e">
        <f t="shared" si="114"/>
        <v>#VALUE!</v>
      </c>
      <c r="K524" s="34" t="e">
        <f ca="1">IF(ROUNDDOWN(IF(I524&gt;=設定!$C$8,設定!$C$8,商品!I524),0)&lt;10,10,ROUNDDOWN(IF(I524&gt;=設定!$C$8,設定!$C$8,商品!I524),0))</f>
        <v>#DIV/0!</v>
      </c>
      <c r="L524" s="64">
        <f>IF(F524="標準",設定!$C$4,商品!F524)</f>
        <v>5</v>
      </c>
      <c r="M524" s="63" t="str">
        <f>_xlfn.XLOOKUP($D524,全商品!$F:$F,全商品!H:H,"-")</f>
        <v>-</v>
      </c>
      <c r="N524" s="12" t="str">
        <f>_xlfn.XLOOKUP($D524,全商品!$F:$F,全商品!I:I,"-")</f>
        <v>-</v>
      </c>
      <c r="O524" s="23" t="str">
        <f>_xlfn.XLOOKUP($D524,全商品!$F:$F,全商品!K:K,"-")</f>
        <v>-</v>
      </c>
      <c r="P524" s="13" t="str">
        <f>_xlfn.XLOOKUP($D524,全商品!$F:$F,全商品!M:M,"-")</f>
        <v>-</v>
      </c>
      <c r="Q524" s="25" t="str">
        <f>_xlfn.XLOOKUP($D524,現状商品設定!B:B,現状商品設定!D:D,"-")</f>
        <v>-</v>
      </c>
      <c r="R524" s="22">
        <f>SUM(_xlfn.XLOOKUP($D524,当月商品!$D:$D,当月商品!I:I,0),_xlfn.XLOOKUP($D524,前月商品!$D:$D,前月商品!I:I,0),_xlfn.XLOOKUP($D524,前々月商品!$D:$D,前々月商品!I:I,0))</f>
        <v>0</v>
      </c>
      <c r="S524" s="23">
        <f>SUM(_xlfn.XLOOKUP($D524,当月商品!$D:$D,当月商品!V:V,0),_xlfn.XLOOKUP($D524,前月商品!$D:$D,前月商品!V:V,0),_xlfn.XLOOKUP($D524,前々月商品!$D:$D,前々月商品!V:V,0))</f>
        <v>0</v>
      </c>
      <c r="T524" s="23">
        <f t="shared" si="115"/>
        <v>0</v>
      </c>
      <c r="U524" s="23">
        <f>SUM(_xlfn.XLOOKUP($D524,当月商品!$D:$D,当月商品!W:W,0),_xlfn.XLOOKUP($D524,前月商品!$D:$D,前月商品!W:W,0),_xlfn.XLOOKUP($D524,前々月商品!$D:$D,前々月商品!W:W,0))</f>
        <v>0</v>
      </c>
      <c r="V524" s="23">
        <f>SUM(_xlfn.XLOOKUP($D524,当月商品!$D:$D,当月商品!H:H,0),_xlfn.XLOOKUP($D524,前月商品!$D:$D,前月商品!H:H,0),_xlfn.XLOOKUP($D524,前々月商品!$D:$D,前々月商品!H:H,0))</f>
        <v>0</v>
      </c>
      <c r="W524" s="13">
        <f t="shared" si="116"/>
        <v>0</v>
      </c>
      <c r="X524" s="15">
        <f t="shared" si="117"/>
        <v>0</v>
      </c>
      <c r="Y524" s="22">
        <f>_xlfn.XLOOKUP($D524,当月商品!$D:$D,当月商品!I:I,0)</f>
        <v>0</v>
      </c>
      <c r="Z524" s="23">
        <f>_xlfn.XLOOKUP($D524,前月商品!$D:$D,前月商品!I:I,0)</f>
        <v>0</v>
      </c>
      <c r="AA524" s="23">
        <f>_xlfn.XLOOKUP($D524,前々月商品!$D:$D,前々月商品!I:I,0)</f>
        <v>0</v>
      </c>
      <c r="AB524" s="23">
        <f>_xlfn.XLOOKUP($D524,当月商品!$D:$D,当月商品!V:V,0)</f>
        <v>0</v>
      </c>
      <c r="AC524" s="23">
        <f>_xlfn.XLOOKUP($D524,前月商品!$D:$D,前月商品!V:V,0)</f>
        <v>0</v>
      </c>
      <c r="AD524" s="23">
        <f>_xlfn.XLOOKUP($D524,前々月商品!$D:$D,前々月商品!V:V,0)</f>
        <v>0</v>
      </c>
      <c r="AE524" s="23">
        <f t="shared" si="118"/>
        <v>0</v>
      </c>
      <c r="AF524" s="23">
        <f t="shared" si="119"/>
        <v>0</v>
      </c>
      <c r="AG524" s="23">
        <f t="shared" si="120"/>
        <v>0</v>
      </c>
      <c r="AH524" s="12">
        <f>_xlfn.XLOOKUP($D524,当月商品!$D:$D,当月商品!W:W,0)</f>
        <v>0</v>
      </c>
      <c r="AI524" s="12">
        <f>_xlfn.XLOOKUP($D524,前月商品!$D:$D,前月商品!W:W,0)</f>
        <v>0</v>
      </c>
      <c r="AJ524" s="12">
        <f>_xlfn.XLOOKUP($D524,前々月商品!$D:$D,前々月商品!W:W,0)</f>
        <v>0</v>
      </c>
      <c r="AK524" s="12">
        <f>_xlfn.XLOOKUP($D524,当月商品!$D:$D,当月商品!H:H,0)</f>
        <v>0</v>
      </c>
      <c r="AL524" s="12">
        <f>_xlfn.XLOOKUP($D524,前月商品!$D:$D,前月商品!H:H,0)</f>
        <v>0</v>
      </c>
      <c r="AM524" s="12">
        <f>_xlfn.XLOOKUP($D524,前々月商品!$D:$D,前々月商品!H:H,0)</f>
        <v>0</v>
      </c>
      <c r="AN524" s="13">
        <f t="shared" si="121"/>
        <v>0</v>
      </c>
      <c r="AO524" s="13">
        <f t="shared" si="122"/>
        <v>0</v>
      </c>
      <c r="AP524" s="13">
        <f t="shared" si="123"/>
        <v>0</v>
      </c>
      <c r="AQ524" s="16">
        <f t="shared" si="124"/>
        <v>0</v>
      </c>
      <c r="AR524" s="16">
        <f t="shared" si="125"/>
        <v>0</v>
      </c>
      <c r="AS524" s="17">
        <f t="shared" si="126"/>
        <v>0</v>
      </c>
      <c r="AT524" t="e">
        <f t="shared" si="127"/>
        <v>#VALUE!</v>
      </c>
    </row>
    <row r="525" spans="3:46" ht="36.65" customHeight="1">
      <c r="C525" s="20">
        <v>520</v>
      </c>
      <c r="D525" s="53">
        <f>現状商品設定!B522</f>
        <v>0</v>
      </c>
      <c r="E525" s="26" t="str">
        <f>IFERROR(_xlfn.XLOOKUP($D525,現状商品設定!B:B,現状商品設定!C:C,"-"),"-")</f>
        <v>-</v>
      </c>
      <c r="F525" s="32" t="s">
        <v>46</v>
      </c>
      <c r="G525" s="30" t="str">
        <f>IFERROR(_xlfn.XLOOKUP($D525,現状商品設定!B:B,現状商品設定!F:F),"-")</f>
        <v>-</v>
      </c>
      <c r="H525" s="34" t="e">
        <f>IF(IF(AND(V525&gt;=設定!$C$3,X525&gt;=L525),G525*(1+設定!$C$6),IF(AND(V525&gt;=設定!$C$3,X525&lt;L525),G525*(1+設定!$C$7*-1),IF(V525&lt;設定!$C$3,G525*(1+設定!$C$6),"除外")))&gt;10,IF(AND(V525&gt;=設定!$C$3,X525&gt;=L525),G525*(1+設定!$C$6),IF(AND(V525&gt;=設定!$C$3,X525&lt;L525),G525*(1+設定!$C$7*-1),IF(V525&lt;設定!$C$3,G525*(1+設定!$C$6),"除外"))),10)</f>
        <v>#VALUE!</v>
      </c>
      <c r="I525" s="34" t="e">
        <f ca="1">IF(消化率!$I$5&lt;1,商品!H525*消化率!$I$5,IF(商品!W525*商品!Q525/(商品!H525*消化率!$I$5)&gt;商品!L525,商品!H525*消化率!$I$5,J525))</f>
        <v>#DIV/0!</v>
      </c>
      <c r="J525" s="34" t="e">
        <f t="shared" si="114"/>
        <v>#VALUE!</v>
      </c>
      <c r="K525" s="34" t="e">
        <f ca="1">IF(ROUNDDOWN(IF(I525&gt;=設定!$C$8,設定!$C$8,商品!I525),0)&lt;10,10,ROUNDDOWN(IF(I525&gt;=設定!$C$8,設定!$C$8,商品!I525),0))</f>
        <v>#DIV/0!</v>
      </c>
      <c r="L525" s="64">
        <f>IF(F525="標準",設定!$C$4,商品!F525)</f>
        <v>5</v>
      </c>
      <c r="M525" s="63" t="str">
        <f>_xlfn.XLOOKUP($D525,全商品!$F:$F,全商品!H:H,"-")</f>
        <v>-</v>
      </c>
      <c r="N525" s="12" t="str">
        <f>_xlfn.XLOOKUP($D525,全商品!$F:$F,全商品!I:I,"-")</f>
        <v>-</v>
      </c>
      <c r="O525" s="23" t="str">
        <f>_xlfn.XLOOKUP($D525,全商品!$F:$F,全商品!K:K,"-")</f>
        <v>-</v>
      </c>
      <c r="P525" s="13" t="str">
        <f>_xlfn.XLOOKUP($D525,全商品!$F:$F,全商品!M:M,"-")</f>
        <v>-</v>
      </c>
      <c r="Q525" s="25" t="str">
        <f>_xlfn.XLOOKUP($D525,現状商品設定!B:B,現状商品設定!D:D,"-")</f>
        <v>-</v>
      </c>
      <c r="R525" s="22">
        <f>SUM(_xlfn.XLOOKUP($D525,当月商品!$D:$D,当月商品!I:I,0),_xlfn.XLOOKUP($D525,前月商品!$D:$D,前月商品!I:I,0),_xlfn.XLOOKUP($D525,前々月商品!$D:$D,前々月商品!I:I,0))</f>
        <v>0</v>
      </c>
      <c r="S525" s="23">
        <f>SUM(_xlfn.XLOOKUP($D525,当月商品!$D:$D,当月商品!V:V,0),_xlfn.XLOOKUP($D525,前月商品!$D:$D,前月商品!V:V,0),_xlfn.XLOOKUP($D525,前々月商品!$D:$D,前々月商品!V:V,0))</f>
        <v>0</v>
      </c>
      <c r="T525" s="23">
        <f t="shared" si="115"/>
        <v>0</v>
      </c>
      <c r="U525" s="23">
        <f>SUM(_xlfn.XLOOKUP($D525,当月商品!$D:$D,当月商品!W:W,0),_xlfn.XLOOKUP($D525,前月商品!$D:$D,前月商品!W:W,0),_xlfn.XLOOKUP($D525,前々月商品!$D:$D,前々月商品!W:W,0))</f>
        <v>0</v>
      </c>
      <c r="V525" s="23">
        <f>SUM(_xlfn.XLOOKUP($D525,当月商品!$D:$D,当月商品!H:H,0),_xlfn.XLOOKUP($D525,前月商品!$D:$D,前月商品!H:H,0),_xlfn.XLOOKUP($D525,前々月商品!$D:$D,前々月商品!H:H,0))</f>
        <v>0</v>
      </c>
      <c r="W525" s="13">
        <f t="shared" si="116"/>
        <v>0</v>
      </c>
      <c r="X525" s="15">
        <f t="shared" si="117"/>
        <v>0</v>
      </c>
      <c r="Y525" s="22">
        <f>_xlfn.XLOOKUP($D525,当月商品!$D:$D,当月商品!I:I,0)</f>
        <v>0</v>
      </c>
      <c r="Z525" s="23">
        <f>_xlfn.XLOOKUP($D525,前月商品!$D:$D,前月商品!I:I,0)</f>
        <v>0</v>
      </c>
      <c r="AA525" s="23">
        <f>_xlfn.XLOOKUP($D525,前々月商品!$D:$D,前々月商品!I:I,0)</f>
        <v>0</v>
      </c>
      <c r="AB525" s="23">
        <f>_xlfn.XLOOKUP($D525,当月商品!$D:$D,当月商品!V:V,0)</f>
        <v>0</v>
      </c>
      <c r="AC525" s="23">
        <f>_xlfn.XLOOKUP($D525,前月商品!$D:$D,前月商品!V:V,0)</f>
        <v>0</v>
      </c>
      <c r="AD525" s="23">
        <f>_xlfn.XLOOKUP($D525,前々月商品!$D:$D,前々月商品!V:V,0)</f>
        <v>0</v>
      </c>
      <c r="AE525" s="23">
        <f t="shared" si="118"/>
        <v>0</v>
      </c>
      <c r="AF525" s="23">
        <f t="shared" si="119"/>
        <v>0</v>
      </c>
      <c r="AG525" s="23">
        <f t="shared" si="120"/>
        <v>0</v>
      </c>
      <c r="AH525" s="12">
        <f>_xlfn.XLOOKUP($D525,当月商品!$D:$D,当月商品!W:W,0)</f>
        <v>0</v>
      </c>
      <c r="AI525" s="12">
        <f>_xlfn.XLOOKUP($D525,前月商品!$D:$D,前月商品!W:W,0)</f>
        <v>0</v>
      </c>
      <c r="AJ525" s="12">
        <f>_xlfn.XLOOKUP($D525,前々月商品!$D:$D,前々月商品!W:W,0)</f>
        <v>0</v>
      </c>
      <c r="AK525" s="12">
        <f>_xlfn.XLOOKUP($D525,当月商品!$D:$D,当月商品!H:H,0)</f>
        <v>0</v>
      </c>
      <c r="AL525" s="12">
        <f>_xlfn.XLOOKUP($D525,前月商品!$D:$D,前月商品!H:H,0)</f>
        <v>0</v>
      </c>
      <c r="AM525" s="12">
        <f>_xlfn.XLOOKUP($D525,前々月商品!$D:$D,前々月商品!H:H,0)</f>
        <v>0</v>
      </c>
      <c r="AN525" s="13">
        <f t="shared" si="121"/>
        <v>0</v>
      </c>
      <c r="AO525" s="13">
        <f t="shared" si="122"/>
        <v>0</v>
      </c>
      <c r="AP525" s="13">
        <f t="shared" si="123"/>
        <v>0</v>
      </c>
      <c r="AQ525" s="16">
        <f t="shared" si="124"/>
        <v>0</v>
      </c>
      <c r="AR525" s="16">
        <f t="shared" si="125"/>
        <v>0</v>
      </c>
      <c r="AS525" s="17">
        <f t="shared" si="126"/>
        <v>0</v>
      </c>
      <c r="AT525" t="e">
        <f t="shared" si="127"/>
        <v>#VALUE!</v>
      </c>
    </row>
    <row r="526" spans="3:46" ht="36.65" customHeight="1">
      <c r="C526" s="20">
        <v>521</v>
      </c>
      <c r="D526" s="53">
        <f>現状商品設定!B523</f>
        <v>0</v>
      </c>
      <c r="E526" s="26" t="str">
        <f>IFERROR(_xlfn.XLOOKUP($D526,現状商品設定!B:B,現状商品設定!C:C,"-"),"-")</f>
        <v>-</v>
      </c>
      <c r="F526" s="32" t="s">
        <v>46</v>
      </c>
      <c r="G526" s="30" t="str">
        <f>IFERROR(_xlfn.XLOOKUP($D526,現状商品設定!B:B,現状商品設定!F:F),"-")</f>
        <v>-</v>
      </c>
      <c r="H526" s="34" t="e">
        <f>IF(IF(AND(V526&gt;=設定!$C$3,X526&gt;=L526),G526*(1+設定!$C$6),IF(AND(V526&gt;=設定!$C$3,X526&lt;L526),G526*(1+設定!$C$7*-1),IF(V526&lt;設定!$C$3,G526*(1+設定!$C$6),"除外")))&gt;10,IF(AND(V526&gt;=設定!$C$3,X526&gt;=L526),G526*(1+設定!$C$6),IF(AND(V526&gt;=設定!$C$3,X526&lt;L526),G526*(1+設定!$C$7*-1),IF(V526&lt;設定!$C$3,G526*(1+設定!$C$6),"除外"))),10)</f>
        <v>#VALUE!</v>
      </c>
      <c r="I526" s="34" t="e">
        <f ca="1">IF(消化率!$I$5&lt;1,商品!H526*消化率!$I$5,IF(商品!W526*商品!Q526/(商品!H526*消化率!$I$5)&gt;商品!L526,商品!H526*消化率!$I$5,J526))</f>
        <v>#DIV/0!</v>
      </c>
      <c r="J526" s="34" t="e">
        <f t="shared" si="114"/>
        <v>#VALUE!</v>
      </c>
      <c r="K526" s="34" t="e">
        <f ca="1">IF(ROUNDDOWN(IF(I526&gt;=設定!$C$8,設定!$C$8,商品!I526),0)&lt;10,10,ROUNDDOWN(IF(I526&gt;=設定!$C$8,設定!$C$8,商品!I526),0))</f>
        <v>#DIV/0!</v>
      </c>
      <c r="L526" s="64">
        <f>IF(F526="標準",設定!$C$4,商品!F526)</f>
        <v>5</v>
      </c>
      <c r="M526" s="63" t="str">
        <f>_xlfn.XLOOKUP($D526,全商品!$F:$F,全商品!H:H,"-")</f>
        <v>-</v>
      </c>
      <c r="N526" s="12" t="str">
        <f>_xlfn.XLOOKUP($D526,全商品!$F:$F,全商品!I:I,"-")</f>
        <v>-</v>
      </c>
      <c r="O526" s="23" t="str">
        <f>_xlfn.XLOOKUP($D526,全商品!$F:$F,全商品!K:K,"-")</f>
        <v>-</v>
      </c>
      <c r="P526" s="13" t="str">
        <f>_xlfn.XLOOKUP($D526,全商品!$F:$F,全商品!M:M,"-")</f>
        <v>-</v>
      </c>
      <c r="Q526" s="25" t="str">
        <f>_xlfn.XLOOKUP($D526,現状商品設定!B:B,現状商品設定!D:D,"-")</f>
        <v>-</v>
      </c>
      <c r="R526" s="22">
        <f>SUM(_xlfn.XLOOKUP($D526,当月商品!$D:$D,当月商品!I:I,0),_xlfn.XLOOKUP($D526,前月商品!$D:$D,前月商品!I:I,0),_xlfn.XLOOKUP($D526,前々月商品!$D:$D,前々月商品!I:I,0))</f>
        <v>0</v>
      </c>
      <c r="S526" s="23">
        <f>SUM(_xlfn.XLOOKUP($D526,当月商品!$D:$D,当月商品!V:V,0),_xlfn.XLOOKUP($D526,前月商品!$D:$D,前月商品!V:V,0),_xlfn.XLOOKUP($D526,前々月商品!$D:$D,前々月商品!V:V,0))</f>
        <v>0</v>
      </c>
      <c r="T526" s="23">
        <f t="shared" si="115"/>
        <v>0</v>
      </c>
      <c r="U526" s="23">
        <f>SUM(_xlfn.XLOOKUP($D526,当月商品!$D:$D,当月商品!W:W,0),_xlfn.XLOOKUP($D526,前月商品!$D:$D,前月商品!W:W,0),_xlfn.XLOOKUP($D526,前々月商品!$D:$D,前々月商品!W:W,0))</f>
        <v>0</v>
      </c>
      <c r="V526" s="23">
        <f>SUM(_xlfn.XLOOKUP($D526,当月商品!$D:$D,当月商品!H:H,0),_xlfn.XLOOKUP($D526,前月商品!$D:$D,前月商品!H:H,0),_xlfn.XLOOKUP($D526,前々月商品!$D:$D,前々月商品!H:H,0))</f>
        <v>0</v>
      </c>
      <c r="W526" s="13">
        <f t="shared" si="116"/>
        <v>0</v>
      </c>
      <c r="X526" s="15">
        <f t="shared" si="117"/>
        <v>0</v>
      </c>
      <c r="Y526" s="22">
        <f>_xlfn.XLOOKUP($D526,当月商品!$D:$D,当月商品!I:I,0)</f>
        <v>0</v>
      </c>
      <c r="Z526" s="23">
        <f>_xlfn.XLOOKUP($D526,前月商品!$D:$D,前月商品!I:I,0)</f>
        <v>0</v>
      </c>
      <c r="AA526" s="23">
        <f>_xlfn.XLOOKUP($D526,前々月商品!$D:$D,前々月商品!I:I,0)</f>
        <v>0</v>
      </c>
      <c r="AB526" s="23">
        <f>_xlfn.XLOOKUP($D526,当月商品!$D:$D,当月商品!V:V,0)</f>
        <v>0</v>
      </c>
      <c r="AC526" s="23">
        <f>_xlfn.XLOOKUP($D526,前月商品!$D:$D,前月商品!V:V,0)</f>
        <v>0</v>
      </c>
      <c r="AD526" s="23">
        <f>_xlfn.XLOOKUP($D526,前々月商品!$D:$D,前々月商品!V:V,0)</f>
        <v>0</v>
      </c>
      <c r="AE526" s="23">
        <f t="shared" si="118"/>
        <v>0</v>
      </c>
      <c r="AF526" s="23">
        <f t="shared" si="119"/>
        <v>0</v>
      </c>
      <c r="AG526" s="23">
        <f t="shared" si="120"/>
        <v>0</v>
      </c>
      <c r="AH526" s="12">
        <f>_xlfn.XLOOKUP($D526,当月商品!$D:$D,当月商品!W:W,0)</f>
        <v>0</v>
      </c>
      <c r="AI526" s="12">
        <f>_xlfn.XLOOKUP($D526,前月商品!$D:$D,前月商品!W:W,0)</f>
        <v>0</v>
      </c>
      <c r="AJ526" s="12">
        <f>_xlfn.XLOOKUP($D526,前々月商品!$D:$D,前々月商品!W:W,0)</f>
        <v>0</v>
      </c>
      <c r="AK526" s="12">
        <f>_xlfn.XLOOKUP($D526,当月商品!$D:$D,当月商品!H:H,0)</f>
        <v>0</v>
      </c>
      <c r="AL526" s="12">
        <f>_xlfn.XLOOKUP($D526,前月商品!$D:$D,前月商品!H:H,0)</f>
        <v>0</v>
      </c>
      <c r="AM526" s="12">
        <f>_xlfn.XLOOKUP($D526,前々月商品!$D:$D,前々月商品!H:H,0)</f>
        <v>0</v>
      </c>
      <c r="AN526" s="13">
        <f t="shared" si="121"/>
        <v>0</v>
      </c>
      <c r="AO526" s="13">
        <f t="shared" si="122"/>
        <v>0</v>
      </c>
      <c r="AP526" s="13">
        <f t="shared" si="123"/>
        <v>0</v>
      </c>
      <c r="AQ526" s="16">
        <f t="shared" si="124"/>
        <v>0</v>
      </c>
      <c r="AR526" s="16">
        <f t="shared" si="125"/>
        <v>0</v>
      </c>
      <c r="AS526" s="17">
        <f t="shared" si="126"/>
        <v>0</v>
      </c>
      <c r="AT526" t="e">
        <f t="shared" si="127"/>
        <v>#VALUE!</v>
      </c>
    </row>
    <row r="527" spans="3:46" ht="36.65" customHeight="1">
      <c r="C527" s="20">
        <v>522</v>
      </c>
      <c r="D527" s="53">
        <f>現状商品設定!B524</f>
        <v>0</v>
      </c>
      <c r="E527" s="26" t="str">
        <f>IFERROR(_xlfn.XLOOKUP($D527,現状商品設定!B:B,現状商品設定!C:C,"-"),"-")</f>
        <v>-</v>
      </c>
      <c r="F527" s="32" t="s">
        <v>46</v>
      </c>
      <c r="G527" s="30" t="str">
        <f>IFERROR(_xlfn.XLOOKUP($D527,現状商品設定!B:B,現状商品設定!F:F),"-")</f>
        <v>-</v>
      </c>
      <c r="H527" s="34" t="e">
        <f>IF(IF(AND(V527&gt;=設定!$C$3,X527&gt;=L527),G527*(1+設定!$C$6),IF(AND(V527&gt;=設定!$C$3,X527&lt;L527),G527*(1+設定!$C$7*-1),IF(V527&lt;設定!$C$3,G527*(1+設定!$C$6),"除外")))&gt;10,IF(AND(V527&gt;=設定!$C$3,X527&gt;=L527),G527*(1+設定!$C$6),IF(AND(V527&gt;=設定!$C$3,X527&lt;L527),G527*(1+設定!$C$7*-1),IF(V527&lt;設定!$C$3,G527*(1+設定!$C$6),"除外"))),10)</f>
        <v>#VALUE!</v>
      </c>
      <c r="I527" s="34" t="e">
        <f ca="1">IF(消化率!$I$5&lt;1,商品!H527*消化率!$I$5,IF(商品!W527*商品!Q527/(商品!H527*消化率!$I$5)&gt;商品!L527,商品!H527*消化率!$I$5,J527))</f>
        <v>#DIV/0!</v>
      </c>
      <c r="J527" s="34" t="e">
        <f t="shared" si="114"/>
        <v>#VALUE!</v>
      </c>
      <c r="K527" s="34" t="e">
        <f ca="1">IF(ROUNDDOWN(IF(I527&gt;=設定!$C$8,設定!$C$8,商品!I527),0)&lt;10,10,ROUNDDOWN(IF(I527&gt;=設定!$C$8,設定!$C$8,商品!I527),0))</f>
        <v>#DIV/0!</v>
      </c>
      <c r="L527" s="64">
        <f>IF(F527="標準",設定!$C$4,商品!F527)</f>
        <v>5</v>
      </c>
      <c r="M527" s="63" t="str">
        <f>_xlfn.XLOOKUP($D527,全商品!$F:$F,全商品!H:H,"-")</f>
        <v>-</v>
      </c>
      <c r="N527" s="12" t="str">
        <f>_xlfn.XLOOKUP($D527,全商品!$F:$F,全商品!I:I,"-")</f>
        <v>-</v>
      </c>
      <c r="O527" s="23" t="str">
        <f>_xlfn.XLOOKUP($D527,全商品!$F:$F,全商品!K:K,"-")</f>
        <v>-</v>
      </c>
      <c r="P527" s="13" t="str">
        <f>_xlfn.XLOOKUP($D527,全商品!$F:$F,全商品!M:M,"-")</f>
        <v>-</v>
      </c>
      <c r="Q527" s="25" t="str">
        <f>_xlfn.XLOOKUP($D527,現状商品設定!B:B,現状商品設定!D:D,"-")</f>
        <v>-</v>
      </c>
      <c r="R527" s="22">
        <f>SUM(_xlfn.XLOOKUP($D527,当月商品!$D:$D,当月商品!I:I,0),_xlfn.XLOOKUP($D527,前月商品!$D:$D,前月商品!I:I,0),_xlfn.XLOOKUP($D527,前々月商品!$D:$D,前々月商品!I:I,0))</f>
        <v>0</v>
      </c>
      <c r="S527" s="23">
        <f>SUM(_xlfn.XLOOKUP($D527,当月商品!$D:$D,当月商品!V:V,0),_xlfn.XLOOKUP($D527,前月商品!$D:$D,前月商品!V:V,0),_xlfn.XLOOKUP($D527,前々月商品!$D:$D,前々月商品!V:V,0))</f>
        <v>0</v>
      </c>
      <c r="T527" s="23">
        <f t="shared" si="115"/>
        <v>0</v>
      </c>
      <c r="U527" s="23">
        <f>SUM(_xlfn.XLOOKUP($D527,当月商品!$D:$D,当月商品!W:W,0),_xlfn.XLOOKUP($D527,前月商品!$D:$D,前月商品!W:W,0),_xlfn.XLOOKUP($D527,前々月商品!$D:$D,前々月商品!W:W,0))</f>
        <v>0</v>
      </c>
      <c r="V527" s="23">
        <f>SUM(_xlfn.XLOOKUP($D527,当月商品!$D:$D,当月商品!H:H,0),_xlfn.XLOOKUP($D527,前月商品!$D:$D,前月商品!H:H,0),_xlfn.XLOOKUP($D527,前々月商品!$D:$D,前々月商品!H:H,0))</f>
        <v>0</v>
      </c>
      <c r="W527" s="13">
        <f t="shared" si="116"/>
        <v>0</v>
      </c>
      <c r="X527" s="15">
        <f t="shared" si="117"/>
        <v>0</v>
      </c>
      <c r="Y527" s="22">
        <f>_xlfn.XLOOKUP($D527,当月商品!$D:$D,当月商品!I:I,0)</f>
        <v>0</v>
      </c>
      <c r="Z527" s="23">
        <f>_xlfn.XLOOKUP($D527,前月商品!$D:$D,前月商品!I:I,0)</f>
        <v>0</v>
      </c>
      <c r="AA527" s="23">
        <f>_xlfn.XLOOKUP($D527,前々月商品!$D:$D,前々月商品!I:I,0)</f>
        <v>0</v>
      </c>
      <c r="AB527" s="23">
        <f>_xlfn.XLOOKUP($D527,当月商品!$D:$D,当月商品!V:V,0)</f>
        <v>0</v>
      </c>
      <c r="AC527" s="23">
        <f>_xlfn.XLOOKUP($D527,前月商品!$D:$D,前月商品!V:V,0)</f>
        <v>0</v>
      </c>
      <c r="AD527" s="23">
        <f>_xlfn.XLOOKUP($D527,前々月商品!$D:$D,前々月商品!V:V,0)</f>
        <v>0</v>
      </c>
      <c r="AE527" s="23">
        <f t="shared" si="118"/>
        <v>0</v>
      </c>
      <c r="AF527" s="23">
        <f t="shared" si="119"/>
        <v>0</v>
      </c>
      <c r="AG527" s="23">
        <f t="shared" si="120"/>
        <v>0</v>
      </c>
      <c r="AH527" s="12">
        <f>_xlfn.XLOOKUP($D527,当月商品!$D:$D,当月商品!W:W,0)</f>
        <v>0</v>
      </c>
      <c r="AI527" s="12">
        <f>_xlfn.XLOOKUP($D527,前月商品!$D:$D,前月商品!W:W,0)</f>
        <v>0</v>
      </c>
      <c r="AJ527" s="12">
        <f>_xlfn.XLOOKUP($D527,前々月商品!$D:$D,前々月商品!W:W,0)</f>
        <v>0</v>
      </c>
      <c r="AK527" s="12">
        <f>_xlfn.XLOOKUP($D527,当月商品!$D:$D,当月商品!H:H,0)</f>
        <v>0</v>
      </c>
      <c r="AL527" s="12">
        <f>_xlfn.XLOOKUP($D527,前月商品!$D:$D,前月商品!H:H,0)</f>
        <v>0</v>
      </c>
      <c r="AM527" s="12">
        <f>_xlfn.XLOOKUP($D527,前々月商品!$D:$D,前々月商品!H:H,0)</f>
        <v>0</v>
      </c>
      <c r="AN527" s="13">
        <f t="shared" si="121"/>
        <v>0</v>
      </c>
      <c r="AO527" s="13">
        <f t="shared" si="122"/>
        <v>0</v>
      </c>
      <c r="AP527" s="13">
        <f t="shared" si="123"/>
        <v>0</v>
      </c>
      <c r="AQ527" s="16">
        <f t="shared" si="124"/>
        <v>0</v>
      </c>
      <c r="AR527" s="16">
        <f t="shared" si="125"/>
        <v>0</v>
      </c>
      <c r="AS527" s="17">
        <f t="shared" si="126"/>
        <v>0</v>
      </c>
      <c r="AT527" t="e">
        <f t="shared" si="127"/>
        <v>#VALUE!</v>
      </c>
    </row>
    <row r="528" spans="3:46" ht="36.65" customHeight="1">
      <c r="C528" s="20">
        <v>523</v>
      </c>
      <c r="D528" s="53">
        <f>現状商品設定!B525</f>
        <v>0</v>
      </c>
      <c r="E528" s="26" t="str">
        <f>IFERROR(_xlfn.XLOOKUP($D528,現状商品設定!B:B,現状商品設定!C:C,"-"),"-")</f>
        <v>-</v>
      </c>
      <c r="F528" s="32" t="s">
        <v>46</v>
      </c>
      <c r="G528" s="30" t="str">
        <f>IFERROR(_xlfn.XLOOKUP($D528,現状商品設定!B:B,現状商品設定!F:F),"-")</f>
        <v>-</v>
      </c>
      <c r="H528" s="34" t="e">
        <f>IF(IF(AND(V528&gt;=設定!$C$3,X528&gt;=L528),G528*(1+設定!$C$6),IF(AND(V528&gt;=設定!$C$3,X528&lt;L528),G528*(1+設定!$C$7*-1),IF(V528&lt;設定!$C$3,G528*(1+設定!$C$6),"除外")))&gt;10,IF(AND(V528&gt;=設定!$C$3,X528&gt;=L528),G528*(1+設定!$C$6),IF(AND(V528&gt;=設定!$C$3,X528&lt;L528),G528*(1+設定!$C$7*-1),IF(V528&lt;設定!$C$3,G528*(1+設定!$C$6),"除外"))),10)</f>
        <v>#VALUE!</v>
      </c>
      <c r="I528" s="34" t="e">
        <f ca="1">IF(消化率!$I$5&lt;1,商品!H528*消化率!$I$5,IF(商品!W528*商品!Q528/(商品!H528*消化率!$I$5)&gt;商品!L528,商品!H528*消化率!$I$5,J528))</f>
        <v>#DIV/0!</v>
      </c>
      <c r="J528" s="34" t="e">
        <f t="shared" si="114"/>
        <v>#VALUE!</v>
      </c>
      <c r="K528" s="34" t="e">
        <f ca="1">IF(ROUNDDOWN(IF(I528&gt;=設定!$C$8,設定!$C$8,商品!I528),0)&lt;10,10,ROUNDDOWN(IF(I528&gt;=設定!$C$8,設定!$C$8,商品!I528),0))</f>
        <v>#DIV/0!</v>
      </c>
      <c r="L528" s="64">
        <f>IF(F528="標準",設定!$C$4,商品!F528)</f>
        <v>5</v>
      </c>
      <c r="M528" s="63" t="str">
        <f>_xlfn.XLOOKUP($D528,全商品!$F:$F,全商品!H:H,"-")</f>
        <v>-</v>
      </c>
      <c r="N528" s="12" t="str">
        <f>_xlfn.XLOOKUP($D528,全商品!$F:$F,全商品!I:I,"-")</f>
        <v>-</v>
      </c>
      <c r="O528" s="23" t="str">
        <f>_xlfn.XLOOKUP($D528,全商品!$F:$F,全商品!K:K,"-")</f>
        <v>-</v>
      </c>
      <c r="P528" s="13" t="str">
        <f>_xlfn.XLOOKUP($D528,全商品!$F:$F,全商品!M:M,"-")</f>
        <v>-</v>
      </c>
      <c r="Q528" s="25" t="str">
        <f>_xlfn.XLOOKUP($D528,現状商品設定!B:B,現状商品設定!D:D,"-")</f>
        <v>-</v>
      </c>
      <c r="R528" s="22">
        <f>SUM(_xlfn.XLOOKUP($D528,当月商品!$D:$D,当月商品!I:I,0),_xlfn.XLOOKUP($D528,前月商品!$D:$D,前月商品!I:I,0),_xlfn.XLOOKUP($D528,前々月商品!$D:$D,前々月商品!I:I,0))</f>
        <v>0</v>
      </c>
      <c r="S528" s="23">
        <f>SUM(_xlfn.XLOOKUP($D528,当月商品!$D:$D,当月商品!V:V,0),_xlfn.XLOOKUP($D528,前月商品!$D:$D,前月商品!V:V,0),_xlfn.XLOOKUP($D528,前々月商品!$D:$D,前々月商品!V:V,0))</f>
        <v>0</v>
      </c>
      <c r="T528" s="23">
        <f t="shared" si="115"/>
        <v>0</v>
      </c>
      <c r="U528" s="23">
        <f>SUM(_xlfn.XLOOKUP($D528,当月商品!$D:$D,当月商品!W:W,0),_xlfn.XLOOKUP($D528,前月商品!$D:$D,前月商品!W:W,0),_xlfn.XLOOKUP($D528,前々月商品!$D:$D,前々月商品!W:W,0))</f>
        <v>0</v>
      </c>
      <c r="V528" s="23">
        <f>SUM(_xlfn.XLOOKUP($D528,当月商品!$D:$D,当月商品!H:H,0),_xlfn.XLOOKUP($D528,前月商品!$D:$D,前月商品!H:H,0),_xlfn.XLOOKUP($D528,前々月商品!$D:$D,前々月商品!H:H,0))</f>
        <v>0</v>
      </c>
      <c r="W528" s="13">
        <f t="shared" si="116"/>
        <v>0</v>
      </c>
      <c r="X528" s="15">
        <f t="shared" si="117"/>
        <v>0</v>
      </c>
      <c r="Y528" s="22">
        <f>_xlfn.XLOOKUP($D528,当月商品!$D:$D,当月商品!I:I,0)</f>
        <v>0</v>
      </c>
      <c r="Z528" s="23">
        <f>_xlfn.XLOOKUP($D528,前月商品!$D:$D,前月商品!I:I,0)</f>
        <v>0</v>
      </c>
      <c r="AA528" s="23">
        <f>_xlfn.XLOOKUP($D528,前々月商品!$D:$D,前々月商品!I:I,0)</f>
        <v>0</v>
      </c>
      <c r="AB528" s="23">
        <f>_xlfn.XLOOKUP($D528,当月商品!$D:$D,当月商品!V:V,0)</f>
        <v>0</v>
      </c>
      <c r="AC528" s="23">
        <f>_xlfn.XLOOKUP($D528,前月商品!$D:$D,前月商品!V:V,0)</f>
        <v>0</v>
      </c>
      <c r="AD528" s="23">
        <f>_xlfn.XLOOKUP($D528,前々月商品!$D:$D,前々月商品!V:V,0)</f>
        <v>0</v>
      </c>
      <c r="AE528" s="23">
        <f t="shared" si="118"/>
        <v>0</v>
      </c>
      <c r="AF528" s="23">
        <f t="shared" si="119"/>
        <v>0</v>
      </c>
      <c r="AG528" s="23">
        <f t="shared" si="120"/>
        <v>0</v>
      </c>
      <c r="AH528" s="12">
        <f>_xlfn.XLOOKUP($D528,当月商品!$D:$D,当月商品!W:W,0)</f>
        <v>0</v>
      </c>
      <c r="AI528" s="12">
        <f>_xlfn.XLOOKUP($D528,前月商品!$D:$D,前月商品!W:W,0)</f>
        <v>0</v>
      </c>
      <c r="AJ528" s="12">
        <f>_xlfn.XLOOKUP($D528,前々月商品!$D:$D,前々月商品!W:W,0)</f>
        <v>0</v>
      </c>
      <c r="AK528" s="12">
        <f>_xlfn.XLOOKUP($D528,当月商品!$D:$D,当月商品!H:H,0)</f>
        <v>0</v>
      </c>
      <c r="AL528" s="12">
        <f>_xlfn.XLOOKUP($D528,前月商品!$D:$D,前月商品!H:H,0)</f>
        <v>0</v>
      </c>
      <c r="AM528" s="12">
        <f>_xlfn.XLOOKUP($D528,前々月商品!$D:$D,前々月商品!H:H,0)</f>
        <v>0</v>
      </c>
      <c r="AN528" s="13">
        <f t="shared" si="121"/>
        <v>0</v>
      </c>
      <c r="AO528" s="13">
        <f t="shared" si="122"/>
        <v>0</v>
      </c>
      <c r="AP528" s="13">
        <f t="shared" si="123"/>
        <v>0</v>
      </c>
      <c r="AQ528" s="16">
        <f t="shared" si="124"/>
        <v>0</v>
      </c>
      <c r="AR528" s="16">
        <f t="shared" si="125"/>
        <v>0</v>
      </c>
      <c r="AS528" s="17">
        <f t="shared" si="126"/>
        <v>0</v>
      </c>
      <c r="AT528" t="e">
        <f t="shared" si="127"/>
        <v>#VALUE!</v>
      </c>
    </row>
    <row r="529" spans="3:46" ht="36.65" customHeight="1">
      <c r="C529" s="20">
        <v>524</v>
      </c>
      <c r="D529" s="53">
        <f>現状商品設定!B526</f>
        <v>0</v>
      </c>
      <c r="E529" s="26" t="str">
        <f>IFERROR(_xlfn.XLOOKUP($D529,現状商品設定!B:B,現状商品設定!C:C,"-"),"-")</f>
        <v>-</v>
      </c>
      <c r="F529" s="32" t="s">
        <v>46</v>
      </c>
      <c r="G529" s="30" t="str">
        <f>IFERROR(_xlfn.XLOOKUP($D529,現状商品設定!B:B,現状商品設定!F:F),"-")</f>
        <v>-</v>
      </c>
      <c r="H529" s="34" t="e">
        <f>IF(IF(AND(V529&gt;=設定!$C$3,X529&gt;=L529),G529*(1+設定!$C$6),IF(AND(V529&gt;=設定!$C$3,X529&lt;L529),G529*(1+設定!$C$7*-1),IF(V529&lt;設定!$C$3,G529*(1+設定!$C$6),"除外")))&gt;10,IF(AND(V529&gt;=設定!$C$3,X529&gt;=L529),G529*(1+設定!$C$6),IF(AND(V529&gt;=設定!$C$3,X529&lt;L529),G529*(1+設定!$C$7*-1),IF(V529&lt;設定!$C$3,G529*(1+設定!$C$6),"除外"))),10)</f>
        <v>#VALUE!</v>
      </c>
      <c r="I529" s="34" t="e">
        <f ca="1">IF(消化率!$I$5&lt;1,商品!H529*消化率!$I$5,IF(商品!W529*商品!Q529/(商品!H529*消化率!$I$5)&gt;商品!L529,商品!H529*消化率!$I$5,J529))</f>
        <v>#DIV/0!</v>
      </c>
      <c r="J529" s="34" t="e">
        <f t="shared" si="114"/>
        <v>#VALUE!</v>
      </c>
      <c r="K529" s="34" t="e">
        <f ca="1">IF(ROUNDDOWN(IF(I529&gt;=設定!$C$8,設定!$C$8,商品!I529),0)&lt;10,10,ROUNDDOWN(IF(I529&gt;=設定!$C$8,設定!$C$8,商品!I529),0))</f>
        <v>#DIV/0!</v>
      </c>
      <c r="L529" s="64">
        <f>IF(F529="標準",設定!$C$4,商品!F529)</f>
        <v>5</v>
      </c>
      <c r="M529" s="63" t="str">
        <f>_xlfn.XLOOKUP($D529,全商品!$F:$F,全商品!H:H,"-")</f>
        <v>-</v>
      </c>
      <c r="N529" s="12" t="str">
        <f>_xlfn.XLOOKUP($D529,全商品!$F:$F,全商品!I:I,"-")</f>
        <v>-</v>
      </c>
      <c r="O529" s="23" t="str">
        <f>_xlfn.XLOOKUP($D529,全商品!$F:$F,全商品!K:K,"-")</f>
        <v>-</v>
      </c>
      <c r="P529" s="13" t="str">
        <f>_xlfn.XLOOKUP($D529,全商品!$F:$F,全商品!M:M,"-")</f>
        <v>-</v>
      </c>
      <c r="Q529" s="25" t="str">
        <f>_xlfn.XLOOKUP($D529,現状商品設定!B:B,現状商品設定!D:D,"-")</f>
        <v>-</v>
      </c>
      <c r="R529" s="22">
        <f>SUM(_xlfn.XLOOKUP($D529,当月商品!$D:$D,当月商品!I:I,0),_xlfn.XLOOKUP($D529,前月商品!$D:$D,前月商品!I:I,0),_xlfn.XLOOKUP($D529,前々月商品!$D:$D,前々月商品!I:I,0))</f>
        <v>0</v>
      </c>
      <c r="S529" s="23">
        <f>SUM(_xlfn.XLOOKUP($D529,当月商品!$D:$D,当月商品!V:V,0),_xlfn.XLOOKUP($D529,前月商品!$D:$D,前月商品!V:V,0),_xlfn.XLOOKUP($D529,前々月商品!$D:$D,前々月商品!V:V,0))</f>
        <v>0</v>
      </c>
      <c r="T529" s="23">
        <f t="shared" si="115"/>
        <v>0</v>
      </c>
      <c r="U529" s="23">
        <f>SUM(_xlfn.XLOOKUP($D529,当月商品!$D:$D,当月商品!W:W,0),_xlfn.XLOOKUP($D529,前月商品!$D:$D,前月商品!W:W,0),_xlfn.XLOOKUP($D529,前々月商品!$D:$D,前々月商品!W:W,0))</f>
        <v>0</v>
      </c>
      <c r="V529" s="23">
        <f>SUM(_xlfn.XLOOKUP($D529,当月商品!$D:$D,当月商品!H:H,0),_xlfn.XLOOKUP($D529,前月商品!$D:$D,前月商品!H:H,0),_xlfn.XLOOKUP($D529,前々月商品!$D:$D,前々月商品!H:H,0))</f>
        <v>0</v>
      </c>
      <c r="W529" s="13">
        <f t="shared" si="116"/>
        <v>0</v>
      </c>
      <c r="X529" s="15">
        <f t="shared" si="117"/>
        <v>0</v>
      </c>
      <c r="Y529" s="22">
        <f>_xlfn.XLOOKUP($D529,当月商品!$D:$D,当月商品!I:I,0)</f>
        <v>0</v>
      </c>
      <c r="Z529" s="23">
        <f>_xlfn.XLOOKUP($D529,前月商品!$D:$D,前月商品!I:I,0)</f>
        <v>0</v>
      </c>
      <c r="AA529" s="23">
        <f>_xlfn.XLOOKUP($D529,前々月商品!$D:$D,前々月商品!I:I,0)</f>
        <v>0</v>
      </c>
      <c r="AB529" s="23">
        <f>_xlfn.XLOOKUP($D529,当月商品!$D:$D,当月商品!V:V,0)</f>
        <v>0</v>
      </c>
      <c r="AC529" s="23">
        <f>_xlfn.XLOOKUP($D529,前月商品!$D:$D,前月商品!V:V,0)</f>
        <v>0</v>
      </c>
      <c r="AD529" s="23">
        <f>_xlfn.XLOOKUP($D529,前々月商品!$D:$D,前々月商品!V:V,0)</f>
        <v>0</v>
      </c>
      <c r="AE529" s="23">
        <f t="shared" si="118"/>
        <v>0</v>
      </c>
      <c r="AF529" s="23">
        <f t="shared" si="119"/>
        <v>0</v>
      </c>
      <c r="AG529" s="23">
        <f t="shared" si="120"/>
        <v>0</v>
      </c>
      <c r="AH529" s="12">
        <f>_xlfn.XLOOKUP($D529,当月商品!$D:$D,当月商品!W:W,0)</f>
        <v>0</v>
      </c>
      <c r="AI529" s="12">
        <f>_xlfn.XLOOKUP($D529,前月商品!$D:$D,前月商品!W:W,0)</f>
        <v>0</v>
      </c>
      <c r="AJ529" s="12">
        <f>_xlfn.XLOOKUP($D529,前々月商品!$D:$D,前々月商品!W:W,0)</f>
        <v>0</v>
      </c>
      <c r="AK529" s="12">
        <f>_xlfn.XLOOKUP($D529,当月商品!$D:$D,当月商品!H:H,0)</f>
        <v>0</v>
      </c>
      <c r="AL529" s="12">
        <f>_xlfn.XLOOKUP($D529,前月商品!$D:$D,前月商品!H:H,0)</f>
        <v>0</v>
      </c>
      <c r="AM529" s="12">
        <f>_xlfn.XLOOKUP($D529,前々月商品!$D:$D,前々月商品!H:H,0)</f>
        <v>0</v>
      </c>
      <c r="AN529" s="13">
        <f t="shared" si="121"/>
        <v>0</v>
      </c>
      <c r="AO529" s="13">
        <f t="shared" si="122"/>
        <v>0</v>
      </c>
      <c r="AP529" s="13">
        <f t="shared" si="123"/>
        <v>0</v>
      </c>
      <c r="AQ529" s="16">
        <f t="shared" si="124"/>
        <v>0</v>
      </c>
      <c r="AR529" s="16">
        <f t="shared" si="125"/>
        <v>0</v>
      </c>
      <c r="AS529" s="17">
        <f t="shared" si="126"/>
        <v>0</v>
      </c>
      <c r="AT529" t="e">
        <f t="shared" si="127"/>
        <v>#VALUE!</v>
      </c>
    </row>
    <row r="530" spans="3:46" ht="36.65" customHeight="1">
      <c r="C530" s="20">
        <v>525</v>
      </c>
      <c r="D530" s="53">
        <f>現状商品設定!B527</f>
        <v>0</v>
      </c>
      <c r="E530" s="26" t="str">
        <f>IFERROR(_xlfn.XLOOKUP($D530,現状商品設定!B:B,現状商品設定!C:C,"-"),"-")</f>
        <v>-</v>
      </c>
      <c r="F530" s="32" t="s">
        <v>46</v>
      </c>
      <c r="G530" s="30" t="str">
        <f>IFERROR(_xlfn.XLOOKUP($D530,現状商品設定!B:B,現状商品設定!F:F),"-")</f>
        <v>-</v>
      </c>
      <c r="H530" s="34" t="e">
        <f>IF(IF(AND(V530&gt;=設定!$C$3,X530&gt;=L530),G530*(1+設定!$C$6),IF(AND(V530&gt;=設定!$C$3,X530&lt;L530),G530*(1+設定!$C$7*-1),IF(V530&lt;設定!$C$3,G530*(1+設定!$C$6),"除外")))&gt;10,IF(AND(V530&gt;=設定!$C$3,X530&gt;=L530),G530*(1+設定!$C$6),IF(AND(V530&gt;=設定!$C$3,X530&lt;L530),G530*(1+設定!$C$7*-1),IF(V530&lt;設定!$C$3,G530*(1+設定!$C$6),"除外"))),10)</f>
        <v>#VALUE!</v>
      </c>
      <c r="I530" s="34" t="e">
        <f ca="1">IF(消化率!$I$5&lt;1,商品!H530*消化率!$I$5,IF(商品!W530*商品!Q530/(商品!H530*消化率!$I$5)&gt;商品!L530,商品!H530*消化率!$I$5,J530))</f>
        <v>#DIV/0!</v>
      </c>
      <c r="J530" s="34" t="e">
        <f t="shared" si="114"/>
        <v>#VALUE!</v>
      </c>
      <c r="K530" s="34" t="e">
        <f ca="1">IF(ROUNDDOWN(IF(I530&gt;=設定!$C$8,設定!$C$8,商品!I530),0)&lt;10,10,ROUNDDOWN(IF(I530&gt;=設定!$C$8,設定!$C$8,商品!I530),0))</f>
        <v>#DIV/0!</v>
      </c>
      <c r="L530" s="64">
        <f>IF(F530="標準",設定!$C$4,商品!F530)</f>
        <v>5</v>
      </c>
      <c r="M530" s="63" t="str">
        <f>_xlfn.XLOOKUP($D530,全商品!$F:$F,全商品!H:H,"-")</f>
        <v>-</v>
      </c>
      <c r="N530" s="12" t="str">
        <f>_xlfn.XLOOKUP($D530,全商品!$F:$F,全商品!I:I,"-")</f>
        <v>-</v>
      </c>
      <c r="O530" s="23" t="str">
        <f>_xlfn.XLOOKUP($D530,全商品!$F:$F,全商品!K:K,"-")</f>
        <v>-</v>
      </c>
      <c r="P530" s="13" t="str">
        <f>_xlfn.XLOOKUP($D530,全商品!$F:$F,全商品!M:M,"-")</f>
        <v>-</v>
      </c>
      <c r="Q530" s="25" t="str">
        <f>_xlfn.XLOOKUP($D530,現状商品設定!B:B,現状商品設定!D:D,"-")</f>
        <v>-</v>
      </c>
      <c r="R530" s="22">
        <f>SUM(_xlfn.XLOOKUP($D530,当月商品!$D:$D,当月商品!I:I,0),_xlfn.XLOOKUP($D530,前月商品!$D:$D,前月商品!I:I,0),_xlfn.XLOOKUP($D530,前々月商品!$D:$D,前々月商品!I:I,0))</f>
        <v>0</v>
      </c>
      <c r="S530" s="23">
        <f>SUM(_xlfn.XLOOKUP($D530,当月商品!$D:$D,当月商品!V:V,0),_xlfn.XLOOKUP($D530,前月商品!$D:$D,前月商品!V:V,0),_xlfn.XLOOKUP($D530,前々月商品!$D:$D,前々月商品!V:V,0))</f>
        <v>0</v>
      </c>
      <c r="T530" s="23">
        <f t="shared" si="115"/>
        <v>0</v>
      </c>
      <c r="U530" s="23">
        <f>SUM(_xlfn.XLOOKUP($D530,当月商品!$D:$D,当月商品!W:W,0),_xlfn.XLOOKUP($D530,前月商品!$D:$D,前月商品!W:W,0),_xlfn.XLOOKUP($D530,前々月商品!$D:$D,前々月商品!W:W,0))</f>
        <v>0</v>
      </c>
      <c r="V530" s="23">
        <f>SUM(_xlfn.XLOOKUP($D530,当月商品!$D:$D,当月商品!H:H,0),_xlfn.XLOOKUP($D530,前月商品!$D:$D,前月商品!H:H,0),_xlfn.XLOOKUP($D530,前々月商品!$D:$D,前々月商品!H:H,0))</f>
        <v>0</v>
      </c>
      <c r="W530" s="13">
        <f t="shared" si="116"/>
        <v>0</v>
      </c>
      <c r="X530" s="15">
        <f t="shared" si="117"/>
        <v>0</v>
      </c>
      <c r="Y530" s="22">
        <f>_xlfn.XLOOKUP($D530,当月商品!$D:$D,当月商品!I:I,0)</f>
        <v>0</v>
      </c>
      <c r="Z530" s="23">
        <f>_xlfn.XLOOKUP($D530,前月商品!$D:$D,前月商品!I:I,0)</f>
        <v>0</v>
      </c>
      <c r="AA530" s="23">
        <f>_xlfn.XLOOKUP($D530,前々月商品!$D:$D,前々月商品!I:I,0)</f>
        <v>0</v>
      </c>
      <c r="AB530" s="23">
        <f>_xlfn.XLOOKUP($D530,当月商品!$D:$D,当月商品!V:V,0)</f>
        <v>0</v>
      </c>
      <c r="AC530" s="23">
        <f>_xlfn.XLOOKUP($D530,前月商品!$D:$D,前月商品!V:V,0)</f>
        <v>0</v>
      </c>
      <c r="AD530" s="23">
        <f>_xlfn.XLOOKUP($D530,前々月商品!$D:$D,前々月商品!V:V,0)</f>
        <v>0</v>
      </c>
      <c r="AE530" s="23">
        <f t="shared" si="118"/>
        <v>0</v>
      </c>
      <c r="AF530" s="23">
        <f t="shared" si="119"/>
        <v>0</v>
      </c>
      <c r="AG530" s="23">
        <f t="shared" si="120"/>
        <v>0</v>
      </c>
      <c r="AH530" s="12">
        <f>_xlfn.XLOOKUP($D530,当月商品!$D:$D,当月商品!W:W,0)</f>
        <v>0</v>
      </c>
      <c r="AI530" s="12">
        <f>_xlfn.XLOOKUP($D530,前月商品!$D:$D,前月商品!W:W,0)</f>
        <v>0</v>
      </c>
      <c r="AJ530" s="12">
        <f>_xlfn.XLOOKUP($D530,前々月商品!$D:$D,前々月商品!W:W,0)</f>
        <v>0</v>
      </c>
      <c r="AK530" s="12">
        <f>_xlfn.XLOOKUP($D530,当月商品!$D:$D,当月商品!H:H,0)</f>
        <v>0</v>
      </c>
      <c r="AL530" s="12">
        <f>_xlfn.XLOOKUP($D530,前月商品!$D:$D,前月商品!H:H,0)</f>
        <v>0</v>
      </c>
      <c r="AM530" s="12">
        <f>_xlfn.XLOOKUP($D530,前々月商品!$D:$D,前々月商品!H:H,0)</f>
        <v>0</v>
      </c>
      <c r="AN530" s="13">
        <f t="shared" si="121"/>
        <v>0</v>
      </c>
      <c r="AO530" s="13">
        <f t="shared" si="122"/>
        <v>0</v>
      </c>
      <c r="AP530" s="13">
        <f t="shared" si="123"/>
        <v>0</v>
      </c>
      <c r="AQ530" s="16">
        <f t="shared" si="124"/>
        <v>0</v>
      </c>
      <c r="AR530" s="16">
        <f t="shared" si="125"/>
        <v>0</v>
      </c>
      <c r="AS530" s="17">
        <f t="shared" si="126"/>
        <v>0</v>
      </c>
      <c r="AT530" t="e">
        <f t="shared" si="127"/>
        <v>#VALUE!</v>
      </c>
    </row>
    <row r="531" spans="3:46" ht="36.65" customHeight="1">
      <c r="C531" s="20">
        <v>526</v>
      </c>
      <c r="D531" s="53">
        <f>現状商品設定!B528</f>
        <v>0</v>
      </c>
      <c r="E531" s="26" t="str">
        <f>IFERROR(_xlfn.XLOOKUP($D531,現状商品設定!B:B,現状商品設定!C:C,"-"),"-")</f>
        <v>-</v>
      </c>
      <c r="F531" s="32" t="s">
        <v>46</v>
      </c>
      <c r="G531" s="30" t="str">
        <f>IFERROR(_xlfn.XLOOKUP($D531,現状商品設定!B:B,現状商品設定!F:F),"-")</f>
        <v>-</v>
      </c>
      <c r="H531" s="34" t="e">
        <f>IF(IF(AND(V531&gt;=設定!$C$3,X531&gt;=L531),G531*(1+設定!$C$6),IF(AND(V531&gt;=設定!$C$3,X531&lt;L531),G531*(1+設定!$C$7*-1),IF(V531&lt;設定!$C$3,G531*(1+設定!$C$6),"除外")))&gt;10,IF(AND(V531&gt;=設定!$C$3,X531&gt;=L531),G531*(1+設定!$C$6),IF(AND(V531&gt;=設定!$C$3,X531&lt;L531),G531*(1+設定!$C$7*-1),IF(V531&lt;設定!$C$3,G531*(1+設定!$C$6),"除外"))),10)</f>
        <v>#VALUE!</v>
      </c>
      <c r="I531" s="34" t="e">
        <f ca="1">IF(消化率!$I$5&lt;1,商品!H531*消化率!$I$5,IF(商品!W531*商品!Q531/(商品!H531*消化率!$I$5)&gt;商品!L531,商品!H531*消化率!$I$5,J531))</f>
        <v>#DIV/0!</v>
      </c>
      <c r="J531" s="34" t="e">
        <f t="shared" si="114"/>
        <v>#VALUE!</v>
      </c>
      <c r="K531" s="34" t="e">
        <f ca="1">IF(ROUNDDOWN(IF(I531&gt;=設定!$C$8,設定!$C$8,商品!I531),0)&lt;10,10,ROUNDDOWN(IF(I531&gt;=設定!$C$8,設定!$C$8,商品!I531),0))</f>
        <v>#DIV/0!</v>
      </c>
      <c r="L531" s="64">
        <f>IF(F531="標準",設定!$C$4,商品!F531)</f>
        <v>5</v>
      </c>
      <c r="M531" s="63" t="str">
        <f>_xlfn.XLOOKUP($D531,全商品!$F:$F,全商品!H:H,"-")</f>
        <v>-</v>
      </c>
      <c r="N531" s="12" t="str">
        <f>_xlfn.XLOOKUP($D531,全商品!$F:$F,全商品!I:I,"-")</f>
        <v>-</v>
      </c>
      <c r="O531" s="23" t="str">
        <f>_xlfn.XLOOKUP($D531,全商品!$F:$F,全商品!K:K,"-")</f>
        <v>-</v>
      </c>
      <c r="P531" s="13" t="str">
        <f>_xlfn.XLOOKUP($D531,全商品!$F:$F,全商品!M:M,"-")</f>
        <v>-</v>
      </c>
      <c r="Q531" s="25" t="str">
        <f>_xlfn.XLOOKUP($D531,現状商品設定!B:B,現状商品設定!D:D,"-")</f>
        <v>-</v>
      </c>
      <c r="R531" s="22">
        <f>SUM(_xlfn.XLOOKUP($D531,当月商品!$D:$D,当月商品!I:I,0),_xlfn.XLOOKUP($D531,前月商品!$D:$D,前月商品!I:I,0),_xlfn.XLOOKUP($D531,前々月商品!$D:$D,前々月商品!I:I,0))</f>
        <v>0</v>
      </c>
      <c r="S531" s="23">
        <f>SUM(_xlfn.XLOOKUP($D531,当月商品!$D:$D,当月商品!V:V,0),_xlfn.XLOOKUP($D531,前月商品!$D:$D,前月商品!V:V,0),_xlfn.XLOOKUP($D531,前々月商品!$D:$D,前々月商品!V:V,0))</f>
        <v>0</v>
      </c>
      <c r="T531" s="23">
        <f t="shared" si="115"/>
        <v>0</v>
      </c>
      <c r="U531" s="23">
        <f>SUM(_xlfn.XLOOKUP($D531,当月商品!$D:$D,当月商品!W:W,0),_xlfn.XLOOKUP($D531,前月商品!$D:$D,前月商品!W:W,0),_xlfn.XLOOKUP($D531,前々月商品!$D:$D,前々月商品!W:W,0))</f>
        <v>0</v>
      </c>
      <c r="V531" s="23">
        <f>SUM(_xlfn.XLOOKUP($D531,当月商品!$D:$D,当月商品!H:H,0),_xlfn.XLOOKUP($D531,前月商品!$D:$D,前月商品!H:H,0),_xlfn.XLOOKUP($D531,前々月商品!$D:$D,前々月商品!H:H,0))</f>
        <v>0</v>
      </c>
      <c r="W531" s="13">
        <f t="shared" si="116"/>
        <v>0</v>
      </c>
      <c r="X531" s="15">
        <f t="shared" si="117"/>
        <v>0</v>
      </c>
      <c r="Y531" s="22">
        <f>_xlfn.XLOOKUP($D531,当月商品!$D:$D,当月商品!I:I,0)</f>
        <v>0</v>
      </c>
      <c r="Z531" s="23">
        <f>_xlfn.XLOOKUP($D531,前月商品!$D:$D,前月商品!I:I,0)</f>
        <v>0</v>
      </c>
      <c r="AA531" s="23">
        <f>_xlfn.XLOOKUP($D531,前々月商品!$D:$D,前々月商品!I:I,0)</f>
        <v>0</v>
      </c>
      <c r="AB531" s="23">
        <f>_xlfn.XLOOKUP($D531,当月商品!$D:$D,当月商品!V:V,0)</f>
        <v>0</v>
      </c>
      <c r="AC531" s="23">
        <f>_xlfn.XLOOKUP($D531,前月商品!$D:$D,前月商品!V:V,0)</f>
        <v>0</v>
      </c>
      <c r="AD531" s="23">
        <f>_xlfn.XLOOKUP($D531,前々月商品!$D:$D,前々月商品!V:V,0)</f>
        <v>0</v>
      </c>
      <c r="AE531" s="23">
        <f t="shared" si="118"/>
        <v>0</v>
      </c>
      <c r="AF531" s="23">
        <f t="shared" si="119"/>
        <v>0</v>
      </c>
      <c r="AG531" s="23">
        <f t="shared" si="120"/>
        <v>0</v>
      </c>
      <c r="AH531" s="12">
        <f>_xlfn.XLOOKUP($D531,当月商品!$D:$D,当月商品!W:W,0)</f>
        <v>0</v>
      </c>
      <c r="AI531" s="12">
        <f>_xlfn.XLOOKUP($D531,前月商品!$D:$D,前月商品!W:W,0)</f>
        <v>0</v>
      </c>
      <c r="AJ531" s="12">
        <f>_xlfn.XLOOKUP($D531,前々月商品!$D:$D,前々月商品!W:W,0)</f>
        <v>0</v>
      </c>
      <c r="AK531" s="12">
        <f>_xlfn.XLOOKUP($D531,当月商品!$D:$D,当月商品!H:H,0)</f>
        <v>0</v>
      </c>
      <c r="AL531" s="12">
        <f>_xlfn.XLOOKUP($D531,前月商品!$D:$D,前月商品!H:H,0)</f>
        <v>0</v>
      </c>
      <c r="AM531" s="12">
        <f>_xlfn.XLOOKUP($D531,前々月商品!$D:$D,前々月商品!H:H,0)</f>
        <v>0</v>
      </c>
      <c r="AN531" s="13">
        <f t="shared" si="121"/>
        <v>0</v>
      </c>
      <c r="AO531" s="13">
        <f t="shared" si="122"/>
        <v>0</v>
      </c>
      <c r="AP531" s="13">
        <f t="shared" si="123"/>
        <v>0</v>
      </c>
      <c r="AQ531" s="16">
        <f t="shared" si="124"/>
        <v>0</v>
      </c>
      <c r="AR531" s="16">
        <f t="shared" si="125"/>
        <v>0</v>
      </c>
      <c r="AS531" s="17">
        <f t="shared" si="126"/>
        <v>0</v>
      </c>
      <c r="AT531" t="e">
        <f t="shared" si="127"/>
        <v>#VALUE!</v>
      </c>
    </row>
    <row r="532" spans="3:46" ht="36.65" customHeight="1">
      <c r="C532" s="20">
        <v>527</v>
      </c>
      <c r="D532" s="53">
        <f>現状商品設定!B529</f>
        <v>0</v>
      </c>
      <c r="E532" s="26" t="str">
        <f>IFERROR(_xlfn.XLOOKUP($D532,現状商品設定!B:B,現状商品設定!C:C,"-"),"-")</f>
        <v>-</v>
      </c>
      <c r="F532" s="32" t="s">
        <v>46</v>
      </c>
      <c r="G532" s="30" t="str">
        <f>IFERROR(_xlfn.XLOOKUP($D532,現状商品設定!B:B,現状商品設定!F:F),"-")</f>
        <v>-</v>
      </c>
      <c r="H532" s="34" t="e">
        <f>IF(IF(AND(V532&gt;=設定!$C$3,X532&gt;=L532),G532*(1+設定!$C$6),IF(AND(V532&gt;=設定!$C$3,X532&lt;L532),G532*(1+設定!$C$7*-1),IF(V532&lt;設定!$C$3,G532*(1+設定!$C$6),"除外")))&gt;10,IF(AND(V532&gt;=設定!$C$3,X532&gt;=L532),G532*(1+設定!$C$6),IF(AND(V532&gt;=設定!$C$3,X532&lt;L532),G532*(1+設定!$C$7*-1),IF(V532&lt;設定!$C$3,G532*(1+設定!$C$6),"除外"))),10)</f>
        <v>#VALUE!</v>
      </c>
      <c r="I532" s="34" t="e">
        <f ca="1">IF(消化率!$I$5&lt;1,商品!H532*消化率!$I$5,IF(商品!W532*商品!Q532/(商品!H532*消化率!$I$5)&gt;商品!L532,商品!H532*消化率!$I$5,J532))</f>
        <v>#DIV/0!</v>
      </c>
      <c r="J532" s="34" t="e">
        <f t="shared" si="114"/>
        <v>#VALUE!</v>
      </c>
      <c r="K532" s="34" t="e">
        <f ca="1">IF(ROUNDDOWN(IF(I532&gt;=設定!$C$8,設定!$C$8,商品!I532),0)&lt;10,10,ROUNDDOWN(IF(I532&gt;=設定!$C$8,設定!$C$8,商品!I532),0))</f>
        <v>#DIV/0!</v>
      </c>
      <c r="L532" s="64">
        <f>IF(F532="標準",設定!$C$4,商品!F532)</f>
        <v>5</v>
      </c>
      <c r="M532" s="63" t="str">
        <f>_xlfn.XLOOKUP($D532,全商品!$F:$F,全商品!H:H,"-")</f>
        <v>-</v>
      </c>
      <c r="N532" s="12" t="str">
        <f>_xlfn.XLOOKUP($D532,全商品!$F:$F,全商品!I:I,"-")</f>
        <v>-</v>
      </c>
      <c r="O532" s="23" t="str">
        <f>_xlfn.XLOOKUP($D532,全商品!$F:$F,全商品!K:K,"-")</f>
        <v>-</v>
      </c>
      <c r="P532" s="13" t="str">
        <f>_xlfn.XLOOKUP($D532,全商品!$F:$F,全商品!M:M,"-")</f>
        <v>-</v>
      </c>
      <c r="Q532" s="25" t="str">
        <f>_xlfn.XLOOKUP($D532,現状商品設定!B:B,現状商品設定!D:D,"-")</f>
        <v>-</v>
      </c>
      <c r="R532" s="22">
        <f>SUM(_xlfn.XLOOKUP($D532,当月商品!$D:$D,当月商品!I:I,0),_xlfn.XLOOKUP($D532,前月商品!$D:$D,前月商品!I:I,0),_xlfn.XLOOKUP($D532,前々月商品!$D:$D,前々月商品!I:I,0))</f>
        <v>0</v>
      </c>
      <c r="S532" s="23">
        <f>SUM(_xlfn.XLOOKUP($D532,当月商品!$D:$D,当月商品!V:V,0),_xlfn.XLOOKUP($D532,前月商品!$D:$D,前月商品!V:V,0),_xlfn.XLOOKUP($D532,前々月商品!$D:$D,前々月商品!V:V,0))</f>
        <v>0</v>
      </c>
      <c r="T532" s="23">
        <f t="shared" si="115"/>
        <v>0</v>
      </c>
      <c r="U532" s="23">
        <f>SUM(_xlfn.XLOOKUP($D532,当月商品!$D:$D,当月商品!W:W,0),_xlfn.XLOOKUP($D532,前月商品!$D:$D,前月商品!W:W,0),_xlfn.XLOOKUP($D532,前々月商品!$D:$D,前々月商品!W:W,0))</f>
        <v>0</v>
      </c>
      <c r="V532" s="23">
        <f>SUM(_xlfn.XLOOKUP($D532,当月商品!$D:$D,当月商品!H:H,0),_xlfn.XLOOKUP($D532,前月商品!$D:$D,前月商品!H:H,0),_xlfn.XLOOKUP($D532,前々月商品!$D:$D,前々月商品!H:H,0))</f>
        <v>0</v>
      </c>
      <c r="W532" s="13">
        <f t="shared" si="116"/>
        <v>0</v>
      </c>
      <c r="X532" s="15">
        <f t="shared" si="117"/>
        <v>0</v>
      </c>
      <c r="Y532" s="22">
        <f>_xlfn.XLOOKUP($D532,当月商品!$D:$D,当月商品!I:I,0)</f>
        <v>0</v>
      </c>
      <c r="Z532" s="23">
        <f>_xlfn.XLOOKUP($D532,前月商品!$D:$D,前月商品!I:I,0)</f>
        <v>0</v>
      </c>
      <c r="AA532" s="23">
        <f>_xlfn.XLOOKUP($D532,前々月商品!$D:$D,前々月商品!I:I,0)</f>
        <v>0</v>
      </c>
      <c r="AB532" s="23">
        <f>_xlfn.XLOOKUP($D532,当月商品!$D:$D,当月商品!V:V,0)</f>
        <v>0</v>
      </c>
      <c r="AC532" s="23">
        <f>_xlfn.XLOOKUP($D532,前月商品!$D:$D,前月商品!V:V,0)</f>
        <v>0</v>
      </c>
      <c r="AD532" s="23">
        <f>_xlfn.XLOOKUP($D532,前々月商品!$D:$D,前々月商品!V:V,0)</f>
        <v>0</v>
      </c>
      <c r="AE532" s="23">
        <f t="shared" si="118"/>
        <v>0</v>
      </c>
      <c r="AF532" s="23">
        <f t="shared" si="119"/>
        <v>0</v>
      </c>
      <c r="AG532" s="23">
        <f t="shared" si="120"/>
        <v>0</v>
      </c>
      <c r="AH532" s="12">
        <f>_xlfn.XLOOKUP($D532,当月商品!$D:$D,当月商品!W:W,0)</f>
        <v>0</v>
      </c>
      <c r="AI532" s="12">
        <f>_xlfn.XLOOKUP($D532,前月商品!$D:$D,前月商品!W:W,0)</f>
        <v>0</v>
      </c>
      <c r="AJ532" s="12">
        <f>_xlfn.XLOOKUP($D532,前々月商品!$D:$D,前々月商品!W:W,0)</f>
        <v>0</v>
      </c>
      <c r="AK532" s="12">
        <f>_xlfn.XLOOKUP($D532,当月商品!$D:$D,当月商品!H:H,0)</f>
        <v>0</v>
      </c>
      <c r="AL532" s="12">
        <f>_xlfn.XLOOKUP($D532,前月商品!$D:$D,前月商品!H:H,0)</f>
        <v>0</v>
      </c>
      <c r="AM532" s="12">
        <f>_xlfn.XLOOKUP($D532,前々月商品!$D:$D,前々月商品!H:H,0)</f>
        <v>0</v>
      </c>
      <c r="AN532" s="13">
        <f t="shared" si="121"/>
        <v>0</v>
      </c>
      <c r="AO532" s="13">
        <f t="shared" si="122"/>
        <v>0</v>
      </c>
      <c r="AP532" s="13">
        <f t="shared" si="123"/>
        <v>0</v>
      </c>
      <c r="AQ532" s="16">
        <f t="shared" si="124"/>
        <v>0</v>
      </c>
      <c r="AR532" s="16">
        <f t="shared" si="125"/>
        <v>0</v>
      </c>
      <c r="AS532" s="17">
        <f t="shared" si="126"/>
        <v>0</v>
      </c>
      <c r="AT532" t="e">
        <f t="shared" si="127"/>
        <v>#VALUE!</v>
      </c>
    </row>
    <row r="533" spans="3:46" ht="36.65" customHeight="1">
      <c r="C533" s="20">
        <v>528</v>
      </c>
      <c r="D533" s="53">
        <f>現状商品設定!B530</f>
        <v>0</v>
      </c>
      <c r="E533" s="26" t="str">
        <f>IFERROR(_xlfn.XLOOKUP($D533,現状商品設定!B:B,現状商品設定!C:C,"-"),"-")</f>
        <v>-</v>
      </c>
      <c r="F533" s="32" t="s">
        <v>46</v>
      </c>
      <c r="G533" s="30" t="str">
        <f>IFERROR(_xlfn.XLOOKUP($D533,現状商品設定!B:B,現状商品設定!F:F),"-")</f>
        <v>-</v>
      </c>
      <c r="H533" s="34" t="e">
        <f>IF(IF(AND(V533&gt;=設定!$C$3,X533&gt;=L533),G533*(1+設定!$C$6),IF(AND(V533&gt;=設定!$C$3,X533&lt;L533),G533*(1+設定!$C$7*-1),IF(V533&lt;設定!$C$3,G533*(1+設定!$C$6),"除外")))&gt;10,IF(AND(V533&gt;=設定!$C$3,X533&gt;=L533),G533*(1+設定!$C$6),IF(AND(V533&gt;=設定!$C$3,X533&lt;L533),G533*(1+設定!$C$7*-1),IF(V533&lt;設定!$C$3,G533*(1+設定!$C$6),"除外"))),10)</f>
        <v>#VALUE!</v>
      </c>
      <c r="I533" s="34" t="e">
        <f ca="1">IF(消化率!$I$5&lt;1,商品!H533*消化率!$I$5,IF(商品!W533*商品!Q533/(商品!H533*消化率!$I$5)&gt;商品!L533,商品!H533*消化率!$I$5,J533))</f>
        <v>#DIV/0!</v>
      </c>
      <c r="J533" s="34" t="e">
        <f t="shared" si="114"/>
        <v>#VALUE!</v>
      </c>
      <c r="K533" s="34" t="e">
        <f ca="1">IF(ROUNDDOWN(IF(I533&gt;=設定!$C$8,設定!$C$8,商品!I533),0)&lt;10,10,ROUNDDOWN(IF(I533&gt;=設定!$C$8,設定!$C$8,商品!I533),0))</f>
        <v>#DIV/0!</v>
      </c>
      <c r="L533" s="64">
        <f>IF(F533="標準",設定!$C$4,商品!F533)</f>
        <v>5</v>
      </c>
      <c r="M533" s="63" t="str">
        <f>_xlfn.XLOOKUP($D533,全商品!$F:$F,全商品!H:H,"-")</f>
        <v>-</v>
      </c>
      <c r="N533" s="12" t="str">
        <f>_xlfn.XLOOKUP($D533,全商品!$F:$F,全商品!I:I,"-")</f>
        <v>-</v>
      </c>
      <c r="O533" s="23" t="str">
        <f>_xlfn.XLOOKUP($D533,全商品!$F:$F,全商品!K:K,"-")</f>
        <v>-</v>
      </c>
      <c r="P533" s="13" t="str">
        <f>_xlfn.XLOOKUP($D533,全商品!$F:$F,全商品!M:M,"-")</f>
        <v>-</v>
      </c>
      <c r="Q533" s="25" t="str">
        <f>_xlfn.XLOOKUP($D533,現状商品設定!B:B,現状商品設定!D:D,"-")</f>
        <v>-</v>
      </c>
      <c r="R533" s="22">
        <f>SUM(_xlfn.XLOOKUP($D533,当月商品!$D:$D,当月商品!I:I,0),_xlfn.XLOOKUP($D533,前月商品!$D:$D,前月商品!I:I,0),_xlfn.XLOOKUP($D533,前々月商品!$D:$D,前々月商品!I:I,0))</f>
        <v>0</v>
      </c>
      <c r="S533" s="23">
        <f>SUM(_xlfn.XLOOKUP($D533,当月商品!$D:$D,当月商品!V:V,0),_xlfn.XLOOKUP($D533,前月商品!$D:$D,前月商品!V:V,0),_xlfn.XLOOKUP($D533,前々月商品!$D:$D,前々月商品!V:V,0))</f>
        <v>0</v>
      </c>
      <c r="T533" s="23">
        <f t="shared" si="115"/>
        <v>0</v>
      </c>
      <c r="U533" s="23">
        <f>SUM(_xlfn.XLOOKUP($D533,当月商品!$D:$D,当月商品!W:W,0),_xlfn.XLOOKUP($D533,前月商品!$D:$D,前月商品!W:W,0),_xlfn.XLOOKUP($D533,前々月商品!$D:$D,前々月商品!W:W,0))</f>
        <v>0</v>
      </c>
      <c r="V533" s="23">
        <f>SUM(_xlfn.XLOOKUP($D533,当月商品!$D:$D,当月商品!H:H,0),_xlfn.XLOOKUP($D533,前月商品!$D:$D,前月商品!H:H,0),_xlfn.XLOOKUP($D533,前々月商品!$D:$D,前々月商品!H:H,0))</f>
        <v>0</v>
      </c>
      <c r="W533" s="13">
        <f t="shared" si="116"/>
        <v>0</v>
      </c>
      <c r="X533" s="15">
        <f t="shared" si="117"/>
        <v>0</v>
      </c>
      <c r="Y533" s="22">
        <f>_xlfn.XLOOKUP($D533,当月商品!$D:$D,当月商品!I:I,0)</f>
        <v>0</v>
      </c>
      <c r="Z533" s="23">
        <f>_xlfn.XLOOKUP($D533,前月商品!$D:$D,前月商品!I:I,0)</f>
        <v>0</v>
      </c>
      <c r="AA533" s="23">
        <f>_xlfn.XLOOKUP($D533,前々月商品!$D:$D,前々月商品!I:I,0)</f>
        <v>0</v>
      </c>
      <c r="AB533" s="23">
        <f>_xlfn.XLOOKUP($D533,当月商品!$D:$D,当月商品!V:V,0)</f>
        <v>0</v>
      </c>
      <c r="AC533" s="23">
        <f>_xlfn.XLOOKUP($D533,前月商品!$D:$D,前月商品!V:V,0)</f>
        <v>0</v>
      </c>
      <c r="AD533" s="23">
        <f>_xlfn.XLOOKUP($D533,前々月商品!$D:$D,前々月商品!V:V,0)</f>
        <v>0</v>
      </c>
      <c r="AE533" s="23">
        <f t="shared" si="118"/>
        <v>0</v>
      </c>
      <c r="AF533" s="23">
        <f t="shared" si="119"/>
        <v>0</v>
      </c>
      <c r="AG533" s="23">
        <f t="shared" si="120"/>
        <v>0</v>
      </c>
      <c r="AH533" s="12">
        <f>_xlfn.XLOOKUP($D533,当月商品!$D:$D,当月商品!W:W,0)</f>
        <v>0</v>
      </c>
      <c r="AI533" s="12">
        <f>_xlfn.XLOOKUP($D533,前月商品!$D:$D,前月商品!W:W,0)</f>
        <v>0</v>
      </c>
      <c r="AJ533" s="12">
        <f>_xlfn.XLOOKUP($D533,前々月商品!$D:$D,前々月商品!W:W,0)</f>
        <v>0</v>
      </c>
      <c r="AK533" s="12">
        <f>_xlfn.XLOOKUP($D533,当月商品!$D:$D,当月商品!H:H,0)</f>
        <v>0</v>
      </c>
      <c r="AL533" s="12">
        <f>_xlfn.XLOOKUP($D533,前月商品!$D:$D,前月商品!H:H,0)</f>
        <v>0</v>
      </c>
      <c r="AM533" s="12">
        <f>_xlfn.XLOOKUP($D533,前々月商品!$D:$D,前々月商品!H:H,0)</f>
        <v>0</v>
      </c>
      <c r="AN533" s="13">
        <f t="shared" si="121"/>
        <v>0</v>
      </c>
      <c r="AO533" s="13">
        <f t="shared" si="122"/>
        <v>0</v>
      </c>
      <c r="AP533" s="13">
        <f t="shared" si="123"/>
        <v>0</v>
      </c>
      <c r="AQ533" s="16">
        <f t="shared" si="124"/>
        <v>0</v>
      </c>
      <c r="AR533" s="16">
        <f t="shared" si="125"/>
        <v>0</v>
      </c>
      <c r="AS533" s="17">
        <f t="shared" si="126"/>
        <v>0</v>
      </c>
      <c r="AT533" t="e">
        <f t="shared" si="127"/>
        <v>#VALUE!</v>
      </c>
    </row>
    <row r="534" spans="3:46" ht="36.65" customHeight="1">
      <c r="C534" s="20">
        <v>529</v>
      </c>
      <c r="D534" s="53">
        <f>現状商品設定!B531</f>
        <v>0</v>
      </c>
      <c r="E534" s="26" t="str">
        <f>IFERROR(_xlfn.XLOOKUP($D534,現状商品設定!B:B,現状商品設定!C:C,"-"),"-")</f>
        <v>-</v>
      </c>
      <c r="F534" s="32" t="s">
        <v>46</v>
      </c>
      <c r="G534" s="30" t="str">
        <f>IFERROR(_xlfn.XLOOKUP($D534,現状商品設定!B:B,現状商品設定!F:F),"-")</f>
        <v>-</v>
      </c>
      <c r="H534" s="34" t="e">
        <f>IF(IF(AND(V534&gt;=設定!$C$3,X534&gt;=L534),G534*(1+設定!$C$6),IF(AND(V534&gt;=設定!$C$3,X534&lt;L534),G534*(1+設定!$C$7*-1),IF(V534&lt;設定!$C$3,G534*(1+設定!$C$6),"除外")))&gt;10,IF(AND(V534&gt;=設定!$C$3,X534&gt;=L534),G534*(1+設定!$C$6),IF(AND(V534&gt;=設定!$C$3,X534&lt;L534),G534*(1+設定!$C$7*-1),IF(V534&lt;設定!$C$3,G534*(1+設定!$C$6),"除外"))),10)</f>
        <v>#VALUE!</v>
      </c>
      <c r="I534" s="34" t="e">
        <f ca="1">IF(消化率!$I$5&lt;1,商品!H534*消化率!$I$5,IF(商品!W534*商品!Q534/(商品!H534*消化率!$I$5)&gt;商品!L534,商品!H534*消化率!$I$5,J534))</f>
        <v>#DIV/0!</v>
      </c>
      <c r="J534" s="34" t="e">
        <f t="shared" si="114"/>
        <v>#VALUE!</v>
      </c>
      <c r="K534" s="34" t="e">
        <f ca="1">IF(ROUNDDOWN(IF(I534&gt;=設定!$C$8,設定!$C$8,商品!I534),0)&lt;10,10,ROUNDDOWN(IF(I534&gt;=設定!$C$8,設定!$C$8,商品!I534),0))</f>
        <v>#DIV/0!</v>
      </c>
      <c r="L534" s="64">
        <f>IF(F534="標準",設定!$C$4,商品!F534)</f>
        <v>5</v>
      </c>
      <c r="M534" s="63" t="str">
        <f>_xlfn.XLOOKUP($D534,全商品!$F:$F,全商品!H:H,"-")</f>
        <v>-</v>
      </c>
      <c r="N534" s="12" t="str">
        <f>_xlfn.XLOOKUP($D534,全商品!$F:$F,全商品!I:I,"-")</f>
        <v>-</v>
      </c>
      <c r="O534" s="23" t="str">
        <f>_xlfn.XLOOKUP($D534,全商品!$F:$F,全商品!K:K,"-")</f>
        <v>-</v>
      </c>
      <c r="P534" s="13" t="str">
        <f>_xlfn.XLOOKUP($D534,全商品!$F:$F,全商品!M:M,"-")</f>
        <v>-</v>
      </c>
      <c r="Q534" s="25" t="str">
        <f>_xlfn.XLOOKUP($D534,現状商品設定!B:B,現状商品設定!D:D,"-")</f>
        <v>-</v>
      </c>
      <c r="R534" s="22">
        <f>SUM(_xlfn.XLOOKUP($D534,当月商品!$D:$D,当月商品!I:I,0),_xlfn.XLOOKUP($D534,前月商品!$D:$D,前月商品!I:I,0),_xlfn.XLOOKUP($D534,前々月商品!$D:$D,前々月商品!I:I,0))</f>
        <v>0</v>
      </c>
      <c r="S534" s="23">
        <f>SUM(_xlfn.XLOOKUP($D534,当月商品!$D:$D,当月商品!V:V,0),_xlfn.XLOOKUP($D534,前月商品!$D:$D,前月商品!V:V,0),_xlfn.XLOOKUP($D534,前々月商品!$D:$D,前々月商品!V:V,0))</f>
        <v>0</v>
      </c>
      <c r="T534" s="23">
        <f t="shared" si="115"/>
        <v>0</v>
      </c>
      <c r="U534" s="23">
        <f>SUM(_xlfn.XLOOKUP($D534,当月商品!$D:$D,当月商品!W:W,0),_xlfn.XLOOKUP($D534,前月商品!$D:$D,前月商品!W:W,0),_xlfn.XLOOKUP($D534,前々月商品!$D:$D,前々月商品!W:W,0))</f>
        <v>0</v>
      </c>
      <c r="V534" s="23">
        <f>SUM(_xlfn.XLOOKUP($D534,当月商品!$D:$D,当月商品!H:H,0),_xlfn.XLOOKUP($D534,前月商品!$D:$D,前月商品!H:H,0),_xlfn.XLOOKUP($D534,前々月商品!$D:$D,前々月商品!H:H,0))</f>
        <v>0</v>
      </c>
      <c r="W534" s="13">
        <f t="shared" si="116"/>
        <v>0</v>
      </c>
      <c r="X534" s="15">
        <f t="shared" si="117"/>
        <v>0</v>
      </c>
      <c r="Y534" s="22">
        <f>_xlfn.XLOOKUP($D534,当月商品!$D:$D,当月商品!I:I,0)</f>
        <v>0</v>
      </c>
      <c r="Z534" s="23">
        <f>_xlfn.XLOOKUP($D534,前月商品!$D:$D,前月商品!I:I,0)</f>
        <v>0</v>
      </c>
      <c r="AA534" s="23">
        <f>_xlfn.XLOOKUP($D534,前々月商品!$D:$D,前々月商品!I:I,0)</f>
        <v>0</v>
      </c>
      <c r="AB534" s="23">
        <f>_xlfn.XLOOKUP($D534,当月商品!$D:$D,当月商品!V:V,0)</f>
        <v>0</v>
      </c>
      <c r="AC534" s="23">
        <f>_xlfn.XLOOKUP($D534,前月商品!$D:$D,前月商品!V:V,0)</f>
        <v>0</v>
      </c>
      <c r="AD534" s="23">
        <f>_xlfn.XLOOKUP($D534,前々月商品!$D:$D,前々月商品!V:V,0)</f>
        <v>0</v>
      </c>
      <c r="AE534" s="23">
        <f t="shared" si="118"/>
        <v>0</v>
      </c>
      <c r="AF534" s="23">
        <f t="shared" si="119"/>
        <v>0</v>
      </c>
      <c r="AG534" s="23">
        <f t="shared" si="120"/>
        <v>0</v>
      </c>
      <c r="AH534" s="12">
        <f>_xlfn.XLOOKUP($D534,当月商品!$D:$D,当月商品!W:W,0)</f>
        <v>0</v>
      </c>
      <c r="AI534" s="12">
        <f>_xlfn.XLOOKUP($D534,前月商品!$D:$D,前月商品!W:W,0)</f>
        <v>0</v>
      </c>
      <c r="AJ534" s="12">
        <f>_xlfn.XLOOKUP($D534,前々月商品!$D:$D,前々月商品!W:W,0)</f>
        <v>0</v>
      </c>
      <c r="AK534" s="12">
        <f>_xlfn.XLOOKUP($D534,当月商品!$D:$D,当月商品!H:H,0)</f>
        <v>0</v>
      </c>
      <c r="AL534" s="12">
        <f>_xlfn.XLOOKUP($D534,前月商品!$D:$D,前月商品!H:H,0)</f>
        <v>0</v>
      </c>
      <c r="AM534" s="12">
        <f>_xlfn.XLOOKUP($D534,前々月商品!$D:$D,前々月商品!H:H,0)</f>
        <v>0</v>
      </c>
      <c r="AN534" s="13">
        <f t="shared" si="121"/>
        <v>0</v>
      </c>
      <c r="AO534" s="13">
        <f t="shared" si="122"/>
        <v>0</v>
      </c>
      <c r="AP534" s="13">
        <f t="shared" si="123"/>
        <v>0</v>
      </c>
      <c r="AQ534" s="16">
        <f t="shared" si="124"/>
        <v>0</v>
      </c>
      <c r="AR534" s="16">
        <f t="shared" si="125"/>
        <v>0</v>
      </c>
      <c r="AS534" s="17">
        <f t="shared" si="126"/>
        <v>0</v>
      </c>
      <c r="AT534" t="e">
        <f t="shared" si="127"/>
        <v>#VALUE!</v>
      </c>
    </row>
    <row r="535" spans="3:46" ht="36.65" customHeight="1">
      <c r="C535" s="20">
        <v>530</v>
      </c>
      <c r="D535" s="53">
        <f>現状商品設定!B532</f>
        <v>0</v>
      </c>
      <c r="E535" s="26" t="str">
        <f>IFERROR(_xlfn.XLOOKUP($D535,現状商品設定!B:B,現状商品設定!C:C,"-"),"-")</f>
        <v>-</v>
      </c>
      <c r="F535" s="32" t="s">
        <v>46</v>
      </c>
      <c r="G535" s="30" t="str">
        <f>IFERROR(_xlfn.XLOOKUP($D535,現状商品設定!B:B,現状商品設定!F:F),"-")</f>
        <v>-</v>
      </c>
      <c r="H535" s="34" t="e">
        <f>IF(IF(AND(V535&gt;=設定!$C$3,X535&gt;=L535),G535*(1+設定!$C$6),IF(AND(V535&gt;=設定!$C$3,X535&lt;L535),G535*(1+設定!$C$7*-1),IF(V535&lt;設定!$C$3,G535*(1+設定!$C$6),"除外")))&gt;10,IF(AND(V535&gt;=設定!$C$3,X535&gt;=L535),G535*(1+設定!$C$6),IF(AND(V535&gt;=設定!$C$3,X535&lt;L535),G535*(1+設定!$C$7*-1),IF(V535&lt;設定!$C$3,G535*(1+設定!$C$6),"除外"))),10)</f>
        <v>#VALUE!</v>
      </c>
      <c r="I535" s="34" t="e">
        <f ca="1">IF(消化率!$I$5&lt;1,商品!H535*消化率!$I$5,IF(商品!W535*商品!Q535/(商品!H535*消化率!$I$5)&gt;商品!L535,商品!H535*消化率!$I$5,J535))</f>
        <v>#DIV/0!</v>
      </c>
      <c r="J535" s="34" t="e">
        <f t="shared" si="114"/>
        <v>#VALUE!</v>
      </c>
      <c r="K535" s="34" t="e">
        <f ca="1">IF(ROUNDDOWN(IF(I535&gt;=設定!$C$8,設定!$C$8,商品!I535),0)&lt;10,10,ROUNDDOWN(IF(I535&gt;=設定!$C$8,設定!$C$8,商品!I535),0))</f>
        <v>#DIV/0!</v>
      </c>
      <c r="L535" s="64">
        <f>IF(F535="標準",設定!$C$4,商品!F535)</f>
        <v>5</v>
      </c>
      <c r="M535" s="63" t="str">
        <f>_xlfn.XLOOKUP($D535,全商品!$F:$F,全商品!H:H,"-")</f>
        <v>-</v>
      </c>
      <c r="N535" s="12" t="str">
        <f>_xlfn.XLOOKUP($D535,全商品!$F:$F,全商品!I:I,"-")</f>
        <v>-</v>
      </c>
      <c r="O535" s="23" t="str">
        <f>_xlfn.XLOOKUP($D535,全商品!$F:$F,全商品!K:K,"-")</f>
        <v>-</v>
      </c>
      <c r="P535" s="13" t="str">
        <f>_xlfn.XLOOKUP($D535,全商品!$F:$F,全商品!M:M,"-")</f>
        <v>-</v>
      </c>
      <c r="Q535" s="25" t="str">
        <f>_xlfn.XLOOKUP($D535,現状商品設定!B:B,現状商品設定!D:D,"-")</f>
        <v>-</v>
      </c>
      <c r="R535" s="22">
        <f>SUM(_xlfn.XLOOKUP($D535,当月商品!$D:$D,当月商品!I:I,0),_xlfn.XLOOKUP($D535,前月商品!$D:$D,前月商品!I:I,0),_xlfn.XLOOKUP($D535,前々月商品!$D:$D,前々月商品!I:I,0))</f>
        <v>0</v>
      </c>
      <c r="S535" s="23">
        <f>SUM(_xlfn.XLOOKUP($D535,当月商品!$D:$D,当月商品!V:V,0),_xlfn.XLOOKUP($D535,前月商品!$D:$D,前月商品!V:V,0),_xlfn.XLOOKUP($D535,前々月商品!$D:$D,前々月商品!V:V,0))</f>
        <v>0</v>
      </c>
      <c r="T535" s="23">
        <f t="shared" si="115"/>
        <v>0</v>
      </c>
      <c r="U535" s="23">
        <f>SUM(_xlfn.XLOOKUP($D535,当月商品!$D:$D,当月商品!W:W,0),_xlfn.XLOOKUP($D535,前月商品!$D:$D,前月商品!W:W,0),_xlfn.XLOOKUP($D535,前々月商品!$D:$D,前々月商品!W:W,0))</f>
        <v>0</v>
      </c>
      <c r="V535" s="23">
        <f>SUM(_xlfn.XLOOKUP($D535,当月商品!$D:$D,当月商品!H:H,0),_xlfn.XLOOKUP($D535,前月商品!$D:$D,前月商品!H:H,0),_xlfn.XLOOKUP($D535,前々月商品!$D:$D,前々月商品!H:H,0))</f>
        <v>0</v>
      </c>
      <c r="W535" s="13">
        <f t="shared" si="116"/>
        <v>0</v>
      </c>
      <c r="X535" s="15">
        <f t="shared" si="117"/>
        <v>0</v>
      </c>
      <c r="Y535" s="22">
        <f>_xlfn.XLOOKUP($D535,当月商品!$D:$D,当月商品!I:I,0)</f>
        <v>0</v>
      </c>
      <c r="Z535" s="23">
        <f>_xlfn.XLOOKUP($D535,前月商品!$D:$D,前月商品!I:I,0)</f>
        <v>0</v>
      </c>
      <c r="AA535" s="23">
        <f>_xlfn.XLOOKUP($D535,前々月商品!$D:$D,前々月商品!I:I,0)</f>
        <v>0</v>
      </c>
      <c r="AB535" s="23">
        <f>_xlfn.XLOOKUP($D535,当月商品!$D:$D,当月商品!V:V,0)</f>
        <v>0</v>
      </c>
      <c r="AC535" s="23">
        <f>_xlfn.XLOOKUP($D535,前月商品!$D:$D,前月商品!V:V,0)</f>
        <v>0</v>
      </c>
      <c r="AD535" s="23">
        <f>_xlfn.XLOOKUP($D535,前々月商品!$D:$D,前々月商品!V:V,0)</f>
        <v>0</v>
      </c>
      <c r="AE535" s="23">
        <f t="shared" si="118"/>
        <v>0</v>
      </c>
      <c r="AF535" s="23">
        <f t="shared" si="119"/>
        <v>0</v>
      </c>
      <c r="AG535" s="23">
        <f t="shared" si="120"/>
        <v>0</v>
      </c>
      <c r="AH535" s="12">
        <f>_xlfn.XLOOKUP($D535,当月商品!$D:$D,当月商品!W:W,0)</f>
        <v>0</v>
      </c>
      <c r="AI535" s="12">
        <f>_xlfn.XLOOKUP($D535,前月商品!$D:$D,前月商品!W:W,0)</f>
        <v>0</v>
      </c>
      <c r="AJ535" s="12">
        <f>_xlfn.XLOOKUP($D535,前々月商品!$D:$D,前々月商品!W:W,0)</f>
        <v>0</v>
      </c>
      <c r="AK535" s="12">
        <f>_xlfn.XLOOKUP($D535,当月商品!$D:$D,当月商品!H:H,0)</f>
        <v>0</v>
      </c>
      <c r="AL535" s="12">
        <f>_xlfn.XLOOKUP($D535,前月商品!$D:$D,前月商品!H:H,0)</f>
        <v>0</v>
      </c>
      <c r="AM535" s="12">
        <f>_xlfn.XLOOKUP($D535,前々月商品!$D:$D,前々月商品!H:H,0)</f>
        <v>0</v>
      </c>
      <c r="AN535" s="13">
        <f t="shared" si="121"/>
        <v>0</v>
      </c>
      <c r="AO535" s="13">
        <f t="shared" si="122"/>
        <v>0</v>
      </c>
      <c r="AP535" s="13">
        <f t="shared" si="123"/>
        <v>0</v>
      </c>
      <c r="AQ535" s="16">
        <f t="shared" si="124"/>
        <v>0</v>
      </c>
      <c r="AR535" s="16">
        <f t="shared" si="125"/>
        <v>0</v>
      </c>
      <c r="AS535" s="17">
        <f t="shared" si="126"/>
        <v>0</v>
      </c>
      <c r="AT535" t="e">
        <f t="shared" si="127"/>
        <v>#VALUE!</v>
      </c>
    </row>
    <row r="536" spans="3:46" ht="36.65" customHeight="1">
      <c r="C536" s="20">
        <v>531</v>
      </c>
      <c r="D536" s="53">
        <f>現状商品設定!B533</f>
        <v>0</v>
      </c>
      <c r="E536" s="26" t="str">
        <f>IFERROR(_xlfn.XLOOKUP($D536,現状商品設定!B:B,現状商品設定!C:C,"-"),"-")</f>
        <v>-</v>
      </c>
      <c r="F536" s="32" t="s">
        <v>46</v>
      </c>
      <c r="G536" s="30" t="str">
        <f>IFERROR(_xlfn.XLOOKUP($D536,現状商品設定!B:B,現状商品設定!F:F),"-")</f>
        <v>-</v>
      </c>
      <c r="H536" s="34" t="e">
        <f>IF(IF(AND(V536&gt;=設定!$C$3,X536&gt;=L536),G536*(1+設定!$C$6),IF(AND(V536&gt;=設定!$C$3,X536&lt;L536),G536*(1+設定!$C$7*-1),IF(V536&lt;設定!$C$3,G536*(1+設定!$C$6),"除外")))&gt;10,IF(AND(V536&gt;=設定!$C$3,X536&gt;=L536),G536*(1+設定!$C$6),IF(AND(V536&gt;=設定!$C$3,X536&lt;L536),G536*(1+設定!$C$7*-1),IF(V536&lt;設定!$C$3,G536*(1+設定!$C$6),"除外"))),10)</f>
        <v>#VALUE!</v>
      </c>
      <c r="I536" s="34" t="e">
        <f ca="1">IF(消化率!$I$5&lt;1,商品!H536*消化率!$I$5,IF(商品!W536*商品!Q536/(商品!H536*消化率!$I$5)&gt;商品!L536,商品!H536*消化率!$I$5,J536))</f>
        <v>#DIV/0!</v>
      </c>
      <c r="J536" s="34" t="e">
        <f t="shared" si="114"/>
        <v>#VALUE!</v>
      </c>
      <c r="K536" s="34" t="e">
        <f ca="1">IF(ROUNDDOWN(IF(I536&gt;=設定!$C$8,設定!$C$8,商品!I536),0)&lt;10,10,ROUNDDOWN(IF(I536&gt;=設定!$C$8,設定!$C$8,商品!I536),0))</f>
        <v>#DIV/0!</v>
      </c>
      <c r="L536" s="64">
        <f>IF(F536="標準",設定!$C$4,商品!F536)</f>
        <v>5</v>
      </c>
      <c r="M536" s="63" t="str">
        <f>_xlfn.XLOOKUP($D536,全商品!$F:$F,全商品!H:H,"-")</f>
        <v>-</v>
      </c>
      <c r="N536" s="12" t="str">
        <f>_xlfn.XLOOKUP($D536,全商品!$F:$F,全商品!I:I,"-")</f>
        <v>-</v>
      </c>
      <c r="O536" s="23" t="str">
        <f>_xlfn.XLOOKUP($D536,全商品!$F:$F,全商品!K:K,"-")</f>
        <v>-</v>
      </c>
      <c r="P536" s="13" t="str">
        <f>_xlfn.XLOOKUP($D536,全商品!$F:$F,全商品!M:M,"-")</f>
        <v>-</v>
      </c>
      <c r="Q536" s="25" t="str">
        <f>_xlfn.XLOOKUP($D536,現状商品設定!B:B,現状商品設定!D:D,"-")</f>
        <v>-</v>
      </c>
      <c r="R536" s="22">
        <f>SUM(_xlfn.XLOOKUP($D536,当月商品!$D:$D,当月商品!I:I,0),_xlfn.XLOOKUP($D536,前月商品!$D:$D,前月商品!I:I,0),_xlfn.XLOOKUP($D536,前々月商品!$D:$D,前々月商品!I:I,0))</f>
        <v>0</v>
      </c>
      <c r="S536" s="23">
        <f>SUM(_xlfn.XLOOKUP($D536,当月商品!$D:$D,当月商品!V:V,0),_xlfn.XLOOKUP($D536,前月商品!$D:$D,前月商品!V:V,0),_xlfn.XLOOKUP($D536,前々月商品!$D:$D,前々月商品!V:V,0))</f>
        <v>0</v>
      </c>
      <c r="T536" s="23">
        <f t="shared" si="115"/>
        <v>0</v>
      </c>
      <c r="U536" s="23">
        <f>SUM(_xlfn.XLOOKUP($D536,当月商品!$D:$D,当月商品!W:W,0),_xlfn.XLOOKUP($D536,前月商品!$D:$D,前月商品!W:W,0),_xlfn.XLOOKUP($D536,前々月商品!$D:$D,前々月商品!W:W,0))</f>
        <v>0</v>
      </c>
      <c r="V536" s="23">
        <f>SUM(_xlfn.XLOOKUP($D536,当月商品!$D:$D,当月商品!H:H,0),_xlfn.XLOOKUP($D536,前月商品!$D:$D,前月商品!H:H,0),_xlfn.XLOOKUP($D536,前々月商品!$D:$D,前々月商品!H:H,0))</f>
        <v>0</v>
      </c>
      <c r="W536" s="13">
        <f t="shared" si="116"/>
        <v>0</v>
      </c>
      <c r="X536" s="15">
        <f t="shared" si="117"/>
        <v>0</v>
      </c>
      <c r="Y536" s="22">
        <f>_xlfn.XLOOKUP($D536,当月商品!$D:$D,当月商品!I:I,0)</f>
        <v>0</v>
      </c>
      <c r="Z536" s="23">
        <f>_xlfn.XLOOKUP($D536,前月商品!$D:$D,前月商品!I:I,0)</f>
        <v>0</v>
      </c>
      <c r="AA536" s="23">
        <f>_xlfn.XLOOKUP($D536,前々月商品!$D:$D,前々月商品!I:I,0)</f>
        <v>0</v>
      </c>
      <c r="AB536" s="23">
        <f>_xlfn.XLOOKUP($D536,当月商品!$D:$D,当月商品!V:V,0)</f>
        <v>0</v>
      </c>
      <c r="AC536" s="23">
        <f>_xlfn.XLOOKUP($D536,前月商品!$D:$D,前月商品!V:V,0)</f>
        <v>0</v>
      </c>
      <c r="AD536" s="23">
        <f>_xlfn.XLOOKUP($D536,前々月商品!$D:$D,前々月商品!V:V,0)</f>
        <v>0</v>
      </c>
      <c r="AE536" s="23">
        <f t="shared" si="118"/>
        <v>0</v>
      </c>
      <c r="AF536" s="23">
        <f t="shared" si="119"/>
        <v>0</v>
      </c>
      <c r="AG536" s="23">
        <f t="shared" si="120"/>
        <v>0</v>
      </c>
      <c r="AH536" s="12">
        <f>_xlfn.XLOOKUP($D536,当月商品!$D:$D,当月商品!W:W,0)</f>
        <v>0</v>
      </c>
      <c r="AI536" s="12">
        <f>_xlfn.XLOOKUP($D536,前月商品!$D:$D,前月商品!W:W,0)</f>
        <v>0</v>
      </c>
      <c r="AJ536" s="12">
        <f>_xlfn.XLOOKUP($D536,前々月商品!$D:$D,前々月商品!W:W,0)</f>
        <v>0</v>
      </c>
      <c r="AK536" s="12">
        <f>_xlfn.XLOOKUP($D536,当月商品!$D:$D,当月商品!H:H,0)</f>
        <v>0</v>
      </c>
      <c r="AL536" s="12">
        <f>_xlfn.XLOOKUP($D536,前月商品!$D:$D,前月商品!H:H,0)</f>
        <v>0</v>
      </c>
      <c r="AM536" s="12">
        <f>_xlfn.XLOOKUP($D536,前々月商品!$D:$D,前々月商品!H:H,0)</f>
        <v>0</v>
      </c>
      <c r="AN536" s="13">
        <f t="shared" si="121"/>
        <v>0</v>
      </c>
      <c r="AO536" s="13">
        <f t="shared" si="122"/>
        <v>0</v>
      </c>
      <c r="AP536" s="13">
        <f t="shared" si="123"/>
        <v>0</v>
      </c>
      <c r="AQ536" s="16">
        <f t="shared" si="124"/>
        <v>0</v>
      </c>
      <c r="AR536" s="16">
        <f t="shared" si="125"/>
        <v>0</v>
      </c>
      <c r="AS536" s="17">
        <f t="shared" si="126"/>
        <v>0</v>
      </c>
      <c r="AT536" t="e">
        <f t="shared" si="127"/>
        <v>#VALUE!</v>
      </c>
    </row>
    <row r="537" spans="3:46" ht="36.65" customHeight="1">
      <c r="C537" s="20">
        <v>532</v>
      </c>
      <c r="D537" s="53">
        <f>現状商品設定!B534</f>
        <v>0</v>
      </c>
      <c r="E537" s="26" t="str">
        <f>IFERROR(_xlfn.XLOOKUP($D537,現状商品設定!B:B,現状商品設定!C:C,"-"),"-")</f>
        <v>-</v>
      </c>
      <c r="F537" s="32" t="s">
        <v>46</v>
      </c>
      <c r="G537" s="30" t="str">
        <f>IFERROR(_xlfn.XLOOKUP($D537,現状商品設定!B:B,現状商品設定!F:F),"-")</f>
        <v>-</v>
      </c>
      <c r="H537" s="34" t="e">
        <f>IF(IF(AND(V537&gt;=設定!$C$3,X537&gt;=L537),G537*(1+設定!$C$6),IF(AND(V537&gt;=設定!$C$3,X537&lt;L537),G537*(1+設定!$C$7*-1),IF(V537&lt;設定!$C$3,G537*(1+設定!$C$6),"除外")))&gt;10,IF(AND(V537&gt;=設定!$C$3,X537&gt;=L537),G537*(1+設定!$C$6),IF(AND(V537&gt;=設定!$C$3,X537&lt;L537),G537*(1+設定!$C$7*-1),IF(V537&lt;設定!$C$3,G537*(1+設定!$C$6),"除外"))),10)</f>
        <v>#VALUE!</v>
      </c>
      <c r="I537" s="34" t="e">
        <f ca="1">IF(消化率!$I$5&lt;1,商品!H537*消化率!$I$5,IF(商品!W537*商品!Q537/(商品!H537*消化率!$I$5)&gt;商品!L537,商品!H537*消化率!$I$5,J537))</f>
        <v>#DIV/0!</v>
      </c>
      <c r="J537" s="34" t="e">
        <f t="shared" si="114"/>
        <v>#VALUE!</v>
      </c>
      <c r="K537" s="34" t="e">
        <f ca="1">IF(ROUNDDOWN(IF(I537&gt;=設定!$C$8,設定!$C$8,商品!I537),0)&lt;10,10,ROUNDDOWN(IF(I537&gt;=設定!$C$8,設定!$C$8,商品!I537),0))</f>
        <v>#DIV/0!</v>
      </c>
      <c r="L537" s="64">
        <f>IF(F537="標準",設定!$C$4,商品!F537)</f>
        <v>5</v>
      </c>
      <c r="M537" s="63" t="str">
        <f>_xlfn.XLOOKUP($D537,全商品!$F:$F,全商品!H:H,"-")</f>
        <v>-</v>
      </c>
      <c r="N537" s="12" t="str">
        <f>_xlfn.XLOOKUP($D537,全商品!$F:$F,全商品!I:I,"-")</f>
        <v>-</v>
      </c>
      <c r="O537" s="23" t="str">
        <f>_xlfn.XLOOKUP($D537,全商品!$F:$F,全商品!K:K,"-")</f>
        <v>-</v>
      </c>
      <c r="P537" s="13" t="str">
        <f>_xlfn.XLOOKUP($D537,全商品!$F:$F,全商品!M:M,"-")</f>
        <v>-</v>
      </c>
      <c r="Q537" s="25" t="str">
        <f>_xlfn.XLOOKUP($D537,現状商品設定!B:B,現状商品設定!D:D,"-")</f>
        <v>-</v>
      </c>
      <c r="R537" s="22">
        <f>SUM(_xlfn.XLOOKUP($D537,当月商品!$D:$D,当月商品!I:I,0),_xlfn.XLOOKUP($D537,前月商品!$D:$D,前月商品!I:I,0),_xlfn.XLOOKUP($D537,前々月商品!$D:$D,前々月商品!I:I,0))</f>
        <v>0</v>
      </c>
      <c r="S537" s="23">
        <f>SUM(_xlfn.XLOOKUP($D537,当月商品!$D:$D,当月商品!V:V,0),_xlfn.XLOOKUP($D537,前月商品!$D:$D,前月商品!V:V,0),_xlfn.XLOOKUP($D537,前々月商品!$D:$D,前々月商品!V:V,0))</f>
        <v>0</v>
      </c>
      <c r="T537" s="23">
        <f t="shared" si="115"/>
        <v>0</v>
      </c>
      <c r="U537" s="23">
        <f>SUM(_xlfn.XLOOKUP($D537,当月商品!$D:$D,当月商品!W:W,0),_xlfn.XLOOKUP($D537,前月商品!$D:$D,前月商品!W:W,0),_xlfn.XLOOKUP($D537,前々月商品!$D:$D,前々月商品!W:W,0))</f>
        <v>0</v>
      </c>
      <c r="V537" s="23">
        <f>SUM(_xlfn.XLOOKUP($D537,当月商品!$D:$D,当月商品!H:H,0),_xlfn.XLOOKUP($D537,前月商品!$D:$D,前月商品!H:H,0),_xlfn.XLOOKUP($D537,前々月商品!$D:$D,前々月商品!H:H,0))</f>
        <v>0</v>
      </c>
      <c r="W537" s="13">
        <f t="shared" si="116"/>
        <v>0</v>
      </c>
      <c r="X537" s="15">
        <f t="shared" si="117"/>
        <v>0</v>
      </c>
      <c r="Y537" s="22">
        <f>_xlfn.XLOOKUP($D537,当月商品!$D:$D,当月商品!I:I,0)</f>
        <v>0</v>
      </c>
      <c r="Z537" s="23">
        <f>_xlfn.XLOOKUP($D537,前月商品!$D:$D,前月商品!I:I,0)</f>
        <v>0</v>
      </c>
      <c r="AA537" s="23">
        <f>_xlfn.XLOOKUP($D537,前々月商品!$D:$D,前々月商品!I:I,0)</f>
        <v>0</v>
      </c>
      <c r="AB537" s="23">
        <f>_xlfn.XLOOKUP($D537,当月商品!$D:$D,当月商品!V:V,0)</f>
        <v>0</v>
      </c>
      <c r="AC537" s="23">
        <f>_xlfn.XLOOKUP($D537,前月商品!$D:$D,前月商品!V:V,0)</f>
        <v>0</v>
      </c>
      <c r="AD537" s="23">
        <f>_xlfn.XLOOKUP($D537,前々月商品!$D:$D,前々月商品!V:V,0)</f>
        <v>0</v>
      </c>
      <c r="AE537" s="23">
        <f t="shared" si="118"/>
        <v>0</v>
      </c>
      <c r="AF537" s="23">
        <f t="shared" si="119"/>
        <v>0</v>
      </c>
      <c r="AG537" s="23">
        <f t="shared" si="120"/>
        <v>0</v>
      </c>
      <c r="AH537" s="12">
        <f>_xlfn.XLOOKUP($D537,当月商品!$D:$D,当月商品!W:W,0)</f>
        <v>0</v>
      </c>
      <c r="AI537" s="12">
        <f>_xlfn.XLOOKUP($D537,前月商品!$D:$D,前月商品!W:W,0)</f>
        <v>0</v>
      </c>
      <c r="AJ537" s="12">
        <f>_xlfn.XLOOKUP($D537,前々月商品!$D:$D,前々月商品!W:W,0)</f>
        <v>0</v>
      </c>
      <c r="AK537" s="12">
        <f>_xlfn.XLOOKUP($D537,当月商品!$D:$D,当月商品!H:H,0)</f>
        <v>0</v>
      </c>
      <c r="AL537" s="12">
        <f>_xlfn.XLOOKUP($D537,前月商品!$D:$D,前月商品!H:H,0)</f>
        <v>0</v>
      </c>
      <c r="AM537" s="12">
        <f>_xlfn.XLOOKUP($D537,前々月商品!$D:$D,前々月商品!H:H,0)</f>
        <v>0</v>
      </c>
      <c r="AN537" s="13">
        <f t="shared" si="121"/>
        <v>0</v>
      </c>
      <c r="AO537" s="13">
        <f t="shared" si="122"/>
        <v>0</v>
      </c>
      <c r="AP537" s="13">
        <f t="shared" si="123"/>
        <v>0</v>
      </c>
      <c r="AQ537" s="16">
        <f t="shared" si="124"/>
        <v>0</v>
      </c>
      <c r="AR537" s="16">
        <f t="shared" si="125"/>
        <v>0</v>
      </c>
      <c r="AS537" s="17">
        <f t="shared" si="126"/>
        <v>0</v>
      </c>
      <c r="AT537" t="e">
        <f t="shared" si="127"/>
        <v>#VALUE!</v>
      </c>
    </row>
    <row r="538" spans="3:46" ht="36.65" customHeight="1">
      <c r="C538" s="20">
        <v>533</v>
      </c>
      <c r="D538" s="53">
        <f>現状商品設定!B535</f>
        <v>0</v>
      </c>
      <c r="E538" s="26" t="str">
        <f>IFERROR(_xlfn.XLOOKUP($D538,現状商品設定!B:B,現状商品設定!C:C,"-"),"-")</f>
        <v>-</v>
      </c>
      <c r="F538" s="32" t="s">
        <v>46</v>
      </c>
      <c r="G538" s="30" t="str">
        <f>IFERROR(_xlfn.XLOOKUP($D538,現状商品設定!B:B,現状商品設定!F:F),"-")</f>
        <v>-</v>
      </c>
      <c r="H538" s="34" t="e">
        <f>IF(IF(AND(V538&gt;=設定!$C$3,X538&gt;=L538),G538*(1+設定!$C$6),IF(AND(V538&gt;=設定!$C$3,X538&lt;L538),G538*(1+設定!$C$7*-1),IF(V538&lt;設定!$C$3,G538*(1+設定!$C$6),"除外")))&gt;10,IF(AND(V538&gt;=設定!$C$3,X538&gt;=L538),G538*(1+設定!$C$6),IF(AND(V538&gt;=設定!$C$3,X538&lt;L538),G538*(1+設定!$C$7*-1),IF(V538&lt;設定!$C$3,G538*(1+設定!$C$6),"除外"))),10)</f>
        <v>#VALUE!</v>
      </c>
      <c r="I538" s="34" t="e">
        <f ca="1">IF(消化率!$I$5&lt;1,商品!H538*消化率!$I$5,IF(商品!W538*商品!Q538/(商品!H538*消化率!$I$5)&gt;商品!L538,商品!H538*消化率!$I$5,J538))</f>
        <v>#DIV/0!</v>
      </c>
      <c r="J538" s="34" t="e">
        <f t="shared" si="114"/>
        <v>#VALUE!</v>
      </c>
      <c r="K538" s="34" t="e">
        <f ca="1">IF(ROUNDDOWN(IF(I538&gt;=設定!$C$8,設定!$C$8,商品!I538),0)&lt;10,10,ROUNDDOWN(IF(I538&gt;=設定!$C$8,設定!$C$8,商品!I538),0))</f>
        <v>#DIV/0!</v>
      </c>
      <c r="L538" s="64">
        <f>IF(F538="標準",設定!$C$4,商品!F538)</f>
        <v>5</v>
      </c>
      <c r="M538" s="63" t="str">
        <f>_xlfn.XLOOKUP($D538,全商品!$F:$F,全商品!H:H,"-")</f>
        <v>-</v>
      </c>
      <c r="N538" s="12" t="str">
        <f>_xlfn.XLOOKUP($D538,全商品!$F:$F,全商品!I:I,"-")</f>
        <v>-</v>
      </c>
      <c r="O538" s="23" t="str">
        <f>_xlfn.XLOOKUP($D538,全商品!$F:$F,全商品!K:K,"-")</f>
        <v>-</v>
      </c>
      <c r="P538" s="13" t="str">
        <f>_xlfn.XLOOKUP($D538,全商品!$F:$F,全商品!M:M,"-")</f>
        <v>-</v>
      </c>
      <c r="Q538" s="25" t="str">
        <f>_xlfn.XLOOKUP($D538,現状商品設定!B:B,現状商品設定!D:D,"-")</f>
        <v>-</v>
      </c>
      <c r="R538" s="22">
        <f>SUM(_xlfn.XLOOKUP($D538,当月商品!$D:$D,当月商品!I:I,0),_xlfn.XLOOKUP($D538,前月商品!$D:$D,前月商品!I:I,0),_xlfn.XLOOKUP($D538,前々月商品!$D:$D,前々月商品!I:I,0))</f>
        <v>0</v>
      </c>
      <c r="S538" s="23">
        <f>SUM(_xlfn.XLOOKUP($D538,当月商品!$D:$D,当月商品!V:V,0),_xlfn.XLOOKUP($D538,前月商品!$D:$D,前月商品!V:V,0),_xlfn.XLOOKUP($D538,前々月商品!$D:$D,前々月商品!V:V,0))</f>
        <v>0</v>
      </c>
      <c r="T538" s="23">
        <f t="shared" si="115"/>
        <v>0</v>
      </c>
      <c r="U538" s="23">
        <f>SUM(_xlfn.XLOOKUP($D538,当月商品!$D:$D,当月商品!W:W,0),_xlfn.XLOOKUP($D538,前月商品!$D:$D,前月商品!W:W,0),_xlfn.XLOOKUP($D538,前々月商品!$D:$D,前々月商品!W:W,0))</f>
        <v>0</v>
      </c>
      <c r="V538" s="23">
        <f>SUM(_xlfn.XLOOKUP($D538,当月商品!$D:$D,当月商品!H:H,0),_xlfn.XLOOKUP($D538,前月商品!$D:$D,前月商品!H:H,0),_xlfn.XLOOKUP($D538,前々月商品!$D:$D,前々月商品!H:H,0))</f>
        <v>0</v>
      </c>
      <c r="W538" s="13">
        <f t="shared" si="116"/>
        <v>0</v>
      </c>
      <c r="X538" s="15">
        <f t="shared" si="117"/>
        <v>0</v>
      </c>
      <c r="Y538" s="22">
        <f>_xlfn.XLOOKUP($D538,当月商品!$D:$D,当月商品!I:I,0)</f>
        <v>0</v>
      </c>
      <c r="Z538" s="23">
        <f>_xlfn.XLOOKUP($D538,前月商品!$D:$D,前月商品!I:I,0)</f>
        <v>0</v>
      </c>
      <c r="AA538" s="23">
        <f>_xlfn.XLOOKUP($D538,前々月商品!$D:$D,前々月商品!I:I,0)</f>
        <v>0</v>
      </c>
      <c r="AB538" s="23">
        <f>_xlfn.XLOOKUP($D538,当月商品!$D:$D,当月商品!V:V,0)</f>
        <v>0</v>
      </c>
      <c r="AC538" s="23">
        <f>_xlfn.XLOOKUP($D538,前月商品!$D:$D,前月商品!V:V,0)</f>
        <v>0</v>
      </c>
      <c r="AD538" s="23">
        <f>_xlfn.XLOOKUP($D538,前々月商品!$D:$D,前々月商品!V:V,0)</f>
        <v>0</v>
      </c>
      <c r="AE538" s="23">
        <f t="shared" si="118"/>
        <v>0</v>
      </c>
      <c r="AF538" s="23">
        <f t="shared" si="119"/>
        <v>0</v>
      </c>
      <c r="AG538" s="23">
        <f t="shared" si="120"/>
        <v>0</v>
      </c>
      <c r="AH538" s="12">
        <f>_xlfn.XLOOKUP($D538,当月商品!$D:$D,当月商品!W:W,0)</f>
        <v>0</v>
      </c>
      <c r="AI538" s="12">
        <f>_xlfn.XLOOKUP($D538,前月商品!$D:$D,前月商品!W:W,0)</f>
        <v>0</v>
      </c>
      <c r="AJ538" s="12">
        <f>_xlfn.XLOOKUP($D538,前々月商品!$D:$D,前々月商品!W:W,0)</f>
        <v>0</v>
      </c>
      <c r="AK538" s="12">
        <f>_xlfn.XLOOKUP($D538,当月商品!$D:$D,当月商品!H:H,0)</f>
        <v>0</v>
      </c>
      <c r="AL538" s="12">
        <f>_xlfn.XLOOKUP($D538,前月商品!$D:$D,前月商品!H:H,0)</f>
        <v>0</v>
      </c>
      <c r="AM538" s="12">
        <f>_xlfn.XLOOKUP($D538,前々月商品!$D:$D,前々月商品!H:H,0)</f>
        <v>0</v>
      </c>
      <c r="AN538" s="13">
        <f t="shared" si="121"/>
        <v>0</v>
      </c>
      <c r="AO538" s="13">
        <f t="shared" si="122"/>
        <v>0</v>
      </c>
      <c r="AP538" s="13">
        <f t="shared" si="123"/>
        <v>0</v>
      </c>
      <c r="AQ538" s="16">
        <f t="shared" si="124"/>
        <v>0</v>
      </c>
      <c r="AR538" s="16">
        <f t="shared" si="125"/>
        <v>0</v>
      </c>
      <c r="AS538" s="17">
        <f t="shared" si="126"/>
        <v>0</v>
      </c>
      <c r="AT538" t="e">
        <f t="shared" si="127"/>
        <v>#VALUE!</v>
      </c>
    </row>
    <row r="539" spans="3:46" ht="36.65" customHeight="1">
      <c r="C539" s="20">
        <v>534</v>
      </c>
      <c r="D539" s="53">
        <f>現状商品設定!B536</f>
        <v>0</v>
      </c>
      <c r="E539" s="26" t="str">
        <f>IFERROR(_xlfn.XLOOKUP($D539,現状商品設定!B:B,現状商品設定!C:C,"-"),"-")</f>
        <v>-</v>
      </c>
      <c r="F539" s="32" t="s">
        <v>46</v>
      </c>
      <c r="G539" s="30" t="str">
        <f>IFERROR(_xlfn.XLOOKUP($D539,現状商品設定!B:B,現状商品設定!F:F),"-")</f>
        <v>-</v>
      </c>
      <c r="H539" s="34" t="e">
        <f>IF(IF(AND(V539&gt;=設定!$C$3,X539&gt;=L539),G539*(1+設定!$C$6),IF(AND(V539&gt;=設定!$C$3,X539&lt;L539),G539*(1+設定!$C$7*-1),IF(V539&lt;設定!$C$3,G539*(1+設定!$C$6),"除外")))&gt;10,IF(AND(V539&gt;=設定!$C$3,X539&gt;=L539),G539*(1+設定!$C$6),IF(AND(V539&gt;=設定!$C$3,X539&lt;L539),G539*(1+設定!$C$7*-1),IF(V539&lt;設定!$C$3,G539*(1+設定!$C$6),"除外"))),10)</f>
        <v>#VALUE!</v>
      </c>
      <c r="I539" s="34" t="e">
        <f ca="1">IF(消化率!$I$5&lt;1,商品!H539*消化率!$I$5,IF(商品!W539*商品!Q539/(商品!H539*消化率!$I$5)&gt;商品!L539,商品!H539*消化率!$I$5,J539))</f>
        <v>#DIV/0!</v>
      </c>
      <c r="J539" s="34" t="e">
        <f t="shared" si="114"/>
        <v>#VALUE!</v>
      </c>
      <c r="K539" s="34" t="e">
        <f ca="1">IF(ROUNDDOWN(IF(I539&gt;=設定!$C$8,設定!$C$8,商品!I539),0)&lt;10,10,ROUNDDOWN(IF(I539&gt;=設定!$C$8,設定!$C$8,商品!I539),0))</f>
        <v>#DIV/0!</v>
      </c>
      <c r="L539" s="64">
        <f>IF(F539="標準",設定!$C$4,商品!F539)</f>
        <v>5</v>
      </c>
      <c r="M539" s="63" t="str">
        <f>_xlfn.XLOOKUP($D539,全商品!$F:$F,全商品!H:H,"-")</f>
        <v>-</v>
      </c>
      <c r="N539" s="12" t="str">
        <f>_xlfn.XLOOKUP($D539,全商品!$F:$F,全商品!I:I,"-")</f>
        <v>-</v>
      </c>
      <c r="O539" s="23" t="str">
        <f>_xlfn.XLOOKUP($D539,全商品!$F:$F,全商品!K:K,"-")</f>
        <v>-</v>
      </c>
      <c r="P539" s="13" t="str">
        <f>_xlfn.XLOOKUP($D539,全商品!$F:$F,全商品!M:M,"-")</f>
        <v>-</v>
      </c>
      <c r="Q539" s="25" t="str">
        <f>_xlfn.XLOOKUP($D539,現状商品設定!B:B,現状商品設定!D:D,"-")</f>
        <v>-</v>
      </c>
      <c r="R539" s="22">
        <f>SUM(_xlfn.XLOOKUP($D539,当月商品!$D:$D,当月商品!I:I,0),_xlfn.XLOOKUP($D539,前月商品!$D:$D,前月商品!I:I,0),_xlfn.XLOOKUP($D539,前々月商品!$D:$D,前々月商品!I:I,0))</f>
        <v>0</v>
      </c>
      <c r="S539" s="23">
        <f>SUM(_xlfn.XLOOKUP($D539,当月商品!$D:$D,当月商品!V:V,0),_xlfn.XLOOKUP($D539,前月商品!$D:$D,前月商品!V:V,0),_xlfn.XLOOKUP($D539,前々月商品!$D:$D,前々月商品!V:V,0))</f>
        <v>0</v>
      </c>
      <c r="T539" s="23">
        <f t="shared" si="115"/>
        <v>0</v>
      </c>
      <c r="U539" s="23">
        <f>SUM(_xlfn.XLOOKUP($D539,当月商品!$D:$D,当月商品!W:W,0),_xlfn.XLOOKUP($D539,前月商品!$D:$D,前月商品!W:W,0),_xlfn.XLOOKUP($D539,前々月商品!$D:$D,前々月商品!W:W,0))</f>
        <v>0</v>
      </c>
      <c r="V539" s="23">
        <f>SUM(_xlfn.XLOOKUP($D539,当月商品!$D:$D,当月商品!H:H,0),_xlfn.XLOOKUP($D539,前月商品!$D:$D,前月商品!H:H,0),_xlfn.XLOOKUP($D539,前々月商品!$D:$D,前々月商品!H:H,0))</f>
        <v>0</v>
      </c>
      <c r="W539" s="13">
        <f t="shared" si="116"/>
        <v>0</v>
      </c>
      <c r="X539" s="15">
        <f t="shared" si="117"/>
        <v>0</v>
      </c>
      <c r="Y539" s="22">
        <f>_xlfn.XLOOKUP($D539,当月商品!$D:$D,当月商品!I:I,0)</f>
        <v>0</v>
      </c>
      <c r="Z539" s="23">
        <f>_xlfn.XLOOKUP($D539,前月商品!$D:$D,前月商品!I:I,0)</f>
        <v>0</v>
      </c>
      <c r="AA539" s="23">
        <f>_xlfn.XLOOKUP($D539,前々月商品!$D:$D,前々月商品!I:I,0)</f>
        <v>0</v>
      </c>
      <c r="AB539" s="23">
        <f>_xlfn.XLOOKUP($D539,当月商品!$D:$D,当月商品!V:V,0)</f>
        <v>0</v>
      </c>
      <c r="AC539" s="23">
        <f>_xlfn.XLOOKUP($D539,前月商品!$D:$D,前月商品!V:V,0)</f>
        <v>0</v>
      </c>
      <c r="AD539" s="23">
        <f>_xlfn.XLOOKUP($D539,前々月商品!$D:$D,前々月商品!V:V,0)</f>
        <v>0</v>
      </c>
      <c r="AE539" s="23">
        <f t="shared" si="118"/>
        <v>0</v>
      </c>
      <c r="AF539" s="23">
        <f t="shared" si="119"/>
        <v>0</v>
      </c>
      <c r="AG539" s="23">
        <f t="shared" si="120"/>
        <v>0</v>
      </c>
      <c r="AH539" s="12">
        <f>_xlfn.XLOOKUP($D539,当月商品!$D:$D,当月商品!W:W,0)</f>
        <v>0</v>
      </c>
      <c r="AI539" s="12">
        <f>_xlfn.XLOOKUP($D539,前月商品!$D:$D,前月商品!W:W,0)</f>
        <v>0</v>
      </c>
      <c r="AJ539" s="12">
        <f>_xlfn.XLOOKUP($D539,前々月商品!$D:$D,前々月商品!W:W,0)</f>
        <v>0</v>
      </c>
      <c r="AK539" s="12">
        <f>_xlfn.XLOOKUP($D539,当月商品!$D:$D,当月商品!H:H,0)</f>
        <v>0</v>
      </c>
      <c r="AL539" s="12">
        <f>_xlfn.XLOOKUP($D539,前月商品!$D:$D,前月商品!H:H,0)</f>
        <v>0</v>
      </c>
      <c r="AM539" s="12">
        <f>_xlfn.XLOOKUP($D539,前々月商品!$D:$D,前々月商品!H:H,0)</f>
        <v>0</v>
      </c>
      <c r="AN539" s="13">
        <f t="shared" si="121"/>
        <v>0</v>
      </c>
      <c r="AO539" s="13">
        <f t="shared" si="122"/>
        <v>0</v>
      </c>
      <c r="AP539" s="13">
        <f t="shared" si="123"/>
        <v>0</v>
      </c>
      <c r="AQ539" s="16">
        <f t="shared" si="124"/>
        <v>0</v>
      </c>
      <c r="AR539" s="16">
        <f t="shared" si="125"/>
        <v>0</v>
      </c>
      <c r="AS539" s="17">
        <f t="shared" si="126"/>
        <v>0</v>
      </c>
      <c r="AT539" t="e">
        <f t="shared" si="127"/>
        <v>#VALUE!</v>
      </c>
    </row>
    <row r="540" spans="3:46" ht="36.65" customHeight="1">
      <c r="C540" s="20">
        <v>535</v>
      </c>
      <c r="D540" s="53">
        <f>現状商品設定!B537</f>
        <v>0</v>
      </c>
      <c r="E540" s="26" t="str">
        <f>IFERROR(_xlfn.XLOOKUP($D540,現状商品設定!B:B,現状商品設定!C:C,"-"),"-")</f>
        <v>-</v>
      </c>
      <c r="F540" s="32" t="s">
        <v>46</v>
      </c>
      <c r="G540" s="30" t="str">
        <f>IFERROR(_xlfn.XLOOKUP($D540,現状商品設定!B:B,現状商品設定!F:F),"-")</f>
        <v>-</v>
      </c>
      <c r="H540" s="34" t="e">
        <f>IF(IF(AND(V540&gt;=設定!$C$3,X540&gt;=L540),G540*(1+設定!$C$6),IF(AND(V540&gt;=設定!$C$3,X540&lt;L540),G540*(1+設定!$C$7*-1),IF(V540&lt;設定!$C$3,G540*(1+設定!$C$6),"除外")))&gt;10,IF(AND(V540&gt;=設定!$C$3,X540&gt;=L540),G540*(1+設定!$C$6),IF(AND(V540&gt;=設定!$C$3,X540&lt;L540),G540*(1+設定!$C$7*-1),IF(V540&lt;設定!$C$3,G540*(1+設定!$C$6),"除外"))),10)</f>
        <v>#VALUE!</v>
      </c>
      <c r="I540" s="34" t="e">
        <f ca="1">IF(消化率!$I$5&lt;1,商品!H540*消化率!$I$5,IF(商品!W540*商品!Q540/(商品!H540*消化率!$I$5)&gt;商品!L540,商品!H540*消化率!$I$5,J540))</f>
        <v>#DIV/0!</v>
      </c>
      <c r="J540" s="34" t="e">
        <f t="shared" si="114"/>
        <v>#VALUE!</v>
      </c>
      <c r="K540" s="34" t="e">
        <f ca="1">IF(ROUNDDOWN(IF(I540&gt;=設定!$C$8,設定!$C$8,商品!I540),0)&lt;10,10,ROUNDDOWN(IF(I540&gt;=設定!$C$8,設定!$C$8,商品!I540),0))</f>
        <v>#DIV/0!</v>
      </c>
      <c r="L540" s="64">
        <f>IF(F540="標準",設定!$C$4,商品!F540)</f>
        <v>5</v>
      </c>
      <c r="M540" s="63" t="str">
        <f>_xlfn.XLOOKUP($D540,全商品!$F:$F,全商品!H:H,"-")</f>
        <v>-</v>
      </c>
      <c r="N540" s="12" t="str">
        <f>_xlfn.XLOOKUP($D540,全商品!$F:$F,全商品!I:I,"-")</f>
        <v>-</v>
      </c>
      <c r="O540" s="23" t="str">
        <f>_xlfn.XLOOKUP($D540,全商品!$F:$F,全商品!K:K,"-")</f>
        <v>-</v>
      </c>
      <c r="P540" s="13" t="str">
        <f>_xlfn.XLOOKUP($D540,全商品!$F:$F,全商品!M:M,"-")</f>
        <v>-</v>
      </c>
      <c r="Q540" s="25" t="str">
        <f>_xlfn.XLOOKUP($D540,現状商品設定!B:B,現状商品設定!D:D,"-")</f>
        <v>-</v>
      </c>
      <c r="R540" s="22">
        <f>SUM(_xlfn.XLOOKUP($D540,当月商品!$D:$D,当月商品!I:I,0),_xlfn.XLOOKUP($D540,前月商品!$D:$D,前月商品!I:I,0),_xlfn.XLOOKUP($D540,前々月商品!$D:$D,前々月商品!I:I,0))</f>
        <v>0</v>
      </c>
      <c r="S540" s="23">
        <f>SUM(_xlfn.XLOOKUP($D540,当月商品!$D:$D,当月商品!V:V,0),_xlfn.XLOOKUP($D540,前月商品!$D:$D,前月商品!V:V,0),_xlfn.XLOOKUP($D540,前々月商品!$D:$D,前々月商品!V:V,0))</f>
        <v>0</v>
      </c>
      <c r="T540" s="23">
        <f t="shared" si="115"/>
        <v>0</v>
      </c>
      <c r="U540" s="23">
        <f>SUM(_xlfn.XLOOKUP($D540,当月商品!$D:$D,当月商品!W:W,0),_xlfn.XLOOKUP($D540,前月商品!$D:$D,前月商品!W:W,0),_xlfn.XLOOKUP($D540,前々月商品!$D:$D,前々月商品!W:W,0))</f>
        <v>0</v>
      </c>
      <c r="V540" s="23">
        <f>SUM(_xlfn.XLOOKUP($D540,当月商品!$D:$D,当月商品!H:H,0),_xlfn.XLOOKUP($D540,前月商品!$D:$D,前月商品!H:H,0),_xlfn.XLOOKUP($D540,前々月商品!$D:$D,前々月商品!H:H,0))</f>
        <v>0</v>
      </c>
      <c r="W540" s="13">
        <f t="shared" si="116"/>
        <v>0</v>
      </c>
      <c r="X540" s="15">
        <f t="shared" si="117"/>
        <v>0</v>
      </c>
      <c r="Y540" s="22">
        <f>_xlfn.XLOOKUP($D540,当月商品!$D:$D,当月商品!I:I,0)</f>
        <v>0</v>
      </c>
      <c r="Z540" s="23">
        <f>_xlfn.XLOOKUP($D540,前月商品!$D:$D,前月商品!I:I,0)</f>
        <v>0</v>
      </c>
      <c r="AA540" s="23">
        <f>_xlfn.XLOOKUP($D540,前々月商品!$D:$D,前々月商品!I:I,0)</f>
        <v>0</v>
      </c>
      <c r="AB540" s="23">
        <f>_xlfn.XLOOKUP($D540,当月商品!$D:$D,当月商品!V:V,0)</f>
        <v>0</v>
      </c>
      <c r="AC540" s="23">
        <f>_xlfn.XLOOKUP($D540,前月商品!$D:$D,前月商品!V:V,0)</f>
        <v>0</v>
      </c>
      <c r="AD540" s="23">
        <f>_xlfn.XLOOKUP($D540,前々月商品!$D:$D,前々月商品!V:V,0)</f>
        <v>0</v>
      </c>
      <c r="AE540" s="23">
        <f t="shared" si="118"/>
        <v>0</v>
      </c>
      <c r="AF540" s="23">
        <f t="shared" si="119"/>
        <v>0</v>
      </c>
      <c r="AG540" s="23">
        <f t="shared" si="120"/>
        <v>0</v>
      </c>
      <c r="AH540" s="12">
        <f>_xlfn.XLOOKUP($D540,当月商品!$D:$D,当月商品!W:W,0)</f>
        <v>0</v>
      </c>
      <c r="AI540" s="12">
        <f>_xlfn.XLOOKUP($D540,前月商品!$D:$D,前月商品!W:W,0)</f>
        <v>0</v>
      </c>
      <c r="AJ540" s="12">
        <f>_xlfn.XLOOKUP($D540,前々月商品!$D:$D,前々月商品!W:W,0)</f>
        <v>0</v>
      </c>
      <c r="AK540" s="12">
        <f>_xlfn.XLOOKUP($D540,当月商品!$D:$D,当月商品!H:H,0)</f>
        <v>0</v>
      </c>
      <c r="AL540" s="12">
        <f>_xlfn.XLOOKUP($D540,前月商品!$D:$D,前月商品!H:H,0)</f>
        <v>0</v>
      </c>
      <c r="AM540" s="12">
        <f>_xlfn.XLOOKUP($D540,前々月商品!$D:$D,前々月商品!H:H,0)</f>
        <v>0</v>
      </c>
      <c r="AN540" s="13">
        <f t="shared" si="121"/>
        <v>0</v>
      </c>
      <c r="AO540" s="13">
        <f t="shared" si="122"/>
        <v>0</v>
      </c>
      <c r="AP540" s="13">
        <f t="shared" si="123"/>
        <v>0</v>
      </c>
      <c r="AQ540" s="16">
        <f t="shared" si="124"/>
        <v>0</v>
      </c>
      <c r="AR540" s="16">
        <f t="shared" si="125"/>
        <v>0</v>
      </c>
      <c r="AS540" s="17">
        <f t="shared" si="126"/>
        <v>0</v>
      </c>
      <c r="AT540" t="e">
        <f t="shared" si="127"/>
        <v>#VALUE!</v>
      </c>
    </row>
    <row r="541" spans="3:46" ht="36.65" customHeight="1">
      <c r="C541" s="20">
        <v>536</v>
      </c>
      <c r="D541" s="53">
        <f>現状商品設定!B538</f>
        <v>0</v>
      </c>
      <c r="E541" s="26" t="str">
        <f>IFERROR(_xlfn.XLOOKUP($D541,現状商品設定!B:B,現状商品設定!C:C,"-"),"-")</f>
        <v>-</v>
      </c>
      <c r="F541" s="32" t="s">
        <v>46</v>
      </c>
      <c r="G541" s="30" t="str">
        <f>IFERROR(_xlfn.XLOOKUP($D541,現状商品設定!B:B,現状商品設定!F:F),"-")</f>
        <v>-</v>
      </c>
      <c r="H541" s="34" t="e">
        <f>IF(IF(AND(V541&gt;=設定!$C$3,X541&gt;=L541),G541*(1+設定!$C$6),IF(AND(V541&gt;=設定!$C$3,X541&lt;L541),G541*(1+設定!$C$7*-1),IF(V541&lt;設定!$C$3,G541*(1+設定!$C$6),"除外")))&gt;10,IF(AND(V541&gt;=設定!$C$3,X541&gt;=L541),G541*(1+設定!$C$6),IF(AND(V541&gt;=設定!$C$3,X541&lt;L541),G541*(1+設定!$C$7*-1),IF(V541&lt;設定!$C$3,G541*(1+設定!$C$6),"除外"))),10)</f>
        <v>#VALUE!</v>
      </c>
      <c r="I541" s="34" t="e">
        <f ca="1">IF(消化率!$I$5&lt;1,商品!H541*消化率!$I$5,IF(商品!W541*商品!Q541/(商品!H541*消化率!$I$5)&gt;商品!L541,商品!H541*消化率!$I$5,J541))</f>
        <v>#DIV/0!</v>
      </c>
      <c r="J541" s="34" t="e">
        <f t="shared" si="114"/>
        <v>#VALUE!</v>
      </c>
      <c r="K541" s="34" t="e">
        <f ca="1">IF(ROUNDDOWN(IF(I541&gt;=設定!$C$8,設定!$C$8,商品!I541),0)&lt;10,10,ROUNDDOWN(IF(I541&gt;=設定!$C$8,設定!$C$8,商品!I541),0))</f>
        <v>#DIV/0!</v>
      </c>
      <c r="L541" s="64">
        <f>IF(F541="標準",設定!$C$4,商品!F541)</f>
        <v>5</v>
      </c>
      <c r="M541" s="63" t="str">
        <f>_xlfn.XLOOKUP($D541,全商品!$F:$F,全商品!H:H,"-")</f>
        <v>-</v>
      </c>
      <c r="N541" s="12" t="str">
        <f>_xlfn.XLOOKUP($D541,全商品!$F:$F,全商品!I:I,"-")</f>
        <v>-</v>
      </c>
      <c r="O541" s="23" t="str">
        <f>_xlfn.XLOOKUP($D541,全商品!$F:$F,全商品!K:K,"-")</f>
        <v>-</v>
      </c>
      <c r="P541" s="13" t="str">
        <f>_xlfn.XLOOKUP($D541,全商品!$F:$F,全商品!M:M,"-")</f>
        <v>-</v>
      </c>
      <c r="Q541" s="25" t="str">
        <f>_xlfn.XLOOKUP($D541,現状商品設定!B:B,現状商品設定!D:D,"-")</f>
        <v>-</v>
      </c>
      <c r="R541" s="22">
        <f>SUM(_xlfn.XLOOKUP($D541,当月商品!$D:$D,当月商品!I:I,0),_xlfn.XLOOKUP($D541,前月商品!$D:$D,前月商品!I:I,0),_xlfn.XLOOKUP($D541,前々月商品!$D:$D,前々月商品!I:I,0))</f>
        <v>0</v>
      </c>
      <c r="S541" s="23">
        <f>SUM(_xlfn.XLOOKUP($D541,当月商品!$D:$D,当月商品!V:V,0),_xlfn.XLOOKUP($D541,前月商品!$D:$D,前月商品!V:V,0),_xlfn.XLOOKUP($D541,前々月商品!$D:$D,前々月商品!V:V,0))</f>
        <v>0</v>
      </c>
      <c r="T541" s="23">
        <f t="shared" si="115"/>
        <v>0</v>
      </c>
      <c r="U541" s="23">
        <f>SUM(_xlfn.XLOOKUP($D541,当月商品!$D:$D,当月商品!W:W,0),_xlfn.XLOOKUP($D541,前月商品!$D:$D,前月商品!W:W,0),_xlfn.XLOOKUP($D541,前々月商品!$D:$D,前々月商品!W:W,0))</f>
        <v>0</v>
      </c>
      <c r="V541" s="23">
        <f>SUM(_xlfn.XLOOKUP($D541,当月商品!$D:$D,当月商品!H:H,0),_xlfn.XLOOKUP($D541,前月商品!$D:$D,前月商品!H:H,0),_xlfn.XLOOKUP($D541,前々月商品!$D:$D,前々月商品!H:H,0))</f>
        <v>0</v>
      </c>
      <c r="W541" s="13">
        <f t="shared" si="116"/>
        <v>0</v>
      </c>
      <c r="X541" s="15">
        <f t="shared" si="117"/>
        <v>0</v>
      </c>
      <c r="Y541" s="22">
        <f>_xlfn.XLOOKUP($D541,当月商品!$D:$D,当月商品!I:I,0)</f>
        <v>0</v>
      </c>
      <c r="Z541" s="23">
        <f>_xlfn.XLOOKUP($D541,前月商品!$D:$D,前月商品!I:I,0)</f>
        <v>0</v>
      </c>
      <c r="AA541" s="23">
        <f>_xlfn.XLOOKUP($D541,前々月商品!$D:$D,前々月商品!I:I,0)</f>
        <v>0</v>
      </c>
      <c r="AB541" s="23">
        <f>_xlfn.XLOOKUP($D541,当月商品!$D:$D,当月商品!V:V,0)</f>
        <v>0</v>
      </c>
      <c r="AC541" s="23">
        <f>_xlfn.XLOOKUP($D541,前月商品!$D:$D,前月商品!V:V,0)</f>
        <v>0</v>
      </c>
      <c r="AD541" s="23">
        <f>_xlfn.XLOOKUP($D541,前々月商品!$D:$D,前々月商品!V:V,0)</f>
        <v>0</v>
      </c>
      <c r="AE541" s="23">
        <f t="shared" si="118"/>
        <v>0</v>
      </c>
      <c r="AF541" s="23">
        <f t="shared" si="119"/>
        <v>0</v>
      </c>
      <c r="AG541" s="23">
        <f t="shared" si="120"/>
        <v>0</v>
      </c>
      <c r="AH541" s="12">
        <f>_xlfn.XLOOKUP($D541,当月商品!$D:$D,当月商品!W:W,0)</f>
        <v>0</v>
      </c>
      <c r="AI541" s="12">
        <f>_xlfn.XLOOKUP($D541,前月商品!$D:$D,前月商品!W:W,0)</f>
        <v>0</v>
      </c>
      <c r="AJ541" s="12">
        <f>_xlfn.XLOOKUP($D541,前々月商品!$D:$D,前々月商品!W:W,0)</f>
        <v>0</v>
      </c>
      <c r="AK541" s="12">
        <f>_xlfn.XLOOKUP($D541,当月商品!$D:$D,当月商品!H:H,0)</f>
        <v>0</v>
      </c>
      <c r="AL541" s="12">
        <f>_xlfn.XLOOKUP($D541,前月商品!$D:$D,前月商品!H:H,0)</f>
        <v>0</v>
      </c>
      <c r="AM541" s="12">
        <f>_xlfn.XLOOKUP($D541,前々月商品!$D:$D,前々月商品!H:H,0)</f>
        <v>0</v>
      </c>
      <c r="AN541" s="13">
        <f t="shared" si="121"/>
        <v>0</v>
      </c>
      <c r="AO541" s="13">
        <f t="shared" si="122"/>
        <v>0</v>
      </c>
      <c r="AP541" s="13">
        <f t="shared" si="123"/>
        <v>0</v>
      </c>
      <c r="AQ541" s="16">
        <f t="shared" si="124"/>
        <v>0</v>
      </c>
      <c r="AR541" s="16">
        <f t="shared" si="125"/>
        <v>0</v>
      </c>
      <c r="AS541" s="17">
        <f t="shared" si="126"/>
        <v>0</v>
      </c>
      <c r="AT541" t="e">
        <f t="shared" si="127"/>
        <v>#VALUE!</v>
      </c>
    </row>
    <row r="542" spans="3:46" ht="36.65" customHeight="1">
      <c r="C542" s="20">
        <v>537</v>
      </c>
      <c r="D542" s="53">
        <f>現状商品設定!B539</f>
        <v>0</v>
      </c>
      <c r="E542" s="26" t="str">
        <f>IFERROR(_xlfn.XLOOKUP($D542,現状商品設定!B:B,現状商品設定!C:C,"-"),"-")</f>
        <v>-</v>
      </c>
      <c r="F542" s="32" t="s">
        <v>46</v>
      </c>
      <c r="G542" s="30" t="str">
        <f>IFERROR(_xlfn.XLOOKUP($D542,現状商品設定!B:B,現状商品設定!F:F),"-")</f>
        <v>-</v>
      </c>
      <c r="H542" s="34" t="e">
        <f>IF(IF(AND(V542&gt;=設定!$C$3,X542&gt;=L542),G542*(1+設定!$C$6),IF(AND(V542&gt;=設定!$C$3,X542&lt;L542),G542*(1+設定!$C$7*-1),IF(V542&lt;設定!$C$3,G542*(1+設定!$C$6),"除外")))&gt;10,IF(AND(V542&gt;=設定!$C$3,X542&gt;=L542),G542*(1+設定!$C$6),IF(AND(V542&gt;=設定!$C$3,X542&lt;L542),G542*(1+設定!$C$7*-1),IF(V542&lt;設定!$C$3,G542*(1+設定!$C$6),"除外"))),10)</f>
        <v>#VALUE!</v>
      </c>
      <c r="I542" s="34" t="e">
        <f ca="1">IF(消化率!$I$5&lt;1,商品!H542*消化率!$I$5,IF(商品!W542*商品!Q542/(商品!H542*消化率!$I$5)&gt;商品!L542,商品!H542*消化率!$I$5,J542))</f>
        <v>#DIV/0!</v>
      </c>
      <c r="J542" s="34" t="e">
        <f t="shared" si="114"/>
        <v>#VALUE!</v>
      </c>
      <c r="K542" s="34" t="e">
        <f ca="1">IF(ROUNDDOWN(IF(I542&gt;=設定!$C$8,設定!$C$8,商品!I542),0)&lt;10,10,ROUNDDOWN(IF(I542&gt;=設定!$C$8,設定!$C$8,商品!I542),0))</f>
        <v>#DIV/0!</v>
      </c>
      <c r="L542" s="64">
        <f>IF(F542="標準",設定!$C$4,商品!F542)</f>
        <v>5</v>
      </c>
      <c r="M542" s="63" t="str">
        <f>_xlfn.XLOOKUP($D542,全商品!$F:$F,全商品!H:H,"-")</f>
        <v>-</v>
      </c>
      <c r="N542" s="12" t="str">
        <f>_xlfn.XLOOKUP($D542,全商品!$F:$F,全商品!I:I,"-")</f>
        <v>-</v>
      </c>
      <c r="O542" s="23" t="str">
        <f>_xlfn.XLOOKUP($D542,全商品!$F:$F,全商品!K:K,"-")</f>
        <v>-</v>
      </c>
      <c r="P542" s="13" t="str">
        <f>_xlfn.XLOOKUP($D542,全商品!$F:$F,全商品!M:M,"-")</f>
        <v>-</v>
      </c>
      <c r="Q542" s="25" t="str">
        <f>_xlfn.XLOOKUP($D542,現状商品設定!B:B,現状商品設定!D:D,"-")</f>
        <v>-</v>
      </c>
      <c r="R542" s="22">
        <f>SUM(_xlfn.XLOOKUP($D542,当月商品!$D:$D,当月商品!I:I,0),_xlfn.XLOOKUP($D542,前月商品!$D:$D,前月商品!I:I,0),_xlfn.XLOOKUP($D542,前々月商品!$D:$D,前々月商品!I:I,0))</f>
        <v>0</v>
      </c>
      <c r="S542" s="23">
        <f>SUM(_xlfn.XLOOKUP($D542,当月商品!$D:$D,当月商品!V:V,0),_xlfn.XLOOKUP($D542,前月商品!$D:$D,前月商品!V:V,0),_xlfn.XLOOKUP($D542,前々月商品!$D:$D,前々月商品!V:V,0))</f>
        <v>0</v>
      </c>
      <c r="T542" s="23">
        <f t="shared" si="115"/>
        <v>0</v>
      </c>
      <c r="U542" s="23">
        <f>SUM(_xlfn.XLOOKUP($D542,当月商品!$D:$D,当月商品!W:W,0),_xlfn.XLOOKUP($D542,前月商品!$D:$D,前月商品!W:W,0),_xlfn.XLOOKUP($D542,前々月商品!$D:$D,前々月商品!W:W,0))</f>
        <v>0</v>
      </c>
      <c r="V542" s="23">
        <f>SUM(_xlfn.XLOOKUP($D542,当月商品!$D:$D,当月商品!H:H,0),_xlfn.XLOOKUP($D542,前月商品!$D:$D,前月商品!H:H,0),_xlfn.XLOOKUP($D542,前々月商品!$D:$D,前々月商品!H:H,0))</f>
        <v>0</v>
      </c>
      <c r="W542" s="13">
        <f t="shared" si="116"/>
        <v>0</v>
      </c>
      <c r="X542" s="15">
        <f t="shared" si="117"/>
        <v>0</v>
      </c>
      <c r="Y542" s="22">
        <f>_xlfn.XLOOKUP($D542,当月商品!$D:$D,当月商品!I:I,0)</f>
        <v>0</v>
      </c>
      <c r="Z542" s="23">
        <f>_xlfn.XLOOKUP($D542,前月商品!$D:$D,前月商品!I:I,0)</f>
        <v>0</v>
      </c>
      <c r="AA542" s="23">
        <f>_xlfn.XLOOKUP($D542,前々月商品!$D:$D,前々月商品!I:I,0)</f>
        <v>0</v>
      </c>
      <c r="AB542" s="23">
        <f>_xlfn.XLOOKUP($D542,当月商品!$D:$D,当月商品!V:V,0)</f>
        <v>0</v>
      </c>
      <c r="AC542" s="23">
        <f>_xlfn.XLOOKUP($D542,前月商品!$D:$D,前月商品!V:V,0)</f>
        <v>0</v>
      </c>
      <c r="AD542" s="23">
        <f>_xlfn.XLOOKUP($D542,前々月商品!$D:$D,前々月商品!V:V,0)</f>
        <v>0</v>
      </c>
      <c r="AE542" s="23">
        <f t="shared" si="118"/>
        <v>0</v>
      </c>
      <c r="AF542" s="23">
        <f t="shared" si="119"/>
        <v>0</v>
      </c>
      <c r="AG542" s="23">
        <f t="shared" si="120"/>
        <v>0</v>
      </c>
      <c r="AH542" s="12">
        <f>_xlfn.XLOOKUP($D542,当月商品!$D:$D,当月商品!W:W,0)</f>
        <v>0</v>
      </c>
      <c r="AI542" s="12">
        <f>_xlfn.XLOOKUP($D542,前月商品!$D:$D,前月商品!W:W,0)</f>
        <v>0</v>
      </c>
      <c r="AJ542" s="12">
        <f>_xlfn.XLOOKUP($D542,前々月商品!$D:$D,前々月商品!W:W,0)</f>
        <v>0</v>
      </c>
      <c r="AK542" s="12">
        <f>_xlfn.XLOOKUP($D542,当月商品!$D:$D,当月商品!H:H,0)</f>
        <v>0</v>
      </c>
      <c r="AL542" s="12">
        <f>_xlfn.XLOOKUP($D542,前月商品!$D:$D,前月商品!H:H,0)</f>
        <v>0</v>
      </c>
      <c r="AM542" s="12">
        <f>_xlfn.XLOOKUP($D542,前々月商品!$D:$D,前々月商品!H:H,0)</f>
        <v>0</v>
      </c>
      <c r="AN542" s="13">
        <f t="shared" si="121"/>
        <v>0</v>
      </c>
      <c r="AO542" s="13">
        <f t="shared" si="122"/>
        <v>0</v>
      </c>
      <c r="AP542" s="13">
        <f t="shared" si="123"/>
        <v>0</v>
      </c>
      <c r="AQ542" s="16">
        <f t="shared" si="124"/>
        <v>0</v>
      </c>
      <c r="AR542" s="16">
        <f t="shared" si="125"/>
        <v>0</v>
      </c>
      <c r="AS542" s="17">
        <f t="shared" si="126"/>
        <v>0</v>
      </c>
      <c r="AT542" t="e">
        <f t="shared" si="127"/>
        <v>#VALUE!</v>
      </c>
    </row>
    <row r="543" spans="3:46" ht="36.65" customHeight="1">
      <c r="C543" s="20">
        <v>538</v>
      </c>
      <c r="D543" s="53">
        <f>現状商品設定!B540</f>
        <v>0</v>
      </c>
      <c r="E543" s="26" t="str">
        <f>IFERROR(_xlfn.XLOOKUP($D543,現状商品設定!B:B,現状商品設定!C:C,"-"),"-")</f>
        <v>-</v>
      </c>
      <c r="F543" s="32" t="s">
        <v>46</v>
      </c>
      <c r="G543" s="30" t="str">
        <f>IFERROR(_xlfn.XLOOKUP($D543,現状商品設定!B:B,現状商品設定!F:F),"-")</f>
        <v>-</v>
      </c>
      <c r="H543" s="34" t="e">
        <f>IF(IF(AND(V543&gt;=設定!$C$3,X543&gt;=L543),G543*(1+設定!$C$6),IF(AND(V543&gt;=設定!$C$3,X543&lt;L543),G543*(1+設定!$C$7*-1),IF(V543&lt;設定!$C$3,G543*(1+設定!$C$6),"除外")))&gt;10,IF(AND(V543&gt;=設定!$C$3,X543&gt;=L543),G543*(1+設定!$C$6),IF(AND(V543&gt;=設定!$C$3,X543&lt;L543),G543*(1+設定!$C$7*-1),IF(V543&lt;設定!$C$3,G543*(1+設定!$C$6),"除外"))),10)</f>
        <v>#VALUE!</v>
      </c>
      <c r="I543" s="34" t="e">
        <f ca="1">IF(消化率!$I$5&lt;1,商品!H543*消化率!$I$5,IF(商品!W543*商品!Q543/(商品!H543*消化率!$I$5)&gt;商品!L543,商品!H543*消化率!$I$5,J543))</f>
        <v>#DIV/0!</v>
      </c>
      <c r="J543" s="34" t="e">
        <f t="shared" si="114"/>
        <v>#VALUE!</v>
      </c>
      <c r="K543" s="34" t="e">
        <f ca="1">IF(ROUNDDOWN(IF(I543&gt;=設定!$C$8,設定!$C$8,商品!I543),0)&lt;10,10,ROUNDDOWN(IF(I543&gt;=設定!$C$8,設定!$C$8,商品!I543),0))</f>
        <v>#DIV/0!</v>
      </c>
      <c r="L543" s="64">
        <f>IF(F543="標準",設定!$C$4,商品!F543)</f>
        <v>5</v>
      </c>
      <c r="M543" s="63" t="str">
        <f>_xlfn.XLOOKUP($D543,全商品!$F:$F,全商品!H:H,"-")</f>
        <v>-</v>
      </c>
      <c r="N543" s="12" t="str">
        <f>_xlfn.XLOOKUP($D543,全商品!$F:$F,全商品!I:I,"-")</f>
        <v>-</v>
      </c>
      <c r="O543" s="23" t="str">
        <f>_xlfn.XLOOKUP($D543,全商品!$F:$F,全商品!K:K,"-")</f>
        <v>-</v>
      </c>
      <c r="P543" s="13" t="str">
        <f>_xlfn.XLOOKUP($D543,全商品!$F:$F,全商品!M:M,"-")</f>
        <v>-</v>
      </c>
      <c r="Q543" s="25" t="str">
        <f>_xlfn.XLOOKUP($D543,現状商品設定!B:B,現状商品設定!D:D,"-")</f>
        <v>-</v>
      </c>
      <c r="R543" s="22">
        <f>SUM(_xlfn.XLOOKUP($D543,当月商品!$D:$D,当月商品!I:I,0),_xlfn.XLOOKUP($D543,前月商品!$D:$D,前月商品!I:I,0),_xlfn.XLOOKUP($D543,前々月商品!$D:$D,前々月商品!I:I,0))</f>
        <v>0</v>
      </c>
      <c r="S543" s="23">
        <f>SUM(_xlfn.XLOOKUP($D543,当月商品!$D:$D,当月商品!V:V,0),_xlfn.XLOOKUP($D543,前月商品!$D:$D,前月商品!V:V,0),_xlfn.XLOOKUP($D543,前々月商品!$D:$D,前々月商品!V:V,0))</f>
        <v>0</v>
      </c>
      <c r="T543" s="23">
        <f t="shared" si="115"/>
        <v>0</v>
      </c>
      <c r="U543" s="23">
        <f>SUM(_xlfn.XLOOKUP($D543,当月商品!$D:$D,当月商品!W:W,0),_xlfn.XLOOKUP($D543,前月商品!$D:$D,前月商品!W:W,0),_xlfn.XLOOKUP($D543,前々月商品!$D:$D,前々月商品!W:W,0))</f>
        <v>0</v>
      </c>
      <c r="V543" s="23">
        <f>SUM(_xlfn.XLOOKUP($D543,当月商品!$D:$D,当月商品!H:H,0),_xlfn.XLOOKUP($D543,前月商品!$D:$D,前月商品!H:H,0),_xlfn.XLOOKUP($D543,前々月商品!$D:$D,前々月商品!H:H,0))</f>
        <v>0</v>
      </c>
      <c r="W543" s="13">
        <f t="shared" si="116"/>
        <v>0</v>
      </c>
      <c r="X543" s="15">
        <f t="shared" si="117"/>
        <v>0</v>
      </c>
      <c r="Y543" s="22">
        <f>_xlfn.XLOOKUP($D543,当月商品!$D:$D,当月商品!I:I,0)</f>
        <v>0</v>
      </c>
      <c r="Z543" s="23">
        <f>_xlfn.XLOOKUP($D543,前月商品!$D:$D,前月商品!I:I,0)</f>
        <v>0</v>
      </c>
      <c r="AA543" s="23">
        <f>_xlfn.XLOOKUP($D543,前々月商品!$D:$D,前々月商品!I:I,0)</f>
        <v>0</v>
      </c>
      <c r="AB543" s="23">
        <f>_xlfn.XLOOKUP($D543,当月商品!$D:$D,当月商品!V:V,0)</f>
        <v>0</v>
      </c>
      <c r="AC543" s="23">
        <f>_xlfn.XLOOKUP($D543,前月商品!$D:$D,前月商品!V:V,0)</f>
        <v>0</v>
      </c>
      <c r="AD543" s="23">
        <f>_xlfn.XLOOKUP($D543,前々月商品!$D:$D,前々月商品!V:V,0)</f>
        <v>0</v>
      </c>
      <c r="AE543" s="23">
        <f t="shared" si="118"/>
        <v>0</v>
      </c>
      <c r="AF543" s="23">
        <f t="shared" si="119"/>
        <v>0</v>
      </c>
      <c r="AG543" s="23">
        <f t="shared" si="120"/>
        <v>0</v>
      </c>
      <c r="AH543" s="12">
        <f>_xlfn.XLOOKUP($D543,当月商品!$D:$D,当月商品!W:W,0)</f>
        <v>0</v>
      </c>
      <c r="AI543" s="12">
        <f>_xlfn.XLOOKUP($D543,前月商品!$D:$D,前月商品!W:W,0)</f>
        <v>0</v>
      </c>
      <c r="AJ543" s="12">
        <f>_xlfn.XLOOKUP($D543,前々月商品!$D:$D,前々月商品!W:W,0)</f>
        <v>0</v>
      </c>
      <c r="AK543" s="12">
        <f>_xlfn.XLOOKUP($D543,当月商品!$D:$D,当月商品!H:H,0)</f>
        <v>0</v>
      </c>
      <c r="AL543" s="12">
        <f>_xlfn.XLOOKUP($D543,前月商品!$D:$D,前月商品!H:H,0)</f>
        <v>0</v>
      </c>
      <c r="AM543" s="12">
        <f>_xlfn.XLOOKUP($D543,前々月商品!$D:$D,前々月商品!H:H,0)</f>
        <v>0</v>
      </c>
      <c r="AN543" s="13">
        <f t="shared" si="121"/>
        <v>0</v>
      </c>
      <c r="AO543" s="13">
        <f t="shared" si="122"/>
        <v>0</v>
      </c>
      <c r="AP543" s="13">
        <f t="shared" si="123"/>
        <v>0</v>
      </c>
      <c r="AQ543" s="16">
        <f t="shared" si="124"/>
        <v>0</v>
      </c>
      <c r="AR543" s="16">
        <f t="shared" si="125"/>
        <v>0</v>
      </c>
      <c r="AS543" s="17">
        <f t="shared" si="126"/>
        <v>0</v>
      </c>
      <c r="AT543" t="e">
        <f t="shared" si="127"/>
        <v>#VALUE!</v>
      </c>
    </row>
    <row r="544" spans="3:46" ht="36.65" customHeight="1">
      <c r="C544" s="20">
        <v>539</v>
      </c>
      <c r="D544" s="53">
        <f>現状商品設定!B541</f>
        <v>0</v>
      </c>
      <c r="E544" s="26" t="str">
        <f>IFERROR(_xlfn.XLOOKUP($D544,現状商品設定!B:B,現状商品設定!C:C,"-"),"-")</f>
        <v>-</v>
      </c>
      <c r="F544" s="32" t="s">
        <v>46</v>
      </c>
      <c r="G544" s="30" t="str">
        <f>IFERROR(_xlfn.XLOOKUP($D544,現状商品設定!B:B,現状商品設定!F:F),"-")</f>
        <v>-</v>
      </c>
      <c r="H544" s="34" t="e">
        <f>IF(IF(AND(V544&gt;=設定!$C$3,X544&gt;=L544),G544*(1+設定!$C$6),IF(AND(V544&gt;=設定!$C$3,X544&lt;L544),G544*(1+設定!$C$7*-1),IF(V544&lt;設定!$C$3,G544*(1+設定!$C$6),"除外")))&gt;10,IF(AND(V544&gt;=設定!$C$3,X544&gt;=L544),G544*(1+設定!$C$6),IF(AND(V544&gt;=設定!$C$3,X544&lt;L544),G544*(1+設定!$C$7*-1),IF(V544&lt;設定!$C$3,G544*(1+設定!$C$6),"除外"))),10)</f>
        <v>#VALUE!</v>
      </c>
      <c r="I544" s="34" t="e">
        <f ca="1">IF(消化率!$I$5&lt;1,商品!H544*消化率!$I$5,IF(商品!W544*商品!Q544/(商品!H544*消化率!$I$5)&gt;商品!L544,商品!H544*消化率!$I$5,J544))</f>
        <v>#DIV/0!</v>
      </c>
      <c r="J544" s="34" t="e">
        <f t="shared" si="114"/>
        <v>#VALUE!</v>
      </c>
      <c r="K544" s="34" t="e">
        <f ca="1">IF(ROUNDDOWN(IF(I544&gt;=設定!$C$8,設定!$C$8,商品!I544),0)&lt;10,10,ROUNDDOWN(IF(I544&gt;=設定!$C$8,設定!$C$8,商品!I544),0))</f>
        <v>#DIV/0!</v>
      </c>
      <c r="L544" s="64">
        <f>IF(F544="標準",設定!$C$4,商品!F544)</f>
        <v>5</v>
      </c>
      <c r="M544" s="63" t="str">
        <f>_xlfn.XLOOKUP($D544,全商品!$F:$F,全商品!H:H,"-")</f>
        <v>-</v>
      </c>
      <c r="N544" s="12" t="str">
        <f>_xlfn.XLOOKUP($D544,全商品!$F:$F,全商品!I:I,"-")</f>
        <v>-</v>
      </c>
      <c r="O544" s="23" t="str">
        <f>_xlfn.XLOOKUP($D544,全商品!$F:$F,全商品!K:K,"-")</f>
        <v>-</v>
      </c>
      <c r="P544" s="13" t="str">
        <f>_xlfn.XLOOKUP($D544,全商品!$F:$F,全商品!M:M,"-")</f>
        <v>-</v>
      </c>
      <c r="Q544" s="25" t="str">
        <f>_xlfn.XLOOKUP($D544,現状商品設定!B:B,現状商品設定!D:D,"-")</f>
        <v>-</v>
      </c>
      <c r="R544" s="22">
        <f>SUM(_xlfn.XLOOKUP($D544,当月商品!$D:$D,当月商品!I:I,0),_xlfn.XLOOKUP($D544,前月商品!$D:$D,前月商品!I:I,0),_xlfn.XLOOKUP($D544,前々月商品!$D:$D,前々月商品!I:I,0))</f>
        <v>0</v>
      </c>
      <c r="S544" s="23">
        <f>SUM(_xlfn.XLOOKUP($D544,当月商品!$D:$D,当月商品!V:V,0),_xlfn.XLOOKUP($D544,前月商品!$D:$D,前月商品!V:V,0),_xlfn.XLOOKUP($D544,前々月商品!$D:$D,前々月商品!V:V,0))</f>
        <v>0</v>
      </c>
      <c r="T544" s="23">
        <f t="shared" si="115"/>
        <v>0</v>
      </c>
      <c r="U544" s="23">
        <f>SUM(_xlfn.XLOOKUP($D544,当月商品!$D:$D,当月商品!W:W,0),_xlfn.XLOOKUP($D544,前月商品!$D:$D,前月商品!W:W,0),_xlfn.XLOOKUP($D544,前々月商品!$D:$D,前々月商品!W:W,0))</f>
        <v>0</v>
      </c>
      <c r="V544" s="23">
        <f>SUM(_xlfn.XLOOKUP($D544,当月商品!$D:$D,当月商品!H:H,0),_xlfn.XLOOKUP($D544,前月商品!$D:$D,前月商品!H:H,0),_xlfn.XLOOKUP($D544,前々月商品!$D:$D,前々月商品!H:H,0))</f>
        <v>0</v>
      </c>
      <c r="W544" s="13">
        <f t="shared" si="116"/>
        <v>0</v>
      </c>
      <c r="X544" s="15">
        <f t="shared" si="117"/>
        <v>0</v>
      </c>
      <c r="Y544" s="22">
        <f>_xlfn.XLOOKUP($D544,当月商品!$D:$D,当月商品!I:I,0)</f>
        <v>0</v>
      </c>
      <c r="Z544" s="23">
        <f>_xlfn.XLOOKUP($D544,前月商品!$D:$D,前月商品!I:I,0)</f>
        <v>0</v>
      </c>
      <c r="AA544" s="23">
        <f>_xlfn.XLOOKUP($D544,前々月商品!$D:$D,前々月商品!I:I,0)</f>
        <v>0</v>
      </c>
      <c r="AB544" s="23">
        <f>_xlfn.XLOOKUP($D544,当月商品!$D:$D,当月商品!V:V,0)</f>
        <v>0</v>
      </c>
      <c r="AC544" s="23">
        <f>_xlfn.XLOOKUP($D544,前月商品!$D:$D,前月商品!V:V,0)</f>
        <v>0</v>
      </c>
      <c r="AD544" s="23">
        <f>_xlfn.XLOOKUP($D544,前々月商品!$D:$D,前々月商品!V:V,0)</f>
        <v>0</v>
      </c>
      <c r="AE544" s="23">
        <f t="shared" si="118"/>
        <v>0</v>
      </c>
      <c r="AF544" s="23">
        <f t="shared" si="119"/>
        <v>0</v>
      </c>
      <c r="AG544" s="23">
        <f t="shared" si="120"/>
        <v>0</v>
      </c>
      <c r="AH544" s="12">
        <f>_xlfn.XLOOKUP($D544,当月商品!$D:$D,当月商品!W:W,0)</f>
        <v>0</v>
      </c>
      <c r="AI544" s="12">
        <f>_xlfn.XLOOKUP($D544,前月商品!$D:$D,前月商品!W:W,0)</f>
        <v>0</v>
      </c>
      <c r="AJ544" s="12">
        <f>_xlfn.XLOOKUP($D544,前々月商品!$D:$D,前々月商品!W:W,0)</f>
        <v>0</v>
      </c>
      <c r="AK544" s="12">
        <f>_xlfn.XLOOKUP($D544,当月商品!$D:$D,当月商品!H:H,0)</f>
        <v>0</v>
      </c>
      <c r="AL544" s="12">
        <f>_xlfn.XLOOKUP($D544,前月商品!$D:$D,前月商品!H:H,0)</f>
        <v>0</v>
      </c>
      <c r="AM544" s="12">
        <f>_xlfn.XLOOKUP($D544,前々月商品!$D:$D,前々月商品!H:H,0)</f>
        <v>0</v>
      </c>
      <c r="AN544" s="13">
        <f t="shared" si="121"/>
        <v>0</v>
      </c>
      <c r="AO544" s="13">
        <f t="shared" si="122"/>
        <v>0</v>
      </c>
      <c r="AP544" s="13">
        <f t="shared" si="123"/>
        <v>0</v>
      </c>
      <c r="AQ544" s="16">
        <f t="shared" si="124"/>
        <v>0</v>
      </c>
      <c r="AR544" s="16">
        <f t="shared" si="125"/>
        <v>0</v>
      </c>
      <c r="AS544" s="17">
        <f t="shared" si="126"/>
        <v>0</v>
      </c>
      <c r="AT544" t="e">
        <f t="shared" si="127"/>
        <v>#VALUE!</v>
      </c>
    </row>
    <row r="545" spans="3:46" ht="36.65" customHeight="1">
      <c r="C545" s="20">
        <v>540</v>
      </c>
      <c r="D545" s="53">
        <f>現状商品設定!B542</f>
        <v>0</v>
      </c>
      <c r="E545" s="26" t="str">
        <f>IFERROR(_xlfn.XLOOKUP($D545,現状商品設定!B:B,現状商品設定!C:C,"-"),"-")</f>
        <v>-</v>
      </c>
      <c r="F545" s="32" t="s">
        <v>46</v>
      </c>
      <c r="G545" s="30" t="str">
        <f>IFERROR(_xlfn.XLOOKUP($D545,現状商品設定!B:B,現状商品設定!F:F),"-")</f>
        <v>-</v>
      </c>
      <c r="H545" s="34" t="e">
        <f>IF(IF(AND(V545&gt;=設定!$C$3,X545&gt;=L545),G545*(1+設定!$C$6),IF(AND(V545&gt;=設定!$C$3,X545&lt;L545),G545*(1+設定!$C$7*-1),IF(V545&lt;設定!$C$3,G545*(1+設定!$C$6),"除外")))&gt;10,IF(AND(V545&gt;=設定!$C$3,X545&gt;=L545),G545*(1+設定!$C$6),IF(AND(V545&gt;=設定!$C$3,X545&lt;L545),G545*(1+設定!$C$7*-1),IF(V545&lt;設定!$C$3,G545*(1+設定!$C$6),"除外"))),10)</f>
        <v>#VALUE!</v>
      </c>
      <c r="I545" s="34" t="e">
        <f ca="1">IF(消化率!$I$5&lt;1,商品!H545*消化率!$I$5,IF(商品!W545*商品!Q545/(商品!H545*消化率!$I$5)&gt;商品!L545,商品!H545*消化率!$I$5,J545))</f>
        <v>#DIV/0!</v>
      </c>
      <c r="J545" s="34" t="e">
        <f t="shared" si="114"/>
        <v>#VALUE!</v>
      </c>
      <c r="K545" s="34" t="e">
        <f ca="1">IF(ROUNDDOWN(IF(I545&gt;=設定!$C$8,設定!$C$8,商品!I545),0)&lt;10,10,ROUNDDOWN(IF(I545&gt;=設定!$C$8,設定!$C$8,商品!I545),0))</f>
        <v>#DIV/0!</v>
      </c>
      <c r="L545" s="64">
        <f>IF(F545="標準",設定!$C$4,商品!F545)</f>
        <v>5</v>
      </c>
      <c r="M545" s="63" t="str">
        <f>_xlfn.XLOOKUP($D545,全商品!$F:$F,全商品!H:H,"-")</f>
        <v>-</v>
      </c>
      <c r="N545" s="12" t="str">
        <f>_xlfn.XLOOKUP($D545,全商品!$F:$F,全商品!I:I,"-")</f>
        <v>-</v>
      </c>
      <c r="O545" s="23" t="str">
        <f>_xlfn.XLOOKUP($D545,全商品!$F:$F,全商品!K:K,"-")</f>
        <v>-</v>
      </c>
      <c r="P545" s="13" t="str">
        <f>_xlfn.XLOOKUP($D545,全商品!$F:$F,全商品!M:M,"-")</f>
        <v>-</v>
      </c>
      <c r="Q545" s="25" t="str">
        <f>_xlfn.XLOOKUP($D545,現状商品設定!B:B,現状商品設定!D:D,"-")</f>
        <v>-</v>
      </c>
      <c r="R545" s="22">
        <f>SUM(_xlfn.XLOOKUP($D545,当月商品!$D:$D,当月商品!I:I,0),_xlfn.XLOOKUP($D545,前月商品!$D:$D,前月商品!I:I,0),_xlfn.XLOOKUP($D545,前々月商品!$D:$D,前々月商品!I:I,0))</f>
        <v>0</v>
      </c>
      <c r="S545" s="23">
        <f>SUM(_xlfn.XLOOKUP($D545,当月商品!$D:$D,当月商品!V:V,0),_xlfn.XLOOKUP($D545,前月商品!$D:$D,前月商品!V:V,0),_xlfn.XLOOKUP($D545,前々月商品!$D:$D,前々月商品!V:V,0))</f>
        <v>0</v>
      </c>
      <c r="T545" s="23">
        <f t="shared" si="115"/>
        <v>0</v>
      </c>
      <c r="U545" s="23">
        <f>SUM(_xlfn.XLOOKUP($D545,当月商品!$D:$D,当月商品!W:W,0),_xlfn.XLOOKUP($D545,前月商品!$D:$D,前月商品!W:W,0),_xlfn.XLOOKUP($D545,前々月商品!$D:$D,前々月商品!W:W,0))</f>
        <v>0</v>
      </c>
      <c r="V545" s="23">
        <f>SUM(_xlfn.XLOOKUP($D545,当月商品!$D:$D,当月商品!H:H,0),_xlfn.XLOOKUP($D545,前月商品!$D:$D,前月商品!H:H,0),_xlfn.XLOOKUP($D545,前々月商品!$D:$D,前々月商品!H:H,0))</f>
        <v>0</v>
      </c>
      <c r="W545" s="13">
        <f t="shared" si="116"/>
        <v>0</v>
      </c>
      <c r="X545" s="15">
        <f t="shared" si="117"/>
        <v>0</v>
      </c>
      <c r="Y545" s="22">
        <f>_xlfn.XLOOKUP($D545,当月商品!$D:$D,当月商品!I:I,0)</f>
        <v>0</v>
      </c>
      <c r="Z545" s="23">
        <f>_xlfn.XLOOKUP($D545,前月商品!$D:$D,前月商品!I:I,0)</f>
        <v>0</v>
      </c>
      <c r="AA545" s="23">
        <f>_xlfn.XLOOKUP($D545,前々月商品!$D:$D,前々月商品!I:I,0)</f>
        <v>0</v>
      </c>
      <c r="AB545" s="23">
        <f>_xlfn.XLOOKUP($D545,当月商品!$D:$D,当月商品!V:V,0)</f>
        <v>0</v>
      </c>
      <c r="AC545" s="23">
        <f>_xlfn.XLOOKUP($D545,前月商品!$D:$D,前月商品!V:V,0)</f>
        <v>0</v>
      </c>
      <c r="AD545" s="23">
        <f>_xlfn.XLOOKUP($D545,前々月商品!$D:$D,前々月商品!V:V,0)</f>
        <v>0</v>
      </c>
      <c r="AE545" s="23">
        <f t="shared" si="118"/>
        <v>0</v>
      </c>
      <c r="AF545" s="23">
        <f t="shared" si="119"/>
        <v>0</v>
      </c>
      <c r="AG545" s="23">
        <f t="shared" si="120"/>
        <v>0</v>
      </c>
      <c r="AH545" s="12">
        <f>_xlfn.XLOOKUP($D545,当月商品!$D:$D,当月商品!W:W,0)</f>
        <v>0</v>
      </c>
      <c r="AI545" s="12">
        <f>_xlfn.XLOOKUP($D545,前月商品!$D:$D,前月商品!W:W,0)</f>
        <v>0</v>
      </c>
      <c r="AJ545" s="12">
        <f>_xlfn.XLOOKUP($D545,前々月商品!$D:$D,前々月商品!W:W,0)</f>
        <v>0</v>
      </c>
      <c r="AK545" s="12">
        <f>_xlfn.XLOOKUP($D545,当月商品!$D:$D,当月商品!H:H,0)</f>
        <v>0</v>
      </c>
      <c r="AL545" s="12">
        <f>_xlfn.XLOOKUP($D545,前月商品!$D:$D,前月商品!H:H,0)</f>
        <v>0</v>
      </c>
      <c r="AM545" s="12">
        <f>_xlfn.XLOOKUP($D545,前々月商品!$D:$D,前々月商品!H:H,0)</f>
        <v>0</v>
      </c>
      <c r="AN545" s="13">
        <f t="shared" si="121"/>
        <v>0</v>
      </c>
      <c r="AO545" s="13">
        <f t="shared" si="122"/>
        <v>0</v>
      </c>
      <c r="AP545" s="13">
        <f t="shared" si="123"/>
        <v>0</v>
      </c>
      <c r="AQ545" s="16">
        <f t="shared" si="124"/>
        <v>0</v>
      </c>
      <c r="AR545" s="16">
        <f t="shared" si="125"/>
        <v>0</v>
      </c>
      <c r="AS545" s="17">
        <f t="shared" si="126"/>
        <v>0</v>
      </c>
      <c r="AT545" t="e">
        <f t="shared" si="127"/>
        <v>#VALUE!</v>
      </c>
    </row>
    <row r="546" spans="3:46" ht="36.65" customHeight="1">
      <c r="C546" s="20">
        <v>541</v>
      </c>
      <c r="D546" s="53">
        <f>現状商品設定!B543</f>
        <v>0</v>
      </c>
      <c r="E546" s="26" t="str">
        <f>IFERROR(_xlfn.XLOOKUP($D546,現状商品設定!B:B,現状商品設定!C:C,"-"),"-")</f>
        <v>-</v>
      </c>
      <c r="F546" s="32" t="s">
        <v>46</v>
      </c>
      <c r="G546" s="30" t="str">
        <f>IFERROR(_xlfn.XLOOKUP($D546,現状商品設定!B:B,現状商品設定!F:F),"-")</f>
        <v>-</v>
      </c>
      <c r="H546" s="34" t="e">
        <f>IF(IF(AND(V546&gt;=設定!$C$3,X546&gt;=L546),G546*(1+設定!$C$6),IF(AND(V546&gt;=設定!$C$3,X546&lt;L546),G546*(1+設定!$C$7*-1),IF(V546&lt;設定!$C$3,G546*(1+設定!$C$6),"除外")))&gt;10,IF(AND(V546&gt;=設定!$C$3,X546&gt;=L546),G546*(1+設定!$C$6),IF(AND(V546&gt;=設定!$C$3,X546&lt;L546),G546*(1+設定!$C$7*-1),IF(V546&lt;設定!$C$3,G546*(1+設定!$C$6),"除外"))),10)</f>
        <v>#VALUE!</v>
      </c>
      <c r="I546" s="34" t="e">
        <f ca="1">IF(消化率!$I$5&lt;1,商品!H546*消化率!$I$5,IF(商品!W546*商品!Q546/(商品!H546*消化率!$I$5)&gt;商品!L546,商品!H546*消化率!$I$5,J546))</f>
        <v>#DIV/0!</v>
      </c>
      <c r="J546" s="34" t="e">
        <f t="shared" si="114"/>
        <v>#VALUE!</v>
      </c>
      <c r="K546" s="34" t="e">
        <f ca="1">IF(ROUNDDOWN(IF(I546&gt;=設定!$C$8,設定!$C$8,商品!I546),0)&lt;10,10,ROUNDDOWN(IF(I546&gt;=設定!$C$8,設定!$C$8,商品!I546),0))</f>
        <v>#DIV/0!</v>
      </c>
      <c r="L546" s="64">
        <f>IF(F546="標準",設定!$C$4,商品!F546)</f>
        <v>5</v>
      </c>
      <c r="M546" s="63" t="str">
        <f>_xlfn.XLOOKUP($D546,全商品!$F:$F,全商品!H:H,"-")</f>
        <v>-</v>
      </c>
      <c r="N546" s="12" t="str">
        <f>_xlfn.XLOOKUP($D546,全商品!$F:$F,全商品!I:I,"-")</f>
        <v>-</v>
      </c>
      <c r="O546" s="23" t="str">
        <f>_xlfn.XLOOKUP($D546,全商品!$F:$F,全商品!K:K,"-")</f>
        <v>-</v>
      </c>
      <c r="P546" s="13" t="str">
        <f>_xlfn.XLOOKUP($D546,全商品!$F:$F,全商品!M:M,"-")</f>
        <v>-</v>
      </c>
      <c r="Q546" s="25" t="str">
        <f>_xlfn.XLOOKUP($D546,現状商品設定!B:B,現状商品設定!D:D,"-")</f>
        <v>-</v>
      </c>
      <c r="R546" s="22">
        <f>SUM(_xlfn.XLOOKUP($D546,当月商品!$D:$D,当月商品!I:I,0),_xlfn.XLOOKUP($D546,前月商品!$D:$D,前月商品!I:I,0),_xlfn.XLOOKUP($D546,前々月商品!$D:$D,前々月商品!I:I,0))</f>
        <v>0</v>
      </c>
      <c r="S546" s="23">
        <f>SUM(_xlfn.XLOOKUP($D546,当月商品!$D:$D,当月商品!V:V,0),_xlfn.XLOOKUP($D546,前月商品!$D:$D,前月商品!V:V,0),_xlfn.XLOOKUP($D546,前々月商品!$D:$D,前々月商品!V:V,0))</f>
        <v>0</v>
      </c>
      <c r="T546" s="23">
        <f t="shared" si="115"/>
        <v>0</v>
      </c>
      <c r="U546" s="23">
        <f>SUM(_xlfn.XLOOKUP($D546,当月商品!$D:$D,当月商品!W:W,0),_xlfn.XLOOKUP($D546,前月商品!$D:$D,前月商品!W:W,0),_xlfn.XLOOKUP($D546,前々月商品!$D:$D,前々月商品!W:W,0))</f>
        <v>0</v>
      </c>
      <c r="V546" s="23">
        <f>SUM(_xlfn.XLOOKUP($D546,当月商品!$D:$D,当月商品!H:H,0),_xlfn.XLOOKUP($D546,前月商品!$D:$D,前月商品!H:H,0),_xlfn.XLOOKUP($D546,前々月商品!$D:$D,前々月商品!H:H,0))</f>
        <v>0</v>
      </c>
      <c r="W546" s="13">
        <f t="shared" si="116"/>
        <v>0</v>
      </c>
      <c r="X546" s="15">
        <f t="shared" si="117"/>
        <v>0</v>
      </c>
      <c r="Y546" s="22">
        <f>_xlfn.XLOOKUP($D546,当月商品!$D:$D,当月商品!I:I,0)</f>
        <v>0</v>
      </c>
      <c r="Z546" s="23">
        <f>_xlfn.XLOOKUP($D546,前月商品!$D:$D,前月商品!I:I,0)</f>
        <v>0</v>
      </c>
      <c r="AA546" s="23">
        <f>_xlfn.XLOOKUP($D546,前々月商品!$D:$D,前々月商品!I:I,0)</f>
        <v>0</v>
      </c>
      <c r="AB546" s="23">
        <f>_xlfn.XLOOKUP($D546,当月商品!$D:$D,当月商品!V:V,0)</f>
        <v>0</v>
      </c>
      <c r="AC546" s="23">
        <f>_xlfn.XLOOKUP($D546,前月商品!$D:$D,前月商品!V:V,0)</f>
        <v>0</v>
      </c>
      <c r="AD546" s="23">
        <f>_xlfn.XLOOKUP($D546,前々月商品!$D:$D,前々月商品!V:V,0)</f>
        <v>0</v>
      </c>
      <c r="AE546" s="23">
        <f t="shared" si="118"/>
        <v>0</v>
      </c>
      <c r="AF546" s="23">
        <f t="shared" si="119"/>
        <v>0</v>
      </c>
      <c r="AG546" s="23">
        <f t="shared" si="120"/>
        <v>0</v>
      </c>
      <c r="AH546" s="12">
        <f>_xlfn.XLOOKUP($D546,当月商品!$D:$D,当月商品!W:W,0)</f>
        <v>0</v>
      </c>
      <c r="AI546" s="12">
        <f>_xlfn.XLOOKUP($D546,前月商品!$D:$D,前月商品!W:W,0)</f>
        <v>0</v>
      </c>
      <c r="AJ546" s="12">
        <f>_xlfn.XLOOKUP($D546,前々月商品!$D:$D,前々月商品!W:W,0)</f>
        <v>0</v>
      </c>
      <c r="AK546" s="12">
        <f>_xlfn.XLOOKUP($D546,当月商品!$D:$D,当月商品!H:H,0)</f>
        <v>0</v>
      </c>
      <c r="AL546" s="12">
        <f>_xlfn.XLOOKUP($D546,前月商品!$D:$D,前月商品!H:H,0)</f>
        <v>0</v>
      </c>
      <c r="AM546" s="12">
        <f>_xlfn.XLOOKUP($D546,前々月商品!$D:$D,前々月商品!H:H,0)</f>
        <v>0</v>
      </c>
      <c r="AN546" s="13">
        <f t="shared" si="121"/>
        <v>0</v>
      </c>
      <c r="AO546" s="13">
        <f t="shared" si="122"/>
        <v>0</v>
      </c>
      <c r="AP546" s="13">
        <f t="shared" si="123"/>
        <v>0</v>
      </c>
      <c r="AQ546" s="16">
        <f t="shared" si="124"/>
        <v>0</v>
      </c>
      <c r="AR546" s="16">
        <f t="shared" si="125"/>
        <v>0</v>
      </c>
      <c r="AS546" s="17">
        <f t="shared" si="126"/>
        <v>0</v>
      </c>
      <c r="AT546" t="e">
        <f t="shared" si="127"/>
        <v>#VALUE!</v>
      </c>
    </row>
    <row r="547" spans="3:46" ht="36.65" customHeight="1">
      <c r="C547" s="20">
        <v>542</v>
      </c>
      <c r="D547" s="53">
        <f>現状商品設定!B544</f>
        <v>0</v>
      </c>
      <c r="E547" s="26" t="str">
        <f>IFERROR(_xlfn.XLOOKUP($D547,現状商品設定!B:B,現状商品設定!C:C,"-"),"-")</f>
        <v>-</v>
      </c>
      <c r="F547" s="32" t="s">
        <v>46</v>
      </c>
      <c r="G547" s="30" t="str">
        <f>IFERROR(_xlfn.XLOOKUP($D547,現状商品設定!B:B,現状商品設定!F:F),"-")</f>
        <v>-</v>
      </c>
      <c r="H547" s="34" t="e">
        <f>IF(IF(AND(V547&gt;=設定!$C$3,X547&gt;=L547),G547*(1+設定!$C$6),IF(AND(V547&gt;=設定!$C$3,X547&lt;L547),G547*(1+設定!$C$7*-1),IF(V547&lt;設定!$C$3,G547*(1+設定!$C$6),"除外")))&gt;10,IF(AND(V547&gt;=設定!$C$3,X547&gt;=L547),G547*(1+設定!$C$6),IF(AND(V547&gt;=設定!$C$3,X547&lt;L547),G547*(1+設定!$C$7*-1),IF(V547&lt;設定!$C$3,G547*(1+設定!$C$6),"除外"))),10)</f>
        <v>#VALUE!</v>
      </c>
      <c r="I547" s="34" t="e">
        <f ca="1">IF(消化率!$I$5&lt;1,商品!H547*消化率!$I$5,IF(商品!W547*商品!Q547/(商品!H547*消化率!$I$5)&gt;商品!L547,商品!H547*消化率!$I$5,J547))</f>
        <v>#DIV/0!</v>
      </c>
      <c r="J547" s="34" t="e">
        <f t="shared" si="114"/>
        <v>#VALUE!</v>
      </c>
      <c r="K547" s="34" t="e">
        <f ca="1">IF(ROUNDDOWN(IF(I547&gt;=設定!$C$8,設定!$C$8,商品!I547),0)&lt;10,10,ROUNDDOWN(IF(I547&gt;=設定!$C$8,設定!$C$8,商品!I547),0))</f>
        <v>#DIV/0!</v>
      </c>
      <c r="L547" s="64">
        <f>IF(F547="標準",設定!$C$4,商品!F547)</f>
        <v>5</v>
      </c>
      <c r="M547" s="63" t="str">
        <f>_xlfn.XLOOKUP($D547,全商品!$F:$F,全商品!H:H,"-")</f>
        <v>-</v>
      </c>
      <c r="N547" s="12" t="str">
        <f>_xlfn.XLOOKUP($D547,全商品!$F:$F,全商品!I:I,"-")</f>
        <v>-</v>
      </c>
      <c r="O547" s="23" t="str">
        <f>_xlfn.XLOOKUP($D547,全商品!$F:$F,全商品!K:K,"-")</f>
        <v>-</v>
      </c>
      <c r="P547" s="13" t="str">
        <f>_xlfn.XLOOKUP($D547,全商品!$F:$F,全商品!M:M,"-")</f>
        <v>-</v>
      </c>
      <c r="Q547" s="25" t="str">
        <f>_xlfn.XLOOKUP($D547,現状商品設定!B:B,現状商品設定!D:D,"-")</f>
        <v>-</v>
      </c>
      <c r="R547" s="22">
        <f>SUM(_xlfn.XLOOKUP($D547,当月商品!$D:$D,当月商品!I:I,0),_xlfn.XLOOKUP($D547,前月商品!$D:$D,前月商品!I:I,0),_xlfn.XLOOKUP($D547,前々月商品!$D:$D,前々月商品!I:I,0))</f>
        <v>0</v>
      </c>
      <c r="S547" s="23">
        <f>SUM(_xlfn.XLOOKUP($D547,当月商品!$D:$D,当月商品!V:V,0),_xlfn.XLOOKUP($D547,前月商品!$D:$D,前月商品!V:V,0),_xlfn.XLOOKUP($D547,前々月商品!$D:$D,前々月商品!V:V,0))</f>
        <v>0</v>
      </c>
      <c r="T547" s="23">
        <f t="shared" si="115"/>
        <v>0</v>
      </c>
      <c r="U547" s="23">
        <f>SUM(_xlfn.XLOOKUP($D547,当月商品!$D:$D,当月商品!W:W,0),_xlfn.XLOOKUP($D547,前月商品!$D:$D,前月商品!W:W,0),_xlfn.XLOOKUP($D547,前々月商品!$D:$D,前々月商品!W:W,0))</f>
        <v>0</v>
      </c>
      <c r="V547" s="23">
        <f>SUM(_xlfn.XLOOKUP($D547,当月商品!$D:$D,当月商品!H:H,0),_xlfn.XLOOKUP($D547,前月商品!$D:$D,前月商品!H:H,0),_xlfn.XLOOKUP($D547,前々月商品!$D:$D,前々月商品!H:H,0))</f>
        <v>0</v>
      </c>
      <c r="W547" s="13">
        <f t="shared" si="116"/>
        <v>0</v>
      </c>
      <c r="X547" s="15">
        <f t="shared" si="117"/>
        <v>0</v>
      </c>
      <c r="Y547" s="22">
        <f>_xlfn.XLOOKUP($D547,当月商品!$D:$D,当月商品!I:I,0)</f>
        <v>0</v>
      </c>
      <c r="Z547" s="23">
        <f>_xlfn.XLOOKUP($D547,前月商品!$D:$D,前月商品!I:I,0)</f>
        <v>0</v>
      </c>
      <c r="AA547" s="23">
        <f>_xlfn.XLOOKUP($D547,前々月商品!$D:$D,前々月商品!I:I,0)</f>
        <v>0</v>
      </c>
      <c r="AB547" s="23">
        <f>_xlfn.XLOOKUP($D547,当月商品!$D:$D,当月商品!V:V,0)</f>
        <v>0</v>
      </c>
      <c r="AC547" s="23">
        <f>_xlfn.XLOOKUP($D547,前月商品!$D:$D,前月商品!V:V,0)</f>
        <v>0</v>
      </c>
      <c r="AD547" s="23">
        <f>_xlfn.XLOOKUP($D547,前々月商品!$D:$D,前々月商品!V:V,0)</f>
        <v>0</v>
      </c>
      <c r="AE547" s="23">
        <f t="shared" si="118"/>
        <v>0</v>
      </c>
      <c r="AF547" s="23">
        <f t="shared" si="119"/>
        <v>0</v>
      </c>
      <c r="AG547" s="23">
        <f t="shared" si="120"/>
        <v>0</v>
      </c>
      <c r="AH547" s="12">
        <f>_xlfn.XLOOKUP($D547,当月商品!$D:$D,当月商品!W:W,0)</f>
        <v>0</v>
      </c>
      <c r="AI547" s="12">
        <f>_xlfn.XLOOKUP($D547,前月商品!$D:$D,前月商品!W:W,0)</f>
        <v>0</v>
      </c>
      <c r="AJ547" s="12">
        <f>_xlfn.XLOOKUP($D547,前々月商品!$D:$D,前々月商品!W:W,0)</f>
        <v>0</v>
      </c>
      <c r="AK547" s="12">
        <f>_xlfn.XLOOKUP($D547,当月商品!$D:$D,当月商品!H:H,0)</f>
        <v>0</v>
      </c>
      <c r="AL547" s="12">
        <f>_xlfn.XLOOKUP($D547,前月商品!$D:$D,前月商品!H:H,0)</f>
        <v>0</v>
      </c>
      <c r="AM547" s="12">
        <f>_xlfn.XLOOKUP($D547,前々月商品!$D:$D,前々月商品!H:H,0)</f>
        <v>0</v>
      </c>
      <c r="AN547" s="13">
        <f t="shared" si="121"/>
        <v>0</v>
      </c>
      <c r="AO547" s="13">
        <f t="shared" si="122"/>
        <v>0</v>
      </c>
      <c r="AP547" s="13">
        <f t="shared" si="123"/>
        <v>0</v>
      </c>
      <c r="AQ547" s="16">
        <f t="shared" si="124"/>
        <v>0</v>
      </c>
      <c r="AR547" s="16">
        <f t="shared" si="125"/>
        <v>0</v>
      </c>
      <c r="AS547" s="17">
        <f t="shared" si="126"/>
        <v>0</v>
      </c>
      <c r="AT547" t="e">
        <f t="shared" si="127"/>
        <v>#VALUE!</v>
      </c>
    </row>
    <row r="548" spans="3:46" ht="36.65" customHeight="1">
      <c r="C548" s="20">
        <v>543</v>
      </c>
      <c r="D548" s="53">
        <f>現状商品設定!B545</f>
        <v>0</v>
      </c>
      <c r="E548" s="26" t="str">
        <f>IFERROR(_xlfn.XLOOKUP($D548,現状商品設定!B:B,現状商品設定!C:C,"-"),"-")</f>
        <v>-</v>
      </c>
      <c r="F548" s="32" t="s">
        <v>46</v>
      </c>
      <c r="G548" s="30" t="str">
        <f>IFERROR(_xlfn.XLOOKUP($D548,現状商品設定!B:B,現状商品設定!F:F),"-")</f>
        <v>-</v>
      </c>
      <c r="H548" s="34" t="e">
        <f>IF(IF(AND(V548&gt;=設定!$C$3,X548&gt;=L548),G548*(1+設定!$C$6),IF(AND(V548&gt;=設定!$C$3,X548&lt;L548),G548*(1+設定!$C$7*-1),IF(V548&lt;設定!$C$3,G548*(1+設定!$C$6),"除外")))&gt;10,IF(AND(V548&gt;=設定!$C$3,X548&gt;=L548),G548*(1+設定!$C$6),IF(AND(V548&gt;=設定!$C$3,X548&lt;L548),G548*(1+設定!$C$7*-1),IF(V548&lt;設定!$C$3,G548*(1+設定!$C$6),"除外"))),10)</f>
        <v>#VALUE!</v>
      </c>
      <c r="I548" s="34" t="e">
        <f ca="1">IF(消化率!$I$5&lt;1,商品!H548*消化率!$I$5,IF(商品!W548*商品!Q548/(商品!H548*消化率!$I$5)&gt;商品!L548,商品!H548*消化率!$I$5,J548))</f>
        <v>#DIV/0!</v>
      </c>
      <c r="J548" s="34" t="e">
        <f t="shared" si="114"/>
        <v>#VALUE!</v>
      </c>
      <c r="K548" s="34" t="e">
        <f ca="1">IF(ROUNDDOWN(IF(I548&gt;=設定!$C$8,設定!$C$8,商品!I548),0)&lt;10,10,ROUNDDOWN(IF(I548&gt;=設定!$C$8,設定!$C$8,商品!I548),0))</f>
        <v>#DIV/0!</v>
      </c>
      <c r="L548" s="64">
        <f>IF(F548="標準",設定!$C$4,商品!F548)</f>
        <v>5</v>
      </c>
      <c r="M548" s="63" t="str">
        <f>_xlfn.XLOOKUP($D548,全商品!$F:$F,全商品!H:H,"-")</f>
        <v>-</v>
      </c>
      <c r="N548" s="12" t="str">
        <f>_xlfn.XLOOKUP($D548,全商品!$F:$F,全商品!I:I,"-")</f>
        <v>-</v>
      </c>
      <c r="O548" s="23" t="str">
        <f>_xlfn.XLOOKUP($D548,全商品!$F:$F,全商品!K:K,"-")</f>
        <v>-</v>
      </c>
      <c r="P548" s="13" t="str">
        <f>_xlfn.XLOOKUP($D548,全商品!$F:$F,全商品!M:M,"-")</f>
        <v>-</v>
      </c>
      <c r="Q548" s="25" t="str">
        <f>_xlfn.XLOOKUP($D548,現状商品設定!B:B,現状商品設定!D:D,"-")</f>
        <v>-</v>
      </c>
      <c r="R548" s="22">
        <f>SUM(_xlfn.XLOOKUP($D548,当月商品!$D:$D,当月商品!I:I,0),_xlfn.XLOOKUP($D548,前月商品!$D:$D,前月商品!I:I,0),_xlfn.XLOOKUP($D548,前々月商品!$D:$D,前々月商品!I:I,0))</f>
        <v>0</v>
      </c>
      <c r="S548" s="23">
        <f>SUM(_xlfn.XLOOKUP($D548,当月商品!$D:$D,当月商品!V:V,0),_xlfn.XLOOKUP($D548,前月商品!$D:$D,前月商品!V:V,0),_xlfn.XLOOKUP($D548,前々月商品!$D:$D,前々月商品!V:V,0))</f>
        <v>0</v>
      </c>
      <c r="T548" s="23">
        <f t="shared" si="115"/>
        <v>0</v>
      </c>
      <c r="U548" s="23">
        <f>SUM(_xlfn.XLOOKUP($D548,当月商品!$D:$D,当月商品!W:W,0),_xlfn.XLOOKUP($D548,前月商品!$D:$D,前月商品!W:W,0),_xlfn.XLOOKUP($D548,前々月商品!$D:$D,前々月商品!W:W,0))</f>
        <v>0</v>
      </c>
      <c r="V548" s="23">
        <f>SUM(_xlfn.XLOOKUP($D548,当月商品!$D:$D,当月商品!H:H,0),_xlfn.XLOOKUP($D548,前月商品!$D:$D,前月商品!H:H,0),_xlfn.XLOOKUP($D548,前々月商品!$D:$D,前々月商品!H:H,0))</f>
        <v>0</v>
      </c>
      <c r="W548" s="13">
        <f t="shared" si="116"/>
        <v>0</v>
      </c>
      <c r="X548" s="15">
        <f t="shared" si="117"/>
        <v>0</v>
      </c>
      <c r="Y548" s="22">
        <f>_xlfn.XLOOKUP($D548,当月商品!$D:$D,当月商品!I:I,0)</f>
        <v>0</v>
      </c>
      <c r="Z548" s="23">
        <f>_xlfn.XLOOKUP($D548,前月商品!$D:$D,前月商品!I:I,0)</f>
        <v>0</v>
      </c>
      <c r="AA548" s="23">
        <f>_xlfn.XLOOKUP($D548,前々月商品!$D:$D,前々月商品!I:I,0)</f>
        <v>0</v>
      </c>
      <c r="AB548" s="23">
        <f>_xlfn.XLOOKUP($D548,当月商品!$D:$D,当月商品!V:V,0)</f>
        <v>0</v>
      </c>
      <c r="AC548" s="23">
        <f>_xlfn.XLOOKUP($D548,前月商品!$D:$D,前月商品!V:V,0)</f>
        <v>0</v>
      </c>
      <c r="AD548" s="23">
        <f>_xlfn.XLOOKUP($D548,前々月商品!$D:$D,前々月商品!V:V,0)</f>
        <v>0</v>
      </c>
      <c r="AE548" s="23">
        <f t="shared" si="118"/>
        <v>0</v>
      </c>
      <c r="AF548" s="23">
        <f t="shared" si="119"/>
        <v>0</v>
      </c>
      <c r="AG548" s="23">
        <f t="shared" si="120"/>
        <v>0</v>
      </c>
      <c r="AH548" s="12">
        <f>_xlfn.XLOOKUP($D548,当月商品!$D:$D,当月商品!W:W,0)</f>
        <v>0</v>
      </c>
      <c r="AI548" s="12">
        <f>_xlfn.XLOOKUP($D548,前月商品!$D:$D,前月商品!W:W,0)</f>
        <v>0</v>
      </c>
      <c r="AJ548" s="12">
        <f>_xlfn.XLOOKUP($D548,前々月商品!$D:$D,前々月商品!W:W,0)</f>
        <v>0</v>
      </c>
      <c r="AK548" s="12">
        <f>_xlfn.XLOOKUP($D548,当月商品!$D:$D,当月商品!H:H,0)</f>
        <v>0</v>
      </c>
      <c r="AL548" s="12">
        <f>_xlfn.XLOOKUP($D548,前月商品!$D:$D,前月商品!H:H,0)</f>
        <v>0</v>
      </c>
      <c r="AM548" s="12">
        <f>_xlfn.XLOOKUP($D548,前々月商品!$D:$D,前々月商品!H:H,0)</f>
        <v>0</v>
      </c>
      <c r="AN548" s="13">
        <f t="shared" si="121"/>
        <v>0</v>
      </c>
      <c r="AO548" s="13">
        <f t="shared" si="122"/>
        <v>0</v>
      </c>
      <c r="AP548" s="13">
        <f t="shared" si="123"/>
        <v>0</v>
      </c>
      <c r="AQ548" s="16">
        <f t="shared" si="124"/>
        <v>0</v>
      </c>
      <c r="AR548" s="16">
        <f t="shared" si="125"/>
        <v>0</v>
      </c>
      <c r="AS548" s="17">
        <f t="shared" si="126"/>
        <v>0</v>
      </c>
      <c r="AT548" t="e">
        <f t="shared" si="127"/>
        <v>#VALUE!</v>
      </c>
    </row>
    <row r="549" spans="3:46" ht="36.65" customHeight="1">
      <c r="C549" s="20">
        <v>544</v>
      </c>
      <c r="D549" s="53">
        <f>現状商品設定!B546</f>
        <v>0</v>
      </c>
      <c r="E549" s="26" t="str">
        <f>IFERROR(_xlfn.XLOOKUP($D549,現状商品設定!B:B,現状商品設定!C:C,"-"),"-")</f>
        <v>-</v>
      </c>
      <c r="F549" s="32" t="s">
        <v>46</v>
      </c>
      <c r="G549" s="30" t="str">
        <f>IFERROR(_xlfn.XLOOKUP($D549,現状商品設定!B:B,現状商品設定!F:F),"-")</f>
        <v>-</v>
      </c>
      <c r="H549" s="34" t="e">
        <f>IF(IF(AND(V549&gt;=設定!$C$3,X549&gt;=L549),G549*(1+設定!$C$6),IF(AND(V549&gt;=設定!$C$3,X549&lt;L549),G549*(1+設定!$C$7*-1),IF(V549&lt;設定!$C$3,G549*(1+設定!$C$6),"除外")))&gt;10,IF(AND(V549&gt;=設定!$C$3,X549&gt;=L549),G549*(1+設定!$C$6),IF(AND(V549&gt;=設定!$C$3,X549&lt;L549),G549*(1+設定!$C$7*-1),IF(V549&lt;設定!$C$3,G549*(1+設定!$C$6),"除外"))),10)</f>
        <v>#VALUE!</v>
      </c>
      <c r="I549" s="34" t="e">
        <f ca="1">IF(消化率!$I$5&lt;1,商品!H549*消化率!$I$5,IF(商品!W549*商品!Q549/(商品!H549*消化率!$I$5)&gt;商品!L549,商品!H549*消化率!$I$5,J549))</f>
        <v>#DIV/0!</v>
      </c>
      <c r="J549" s="34" t="e">
        <f t="shared" si="114"/>
        <v>#VALUE!</v>
      </c>
      <c r="K549" s="34" t="e">
        <f ca="1">IF(ROUNDDOWN(IF(I549&gt;=設定!$C$8,設定!$C$8,商品!I549),0)&lt;10,10,ROUNDDOWN(IF(I549&gt;=設定!$C$8,設定!$C$8,商品!I549),0))</f>
        <v>#DIV/0!</v>
      </c>
      <c r="L549" s="64">
        <f>IF(F549="標準",設定!$C$4,商品!F549)</f>
        <v>5</v>
      </c>
      <c r="M549" s="63" t="str">
        <f>_xlfn.XLOOKUP($D549,全商品!$F:$F,全商品!H:H,"-")</f>
        <v>-</v>
      </c>
      <c r="N549" s="12" t="str">
        <f>_xlfn.XLOOKUP($D549,全商品!$F:$F,全商品!I:I,"-")</f>
        <v>-</v>
      </c>
      <c r="O549" s="23" t="str">
        <f>_xlfn.XLOOKUP($D549,全商品!$F:$F,全商品!K:K,"-")</f>
        <v>-</v>
      </c>
      <c r="P549" s="13" t="str">
        <f>_xlfn.XLOOKUP($D549,全商品!$F:$F,全商品!M:M,"-")</f>
        <v>-</v>
      </c>
      <c r="Q549" s="25" t="str">
        <f>_xlfn.XLOOKUP($D549,現状商品設定!B:B,現状商品設定!D:D,"-")</f>
        <v>-</v>
      </c>
      <c r="R549" s="22">
        <f>SUM(_xlfn.XLOOKUP($D549,当月商品!$D:$D,当月商品!I:I,0),_xlfn.XLOOKUP($D549,前月商品!$D:$D,前月商品!I:I,0),_xlfn.XLOOKUP($D549,前々月商品!$D:$D,前々月商品!I:I,0))</f>
        <v>0</v>
      </c>
      <c r="S549" s="23">
        <f>SUM(_xlfn.XLOOKUP($D549,当月商品!$D:$D,当月商品!V:V,0),_xlfn.XLOOKUP($D549,前月商品!$D:$D,前月商品!V:V,0),_xlfn.XLOOKUP($D549,前々月商品!$D:$D,前々月商品!V:V,0))</f>
        <v>0</v>
      </c>
      <c r="T549" s="23">
        <f t="shared" si="115"/>
        <v>0</v>
      </c>
      <c r="U549" s="23">
        <f>SUM(_xlfn.XLOOKUP($D549,当月商品!$D:$D,当月商品!W:W,0),_xlfn.XLOOKUP($D549,前月商品!$D:$D,前月商品!W:W,0),_xlfn.XLOOKUP($D549,前々月商品!$D:$D,前々月商品!W:W,0))</f>
        <v>0</v>
      </c>
      <c r="V549" s="23">
        <f>SUM(_xlfn.XLOOKUP($D549,当月商品!$D:$D,当月商品!H:H,0),_xlfn.XLOOKUP($D549,前月商品!$D:$D,前月商品!H:H,0),_xlfn.XLOOKUP($D549,前々月商品!$D:$D,前々月商品!H:H,0))</f>
        <v>0</v>
      </c>
      <c r="W549" s="13">
        <f t="shared" si="116"/>
        <v>0</v>
      </c>
      <c r="X549" s="15">
        <f t="shared" si="117"/>
        <v>0</v>
      </c>
      <c r="Y549" s="22">
        <f>_xlfn.XLOOKUP($D549,当月商品!$D:$D,当月商品!I:I,0)</f>
        <v>0</v>
      </c>
      <c r="Z549" s="23">
        <f>_xlfn.XLOOKUP($D549,前月商品!$D:$D,前月商品!I:I,0)</f>
        <v>0</v>
      </c>
      <c r="AA549" s="23">
        <f>_xlfn.XLOOKUP($D549,前々月商品!$D:$D,前々月商品!I:I,0)</f>
        <v>0</v>
      </c>
      <c r="AB549" s="23">
        <f>_xlfn.XLOOKUP($D549,当月商品!$D:$D,当月商品!V:V,0)</f>
        <v>0</v>
      </c>
      <c r="AC549" s="23">
        <f>_xlfn.XLOOKUP($D549,前月商品!$D:$D,前月商品!V:V,0)</f>
        <v>0</v>
      </c>
      <c r="AD549" s="23">
        <f>_xlfn.XLOOKUP($D549,前々月商品!$D:$D,前々月商品!V:V,0)</f>
        <v>0</v>
      </c>
      <c r="AE549" s="23">
        <f t="shared" si="118"/>
        <v>0</v>
      </c>
      <c r="AF549" s="23">
        <f t="shared" si="119"/>
        <v>0</v>
      </c>
      <c r="AG549" s="23">
        <f t="shared" si="120"/>
        <v>0</v>
      </c>
      <c r="AH549" s="12">
        <f>_xlfn.XLOOKUP($D549,当月商品!$D:$D,当月商品!W:W,0)</f>
        <v>0</v>
      </c>
      <c r="AI549" s="12">
        <f>_xlfn.XLOOKUP($D549,前月商品!$D:$D,前月商品!W:W,0)</f>
        <v>0</v>
      </c>
      <c r="AJ549" s="12">
        <f>_xlfn.XLOOKUP($D549,前々月商品!$D:$D,前々月商品!W:W,0)</f>
        <v>0</v>
      </c>
      <c r="AK549" s="12">
        <f>_xlfn.XLOOKUP($D549,当月商品!$D:$D,当月商品!H:H,0)</f>
        <v>0</v>
      </c>
      <c r="AL549" s="12">
        <f>_xlfn.XLOOKUP($D549,前月商品!$D:$D,前月商品!H:H,0)</f>
        <v>0</v>
      </c>
      <c r="AM549" s="12">
        <f>_xlfn.XLOOKUP($D549,前々月商品!$D:$D,前々月商品!H:H,0)</f>
        <v>0</v>
      </c>
      <c r="AN549" s="13">
        <f t="shared" si="121"/>
        <v>0</v>
      </c>
      <c r="AO549" s="13">
        <f t="shared" si="122"/>
        <v>0</v>
      </c>
      <c r="AP549" s="13">
        <f t="shared" si="123"/>
        <v>0</v>
      </c>
      <c r="AQ549" s="16">
        <f t="shared" si="124"/>
        <v>0</v>
      </c>
      <c r="AR549" s="16">
        <f t="shared" si="125"/>
        <v>0</v>
      </c>
      <c r="AS549" s="17">
        <f t="shared" si="126"/>
        <v>0</v>
      </c>
      <c r="AT549" t="e">
        <f t="shared" si="127"/>
        <v>#VALUE!</v>
      </c>
    </row>
    <row r="550" spans="3:46" ht="36.65" customHeight="1">
      <c r="C550" s="20">
        <v>545</v>
      </c>
      <c r="D550" s="53">
        <f>現状商品設定!B547</f>
        <v>0</v>
      </c>
      <c r="E550" s="26" t="str">
        <f>IFERROR(_xlfn.XLOOKUP($D550,現状商品設定!B:B,現状商品設定!C:C,"-"),"-")</f>
        <v>-</v>
      </c>
      <c r="F550" s="32" t="s">
        <v>46</v>
      </c>
      <c r="G550" s="30" t="str">
        <f>IFERROR(_xlfn.XLOOKUP($D550,現状商品設定!B:B,現状商品設定!F:F),"-")</f>
        <v>-</v>
      </c>
      <c r="H550" s="34" t="e">
        <f>IF(IF(AND(V550&gt;=設定!$C$3,X550&gt;=L550),G550*(1+設定!$C$6),IF(AND(V550&gt;=設定!$C$3,X550&lt;L550),G550*(1+設定!$C$7*-1),IF(V550&lt;設定!$C$3,G550*(1+設定!$C$6),"除外")))&gt;10,IF(AND(V550&gt;=設定!$C$3,X550&gt;=L550),G550*(1+設定!$C$6),IF(AND(V550&gt;=設定!$C$3,X550&lt;L550),G550*(1+設定!$C$7*-1),IF(V550&lt;設定!$C$3,G550*(1+設定!$C$6),"除外"))),10)</f>
        <v>#VALUE!</v>
      </c>
      <c r="I550" s="34" t="e">
        <f ca="1">IF(消化率!$I$5&lt;1,商品!H550*消化率!$I$5,IF(商品!W550*商品!Q550/(商品!H550*消化率!$I$5)&gt;商品!L550,商品!H550*消化率!$I$5,J550))</f>
        <v>#DIV/0!</v>
      </c>
      <c r="J550" s="34" t="e">
        <f t="shared" si="114"/>
        <v>#VALUE!</v>
      </c>
      <c r="K550" s="34" t="e">
        <f ca="1">IF(ROUNDDOWN(IF(I550&gt;=設定!$C$8,設定!$C$8,商品!I550),0)&lt;10,10,ROUNDDOWN(IF(I550&gt;=設定!$C$8,設定!$C$8,商品!I550),0))</f>
        <v>#DIV/0!</v>
      </c>
      <c r="L550" s="64">
        <f>IF(F550="標準",設定!$C$4,商品!F550)</f>
        <v>5</v>
      </c>
      <c r="M550" s="63" t="str">
        <f>_xlfn.XLOOKUP($D550,全商品!$F:$F,全商品!H:H,"-")</f>
        <v>-</v>
      </c>
      <c r="N550" s="12" t="str">
        <f>_xlfn.XLOOKUP($D550,全商品!$F:$F,全商品!I:I,"-")</f>
        <v>-</v>
      </c>
      <c r="O550" s="23" t="str">
        <f>_xlfn.XLOOKUP($D550,全商品!$F:$F,全商品!K:K,"-")</f>
        <v>-</v>
      </c>
      <c r="P550" s="13" t="str">
        <f>_xlfn.XLOOKUP($D550,全商品!$F:$F,全商品!M:M,"-")</f>
        <v>-</v>
      </c>
      <c r="Q550" s="25" t="str">
        <f>_xlfn.XLOOKUP($D550,現状商品設定!B:B,現状商品設定!D:D,"-")</f>
        <v>-</v>
      </c>
      <c r="R550" s="22">
        <f>SUM(_xlfn.XLOOKUP($D550,当月商品!$D:$D,当月商品!I:I,0),_xlfn.XLOOKUP($D550,前月商品!$D:$D,前月商品!I:I,0),_xlfn.XLOOKUP($D550,前々月商品!$D:$D,前々月商品!I:I,0))</f>
        <v>0</v>
      </c>
      <c r="S550" s="23">
        <f>SUM(_xlfn.XLOOKUP($D550,当月商品!$D:$D,当月商品!V:V,0),_xlfn.XLOOKUP($D550,前月商品!$D:$D,前月商品!V:V,0),_xlfn.XLOOKUP($D550,前々月商品!$D:$D,前々月商品!V:V,0))</f>
        <v>0</v>
      </c>
      <c r="T550" s="23">
        <f t="shared" si="115"/>
        <v>0</v>
      </c>
      <c r="U550" s="23">
        <f>SUM(_xlfn.XLOOKUP($D550,当月商品!$D:$D,当月商品!W:W,0),_xlfn.XLOOKUP($D550,前月商品!$D:$D,前月商品!W:W,0),_xlfn.XLOOKUP($D550,前々月商品!$D:$D,前々月商品!W:W,0))</f>
        <v>0</v>
      </c>
      <c r="V550" s="23">
        <f>SUM(_xlfn.XLOOKUP($D550,当月商品!$D:$D,当月商品!H:H,0),_xlfn.XLOOKUP($D550,前月商品!$D:$D,前月商品!H:H,0),_xlfn.XLOOKUP($D550,前々月商品!$D:$D,前々月商品!H:H,0))</f>
        <v>0</v>
      </c>
      <c r="W550" s="13">
        <f t="shared" si="116"/>
        <v>0</v>
      </c>
      <c r="X550" s="15">
        <f t="shared" si="117"/>
        <v>0</v>
      </c>
      <c r="Y550" s="22">
        <f>_xlfn.XLOOKUP($D550,当月商品!$D:$D,当月商品!I:I,0)</f>
        <v>0</v>
      </c>
      <c r="Z550" s="23">
        <f>_xlfn.XLOOKUP($D550,前月商品!$D:$D,前月商品!I:I,0)</f>
        <v>0</v>
      </c>
      <c r="AA550" s="23">
        <f>_xlfn.XLOOKUP($D550,前々月商品!$D:$D,前々月商品!I:I,0)</f>
        <v>0</v>
      </c>
      <c r="AB550" s="23">
        <f>_xlfn.XLOOKUP($D550,当月商品!$D:$D,当月商品!V:V,0)</f>
        <v>0</v>
      </c>
      <c r="AC550" s="23">
        <f>_xlfn.XLOOKUP($D550,前月商品!$D:$D,前月商品!V:V,0)</f>
        <v>0</v>
      </c>
      <c r="AD550" s="23">
        <f>_xlfn.XLOOKUP($D550,前々月商品!$D:$D,前々月商品!V:V,0)</f>
        <v>0</v>
      </c>
      <c r="AE550" s="23">
        <f t="shared" si="118"/>
        <v>0</v>
      </c>
      <c r="AF550" s="23">
        <f t="shared" si="119"/>
        <v>0</v>
      </c>
      <c r="AG550" s="23">
        <f t="shared" si="120"/>
        <v>0</v>
      </c>
      <c r="AH550" s="12">
        <f>_xlfn.XLOOKUP($D550,当月商品!$D:$D,当月商品!W:W,0)</f>
        <v>0</v>
      </c>
      <c r="AI550" s="12">
        <f>_xlfn.XLOOKUP($D550,前月商品!$D:$D,前月商品!W:W,0)</f>
        <v>0</v>
      </c>
      <c r="AJ550" s="12">
        <f>_xlfn.XLOOKUP($D550,前々月商品!$D:$D,前々月商品!W:W,0)</f>
        <v>0</v>
      </c>
      <c r="AK550" s="12">
        <f>_xlfn.XLOOKUP($D550,当月商品!$D:$D,当月商品!H:H,0)</f>
        <v>0</v>
      </c>
      <c r="AL550" s="12">
        <f>_xlfn.XLOOKUP($D550,前月商品!$D:$D,前月商品!H:H,0)</f>
        <v>0</v>
      </c>
      <c r="AM550" s="12">
        <f>_xlfn.XLOOKUP($D550,前々月商品!$D:$D,前々月商品!H:H,0)</f>
        <v>0</v>
      </c>
      <c r="AN550" s="13">
        <f t="shared" si="121"/>
        <v>0</v>
      </c>
      <c r="AO550" s="13">
        <f t="shared" si="122"/>
        <v>0</v>
      </c>
      <c r="AP550" s="13">
        <f t="shared" si="123"/>
        <v>0</v>
      </c>
      <c r="AQ550" s="16">
        <f t="shared" si="124"/>
        <v>0</v>
      </c>
      <c r="AR550" s="16">
        <f t="shared" si="125"/>
        <v>0</v>
      </c>
      <c r="AS550" s="17">
        <f t="shared" si="126"/>
        <v>0</v>
      </c>
      <c r="AT550" t="e">
        <f t="shared" si="127"/>
        <v>#VALUE!</v>
      </c>
    </row>
    <row r="551" spans="3:46" ht="36.65" customHeight="1">
      <c r="C551" s="20">
        <v>546</v>
      </c>
      <c r="D551" s="53">
        <f>現状商品設定!B548</f>
        <v>0</v>
      </c>
      <c r="E551" s="26" t="str">
        <f>IFERROR(_xlfn.XLOOKUP($D551,現状商品設定!B:B,現状商品設定!C:C,"-"),"-")</f>
        <v>-</v>
      </c>
      <c r="F551" s="32" t="s">
        <v>46</v>
      </c>
      <c r="G551" s="30" t="str">
        <f>IFERROR(_xlfn.XLOOKUP($D551,現状商品設定!B:B,現状商品設定!F:F),"-")</f>
        <v>-</v>
      </c>
      <c r="H551" s="34" t="e">
        <f>IF(IF(AND(V551&gt;=設定!$C$3,X551&gt;=L551),G551*(1+設定!$C$6),IF(AND(V551&gt;=設定!$C$3,X551&lt;L551),G551*(1+設定!$C$7*-1),IF(V551&lt;設定!$C$3,G551*(1+設定!$C$6),"除外")))&gt;10,IF(AND(V551&gt;=設定!$C$3,X551&gt;=L551),G551*(1+設定!$C$6),IF(AND(V551&gt;=設定!$C$3,X551&lt;L551),G551*(1+設定!$C$7*-1),IF(V551&lt;設定!$C$3,G551*(1+設定!$C$6),"除外"))),10)</f>
        <v>#VALUE!</v>
      </c>
      <c r="I551" s="34" t="e">
        <f ca="1">IF(消化率!$I$5&lt;1,商品!H551*消化率!$I$5,IF(商品!W551*商品!Q551/(商品!H551*消化率!$I$5)&gt;商品!L551,商品!H551*消化率!$I$5,J551))</f>
        <v>#DIV/0!</v>
      </c>
      <c r="J551" s="34" t="e">
        <f t="shared" si="114"/>
        <v>#VALUE!</v>
      </c>
      <c r="K551" s="34" t="e">
        <f ca="1">IF(ROUNDDOWN(IF(I551&gt;=設定!$C$8,設定!$C$8,商品!I551),0)&lt;10,10,ROUNDDOWN(IF(I551&gt;=設定!$C$8,設定!$C$8,商品!I551),0))</f>
        <v>#DIV/0!</v>
      </c>
      <c r="L551" s="64">
        <f>IF(F551="標準",設定!$C$4,商品!F551)</f>
        <v>5</v>
      </c>
      <c r="M551" s="63" t="str">
        <f>_xlfn.XLOOKUP($D551,全商品!$F:$F,全商品!H:H,"-")</f>
        <v>-</v>
      </c>
      <c r="N551" s="12" t="str">
        <f>_xlfn.XLOOKUP($D551,全商品!$F:$F,全商品!I:I,"-")</f>
        <v>-</v>
      </c>
      <c r="O551" s="23" t="str">
        <f>_xlfn.XLOOKUP($D551,全商品!$F:$F,全商品!K:K,"-")</f>
        <v>-</v>
      </c>
      <c r="P551" s="13" t="str">
        <f>_xlfn.XLOOKUP($D551,全商品!$F:$F,全商品!M:M,"-")</f>
        <v>-</v>
      </c>
      <c r="Q551" s="25" t="str">
        <f>_xlfn.XLOOKUP($D551,現状商品設定!B:B,現状商品設定!D:D,"-")</f>
        <v>-</v>
      </c>
      <c r="R551" s="22">
        <f>SUM(_xlfn.XLOOKUP($D551,当月商品!$D:$D,当月商品!I:I,0),_xlfn.XLOOKUP($D551,前月商品!$D:$D,前月商品!I:I,0),_xlfn.XLOOKUP($D551,前々月商品!$D:$D,前々月商品!I:I,0))</f>
        <v>0</v>
      </c>
      <c r="S551" s="23">
        <f>SUM(_xlfn.XLOOKUP($D551,当月商品!$D:$D,当月商品!V:V,0),_xlfn.XLOOKUP($D551,前月商品!$D:$D,前月商品!V:V,0),_xlfn.XLOOKUP($D551,前々月商品!$D:$D,前々月商品!V:V,0))</f>
        <v>0</v>
      </c>
      <c r="T551" s="23">
        <f t="shared" si="115"/>
        <v>0</v>
      </c>
      <c r="U551" s="23">
        <f>SUM(_xlfn.XLOOKUP($D551,当月商品!$D:$D,当月商品!W:W,0),_xlfn.XLOOKUP($D551,前月商品!$D:$D,前月商品!W:W,0),_xlfn.XLOOKUP($D551,前々月商品!$D:$D,前々月商品!W:W,0))</f>
        <v>0</v>
      </c>
      <c r="V551" s="23">
        <f>SUM(_xlfn.XLOOKUP($D551,当月商品!$D:$D,当月商品!H:H,0),_xlfn.XLOOKUP($D551,前月商品!$D:$D,前月商品!H:H,0),_xlfn.XLOOKUP($D551,前々月商品!$D:$D,前々月商品!H:H,0))</f>
        <v>0</v>
      </c>
      <c r="W551" s="13">
        <f t="shared" si="116"/>
        <v>0</v>
      </c>
      <c r="X551" s="15">
        <f t="shared" si="117"/>
        <v>0</v>
      </c>
      <c r="Y551" s="22">
        <f>_xlfn.XLOOKUP($D551,当月商品!$D:$D,当月商品!I:I,0)</f>
        <v>0</v>
      </c>
      <c r="Z551" s="23">
        <f>_xlfn.XLOOKUP($D551,前月商品!$D:$D,前月商品!I:I,0)</f>
        <v>0</v>
      </c>
      <c r="AA551" s="23">
        <f>_xlfn.XLOOKUP($D551,前々月商品!$D:$D,前々月商品!I:I,0)</f>
        <v>0</v>
      </c>
      <c r="AB551" s="23">
        <f>_xlfn.XLOOKUP($D551,当月商品!$D:$D,当月商品!V:V,0)</f>
        <v>0</v>
      </c>
      <c r="AC551" s="23">
        <f>_xlfn.XLOOKUP($D551,前月商品!$D:$D,前月商品!V:V,0)</f>
        <v>0</v>
      </c>
      <c r="AD551" s="23">
        <f>_xlfn.XLOOKUP($D551,前々月商品!$D:$D,前々月商品!V:V,0)</f>
        <v>0</v>
      </c>
      <c r="AE551" s="23">
        <f t="shared" si="118"/>
        <v>0</v>
      </c>
      <c r="AF551" s="23">
        <f t="shared" si="119"/>
        <v>0</v>
      </c>
      <c r="AG551" s="23">
        <f t="shared" si="120"/>
        <v>0</v>
      </c>
      <c r="AH551" s="12">
        <f>_xlfn.XLOOKUP($D551,当月商品!$D:$D,当月商品!W:W,0)</f>
        <v>0</v>
      </c>
      <c r="AI551" s="12">
        <f>_xlfn.XLOOKUP($D551,前月商品!$D:$D,前月商品!W:W,0)</f>
        <v>0</v>
      </c>
      <c r="AJ551" s="12">
        <f>_xlfn.XLOOKUP($D551,前々月商品!$D:$D,前々月商品!W:W,0)</f>
        <v>0</v>
      </c>
      <c r="AK551" s="12">
        <f>_xlfn.XLOOKUP($D551,当月商品!$D:$D,当月商品!H:H,0)</f>
        <v>0</v>
      </c>
      <c r="AL551" s="12">
        <f>_xlfn.XLOOKUP($D551,前月商品!$D:$D,前月商品!H:H,0)</f>
        <v>0</v>
      </c>
      <c r="AM551" s="12">
        <f>_xlfn.XLOOKUP($D551,前々月商品!$D:$D,前々月商品!H:H,0)</f>
        <v>0</v>
      </c>
      <c r="AN551" s="13">
        <f t="shared" si="121"/>
        <v>0</v>
      </c>
      <c r="AO551" s="13">
        <f t="shared" si="122"/>
        <v>0</v>
      </c>
      <c r="AP551" s="13">
        <f t="shared" si="123"/>
        <v>0</v>
      </c>
      <c r="AQ551" s="16">
        <f t="shared" si="124"/>
        <v>0</v>
      </c>
      <c r="AR551" s="16">
        <f t="shared" si="125"/>
        <v>0</v>
      </c>
      <c r="AS551" s="17">
        <f t="shared" si="126"/>
        <v>0</v>
      </c>
      <c r="AT551" t="e">
        <f t="shared" si="127"/>
        <v>#VALUE!</v>
      </c>
    </row>
    <row r="552" spans="3:46" ht="36.65" customHeight="1">
      <c r="C552" s="20">
        <v>547</v>
      </c>
      <c r="D552" s="53">
        <f>現状商品設定!B549</f>
        <v>0</v>
      </c>
      <c r="E552" s="26" t="str">
        <f>IFERROR(_xlfn.XLOOKUP($D552,現状商品設定!B:B,現状商品設定!C:C,"-"),"-")</f>
        <v>-</v>
      </c>
      <c r="F552" s="32" t="s">
        <v>46</v>
      </c>
      <c r="G552" s="30" t="str">
        <f>IFERROR(_xlfn.XLOOKUP($D552,現状商品設定!B:B,現状商品設定!F:F),"-")</f>
        <v>-</v>
      </c>
      <c r="H552" s="34" t="e">
        <f>IF(IF(AND(V552&gt;=設定!$C$3,X552&gt;=L552),G552*(1+設定!$C$6),IF(AND(V552&gt;=設定!$C$3,X552&lt;L552),G552*(1+設定!$C$7*-1),IF(V552&lt;設定!$C$3,G552*(1+設定!$C$6),"除外")))&gt;10,IF(AND(V552&gt;=設定!$C$3,X552&gt;=L552),G552*(1+設定!$C$6),IF(AND(V552&gt;=設定!$C$3,X552&lt;L552),G552*(1+設定!$C$7*-1),IF(V552&lt;設定!$C$3,G552*(1+設定!$C$6),"除外"))),10)</f>
        <v>#VALUE!</v>
      </c>
      <c r="I552" s="34" t="e">
        <f ca="1">IF(消化率!$I$5&lt;1,商品!H552*消化率!$I$5,IF(商品!W552*商品!Q552/(商品!H552*消化率!$I$5)&gt;商品!L552,商品!H552*消化率!$I$5,J552))</f>
        <v>#DIV/0!</v>
      </c>
      <c r="J552" s="34" t="e">
        <f t="shared" si="114"/>
        <v>#VALUE!</v>
      </c>
      <c r="K552" s="34" t="e">
        <f ca="1">IF(ROUNDDOWN(IF(I552&gt;=設定!$C$8,設定!$C$8,商品!I552),0)&lt;10,10,ROUNDDOWN(IF(I552&gt;=設定!$C$8,設定!$C$8,商品!I552),0))</f>
        <v>#DIV/0!</v>
      </c>
      <c r="L552" s="64">
        <f>IF(F552="標準",設定!$C$4,商品!F552)</f>
        <v>5</v>
      </c>
      <c r="M552" s="63" t="str">
        <f>_xlfn.XLOOKUP($D552,全商品!$F:$F,全商品!H:H,"-")</f>
        <v>-</v>
      </c>
      <c r="N552" s="12" t="str">
        <f>_xlfn.XLOOKUP($D552,全商品!$F:$F,全商品!I:I,"-")</f>
        <v>-</v>
      </c>
      <c r="O552" s="23" t="str">
        <f>_xlfn.XLOOKUP($D552,全商品!$F:$F,全商品!K:K,"-")</f>
        <v>-</v>
      </c>
      <c r="P552" s="13" t="str">
        <f>_xlfn.XLOOKUP($D552,全商品!$F:$F,全商品!M:M,"-")</f>
        <v>-</v>
      </c>
      <c r="Q552" s="25" t="str">
        <f>_xlfn.XLOOKUP($D552,現状商品設定!B:B,現状商品設定!D:D,"-")</f>
        <v>-</v>
      </c>
      <c r="R552" s="22">
        <f>SUM(_xlfn.XLOOKUP($D552,当月商品!$D:$D,当月商品!I:I,0),_xlfn.XLOOKUP($D552,前月商品!$D:$D,前月商品!I:I,0),_xlfn.XLOOKUP($D552,前々月商品!$D:$D,前々月商品!I:I,0))</f>
        <v>0</v>
      </c>
      <c r="S552" s="23">
        <f>SUM(_xlfn.XLOOKUP($D552,当月商品!$D:$D,当月商品!V:V,0),_xlfn.XLOOKUP($D552,前月商品!$D:$D,前月商品!V:V,0),_xlfn.XLOOKUP($D552,前々月商品!$D:$D,前々月商品!V:V,0))</f>
        <v>0</v>
      </c>
      <c r="T552" s="23">
        <f t="shared" si="115"/>
        <v>0</v>
      </c>
      <c r="U552" s="23">
        <f>SUM(_xlfn.XLOOKUP($D552,当月商品!$D:$D,当月商品!W:W,0),_xlfn.XLOOKUP($D552,前月商品!$D:$D,前月商品!W:W,0),_xlfn.XLOOKUP($D552,前々月商品!$D:$D,前々月商品!W:W,0))</f>
        <v>0</v>
      </c>
      <c r="V552" s="23">
        <f>SUM(_xlfn.XLOOKUP($D552,当月商品!$D:$D,当月商品!H:H,0),_xlfn.XLOOKUP($D552,前月商品!$D:$D,前月商品!H:H,0),_xlfn.XLOOKUP($D552,前々月商品!$D:$D,前々月商品!H:H,0))</f>
        <v>0</v>
      </c>
      <c r="W552" s="13">
        <f t="shared" si="116"/>
        <v>0</v>
      </c>
      <c r="X552" s="15">
        <f t="shared" si="117"/>
        <v>0</v>
      </c>
      <c r="Y552" s="22">
        <f>_xlfn.XLOOKUP($D552,当月商品!$D:$D,当月商品!I:I,0)</f>
        <v>0</v>
      </c>
      <c r="Z552" s="23">
        <f>_xlfn.XLOOKUP($D552,前月商品!$D:$D,前月商品!I:I,0)</f>
        <v>0</v>
      </c>
      <c r="AA552" s="23">
        <f>_xlfn.XLOOKUP($D552,前々月商品!$D:$D,前々月商品!I:I,0)</f>
        <v>0</v>
      </c>
      <c r="AB552" s="23">
        <f>_xlfn.XLOOKUP($D552,当月商品!$D:$D,当月商品!V:V,0)</f>
        <v>0</v>
      </c>
      <c r="AC552" s="23">
        <f>_xlfn.XLOOKUP($D552,前月商品!$D:$D,前月商品!V:V,0)</f>
        <v>0</v>
      </c>
      <c r="AD552" s="23">
        <f>_xlfn.XLOOKUP($D552,前々月商品!$D:$D,前々月商品!V:V,0)</f>
        <v>0</v>
      </c>
      <c r="AE552" s="23">
        <f t="shared" si="118"/>
        <v>0</v>
      </c>
      <c r="AF552" s="23">
        <f t="shared" si="119"/>
        <v>0</v>
      </c>
      <c r="AG552" s="23">
        <f t="shared" si="120"/>
        <v>0</v>
      </c>
      <c r="AH552" s="12">
        <f>_xlfn.XLOOKUP($D552,当月商品!$D:$D,当月商品!W:W,0)</f>
        <v>0</v>
      </c>
      <c r="AI552" s="12">
        <f>_xlfn.XLOOKUP($D552,前月商品!$D:$D,前月商品!W:W,0)</f>
        <v>0</v>
      </c>
      <c r="AJ552" s="12">
        <f>_xlfn.XLOOKUP($D552,前々月商品!$D:$D,前々月商品!W:W,0)</f>
        <v>0</v>
      </c>
      <c r="AK552" s="12">
        <f>_xlfn.XLOOKUP($D552,当月商品!$D:$D,当月商品!H:H,0)</f>
        <v>0</v>
      </c>
      <c r="AL552" s="12">
        <f>_xlfn.XLOOKUP($D552,前月商品!$D:$D,前月商品!H:H,0)</f>
        <v>0</v>
      </c>
      <c r="AM552" s="12">
        <f>_xlfn.XLOOKUP($D552,前々月商品!$D:$D,前々月商品!H:H,0)</f>
        <v>0</v>
      </c>
      <c r="AN552" s="13">
        <f t="shared" si="121"/>
        <v>0</v>
      </c>
      <c r="AO552" s="13">
        <f t="shared" si="122"/>
        <v>0</v>
      </c>
      <c r="AP552" s="13">
        <f t="shared" si="123"/>
        <v>0</v>
      </c>
      <c r="AQ552" s="16">
        <f t="shared" si="124"/>
        <v>0</v>
      </c>
      <c r="AR552" s="16">
        <f t="shared" si="125"/>
        <v>0</v>
      </c>
      <c r="AS552" s="17">
        <f t="shared" si="126"/>
        <v>0</v>
      </c>
      <c r="AT552" t="e">
        <f t="shared" si="127"/>
        <v>#VALUE!</v>
      </c>
    </row>
    <row r="553" spans="3:46" ht="36.65" customHeight="1">
      <c r="C553" s="20">
        <v>548</v>
      </c>
      <c r="D553" s="53">
        <f>現状商品設定!B550</f>
        <v>0</v>
      </c>
      <c r="E553" s="26" t="str">
        <f>IFERROR(_xlfn.XLOOKUP($D553,現状商品設定!B:B,現状商品設定!C:C,"-"),"-")</f>
        <v>-</v>
      </c>
      <c r="F553" s="32" t="s">
        <v>46</v>
      </c>
      <c r="G553" s="30" t="str">
        <f>IFERROR(_xlfn.XLOOKUP($D553,現状商品設定!B:B,現状商品設定!F:F),"-")</f>
        <v>-</v>
      </c>
      <c r="H553" s="34" t="e">
        <f>IF(IF(AND(V553&gt;=設定!$C$3,X553&gt;=L553),G553*(1+設定!$C$6),IF(AND(V553&gt;=設定!$C$3,X553&lt;L553),G553*(1+設定!$C$7*-1),IF(V553&lt;設定!$C$3,G553*(1+設定!$C$6),"除外")))&gt;10,IF(AND(V553&gt;=設定!$C$3,X553&gt;=L553),G553*(1+設定!$C$6),IF(AND(V553&gt;=設定!$C$3,X553&lt;L553),G553*(1+設定!$C$7*-1),IF(V553&lt;設定!$C$3,G553*(1+設定!$C$6),"除外"))),10)</f>
        <v>#VALUE!</v>
      </c>
      <c r="I553" s="34" t="e">
        <f ca="1">IF(消化率!$I$5&lt;1,商品!H553*消化率!$I$5,IF(商品!W553*商品!Q553/(商品!H553*消化率!$I$5)&gt;商品!L553,商品!H553*消化率!$I$5,J553))</f>
        <v>#DIV/0!</v>
      </c>
      <c r="J553" s="34" t="e">
        <f t="shared" si="114"/>
        <v>#VALUE!</v>
      </c>
      <c r="K553" s="34" t="e">
        <f ca="1">IF(ROUNDDOWN(IF(I553&gt;=設定!$C$8,設定!$C$8,商品!I553),0)&lt;10,10,ROUNDDOWN(IF(I553&gt;=設定!$C$8,設定!$C$8,商品!I553),0))</f>
        <v>#DIV/0!</v>
      </c>
      <c r="L553" s="64">
        <f>IF(F553="標準",設定!$C$4,商品!F553)</f>
        <v>5</v>
      </c>
      <c r="M553" s="63" t="str">
        <f>_xlfn.XLOOKUP($D553,全商品!$F:$F,全商品!H:H,"-")</f>
        <v>-</v>
      </c>
      <c r="N553" s="12" t="str">
        <f>_xlfn.XLOOKUP($D553,全商品!$F:$F,全商品!I:I,"-")</f>
        <v>-</v>
      </c>
      <c r="O553" s="23" t="str">
        <f>_xlfn.XLOOKUP($D553,全商品!$F:$F,全商品!K:K,"-")</f>
        <v>-</v>
      </c>
      <c r="P553" s="13" t="str">
        <f>_xlfn.XLOOKUP($D553,全商品!$F:$F,全商品!M:M,"-")</f>
        <v>-</v>
      </c>
      <c r="Q553" s="25" t="str">
        <f>_xlfn.XLOOKUP($D553,現状商品設定!B:B,現状商品設定!D:D,"-")</f>
        <v>-</v>
      </c>
      <c r="R553" s="22">
        <f>SUM(_xlfn.XLOOKUP($D553,当月商品!$D:$D,当月商品!I:I,0),_xlfn.XLOOKUP($D553,前月商品!$D:$D,前月商品!I:I,0),_xlfn.XLOOKUP($D553,前々月商品!$D:$D,前々月商品!I:I,0))</f>
        <v>0</v>
      </c>
      <c r="S553" s="23">
        <f>SUM(_xlfn.XLOOKUP($D553,当月商品!$D:$D,当月商品!V:V,0),_xlfn.XLOOKUP($D553,前月商品!$D:$D,前月商品!V:V,0),_xlfn.XLOOKUP($D553,前々月商品!$D:$D,前々月商品!V:V,0))</f>
        <v>0</v>
      </c>
      <c r="T553" s="23">
        <f t="shared" si="115"/>
        <v>0</v>
      </c>
      <c r="U553" s="23">
        <f>SUM(_xlfn.XLOOKUP($D553,当月商品!$D:$D,当月商品!W:W,0),_xlfn.XLOOKUP($D553,前月商品!$D:$D,前月商品!W:W,0),_xlfn.XLOOKUP($D553,前々月商品!$D:$D,前々月商品!W:W,0))</f>
        <v>0</v>
      </c>
      <c r="V553" s="23">
        <f>SUM(_xlfn.XLOOKUP($D553,当月商品!$D:$D,当月商品!H:H,0),_xlfn.XLOOKUP($D553,前月商品!$D:$D,前月商品!H:H,0),_xlfn.XLOOKUP($D553,前々月商品!$D:$D,前々月商品!H:H,0))</f>
        <v>0</v>
      </c>
      <c r="W553" s="13">
        <f t="shared" si="116"/>
        <v>0</v>
      </c>
      <c r="X553" s="15">
        <f t="shared" si="117"/>
        <v>0</v>
      </c>
      <c r="Y553" s="22">
        <f>_xlfn.XLOOKUP($D553,当月商品!$D:$D,当月商品!I:I,0)</f>
        <v>0</v>
      </c>
      <c r="Z553" s="23">
        <f>_xlfn.XLOOKUP($D553,前月商品!$D:$D,前月商品!I:I,0)</f>
        <v>0</v>
      </c>
      <c r="AA553" s="23">
        <f>_xlfn.XLOOKUP($D553,前々月商品!$D:$D,前々月商品!I:I,0)</f>
        <v>0</v>
      </c>
      <c r="AB553" s="23">
        <f>_xlfn.XLOOKUP($D553,当月商品!$D:$D,当月商品!V:V,0)</f>
        <v>0</v>
      </c>
      <c r="AC553" s="23">
        <f>_xlfn.XLOOKUP($D553,前月商品!$D:$D,前月商品!V:V,0)</f>
        <v>0</v>
      </c>
      <c r="AD553" s="23">
        <f>_xlfn.XLOOKUP($D553,前々月商品!$D:$D,前々月商品!V:V,0)</f>
        <v>0</v>
      </c>
      <c r="AE553" s="23">
        <f t="shared" si="118"/>
        <v>0</v>
      </c>
      <c r="AF553" s="23">
        <f t="shared" si="119"/>
        <v>0</v>
      </c>
      <c r="AG553" s="23">
        <f t="shared" si="120"/>
        <v>0</v>
      </c>
      <c r="AH553" s="12">
        <f>_xlfn.XLOOKUP($D553,当月商品!$D:$D,当月商品!W:W,0)</f>
        <v>0</v>
      </c>
      <c r="AI553" s="12">
        <f>_xlfn.XLOOKUP($D553,前月商品!$D:$D,前月商品!W:W,0)</f>
        <v>0</v>
      </c>
      <c r="AJ553" s="12">
        <f>_xlfn.XLOOKUP($D553,前々月商品!$D:$D,前々月商品!W:W,0)</f>
        <v>0</v>
      </c>
      <c r="AK553" s="12">
        <f>_xlfn.XLOOKUP($D553,当月商品!$D:$D,当月商品!H:H,0)</f>
        <v>0</v>
      </c>
      <c r="AL553" s="12">
        <f>_xlfn.XLOOKUP($D553,前月商品!$D:$D,前月商品!H:H,0)</f>
        <v>0</v>
      </c>
      <c r="AM553" s="12">
        <f>_xlfn.XLOOKUP($D553,前々月商品!$D:$D,前々月商品!H:H,0)</f>
        <v>0</v>
      </c>
      <c r="AN553" s="13">
        <f t="shared" si="121"/>
        <v>0</v>
      </c>
      <c r="AO553" s="13">
        <f t="shared" si="122"/>
        <v>0</v>
      </c>
      <c r="AP553" s="13">
        <f t="shared" si="123"/>
        <v>0</v>
      </c>
      <c r="AQ553" s="16">
        <f t="shared" si="124"/>
        <v>0</v>
      </c>
      <c r="AR553" s="16">
        <f t="shared" si="125"/>
        <v>0</v>
      </c>
      <c r="AS553" s="17">
        <f t="shared" si="126"/>
        <v>0</v>
      </c>
      <c r="AT553" t="e">
        <f t="shared" si="127"/>
        <v>#VALUE!</v>
      </c>
    </row>
    <row r="554" spans="3:46" ht="36.65" customHeight="1">
      <c r="C554" s="20">
        <v>549</v>
      </c>
      <c r="D554" s="53">
        <f>現状商品設定!B551</f>
        <v>0</v>
      </c>
      <c r="E554" s="26" t="str">
        <f>IFERROR(_xlfn.XLOOKUP($D554,現状商品設定!B:B,現状商品設定!C:C,"-"),"-")</f>
        <v>-</v>
      </c>
      <c r="F554" s="32" t="s">
        <v>46</v>
      </c>
      <c r="G554" s="30" t="str">
        <f>IFERROR(_xlfn.XLOOKUP($D554,現状商品設定!B:B,現状商品設定!F:F),"-")</f>
        <v>-</v>
      </c>
      <c r="H554" s="34" t="e">
        <f>IF(IF(AND(V554&gt;=設定!$C$3,X554&gt;=L554),G554*(1+設定!$C$6),IF(AND(V554&gt;=設定!$C$3,X554&lt;L554),G554*(1+設定!$C$7*-1),IF(V554&lt;設定!$C$3,G554*(1+設定!$C$6),"除外")))&gt;10,IF(AND(V554&gt;=設定!$C$3,X554&gt;=L554),G554*(1+設定!$C$6),IF(AND(V554&gt;=設定!$C$3,X554&lt;L554),G554*(1+設定!$C$7*-1),IF(V554&lt;設定!$C$3,G554*(1+設定!$C$6),"除外"))),10)</f>
        <v>#VALUE!</v>
      </c>
      <c r="I554" s="34" t="e">
        <f ca="1">IF(消化率!$I$5&lt;1,商品!H554*消化率!$I$5,IF(商品!W554*商品!Q554/(商品!H554*消化率!$I$5)&gt;商品!L554,商品!H554*消化率!$I$5,J554))</f>
        <v>#DIV/0!</v>
      </c>
      <c r="J554" s="34" t="e">
        <f t="shared" si="114"/>
        <v>#VALUE!</v>
      </c>
      <c r="K554" s="34" t="e">
        <f ca="1">IF(ROUNDDOWN(IF(I554&gt;=設定!$C$8,設定!$C$8,商品!I554),0)&lt;10,10,ROUNDDOWN(IF(I554&gt;=設定!$C$8,設定!$C$8,商品!I554),0))</f>
        <v>#DIV/0!</v>
      </c>
      <c r="L554" s="64">
        <f>IF(F554="標準",設定!$C$4,商品!F554)</f>
        <v>5</v>
      </c>
      <c r="M554" s="63" t="str">
        <f>_xlfn.XLOOKUP($D554,全商品!$F:$F,全商品!H:H,"-")</f>
        <v>-</v>
      </c>
      <c r="N554" s="12" t="str">
        <f>_xlfn.XLOOKUP($D554,全商品!$F:$F,全商品!I:I,"-")</f>
        <v>-</v>
      </c>
      <c r="O554" s="23" t="str">
        <f>_xlfn.XLOOKUP($D554,全商品!$F:$F,全商品!K:K,"-")</f>
        <v>-</v>
      </c>
      <c r="P554" s="13" t="str">
        <f>_xlfn.XLOOKUP($D554,全商品!$F:$F,全商品!M:M,"-")</f>
        <v>-</v>
      </c>
      <c r="Q554" s="25" t="str">
        <f>_xlfn.XLOOKUP($D554,現状商品設定!B:B,現状商品設定!D:D,"-")</f>
        <v>-</v>
      </c>
      <c r="R554" s="22">
        <f>SUM(_xlfn.XLOOKUP($D554,当月商品!$D:$D,当月商品!I:I,0),_xlfn.XLOOKUP($D554,前月商品!$D:$D,前月商品!I:I,0),_xlfn.XLOOKUP($D554,前々月商品!$D:$D,前々月商品!I:I,0))</f>
        <v>0</v>
      </c>
      <c r="S554" s="23">
        <f>SUM(_xlfn.XLOOKUP($D554,当月商品!$D:$D,当月商品!V:V,0),_xlfn.XLOOKUP($D554,前月商品!$D:$D,前月商品!V:V,0),_xlfn.XLOOKUP($D554,前々月商品!$D:$D,前々月商品!V:V,0))</f>
        <v>0</v>
      </c>
      <c r="T554" s="23">
        <f t="shared" si="115"/>
        <v>0</v>
      </c>
      <c r="U554" s="23">
        <f>SUM(_xlfn.XLOOKUP($D554,当月商品!$D:$D,当月商品!W:W,0),_xlfn.XLOOKUP($D554,前月商品!$D:$D,前月商品!W:W,0),_xlfn.XLOOKUP($D554,前々月商品!$D:$D,前々月商品!W:W,0))</f>
        <v>0</v>
      </c>
      <c r="V554" s="23">
        <f>SUM(_xlfn.XLOOKUP($D554,当月商品!$D:$D,当月商品!H:H,0),_xlfn.XLOOKUP($D554,前月商品!$D:$D,前月商品!H:H,0),_xlfn.XLOOKUP($D554,前々月商品!$D:$D,前々月商品!H:H,0))</f>
        <v>0</v>
      </c>
      <c r="W554" s="13">
        <f t="shared" si="116"/>
        <v>0</v>
      </c>
      <c r="X554" s="15">
        <f t="shared" si="117"/>
        <v>0</v>
      </c>
      <c r="Y554" s="22">
        <f>_xlfn.XLOOKUP($D554,当月商品!$D:$D,当月商品!I:I,0)</f>
        <v>0</v>
      </c>
      <c r="Z554" s="23">
        <f>_xlfn.XLOOKUP($D554,前月商品!$D:$D,前月商品!I:I,0)</f>
        <v>0</v>
      </c>
      <c r="AA554" s="23">
        <f>_xlfn.XLOOKUP($D554,前々月商品!$D:$D,前々月商品!I:I,0)</f>
        <v>0</v>
      </c>
      <c r="AB554" s="23">
        <f>_xlfn.XLOOKUP($D554,当月商品!$D:$D,当月商品!V:V,0)</f>
        <v>0</v>
      </c>
      <c r="AC554" s="23">
        <f>_xlfn.XLOOKUP($D554,前月商品!$D:$D,前月商品!V:V,0)</f>
        <v>0</v>
      </c>
      <c r="AD554" s="23">
        <f>_xlfn.XLOOKUP($D554,前々月商品!$D:$D,前々月商品!V:V,0)</f>
        <v>0</v>
      </c>
      <c r="AE554" s="23">
        <f t="shared" si="118"/>
        <v>0</v>
      </c>
      <c r="AF554" s="23">
        <f t="shared" si="119"/>
        <v>0</v>
      </c>
      <c r="AG554" s="23">
        <f t="shared" si="120"/>
        <v>0</v>
      </c>
      <c r="AH554" s="12">
        <f>_xlfn.XLOOKUP($D554,当月商品!$D:$D,当月商品!W:W,0)</f>
        <v>0</v>
      </c>
      <c r="AI554" s="12">
        <f>_xlfn.XLOOKUP($D554,前月商品!$D:$D,前月商品!W:W,0)</f>
        <v>0</v>
      </c>
      <c r="AJ554" s="12">
        <f>_xlfn.XLOOKUP($D554,前々月商品!$D:$D,前々月商品!W:W,0)</f>
        <v>0</v>
      </c>
      <c r="AK554" s="12">
        <f>_xlfn.XLOOKUP($D554,当月商品!$D:$D,当月商品!H:H,0)</f>
        <v>0</v>
      </c>
      <c r="AL554" s="12">
        <f>_xlfn.XLOOKUP($D554,前月商品!$D:$D,前月商品!H:H,0)</f>
        <v>0</v>
      </c>
      <c r="AM554" s="12">
        <f>_xlfn.XLOOKUP($D554,前々月商品!$D:$D,前々月商品!H:H,0)</f>
        <v>0</v>
      </c>
      <c r="AN554" s="13">
        <f t="shared" si="121"/>
        <v>0</v>
      </c>
      <c r="AO554" s="13">
        <f t="shared" si="122"/>
        <v>0</v>
      </c>
      <c r="AP554" s="13">
        <f t="shared" si="123"/>
        <v>0</v>
      </c>
      <c r="AQ554" s="16">
        <f t="shared" si="124"/>
        <v>0</v>
      </c>
      <c r="AR554" s="16">
        <f t="shared" si="125"/>
        <v>0</v>
      </c>
      <c r="AS554" s="17">
        <f t="shared" si="126"/>
        <v>0</v>
      </c>
      <c r="AT554" t="e">
        <f t="shared" si="127"/>
        <v>#VALUE!</v>
      </c>
    </row>
    <row r="555" spans="3:46" ht="36.65" customHeight="1">
      <c r="C555" s="20">
        <v>550</v>
      </c>
      <c r="D555" s="53">
        <f>現状商品設定!B552</f>
        <v>0</v>
      </c>
      <c r="E555" s="26" t="str">
        <f>IFERROR(_xlfn.XLOOKUP($D555,現状商品設定!B:B,現状商品設定!C:C,"-"),"-")</f>
        <v>-</v>
      </c>
      <c r="F555" s="32" t="s">
        <v>46</v>
      </c>
      <c r="G555" s="30" t="str">
        <f>IFERROR(_xlfn.XLOOKUP($D555,現状商品設定!B:B,現状商品設定!F:F),"-")</f>
        <v>-</v>
      </c>
      <c r="H555" s="34" t="e">
        <f>IF(IF(AND(V555&gt;=設定!$C$3,X555&gt;=L555),G555*(1+設定!$C$6),IF(AND(V555&gt;=設定!$C$3,X555&lt;L555),G555*(1+設定!$C$7*-1),IF(V555&lt;設定!$C$3,G555*(1+設定!$C$6),"除外")))&gt;10,IF(AND(V555&gt;=設定!$C$3,X555&gt;=L555),G555*(1+設定!$C$6),IF(AND(V555&gt;=設定!$C$3,X555&lt;L555),G555*(1+設定!$C$7*-1),IF(V555&lt;設定!$C$3,G555*(1+設定!$C$6),"除外"))),10)</f>
        <v>#VALUE!</v>
      </c>
      <c r="I555" s="34" t="e">
        <f ca="1">IF(消化率!$I$5&lt;1,商品!H555*消化率!$I$5,IF(商品!W555*商品!Q555/(商品!H555*消化率!$I$5)&gt;商品!L555,商品!H555*消化率!$I$5,J555))</f>
        <v>#DIV/0!</v>
      </c>
      <c r="J555" s="34" t="e">
        <f t="shared" si="114"/>
        <v>#VALUE!</v>
      </c>
      <c r="K555" s="34" t="e">
        <f ca="1">IF(ROUNDDOWN(IF(I555&gt;=設定!$C$8,設定!$C$8,商品!I555),0)&lt;10,10,ROUNDDOWN(IF(I555&gt;=設定!$C$8,設定!$C$8,商品!I555),0))</f>
        <v>#DIV/0!</v>
      </c>
      <c r="L555" s="64">
        <f>IF(F555="標準",設定!$C$4,商品!F555)</f>
        <v>5</v>
      </c>
      <c r="M555" s="63" t="str">
        <f>_xlfn.XLOOKUP($D555,全商品!$F:$F,全商品!H:H,"-")</f>
        <v>-</v>
      </c>
      <c r="N555" s="12" t="str">
        <f>_xlfn.XLOOKUP($D555,全商品!$F:$F,全商品!I:I,"-")</f>
        <v>-</v>
      </c>
      <c r="O555" s="23" t="str">
        <f>_xlfn.XLOOKUP($D555,全商品!$F:$F,全商品!K:K,"-")</f>
        <v>-</v>
      </c>
      <c r="P555" s="13" t="str">
        <f>_xlfn.XLOOKUP($D555,全商品!$F:$F,全商品!M:M,"-")</f>
        <v>-</v>
      </c>
      <c r="Q555" s="25" t="str">
        <f>_xlfn.XLOOKUP($D555,現状商品設定!B:B,現状商品設定!D:D,"-")</f>
        <v>-</v>
      </c>
      <c r="R555" s="22">
        <f>SUM(_xlfn.XLOOKUP($D555,当月商品!$D:$D,当月商品!I:I,0),_xlfn.XLOOKUP($D555,前月商品!$D:$D,前月商品!I:I,0),_xlfn.XLOOKUP($D555,前々月商品!$D:$D,前々月商品!I:I,0))</f>
        <v>0</v>
      </c>
      <c r="S555" s="23">
        <f>SUM(_xlfn.XLOOKUP($D555,当月商品!$D:$D,当月商品!V:V,0),_xlfn.XLOOKUP($D555,前月商品!$D:$D,前月商品!V:V,0),_xlfn.XLOOKUP($D555,前々月商品!$D:$D,前々月商品!V:V,0))</f>
        <v>0</v>
      </c>
      <c r="T555" s="23">
        <f t="shared" si="115"/>
        <v>0</v>
      </c>
      <c r="U555" s="23">
        <f>SUM(_xlfn.XLOOKUP($D555,当月商品!$D:$D,当月商品!W:W,0),_xlfn.XLOOKUP($D555,前月商品!$D:$D,前月商品!W:W,0),_xlfn.XLOOKUP($D555,前々月商品!$D:$D,前々月商品!W:W,0))</f>
        <v>0</v>
      </c>
      <c r="V555" s="23">
        <f>SUM(_xlfn.XLOOKUP($D555,当月商品!$D:$D,当月商品!H:H,0),_xlfn.XLOOKUP($D555,前月商品!$D:$D,前月商品!H:H,0),_xlfn.XLOOKUP($D555,前々月商品!$D:$D,前々月商品!H:H,0))</f>
        <v>0</v>
      </c>
      <c r="W555" s="13">
        <f t="shared" si="116"/>
        <v>0</v>
      </c>
      <c r="X555" s="15">
        <f t="shared" si="117"/>
        <v>0</v>
      </c>
      <c r="Y555" s="22">
        <f>_xlfn.XLOOKUP($D555,当月商品!$D:$D,当月商品!I:I,0)</f>
        <v>0</v>
      </c>
      <c r="Z555" s="23">
        <f>_xlfn.XLOOKUP($D555,前月商品!$D:$D,前月商品!I:I,0)</f>
        <v>0</v>
      </c>
      <c r="AA555" s="23">
        <f>_xlfn.XLOOKUP($D555,前々月商品!$D:$D,前々月商品!I:I,0)</f>
        <v>0</v>
      </c>
      <c r="AB555" s="23">
        <f>_xlfn.XLOOKUP($D555,当月商品!$D:$D,当月商品!V:V,0)</f>
        <v>0</v>
      </c>
      <c r="AC555" s="23">
        <f>_xlfn.XLOOKUP($D555,前月商品!$D:$D,前月商品!V:V,0)</f>
        <v>0</v>
      </c>
      <c r="AD555" s="23">
        <f>_xlfn.XLOOKUP($D555,前々月商品!$D:$D,前々月商品!V:V,0)</f>
        <v>0</v>
      </c>
      <c r="AE555" s="23">
        <f t="shared" si="118"/>
        <v>0</v>
      </c>
      <c r="AF555" s="23">
        <f t="shared" si="119"/>
        <v>0</v>
      </c>
      <c r="AG555" s="23">
        <f t="shared" si="120"/>
        <v>0</v>
      </c>
      <c r="AH555" s="12">
        <f>_xlfn.XLOOKUP($D555,当月商品!$D:$D,当月商品!W:W,0)</f>
        <v>0</v>
      </c>
      <c r="AI555" s="12">
        <f>_xlfn.XLOOKUP($D555,前月商品!$D:$D,前月商品!W:W,0)</f>
        <v>0</v>
      </c>
      <c r="AJ555" s="12">
        <f>_xlfn.XLOOKUP($D555,前々月商品!$D:$D,前々月商品!W:W,0)</f>
        <v>0</v>
      </c>
      <c r="AK555" s="12">
        <f>_xlfn.XLOOKUP($D555,当月商品!$D:$D,当月商品!H:H,0)</f>
        <v>0</v>
      </c>
      <c r="AL555" s="12">
        <f>_xlfn.XLOOKUP($D555,前月商品!$D:$D,前月商品!H:H,0)</f>
        <v>0</v>
      </c>
      <c r="AM555" s="12">
        <f>_xlfn.XLOOKUP($D555,前々月商品!$D:$D,前々月商品!H:H,0)</f>
        <v>0</v>
      </c>
      <c r="AN555" s="13">
        <f t="shared" si="121"/>
        <v>0</v>
      </c>
      <c r="AO555" s="13">
        <f t="shared" si="122"/>
        <v>0</v>
      </c>
      <c r="AP555" s="13">
        <f t="shared" si="123"/>
        <v>0</v>
      </c>
      <c r="AQ555" s="16">
        <f t="shared" si="124"/>
        <v>0</v>
      </c>
      <c r="AR555" s="16">
        <f t="shared" si="125"/>
        <v>0</v>
      </c>
      <c r="AS555" s="17">
        <f t="shared" si="126"/>
        <v>0</v>
      </c>
      <c r="AT555" t="e">
        <f t="shared" si="127"/>
        <v>#VALUE!</v>
      </c>
    </row>
    <row r="556" spans="3:46" ht="36.65" customHeight="1">
      <c r="C556" s="20">
        <v>551</v>
      </c>
      <c r="D556" s="53">
        <f>現状商品設定!B553</f>
        <v>0</v>
      </c>
      <c r="E556" s="26" t="str">
        <f>IFERROR(_xlfn.XLOOKUP($D556,現状商品設定!B:B,現状商品設定!C:C,"-"),"-")</f>
        <v>-</v>
      </c>
      <c r="F556" s="32" t="s">
        <v>46</v>
      </c>
      <c r="G556" s="30" t="str">
        <f>IFERROR(_xlfn.XLOOKUP($D556,現状商品設定!B:B,現状商品設定!F:F),"-")</f>
        <v>-</v>
      </c>
      <c r="H556" s="34" t="e">
        <f>IF(IF(AND(V556&gt;=設定!$C$3,X556&gt;=L556),G556*(1+設定!$C$6),IF(AND(V556&gt;=設定!$C$3,X556&lt;L556),G556*(1+設定!$C$7*-1),IF(V556&lt;設定!$C$3,G556*(1+設定!$C$6),"除外")))&gt;10,IF(AND(V556&gt;=設定!$C$3,X556&gt;=L556),G556*(1+設定!$C$6),IF(AND(V556&gt;=設定!$C$3,X556&lt;L556),G556*(1+設定!$C$7*-1),IF(V556&lt;設定!$C$3,G556*(1+設定!$C$6),"除外"))),10)</f>
        <v>#VALUE!</v>
      </c>
      <c r="I556" s="34" t="e">
        <f ca="1">IF(消化率!$I$5&lt;1,商品!H556*消化率!$I$5,IF(商品!W556*商品!Q556/(商品!H556*消化率!$I$5)&gt;商品!L556,商品!H556*消化率!$I$5,J556))</f>
        <v>#DIV/0!</v>
      </c>
      <c r="J556" s="34" t="e">
        <f t="shared" si="114"/>
        <v>#VALUE!</v>
      </c>
      <c r="K556" s="34" t="e">
        <f ca="1">IF(ROUNDDOWN(IF(I556&gt;=設定!$C$8,設定!$C$8,商品!I556),0)&lt;10,10,ROUNDDOWN(IF(I556&gt;=設定!$C$8,設定!$C$8,商品!I556),0))</f>
        <v>#DIV/0!</v>
      </c>
      <c r="L556" s="64">
        <f>IF(F556="標準",設定!$C$4,商品!F556)</f>
        <v>5</v>
      </c>
      <c r="M556" s="63" t="str">
        <f>_xlfn.XLOOKUP($D556,全商品!$F:$F,全商品!H:H,"-")</f>
        <v>-</v>
      </c>
      <c r="N556" s="12" t="str">
        <f>_xlfn.XLOOKUP($D556,全商品!$F:$F,全商品!I:I,"-")</f>
        <v>-</v>
      </c>
      <c r="O556" s="23" t="str">
        <f>_xlfn.XLOOKUP($D556,全商品!$F:$F,全商品!K:K,"-")</f>
        <v>-</v>
      </c>
      <c r="P556" s="13" t="str">
        <f>_xlfn.XLOOKUP($D556,全商品!$F:$F,全商品!M:M,"-")</f>
        <v>-</v>
      </c>
      <c r="Q556" s="25" t="str">
        <f>_xlfn.XLOOKUP($D556,現状商品設定!B:B,現状商品設定!D:D,"-")</f>
        <v>-</v>
      </c>
      <c r="R556" s="22">
        <f>SUM(_xlfn.XLOOKUP($D556,当月商品!$D:$D,当月商品!I:I,0),_xlfn.XLOOKUP($D556,前月商品!$D:$D,前月商品!I:I,0),_xlfn.XLOOKUP($D556,前々月商品!$D:$D,前々月商品!I:I,0))</f>
        <v>0</v>
      </c>
      <c r="S556" s="23">
        <f>SUM(_xlfn.XLOOKUP($D556,当月商品!$D:$D,当月商品!V:V,0),_xlfn.XLOOKUP($D556,前月商品!$D:$D,前月商品!V:V,0),_xlfn.XLOOKUP($D556,前々月商品!$D:$D,前々月商品!V:V,0))</f>
        <v>0</v>
      </c>
      <c r="T556" s="23">
        <f t="shared" si="115"/>
        <v>0</v>
      </c>
      <c r="U556" s="23">
        <f>SUM(_xlfn.XLOOKUP($D556,当月商品!$D:$D,当月商品!W:W,0),_xlfn.XLOOKUP($D556,前月商品!$D:$D,前月商品!W:W,0),_xlfn.XLOOKUP($D556,前々月商品!$D:$D,前々月商品!W:W,0))</f>
        <v>0</v>
      </c>
      <c r="V556" s="23">
        <f>SUM(_xlfn.XLOOKUP($D556,当月商品!$D:$D,当月商品!H:H,0),_xlfn.XLOOKUP($D556,前月商品!$D:$D,前月商品!H:H,0),_xlfn.XLOOKUP($D556,前々月商品!$D:$D,前々月商品!H:H,0))</f>
        <v>0</v>
      </c>
      <c r="W556" s="13">
        <f t="shared" si="116"/>
        <v>0</v>
      </c>
      <c r="X556" s="15">
        <f t="shared" si="117"/>
        <v>0</v>
      </c>
      <c r="Y556" s="22">
        <f>_xlfn.XLOOKUP($D556,当月商品!$D:$D,当月商品!I:I,0)</f>
        <v>0</v>
      </c>
      <c r="Z556" s="23">
        <f>_xlfn.XLOOKUP($D556,前月商品!$D:$D,前月商品!I:I,0)</f>
        <v>0</v>
      </c>
      <c r="AA556" s="23">
        <f>_xlfn.XLOOKUP($D556,前々月商品!$D:$D,前々月商品!I:I,0)</f>
        <v>0</v>
      </c>
      <c r="AB556" s="23">
        <f>_xlfn.XLOOKUP($D556,当月商品!$D:$D,当月商品!V:V,0)</f>
        <v>0</v>
      </c>
      <c r="AC556" s="23">
        <f>_xlfn.XLOOKUP($D556,前月商品!$D:$D,前月商品!V:V,0)</f>
        <v>0</v>
      </c>
      <c r="AD556" s="23">
        <f>_xlfn.XLOOKUP($D556,前々月商品!$D:$D,前々月商品!V:V,0)</f>
        <v>0</v>
      </c>
      <c r="AE556" s="23">
        <f t="shared" si="118"/>
        <v>0</v>
      </c>
      <c r="AF556" s="23">
        <f t="shared" si="119"/>
        <v>0</v>
      </c>
      <c r="AG556" s="23">
        <f t="shared" si="120"/>
        <v>0</v>
      </c>
      <c r="AH556" s="12">
        <f>_xlfn.XLOOKUP($D556,当月商品!$D:$D,当月商品!W:W,0)</f>
        <v>0</v>
      </c>
      <c r="AI556" s="12">
        <f>_xlfn.XLOOKUP($D556,前月商品!$D:$D,前月商品!W:W,0)</f>
        <v>0</v>
      </c>
      <c r="AJ556" s="12">
        <f>_xlfn.XLOOKUP($D556,前々月商品!$D:$D,前々月商品!W:W,0)</f>
        <v>0</v>
      </c>
      <c r="AK556" s="12">
        <f>_xlfn.XLOOKUP($D556,当月商品!$D:$D,当月商品!H:H,0)</f>
        <v>0</v>
      </c>
      <c r="AL556" s="12">
        <f>_xlfn.XLOOKUP($D556,前月商品!$D:$D,前月商品!H:H,0)</f>
        <v>0</v>
      </c>
      <c r="AM556" s="12">
        <f>_xlfn.XLOOKUP($D556,前々月商品!$D:$D,前々月商品!H:H,0)</f>
        <v>0</v>
      </c>
      <c r="AN556" s="13">
        <f t="shared" si="121"/>
        <v>0</v>
      </c>
      <c r="AO556" s="13">
        <f t="shared" si="122"/>
        <v>0</v>
      </c>
      <c r="AP556" s="13">
        <f t="shared" si="123"/>
        <v>0</v>
      </c>
      <c r="AQ556" s="16">
        <f t="shared" si="124"/>
        <v>0</v>
      </c>
      <c r="AR556" s="16">
        <f t="shared" si="125"/>
        <v>0</v>
      </c>
      <c r="AS556" s="17">
        <f t="shared" si="126"/>
        <v>0</v>
      </c>
      <c r="AT556" t="e">
        <f t="shared" si="127"/>
        <v>#VALUE!</v>
      </c>
    </row>
    <row r="557" spans="3:46" ht="36.65" customHeight="1">
      <c r="C557" s="20">
        <v>552</v>
      </c>
      <c r="D557" s="53">
        <f>現状商品設定!B554</f>
        <v>0</v>
      </c>
      <c r="E557" s="26" t="str">
        <f>IFERROR(_xlfn.XLOOKUP($D557,現状商品設定!B:B,現状商品設定!C:C,"-"),"-")</f>
        <v>-</v>
      </c>
      <c r="F557" s="32" t="s">
        <v>46</v>
      </c>
      <c r="G557" s="30" t="str">
        <f>IFERROR(_xlfn.XLOOKUP($D557,現状商品設定!B:B,現状商品設定!F:F),"-")</f>
        <v>-</v>
      </c>
      <c r="H557" s="34" t="e">
        <f>IF(IF(AND(V557&gt;=設定!$C$3,X557&gt;=L557),G557*(1+設定!$C$6),IF(AND(V557&gt;=設定!$C$3,X557&lt;L557),G557*(1+設定!$C$7*-1),IF(V557&lt;設定!$C$3,G557*(1+設定!$C$6),"除外")))&gt;10,IF(AND(V557&gt;=設定!$C$3,X557&gt;=L557),G557*(1+設定!$C$6),IF(AND(V557&gt;=設定!$C$3,X557&lt;L557),G557*(1+設定!$C$7*-1),IF(V557&lt;設定!$C$3,G557*(1+設定!$C$6),"除外"))),10)</f>
        <v>#VALUE!</v>
      </c>
      <c r="I557" s="34" t="e">
        <f ca="1">IF(消化率!$I$5&lt;1,商品!H557*消化率!$I$5,IF(商品!W557*商品!Q557/(商品!H557*消化率!$I$5)&gt;商品!L557,商品!H557*消化率!$I$5,J557))</f>
        <v>#DIV/0!</v>
      </c>
      <c r="J557" s="34" t="e">
        <f t="shared" si="114"/>
        <v>#VALUE!</v>
      </c>
      <c r="K557" s="34" t="e">
        <f ca="1">IF(ROUNDDOWN(IF(I557&gt;=設定!$C$8,設定!$C$8,商品!I557),0)&lt;10,10,ROUNDDOWN(IF(I557&gt;=設定!$C$8,設定!$C$8,商品!I557),0))</f>
        <v>#DIV/0!</v>
      </c>
      <c r="L557" s="64">
        <f>IF(F557="標準",設定!$C$4,商品!F557)</f>
        <v>5</v>
      </c>
      <c r="M557" s="63" t="str">
        <f>_xlfn.XLOOKUP($D557,全商品!$F:$F,全商品!H:H,"-")</f>
        <v>-</v>
      </c>
      <c r="N557" s="12" t="str">
        <f>_xlfn.XLOOKUP($D557,全商品!$F:$F,全商品!I:I,"-")</f>
        <v>-</v>
      </c>
      <c r="O557" s="23" t="str">
        <f>_xlfn.XLOOKUP($D557,全商品!$F:$F,全商品!K:K,"-")</f>
        <v>-</v>
      </c>
      <c r="P557" s="13" t="str">
        <f>_xlfn.XLOOKUP($D557,全商品!$F:$F,全商品!M:M,"-")</f>
        <v>-</v>
      </c>
      <c r="Q557" s="25" t="str">
        <f>_xlfn.XLOOKUP($D557,現状商品設定!B:B,現状商品設定!D:D,"-")</f>
        <v>-</v>
      </c>
      <c r="R557" s="22">
        <f>SUM(_xlfn.XLOOKUP($D557,当月商品!$D:$D,当月商品!I:I,0),_xlfn.XLOOKUP($D557,前月商品!$D:$D,前月商品!I:I,0),_xlfn.XLOOKUP($D557,前々月商品!$D:$D,前々月商品!I:I,0))</f>
        <v>0</v>
      </c>
      <c r="S557" s="23">
        <f>SUM(_xlfn.XLOOKUP($D557,当月商品!$D:$D,当月商品!V:V,0),_xlfn.XLOOKUP($D557,前月商品!$D:$D,前月商品!V:V,0),_xlfn.XLOOKUP($D557,前々月商品!$D:$D,前々月商品!V:V,0))</f>
        <v>0</v>
      </c>
      <c r="T557" s="23">
        <f t="shared" si="115"/>
        <v>0</v>
      </c>
      <c r="U557" s="23">
        <f>SUM(_xlfn.XLOOKUP($D557,当月商品!$D:$D,当月商品!W:W,0),_xlfn.XLOOKUP($D557,前月商品!$D:$D,前月商品!W:W,0),_xlfn.XLOOKUP($D557,前々月商品!$D:$D,前々月商品!W:W,0))</f>
        <v>0</v>
      </c>
      <c r="V557" s="23">
        <f>SUM(_xlfn.XLOOKUP($D557,当月商品!$D:$D,当月商品!H:H,0),_xlfn.XLOOKUP($D557,前月商品!$D:$D,前月商品!H:H,0),_xlfn.XLOOKUP($D557,前々月商品!$D:$D,前々月商品!H:H,0))</f>
        <v>0</v>
      </c>
      <c r="W557" s="13">
        <f t="shared" si="116"/>
        <v>0</v>
      </c>
      <c r="X557" s="15">
        <f t="shared" si="117"/>
        <v>0</v>
      </c>
      <c r="Y557" s="22">
        <f>_xlfn.XLOOKUP($D557,当月商品!$D:$D,当月商品!I:I,0)</f>
        <v>0</v>
      </c>
      <c r="Z557" s="23">
        <f>_xlfn.XLOOKUP($D557,前月商品!$D:$D,前月商品!I:I,0)</f>
        <v>0</v>
      </c>
      <c r="AA557" s="23">
        <f>_xlfn.XLOOKUP($D557,前々月商品!$D:$D,前々月商品!I:I,0)</f>
        <v>0</v>
      </c>
      <c r="AB557" s="23">
        <f>_xlfn.XLOOKUP($D557,当月商品!$D:$D,当月商品!V:V,0)</f>
        <v>0</v>
      </c>
      <c r="AC557" s="23">
        <f>_xlfn.XLOOKUP($D557,前月商品!$D:$D,前月商品!V:V,0)</f>
        <v>0</v>
      </c>
      <c r="AD557" s="23">
        <f>_xlfn.XLOOKUP($D557,前々月商品!$D:$D,前々月商品!V:V,0)</f>
        <v>0</v>
      </c>
      <c r="AE557" s="23">
        <f t="shared" si="118"/>
        <v>0</v>
      </c>
      <c r="AF557" s="23">
        <f t="shared" si="119"/>
        <v>0</v>
      </c>
      <c r="AG557" s="23">
        <f t="shared" si="120"/>
        <v>0</v>
      </c>
      <c r="AH557" s="12">
        <f>_xlfn.XLOOKUP($D557,当月商品!$D:$D,当月商品!W:W,0)</f>
        <v>0</v>
      </c>
      <c r="AI557" s="12">
        <f>_xlfn.XLOOKUP($D557,前月商品!$D:$D,前月商品!W:W,0)</f>
        <v>0</v>
      </c>
      <c r="AJ557" s="12">
        <f>_xlfn.XLOOKUP($D557,前々月商品!$D:$D,前々月商品!W:W,0)</f>
        <v>0</v>
      </c>
      <c r="AK557" s="12">
        <f>_xlfn.XLOOKUP($D557,当月商品!$D:$D,当月商品!H:H,0)</f>
        <v>0</v>
      </c>
      <c r="AL557" s="12">
        <f>_xlfn.XLOOKUP($D557,前月商品!$D:$D,前月商品!H:H,0)</f>
        <v>0</v>
      </c>
      <c r="AM557" s="12">
        <f>_xlfn.XLOOKUP($D557,前々月商品!$D:$D,前々月商品!H:H,0)</f>
        <v>0</v>
      </c>
      <c r="AN557" s="13">
        <f t="shared" si="121"/>
        <v>0</v>
      </c>
      <c r="AO557" s="13">
        <f t="shared" si="122"/>
        <v>0</v>
      </c>
      <c r="AP557" s="13">
        <f t="shared" si="123"/>
        <v>0</v>
      </c>
      <c r="AQ557" s="16">
        <f t="shared" si="124"/>
        <v>0</v>
      </c>
      <c r="AR557" s="16">
        <f t="shared" si="125"/>
        <v>0</v>
      </c>
      <c r="AS557" s="17">
        <f t="shared" si="126"/>
        <v>0</v>
      </c>
      <c r="AT557" t="e">
        <f t="shared" si="127"/>
        <v>#VALUE!</v>
      </c>
    </row>
    <row r="558" spans="3:46" ht="36.65" customHeight="1">
      <c r="C558" s="20">
        <v>553</v>
      </c>
      <c r="D558" s="53">
        <f>現状商品設定!B555</f>
        <v>0</v>
      </c>
      <c r="E558" s="26" t="str">
        <f>IFERROR(_xlfn.XLOOKUP($D558,現状商品設定!B:B,現状商品設定!C:C,"-"),"-")</f>
        <v>-</v>
      </c>
      <c r="F558" s="32" t="s">
        <v>46</v>
      </c>
      <c r="G558" s="30" t="str">
        <f>IFERROR(_xlfn.XLOOKUP($D558,現状商品設定!B:B,現状商品設定!F:F),"-")</f>
        <v>-</v>
      </c>
      <c r="H558" s="34" t="e">
        <f>IF(IF(AND(V558&gt;=設定!$C$3,X558&gt;=L558),G558*(1+設定!$C$6),IF(AND(V558&gt;=設定!$C$3,X558&lt;L558),G558*(1+設定!$C$7*-1),IF(V558&lt;設定!$C$3,G558*(1+設定!$C$6),"除外")))&gt;10,IF(AND(V558&gt;=設定!$C$3,X558&gt;=L558),G558*(1+設定!$C$6),IF(AND(V558&gt;=設定!$C$3,X558&lt;L558),G558*(1+設定!$C$7*-1),IF(V558&lt;設定!$C$3,G558*(1+設定!$C$6),"除外"))),10)</f>
        <v>#VALUE!</v>
      </c>
      <c r="I558" s="34" t="e">
        <f ca="1">IF(消化率!$I$5&lt;1,商品!H558*消化率!$I$5,IF(商品!W558*商品!Q558/(商品!H558*消化率!$I$5)&gt;商品!L558,商品!H558*消化率!$I$5,J558))</f>
        <v>#DIV/0!</v>
      </c>
      <c r="J558" s="34" t="e">
        <f t="shared" si="114"/>
        <v>#VALUE!</v>
      </c>
      <c r="K558" s="34" t="e">
        <f ca="1">IF(ROUNDDOWN(IF(I558&gt;=設定!$C$8,設定!$C$8,商品!I558),0)&lt;10,10,ROUNDDOWN(IF(I558&gt;=設定!$C$8,設定!$C$8,商品!I558),0))</f>
        <v>#DIV/0!</v>
      </c>
      <c r="L558" s="64">
        <f>IF(F558="標準",設定!$C$4,商品!F558)</f>
        <v>5</v>
      </c>
      <c r="M558" s="63" t="str">
        <f>_xlfn.XLOOKUP($D558,全商品!$F:$F,全商品!H:H,"-")</f>
        <v>-</v>
      </c>
      <c r="N558" s="12" t="str">
        <f>_xlfn.XLOOKUP($D558,全商品!$F:$F,全商品!I:I,"-")</f>
        <v>-</v>
      </c>
      <c r="O558" s="23" t="str">
        <f>_xlfn.XLOOKUP($D558,全商品!$F:$F,全商品!K:K,"-")</f>
        <v>-</v>
      </c>
      <c r="P558" s="13" t="str">
        <f>_xlfn.XLOOKUP($D558,全商品!$F:$F,全商品!M:M,"-")</f>
        <v>-</v>
      </c>
      <c r="Q558" s="25" t="str">
        <f>_xlfn.XLOOKUP($D558,現状商品設定!B:B,現状商品設定!D:D,"-")</f>
        <v>-</v>
      </c>
      <c r="R558" s="22">
        <f>SUM(_xlfn.XLOOKUP($D558,当月商品!$D:$D,当月商品!I:I,0),_xlfn.XLOOKUP($D558,前月商品!$D:$D,前月商品!I:I,0),_xlfn.XLOOKUP($D558,前々月商品!$D:$D,前々月商品!I:I,0))</f>
        <v>0</v>
      </c>
      <c r="S558" s="23">
        <f>SUM(_xlfn.XLOOKUP($D558,当月商品!$D:$D,当月商品!V:V,0),_xlfn.XLOOKUP($D558,前月商品!$D:$D,前月商品!V:V,0),_xlfn.XLOOKUP($D558,前々月商品!$D:$D,前々月商品!V:V,0))</f>
        <v>0</v>
      </c>
      <c r="T558" s="23">
        <f t="shared" si="115"/>
        <v>0</v>
      </c>
      <c r="U558" s="23">
        <f>SUM(_xlfn.XLOOKUP($D558,当月商品!$D:$D,当月商品!W:W,0),_xlfn.XLOOKUP($D558,前月商品!$D:$D,前月商品!W:W,0),_xlfn.XLOOKUP($D558,前々月商品!$D:$D,前々月商品!W:W,0))</f>
        <v>0</v>
      </c>
      <c r="V558" s="23">
        <f>SUM(_xlfn.XLOOKUP($D558,当月商品!$D:$D,当月商品!H:H,0),_xlfn.XLOOKUP($D558,前月商品!$D:$D,前月商品!H:H,0),_xlfn.XLOOKUP($D558,前々月商品!$D:$D,前々月商品!H:H,0))</f>
        <v>0</v>
      </c>
      <c r="W558" s="13">
        <f t="shared" si="116"/>
        <v>0</v>
      </c>
      <c r="X558" s="15">
        <f t="shared" si="117"/>
        <v>0</v>
      </c>
      <c r="Y558" s="22">
        <f>_xlfn.XLOOKUP($D558,当月商品!$D:$D,当月商品!I:I,0)</f>
        <v>0</v>
      </c>
      <c r="Z558" s="23">
        <f>_xlfn.XLOOKUP($D558,前月商品!$D:$D,前月商品!I:I,0)</f>
        <v>0</v>
      </c>
      <c r="AA558" s="23">
        <f>_xlfn.XLOOKUP($D558,前々月商品!$D:$D,前々月商品!I:I,0)</f>
        <v>0</v>
      </c>
      <c r="AB558" s="23">
        <f>_xlfn.XLOOKUP($D558,当月商品!$D:$D,当月商品!V:V,0)</f>
        <v>0</v>
      </c>
      <c r="AC558" s="23">
        <f>_xlfn.XLOOKUP($D558,前月商品!$D:$D,前月商品!V:V,0)</f>
        <v>0</v>
      </c>
      <c r="AD558" s="23">
        <f>_xlfn.XLOOKUP($D558,前々月商品!$D:$D,前々月商品!V:V,0)</f>
        <v>0</v>
      </c>
      <c r="AE558" s="23">
        <f t="shared" si="118"/>
        <v>0</v>
      </c>
      <c r="AF558" s="23">
        <f t="shared" si="119"/>
        <v>0</v>
      </c>
      <c r="AG558" s="23">
        <f t="shared" si="120"/>
        <v>0</v>
      </c>
      <c r="AH558" s="12">
        <f>_xlfn.XLOOKUP($D558,当月商品!$D:$D,当月商品!W:W,0)</f>
        <v>0</v>
      </c>
      <c r="AI558" s="12">
        <f>_xlfn.XLOOKUP($D558,前月商品!$D:$D,前月商品!W:W,0)</f>
        <v>0</v>
      </c>
      <c r="AJ558" s="12">
        <f>_xlfn.XLOOKUP($D558,前々月商品!$D:$D,前々月商品!W:W,0)</f>
        <v>0</v>
      </c>
      <c r="AK558" s="12">
        <f>_xlfn.XLOOKUP($D558,当月商品!$D:$D,当月商品!H:H,0)</f>
        <v>0</v>
      </c>
      <c r="AL558" s="12">
        <f>_xlfn.XLOOKUP($D558,前月商品!$D:$D,前月商品!H:H,0)</f>
        <v>0</v>
      </c>
      <c r="AM558" s="12">
        <f>_xlfn.XLOOKUP($D558,前々月商品!$D:$D,前々月商品!H:H,0)</f>
        <v>0</v>
      </c>
      <c r="AN558" s="13">
        <f t="shared" si="121"/>
        <v>0</v>
      </c>
      <c r="AO558" s="13">
        <f t="shared" si="122"/>
        <v>0</v>
      </c>
      <c r="AP558" s="13">
        <f t="shared" si="123"/>
        <v>0</v>
      </c>
      <c r="AQ558" s="16">
        <f t="shared" si="124"/>
        <v>0</v>
      </c>
      <c r="AR558" s="16">
        <f t="shared" si="125"/>
        <v>0</v>
      </c>
      <c r="AS558" s="17">
        <f t="shared" si="126"/>
        <v>0</v>
      </c>
      <c r="AT558" t="e">
        <f t="shared" si="127"/>
        <v>#VALUE!</v>
      </c>
    </row>
    <row r="559" spans="3:46" ht="36.65" customHeight="1">
      <c r="C559" s="20">
        <v>554</v>
      </c>
      <c r="D559" s="53">
        <f>現状商品設定!B556</f>
        <v>0</v>
      </c>
      <c r="E559" s="26" t="str">
        <f>IFERROR(_xlfn.XLOOKUP($D559,現状商品設定!B:B,現状商品設定!C:C,"-"),"-")</f>
        <v>-</v>
      </c>
      <c r="F559" s="32" t="s">
        <v>46</v>
      </c>
      <c r="G559" s="30" t="str">
        <f>IFERROR(_xlfn.XLOOKUP($D559,現状商品設定!B:B,現状商品設定!F:F),"-")</f>
        <v>-</v>
      </c>
      <c r="H559" s="34" t="e">
        <f>IF(IF(AND(V559&gt;=設定!$C$3,X559&gt;=L559),G559*(1+設定!$C$6),IF(AND(V559&gt;=設定!$C$3,X559&lt;L559),G559*(1+設定!$C$7*-1),IF(V559&lt;設定!$C$3,G559*(1+設定!$C$6),"除外")))&gt;10,IF(AND(V559&gt;=設定!$C$3,X559&gt;=L559),G559*(1+設定!$C$6),IF(AND(V559&gt;=設定!$C$3,X559&lt;L559),G559*(1+設定!$C$7*-1),IF(V559&lt;設定!$C$3,G559*(1+設定!$C$6),"除外"))),10)</f>
        <v>#VALUE!</v>
      </c>
      <c r="I559" s="34" t="e">
        <f ca="1">IF(消化率!$I$5&lt;1,商品!H559*消化率!$I$5,IF(商品!W559*商品!Q559/(商品!H559*消化率!$I$5)&gt;商品!L559,商品!H559*消化率!$I$5,J559))</f>
        <v>#DIV/0!</v>
      </c>
      <c r="J559" s="34" t="e">
        <f t="shared" si="114"/>
        <v>#VALUE!</v>
      </c>
      <c r="K559" s="34" t="e">
        <f ca="1">IF(ROUNDDOWN(IF(I559&gt;=設定!$C$8,設定!$C$8,商品!I559),0)&lt;10,10,ROUNDDOWN(IF(I559&gt;=設定!$C$8,設定!$C$8,商品!I559),0))</f>
        <v>#DIV/0!</v>
      </c>
      <c r="L559" s="64">
        <f>IF(F559="標準",設定!$C$4,商品!F559)</f>
        <v>5</v>
      </c>
      <c r="M559" s="63" t="str">
        <f>_xlfn.XLOOKUP($D559,全商品!$F:$F,全商品!H:H,"-")</f>
        <v>-</v>
      </c>
      <c r="N559" s="12" t="str">
        <f>_xlfn.XLOOKUP($D559,全商品!$F:$F,全商品!I:I,"-")</f>
        <v>-</v>
      </c>
      <c r="O559" s="23" t="str">
        <f>_xlfn.XLOOKUP($D559,全商品!$F:$F,全商品!K:K,"-")</f>
        <v>-</v>
      </c>
      <c r="P559" s="13" t="str">
        <f>_xlfn.XLOOKUP($D559,全商品!$F:$F,全商品!M:M,"-")</f>
        <v>-</v>
      </c>
      <c r="Q559" s="25" t="str">
        <f>_xlfn.XLOOKUP($D559,現状商品設定!B:B,現状商品設定!D:D,"-")</f>
        <v>-</v>
      </c>
      <c r="R559" s="22">
        <f>SUM(_xlfn.XLOOKUP($D559,当月商品!$D:$D,当月商品!I:I,0),_xlfn.XLOOKUP($D559,前月商品!$D:$D,前月商品!I:I,0),_xlfn.XLOOKUP($D559,前々月商品!$D:$D,前々月商品!I:I,0))</f>
        <v>0</v>
      </c>
      <c r="S559" s="23">
        <f>SUM(_xlfn.XLOOKUP($D559,当月商品!$D:$D,当月商品!V:V,0),_xlfn.XLOOKUP($D559,前月商品!$D:$D,前月商品!V:V,0),_xlfn.XLOOKUP($D559,前々月商品!$D:$D,前々月商品!V:V,0))</f>
        <v>0</v>
      </c>
      <c r="T559" s="23">
        <f t="shared" si="115"/>
        <v>0</v>
      </c>
      <c r="U559" s="23">
        <f>SUM(_xlfn.XLOOKUP($D559,当月商品!$D:$D,当月商品!W:W,0),_xlfn.XLOOKUP($D559,前月商品!$D:$D,前月商品!W:W,0),_xlfn.XLOOKUP($D559,前々月商品!$D:$D,前々月商品!W:W,0))</f>
        <v>0</v>
      </c>
      <c r="V559" s="23">
        <f>SUM(_xlfn.XLOOKUP($D559,当月商品!$D:$D,当月商品!H:H,0),_xlfn.XLOOKUP($D559,前月商品!$D:$D,前月商品!H:H,0),_xlfn.XLOOKUP($D559,前々月商品!$D:$D,前々月商品!H:H,0))</f>
        <v>0</v>
      </c>
      <c r="W559" s="13">
        <f t="shared" si="116"/>
        <v>0</v>
      </c>
      <c r="X559" s="15">
        <f t="shared" si="117"/>
        <v>0</v>
      </c>
      <c r="Y559" s="22">
        <f>_xlfn.XLOOKUP($D559,当月商品!$D:$D,当月商品!I:I,0)</f>
        <v>0</v>
      </c>
      <c r="Z559" s="23">
        <f>_xlfn.XLOOKUP($D559,前月商品!$D:$D,前月商品!I:I,0)</f>
        <v>0</v>
      </c>
      <c r="AA559" s="23">
        <f>_xlfn.XLOOKUP($D559,前々月商品!$D:$D,前々月商品!I:I,0)</f>
        <v>0</v>
      </c>
      <c r="AB559" s="23">
        <f>_xlfn.XLOOKUP($D559,当月商品!$D:$D,当月商品!V:V,0)</f>
        <v>0</v>
      </c>
      <c r="AC559" s="23">
        <f>_xlfn.XLOOKUP($D559,前月商品!$D:$D,前月商品!V:V,0)</f>
        <v>0</v>
      </c>
      <c r="AD559" s="23">
        <f>_xlfn.XLOOKUP($D559,前々月商品!$D:$D,前々月商品!V:V,0)</f>
        <v>0</v>
      </c>
      <c r="AE559" s="23">
        <f t="shared" si="118"/>
        <v>0</v>
      </c>
      <c r="AF559" s="23">
        <f t="shared" si="119"/>
        <v>0</v>
      </c>
      <c r="AG559" s="23">
        <f t="shared" si="120"/>
        <v>0</v>
      </c>
      <c r="AH559" s="12">
        <f>_xlfn.XLOOKUP($D559,当月商品!$D:$D,当月商品!W:W,0)</f>
        <v>0</v>
      </c>
      <c r="AI559" s="12">
        <f>_xlfn.XLOOKUP($D559,前月商品!$D:$D,前月商品!W:W,0)</f>
        <v>0</v>
      </c>
      <c r="AJ559" s="12">
        <f>_xlfn.XLOOKUP($D559,前々月商品!$D:$D,前々月商品!W:W,0)</f>
        <v>0</v>
      </c>
      <c r="AK559" s="12">
        <f>_xlfn.XLOOKUP($D559,当月商品!$D:$D,当月商品!H:H,0)</f>
        <v>0</v>
      </c>
      <c r="AL559" s="12">
        <f>_xlfn.XLOOKUP($D559,前月商品!$D:$D,前月商品!H:H,0)</f>
        <v>0</v>
      </c>
      <c r="AM559" s="12">
        <f>_xlfn.XLOOKUP($D559,前々月商品!$D:$D,前々月商品!H:H,0)</f>
        <v>0</v>
      </c>
      <c r="AN559" s="13">
        <f t="shared" si="121"/>
        <v>0</v>
      </c>
      <c r="AO559" s="13">
        <f t="shared" si="122"/>
        <v>0</v>
      </c>
      <c r="AP559" s="13">
        <f t="shared" si="123"/>
        <v>0</v>
      </c>
      <c r="AQ559" s="16">
        <f t="shared" si="124"/>
        <v>0</v>
      </c>
      <c r="AR559" s="16">
        <f t="shared" si="125"/>
        <v>0</v>
      </c>
      <c r="AS559" s="17">
        <f t="shared" si="126"/>
        <v>0</v>
      </c>
      <c r="AT559" t="e">
        <f t="shared" si="127"/>
        <v>#VALUE!</v>
      </c>
    </row>
    <row r="560" spans="3:46" ht="36.65" customHeight="1">
      <c r="C560" s="20">
        <v>555</v>
      </c>
      <c r="D560" s="53">
        <f>現状商品設定!B557</f>
        <v>0</v>
      </c>
      <c r="E560" s="26" t="str">
        <f>IFERROR(_xlfn.XLOOKUP($D560,現状商品設定!B:B,現状商品設定!C:C,"-"),"-")</f>
        <v>-</v>
      </c>
      <c r="F560" s="32" t="s">
        <v>46</v>
      </c>
      <c r="G560" s="30" t="str">
        <f>IFERROR(_xlfn.XLOOKUP($D560,現状商品設定!B:B,現状商品設定!F:F),"-")</f>
        <v>-</v>
      </c>
      <c r="H560" s="34" t="e">
        <f>IF(IF(AND(V560&gt;=設定!$C$3,X560&gt;=L560),G560*(1+設定!$C$6),IF(AND(V560&gt;=設定!$C$3,X560&lt;L560),G560*(1+設定!$C$7*-1),IF(V560&lt;設定!$C$3,G560*(1+設定!$C$6),"除外")))&gt;10,IF(AND(V560&gt;=設定!$C$3,X560&gt;=L560),G560*(1+設定!$C$6),IF(AND(V560&gt;=設定!$C$3,X560&lt;L560),G560*(1+設定!$C$7*-1),IF(V560&lt;設定!$C$3,G560*(1+設定!$C$6),"除外"))),10)</f>
        <v>#VALUE!</v>
      </c>
      <c r="I560" s="34" t="e">
        <f ca="1">IF(消化率!$I$5&lt;1,商品!H560*消化率!$I$5,IF(商品!W560*商品!Q560/(商品!H560*消化率!$I$5)&gt;商品!L560,商品!H560*消化率!$I$5,J560))</f>
        <v>#DIV/0!</v>
      </c>
      <c r="J560" s="34" t="e">
        <f t="shared" si="114"/>
        <v>#VALUE!</v>
      </c>
      <c r="K560" s="34" t="e">
        <f ca="1">IF(ROUNDDOWN(IF(I560&gt;=設定!$C$8,設定!$C$8,商品!I560),0)&lt;10,10,ROUNDDOWN(IF(I560&gt;=設定!$C$8,設定!$C$8,商品!I560),0))</f>
        <v>#DIV/0!</v>
      </c>
      <c r="L560" s="64">
        <f>IF(F560="標準",設定!$C$4,商品!F560)</f>
        <v>5</v>
      </c>
      <c r="M560" s="63" t="str">
        <f>_xlfn.XLOOKUP($D560,全商品!$F:$F,全商品!H:H,"-")</f>
        <v>-</v>
      </c>
      <c r="N560" s="12" t="str">
        <f>_xlfn.XLOOKUP($D560,全商品!$F:$F,全商品!I:I,"-")</f>
        <v>-</v>
      </c>
      <c r="O560" s="23" t="str">
        <f>_xlfn.XLOOKUP($D560,全商品!$F:$F,全商品!K:K,"-")</f>
        <v>-</v>
      </c>
      <c r="P560" s="13" t="str">
        <f>_xlfn.XLOOKUP($D560,全商品!$F:$F,全商品!M:M,"-")</f>
        <v>-</v>
      </c>
      <c r="Q560" s="25" t="str">
        <f>_xlfn.XLOOKUP($D560,現状商品設定!B:B,現状商品設定!D:D,"-")</f>
        <v>-</v>
      </c>
      <c r="R560" s="22">
        <f>SUM(_xlfn.XLOOKUP($D560,当月商品!$D:$D,当月商品!I:I,0),_xlfn.XLOOKUP($D560,前月商品!$D:$D,前月商品!I:I,0),_xlfn.XLOOKUP($D560,前々月商品!$D:$D,前々月商品!I:I,0))</f>
        <v>0</v>
      </c>
      <c r="S560" s="23">
        <f>SUM(_xlfn.XLOOKUP($D560,当月商品!$D:$D,当月商品!V:V,0),_xlfn.XLOOKUP($D560,前月商品!$D:$D,前月商品!V:V,0),_xlfn.XLOOKUP($D560,前々月商品!$D:$D,前々月商品!V:V,0))</f>
        <v>0</v>
      </c>
      <c r="T560" s="23">
        <f t="shared" si="115"/>
        <v>0</v>
      </c>
      <c r="U560" s="23">
        <f>SUM(_xlfn.XLOOKUP($D560,当月商品!$D:$D,当月商品!W:W,0),_xlfn.XLOOKUP($D560,前月商品!$D:$D,前月商品!W:W,0),_xlfn.XLOOKUP($D560,前々月商品!$D:$D,前々月商品!W:W,0))</f>
        <v>0</v>
      </c>
      <c r="V560" s="23">
        <f>SUM(_xlfn.XLOOKUP($D560,当月商品!$D:$D,当月商品!H:H,0),_xlfn.XLOOKUP($D560,前月商品!$D:$D,前月商品!H:H,0),_xlfn.XLOOKUP($D560,前々月商品!$D:$D,前々月商品!H:H,0))</f>
        <v>0</v>
      </c>
      <c r="W560" s="13">
        <f t="shared" si="116"/>
        <v>0</v>
      </c>
      <c r="X560" s="15">
        <f t="shared" si="117"/>
        <v>0</v>
      </c>
      <c r="Y560" s="22">
        <f>_xlfn.XLOOKUP($D560,当月商品!$D:$D,当月商品!I:I,0)</f>
        <v>0</v>
      </c>
      <c r="Z560" s="23">
        <f>_xlfn.XLOOKUP($D560,前月商品!$D:$D,前月商品!I:I,0)</f>
        <v>0</v>
      </c>
      <c r="AA560" s="23">
        <f>_xlfn.XLOOKUP($D560,前々月商品!$D:$D,前々月商品!I:I,0)</f>
        <v>0</v>
      </c>
      <c r="AB560" s="23">
        <f>_xlfn.XLOOKUP($D560,当月商品!$D:$D,当月商品!V:V,0)</f>
        <v>0</v>
      </c>
      <c r="AC560" s="23">
        <f>_xlfn.XLOOKUP($D560,前月商品!$D:$D,前月商品!V:V,0)</f>
        <v>0</v>
      </c>
      <c r="AD560" s="23">
        <f>_xlfn.XLOOKUP($D560,前々月商品!$D:$D,前々月商品!V:V,0)</f>
        <v>0</v>
      </c>
      <c r="AE560" s="23">
        <f t="shared" si="118"/>
        <v>0</v>
      </c>
      <c r="AF560" s="23">
        <f t="shared" si="119"/>
        <v>0</v>
      </c>
      <c r="AG560" s="23">
        <f t="shared" si="120"/>
        <v>0</v>
      </c>
      <c r="AH560" s="12">
        <f>_xlfn.XLOOKUP($D560,当月商品!$D:$D,当月商品!W:W,0)</f>
        <v>0</v>
      </c>
      <c r="AI560" s="12">
        <f>_xlfn.XLOOKUP($D560,前月商品!$D:$D,前月商品!W:W,0)</f>
        <v>0</v>
      </c>
      <c r="AJ560" s="12">
        <f>_xlfn.XLOOKUP($D560,前々月商品!$D:$D,前々月商品!W:W,0)</f>
        <v>0</v>
      </c>
      <c r="AK560" s="12">
        <f>_xlfn.XLOOKUP($D560,当月商品!$D:$D,当月商品!H:H,0)</f>
        <v>0</v>
      </c>
      <c r="AL560" s="12">
        <f>_xlfn.XLOOKUP($D560,前月商品!$D:$D,前月商品!H:H,0)</f>
        <v>0</v>
      </c>
      <c r="AM560" s="12">
        <f>_xlfn.XLOOKUP($D560,前々月商品!$D:$D,前々月商品!H:H,0)</f>
        <v>0</v>
      </c>
      <c r="AN560" s="13">
        <f t="shared" si="121"/>
        <v>0</v>
      </c>
      <c r="AO560" s="13">
        <f t="shared" si="122"/>
        <v>0</v>
      </c>
      <c r="AP560" s="13">
        <f t="shared" si="123"/>
        <v>0</v>
      </c>
      <c r="AQ560" s="16">
        <f t="shared" si="124"/>
        <v>0</v>
      </c>
      <c r="AR560" s="16">
        <f t="shared" si="125"/>
        <v>0</v>
      </c>
      <c r="AS560" s="17">
        <f t="shared" si="126"/>
        <v>0</v>
      </c>
      <c r="AT560" t="e">
        <f t="shared" si="127"/>
        <v>#VALUE!</v>
      </c>
    </row>
    <row r="561" spans="3:46" ht="36.65" customHeight="1">
      <c r="C561" s="20">
        <v>556</v>
      </c>
      <c r="D561" s="53">
        <f>現状商品設定!B558</f>
        <v>0</v>
      </c>
      <c r="E561" s="26" t="str">
        <f>IFERROR(_xlfn.XLOOKUP($D561,現状商品設定!B:B,現状商品設定!C:C,"-"),"-")</f>
        <v>-</v>
      </c>
      <c r="F561" s="32" t="s">
        <v>46</v>
      </c>
      <c r="G561" s="30" t="str">
        <f>IFERROR(_xlfn.XLOOKUP($D561,現状商品設定!B:B,現状商品設定!F:F),"-")</f>
        <v>-</v>
      </c>
      <c r="H561" s="34" t="e">
        <f>IF(IF(AND(V561&gt;=設定!$C$3,X561&gt;=L561),G561*(1+設定!$C$6),IF(AND(V561&gt;=設定!$C$3,X561&lt;L561),G561*(1+設定!$C$7*-1),IF(V561&lt;設定!$C$3,G561*(1+設定!$C$6),"除外")))&gt;10,IF(AND(V561&gt;=設定!$C$3,X561&gt;=L561),G561*(1+設定!$C$6),IF(AND(V561&gt;=設定!$C$3,X561&lt;L561),G561*(1+設定!$C$7*-1),IF(V561&lt;設定!$C$3,G561*(1+設定!$C$6),"除外"))),10)</f>
        <v>#VALUE!</v>
      </c>
      <c r="I561" s="34" t="e">
        <f ca="1">IF(消化率!$I$5&lt;1,商品!H561*消化率!$I$5,IF(商品!W561*商品!Q561/(商品!H561*消化率!$I$5)&gt;商品!L561,商品!H561*消化率!$I$5,J561))</f>
        <v>#DIV/0!</v>
      </c>
      <c r="J561" s="34" t="e">
        <f t="shared" si="114"/>
        <v>#VALUE!</v>
      </c>
      <c r="K561" s="34" t="e">
        <f ca="1">IF(ROUNDDOWN(IF(I561&gt;=設定!$C$8,設定!$C$8,商品!I561),0)&lt;10,10,ROUNDDOWN(IF(I561&gt;=設定!$C$8,設定!$C$8,商品!I561),0))</f>
        <v>#DIV/0!</v>
      </c>
      <c r="L561" s="64">
        <f>IF(F561="標準",設定!$C$4,商品!F561)</f>
        <v>5</v>
      </c>
      <c r="M561" s="63" t="str">
        <f>_xlfn.XLOOKUP($D561,全商品!$F:$F,全商品!H:H,"-")</f>
        <v>-</v>
      </c>
      <c r="N561" s="12" t="str">
        <f>_xlfn.XLOOKUP($D561,全商品!$F:$F,全商品!I:I,"-")</f>
        <v>-</v>
      </c>
      <c r="O561" s="23" t="str">
        <f>_xlfn.XLOOKUP($D561,全商品!$F:$F,全商品!K:K,"-")</f>
        <v>-</v>
      </c>
      <c r="P561" s="13" t="str">
        <f>_xlfn.XLOOKUP($D561,全商品!$F:$F,全商品!M:M,"-")</f>
        <v>-</v>
      </c>
      <c r="Q561" s="25" t="str">
        <f>_xlfn.XLOOKUP($D561,現状商品設定!B:B,現状商品設定!D:D,"-")</f>
        <v>-</v>
      </c>
      <c r="R561" s="22">
        <f>SUM(_xlfn.XLOOKUP($D561,当月商品!$D:$D,当月商品!I:I,0),_xlfn.XLOOKUP($D561,前月商品!$D:$D,前月商品!I:I,0),_xlfn.XLOOKUP($D561,前々月商品!$D:$D,前々月商品!I:I,0))</f>
        <v>0</v>
      </c>
      <c r="S561" s="23">
        <f>SUM(_xlfn.XLOOKUP($D561,当月商品!$D:$D,当月商品!V:V,0),_xlfn.XLOOKUP($D561,前月商品!$D:$D,前月商品!V:V,0),_xlfn.XLOOKUP($D561,前々月商品!$D:$D,前々月商品!V:V,0))</f>
        <v>0</v>
      </c>
      <c r="T561" s="23">
        <f t="shared" si="115"/>
        <v>0</v>
      </c>
      <c r="U561" s="23">
        <f>SUM(_xlfn.XLOOKUP($D561,当月商品!$D:$D,当月商品!W:W,0),_xlfn.XLOOKUP($D561,前月商品!$D:$D,前月商品!W:W,0),_xlfn.XLOOKUP($D561,前々月商品!$D:$D,前々月商品!W:W,0))</f>
        <v>0</v>
      </c>
      <c r="V561" s="23">
        <f>SUM(_xlfn.XLOOKUP($D561,当月商品!$D:$D,当月商品!H:H,0),_xlfn.XLOOKUP($D561,前月商品!$D:$D,前月商品!H:H,0),_xlfn.XLOOKUP($D561,前々月商品!$D:$D,前々月商品!H:H,0))</f>
        <v>0</v>
      </c>
      <c r="W561" s="13">
        <f t="shared" si="116"/>
        <v>0</v>
      </c>
      <c r="X561" s="15">
        <f t="shared" si="117"/>
        <v>0</v>
      </c>
      <c r="Y561" s="22">
        <f>_xlfn.XLOOKUP($D561,当月商品!$D:$D,当月商品!I:I,0)</f>
        <v>0</v>
      </c>
      <c r="Z561" s="23">
        <f>_xlfn.XLOOKUP($D561,前月商品!$D:$D,前月商品!I:I,0)</f>
        <v>0</v>
      </c>
      <c r="AA561" s="23">
        <f>_xlfn.XLOOKUP($D561,前々月商品!$D:$D,前々月商品!I:I,0)</f>
        <v>0</v>
      </c>
      <c r="AB561" s="23">
        <f>_xlfn.XLOOKUP($D561,当月商品!$D:$D,当月商品!V:V,0)</f>
        <v>0</v>
      </c>
      <c r="AC561" s="23">
        <f>_xlfn.XLOOKUP($D561,前月商品!$D:$D,前月商品!V:V,0)</f>
        <v>0</v>
      </c>
      <c r="AD561" s="23">
        <f>_xlfn.XLOOKUP($D561,前々月商品!$D:$D,前々月商品!V:V,0)</f>
        <v>0</v>
      </c>
      <c r="AE561" s="23">
        <f t="shared" si="118"/>
        <v>0</v>
      </c>
      <c r="AF561" s="23">
        <f t="shared" si="119"/>
        <v>0</v>
      </c>
      <c r="AG561" s="23">
        <f t="shared" si="120"/>
        <v>0</v>
      </c>
      <c r="AH561" s="12">
        <f>_xlfn.XLOOKUP($D561,当月商品!$D:$D,当月商品!W:W,0)</f>
        <v>0</v>
      </c>
      <c r="AI561" s="12">
        <f>_xlfn.XLOOKUP($D561,前月商品!$D:$D,前月商品!W:W,0)</f>
        <v>0</v>
      </c>
      <c r="AJ561" s="12">
        <f>_xlfn.XLOOKUP($D561,前々月商品!$D:$D,前々月商品!W:W,0)</f>
        <v>0</v>
      </c>
      <c r="AK561" s="12">
        <f>_xlfn.XLOOKUP($D561,当月商品!$D:$D,当月商品!H:H,0)</f>
        <v>0</v>
      </c>
      <c r="AL561" s="12">
        <f>_xlfn.XLOOKUP($D561,前月商品!$D:$D,前月商品!H:H,0)</f>
        <v>0</v>
      </c>
      <c r="AM561" s="12">
        <f>_xlfn.XLOOKUP($D561,前々月商品!$D:$D,前々月商品!H:H,0)</f>
        <v>0</v>
      </c>
      <c r="AN561" s="13">
        <f t="shared" si="121"/>
        <v>0</v>
      </c>
      <c r="AO561" s="13">
        <f t="shared" si="122"/>
        <v>0</v>
      </c>
      <c r="AP561" s="13">
        <f t="shared" si="123"/>
        <v>0</v>
      </c>
      <c r="AQ561" s="16">
        <f t="shared" si="124"/>
        <v>0</v>
      </c>
      <c r="AR561" s="16">
        <f t="shared" si="125"/>
        <v>0</v>
      </c>
      <c r="AS561" s="17">
        <f t="shared" si="126"/>
        <v>0</v>
      </c>
      <c r="AT561" t="e">
        <f t="shared" si="127"/>
        <v>#VALUE!</v>
      </c>
    </row>
    <row r="562" spans="3:46" ht="36.65" customHeight="1">
      <c r="C562" s="20">
        <v>557</v>
      </c>
      <c r="D562" s="53">
        <f>現状商品設定!B559</f>
        <v>0</v>
      </c>
      <c r="E562" s="26" t="str">
        <f>IFERROR(_xlfn.XLOOKUP($D562,現状商品設定!B:B,現状商品設定!C:C,"-"),"-")</f>
        <v>-</v>
      </c>
      <c r="F562" s="32" t="s">
        <v>46</v>
      </c>
      <c r="G562" s="30" t="str">
        <f>IFERROR(_xlfn.XLOOKUP($D562,現状商品設定!B:B,現状商品設定!F:F),"-")</f>
        <v>-</v>
      </c>
      <c r="H562" s="34" t="e">
        <f>IF(IF(AND(V562&gt;=設定!$C$3,X562&gt;=L562),G562*(1+設定!$C$6),IF(AND(V562&gt;=設定!$C$3,X562&lt;L562),G562*(1+設定!$C$7*-1),IF(V562&lt;設定!$C$3,G562*(1+設定!$C$6),"除外")))&gt;10,IF(AND(V562&gt;=設定!$C$3,X562&gt;=L562),G562*(1+設定!$C$6),IF(AND(V562&gt;=設定!$C$3,X562&lt;L562),G562*(1+設定!$C$7*-1),IF(V562&lt;設定!$C$3,G562*(1+設定!$C$6),"除外"))),10)</f>
        <v>#VALUE!</v>
      </c>
      <c r="I562" s="34" t="e">
        <f ca="1">IF(消化率!$I$5&lt;1,商品!H562*消化率!$I$5,IF(商品!W562*商品!Q562/(商品!H562*消化率!$I$5)&gt;商品!L562,商品!H562*消化率!$I$5,J562))</f>
        <v>#DIV/0!</v>
      </c>
      <c r="J562" s="34" t="e">
        <f t="shared" si="114"/>
        <v>#VALUE!</v>
      </c>
      <c r="K562" s="34" t="e">
        <f ca="1">IF(ROUNDDOWN(IF(I562&gt;=設定!$C$8,設定!$C$8,商品!I562),0)&lt;10,10,ROUNDDOWN(IF(I562&gt;=設定!$C$8,設定!$C$8,商品!I562),0))</f>
        <v>#DIV/0!</v>
      </c>
      <c r="L562" s="64">
        <f>IF(F562="標準",設定!$C$4,商品!F562)</f>
        <v>5</v>
      </c>
      <c r="M562" s="63" t="str">
        <f>_xlfn.XLOOKUP($D562,全商品!$F:$F,全商品!H:H,"-")</f>
        <v>-</v>
      </c>
      <c r="N562" s="12" t="str">
        <f>_xlfn.XLOOKUP($D562,全商品!$F:$F,全商品!I:I,"-")</f>
        <v>-</v>
      </c>
      <c r="O562" s="23" t="str">
        <f>_xlfn.XLOOKUP($D562,全商品!$F:$F,全商品!K:K,"-")</f>
        <v>-</v>
      </c>
      <c r="P562" s="13" t="str">
        <f>_xlfn.XLOOKUP($D562,全商品!$F:$F,全商品!M:M,"-")</f>
        <v>-</v>
      </c>
      <c r="Q562" s="25" t="str">
        <f>_xlfn.XLOOKUP($D562,現状商品設定!B:B,現状商品設定!D:D,"-")</f>
        <v>-</v>
      </c>
      <c r="R562" s="22">
        <f>SUM(_xlfn.XLOOKUP($D562,当月商品!$D:$D,当月商品!I:I,0),_xlfn.XLOOKUP($D562,前月商品!$D:$D,前月商品!I:I,0),_xlfn.XLOOKUP($D562,前々月商品!$D:$D,前々月商品!I:I,0))</f>
        <v>0</v>
      </c>
      <c r="S562" s="23">
        <f>SUM(_xlfn.XLOOKUP($D562,当月商品!$D:$D,当月商品!V:V,0),_xlfn.XLOOKUP($D562,前月商品!$D:$D,前月商品!V:V,0),_xlfn.XLOOKUP($D562,前々月商品!$D:$D,前々月商品!V:V,0))</f>
        <v>0</v>
      </c>
      <c r="T562" s="23">
        <f t="shared" si="115"/>
        <v>0</v>
      </c>
      <c r="U562" s="23">
        <f>SUM(_xlfn.XLOOKUP($D562,当月商品!$D:$D,当月商品!W:W,0),_xlfn.XLOOKUP($D562,前月商品!$D:$D,前月商品!W:W,0),_xlfn.XLOOKUP($D562,前々月商品!$D:$D,前々月商品!W:W,0))</f>
        <v>0</v>
      </c>
      <c r="V562" s="23">
        <f>SUM(_xlfn.XLOOKUP($D562,当月商品!$D:$D,当月商品!H:H,0),_xlfn.XLOOKUP($D562,前月商品!$D:$D,前月商品!H:H,0),_xlfn.XLOOKUP($D562,前々月商品!$D:$D,前々月商品!H:H,0))</f>
        <v>0</v>
      </c>
      <c r="W562" s="13">
        <f t="shared" si="116"/>
        <v>0</v>
      </c>
      <c r="X562" s="15">
        <f t="shared" si="117"/>
        <v>0</v>
      </c>
      <c r="Y562" s="22">
        <f>_xlfn.XLOOKUP($D562,当月商品!$D:$D,当月商品!I:I,0)</f>
        <v>0</v>
      </c>
      <c r="Z562" s="23">
        <f>_xlfn.XLOOKUP($D562,前月商品!$D:$D,前月商品!I:I,0)</f>
        <v>0</v>
      </c>
      <c r="AA562" s="23">
        <f>_xlfn.XLOOKUP($D562,前々月商品!$D:$D,前々月商品!I:I,0)</f>
        <v>0</v>
      </c>
      <c r="AB562" s="23">
        <f>_xlfn.XLOOKUP($D562,当月商品!$D:$D,当月商品!V:V,0)</f>
        <v>0</v>
      </c>
      <c r="AC562" s="23">
        <f>_xlfn.XLOOKUP($D562,前月商品!$D:$D,前月商品!V:V,0)</f>
        <v>0</v>
      </c>
      <c r="AD562" s="23">
        <f>_xlfn.XLOOKUP($D562,前々月商品!$D:$D,前々月商品!V:V,0)</f>
        <v>0</v>
      </c>
      <c r="AE562" s="23">
        <f t="shared" si="118"/>
        <v>0</v>
      </c>
      <c r="AF562" s="23">
        <f t="shared" si="119"/>
        <v>0</v>
      </c>
      <c r="AG562" s="23">
        <f t="shared" si="120"/>
        <v>0</v>
      </c>
      <c r="AH562" s="12">
        <f>_xlfn.XLOOKUP($D562,当月商品!$D:$D,当月商品!W:W,0)</f>
        <v>0</v>
      </c>
      <c r="AI562" s="12">
        <f>_xlfn.XLOOKUP($D562,前月商品!$D:$D,前月商品!W:W,0)</f>
        <v>0</v>
      </c>
      <c r="AJ562" s="12">
        <f>_xlfn.XLOOKUP($D562,前々月商品!$D:$D,前々月商品!W:W,0)</f>
        <v>0</v>
      </c>
      <c r="AK562" s="12">
        <f>_xlfn.XLOOKUP($D562,当月商品!$D:$D,当月商品!H:H,0)</f>
        <v>0</v>
      </c>
      <c r="AL562" s="12">
        <f>_xlfn.XLOOKUP($D562,前月商品!$D:$D,前月商品!H:H,0)</f>
        <v>0</v>
      </c>
      <c r="AM562" s="12">
        <f>_xlfn.XLOOKUP($D562,前々月商品!$D:$D,前々月商品!H:H,0)</f>
        <v>0</v>
      </c>
      <c r="AN562" s="13">
        <f t="shared" si="121"/>
        <v>0</v>
      </c>
      <c r="AO562" s="13">
        <f t="shared" si="122"/>
        <v>0</v>
      </c>
      <c r="AP562" s="13">
        <f t="shared" si="123"/>
        <v>0</v>
      </c>
      <c r="AQ562" s="16">
        <f t="shared" si="124"/>
        <v>0</v>
      </c>
      <c r="AR562" s="16">
        <f t="shared" si="125"/>
        <v>0</v>
      </c>
      <c r="AS562" s="17">
        <f t="shared" si="126"/>
        <v>0</v>
      </c>
      <c r="AT562" t="e">
        <f t="shared" si="127"/>
        <v>#VALUE!</v>
      </c>
    </row>
    <row r="563" spans="3:46" ht="36.65" customHeight="1">
      <c r="C563" s="20">
        <v>558</v>
      </c>
      <c r="D563" s="53">
        <f>現状商品設定!B560</f>
        <v>0</v>
      </c>
      <c r="E563" s="26" t="str">
        <f>IFERROR(_xlfn.XLOOKUP($D563,現状商品設定!B:B,現状商品設定!C:C,"-"),"-")</f>
        <v>-</v>
      </c>
      <c r="F563" s="32" t="s">
        <v>46</v>
      </c>
      <c r="G563" s="30" t="str">
        <f>IFERROR(_xlfn.XLOOKUP($D563,現状商品設定!B:B,現状商品設定!F:F),"-")</f>
        <v>-</v>
      </c>
      <c r="H563" s="34" t="e">
        <f>IF(IF(AND(V563&gt;=設定!$C$3,X563&gt;=L563),G563*(1+設定!$C$6),IF(AND(V563&gt;=設定!$C$3,X563&lt;L563),G563*(1+設定!$C$7*-1),IF(V563&lt;設定!$C$3,G563*(1+設定!$C$6),"除外")))&gt;10,IF(AND(V563&gt;=設定!$C$3,X563&gt;=L563),G563*(1+設定!$C$6),IF(AND(V563&gt;=設定!$C$3,X563&lt;L563),G563*(1+設定!$C$7*-1),IF(V563&lt;設定!$C$3,G563*(1+設定!$C$6),"除外"))),10)</f>
        <v>#VALUE!</v>
      </c>
      <c r="I563" s="34" t="e">
        <f ca="1">IF(消化率!$I$5&lt;1,商品!H563*消化率!$I$5,IF(商品!W563*商品!Q563/(商品!H563*消化率!$I$5)&gt;商品!L563,商品!H563*消化率!$I$5,J563))</f>
        <v>#DIV/0!</v>
      </c>
      <c r="J563" s="34" t="e">
        <f t="shared" si="114"/>
        <v>#VALUE!</v>
      </c>
      <c r="K563" s="34" t="e">
        <f ca="1">IF(ROUNDDOWN(IF(I563&gt;=設定!$C$8,設定!$C$8,商品!I563),0)&lt;10,10,ROUNDDOWN(IF(I563&gt;=設定!$C$8,設定!$C$8,商品!I563),0))</f>
        <v>#DIV/0!</v>
      </c>
      <c r="L563" s="64">
        <f>IF(F563="標準",設定!$C$4,商品!F563)</f>
        <v>5</v>
      </c>
      <c r="M563" s="63" t="str">
        <f>_xlfn.XLOOKUP($D563,全商品!$F:$F,全商品!H:H,"-")</f>
        <v>-</v>
      </c>
      <c r="N563" s="12" t="str">
        <f>_xlfn.XLOOKUP($D563,全商品!$F:$F,全商品!I:I,"-")</f>
        <v>-</v>
      </c>
      <c r="O563" s="23" t="str">
        <f>_xlfn.XLOOKUP($D563,全商品!$F:$F,全商品!K:K,"-")</f>
        <v>-</v>
      </c>
      <c r="P563" s="13" t="str">
        <f>_xlfn.XLOOKUP($D563,全商品!$F:$F,全商品!M:M,"-")</f>
        <v>-</v>
      </c>
      <c r="Q563" s="25" t="str">
        <f>_xlfn.XLOOKUP($D563,現状商品設定!B:B,現状商品設定!D:D,"-")</f>
        <v>-</v>
      </c>
      <c r="R563" s="22">
        <f>SUM(_xlfn.XLOOKUP($D563,当月商品!$D:$D,当月商品!I:I,0),_xlfn.XLOOKUP($D563,前月商品!$D:$D,前月商品!I:I,0),_xlfn.XLOOKUP($D563,前々月商品!$D:$D,前々月商品!I:I,0))</f>
        <v>0</v>
      </c>
      <c r="S563" s="23">
        <f>SUM(_xlfn.XLOOKUP($D563,当月商品!$D:$D,当月商品!V:V,0),_xlfn.XLOOKUP($D563,前月商品!$D:$D,前月商品!V:V,0),_xlfn.XLOOKUP($D563,前々月商品!$D:$D,前々月商品!V:V,0))</f>
        <v>0</v>
      </c>
      <c r="T563" s="23">
        <f t="shared" si="115"/>
        <v>0</v>
      </c>
      <c r="U563" s="23">
        <f>SUM(_xlfn.XLOOKUP($D563,当月商品!$D:$D,当月商品!W:W,0),_xlfn.XLOOKUP($D563,前月商品!$D:$D,前月商品!W:W,0),_xlfn.XLOOKUP($D563,前々月商品!$D:$D,前々月商品!W:W,0))</f>
        <v>0</v>
      </c>
      <c r="V563" s="23">
        <f>SUM(_xlfn.XLOOKUP($D563,当月商品!$D:$D,当月商品!H:H,0),_xlfn.XLOOKUP($D563,前月商品!$D:$D,前月商品!H:H,0),_xlfn.XLOOKUP($D563,前々月商品!$D:$D,前々月商品!H:H,0))</f>
        <v>0</v>
      </c>
      <c r="W563" s="13">
        <f t="shared" si="116"/>
        <v>0</v>
      </c>
      <c r="X563" s="15">
        <f t="shared" si="117"/>
        <v>0</v>
      </c>
      <c r="Y563" s="22">
        <f>_xlfn.XLOOKUP($D563,当月商品!$D:$D,当月商品!I:I,0)</f>
        <v>0</v>
      </c>
      <c r="Z563" s="23">
        <f>_xlfn.XLOOKUP($D563,前月商品!$D:$D,前月商品!I:I,0)</f>
        <v>0</v>
      </c>
      <c r="AA563" s="23">
        <f>_xlfn.XLOOKUP($D563,前々月商品!$D:$D,前々月商品!I:I,0)</f>
        <v>0</v>
      </c>
      <c r="AB563" s="23">
        <f>_xlfn.XLOOKUP($D563,当月商品!$D:$D,当月商品!V:V,0)</f>
        <v>0</v>
      </c>
      <c r="AC563" s="23">
        <f>_xlfn.XLOOKUP($D563,前月商品!$D:$D,前月商品!V:V,0)</f>
        <v>0</v>
      </c>
      <c r="AD563" s="23">
        <f>_xlfn.XLOOKUP($D563,前々月商品!$D:$D,前々月商品!V:V,0)</f>
        <v>0</v>
      </c>
      <c r="AE563" s="23">
        <f t="shared" si="118"/>
        <v>0</v>
      </c>
      <c r="AF563" s="23">
        <f t="shared" si="119"/>
        <v>0</v>
      </c>
      <c r="AG563" s="23">
        <f t="shared" si="120"/>
        <v>0</v>
      </c>
      <c r="AH563" s="12">
        <f>_xlfn.XLOOKUP($D563,当月商品!$D:$D,当月商品!W:W,0)</f>
        <v>0</v>
      </c>
      <c r="AI563" s="12">
        <f>_xlfn.XLOOKUP($D563,前月商品!$D:$D,前月商品!W:W,0)</f>
        <v>0</v>
      </c>
      <c r="AJ563" s="12">
        <f>_xlfn.XLOOKUP($D563,前々月商品!$D:$D,前々月商品!W:W,0)</f>
        <v>0</v>
      </c>
      <c r="AK563" s="12">
        <f>_xlfn.XLOOKUP($D563,当月商品!$D:$D,当月商品!H:H,0)</f>
        <v>0</v>
      </c>
      <c r="AL563" s="12">
        <f>_xlfn.XLOOKUP($D563,前月商品!$D:$D,前月商品!H:H,0)</f>
        <v>0</v>
      </c>
      <c r="AM563" s="12">
        <f>_xlfn.XLOOKUP($D563,前々月商品!$D:$D,前々月商品!H:H,0)</f>
        <v>0</v>
      </c>
      <c r="AN563" s="13">
        <f t="shared" si="121"/>
        <v>0</v>
      </c>
      <c r="AO563" s="13">
        <f t="shared" si="122"/>
        <v>0</v>
      </c>
      <c r="AP563" s="13">
        <f t="shared" si="123"/>
        <v>0</v>
      </c>
      <c r="AQ563" s="16">
        <f t="shared" si="124"/>
        <v>0</v>
      </c>
      <c r="AR563" s="16">
        <f t="shared" si="125"/>
        <v>0</v>
      </c>
      <c r="AS563" s="17">
        <f t="shared" si="126"/>
        <v>0</v>
      </c>
      <c r="AT563" t="e">
        <f t="shared" si="127"/>
        <v>#VALUE!</v>
      </c>
    </row>
    <row r="564" spans="3:46" ht="36.65" customHeight="1">
      <c r="C564" s="20">
        <v>559</v>
      </c>
      <c r="D564" s="53">
        <f>現状商品設定!B561</f>
        <v>0</v>
      </c>
      <c r="E564" s="26" t="str">
        <f>IFERROR(_xlfn.XLOOKUP($D564,現状商品設定!B:B,現状商品設定!C:C,"-"),"-")</f>
        <v>-</v>
      </c>
      <c r="F564" s="32" t="s">
        <v>46</v>
      </c>
      <c r="G564" s="30" t="str">
        <f>IFERROR(_xlfn.XLOOKUP($D564,現状商品設定!B:B,現状商品設定!F:F),"-")</f>
        <v>-</v>
      </c>
      <c r="H564" s="34" t="e">
        <f>IF(IF(AND(V564&gt;=設定!$C$3,X564&gt;=L564),G564*(1+設定!$C$6),IF(AND(V564&gt;=設定!$C$3,X564&lt;L564),G564*(1+設定!$C$7*-1),IF(V564&lt;設定!$C$3,G564*(1+設定!$C$6),"除外")))&gt;10,IF(AND(V564&gt;=設定!$C$3,X564&gt;=L564),G564*(1+設定!$C$6),IF(AND(V564&gt;=設定!$C$3,X564&lt;L564),G564*(1+設定!$C$7*-1),IF(V564&lt;設定!$C$3,G564*(1+設定!$C$6),"除外"))),10)</f>
        <v>#VALUE!</v>
      </c>
      <c r="I564" s="34" t="e">
        <f ca="1">IF(消化率!$I$5&lt;1,商品!H564*消化率!$I$5,IF(商品!W564*商品!Q564/(商品!H564*消化率!$I$5)&gt;商品!L564,商品!H564*消化率!$I$5,J564))</f>
        <v>#DIV/0!</v>
      </c>
      <c r="J564" s="34" t="e">
        <f t="shared" si="114"/>
        <v>#VALUE!</v>
      </c>
      <c r="K564" s="34" t="e">
        <f ca="1">IF(ROUNDDOWN(IF(I564&gt;=設定!$C$8,設定!$C$8,商品!I564),0)&lt;10,10,ROUNDDOWN(IF(I564&gt;=設定!$C$8,設定!$C$8,商品!I564),0))</f>
        <v>#DIV/0!</v>
      </c>
      <c r="L564" s="64">
        <f>IF(F564="標準",設定!$C$4,商品!F564)</f>
        <v>5</v>
      </c>
      <c r="M564" s="63" t="str">
        <f>_xlfn.XLOOKUP($D564,全商品!$F:$F,全商品!H:H,"-")</f>
        <v>-</v>
      </c>
      <c r="N564" s="12" t="str">
        <f>_xlfn.XLOOKUP($D564,全商品!$F:$F,全商品!I:I,"-")</f>
        <v>-</v>
      </c>
      <c r="O564" s="23" t="str">
        <f>_xlfn.XLOOKUP($D564,全商品!$F:$F,全商品!K:K,"-")</f>
        <v>-</v>
      </c>
      <c r="P564" s="13" t="str">
        <f>_xlfn.XLOOKUP($D564,全商品!$F:$F,全商品!M:M,"-")</f>
        <v>-</v>
      </c>
      <c r="Q564" s="25" t="str">
        <f>_xlfn.XLOOKUP($D564,現状商品設定!B:B,現状商品設定!D:D,"-")</f>
        <v>-</v>
      </c>
      <c r="R564" s="22">
        <f>SUM(_xlfn.XLOOKUP($D564,当月商品!$D:$D,当月商品!I:I,0),_xlfn.XLOOKUP($D564,前月商品!$D:$D,前月商品!I:I,0),_xlfn.XLOOKUP($D564,前々月商品!$D:$D,前々月商品!I:I,0))</f>
        <v>0</v>
      </c>
      <c r="S564" s="23">
        <f>SUM(_xlfn.XLOOKUP($D564,当月商品!$D:$D,当月商品!V:V,0),_xlfn.XLOOKUP($D564,前月商品!$D:$D,前月商品!V:V,0),_xlfn.XLOOKUP($D564,前々月商品!$D:$D,前々月商品!V:V,0))</f>
        <v>0</v>
      </c>
      <c r="T564" s="23">
        <f t="shared" si="115"/>
        <v>0</v>
      </c>
      <c r="U564" s="23">
        <f>SUM(_xlfn.XLOOKUP($D564,当月商品!$D:$D,当月商品!W:W,0),_xlfn.XLOOKUP($D564,前月商品!$D:$D,前月商品!W:W,0),_xlfn.XLOOKUP($D564,前々月商品!$D:$D,前々月商品!W:W,0))</f>
        <v>0</v>
      </c>
      <c r="V564" s="23">
        <f>SUM(_xlfn.XLOOKUP($D564,当月商品!$D:$D,当月商品!H:H,0),_xlfn.XLOOKUP($D564,前月商品!$D:$D,前月商品!H:H,0),_xlfn.XLOOKUP($D564,前々月商品!$D:$D,前々月商品!H:H,0))</f>
        <v>0</v>
      </c>
      <c r="W564" s="13">
        <f t="shared" si="116"/>
        <v>0</v>
      </c>
      <c r="X564" s="15">
        <f t="shared" si="117"/>
        <v>0</v>
      </c>
      <c r="Y564" s="22">
        <f>_xlfn.XLOOKUP($D564,当月商品!$D:$D,当月商品!I:I,0)</f>
        <v>0</v>
      </c>
      <c r="Z564" s="23">
        <f>_xlfn.XLOOKUP($D564,前月商品!$D:$D,前月商品!I:I,0)</f>
        <v>0</v>
      </c>
      <c r="AA564" s="23">
        <f>_xlfn.XLOOKUP($D564,前々月商品!$D:$D,前々月商品!I:I,0)</f>
        <v>0</v>
      </c>
      <c r="AB564" s="23">
        <f>_xlfn.XLOOKUP($D564,当月商品!$D:$D,当月商品!V:V,0)</f>
        <v>0</v>
      </c>
      <c r="AC564" s="23">
        <f>_xlfn.XLOOKUP($D564,前月商品!$D:$D,前月商品!V:V,0)</f>
        <v>0</v>
      </c>
      <c r="AD564" s="23">
        <f>_xlfn.XLOOKUP($D564,前々月商品!$D:$D,前々月商品!V:V,0)</f>
        <v>0</v>
      </c>
      <c r="AE564" s="23">
        <f t="shared" si="118"/>
        <v>0</v>
      </c>
      <c r="AF564" s="23">
        <f t="shared" si="119"/>
        <v>0</v>
      </c>
      <c r="AG564" s="23">
        <f t="shared" si="120"/>
        <v>0</v>
      </c>
      <c r="AH564" s="12">
        <f>_xlfn.XLOOKUP($D564,当月商品!$D:$D,当月商品!W:W,0)</f>
        <v>0</v>
      </c>
      <c r="AI564" s="12">
        <f>_xlfn.XLOOKUP($D564,前月商品!$D:$D,前月商品!W:W,0)</f>
        <v>0</v>
      </c>
      <c r="AJ564" s="12">
        <f>_xlfn.XLOOKUP($D564,前々月商品!$D:$D,前々月商品!W:W,0)</f>
        <v>0</v>
      </c>
      <c r="AK564" s="12">
        <f>_xlfn.XLOOKUP($D564,当月商品!$D:$D,当月商品!H:H,0)</f>
        <v>0</v>
      </c>
      <c r="AL564" s="12">
        <f>_xlfn.XLOOKUP($D564,前月商品!$D:$D,前月商品!H:H,0)</f>
        <v>0</v>
      </c>
      <c r="AM564" s="12">
        <f>_xlfn.XLOOKUP($D564,前々月商品!$D:$D,前々月商品!H:H,0)</f>
        <v>0</v>
      </c>
      <c r="AN564" s="13">
        <f t="shared" si="121"/>
        <v>0</v>
      </c>
      <c r="AO564" s="13">
        <f t="shared" si="122"/>
        <v>0</v>
      </c>
      <c r="AP564" s="13">
        <f t="shared" si="123"/>
        <v>0</v>
      </c>
      <c r="AQ564" s="16">
        <f t="shared" si="124"/>
        <v>0</v>
      </c>
      <c r="AR564" s="16">
        <f t="shared" si="125"/>
        <v>0</v>
      </c>
      <c r="AS564" s="17">
        <f t="shared" si="126"/>
        <v>0</v>
      </c>
      <c r="AT564" t="e">
        <f t="shared" si="127"/>
        <v>#VALUE!</v>
      </c>
    </row>
    <row r="565" spans="3:46" ht="36.65" customHeight="1">
      <c r="C565" s="20">
        <v>560</v>
      </c>
      <c r="D565" s="53">
        <f>現状商品設定!B562</f>
        <v>0</v>
      </c>
      <c r="E565" s="26" t="str">
        <f>IFERROR(_xlfn.XLOOKUP($D565,現状商品設定!B:B,現状商品設定!C:C,"-"),"-")</f>
        <v>-</v>
      </c>
      <c r="F565" s="32" t="s">
        <v>46</v>
      </c>
      <c r="G565" s="30" t="str">
        <f>IFERROR(_xlfn.XLOOKUP($D565,現状商品設定!B:B,現状商品設定!F:F),"-")</f>
        <v>-</v>
      </c>
      <c r="H565" s="34" t="e">
        <f>IF(IF(AND(V565&gt;=設定!$C$3,X565&gt;=L565),G565*(1+設定!$C$6),IF(AND(V565&gt;=設定!$C$3,X565&lt;L565),G565*(1+設定!$C$7*-1),IF(V565&lt;設定!$C$3,G565*(1+設定!$C$6),"除外")))&gt;10,IF(AND(V565&gt;=設定!$C$3,X565&gt;=L565),G565*(1+設定!$C$6),IF(AND(V565&gt;=設定!$C$3,X565&lt;L565),G565*(1+設定!$C$7*-1),IF(V565&lt;設定!$C$3,G565*(1+設定!$C$6),"除外"))),10)</f>
        <v>#VALUE!</v>
      </c>
      <c r="I565" s="34" t="e">
        <f ca="1">IF(消化率!$I$5&lt;1,商品!H565*消化率!$I$5,IF(商品!W565*商品!Q565/(商品!H565*消化率!$I$5)&gt;商品!L565,商品!H565*消化率!$I$5,J565))</f>
        <v>#DIV/0!</v>
      </c>
      <c r="J565" s="34" t="e">
        <f t="shared" si="114"/>
        <v>#VALUE!</v>
      </c>
      <c r="K565" s="34" t="e">
        <f ca="1">IF(ROUNDDOWN(IF(I565&gt;=設定!$C$8,設定!$C$8,商品!I565),0)&lt;10,10,ROUNDDOWN(IF(I565&gt;=設定!$C$8,設定!$C$8,商品!I565),0))</f>
        <v>#DIV/0!</v>
      </c>
      <c r="L565" s="64">
        <f>IF(F565="標準",設定!$C$4,商品!F565)</f>
        <v>5</v>
      </c>
      <c r="M565" s="63" t="str">
        <f>_xlfn.XLOOKUP($D565,全商品!$F:$F,全商品!H:H,"-")</f>
        <v>-</v>
      </c>
      <c r="N565" s="12" t="str">
        <f>_xlfn.XLOOKUP($D565,全商品!$F:$F,全商品!I:I,"-")</f>
        <v>-</v>
      </c>
      <c r="O565" s="23" t="str">
        <f>_xlfn.XLOOKUP($D565,全商品!$F:$F,全商品!K:K,"-")</f>
        <v>-</v>
      </c>
      <c r="P565" s="13" t="str">
        <f>_xlfn.XLOOKUP($D565,全商品!$F:$F,全商品!M:M,"-")</f>
        <v>-</v>
      </c>
      <c r="Q565" s="25" t="str">
        <f>_xlfn.XLOOKUP($D565,現状商品設定!B:B,現状商品設定!D:D,"-")</f>
        <v>-</v>
      </c>
      <c r="R565" s="22">
        <f>SUM(_xlfn.XLOOKUP($D565,当月商品!$D:$D,当月商品!I:I,0),_xlfn.XLOOKUP($D565,前月商品!$D:$D,前月商品!I:I,0),_xlfn.XLOOKUP($D565,前々月商品!$D:$D,前々月商品!I:I,0))</f>
        <v>0</v>
      </c>
      <c r="S565" s="23">
        <f>SUM(_xlfn.XLOOKUP($D565,当月商品!$D:$D,当月商品!V:V,0),_xlfn.XLOOKUP($D565,前月商品!$D:$D,前月商品!V:V,0),_xlfn.XLOOKUP($D565,前々月商品!$D:$D,前々月商品!V:V,0))</f>
        <v>0</v>
      </c>
      <c r="T565" s="23">
        <f t="shared" si="115"/>
        <v>0</v>
      </c>
      <c r="U565" s="23">
        <f>SUM(_xlfn.XLOOKUP($D565,当月商品!$D:$D,当月商品!W:W,0),_xlfn.XLOOKUP($D565,前月商品!$D:$D,前月商品!W:W,0),_xlfn.XLOOKUP($D565,前々月商品!$D:$D,前々月商品!W:W,0))</f>
        <v>0</v>
      </c>
      <c r="V565" s="23">
        <f>SUM(_xlfn.XLOOKUP($D565,当月商品!$D:$D,当月商品!H:H,0),_xlfn.XLOOKUP($D565,前月商品!$D:$D,前月商品!H:H,0),_xlfn.XLOOKUP($D565,前々月商品!$D:$D,前々月商品!H:H,0))</f>
        <v>0</v>
      </c>
      <c r="W565" s="13">
        <f t="shared" si="116"/>
        <v>0</v>
      </c>
      <c r="X565" s="15">
        <f t="shared" si="117"/>
        <v>0</v>
      </c>
      <c r="Y565" s="22">
        <f>_xlfn.XLOOKUP($D565,当月商品!$D:$D,当月商品!I:I,0)</f>
        <v>0</v>
      </c>
      <c r="Z565" s="23">
        <f>_xlfn.XLOOKUP($D565,前月商品!$D:$D,前月商品!I:I,0)</f>
        <v>0</v>
      </c>
      <c r="AA565" s="23">
        <f>_xlfn.XLOOKUP($D565,前々月商品!$D:$D,前々月商品!I:I,0)</f>
        <v>0</v>
      </c>
      <c r="AB565" s="23">
        <f>_xlfn.XLOOKUP($D565,当月商品!$D:$D,当月商品!V:V,0)</f>
        <v>0</v>
      </c>
      <c r="AC565" s="23">
        <f>_xlfn.XLOOKUP($D565,前月商品!$D:$D,前月商品!V:V,0)</f>
        <v>0</v>
      </c>
      <c r="AD565" s="23">
        <f>_xlfn.XLOOKUP($D565,前々月商品!$D:$D,前々月商品!V:V,0)</f>
        <v>0</v>
      </c>
      <c r="AE565" s="23">
        <f t="shared" si="118"/>
        <v>0</v>
      </c>
      <c r="AF565" s="23">
        <f t="shared" si="119"/>
        <v>0</v>
      </c>
      <c r="AG565" s="23">
        <f t="shared" si="120"/>
        <v>0</v>
      </c>
      <c r="AH565" s="12">
        <f>_xlfn.XLOOKUP($D565,当月商品!$D:$D,当月商品!W:W,0)</f>
        <v>0</v>
      </c>
      <c r="AI565" s="12">
        <f>_xlfn.XLOOKUP($D565,前月商品!$D:$D,前月商品!W:W,0)</f>
        <v>0</v>
      </c>
      <c r="AJ565" s="12">
        <f>_xlfn.XLOOKUP($D565,前々月商品!$D:$D,前々月商品!W:W,0)</f>
        <v>0</v>
      </c>
      <c r="AK565" s="12">
        <f>_xlfn.XLOOKUP($D565,当月商品!$D:$D,当月商品!H:H,0)</f>
        <v>0</v>
      </c>
      <c r="AL565" s="12">
        <f>_xlfn.XLOOKUP($D565,前月商品!$D:$D,前月商品!H:H,0)</f>
        <v>0</v>
      </c>
      <c r="AM565" s="12">
        <f>_xlfn.XLOOKUP($D565,前々月商品!$D:$D,前々月商品!H:H,0)</f>
        <v>0</v>
      </c>
      <c r="AN565" s="13">
        <f t="shared" si="121"/>
        <v>0</v>
      </c>
      <c r="AO565" s="13">
        <f t="shared" si="122"/>
        <v>0</v>
      </c>
      <c r="AP565" s="13">
        <f t="shared" si="123"/>
        <v>0</v>
      </c>
      <c r="AQ565" s="16">
        <f t="shared" si="124"/>
        <v>0</v>
      </c>
      <c r="AR565" s="16">
        <f t="shared" si="125"/>
        <v>0</v>
      </c>
      <c r="AS565" s="17">
        <f t="shared" si="126"/>
        <v>0</v>
      </c>
      <c r="AT565" t="e">
        <f t="shared" si="127"/>
        <v>#VALUE!</v>
      </c>
    </row>
    <row r="566" spans="3:46" ht="36.65" customHeight="1">
      <c r="C566" s="20">
        <v>561</v>
      </c>
      <c r="D566" s="53">
        <f>現状商品設定!B563</f>
        <v>0</v>
      </c>
      <c r="E566" s="26" t="str">
        <f>IFERROR(_xlfn.XLOOKUP($D566,現状商品設定!B:B,現状商品設定!C:C,"-"),"-")</f>
        <v>-</v>
      </c>
      <c r="F566" s="32" t="s">
        <v>46</v>
      </c>
      <c r="G566" s="30" t="str">
        <f>IFERROR(_xlfn.XLOOKUP($D566,現状商品設定!B:B,現状商品設定!F:F),"-")</f>
        <v>-</v>
      </c>
      <c r="H566" s="34" t="e">
        <f>IF(IF(AND(V566&gt;=設定!$C$3,X566&gt;=L566),G566*(1+設定!$C$6),IF(AND(V566&gt;=設定!$C$3,X566&lt;L566),G566*(1+設定!$C$7*-1),IF(V566&lt;設定!$C$3,G566*(1+設定!$C$6),"除外")))&gt;10,IF(AND(V566&gt;=設定!$C$3,X566&gt;=L566),G566*(1+設定!$C$6),IF(AND(V566&gt;=設定!$C$3,X566&lt;L566),G566*(1+設定!$C$7*-1),IF(V566&lt;設定!$C$3,G566*(1+設定!$C$6),"除外"))),10)</f>
        <v>#VALUE!</v>
      </c>
      <c r="I566" s="34" t="e">
        <f ca="1">IF(消化率!$I$5&lt;1,商品!H566*消化率!$I$5,IF(商品!W566*商品!Q566/(商品!H566*消化率!$I$5)&gt;商品!L566,商品!H566*消化率!$I$5,J566))</f>
        <v>#DIV/0!</v>
      </c>
      <c r="J566" s="34" t="e">
        <f t="shared" si="114"/>
        <v>#VALUE!</v>
      </c>
      <c r="K566" s="34" t="e">
        <f ca="1">IF(ROUNDDOWN(IF(I566&gt;=設定!$C$8,設定!$C$8,商品!I566),0)&lt;10,10,ROUNDDOWN(IF(I566&gt;=設定!$C$8,設定!$C$8,商品!I566),0))</f>
        <v>#DIV/0!</v>
      </c>
      <c r="L566" s="64">
        <f>IF(F566="標準",設定!$C$4,商品!F566)</f>
        <v>5</v>
      </c>
      <c r="M566" s="63" t="str">
        <f>_xlfn.XLOOKUP($D566,全商品!$F:$F,全商品!H:H,"-")</f>
        <v>-</v>
      </c>
      <c r="N566" s="12" t="str">
        <f>_xlfn.XLOOKUP($D566,全商品!$F:$F,全商品!I:I,"-")</f>
        <v>-</v>
      </c>
      <c r="O566" s="23" t="str">
        <f>_xlfn.XLOOKUP($D566,全商品!$F:$F,全商品!K:K,"-")</f>
        <v>-</v>
      </c>
      <c r="P566" s="13" t="str">
        <f>_xlfn.XLOOKUP($D566,全商品!$F:$F,全商品!M:M,"-")</f>
        <v>-</v>
      </c>
      <c r="Q566" s="25" t="str">
        <f>_xlfn.XLOOKUP($D566,現状商品設定!B:B,現状商品設定!D:D,"-")</f>
        <v>-</v>
      </c>
      <c r="R566" s="22">
        <f>SUM(_xlfn.XLOOKUP($D566,当月商品!$D:$D,当月商品!I:I,0),_xlfn.XLOOKUP($D566,前月商品!$D:$D,前月商品!I:I,0),_xlfn.XLOOKUP($D566,前々月商品!$D:$D,前々月商品!I:I,0))</f>
        <v>0</v>
      </c>
      <c r="S566" s="23">
        <f>SUM(_xlfn.XLOOKUP($D566,当月商品!$D:$D,当月商品!V:V,0),_xlfn.XLOOKUP($D566,前月商品!$D:$D,前月商品!V:V,0),_xlfn.XLOOKUP($D566,前々月商品!$D:$D,前々月商品!V:V,0))</f>
        <v>0</v>
      </c>
      <c r="T566" s="23">
        <f t="shared" si="115"/>
        <v>0</v>
      </c>
      <c r="U566" s="23">
        <f>SUM(_xlfn.XLOOKUP($D566,当月商品!$D:$D,当月商品!W:W,0),_xlfn.XLOOKUP($D566,前月商品!$D:$D,前月商品!W:W,0),_xlfn.XLOOKUP($D566,前々月商品!$D:$D,前々月商品!W:W,0))</f>
        <v>0</v>
      </c>
      <c r="V566" s="23">
        <f>SUM(_xlfn.XLOOKUP($D566,当月商品!$D:$D,当月商品!H:H,0),_xlfn.XLOOKUP($D566,前月商品!$D:$D,前月商品!H:H,0),_xlfn.XLOOKUP($D566,前々月商品!$D:$D,前々月商品!H:H,0))</f>
        <v>0</v>
      </c>
      <c r="W566" s="13">
        <f t="shared" si="116"/>
        <v>0</v>
      </c>
      <c r="X566" s="15">
        <f t="shared" si="117"/>
        <v>0</v>
      </c>
      <c r="Y566" s="22">
        <f>_xlfn.XLOOKUP($D566,当月商品!$D:$D,当月商品!I:I,0)</f>
        <v>0</v>
      </c>
      <c r="Z566" s="23">
        <f>_xlfn.XLOOKUP($D566,前月商品!$D:$D,前月商品!I:I,0)</f>
        <v>0</v>
      </c>
      <c r="AA566" s="23">
        <f>_xlfn.XLOOKUP($D566,前々月商品!$D:$D,前々月商品!I:I,0)</f>
        <v>0</v>
      </c>
      <c r="AB566" s="23">
        <f>_xlfn.XLOOKUP($D566,当月商品!$D:$D,当月商品!V:V,0)</f>
        <v>0</v>
      </c>
      <c r="AC566" s="23">
        <f>_xlfn.XLOOKUP($D566,前月商品!$D:$D,前月商品!V:V,0)</f>
        <v>0</v>
      </c>
      <c r="AD566" s="23">
        <f>_xlfn.XLOOKUP($D566,前々月商品!$D:$D,前々月商品!V:V,0)</f>
        <v>0</v>
      </c>
      <c r="AE566" s="23">
        <f t="shared" si="118"/>
        <v>0</v>
      </c>
      <c r="AF566" s="23">
        <f t="shared" si="119"/>
        <v>0</v>
      </c>
      <c r="AG566" s="23">
        <f t="shared" si="120"/>
        <v>0</v>
      </c>
      <c r="AH566" s="12">
        <f>_xlfn.XLOOKUP($D566,当月商品!$D:$D,当月商品!W:W,0)</f>
        <v>0</v>
      </c>
      <c r="AI566" s="12">
        <f>_xlfn.XLOOKUP($D566,前月商品!$D:$D,前月商品!W:W,0)</f>
        <v>0</v>
      </c>
      <c r="AJ566" s="12">
        <f>_xlfn.XLOOKUP($D566,前々月商品!$D:$D,前々月商品!W:W,0)</f>
        <v>0</v>
      </c>
      <c r="AK566" s="12">
        <f>_xlfn.XLOOKUP($D566,当月商品!$D:$D,当月商品!H:H,0)</f>
        <v>0</v>
      </c>
      <c r="AL566" s="12">
        <f>_xlfn.XLOOKUP($D566,前月商品!$D:$D,前月商品!H:H,0)</f>
        <v>0</v>
      </c>
      <c r="AM566" s="12">
        <f>_xlfn.XLOOKUP($D566,前々月商品!$D:$D,前々月商品!H:H,0)</f>
        <v>0</v>
      </c>
      <c r="AN566" s="13">
        <f t="shared" si="121"/>
        <v>0</v>
      </c>
      <c r="AO566" s="13">
        <f t="shared" si="122"/>
        <v>0</v>
      </c>
      <c r="AP566" s="13">
        <f t="shared" si="123"/>
        <v>0</v>
      </c>
      <c r="AQ566" s="16">
        <f t="shared" si="124"/>
        <v>0</v>
      </c>
      <c r="AR566" s="16">
        <f t="shared" si="125"/>
        <v>0</v>
      </c>
      <c r="AS566" s="17">
        <f t="shared" si="126"/>
        <v>0</v>
      </c>
      <c r="AT566" t="e">
        <f t="shared" si="127"/>
        <v>#VALUE!</v>
      </c>
    </row>
    <row r="567" spans="3:46" ht="36.65" customHeight="1">
      <c r="C567" s="20">
        <v>562</v>
      </c>
      <c r="D567" s="53">
        <f>現状商品設定!B564</f>
        <v>0</v>
      </c>
      <c r="E567" s="26" t="str">
        <f>IFERROR(_xlfn.XLOOKUP($D567,現状商品設定!B:B,現状商品設定!C:C,"-"),"-")</f>
        <v>-</v>
      </c>
      <c r="F567" s="32" t="s">
        <v>46</v>
      </c>
      <c r="G567" s="30" t="str">
        <f>IFERROR(_xlfn.XLOOKUP($D567,現状商品設定!B:B,現状商品設定!F:F),"-")</f>
        <v>-</v>
      </c>
      <c r="H567" s="34" t="e">
        <f>IF(IF(AND(V567&gt;=設定!$C$3,X567&gt;=L567),G567*(1+設定!$C$6),IF(AND(V567&gt;=設定!$C$3,X567&lt;L567),G567*(1+設定!$C$7*-1),IF(V567&lt;設定!$C$3,G567*(1+設定!$C$6),"除外")))&gt;10,IF(AND(V567&gt;=設定!$C$3,X567&gt;=L567),G567*(1+設定!$C$6),IF(AND(V567&gt;=設定!$C$3,X567&lt;L567),G567*(1+設定!$C$7*-1),IF(V567&lt;設定!$C$3,G567*(1+設定!$C$6),"除外"))),10)</f>
        <v>#VALUE!</v>
      </c>
      <c r="I567" s="34" t="e">
        <f ca="1">IF(消化率!$I$5&lt;1,商品!H567*消化率!$I$5,IF(商品!W567*商品!Q567/(商品!H567*消化率!$I$5)&gt;商品!L567,商品!H567*消化率!$I$5,J567))</f>
        <v>#DIV/0!</v>
      </c>
      <c r="J567" s="34" t="e">
        <f t="shared" si="114"/>
        <v>#VALUE!</v>
      </c>
      <c r="K567" s="34" t="e">
        <f ca="1">IF(ROUNDDOWN(IF(I567&gt;=設定!$C$8,設定!$C$8,商品!I567),0)&lt;10,10,ROUNDDOWN(IF(I567&gt;=設定!$C$8,設定!$C$8,商品!I567),0))</f>
        <v>#DIV/0!</v>
      </c>
      <c r="L567" s="64">
        <f>IF(F567="標準",設定!$C$4,商品!F567)</f>
        <v>5</v>
      </c>
      <c r="M567" s="63" t="str">
        <f>_xlfn.XLOOKUP($D567,全商品!$F:$F,全商品!H:H,"-")</f>
        <v>-</v>
      </c>
      <c r="N567" s="12" t="str">
        <f>_xlfn.XLOOKUP($D567,全商品!$F:$F,全商品!I:I,"-")</f>
        <v>-</v>
      </c>
      <c r="O567" s="23" t="str">
        <f>_xlfn.XLOOKUP($D567,全商品!$F:$F,全商品!K:K,"-")</f>
        <v>-</v>
      </c>
      <c r="P567" s="13" t="str">
        <f>_xlfn.XLOOKUP($D567,全商品!$F:$F,全商品!M:M,"-")</f>
        <v>-</v>
      </c>
      <c r="Q567" s="25" t="str">
        <f>_xlfn.XLOOKUP($D567,現状商品設定!B:B,現状商品設定!D:D,"-")</f>
        <v>-</v>
      </c>
      <c r="R567" s="22">
        <f>SUM(_xlfn.XLOOKUP($D567,当月商品!$D:$D,当月商品!I:I,0),_xlfn.XLOOKUP($D567,前月商品!$D:$D,前月商品!I:I,0),_xlfn.XLOOKUP($D567,前々月商品!$D:$D,前々月商品!I:I,0))</f>
        <v>0</v>
      </c>
      <c r="S567" s="23">
        <f>SUM(_xlfn.XLOOKUP($D567,当月商品!$D:$D,当月商品!V:V,0),_xlfn.XLOOKUP($D567,前月商品!$D:$D,前月商品!V:V,0),_xlfn.XLOOKUP($D567,前々月商品!$D:$D,前々月商品!V:V,0))</f>
        <v>0</v>
      </c>
      <c r="T567" s="23">
        <f t="shared" si="115"/>
        <v>0</v>
      </c>
      <c r="U567" s="23">
        <f>SUM(_xlfn.XLOOKUP($D567,当月商品!$D:$D,当月商品!W:W,0),_xlfn.XLOOKUP($D567,前月商品!$D:$D,前月商品!W:W,0),_xlfn.XLOOKUP($D567,前々月商品!$D:$D,前々月商品!W:W,0))</f>
        <v>0</v>
      </c>
      <c r="V567" s="23">
        <f>SUM(_xlfn.XLOOKUP($D567,当月商品!$D:$D,当月商品!H:H,0),_xlfn.XLOOKUP($D567,前月商品!$D:$D,前月商品!H:H,0),_xlfn.XLOOKUP($D567,前々月商品!$D:$D,前々月商品!H:H,0))</f>
        <v>0</v>
      </c>
      <c r="W567" s="13">
        <f t="shared" si="116"/>
        <v>0</v>
      </c>
      <c r="X567" s="15">
        <f t="shared" si="117"/>
        <v>0</v>
      </c>
      <c r="Y567" s="22">
        <f>_xlfn.XLOOKUP($D567,当月商品!$D:$D,当月商品!I:I,0)</f>
        <v>0</v>
      </c>
      <c r="Z567" s="23">
        <f>_xlfn.XLOOKUP($D567,前月商品!$D:$D,前月商品!I:I,0)</f>
        <v>0</v>
      </c>
      <c r="AA567" s="23">
        <f>_xlfn.XLOOKUP($D567,前々月商品!$D:$D,前々月商品!I:I,0)</f>
        <v>0</v>
      </c>
      <c r="AB567" s="23">
        <f>_xlfn.XLOOKUP($D567,当月商品!$D:$D,当月商品!V:V,0)</f>
        <v>0</v>
      </c>
      <c r="AC567" s="23">
        <f>_xlfn.XLOOKUP($D567,前月商品!$D:$D,前月商品!V:V,0)</f>
        <v>0</v>
      </c>
      <c r="AD567" s="23">
        <f>_xlfn.XLOOKUP($D567,前々月商品!$D:$D,前々月商品!V:V,0)</f>
        <v>0</v>
      </c>
      <c r="AE567" s="23">
        <f t="shared" si="118"/>
        <v>0</v>
      </c>
      <c r="AF567" s="23">
        <f t="shared" si="119"/>
        <v>0</v>
      </c>
      <c r="AG567" s="23">
        <f t="shared" si="120"/>
        <v>0</v>
      </c>
      <c r="AH567" s="12">
        <f>_xlfn.XLOOKUP($D567,当月商品!$D:$D,当月商品!W:W,0)</f>
        <v>0</v>
      </c>
      <c r="AI567" s="12">
        <f>_xlfn.XLOOKUP($D567,前月商品!$D:$D,前月商品!W:W,0)</f>
        <v>0</v>
      </c>
      <c r="AJ567" s="12">
        <f>_xlfn.XLOOKUP($D567,前々月商品!$D:$D,前々月商品!W:W,0)</f>
        <v>0</v>
      </c>
      <c r="AK567" s="12">
        <f>_xlfn.XLOOKUP($D567,当月商品!$D:$D,当月商品!H:H,0)</f>
        <v>0</v>
      </c>
      <c r="AL567" s="12">
        <f>_xlfn.XLOOKUP($D567,前月商品!$D:$D,前月商品!H:H,0)</f>
        <v>0</v>
      </c>
      <c r="AM567" s="12">
        <f>_xlfn.XLOOKUP($D567,前々月商品!$D:$D,前々月商品!H:H,0)</f>
        <v>0</v>
      </c>
      <c r="AN567" s="13">
        <f t="shared" si="121"/>
        <v>0</v>
      </c>
      <c r="AO567" s="13">
        <f t="shared" si="122"/>
        <v>0</v>
      </c>
      <c r="AP567" s="13">
        <f t="shared" si="123"/>
        <v>0</v>
      </c>
      <c r="AQ567" s="16">
        <f t="shared" si="124"/>
        <v>0</v>
      </c>
      <c r="AR567" s="16">
        <f t="shared" si="125"/>
        <v>0</v>
      </c>
      <c r="AS567" s="17">
        <f t="shared" si="126"/>
        <v>0</v>
      </c>
      <c r="AT567" t="e">
        <f t="shared" si="127"/>
        <v>#VALUE!</v>
      </c>
    </row>
    <row r="568" spans="3:46" ht="36.65" customHeight="1">
      <c r="C568" s="20">
        <v>563</v>
      </c>
      <c r="D568" s="53">
        <f>現状商品設定!B565</f>
        <v>0</v>
      </c>
      <c r="E568" s="26" t="str">
        <f>IFERROR(_xlfn.XLOOKUP($D568,現状商品設定!B:B,現状商品設定!C:C,"-"),"-")</f>
        <v>-</v>
      </c>
      <c r="F568" s="32" t="s">
        <v>46</v>
      </c>
      <c r="G568" s="30" t="str">
        <f>IFERROR(_xlfn.XLOOKUP($D568,現状商品設定!B:B,現状商品設定!F:F),"-")</f>
        <v>-</v>
      </c>
      <c r="H568" s="34" t="e">
        <f>IF(IF(AND(V568&gt;=設定!$C$3,X568&gt;=L568),G568*(1+設定!$C$6),IF(AND(V568&gt;=設定!$C$3,X568&lt;L568),G568*(1+設定!$C$7*-1),IF(V568&lt;設定!$C$3,G568*(1+設定!$C$6),"除外")))&gt;10,IF(AND(V568&gt;=設定!$C$3,X568&gt;=L568),G568*(1+設定!$C$6),IF(AND(V568&gt;=設定!$C$3,X568&lt;L568),G568*(1+設定!$C$7*-1),IF(V568&lt;設定!$C$3,G568*(1+設定!$C$6),"除外"))),10)</f>
        <v>#VALUE!</v>
      </c>
      <c r="I568" s="34" t="e">
        <f ca="1">IF(消化率!$I$5&lt;1,商品!H568*消化率!$I$5,IF(商品!W568*商品!Q568/(商品!H568*消化率!$I$5)&gt;商品!L568,商品!H568*消化率!$I$5,J568))</f>
        <v>#DIV/0!</v>
      </c>
      <c r="J568" s="34" t="e">
        <f t="shared" si="114"/>
        <v>#VALUE!</v>
      </c>
      <c r="K568" s="34" t="e">
        <f ca="1">IF(ROUNDDOWN(IF(I568&gt;=設定!$C$8,設定!$C$8,商品!I568),0)&lt;10,10,ROUNDDOWN(IF(I568&gt;=設定!$C$8,設定!$C$8,商品!I568),0))</f>
        <v>#DIV/0!</v>
      </c>
      <c r="L568" s="64">
        <f>IF(F568="標準",設定!$C$4,商品!F568)</f>
        <v>5</v>
      </c>
      <c r="M568" s="63" t="str">
        <f>_xlfn.XLOOKUP($D568,全商品!$F:$F,全商品!H:H,"-")</f>
        <v>-</v>
      </c>
      <c r="N568" s="12" t="str">
        <f>_xlfn.XLOOKUP($D568,全商品!$F:$F,全商品!I:I,"-")</f>
        <v>-</v>
      </c>
      <c r="O568" s="23" t="str">
        <f>_xlfn.XLOOKUP($D568,全商品!$F:$F,全商品!K:K,"-")</f>
        <v>-</v>
      </c>
      <c r="P568" s="13" t="str">
        <f>_xlfn.XLOOKUP($D568,全商品!$F:$F,全商品!M:M,"-")</f>
        <v>-</v>
      </c>
      <c r="Q568" s="25" t="str">
        <f>_xlfn.XLOOKUP($D568,現状商品設定!B:B,現状商品設定!D:D,"-")</f>
        <v>-</v>
      </c>
      <c r="R568" s="22">
        <f>SUM(_xlfn.XLOOKUP($D568,当月商品!$D:$D,当月商品!I:I,0),_xlfn.XLOOKUP($D568,前月商品!$D:$D,前月商品!I:I,0),_xlfn.XLOOKUP($D568,前々月商品!$D:$D,前々月商品!I:I,0))</f>
        <v>0</v>
      </c>
      <c r="S568" s="23">
        <f>SUM(_xlfn.XLOOKUP($D568,当月商品!$D:$D,当月商品!V:V,0),_xlfn.XLOOKUP($D568,前月商品!$D:$D,前月商品!V:V,0),_xlfn.XLOOKUP($D568,前々月商品!$D:$D,前々月商品!V:V,0))</f>
        <v>0</v>
      </c>
      <c r="T568" s="23">
        <f t="shared" si="115"/>
        <v>0</v>
      </c>
      <c r="U568" s="23">
        <f>SUM(_xlfn.XLOOKUP($D568,当月商品!$D:$D,当月商品!W:W,0),_xlfn.XLOOKUP($D568,前月商品!$D:$D,前月商品!W:W,0),_xlfn.XLOOKUP($D568,前々月商品!$D:$D,前々月商品!W:W,0))</f>
        <v>0</v>
      </c>
      <c r="V568" s="23">
        <f>SUM(_xlfn.XLOOKUP($D568,当月商品!$D:$D,当月商品!H:H,0),_xlfn.XLOOKUP($D568,前月商品!$D:$D,前月商品!H:H,0),_xlfn.XLOOKUP($D568,前々月商品!$D:$D,前々月商品!H:H,0))</f>
        <v>0</v>
      </c>
      <c r="W568" s="13">
        <f t="shared" si="116"/>
        <v>0</v>
      </c>
      <c r="X568" s="15">
        <f t="shared" si="117"/>
        <v>0</v>
      </c>
      <c r="Y568" s="22">
        <f>_xlfn.XLOOKUP($D568,当月商品!$D:$D,当月商品!I:I,0)</f>
        <v>0</v>
      </c>
      <c r="Z568" s="23">
        <f>_xlfn.XLOOKUP($D568,前月商品!$D:$D,前月商品!I:I,0)</f>
        <v>0</v>
      </c>
      <c r="AA568" s="23">
        <f>_xlfn.XLOOKUP($D568,前々月商品!$D:$D,前々月商品!I:I,0)</f>
        <v>0</v>
      </c>
      <c r="AB568" s="23">
        <f>_xlfn.XLOOKUP($D568,当月商品!$D:$D,当月商品!V:V,0)</f>
        <v>0</v>
      </c>
      <c r="AC568" s="23">
        <f>_xlfn.XLOOKUP($D568,前月商品!$D:$D,前月商品!V:V,0)</f>
        <v>0</v>
      </c>
      <c r="AD568" s="23">
        <f>_xlfn.XLOOKUP($D568,前々月商品!$D:$D,前々月商品!V:V,0)</f>
        <v>0</v>
      </c>
      <c r="AE568" s="23">
        <f t="shared" si="118"/>
        <v>0</v>
      </c>
      <c r="AF568" s="23">
        <f t="shared" si="119"/>
        <v>0</v>
      </c>
      <c r="AG568" s="23">
        <f t="shared" si="120"/>
        <v>0</v>
      </c>
      <c r="AH568" s="12">
        <f>_xlfn.XLOOKUP($D568,当月商品!$D:$D,当月商品!W:W,0)</f>
        <v>0</v>
      </c>
      <c r="AI568" s="12">
        <f>_xlfn.XLOOKUP($D568,前月商品!$D:$D,前月商品!W:W,0)</f>
        <v>0</v>
      </c>
      <c r="AJ568" s="12">
        <f>_xlfn.XLOOKUP($D568,前々月商品!$D:$D,前々月商品!W:W,0)</f>
        <v>0</v>
      </c>
      <c r="AK568" s="12">
        <f>_xlfn.XLOOKUP($D568,当月商品!$D:$D,当月商品!H:H,0)</f>
        <v>0</v>
      </c>
      <c r="AL568" s="12">
        <f>_xlfn.XLOOKUP($D568,前月商品!$D:$D,前月商品!H:H,0)</f>
        <v>0</v>
      </c>
      <c r="AM568" s="12">
        <f>_xlfn.XLOOKUP($D568,前々月商品!$D:$D,前々月商品!H:H,0)</f>
        <v>0</v>
      </c>
      <c r="AN568" s="13">
        <f t="shared" si="121"/>
        <v>0</v>
      </c>
      <c r="AO568" s="13">
        <f t="shared" si="122"/>
        <v>0</v>
      </c>
      <c r="AP568" s="13">
        <f t="shared" si="123"/>
        <v>0</v>
      </c>
      <c r="AQ568" s="16">
        <f t="shared" si="124"/>
        <v>0</v>
      </c>
      <c r="AR568" s="16">
        <f t="shared" si="125"/>
        <v>0</v>
      </c>
      <c r="AS568" s="17">
        <f t="shared" si="126"/>
        <v>0</v>
      </c>
      <c r="AT568" t="e">
        <f t="shared" si="127"/>
        <v>#VALUE!</v>
      </c>
    </row>
    <row r="569" spans="3:46" ht="36.65" customHeight="1">
      <c r="C569" s="20">
        <v>564</v>
      </c>
      <c r="D569" s="53">
        <f>現状商品設定!B566</f>
        <v>0</v>
      </c>
      <c r="E569" s="26" t="str">
        <f>IFERROR(_xlfn.XLOOKUP($D569,現状商品設定!B:B,現状商品設定!C:C,"-"),"-")</f>
        <v>-</v>
      </c>
      <c r="F569" s="32" t="s">
        <v>46</v>
      </c>
      <c r="G569" s="30" t="str">
        <f>IFERROR(_xlfn.XLOOKUP($D569,現状商品設定!B:B,現状商品設定!F:F),"-")</f>
        <v>-</v>
      </c>
      <c r="H569" s="34" t="e">
        <f>IF(IF(AND(V569&gt;=設定!$C$3,X569&gt;=L569),G569*(1+設定!$C$6),IF(AND(V569&gt;=設定!$C$3,X569&lt;L569),G569*(1+設定!$C$7*-1),IF(V569&lt;設定!$C$3,G569*(1+設定!$C$6),"除外")))&gt;10,IF(AND(V569&gt;=設定!$C$3,X569&gt;=L569),G569*(1+設定!$C$6),IF(AND(V569&gt;=設定!$C$3,X569&lt;L569),G569*(1+設定!$C$7*-1),IF(V569&lt;設定!$C$3,G569*(1+設定!$C$6),"除外"))),10)</f>
        <v>#VALUE!</v>
      </c>
      <c r="I569" s="34" t="e">
        <f ca="1">IF(消化率!$I$5&lt;1,商品!H569*消化率!$I$5,IF(商品!W569*商品!Q569/(商品!H569*消化率!$I$5)&gt;商品!L569,商品!H569*消化率!$I$5,J569))</f>
        <v>#DIV/0!</v>
      </c>
      <c r="J569" s="34" t="e">
        <f t="shared" si="114"/>
        <v>#VALUE!</v>
      </c>
      <c r="K569" s="34" t="e">
        <f ca="1">IF(ROUNDDOWN(IF(I569&gt;=設定!$C$8,設定!$C$8,商品!I569),0)&lt;10,10,ROUNDDOWN(IF(I569&gt;=設定!$C$8,設定!$C$8,商品!I569),0))</f>
        <v>#DIV/0!</v>
      </c>
      <c r="L569" s="64">
        <f>IF(F569="標準",設定!$C$4,商品!F569)</f>
        <v>5</v>
      </c>
      <c r="M569" s="63" t="str">
        <f>_xlfn.XLOOKUP($D569,全商品!$F:$F,全商品!H:H,"-")</f>
        <v>-</v>
      </c>
      <c r="N569" s="12" t="str">
        <f>_xlfn.XLOOKUP($D569,全商品!$F:$F,全商品!I:I,"-")</f>
        <v>-</v>
      </c>
      <c r="O569" s="23" t="str">
        <f>_xlfn.XLOOKUP($D569,全商品!$F:$F,全商品!K:K,"-")</f>
        <v>-</v>
      </c>
      <c r="P569" s="13" t="str">
        <f>_xlfn.XLOOKUP($D569,全商品!$F:$F,全商品!M:M,"-")</f>
        <v>-</v>
      </c>
      <c r="Q569" s="25" t="str">
        <f>_xlfn.XLOOKUP($D569,現状商品設定!B:B,現状商品設定!D:D,"-")</f>
        <v>-</v>
      </c>
      <c r="R569" s="22">
        <f>SUM(_xlfn.XLOOKUP($D569,当月商品!$D:$D,当月商品!I:I,0),_xlfn.XLOOKUP($D569,前月商品!$D:$D,前月商品!I:I,0),_xlfn.XLOOKUP($D569,前々月商品!$D:$D,前々月商品!I:I,0))</f>
        <v>0</v>
      </c>
      <c r="S569" s="23">
        <f>SUM(_xlfn.XLOOKUP($D569,当月商品!$D:$D,当月商品!V:V,0),_xlfn.XLOOKUP($D569,前月商品!$D:$D,前月商品!V:V,0),_xlfn.XLOOKUP($D569,前々月商品!$D:$D,前々月商品!V:V,0))</f>
        <v>0</v>
      </c>
      <c r="T569" s="23">
        <f t="shared" si="115"/>
        <v>0</v>
      </c>
      <c r="U569" s="23">
        <f>SUM(_xlfn.XLOOKUP($D569,当月商品!$D:$D,当月商品!W:W,0),_xlfn.XLOOKUP($D569,前月商品!$D:$D,前月商品!W:W,0),_xlfn.XLOOKUP($D569,前々月商品!$D:$D,前々月商品!W:W,0))</f>
        <v>0</v>
      </c>
      <c r="V569" s="23">
        <f>SUM(_xlfn.XLOOKUP($D569,当月商品!$D:$D,当月商品!H:H,0),_xlfn.XLOOKUP($D569,前月商品!$D:$D,前月商品!H:H,0),_xlfn.XLOOKUP($D569,前々月商品!$D:$D,前々月商品!H:H,0))</f>
        <v>0</v>
      </c>
      <c r="W569" s="13">
        <f t="shared" si="116"/>
        <v>0</v>
      </c>
      <c r="X569" s="15">
        <f t="shared" si="117"/>
        <v>0</v>
      </c>
      <c r="Y569" s="22">
        <f>_xlfn.XLOOKUP($D569,当月商品!$D:$D,当月商品!I:I,0)</f>
        <v>0</v>
      </c>
      <c r="Z569" s="23">
        <f>_xlfn.XLOOKUP($D569,前月商品!$D:$D,前月商品!I:I,0)</f>
        <v>0</v>
      </c>
      <c r="AA569" s="23">
        <f>_xlfn.XLOOKUP($D569,前々月商品!$D:$D,前々月商品!I:I,0)</f>
        <v>0</v>
      </c>
      <c r="AB569" s="23">
        <f>_xlfn.XLOOKUP($D569,当月商品!$D:$D,当月商品!V:V,0)</f>
        <v>0</v>
      </c>
      <c r="AC569" s="23">
        <f>_xlfn.XLOOKUP($D569,前月商品!$D:$D,前月商品!V:V,0)</f>
        <v>0</v>
      </c>
      <c r="AD569" s="23">
        <f>_xlfn.XLOOKUP($D569,前々月商品!$D:$D,前々月商品!V:V,0)</f>
        <v>0</v>
      </c>
      <c r="AE569" s="23">
        <f t="shared" si="118"/>
        <v>0</v>
      </c>
      <c r="AF569" s="23">
        <f t="shared" si="119"/>
        <v>0</v>
      </c>
      <c r="AG569" s="23">
        <f t="shared" si="120"/>
        <v>0</v>
      </c>
      <c r="AH569" s="12">
        <f>_xlfn.XLOOKUP($D569,当月商品!$D:$D,当月商品!W:W,0)</f>
        <v>0</v>
      </c>
      <c r="AI569" s="12">
        <f>_xlfn.XLOOKUP($D569,前月商品!$D:$D,前月商品!W:W,0)</f>
        <v>0</v>
      </c>
      <c r="AJ569" s="12">
        <f>_xlfn.XLOOKUP($D569,前々月商品!$D:$D,前々月商品!W:W,0)</f>
        <v>0</v>
      </c>
      <c r="AK569" s="12">
        <f>_xlfn.XLOOKUP($D569,当月商品!$D:$D,当月商品!H:H,0)</f>
        <v>0</v>
      </c>
      <c r="AL569" s="12">
        <f>_xlfn.XLOOKUP($D569,前月商品!$D:$D,前月商品!H:H,0)</f>
        <v>0</v>
      </c>
      <c r="AM569" s="12">
        <f>_xlfn.XLOOKUP($D569,前々月商品!$D:$D,前々月商品!H:H,0)</f>
        <v>0</v>
      </c>
      <c r="AN569" s="13">
        <f t="shared" si="121"/>
        <v>0</v>
      </c>
      <c r="AO569" s="13">
        <f t="shared" si="122"/>
        <v>0</v>
      </c>
      <c r="AP569" s="13">
        <f t="shared" si="123"/>
        <v>0</v>
      </c>
      <c r="AQ569" s="16">
        <f t="shared" si="124"/>
        <v>0</v>
      </c>
      <c r="AR569" s="16">
        <f t="shared" si="125"/>
        <v>0</v>
      </c>
      <c r="AS569" s="17">
        <f t="shared" si="126"/>
        <v>0</v>
      </c>
      <c r="AT569" t="e">
        <f t="shared" si="127"/>
        <v>#VALUE!</v>
      </c>
    </row>
    <row r="570" spans="3:46" ht="36.65" customHeight="1">
      <c r="C570" s="20">
        <v>565</v>
      </c>
      <c r="D570" s="53">
        <f>現状商品設定!B567</f>
        <v>0</v>
      </c>
      <c r="E570" s="26" t="str">
        <f>IFERROR(_xlfn.XLOOKUP($D570,現状商品設定!B:B,現状商品設定!C:C,"-"),"-")</f>
        <v>-</v>
      </c>
      <c r="F570" s="32" t="s">
        <v>46</v>
      </c>
      <c r="G570" s="30" t="str">
        <f>IFERROR(_xlfn.XLOOKUP($D570,現状商品設定!B:B,現状商品設定!F:F),"-")</f>
        <v>-</v>
      </c>
      <c r="H570" s="34" t="e">
        <f>IF(IF(AND(V570&gt;=設定!$C$3,X570&gt;=L570),G570*(1+設定!$C$6),IF(AND(V570&gt;=設定!$C$3,X570&lt;L570),G570*(1+設定!$C$7*-1),IF(V570&lt;設定!$C$3,G570*(1+設定!$C$6),"除外")))&gt;10,IF(AND(V570&gt;=設定!$C$3,X570&gt;=L570),G570*(1+設定!$C$6),IF(AND(V570&gt;=設定!$C$3,X570&lt;L570),G570*(1+設定!$C$7*-1),IF(V570&lt;設定!$C$3,G570*(1+設定!$C$6),"除外"))),10)</f>
        <v>#VALUE!</v>
      </c>
      <c r="I570" s="34" t="e">
        <f ca="1">IF(消化率!$I$5&lt;1,商品!H570*消化率!$I$5,IF(商品!W570*商品!Q570/(商品!H570*消化率!$I$5)&gt;商品!L570,商品!H570*消化率!$I$5,J570))</f>
        <v>#DIV/0!</v>
      </c>
      <c r="J570" s="34" t="e">
        <f t="shared" si="114"/>
        <v>#VALUE!</v>
      </c>
      <c r="K570" s="34" t="e">
        <f ca="1">IF(ROUNDDOWN(IF(I570&gt;=設定!$C$8,設定!$C$8,商品!I570),0)&lt;10,10,ROUNDDOWN(IF(I570&gt;=設定!$C$8,設定!$C$8,商品!I570),0))</f>
        <v>#DIV/0!</v>
      </c>
      <c r="L570" s="64">
        <f>IF(F570="標準",設定!$C$4,商品!F570)</f>
        <v>5</v>
      </c>
      <c r="M570" s="63" t="str">
        <f>_xlfn.XLOOKUP($D570,全商品!$F:$F,全商品!H:H,"-")</f>
        <v>-</v>
      </c>
      <c r="N570" s="12" t="str">
        <f>_xlfn.XLOOKUP($D570,全商品!$F:$F,全商品!I:I,"-")</f>
        <v>-</v>
      </c>
      <c r="O570" s="23" t="str">
        <f>_xlfn.XLOOKUP($D570,全商品!$F:$F,全商品!K:K,"-")</f>
        <v>-</v>
      </c>
      <c r="P570" s="13" t="str">
        <f>_xlfn.XLOOKUP($D570,全商品!$F:$F,全商品!M:M,"-")</f>
        <v>-</v>
      </c>
      <c r="Q570" s="25" t="str">
        <f>_xlfn.XLOOKUP($D570,現状商品設定!B:B,現状商品設定!D:D,"-")</f>
        <v>-</v>
      </c>
      <c r="R570" s="22">
        <f>SUM(_xlfn.XLOOKUP($D570,当月商品!$D:$D,当月商品!I:I,0),_xlfn.XLOOKUP($D570,前月商品!$D:$D,前月商品!I:I,0),_xlfn.XLOOKUP($D570,前々月商品!$D:$D,前々月商品!I:I,0))</f>
        <v>0</v>
      </c>
      <c r="S570" s="23">
        <f>SUM(_xlfn.XLOOKUP($D570,当月商品!$D:$D,当月商品!V:V,0),_xlfn.XLOOKUP($D570,前月商品!$D:$D,前月商品!V:V,0),_xlfn.XLOOKUP($D570,前々月商品!$D:$D,前々月商品!V:V,0))</f>
        <v>0</v>
      </c>
      <c r="T570" s="23">
        <f t="shared" si="115"/>
        <v>0</v>
      </c>
      <c r="U570" s="23">
        <f>SUM(_xlfn.XLOOKUP($D570,当月商品!$D:$D,当月商品!W:W,0),_xlfn.XLOOKUP($D570,前月商品!$D:$D,前月商品!W:W,0),_xlfn.XLOOKUP($D570,前々月商品!$D:$D,前々月商品!W:W,0))</f>
        <v>0</v>
      </c>
      <c r="V570" s="23">
        <f>SUM(_xlfn.XLOOKUP($D570,当月商品!$D:$D,当月商品!H:H,0),_xlfn.XLOOKUP($D570,前月商品!$D:$D,前月商品!H:H,0),_xlfn.XLOOKUP($D570,前々月商品!$D:$D,前々月商品!H:H,0))</f>
        <v>0</v>
      </c>
      <c r="W570" s="13">
        <f t="shared" si="116"/>
        <v>0</v>
      </c>
      <c r="X570" s="15">
        <f t="shared" si="117"/>
        <v>0</v>
      </c>
      <c r="Y570" s="22">
        <f>_xlfn.XLOOKUP($D570,当月商品!$D:$D,当月商品!I:I,0)</f>
        <v>0</v>
      </c>
      <c r="Z570" s="23">
        <f>_xlfn.XLOOKUP($D570,前月商品!$D:$D,前月商品!I:I,0)</f>
        <v>0</v>
      </c>
      <c r="AA570" s="23">
        <f>_xlfn.XLOOKUP($D570,前々月商品!$D:$D,前々月商品!I:I,0)</f>
        <v>0</v>
      </c>
      <c r="AB570" s="23">
        <f>_xlfn.XLOOKUP($D570,当月商品!$D:$D,当月商品!V:V,0)</f>
        <v>0</v>
      </c>
      <c r="AC570" s="23">
        <f>_xlfn.XLOOKUP($D570,前月商品!$D:$D,前月商品!V:V,0)</f>
        <v>0</v>
      </c>
      <c r="AD570" s="23">
        <f>_xlfn.XLOOKUP($D570,前々月商品!$D:$D,前々月商品!V:V,0)</f>
        <v>0</v>
      </c>
      <c r="AE570" s="23">
        <f t="shared" si="118"/>
        <v>0</v>
      </c>
      <c r="AF570" s="23">
        <f t="shared" si="119"/>
        <v>0</v>
      </c>
      <c r="AG570" s="23">
        <f t="shared" si="120"/>
        <v>0</v>
      </c>
      <c r="AH570" s="12">
        <f>_xlfn.XLOOKUP($D570,当月商品!$D:$D,当月商品!W:W,0)</f>
        <v>0</v>
      </c>
      <c r="AI570" s="12">
        <f>_xlfn.XLOOKUP($D570,前月商品!$D:$D,前月商品!W:W,0)</f>
        <v>0</v>
      </c>
      <c r="AJ570" s="12">
        <f>_xlfn.XLOOKUP($D570,前々月商品!$D:$D,前々月商品!W:W,0)</f>
        <v>0</v>
      </c>
      <c r="AK570" s="12">
        <f>_xlfn.XLOOKUP($D570,当月商品!$D:$D,当月商品!H:H,0)</f>
        <v>0</v>
      </c>
      <c r="AL570" s="12">
        <f>_xlfn.XLOOKUP($D570,前月商品!$D:$D,前月商品!H:H,0)</f>
        <v>0</v>
      </c>
      <c r="AM570" s="12">
        <f>_xlfn.XLOOKUP($D570,前々月商品!$D:$D,前々月商品!H:H,0)</f>
        <v>0</v>
      </c>
      <c r="AN570" s="13">
        <f t="shared" si="121"/>
        <v>0</v>
      </c>
      <c r="AO570" s="13">
        <f t="shared" si="122"/>
        <v>0</v>
      </c>
      <c r="AP570" s="13">
        <f t="shared" si="123"/>
        <v>0</v>
      </c>
      <c r="AQ570" s="16">
        <f t="shared" si="124"/>
        <v>0</v>
      </c>
      <c r="AR570" s="16">
        <f t="shared" si="125"/>
        <v>0</v>
      </c>
      <c r="AS570" s="17">
        <f t="shared" si="126"/>
        <v>0</v>
      </c>
      <c r="AT570" t="e">
        <f t="shared" si="127"/>
        <v>#VALUE!</v>
      </c>
    </row>
    <row r="571" spans="3:46" ht="36.65" customHeight="1">
      <c r="C571" s="20">
        <v>566</v>
      </c>
      <c r="D571" s="53">
        <f>現状商品設定!B568</f>
        <v>0</v>
      </c>
      <c r="E571" s="26" t="str">
        <f>IFERROR(_xlfn.XLOOKUP($D571,現状商品設定!B:B,現状商品設定!C:C,"-"),"-")</f>
        <v>-</v>
      </c>
      <c r="F571" s="32" t="s">
        <v>46</v>
      </c>
      <c r="G571" s="30" t="str">
        <f>IFERROR(_xlfn.XLOOKUP($D571,現状商品設定!B:B,現状商品設定!F:F),"-")</f>
        <v>-</v>
      </c>
      <c r="H571" s="34" t="e">
        <f>IF(IF(AND(V571&gt;=設定!$C$3,X571&gt;=L571),G571*(1+設定!$C$6),IF(AND(V571&gt;=設定!$C$3,X571&lt;L571),G571*(1+設定!$C$7*-1),IF(V571&lt;設定!$C$3,G571*(1+設定!$C$6),"除外")))&gt;10,IF(AND(V571&gt;=設定!$C$3,X571&gt;=L571),G571*(1+設定!$C$6),IF(AND(V571&gt;=設定!$C$3,X571&lt;L571),G571*(1+設定!$C$7*-1),IF(V571&lt;設定!$C$3,G571*(1+設定!$C$6),"除外"))),10)</f>
        <v>#VALUE!</v>
      </c>
      <c r="I571" s="34" t="e">
        <f ca="1">IF(消化率!$I$5&lt;1,商品!H571*消化率!$I$5,IF(商品!W571*商品!Q571/(商品!H571*消化率!$I$5)&gt;商品!L571,商品!H571*消化率!$I$5,J571))</f>
        <v>#DIV/0!</v>
      </c>
      <c r="J571" s="34" t="e">
        <f t="shared" si="114"/>
        <v>#VALUE!</v>
      </c>
      <c r="K571" s="34" t="e">
        <f ca="1">IF(ROUNDDOWN(IF(I571&gt;=設定!$C$8,設定!$C$8,商品!I571),0)&lt;10,10,ROUNDDOWN(IF(I571&gt;=設定!$C$8,設定!$C$8,商品!I571),0))</f>
        <v>#DIV/0!</v>
      </c>
      <c r="L571" s="64">
        <f>IF(F571="標準",設定!$C$4,商品!F571)</f>
        <v>5</v>
      </c>
      <c r="M571" s="63" t="str">
        <f>_xlfn.XLOOKUP($D571,全商品!$F:$F,全商品!H:H,"-")</f>
        <v>-</v>
      </c>
      <c r="N571" s="12" t="str">
        <f>_xlfn.XLOOKUP($D571,全商品!$F:$F,全商品!I:I,"-")</f>
        <v>-</v>
      </c>
      <c r="O571" s="23" t="str">
        <f>_xlfn.XLOOKUP($D571,全商品!$F:$F,全商品!K:K,"-")</f>
        <v>-</v>
      </c>
      <c r="P571" s="13" t="str">
        <f>_xlfn.XLOOKUP($D571,全商品!$F:$F,全商品!M:M,"-")</f>
        <v>-</v>
      </c>
      <c r="Q571" s="25" t="str">
        <f>_xlfn.XLOOKUP($D571,現状商品設定!B:B,現状商品設定!D:D,"-")</f>
        <v>-</v>
      </c>
      <c r="R571" s="22">
        <f>SUM(_xlfn.XLOOKUP($D571,当月商品!$D:$D,当月商品!I:I,0),_xlfn.XLOOKUP($D571,前月商品!$D:$D,前月商品!I:I,0),_xlfn.XLOOKUP($D571,前々月商品!$D:$D,前々月商品!I:I,0))</f>
        <v>0</v>
      </c>
      <c r="S571" s="23">
        <f>SUM(_xlfn.XLOOKUP($D571,当月商品!$D:$D,当月商品!V:V,0),_xlfn.XLOOKUP($D571,前月商品!$D:$D,前月商品!V:V,0),_xlfn.XLOOKUP($D571,前々月商品!$D:$D,前々月商品!V:V,0))</f>
        <v>0</v>
      </c>
      <c r="T571" s="23">
        <f t="shared" si="115"/>
        <v>0</v>
      </c>
      <c r="U571" s="23">
        <f>SUM(_xlfn.XLOOKUP($D571,当月商品!$D:$D,当月商品!W:W,0),_xlfn.XLOOKUP($D571,前月商品!$D:$D,前月商品!W:W,0),_xlfn.XLOOKUP($D571,前々月商品!$D:$D,前々月商品!W:W,0))</f>
        <v>0</v>
      </c>
      <c r="V571" s="23">
        <f>SUM(_xlfn.XLOOKUP($D571,当月商品!$D:$D,当月商品!H:H,0),_xlfn.XLOOKUP($D571,前月商品!$D:$D,前月商品!H:H,0),_xlfn.XLOOKUP($D571,前々月商品!$D:$D,前々月商品!H:H,0))</f>
        <v>0</v>
      </c>
      <c r="W571" s="13">
        <f t="shared" si="116"/>
        <v>0</v>
      </c>
      <c r="X571" s="15">
        <f t="shared" si="117"/>
        <v>0</v>
      </c>
      <c r="Y571" s="22">
        <f>_xlfn.XLOOKUP($D571,当月商品!$D:$D,当月商品!I:I,0)</f>
        <v>0</v>
      </c>
      <c r="Z571" s="23">
        <f>_xlfn.XLOOKUP($D571,前月商品!$D:$D,前月商品!I:I,0)</f>
        <v>0</v>
      </c>
      <c r="AA571" s="23">
        <f>_xlfn.XLOOKUP($D571,前々月商品!$D:$D,前々月商品!I:I,0)</f>
        <v>0</v>
      </c>
      <c r="AB571" s="23">
        <f>_xlfn.XLOOKUP($D571,当月商品!$D:$D,当月商品!V:V,0)</f>
        <v>0</v>
      </c>
      <c r="AC571" s="23">
        <f>_xlfn.XLOOKUP($D571,前月商品!$D:$D,前月商品!V:V,0)</f>
        <v>0</v>
      </c>
      <c r="AD571" s="23">
        <f>_xlfn.XLOOKUP($D571,前々月商品!$D:$D,前々月商品!V:V,0)</f>
        <v>0</v>
      </c>
      <c r="AE571" s="23">
        <f t="shared" si="118"/>
        <v>0</v>
      </c>
      <c r="AF571" s="23">
        <f t="shared" si="119"/>
        <v>0</v>
      </c>
      <c r="AG571" s="23">
        <f t="shared" si="120"/>
        <v>0</v>
      </c>
      <c r="AH571" s="12">
        <f>_xlfn.XLOOKUP($D571,当月商品!$D:$D,当月商品!W:W,0)</f>
        <v>0</v>
      </c>
      <c r="AI571" s="12">
        <f>_xlfn.XLOOKUP($D571,前月商品!$D:$D,前月商品!W:W,0)</f>
        <v>0</v>
      </c>
      <c r="AJ571" s="12">
        <f>_xlfn.XLOOKUP($D571,前々月商品!$D:$D,前々月商品!W:W,0)</f>
        <v>0</v>
      </c>
      <c r="AK571" s="12">
        <f>_xlfn.XLOOKUP($D571,当月商品!$D:$D,当月商品!H:H,0)</f>
        <v>0</v>
      </c>
      <c r="AL571" s="12">
        <f>_xlfn.XLOOKUP($D571,前月商品!$D:$D,前月商品!H:H,0)</f>
        <v>0</v>
      </c>
      <c r="AM571" s="12">
        <f>_xlfn.XLOOKUP($D571,前々月商品!$D:$D,前々月商品!H:H,0)</f>
        <v>0</v>
      </c>
      <c r="AN571" s="13">
        <f t="shared" si="121"/>
        <v>0</v>
      </c>
      <c r="AO571" s="13">
        <f t="shared" si="122"/>
        <v>0</v>
      </c>
      <c r="AP571" s="13">
        <f t="shared" si="123"/>
        <v>0</v>
      </c>
      <c r="AQ571" s="16">
        <f t="shared" si="124"/>
        <v>0</v>
      </c>
      <c r="AR571" s="16">
        <f t="shared" si="125"/>
        <v>0</v>
      </c>
      <c r="AS571" s="17">
        <f t="shared" si="126"/>
        <v>0</v>
      </c>
      <c r="AT571" t="e">
        <f t="shared" si="127"/>
        <v>#VALUE!</v>
      </c>
    </row>
    <row r="572" spans="3:46" ht="36.65" customHeight="1">
      <c r="C572" s="20">
        <v>567</v>
      </c>
      <c r="D572" s="53">
        <f>現状商品設定!B569</f>
        <v>0</v>
      </c>
      <c r="E572" s="26" t="str">
        <f>IFERROR(_xlfn.XLOOKUP($D572,現状商品設定!B:B,現状商品設定!C:C,"-"),"-")</f>
        <v>-</v>
      </c>
      <c r="F572" s="32" t="s">
        <v>46</v>
      </c>
      <c r="G572" s="30" t="str">
        <f>IFERROR(_xlfn.XLOOKUP($D572,現状商品設定!B:B,現状商品設定!F:F),"-")</f>
        <v>-</v>
      </c>
      <c r="H572" s="34" t="e">
        <f>IF(IF(AND(V572&gt;=設定!$C$3,X572&gt;=L572),G572*(1+設定!$C$6),IF(AND(V572&gt;=設定!$C$3,X572&lt;L572),G572*(1+設定!$C$7*-1),IF(V572&lt;設定!$C$3,G572*(1+設定!$C$6),"除外")))&gt;10,IF(AND(V572&gt;=設定!$C$3,X572&gt;=L572),G572*(1+設定!$C$6),IF(AND(V572&gt;=設定!$C$3,X572&lt;L572),G572*(1+設定!$C$7*-1),IF(V572&lt;設定!$C$3,G572*(1+設定!$C$6),"除外"))),10)</f>
        <v>#VALUE!</v>
      </c>
      <c r="I572" s="34" t="e">
        <f ca="1">IF(消化率!$I$5&lt;1,商品!H572*消化率!$I$5,IF(商品!W572*商品!Q572/(商品!H572*消化率!$I$5)&gt;商品!L572,商品!H572*消化率!$I$5,J572))</f>
        <v>#DIV/0!</v>
      </c>
      <c r="J572" s="34" t="e">
        <f t="shared" si="114"/>
        <v>#VALUE!</v>
      </c>
      <c r="K572" s="34" t="e">
        <f ca="1">IF(ROUNDDOWN(IF(I572&gt;=設定!$C$8,設定!$C$8,商品!I572),0)&lt;10,10,ROUNDDOWN(IF(I572&gt;=設定!$C$8,設定!$C$8,商品!I572),0))</f>
        <v>#DIV/0!</v>
      </c>
      <c r="L572" s="64">
        <f>IF(F572="標準",設定!$C$4,商品!F572)</f>
        <v>5</v>
      </c>
      <c r="M572" s="63" t="str">
        <f>_xlfn.XLOOKUP($D572,全商品!$F:$F,全商品!H:H,"-")</f>
        <v>-</v>
      </c>
      <c r="N572" s="12" t="str">
        <f>_xlfn.XLOOKUP($D572,全商品!$F:$F,全商品!I:I,"-")</f>
        <v>-</v>
      </c>
      <c r="O572" s="23" t="str">
        <f>_xlfn.XLOOKUP($D572,全商品!$F:$F,全商品!K:K,"-")</f>
        <v>-</v>
      </c>
      <c r="P572" s="13" t="str">
        <f>_xlfn.XLOOKUP($D572,全商品!$F:$F,全商品!M:M,"-")</f>
        <v>-</v>
      </c>
      <c r="Q572" s="25" t="str">
        <f>_xlfn.XLOOKUP($D572,現状商品設定!B:B,現状商品設定!D:D,"-")</f>
        <v>-</v>
      </c>
      <c r="R572" s="22">
        <f>SUM(_xlfn.XLOOKUP($D572,当月商品!$D:$D,当月商品!I:I,0),_xlfn.XLOOKUP($D572,前月商品!$D:$D,前月商品!I:I,0),_xlfn.XLOOKUP($D572,前々月商品!$D:$D,前々月商品!I:I,0))</f>
        <v>0</v>
      </c>
      <c r="S572" s="23">
        <f>SUM(_xlfn.XLOOKUP($D572,当月商品!$D:$D,当月商品!V:V,0),_xlfn.XLOOKUP($D572,前月商品!$D:$D,前月商品!V:V,0),_xlfn.XLOOKUP($D572,前々月商品!$D:$D,前々月商品!V:V,0))</f>
        <v>0</v>
      </c>
      <c r="T572" s="23">
        <f t="shared" si="115"/>
        <v>0</v>
      </c>
      <c r="U572" s="23">
        <f>SUM(_xlfn.XLOOKUP($D572,当月商品!$D:$D,当月商品!W:W,0),_xlfn.XLOOKUP($D572,前月商品!$D:$D,前月商品!W:W,0),_xlfn.XLOOKUP($D572,前々月商品!$D:$D,前々月商品!W:W,0))</f>
        <v>0</v>
      </c>
      <c r="V572" s="23">
        <f>SUM(_xlfn.XLOOKUP($D572,当月商品!$D:$D,当月商品!H:H,0),_xlfn.XLOOKUP($D572,前月商品!$D:$D,前月商品!H:H,0),_xlfn.XLOOKUP($D572,前々月商品!$D:$D,前々月商品!H:H,0))</f>
        <v>0</v>
      </c>
      <c r="W572" s="13">
        <f t="shared" si="116"/>
        <v>0</v>
      </c>
      <c r="X572" s="15">
        <f t="shared" si="117"/>
        <v>0</v>
      </c>
      <c r="Y572" s="22">
        <f>_xlfn.XLOOKUP($D572,当月商品!$D:$D,当月商品!I:I,0)</f>
        <v>0</v>
      </c>
      <c r="Z572" s="23">
        <f>_xlfn.XLOOKUP($D572,前月商品!$D:$D,前月商品!I:I,0)</f>
        <v>0</v>
      </c>
      <c r="AA572" s="23">
        <f>_xlfn.XLOOKUP($D572,前々月商品!$D:$D,前々月商品!I:I,0)</f>
        <v>0</v>
      </c>
      <c r="AB572" s="23">
        <f>_xlfn.XLOOKUP($D572,当月商品!$D:$D,当月商品!V:V,0)</f>
        <v>0</v>
      </c>
      <c r="AC572" s="23">
        <f>_xlfn.XLOOKUP($D572,前月商品!$D:$D,前月商品!V:V,0)</f>
        <v>0</v>
      </c>
      <c r="AD572" s="23">
        <f>_xlfn.XLOOKUP($D572,前々月商品!$D:$D,前々月商品!V:V,0)</f>
        <v>0</v>
      </c>
      <c r="AE572" s="23">
        <f t="shared" si="118"/>
        <v>0</v>
      </c>
      <c r="AF572" s="23">
        <f t="shared" si="119"/>
        <v>0</v>
      </c>
      <c r="AG572" s="23">
        <f t="shared" si="120"/>
        <v>0</v>
      </c>
      <c r="AH572" s="12">
        <f>_xlfn.XLOOKUP($D572,当月商品!$D:$D,当月商品!W:W,0)</f>
        <v>0</v>
      </c>
      <c r="AI572" s="12">
        <f>_xlfn.XLOOKUP($D572,前月商品!$D:$D,前月商品!W:W,0)</f>
        <v>0</v>
      </c>
      <c r="AJ572" s="12">
        <f>_xlfn.XLOOKUP($D572,前々月商品!$D:$D,前々月商品!W:W,0)</f>
        <v>0</v>
      </c>
      <c r="AK572" s="12">
        <f>_xlfn.XLOOKUP($D572,当月商品!$D:$D,当月商品!H:H,0)</f>
        <v>0</v>
      </c>
      <c r="AL572" s="12">
        <f>_xlfn.XLOOKUP($D572,前月商品!$D:$D,前月商品!H:H,0)</f>
        <v>0</v>
      </c>
      <c r="AM572" s="12">
        <f>_xlfn.XLOOKUP($D572,前々月商品!$D:$D,前々月商品!H:H,0)</f>
        <v>0</v>
      </c>
      <c r="AN572" s="13">
        <f t="shared" si="121"/>
        <v>0</v>
      </c>
      <c r="AO572" s="13">
        <f t="shared" si="122"/>
        <v>0</v>
      </c>
      <c r="AP572" s="13">
        <f t="shared" si="123"/>
        <v>0</v>
      </c>
      <c r="AQ572" s="16">
        <f t="shared" si="124"/>
        <v>0</v>
      </c>
      <c r="AR572" s="16">
        <f t="shared" si="125"/>
        <v>0</v>
      </c>
      <c r="AS572" s="17">
        <f t="shared" si="126"/>
        <v>0</v>
      </c>
      <c r="AT572" t="e">
        <f t="shared" si="127"/>
        <v>#VALUE!</v>
      </c>
    </row>
    <row r="573" spans="3:46" ht="36.65" customHeight="1">
      <c r="C573" s="20">
        <v>568</v>
      </c>
      <c r="D573" s="53">
        <f>現状商品設定!B570</f>
        <v>0</v>
      </c>
      <c r="E573" s="26" t="str">
        <f>IFERROR(_xlfn.XLOOKUP($D573,現状商品設定!B:B,現状商品設定!C:C,"-"),"-")</f>
        <v>-</v>
      </c>
      <c r="F573" s="32" t="s">
        <v>46</v>
      </c>
      <c r="G573" s="30" t="str">
        <f>IFERROR(_xlfn.XLOOKUP($D573,現状商品設定!B:B,現状商品設定!F:F),"-")</f>
        <v>-</v>
      </c>
      <c r="H573" s="34" t="e">
        <f>IF(IF(AND(V573&gt;=設定!$C$3,X573&gt;=L573),G573*(1+設定!$C$6),IF(AND(V573&gt;=設定!$C$3,X573&lt;L573),G573*(1+設定!$C$7*-1),IF(V573&lt;設定!$C$3,G573*(1+設定!$C$6),"除外")))&gt;10,IF(AND(V573&gt;=設定!$C$3,X573&gt;=L573),G573*(1+設定!$C$6),IF(AND(V573&gt;=設定!$C$3,X573&lt;L573),G573*(1+設定!$C$7*-1),IF(V573&lt;設定!$C$3,G573*(1+設定!$C$6),"除外"))),10)</f>
        <v>#VALUE!</v>
      </c>
      <c r="I573" s="34" t="e">
        <f ca="1">IF(消化率!$I$5&lt;1,商品!H573*消化率!$I$5,IF(商品!W573*商品!Q573/(商品!H573*消化率!$I$5)&gt;商品!L573,商品!H573*消化率!$I$5,J573))</f>
        <v>#DIV/0!</v>
      </c>
      <c r="J573" s="34" t="e">
        <f t="shared" si="114"/>
        <v>#VALUE!</v>
      </c>
      <c r="K573" s="34" t="e">
        <f ca="1">IF(ROUNDDOWN(IF(I573&gt;=設定!$C$8,設定!$C$8,商品!I573),0)&lt;10,10,ROUNDDOWN(IF(I573&gt;=設定!$C$8,設定!$C$8,商品!I573),0))</f>
        <v>#DIV/0!</v>
      </c>
      <c r="L573" s="64">
        <f>IF(F573="標準",設定!$C$4,商品!F573)</f>
        <v>5</v>
      </c>
      <c r="M573" s="63" t="str">
        <f>_xlfn.XLOOKUP($D573,全商品!$F:$F,全商品!H:H,"-")</f>
        <v>-</v>
      </c>
      <c r="N573" s="12" t="str">
        <f>_xlfn.XLOOKUP($D573,全商品!$F:$F,全商品!I:I,"-")</f>
        <v>-</v>
      </c>
      <c r="O573" s="23" t="str">
        <f>_xlfn.XLOOKUP($D573,全商品!$F:$F,全商品!K:K,"-")</f>
        <v>-</v>
      </c>
      <c r="P573" s="13" t="str">
        <f>_xlfn.XLOOKUP($D573,全商品!$F:$F,全商品!M:M,"-")</f>
        <v>-</v>
      </c>
      <c r="Q573" s="25" t="str">
        <f>_xlfn.XLOOKUP($D573,現状商品設定!B:B,現状商品設定!D:D,"-")</f>
        <v>-</v>
      </c>
      <c r="R573" s="22">
        <f>SUM(_xlfn.XLOOKUP($D573,当月商品!$D:$D,当月商品!I:I,0),_xlfn.XLOOKUP($D573,前月商品!$D:$D,前月商品!I:I,0),_xlfn.XLOOKUP($D573,前々月商品!$D:$D,前々月商品!I:I,0))</f>
        <v>0</v>
      </c>
      <c r="S573" s="23">
        <f>SUM(_xlfn.XLOOKUP($D573,当月商品!$D:$D,当月商品!V:V,0),_xlfn.XLOOKUP($D573,前月商品!$D:$D,前月商品!V:V,0),_xlfn.XLOOKUP($D573,前々月商品!$D:$D,前々月商品!V:V,0))</f>
        <v>0</v>
      </c>
      <c r="T573" s="23">
        <f t="shared" si="115"/>
        <v>0</v>
      </c>
      <c r="U573" s="23">
        <f>SUM(_xlfn.XLOOKUP($D573,当月商品!$D:$D,当月商品!W:W,0),_xlfn.XLOOKUP($D573,前月商品!$D:$D,前月商品!W:W,0),_xlfn.XLOOKUP($D573,前々月商品!$D:$D,前々月商品!W:W,0))</f>
        <v>0</v>
      </c>
      <c r="V573" s="23">
        <f>SUM(_xlfn.XLOOKUP($D573,当月商品!$D:$D,当月商品!H:H,0),_xlfn.XLOOKUP($D573,前月商品!$D:$D,前月商品!H:H,0),_xlfn.XLOOKUP($D573,前々月商品!$D:$D,前々月商品!H:H,0))</f>
        <v>0</v>
      </c>
      <c r="W573" s="13">
        <f t="shared" si="116"/>
        <v>0</v>
      </c>
      <c r="X573" s="15">
        <f t="shared" si="117"/>
        <v>0</v>
      </c>
      <c r="Y573" s="22">
        <f>_xlfn.XLOOKUP($D573,当月商品!$D:$D,当月商品!I:I,0)</f>
        <v>0</v>
      </c>
      <c r="Z573" s="23">
        <f>_xlfn.XLOOKUP($D573,前月商品!$D:$D,前月商品!I:I,0)</f>
        <v>0</v>
      </c>
      <c r="AA573" s="23">
        <f>_xlfn.XLOOKUP($D573,前々月商品!$D:$D,前々月商品!I:I,0)</f>
        <v>0</v>
      </c>
      <c r="AB573" s="23">
        <f>_xlfn.XLOOKUP($D573,当月商品!$D:$D,当月商品!V:V,0)</f>
        <v>0</v>
      </c>
      <c r="AC573" s="23">
        <f>_xlfn.XLOOKUP($D573,前月商品!$D:$D,前月商品!V:V,0)</f>
        <v>0</v>
      </c>
      <c r="AD573" s="23">
        <f>_xlfn.XLOOKUP($D573,前々月商品!$D:$D,前々月商品!V:V,0)</f>
        <v>0</v>
      </c>
      <c r="AE573" s="23">
        <f t="shared" si="118"/>
        <v>0</v>
      </c>
      <c r="AF573" s="23">
        <f t="shared" si="119"/>
        <v>0</v>
      </c>
      <c r="AG573" s="23">
        <f t="shared" si="120"/>
        <v>0</v>
      </c>
      <c r="AH573" s="12">
        <f>_xlfn.XLOOKUP($D573,当月商品!$D:$D,当月商品!W:W,0)</f>
        <v>0</v>
      </c>
      <c r="AI573" s="12">
        <f>_xlfn.XLOOKUP($D573,前月商品!$D:$D,前月商品!W:W,0)</f>
        <v>0</v>
      </c>
      <c r="AJ573" s="12">
        <f>_xlfn.XLOOKUP($D573,前々月商品!$D:$D,前々月商品!W:W,0)</f>
        <v>0</v>
      </c>
      <c r="AK573" s="12">
        <f>_xlfn.XLOOKUP($D573,当月商品!$D:$D,当月商品!H:H,0)</f>
        <v>0</v>
      </c>
      <c r="AL573" s="12">
        <f>_xlfn.XLOOKUP($D573,前月商品!$D:$D,前月商品!H:H,0)</f>
        <v>0</v>
      </c>
      <c r="AM573" s="12">
        <f>_xlfn.XLOOKUP($D573,前々月商品!$D:$D,前々月商品!H:H,0)</f>
        <v>0</v>
      </c>
      <c r="AN573" s="13">
        <f t="shared" si="121"/>
        <v>0</v>
      </c>
      <c r="AO573" s="13">
        <f t="shared" si="122"/>
        <v>0</v>
      </c>
      <c r="AP573" s="13">
        <f t="shared" si="123"/>
        <v>0</v>
      </c>
      <c r="AQ573" s="16">
        <f t="shared" si="124"/>
        <v>0</v>
      </c>
      <c r="AR573" s="16">
        <f t="shared" si="125"/>
        <v>0</v>
      </c>
      <c r="AS573" s="17">
        <f t="shared" si="126"/>
        <v>0</v>
      </c>
      <c r="AT573" t="e">
        <f t="shared" si="127"/>
        <v>#VALUE!</v>
      </c>
    </row>
    <row r="574" spans="3:46" ht="36.65" customHeight="1">
      <c r="C574" s="20">
        <v>569</v>
      </c>
      <c r="D574" s="53">
        <f>現状商品設定!B571</f>
        <v>0</v>
      </c>
      <c r="E574" s="26" t="str">
        <f>IFERROR(_xlfn.XLOOKUP($D574,現状商品設定!B:B,現状商品設定!C:C,"-"),"-")</f>
        <v>-</v>
      </c>
      <c r="F574" s="32" t="s">
        <v>46</v>
      </c>
      <c r="G574" s="30" t="str">
        <f>IFERROR(_xlfn.XLOOKUP($D574,現状商品設定!B:B,現状商品設定!F:F),"-")</f>
        <v>-</v>
      </c>
      <c r="H574" s="34" t="e">
        <f>IF(IF(AND(V574&gt;=設定!$C$3,X574&gt;=L574),G574*(1+設定!$C$6),IF(AND(V574&gt;=設定!$C$3,X574&lt;L574),G574*(1+設定!$C$7*-1),IF(V574&lt;設定!$C$3,G574*(1+設定!$C$6),"除外")))&gt;10,IF(AND(V574&gt;=設定!$C$3,X574&gt;=L574),G574*(1+設定!$C$6),IF(AND(V574&gt;=設定!$C$3,X574&lt;L574),G574*(1+設定!$C$7*-1),IF(V574&lt;設定!$C$3,G574*(1+設定!$C$6),"除外"))),10)</f>
        <v>#VALUE!</v>
      </c>
      <c r="I574" s="34" t="e">
        <f ca="1">IF(消化率!$I$5&lt;1,商品!H574*消化率!$I$5,IF(商品!W574*商品!Q574/(商品!H574*消化率!$I$5)&gt;商品!L574,商品!H574*消化率!$I$5,J574))</f>
        <v>#DIV/0!</v>
      </c>
      <c r="J574" s="34" t="e">
        <f t="shared" si="114"/>
        <v>#VALUE!</v>
      </c>
      <c r="K574" s="34" t="e">
        <f ca="1">IF(ROUNDDOWN(IF(I574&gt;=設定!$C$8,設定!$C$8,商品!I574),0)&lt;10,10,ROUNDDOWN(IF(I574&gt;=設定!$C$8,設定!$C$8,商品!I574),0))</f>
        <v>#DIV/0!</v>
      </c>
      <c r="L574" s="64">
        <f>IF(F574="標準",設定!$C$4,商品!F574)</f>
        <v>5</v>
      </c>
      <c r="M574" s="63" t="str">
        <f>_xlfn.XLOOKUP($D574,全商品!$F:$F,全商品!H:H,"-")</f>
        <v>-</v>
      </c>
      <c r="N574" s="12" t="str">
        <f>_xlfn.XLOOKUP($D574,全商品!$F:$F,全商品!I:I,"-")</f>
        <v>-</v>
      </c>
      <c r="O574" s="23" t="str">
        <f>_xlfn.XLOOKUP($D574,全商品!$F:$F,全商品!K:K,"-")</f>
        <v>-</v>
      </c>
      <c r="P574" s="13" t="str">
        <f>_xlfn.XLOOKUP($D574,全商品!$F:$F,全商品!M:M,"-")</f>
        <v>-</v>
      </c>
      <c r="Q574" s="25" t="str">
        <f>_xlfn.XLOOKUP($D574,現状商品設定!B:B,現状商品設定!D:D,"-")</f>
        <v>-</v>
      </c>
      <c r="R574" s="22">
        <f>SUM(_xlfn.XLOOKUP($D574,当月商品!$D:$D,当月商品!I:I,0),_xlfn.XLOOKUP($D574,前月商品!$D:$D,前月商品!I:I,0),_xlfn.XLOOKUP($D574,前々月商品!$D:$D,前々月商品!I:I,0))</f>
        <v>0</v>
      </c>
      <c r="S574" s="23">
        <f>SUM(_xlfn.XLOOKUP($D574,当月商品!$D:$D,当月商品!V:V,0),_xlfn.XLOOKUP($D574,前月商品!$D:$D,前月商品!V:V,0),_xlfn.XLOOKUP($D574,前々月商品!$D:$D,前々月商品!V:V,0))</f>
        <v>0</v>
      </c>
      <c r="T574" s="23">
        <f t="shared" si="115"/>
        <v>0</v>
      </c>
      <c r="U574" s="23">
        <f>SUM(_xlfn.XLOOKUP($D574,当月商品!$D:$D,当月商品!W:W,0),_xlfn.XLOOKUP($D574,前月商品!$D:$D,前月商品!W:W,0),_xlfn.XLOOKUP($D574,前々月商品!$D:$D,前々月商品!W:W,0))</f>
        <v>0</v>
      </c>
      <c r="V574" s="23">
        <f>SUM(_xlfn.XLOOKUP($D574,当月商品!$D:$D,当月商品!H:H,0),_xlfn.XLOOKUP($D574,前月商品!$D:$D,前月商品!H:H,0),_xlfn.XLOOKUP($D574,前々月商品!$D:$D,前々月商品!H:H,0))</f>
        <v>0</v>
      </c>
      <c r="W574" s="13">
        <f t="shared" si="116"/>
        <v>0</v>
      </c>
      <c r="X574" s="15">
        <f t="shared" si="117"/>
        <v>0</v>
      </c>
      <c r="Y574" s="22">
        <f>_xlfn.XLOOKUP($D574,当月商品!$D:$D,当月商品!I:I,0)</f>
        <v>0</v>
      </c>
      <c r="Z574" s="23">
        <f>_xlfn.XLOOKUP($D574,前月商品!$D:$D,前月商品!I:I,0)</f>
        <v>0</v>
      </c>
      <c r="AA574" s="23">
        <f>_xlfn.XLOOKUP($D574,前々月商品!$D:$D,前々月商品!I:I,0)</f>
        <v>0</v>
      </c>
      <c r="AB574" s="23">
        <f>_xlfn.XLOOKUP($D574,当月商品!$D:$D,当月商品!V:V,0)</f>
        <v>0</v>
      </c>
      <c r="AC574" s="23">
        <f>_xlfn.XLOOKUP($D574,前月商品!$D:$D,前月商品!V:V,0)</f>
        <v>0</v>
      </c>
      <c r="AD574" s="23">
        <f>_xlfn.XLOOKUP($D574,前々月商品!$D:$D,前々月商品!V:V,0)</f>
        <v>0</v>
      </c>
      <c r="AE574" s="23">
        <f t="shared" si="118"/>
        <v>0</v>
      </c>
      <c r="AF574" s="23">
        <f t="shared" si="119"/>
        <v>0</v>
      </c>
      <c r="AG574" s="23">
        <f t="shared" si="120"/>
        <v>0</v>
      </c>
      <c r="AH574" s="12">
        <f>_xlfn.XLOOKUP($D574,当月商品!$D:$D,当月商品!W:W,0)</f>
        <v>0</v>
      </c>
      <c r="AI574" s="12">
        <f>_xlfn.XLOOKUP($D574,前月商品!$D:$D,前月商品!W:W,0)</f>
        <v>0</v>
      </c>
      <c r="AJ574" s="12">
        <f>_xlfn.XLOOKUP($D574,前々月商品!$D:$D,前々月商品!W:W,0)</f>
        <v>0</v>
      </c>
      <c r="AK574" s="12">
        <f>_xlfn.XLOOKUP($D574,当月商品!$D:$D,当月商品!H:H,0)</f>
        <v>0</v>
      </c>
      <c r="AL574" s="12">
        <f>_xlfn.XLOOKUP($D574,前月商品!$D:$D,前月商品!H:H,0)</f>
        <v>0</v>
      </c>
      <c r="AM574" s="12">
        <f>_xlfn.XLOOKUP($D574,前々月商品!$D:$D,前々月商品!H:H,0)</f>
        <v>0</v>
      </c>
      <c r="AN574" s="13">
        <f t="shared" si="121"/>
        <v>0</v>
      </c>
      <c r="AO574" s="13">
        <f t="shared" si="122"/>
        <v>0</v>
      </c>
      <c r="AP574" s="13">
        <f t="shared" si="123"/>
        <v>0</v>
      </c>
      <c r="AQ574" s="16">
        <f t="shared" si="124"/>
        <v>0</v>
      </c>
      <c r="AR574" s="16">
        <f t="shared" si="125"/>
        <v>0</v>
      </c>
      <c r="AS574" s="17">
        <f t="shared" si="126"/>
        <v>0</v>
      </c>
      <c r="AT574" t="e">
        <f t="shared" si="127"/>
        <v>#VALUE!</v>
      </c>
    </row>
    <row r="575" spans="3:46" ht="36.65" customHeight="1">
      <c r="C575" s="20">
        <v>570</v>
      </c>
      <c r="D575" s="53">
        <f>現状商品設定!B572</f>
        <v>0</v>
      </c>
      <c r="E575" s="26" t="str">
        <f>IFERROR(_xlfn.XLOOKUP($D575,現状商品設定!B:B,現状商品設定!C:C,"-"),"-")</f>
        <v>-</v>
      </c>
      <c r="F575" s="32" t="s">
        <v>46</v>
      </c>
      <c r="G575" s="30" t="str">
        <f>IFERROR(_xlfn.XLOOKUP($D575,現状商品設定!B:B,現状商品設定!F:F),"-")</f>
        <v>-</v>
      </c>
      <c r="H575" s="34" t="e">
        <f>IF(IF(AND(V575&gt;=設定!$C$3,X575&gt;=L575),G575*(1+設定!$C$6),IF(AND(V575&gt;=設定!$C$3,X575&lt;L575),G575*(1+設定!$C$7*-1),IF(V575&lt;設定!$C$3,G575*(1+設定!$C$6),"除外")))&gt;10,IF(AND(V575&gt;=設定!$C$3,X575&gt;=L575),G575*(1+設定!$C$6),IF(AND(V575&gt;=設定!$C$3,X575&lt;L575),G575*(1+設定!$C$7*-1),IF(V575&lt;設定!$C$3,G575*(1+設定!$C$6),"除外"))),10)</f>
        <v>#VALUE!</v>
      </c>
      <c r="I575" s="34" t="e">
        <f ca="1">IF(消化率!$I$5&lt;1,商品!H575*消化率!$I$5,IF(商品!W575*商品!Q575/(商品!H575*消化率!$I$5)&gt;商品!L575,商品!H575*消化率!$I$5,J575))</f>
        <v>#DIV/0!</v>
      </c>
      <c r="J575" s="34" t="e">
        <f t="shared" si="114"/>
        <v>#VALUE!</v>
      </c>
      <c r="K575" s="34" t="e">
        <f ca="1">IF(ROUNDDOWN(IF(I575&gt;=設定!$C$8,設定!$C$8,商品!I575),0)&lt;10,10,ROUNDDOWN(IF(I575&gt;=設定!$C$8,設定!$C$8,商品!I575),0))</f>
        <v>#DIV/0!</v>
      </c>
      <c r="L575" s="64">
        <f>IF(F575="標準",設定!$C$4,商品!F575)</f>
        <v>5</v>
      </c>
      <c r="M575" s="63" t="str">
        <f>_xlfn.XLOOKUP($D575,全商品!$F:$F,全商品!H:H,"-")</f>
        <v>-</v>
      </c>
      <c r="N575" s="12" t="str">
        <f>_xlfn.XLOOKUP($D575,全商品!$F:$F,全商品!I:I,"-")</f>
        <v>-</v>
      </c>
      <c r="O575" s="23" t="str">
        <f>_xlfn.XLOOKUP($D575,全商品!$F:$F,全商品!K:K,"-")</f>
        <v>-</v>
      </c>
      <c r="P575" s="13" t="str">
        <f>_xlfn.XLOOKUP($D575,全商品!$F:$F,全商品!M:M,"-")</f>
        <v>-</v>
      </c>
      <c r="Q575" s="25" t="str">
        <f>_xlfn.XLOOKUP($D575,現状商品設定!B:B,現状商品設定!D:D,"-")</f>
        <v>-</v>
      </c>
      <c r="R575" s="22">
        <f>SUM(_xlfn.XLOOKUP($D575,当月商品!$D:$D,当月商品!I:I,0),_xlfn.XLOOKUP($D575,前月商品!$D:$D,前月商品!I:I,0),_xlfn.XLOOKUP($D575,前々月商品!$D:$D,前々月商品!I:I,0))</f>
        <v>0</v>
      </c>
      <c r="S575" s="23">
        <f>SUM(_xlfn.XLOOKUP($D575,当月商品!$D:$D,当月商品!V:V,0),_xlfn.XLOOKUP($D575,前月商品!$D:$D,前月商品!V:V,0),_xlfn.XLOOKUP($D575,前々月商品!$D:$D,前々月商品!V:V,0))</f>
        <v>0</v>
      </c>
      <c r="T575" s="23">
        <f t="shared" si="115"/>
        <v>0</v>
      </c>
      <c r="U575" s="23">
        <f>SUM(_xlfn.XLOOKUP($D575,当月商品!$D:$D,当月商品!W:W,0),_xlfn.XLOOKUP($D575,前月商品!$D:$D,前月商品!W:W,0),_xlfn.XLOOKUP($D575,前々月商品!$D:$D,前々月商品!W:W,0))</f>
        <v>0</v>
      </c>
      <c r="V575" s="23">
        <f>SUM(_xlfn.XLOOKUP($D575,当月商品!$D:$D,当月商品!H:H,0),_xlfn.XLOOKUP($D575,前月商品!$D:$D,前月商品!H:H,0),_xlfn.XLOOKUP($D575,前々月商品!$D:$D,前々月商品!H:H,0))</f>
        <v>0</v>
      </c>
      <c r="W575" s="13">
        <f t="shared" si="116"/>
        <v>0</v>
      </c>
      <c r="X575" s="15">
        <f t="shared" si="117"/>
        <v>0</v>
      </c>
      <c r="Y575" s="22">
        <f>_xlfn.XLOOKUP($D575,当月商品!$D:$D,当月商品!I:I,0)</f>
        <v>0</v>
      </c>
      <c r="Z575" s="23">
        <f>_xlfn.XLOOKUP($D575,前月商品!$D:$D,前月商品!I:I,0)</f>
        <v>0</v>
      </c>
      <c r="AA575" s="23">
        <f>_xlfn.XLOOKUP($D575,前々月商品!$D:$D,前々月商品!I:I,0)</f>
        <v>0</v>
      </c>
      <c r="AB575" s="23">
        <f>_xlfn.XLOOKUP($D575,当月商品!$D:$D,当月商品!V:V,0)</f>
        <v>0</v>
      </c>
      <c r="AC575" s="23">
        <f>_xlfn.XLOOKUP($D575,前月商品!$D:$D,前月商品!V:V,0)</f>
        <v>0</v>
      </c>
      <c r="AD575" s="23">
        <f>_xlfn.XLOOKUP($D575,前々月商品!$D:$D,前々月商品!V:V,0)</f>
        <v>0</v>
      </c>
      <c r="AE575" s="23">
        <f t="shared" si="118"/>
        <v>0</v>
      </c>
      <c r="AF575" s="23">
        <f t="shared" si="119"/>
        <v>0</v>
      </c>
      <c r="AG575" s="23">
        <f t="shared" si="120"/>
        <v>0</v>
      </c>
      <c r="AH575" s="12">
        <f>_xlfn.XLOOKUP($D575,当月商品!$D:$D,当月商品!W:W,0)</f>
        <v>0</v>
      </c>
      <c r="AI575" s="12">
        <f>_xlfn.XLOOKUP($D575,前月商品!$D:$D,前月商品!W:W,0)</f>
        <v>0</v>
      </c>
      <c r="AJ575" s="12">
        <f>_xlfn.XLOOKUP($D575,前々月商品!$D:$D,前々月商品!W:W,0)</f>
        <v>0</v>
      </c>
      <c r="AK575" s="12">
        <f>_xlfn.XLOOKUP($D575,当月商品!$D:$D,当月商品!H:H,0)</f>
        <v>0</v>
      </c>
      <c r="AL575" s="12">
        <f>_xlfn.XLOOKUP($D575,前月商品!$D:$D,前月商品!H:H,0)</f>
        <v>0</v>
      </c>
      <c r="AM575" s="12">
        <f>_xlfn.XLOOKUP($D575,前々月商品!$D:$D,前々月商品!H:H,0)</f>
        <v>0</v>
      </c>
      <c r="AN575" s="13">
        <f t="shared" si="121"/>
        <v>0</v>
      </c>
      <c r="AO575" s="13">
        <f t="shared" si="122"/>
        <v>0</v>
      </c>
      <c r="AP575" s="13">
        <f t="shared" si="123"/>
        <v>0</v>
      </c>
      <c r="AQ575" s="16">
        <f t="shared" si="124"/>
        <v>0</v>
      </c>
      <c r="AR575" s="16">
        <f t="shared" si="125"/>
        <v>0</v>
      </c>
      <c r="AS575" s="17">
        <f t="shared" si="126"/>
        <v>0</v>
      </c>
      <c r="AT575" t="e">
        <f t="shared" si="127"/>
        <v>#VALUE!</v>
      </c>
    </row>
    <row r="576" spans="3:46" ht="36.65" customHeight="1">
      <c r="C576" s="20">
        <v>571</v>
      </c>
      <c r="D576" s="53">
        <f>現状商品設定!B573</f>
        <v>0</v>
      </c>
      <c r="E576" s="26" t="str">
        <f>IFERROR(_xlfn.XLOOKUP($D576,現状商品設定!B:B,現状商品設定!C:C,"-"),"-")</f>
        <v>-</v>
      </c>
      <c r="F576" s="32" t="s">
        <v>46</v>
      </c>
      <c r="G576" s="30" t="str">
        <f>IFERROR(_xlfn.XLOOKUP($D576,現状商品設定!B:B,現状商品設定!F:F),"-")</f>
        <v>-</v>
      </c>
      <c r="H576" s="34" t="e">
        <f>IF(IF(AND(V576&gt;=設定!$C$3,X576&gt;=L576),G576*(1+設定!$C$6),IF(AND(V576&gt;=設定!$C$3,X576&lt;L576),G576*(1+設定!$C$7*-1),IF(V576&lt;設定!$C$3,G576*(1+設定!$C$6),"除外")))&gt;10,IF(AND(V576&gt;=設定!$C$3,X576&gt;=L576),G576*(1+設定!$C$6),IF(AND(V576&gt;=設定!$C$3,X576&lt;L576),G576*(1+設定!$C$7*-1),IF(V576&lt;設定!$C$3,G576*(1+設定!$C$6),"除外"))),10)</f>
        <v>#VALUE!</v>
      </c>
      <c r="I576" s="34" t="e">
        <f ca="1">IF(消化率!$I$5&lt;1,商品!H576*消化率!$I$5,IF(商品!W576*商品!Q576/(商品!H576*消化率!$I$5)&gt;商品!L576,商品!H576*消化率!$I$5,J576))</f>
        <v>#DIV/0!</v>
      </c>
      <c r="J576" s="34" t="e">
        <f t="shared" si="114"/>
        <v>#VALUE!</v>
      </c>
      <c r="K576" s="34" t="e">
        <f ca="1">IF(ROUNDDOWN(IF(I576&gt;=設定!$C$8,設定!$C$8,商品!I576),0)&lt;10,10,ROUNDDOWN(IF(I576&gt;=設定!$C$8,設定!$C$8,商品!I576),0))</f>
        <v>#DIV/0!</v>
      </c>
      <c r="L576" s="64">
        <f>IF(F576="標準",設定!$C$4,商品!F576)</f>
        <v>5</v>
      </c>
      <c r="M576" s="63" t="str">
        <f>_xlfn.XLOOKUP($D576,全商品!$F:$F,全商品!H:H,"-")</f>
        <v>-</v>
      </c>
      <c r="N576" s="12" t="str">
        <f>_xlfn.XLOOKUP($D576,全商品!$F:$F,全商品!I:I,"-")</f>
        <v>-</v>
      </c>
      <c r="O576" s="23" t="str">
        <f>_xlfn.XLOOKUP($D576,全商品!$F:$F,全商品!K:K,"-")</f>
        <v>-</v>
      </c>
      <c r="P576" s="13" t="str">
        <f>_xlfn.XLOOKUP($D576,全商品!$F:$F,全商品!M:M,"-")</f>
        <v>-</v>
      </c>
      <c r="Q576" s="25" t="str">
        <f>_xlfn.XLOOKUP($D576,現状商品設定!B:B,現状商品設定!D:D,"-")</f>
        <v>-</v>
      </c>
      <c r="R576" s="22">
        <f>SUM(_xlfn.XLOOKUP($D576,当月商品!$D:$D,当月商品!I:I,0),_xlfn.XLOOKUP($D576,前月商品!$D:$D,前月商品!I:I,0),_xlfn.XLOOKUP($D576,前々月商品!$D:$D,前々月商品!I:I,0))</f>
        <v>0</v>
      </c>
      <c r="S576" s="23">
        <f>SUM(_xlfn.XLOOKUP($D576,当月商品!$D:$D,当月商品!V:V,0),_xlfn.XLOOKUP($D576,前月商品!$D:$D,前月商品!V:V,0),_xlfn.XLOOKUP($D576,前々月商品!$D:$D,前々月商品!V:V,0))</f>
        <v>0</v>
      </c>
      <c r="T576" s="23">
        <f t="shared" si="115"/>
        <v>0</v>
      </c>
      <c r="U576" s="23">
        <f>SUM(_xlfn.XLOOKUP($D576,当月商品!$D:$D,当月商品!W:W,0),_xlfn.XLOOKUP($D576,前月商品!$D:$D,前月商品!W:W,0),_xlfn.XLOOKUP($D576,前々月商品!$D:$D,前々月商品!W:W,0))</f>
        <v>0</v>
      </c>
      <c r="V576" s="23">
        <f>SUM(_xlfn.XLOOKUP($D576,当月商品!$D:$D,当月商品!H:H,0),_xlfn.XLOOKUP($D576,前月商品!$D:$D,前月商品!H:H,0),_xlfn.XLOOKUP($D576,前々月商品!$D:$D,前々月商品!H:H,0))</f>
        <v>0</v>
      </c>
      <c r="W576" s="13">
        <f t="shared" si="116"/>
        <v>0</v>
      </c>
      <c r="X576" s="15">
        <f t="shared" si="117"/>
        <v>0</v>
      </c>
      <c r="Y576" s="22">
        <f>_xlfn.XLOOKUP($D576,当月商品!$D:$D,当月商品!I:I,0)</f>
        <v>0</v>
      </c>
      <c r="Z576" s="23">
        <f>_xlfn.XLOOKUP($D576,前月商品!$D:$D,前月商品!I:I,0)</f>
        <v>0</v>
      </c>
      <c r="AA576" s="23">
        <f>_xlfn.XLOOKUP($D576,前々月商品!$D:$D,前々月商品!I:I,0)</f>
        <v>0</v>
      </c>
      <c r="AB576" s="23">
        <f>_xlfn.XLOOKUP($D576,当月商品!$D:$D,当月商品!V:V,0)</f>
        <v>0</v>
      </c>
      <c r="AC576" s="23">
        <f>_xlfn.XLOOKUP($D576,前月商品!$D:$D,前月商品!V:V,0)</f>
        <v>0</v>
      </c>
      <c r="AD576" s="23">
        <f>_xlfn.XLOOKUP($D576,前々月商品!$D:$D,前々月商品!V:V,0)</f>
        <v>0</v>
      </c>
      <c r="AE576" s="23">
        <f t="shared" si="118"/>
        <v>0</v>
      </c>
      <c r="AF576" s="23">
        <f t="shared" si="119"/>
        <v>0</v>
      </c>
      <c r="AG576" s="23">
        <f t="shared" si="120"/>
        <v>0</v>
      </c>
      <c r="AH576" s="12">
        <f>_xlfn.XLOOKUP($D576,当月商品!$D:$D,当月商品!W:W,0)</f>
        <v>0</v>
      </c>
      <c r="AI576" s="12">
        <f>_xlfn.XLOOKUP($D576,前月商品!$D:$D,前月商品!W:W,0)</f>
        <v>0</v>
      </c>
      <c r="AJ576" s="12">
        <f>_xlfn.XLOOKUP($D576,前々月商品!$D:$D,前々月商品!W:W,0)</f>
        <v>0</v>
      </c>
      <c r="AK576" s="12">
        <f>_xlfn.XLOOKUP($D576,当月商品!$D:$D,当月商品!H:H,0)</f>
        <v>0</v>
      </c>
      <c r="AL576" s="12">
        <f>_xlfn.XLOOKUP($D576,前月商品!$D:$D,前月商品!H:H,0)</f>
        <v>0</v>
      </c>
      <c r="AM576" s="12">
        <f>_xlfn.XLOOKUP($D576,前々月商品!$D:$D,前々月商品!H:H,0)</f>
        <v>0</v>
      </c>
      <c r="AN576" s="13">
        <f t="shared" si="121"/>
        <v>0</v>
      </c>
      <c r="AO576" s="13">
        <f t="shared" si="122"/>
        <v>0</v>
      </c>
      <c r="AP576" s="13">
        <f t="shared" si="123"/>
        <v>0</v>
      </c>
      <c r="AQ576" s="16">
        <f t="shared" si="124"/>
        <v>0</v>
      </c>
      <c r="AR576" s="16">
        <f t="shared" si="125"/>
        <v>0</v>
      </c>
      <c r="AS576" s="17">
        <f t="shared" si="126"/>
        <v>0</v>
      </c>
      <c r="AT576" t="e">
        <f t="shared" si="127"/>
        <v>#VALUE!</v>
      </c>
    </row>
    <row r="577" spans="3:46" ht="36.65" customHeight="1">
      <c r="C577" s="20">
        <v>572</v>
      </c>
      <c r="D577" s="53">
        <f>現状商品設定!B574</f>
        <v>0</v>
      </c>
      <c r="E577" s="26" t="str">
        <f>IFERROR(_xlfn.XLOOKUP($D577,現状商品設定!B:B,現状商品設定!C:C,"-"),"-")</f>
        <v>-</v>
      </c>
      <c r="F577" s="32" t="s">
        <v>46</v>
      </c>
      <c r="G577" s="30" t="str">
        <f>IFERROR(_xlfn.XLOOKUP($D577,現状商品設定!B:B,現状商品設定!F:F),"-")</f>
        <v>-</v>
      </c>
      <c r="H577" s="34" t="e">
        <f>IF(IF(AND(V577&gt;=設定!$C$3,X577&gt;=L577),G577*(1+設定!$C$6),IF(AND(V577&gt;=設定!$C$3,X577&lt;L577),G577*(1+設定!$C$7*-1),IF(V577&lt;設定!$C$3,G577*(1+設定!$C$6),"除外")))&gt;10,IF(AND(V577&gt;=設定!$C$3,X577&gt;=L577),G577*(1+設定!$C$6),IF(AND(V577&gt;=設定!$C$3,X577&lt;L577),G577*(1+設定!$C$7*-1),IF(V577&lt;設定!$C$3,G577*(1+設定!$C$6),"除外"))),10)</f>
        <v>#VALUE!</v>
      </c>
      <c r="I577" s="34" t="e">
        <f ca="1">IF(消化率!$I$5&lt;1,商品!H577*消化率!$I$5,IF(商品!W577*商品!Q577/(商品!H577*消化率!$I$5)&gt;商品!L577,商品!H577*消化率!$I$5,J577))</f>
        <v>#DIV/0!</v>
      </c>
      <c r="J577" s="34" t="e">
        <f t="shared" si="114"/>
        <v>#VALUE!</v>
      </c>
      <c r="K577" s="34" t="e">
        <f ca="1">IF(ROUNDDOWN(IF(I577&gt;=設定!$C$8,設定!$C$8,商品!I577),0)&lt;10,10,ROUNDDOWN(IF(I577&gt;=設定!$C$8,設定!$C$8,商品!I577),0))</f>
        <v>#DIV/0!</v>
      </c>
      <c r="L577" s="64">
        <f>IF(F577="標準",設定!$C$4,商品!F577)</f>
        <v>5</v>
      </c>
      <c r="M577" s="63" t="str">
        <f>_xlfn.XLOOKUP($D577,全商品!$F:$F,全商品!H:H,"-")</f>
        <v>-</v>
      </c>
      <c r="N577" s="12" t="str">
        <f>_xlfn.XLOOKUP($D577,全商品!$F:$F,全商品!I:I,"-")</f>
        <v>-</v>
      </c>
      <c r="O577" s="23" t="str">
        <f>_xlfn.XLOOKUP($D577,全商品!$F:$F,全商品!K:K,"-")</f>
        <v>-</v>
      </c>
      <c r="P577" s="13" t="str">
        <f>_xlfn.XLOOKUP($D577,全商品!$F:$F,全商品!M:M,"-")</f>
        <v>-</v>
      </c>
      <c r="Q577" s="25" t="str">
        <f>_xlfn.XLOOKUP($D577,現状商品設定!B:B,現状商品設定!D:D,"-")</f>
        <v>-</v>
      </c>
      <c r="R577" s="22">
        <f>SUM(_xlfn.XLOOKUP($D577,当月商品!$D:$D,当月商品!I:I,0),_xlfn.XLOOKUP($D577,前月商品!$D:$D,前月商品!I:I,0),_xlfn.XLOOKUP($D577,前々月商品!$D:$D,前々月商品!I:I,0))</f>
        <v>0</v>
      </c>
      <c r="S577" s="23">
        <f>SUM(_xlfn.XLOOKUP($D577,当月商品!$D:$D,当月商品!V:V,0),_xlfn.XLOOKUP($D577,前月商品!$D:$D,前月商品!V:V,0),_xlfn.XLOOKUP($D577,前々月商品!$D:$D,前々月商品!V:V,0))</f>
        <v>0</v>
      </c>
      <c r="T577" s="23">
        <f t="shared" si="115"/>
        <v>0</v>
      </c>
      <c r="U577" s="23">
        <f>SUM(_xlfn.XLOOKUP($D577,当月商品!$D:$D,当月商品!W:W,0),_xlfn.XLOOKUP($D577,前月商品!$D:$D,前月商品!W:W,0),_xlfn.XLOOKUP($D577,前々月商品!$D:$D,前々月商品!W:W,0))</f>
        <v>0</v>
      </c>
      <c r="V577" s="23">
        <f>SUM(_xlfn.XLOOKUP($D577,当月商品!$D:$D,当月商品!H:H,0),_xlfn.XLOOKUP($D577,前月商品!$D:$D,前月商品!H:H,0),_xlfn.XLOOKUP($D577,前々月商品!$D:$D,前々月商品!H:H,0))</f>
        <v>0</v>
      </c>
      <c r="W577" s="13">
        <f t="shared" si="116"/>
        <v>0</v>
      </c>
      <c r="X577" s="15">
        <f t="shared" si="117"/>
        <v>0</v>
      </c>
      <c r="Y577" s="22">
        <f>_xlfn.XLOOKUP($D577,当月商品!$D:$D,当月商品!I:I,0)</f>
        <v>0</v>
      </c>
      <c r="Z577" s="23">
        <f>_xlfn.XLOOKUP($D577,前月商品!$D:$D,前月商品!I:I,0)</f>
        <v>0</v>
      </c>
      <c r="AA577" s="23">
        <f>_xlfn.XLOOKUP($D577,前々月商品!$D:$D,前々月商品!I:I,0)</f>
        <v>0</v>
      </c>
      <c r="AB577" s="23">
        <f>_xlfn.XLOOKUP($D577,当月商品!$D:$D,当月商品!V:V,0)</f>
        <v>0</v>
      </c>
      <c r="AC577" s="23">
        <f>_xlfn.XLOOKUP($D577,前月商品!$D:$D,前月商品!V:V,0)</f>
        <v>0</v>
      </c>
      <c r="AD577" s="23">
        <f>_xlfn.XLOOKUP($D577,前々月商品!$D:$D,前々月商品!V:V,0)</f>
        <v>0</v>
      </c>
      <c r="AE577" s="23">
        <f t="shared" si="118"/>
        <v>0</v>
      </c>
      <c r="AF577" s="23">
        <f t="shared" si="119"/>
        <v>0</v>
      </c>
      <c r="AG577" s="23">
        <f t="shared" si="120"/>
        <v>0</v>
      </c>
      <c r="AH577" s="12">
        <f>_xlfn.XLOOKUP($D577,当月商品!$D:$D,当月商品!W:W,0)</f>
        <v>0</v>
      </c>
      <c r="AI577" s="12">
        <f>_xlfn.XLOOKUP($D577,前月商品!$D:$D,前月商品!W:W,0)</f>
        <v>0</v>
      </c>
      <c r="AJ577" s="12">
        <f>_xlfn.XLOOKUP($D577,前々月商品!$D:$D,前々月商品!W:W,0)</f>
        <v>0</v>
      </c>
      <c r="AK577" s="12">
        <f>_xlfn.XLOOKUP($D577,当月商品!$D:$D,当月商品!H:H,0)</f>
        <v>0</v>
      </c>
      <c r="AL577" s="12">
        <f>_xlfn.XLOOKUP($D577,前月商品!$D:$D,前月商品!H:H,0)</f>
        <v>0</v>
      </c>
      <c r="AM577" s="12">
        <f>_xlfn.XLOOKUP($D577,前々月商品!$D:$D,前々月商品!H:H,0)</f>
        <v>0</v>
      </c>
      <c r="AN577" s="13">
        <f t="shared" si="121"/>
        <v>0</v>
      </c>
      <c r="AO577" s="13">
        <f t="shared" si="122"/>
        <v>0</v>
      </c>
      <c r="AP577" s="13">
        <f t="shared" si="123"/>
        <v>0</v>
      </c>
      <c r="AQ577" s="16">
        <f t="shared" si="124"/>
        <v>0</v>
      </c>
      <c r="AR577" s="16">
        <f t="shared" si="125"/>
        <v>0</v>
      </c>
      <c r="AS577" s="17">
        <f t="shared" si="126"/>
        <v>0</v>
      </c>
      <c r="AT577" t="e">
        <f t="shared" si="127"/>
        <v>#VALUE!</v>
      </c>
    </row>
    <row r="578" spans="3:46" ht="36.65" customHeight="1">
      <c r="C578" s="20">
        <v>573</v>
      </c>
      <c r="D578" s="53">
        <f>現状商品設定!B575</f>
        <v>0</v>
      </c>
      <c r="E578" s="26" t="str">
        <f>IFERROR(_xlfn.XLOOKUP($D578,現状商品設定!B:B,現状商品設定!C:C,"-"),"-")</f>
        <v>-</v>
      </c>
      <c r="F578" s="32" t="s">
        <v>46</v>
      </c>
      <c r="G578" s="30" t="str">
        <f>IFERROR(_xlfn.XLOOKUP($D578,現状商品設定!B:B,現状商品設定!F:F),"-")</f>
        <v>-</v>
      </c>
      <c r="H578" s="34" t="e">
        <f>IF(IF(AND(V578&gt;=設定!$C$3,X578&gt;=L578),G578*(1+設定!$C$6),IF(AND(V578&gt;=設定!$C$3,X578&lt;L578),G578*(1+設定!$C$7*-1),IF(V578&lt;設定!$C$3,G578*(1+設定!$C$6),"除外")))&gt;10,IF(AND(V578&gt;=設定!$C$3,X578&gt;=L578),G578*(1+設定!$C$6),IF(AND(V578&gt;=設定!$C$3,X578&lt;L578),G578*(1+設定!$C$7*-1),IF(V578&lt;設定!$C$3,G578*(1+設定!$C$6),"除外"))),10)</f>
        <v>#VALUE!</v>
      </c>
      <c r="I578" s="34" t="e">
        <f ca="1">IF(消化率!$I$5&lt;1,商品!H578*消化率!$I$5,IF(商品!W578*商品!Q578/(商品!H578*消化率!$I$5)&gt;商品!L578,商品!H578*消化率!$I$5,J578))</f>
        <v>#DIV/0!</v>
      </c>
      <c r="J578" s="34" t="e">
        <f t="shared" si="114"/>
        <v>#VALUE!</v>
      </c>
      <c r="K578" s="34" t="e">
        <f ca="1">IF(ROUNDDOWN(IF(I578&gt;=設定!$C$8,設定!$C$8,商品!I578),0)&lt;10,10,ROUNDDOWN(IF(I578&gt;=設定!$C$8,設定!$C$8,商品!I578),0))</f>
        <v>#DIV/0!</v>
      </c>
      <c r="L578" s="64">
        <f>IF(F578="標準",設定!$C$4,商品!F578)</f>
        <v>5</v>
      </c>
      <c r="M578" s="63" t="str">
        <f>_xlfn.XLOOKUP($D578,全商品!$F:$F,全商品!H:H,"-")</f>
        <v>-</v>
      </c>
      <c r="N578" s="12" t="str">
        <f>_xlfn.XLOOKUP($D578,全商品!$F:$F,全商品!I:I,"-")</f>
        <v>-</v>
      </c>
      <c r="O578" s="23" t="str">
        <f>_xlfn.XLOOKUP($D578,全商品!$F:$F,全商品!K:K,"-")</f>
        <v>-</v>
      </c>
      <c r="P578" s="13" t="str">
        <f>_xlfn.XLOOKUP($D578,全商品!$F:$F,全商品!M:M,"-")</f>
        <v>-</v>
      </c>
      <c r="Q578" s="25" t="str">
        <f>_xlfn.XLOOKUP($D578,現状商品設定!B:B,現状商品設定!D:D,"-")</f>
        <v>-</v>
      </c>
      <c r="R578" s="22">
        <f>SUM(_xlfn.XLOOKUP($D578,当月商品!$D:$D,当月商品!I:I,0),_xlfn.XLOOKUP($D578,前月商品!$D:$D,前月商品!I:I,0),_xlfn.XLOOKUP($D578,前々月商品!$D:$D,前々月商品!I:I,0))</f>
        <v>0</v>
      </c>
      <c r="S578" s="23">
        <f>SUM(_xlfn.XLOOKUP($D578,当月商品!$D:$D,当月商品!V:V,0),_xlfn.XLOOKUP($D578,前月商品!$D:$D,前月商品!V:V,0),_xlfn.XLOOKUP($D578,前々月商品!$D:$D,前々月商品!V:V,0))</f>
        <v>0</v>
      </c>
      <c r="T578" s="23">
        <f t="shared" si="115"/>
        <v>0</v>
      </c>
      <c r="U578" s="23">
        <f>SUM(_xlfn.XLOOKUP($D578,当月商品!$D:$D,当月商品!W:W,0),_xlfn.XLOOKUP($D578,前月商品!$D:$D,前月商品!W:W,0),_xlfn.XLOOKUP($D578,前々月商品!$D:$D,前々月商品!W:W,0))</f>
        <v>0</v>
      </c>
      <c r="V578" s="23">
        <f>SUM(_xlfn.XLOOKUP($D578,当月商品!$D:$D,当月商品!H:H,0),_xlfn.XLOOKUP($D578,前月商品!$D:$D,前月商品!H:H,0),_xlfn.XLOOKUP($D578,前々月商品!$D:$D,前々月商品!H:H,0))</f>
        <v>0</v>
      </c>
      <c r="W578" s="13">
        <f t="shared" si="116"/>
        <v>0</v>
      </c>
      <c r="X578" s="15">
        <f t="shared" si="117"/>
        <v>0</v>
      </c>
      <c r="Y578" s="22">
        <f>_xlfn.XLOOKUP($D578,当月商品!$D:$D,当月商品!I:I,0)</f>
        <v>0</v>
      </c>
      <c r="Z578" s="23">
        <f>_xlfn.XLOOKUP($D578,前月商品!$D:$D,前月商品!I:I,0)</f>
        <v>0</v>
      </c>
      <c r="AA578" s="23">
        <f>_xlfn.XLOOKUP($D578,前々月商品!$D:$D,前々月商品!I:I,0)</f>
        <v>0</v>
      </c>
      <c r="AB578" s="23">
        <f>_xlfn.XLOOKUP($D578,当月商品!$D:$D,当月商品!V:V,0)</f>
        <v>0</v>
      </c>
      <c r="AC578" s="23">
        <f>_xlfn.XLOOKUP($D578,前月商品!$D:$D,前月商品!V:V,0)</f>
        <v>0</v>
      </c>
      <c r="AD578" s="23">
        <f>_xlfn.XLOOKUP($D578,前々月商品!$D:$D,前々月商品!V:V,0)</f>
        <v>0</v>
      </c>
      <c r="AE578" s="23">
        <f t="shared" si="118"/>
        <v>0</v>
      </c>
      <c r="AF578" s="23">
        <f t="shared" si="119"/>
        <v>0</v>
      </c>
      <c r="AG578" s="23">
        <f t="shared" si="120"/>
        <v>0</v>
      </c>
      <c r="AH578" s="12">
        <f>_xlfn.XLOOKUP($D578,当月商品!$D:$D,当月商品!W:W,0)</f>
        <v>0</v>
      </c>
      <c r="AI578" s="12">
        <f>_xlfn.XLOOKUP($D578,前月商品!$D:$D,前月商品!W:W,0)</f>
        <v>0</v>
      </c>
      <c r="AJ578" s="12">
        <f>_xlfn.XLOOKUP($D578,前々月商品!$D:$D,前々月商品!W:W,0)</f>
        <v>0</v>
      </c>
      <c r="AK578" s="12">
        <f>_xlfn.XLOOKUP($D578,当月商品!$D:$D,当月商品!H:H,0)</f>
        <v>0</v>
      </c>
      <c r="AL578" s="12">
        <f>_xlfn.XLOOKUP($D578,前月商品!$D:$D,前月商品!H:H,0)</f>
        <v>0</v>
      </c>
      <c r="AM578" s="12">
        <f>_xlfn.XLOOKUP($D578,前々月商品!$D:$D,前々月商品!H:H,0)</f>
        <v>0</v>
      </c>
      <c r="AN578" s="13">
        <f t="shared" si="121"/>
        <v>0</v>
      </c>
      <c r="AO578" s="13">
        <f t="shared" si="122"/>
        <v>0</v>
      </c>
      <c r="AP578" s="13">
        <f t="shared" si="123"/>
        <v>0</v>
      </c>
      <c r="AQ578" s="16">
        <f t="shared" si="124"/>
        <v>0</v>
      </c>
      <c r="AR578" s="16">
        <f t="shared" si="125"/>
        <v>0</v>
      </c>
      <c r="AS578" s="17">
        <f t="shared" si="126"/>
        <v>0</v>
      </c>
      <c r="AT578" t="e">
        <f t="shared" si="127"/>
        <v>#VALUE!</v>
      </c>
    </row>
    <row r="579" spans="3:46" ht="36.65" customHeight="1">
      <c r="C579" s="20">
        <v>574</v>
      </c>
      <c r="D579" s="53">
        <f>現状商品設定!B576</f>
        <v>0</v>
      </c>
      <c r="E579" s="26" t="str">
        <f>IFERROR(_xlfn.XLOOKUP($D579,現状商品設定!B:B,現状商品設定!C:C,"-"),"-")</f>
        <v>-</v>
      </c>
      <c r="F579" s="32" t="s">
        <v>46</v>
      </c>
      <c r="G579" s="30" t="str">
        <f>IFERROR(_xlfn.XLOOKUP($D579,現状商品設定!B:B,現状商品設定!F:F),"-")</f>
        <v>-</v>
      </c>
      <c r="H579" s="34" t="e">
        <f>IF(IF(AND(V579&gt;=設定!$C$3,X579&gt;=L579),G579*(1+設定!$C$6),IF(AND(V579&gt;=設定!$C$3,X579&lt;L579),G579*(1+設定!$C$7*-1),IF(V579&lt;設定!$C$3,G579*(1+設定!$C$6),"除外")))&gt;10,IF(AND(V579&gt;=設定!$C$3,X579&gt;=L579),G579*(1+設定!$C$6),IF(AND(V579&gt;=設定!$C$3,X579&lt;L579),G579*(1+設定!$C$7*-1),IF(V579&lt;設定!$C$3,G579*(1+設定!$C$6),"除外"))),10)</f>
        <v>#VALUE!</v>
      </c>
      <c r="I579" s="34" t="e">
        <f ca="1">IF(消化率!$I$5&lt;1,商品!H579*消化率!$I$5,IF(商品!W579*商品!Q579/(商品!H579*消化率!$I$5)&gt;商品!L579,商品!H579*消化率!$I$5,J579))</f>
        <v>#DIV/0!</v>
      </c>
      <c r="J579" s="34" t="e">
        <f t="shared" si="114"/>
        <v>#VALUE!</v>
      </c>
      <c r="K579" s="34" t="e">
        <f ca="1">IF(ROUNDDOWN(IF(I579&gt;=設定!$C$8,設定!$C$8,商品!I579),0)&lt;10,10,ROUNDDOWN(IF(I579&gt;=設定!$C$8,設定!$C$8,商品!I579),0))</f>
        <v>#DIV/0!</v>
      </c>
      <c r="L579" s="64">
        <f>IF(F579="標準",設定!$C$4,商品!F579)</f>
        <v>5</v>
      </c>
      <c r="M579" s="63" t="str">
        <f>_xlfn.XLOOKUP($D579,全商品!$F:$F,全商品!H:H,"-")</f>
        <v>-</v>
      </c>
      <c r="N579" s="12" t="str">
        <f>_xlfn.XLOOKUP($D579,全商品!$F:$F,全商品!I:I,"-")</f>
        <v>-</v>
      </c>
      <c r="O579" s="23" t="str">
        <f>_xlfn.XLOOKUP($D579,全商品!$F:$F,全商品!K:K,"-")</f>
        <v>-</v>
      </c>
      <c r="P579" s="13" t="str">
        <f>_xlfn.XLOOKUP($D579,全商品!$F:$F,全商品!M:M,"-")</f>
        <v>-</v>
      </c>
      <c r="Q579" s="25" t="str">
        <f>_xlfn.XLOOKUP($D579,現状商品設定!B:B,現状商品設定!D:D,"-")</f>
        <v>-</v>
      </c>
      <c r="R579" s="22">
        <f>SUM(_xlfn.XLOOKUP($D579,当月商品!$D:$D,当月商品!I:I,0),_xlfn.XLOOKUP($D579,前月商品!$D:$D,前月商品!I:I,0),_xlfn.XLOOKUP($D579,前々月商品!$D:$D,前々月商品!I:I,0))</f>
        <v>0</v>
      </c>
      <c r="S579" s="23">
        <f>SUM(_xlfn.XLOOKUP($D579,当月商品!$D:$D,当月商品!V:V,0),_xlfn.XLOOKUP($D579,前月商品!$D:$D,前月商品!V:V,0),_xlfn.XLOOKUP($D579,前々月商品!$D:$D,前々月商品!V:V,0))</f>
        <v>0</v>
      </c>
      <c r="T579" s="23">
        <f t="shared" si="115"/>
        <v>0</v>
      </c>
      <c r="U579" s="23">
        <f>SUM(_xlfn.XLOOKUP($D579,当月商品!$D:$D,当月商品!W:W,0),_xlfn.XLOOKUP($D579,前月商品!$D:$D,前月商品!W:W,0),_xlfn.XLOOKUP($D579,前々月商品!$D:$D,前々月商品!W:W,0))</f>
        <v>0</v>
      </c>
      <c r="V579" s="23">
        <f>SUM(_xlfn.XLOOKUP($D579,当月商品!$D:$D,当月商品!H:H,0),_xlfn.XLOOKUP($D579,前月商品!$D:$D,前月商品!H:H,0),_xlfn.XLOOKUP($D579,前々月商品!$D:$D,前々月商品!H:H,0))</f>
        <v>0</v>
      </c>
      <c r="W579" s="13">
        <f t="shared" si="116"/>
        <v>0</v>
      </c>
      <c r="X579" s="15">
        <f t="shared" si="117"/>
        <v>0</v>
      </c>
      <c r="Y579" s="22">
        <f>_xlfn.XLOOKUP($D579,当月商品!$D:$D,当月商品!I:I,0)</f>
        <v>0</v>
      </c>
      <c r="Z579" s="23">
        <f>_xlfn.XLOOKUP($D579,前月商品!$D:$D,前月商品!I:I,0)</f>
        <v>0</v>
      </c>
      <c r="AA579" s="23">
        <f>_xlfn.XLOOKUP($D579,前々月商品!$D:$D,前々月商品!I:I,0)</f>
        <v>0</v>
      </c>
      <c r="AB579" s="23">
        <f>_xlfn.XLOOKUP($D579,当月商品!$D:$D,当月商品!V:V,0)</f>
        <v>0</v>
      </c>
      <c r="AC579" s="23">
        <f>_xlfn.XLOOKUP($D579,前月商品!$D:$D,前月商品!V:V,0)</f>
        <v>0</v>
      </c>
      <c r="AD579" s="23">
        <f>_xlfn.XLOOKUP($D579,前々月商品!$D:$D,前々月商品!V:V,0)</f>
        <v>0</v>
      </c>
      <c r="AE579" s="23">
        <f t="shared" si="118"/>
        <v>0</v>
      </c>
      <c r="AF579" s="23">
        <f t="shared" si="119"/>
        <v>0</v>
      </c>
      <c r="AG579" s="23">
        <f t="shared" si="120"/>
        <v>0</v>
      </c>
      <c r="AH579" s="12">
        <f>_xlfn.XLOOKUP($D579,当月商品!$D:$D,当月商品!W:W,0)</f>
        <v>0</v>
      </c>
      <c r="AI579" s="12">
        <f>_xlfn.XLOOKUP($D579,前月商品!$D:$D,前月商品!W:W,0)</f>
        <v>0</v>
      </c>
      <c r="AJ579" s="12">
        <f>_xlfn.XLOOKUP($D579,前々月商品!$D:$D,前々月商品!W:W,0)</f>
        <v>0</v>
      </c>
      <c r="AK579" s="12">
        <f>_xlfn.XLOOKUP($D579,当月商品!$D:$D,当月商品!H:H,0)</f>
        <v>0</v>
      </c>
      <c r="AL579" s="12">
        <f>_xlfn.XLOOKUP($D579,前月商品!$D:$D,前月商品!H:H,0)</f>
        <v>0</v>
      </c>
      <c r="AM579" s="12">
        <f>_xlfn.XLOOKUP($D579,前々月商品!$D:$D,前々月商品!H:H,0)</f>
        <v>0</v>
      </c>
      <c r="AN579" s="13">
        <f t="shared" si="121"/>
        <v>0</v>
      </c>
      <c r="AO579" s="13">
        <f t="shared" si="122"/>
        <v>0</v>
      </c>
      <c r="AP579" s="13">
        <f t="shared" si="123"/>
        <v>0</v>
      </c>
      <c r="AQ579" s="16">
        <f t="shared" si="124"/>
        <v>0</v>
      </c>
      <c r="AR579" s="16">
        <f t="shared" si="125"/>
        <v>0</v>
      </c>
      <c r="AS579" s="17">
        <f t="shared" si="126"/>
        <v>0</v>
      </c>
      <c r="AT579" t="e">
        <f t="shared" si="127"/>
        <v>#VALUE!</v>
      </c>
    </row>
    <row r="580" spans="3:46" ht="36.65" customHeight="1">
      <c r="C580" s="20">
        <v>575</v>
      </c>
      <c r="D580" s="53">
        <f>現状商品設定!B577</f>
        <v>0</v>
      </c>
      <c r="E580" s="26" t="str">
        <f>IFERROR(_xlfn.XLOOKUP($D580,現状商品設定!B:B,現状商品設定!C:C,"-"),"-")</f>
        <v>-</v>
      </c>
      <c r="F580" s="32" t="s">
        <v>46</v>
      </c>
      <c r="G580" s="30" t="str">
        <f>IFERROR(_xlfn.XLOOKUP($D580,現状商品設定!B:B,現状商品設定!F:F),"-")</f>
        <v>-</v>
      </c>
      <c r="H580" s="34" t="e">
        <f>IF(IF(AND(V580&gt;=設定!$C$3,X580&gt;=L580),G580*(1+設定!$C$6),IF(AND(V580&gt;=設定!$C$3,X580&lt;L580),G580*(1+設定!$C$7*-1),IF(V580&lt;設定!$C$3,G580*(1+設定!$C$6),"除外")))&gt;10,IF(AND(V580&gt;=設定!$C$3,X580&gt;=L580),G580*(1+設定!$C$6),IF(AND(V580&gt;=設定!$C$3,X580&lt;L580),G580*(1+設定!$C$7*-1),IF(V580&lt;設定!$C$3,G580*(1+設定!$C$6),"除外"))),10)</f>
        <v>#VALUE!</v>
      </c>
      <c r="I580" s="34" t="e">
        <f ca="1">IF(消化率!$I$5&lt;1,商品!H580*消化率!$I$5,IF(商品!W580*商品!Q580/(商品!H580*消化率!$I$5)&gt;商品!L580,商品!H580*消化率!$I$5,J580))</f>
        <v>#DIV/0!</v>
      </c>
      <c r="J580" s="34" t="e">
        <f t="shared" si="114"/>
        <v>#VALUE!</v>
      </c>
      <c r="K580" s="34" t="e">
        <f ca="1">IF(ROUNDDOWN(IF(I580&gt;=設定!$C$8,設定!$C$8,商品!I580),0)&lt;10,10,ROUNDDOWN(IF(I580&gt;=設定!$C$8,設定!$C$8,商品!I580),0))</f>
        <v>#DIV/0!</v>
      </c>
      <c r="L580" s="64">
        <f>IF(F580="標準",設定!$C$4,商品!F580)</f>
        <v>5</v>
      </c>
      <c r="M580" s="63" t="str">
        <f>_xlfn.XLOOKUP($D580,全商品!$F:$F,全商品!H:H,"-")</f>
        <v>-</v>
      </c>
      <c r="N580" s="12" t="str">
        <f>_xlfn.XLOOKUP($D580,全商品!$F:$F,全商品!I:I,"-")</f>
        <v>-</v>
      </c>
      <c r="O580" s="23" t="str">
        <f>_xlfn.XLOOKUP($D580,全商品!$F:$F,全商品!K:K,"-")</f>
        <v>-</v>
      </c>
      <c r="P580" s="13" t="str">
        <f>_xlfn.XLOOKUP($D580,全商品!$F:$F,全商品!M:M,"-")</f>
        <v>-</v>
      </c>
      <c r="Q580" s="25" t="str">
        <f>_xlfn.XLOOKUP($D580,現状商品設定!B:B,現状商品設定!D:D,"-")</f>
        <v>-</v>
      </c>
      <c r="R580" s="22">
        <f>SUM(_xlfn.XLOOKUP($D580,当月商品!$D:$D,当月商品!I:I,0),_xlfn.XLOOKUP($D580,前月商品!$D:$D,前月商品!I:I,0),_xlfn.XLOOKUP($D580,前々月商品!$D:$D,前々月商品!I:I,0))</f>
        <v>0</v>
      </c>
      <c r="S580" s="23">
        <f>SUM(_xlfn.XLOOKUP($D580,当月商品!$D:$D,当月商品!V:V,0),_xlfn.XLOOKUP($D580,前月商品!$D:$D,前月商品!V:V,0),_xlfn.XLOOKUP($D580,前々月商品!$D:$D,前々月商品!V:V,0))</f>
        <v>0</v>
      </c>
      <c r="T580" s="23">
        <f t="shared" si="115"/>
        <v>0</v>
      </c>
      <c r="U580" s="23">
        <f>SUM(_xlfn.XLOOKUP($D580,当月商品!$D:$D,当月商品!W:W,0),_xlfn.XLOOKUP($D580,前月商品!$D:$D,前月商品!W:W,0),_xlfn.XLOOKUP($D580,前々月商品!$D:$D,前々月商品!W:W,0))</f>
        <v>0</v>
      </c>
      <c r="V580" s="23">
        <f>SUM(_xlfn.XLOOKUP($D580,当月商品!$D:$D,当月商品!H:H,0),_xlfn.XLOOKUP($D580,前月商品!$D:$D,前月商品!H:H,0),_xlfn.XLOOKUP($D580,前々月商品!$D:$D,前々月商品!H:H,0))</f>
        <v>0</v>
      </c>
      <c r="W580" s="13">
        <f t="shared" si="116"/>
        <v>0</v>
      </c>
      <c r="X580" s="15">
        <f t="shared" si="117"/>
        <v>0</v>
      </c>
      <c r="Y580" s="22">
        <f>_xlfn.XLOOKUP($D580,当月商品!$D:$D,当月商品!I:I,0)</f>
        <v>0</v>
      </c>
      <c r="Z580" s="23">
        <f>_xlfn.XLOOKUP($D580,前月商品!$D:$D,前月商品!I:I,0)</f>
        <v>0</v>
      </c>
      <c r="AA580" s="23">
        <f>_xlfn.XLOOKUP($D580,前々月商品!$D:$D,前々月商品!I:I,0)</f>
        <v>0</v>
      </c>
      <c r="AB580" s="23">
        <f>_xlfn.XLOOKUP($D580,当月商品!$D:$D,当月商品!V:V,0)</f>
        <v>0</v>
      </c>
      <c r="AC580" s="23">
        <f>_xlfn.XLOOKUP($D580,前月商品!$D:$D,前月商品!V:V,0)</f>
        <v>0</v>
      </c>
      <c r="AD580" s="23">
        <f>_xlfn.XLOOKUP($D580,前々月商品!$D:$D,前々月商品!V:V,0)</f>
        <v>0</v>
      </c>
      <c r="AE580" s="23">
        <f t="shared" si="118"/>
        <v>0</v>
      </c>
      <c r="AF580" s="23">
        <f t="shared" si="119"/>
        <v>0</v>
      </c>
      <c r="AG580" s="23">
        <f t="shared" si="120"/>
        <v>0</v>
      </c>
      <c r="AH580" s="12">
        <f>_xlfn.XLOOKUP($D580,当月商品!$D:$D,当月商品!W:W,0)</f>
        <v>0</v>
      </c>
      <c r="AI580" s="12">
        <f>_xlfn.XLOOKUP($D580,前月商品!$D:$D,前月商品!W:W,0)</f>
        <v>0</v>
      </c>
      <c r="AJ580" s="12">
        <f>_xlfn.XLOOKUP($D580,前々月商品!$D:$D,前々月商品!W:W,0)</f>
        <v>0</v>
      </c>
      <c r="AK580" s="12">
        <f>_xlfn.XLOOKUP($D580,当月商品!$D:$D,当月商品!H:H,0)</f>
        <v>0</v>
      </c>
      <c r="AL580" s="12">
        <f>_xlfn.XLOOKUP($D580,前月商品!$D:$D,前月商品!H:H,0)</f>
        <v>0</v>
      </c>
      <c r="AM580" s="12">
        <f>_xlfn.XLOOKUP($D580,前々月商品!$D:$D,前々月商品!H:H,0)</f>
        <v>0</v>
      </c>
      <c r="AN580" s="13">
        <f t="shared" si="121"/>
        <v>0</v>
      </c>
      <c r="AO580" s="13">
        <f t="shared" si="122"/>
        <v>0</v>
      </c>
      <c r="AP580" s="13">
        <f t="shared" si="123"/>
        <v>0</v>
      </c>
      <c r="AQ580" s="16">
        <f t="shared" si="124"/>
        <v>0</v>
      </c>
      <c r="AR580" s="16">
        <f t="shared" si="125"/>
        <v>0</v>
      </c>
      <c r="AS580" s="17">
        <f t="shared" si="126"/>
        <v>0</v>
      </c>
      <c r="AT580" t="e">
        <f t="shared" si="127"/>
        <v>#VALUE!</v>
      </c>
    </row>
    <row r="581" spans="3:46" ht="36.65" customHeight="1">
      <c r="C581" s="20">
        <v>576</v>
      </c>
      <c r="D581" s="53">
        <f>現状商品設定!B578</f>
        <v>0</v>
      </c>
      <c r="E581" s="26" t="str">
        <f>IFERROR(_xlfn.XLOOKUP($D581,現状商品設定!B:B,現状商品設定!C:C,"-"),"-")</f>
        <v>-</v>
      </c>
      <c r="F581" s="32" t="s">
        <v>46</v>
      </c>
      <c r="G581" s="30" t="str">
        <f>IFERROR(_xlfn.XLOOKUP($D581,現状商品設定!B:B,現状商品設定!F:F),"-")</f>
        <v>-</v>
      </c>
      <c r="H581" s="34" t="e">
        <f>IF(IF(AND(V581&gt;=設定!$C$3,X581&gt;=L581),G581*(1+設定!$C$6),IF(AND(V581&gt;=設定!$C$3,X581&lt;L581),G581*(1+設定!$C$7*-1),IF(V581&lt;設定!$C$3,G581*(1+設定!$C$6),"除外")))&gt;10,IF(AND(V581&gt;=設定!$C$3,X581&gt;=L581),G581*(1+設定!$C$6),IF(AND(V581&gt;=設定!$C$3,X581&lt;L581),G581*(1+設定!$C$7*-1),IF(V581&lt;設定!$C$3,G581*(1+設定!$C$6),"除外"))),10)</f>
        <v>#VALUE!</v>
      </c>
      <c r="I581" s="34" t="e">
        <f ca="1">IF(消化率!$I$5&lt;1,商品!H581*消化率!$I$5,IF(商品!W581*商品!Q581/(商品!H581*消化率!$I$5)&gt;商品!L581,商品!H581*消化率!$I$5,J581))</f>
        <v>#DIV/0!</v>
      </c>
      <c r="J581" s="34" t="e">
        <f t="shared" si="114"/>
        <v>#VALUE!</v>
      </c>
      <c r="K581" s="34" t="e">
        <f ca="1">IF(ROUNDDOWN(IF(I581&gt;=設定!$C$8,設定!$C$8,商品!I581),0)&lt;10,10,ROUNDDOWN(IF(I581&gt;=設定!$C$8,設定!$C$8,商品!I581),0))</f>
        <v>#DIV/0!</v>
      </c>
      <c r="L581" s="64">
        <f>IF(F581="標準",設定!$C$4,商品!F581)</f>
        <v>5</v>
      </c>
      <c r="M581" s="63" t="str">
        <f>_xlfn.XLOOKUP($D581,全商品!$F:$F,全商品!H:H,"-")</f>
        <v>-</v>
      </c>
      <c r="N581" s="12" t="str">
        <f>_xlfn.XLOOKUP($D581,全商品!$F:$F,全商品!I:I,"-")</f>
        <v>-</v>
      </c>
      <c r="O581" s="23" t="str">
        <f>_xlfn.XLOOKUP($D581,全商品!$F:$F,全商品!K:K,"-")</f>
        <v>-</v>
      </c>
      <c r="P581" s="13" t="str">
        <f>_xlfn.XLOOKUP($D581,全商品!$F:$F,全商品!M:M,"-")</f>
        <v>-</v>
      </c>
      <c r="Q581" s="25" t="str">
        <f>_xlfn.XLOOKUP($D581,現状商品設定!B:B,現状商品設定!D:D,"-")</f>
        <v>-</v>
      </c>
      <c r="R581" s="22">
        <f>SUM(_xlfn.XLOOKUP($D581,当月商品!$D:$D,当月商品!I:I,0),_xlfn.XLOOKUP($D581,前月商品!$D:$D,前月商品!I:I,0),_xlfn.XLOOKUP($D581,前々月商品!$D:$D,前々月商品!I:I,0))</f>
        <v>0</v>
      </c>
      <c r="S581" s="23">
        <f>SUM(_xlfn.XLOOKUP($D581,当月商品!$D:$D,当月商品!V:V,0),_xlfn.XLOOKUP($D581,前月商品!$D:$D,前月商品!V:V,0),_xlfn.XLOOKUP($D581,前々月商品!$D:$D,前々月商品!V:V,0))</f>
        <v>0</v>
      </c>
      <c r="T581" s="23">
        <f t="shared" si="115"/>
        <v>0</v>
      </c>
      <c r="U581" s="23">
        <f>SUM(_xlfn.XLOOKUP($D581,当月商品!$D:$D,当月商品!W:W,0),_xlfn.XLOOKUP($D581,前月商品!$D:$D,前月商品!W:W,0),_xlfn.XLOOKUP($D581,前々月商品!$D:$D,前々月商品!W:W,0))</f>
        <v>0</v>
      </c>
      <c r="V581" s="23">
        <f>SUM(_xlfn.XLOOKUP($D581,当月商品!$D:$D,当月商品!H:H,0),_xlfn.XLOOKUP($D581,前月商品!$D:$D,前月商品!H:H,0),_xlfn.XLOOKUP($D581,前々月商品!$D:$D,前々月商品!H:H,0))</f>
        <v>0</v>
      </c>
      <c r="W581" s="13">
        <f t="shared" si="116"/>
        <v>0</v>
      </c>
      <c r="X581" s="15">
        <f t="shared" si="117"/>
        <v>0</v>
      </c>
      <c r="Y581" s="22">
        <f>_xlfn.XLOOKUP($D581,当月商品!$D:$D,当月商品!I:I,0)</f>
        <v>0</v>
      </c>
      <c r="Z581" s="23">
        <f>_xlfn.XLOOKUP($D581,前月商品!$D:$D,前月商品!I:I,0)</f>
        <v>0</v>
      </c>
      <c r="AA581" s="23">
        <f>_xlfn.XLOOKUP($D581,前々月商品!$D:$D,前々月商品!I:I,0)</f>
        <v>0</v>
      </c>
      <c r="AB581" s="23">
        <f>_xlfn.XLOOKUP($D581,当月商品!$D:$D,当月商品!V:V,0)</f>
        <v>0</v>
      </c>
      <c r="AC581" s="23">
        <f>_xlfn.XLOOKUP($D581,前月商品!$D:$D,前月商品!V:V,0)</f>
        <v>0</v>
      </c>
      <c r="AD581" s="23">
        <f>_xlfn.XLOOKUP($D581,前々月商品!$D:$D,前々月商品!V:V,0)</f>
        <v>0</v>
      </c>
      <c r="AE581" s="23">
        <f t="shared" si="118"/>
        <v>0</v>
      </c>
      <c r="AF581" s="23">
        <f t="shared" si="119"/>
        <v>0</v>
      </c>
      <c r="AG581" s="23">
        <f t="shared" si="120"/>
        <v>0</v>
      </c>
      <c r="AH581" s="12">
        <f>_xlfn.XLOOKUP($D581,当月商品!$D:$D,当月商品!W:W,0)</f>
        <v>0</v>
      </c>
      <c r="AI581" s="12">
        <f>_xlfn.XLOOKUP($D581,前月商品!$D:$D,前月商品!W:W,0)</f>
        <v>0</v>
      </c>
      <c r="AJ581" s="12">
        <f>_xlfn.XLOOKUP($D581,前々月商品!$D:$D,前々月商品!W:W,0)</f>
        <v>0</v>
      </c>
      <c r="AK581" s="12">
        <f>_xlfn.XLOOKUP($D581,当月商品!$D:$D,当月商品!H:H,0)</f>
        <v>0</v>
      </c>
      <c r="AL581" s="12">
        <f>_xlfn.XLOOKUP($D581,前月商品!$D:$D,前月商品!H:H,0)</f>
        <v>0</v>
      </c>
      <c r="AM581" s="12">
        <f>_xlfn.XLOOKUP($D581,前々月商品!$D:$D,前々月商品!H:H,0)</f>
        <v>0</v>
      </c>
      <c r="AN581" s="13">
        <f t="shared" si="121"/>
        <v>0</v>
      </c>
      <c r="AO581" s="13">
        <f t="shared" si="122"/>
        <v>0</v>
      </c>
      <c r="AP581" s="13">
        <f t="shared" si="123"/>
        <v>0</v>
      </c>
      <c r="AQ581" s="16">
        <f t="shared" si="124"/>
        <v>0</v>
      </c>
      <c r="AR581" s="16">
        <f t="shared" si="125"/>
        <v>0</v>
      </c>
      <c r="AS581" s="17">
        <f t="shared" si="126"/>
        <v>0</v>
      </c>
      <c r="AT581" t="e">
        <f t="shared" si="127"/>
        <v>#VALUE!</v>
      </c>
    </row>
    <row r="582" spans="3:46" ht="36.65" customHeight="1">
      <c r="C582" s="20">
        <v>577</v>
      </c>
      <c r="D582" s="53">
        <f>現状商品設定!B579</f>
        <v>0</v>
      </c>
      <c r="E582" s="26" t="str">
        <f>IFERROR(_xlfn.XLOOKUP($D582,現状商品設定!B:B,現状商品設定!C:C,"-"),"-")</f>
        <v>-</v>
      </c>
      <c r="F582" s="32" t="s">
        <v>46</v>
      </c>
      <c r="G582" s="30" t="str">
        <f>IFERROR(_xlfn.XLOOKUP($D582,現状商品設定!B:B,現状商品設定!F:F),"-")</f>
        <v>-</v>
      </c>
      <c r="H582" s="34" t="e">
        <f>IF(IF(AND(V582&gt;=設定!$C$3,X582&gt;=L582),G582*(1+設定!$C$6),IF(AND(V582&gt;=設定!$C$3,X582&lt;L582),G582*(1+設定!$C$7*-1),IF(V582&lt;設定!$C$3,G582*(1+設定!$C$6),"除外")))&gt;10,IF(AND(V582&gt;=設定!$C$3,X582&gt;=L582),G582*(1+設定!$C$6),IF(AND(V582&gt;=設定!$C$3,X582&lt;L582),G582*(1+設定!$C$7*-1),IF(V582&lt;設定!$C$3,G582*(1+設定!$C$6),"除外"))),10)</f>
        <v>#VALUE!</v>
      </c>
      <c r="I582" s="34" t="e">
        <f ca="1">IF(消化率!$I$5&lt;1,商品!H582*消化率!$I$5,IF(商品!W582*商品!Q582/(商品!H582*消化率!$I$5)&gt;商品!L582,商品!H582*消化率!$I$5,J582))</f>
        <v>#DIV/0!</v>
      </c>
      <c r="J582" s="34" t="e">
        <f t="shared" si="114"/>
        <v>#VALUE!</v>
      </c>
      <c r="K582" s="34" t="e">
        <f ca="1">IF(ROUNDDOWN(IF(I582&gt;=設定!$C$8,設定!$C$8,商品!I582),0)&lt;10,10,ROUNDDOWN(IF(I582&gt;=設定!$C$8,設定!$C$8,商品!I582),0))</f>
        <v>#DIV/0!</v>
      </c>
      <c r="L582" s="64">
        <f>IF(F582="標準",設定!$C$4,商品!F582)</f>
        <v>5</v>
      </c>
      <c r="M582" s="63" t="str">
        <f>_xlfn.XLOOKUP($D582,全商品!$F:$F,全商品!H:H,"-")</f>
        <v>-</v>
      </c>
      <c r="N582" s="12" t="str">
        <f>_xlfn.XLOOKUP($D582,全商品!$F:$F,全商品!I:I,"-")</f>
        <v>-</v>
      </c>
      <c r="O582" s="23" t="str">
        <f>_xlfn.XLOOKUP($D582,全商品!$F:$F,全商品!K:K,"-")</f>
        <v>-</v>
      </c>
      <c r="P582" s="13" t="str">
        <f>_xlfn.XLOOKUP($D582,全商品!$F:$F,全商品!M:M,"-")</f>
        <v>-</v>
      </c>
      <c r="Q582" s="25" t="str">
        <f>_xlfn.XLOOKUP($D582,現状商品設定!B:B,現状商品設定!D:D,"-")</f>
        <v>-</v>
      </c>
      <c r="R582" s="22">
        <f>SUM(_xlfn.XLOOKUP($D582,当月商品!$D:$D,当月商品!I:I,0),_xlfn.XLOOKUP($D582,前月商品!$D:$D,前月商品!I:I,0),_xlfn.XLOOKUP($D582,前々月商品!$D:$D,前々月商品!I:I,0))</f>
        <v>0</v>
      </c>
      <c r="S582" s="23">
        <f>SUM(_xlfn.XLOOKUP($D582,当月商品!$D:$D,当月商品!V:V,0),_xlfn.XLOOKUP($D582,前月商品!$D:$D,前月商品!V:V,0),_xlfn.XLOOKUP($D582,前々月商品!$D:$D,前々月商品!V:V,0))</f>
        <v>0</v>
      </c>
      <c r="T582" s="23">
        <f t="shared" si="115"/>
        <v>0</v>
      </c>
      <c r="U582" s="23">
        <f>SUM(_xlfn.XLOOKUP($D582,当月商品!$D:$D,当月商品!W:W,0),_xlfn.XLOOKUP($D582,前月商品!$D:$D,前月商品!W:W,0),_xlfn.XLOOKUP($D582,前々月商品!$D:$D,前々月商品!W:W,0))</f>
        <v>0</v>
      </c>
      <c r="V582" s="23">
        <f>SUM(_xlfn.XLOOKUP($D582,当月商品!$D:$D,当月商品!H:H,0),_xlfn.XLOOKUP($D582,前月商品!$D:$D,前月商品!H:H,0),_xlfn.XLOOKUP($D582,前々月商品!$D:$D,前々月商品!H:H,0))</f>
        <v>0</v>
      </c>
      <c r="W582" s="13">
        <f t="shared" si="116"/>
        <v>0</v>
      </c>
      <c r="X582" s="15">
        <f t="shared" si="117"/>
        <v>0</v>
      </c>
      <c r="Y582" s="22">
        <f>_xlfn.XLOOKUP($D582,当月商品!$D:$D,当月商品!I:I,0)</f>
        <v>0</v>
      </c>
      <c r="Z582" s="23">
        <f>_xlfn.XLOOKUP($D582,前月商品!$D:$D,前月商品!I:I,0)</f>
        <v>0</v>
      </c>
      <c r="AA582" s="23">
        <f>_xlfn.XLOOKUP($D582,前々月商品!$D:$D,前々月商品!I:I,0)</f>
        <v>0</v>
      </c>
      <c r="AB582" s="23">
        <f>_xlfn.XLOOKUP($D582,当月商品!$D:$D,当月商品!V:V,0)</f>
        <v>0</v>
      </c>
      <c r="AC582" s="23">
        <f>_xlfn.XLOOKUP($D582,前月商品!$D:$D,前月商品!V:V,0)</f>
        <v>0</v>
      </c>
      <c r="AD582" s="23">
        <f>_xlfn.XLOOKUP($D582,前々月商品!$D:$D,前々月商品!V:V,0)</f>
        <v>0</v>
      </c>
      <c r="AE582" s="23">
        <f t="shared" si="118"/>
        <v>0</v>
      </c>
      <c r="AF582" s="23">
        <f t="shared" si="119"/>
        <v>0</v>
      </c>
      <c r="AG582" s="23">
        <f t="shared" si="120"/>
        <v>0</v>
      </c>
      <c r="AH582" s="12">
        <f>_xlfn.XLOOKUP($D582,当月商品!$D:$D,当月商品!W:W,0)</f>
        <v>0</v>
      </c>
      <c r="AI582" s="12">
        <f>_xlfn.XLOOKUP($D582,前月商品!$D:$D,前月商品!W:W,0)</f>
        <v>0</v>
      </c>
      <c r="AJ582" s="12">
        <f>_xlfn.XLOOKUP($D582,前々月商品!$D:$D,前々月商品!W:W,0)</f>
        <v>0</v>
      </c>
      <c r="AK582" s="12">
        <f>_xlfn.XLOOKUP($D582,当月商品!$D:$D,当月商品!H:H,0)</f>
        <v>0</v>
      </c>
      <c r="AL582" s="12">
        <f>_xlfn.XLOOKUP($D582,前月商品!$D:$D,前月商品!H:H,0)</f>
        <v>0</v>
      </c>
      <c r="AM582" s="12">
        <f>_xlfn.XLOOKUP($D582,前々月商品!$D:$D,前々月商品!H:H,0)</f>
        <v>0</v>
      </c>
      <c r="AN582" s="13">
        <f t="shared" si="121"/>
        <v>0</v>
      </c>
      <c r="AO582" s="13">
        <f t="shared" si="122"/>
        <v>0</v>
      </c>
      <c r="AP582" s="13">
        <f t="shared" si="123"/>
        <v>0</v>
      </c>
      <c r="AQ582" s="16">
        <f t="shared" si="124"/>
        <v>0</v>
      </c>
      <c r="AR582" s="16">
        <f t="shared" si="125"/>
        <v>0</v>
      </c>
      <c r="AS582" s="17">
        <f t="shared" si="126"/>
        <v>0</v>
      </c>
      <c r="AT582" t="e">
        <f t="shared" si="127"/>
        <v>#VALUE!</v>
      </c>
    </row>
    <row r="583" spans="3:46" ht="36.65" customHeight="1">
      <c r="C583" s="20">
        <v>578</v>
      </c>
      <c r="D583" s="53">
        <f>現状商品設定!B580</f>
        <v>0</v>
      </c>
      <c r="E583" s="26" t="str">
        <f>IFERROR(_xlfn.XLOOKUP($D583,現状商品設定!B:B,現状商品設定!C:C,"-"),"-")</f>
        <v>-</v>
      </c>
      <c r="F583" s="32" t="s">
        <v>46</v>
      </c>
      <c r="G583" s="30" t="str">
        <f>IFERROR(_xlfn.XLOOKUP($D583,現状商品設定!B:B,現状商品設定!F:F),"-")</f>
        <v>-</v>
      </c>
      <c r="H583" s="34" t="e">
        <f>IF(IF(AND(V583&gt;=設定!$C$3,X583&gt;=L583),G583*(1+設定!$C$6),IF(AND(V583&gt;=設定!$C$3,X583&lt;L583),G583*(1+設定!$C$7*-1),IF(V583&lt;設定!$C$3,G583*(1+設定!$C$6),"除外")))&gt;10,IF(AND(V583&gt;=設定!$C$3,X583&gt;=L583),G583*(1+設定!$C$6),IF(AND(V583&gt;=設定!$C$3,X583&lt;L583),G583*(1+設定!$C$7*-1),IF(V583&lt;設定!$C$3,G583*(1+設定!$C$6),"除外"))),10)</f>
        <v>#VALUE!</v>
      </c>
      <c r="I583" s="34" t="e">
        <f ca="1">IF(消化率!$I$5&lt;1,商品!H583*消化率!$I$5,IF(商品!W583*商品!Q583/(商品!H583*消化率!$I$5)&gt;商品!L583,商品!H583*消化率!$I$5,J583))</f>
        <v>#DIV/0!</v>
      </c>
      <c r="J583" s="34" t="e">
        <f t="shared" ref="J583:J646" si="128">W583*Q583/L583</f>
        <v>#VALUE!</v>
      </c>
      <c r="K583" s="34" t="e">
        <f ca="1">IF(ROUNDDOWN(IF(I583&gt;=設定!$C$8,設定!$C$8,商品!I583),0)&lt;10,10,ROUNDDOWN(IF(I583&gt;=設定!$C$8,設定!$C$8,商品!I583),0))</f>
        <v>#DIV/0!</v>
      </c>
      <c r="L583" s="64">
        <f>IF(F583="標準",設定!$C$4,商品!F583)</f>
        <v>5</v>
      </c>
      <c r="M583" s="63" t="str">
        <f>_xlfn.XLOOKUP($D583,全商品!$F:$F,全商品!H:H,"-")</f>
        <v>-</v>
      </c>
      <c r="N583" s="12" t="str">
        <f>_xlfn.XLOOKUP($D583,全商品!$F:$F,全商品!I:I,"-")</f>
        <v>-</v>
      </c>
      <c r="O583" s="23" t="str">
        <f>_xlfn.XLOOKUP($D583,全商品!$F:$F,全商品!K:K,"-")</f>
        <v>-</v>
      </c>
      <c r="P583" s="13" t="str">
        <f>_xlfn.XLOOKUP($D583,全商品!$F:$F,全商品!M:M,"-")</f>
        <v>-</v>
      </c>
      <c r="Q583" s="25" t="str">
        <f>_xlfn.XLOOKUP($D583,現状商品設定!B:B,現状商品設定!D:D,"-")</f>
        <v>-</v>
      </c>
      <c r="R583" s="22">
        <f>SUM(_xlfn.XLOOKUP($D583,当月商品!$D:$D,当月商品!I:I,0),_xlfn.XLOOKUP($D583,前月商品!$D:$D,前月商品!I:I,0),_xlfn.XLOOKUP($D583,前々月商品!$D:$D,前々月商品!I:I,0))</f>
        <v>0</v>
      </c>
      <c r="S583" s="23">
        <f>SUM(_xlfn.XLOOKUP($D583,当月商品!$D:$D,当月商品!V:V,0),_xlfn.XLOOKUP($D583,前月商品!$D:$D,前月商品!V:V,0),_xlfn.XLOOKUP($D583,前々月商品!$D:$D,前々月商品!V:V,0))</f>
        <v>0</v>
      </c>
      <c r="T583" s="23">
        <f t="shared" ref="T583:T646" si="129">IFERROR(R583/V583,0)</f>
        <v>0</v>
      </c>
      <c r="U583" s="23">
        <f>SUM(_xlfn.XLOOKUP($D583,当月商品!$D:$D,当月商品!W:W,0),_xlfn.XLOOKUP($D583,前月商品!$D:$D,前月商品!W:W,0),_xlfn.XLOOKUP($D583,前々月商品!$D:$D,前々月商品!W:W,0))</f>
        <v>0</v>
      </c>
      <c r="V583" s="23">
        <f>SUM(_xlfn.XLOOKUP($D583,当月商品!$D:$D,当月商品!H:H,0),_xlfn.XLOOKUP($D583,前月商品!$D:$D,前月商品!H:H,0),_xlfn.XLOOKUP($D583,前々月商品!$D:$D,前々月商品!H:H,0))</f>
        <v>0</v>
      </c>
      <c r="W583" s="13">
        <f t="shared" ref="W583:W646" si="130">IFERROR(U583/V583,0)</f>
        <v>0</v>
      </c>
      <c r="X583" s="15">
        <f t="shared" ref="X583:X646" si="131">IFERROR(S583/R583,0)</f>
        <v>0</v>
      </c>
      <c r="Y583" s="22">
        <f>_xlfn.XLOOKUP($D583,当月商品!$D:$D,当月商品!I:I,0)</f>
        <v>0</v>
      </c>
      <c r="Z583" s="23">
        <f>_xlfn.XLOOKUP($D583,前月商品!$D:$D,前月商品!I:I,0)</f>
        <v>0</v>
      </c>
      <c r="AA583" s="23">
        <f>_xlfn.XLOOKUP($D583,前々月商品!$D:$D,前々月商品!I:I,0)</f>
        <v>0</v>
      </c>
      <c r="AB583" s="23">
        <f>_xlfn.XLOOKUP($D583,当月商品!$D:$D,当月商品!V:V,0)</f>
        <v>0</v>
      </c>
      <c r="AC583" s="23">
        <f>_xlfn.XLOOKUP($D583,前月商品!$D:$D,前月商品!V:V,0)</f>
        <v>0</v>
      </c>
      <c r="AD583" s="23">
        <f>_xlfn.XLOOKUP($D583,前々月商品!$D:$D,前々月商品!V:V,0)</f>
        <v>0</v>
      </c>
      <c r="AE583" s="23">
        <f t="shared" ref="AE583:AE646" si="132">IFERROR(Y583/AK583,0)</f>
        <v>0</v>
      </c>
      <c r="AF583" s="23">
        <f t="shared" ref="AF583:AF646" si="133">IFERROR(Z583/AL583,0)</f>
        <v>0</v>
      </c>
      <c r="AG583" s="23">
        <f t="shared" ref="AG583:AG646" si="134">IFERROR(AA583/AM583,0)</f>
        <v>0</v>
      </c>
      <c r="AH583" s="12">
        <f>_xlfn.XLOOKUP($D583,当月商品!$D:$D,当月商品!W:W,0)</f>
        <v>0</v>
      </c>
      <c r="AI583" s="12">
        <f>_xlfn.XLOOKUP($D583,前月商品!$D:$D,前月商品!W:W,0)</f>
        <v>0</v>
      </c>
      <c r="AJ583" s="12">
        <f>_xlfn.XLOOKUP($D583,前々月商品!$D:$D,前々月商品!W:W,0)</f>
        <v>0</v>
      </c>
      <c r="AK583" s="12">
        <f>_xlfn.XLOOKUP($D583,当月商品!$D:$D,当月商品!H:H,0)</f>
        <v>0</v>
      </c>
      <c r="AL583" s="12">
        <f>_xlfn.XLOOKUP($D583,前月商品!$D:$D,前月商品!H:H,0)</f>
        <v>0</v>
      </c>
      <c r="AM583" s="12">
        <f>_xlfn.XLOOKUP($D583,前々月商品!$D:$D,前々月商品!H:H,0)</f>
        <v>0</v>
      </c>
      <c r="AN583" s="13">
        <f t="shared" ref="AN583:AN646" si="135">IFERROR(AH583/AK583,0)</f>
        <v>0</v>
      </c>
      <c r="AO583" s="13">
        <f t="shared" ref="AO583:AO646" si="136">IFERROR(AI583/AL583,0)</f>
        <v>0</v>
      </c>
      <c r="AP583" s="13">
        <f t="shared" ref="AP583:AP646" si="137">IFERROR(AJ583/AM583,0)</f>
        <v>0</v>
      </c>
      <c r="AQ583" s="16">
        <f t="shared" ref="AQ583:AQ646" si="138">IFERROR(AB583/Y583,0)</f>
        <v>0</v>
      </c>
      <c r="AR583" s="16">
        <f t="shared" ref="AR583:AR646" si="139">IFERROR(AC583/Z583,0)</f>
        <v>0</v>
      </c>
      <c r="AS583" s="17">
        <f t="shared" ref="AS583:AS646" si="140">IFERROR(AD583/AA583,0)</f>
        <v>0</v>
      </c>
      <c r="AT583" t="e">
        <f t="shared" ref="AT583:AT646" si="141">P583*Q583</f>
        <v>#VALUE!</v>
      </c>
    </row>
    <row r="584" spans="3:46" ht="36.65" customHeight="1">
      <c r="C584" s="20">
        <v>579</v>
      </c>
      <c r="D584" s="53">
        <f>現状商品設定!B581</f>
        <v>0</v>
      </c>
      <c r="E584" s="26" t="str">
        <f>IFERROR(_xlfn.XLOOKUP($D584,現状商品設定!B:B,現状商品設定!C:C,"-"),"-")</f>
        <v>-</v>
      </c>
      <c r="F584" s="32" t="s">
        <v>46</v>
      </c>
      <c r="G584" s="30" t="str">
        <f>IFERROR(_xlfn.XLOOKUP($D584,現状商品設定!B:B,現状商品設定!F:F),"-")</f>
        <v>-</v>
      </c>
      <c r="H584" s="34" t="e">
        <f>IF(IF(AND(V584&gt;=設定!$C$3,X584&gt;=L584),G584*(1+設定!$C$6),IF(AND(V584&gt;=設定!$C$3,X584&lt;L584),G584*(1+設定!$C$7*-1),IF(V584&lt;設定!$C$3,G584*(1+設定!$C$6),"除外")))&gt;10,IF(AND(V584&gt;=設定!$C$3,X584&gt;=L584),G584*(1+設定!$C$6),IF(AND(V584&gt;=設定!$C$3,X584&lt;L584),G584*(1+設定!$C$7*-1),IF(V584&lt;設定!$C$3,G584*(1+設定!$C$6),"除外"))),10)</f>
        <v>#VALUE!</v>
      </c>
      <c r="I584" s="34" t="e">
        <f ca="1">IF(消化率!$I$5&lt;1,商品!H584*消化率!$I$5,IF(商品!W584*商品!Q584/(商品!H584*消化率!$I$5)&gt;商品!L584,商品!H584*消化率!$I$5,J584))</f>
        <v>#DIV/0!</v>
      </c>
      <c r="J584" s="34" t="e">
        <f t="shared" si="128"/>
        <v>#VALUE!</v>
      </c>
      <c r="K584" s="34" t="e">
        <f ca="1">IF(ROUNDDOWN(IF(I584&gt;=設定!$C$8,設定!$C$8,商品!I584),0)&lt;10,10,ROUNDDOWN(IF(I584&gt;=設定!$C$8,設定!$C$8,商品!I584),0))</f>
        <v>#DIV/0!</v>
      </c>
      <c r="L584" s="64">
        <f>IF(F584="標準",設定!$C$4,商品!F584)</f>
        <v>5</v>
      </c>
      <c r="M584" s="63" t="str">
        <f>_xlfn.XLOOKUP($D584,全商品!$F:$F,全商品!H:H,"-")</f>
        <v>-</v>
      </c>
      <c r="N584" s="12" t="str">
        <f>_xlfn.XLOOKUP($D584,全商品!$F:$F,全商品!I:I,"-")</f>
        <v>-</v>
      </c>
      <c r="O584" s="23" t="str">
        <f>_xlfn.XLOOKUP($D584,全商品!$F:$F,全商品!K:K,"-")</f>
        <v>-</v>
      </c>
      <c r="P584" s="13" t="str">
        <f>_xlfn.XLOOKUP($D584,全商品!$F:$F,全商品!M:M,"-")</f>
        <v>-</v>
      </c>
      <c r="Q584" s="25" t="str">
        <f>_xlfn.XLOOKUP($D584,現状商品設定!B:B,現状商品設定!D:D,"-")</f>
        <v>-</v>
      </c>
      <c r="R584" s="22">
        <f>SUM(_xlfn.XLOOKUP($D584,当月商品!$D:$D,当月商品!I:I,0),_xlfn.XLOOKUP($D584,前月商品!$D:$D,前月商品!I:I,0),_xlfn.XLOOKUP($D584,前々月商品!$D:$D,前々月商品!I:I,0))</f>
        <v>0</v>
      </c>
      <c r="S584" s="23">
        <f>SUM(_xlfn.XLOOKUP($D584,当月商品!$D:$D,当月商品!V:V,0),_xlfn.XLOOKUP($D584,前月商品!$D:$D,前月商品!V:V,0),_xlfn.XLOOKUP($D584,前々月商品!$D:$D,前々月商品!V:V,0))</f>
        <v>0</v>
      </c>
      <c r="T584" s="23">
        <f t="shared" si="129"/>
        <v>0</v>
      </c>
      <c r="U584" s="23">
        <f>SUM(_xlfn.XLOOKUP($D584,当月商品!$D:$D,当月商品!W:W,0),_xlfn.XLOOKUP($D584,前月商品!$D:$D,前月商品!W:W,0),_xlfn.XLOOKUP($D584,前々月商品!$D:$D,前々月商品!W:W,0))</f>
        <v>0</v>
      </c>
      <c r="V584" s="23">
        <f>SUM(_xlfn.XLOOKUP($D584,当月商品!$D:$D,当月商品!H:H,0),_xlfn.XLOOKUP($D584,前月商品!$D:$D,前月商品!H:H,0),_xlfn.XLOOKUP($D584,前々月商品!$D:$D,前々月商品!H:H,0))</f>
        <v>0</v>
      </c>
      <c r="W584" s="13">
        <f t="shared" si="130"/>
        <v>0</v>
      </c>
      <c r="X584" s="15">
        <f t="shared" si="131"/>
        <v>0</v>
      </c>
      <c r="Y584" s="22">
        <f>_xlfn.XLOOKUP($D584,当月商品!$D:$D,当月商品!I:I,0)</f>
        <v>0</v>
      </c>
      <c r="Z584" s="23">
        <f>_xlfn.XLOOKUP($D584,前月商品!$D:$D,前月商品!I:I,0)</f>
        <v>0</v>
      </c>
      <c r="AA584" s="23">
        <f>_xlfn.XLOOKUP($D584,前々月商品!$D:$D,前々月商品!I:I,0)</f>
        <v>0</v>
      </c>
      <c r="AB584" s="23">
        <f>_xlfn.XLOOKUP($D584,当月商品!$D:$D,当月商品!V:V,0)</f>
        <v>0</v>
      </c>
      <c r="AC584" s="23">
        <f>_xlfn.XLOOKUP($D584,前月商品!$D:$D,前月商品!V:V,0)</f>
        <v>0</v>
      </c>
      <c r="AD584" s="23">
        <f>_xlfn.XLOOKUP($D584,前々月商品!$D:$D,前々月商品!V:V,0)</f>
        <v>0</v>
      </c>
      <c r="AE584" s="23">
        <f t="shared" si="132"/>
        <v>0</v>
      </c>
      <c r="AF584" s="23">
        <f t="shared" si="133"/>
        <v>0</v>
      </c>
      <c r="AG584" s="23">
        <f t="shared" si="134"/>
        <v>0</v>
      </c>
      <c r="AH584" s="12">
        <f>_xlfn.XLOOKUP($D584,当月商品!$D:$D,当月商品!W:W,0)</f>
        <v>0</v>
      </c>
      <c r="AI584" s="12">
        <f>_xlfn.XLOOKUP($D584,前月商品!$D:$D,前月商品!W:W,0)</f>
        <v>0</v>
      </c>
      <c r="AJ584" s="12">
        <f>_xlfn.XLOOKUP($D584,前々月商品!$D:$D,前々月商品!W:W,0)</f>
        <v>0</v>
      </c>
      <c r="AK584" s="12">
        <f>_xlfn.XLOOKUP($D584,当月商品!$D:$D,当月商品!H:H,0)</f>
        <v>0</v>
      </c>
      <c r="AL584" s="12">
        <f>_xlfn.XLOOKUP($D584,前月商品!$D:$D,前月商品!H:H,0)</f>
        <v>0</v>
      </c>
      <c r="AM584" s="12">
        <f>_xlfn.XLOOKUP($D584,前々月商品!$D:$D,前々月商品!H:H,0)</f>
        <v>0</v>
      </c>
      <c r="AN584" s="13">
        <f t="shared" si="135"/>
        <v>0</v>
      </c>
      <c r="AO584" s="13">
        <f t="shared" si="136"/>
        <v>0</v>
      </c>
      <c r="AP584" s="13">
        <f t="shared" si="137"/>
        <v>0</v>
      </c>
      <c r="AQ584" s="16">
        <f t="shared" si="138"/>
        <v>0</v>
      </c>
      <c r="AR584" s="16">
        <f t="shared" si="139"/>
        <v>0</v>
      </c>
      <c r="AS584" s="17">
        <f t="shared" si="140"/>
        <v>0</v>
      </c>
      <c r="AT584" t="e">
        <f t="shared" si="141"/>
        <v>#VALUE!</v>
      </c>
    </row>
    <row r="585" spans="3:46" ht="36.65" customHeight="1">
      <c r="C585" s="20">
        <v>580</v>
      </c>
      <c r="D585" s="53">
        <f>現状商品設定!B582</f>
        <v>0</v>
      </c>
      <c r="E585" s="26" t="str">
        <f>IFERROR(_xlfn.XLOOKUP($D585,現状商品設定!B:B,現状商品設定!C:C,"-"),"-")</f>
        <v>-</v>
      </c>
      <c r="F585" s="32" t="s">
        <v>46</v>
      </c>
      <c r="G585" s="30" t="str">
        <f>IFERROR(_xlfn.XLOOKUP($D585,現状商品設定!B:B,現状商品設定!F:F),"-")</f>
        <v>-</v>
      </c>
      <c r="H585" s="34" t="e">
        <f>IF(IF(AND(V585&gt;=設定!$C$3,X585&gt;=L585),G585*(1+設定!$C$6),IF(AND(V585&gt;=設定!$C$3,X585&lt;L585),G585*(1+設定!$C$7*-1),IF(V585&lt;設定!$C$3,G585*(1+設定!$C$6),"除外")))&gt;10,IF(AND(V585&gt;=設定!$C$3,X585&gt;=L585),G585*(1+設定!$C$6),IF(AND(V585&gt;=設定!$C$3,X585&lt;L585),G585*(1+設定!$C$7*-1),IF(V585&lt;設定!$C$3,G585*(1+設定!$C$6),"除外"))),10)</f>
        <v>#VALUE!</v>
      </c>
      <c r="I585" s="34" t="e">
        <f ca="1">IF(消化率!$I$5&lt;1,商品!H585*消化率!$I$5,IF(商品!W585*商品!Q585/(商品!H585*消化率!$I$5)&gt;商品!L585,商品!H585*消化率!$I$5,J585))</f>
        <v>#DIV/0!</v>
      </c>
      <c r="J585" s="34" t="e">
        <f t="shared" si="128"/>
        <v>#VALUE!</v>
      </c>
      <c r="K585" s="34" t="e">
        <f ca="1">IF(ROUNDDOWN(IF(I585&gt;=設定!$C$8,設定!$C$8,商品!I585),0)&lt;10,10,ROUNDDOWN(IF(I585&gt;=設定!$C$8,設定!$C$8,商品!I585),0))</f>
        <v>#DIV/0!</v>
      </c>
      <c r="L585" s="64">
        <f>IF(F585="標準",設定!$C$4,商品!F585)</f>
        <v>5</v>
      </c>
      <c r="M585" s="63" t="str">
        <f>_xlfn.XLOOKUP($D585,全商品!$F:$F,全商品!H:H,"-")</f>
        <v>-</v>
      </c>
      <c r="N585" s="12" t="str">
        <f>_xlfn.XLOOKUP($D585,全商品!$F:$F,全商品!I:I,"-")</f>
        <v>-</v>
      </c>
      <c r="O585" s="23" t="str">
        <f>_xlfn.XLOOKUP($D585,全商品!$F:$F,全商品!K:K,"-")</f>
        <v>-</v>
      </c>
      <c r="P585" s="13" t="str">
        <f>_xlfn.XLOOKUP($D585,全商品!$F:$F,全商品!M:M,"-")</f>
        <v>-</v>
      </c>
      <c r="Q585" s="25" t="str">
        <f>_xlfn.XLOOKUP($D585,現状商品設定!B:B,現状商品設定!D:D,"-")</f>
        <v>-</v>
      </c>
      <c r="R585" s="22">
        <f>SUM(_xlfn.XLOOKUP($D585,当月商品!$D:$D,当月商品!I:I,0),_xlfn.XLOOKUP($D585,前月商品!$D:$D,前月商品!I:I,0),_xlfn.XLOOKUP($D585,前々月商品!$D:$D,前々月商品!I:I,0))</f>
        <v>0</v>
      </c>
      <c r="S585" s="23">
        <f>SUM(_xlfn.XLOOKUP($D585,当月商品!$D:$D,当月商品!V:V,0),_xlfn.XLOOKUP($D585,前月商品!$D:$D,前月商品!V:V,0),_xlfn.XLOOKUP($D585,前々月商品!$D:$D,前々月商品!V:V,0))</f>
        <v>0</v>
      </c>
      <c r="T585" s="23">
        <f t="shared" si="129"/>
        <v>0</v>
      </c>
      <c r="U585" s="23">
        <f>SUM(_xlfn.XLOOKUP($D585,当月商品!$D:$D,当月商品!W:W,0),_xlfn.XLOOKUP($D585,前月商品!$D:$D,前月商品!W:W,0),_xlfn.XLOOKUP($D585,前々月商品!$D:$D,前々月商品!W:W,0))</f>
        <v>0</v>
      </c>
      <c r="V585" s="23">
        <f>SUM(_xlfn.XLOOKUP($D585,当月商品!$D:$D,当月商品!H:H,0),_xlfn.XLOOKUP($D585,前月商品!$D:$D,前月商品!H:H,0),_xlfn.XLOOKUP($D585,前々月商品!$D:$D,前々月商品!H:H,0))</f>
        <v>0</v>
      </c>
      <c r="W585" s="13">
        <f t="shared" si="130"/>
        <v>0</v>
      </c>
      <c r="X585" s="15">
        <f t="shared" si="131"/>
        <v>0</v>
      </c>
      <c r="Y585" s="22">
        <f>_xlfn.XLOOKUP($D585,当月商品!$D:$D,当月商品!I:I,0)</f>
        <v>0</v>
      </c>
      <c r="Z585" s="23">
        <f>_xlfn.XLOOKUP($D585,前月商品!$D:$D,前月商品!I:I,0)</f>
        <v>0</v>
      </c>
      <c r="AA585" s="23">
        <f>_xlfn.XLOOKUP($D585,前々月商品!$D:$D,前々月商品!I:I,0)</f>
        <v>0</v>
      </c>
      <c r="AB585" s="23">
        <f>_xlfn.XLOOKUP($D585,当月商品!$D:$D,当月商品!V:V,0)</f>
        <v>0</v>
      </c>
      <c r="AC585" s="23">
        <f>_xlfn.XLOOKUP($D585,前月商品!$D:$D,前月商品!V:V,0)</f>
        <v>0</v>
      </c>
      <c r="AD585" s="23">
        <f>_xlfn.XLOOKUP($D585,前々月商品!$D:$D,前々月商品!V:V,0)</f>
        <v>0</v>
      </c>
      <c r="AE585" s="23">
        <f t="shared" si="132"/>
        <v>0</v>
      </c>
      <c r="AF585" s="23">
        <f t="shared" si="133"/>
        <v>0</v>
      </c>
      <c r="AG585" s="23">
        <f t="shared" si="134"/>
        <v>0</v>
      </c>
      <c r="AH585" s="12">
        <f>_xlfn.XLOOKUP($D585,当月商品!$D:$D,当月商品!W:W,0)</f>
        <v>0</v>
      </c>
      <c r="AI585" s="12">
        <f>_xlfn.XLOOKUP($D585,前月商品!$D:$D,前月商品!W:W,0)</f>
        <v>0</v>
      </c>
      <c r="AJ585" s="12">
        <f>_xlfn.XLOOKUP($D585,前々月商品!$D:$D,前々月商品!W:W,0)</f>
        <v>0</v>
      </c>
      <c r="AK585" s="12">
        <f>_xlfn.XLOOKUP($D585,当月商品!$D:$D,当月商品!H:H,0)</f>
        <v>0</v>
      </c>
      <c r="AL585" s="12">
        <f>_xlfn.XLOOKUP($D585,前月商品!$D:$D,前月商品!H:H,0)</f>
        <v>0</v>
      </c>
      <c r="AM585" s="12">
        <f>_xlfn.XLOOKUP($D585,前々月商品!$D:$D,前々月商品!H:H,0)</f>
        <v>0</v>
      </c>
      <c r="AN585" s="13">
        <f t="shared" si="135"/>
        <v>0</v>
      </c>
      <c r="AO585" s="13">
        <f t="shared" si="136"/>
        <v>0</v>
      </c>
      <c r="AP585" s="13">
        <f t="shared" si="137"/>
        <v>0</v>
      </c>
      <c r="AQ585" s="16">
        <f t="shared" si="138"/>
        <v>0</v>
      </c>
      <c r="AR585" s="16">
        <f t="shared" si="139"/>
        <v>0</v>
      </c>
      <c r="AS585" s="17">
        <f t="shared" si="140"/>
        <v>0</v>
      </c>
      <c r="AT585" t="e">
        <f t="shared" si="141"/>
        <v>#VALUE!</v>
      </c>
    </row>
    <row r="586" spans="3:46" ht="36.65" customHeight="1">
      <c r="C586" s="20">
        <v>581</v>
      </c>
      <c r="D586" s="53">
        <f>現状商品設定!B583</f>
        <v>0</v>
      </c>
      <c r="E586" s="26" t="str">
        <f>IFERROR(_xlfn.XLOOKUP($D586,現状商品設定!B:B,現状商品設定!C:C,"-"),"-")</f>
        <v>-</v>
      </c>
      <c r="F586" s="32" t="s">
        <v>46</v>
      </c>
      <c r="G586" s="30" t="str">
        <f>IFERROR(_xlfn.XLOOKUP($D586,現状商品設定!B:B,現状商品設定!F:F),"-")</f>
        <v>-</v>
      </c>
      <c r="H586" s="34" t="e">
        <f>IF(IF(AND(V586&gt;=設定!$C$3,X586&gt;=L586),G586*(1+設定!$C$6),IF(AND(V586&gt;=設定!$C$3,X586&lt;L586),G586*(1+設定!$C$7*-1),IF(V586&lt;設定!$C$3,G586*(1+設定!$C$6),"除外")))&gt;10,IF(AND(V586&gt;=設定!$C$3,X586&gt;=L586),G586*(1+設定!$C$6),IF(AND(V586&gt;=設定!$C$3,X586&lt;L586),G586*(1+設定!$C$7*-1),IF(V586&lt;設定!$C$3,G586*(1+設定!$C$6),"除外"))),10)</f>
        <v>#VALUE!</v>
      </c>
      <c r="I586" s="34" t="e">
        <f ca="1">IF(消化率!$I$5&lt;1,商品!H586*消化率!$I$5,IF(商品!W586*商品!Q586/(商品!H586*消化率!$I$5)&gt;商品!L586,商品!H586*消化率!$I$5,J586))</f>
        <v>#DIV/0!</v>
      </c>
      <c r="J586" s="34" t="e">
        <f t="shared" si="128"/>
        <v>#VALUE!</v>
      </c>
      <c r="K586" s="34" t="e">
        <f ca="1">IF(ROUNDDOWN(IF(I586&gt;=設定!$C$8,設定!$C$8,商品!I586),0)&lt;10,10,ROUNDDOWN(IF(I586&gt;=設定!$C$8,設定!$C$8,商品!I586),0))</f>
        <v>#DIV/0!</v>
      </c>
      <c r="L586" s="64">
        <f>IF(F586="標準",設定!$C$4,商品!F586)</f>
        <v>5</v>
      </c>
      <c r="M586" s="63" t="str">
        <f>_xlfn.XLOOKUP($D586,全商品!$F:$F,全商品!H:H,"-")</f>
        <v>-</v>
      </c>
      <c r="N586" s="12" t="str">
        <f>_xlfn.XLOOKUP($D586,全商品!$F:$F,全商品!I:I,"-")</f>
        <v>-</v>
      </c>
      <c r="O586" s="23" t="str">
        <f>_xlfn.XLOOKUP($D586,全商品!$F:$F,全商品!K:K,"-")</f>
        <v>-</v>
      </c>
      <c r="P586" s="13" t="str">
        <f>_xlfn.XLOOKUP($D586,全商品!$F:$F,全商品!M:M,"-")</f>
        <v>-</v>
      </c>
      <c r="Q586" s="25" t="str">
        <f>_xlfn.XLOOKUP($D586,現状商品設定!B:B,現状商品設定!D:D,"-")</f>
        <v>-</v>
      </c>
      <c r="R586" s="22">
        <f>SUM(_xlfn.XLOOKUP($D586,当月商品!$D:$D,当月商品!I:I,0),_xlfn.XLOOKUP($D586,前月商品!$D:$D,前月商品!I:I,0),_xlfn.XLOOKUP($D586,前々月商品!$D:$D,前々月商品!I:I,0))</f>
        <v>0</v>
      </c>
      <c r="S586" s="23">
        <f>SUM(_xlfn.XLOOKUP($D586,当月商品!$D:$D,当月商品!V:V,0),_xlfn.XLOOKUP($D586,前月商品!$D:$D,前月商品!V:V,0),_xlfn.XLOOKUP($D586,前々月商品!$D:$D,前々月商品!V:V,0))</f>
        <v>0</v>
      </c>
      <c r="T586" s="23">
        <f t="shared" si="129"/>
        <v>0</v>
      </c>
      <c r="U586" s="23">
        <f>SUM(_xlfn.XLOOKUP($D586,当月商品!$D:$D,当月商品!W:W,0),_xlfn.XLOOKUP($D586,前月商品!$D:$D,前月商品!W:W,0),_xlfn.XLOOKUP($D586,前々月商品!$D:$D,前々月商品!W:W,0))</f>
        <v>0</v>
      </c>
      <c r="V586" s="23">
        <f>SUM(_xlfn.XLOOKUP($D586,当月商品!$D:$D,当月商品!H:H,0),_xlfn.XLOOKUP($D586,前月商品!$D:$D,前月商品!H:H,0),_xlfn.XLOOKUP($D586,前々月商品!$D:$D,前々月商品!H:H,0))</f>
        <v>0</v>
      </c>
      <c r="W586" s="13">
        <f t="shared" si="130"/>
        <v>0</v>
      </c>
      <c r="X586" s="15">
        <f t="shared" si="131"/>
        <v>0</v>
      </c>
      <c r="Y586" s="22">
        <f>_xlfn.XLOOKUP($D586,当月商品!$D:$D,当月商品!I:I,0)</f>
        <v>0</v>
      </c>
      <c r="Z586" s="23">
        <f>_xlfn.XLOOKUP($D586,前月商品!$D:$D,前月商品!I:I,0)</f>
        <v>0</v>
      </c>
      <c r="AA586" s="23">
        <f>_xlfn.XLOOKUP($D586,前々月商品!$D:$D,前々月商品!I:I,0)</f>
        <v>0</v>
      </c>
      <c r="AB586" s="23">
        <f>_xlfn.XLOOKUP($D586,当月商品!$D:$D,当月商品!V:V,0)</f>
        <v>0</v>
      </c>
      <c r="AC586" s="23">
        <f>_xlfn.XLOOKUP($D586,前月商品!$D:$D,前月商品!V:V,0)</f>
        <v>0</v>
      </c>
      <c r="AD586" s="23">
        <f>_xlfn.XLOOKUP($D586,前々月商品!$D:$D,前々月商品!V:V,0)</f>
        <v>0</v>
      </c>
      <c r="AE586" s="23">
        <f t="shared" si="132"/>
        <v>0</v>
      </c>
      <c r="AF586" s="23">
        <f t="shared" si="133"/>
        <v>0</v>
      </c>
      <c r="AG586" s="23">
        <f t="shared" si="134"/>
        <v>0</v>
      </c>
      <c r="AH586" s="12">
        <f>_xlfn.XLOOKUP($D586,当月商品!$D:$D,当月商品!W:W,0)</f>
        <v>0</v>
      </c>
      <c r="AI586" s="12">
        <f>_xlfn.XLOOKUP($D586,前月商品!$D:$D,前月商品!W:W,0)</f>
        <v>0</v>
      </c>
      <c r="AJ586" s="12">
        <f>_xlfn.XLOOKUP($D586,前々月商品!$D:$D,前々月商品!W:W,0)</f>
        <v>0</v>
      </c>
      <c r="AK586" s="12">
        <f>_xlfn.XLOOKUP($D586,当月商品!$D:$D,当月商品!H:H,0)</f>
        <v>0</v>
      </c>
      <c r="AL586" s="12">
        <f>_xlfn.XLOOKUP($D586,前月商品!$D:$D,前月商品!H:H,0)</f>
        <v>0</v>
      </c>
      <c r="AM586" s="12">
        <f>_xlfn.XLOOKUP($D586,前々月商品!$D:$D,前々月商品!H:H,0)</f>
        <v>0</v>
      </c>
      <c r="AN586" s="13">
        <f t="shared" si="135"/>
        <v>0</v>
      </c>
      <c r="AO586" s="13">
        <f t="shared" si="136"/>
        <v>0</v>
      </c>
      <c r="AP586" s="13">
        <f t="shared" si="137"/>
        <v>0</v>
      </c>
      <c r="AQ586" s="16">
        <f t="shared" si="138"/>
        <v>0</v>
      </c>
      <c r="AR586" s="16">
        <f t="shared" si="139"/>
        <v>0</v>
      </c>
      <c r="AS586" s="17">
        <f t="shared" si="140"/>
        <v>0</v>
      </c>
      <c r="AT586" t="e">
        <f t="shared" si="141"/>
        <v>#VALUE!</v>
      </c>
    </row>
    <row r="587" spans="3:46" ht="36.65" customHeight="1">
      <c r="C587" s="20">
        <v>582</v>
      </c>
      <c r="D587" s="53">
        <f>現状商品設定!B584</f>
        <v>0</v>
      </c>
      <c r="E587" s="26" t="str">
        <f>IFERROR(_xlfn.XLOOKUP($D587,現状商品設定!B:B,現状商品設定!C:C,"-"),"-")</f>
        <v>-</v>
      </c>
      <c r="F587" s="32" t="s">
        <v>46</v>
      </c>
      <c r="G587" s="30" t="str">
        <f>IFERROR(_xlfn.XLOOKUP($D587,現状商品設定!B:B,現状商品設定!F:F),"-")</f>
        <v>-</v>
      </c>
      <c r="H587" s="34" t="e">
        <f>IF(IF(AND(V587&gt;=設定!$C$3,X587&gt;=L587),G587*(1+設定!$C$6),IF(AND(V587&gt;=設定!$C$3,X587&lt;L587),G587*(1+設定!$C$7*-1),IF(V587&lt;設定!$C$3,G587*(1+設定!$C$6),"除外")))&gt;10,IF(AND(V587&gt;=設定!$C$3,X587&gt;=L587),G587*(1+設定!$C$6),IF(AND(V587&gt;=設定!$C$3,X587&lt;L587),G587*(1+設定!$C$7*-1),IF(V587&lt;設定!$C$3,G587*(1+設定!$C$6),"除外"))),10)</f>
        <v>#VALUE!</v>
      </c>
      <c r="I587" s="34" t="e">
        <f ca="1">IF(消化率!$I$5&lt;1,商品!H587*消化率!$I$5,IF(商品!W587*商品!Q587/(商品!H587*消化率!$I$5)&gt;商品!L587,商品!H587*消化率!$I$5,J587))</f>
        <v>#DIV/0!</v>
      </c>
      <c r="J587" s="34" t="e">
        <f t="shared" si="128"/>
        <v>#VALUE!</v>
      </c>
      <c r="K587" s="34" t="e">
        <f ca="1">IF(ROUNDDOWN(IF(I587&gt;=設定!$C$8,設定!$C$8,商品!I587),0)&lt;10,10,ROUNDDOWN(IF(I587&gt;=設定!$C$8,設定!$C$8,商品!I587),0))</f>
        <v>#DIV/0!</v>
      </c>
      <c r="L587" s="64">
        <f>IF(F587="標準",設定!$C$4,商品!F587)</f>
        <v>5</v>
      </c>
      <c r="M587" s="63" t="str">
        <f>_xlfn.XLOOKUP($D587,全商品!$F:$F,全商品!H:H,"-")</f>
        <v>-</v>
      </c>
      <c r="N587" s="12" t="str">
        <f>_xlfn.XLOOKUP($D587,全商品!$F:$F,全商品!I:I,"-")</f>
        <v>-</v>
      </c>
      <c r="O587" s="23" t="str">
        <f>_xlfn.XLOOKUP($D587,全商品!$F:$F,全商品!K:K,"-")</f>
        <v>-</v>
      </c>
      <c r="P587" s="13" t="str">
        <f>_xlfn.XLOOKUP($D587,全商品!$F:$F,全商品!M:M,"-")</f>
        <v>-</v>
      </c>
      <c r="Q587" s="25" t="str">
        <f>_xlfn.XLOOKUP($D587,現状商品設定!B:B,現状商品設定!D:D,"-")</f>
        <v>-</v>
      </c>
      <c r="R587" s="22">
        <f>SUM(_xlfn.XLOOKUP($D587,当月商品!$D:$D,当月商品!I:I,0),_xlfn.XLOOKUP($D587,前月商品!$D:$D,前月商品!I:I,0),_xlfn.XLOOKUP($D587,前々月商品!$D:$D,前々月商品!I:I,0))</f>
        <v>0</v>
      </c>
      <c r="S587" s="23">
        <f>SUM(_xlfn.XLOOKUP($D587,当月商品!$D:$D,当月商品!V:V,0),_xlfn.XLOOKUP($D587,前月商品!$D:$D,前月商品!V:V,0),_xlfn.XLOOKUP($D587,前々月商品!$D:$D,前々月商品!V:V,0))</f>
        <v>0</v>
      </c>
      <c r="T587" s="23">
        <f t="shared" si="129"/>
        <v>0</v>
      </c>
      <c r="U587" s="23">
        <f>SUM(_xlfn.XLOOKUP($D587,当月商品!$D:$D,当月商品!W:W,0),_xlfn.XLOOKUP($D587,前月商品!$D:$D,前月商品!W:W,0),_xlfn.XLOOKUP($D587,前々月商品!$D:$D,前々月商品!W:W,0))</f>
        <v>0</v>
      </c>
      <c r="V587" s="23">
        <f>SUM(_xlfn.XLOOKUP($D587,当月商品!$D:$D,当月商品!H:H,0),_xlfn.XLOOKUP($D587,前月商品!$D:$D,前月商品!H:H,0),_xlfn.XLOOKUP($D587,前々月商品!$D:$D,前々月商品!H:H,0))</f>
        <v>0</v>
      </c>
      <c r="W587" s="13">
        <f t="shared" si="130"/>
        <v>0</v>
      </c>
      <c r="X587" s="15">
        <f t="shared" si="131"/>
        <v>0</v>
      </c>
      <c r="Y587" s="22">
        <f>_xlfn.XLOOKUP($D587,当月商品!$D:$D,当月商品!I:I,0)</f>
        <v>0</v>
      </c>
      <c r="Z587" s="23">
        <f>_xlfn.XLOOKUP($D587,前月商品!$D:$D,前月商品!I:I,0)</f>
        <v>0</v>
      </c>
      <c r="AA587" s="23">
        <f>_xlfn.XLOOKUP($D587,前々月商品!$D:$D,前々月商品!I:I,0)</f>
        <v>0</v>
      </c>
      <c r="AB587" s="23">
        <f>_xlfn.XLOOKUP($D587,当月商品!$D:$D,当月商品!V:V,0)</f>
        <v>0</v>
      </c>
      <c r="AC587" s="23">
        <f>_xlfn.XLOOKUP($D587,前月商品!$D:$D,前月商品!V:V,0)</f>
        <v>0</v>
      </c>
      <c r="AD587" s="23">
        <f>_xlfn.XLOOKUP($D587,前々月商品!$D:$D,前々月商品!V:V,0)</f>
        <v>0</v>
      </c>
      <c r="AE587" s="23">
        <f t="shared" si="132"/>
        <v>0</v>
      </c>
      <c r="AF587" s="23">
        <f t="shared" si="133"/>
        <v>0</v>
      </c>
      <c r="AG587" s="23">
        <f t="shared" si="134"/>
        <v>0</v>
      </c>
      <c r="AH587" s="12">
        <f>_xlfn.XLOOKUP($D587,当月商品!$D:$D,当月商品!W:W,0)</f>
        <v>0</v>
      </c>
      <c r="AI587" s="12">
        <f>_xlfn.XLOOKUP($D587,前月商品!$D:$D,前月商品!W:W,0)</f>
        <v>0</v>
      </c>
      <c r="AJ587" s="12">
        <f>_xlfn.XLOOKUP($D587,前々月商品!$D:$D,前々月商品!W:W,0)</f>
        <v>0</v>
      </c>
      <c r="AK587" s="12">
        <f>_xlfn.XLOOKUP($D587,当月商品!$D:$D,当月商品!H:H,0)</f>
        <v>0</v>
      </c>
      <c r="AL587" s="12">
        <f>_xlfn.XLOOKUP($D587,前月商品!$D:$D,前月商品!H:H,0)</f>
        <v>0</v>
      </c>
      <c r="AM587" s="12">
        <f>_xlfn.XLOOKUP($D587,前々月商品!$D:$D,前々月商品!H:H,0)</f>
        <v>0</v>
      </c>
      <c r="AN587" s="13">
        <f t="shared" si="135"/>
        <v>0</v>
      </c>
      <c r="AO587" s="13">
        <f t="shared" si="136"/>
        <v>0</v>
      </c>
      <c r="AP587" s="13">
        <f t="shared" si="137"/>
        <v>0</v>
      </c>
      <c r="AQ587" s="16">
        <f t="shared" si="138"/>
        <v>0</v>
      </c>
      <c r="AR587" s="16">
        <f t="shared" si="139"/>
        <v>0</v>
      </c>
      <c r="AS587" s="17">
        <f t="shared" si="140"/>
        <v>0</v>
      </c>
      <c r="AT587" t="e">
        <f t="shared" si="141"/>
        <v>#VALUE!</v>
      </c>
    </row>
    <row r="588" spans="3:46" ht="36.65" customHeight="1">
      <c r="C588" s="20">
        <v>583</v>
      </c>
      <c r="D588" s="53">
        <f>現状商品設定!B585</f>
        <v>0</v>
      </c>
      <c r="E588" s="26" t="str">
        <f>IFERROR(_xlfn.XLOOKUP($D588,現状商品設定!B:B,現状商品設定!C:C,"-"),"-")</f>
        <v>-</v>
      </c>
      <c r="F588" s="32" t="s">
        <v>46</v>
      </c>
      <c r="G588" s="30" t="str">
        <f>IFERROR(_xlfn.XLOOKUP($D588,現状商品設定!B:B,現状商品設定!F:F),"-")</f>
        <v>-</v>
      </c>
      <c r="H588" s="34" t="e">
        <f>IF(IF(AND(V588&gt;=設定!$C$3,X588&gt;=L588),G588*(1+設定!$C$6),IF(AND(V588&gt;=設定!$C$3,X588&lt;L588),G588*(1+設定!$C$7*-1),IF(V588&lt;設定!$C$3,G588*(1+設定!$C$6),"除外")))&gt;10,IF(AND(V588&gt;=設定!$C$3,X588&gt;=L588),G588*(1+設定!$C$6),IF(AND(V588&gt;=設定!$C$3,X588&lt;L588),G588*(1+設定!$C$7*-1),IF(V588&lt;設定!$C$3,G588*(1+設定!$C$6),"除外"))),10)</f>
        <v>#VALUE!</v>
      </c>
      <c r="I588" s="34" t="e">
        <f ca="1">IF(消化率!$I$5&lt;1,商品!H588*消化率!$I$5,IF(商品!W588*商品!Q588/(商品!H588*消化率!$I$5)&gt;商品!L588,商品!H588*消化率!$I$5,J588))</f>
        <v>#DIV/0!</v>
      </c>
      <c r="J588" s="34" t="e">
        <f t="shared" si="128"/>
        <v>#VALUE!</v>
      </c>
      <c r="K588" s="34" t="e">
        <f ca="1">IF(ROUNDDOWN(IF(I588&gt;=設定!$C$8,設定!$C$8,商品!I588),0)&lt;10,10,ROUNDDOWN(IF(I588&gt;=設定!$C$8,設定!$C$8,商品!I588),0))</f>
        <v>#DIV/0!</v>
      </c>
      <c r="L588" s="64">
        <f>IF(F588="標準",設定!$C$4,商品!F588)</f>
        <v>5</v>
      </c>
      <c r="M588" s="63" t="str">
        <f>_xlfn.XLOOKUP($D588,全商品!$F:$F,全商品!H:H,"-")</f>
        <v>-</v>
      </c>
      <c r="N588" s="12" t="str">
        <f>_xlfn.XLOOKUP($D588,全商品!$F:$F,全商品!I:I,"-")</f>
        <v>-</v>
      </c>
      <c r="O588" s="23" t="str">
        <f>_xlfn.XLOOKUP($D588,全商品!$F:$F,全商品!K:K,"-")</f>
        <v>-</v>
      </c>
      <c r="P588" s="13" t="str">
        <f>_xlfn.XLOOKUP($D588,全商品!$F:$F,全商品!M:M,"-")</f>
        <v>-</v>
      </c>
      <c r="Q588" s="25" t="str">
        <f>_xlfn.XLOOKUP($D588,現状商品設定!B:B,現状商品設定!D:D,"-")</f>
        <v>-</v>
      </c>
      <c r="R588" s="22">
        <f>SUM(_xlfn.XLOOKUP($D588,当月商品!$D:$D,当月商品!I:I,0),_xlfn.XLOOKUP($D588,前月商品!$D:$D,前月商品!I:I,0),_xlfn.XLOOKUP($D588,前々月商品!$D:$D,前々月商品!I:I,0))</f>
        <v>0</v>
      </c>
      <c r="S588" s="23">
        <f>SUM(_xlfn.XLOOKUP($D588,当月商品!$D:$D,当月商品!V:V,0),_xlfn.XLOOKUP($D588,前月商品!$D:$D,前月商品!V:V,0),_xlfn.XLOOKUP($D588,前々月商品!$D:$D,前々月商品!V:V,0))</f>
        <v>0</v>
      </c>
      <c r="T588" s="23">
        <f t="shared" si="129"/>
        <v>0</v>
      </c>
      <c r="U588" s="23">
        <f>SUM(_xlfn.XLOOKUP($D588,当月商品!$D:$D,当月商品!W:W,0),_xlfn.XLOOKUP($D588,前月商品!$D:$D,前月商品!W:W,0),_xlfn.XLOOKUP($D588,前々月商品!$D:$D,前々月商品!W:W,0))</f>
        <v>0</v>
      </c>
      <c r="V588" s="23">
        <f>SUM(_xlfn.XLOOKUP($D588,当月商品!$D:$D,当月商品!H:H,0),_xlfn.XLOOKUP($D588,前月商品!$D:$D,前月商品!H:H,0),_xlfn.XLOOKUP($D588,前々月商品!$D:$D,前々月商品!H:H,0))</f>
        <v>0</v>
      </c>
      <c r="W588" s="13">
        <f t="shared" si="130"/>
        <v>0</v>
      </c>
      <c r="X588" s="15">
        <f t="shared" si="131"/>
        <v>0</v>
      </c>
      <c r="Y588" s="22">
        <f>_xlfn.XLOOKUP($D588,当月商品!$D:$D,当月商品!I:I,0)</f>
        <v>0</v>
      </c>
      <c r="Z588" s="23">
        <f>_xlfn.XLOOKUP($D588,前月商品!$D:$D,前月商品!I:I,0)</f>
        <v>0</v>
      </c>
      <c r="AA588" s="23">
        <f>_xlfn.XLOOKUP($D588,前々月商品!$D:$D,前々月商品!I:I,0)</f>
        <v>0</v>
      </c>
      <c r="AB588" s="23">
        <f>_xlfn.XLOOKUP($D588,当月商品!$D:$D,当月商品!V:V,0)</f>
        <v>0</v>
      </c>
      <c r="AC588" s="23">
        <f>_xlfn.XLOOKUP($D588,前月商品!$D:$D,前月商品!V:V,0)</f>
        <v>0</v>
      </c>
      <c r="AD588" s="23">
        <f>_xlfn.XLOOKUP($D588,前々月商品!$D:$D,前々月商品!V:V,0)</f>
        <v>0</v>
      </c>
      <c r="AE588" s="23">
        <f t="shared" si="132"/>
        <v>0</v>
      </c>
      <c r="AF588" s="23">
        <f t="shared" si="133"/>
        <v>0</v>
      </c>
      <c r="AG588" s="23">
        <f t="shared" si="134"/>
        <v>0</v>
      </c>
      <c r="AH588" s="12">
        <f>_xlfn.XLOOKUP($D588,当月商品!$D:$D,当月商品!W:W,0)</f>
        <v>0</v>
      </c>
      <c r="AI588" s="12">
        <f>_xlfn.XLOOKUP($D588,前月商品!$D:$D,前月商品!W:W,0)</f>
        <v>0</v>
      </c>
      <c r="AJ588" s="12">
        <f>_xlfn.XLOOKUP($D588,前々月商品!$D:$D,前々月商品!W:W,0)</f>
        <v>0</v>
      </c>
      <c r="AK588" s="12">
        <f>_xlfn.XLOOKUP($D588,当月商品!$D:$D,当月商品!H:H,0)</f>
        <v>0</v>
      </c>
      <c r="AL588" s="12">
        <f>_xlfn.XLOOKUP($D588,前月商品!$D:$D,前月商品!H:H,0)</f>
        <v>0</v>
      </c>
      <c r="AM588" s="12">
        <f>_xlfn.XLOOKUP($D588,前々月商品!$D:$D,前々月商品!H:H,0)</f>
        <v>0</v>
      </c>
      <c r="AN588" s="13">
        <f t="shared" si="135"/>
        <v>0</v>
      </c>
      <c r="AO588" s="13">
        <f t="shared" si="136"/>
        <v>0</v>
      </c>
      <c r="AP588" s="13">
        <f t="shared" si="137"/>
        <v>0</v>
      </c>
      <c r="AQ588" s="16">
        <f t="shared" si="138"/>
        <v>0</v>
      </c>
      <c r="AR588" s="16">
        <f t="shared" si="139"/>
        <v>0</v>
      </c>
      <c r="AS588" s="17">
        <f t="shared" si="140"/>
        <v>0</v>
      </c>
      <c r="AT588" t="e">
        <f t="shared" si="141"/>
        <v>#VALUE!</v>
      </c>
    </row>
    <row r="589" spans="3:46" ht="36.65" customHeight="1">
      <c r="C589" s="20">
        <v>584</v>
      </c>
      <c r="D589" s="53">
        <f>現状商品設定!B586</f>
        <v>0</v>
      </c>
      <c r="E589" s="26" t="str">
        <f>IFERROR(_xlfn.XLOOKUP($D589,現状商品設定!B:B,現状商品設定!C:C,"-"),"-")</f>
        <v>-</v>
      </c>
      <c r="F589" s="32" t="s">
        <v>46</v>
      </c>
      <c r="G589" s="30" t="str">
        <f>IFERROR(_xlfn.XLOOKUP($D589,現状商品設定!B:B,現状商品設定!F:F),"-")</f>
        <v>-</v>
      </c>
      <c r="H589" s="34" t="e">
        <f>IF(IF(AND(V589&gt;=設定!$C$3,X589&gt;=L589),G589*(1+設定!$C$6),IF(AND(V589&gt;=設定!$C$3,X589&lt;L589),G589*(1+設定!$C$7*-1),IF(V589&lt;設定!$C$3,G589*(1+設定!$C$6),"除外")))&gt;10,IF(AND(V589&gt;=設定!$C$3,X589&gt;=L589),G589*(1+設定!$C$6),IF(AND(V589&gt;=設定!$C$3,X589&lt;L589),G589*(1+設定!$C$7*-1),IF(V589&lt;設定!$C$3,G589*(1+設定!$C$6),"除外"))),10)</f>
        <v>#VALUE!</v>
      </c>
      <c r="I589" s="34" t="e">
        <f ca="1">IF(消化率!$I$5&lt;1,商品!H589*消化率!$I$5,IF(商品!W589*商品!Q589/(商品!H589*消化率!$I$5)&gt;商品!L589,商品!H589*消化率!$I$5,J589))</f>
        <v>#DIV/0!</v>
      </c>
      <c r="J589" s="34" t="e">
        <f t="shared" si="128"/>
        <v>#VALUE!</v>
      </c>
      <c r="K589" s="34" t="e">
        <f ca="1">IF(ROUNDDOWN(IF(I589&gt;=設定!$C$8,設定!$C$8,商品!I589),0)&lt;10,10,ROUNDDOWN(IF(I589&gt;=設定!$C$8,設定!$C$8,商品!I589),0))</f>
        <v>#DIV/0!</v>
      </c>
      <c r="L589" s="64">
        <f>IF(F589="標準",設定!$C$4,商品!F589)</f>
        <v>5</v>
      </c>
      <c r="M589" s="63" t="str">
        <f>_xlfn.XLOOKUP($D589,全商品!$F:$F,全商品!H:H,"-")</f>
        <v>-</v>
      </c>
      <c r="N589" s="12" t="str">
        <f>_xlfn.XLOOKUP($D589,全商品!$F:$F,全商品!I:I,"-")</f>
        <v>-</v>
      </c>
      <c r="O589" s="23" t="str">
        <f>_xlfn.XLOOKUP($D589,全商品!$F:$F,全商品!K:K,"-")</f>
        <v>-</v>
      </c>
      <c r="P589" s="13" t="str">
        <f>_xlfn.XLOOKUP($D589,全商品!$F:$F,全商品!M:M,"-")</f>
        <v>-</v>
      </c>
      <c r="Q589" s="25" t="str">
        <f>_xlfn.XLOOKUP($D589,現状商品設定!B:B,現状商品設定!D:D,"-")</f>
        <v>-</v>
      </c>
      <c r="R589" s="22">
        <f>SUM(_xlfn.XLOOKUP($D589,当月商品!$D:$D,当月商品!I:I,0),_xlfn.XLOOKUP($D589,前月商品!$D:$D,前月商品!I:I,0),_xlfn.XLOOKUP($D589,前々月商品!$D:$D,前々月商品!I:I,0))</f>
        <v>0</v>
      </c>
      <c r="S589" s="23">
        <f>SUM(_xlfn.XLOOKUP($D589,当月商品!$D:$D,当月商品!V:V,0),_xlfn.XLOOKUP($D589,前月商品!$D:$D,前月商品!V:V,0),_xlfn.XLOOKUP($D589,前々月商品!$D:$D,前々月商品!V:V,0))</f>
        <v>0</v>
      </c>
      <c r="T589" s="23">
        <f t="shared" si="129"/>
        <v>0</v>
      </c>
      <c r="U589" s="23">
        <f>SUM(_xlfn.XLOOKUP($D589,当月商品!$D:$D,当月商品!W:W,0),_xlfn.XLOOKUP($D589,前月商品!$D:$D,前月商品!W:W,0),_xlfn.XLOOKUP($D589,前々月商品!$D:$D,前々月商品!W:W,0))</f>
        <v>0</v>
      </c>
      <c r="V589" s="23">
        <f>SUM(_xlfn.XLOOKUP($D589,当月商品!$D:$D,当月商品!H:H,0),_xlfn.XLOOKUP($D589,前月商品!$D:$D,前月商品!H:H,0),_xlfn.XLOOKUP($D589,前々月商品!$D:$D,前々月商品!H:H,0))</f>
        <v>0</v>
      </c>
      <c r="W589" s="13">
        <f t="shared" si="130"/>
        <v>0</v>
      </c>
      <c r="X589" s="15">
        <f t="shared" si="131"/>
        <v>0</v>
      </c>
      <c r="Y589" s="22">
        <f>_xlfn.XLOOKUP($D589,当月商品!$D:$D,当月商品!I:I,0)</f>
        <v>0</v>
      </c>
      <c r="Z589" s="23">
        <f>_xlfn.XLOOKUP($D589,前月商品!$D:$D,前月商品!I:I,0)</f>
        <v>0</v>
      </c>
      <c r="AA589" s="23">
        <f>_xlfn.XLOOKUP($D589,前々月商品!$D:$D,前々月商品!I:I,0)</f>
        <v>0</v>
      </c>
      <c r="AB589" s="23">
        <f>_xlfn.XLOOKUP($D589,当月商品!$D:$D,当月商品!V:V,0)</f>
        <v>0</v>
      </c>
      <c r="AC589" s="23">
        <f>_xlfn.XLOOKUP($D589,前月商品!$D:$D,前月商品!V:V,0)</f>
        <v>0</v>
      </c>
      <c r="AD589" s="23">
        <f>_xlfn.XLOOKUP($D589,前々月商品!$D:$D,前々月商品!V:V,0)</f>
        <v>0</v>
      </c>
      <c r="AE589" s="23">
        <f t="shared" si="132"/>
        <v>0</v>
      </c>
      <c r="AF589" s="23">
        <f t="shared" si="133"/>
        <v>0</v>
      </c>
      <c r="AG589" s="23">
        <f t="shared" si="134"/>
        <v>0</v>
      </c>
      <c r="AH589" s="12">
        <f>_xlfn.XLOOKUP($D589,当月商品!$D:$D,当月商品!W:W,0)</f>
        <v>0</v>
      </c>
      <c r="AI589" s="12">
        <f>_xlfn.XLOOKUP($D589,前月商品!$D:$D,前月商品!W:W,0)</f>
        <v>0</v>
      </c>
      <c r="AJ589" s="12">
        <f>_xlfn.XLOOKUP($D589,前々月商品!$D:$D,前々月商品!W:W,0)</f>
        <v>0</v>
      </c>
      <c r="AK589" s="12">
        <f>_xlfn.XLOOKUP($D589,当月商品!$D:$D,当月商品!H:H,0)</f>
        <v>0</v>
      </c>
      <c r="AL589" s="12">
        <f>_xlfn.XLOOKUP($D589,前月商品!$D:$D,前月商品!H:H,0)</f>
        <v>0</v>
      </c>
      <c r="AM589" s="12">
        <f>_xlfn.XLOOKUP($D589,前々月商品!$D:$D,前々月商品!H:H,0)</f>
        <v>0</v>
      </c>
      <c r="AN589" s="13">
        <f t="shared" si="135"/>
        <v>0</v>
      </c>
      <c r="AO589" s="13">
        <f t="shared" si="136"/>
        <v>0</v>
      </c>
      <c r="AP589" s="13">
        <f t="shared" si="137"/>
        <v>0</v>
      </c>
      <c r="AQ589" s="16">
        <f t="shared" si="138"/>
        <v>0</v>
      </c>
      <c r="AR589" s="16">
        <f t="shared" si="139"/>
        <v>0</v>
      </c>
      <c r="AS589" s="17">
        <f t="shared" si="140"/>
        <v>0</v>
      </c>
      <c r="AT589" t="e">
        <f t="shared" si="141"/>
        <v>#VALUE!</v>
      </c>
    </row>
    <row r="590" spans="3:46" ht="36.65" customHeight="1">
      <c r="C590" s="20">
        <v>585</v>
      </c>
      <c r="D590" s="53">
        <f>現状商品設定!B587</f>
        <v>0</v>
      </c>
      <c r="E590" s="26" t="str">
        <f>IFERROR(_xlfn.XLOOKUP($D590,現状商品設定!B:B,現状商品設定!C:C,"-"),"-")</f>
        <v>-</v>
      </c>
      <c r="F590" s="32" t="s">
        <v>46</v>
      </c>
      <c r="G590" s="30" t="str">
        <f>IFERROR(_xlfn.XLOOKUP($D590,現状商品設定!B:B,現状商品設定!F:F),"-")</f>
        <v>-</v>
      </c>
      <c r="H590" s="34" t="e">
        <f>IF(IF(AND(V590&gt;=設定!$C$3,X590&gt;=L590),G590*(1+設定!$C$6),IF(AND(V590&gt;=設定!$C$3,X590&lt;L590),G590*(1+設定!$C$7*-1),IF(V590&lt;設定!$C$3,G590*(1+設定!$C$6),"除外")))&gt;10,IF(AND(V590&gt;=設定!$C$3,X590&gt;=L590),G590*(1+設定!$C$6),IF(AND(V590&gt;=設定!$C$3,X590&lt;L590),G590*(1+設定!$C$7*-1),IF(V590&lt;設定!$C$3,G590*(1+設定!$C$6),"除外"))),10)</f>
        <v>#VALUE!</v>
      </c>
      <c r="I590" s="34" t="e">
        <f ca="1">IF(消化率!$I$5&lt;1,商品!H590*消化率!$I$5,IF(商品!W590*商品!Q590/(商品!H590*消化率!$I$5)&gt;商品!L590,商品!H590*消化率!$I$5,J590))</f>
        <v>#DIV/0!</v>
      </c>
      <c r="J590" s="34" t="e">
        <f t="shared" si="128"/>
        <v>#VALUE!</v>
      </c>
      <c r="K590" s="34" t="e">
        <f ca="1">IF(ROUNDDOWN(IF(I590&gt;=設定!$C$8,設定!$C$8,商品!I590),0)&lt;10,10,ROUNDDOWN(IF(I590&gt;=設定!$C$8,設定!$C$8,商品!I590),0))</f>
        <v>#DIV/0!</v>
      </c>
      <c r="L590" s="64">
        <f>IF(F590="標準",設定!$C$4,商品!F590)</f>
        <v>5</v>
      </c>
      <c r="M590" s="63" t="str">
        <f>_xlfn.XLOOKUP($D590,全商品!$F:$F,全商品!H:H,"-")</f>
        <v>-</v>
      </c>
      <c r="N590" s="12" t="str">
        <f>_xlfn.XLOOKUP($D590,全商品!$F:$F,全商品!I:I,"-")</f>
        <v>-</v>
      </c>
      <c r="O590" s="23" t="str">
        <f>_xlfn.XLOOKUP($D590,全商品!$F:$F,全商品!K:K,"-")</f>
        <v>-</v>
      </c>
      <c r="P590" s="13" t="str">
        <f>_xlfn.XLOOKUP($D590,全商品!$F:$F,全商品!M:M,"-")</f>
        <v>-</v>
      </c>
      <c r="Q590" s="25" t="str">
        <f>_xlfn.XLOOKUP($D590,現状商品設定!B:B,現状商品設定!D:D,"-")</f>
        <v>-</v>
      </c>
      <c r="R590" s="22">
        <f>SUM(_xlfn.XLOOKUP($D590,当月商品!$D:$D,当月商品!I:I,0),_xlfn.XLOOKUP($D590,前月商品!$D:$D,前月商品!I:I,0),_xlfn.XLOOKUP($D590,前々月商品!$D:$D,前々月商品!I:I,0))</f>
        <v>0</v>
      </c>
      <c r="S590" s="23">
        <f>SUM(_xlfn.XLOOKUP($D590,当月商品!$D:$D,当月商品!V:V,0),_xlfn.XLOOKUP($D590,前月商品!$D:$D,前月商品!V:V,0),_xlfn.XLOOKUP($D590,前々月商品!$D:$D,前々月商品!V:V,0))</f>
        <v>0</v>
      </c>
      <c r="T590" s="23">
        <f t="shared" si="129"/>
        <v>0</v>
      </c>
      <c r="U590" s="23">
        <f>SUM(_xlfn.XLOOKUP($D590,当月商品!$D:$D,当月商品!W:W,0),_xlfn.XLOOKUP($D590,前月商品!$D:$D,前月商品!W:W,0),_xlfn.XLOOKUP($D590,前々月商品!$D:$D,前々月商品!W:W,0))</f>
        <v>0</v>
      </c>
      <c r="V590" s="23">
        <f>SUM(_xlfn.XLOOKUP($D590,当月商品!$D:$D,当月商品!H:H,0),_xlfn.XLOOKUP($D590,前月商品!$D:$D,前月商品!H:H,0),_xlfn.XLOOKUP($D590,前々月商品!$D:$D,前々月商品!H:H,0))</f>
        <v>0</v>
      </c>
      <c r="W590" s="13">
        <f t="shared" si="130"/>
        <v>0</v>
      </c>
      <c r="X590" s="15">
        <f t="shared" si="131"/>
        <v>0</v>
      </c>
      <c r="Y590" s="22">
        <f>_xlfn.XLOOKUP($D590,当月商品!$D:$D,当月商品!I:I,0)</f>
        <v>0</v>
      </c>
      <c r="Z590" s="23">
        <f>_xlfn.XLOOKUP($D590,前月商品!$D:$D,前月商品!I:I,0)</f>
        <v>0</v>
      </c>
      <c r="AA590" s="23">
        <f>_xlfn.XLOOKUP($D590,前々月商品!$D:$D,前々月商品!I:I,0)</f>
        <v>0</v>
      </c>
      <c r="AB590" s="23">
        <f>_xlfn.XLOOKUP($D590,当月商品!$D:$D,当月商品!V:V,0)</f>
        <v>0</v>
      </c>
      <c r="AC590" s="23">
        <f>_xlfn.XLOOKUP($D590,前月商品!$D:$D,前月商品!V:V,0)</f>
        <v>0</v>
      </c>
      <c r="AD590" s="23">
        <f>_xlfn.XLOOKUP($D590,前々月商品!$D:$D,前々月商品!V:V,0)</f>
        <v>0</v>
      </c>
      <c r="AE590" s="23">
        <f t="shared" si="132"/>
        <v>0</v>
      </c>
      <c r="AF590" s="23">
        <f t="shared" si="133"/>
        <v>0</v>
      </c>
      <c r="AG590" s="23">
        <f t="shared" si="134"/>
        <v>0</v>
      </c>
      <c r="AH590" s="12">
        <f>_xlfn.XLOOKUP($D590,当月商品!$D:$D,当月商品!W:W,0)</f>
        <v>0</v>
      </c>
      <c r="AI590" s="12">
        <f>_xlfn.XLOOKUP($D590,前月商品!$D:$D,前月商品!W:W,0)</f>
        <v>0</v>
      </c>
      <c r="AJ590" s="12">
        <f>_xlfn.XLOOKUP($D590,前々月商品!$D:$D,前々月商品!W:W,0)</f>
        <v>0</v>
      </c>
      <c r="AK590" s="12">
        <f>_xlfn.XLOOKUP($D590,当月商品!$D:$D,当月商品!H:H,0)</f>
        <v>0</v>
      </c>
      <c r="AL590" s="12">
        <f>_xlfn.XLOOKUP($D590,前月商品!$D:$D,前月商品!H:H,0)</f>
        <v>0</v>
      </c>
      <c r="AM590" s="12">
        <f>_xlfn.XLOOKUP($D590,前々月商品!$D:$D,前々月商品!H:H,0)</f>
        <v>0</v>
      </c>
      <c r="AN590" s="13">
        <f t="shared" si="135"/>
        <v>0</v>
      </c>
      <c r="AO590" s="13">
        <f t="shared" si="136"/>
        <v>0</v>
      </c>
      <c r="AP590" s="13">
        <f t="shared" si="137"/>
        <v>0</v>
      </c>
      <c r="AQ590" s="16">
        <f t="shared" si="138"/>
        <v>0</v>
      </c>
      <c r="AR590" s="16">
        <f t="shared" si="139"/>
        <v>0</v>
      </c>
      <c r="AS590" s="17">
        <f t="shared" si="140"/>
        <v>0</v>
      </c>
      <c r="AT590" t="e">
        <f t="shared" si="141"/>
        <v>#VALUE!</v>
      </c>
    </row>
    <row r="591" spans="3:46" ht="36.65" customHeight="1">
      <c r="C591" s="20">
        <v>586</v>
      </c>
      <c r="D591" s="53">
        <f>現状商品設定!B588</f>
        <v>0</v>
      </c>
      <c r="E591" s="26" t="str">
        <f>IFERROR(_xlfn.XLOOKUP($D591,現状商品設定!B:B,現状商品設定!C:C,"-"),"-")</f>
        <v>-</v>
      </c>
      <c r="F591" s="32" t="s">
        <v>46</v>
      </c>
      <c r="G591" s="30" t="str">
        <f>IFERROR(_xlfn.XLOOKUP($D591,現状商品設定!B:B,現状商品設定!F:F),"-")</f>
        <v>-</v>
      </c>
      <c r="H591" s="34" t="e">
        <f>IF(IF(AND(V591&gt;=設定!$C$3,X591&gt;=L591),G591*(1+設定!$C$6),IF(AND(V591&gt;=設定!$C$3,X591&lt;L591),G591*(1+設定!$C$7*-1),IF(V591&lt;設定!$C$3,G591*(1+設定!$C$6),"除外")))&gt;10,IF(AND(V591&gt;=設定!$C$3,X591&gt;=L591),G591*(1+設定!$C$6),IF(AND(V591&gt;=設定!$C$3,X591&lt;L591),G591*(1+設定!$C$7*-1),IF(V591&lt;設定!$C$3,G591*(1+設定!$C$6),"除外"))),10)</f>
        <v>#VALUE!</v>
      </c>
      <c r="I591" s="34" t="e">
        <f ca="1">IF(消化率!$I$5&lt;1,商品!H591*消化率!$I$5,IF(商品!W591*商品!Q591/(商品!H591*消化率!$I$5)&gt;商品!L591,商品!H591*消化率!$I$5,J591))</f>
        <v>#DIV/0!</v>
      </c>
      <c r="J591" s="34" t="e">
        <f t="shared" si="128"/>
        <v>#VALUE!</v>
      </c>
      <c r="K591" s="34" t="e">
        <f ca="1">IF(ROUNDDOWN(IF(I591&gt;=設定!$C$8,設定!$C$8,商品!I591),0)&lt;10,10,ROUNDDOWN(IF(I591&gt;=設定!$C$8,設定!$C$8,商品!I591),0))</f>
        <v>#DIV/0!</v>
      </c>
      <c r="L591" s="64">
        <f>IF(F591="標準",設定!$C$4,商品!F591)</f>
        <v>5</v>
      </c>
      <c r="M591" s="63" t="str">
        <f>_xlfn.XLOOKUP($D591,全商品!$F:$F,全商品!H:H,"-")</f>
        <v>-</v>
      </c>
      <c r="N591" s="12" t="str">
        <f>_xlfn.XLOOKUP($D591,全商品!$F:$F,全商品!I:I,"-")</f>
        <v>-</v>
      </c>
      <c r="O591" s="23" t="str">
        <f>_xlfn.XLOOKUP($D591,全商品!$F:$F,全商品!K:K,"-")</f>
        <v>-</v>
      </c>
      <c r="P591" s="13" t="str">
        <f>_xlfn.XLOOKUP($D591,全商品!$F:$F,全商品!M:M,"-")</f>
        <v>-</v>
      </c>
      <c r="Q591" s="25" t="str">
        <f>_xlfn.XLOOKUP($D591,現状商品設定!B:B,現状商品設定!D:D,"-")</f>
        <v>-</v>
      </c>
      <c r="R591" s="22">
        <f>SUM(_xlfn.XLOOKUP($D591,当月商品!$D:$D,当月商品!I:I,0),_xlfn.XLOOKUP($D591,前月商品!$D:$D,前月商品!I:I,0),_xlfn.XLOOKUP($D591,前々月商品!$D:$D,前々月商品!I:I,0))</f>
        <v>0</v>
      </c>
      <c r="S591" s="23">
        <f>SUM(_xlfn.XLOOKUP($D591,当月商品!$D:$D,当月商品!V:V,0),_xlfn.XLOOKUP($D591,前月商品!$D:$D,前月商品!V:V,0),_xlfn.XLOOKUP($D591,前々月商品!$D:$D,前々月商品!V:V,0))</f>
        <v>0</v>
      </c>
      <c r="T591" s="23">
        <f t="shared" si="129"/>
        <v>0</v>
      </c>
      <c r="U591" s="23">
        <f>SUM(_xlfn.XLOOKUP($D591,当月商品!$D:$D,当月商品!W:W,0),_xlfn.XLOOKUP($D591,前月商品!$D:$D,前月商品!W:W,0),_xlfn.XLOOKUP($D591,前々月商品!$D:$D,前々月商品!W:W,0))</f>
        <v>0</v>
      </c>
      <c r="V591" s="23">
        <f>SUM(_xlfn.XLOOKUP($D591,当月商品!$D:$D,当月商品!H:H,0),_xlfn.XLOOKUP($D591,前月商品!$D:$D,前月商品!H:H,0),_xlfn.XLOOKUP($D591,前々月商品!$D:$D,前々月商品!H:H,0))</f>
        <v>0</v>
      </c>
      <c r="W591" s="13">
        <f t="shared" si="130"/>
        <v>0</v>
      </c>
      <c r="X591" s="15">
        <f t="shared" si="131"/>
        <v>0</v>
      </c>
      <c r="Y591" s="22">
        <f>_xlfn.XLOOKUP($D591,当月商品!$D:$D,当月商品!I:I,0)</f>
        <v>0</v>
      </c>
      <c r="Z591" s="23">
        <f>_xlfn.XLOOKUP($D591,前月商品!$D:$D,前月商品!I:I,0)</f>
        <v>0</v>
      </c>
      <c r="AA591" s="23">
        <f>_xlfn.XLOOKUP($D591,前々月商品!$D:$D,前々月商品!I:I,0)</f>
        <v>0</v>
      </c>
      <c r="AB591" s="23">
        <f>_xlfn.XLOOKUP($D591,当月商品!$D:$D,当月商品!V:V,0)</f>
        <v>0</v>
      </c>
      <c r="AC591" s="23">
        <f>_xlfn.XLOOKUP($D591,前月商品!$D:$D,前月商品!V:V,0)</f>
        <v>0</v>
      </c>
      <c r="AD591" s="23">
        <f>_xlfn.XLOOKUP($D591,前々月商品!$D:$D,前々月商品!V:V,0)</f>
        <v>0</v>
      </c>
      <c r="AE591" s="23">
        <f t="shared" si="132"/>
        <v>0</v>
      </c>
      <c r="AF591" s="23">
        <f t="shared" si="133"/>
        <v>0</v>
      </c>
      <c r="AG591" s="23">
        <f t="shared" si="134"/>
        <v>0</v>
      </c>
      <c r="AH591" s="12">
        <f>_xlfn.XLOOKUP($D591,当月商品!$D:$D,当月商品!W:W,0)</f>
        <v>0</v>
      </c>
      <c r="AI591" s="12">
        <f>_xlfn.XLOOKUP($D591,前月商品!$D:$D,前月商品!W:W,0)</f>
        <v>0</v>
      </c>
      <c r="AJ591" s="12">
        <f>_xlfn.XLOOKUP($D591,前々月商品!$D:$D,前々月商品!W:W,0)</f>
        <v>0</v>
      </c>
      <c r="AK591" s="12">
        <f>_xlfn.XLOOKUP($D591,当月商品!$D:$D,当月商品!H:H,0)</f>
        <v>0</v>
      </c>
      <c r="AL591" s="12">
        <f>_xlfn.XLOOKUP($D591,前月商品!$D:$D,前月商品!H:H,0)</f>
        <v>0</v>
      </c>
      <c r="AM591" s="12">
        <f>_xlfn.XLOOKUP($D591,前々月商品!$D:$D,前々月商品!H:H,0)</f>
        <v>0</v>
      </c>
      <c r="AN591" s="13">
        <f t="shared" si="135"/>
        <v>0</v>
      </c>
      <c r="AO591" s="13">
        <f t="shared" si="136"/>
        <v>0</v>
      </c>
      <c r="AP591" s="13">
        <f t="shared" si="137"/>
        <v>0</v>
      </c>
      <c r="AQ591" s="16">
        <f t="shared" si="138"/>
        <v>0</v>
      </c>
      <c r="AR591" s="16">
        <f t="shared" si="139"/>
        <v>0</v>
      </c>
      <c r="AS591" s="17">
        <f t="shared" si="140"/>
        <v>0</v>
      </c>
      <c r="AT591" t="e">
        <f t="shared" si="141"/>
        <v>#VALUE!</v>
      </c>
    </row>
    <row r="592" spans="3:46" ht="36.65" customHeight="1">
      <c r="C592" s="20">
        <v>587</v>
      </c>
      <c r="D592" s="53">
        <f>現状商品設定!B589</f>
        <v>0</v>
      </c>
      <c r="E592" s="26" t="str">
        <f>IFERROR(_xlfn.XLOOKUP($D592,現状商品設定!B:B,現状商品設定!C:C,"-"),"-")</f>
        <v>-</v>
      </c>
      <c r="F592" s="32" t="s">
        <v>46</v>
      </c>
      <c r="G592" s="30" t="str">
        <f>IFERROR(_xlfn.XLOOKUP($D592,現状商品設定!B:B,現状商品設定!F:F),"-")</f>
        <v>-</v>
      </c>
      <c r="H592" s="34" t="e">
        <f>IF(IF(AND(V592&gt;=設定!$C$3,X592&gt;=L592),G592*(1+設定!$C$6),IF(AND(V592&gt;=設定!$C$3,X592&lt;L592),G592*(1+設定!$C$7*-1),IF(V592&lt;設定!$C$3,G592*(1+設定!$C$6),"除外")))&gt;10,IF(AND(V592&gt;=設定!$C$3,X592&gt;=L592),G592*(1+設定!$C$6),IF(AND(V592&gt;=設定!$C$3,X592&lt;L592),G592*(1+設定!$C$7*-1),IF(V592&lt;設定!$C$3,G592*(1+設定!$C$6),"除外"))),10)</f>
        <v>#VALUE!</v>
      </c>
      <c r="I592" s="34" t="e">
        <f ca="1">IF(消化率!$I$5&lt;1,商品!H592*消化率!$I$5,IF(商品!W592*商品!Q592/(商品!H592*消化率!$I$5)&gt;商品!L592,商品!H592*消化率!$I$5,J592))</f>
        <v>#DIV/0!</v>
      </c>
      <c r="J592" s="34" t="e">
        <f t="shared" si="128"/>
        <v>#VALUE!</v>
      </c>
      <c r="K592" s="34" t="e">
        <f ca="1">IF(ROUNDDOWN(IF(I592&gt;=設定!$C$8,設定!$C$8,商品!I592),0)&lt;10,10,ROUNDDOWN(IF(I592&gt;=設定!$C$8,設定!$C$8,商品!I592),0))</f>
        <v>#DIV/0!</v>
      </c>
      <c r="L592" s="64">
        <f>IF(F592="標準",設定!$C$4,商品!F592)</f>
        <v>5</v>
      </c>
      <c r="M592" s="63" t="str">
        <f>_xlfn.XLOOKUP($D592,全商品!$F:$F,全商品!H:H,"-")</f>
        <v>-</v>
      </c>
      <c r="N592" s="12" t="str">
        <f>_xlfn.XLOOKUP($D592,全商品!$F:$F,全商品!I:I,"-")</f>
        <v>-</v>
      </c>
      <c r="O592" s="23" t="str">
        <f>_xlfn.XLOOKUP($D592,全商品!$F:$F,全商品!K:K,"-")</f>
        <v>-</v>
      </c>
      <c r="P592" s="13" t="str">
        <f>_xlfn.XLOOKUP($D592,全商品!$F:$F,全商品!M:M,"-")</f>
        <v>-</v>
      </c>
      <c r="Q592" s="25" t="str">
        <f>_xlfn.XLOOKUP($D592,現状商品設定!B:B,現状商品設定!D:D,"-")</f>
        <v>-</v>
      </c>
      <c r="R592" s="22">
        <f>SUM(_xlfn.XLOOKUP($D592,当月商品!$D:$D,当月商品!I:I,0),_xlfn.XLOOKUP($D592,前月商品!$D:$D,前月商品!I:I,0),_xlfn.XLOOKUP($D592,前々月商品!$D:$D,前々月商品!I:I,0))</f>
        <v>0</v>
      </c>
      <c r="S592" s="23">
        <f>SUM(_xlfn.XLOOKUP($D592,当月商品!$D:$D,当月商品!V:V,0),_xlfn.XLOOKUP($D592,前月商品!$D:$D,前月商品!V:V,0),_xlfn.XLOOKUP($D592,前々月商品!$D:$D,前々月商品!V:V,0))</f>
        <v>0</v>
      </c>
      <c r="T592" s="23">
        <f t="shared" si="129"/>
        <v>0</v>
      </c>
      <c r="U592" s="23">
        <f>SUM(_xlfn.XLOOKUP($D592,当月商品!$D:$D,当月商品!W:W,0),_xlfn.XLOOKUP($D592,前月商品!$D:$D,前月商品!W:W,0),_xlfn.XLOOKUP($D592,前々月商品!$D:$D,前々月商品!W:W,0))</f>
        <v>0</v>
      </c>
      <c r="V592" s="23">
        <f>SUM(_xlfn.XLOOKUP($D592,当月商品!$D:$D,当月商品!H:H,0),_xlfn.XLOOKUP($D592,前月商品!$D:$D,前月商品!H:H,0),_xlfn.XLOOKUP($D592,前々月商品!$D:$D,前々月商品!H:H,0))</f>
        <v>0</v>
      </c>
      <c r="W592" s="13">
        <f t="shared" si="130"/>
        <v>0</v>
      </c>
      <c r="X592" s="15">
        <f t="shared" si="131"/>
        <v>0</v>
      </c>
      <c r="Y592" s="22">
        <f>_xlfn.XLOOKUP($D592,当月商品!$D:$D,当月商品!I:I,0)</f>
        <v>0</v>
      </c>
      <c r="Z592" s="23">
        <f>_xlfn.XLOOKUP($D592,前月商品!$D:$D,前月商品!I:I,0)</f>
        <v>0</v>
      </c>
      <c r="AA592" s="23">
        <f>_xlfn.XLOOKUP($D592,前々月商品!$D:$D,前々月商品!I:I,0)</f>
        <v>0</v>
      </c>
      <c r="AB592" s="23">
        <f>_xlfn.XLOOKUP($D592,当月商品!$D:$D,当月商品!V:V,0)</f>
        <v>0</v>
      </c>
      <c r="AC592" s="23">
        <f>_xlfn.XLOOKUP($D592,前月商品!$D:$D,前月商品!V:V,0)</f>
        <v>0</v>
      </c>
      <c r="AD592" s="23">
        <f>_xlfn.XLOOKUP($D592,前々月商品!$D:$D,前々月商品!V:V,0)</f>
        <v>0</v>
      </c>
      <c r="AE592" s="23">
        <f t="shared" si="132"/>
        <v>0</v>
      </c>
      <c r="AF592" s="23">
        <f t="shared" si="133"/>
        <v>0</v>
      </c>
      <c r="AG592" s="23">
        <f t="shared" si="134"/>
        <v>0</v>
      </c>
      <c r="AH592" s="12">
        <f>_xlfn.XLOOKUP($D592,当月商品!$D:$D,当月商品!W:W,0)</f>
        <v>0</v>
      </c>
      <c r="AI592" s="12">
        <f>_xlfn.XLOOKUP($D592,前月商品!$D:$D,前月商品!W:W,0)</f>
        <v>0</v>
      </c>
      <c r="AJ592" s="12">
        <f>_xlfn.XLOOKUP($D592,前々月商品!$D:$D,前々月商品!W:W,0)</f>
        <v>0</v>
      </c>
      <c r="AK592" s="12">
        <f>_xlfn.XLOOKUP($D592,当月商品!$D:$D,当月商品!H:H,0)</f>
        <v>0</v>
      </c>
      <c r="AL592" s="12">
        <f>_xlfn.XLOOKUP($D592,前月商品!$D:$D,前月商品!H:H,0)</f>
        <v>0</v>
      </c>
      <c r="AM592" s="12">
        <f>_xlfn.XLOOKUP($D592,前々月商品!$D:$D,前々月商品!H:H,0)</f>
        <v>0</v>
      </c>
      <c r="AN592" s="13">
        <f t="shared" si="135"/>
        <v>0</v>
      </c>
      <c r="AO592" s="13">
        <f t="shared" si="136"/>
        <v>0</v>
      </c>
      <c r="AP592" s="13">
        <f t="shared" si="137"/>
        <v>0</v>
      </c>
      <c r="AQ592" s="16">
        <f t="shared" si="138"/>
        <v>0</v>
      </c>
      <c r="AR592" s="16">
        <f t="shared" si="139"/>
        <v>0</v>
      </c>
      <c r="AS592" s="17">
        <f t="shared" si="140"/>
        <v>0</v>
      </c>
      <c r="AT592" t="e">
        <f t="shared" si="141"/>
        <v>#VALUE!</v>
      </c>
    </row>
    <row r="593" spans="3:46" ht="36.65" customHeight="1">
      <c r="C593" s="20">
        <v>588</v>
      </c>
      <c r="D593" s="53">
        <f>現状商品設定!B590</f>
        <v>0</v>
      </c>
      <c r="E593" s="26" t="str">
        <f>IFERROR(_xlfn.XLOOKUP($D593,現状商品設定!B:B,現状商品設定!C:C,"-"),"-")</f>
        <v>-</v>
      </c>
      <c r="F593" s="32" t="s">
        <v>46</v>
      </c>
      <c r="G593" s="30" t="str">
        <f>IFERROR(_xlfn.XLOOKUP($D593,現状商品設定!B:B,現状商品設定!F:F),"-")</f>
        <v>-</v>
      </c>
      <c r="H593" s="34" t="e">
        <f>IF(IF(AND(V593&gt;=設定!$C$3,X593&gt;=L593),G593*(1+設定!$C$6),IF(AND(V593&gt;=設定!$C$3,X593&lt;L593),G593*(1+設定!$C$7*-1),IF(V593&lt;設定!$C$3,G593*(1+設定!$C$6),"除外")))&gt;10,IF(AND(V593&gt;=設定!$C$3,X593&gt;=L593),G593*(1+設定!$C$6),IF(AND(V593&gt;=設定!$C$3,X593&lt;L593),G593*(1+設定!$C$7*-1),IF(V593&lt;設定!$C$3,G593*(1+設定!$C$6),"除外"))),10)</f>
        <v>#VALUE!</v>
      </c>
      <c r="I593" s="34" t="e">
        <f ca="1">IF(消化率!$I$5&lt;1,商品!H593*消化率!$I$5,IF(商品!W593*商品!Q593/(商品!H593*消化率!$I$5)&gt;商品!L593,商品!H593*消化率!$I$5,J593))</f>
        <v>#DIV/0!</v>
      </c>
      <c r="J593" s="34" t="e">
        <f t="shared" si="128"/>
        <v>#VALUE!</v>
      </c>
      <c r="K593" s="34" t="e">
        <f ca="1">IF(ROUNDDOWN(IF(I593&gt;=設定!$C$8,設定!$C$8,商品!I593),0)&lt;10,10,ROUNDDOWN(IF(I593&gt;=設定!$C$8,設定!$C$8,商品!I593),0))</f>
        <v>#DIV/0!</v>
      </c>
      <c r="L593" s="64">
        <f>IF(F593="標準",設定!$C$4,商品!F593)</f>
        <v>5</v>
      </c>
      <c r="M593" s="63" t="str">
        <f>_xlfn.XLOOKUP($D593,全商品!$F:$F,全商品!H:H,"-")</f>
        <v>-</v>
      </c>
      <c r="N593" s="12" t="str">
        <f>_xlfn.XLOOKUP($D593,全商品!$F:$F,全商品!I:I,"-")</f>
        <v>-</v>
      </c>
      <c r="O593" s="23" t="str">
        <f>_xlfn.XLOOKUP($D593,全商品!$F:$F,全商品!K:K,"-")</f>
        <v>-</v>
      </c>
      <c r="P593" s="13" t="str">
        <f>_xlfn.XLOOKUP($D593,全商品!$F:$F,全商品!M:M,"-")</f>
        <v>-</v>
      </c>
      <c r="Q593" s="25" t="str">
        <f>_xlfn.XLOOKUP($D593,現状商品設定!B:B,現状商品設定!D:D,"-")</f>
        <v>-</v>
      </c>
      <c r="R593" s="22">
        <f>SUM(_xlfn.XLOOKUP($D593,当月商品!$D:$D,当月商品!I:I,0),_xlfn.XLOOKUP($D593,前月商品!$D:$D,前月商品!I:I,0),_xlfn.XLOOKUP($D593,前々月商品!$D:$D,前々月商品!I:I,0))</f>
        <v>0</v>
      </c>
      <c r="S593" s="23">
        <f>SUM(_xlfn.XLOOKUP($D593,当月商品!$D:$D,当月商品!V:V,0),_xlfn.XLOOKUP($D593,前月商品!$D:$D,前月商品!V:V,0),_xlfn.XLOOKUP($D593,前々月商品!$D:$D,前々月商品!V:V,0))</f>
        <v>0</v>
      </c>
      <c r="T593" s="23">
        <f t="shared" si="129"/>
        <v>0</v>
      </c>
      <c r="U593" s="23">
        <f>SUM(_xlfn.XLOOKUP($D593,当月商品!$D:$D,当月商品!W:W,0),_xlfn.XLOOKUP($D593,前月商品!$D:$D,前月商品!W:W,0),_xlfn.XLOOKUP($D593,前々月商品!$D:$D,前々月商品!W:W,0))</f>
        <v>0</v>
      </c>
      <c r="V593" s="23">
        <f>SUM(_xlfn.XLOOKUP($D593,当月商品!$D:$D,当月商品!H:H,0),_xlfn.XLOOKUP($D593,前月商品!$D:$D,前月商品!H:H,0),_xlfn.XLOOKUP($D593,前々月商品!$D:$D,前々月商品!H:H,0))</f>
        <v>0</v>
      </c>
      <c r="W593" s="13">
        <f t="shared" si="130"/>
        <v>0</v>
      </c>
      <c r="X593" s="15">
        <f t="shared" si="131"/>
        <v>0</v>
      </c>
      <c r="Y593" s="22">
        <f>_xlfn.XLOOKUP($D593,当月商品!$D:$D,当月商品!I:I,0)</f>
        <v>0</v>
      </c>
      <c r="Z593" s="23">
        <f>_xlfn.XLOOKUP($D593,前月商品!$D:$D,前月商品!I:I,0)</f>
        <v>0</v>
      </c>
      <c r="AA593" s="23">
        <f>_xlfn.XLOOKUP($D593,前々月商品!$D:$D,前々月商品!I:I,0)</f>
        <v>0</v>
      </c>
      <c r="AB593" s="23">
        <f>_xlfn.XLOOKUP($D593,当月商品!$D:$D,当月商品!V:V,0)</f>
        <v>0</v>
      </c>
      <c r="AC593" s="23">
        <f>_xlfn.XLOOKUP($D593,前月商品!$D:$D,前月商品!V:V,0)</f>
        <v>0</v>
      </c>
      <c r="AD593" s="23">
        <f>_xlfn.XLOOKUP($D593,前々月商品!$D:$D,前々月商品!V:V,0)</f>
        <v>0</v>
      </c>
      <c r="AE593" s="23">
        <f t="shared" si="132"/>
        <v>0</v>
      </c>
      <c r="AF593" s="23">
        <f t="shared" si="133"/>
        <v>0</v>
      </c>
      <c r="AG593" s="23">
        <f t="shared" si="134"/>
        <v>0</v>
      </c>
      <c r="AH593" s="12">
        <f>_xlfn.XLOOKUP($D593,当月商品!$D:$D,当月商品!W:W,0)</f>
        <v>0</v>
      </c>
      <c r="AI593" s="12">
        <f>_xlfn.XLOOKUP($D593,前月商品!$D:$D,前月商品!W:W,0)</f>
        <v>0</v>
      </c>
      <c r="AJ593" s="12">
        <f>_xlfn.XLOOKUP($D593,前々月商品!$D:$D,前々月商品!W:W,0)</f>
        <v>0</v>
      </c>
      <c r="AK593" s="12">
        <f>_xlfn.XLOOKUP($D593,当月商品!$D:$D,当月商品!H:H,0)</f>
        <v>0</v>
      </c>
      <c r="AL593" s="12">
        <f>_xlfn.XLOOKUP($D593,前月商品!$D:$D,前月商品!H:H,0)</f>
        <v>0</v>
      </c>
      <c r="AM593" s="12">
        <f>_xlfn.XLOOKUP($D593,前々月商品!$D:$D,前々月商品!H:H,0)</f>
        <v>0</v>
      </c>
      <c r="AN593" s="13">
        <f t="shared" si="135"/>
        <v>0</v>
      </c>
      <c r="AO593" s="13">
        <f t="shared" si="136"/>
        <v>0</v>
      </c>
      <c r="AP593" s="13">
        <f t="shared" si="137"/>
        <v>0</v>
      </c>
      <c r="AQ593" s="16">
        <f t="shared" si="138"/>
        <v>0</v>
      </c>
      <c r="AR593" s="16">
        <f t="shared" si="139"/>
        <v>0</v>
      </c>
      <c r="AS593" s="17">
        <f t="shared" si="140"/>
        <v>0</v>
      </c>
      <c r="AT593" t="e">
        <f t="shared" si="141"/>
        <v>#VALUE!</v>
      </c>
    </row>
    <row r="594" spans="3:46" ht="36.65" customHeight="1">
      <c r="C594" s="20">
        <v>589</v>
      </c>
      <c r="D594" s="53">
        <f>現状商品設定!B591</f>
        <v>0</v>
      </c>
      <c r="E594" s="26" t="str">
        <f>IFERROR(_xlfn.XLOOKUP($D594,現状商品設定!B:B,現状商品設定!C:C,"-"),"-")</f>
        <v>-</v>
      </c>
      <c r="F594" s="32" t="s">
        <v>46</v>
      </c>
      <c r="G594" s="30" t="str">
        <f>IFERROR(_xlfn.XLOOKUP($D594,現状商品設定!B:B,現状商品設定!F:F),"-")</f>
        <v>-</v>
      </c>
      <c r="H594" s="34" t="e">
        <f>IF(IF(AND(V594&gt;=設定!$C$3,X594&gt;=L594),G594*(1+設定!$C$6),IF(AND(V594&gt;=設定!$C$3,X594&lt;L594),G594*(1+設定!$C$7*-1),IF(V594&lt;設定!$C$3,G594*(1+設定!$C$6),"除外")))&gt;10,IF(AND(V594&gt;=設定!$C$3,X594&gt;=L594),G594*(1+設定!$C$6),IF(AND(V594&gt;=設定!$C$3,X594&lt;L594),G594*(1+設定!$C$7*-1),IF(V594&lt;設定!$C$3,G594*(1+設定!$C$6),"除外"))),10)</f>
        <v>#VALUE!</v>
      </c>
      <c r="I594" s="34" t="e">
        <f ca="1">IF(消化率!$I$5&lt;1,商品!H594*消化率!$I$5,IF(商品!W594*商品!Q594/(商品!H594*消化率!$I$5)&gt;商品!L594,商品!H594*消化率!$I$5,J594))</f>
        <v>#DIV/0!</v>
      </c>
      <c r="J594" s="34" t="e">
        <f t="shared" si="128"/>
        <v>#VALUE!</v>
      </c>
      <c r="K594" s="34" t="e">
        <f ca="1">IF(ROUNDDOWN(IF(I594&gt;=設定!$C$8,設定!$C$8,商品!I594),0)&lt;10,10,ROUNDDOWN(IF(I594&gt;=設定!$C$8,設定!$C$8,商品!I594),0))</f>
        <v>#DIV/0!</v>
      </c>
      <c r="L594" s="64">
        <f>IF(F594="標準",設定!$C$4,商品!F594)</f>
        <v>5</v>
      </c>
      <c r="M594" s="63" t="str">
        <f>_xlfn.XLOOKUP($D594,全商品!$F:$F,全商品!H:H,"-")</f>
        <v>-</v>
      </c>
      <c r="N594" s="12" t="str">
        <f>_xlfn.XLOOKUP($D594,全商品!$F:$F,全商品!I:I,"-")</f>
        <v>-</v>
      </c>
      <c r="O594" s="23" t="str">
        <f>_xlfn.XLOOKUP($D594,全商品!$F:$F,全商品!K:K,"-")</f>
        <v>-</v>
      </c>
      <c r="P594" s="13" t="str">
        <f>_xlfn.XLOOKUP($D594,全商品!$F:$F,全商品!M:M,"-")</f>
        <v>-</v>
      </c>
      <c r="Q594" s="25" t="str">
        <f>_xlfn.XLOOKUP($D594,現状商品設定!B:B,現状商品設定!D:D,"-")</f>
        <v>-</v>
      </c>
      <c r="R594" s="22">
        <f>SUM(_xlfn.XLOOKUP($D594,当月商品!$D:$D,当月商品!I:I,0),_xlfn.XLOOKUP($D594,前月商品!$D:$D,前月商品!I:I,0),_xlfn.XLOOKUP($D594,前々月商品!$D:$D,前々月商品!I:I,0))</f>
        <v>0</v>
      </c>
      <c r="S594" s="23">
        <f>SUM(_xlfn.XLOOKUP($D594,当月商品!$D:$D,当月商品!V:V,0),_xlfn.XLOOKUP($D594,前月商品!$D:$D,前月商品!V:V,0),_xlfn.XLOOKUP($D594,前々月商品!$D:$D,前々月商品!V:V,0))</f>
        <v>0</v>
      </c>
      <c r="T594" s="23">
        <f t="shared" si="129"/>
        <v>0</v>
      </c>
      <c r="U594" s="23">
        <f>SUM(_xlfn.XLOOKUP($D594,当月商品!$D:$D,当月商品!W:W,0),_xlfn.XLOOKUP($D594,前月商品!$D:$D,前月商品!W:W,0),_xlfn.XLOOKUP($D594,前々月商品!$D:$D,前々月商品!W:W,0))</f>
        <v>0</v>
      </c>
      <c r="V594" s="23">
        <f>SUM(_xlfn.XLOOKUP($D594,当月商品!$D:$D,当月商品!H:H,0),_xlfn.XLOOKUP($D594,前月商品!$D:$D,前月商品!H:H,0),_xlfn.XLOOKUP($D594,前々月商品!$D:$D,前々月商品!H:H,0))</f>
        <v>0</v>
      </c>
      <c r="W594" s="13">
        <f t="shared" si="130"/>
        <v>0</v>
      </c>
      <c r="X594" s="15">
        <f t="shared" si="131"/>
        <v>0</v>
      </c>
      <c r="Y594" s="22">
        <f>_xlfn.XLOOKUP($D594,当月商品!$D:$D,当月商品!I:I,0)</f>
        <v>0</v>
      </c>
      <c r="Z594" s="23">
        <f>_xlfn.XLOOKUP($D594,前月商品!$D:$D,前月商品!I:I,0)</f>
        <v>0</v>
      </c>
      <c r="AA594" s="23">
        <f>_xlfn.XLOOKUP($D594,前々月商品!$D:$D,前々月商品!I:I,0)</f>
        <v>0</v>
      </c>
      <c r="AB594" s="23">
        <f>_xlfn.XLOOKUP($D594,当月商品!$D:$D,当月商品!V:V,0)</f>
        <v>0</v>
      </c>
      <c r="AC594" s="23">
        <f>_xlfn.XLOOKUP($D594,前月商品!$D:$D,前月商品!V:V,0)</f>
        <v>0</v>
      </c>
      <c r="AD594" s="23">
        <f>_xlfn.XLOOKUP($D594,前々月商品!$D:$D,前々月商品!V:V,0)</f>
        <v>0</v>
      </c>
      <c r="AE594" s="23">
        <f t="shared" si="132"/>
        <v>0</v>
      </c>
      <c r="AF594" s="23">
        <f t="shared" si="133"/>
        <v>0</v>
      </c>
      <c r="AG594" s="23">
        <f t="shared" si="134"/>
        <v>0</v>
      </c>
      <c r="AH594" s="12">
        <f>_xlfn.XLOOKUP($D594,当月商品!$D:$D,当月商品!W:W,0)</f>
        <v>0</v>
      </c>
      <c r="AI594" s="12">
        <f>_xlfn.XLOOKUP($D594,前月商品!$D:$D,前月商品!W:W,0)</f>
        <v>0</v>
      </c>
      <c r="AJ594" s="12">
        <f>_xlfn.XLOOKUP($D594,前々月商品!$D:$D,前々月商品!W:W,0)</f>
        <v>0</v>
      </c>
      <c r="AK594" s="12">
        <f>_xlfn.XLOOKUP($D594,当月商品!$D:$D,当月商品!H:H,0)</f>
        <v>0</v>
      </c>
      <c r="AL594" s="12">
        <f>_xlfn.XLOOKUP($D594,前月商品!$D:$D,前月商品!H:H,0)</f>
        <v>0</v>
      </c>
      <c r="AM594" s="12">
        <f>_xlfn.XLOOKUP($D594,前々月商品!$D:$D,前々月商品!H:H,0)</f>
        <v>0</v>
      </c>
      <c r="AN594" s="13">
        <f t="shared" si="135"/>
        <v>0</v>
      </c>
      <c r="AO594" s="13">
        <f t="shared" si="136"/>
        <v>0</v>
      </c>
      <c r="AP594" s="13">
        <f t="shared" si="137"/>
        <v>0</v>
      </c>
      <c r="AQ594" s="16">
        <f t="shared" si="138"/>
        <v>0</v>
      </c>
      <c r="AR594" s="16">
        <f t="shared" si="139"/>
        <v>0</v>
      </c>
      <c r="AS594" s="17">
        <f t="shared" si="140"/>
        <v>0</v>
      </c>
      <c r="AT594" t="e">
        <f t="shared" si="141"/>
        <v>#VALUE!</v>
      </c>
    </row>
    <row r="595" spans="3:46" ht="36.65" customHeight="1">
      <c r="C595" s="20">
        <v>590</v>
      </c>
      <c r="D595" s="53">
        <f>現状商品設定!B592</f>
        <v>0</v>
      </c>
      <c r="E595" s="26" t="str">
        <f>IFERROR(_xlfn.XLOOKUP($D595,現状商品設定!B:B,現状商品設定!C:C,"-"),"-")</f>
        <v>-</v>
      </c>
      <c r="F595" s="32" t="s">
        <v>46</v>
      </c>
      <c r="G595" s="30" t="str">
        <f>IFERROR(_xlfn.XLOOKUP($D595,現状商品設定!B:B,現状商品設定!F:F),"-")</f>
        <v>-</v>
      </c>
      <c r="H595" s="34" t="e">
        <f>IF(IF(AND(V595&gt;=設定!$C$3,X595&gt;=L595),G595*(1+設定!$C$6),IF(AND(V595&gt;=設定!$C$3,X595&lt;L595),G595*(1+設定!$C$7*-1),IF(V595&lt;設定!$C$3,G595*(1+設定!$C$6),"除外")))&gt;10,IF(AND(V595&gt;=設定!$C$3,X595&gt;=L595),G595*(1+設定!$C$6),IF(AND(V595&gt;=設定!$C$3,X595&lt;L595),G595*(1+設定!$C$7*-1),IF(V595&lt;設定!$C$3,G595*(1+設定!$C$6),"除外"))),10)</f>
        <v>#VALUE!</v>
      </c>
      <c r="I595" s="34" t="e">
        <f ca="1">IF(消化率!$I$5&lt;1,商品!H595*消化率!$I$5,IF(商品!W595*商品!Q595/(商品!H595*消化率!$I$5)&gt;商品!L595,商品!H595*消化率!$I$5,J595))</f>
        <v>#DIV/0!</v>
      </c>
      <c r="J595" s="34" t="e">
        <f t="shared" si="128"/>
        <v>#VALUE!</v>
      </c>
      <c r="K595" s="34" t="e">
        <f ca="1">IF(ROUNDDOWN(IF(I595&gt;=設定!$C$8,設定!$C$8,商品!I595),0)&lt;10,10,ROUNDDOWN(IF(I595&gt;=設定!$C$8,設定!$C$8,商品!I595),0))</f>
        <v>#DIV/0!</v>
      </c>
      <c r="L595" s="64">
        <f>IF(F595="標準",設定!$C$4,商品!F595)</f>
        <v>5</v>
      </c>
      <c r="M595" s="63" t="str">
        <f>_xlfn.XLOOKUP($D595,全商品!$F:$F,全商品!H:H,"-")</f>
        <v>-</v>
      </c>
      <c r="N595" s="12" t="str">
        <f>_xlfn.XLOOKUP($D595,全商品!$F:$F,全商品!I:I,"-")</f>
        <v>-</v>
      </c>
      <c r="O595" s="23" t="str">
        <f>_xlfn.XLOOKUP($D595,全商品!$F:$F,全商品!K:K,"-")</f>
        <v>-</v>
      </c>
      <c r="P595" s="13" t="str">
        <f>_xlfn.XLOOKUP($D595,全商品!$F:$F,全商品!M:M,"-")</f>
        <v>-</v>
      </c>
      <c r="Q595" s="25" t="str">
        <f>_xlfn.XLOOKUP($D595,現状商品設定!B:B,現状商品設定!D:D,"-")</f>
        <v>-</v>
      </c>
      <c r="R595" s="22">
        <f>SUM(_xlfn.XLOOKUP($D595,当月商品!$D:$D,当月商品!I:I,0),_xlfn.XLOOKUP($D595,前月商品!$D:$D,前月商品!I:I,0),_xlfn.XLOOKUP($D595,前々月商品!$D:$D,前々月商品!I:I,0))</f>
        <v>0</v>
      </c>
      <c r="S595" s="23">
        <f>SUM(_xlfn.XLOOKUP($D595,当月商品!$D:$D,当月商品!V:V,0),_xlfn.XLOOKUP($D595,前月商品!$D:$D,前月商品!V:V,0),_xlfn.XLOOKUP($D595,前々月商品!$D:$D,前々月商品!V:V,0))</f>
        <v>0</v>
      </c>
      <c r="T595" s="23">
        <f t="shared" si="129"/>
        <v>0</v>
      </c>
      <c r="U595" s="23">
        <f>SUM(_xlfn.XLOOKUP($D595,当月商品!$D:$D,当月商品!W:W,0),_xlfn.XLOOKUP($D595,前月商品!$D:$D,前月商品!W:W,0),_xlfn.XLOOKUP($D595,前々月商品!$D:$D,前々月商品!W:W,0))</f>
        <v>0</v>
      </c>
      <c r="V595" s="23">
        <f>SUM(_xlfn.XLOOKUP($D595,当月商品!$D:$D,当月商品!H:H,0),_xlfn.XLOOKUP($D595,前月商品!$D:$D,前月商品!H:H,0),_xlfn.XLOOKUP($D595,前々月商品!$D:$D,前々月商品!H:H,0))</f>
        <v>0</v>
      </c>
      <c r="W595" s="13">
        <f t="shared" si="130"/>
        <v>0</v>
      </c>
      <c r="X595" s="15">
        <f t="shared" si="131"/>
        <v>0</v>
      </c>
      <c r="Y595" s="22">
        <f>_xlfn.XLOOKUP($D595,当月商品!$D:$D,当月商品!I:I,0)</f>
        <v>0</v>
      </c>
      <c r="Z595" s="23">
        <f>_xlfn.XLOOKUP($D595,前月商品!$D:$D,前月商品!I:I,0)</f>
        <v>0</v>
      </c>
      <c r="AA595" s="23">
        <f>_xlfn.XLOOKUP($D595,前々月商品!$D:$D,前々月商品!I:I,0)</f>
        <v>0</v>
      </c>
      <c r="AB595" s="23">
        <f>_xlfn.XLOOKUP($D595,当月商品!$D:$D,当月商品!V:V,0)</f>
        <v>0</v>
      </c>
      <c r="AC595" s="23">
        <f>_xlfn.XLOOKUP($D595,前月商品!$D:$D,前月商品!V:V,0)</f>
        <v>0</v>
      </c>
      <c r="AD595" s="23">
        <f>_xlfn.XLOOKUP($D595,前々月商品!$D:$D,前々月商品!V:V,0)</f>
        <v>0</v>
      </c>
      <c r="AE595" s="23">
        <f t="shared" si="132"/>
        <v>0</v>
      </c>
      <c r="AF595" s="23">
        <f t="shared" si="133"/>
        <v>0</v>
      </c>
      <c r="AG595" s="23">
        <f t="shared" si="134"/>
        <v>0</v>
      </c>
      <c r="AH595" s="12">
        <f>_xlfn.XLOOKUP($D595,当月商品!$D:$D,当月商品!W:W,0)</f>
        <v>0</v>
      </c>
      <c r="AI595" s="12">
        <f>_xlfn.XLOOKUP($D595,前月商品!$D:$D,前月商品!W:W,0)</f>
        <v>0</v>
      </c>
      <c r="AJ595" s="12">
        <f>_xlfn.XLOOKUP($D595,前々月商品!$D:$D,前々月商品!W:W,0)</f>
        <v>0</v>
      </c>
      <c r="AK595" s="12">
        <f>_xlfn.XLOOKUP($D595,当月商品!$D:$D,当月商品!H:H,0)</f>
        <v>0</v>
      </c>
      <c r="AL595" s="12">
        <f>_xlfn.XLOOKUP($D595,前月商品!$D:$D,前月商品!H:H,0)</f>
        <v>0</v>
      </c>
      <c r="AM595" s="12">
        <f>_xlfn.XLOOKUP($D595,前々月商品!$D:$D,前々月商品!H:H,0)</f>
        <v>0</v>
      </c>
      <c r="AN595" s="13">
        <f t="shared" si="135"/>
        <v>0</v>
      </c>
      <c r="AO595" s="13">
        <f t="shared" si="136"/>
        <v>0</v>
      </c>
      <c r="AP595" s="13">
        <f t="shared" si="137"/>
        <v>0</v>
      </c>
      <c r="AQ595" s="16">
        <f t="shared" si="138"/>
        <v>0</v>
      </c>
      <c r="AR595" s="16">
        <f t="shared" si="139"/>
        <v>0</v>
      </c>
      <c r="AS595" s="17">
        <f t="shared" si="140"/>
        <v>0</v>
      </c>
      <c r="AT595" t="e">
        <f t="shared" si="141"/>
        <v>#VALUE!</v>
      </c>
    </row>
    <row r="596" spans="3:46" ht="36.65" customHeight="1">
      <c r="C596" s="20">
        <v>591</v>
      </c>
      <c r="D596" s="53">
        <f>現状商品設定!B593</f>
        <v>0</v>
      </c>
      <c r="E596" s="26" t="str">
        <f>IFERROR(_xlfn.XLOOKUP($D596,現状商品設定!B:B,現状商品設定!C:C,"-"),"-")</f>
        <v>-</v>
      </c>
      <c r="F596" s="32" t="s">
        <v>46</v>
      </c>
      <c r="G596" s="30" t="str">
        <f>IFERROR(_xlfn.XLOOKUP($D596,現状商品設定!B:B,現状商品設定!F:F),"-")</f>
        <v>-</v>
      </c>
      <c r="H596" s="34" t="e">
        <f>IF(IF(AND(V596&gt;=設定!$C$3,X596&gt;=L596),G596*(1+設定!$C$6),IF(AND(V596&gt;=設定!$C$3,X596&lt;L596),G596*(1+設定!$C$7*-1),IF(V596&lt;設定!$C$3,G596*(1+設定!$C$6),"除外")))&gt;10,IF(AND(V596&gt;=設定!$C$3,X596&gt;=L596),G596*(1+設定!$C$6),IF(AND(V596&gt;=設定!$C$3,X596&lt;L596),G596*(1+設定!$C$7*-1),IF(V596&lt;設定!$C$3,G596*(1+設定!$C$6),"除外"))),10)</f>
        <v>#VALUE!</v>
      </c>
      <c r="I596" s="34" t="e">
        <f ca="1">IF(消化率!$I$5&lt;1,商品!H596*消化率!$I$5,IF(商品!W596*商品!Q596/(商品!H596*消化率!$I$5)&gt;商品!L596,商品!H596*消化率!$I$5,J596))</f>
        <v>#DIV/0!</v>
      </c>
      <c r="J596" s="34" t="e">
        <f t="shared" si="128"/>
        <v>#VALUE!</v>
      </c>
      <c r="K596" s="34" t="e">
        <f ca="1">IF(ROUNDDOWN(IF(I596&gt;=設定!$C$8,設定!$C$8,商品!I596),0)&lt;10,10,ROUNDDOWN(IF(I596&gt;=設定!$C$8,設定!$C$8,商品!I596),0))</f>
        <v>#DIV/0!</v>
      </c>
      <c r="L596" s="64">
        <f>IF(F596="標準",設定!$C$4,商品!F596)</f>
        <v>5</v>
      </c>
      <c r="M596" s="63" t="str">
        <f>_xlfn.XLOOKUP($D596,全商品!$F:$F,全商品!H:H,"-")</f>
        <v>-</v>
      </c>
      <c r="N596" s="12" t="str">
        <f>_xlfn.XLOOKUP($D596,全商品!$F:$F,全商品!I:I,"-")</f>
        <v>-</v>
      </c>
      <c r="O596" s="23" t="str">
        <f>_xlfn.XLOOKUP($D596,全商品!$F:$F,全商品!K:K,"-")</f>
        <v>-</v>
      </c>
      <c r="P596" s="13" t="str">
        <f>_xlfn.XLOOKUP($D596,全商品!$F:$F,全商品!M:M,"-")</f>
        <v>-</v>
      </c>
      <c r="Q596" s="25" t="str">
        <f>_xlfn.XLOOKUP($D596,現状商品設定!B:B,現状商品設定!D:D,"-")</f>
        <v>-</v>
      </c>
      <c r="R596" s="22">
        <f>SUM(_xlfn.XLOOKUP($D596,当月商品!$D:$D,当月商品!I:I,0),_xlfn.XLOOKUP($D596,前月商品!$D:$D,前月商品!I:I,0),_xlfn.XLOOKUP($D596,前々月商品!$D:$D,前々月商品!I:I,0))</f>
        <v>0</v>
      </c>
      <c r="S596" s="23">
        <f>SUM(_xlfn.XLOOKUP($D596,当月商品!$D:$D,当月商品!V:V,0),_xlfn.XLOOKUP($D596,前月商品!$D:$D,前月商品!V:V,0),_xlfn.XLOOKUP($D596,前々月商品!$D:$D,前々月商品!V:V,0))</f>
        <v>0</v>
      </c>
      <c r="T596" s="23">
        <f t="shared" si="129"/>
        <v>0</v>
      </c>
      <c r="U596" s="23">
        <f>SUM(_xlfn.XLOOKUP($D596,当月商品!$D:$D,当月商品!W:W,0),_xlfn.XLOOKUP($D596,前月商品!$D:$D,前月商品!W:W,0),_xlfn.XLOOKUP($D596,前々月商品!$D:$D,前々月商品!W:W,0))</f>
        <v>0</v>
      </c>
      <c r="V596" s="23">
        <f>SUM(_xlfn.XLOOKUP($D596,当月商品!$D:$D,当月商品!H:H,0),_xlfn.XLOOKUP($D596,前月商品!$D:$D,前月商品!H:H,0),_xlfn.XLOOKUP($D596,前々月商品!$D:$D,前々月商品!H:H,0))</f>
        <v>0</v>
      </c>
      <c r="W596" s="13">
        <f t="shared" si="130"/>
        <v>0</v>
      </c>
      <c r="X596" s="15">
        <f t="shared" si="131"/>
        <v>0</v>
      </c>
      <c r="Y596" s="22">
        <f>_xlfn.XLOOKUP($D596,当月商品!$D:$D,当月商品!I:I,0)</f>
        <v>0</v>
      </c>
      <c r="Z596" s="23">
        <f>_xlfn.XLOOKUP($D596,前月商品!$D:$D,前月商品!I:I,0)</f>
        <v>0</v>
      </c>
      <c r="AA596" s="23">
        <f>_xlfn.XLOOKUP($D596,前々月商品!$D:$D,前々月商品!I:I,0)</f>
        <v>0</v>
      </c>
      <c r="AB596" s="23">
        <f>_xlfn.XLOOKUP($D596,当月商品!$D:$D,当月商品!V:V,0)</f>
        <v>0</v>
      </c>
      <c r="AC596" s="23">
        <f>_xlfn.XLOOKUP($D596,前月商品!$D:$D,前月商品!V:V,0)</f>
        <v>0</v>
      </c>
      <c r="AD596" s="23">
        <f>_xlfn.XLOOKUP($D596,前々月商品!$D:$D,前々月商品!V:V,0)</f>
        <v>0</v>
      </c>
      <c r="AE596" s="23">
        <f t="shared" si="132"/>
        <v>0</v>
      </c>
      <c r="AF596" s="23">
        <f t="shared" si="133"/>
        <v>0</v>
      </c>
      <c r="AG596" s="23">
        <f t="shared" si="134"/>
        <v>0</v>
      </c>
      <c r="AH596" s="12">
        <f>_xlfn.XLOOKUP($D596,当月商品!$D:$D,当月商品!W:W,0)</f>
        <v>0</v>
      </c>
      <c r="AI596" s="12">
        <f>_xlfn.XLOOKUP($D596,前月商品!$D:$D,前月商品!W:W,0)</f>
        <v>0</v>
      </c>
      <c r="AJ596" s="12">
        <f>_xlfn.XLOOKUP($D596,前々月商品!$D:$D,前々月商品!W:W,0)</f>
        <v>0</v>
      </c>
      <c r="AK596" s="12">
        <f>_xlfn.XLOOKUP($D596,当月商品!$D:$D,当月商品!H:H,0)</f>
        <v>0</v>
      </c>
      <c r="AL596" s="12">
        <f>_xlfn.XLOOKUP($D596,前月商品!$D:$D,前月商品!H:H,0)</f>
        <v>0</v>
      </c>
      <c r="AM596" s="12">
        <f>_xlfn.XLOOKUP($D596,前々月商品!$D:$D,前々月商品!H:H,0)</f>
        <v>0</v>
      </c>
      <c r="AN596" s="13">
        <f t="shared" si="135"/>
        <v>0</v>
      </c>
      <c r="AO596" s="13">
        <f t="shared" si="136"/>
        <v>0</v>
      </c>
      <c r="AP596" s="13">
        <f t="shared" si="137"/>
        <v>0</v>
      </c>
      <c r="AQ596" s="16">
        <f t="shared" si="138"/>
        <v>0</v>
      </c>
      <c r="AR596" s="16">
        <f t="shared" si="139"/>
        <v>0</v>
      </c>
      <c r="AS596" s="17">
        <f t="shared" si="140"/>
        <v>0</v>
      </c>
      <c r="AT596" t="e">
        <f t="shared" si="141"/>
        <v>#VALUE!</v>
      </c>
    </row>
    <row r="597" spans="3:46" ht="36.65" customHeight="1">
      <c r="C597" s="20">
        <v>592</v>
      </c>
      <c r="D597" s="53">
        <f>現状商品設定!B594</f>
        <v>0</v>
      </c>
      <c r="E597" s="26" t="str">
        <f>IFERROR(_xlfn.XLOOKUP($D597,現状商品設定!B:B,現状商品設定!C:C,"-"),"-")</f>
        <v>-</v>
      </c>
      <c r="F597" s="32" t="s">
        <v>46</v>
      </c>
      <c r="G597" s="30" t="str">
        <f>IFERROR(_xlfn.XLOOKUP($D597,現状商品設定!B:B,現状商品設定!F:F),"-")</f>
        <v>-</v>
      </c>
      <c r="H597" s="34" t="e">
        <f>IF(IF(AND(V597&gt;=設定!$C$3,X597&gt;=L597),G597*(1+設定!$C$6),IF(AND(V597&gt;=設定!$C$3,X597&lt;L597),G597*(1+設定!$C$7*-1),IF(V597&lt;設定!$C$3,G597*(1+設定!$C$6),"除外")))&gt;10,IF(AND(V597&gt;=設定!$C$3,X597&gt;=L597),G597*(1+設定!$C$6),IF(AND(V597&gt;=設定!$C$3,X597&lt;L597),G597*(1+設定!$C$7*-1),IF(V597&lt;設定!$C$3,G597*(1+設定!$C$6),"除外"))),10)</f>
        <v>#VALUE!</v>
      </c>
      <c r="I597" s="34" t="e">
        <f ca="1">IF(消化率!$I$5&lt;1,商品!H597*消化率!$I$5,IF(商品!W597*商品!Q597/(商品!H597*消化率!$I$5)&gt;商品!L597,商品!H597*消化率!$I$5,J597))</f>
        <v>#DIV/0!</v>
      </c>
      <c r="J597" s="34" t="e">
        <f t="shared" si="128"/>
        <v>#VALUE!</v>
      </c>
      <c r="K597" s="34" t="e">
        <f ca="1">IF(ROUNDDOWN(IF(I597&gt;=設定!$C$8,設定!$C$8,商品!I597),0)&lt;10,10,ROUNDDOWN(IF(I597&gt;=設定!$C$8,設定!$C$8,商品!I597),0))</f>
        <v>#DIV/0!</v>
      </c>
      <c r="L597" s="64">
        <f>IF(F597="標準",設定!$C$4,商品!F597)</f>
        <v>5</v>
      </c>
      <c r="M597" s="63" t="str">
        <f>_xlfn.XLOOKUP($D597,全商品!$F:$F,全商品!H:H,"-")</f>
        <v>-</v>
      </c>
      <c r="N597" s="12" t="str">
        <f>_xlfn.XLOOKUP($D597,全商品!$F:$F,全商品!I:I,"-")</f>
        <v>-</v>
      </c>
      <c r="O597" s="23" t="str">
        <f>_xlfn.XLOOKUP($D597,全商品!$F:$F,全商品!K:K,"-")</f>
        <v>-</v>
      </c>
      <c r="P597" s="13" t="str">
        <f>_xlfn.XLOOKUP($D597,全商品!$F:$F,全商品!M:M,"-")</f>
        <v>-</v>
      </c>
      <c r="Q597" s="25" t="str">
        <f>_xlfn.XLOOKUP($D597,現状商品設定!B:B,現状商品設定!D:D,"-")</f>
        <v>-</v>
      </c>
      <c r="R597" s="22">
        <f>SUM(_xlfn.XLOOKUP($D597,当月商品!$D:$D,当月商品!I:I,0),_xlfn.XLOOKUP($D597,前月商品!$D:$D,前月商品!I:I,0),_xlfn.XLOOKUP($D597,前々月商品!$D:$D,前々月商品!I:I,0))</f>
        <v>0</v>
      </c>
      <c r="S597" s="23">
        <f>SUM(_xlfn.XLOOKUP($D597,当月商品!$D:$D,当月商品!V:V,0),_xlfn.XLOOKUP($D597,前月商品!$D:$D,前月商品!V:V,0),_xlfn.XLOOKUP($D597,前々月商品!$D:$D,前々月商品!V:V,0))</f>
        <v>0</v>
      </c>
      <c r="T597" s="23">
        <f t="shared" si="129"/>
        <v>0</v>
      </c>
      <c r="U597" s="23">
        <f>SUM(_xlfn.XLOOKUP($D597,当月商品!$D:$D,当月商品!W:W,0),_xlfn.XLOOKUP($D597,前月商品!$D:$D,前月商品!W:W,0),_xlfn.XLOOKUP($D597,前々月商品!$D:$D,前々月商品!W:W,0))</f>
        <v>0</v>
      </c>
      <c r="V597" s="23">
        <f>SUM(_xlfn.XLOOKUP($D597,当月商品!$D:$D,当月商品!H:H,0),_xlfn.XLOOKUP($D597,前月商品!$D:$D,前月商品!H:H,0),_xlfn.XLOOKUP($D597,前々月商品!$D:$D,前々月商品!H:H,0))</f>
        <v>0</v>
      </c>
      <c r="W597" s="13">
        <f t="shared" si="130"/>
        <v>0</v>
      </c>
      <c r="X597" s="15">
        <f t="shared" si="131"/>
        <v>0</v>
      </c>
      <c r="Y597" s="22">
        <f>_xlfn.XLOOKUP($D597,当月商品!$D:$D,当月商品!I:I,0)</f>
        <v>0</v>
      </c>
      <c r="Z597" s="23">
        <f>_xlfn.XLOOKUP($D597,前月商品!$D:$D,前月商品!I:I,0)</f>
        <v>0</v>
      </c>
      <c r="AA597" s="23">
        <f>_xlfn.XLOOKUP($D597,前々月商品!$D:$D,前々月商品!I:I,0)</f>
        <v>0</v>
      </c>
      <c r="AB597" s="23">
        <f>_xlfn.XLOOKUP($D597,当月商品!$D:$D,当月商品!V:V,0)</f>
        <v>0</v>
      </c>
      <c r="AC597" s="23">
        <f>_xlfn.XLOOKUP($D597,前月商品!$D:$D,前月商品!V:V,0)</f>
        <v>0</v>
      </c>
      <c r="AD597" s="23">
        <f>_xlfn.XLOOKUP($D597,前々月商品!$D:$D,前々月商品!V:V,0)</f>
        <v>0</v>
      </c>
      <c r="AE597" s="23">
        <f t="shared" si="132"/>
        <v>0</v>
      </c>
      <c r="AF597" s="23">
        <f t="shared" si="133"/>
        <v>0</v>
      </c>
      <c r="AG597" s="23">
        <f t="shared" si="134"/>
        <v>0</v>
      </c>
      <c r="AH597" s="12">
        <f>_xlfn.XLOOKUP($D597,当月商品!$D:$D,当月商品!W:W,0)</f>
        <v>0</v>
      </c>
      <c r="AI597" s="12">
        <f>_xlfn.XLOOKUP($D597,前月商品!$D:$D,前月商品!W:W,0)</f>
        <v>0</v>
      </c>
      <c r="AJ597" s="12">
        <f>_xlfn.XLOOKUP($D597,前々月商品!$D:$D,前々月商品!W:W,0)</f>
        <v>0</v>
      </c>
      <c r="AK597" s="12">
        <f>_xlfn.XLOOKUP($D597,当月商品!$D:$D,当月商品!H:H,0)</f>
        <v>0</v>
      </c>
      <c r="AL597" s="12">
        <f>_xlfn.XLOOKUP($D597,前月商品!$D:$D,前月商品!H:H,0)</f>
        <v>0</v>
      </c>
      <c r="AM597" s="12">
        <f>_xlfn.XLOOKUP($D597,前々月商品!$D:$D,前々月商品!H:H,0)</f>
        <v>0</v>
      </c>
      <c r="AN597" s="13">
        <f t="shared" si="135"/>
        <v>0</v>
      </c>
      <c r="AO597" s="13">
        <f t="shared" si="136"/>
        <v>0</v>
      </c>
      <c r="AP597" s="13">
        <f t="shared" si="137"/>
        <v>0</v>
      </c>
      <c r="AQ597" s="16">
        <f t="shared" si="138"/>
        <v>0</v>
      </c>
      <c r="AR597" s="16">
        <f t="shared" si="139"/>
        <v>0</v>
      </c>
      <c r="AS597" s="17">
        <f t="shared" si="140"/>
        <v>0</v>
      </c>
      <c r="AT597" t="e">
        <f t="shared" si="141"/>
        <v>#VALUE!</v>
      </c>
    </row>
    <row r="598" spans="3:46" ht="36.65" customHeight="1">
      <c r="C598" s="20">
        <v>593</v>
      </c>
      <c r="D598" s="53">
        <f>現状商品設定!B595</f>
        <v>0</v>
      </c>
      <c r="E598" s="26" t="str">
        <f>IFERROR(_xlfn.XLOOKUP($D598,現状商品設定!B:B,現状商品設定!C:C,"-"),"-")</f>
        <v>-</v>
      </c>
      <c r="F598" s="32" t="s">
        <v>46</v>
      </c>
      <c r="G598" s="30" t="str">
        <f>IFERROR(_xlfn.XLOOKUP($D598,現状商品設定!B:B,現状商品設定!F:F),"-")</f>
        <v>-</v>
      </c>
      <c r="H598" s="34" t="e">
        <f>IF(IF(AND(V598&gt;=設定!$C$3,X598&gt;=L598),G598*(1+設定!$C$6),IF(AND(V598&gt;=設定!$C$3,X598&lt;L598),G598*(1+設定!$C$7*-1),IF(V598&lt;設定!$C$3,G598*(1+設定!$C$6),"除外")))&gt;10,IF(AND(V598&gt;=設定!$C$3,X598&gt;=L598),G598*(1+設定!$C$6),IF(AND(V598&gt;=設定!$C$3,X598&lt;L598),G598*(1+設定!$C$7*-1),IF(V598&lt;設定!$C$3,G598*(1+設定!$C$6),"除外"))),10)</f>
        <v>#VALUE!</v>
      </c>
      <c r="I598" s="34" t="e">
        <f ca="1">IF(消化率!$I$5&lt;1,商品!H598*消化率!$I$5,IF(商品!W598*商品!Q598/(商品!H598*消化率!$I$5)&gt;商品!L598,商品!H598*消化率!$I$5,J598))</f>
        <v>#DIV/0!</v>
      </c>
      <c r="J598" s="34" t="e">
        <f t="shared" si="128"/>
        <v>#VALUE!</v>
      </c>
      <c r="K598" s="34" t="e">
        <f ca="1">IF(ROUNDDOWN(IF(I598&gt;=設定!$C$8,設定!$C$8,商品!I598),0)&lt;10,10,ROUNDDOWN(IF(I598&gt;=設定!$C$8,設定!$C$8,商品!I598),0))</f>
        <v>#DIV/0!</v>
      </c>
      <c r="L598" s="64">
        <f>IF(F598="標準",設定!$C$4,商品!F598)</f>
        <v>5</v>
      </c>
      <c r="M598" s="63" t="str">
        <f>_xlfn.XLOOKUP($D598,全商品!$F:$F,全商品!H:H,"-")</f>
        <v>-</v>
      </c>
      <c r="N598" s="12" t="str">
        <f>_xlfn.XLOOKUP($D598,全商品!$F:$F,全商品!I:I,"-")</f>
        <v>-</v>
      </c>
      <c r="O598" s="23" t="str">
        <f>_xlfn.XLOOKUP($D598,全商品!$F:$F,全商品!K:K,"-")</f>
        <v>-</v>
      </c>
      <c r="P598" s="13" t="str">
        <f>_xlfn.XLOOKUP($D598,全商品!$F:$F,全商品!M:M,"-")</f>
        <v>-</v>
      </c>
      <c r="Q598" s="25" t="str">
        <f>_xlfn.XLOOKUP($D598,現状商品設定!B:B,現状商品設定!D:D,"-")</f>
        <v>-</v>
      </c>
      <c r="R598" s="22">
        <f>SUM(_xlfn.XLOOKUP($D598,当月商品!$D:$D,当月商品!I:I,0),_xlfn.XLOOKUP($D598,前月商品!$D:$D,前月商品!I:I,0),_xlfn.XLOOKUP($D598,前々月商品!$D:$D,前々月商品!I:I,0))</f>
        <v>0</v>
      </c>
      <c r="S598" s="23">
        <f>SUM(_xlfn.XLOOKUP($D598,当月商品!$D:$D,当月商品!V:V,0),_xlfn.XLOOKUP($D598,前月商品!$D:$D,前月商品!V:V,0),_xlfn.XLOOKUP($D598,前々月商品!$D:$D,前々月商品!V:V,0))</f>
        <v>0</v>
      </c>
      <c r="T598" s="23">
        <f t="shared" si="129"/>
        <v>0</v>
      </c>
      <c r="U598" s="23">
        <f>SUM(_xlfn.XLOOKUP($D598,当月商品!$D:$D,当月商品!W:W,0),_xlfn.XLOOKUP($D598,前月商品!$D:$D,前月商品!W:W,0),_xlfn.XLOOKUP($D598,前々月商品!$D:$D,前々月商品!W:W,0))</f>
        <v>0</v>
      </c>
      <c r="V598" s="23">
        <f>SUM(_xlfn.XLOOKUP($D598,当月商品!$D:$D,当月商品!H:H,0),_xlfn.XLOOKUP($D598,前月商品!$D:$D,前月商品!H:H,0),_xlfn.XLOOKUP($D598,前々月商品!$D:$D,前々月商品!H:H,0))</f>
        <v>0</v>
      </c>
      <c r="W598" s="13">
        <f t="shared" si="130"/>
        <v>0</v>
      </c>
      <c r="X598" s="15">
        <f t="shared" si="131"/>
        <v>0</v>
      </c>
      <c r="Y598" s="22">
        <f>_xlfn.XLOOKUP($D598,当月商品!$D:$D,当月商品!I:I,0)</f>
        <v>0</v>
      </c>
      <c r="Z598" s="23">
        <f>_xlfn.XLOOKUP($D598,前月商品!$D:$D,前月商品!I:I,0)</f>
        <v>0</v>
      </c>
      <c r="AA598" s="23">
        <f>_xlfn.XLOOKUP($D598,前々月商品!$D:$D,前々月商品!I:I,0)</f>
        <v>0</v>
      </c>
      <c r="AB598" s="23">
        <f>_xlfn.XLOOKUP($D598,当月商品!$D:$D,当月商品!V:V,0)</f>
        <v>0</v>
      </c>
      <c r="AC598" s="23">
        <f>_xlfn.XLOOKUP($D598,前月商品!$D:$D,前月商品!V:V,0)</f>
        <v>0</v>
      </c>
      <c r="AD598" s="23">
        <f>_xlfn.XLOOKUP($D598,前々月商品!$D:$D,前々月商品!V:V,0)</f>
        <v>0</v>
      </c>
      <c r="AE598" s="23">
        <f t="shared" si="132"/>
        <v>0</v>
      </c>
      <c r="AF598" s="23">
        <f t="shared" si="133"/>
        <v>0</v>
      </c>
      <c r="AG598" s="23">
        <f t="shared" si="134"/>
        <v>0</v>
      </c>
      <c r="AH598" s="12">
        <f>_xlfn.XLOOKUP($D598,当月商品!$D:$D,当月商品!W:W,0)</f>
        <v>0</v>
      </c>
      <c r="AI598" s="12">
        <f>_xlfn.XLOOKUP($D598,前月商品!$D:$D,前月商品!W:W,0)</f>
        <v>0</v>
      </c>
      <c r="AJ598" s="12">
        <f>_xlfn.XLOOKUP($D598,前々月商品!$D:$D,前々月商品!W:W,0)</f>
        <v>0</v>
      </c>
      <c r="AK598" s="12">
        <f>_xlfn.XLOOKUP($D598,当月商品!$D:$D,当月商品!H:H,0)</f>
        <v>0</v>
      </c>
      <c r="AL598" s="12">
        <f>_xlfn.XLOOKUP($D598,前月商品!$D:$D,前月商品!H:H,0)</f>
        <v>0</v>
      </c>
      <c r="AM598" s="12">
        <f>_xlfn.XLOOKUP($D598,前々月商品!$D:$D,前々月商品!H:H,0)</f>
        <v>0</v>
      </c>
      <c r="AN598" s="13">
        <f t="shared" si="135"/>
        <v>0</v>
      </c>
      <c r="AO598" s="13">
        <f t="shared" si="136"/>
        <v>0</v>
      </c>
      <c r="AP598" s="13">
        <f t="shared" si="137"/>
        <v>0</v>
      </c>
      <c r="AQ598" s="16">
        <f t="shared" si="138"/>
        <v>0</v>
      </c>
      <c r="AR598" s="16">
        <f t="shared" si="139"/>
        <v>0</v>
      </c>
      <c r="AS598" s="17">
        <f t="shared" si="140"/>
        <v>0</v>
      </c>
      <c r="AT598" t="e">
        <f t="shared" si="141"/>
        <v>#VALUE!</v>
      </c>
    </row>
    <row r="599" spans="3:46" ht="36.65" customHeight="1">
      <c r="C599" s="20">
        <v>594</v>
      </c>
      <c r="D599" s="53">
        <f>現状商品設定!B596</f>
        <v>0</v>
      </c>
      <c r="E599" s="26" t="str">
        <f>IFERROR(_xlfn.XLOOKUP($D599,現状商品設定!B:B,現状商品設定!C:C,"-"),"-")</f>
        <v>-</v>
      </c>
      <c r="F599" s="32" t="s">
        <v>46</v>
      </c>
      <c r="G599" s="30" t="str">
        <f>IFERROR(_xlfn.XLOOKUP($D599,現状商品設定!B:B,現状商品設定!F:F),"-")</f>
        <v>-</v>
      </c>
      <c r="H599" s="34" t="e">
        <f>IF(IF(AND(V599&gt;=設定!$C$3,X599&gt;=L599),G599*(1+設定!$C$6),IF(AND(V599&gt;=設定!$C$3,X599&lt;L599),G599*(1+設定!$C$7*-1),IF(V599&lt;設定!$C$3,G599*(1+設定!$C$6),"除外")))&gt;10,IF(AND(V599&gt;=設定!$C$3,X599&gt;=L599),G599*(1+設定!$C$6),IF(AND(V599&gt;=設定!$C$3,X599&lt;L599),G599*(1+設定!$C$7*-1),IF(V599&lt;設定!$C$3,G599*(1+設定!$C$6),"除外"))),10)</f>
        <v>#VALUE!</v>
      </c>
      <c r="I599" s="34" t="e">
        <f ca="1">IF(消化率!$I$5&lt;1,商品!H599*消化率!$I$5,IF(商品!W599*商品!Q599/(商品!H599*消化率!$I$5)&gt;商品!L599,商品!H599*消化率!$I$5,J599))</f>
        <v>#DIV/0!</v>
      </c>
      <c r="J599" s="34" t="e">
        <f t="shared" si="128"/>
        <v>#VALUE!</v>
      </c>
      <c r="K599" s="34" t="e">
        <f ca="1">IF(ROUNDDOWN(IF(I599&gt;=設定!$C$8,設定!$C$8,商品!I599),0)&lt;10,10,ROUNDDOWN(IF(I599&gt;=設定!$C$8,設定!$C$8,商品!I599),0))</f>
        <v>#DIV/0!</v>
      </c>
      <c r="L599" s="64">
        <f>IF(F599="標準",設定!$C$4,商品!F599)</f>
        <v>5</v>
      </c>
      <c r="M599" s="63" t="str">
        <f>_xlfn.XLOOKUP($D599,全商品!$F:$F,全商品!H:H,"-")</f>
        <v>-</v>
      </c>
      <c r="N599" s="12" t="str">
        <f>_xlfn.XLOOKUP($D599,全商品!$F:$F,全商品!I:I,"-")</f>
        <v>-</v>
      </c>
      <c r="O599" s="23" t="str">
        <f>_xlfn.XLOOKUP($D599,全商品!$F:$F,全商品!K:K,"-")</f>
        <v>-</v>
      </c>
      <c r="P599" s="13" t="str">
        <f>_xlfn.XLOOKUP($D599,全商品!$F:$F,全商品!M:M,"-")</f>
        <v>-</v>
      </c>
      <c r="Q599" s="25" t="str">
        <f>_xlfn.XLOOKUP($D599,現状商品設定!B:B,現状商品設定!D:D,"-")</f>
        <v>-</v>
      </c>
      <c r="R599" s="22">
        <f>SUM(_xlfn.XLOOKUP($D599,当月商品!$D:$D,当月商品!I:I,0),_xlfn.XLOOKUP($D599,前月商品!$D:$D,前月商品!I:I,0),_xlfn.XLOOKUP($D599,前々月商品!$D:$D,前々月商品!I:I,0))</f>
        <v>0</v>
      </c>
      <c r="S599" s="23">
        <f>SUM(_xlfn.XLOOKUP($D599,当月商品!$D:$D,当月商品!V:V,0),_xlfn.XLOOKUP($D599,前月商品!$D:$D,前月商品!V:V,0),_xlfn.XLOOKUP($D599,前々月商品!$D:$D,前々月商品!V:V,0))</f>
        <v>0</v>
      </c>
      <c r="T599" s="23">
        <f t="shared" si="129"/>
        <v>0</v>
      </c>
      <c r="U599" s="23">
        <f>SUM(_xlfn.XLOOKUP($D599,当月商品!$D:$D,当月商品!W:W,0),_xlfn.XLOOKUP($D599,前月商品!$D:$D,前月商品!W:W,0),_xlfn.XLOOKUP($D599,前々月商品!$D:$D,前々月商品!W:W,0))</f>
        <v>0</v>
      </c>
      <c r="V599" s="23">
        <f>SUM(_xlfn.XLOOKUP($D599,当月商品!$D:$D,当月商品!H:H,0),_xlfn.XLOOKUP($D599,前月商品!$D:$D,前月商品!H:H,0),_xlfn.XLOOKUP($D599,前々月商品!$D:$D,前々月商品!H:H,0))</f>
        <v>0</v>
      </c>
      <c r="W599" s="13">
        <f t="shared" si="130"/>
        <v>0</v>
      </c>
      <c r="X599" s="15">
        <f t="shared" si="131"/>
        <v>0</v>
      </c>
      <c r="Y599" s="22">
        <f>_xlfn.XLOOKUP($D599,当月商品!$D:$D,当月商品!I:I,0)</f>
        <v>0</v>
      </c>
      <c r="Z599" s="23">
        <f>_xlfn.XLOOKUP($D599,前月商品!$D:$D,前月商品!I:I,0)</f>
        <v>0</v>
      </c>
      <c r="AA599" s="23">
        <f>_xlfn.XLOOKUP($D599,前々月商品!$D:$D,前々月商品!I:I,0)</f>
        <v>0</v>
      </c>
      <c r="AB599" s="23">
        <f>_xlfn.XLOOKUP($D599,当月商品!$D:$D,当月商品!V:V,0)</f>
        <v>0</v>
      </c>
      <c r="AC599" s="23">
        <f>_xlfn.XLOOKUP($D599,前月商品!$D:$D,前月商品!V:V,0)</f>
        <v>0</v>
      </c>
      <c r="AD599" s="23">
        <f>_xlfn.XLOOKUP($D599,前々月商品!$D:$D,前々月商品!V:V,0)</f>
        <v>0</v>
      </c>
      <c r="AE599" s="23">
        <f t="shared" si="132"/>
        <v>0</v>
      </c>
      <c r="AF599" s="23">
        <f t="shared" si="133"/>
        <v>0</v>
      </c>
      <c r="AG599" s="23">
        <f t="shared" si="134"/>
        <v>0</v>
      </c>
      <c r="AH599" s="12">
        <f>_xlfn.XLOOKUP($D599,当月商品!$D:$D,当月商品!W:W,0)</f>
        <v>0</v>
      </c>
      <c r="AI599" s="12">
        <f>_xlfn.XLOOKUP($D599,前月商品!$D:$D,前月商品!W:W,0)</f>
        <v>0</v>
      </c>
      <c r="AJ599" s="12">
        <f>_xlfn.XLOOKUP($D599,前々月商品!$D:$D,前々月商品!W:W,0)</f>
        <v>0</v>
      </c>
      <c r="AK599" s="12">
        <f>_xlfn.XLOOKUP($D599,当月商品!$D:$D,当月商品!H:H,0)</f>
        <v>0</v>
      </c>
      <c r="AL599" s="12">
        <f>_xlfn.XLOOKUP($D599,前月商品!$D:$D,前月商品!H:H,0)</f>
        <v>0</v>
      </c>
      <c r="AM599" s="12">
        <f>_xlfn.XLOOKUP($D599,前々月商品!$D:$D,前々月商品!H:H,0)</f>
        <v>0</v>
      </c>
      <c r="AN599" s="13">
        <f t="shared" si="135"/>
        <v>0</v>
      </c>
      <c r="AO599" s="13">
        <f t="shared" si="136"/>
        <v>0</v>
      </c>
      <c r="AP599" s="13">
        <f t="shared" si="137"/>
        <v>0</v>
      </c>
      <c r="AQ599" s="16">
        <f t="shared" si="138"/>
        <v>0</v>
      </c>
      <c r="AR599" s="16">
        <f t="shared" si="139"/>
        <v>0</v>
      </c>
      <c r="AS599" s="17">
        <f t="shared" si="140"/>
        <v>0</v>
      </c>
      <c r="AT599" t="e">
        <f t="shared" si="141"/>
        <v>#VALUE!</v>
      </c>
    </row>
    <row r="600" spans="3:46" ht="36.65" customHeight="1">
      <c r="C600" s="20">
        <v>595</v>
      </c>
      <c r="D600" s="53">
        <f>現状商品設定!B597</f>
        <v>0</v>
      </c>
      <c r="E600" s="26" t="str">
        <f>IFERROR(_xlfn.XLOOKUP($D600,現状商品設定!B:B,現状商品設定!C:C,"-"),"-")</f>
        <v>-</v>
      </c>
      <c r="F600" s="32" t="s">
        <v>46</v>
      </c>
      <c r="G600" s="30" t="str">
        <f>IFERROR(_xlfn.XLOOKUP($D600,現状商品設定!B:B,現状商品設定!F:F),"-")</f>
        <v>-</v>
      </c>
      <c r="H600" s="34" t="e">
        <f>IF(IF(AND(V600&gt;=設定!$C$3,X600&gt;=L600),G600*(1+設定!$C$6),IF(AND(V600&gt;=設定!$C$3,X600&lt;L600),G600*(1+設定!$C$7*-1),IF(V600&lt;設定!$C$3,G600*(1+設定!$C$6),"除外")))&gt;10,IF(AND(V600&gt;=設定!$C$3,X600&gt;=L600),G600*(1+設定!$C$6),IF(AND(V600&gt;=設定!$C$3,X600&lt;L600),G600*(1+設定!$C$7*-1),IF(V600&lt;設定!$C$3,G600*(1+設定!$C$6),"除外"))),10)</f>
        <v>#VALUE!</v>
      </c>
      <c r="I600" s="34" t="e">
        <f ca="1">IF(消化率!$I$5&lt;1,商品!H600*消化率!$I$5,IF(商品!W600*商品!Q600/(商品!H600*消化率!$I$5)&gt;商品!L600,商品!H600*消化率!$I$5,J600))</f>
        <v>#DIV/0!</v>
      </c>
      <c r="J600" s="34" t="e">
        <f t="shared" si="128"/>
        <v>#VALUE!</v>
      </c>
      <c r="K600" s="34" t="e">
        <f ca="1">IF(ROUNDDOWN(IF(I600&gt;=設定!$C$8,設定!$C$8,商品!I600),0)&lt;10,10,ROUNDDOWN(IF(I600&gt;=設定!$C$8,設定!$C$8,商品!I600),0))</f>
        <v>#DIV/0!</v>
      </c>
      <c r="L600" s="64">
        <f>IF(F600="標準",設定!$C$4,商品!F600)</f>
        <v>5</v>
      </c>
      <c r="M600" s="63" t="str">
        <f>_xlfn.XLOOKUP($D600,全商品!$F:$F,全商品!H:H,"-")</f>
        <v>-</v>
      </c>
      <c r="N600" s="12" t="str">
        <f>_xlfn.XLOOKUP($D600,全商品!$F:$F,全商品!I:I,"-")</f>
        <v>-</v>
      </c>
      <c r="O600" s="23" t="str">
        <f>_xlfn.XLOOKUP($D600,全商品!$F:$F,全商品!K:K,"-")</f>
        <v>-</v>
      </c>
      <c r="P600" s="13" t="str">
        <f>_xlfn.XLOOKUP($D600,全商品!$F:$F,全商品!M:M,"-")</f>
        <v>-</v>
      </c>
      <c r="Q600" s="25" t="str">
        <f>_xlfn.XLOOKUP($D600,現状商品設定!B:B,現状商品設定!D:D,"-")</f>
        <v>-</v>
      </c>
      <c r="R600" s="22">
        <f>SUM(_xlfn.XLOOKUP($D600,当月商品!$D:$D,当月商品!I:I,0),_xlfn.XLOOKUP($D600,前月商品!$D:$D,前月商品!I:I,0),_xlfn.XLOOKUP($D600,前々月商品!$D:$D,前々月商品!I:I,0))</f>
        <v>0</v>
      </c>
      <c r="S600" s="23">
        <f>SUM(_xlfn.XLOOKUP($D600,当月商品!$D:$D,当月商品!V:V,0),_xlfn.XLOOKUP($D600,前月商品!$D:$D,前月商品!V:V,0),_xlfn.XLOOKUP($D600,前々月商品!$D:$D,前々月商品!V:V,0))</f>
        <v>0</v>
      </c>
      <c r="T600" s="23">
        <f t="shared" si="129"/>
        <v>0</v>
      </c>
      <c r="U600" s="23">
        <f>SUM(_xlfn.XLOOKUP($D600,当月商品!$D:$D,当月商品!W:W,0),_xlfn.XLOOKUP($D600,前月商品!$D:$D,前月商品!W:W,0),_xlfn.XLOOKUP($D600,前々月商品!$D:$D,前々月商品!W:W,0))</f>
        <v>0</v>
      </c>
      <c r="V600" s="23">
        <f>SUM(_xlfn.XLOOKUP($D600,当月商品!$D:$D,当月商品!H:H,0),_xlfn.XLOOKUP($D600,前月商品!$D:$D,前月商品!H:H,0),_xlfn.XLOOKUP($D600,前々月商品!$D:$D,前々月商品!H:H,0))</f>
        <v>0</v>
      </c>
      <c r="W600" s="13">
        <f t="shared" si="130"/>
        <v>0</v>
      </c>
      <c r="X600" s="15">
        <f t="shared" si="131"/>
        <v>0</v>
      </c>
      <c r="Y600" s="22">
        <f>_xlfn.XLOOKUP($D600,当月商品!$D:$D,当月商品!I:I,0)</f>
        <v>0</v>
      </c>
      <c r="Z600" s="23">
        <f>_xlfn.XLOOKUP($D600,前月商品!$D:$D,前月商品!I:I,0)</f>
        <v>0</v>
      </c>
      <c r="AA600" s="23">
        <f>_xlfn.XLOOKUP($D600,前々月商品!$D:$D,前々月商品!I:I,0)</f>
        <v>0</v>
      </c>
      <c r="AB600" s="23">
        <f>_xlfn.XLOOKUP($D600,当月商品!$D:$D,当月商品!V:V,0)</f>
        <v>0</v>
      </c>
      <c r="AC600" s="23">
        <f>_xlfn.XLOOKUP($D600,前月商品!$D:$D,前月商品!V:V,0)</f>
        <v>0</v>
      </c>
      <c r="AD600" s="23">
        <f>_xlfn.XLOOKUP($D600,前々月商品!$D:$D,前々月商品!V:V,0)</f>
        <v>0</v>
      </c>
      <c r="AE600" s="23">
        <f t="shared" si="132"/>
        <v>0</v>
      </c>
      <c r="AF600" s="23">
        <f t="shared" si="133"/>
        <v>0</v>
      </c>
      <c r="AG600" s="23">
        <f t="shared" si="134"/>
        <v>0</v>
      </c>
      <c r="AH600" s="12">
        <f>_xlfn.XLOOKUP($D600,当月商品!$D:$D,当月商品!W:W,0)</f>
        <v>0</v>
      </c>
      <c r="AI600" s="12">
        <f>_xlfn.XLOOKUP($D600,前月商品!$D:$D,前月商品!W:W,0)</f>
        <v>0</v>
      </c>
      <c r="AJ600" s="12">
        <f>_xlfn.XLOOKUP($D600,前々月商品!$D:$D,前々月商品!W:W,0)</f>
        <v>0</v>
      </c>
      <c r="AK600" s="12">
        <f>_xlfn.XLOOKUP($D600,当月商品!$D:$D,当月商品!H:H,0)</f>
        <v>0</v>
      </c>
      <c r="AL600" s="12">
        <f>_xlfn.XLOOKUP($D600,前月商品!$D:$D,前月商品!H:H,0)</f>
        <v>0</v>
      </c>
      <c r="AM600" s="12">
        <f>_xlfn.XLOOKUP($D600,前々月商品!$D:$D,前々月商品!H:H,0)</f>
        <v>0</v>
      </c>
      <c r="AN600" s="13">
        <f t="shared" si="135"/>
        <v>0</v>
      </c>
      <c r="AO600" s="13">
        <f t="shared" si="136"/>
        <v>0</v>
      </c>
      <c r="AP600" s="13">
        <f t="shared" si="137"/>
        <v>0</v>
      </c>
      <c r="AQ600" s="16">
        <f t="shared" si="138"/>
        <v>0</v>
      </c>
      <c r="AR600" s="16">
        <f t="shared" si="139"/>
        <v>0</v>
      </c>
      <c r="AS600" s="17">
        <f t="shared" si="140"/>
        <v>0</v>
      </c>
      <c r="AT600" t="e">
        <f t="shared" si="141"/>
        <v>#VALUE!</v>
      </c>
    </row>
    <row r="601" spans="3:46" ht="36.65" customHeight="1">
      <c r="C601" s="20">
        <v>596</v>
      </c>
      <c r="D601" s="53">
        <f>現状商品設定!B598</f>
        <v>0</v>
      </c>
      <c r="E601" s="26" t="str">
        <f>IFERROR(_xlfn.XLOOKUP($D601,現状商品設定!B:B,現状商品設定!C:C,"-"),"-")</f>
        <v>-</v>
      </c>
      <c r="F601" s="32" t="s">
        <v>46</v>
      </c>
      <c r="G601" s="30" t="str">
        <f>IFERROR(_xlfn.XLOOKUP($D601,現状商品設定!B:B,現状商品設定!F:F),"-")</f>
        <v>-</v>
      </c>
      <c r="H601" s="34" t="e">
        <f>IF(IF(AND(V601&gt;=設定!$C$3,X601&gt;=L601),G601*(1+設定!$C$6),IF(AND(V601&gt;=設定!$C$3,X601&lt;L601),G601*(1+設定!$C$7*-1),IF(V601&lt;設定!$C$3,G601*(1+設定!$C$6),"除外")))&gt;10,IF(AND(V601&gt;=設定!$C$3,X601&gt;=L601),G601*(1+設定!$C$6),IF(AND(V601&gt;=設定!$C$3,X601&lt;L601),G601*(1+設定!$C$7*-1),IF(V601&lt;設定!$C$3,G601*(1+設定!$C$6),"除外"))),10)</f>
        <v>#VALUE!</v>
      </c>
      <c r="I601" s="34" t="e">
        <f ca="1">IF(消化率!$I$5&lt;1,商品!H601*消化率!$I$5,IF(商品!W601*商品!Q601/(商品!H601*消化率!$I$5)&gt;商品!L601,商品!H601*消化率!$I$5,J601))</f>
        <v>#DIV/0!</v>
      </c>
      <c r="J601" s="34" t="e">
        <f t="shared" si="128"/>
        <v>#VALUE!</v>
      </c>
      <c r="K601" s="34" t="e">
        <f ca="1">IF(ROUNDDOWN(IF(I601&gt;=設定!$C$8,設定!$C$8,商品!I601),0)&lt;10,10,ROUNDDOWN(IF(I601&gt;=設定!$C$8,設定!$C$8,商品!I601),0))</f>
        <v>#DIV/0!</v>
      </c>
      <c r="L601" s="64">
        <f>IF(F601="標準",設定!$C$4,商品!F601)</f>
        <v>5</v>
      </c>
      <c r="M601" s="63" t="str">
        <f>_xlfn.XLOOKUP($D601,全商品!$F:$F,全商品!H:H,"-")</f>
        <v>-</v>
      </c>
      <c r="N601" s="12" t="str">
        <f>_xlfn.XLOOKUP($D601,全商品!$F:$F,全商品!I:I,"-")</f>
        <v>-</v>
      </c>
      <c r="O601" s="23" t="str">
        <f>_xlfn.XLOOKUP($D601,全商品!$F:$F,全商品!K:K,"-")</f>
        <v>-</v>
      </c>
      <c r="P601" s="13" t="str">
        <f>_xlfn.XLOOKUP($D601,全商品!$F:$F,全商品!M:M,"-")</f>
        <v>-</v>
      </c>
      <c r="Q601" s="25" t="str">
        <f>_xlfn.XLOOKUP($D601,現状商品設定!B:B,現状商品設定!D:D,"-")</f>
        <v>-</v>
      </c>
      <c r="R601" s="22">
        <f>SUM(_xlfn.XLOOKUP($D601,当月商品!$D:$D,当月商品!I:I,0),_xlfn.XLOOKUP($D601,前月商品!$D:$D,前月商品!I:I,0),_xlfn.XLOOKUP($D601,前々月商品!$D:$D,前々月商品!I:I,0))</f>
        <v>0</v>
      </c>
      <c r="S601" s="23">
        <f>SUM(_xlfn.XLOOKUP($D601,当月商品!$D:$D,当月商品!V:V,0),_xlfn.XLOOKUP($D601,前月商品!$D:$D,前月商品!V:V,0),_xlfn.XLOOKUP($D601,前々月商品!$D:$D,前々月商品!V:V,0))</f>
        <v>0</v>
      </c>
      <c r="T601" s="23">
        <f t="shared" si="129"/>
        <v>0</v>
      </c>
      <c r="U601" s="23">
        <f>SUM(_xlfn.XLOOKUP($D601,当月商品!$D:$D,当月商品!W:W,0),_xlfn.XLOOKUP($D601,前月商品!$D:$D,前月商品!W:W,0),_xlfn.XLOOKUP($D601,前々月商品!$D:$D,前々月商品!W:W,0))</f>
        <v>0</v>
      </c>
      <c r="V601" s="23">
        <f>SUM(_xlfn.XLOOKUP($D601,当月商品!$D:$D,当月商品!H:H,0),_xlfn.XLOOKUP($D601,前月商品!$D:$D,前月商品!H:H,0),_xlfn.XLOOKUP($D601,前々月商品!$D:$D,前々月商品!H:H,0))</f>
        <v>0</v>
      </c>
      <c r="W601" s="13">
        <f t="shared" si="130"/>
        <v>0</v>
      </c>
      <c r="X601" s="15">
        <f t="shared" si="131"/>
        <v>0</v>
      </c>
      <c r="Y601" s="22">
        <f>_xlfn.XLOOKUP($D601,当月商品!$D:$D,当月商品!I:I,0)</f>
        <v>0</v>
      </c>
      <c r="Z601" s="23">
        <f>_xlfn.XLOOKUP($D601,前月商品!$D:$D,前月商品!I:I,0)</f>
        <v>0</v>
      </c>
      <c r="AA601" s="23">
        <f>_xlfn.XLOOKUP($D601,前々月商品!$D:$D,前々月商品!I:I,0)</f>
        <v>0</v>
      </c>
      <c r="AB601" s="23">
        <f>_xlfn.XLOOKUP($D601,当月商品!$D:$D,当月商品!V:V,0)</f>
        <v>0</v>
      </c>
      <c r="AC601" s="23">
        <f>_xlfn.XLOOKUP($D601,前月商品!$D:$D,前月商品!V:V,0)</f>
        <v>0</v>
      </c>
      <c r="AD601" s="23">
        <f>_xlfn.XLOOKUP($D601,前々月商品!$D:$D,前々月商品!V:V,0)</f>
        <v>0</v>
      </c>
      <c r="AE601" s="23">
        <f t="shared" si="132"/>
        <v>0</v>
      </c>
      <c r="AF601" s="23">
        <f t="shared" si="133"/>
        <v>0</v>
      </c>
      <c r="AG601" s="23">
        <f t="shared" si="134"/>
        <v>0</v>
      </c>
      <c r="AH601" s="12">
        <f>_xlfn.XLOOKUP($D601,当月商品!$D:$D,当月商品!W:W,0)</f>
        <v>0</v>
      </c>
      <c r="AI601" s="12">
        <f>_xlfn.XLOOKUP($D601,前月商品!$D:$D,前月商品!W:W,0)</f>
        <v>0</v>
      </c>
      <c r="AJ601" s="12">
        <f>_xlfn.XLOOKUP($D601,前々月商品!$D:$D,前々月商品!W:W,0)</f>
        <v>0</v>
      </c>
      <c r="AK601" s="12">
        <f>_xlfn.XLOOKUP($D601,当月商品!$D:$D,当月商品!H:H,0)</f>
        <v>0</v>
      </c>
      <c r="AL601" s="12">
        <f>_xlfn.XLOOKUP($D601,前月商品!$D:$D,前月商品!H:H,0)</f>
        <v>0</v>
      </c>
      <c r="AM601" s="12">
        <f>_xlfn.XLOOKUP($D601,前々月商品!$D:$D,前々月商品!H:H,0)</f>
        <v>0</v>
      </c>
      <c r="AN601" s="13">
        <f t="shared" si="135"/>
        <v>0</v>
      </c>
      <c r="AO601" s="13">
        <f t="shared" si="136"/>
        <v>0</v>
      </c>
      <c r="AP601" s="13">
        <f t="shared" si="137"/>
        <v>0</v>
      </c>
      <c r="AQ601" s="16">
        <f t="shared" si="138"/>
        <v>0</v>
      </c>
      <c r="AR601" s="16">
        <f t="shared" si="139"/>
        <v>0</v>
      </c>
      <c r="AS601" s="17">
        <f t="shared" si="140"/>
        <v>0</v>
      </c>
      <c r="AT601" t="e">
        <f t="shared" si="141"/>
        <v>#VALUE!</v>
      </c>
    </row>
    <row r="602" spans="3:46" ht="36.65" customHeight="1">
      <c r="C602" s="20">
        <v>597</v>
      </c>
      <c r="D602" s="53">
        <f>現状商品設定!B599</f>
        <v>0</v>
      </c>
      <c r="E602" s="26" t="str">
        <f>IFERROR(_xlfn.XLOOKUP($D602,現状商品設定!B:B,現状商品設定!C:C,"-"),"-")</f>
        <v>-</v>
      </c>
      <c r="F602" s="32" t="s">
        <v>46</v>
      </c>
      <c r="G602" s="30" t="str">
        <f>IFERROR(_xlfn.XLOOKUP($D602,現状商品設定!B:B,現状商品設定!F:F),"-")</f>
        <v>-</v>
      </c>
      <c r="H602" s="34" t="e">
        <f>IF(IF(AND(V602&gt;=設定!$C$3,X602&gt;=L602),G602*(1+設定!$C$6),IF(AND(V602&gt;=設定!$C$3,X602&lt;L602),G602*(1+設定!$C$7*-1),IF(V602&lt;設定!$C$3,G602*(1+設定!$C$6),"除外")))&gt;10,IF(AND(V602&gt;=設定!$C$3,X602&gt;=L602),G602*(1+設定!$C$6),IF(AND(V602&gt;=設定!$C$3,X602&lt;L602),G602*(1+設定!$C$7*-1),IF(V602&lt;設定!$C$3,G602*(1+設定!$C$6),"除外"))),10)</f>
        <v>#VALUE!</v>
      </c>
      <c r="I602" s="34" t="e">
        <f ca="1">IF(消化率!$I$5&lt;1,商品!H602*消化率!$I$5,IF(商品!W602*商品!Q602/(商品!H602*消化率!$I$5)&gt;商品!L602,商品!H602*消化率!$I$5,J602))</f>
        <v>#DIV/0!</v>
      </c>
      <c r="J602" s="34" t="e">
        <f t="shared" si="128"/>
        <v>#VALUE!</v>
      </c>
      <c r="K602" s="34" t="e">
        <f ca="1">IF(ROUNDDOWN(IF(I602&gt;=設定!$C$8,設定!$C$8,商品!I602),0)&lt;10,10,ROUNDDOWN(IF(I602&gt;=設定!$C$8,設定!$C$8,商品!I602),0))</f>
        <v>#DIV/0!</v>
      </c>
      <c r="L602" s="64">
        <f>IF(F602="標準",設定!$C$4,商品!F602)</f>
        <v>5</v>
      </c>
      <c r="M602" s="63" t="str">
        <f>_xlfn.XLOOKUP($D602,全商品!$F:$F,全商品!H:H,"-")</f>
        <v>-</v>
      </c>
      <c r="N602" s="12" t="str">
        <f>_xlfn.XLOOKUP($D602,全商品!$F:$F,全商品!I:I,"-")</f>
        <v>-</v>
      </c>
      <c r="O602" s="23" t="str">
        <f>_xlfn.XLOOKUP($D602,全商品!$F:$F,全商品!K:K,"-")</f>
        <v>-</v>
      </c>
      <c r="P602" s="13" t="str">
        <f>_xlfn.XLOOKUP($D602,全商品!$F:$F,全商品!M:M,"-")</f>
        <v>-</v>
      </c>
      <c r="Q602" s="25" t="str">
        <f>_xlfn.XLOOKUP($D602,現状商品設定!B:B,現状商品設定!D:D,"-")</f>
        <v>-</v>
      </c>
      <c r="R602" s="22">
        <f>SUM(_xlfn.XLOOKUP($D602,当月商品!$D:$D,当月商品!I:I,0),_xlfn.XLOOKUP($D602,前月商品!$D:$D,前月商品!I:I,0),_xlfn.XLOOKUP($D602,前々月商品!$D:$D,前々月商品!I:I,0))</f>
        <v>0</v>
      </c>
      <c r="S602" s="23">
        <f>SUM(_xlfn.XLOOKUP($D602,当月商品!$D:$D,当月商品!V:V,0),_xlfn.XLOOKUP($D602,前月商品!$D:$D,前月商品!V:V,0),_xlfn.XLOOKUP($D602,前々月商品!$D:$D,前々月商品!V:V,0))</f>
        <v>0</v>
      </c>
      <c r="T602" s="23">
        <f t="shared" si="129"/>
        <v>0</v>
      </c>
      <c r="U602" s="23">
        <f>SUM(_xlfn.XLOOKUP($D602,当月商品!$D:$D,当月商品!W:W,0),_xlfn.XLOOKUP($D602,前月商品!$D:$D,前月商品!W:W,0),_xlfn.XLOOKUP($D602,前々月商品!$D:$D,前々月商品!W:W,0))</f>
        <v>0</v>
      </c>
      <c r="V602" s="23">
        <f>SUM(_xlfn.XLOOKUP($D602,当月商品!$D:$D,当月商品!H:H,0),_xlfn.XLOOKUP($D602,前月商品!$D:$D,前月商品!H:H,0),_xlfn.XLOOKUP($D602,前々月商品!$D:$D,前々月商品!H:H,0))</f>
        <v>0</v>
      </c>
      <c r="W602" s="13">
        <f t="shared" si="130"/>
        <v>0</v>
      </c>
      <c r="X602" s="15">
        <f t="shared" si="131"/>
        <v>0</v>
      </c>
      <c r="Y602" s="22">
        <f>_xlfn.XLOOKUP($D602,当月商品!$D:$D,当月商品!I:I,0)</f>
        <v>0</v>
      </c>
      <c r="Z602" s="23">
        <f>_xlfn.XLOOKUP($D602,前月商品!$D:$D,前月商品!I:I,0)</f>
        <v>0</v>
      </c>
      <c r="AA602" s="23">
        <f>_xlfn.XLOOKUP($D602,前々月商品!$D:$D,前々月商品!I:I,0)</f>
        <v>0</v>
      </c>
      <c r="AB602" s="23">
        <f>_xlfn.XLOOKUP($D602,当月商品!$D:$D,当月商品!V:V,0)</f>
        <v>0</v>
      </c>
      <c r="AC602" s="23">
        <f>_xlfn.XLOOKUP($D602,前月商品!$D:$D,前月商品!V:V,0)</f>
        <v>0</v>
      </c>
      <c r="AD602" s="23">
        <f>_xlfn.XLOOKUP($D602,前々月商品!$D:$D,前々月商品!V:V,0)</f>
        <v>0</v>
      </c>
      <c r="AE602" s="23">
        <f t="shared" si="132"/>
        <v>0</v>
      </c>
      <c r="AF602" s="23">
        <f t="shared" si="133"/>
        <v>0</v>
      </c>
      <c r="AG602" s="23">
        <f t="shared" si="134"/>
        <v>0</v>
      </c>
      <c r="AH602" s="12">
        <f>_xlfn.XLOOKUP($D602,当月商品!$D:$D,当月商品!W:W,0)</f>
        <v>0</v>
      </c>
      <c r="AI602" s="12">
        <f>_xlfn.XLOOKUP($D602,前月商品!$D:$D,前月商品!W:W,0)</f>
        <v>0</v>
      </c>
      <c r="AJ602" s="12">
        <f>_xlfn.XLOOKUP($D602,前々月商品!$D:$D,前々月商品!W:W,0)</f>
        <v>0</v>
      </c>
      <c r="AK602" s="12">
        <f>_xlfn.XLOOKUP($D602,当月商品!$D:$D,当月商品!H:H,0)</f>
        <v>0</v>
      </c>
      <c r="AL602" s="12">
        <f>_xlfn.XLOOKUP($D602,前月商品!$D:$D,前月商品!H:H,0)</f>
        <v>0</v>
      </c>
      <c r="AM602" s="12">
        <f>_xlfn.XLOOKUP($D602,前々月商品!$D:$D,前々月商品!H:H,0)</f>
        <v>0</v>
      </c>
      <c r="AN602" s="13">
        <f t="shared" si="135"/>
        <v>0</v>
      </c>
      <c r="AO602" s="13">
        <f t="shared" si="136"/>
        <v>0</v>
      </c>
      <c r="AP602" s="13">
        <f t="shared" si="137"/>
        <v>0</v>
      </c>
      <c r="AQ602" s="16">
        <f t="shared" si="138"/>
        <v>0</v>
      </c>
      <c r="AR602" s="16">
        <f t="shared" si="139"/>
        <v>0</v>
      </c>
      <c r="AS602" s="17">
        <f t="shared" si="140"/>
        <v>0</v>
      </c>
      <c r="AT602" t="e">
        <f t="shared" si="141"/>
        <v>#VALUE!</v>
      </c>
    </row>
    <row r="603" spans="3:46" ht="36.65" customHeight="1">
      <c r="C603" s="20">
        <v>598</v>
      </c>
      <c r="D603" s="53">
        <f>現状商品設定!B600</f>
        <v>0</v>
      </c>
      <c r="E603" s="26" t="str">
        <f>IFERROR(_xlfn.XLOOKUP($D603,現状商品設定!B:B,現状商品設定!C:C,"-"),"-")</f>
        <v>-</v>
      </c>
      <c r="F603" s="32" t="s">
        <v>46</v>
      </c>
      <c r="G603" s="30" t="str">
        <f>IFERROR(_xlfn.XLOOKUP($D603,現状商品設定!B:B,現状商品設定!F:F),"-")</f>
        <v>-</v>
      </c>
      <c r="H603" s="34" t="e">
        <f>IF(IF(AND(V603&gt;=設定!$C$3,X603&gt;=L603),G603*(1+設定!$C$6),IF(AND(V603&gt;=設定!$C$3,X603&lt;L603),G603*(1+設定!$C$7*-1),IF(V603&lt;設定!$C$3,G603*(1+設定!$C$6),"除外")))&gt;10,IF(AND(V603&gt;=設定!$C$3,X603&gt;=L603),G603*(1+設定!$C$6),IF(AND(V603&gt;=設定!$C$3,X603&lt;L603),G603*(1+設定!$C$7*-1),IF(V603&lt;設定!$C$3,G603*(1+設定!$C$6),"除外"))),10)</f>
        <v>#VALUE!</v>
      </c>
      <c r="I603" s="34" t="e">
        <f ca="1">IF(消化率!$I$5&lt;1,商品!H603*消化率!$I$5,IF(商品!W603*商品!Q603/(商品!H603*消化率!$I$5)&gt;商品!L603,商品!H603*消化率!$I$5,J603))</f>
        <v>#DIV/0!</v>
      </c>
      <c r="J603" s="34" t="e">
        <f t="shared" si="128"/>
        <v>#VALUE!</v>
      </c>
      <c r="K603" s="34" t="e">
        <f ca="1">IF(ROUNDDOWN(IF(I603&gt;=設定!$C$8,設定!$C$8,商品!I603),0)&lt;10,10,ROUNDDOWN(IF(I603&gt;=設定!$C$8,設定!$C$8,商品!I603),0))</f>
        <v>#DIV/0!</v>
      </c>
      <c r="L603" s="64">
        <f>IF(F603="標準",設定!$C$4,商品!F603)</f>
        <v>5</v>
      </c>
      <c r="M603" s="63" t="str">
        <f>_xlfn.XLOOKUP($D603,全商品!$F:$F,全商品!H:H,"-")</f>
        <v>-</v>
      </c>
      <c r="N603" s="12" t="str">
        <f>_xlfn.XLOOKUP($D603,全商品!$F:$F,全商品!I:I,"-")</f>
        <v>-</v>
      </c>
      <c r="O603" s="23" t="str">
        <f>_xlfn.XLOOKUP($D603,全商品!$F:$F,全商品!K:K,"-")</f>
        <v>-</v>
      </c>
      <c r="P603" s="13" t="str">
        <f>_xlfn.XLOOKUP($D603,全商品!$F:$F,全商品!M:M,"-")</f>
        <v>-</v>
      </c>
      <c r="Q603" s="25" t="str">
        <f>_xlfn.XLOOKUP($D603,現状商品設定!B:B,現状商品設定!D:D,"-")</f>
        <v>-</v>
      </c>
      <c r="R603" s="22">
        <f>SUM(_xlfn.XLOOKUP($D603,当月商品!$D:$D,当月商品!I:I,0),_xlfn.XLOOKUP($D603,前月商品!$D:$D,前月商品!I:I,0),_xlfn.XLOOKUP($D603,前々月商品!$D:$D,前々月商品!I:I,0))</f>
        <v>0</v>
      </c>
      <c r="S603" s="23">
        <f>SUM(_xlfn.XLOOKUP($D603,当月商品!$D:$D,当月商品!V:V,0),_xlfn.XLOOKUP($D603,前月商品!$D:$D,前月商品!V:V,0),_xlfn.XLOOKUP($D603,前々月商品!$D:$D,前々月商品!V:V,0))</f>
        <v>0</v>
      </c>
      <c r="T603" s="23">
        <f t="shared" si="129"/>
        <v>0</v>
      </c>
      <c r="U603" s="23">
        <f>SUM(_xlfn.XLOOKUP($D603,当月商品!$D:$D,当月商品!W:W,0),_xlfn.XLOOKUP($D603,前月商品!$D:$D,前月商品!W:W,0),_xlfn.XLOOKUP($D603,前々月商品!$D:$D,前々月商品!W:W,0))</f>
        <v>0</v>
      </c>
      <c r="V603" s="23">
        <f>SUM(_xlfn.XLOOKUP($D603,当月商品!$D:$D,当月商品!H:H,0),_xlfn.XLOOKUP($D603,前月商品!$D:$D,前月商品!H:H,0),_xlfn.XLOOKUP($D603,前々月商品!$D:$D,前々月商品!H:H,0))</f>
        <v>0</v>
      </c>
      <c r="W603" s="13">
        <f t="shared" si="130"/>
        <v>0</v>
      </c>
      <c r="X603" s="15">
        <f t="shared" si="131"/>
        <v>0</v>
      </c>
      <c r="Y603" s="22">
        <f>_xlfn.XLOOKUP($D603,当月商品!$D:$D,当月商品!I:I,0)</f>
        <v>0</v>
      </c>
      <c r="Z603" s="23">
        <f>_xlfn.XLOOKUP($D603,前月商品!$D:$D,前月商品!I:I,0)</f>
        <v>0</v>
      </c>
      <c r="AA603" s="23">
        <f>_xlfn.XLOOKUP($D603,前々月商品!$D:$D,前々月商品!I:I,0)</f>
        <v>0</v>
      </c>
      <c r="AB603" s="23">
        <f>_xlfn.XLOOKUP($D603,当月商品!$D:$D,当月商品!V:V,0)</f>
        <v>0</v>
      </c>
      <c r="AC603" s="23">
        <f>_xlfn.XLOOKUP($D603,前月商品!$D:$D,前月商品!V:V,0)</f>
        <v>0</v>
      </c>
      <c r="AD603" s="23">
        <f>_xlfn.XLOOKUP($D603,前々月商品!$D:$D,前々月商品!V:V,0)</f>
        <v>0</v>
      </c>
      <c r="AE603" s="23">
        <f t="shared" si="132"/>
        <v>0</v>
      </c>
      <c r="AF603" s="23">
        <f t="shared" si="133"/>
        <v>0</v>
      </c>
      <c r="AG603" s="23">
        <f t="shared" si="134"/>
        <v>0</v>
      </c>
      <c r="AH603" s="12">
        <f>_xlfn.XLOOKUP($D603,当月商品!$D:$D,当月商品!W:W,0)</f>
        <v>0</v>
      </c>
      <c r="AI603" s="12">
        <f>_xlfn.XLOOKUP($D603,前月商品!$D:$D,前月商品!W:W,0)</f>
        <v>0</v>
      </c>
      <c r="AJ603" s="12">
        <f>_xlfn.XLOOKUP($D603,前々月商品!$D:$D,前々月商品!W:W,0)</f>
        <v>0</v>
      </c>
      <c r="AK603" s="12">
        <f>_xlfn.XLOOKUP($D603,当月商品!$D:$D,当月商品!H:H,0)</f>
        <v>0</v>
      </c>
      <c r="AL603" s="12">
        <f>_xlfn.XLOOKUP($D603,前月商品!$D:$D,前月商品!H:H,0)</f>
        <v>0</v>
      </c>
      <c r="AM603" s="12">
        <f>_xlfn.XLOOKUP($D603,前々月商品!$D:$D,前々月商品!H:H,0)</f>
        <v>0</v>
      </c>
      <c r="AN603" s="13">
        <f t="shared" si="135"/>
        <v>0</v>
      </c>
      <c r="AO603" s="13">
        <f t="shared" si="136"/>
        <v>0</v>
      </c>
      <c r="AP603" s="13">
        <f t="shared" si="137"/>
        <v>0</v>
      </c>
      <c r="AQ603" s="16">
        <f t="shared" si="138"/>
        <v>0</v>
      </c>
      <c r="AR603" s="16">
        <f t="shared" si="139"/>
        <v>0</v>
      </c>
      <c r="AS603" s="17">
        <f t="shared" si="140"/>
        <v>0</v>
      </c>
      <c r="AT603" t="e">
        <f t="shared" si="141"/>
        <v>#VALUE!</v>
      </c>
    </row>
    <row r="604" spans="3:46" ht="36.65" customHeight="1">
      <c r="C604" s="20">
        <v>599</v>
      </c>
      <c r="D604" s="53">
        <f>現状商品設定!B601</f>
        <v>0</v>
      </c>
      <c r="E604" s="26" t="str">
        <f>IFERROR(_xlfn.XLOOKUP($D604,現状商品設定!B:B,現状商品設定!C:C,"-"),"-")</f>
        <v>-</v>
      </c>
      <c r="F604" s="32" t="s">
        <v>46</v>
      </c>
      <c r="G604" s="30" t="str">
        <f>IFERROR(_xlfn.XLOOKUP($D604,現状商品設定!B:B,現状商品設定!F:F),"-")</f>
        <v>-</v>
      </c>
      <c r="H604" s="34" t="e">
        <f>IF(IF(AND(V604&gt;=設定!$C$3,X604&gt;=L604),G604*(1+設定!$C$6),IF(AND(V604&gt;=設定!$C$3,X604&lt;L604),G604*(1+設定!$C$7*-1),IF(V604&lt;設定!$C$3,G604*(1+設定!$C$6),"除外")))&gt;10,IF(AND(V604&gt;=設定!$C$3,X604&gt;=L604),G604*(1+設定!$C$6),IF(AND(V604&gt;=設定!$C$3,X604&lt;L604),G604*(1+設定!$C$7*-1),IF(V604&lt;設定!$C$3,G604*(1+設定!$C$6),"除外"))),10)</f>
        <v>#VALUE!</v>
      </c>
      <c r="I604" s="34" t="e">
        <f ca="1">IF(消化率!$I$5&lt;1,商品!H604*消化率!$I$5,IF(商品!W604*商品!Q604/(商品!H604*消化率!$I$5)&gt;商品!L604,商品!H604*消化率!$I$5,J604))</f>
        <v>#DIV/0!</v>
      </c>
      <c r="J604" s="34" t="e">
        <f t="shared" si="128"/>
        <v>#VALUE!</v>
      </c>
      <c r="K604" s="34" t="e">
        <f ca="1">IF(ROUNDDOWN(IF(I604&gt;=設定!$C$8,設定!$C$8,商品!I604),0)&lt;10,10,ROUNDDOWN(IF(I604&gt;=設定!$C$8,設定!$C$8,商品!I604),0))</f>
        <v>#DIV/0!</v>
      </c>
      <c r="L604" s="64">
        <f>IF(F604="標準",設定!$C$4,商品!F604)</f>
        <v>5</v>
      </c>
      <c r="M604" s="63" t="str">
        <f>_xlfn.XLOOKUP($D604,全商品!$F:$F,全商品!H:H,"-")</f>
        <v>-</v>
      </c>
      <c r="N604" s="12" t="str">
        <f>_xlfn.XLOOKUP($D604,全商品!$F:$F,全商品!I:I,"-")</f>
        <v>-</v>
      </c>
      <c r="O604" s="23" t="str">
        <f>_xlfn.XLOOKUP($D604,全商品!$F:$F,全商品!K:K,"-")</f>
        <v>-</v>
      </c>
      <c r="P604" s="13" t="str">
        <f>_xlfn.XLOOKUP($D604,全商品!$F:$F,全商品!M:M,"-")</f>
        <v>-</v>
      </c>
      <c r="Q604" s="25" t="str">
        <f>_xlfn.XLOOKUP($D604,現状商品設定!B:B,現状商品設定!D:D,"-")</f>
        <v>-</v>
      </c>
      <c r="R604" s="22">
        <f>SUM(_xlfn.XLOOKUP($D604,当月商品!$D:$D,当月商品!I:I,0),_xlfn.XLOOKUP($D604,前月商品!$D:$D,前月商品!I:I,0),_xlfn.XLOOKUP($D604,前々月商品!$D:$D,前々月商品!I:I,0))</f>
        <v>0</v>
      </c>
      <c r="S604" s="23">
        <f>SUM(_xlfn.XLOOKUP($D604,当月商品!$D:$D,当月商品!V:V,0),_xlfn.XLOOKUP($D604,前月商品!$D:$D,前月商品!V:V,0),_xlfn.XLOOKUP($D604,前々月商品!$D:$D,前々月商品!V:V,0))</f>
        <v>0</v>
      </c>
      <c r="T604" s="23">
        <f t="shared" si="129"/>
        <v>0</v>
      </c>
      <c r="U604" s="23">
        <f>SUM(_xlfn.XLOOKUP($D604,当月商品!$D:$D,当月商品!W:W,0),_xlfn.XLOOKUP($D604,前月商品!$D:$D,前月商品!W:W,0),_xlfn.XLOOKUP($D604,前々月商品!$D:$D,前々月商品!W:W,0))</f>
        <v>0</v>
      </c>
      <c r="V604" s="23">
        <f>SUM(_xlfn.XLOOKUP($D604,当月商品!$D:$D,当月商品!H:H,0),_xlfn.XLOOKUP($D604,前月商品!$D:$D,前月商品!H:H,0),_xlfn.XLOOKUP($D604,前々月商品!$D:$D,前々月商品!H:H,0))</f>
        <v>0</v>
      </c>
      <c r="W604" s="13">
        <f t="shared" si="130"/>
        <v>0</v>
      </c>
      <c r="X604" s="15">
        <f t="shared" si="131"/>
        <v>0</v>
      </c>
      <c r="Y604" s="22">
        <f>_xlfn.XLOOKUP($D604,当月商品!$D:$D,当月商品!I:I,0)</f>
        <v>0</v>
      </c>
      <c r="Z604" s="23">
        <f>_xlfn.XLOOKUP($D604,前月商品!$D:$D,前月商品!I:I,0)</f>
        <v>0</v>
      </c>
      <c r="AA604" s="23">
        <f>_xlfn.XLOOKUP($D604,前々月商品!$D:$D,前々月商品!I:I,0)</f>
        <v>0</v>
      </c>
      <c r="AB604" s="23">
        <f>_xlfn.XLOOKUP($D604,当月商品!$D:$D,当月商品!V:V,0)</f>
        <v>0</v>
      </c>
      <c r="AC604" s="23">
        <f>_xlfn.XLOOKUP($D604,前月商品!$D:$D,前月商品!V:V,0)</f>
        <v>0</v>
      </c>
      <c r="AD604" s="23">
        <f>_xlfn.XLOOKUP($D604,前々月商品!$D:$D,前々月商品!V:V,0)</f>
        <v>0</v>
      </c>
      <c r="AE604" s="23">
        <f t="shared" si="132"/>
        <v>0</v>
      </c>
      <c r="AF604" s="23">
        <f t="shared" si="133"/>
        <v>0</v>
      </c>
      <c r="AG604" s="23">
        <f t="shared" si="134"/>
        <v>0</v>
      </c>
      <c r="AH604" s="12">
        <f>_xlfn.XLOOKUP($D604,当月商品!$D:$D,当月商品!W:W,0)</f>
        <v>0</v>
      </c>
      <c r="AI604" s="12">
        <f>_xlfn.XLOOKUP($D604,前月商品!$D:$D,前月商品!W:W,0)</f>
        <v>0</v>
      </c>
      <c r="AJ604" s="12">
        <f>_xlfn.XLOOKUP($D604,前々月商品!$D:$D,前々月商品!W:W,0)</f>
        <v>0</v>
      </c>
      <c r="AK604" s="12">
        <f>_xlfn.XLOOKUP($D604,当月商品!$D:$D,当月商品!H:H,0)</f>
        <v>0</v>
      </c>
      <c r="AL604" s="12">
        <f>_xlfn.XLOOKUP($D604,前月商品!$D:$D,前月商品!H:H,0)</f>
        <v>0</v>
      </c>
      <c r="AM604" s="12">
        <f>_xlfn.XLOOKUP($D604,前々月商品!$D:$D,前々月商品!H:H,0)</f>
        <v>0</v>
      </c>
      <c r="AN604" s="13">
        <f t="shared" si="135"/>
        <v>0</v>
      </c>
      <c r="AO604" s="13">
        <f t="shared" si="136"/>
        <v>0</v>
      </c>
      <c r="AP604" s="13">
        <f t="shared" si="137"/>
        <v>0</v>
      </c>
      <c r="AQ604" s="16">
        <f t="shared" si="138"/>
        <v>0</v>
      </c>
      <c r="AR604" s="16">
        <f t="shared" si="139"/>
        <v>0</v>
      </c>
      <c r="AS604" s="17">
        <f t="shared" si="140"/>
        <v>0</v>
      </c>
      <c r="AT604" t="e">
        <f t="shared" si="141"/>
        <v>#VALUE!</v>
      </c>
    </row>
    <row r="605" spans="3:46" ht="36.65" customHeight="1">
      <c r="C605" s="20">
        <v>600</v>
      </c>
      <c r="D605" s="53">
        <f>現状商品設定!B602</f>
        <v>0</v>
      </c>
      <c r="E605" s="26" t="str">
        <f>IFERROR(_xlfn.XLOOKUP($D605,現状商品設定!B:B,現状商品設定!C:C,"-"),"-")</f>
        <v>-</v>
      </c>
      <c r="F605" s="32" t="s">
        <v>46</v>
      </c>
      <c r="G605" s="30" t="str">
        <f>IFERROR(_xlfn.XLOOKUP($D605,現状商品設定!B:B,現状商品設定!F:F),"-")</f>
        <v>-</v>
      </c>
      <c r="H605" s="34" t="e">
        <f>IF(IF(AND(V605&gt;=設定!$C$3,X605&gt;=L605),G605*(1+設定!$C$6),IF(AND(V605&gt;=設定!$C$3,X605&lt;L605),G605*(1+設定!$C$7*-1),IF(V605&lt;設定!$C$3,G605*(1+設定!$C$6),"除外")))&gt;10,IF(AND(V605&gt;=設定!$C$3,X605&gt;=L605),G605*(1+設定!$C$6),IF(AND(V605&gt;=設定!$C$3,X605&lt;L605),G605*(1+設定!$C$7*-1),IF(V605&lt;設定!$C$3,G605*(1+設定!$C$6),"除外"))),10)</f>
        <v>#VALUE!</v>
      </c>
      <c r="I605" s="34" t="e">
        <f ca="1">IF(消化率!$I$5&lt;1,商品!H605*消化率!$I$5,IF(商品!W605*商品!Q605/(商品!H605*消化率!$I$5)&gt;商品!L605,商品!H605*消化率!$I$5,J605))</f>
        <v>#DIV/0!</v>
      </c>
      <c r="J605" s="34" t="e">
        <f t="shared" si="128"/>
        <v>#VALUE!</v>
      </c>
      <c r="K605" s="34" t="e">
        <f ca="1">IF(ROUNDDOWN(IF(I605&gt;=設定!$C$8,設定!$C$8,商品!I605),0)&lt;10,10,ROUNDDOWN(IF(I605&gt;=設定!$C$8,設定!$C$8,商品!I605),0))</f>
        <v>#DIV/0!</v>
      </c>
      <c r="L605" s="64">
        <f>IF(F605="標準",設定!$C$4,商品!F605)</f>
        <v>5</v>
      </c>
      <c r="M605" s="63" t="str">
        <f>_xlfn.XLOOKUP($D605,全商品!$F:$F,全商品!H:H,"-")</f>
        <v>-</v>
      </c>
      <c r="N605" s="12" t="str">
        <f>_xlfn.XLOOKUP($D605,全商品!$F:$F,全商品!I:I,"-")</f>
        <v>-</v>
      </c>
      <c r="O605" s="23" t="str">
        <f>_xlfn.XLOOKUP($D605,全商品!$F:$F,全商品!K:K,"-")</f>
        <v>-</v>
      </c>
      <c r="P605" s="13" t="str">
        <f>_xlfn.XLOOKUP($D605,全商品!$F:$F,全商品!M:M,"-")</f>
        <v>-</v>
      </c>
      <c r="Q605" s="25" t="str">
        <f>_xlfn.XLOOKUP($D605,現状商品設定!B:B,現状商品設定!D:D,"-")</f>
        <v>-</v>
      </c>
      <c r="R605" s="22">
        <f>SUM(_xlfn.XLOOKUP($D605,当月商品!$D:$D,当月商品!I:I,0),_xlfn.XLOOKUP($D605,前月商品!$D:$D,前月商品!I:I,0),_xlfn.XLOOKUP($D605,前々月商品!$D:$D,前々月商品!I:I,0))</f>
        <v>0</v>
      </c>
      <c r="S605" s="23">
        <f>SUM(_xlfn.XLOOKUP($D605,当月商品!$D:$D,当月商品!V:V,0),_xlfn.XLOOKUP($D605,前月商品!$D:$D,前月商品!V:V,0),_xlfn.XLOOKUP($D605,前々月商品!$D:$D,前々月商品!V:V,0))</f>
        <v>0</v>
      </c>
      <c r="T605" s="23">
        <f t="shared" si="129"/>
        <v>0</v>
      </c>
      <c r="U605" s="23">
        <f>SUM(_xlfn.XLOOKUP($D605,当月商品!$D:$D,当月商品!W:W,0),_xlfn.XLOOKUP($D605,前月商品!$D:$D,前月商品!W:W,0),_xlfn.XLOOKUP($D605,前々月商品!$D:$D,前々月商品!W:W,0))</f>
        <v>0</v>
      </c>
      <c r="V605" s="23">
        <f>SUM(_xlfn.XLOOKUP($D605,当月商品!$D:$D,当月商品!H:H,0),_xlfn.XLOOKUP($D605,前月商品!$D:$D,前月商品!H:H,0),_xlfn.XLOOKUP($D605,前々月商品!$D:$D,前々月商品!H:H,0))</f>
        <v>0</v>
      </c>
      <c r="W605" s="13">
        <f t="shared" si="130"/>
        <v>0</v>
      </c>
      <c r="X605" s="15">
        <f t="shared" si="131"/>
        <v>0</v>
      </c>
      <c r="Y605" s="22">
        <f>_xlfn.XLOOKUP($D605,当月商品!$D:$D,当月商品!I:I,0)</f>
        <v>0</v>
      </c>
      <c r="Z605" s="23">
        <f>_xlfn.XLOOKUP($D605,前月商品!$D:$D,前月商品!I:I,0)</f>
        <v>0</v>
      </c>
      <c r="AA605" s="23">
        <f>_xlfn.XLOOKUP($D605,前々月商品!$D:$D,前々月商品!I:I,0)</f>
        <v>0</v>
      </c>
      <c r="AB605" s="23">
        <f>_xlfn.XLOOKUP($D605,当月商品!$D:$D,当月商品!V:V,0)</f>
        <v>0</v>
      </c>
      <c r="AC605" s="23">
        <f>_xlfn.XLOOKUP($D605,前月商品!$D:$D,前月商品!V:V,0)</f>
        <v>0</v>
      </c>
      <c r="AD605" s="23">
        <f>_xlfn.XLOOKUP($D605,前々月商品!$D:$D,前々月商品!V:V,0)</f>
        <v>0</v>
      </c>
      <c r="AE605" s="23">
        <f t="shared" si="132"/>
        <v>0</v>
      </c>
      <c r="AF605" s="23">
        <f t="shared" si="133"/>
        <v>0</v>
      </c>
      <c r="AG605" s="23">
        <f t="shared" si="134"/>
        <v>0</v>
      </c>
      <c r="AH605" s="12">
        <f>_xlfn.XLOOKUP($D605,当月商品!$D:$D,当月商品!W:W,0)</f>
        <v>0</v>
      </c>
      <c r="AI605" s="12">
        <f>_xlfn.XLOOKUP($D605,前月商品!$D:$D,前月商品!W:W,0)</f>
        <v>0</v>
      </c>
      <c r="AJ605" s="12">
        <f>_xlfn.XLOOKUP($D605,前々月商品!$D:$D,前々月商品!W:W,0)</f>
        <v>0</v>
      </c>
      <c r="AK605" s="12">
        <f>_xlfn.XLOOKUP($D605,当月商品!$D:$D,当月商品!H:H,0)</f>
        <v>0</v>
      </c>
      <c r="AL605" s="12">
        <f>_xlfn.XLOOKUP($D605,前月商品!$D:$D,前月商品!H:H,0)</f>
        <v>0</v>
      </c>
      <c r="AM605" s="12">
        <f>_xlfn.XLOOKUP($D605,前々月商品!$D:$D,前々月商品!H:H,0)</f>
        <v>0</v>
      </c>
      <c r="AN605" s="13">
        <f t="shared" si="135"/>
        <v>0</v>
      </c>
      <c r="AO605" s="13">
        <f t="shared" si="136"/>
        <v>0</v>
      </c>
      <c r="AP605" s="13">
        <f t="shared" si="137"/>
        <v>0</v>
      </c>
      <c r="AQ605" s="16">
        <f t="shared" si="138"/>
        <v>0</v>
      </c>
      <c r="AR605" s="16">
        <f t="shared" si="139"/>
        <v>0</v>
      </c>
      <c r="AS605" s="17">
        <f t="shared" si="140"/>
        <v>0</v>
      </c>
      <c r="AT605" t="e">
        <f t="shared" si="141"/>
        <v>#VALUE!</v>
      </c>
    </row>
    <row r="606" spans="3:46" ht="36.65" customHeight="1">
      <c r="C606" s="20">
        <v>601</v>
      </c>
      <c r="D606" s="53">
        <f>現状商品設定!B603</f>
        <v>0</v>
      </c>
      <c r="E606" s="26" t="str">
        <f>IFERROR(_xlfn.XLOOKUP($D606,現状商品設定!B:B,現状商品設定!C:C,"-"),"-")</f>
        <v>-</v>
      </c>
      <c r="F606" s="32" t="s">
        <v>46</v>
      </c>
      <c r="G606" s="30" t="str">
        <f>IFERROR(_xlfn.XLOOKUP($D606,現状商品設定!B:B,現状商品設定!F:F),"-")</f>
        <v>-</v>
      </c>
      <c r="H606" s="34" t="e">
        <f>IF(IF(AND(V606&gt;=設定!$C$3,X606&gt;=L606),G606*(1+設定!$C$6),IF(AND(V606&gt;=設定!$C$3,X606&lt;L606),G606*(1+設定!$C$7*-1),IF(V606&lt;設定!$C$3,G606*(1+設定!$C$6),"除外")))&gt;10,IF(AND(V606&gt;=設定!$C$3,X606&gt;=L606),G606*(1+設定!$C$6),IF(AND(V606&gt;=設定!$C$3,X606&lt;L606),G606*(1+設定!$C$7*-1),IF(V606&lt;設定!$C$3,G606*(1+設定!$C$6),"除外"))),10)</f>
        <v>#VALUE!</v>
      </c>
      <c r="I606" s="34" t="e">
        <f ca="1">IF(消化率!$I$5&lt;1,商品!H606*消化率!$I$5,IF(商品!W606*商品!Q606/(商品!H606*消化率!$I$5)&gt;商品!L606,商品!H606*消化率!$I$5,J606))</f>
        <v>#DIV/0!</v>
      </c>
      <c r="J606" s="34" t="e">
        <f t="shared" si="128"/>
        <v>#VALUE!</v>
      </c>
      <c r="K606" s="34" t="e">
        <f ca="1">IF(ROUNDDOWN(IF(I606&gt;=設定!$C$8,設定!$C$8,商品!I606),0)&lt;10,10,ROUNDDOWN(IF(I606&gt;=設定!$C$8,設定!$C$8,商品!I606),0))</f>
        <v>#DIV/0!</v>
      </c>
      <c r="L606" s="64">
        <f>IF(F606="標準",設定!$C$4,商品!F606)</f>
        <v>5</v>
      </c>
      <c r="M606" s="63" t="str">
        <f>_xlfn.XLOOKUP($D606,全商品!$F:$F,全商品!H:H,"-")</f>
        <v>-</v>
      </c>
      <c r="N606" s="12" t="str">
        <f>_xlfn.XLOOKUP($D606,全商品!$F:$F,全商品!I:I,"-")</f>
        <v>-</v>
      </c>
      <c r="O606" s="23" t="str">
        <f>_xlfn.XLOOKUP($D606,全商品!$F:$F,全商品!K:K,"-")</f>
        <v>-</v>
      </c>
      <c r="P606" s="13" t="str">
        <f>_xlfn.XLOOKUP($D606,全商品!$F:$F,全商品!M:M,"-")</f>
        <v>-</v>
      </c>
      <c r="Q606" s="25" t="str">
        <f>_xlfn.XLOOKUP($D606,現状商品設定!B:B,現状商品設定!D:D,"-")</f>
        <v>-</v>
      </c>
      <c r="R606" s="22">
        <f>SUM(_xlfn.XLOOKUP($D606,当月商品!$D:$D,当月商品!I:I,0),_xlfn.XLOOKUP($D606,前月商品!$D:$D,前月商品!I:I,0),_xlfn.XLOOKUP($D606,前々月商品!$D:$D,前々月商品!I:I,0))</f>
        <v>0</v>
      </c>
      <c r="S606" s="23">
        <f>SUM(_xlfn.XLOOKUP($D606,当月商品!$D:$D,当月商品!V:V,0),_xlfn.XLOOKUP($D606,前月商品!$D:$D,前月商品!V:V,0),_xlfn.XLOOKUP($D606,前々月商品!$D:$D,前々月商品!V:V,0))</f>
        <v>0</v>
      </c>
      <c r="T606" s="23">
        <f t="shared" si="129"/>
        <v>0</v>
      </c>
      <c r="U606" s="23">
        <f>SUM(_xlfn.XLOOKUP($D606,当月商品!$D:$D,当月商品!W:W,0),_xlfn.XLOOKUP($D606,前月商品!$D:$D,前月商品!W:W,0),_xlfn.XLOOKUP($D606,前々月商品!$D:$D,前々月商品!W:W,0))</f>
        <v>0</v>
      </c>
      <c r="V606" s="23">
        <f>SUM(_xlfn.XLOOKUP($D606,当月商品!$D:$D,当月商品!H:H,0),_xlfn.XLOOKUP($D606,前月商品!$D:$D,前月商品!H:H,0),_xlfn.XLOOKUP($D606,前々月商品!$D:$D,前々月商品!H:H,0))</f>
        <v>0</v>
      </c>
      <c r="W606" s="13">
        <f t="shared" si="130"/>
        <v>0</v>
      </c>
      <c r="X606" s="15">
        <f t="shared" si="131"/>
        <v>0</v>
      </c>
      <c r="Y606" s="22">
        <f>_xlfn.XLOOKUP($D606,当月商品!$D:$D,当月商品!I:I,0)</f>
        <v>0</v>
      </c>
      <c r="Z606" s="23">
        <f>_xlfn.XLOOKUP($D606,前月商品!$D:$D,前月商品!I:I,0)</f>
        <v>0</v>
      </c>
      <c r="AA606" s="23">
        <f>_xlfn.XLOOKUP($D606,前々月商品!$D:$D,前々月商品!I:I,0)</f>
        <v>0</v>
      </c>
      <c r="AB606" s="23">
        <f>_xlfn.XLOOKUP($D606,当月商品!$D:$D,当月商品!V:V,0)</f>
        <v>0</v>
      </c>
      <c r="AC606" s="23">
        <f>_xlfn.XLOOKUP($D606,前月商品!$D:$D,前月商品!V:V,0)</f>
        <v>0</v>
      </c>
      <c r="AD606" s="23">
        <f>_xlfn.XLOOKUP($D606,前々月商品!$D:$D,前々月商品!V:V,0)</f>
        <v>0</v>
      </c>
      <c r="AE606" s="23">
        <f t="shared" si="132"/>
        <v>0</v>
      </c>
      <c r="AF606" s="23">
        <f t="shared" si="133"/>
        <v>0</v>
      </c>
      <c r="AG606" s="23">
        <f t="shared" si="134"/>
        <v>0</v>
      </c>
      <c r="AH606" s="12">
        <f>_xlfn.XLOOKUP($D606,当月商品!$D:$D,当月商品!W:W,0)</f>
        <v>0</v>
      </c>
      <c r="AI606" s="12">
        <f>_xlfn.XLOOKUP($D606,前月商品!$D:$D,前月商品!W:W,0)</f>
        <v>0</v>
      </c>
      <c r="AJ606" s="12">
        <f>_xlfn.XLOOKUP($D606,前々月商品!$D:$D,前々月商品!W:W,0)</f>
        <v>0</v>
      </c>
      <c r="AK606" s="12">
        <f>_xlfn.XLOOKUP($D606,当月商品!$D:$D,当月商品!H:H,0)</f>
        <v>0</v>
      </c>
      <c r="AL606" s="12">
        <f>_xlfn.XLOOKUP($D606,前月商品!$D:$D,前月商品!H:H,0)</f>
        <v>0</v>
      </c>
      <c r="AM606" s="12">
        <f>_xlfn.XLOOKUP($D606,前々月商品!$D:$D,前々月商品!H:H,0)</f>
        <v>0</v>
      </c>
      <c r="AN606" s="13">
        <f t="shared" si="135"/>
        <v>0</v>
      </c>
      <c r="AO606" s="13">
        <f t="shared" si="136"/>
        <v>0</v>
      </c>
      <c r="AP606" s="13">
        <f t="shared" si="137"/>
        <v>0</v>
      </c>
      <c r="AQ606" s="16">
        <f t="shared" si="138"/>
        <v>0</v>
      </c>
      <c r="AR606" s="16">
        <f t="shared" si="139"/>
        <v>0</v>
      </c>
      <c r="AS606" s="17">
        <f t="shared" si="140"/>
        <v>0</v>
      </c>
      <c r="AT606" t="e">
        <f t="shared" si="141"/>
        <v>#VALUE!</v>
      </c>
    </row>
    <row r="607" spans="3:46" ht="36.65" customHeight="1">
      <c r="C607" s="20">
        <v>602</v>
      </c>
      <c r="D607" s="53">
        <f>現状商品設定!B604</f>
        <v>0</v>
      </c>
      <c r="E607" s="26" t="str">
        <f>IFERROR(_xlfn.XLOOKUP($D607,現状商品設定!B:B,現状商品設定!C:C,"-"),"-")</f>
        <v>-</v>
      </c>
      <c r="F607" s="32" t="s">
        <v>46</v>
      </c>
      <c r="G607" s="30" t="str">
        <f>IFERROR(_xlfn.XLOOKUP($D607,現状商品設定!B:B,現状商品設定!F:F),"-")</f>
        <v>-</v>
      </c>
      <c r="H607" s="34" t="e">
        <f>IF(IF(AND(V607&gt;=設定!$C$3,X607&gt;=L607),G607*(1+設定!$C$6),IF(AND(V607&gt;=設定!$C$3,X607&lt;L607),G607*(1+設定!$C$7*-1),IF(V607&lt;設定!$C$3,G607*(1+設定!$C$6),"除外")))&gt;10,IF(AND(V607&gt;=設定!$C$3,X607&gt;=L607),G607*(1+設定!$C$6),IF(AND(V607&gt;=設定!$C$3,X607&lt;L607),G607*(1+設定!$C$7*-1),IF(V607&lt;設定!$C$3,G607*(1+設定!$C$6),"除外"))),10)</f>
        <v>#VALUE!</v>
      </c>
      <c r="I607" s="34" t="e">
        <f ca="1">IF(消化率!$I$5&lt;1,商品!H607*消化率!$I$5,IF(商品!W607*商品!Q607/(商品!H607*消化率!$I$5)&gt;商品!L607,商品!H607*消化率!$I$5,J607))</f>
        <v>#DIV/0!</v>
      </c>
      <c r="J607" s="34" t="e">
        <f t="shared" si="128"/>
        <v>#VALUE!</v>
      </c>
      <c r="K607" s="34" t="e">
        <f ca="1">IF(ROUNDDOWN(IF(I607&gt;=設定!$C$8,設定!$C$8,商品!I607),0)&lt;10,10,ROUNDDOWN(IF(I607&gt;=設定!$C$8,設定!$C$8,商品!I607),0))</f>
        <v>#DIV/0!</v>
      </c>
      <c r="L607" s="64">
        <f>IF(F607="標準",設定!$C$4,商品!F607)</f>
        <v>5</v>
      </c>
      <c r="M607" s="63" t="str">
        <f>_xlfn.XLOOKUP($D607,全商品!$F:$F,全商品!H:H,"-")</f>
        <v>-</v>
      </c>
      <c r="N607" s="12" t="str">
        <f>_xlfn.XLOOKUP($D607,全商品!$F:$F,全商品!I:I,"-")</f>
        <v>-</v>
      </c>
      <c r="O607" s="23" t="str">
        <f>_xlfn.XLOOKUP($D607,全商品!$F:$F,全商品!K:K,"-")</f>
        <v>-</v>
      </c>
      <c r="P607" s="13" t="str">
        <f>_xlfn.XLOOKUP($D607,全商品!$F:$F,全商品!M:M,"-")</f>
        <v>-</v>
      </c>
      <c r="Q607" s="25" t="str">
        <f>_xlfn.XLOOKUP($D607,現状商品設定!B:B,現状商品設定!D:D,"-")</f>
        <v>-</v>
      </c>
      <c r="R607" s="22">
        <f>SUM(_xlfn.XLOOKUP($D607,当月商品!$D:$D,当月商品!I:I,0),_xlfn.XLOOKUP($D607,前月商品!$D:$D,前月商品!I:I,0),_xlfn.XLOOKUP($D607,前々月商品!$D:$D,前々月商品!I:I,0))</f>
        <v>0</v>
      </c>
      <c r="S607" s="23">
        <f>SUM(_xlfn.XLOOKUP($D607,当月商品!$D:$D,当月商品!V:V,0),_xlfn.XLOOKUP($D607,前月商品!$D:$D,前月商品!V:V,0),_xlfn.XLOOKUP($D607,前々月商品!$D:$D,前々月商品!V:V,0))</f>
        <v>0</v>
      </c>
      <c r="T607" s="23">
        <f t="shared" si="129"/>
        <v>0</v>
      </c>
      <c r="U607" s="23">
        <f>SUM(_xlfn.XLOOKUP($D607,当月商品!$D:$D,当月商品!W:W,0),_xlfn.XLOOKUP($D607,前月商品!$D:$D,前月商品!W:W,0),_xlfn.XLOOKUP($D607,前々月商品!$D:$D,前々月商品!W:W,0))</f>
        <v>0</v>
      </c>
      <c r="V607" s="23">
        <f>SUM(_xlfn.XLOOKUP($D607,当月商品!$D:$D,当月商品!H:H,0),_xlfn.XLOOKUP($D607,前月商品!$D:$D,前月商品!H:H,0),_xlfn.XLOOKUP($D607,前々月商品!$D:$D,前々月商品!H:H,0))</f>
        <v>0</v>
      </c>
      <c r="W607" s="13">
        <f t="shared" si="130"/>
        <v>0</v>
      </c>
      <c r="X607" s="15">
        <f t="shared" si="131"/>
        <v>0</v>
      </c>
      <c r="Y607" s="22">
        <f>_xlfn.XLOOKUP($D607,当月商品!$D:$D,当月商品!I:I,0)</f>
        <v>0</v>
      </c>
      <c r="Z607" s="23">
        <f>_xlfn.XLOOKUP($D607,前月商品!$D:$D,前月商品!I:I,0)</f>
        <v>0</v>
      </c>
      <c r="AA607" s="23">
        <f>_xlfn.XLOOKUP($D607,前々月商品!$D:$D,前々月商品!I:I,0)</f>
        <v>0</v>
      </c>
      <c r="AB607" s="23">
        <f>_xlfn.XLOOKUP($D607,当月商品!$D:$D,当月商品!V:V,0)</f>
        <v>0</v>
      </c>
      <c r="AC607" s="23">
        <f>_xlfn.XLOOKUP($D607,前月商品!$D:$D,前月商品!V:V,0)</f>
        <v>0</v>
      </c>
      <c r="AD607" s="23">
        <f>_xlfn.XLOOKUP($D607,前々月商品!$D:$D,前々月商品!V:V,0)</f>
        <v>0</v>
      </c>
      <c r="AE607" s="23">
        <f t="shared" si="132"/>
        <v>0</v>
      </c>
      <c r="AF607" s="23">
        <f t="shared" si="133"/>
        <v>0</v>
      </c>
      <c r="AG607" s="23">
        <f t="shared" si="134"/>
        <v>0</v>
      </c>
      <c r="AH607" s="12">
        <f>_xlfn.XLOOKUP($D607,当月商品!$D:$D,当月商品!W:W,0)</f>
        <v>0</v>
      </c>
      <c r="AI607" s="12">
        <f>_xlfn.XLOOKUP($D607,前月商品!$D:$D,前月商品!W:W,0)</f>
        <v>0</v>
      </c>
      <c r="AJ607" s="12">
        <f>_xlfn.XLOOKUP($D607,前々月商品!$D:$D,前々月商品!W:W,0)</f>
        <v>0</v>
      </c>
      <c r="AK607" s="12">
        <f>_xlfn.XLOOKUP($D607,当月商品!$D:$D,当月商品!H:H,0)</f>
        <v>0</v>
      </c>
      <c r="AL607" s="12">
        <f>_xlfn.XLOOKUP($D607,前月商品!$D:$D,前月商品!H:H,0)</f>
        <v>0</v>
      </c>
      <c r="AM607" s="12">
        <f>_xlfn.XLOOKUP($D607,前々月商品!$D:$D,前々月商品!H:H,0)</f>
        <v>0</v>
      </c>
      <c r="AN607" s="13">
        <f t="shared" si="135"/>
        <v>0</v>
      </c>
      <c r="AO607" s="13">
        <f t="shared" si="136"/>
        <v>0</v>
      </c>
      <c r="AP607" s="13">
        <f t="shared" si="137"/>
        <v>0</v>
      </c>
      <c r="AQ607" s="16">
        <f t="shared" si="138"/>
        <v>0</v>
      </c>
      <c r="AR607" s="16">
        <f t="shared" si="139"/>
        <v>0</v>
      </c>
      <c r="AS607" s="17">
        <f t="shared" si="140"/>
        <v>0</v>
      </c>
      <c r="AT607" t="e">
        <f t="shared" si="141"/>
        <v>#VALUE!</v>
      </c>
    </row>
    <row r="608" spans="3:46" ht="36.65" customHeight="1">
      <c r="C608" s="20">
        <v>603</v>
      </c>
      <c r="D608" s="53">
        <f>現状商品設定!B605</f>
        <v>0</v>
      </c>
      <c r="E608" s="26" t="str">
        <f>IFERROR(_xlfn.XLOOKUP($D608,現状商品設定!B:B,現状商品設定!C:C,"-"),"-")</f>
        <v>-</v>
      </c>
      <c r="F608" s="32" t="s">
        <v>46</v>
      </c>
      <c r="G608" s="30" t="str">
        <f>IFERROR(_xlfn.XLOOKUP($D608,現状商品設定!B:B,現状商品設定!F:F),"-")</f>
        <v>-</v>
      </c>
      <c r="H608" s="34" t="e">
        <f>IF(IF(AND(V608&gt;=設定!$C$3,X608&gt;=L608),G608*(1+設定!$C$6),IF(AND(V608&gt;=設定!$C$3,X608&lt;L608),G608*(1+設定!$C$7*-1),IF(V608&lt;設定!$C$3,G608*(1+設定!$C$6),"除外")))&gt;10,IF(AND(V608&gt;=設定!$C$3,X608&gt;=L608),G608*(1+設定!$C$6),IF(AND(V608&gt;=設定!$C$3,X608&lt;L608),G608*(1+設定!$C$7*-1),IF(V608&lt;設定!$C$3,G608*(1+設定!$C$6),"除外"))),10)</f>
        <v>#VALUE!</v>
      </c>
      <c r="I608" s="34" t="e">
        <f ca="1">IF(消化率!$I$5&lt;1,商品!H608*消化率!$I$5,IF(商品!W608*商品!Q608/(商品!H608*消化率!$I$5)&gt;商品!L608,商品!H608*消化率!$I$5,J608))</f>
        <v>#DIV/0!</v>
      </c>
      <c r="J608" s="34" t="e">
        <f t="shared" si="128"/>
        <v>#VALUE!</v>
      </c>
      <c r="K608" s="34" t="e">
        <f ca="1">IF(ROUNDDOWN(IF(I608&gt;=設定!$C$8,設定!$C$8,商品!I608),0)&lt;10,10,ROUNDDOWN(IF(I608&gt;=設定!$C$8,設定!$C$8,商品!I608),0))</f>
        <v>#DIV/0!</v>
      </c>
      <c r="L608" s="64">
        <f>IF(F608="標準",設定!$C$4,商品!F608)</f>
        <v>5</v>
      </c>
      <c r="M608" s="63" t="str">
        <f>_xlfn.XLOOKUP($D608,全商品!$F:$F,全商品!H:H,"-")</f>
        <v>-</v>
      </c>
      <c r="N608" s="12" t="str">
        <f>_xlfn.XLOOKUP($D608,全商品!$F:$F,全商品!I:I,"-")</f>
        <v>-</v>
      </c>
      <c r="O608" s="23" t="str">
        <f>_xlfn.XLOOKUP($D608,全商品!$F:$F,全商品!K:K,"-")</f>
        <v>-</v>
      </c>
      <c r="P608" s="13" t="str">
        <f>_xlfn.XLOOKUP($D608,全商品!$F:$F,全商品!M:M,"-")</f>
        <v>-</v>
      </c>
      <c r="Q608" s="25" t="str">
        <f>_xlfn.XLOOKUP($D608,現状商品設定!B:B,現状商品設定!D:D,"-")</f>
        <v>-</v>
      </c>
      <c r="R608" s="22">
        <f>SUM(_xlfn.XLOOKUP($D608,当月商品!$D:$D,当月商品!I:I,0),_xlfn.XLOOKUP($D608,前月商品!$D:$D,前月商品!I:I,0),_xlfn.XLOOKUP($D608,前々月商品!$D:$D,前々月商品!I:I,0))</f>
        <v>0</v>
      </c>
      <c r="S608" s="23">
        <f>SUM(_xlfn.XLOOKUP($D608,当月商品!$D:$D,当月商品!V:V,0),_xlfn.XLOOKUP($D608,前月商品!$D:$D,前月商品!V:V,0),_xlfn.XLOOKUP($D608,前々月商品!$D:$D,前々月商品!V:V,0))</f>
        <v>0</v>
      </c>
      <c r="T608" s="23">
        <f t="shared" si="129"/>
        <v>0</v>
      </c>
      <c r="U608" s="23">
        <f>SUM(_xlfn.XLOOKUP($D608,当月商品!$D:$D,当月商品!W:W,0),_xlfn.XLOOKUP($D608,前月商品!$D:$D,前月商品!W:W,0),_xlfn.XLOOKUP($D608,前々月商品!$D:$D,前々月商品!W:W,0))</f>
        <v>0</v>
      </c>
      <c r="V608" s="23">
        <f>SUM(_xlfn.XLOOKUP($D608,当月商品!$D:$D,当月商品!H:H,0),_xlfn.XLOOKUP($D608,前月商品!$D:$D,前月商品!H:H,0),_xlfn.XLOOKUP($D608,前々月商品!$D:$D,前々月商品!H:H,0))</f>
        <v>0</v>
      </c>
      <c r="W608" s="13">
        <f t="shared" si="130"/>
        <v>0</v>
      </c>
      <c r="X608" s="15">
        <f t="shared" si="131"/>
        <v>0</v>
      </c>
      <c r="Y608" s="22">
        <f>_xlfn.XLOOKUP($D608,当月商品!$D:$D,当月商品!I:I,0)</f>
        <v>0</v>
      </c>
      <c r="Z608" s="23">
        <f>_xlfn.XLOOKUP($D608,前月商品!$D:$D,前月商品!I:I,0)</f>
        <v>0</v>
      </c>
      <c r="AA608" s="23">
        <f>_xlfn.XLOOKUP($D608,前々月商品!$D:$D,前々月商品!I:I,0)</f>
        <v>0</v>
      </c>
      <c r="AB608" s="23">
        <f>_xlfn.XLOOKUP($D608,当月商品!$D:$D,当月商品!V:V,0)</f>
        <v>0</v>
      </c>
      <c r="AC608" s="23">
        <f>_xlfn.XLOOKUP($D608,前月商品!$D:$D,前月商品!V:V,0)</f>
        <v>0</v>
      </c>
      <c r="AD608" s="23">
        <f>_xlfn.XLOOKUP($D608,前々月商品!$D:$D,前々月商品!V:V,0)</f>
        <v>0</v>
      </c>
      <c r="AE608" s="23">
        <f t="shared" si="132"/>
        <v>0</v>
      </c>
      <c r="AF608" s="23">
        <f t="shared" si="133"/>
        <v>0</v>
      </c>
      <c r="AG608" s="23">
        <f t="shared" si="134"/>
        <v>0</v>
      </c>
      <c r="AH608" s="12">
        <f>_xlfn.XLOOKUP($D608,当月商品!$D:$D,当月商品!W:W,0)</f>
        <v>0</v>
      </c>
      <c r="AI608" s="12">
        <f>_xlfn.XLOOKUP($D608,前月商品!$D:$D,前月商品!W:W,0)</f>
        <v>0</v>
      </c>
      <c r="AJ608" s="12">
        <f>_xlfn.XLOOKUP($D608,前々月商品!$D:$D,前々月商品!W:W,0)</f>
        <v>0</v>
      </c>
      <c r="AK608" s="12">
        <f>_xlfn.XLOOKUP($D608,当月商品!$D:$D,当月商品!H:H,0)</f>
        <v>0</v>
      </c>
      <c r="AL608" s="12">
        <f>_xlfn.XLOOKUP($D608,前月商品!$D:$D,前月商品!H:H,0)</f>
        <v>0</v>
      </c>
      <c r="AM608" s="12">
        <f>_xlfn.XLOOKUP($D608,前々月商品!$D:$D,前々月商品!H:H,0)</f>
        <v>0</v>
      </c>
      <c r="AN608" s="13">
        <f t="shared" si="135"/>
        <v>0</v>
      </c>
      <c r="AO608" s="13">
        <f t="shared" si="136"/>
        <v>0</v>
      </c>
      <c r="AP608" s="13">
        <f t="shared" si="137"/>
        <v>0</v>
      </c>
      <c r="AQ608" s="16">
        <f t="shared" si="138"/>
        <v>0</v>
      </c>
      <c r="AR608" s="16">
        <f t="shared" si="139"/>
        <v>0</v>
      </c>
      <c r="AS608" s="17">
        <f t="shared" si="140"/>
        <v>0</v>
      </c>
      <c r="AT608" t="e">
        <f t="shared" si="141"/>
        <v>#VALUE!</v>
      </c>
    </row>
    <row r="609" spans="3:46" ht="36.65" customHeight="1">
      <c r="C609" s="20">
        <v>604</v>
      </c>
      <c r="D609" s="53">
        <f>現状商品設定!B606</f>
        <v>0</v>
      </c>
      <c r="E609" s="26" t="str">
        <f>IFERROR(_xlfn.XLOOKUP($D609,現状商品設定!B:B,現状商品設定!C:C,"-"),"-")</f>
        <v>-</v>
      </c>
      <c r="F609" s="32" t="s">
        <v>46</v>
      </c>
      <c r="G609" s="30" t="str">
        <f>IFERROR(_xlfn.XLOOKUP($D609,現状商品設定!B:B,現状商品設定!F:F),"-")</f>
        <v>-</v>
      </c>
      <c r="H609" s="34" t="e">
        <f>IF(IF(AND(V609&gt;=設定!$C$3,X609&gt;=L609),G609*(1+設定!$C$6),IF(AND(V609&gt;=設定!$C$3,X609&lt;L609),G609*(1+設定!$C$7*-1),IF(V609&lt;設定!$C$3,G609*(1+設定!$C$6),"除外")))&gt;10,IF(AND(V609&gt;=設定!$C$3,X609&gt;=L609),G609*(1+設定!$C$6),IF(AND(V609&gt;=設定!$C$3,X609&lt;L609),G609*(1+設定!$C$7*-1),IF(V609&lt;設定!$C$3,G609*(1+設定!$C$6),"除外"))),10)</f>
        <v>#VALUE!</v>
      </c>
      <c r="I609" s="34" t="e">
        <f ca="1">IF(消化率!$I$5&lt;1,商品!H609*消化率!$I$5,IF(商品!W609*商品!Q609/(商品!H609*消化率!$I$5)&gt;商品!L609,商品!H609*消化率!$I$5,J609))</f>
        <v>#DIV/0!</v>
      </c>
      <c r="J609" s="34" t="e">
        <f t="shared" si="128"/>
        <v>#VALUE!</v>
      </c>
      <c r="K609" s="34" t="e">
        <f ca="1">IF(ROUNDDOWN(IF(I609&gt;=設定!$C$8,設定!$C$8,商品!I609),0)&lt;10,10,ROUNDDOWN(IF(I609&gt;=設定!$C$8,設定!$C$8,商品!I609),0))</f>
        <v>#DIV/0!</v>
      </c>
      <c r="L609" s="64">
        <f>IF(F609="標準",設定!$C$4,商品!F609)</f>
        <v>5</v>
      </c>
      <c r="M609" s="63" t="str">
        <f>_xlfn.XLOOKUP($D609,全商品!$F:$F,全商品!H:H,"-")</f>
        <v>-</v>
      </c>
      <c r="N609" s="12" t="str">
        <f>_xlfn.XLOOKUP($D609,全商品!$F:$F,全商品!I:I,"-")</f>
        <v>-</v>
      </c>
      <c r="O609" s="23" t="str">
        <f>_xlfn.XLOOKUP($D609,全商品!$F:$F,全商品!K:K,"-")</f>
        <v>-</v>
      </c>
      <c r="P609" s="13" t="str">
        <f>_xlfn.XLOOKUP($D609,全商品!$F:$F,全商品!M:M,"-")</f>
        <v>-</v>
      </c>
      <c r="Q609" s="25" t="str">
        <f>_xlfn.XLOOKUP($D609,現状商品設定!B:B,現状商品設定!D:D,"-")</f>
        <v>-</v>
      </c>
      <c r="R609" s="22">
        <f>SUM(_xlfn.XLOOKUP($D609,当月商品!$D:$D,当月商品!I:I,0),_xlfn.XLOOKUP($D609,前月商品!$D:$D,前月商品!I:I,0),_xlfn.XLOOKUP($D609,前々月商品!$D:$D,前々月商品!I:I,0))</f>
        <v>0</v>
      </c>
      <c r="S609" s="23">
        <f>SUM(_xlfn.XLOOKUP($D609,当月商品!$D:$D,当月商品!V:V,0),_xlfn.XLOOKUP($D609,前月商品!$D:$D,前月商品!V:V,0),_xlfn.XLOOKUP($D609,前々月商品!$D:$D,前々月商品!V:V,0))</f>
        <v>0</v>
      </c>
      <c r="T609" s="23">
        <f t="shared" si="129"/>
        <v>0</v>
      </c>
      <c r="U609" s="23">
        <f>SUM(_xlfn.XLOOKUP($D609,当月商品!$D:$D,当月商品!W:W,0),_xlfn.XLOOKUP($D609,前月商品!$D:$D,前月商品!W:W,0),_xlfn.XLOOKUP($D609,前々月商品!$D:$D,前々月商品!W:W,0))</f>
        <v>0</v>
      </c>
      <c r="V609" s="23">
        <f>SUM(_xlfn.XLOOKUP($D609,当月商品!$D:$D,当月商品!H:H,0),_xlfn.XLOOKUP($D609,前月商品!$D:$D,前月商品!H:H,0),_xlfn.XLOOKUP($D609,前々月商品!$D:$D,前々月商品!H:H,0))</f>
        <v>0</v>
      </c>
      <c r="W609" s="13">
        <f t="shared" si="130"/>
        <v>0</v>
      </c>
      <c r="X609" s="15">
        <f t="shared" si="131"/>
        <v>0</v>
      </c>
      <c r="Y609" s="22">
        <f>_xlfn.XLOOKUP($D609,当月商品!$D:$D,当月商品!I:I,0)</f>
        <v>0</v>
      </c>
      <c r="Z609" s="23">
        <f>_xlfn.XLOOKUP($D609,前月商品!$D:$D,前月商品!I:I,0)</f>
        <v>0</v>
      </c>
      <c r="AA609" s="23">
        <f>_xlfn.XLOOKUP($D609,前々月商品!$D:$D,前々月商品!I:I,0)</f>
        <v>0</v>
      </c>
      <c r="AB609" s="23">
        <f>_xlfn.XLOOKUP($D609,当月商品!$D:$D,当月商品!V:V,0)</f>
        <v>0</v>
      </c>
      <c r="AC609" s="23">
        <f>_xlfn.XLOOKUP($D609,前月商品!$D:$D,前月商品!V:V,0)</f>
        <v>0</v>
      </c>
      <c r="AD609" s="23">
        <f>_xlfn.XLOOKUP($D609,前々月商品!$D:$D,前々月商品!V:V,0)</f>
        <v>0</v>
      </c>
      <c r="AE609" s="23">
        <f t="shared" si="132"/>
        <v>0</v>
      </c>
      <c r="AF609" s="23">
        <f t="shared" si="133"/>
        <v>0</v>
      </c>
      <c r="AG609" s="23">
        <f t="shared" si="134"/>
        <v>0</v>
      </c>
      <c r="AH609" s="12">
        <f>_xlfn.XLOOKUP($D609,当月商品!$D:$D,当月商品!W:W,0)</f>
        <v>0</v>
      </c>
      <c r="AI609" s="12">
        <f>_xlfn.XLOOKUP($D609,前月商品!$D:$D,前月商品!W:W,0)</f>
        <v>0</v>
      </c>
      <c r="AJ609" s="12">
        <f>_xlfn.XLOOKUP($D609,前々月商品!$D:$D,前々月商品!W:W,0)</f>
        <v>0</v>
      </c>
      <c r="AK609" s="12">
        <f>_xlfn.XLOOKUP($D609,当月商品!$D:$D,当月商品!H:H,0)</f>
        <v>0</v>
      </c>
      <c r="AL609" s="12">
        <f>_xlfn.XLOOKUP($D609,前月商品!$D:$D,前月商品!H:H,0)</f>
        <v>0</v>
      </c>
      <c r="AM609" s="12">
        <f>_xlfn.XLOOKUP($D609,前々月商品!$D:$D,前々月商品!H:H,0)</f>
        <v>0</v>
      </c>
      <c r="AN609" s="13">
        <f t="shared" si="135"/>
        <v>0</v>
      </c>
      <c r="AO609" s="13">
        <f t="shared" si="136"/>
        <v>0</v>
      </c>
      <c r="AP609" s="13">
        <f t="shared" si="137"/>
        <v>0</v>
      </c>
      <c r="AQ609" s="16">
        <f t="shared" si="138"/>
        <v>0</v>
      </c>
      <c r="AR609" s="16">
        <f t="shared" si="139"/>
        <v>0</v>
      </c>
      <c r="AS609" s="17">
        <f t="shared" si="140"/>
        <v>0</v>
      </c>
      <c r="AT609" t="e">
        <f t="shared" si="141"/>
        <v>#VALUE!</v>
      </c>
    </row>
    <row r="610" spans="3:46" ht="36.65" customHeight="1">
      <c r="C610" s="20">
        <v>605</v>
      </c>
      <c r="D610" s="53">
        <f>現状商品設定!B607</f>
        <v>0</v>
      </c>
      <c r="E610" s="26" t="str">
        <f>IFERROR(_xlfn.XLOOKUP($D610,現状商品設定!B:B,現状商品設定!C:C,"-"),"-")</f>
        <v>-</v>
      </c>
      <c r="F610" s="32" t="s">
        <v>46</v>
      </c>
      <c r="G610" s="30" t="str">
        <f>IFERROR(_xlfn.XLOOKUP($D610,現状商品設定!B:B,現状商品設定!F:F),"-")</f>
        <v>-</v>
      </c>
      <c r="H610" s="34" t="e">
        <f>IF(IF(AND(V610&gt;=設定!$C$3,X610&gt;=L610),G610*(1+設定!$C$6),IF(AND(V610&gt;=設定!$C$3,X610&lt;L610),G610*(1+設定!$C$7*-1),IF(V610&lt;設定!$C$3,G610*(1+設定!$C$6),"除外")))&gt;10,IF(AND(V610&gt;=設定!$C$3,X610&gt;=L610),G610*(1+設定!$C$6),IF(AND(V610&gt;=設定!$C$3,X610&lt;L610),G610*(1+設定!$C$7*-1),IF(V610&lt;設定!$C$3,G610*(1+設定!$C$6),"除外"))),10)</f>
        <v>#VALUE!</v>
      </c>
      <c r="I610" s="34" t="e">
        <f ca="1">IF(消化率!$I$5&lt;1,商品!H610*消化率!$I$5,IF(商品!W610*商品!Q610/(商品!H610*消化率!$I$5)&gt;商品!L610,商品!H610*消化率!$I$5,J610))</f>
        <v>#DIV/0!</v>
      </c>
      <c r="J610" s="34" t="e">
        <f t="shared" si="128"/>
        <v>#VALUE!</v>
      </c>
      <c r="K610" s="34" t="e">
        <f ca="1">IF(ROUNDDOWN(IF(I610&gt;=設定!$C$8,設定!$C$8,商品!I610),0)&lt;10,10,ROUNDDOWN(IF(I610&gt;=設定!$C$8,設定!$C$8,商品!I610),0))</f>
        <v>#DIV/0!</v>
      </c>
      <c r="L610" s="64">
        <f>IF(F610="標準",設定!$C$4,商品!F610)</f>
        <v>5</v>
      </c>
      <c r="M610" s="63" t="str">
        <f>_xlfn.XLOOKUP($D610,全商品!$F:$F,全商品!H:H,"-")</f>
        <v>-</v>
      </c>
      <c r="N610" s="12" t="str">
        <f>_xlfn.XLOOKUP($D610,全商品!$F:$F,全商品!I:I,"-")</f>
        <v>-</v>
      </c>
      <c r="O610" s="23" t="str">
        <f>_xlfn.XLOOKUP($D610,全商品!$F:$F,全商品!K:K,"-")</f>
        <v>-</v>
      </c>
      <c r="P610" s="13" t="str">
        <f>_xlfn.XLOOKUP($D610,全商品!$F:$F,全商品!M:M,"-")</f>
        <v>-</v>
      </c>
      <c r="Q610" s="25" t="str">
        <f>_xlfn.XLOOKUP($D610,現状商品設定!B:B,現状商品設定!D:D,"-")</f>
        <v>-</v>
      </c>
      <c r="R610" s="22">
        <f>SUM(_xlfn.XLOOKUP($D610,当月商品!$D:$D,当月商品!I:I,0),_xlfn.XLOOKUP($D610,前月商品!$D:$D,前月商品!I:I,0),_xlfn.XLOOKUP($D610,前々月商品!$D:$D,前々月商品!I:I,0))</f>
        <v>0</v>
      </c>
      <c r="S610" s="23">
        <f>SUM(_xlfn.XLOOKUP($D610,当月商品!$D:$D,当月商品!V:V,0),_xlfn.XLOOKUP($D610,前月商品!$D:$D,前月商品!V:V,0),_xlfn.XLOOKUP($D610,前々月商品!$D:$D,前々月商品!V:V,0))</f>
        <v>0</v>
      </c>
      <c r="T610" s="23">
        <f t="shared" si="129"/>
        <v>0</v>
      </c>
      <c r="U610" s="23">
        <f>SUM(_xlfn.XLOOKUP($D610,当月商品!$D:$D,当月商品!W:W,0),_xlfn.XLOOKUP($D610,前月商品!$D:$D,前月商品!W:W,0),_xlfn.XLOOKUP($D610,前々月商品!$D:$D,前々月商品!W:W,0))</f>
        <v>0</v>
      </c>
      <c r="V610" s="23">
        <f>SUM(_xlfn.XLOOKUP($D610,当月商品!$D:$D,当月商品!H:H,0),_xlfn.XLOOKUP($D610,前月商品!$D:$D,前月商品!H:H,0),_xlfn.XLOOKUP($D610,前々月商品!$D:$D,前々月商品!H:H,0))</f>
        <v>0</v>
      </c>
      <c r="W610" s="13">
        <f t="shared" si="130"/>
        <v>0</v>
      </c>
      <c r="X610" s="15">
        <f t="shared" si="131"/>
        <v>0</v>
      </c>
      <c r="Y610" s="22">
        <f>_xlfn.XLOOKUP($D610,当月商品!$D:$D,当月商品!I:I,0)</f>
        <v>0</v>
      </c>
      <c r="Z610" s="23">
        <f>_xlfn.XLOOKUP($D610,前月商品!$D:$D,前月商品!I:I,0)</f>
        <v>0</v>
      </c>
      <c r="AA610" s="23">
        <f>_xlfn.XLOOKUP($D610,前々月商品!$D:$D,前々月商品!I:I,0)</f>
        <v>0</v>
      </c>
      <c r="AB610" s="23">
        <f>_xlfn.XLOOKUP($D610,当月商品!$D:$D,当月商品!V:V,0)</f>
        <v>0</v>
      </c>
      <c r="AC610" s="23">
        <f>_xlfn.XLOOKUP($D610,前月商品!$D:$D,前月商品!V:V,0)</f>
        <v>0</v>
      </c>
      <c r="AD610" s="23">
        <f>_xlfn.XLOOKUP($D610,前々月商品!$D:$D,前々月商品!V:V,0)</f>
        <v>0</v>
      </c>
      <c r="AE610" s="23">
        <f t="shared" si="132"/>
        <v>0</v>
      </c>
      <c r="AF610" s="23">
        <f t="shared" si="133"/>
        <v>0</v>
      </c>
      <c r="AG610" s="23">
        <f t="shared" si="134"/>
        <v>0</v>
      </c>
      <c r="AH610" s="12">
        <f>_xlfn.XLOOKUP($D610,当月商品!$D:$D,当月商品!W:W,0)</f>
        <v>0</v>
      </c>
      <c r="AI610" s="12">
        <f>_xlfn.XLOOKUP($D610,前月商品!$D:$D,前月商品!W:W,0)</f>
        <v>0</v>
      </c>
      <c r="AJ610" s="12">
        <f>_xlfn.XLOOKUP($D610,前々月商品!$D:$D,前々月商品!W:W,0)</f>
        <v>0</v>
      </c>
      <c r="AK610" s="12">
        <f>_xlfn.XLOOKUP($D610,当月商品!$D:$D,当月商品!H:H,0)</f>
        <v>0</v>
      </c>
      <c r="AL610" s="12">
        <f>_xlfn.XLOOKUP($D610,前月商品!$D:$D,前月商品!H:H,0)</f>
        <v>0</v>
      </c>
      <c r="AM610" s="12">
        <f>_xlfn.XLOOKUP($D610,前々月商品!$D:$D,前々月商品!H:H,0)</f>
        <v>0</v>
      </c>
      <c r="AN610" s="13">
        <f t="shared" si="135"/>
        <v>0</v>
      </c>
      <c r="AO610" s="13">
        <f t="shared" si="136"/>
        <v>0</v>
      </c>
      <c r="AP610" s="13">
        <f t="shared" si="137"/>
        <v>0</v>
      </c>
      <c r="AQ610" s="16">
        <f t="shared" si="138"/>
        <v>0</v>
      </c>
      <c r="AR610" s="16">
        <f t="shared" si="139"/>
        <v>0</v>
      </c>
      <c r="AS610" s="17">
        <f t="shared" si="140"/>
        <v>0</v>
      </c>
      <c r="AT610" t="e">
        <f t="shared" si="141"/>
        <v>#VALUE!</v>
      </c>
    </row>
    <row r="611" spans="3:46" ht="36.65" customHeight="1">
      <c r="C611" s="20">
        <v>606</v>
      </c>
      <c r="D611" s="53">
        <f>現状商品設定!B608</f>
        <v>0</v>
      </c>
      <c r="E611" s="26" t="str">
        <f>IFERROR(_xlfn.XLOOKUP($D611,現状商品設定!B:B,現状商品設定!C:C,"-"),"-")</f>
        <v>-</v>
      </c>
      <c r="F611" s="32" t="s">
        <v>46</v>
      </c>
      <c r="G611" s="30" t="str">
        <f>IFERROR(_xlfn.XLOOKUP($D611,現状商品設定!B:B,現状商品設定!F:F),"-")</f>
        <v>-</v>
      </c>
      <c r="H611" s="34" t="e">
        <f>IF(IF(AND(V611&gt;=設定!$C$3,X611&gt;=L611),G611*(1+設定!$C$6),IF(AND(V611&gt;=設定!$C$3,X611&lt;L611),G611*(1+設定!$C$7*-1),IF(V611&lt;設定!$C$3,G611*(1+設定!$C$6),"除外")))&gt;10,IF(AND(V611&gt;=設定!$C$3,X611&gt;=L611),G611*(1+設定!$C$6),IF(AND(V611&gt;=設定!$C$3,X611&lt;L611),G611*(1+設定!$C$7*-1),IF(V611&lt;設定!$C$3,G611*(1+設定!$C$6),"除外"))),10)</f>
        <v>#VALUE!</v>
      </c>
      <c r="I611" s="34" t="e">
        <f ca="1">IF(消化率!$I$5&lt;1,商品!H611*消化率!$I$5,IF(商品!W611*商品!Q611/(商品!H611*消化率!$I$5)&gt;商品!L611,商品!H611*消化率!$I$5,J611))</f>
        <v>#DIV/0!</v>
      </c>
      <c r="J611" s="34" t="e">
        <f t="shared" si="128"/>
        <v>#VALUE!</v>
      </c>
      <c r="K611" s="34" t="e">
        <f ca="1">IF(ROUNDDOWN(IF(I611&gt;=設定!$C$8,設定!$C$8,商品!I611),0)&lt;10,10,ROUNDDOWN(IF(I611&gt;=設定!$C$8,設定!$C$8,商品!I611),0))</f>
        <v>#DIV/0!</v>
      </c>
      <c r="L611" s="64">
        <f>IF(F611="標準",設定!$C$4,商品!F611)</f>
        <v>5</v>
      </c>
      <c r="M611" s="63" t="str">
        <f>_xlfn.XLOOKUP($D611,全商品!$F:$F,全商品!H:H,"-")</f>
        <v>-</v>
      </c>
      <c r="N611" s="12" t="str">
        <f>_xlfn.XLOOKUP($D611,全商品!$F:$F,全商品!I:I,"-")</f>
        <v>-</v>
      </c>
      <c r="O611" s="23" t="str">
        <f>_xlfn.XLOOKUP($D611,全商品!$F:$F,全商品!K:K,"-")</f>
        <v>-</v>
      </c>
      <c r="P611" s="13" t="str">
        <f>_xlfn.XLOOKUP($D611,全商品!$F:$F,全商品!M:M,"-")</f>
        <v>-</v>
      </c>
      <c r="Q611" s="25" t="str">
        <f>_xlfn.XLOOKUP($D611,現状商品設定!B:B,現状商品設定!D:D,"-")</f>
        <v>-</v>
      </c>
      <c r="R611" s="22">
        <f>SUM(_xlfn.XLOOKUP($D611,当月商品!$D:$D,当月商品!I:I,0),_xlfn.XLOOKUP($D611,前月商品!$D:$D,前月商品!I:I,0),_xlfn.XLOOKUP($D611,前々月商品!$D:$D,前々月商品!I:I,0))</f>
        <v>0</v>
      </c>
      <c r="S611" s="23">
        <f>SUM(_xlfn.XLOOKUP($D611,当月商品!$D:$D,当月商品!V:V,0),_xlfn.XLOOKUP($D611,前月商品!$D:$D,前月商品!V:V,0),_xlfn.XLOOKUP($D611,前々月商品!$D:$D,前々月商品!V:V,0))</f>
        <v>0</v>
      </c>
      <c r="T611" s="23">
        <f t="shared" si="129"/>
        <v>0</v>
      </c>
      <c r="U611" s="23">
        <f>SUM(_xlfn.XLOOKUP($D611,当月商品!$D:$D,当月商品!W:W,0),_xlfn.XLOOKUP($D611,前月商品!$D:$D,前月商品!W:W,0),_xlfn.XLOOKUP($D611,前々月商品!$D:$D,前々月商品!W:W,0))</f>
        <v>0</v>
      </c>
      <c r="V611" s="23">
        <f>SUM(_xlfn.XLOOKUP($D611,当月商品!$D:$D,当月商品!H:H,0),_xlfn.XLOOKUP($D611,前月商品!$D:$D,前月商品!H:H,0),_xlfn.XLOOKUP($D611,前々月商品!$D:$D,前々月商品!H:H,0))</f>
        <v>0</v>
      </c>
      <c r="W611" s="13">
        <f t="shared" si="130"/>
        <v>0</v>
      </c>
      <c r="X611" s="15">
        <f t="shared" si="131"/>
        <v>0</v>
      </c>
      <c r="Y611" s="22">
        <f>_xlfn.XLOOKUP($D611,当月商品!$D:$D,当月商品!I:I,0)</f>
        <v>0</v>
      </c>
      <c r="Z611" s="23">
        <f>_xlfn.XLOOKUP($D611,前月商品!$D:$D,前月商品!I:I,0)</f>
        <v>0</v>
      </c>
      <c r="AA611" s="23">
        <f>_xlfn.XLOOKUP($D611,前々月商品!$D:$D,前々月商品!I:I,0)</f>
        <v>0</v>
      </c>
      <c r="AB611" s="23">
        <f>_xlfn.XLOOKUP($D611,当月商品!$D:$D,当月商品!V:V,0)</f>
        <v>0</v>
      </c>
      <c r="AC611" s="23">
        <f>_xlfn.XLOOKUP($D611,前月商品!$D:$D,前月商品!V:V,0)</f>
        <v>0</v>
      </c>
      <c r="AD611" s="23">
        <f>_xlfn.XLOOKUP($D611,前々月商品!$D:$D,前々月商品!V:V,0)</f>
        <v>0</v>
      </c>
      <c r="AE611" s="23">
        <f t="shared" si="132"/>
        <v>0</v>
      </c>
      <c r="AF611" s="23">
        <f t="shared" si="133"/>
        <v>0</v>
      </c>
      <c r="AG611" s="23">
        <f t="shared" si="134"/>
        <v>0</v>
      </c>
      <c r="AH611" s="12">
        <f>_xlfn.XLOOKUP($D611,当月商品!$D:$D,当月商品!W:W,0)</f>
        <v>0</v>
      </c>
      <c r="AI611" s="12">
        <f>_xlfn.XLOOKUP($D611,前月商品!$D:$D,前月商品!W:W,0)</f>
        <v>0</v>
      </c>
      <c r="AJ611" s="12">
        <f>_xlfn.XLOOKUP($D611,前々月商品!$D:$D,前々月商品!W:W,0)</f>
        <v>0</v>
      </c>
      <c r="AK611" s="12">
        <f>_xlfn.XLOOKUP($D611,当月商品!$D:$D,当月商品!H:H,0)</f>
        <v>0</v>
      </c>
      <c r="AL611" s="12">
        <f>_xlfn.XLOOKUP($D611,前月商品!$D:$D,前月商品!H:H,0)</f>
        <v>0</v>
      </c>
      <c r="AM611" s="12">
        <f>_xlfn.XLOOKUP($D611,前々月商品!$D:$D,前々月商品!H:H,0)</f>
        <v>0</v>
      </c>
      <c r="AN611" s="13">
        <f t="shared" si="135"/>
        <v>0</v>
      </c>
      <c r="AO611" s="13">
        <f t="shared" si="136"/>
        <v>0</v>
      </c>
      <c r="AP611" s="13">
        <f t="shared" si="137"/>
        <v>0</v>
      </c>
      <c r="AQ611" s="16">
        <f t="shared" si="138"/>
        <v>0</v>
      </c>
      <c r="AR611" s="16">
        <f t="shared" si="139"/>
        <v>0</v>
      </c>
      <c r="AS611" s="17">
        <f t="shared" si="140"/>
        <v>0</v>
      </c>
      <c r="AT611" t="e">
        <f t="shared" si="141"/>
        <v>#VALUE!</v>
      </c>
    </row>
    <row r="612" spans="3:46" ht="36.65" customHeight="1">
      <c r="C612" s="20">
        <v>607</v>
      </c>
      <c r="D612" s="53">
        <f>現状商品設定!B609</f>
        <v>0</v>
      </c>
      <c r="E612" s="26" t="str">
        <f>IFERROR(_xlfn.XLOOKUP($D612,現状商品設定!B:B,現状商品設定!C:C,"-"),"-")</f>
        <v>-</v>
      </c>
      <c r="F612" s="32" t="s">
        <v>46</v>
      </c>
      <c r="G612" s="30" t="str">
        <f>IFERROR(_xlfn.XLOOKUP($D612,現状商品設定!B:B,現状商品設定!F:F),"-")</f>
        <v>-</v>
      </c>
      <c r="H612" s="34" t="e">
        <f>IF(IF(AND(V612&gt;=設定!$C$3,X612&gt;=L612),G612*(1+設定!$C$6),IF(AND(V612&gt;=設定!$C$3,X612&lt;L612),G612*(1+設定!$C$7*-1),IF(V612&lt;設定!$C$3,G612*(1+設定!$C$6),"除外")))&gt;10,IF(AND(V612&gt;=設定!$C$3,X612&gt;=L612),G612*(1+設定!$C$6),IF(AND(V612&gt;=設定!$C$3,X612&lt;L612),G612*(1+設定!$C$7*-1),IF(V612&lt;設定!$C$3,G612*(1+設定!$C$6),"除外"))),10)</f>
        <v>#VALUE!</v>
      </c>
      <c r="I612" s="34" t="e">
        <f ca="1">IF(消化率!$I$5&lt;1,商品!H612*消化率!$I$5,IF(商品!W612*商品!Q612/(商品!H612*消化率!$I$5)&gt;商品!L612,商品!H612*消化率!$I$5,J612))</f>
        <v>#DIV/0!</v>
      </c>
      <c r="J612" s="34" t="e">
        <f t="shared" si="128"/>
        <v>#VALUE!</v>
      </c>
      <c r="K612" s="34" t="e">
        <f ca="1">IF(ROUNDDOWN(IF(I612&gt;=設定!$C$8,設定!$C$8,商品!I612),0)&lt;10,10,ROUNDDOWN(IF(I612&gt;=設定!$C$8,設定!$C$8,商品!I612),0))</f>
        <v>#DIV/0!</v>
      </c>
      <c r="L612" s="64">
        <f>IF(F612="標準",設定!$C$4,商品!F612)</f>
        <v>5</v>
      </c>
      <c r="M612" s="63" t="str">
        <f>_xlfn.XLOOKUP($D612,全商品!$F:$F,全商品!H:H,"-")</f>
        <v>-</v>
      </c>
      <c r="N612" s="12" t="str">
        <f>_xlfn.XLOOKUP($D612,全商品!$F:$F,全商品!I:I,"-")</f>
        <v>-</v>
      </c>
      <c r="O612" s="23" t="str">
        <f>_xlfn.XLOOKUP($D612,全商品!$F:$F,全商品!K:K,"-")</f>
        <v>-</v>
      </c>
      <c r="P612" s="13" t="str">
        <f>_xlfn.XLOOKUP($D612,全商品!$F:$F,全商品!M:M,"-")</f>
        <v>-</v>
      </c>
      <c r="Q612" s="25" t="str">
        <f>_xlfn.XLOOKUP($D612,現状商品設定!B:B,現状商品設定!D:D,"-")</f>
        <v>-</v>
      </c>
      <c r="R612" s="22">
        <f>SUM(_xlfn.XLOOKUP($D612,当月商品!$D:$D,当月商品!I:I,0),_xlfn.XLOOKUP($D612,前月商品!$D:$D,前月商品!I:I,0),_xlfn.XLOOKUP($D612,前々月商品!$D:$D,前々月商品!I:I,0))</f>
        <v>0</v>
      </c>
      <c r="S612" s="23">
        <f>SUM(_xlfn.XLOOKUP($D612,当月商品!$D:$D,当月商品!V:V,0),_xlfn.XLOOKUP($D612,前月商品!$D:$D,前月商品!V:V,0),_xlfn.XLOOKUP($D612,前々月商品!$D:$D,前々月商品!V:V,0))</f>
        <v>0</v>
      </c>
      <c r="T612" s="23">
        <f t="shared" si="129"/>
        <v>0</v>
      </c>
      <c r="U612" s="23">
        <f>SUM(_xlfn.XLOOKUP($D612,当月商品!$D:$D,当月商品!W:W,0),_xlfn.XLOOKUP($D612,前月商品!$D:$D,前月商品!W:W,0),_xlfn.XLOOKUP($D612,前々月商品!$D:$D,前々月商品!W:W,0))</f>
        <v>0</v>
      </c>
      <c r="V612" s="23">
        <f>SUM(_xlfn.XLOOKUP($D612,当月商品!$D:$D,当月商品!H:H,0),_xlfn.XLOOKUP($D612,前月商品!$D:$D,前月商品!H:H,0),_xlfn.XLOOKUP($D612,前々月商品!$D:$D,前々月商品!H:H,0))</f>
        <v>0</v>
      </c>
      <c r="W612" s="13">
        <f t="shared" si="130"/>
        <v>0</v>
      </c>
      <c r="X612" s="15">
        <f t="shared" si="131"/>
        <v>0</v>
      </c>
      <c r="Y612" s="22">
        <f>_xlfn.XLOOKUP($D612,当月商品!$D:$D,当月商品!I:I,0)</f>
        <v>0</v>
      </c>
      <c r="Z612" s="23">
        <f>_xlfn.XLOOKUP($D612,前月商品!$D:$D,前月商品!I:I,0)</f>
        <v>0</v>
      </c>
      <c r="AA612" s="23">
        <f>_xlfn.XLOOKUP($D612,前々月商品!$D:$D,前々月商品!I:I,0)</f>
        <v>0</v>
      </c>
      <c r="AB612" s="23">
        <f>_xlfn.XLOOKUP($D612,当月商品!$D:$D,当月商品!V:V,0)</f>
        <v>0</v>
      </c>
      <c r="AC612" s="23">
        <f>_xlfn.XLOOKUP($D612,前月商品!$D:$D,前月商品!V:V,0)</f>
        <v>0</v>
      </c>
      <c r="AD612" s="23">
        <f>_xlfn.XLOOKUP($D612,前々月商品!$D:$D,前々月商品!V:V,0)</f>
        <v>0</v>
      </c>
      <c r="AE612" s="23">
        <f t="shared" si="132"/>
        <v>0</v>
      </c>
      <c r="AF612" s="23">
        <f t="shared" si="133"/>
        <v>0</v>
      </c>
      <c r="AG612" s="23">
        <f t="shared" si="134"/>
        <v>0</v>
      </c>
      <c r="AH612" s="12">
        <f>_xlfn.XLOOKUP($D612,当月商品!$D:$D,当月商品!W:W,0)</f>
        <v>0</v>
      </c>
      <c r="AI612" s="12">
        <f>_xlfn.XLOOKUP($D612,前月商品!$D:$D,前月商品!W:W,0)</f>
        <v>0</v>
      </c>
      <c r="AJ612" s="12">
        <f>_xlfn.XLOOKUP($D612,前々月商品!$D:$D,前々月商品!W:W,0)</f>
        <v>0</v>
      </c>
      <c r="AK612" s="12">
        <f>_xlfn.XLOOKUP($D612,当月商品!$D:$D,当月商品!H:H,0)</f>
        <v>0</v>
      </c>
      <c r="AL612" s="12">
        <f>_xlfn.XLOOKUP($D612,前月商品!$D:$D,前月商品!H:H,0)</f>
        <v>0</v>
      </c>
      <c r="AM612" s="12">
        <f>_xlfn.XLOOKUP($D612,前々月商品!$D:$D,前々月商品!H:H,0)</f>
        <v>0</v>
      </c>
      <c r="AN612" s="13">
        <f t="shared" si="135"/>
        <v>0</v>
      </c>
      <c r="AO612" s="13">
        <f t="shared" si="136"/>
        <v>0</v>
      </c>
      <c r="AP612" s="13">
        <f t="shared" si="137"/>
        <v>0</v>
      </c>
      <c r="AQ612" s="16">
        <f t="shared" si="138"/>
        <v>0</v>
      </c>
      <c r="AR612" s="16">
        <f t="shared" si="139"/>
        <v>0</v>
      </c>
      <c r="AS612" s="17">
        <f t="shared" si="140"/>
        <v>0</v>
      </c>
      <c r="AT612" t="e">
        <f t="shared" si="141"/>
        <v>#VALUE!</v>
      </c>
    </row>
    <row r="613" spans="3:46" ht="36.65" customHeight="1">
      <c r="C613" s="20">
        <v>608</v>
      </c>
      <c r="D613" s="53">
        <f>現状商品設定!B610</f>
        <v>0</v>
      </c>
      <c r="E613" s="26" t="str">
        <f>IFERROR(_xlfn.XLOOKUP($D613,現状商品設定!B:B,現状商品設定!C:C,"-"),"-")</f>
        <v>-</v>
      </c>
      <c r="F613" s="32" t="s">
        <v>46</v>
      </c>
      <c r="G613" s="30" t="str">
        <f>IFERROR(_xlfn.XLOOKUP($D613,現状商品設定!B:B,現状商品設定!F:F),"-")</f>
        <v>-</v>
      </c>
      <c r="H613" s="34" t="e">
        <f>IF(IF(AND(V613&gt;=設定!$C$3,X613&gt;=L613),G613*(1+設定!$C$6),IF(AND(V613&gt;=設定!$C$3,X613&lt;L613),G613*(1+設定!$C$7*-1),IF(V613&lt;設定!$C$3,G613*(1+設定!$C$6),"除外")))&gt;10,IF(AND(V613&gt;=設定!$C$3,X613&gt;=L613),G613*(1+設定!$C$6),IF(AND(V613&gt;=設定!$C$3,X613&lt;L613),G613*(1+設定!$C$7*-1),IF(V613&lt;設定!$C$3,G613*(1+設定!$C$6),"除外"))),10)</f>
        <v>#VALUE!</v>
      </c>
      <c r="I613" s="34" t="e">
        <f ca="1">IF(消化率!$I$5&lt;1,商品!H613*消化率!$I$5,IF(商品!W613*商品!Q613/(商品!H613*消化率!$I$5)&gt;商品!L613,商品!H613*消化率!$I$5,J613))</f>
        <v>#DIV/0!</v>
      </c>
      <c r="J613" s="34" t="e">
        <f t="shared" si="128"/>
        <v>#VALUE!</v>
      </c>
      <c r="K613" s="34" t="e">
        <f ca="1">IF(ROUNDDOWN(IF(I613&gt;=設定!$C$8,設定!$C$8,商品!I613),0)&lt;10,10,ROUNDDOWN(IF(I613&gt;=設定!$C$8,設定!$C$8,商品!I613),0))</f>
        <v>#DIV/0!</v>
      </c>
      <c r="L613" s="64">
        <f>IF(F613="標準",設定!$C$4,商品!F613)</f>
        <v>5</v>
      </c>
      <c r="M613" s="63" t="str">
        <f>_xlfn.XLOOKUP($D613,全商品!$F:$F,全商品!H:H,"-")</f>
        <v>-</v>
      </c>
      <c r="N613" s="12" t="str">
        <f>_xlfn.XLOOKUP($D613,全商品!$F:$F,全商品!I:I,"-")</f>
        <v>-</v>
      </c>
      <c r="O613" s="23" t="str">
        <f>_xlfn.XLOOKUP($D613,全商品!$F:$F,全商品!K:K,"-")</f>
        <v>-</v>
      </c>
      <c r="P613" s="13" t="str">
        <f>_xlfn.XLOOKUP($D613,全商品!$F:$F,全商品!M:M,"-")</f>
        <v>-</v>
      </c>
      <c r="Q613" s="25" t="str">
        <f>_xlfn.XLOOKUP($D613,現状商品設定!B:B,現状商品設定!D:D,"-")</f>
        <v>-</v>
      </c>
      <c r="R613" s="22">
        <f>SUM(_xlfn.XLOOKUP($D613,当月商品!$D:$D,当月商品!I:I,0),_xlfn.XLOOKUP($D613,前月商品!$D:$D,前月商品!I:I,0),_xlfn.XLOOKUP($D613,前々月商品!$D:$D,前々月商品!I:I,0))</f>
        <v>0</v>
      </c>
      <c r="S613" s="23">
        <f>SUM(_xlfn.XLOOKUP($D613,当月商品!$D:$D,当月商品!V:V,0),_xlfn.XLOOKUP($D613,前月商品!$D:$D,前月商品!V:V,0),_xlfn.XLOOKUP($D613,前々月商品!$D:$D,前々月商品!V:V,0))</f>
        <v>0</v>
      </c>
      <c r="T613" s="23">
        <f t="shared" si="129"/>
        <v>0</v>
      </c>
      <c r="U613" s="23">
        <f>SUM(_xlfn.XLOOKUP($D613,当月商品!$D:$D,当月商品!W:W,0),_xlfn.XLOOKUP($D613,前月商品!$D:$D,前月商品!W:W,0),_xlfn.XLOOKUP($D613,前々月商品!$D:$D,前々月商品!W:W,0))</f>
        <v>0</v>
      </c>
      <c r="V613" s="23">
        <f>SUM(_xlfn.XLOOKUP($D613,当月商品!$D:$D,当月商品!H:H,0),_xlfn.XLOOKUP($D613,前月商品!$D:$D,前月商品!H:H,0),_xlfn.XLOOKUP($D613,前々月商品!$D:$D,前々月商品!H:H,0))</f>
        <v>0</v>
      </c>
      <c r="W613" s="13">
        <f t="shared" si="130"/>
        <v>0</v>
      </c>
      <c r="X613" s="15">
        <f t="shared" si="131"/>
        <v>0</v>
      </c>
      <c r="Y613" s="22">
        <f>_xlfn.XLOOKUP($D613,当月商品!$D:$D,当月商品!I:I,0)</f>
        <v>0</v>
      </c>
      <c r="Z613" s="23">
        <f>_xlfn.XLOOKUP($D613,前月商品!$D:$D,前月商品!I:I,0)</f>
        <v>0</v>
      </c>
      <c r="AA613" s="23">
        <f>_xlfn.XLOOKUP($D613,前々月商品!$D:$D,前々月商品!I:I,0)</f>
        <v>0</v>
      </c>
      <c r="AB613" s="23">
        <f>_xlfn.XLOOKUP($D613,当月商品!$D:$D,当月商品!V:V,0)</f>
        <v>0</v>
      </c>
      <c r="AC613" s="23">
        <f>_xlfn.XLOOKUP($D613,前月商品!$D:$D,前月商品!V:V,0)</f>
        <v>0</v>
      </c>
      <c r="AD613" s="23">
        <f>_xlfn.XLOOKUP($D613,前々月商品!$D:$D,前々月商品!V:V,0)</f>
        <v>0</v>
      </c>
      <c r="AE613" s="23">
        <f t="shared" si="132"/>
        <v>0</v>
      </c>
      <c r="AF613" s="23">
        <f t="shared" si="133"/>
        <v>0</v>
      </c>
      <c r="AG613" s="23">
        <f t="shared" si="134"/>
        <v>0</v>
      </c>
      <c r="AH613" s="12">
        <f>_xlfn.XLOOKUP($D613,当月商品!$D:$D,当月商品!W:W,0)</f>
        <v>0</v>
      </c>
      <c r="AI613" s="12">
        <f>_xlfn.XLOOKUP($D613,前月商品!$D:$D,前月商品!W:W,0)</f>
        <v>0</v>
      </c>
      <c r="AJ613" s="12">
        <f>_xlfn.XLOOKUP($D613,前々月商品!$D:$D,前々月商品!W:W,0)</f>
        <v>0</v>
      </c>
      <c r="AK613" s="12">
        <f>_xlfn.XLOOKUP($D613,当月商品!$D:$D,当月商品!H:H,0)</f>
        <v>0</v>
      </c>
      <c r="AL613" s="12">
        <f>_xlfn.XLOOKUP($D613,前月商品!$D:$D,前月商品!H:H,0)</f>
        <v>0</v>
      </c>
      <c r="AM613" s="12">
        <f>_xlfn.XLOOKUP($D613,前々月商品!$D:$D,前々月商品!H:H,0)</f>
        <v>0</v>
      </c>
      <c r="AN613" s="13">
        <f t="shared" si="135"/>
        <v>0</v>
      </c>
      <c r="AO613" s="13">
        <f t="shared" si="136"/>
        <v>0</v>
      </c>
      <c r="AP613" s="13">
        <f t="shared" si="137"/>
        <v>0</v>
      </c>
      <c r="AQ613" s="16">
        <f t="shared" si="138"/>
        <v>0</v>
      </c>
      <c r="AR613" s="16">
        <f t="shared" si="139"/>
        <v>0</v>
      </c>
      <c r="AS613" s="17">
        <f t="shared" si="140"/>
        <v>0</v>
      </c>
      <c r="AT613" t="e">
        <f t="shared" si="141"/>
        <v>#VALUE!</v>
      </c>
    </row>
    <row r="614" spans="3:46" ht="36.65" customHeight="1">
      <c r="C614" s="20">
        <v>609</v>
      </c>
      <c r="D614" s="53">
        <f>現状商品設定!B611</f>
        <v>0</v>
      </c>
      <c r="E614" s="26" t="str">
        <f>IFERROR(_xlfn.XLOOKUP($D614,現状商品設定!B:B,現状商品設定!C:C,"-"),"-")</f>
        <v>-</v>
      </c>
      <c r="F614" s="32" t="s">
        <v>46</v>
      </c>
      <c r="G614" s="30" t="str">
        <f>IFERROR(_xlfn.XLOOKUP($D614,現状商品設定!B:B,現状商品設定!F:F),"-")</f>
        <v>-</v>
      </c>
      <c r="H614" s="34" t="e">
        <f>IF(IF(AND(V614&gt;=設定!$C$3,X614&gt;=L614),G614*(1+設定!$C$6),IF(AND(V614&gt;=設定!$C$3,X614&lt;L614),G614*(1+設定!$C$7*-1),IF(V614&lt;設定!$C$3,G614*(1+設定!$C$6),"除外")))&gt;10,IF(AND(V614&gt;=設定!$C$3,X614&gt;=L614),G614*(1+設定!$C$6),IF(AND(V614&gt;=設定!$C$3,X614&lt;L614),G614*(1+設定!$C$7*-1),IF(V614&lt;設定!$C$3,G614*(1+設定!$C$6),"除外"))),10)</f>
        <v>#VALUE!</v>
      </c>
      <c r="I614" s="34" t="e">
        <f ca="1">IF(消化率!$I$5&lt;1,商品!H614*消化率!$I$5,IF(商品!W614*商品!Q614/(商品!H614*消化率!$I$5)&gt;商品!L614,商品!H614*消化率!$I$5,J614))</f>
        <v>#DIV/0!</v>
      </c>
      <c r="J614" s="34" t="e">
        <f t="shared" si="128"/>
        <v>#VALUE!</v>
      </c>
      <c r="K614" s="34" t="e">
        <f ca="1">IF(ROUNDDOWN(IF(I614&gt;=設定!$C$8,設定!$C$8,商品!I614),0)&lt;10,10,ROUNDDOWN(IF(I614&gt;=設定!$C$8,設定!$C$8,商品!I614),0))</f>
        <v>#DIV/0!</v>
      </c>
      <c r="L614" s="64">
        <f>IF(F614="標準",設定!$C$4,商品!F614)</f>
        <v>5</v>
      </c>
      <c r="M614" s="63" t="str">
        <f>_xlfn.XLOOKUP($D614,全商品!$F:$F,全商品!H:H,"-")</f>
        <v>-</v>
      </c>
      <c r="N614" s="12" t="str">
        <f>_xlfn.XLOOKUP($D614,全商品!$F:$F,全商品!I:I,"-")</f>
        <v>-</v>
      </c>
      <c r="O614" s="23" t="str">
        <f>_xlfn.XLOOKUP($D614,全商品!$F:$F,全商品!K:K,"-")</f>
        <v>-</v>
      </c>
      <c r="P614" s="13" t="str">
        <f>_xlfn.XLOOKUP($D614,全商品!$F:$F,全商品!M:M,"-")</f>
        <v>-</v>
      </c>
      <c r="Q614" s="25" t="str">
        <f>_xlfn.XLOOKUP($D614,現状商品設定!B:B,現状商品設定!D:D,"-")</f>
        <v>-</v>
      </c>
      <c r="R614" s="22">
        <f>SUM(_xlfn.XLOOKUP($D614,当月商品!$D:$D,当月商品!I:I,0),_xlfn.XLOOKUP($D614,前月商品!$D:$D,前月商品!I:I,0),_xlfn.XLOOKUP($D614,前々月商品!$D:$D,前々月商品!I:I,0))</f>
        <v>0</v>
      </c>
      <c r="S614" s="23">
        <f>SUM(_xlfn.XLOOKUP($D614,当月商品!$D:$D,当月商品!V:V,0),_xlfn.XLOOKUP($D614,前月商品!$D:$D,前月商品!V:V,0),_xlfn.XLOOKUP($D614,前々月商品!$D:$D,前々月商品!V:V,0))</f>
        <v>0</v>
      </c>
      <c r="T614" s="23">
        <f t="shared" si="129"/>
        <v>0</v>
      </c>
      <c r="U614" s="23">
        <f>SUM(_xlfn.XLOOKUP($D614,当月商品!$D:$D,当月商品!W:W,0),_xlfn.XLOOKUP($D614,前月商品!$D:$D,前月商品!W:W,0),_xlfn.XLOOKUP($D614,前々月商品!$D:$D,前々月商品!W:W,0))</f>
        <v>0</v>
      </c>
      <c r="V614" s="23">
        <f>SUM(_xlfn.XLOOKUP($D614,当月商品!$D:$D,当月商品!H:H,0),_xlfn.XLOOKUP($D614,前月商品!$D:$D,前月商品!H:H,0),_xlfn.XLOOKUP($D614,前々月商品!$D:$D,前々月商品!H:H,0))</f>
        <v>0</v>
      </c>
      <c r="W614" s="13">
        <f t="shared" si="130"/>
        <v>0</v>
      </c>
      <c r="X614" s="15">
        <f t="shared" si="131"/>
        <v>0</v>
      </c>
      <c r="Y614" s="22">
        <f>_xlfn.XLOOKUP($D614,当月商品!$D:$D,当月商品!I:I,0)</f>
        <v>0</v>
      </c>
      <c r="Z614" s="23">
        <f>_xlfn.XLOOKUP($D614,前月商品!$D:$D,前月商品!I:I,0)</f>
        <v>0</v>
      </c>
      <c r="AA614" s="23">
        <f>_xlfn.XLOOKUP($D614,前々月商品!$D:$D,前々月商品!I:I,0)</f>
        <v>0</v>
      </c>
      <c r="AB614" s="23">
        <f>_xlfn.XLOOKUP($D614,当月商品!$D:$D,当月商品!V:V,0)</f>
        <v>0</v>
      </c>
      <c r="AC614" s="23">
        <f>_xlfn.XLOOKUP($D614,前月商品!$D:$D,前月商品!V:V,0)</f>
        <v>0</v>
      </c>
      <c r="AD614" s="23">
        <f>_xlfn.XLOOKUP($D614,前々月商品!$D:$D,前々月商品!V:V,0)</f>
        <v>0</v>
      </c>
      <c r="AE614" s="23">
        <f t="shared" si="132"/>
        <v>0</v>
      </c>
      <c r="AF614" s="23">
        <f t="shared" si="133"/>
        <v>0</v>
      </c>
      <c r="AG614" s="23">
        <f t="shared" si="134"/>
        <v>0</v>
      </c>
      <c r="AH614" s="12">
        <f>_xlfn.XLOOKUP($D614,当月商品!$D:$D,当月商品!W:W,0)</f>
        <v>0</v>
      </c>
      <c r="AI614" s="12">
        <f>_xlfn.XLOOKUP($D614,前月商品!$D:$D,前月商品!W:W,0)</f>
        <v>0</v>
      </c>
      <c r="AJ614" s="12">
        <f>_xlfn.XLOOKUP($D614,前々月商品!$D:$D,前々月商品!W:W,0)</f>
        <v>0</v>
      </c>
      <c r="AK614" s="12">
        <f>_xlfn.XLOOKUP($D614,当月商品!$D:$D,当月商品!H:H,0)</f>
        <v>0</v>
      </c>
      <c r="AL614" s="12">
        <f>_xlfn.XLOOKUP($D614,前月商品!$D:$D,前月商品!H:H,0)</f>
        <v>0</v>
      </c>
      <c r="AM614" s="12">
        <f>_xlfn.XLOOKUP($D614,前々月商品!$D:$D,前々月商品!H:H,0)</f>
        <v>0</v>
      </c>
      <c r="AN614" s="13">
        <f t="shared" si="135"/>
        <v>0</v>
      </c>
      <c r="AO614" s="13">
        <f t="shared" si="136"/>
        <v>0</v>
      </c>
      <c r="AP614" s="13">
        <f t="shared" si="137"/>
        <v>0</v>
      </c>
      <c r="AQ614" s="16">
        <f t="shared" si="138"/>
        <v>0</v>
      </c>
      <c r="AR614" s="16">
        <f t="shared" si="139"/>
        <v>0</v>
      </c>
      <c r="AS614" s="17">
        <f t="shared" si="140"/>
        <v>0</v>
      </c>
      <c r="AT614" t="e">
        <f t="shared" si="141"/>
        <v>#VALUE!</v>
      </c>
    </row>
    <row r="615" spans="3:46" ht="36.65" customHeight="1">
      <c r="C615" s="20">
        <v>610</v>
      </c>
      <c r="D615" s="53">
        <f>現状商品設定!B612</f>
        <v>0</v>
      </c>
      <c r="E615" s="26" t="str">
        <f>IFERROR(_xlfn.XLOOKUP($D615,現状商品設定!B:B,現状商品設定!C:C,"-"),"-")</f>
        <v>-</v>
      </c>
      <c r="F615" s="32" t="s">
        <v>46</v>
      </c>
      <c r="G615" s="30" t="str">
        <f>IFERROR(_xlfn.XLOOKUP($D615,現状商品設定!B:B,現状商品設定!F:F),"-")</f>
        <v>-</v>
      </c>
      <c r="H615" s="34" t="e">
        <f>IF(IF(AND(V615&gt;=設定!$C$3,X615&gt;=L615),G615*(1+設定!$C$6),IF(AND(V615&gt;=設定!$C$3,X615&lt;L615),G615*(1+設定!$C$7*-1),IF(V615&lt;設定!$C$3,G615*(1+設定!$C$6),"除外")))&gt;10,IF(AND(V615&gt;=設定!$C$3,X615&gt;=L615),G615*(1+設定!$C$6),IF(AND(V615&gt;=設定!$C$3,X615&lt;L615),G615*(1+設定!$C$7*-1),IF(V615&lt;設定!$C$3,G615*(1+設定!$C$6),"除外"))),10)</f>
        <v>#VALUE!</v>
      </c>
      <c r="I615" s="34" t="e">
        <f ca="1">IF(消化率!$I$5&lt;1,商品!H615*消化率!$I$5,IF(商品!W615*商品!Q615/(商品!H615*消化率!$I$5)&gt;商品!L615,商品!H615*消化率!$I$5,J615))</f>
        <v>#DIV/0!</v>
      </c>
      <c r="J615" s="34" t="e">
        <f t="shared" si="128"/>
        <v>#VALUE!</v>
      </c>
      <c r="K615" s="34" t="e">
        <f ca="1">IF(ROUNDDOWN(IF(I615&gt;=設定!$C$8,設定!$C$8,商品!I615),0)&lt;10,10,ROUNDDOWN(IF(I615&gt;=設定!$C$8,設定!$C$8,商品!I615),0))</f>
        <v>#DIV/0!</v>
      </c>
      <c r="L615" s="64">
        <f>IF(F615="標準",設定!$C$4,商品!F615)</f>
        <v>5</v>
      </c>
      <c r="M615" s="63" t="str">
        <f>_xlfn.XLOOKUP($D615,全商品!$F:$F,全商品!H:H,"-")</f>
        <v>-</v>
      </c>
      <c r="N615" s="12" t="str">
        <f>_xlfn.XLOOKUP($D615,全商品!$F:$F,全商品!I:I,"-")</f>
        <v>-</v>
      </c>
      <c r="O615" s="23" t="str">
        <f>_xlfn.XLOOKUP($D615,全商品!$F:$F,全商品!K:K,"-")</f>
        <v>-</v>
      </c>
      <c r="P615" s="13" t="str">
        <f>_xlfn.XLOOKUP($D615,全商品!$F:$F,全商品!M:M,"-")</f>
        <v>-</v>
      </c>
      <c r="Q615" s="25" t="str">
        <f>_xlfn.XLOOKUP($D615,現状商品設定!B:B,現状商品設定!D:D,"-")</f>
        <v>-</v>
      </c>
      <c r="R615" s="22">
        <f>SUM(_xlfn.XLOOKUP($D615,当月商品!$D:$D,当月商品!I:I,0),_xlfn.XLOOKUP($D615,前月商品!$D:$D,前月商品!I:I,0),_xlfn.XLOOKUP($D615,前々月商品!$D:$D,前々月商品!I:I,0))</f>
        <v>0</v>
      </c>
      <c r="S615" s="23">
        <f>SUM(_xlfn.XLOOKUP($D615,当月商品!$D:$D,当月商品!V:V,0),_xlfn.XLOOKUP($D615,前月商品!$D:$D,前月商品!V:V,0),_xlfn.XLOOKUP($D615,前々月商品!$D:$D,前々月商品!V:V,0))</f>
        <v>0</v>
      </c>
      <c r="T615" s="23">
        <f t="shared" si="129"/>
        <v>0</v>
      </c>
      <c r="U615" s="23">
        <f>SUM(_xlfn.XLOOKUP($D615,当月商品!$D:$D,当月商品!W:W,0),_xlfn.XLOOKUP($D615,前月商品!$D:$D,前月商品!W:W,0),_xlfn.XLOOKUP($D615,前々月商品!$D:$D,前々月商品!W:W,0))</f>
        <v>0</v>
      </c>
      <c r="V615" s="23">
        <f>SUM(_xlfn.XLOOKUP($D615,当月商品!$D:$D,当月商品!H:H,0),_xlfn.XLOOKUP($D615,前月商品!$D:$D,前月商品!H:H,0),_xlfn.XLOOKUP($D615,前々月商品!$D:$D,前々月商品!H:H,0))</f>
        <v>0</v>
      </c>
      <c r="W615" s="13">
        <f t="shared" si="130"/>
        <v>0</v>
      </c>
      <c r="X615" s="15">
        <f t="shared" si="131"/>
        <v>0</v>
      </c>
      <c r="Y615" s="22">
        <f>_xlfn.XLOOKUP($D615,当月商品!$D:$D,当月商品!I:I,0)</f>
        <v>0</v>
      </c>
      <c r="Z615" s="23">
        <f>_xlfn.XLOOKUP($D615,前月商品!$D:$D,前月商品!I:I,0)</f>
        <v>0</v>
      </c>
      <c r="AA615" s="23">
        <f>_xlfn.XLOOKUP($D615,前々月商品!$D:$D,前々月商品!I:I,0)</f>
        <v>0</v>
      </c>
      <c r="AB615" s="23">
        <f>_xlfn.XLOOKUP($D615,当月商品!$D:$D,当月商品!V:V,0)</f>
        <v>0</v>
      </c>
      <c r="AC615" s="23">
        <f>_xlfn.XLOOKUP($D615,前月商品!$D:$D,前月商品!V:V,0)</f>
        <v>0</v>
      </c>
      <c r="AD615" s="23">
        <f>_xlfn.XLOOKUP($D615,前々月商品!$D:$D,前々月商品!V:V,0)</f>
        <v>0</v>
      </c>
      <c r="AE615" s="23">
        <f t="shared" si="132"/>
        <v>0</v>
      </c>
      <c r="AF615" s="23">
        <f t="shared" si="133"/>
        <v>0</v>
      </c>
      <c r="AG615" s="23">
        <f t="shared" si="134"/>
        <v>0</v>
      </c>
      <c r="AH615" s="12">
        <f>_xlfn.XLOOKUP($D615,当月商品!$D:$D,当月商品!W:W,0)</f>
        <v>0</v>
      </c>
      <c r="AI615" s="12">
        <f>_xlfn.XLOOKUP($D615,前月商品!$D:$D,前月商品!W:W,0)</f>
        <v>0</v>
      </c>
      <c r="AJ615" s="12">
        <f>_xlfn.XLOOKUP($D615,前々月商品!$D:$D,前々月商品!W:W,0)</f>
        <v>0</v>
      </c>
      <c r="AK615" s="12">
        <f>_xlfn.XLOOKUP($D615,当月商品!$D:$D,当月商品!H:H,0)</f>
        <v>0</v>
      </c>
      <c r="AL615" s="12">
        <f>_xlfn.XLOOKUP($D615,前月商品!$D:$D,前月商品!H:H,0)</f>
        <v>0</v>
      </c>
      <c r="AM615" s="12">
        <f>_xlfn.XLOOKUP($D615,前々月商品!$D:$D,前々月商品!H:H,0)</f>
        <v>0</v>
      </c>
      <c r="AN615" s="13">
        <f t="shared" si="135"/>
        <v>0</v>
      </c>
      <c r="AO615" s="13">
        <f t="shared" si="136"/>
        <v>0</v>
      </c>
      <c r="AP615" s="13">
        <f t="shared" si="137"/>
        <v>0</v>
      </c>
      <c r="AQ615" s="16">
        <f t="shared" si="138"/>
        <v>0</v>
      </c>
      <c r="AR615" s="16">
        <f t="shared" si="139"/>
        <v>0</v>
      </c>
      <c r="AS615" s="17">
        <f t="shared" si="140"/>
        <v>0</v>
      </c>
      <c r="AT615" t="e">
        <f t="shared" si="141"/>
        <v>#VALUE!</v>
      </c>
    </row>
    <row r="616" spans="3:46" ht="36.65" customHeight="1">
      <c r="C616" s="20">
        <v>611</v>
      </c>
      <c r="D616" s="53">
        <f>現状商品設定!B613</f>
        <v>0</v>
      </c>
      <c r="E616" s="26" t="str">
        <f>IFERROR(_xlfn.XLOOKUP($D616,現状商品設定!B:B,現状商品設定!C:C,"-"),"-")</f>
        <v>-</v>
      </c>
      <c r="F616" s="32" t="s">
        <v>46</v>
      </c>
      <c r="G616" s="30" t="str">
        <f>IFERROR(_xlfn.XLOOKUP($D616,現状商品設定!B:B,現状商品設定!F:F),"-")</f>
        <v>-</v>
      </c>
      <c r="H616" s="34" t="e">
        <f>IF(IF(AND(V616&gt;=設定!$C$3,X616&gt;=L616),G616*(1+設定!$C$6),IF(AND(V616&gt;=設定!$C$3,X616&lt;L616),G616*(1+設定!$C$7*-1),IF(V616&lt;設定!$C$3,G616*(1+設定!$C$6),"除外")))&gt;10,IF(AND(V616&gt;=設定!$C$3,X616&gt;=L616),G616*(1+設定!$C$6),IF(AND(V616&gt;=設定!$C$3,X616&lt;L616),G616*(1+設定!$C$7*-1),IF(V616&lt;設定!$C$3,G616*(1+設定!$C$6),"除外"))),10)</f>
        <v>#VALUE!</v>
      </c>
      <c r="I616" s="34" t="e">
        <f ca="1">IF(消化率!$I$5&lt;1,商品!H616*消化率!$I$5,IF(商品!W616*商品!Q616/(商品!H616*消化率!$I$5)&gt;商品!L616,商品!H616*消化率!$I$5,J616))</f>
        <v>#DIV/0!</v>
      </c>
      <c r="J616" s="34" t="e">
        <f t="shared" si="128"/>
        <v>#VALUE!</v>
      </c>
      <c r="K616" s="34" t="e">
        <f ca="1">IF(ROUNDDOWN(IF(I616&gt;=設定!$C$8,設定!$C$8,商品!I616),0)&lt;10,10,ROUNDDOWN(IF(I616&gt;=設定!$C$8,設定!$C$8,商品!I616),0))</f>
        <v>#DIV/0!</v>
      </c>
      <c r="L616" s="64">
        <f>IF(F616="標準",設定!$C$4,商品!F616)</f>
        <v>5</v>
      </c>
      <c r="M616" s="63" t="str">
        <f>_xlfn.XLOOKUP($D616,全商品!$F:$F,全商品!H:H,"-")</f>
        <v>-</v>
      </c>
      <c r="N616" s="12" t="str">
        <f>_xlfn.XLOOKUP($D616,全商品!$F:$F,全商品!I:I,"-")</f>
        <v>-</v>
      </c>
      <c r="O616" s="23" t="str">
        <f>_xlfn.XLOOKUP($D616,全商品!$F:$F,全商品!K:K,"-")</f>
        <v>-</v>
      </c>
      <c r="P616" s="13" t="str">
        <f>_xlfn.XLOOKUP($D616,全商品!$F:$F,全商品!M:M,"-")</f>
        <v>-</v>
      </c>
      <c r="Q616" s="25" t="str">
        <f>_xlfn.XLOOKUP($D616,現状商品設定!B:B,現状商品設定!D:D,"-")</f>
        <v>-</v>
      </c>
      <c r="R616" s="22">
        <f>SUM(_xlfn.XLOOKUP($D616,当月商品!$D:$D,当月商品!I:I,0),_xlfn.XLOOKUP($D616,前月商品!$D:$D,前月商品!I:I,0),_xlfn.XLOOKUP($D616,前々月商品!$D:$D,前々月商品!I:I,0))</f>
        <v>0</v>
      </c>
      <c r="S616" s="23">
        <f>SUM(_xlfn.XLOOKUP($D616,当月商品!$D:$D,当月商品!V:V,0),_xlfn.XLOOKUP($D616,前月商品!$D:$D,前月商品!V:V,0),_xlfn.XLOOKUP($D616,前々月商品!$D:$D,前々月商品!V:V,0))</f>
        <v>0</v>
      </c>
      <c r="T616" s="23">
        <f t="shared" si="129"/>
        <v>0</v>
      </c>
      <c r="U616" s="23">
        <f>SUM(_xlfn.XLOOKUP($D616,当月商品!$D:$D,当月商品!W:W,0),_xlfn.XLOOKUP($D616,前月商品!$D:$D,前月商品!W:W,0),_xlfn.XLOOKUP($D616,前々月商品!$D:$D,前々月商品!W:W,0))</f>
        <v>0</v>
      </c>
      <c r="V616" s="23">
        <f>SUM(_xlfn.XLOOKUP($D616,当月商品!$D:$D,当月商品!H:H,0),_xlfn.XLOOKUP($D616,前月商品!$D:$D,前月商品!H:H,0),_xlfn.XLOOKUP($D616,前々月商品!$D:$D,前々月商品!H:H,0))</f>
        <v>0</v>
      </c>
      <c r="W616" s="13">
        <f t="shared" si="130"/>
        <v>0</v>
      </c>
      <c r="X616" s="15">
        <f t="shared" si="131"/>
        <v>0</v>
      </c>
      <c r="Y616" s="22">
        <f>_xlfn.XLOOKUP($D616,当月商品!$D:$D,当月商品!I:I,0)</f>
        <v>0</v>
      </c>
      <c r="Z616" s="23">
        <f>_xlfn.XLOOKUP($D616,前月商品!$D:$D,前月商品!I:I,0)</f>
        <v>0</v>
      </c>
      <c r="AA616" s="23">
        <f>_xlfn.XLOOKUP($D616,前々月商品!$D:$D,前々月商品!I:I,0)</f>
        <v>0</v>
      </c>
      <c r="AB616" s="23">
        <f>_xlfn.XLOOKUP($D616,当月商品!$D:$D,当月商品!V:V,0)</f>
        <v>0</v>
      </c>
      <c r="AC616" s="23">
        <f>_xlfn.XLOOKUP($D616,前月商品!$D:$D,前月商品!V:V,0)</f>
        <v>0</v>
      </c>
      <c r="AD616" s="23">
        <f>_xlfn.XLOOKUP($D616,前々月商品!$D:$D,前々月商品!V:V,0)</f>
        <v>0</v>
      </c>
      <c r="AE616" s="23">
        <f t="shared" si="132"/>
        <v>0</v>
      </c>
      <c r="AF616" s="23">
        <f t="shared" si="133"/>
        <v>0</v>
      </c>
      <c r="AG616" s="23">
        <f t="shared" si="134"/>
        <v>0</v>
      </c>
      <c r="AH616" s="12">
        <f>_xlfn.XLOOKUP($D616,当月商品!$D:$D,当月商品!W:W,0)</f>
        <v>0</v>
      </c>
      <c r="AI616" s="12">
        <f>_xlfn.XLOOKUP($D616,前月商品!$D:$D,前月商品!W:W,0)</f>
        <v>0</v>
      </c>
      <c r="AJ616" s="12">
        <f>_xlfn.XLOOKUP($D616,前々月商品!$D:$D,前々月商品!W:W,0)</f>
        <v>0</v>
      </c>
      <c r="AK616" s="12">
        <f>_xlfn.XLOOKUP($D616,当月商品!$D:$D,当月商品!H:H,0)</f>
        <v>0</v>
      </c>
      <c r="AL616" s="12">
        <f>_xlfn.XLOOKUP($D616,前月商品!$D:$D,前月商品!H:H,0)</f>
        <v>0</v>
      </c>
      <c r="AM616" s="12">
        <f>_xlfn.XLOOKUP($D616,前々月商品!$D:$D,前々月商品!H:H,0)</f>
        <v>0</v>
      </c>
      <c r="AN616" s="13">
        <f t="shared" si="135"/>
        <v>0</v>
      </c>
      <c r="AO616" s="13">
        <f t="shared" si="136"/>
        <v>0</v>
      </c>
      <c r="AP616" s="13">
        <f t="shared" si="137"/>
        <v>0</v>
      </c>
      <c r="AQ616" s="16">
        <f t="shared" si="138"/>
        <v>0</v>
      </c>
      <c r="AR616" s="16">
        <f t="shared" si="139"/>
        <v>0</v>
      </c>
      <c r="AS616" s="17">
        <f t="shared" si="140"/>
        <v>0</v>
      </c>
      <c r="AT616" t="e">
        <f t="shared" si="141"/>
        <v>#VALUE!</v>
      </c>
    </row>
    <row r="617" spans="3:46" ht="36.65" customHeight="1">
      <c r="C617" s="20">
        <v>612</v>
      </c>
      <c r="D617" s="53">
        <f>現状商品設定!B614</f>
        <v>0</v>
      </c>
      <c r="E617" s="26" t="str">
        <f>IFERROR(_xlfn.XLOOKUP($D617,現状商品設定!B:B,現状商品設定!C:C,"-"),"-")</f>
        <v>-</v>
      </c>
      <c r="F617" s="32" t="s">
        <v>46</v>
      </c>
      <c r="G617" s="30" t="str">
        <f>IFERROR(_xlfn.XLOOKUP($D617,現状商品設定!B:B,現状商品設定!F:F),"-")</f>
        <v>-</v>
      </c>
      <c r="H617" s="34" t="e">
        <f>IF(IF(AND(V617&gt;=設定!$C$3,X617&gt;=L617),G617*(1+設定!$C$6),IF(AND(V617&gt;=設定!$C$3,X617&lt;L617),G617*(1+設定!$C$7*-1),IF(V617&lt;設定!$C$3,G617*(1+設定!$C$6),"除外")))&gt;10,IF(AND(V617&gt;=設定!$C$3,X617&gt;=L617),G617*(1+設定!$C$6),IF(AND(V617&gt;=設定!$C$3,X617&lt;L617),G617*(1+設定!$C$7*-1),IF(V617&lt;設定!$C$3,G617*(1+設定!$C$6),"除外"))),10)</f>
        <v>#VALUE!</v>
      </c>
      <c r="I617" s="34" t="e">
        <f ca="1">IF(消化率!$I$5&lt;1,商品!H617*消化率!$I$5,IF(商品!W617*商品!Q617/(商品!H617*消化率!$I$5)&gt;商品!L617,商品!H617*消化率!$I$5,J617))</f>
        <v>#DIV/0!</v>
      </c>
      <c r="J617" s="34" t="e">
        <f t="shared" si="128"/>
        <v>#VALUE!</v>
      </c>
      <c r="K617" s="34" t="e">
        <f ca="1">IF(ROUNDDOWN(IF(I617&gt;=設定!$C$8,設定!$C$8,商品!I617),0)&lt;10,10,ROUNDDOWN(IF(I617&gt;=設定!$C$8,設定!$C$8,商品!I617),0))</f>
        <v>#DIV/0!</v>
      </c>
      <c r="L617" s="64">
        <f>IF(F617="標準",設定!$C$4,商品!F617)</f>
        <v>5</v>
      </c>
      <c r="M617" s="63" t="str">
        <f>_xlfn.XLOOKUP($D617,全商品!$F:$F,全商品!H:H,"-")</f>
        <v>-</v>
      </c>
      <c r="N617" s="12" t="str">
        <f>_xlfn.XLOOKUP($D617,全商品!$F:$F,全商品!I:I,"-")</f>
        <v>-</v>
      </c>
      <c r="O617" s="23" t="str">
        <f>_xlfn.XLOOKUP($D617,全商品!$F:$F,全商品!K:K,"-")</f>
        <v>-</v>
      </c>
      <c r="P617" s="13" t="str">
        <f>_xlfn.XLOOKUP($D617,全商品!$F:$F,全商品!M:M,"-")</f>
        <v>-</v>
      </c>
      <c r="Q617" s="25" t="str">
        <f>_xlfn.XLOOKUP($D617,現状商品設定!B:B,現状商品設定!D:D,"-")</f>
        <v>-</v>
      </c>
      <c r="R617" s="22">
        <f>SUM(_xlfn.XLOOKUP($D617,当月商品!$D:$D,当月商品!I:I,0),_xlfn.XLOOKUP($D617,前月商品!$D:$D,前月商品!I:I,0),_xlfn.XLOOKUP($D617,前々月商品!$D:$D,前々月商品!I:I,0))</f>
        <v>0</v>
      </c>
      <c r="S617" s="23">
        <f>SUM(_xlfn.XLOOKUP($D617,当月商品!$D:$D,当月商品!V:V,0),_xlfn.XLOOKUP($D617,前月商品!$D:$D,前月商品!V:V,0),_xlfn.XLOOKUP($D617,前々月商品!$D:$D,前々月商品!V:V,0))</f>
        <v>0</v>
      </c>
      <c r="T617" s="23">
        <f t="shared" si="129"/>
        <v>0</v>
      </c>
      <c r="U617" s="23">
        <f>SUM(_xlfn.XLOOKUP($D617,当月商品!$D:$D,当月商品!W:W,0),_xlfn.XLOOKUP($D617,前月商品!$D:$D,前月商品!W:W,0),_xlfn.XLOOKUP($D617,前々月商品!$D:$D,前々月商品!W:W,0))</f>
        <v>0</v>
      </c>
      <c r="V617" s="23">
        <f>SUM(_xlfn.XLOOKUP($D617,当月商品!$D:$D,当月商品!H:H,0),_xlfn.XLOOKUP($D617,前月商品!$D:$D,前月商品!H:H,0),_xlfn.XLOOKUP($D617,前々月商品!$D:$D,前々月商品!H:H,0))</f>
        <v>0</v>
      </c>
      <c r="W617" s="13">
        <f t="shared" si="130"/>
        <v>0</v>
      </c>
      <c r="X617" s="15">
        <f t="shared" si="131"/>
        <v>0</v>
      </c>
      <c r="Y617" s="22">
        <f>_xlfn.XLOOKUP($D617,当月商品!$D:$D,当月商品!I:I,0)</f>
        <v>0</v>
      </c>
      <c r="Z617" s="23">
        <f>_xlfn.XLOOKUP($D617,前月商品!$D:$D,前月商品!I:I,0)</f>
        <v>0</v>
      </c>
      <c r="AA617" s="23">
        <f>_xlfn.XLOOKUP($D617,前々月商品!$D:$D,前々月商品!I:I,0)</f>
        <v>0</v>
      </c>
      <c r="AB617" s="23">
        <f>_xlfn.XLOOKUP($D617,当月商品!$D:$D,当月商品!V:V,0)</f>
        <v>0</v>
      </c>
      <c r="AC617" s="23">
        <f>_xlfn.XLOOKUP($D617,前月商品!$D:$D,前月商品!V:V,0)</f>
        <v>0</v>
      </c>
      <c r="AD617" s="23">
        <f>_xlfn.XLOOKUP($D617,前々月商品!$D:$D,前々月商品!V:V,0)</f>
        <v>0</v>
      </c>
      <c r="AE617" s="23">
        <f t="shared" si="132"/>
        <v>0</v>
      </c>
      <c r="AF617" s="23">
        <f t="shared" si="133"/>
        <v>0</v>
      </c>
      <c r="AG617" s="23">
        <f t="shared" si="134"/>
        <v>0</v>
      </c>
      <c r="AH617" s="12">
        <f>_xlfn.XLOOKUP($D617,当月商品!$D:$D,当月商品!W:W,0)</f>
        <v>0</v>
      </c>
      <c r="AI617" s="12">
        <f>_xlfn.XLOOKUP($D617,前月商品!$D:$D,前月商品!W:W,0)</f>
        <v>0</v>
      </c>
      <c r="AJ617" s="12">
        <f>_xlfn.XLOOKUP($D617,前々月商品!$D:$D,前々月商品!W:W,0)</f>
        <v>0</v>
      </c>
      <c r="AK617" s="12">
        <f>_xlfn.XLOOKUP($D617,当月商品!$D:$D,当月商品!H:H,0)</f>
        <v>0</v>
      </c>
      <c r="AL617" s="12">
        <f>_xlfn.XLOOKUP($D617,前月商品!$D:$D,前月商品!H:H,0)</f>
        <v>0</v>
      </c>
      <c r="AM617" s="12">
        <f>_xlfn.XLOOKUP($D617,前々月商品!$D:$D,前々月商品!H:H,0)</f>
        <v>0</v>
      </c>
      <c r="AN617" s="13">
        <f t="shared" si="135"/>
        <v>0</v>
      </c>
      <c r="AO617" s="13">
        <f t="shared" si="136"/>
        <v>0</v>
      </c>
      <c r="AP617" s="13">
        <f t="shared" si="137"/>
        <v>0</v>
      </c>
      <c r="AQ617" s="16">
        <f t="shared" si="138"/>
        <v>0</v>
      </c>
      <c r="AR617" s="16">
        <f t="shared" si="139"/>
        <v>0</v>
      </c>
      <c r="AS617" s="17">
        <f t="shared" si="140"/>
        <v>0</v>
      </c>
      <c r="AT617" t="e">
        <f t="shared" si="141"/>
        <v>#VALUE!</v>
      </c>
    </row>
    <row r="618" spans="3:46" ht="36.65" customHeight="1">
      <c r="C618" s="20">
        <v>613</v>
      </c>
      <c r="D618" s="53">
        <f>現状商品設定!B615</f>
        <v>0</v>
      </c>
      <c r="E618" s="26" t="str">
        <f>IFERROR(_xlfn.XLOOKUP($D618,現状商品設定!B:B,現状商品設定!C:C,"-"),"-")</f>
        <v>-</v>
      </c>
      <c r="F618" s="32" t="s">
        <v>46</v>
      </c>
      <c r="G618" s="30" t="str">
        <f>IFERROR(_xlfn.XLOOKUP($D618,現状商品設定!B:B,現状商品設定!F:F),"-")</f>
        <v>-</v>
      </c>
      <c r="H618" s="34" t="e">
        <f>IF(IF(AND(V618&gt;=設定!$C$3,X618&gt;=L618),G618*(1+設定!$C$6),IF(AND(V618&gt;=設定!$C$3,X618&lt;L618),G618*(1+設定!$C$7*-1),IF(V618&lt;設定!$C$3,G618*(1+設定!$C$6),"除外")))&gt;10,IF(AND(V618&gt;=設定!$C$3,X618&gt;=L618),G618*(1+設定!$C$6),IF(AND(V618&gt;=設定!$C$3,X618&lt;L618),G618*(1+設定!$C$7*-1),IF(V618&lt;設定!$C$3,G618*(1+設定!$C$6),"除外"))),10)</f>
        <v>#VALUE!</v>
      </c>
      <c r="I618" s="34" t="e">
        <f ca="1">IF(消化率!$I$5&lt;1,商品!H618*消化率!$I$5,IF(商品!W618*商品!Q618/(商品!H618*消化率!$I$5)&gt;商品!L618,商品!H618*消化率!$I$5,J618))</f>
        <v>#DIV/0!</v>
      </c>
      <c r="J618" s="34" t="e">
        <f t="shared" si="128"/>
        <v>#VALUE!</v>
      </c>
      <c r="K618" s="34" t="e">
        <f ca="1">IF(ROUNDDOWN(IF(I618&gt;=設定!$C$8,設定!$C$8,商品!I618),0)&lt;10,10,ROUNDDOWN(IF(I618&gt;=設定!$C$8,設定!$C$8,商品!I618),0))</f>
        <v>#DIV/0!</v>
      </c>
      <c r="L618" s="64">
        <f>IF(F618="標準",設定!$C$4,商品!F618)</f>
        <v>5</v>
      </c>
      <c r="M618" s="63" t="str">
        <f>_xlfn.XLOOKUP($D618,全商品!$F:$F,全商品!H:H,"-")</f>
        <v>-</v>
      </c>
      <c r="N618" s="12" t="str">
        <f>_xlfn.XLOOKUP($D618,全商品!$F:$F,全商品!I:I,"-")</f>
        <v>-</v>
      </c>
      <c r="O618" s="23" t="str">
        <f>_xlfn.XLOOKUP($D618,全商品!$F:$F,全商品!K:K,"-")</f>
        <v>-</v>
      </c>
      <c r="P618" s="13" t="str">
        <f>_xlfn.XLOOKUP($D618,全商品!$F:$F,全商品!M:M,"-")</f>
        <v>-</v>
      </c>
      <c r="Q618" s="25" t="str">
        <f>_xlfn.XLOOKUP($D618,現状商品設定!B:B,現状商品設定!D:D,"-")</f>
        <v>-</v>
      </c>
      <c r="R618" s="22">
        <f>SUM(_xlfn.XLOOKUP($D618,当月商品!$D:$D,当月商品!I:I,0),_xlfn.XLOOKUP($D618,前月商品!$D:$D,前月商品!I:I,0),_xlfn.XLOOKUP($D618,前々月商品!$D:$D,前々月商品!I:I,0))</f>
        <v>0</v>
      </c>
      <c r="S618" s="23">
        <f>SUM(_xlfn.XLOOKUP($D618,当月商品!$D:$D,当月商品!V:V,0),_xlfn.XLOOKUP($D618,前月商品!$D:$D,前月商品!V:V,0),_xlfn.XLOOKUP($D618,前々月商品!$D:$D,前々月商品!V:V,0))</f>
        <v>0</v>
      </c>
      <c r="T618" s="23">
        <f t="shared" si="129"/>
        <v>0</v>
      </c>
      <c r="U618" s="23">
        <f>SUM(_xlfn.XLOOKUP($D618,当月商品!$D:$D,当月商品!W:W,0),_xlfn.XLOOKUP($D618,前月商品!$D:$D,前月商品!W:W,0),_xlfn.XLOOKUP($D618,前々月商品!$D:$D,前々月商品!W:W,0))</f>
        <v>0</v>
      </c>
      <c r="V618" s="23">
        <f>SUM(_xlfn.XLOOKUP($D618,当月商品!$D:$D,当月商品!H:H,0),_xlfn.XLOOKUP($D618,前月商品!$D:$D,前月商品!H:H,0),_xlfn.XLOOKUP($D618,前々月商品!$D:$D,前々月商品!H:H,0))</f>
        <v>0</v>
      </c>
      <c r="W618" s="13">
        <f t="shared" si="130"/>
        <v>0</v>
      </c>
      <c r="X618" s="15">
        <f t="shared" si="131"/>
        <v>0</v>
      </c>
      <c r="Y618" s="22">
        <f>_xlfn.XLOOKUP($D618,当月商品!$D:$D,当月商品!I:I,0)</f>
        <v>0</v>
      </c>
      <c r="Z618" s="23">
        <f>_xlfn.XLOOKUP($D618,前月商品!$D:$D,前月商品!I:I,0)</f>
        <v>0</v>
      </c>
      <c r="AA618" s="23">
        <f>_xlfn.XLOOKUP($D618,前々月商品!$D:$D,前々月商品!I:I,0)</f>
        <v>0</v>
      </c>
      <c r="AB618" s="23">
        <f>_xlfn.XLOOKUP($D618,当月商品!$D:$D,当月商品!V:V,0)</f>
        <v>0</v>
      </c>
      <c r="AC618" s="23">
        <f>_xlfn.XLOOKUP($D618,前月商品!$D:$D,前月商品!V:V,0)</f>
        <v>0</v>
      </c>
      <c r="AD618" s="23">
        <f>_xlfn.XLOOKUP($D618,前々月商品!$D:$D,前々月商品!V:V,0)</f>
        <v>0</v>
      </c>
      <c r="AE618" s="23">
        <f t="shared" si="132"/>
        <v>0</v>
      </c>
      <c r="AF618" s="23">
        <f t="shared" si="133"/>
        <v>0</v>
      </c>
      <c r="AG618" s="23">
        <f t="shared" si="134"/>
        <v>0</v>
      </c>
      <c r="AH618" s="12">
        <f>_xlfn.XLOOKUP($D618,当月商品!$D:$D,当月商品!W:W,0)</f>
        <v>0</v>
      </c>
      <c r="AI618" s="12">
        <f>_xlfn.XLOOKUP($D618,前月商品!$D:$D,前月商品!W:W,0)</f>
        <v>0</v>
      </c>
      <c r="AJ618" s="12">
        <f>_xlfn.XLOOKUP($D618,前々月商品!$D:$D,前々月商品!W:W,0)</f>
        <v>0</v>
      </c>
      <c r="AK618" s="12">
        <f>_xlfn.XLOOKUP($D618,当月商品!$D:$D,当月商品!H:H,0)</f>
        <v>0</v>
      </c>
      <c r="AL618" s="12">
        <f>_xlfn.XLOOKUP($D618,前月商品!$D:$D,前月商品!H:H,0)</f>
        <v>0</v>
      </c>
      <c r="AM618" s="12">
        <f>_xlfn.XLOOKUP($D618,前々月商品!$D:$D,前々月商品!H:H,0)</f>
        <v>0</v>
      </c>
      <c r="AN618" s="13">
        <f t="shared" si="135"/>
        <v>0</v>
      </c>
      <c r="AO618" s="13">
        <f t="shared" si="136"/>
        <v>0</v>
      </c>
      <c r="AP618" s="13">
        <f t="shared" si="137"/>
        <v>0</v>
      </c>
      <c r="AQ618" s="16">
        <f t="shared" si="138"/>
        <v>0</v>
      </c>
      <c r="AR618" s="16">
        <f t="shared" si="139"/>
        <v>0</v>
      </c>
      <c r="AS618" s="17">
        <f t="shared" si="140"/>
        <v>0</v>
      </c>
      <c r="AT618" t="e">
        <f t="shared" si="141"/>
        <v>#VALUE!</v>
      </c>
    </row>
    <row r="619" spans="3:46" ht="36.65" customHeight="1">
      <c r="C619" s="20">
        <v>614</v>
      </c>
      <c r="D619" s="53">
        <f>現状商品設定!B616</f>
        <v>0</v>
      </c>
      <c r="E619" s="26" t="str">
        <f>IFERROR(_xlfn.XLOOKUP($D619,現状商品設定!B:B,現状商品設定!C:C,"-"),"-")</f>
        <v>-</v>
      </c>
      <c r="F619" s="32" t="s">
        <v>46</v>
      </c>
      <c r="G619" s="30" t="str">
        <f>IFERROR(_xlfn.XLOOKUP($D619,現状商品設定!B:B,現状商品設定!F:F),"-")</f>
        <v>-</v>
      </c>
      <c r="H619" s="34" t="e">
        <f>IF(IF(AND(V619&gt;=設定!$C$3,X619&gt;=L619),G619*(1+設定!$C$6),IF(AND(V619&gt;=設定!$C$3,X619&lt;L619),G619*(1+設定!$C$7*-1),IF(V619&lt;設定!$C$3,G619*(1+設定!$C$6),"除外")))&gt;10,IF(AND(V619&gt;=設定!$C$3,X619&gt;=L619),G619*(1+設定!$C$6),IF(AND(V619&gt;=設定!$C$3,X619&lt;L619),G619*(1+設定!$C$7*-1),IF(V619&lt;設定!$C$3,G619*(1+設定!$C$6),"除外"))),10)</f>
        <v>#VALUE!</v>
      </c>
      <c r="I619" s="34" t="e">
        <f ca="1">IF(消化率!$I$5&lt;1,商品!H619*消化率!$I$5,IF(商品!W619*商品!Q619/(商品!H619*消化率!$I$5)&gt;商品!L619,商品!H619*消化率!$I$5,J619))</f>
        <v>#DIV/0!</v>
      </c>
      <c r="J619" s="34" t="e">
        <f t="shared" si="128"/>
        <v>#VALUE!</v>
      </c>
      <c r="K619" s="34" t="e">
        <f ca="1">IF(ROUNDDOWN(IF(I619&gt;=設定!$C$8,設定!$C$8,商品!I619),0)&lt;10,10,ROUNDDOWN(IF(I619&gt;=設定!$C$8,設定!$C$8,商品!I619),0))</f>
        <v>#DIV/0!</v>
      </c>
      <c r="L619" s="64">
        <f>IF(F619="標準",設定!$C$4,商品!F619)</f>
        <v>5</v>
      </c>
      <c r="M619" s="63" t="str">
        <f>_xlfn.XLOOKUP($D619,全商品!$F:$F,全商品!H:H,"-")</f>
        <v>-</v>
      </c>
      <c r="N619" s="12" t="str">
        <f>_xlfn.XLOOKUP($D619,全商品!$F:$F,全商品!I:I,"-")</f>
        <v>-</v>
      </c>
      <c r="O619" s="23" t="str">
        <f>_xlfn.XLOOKUP($D619,全商品!$F:$F,全商品!K:K,"-")</f>
        <v>-</v>
      </c>
      <c r="P619" s="13" t="str">
        <f>_xlfn.XLOOKUP($D619,全商品!$F:$F,全商品!M:M,"-")</f>
        <v>-</v>
      </c>
      <c r="Q619" s="25" t="str">
        <f>_xlfn.XLOOKUP($D619,現状商品設定!B:B,現状商品設定!D:D,"-")</f>
        <v>-</v>
      </c>
      <c r="R619" s="22">
        <f>SUM(_xlfn.XLOOKUP($D619,当月商品!$D:$D,当月商品!I:I,0),_xlfn.XLOOKUP($D619,前月商品!$D:$D,前月商品!I:I,0),_xlfn.XLOOKUP($D619,前々月商品!$D:$D,前々月商品!I:I,0))</f>
        <v>0</v>
      </c>
      <c r="S619" s="23">
        <f>SUM(_xlfn.XLOOKUP($D619,当月商品!$D:$D,当月商品!V:V,0),_xlfn.XLOOKUP($D619,前月商品!$D:$D,前月商品!V:V,0),_xlfn.XLOOKUP($D619,前々月商品!$D:$D,前々月商品!V:V,0))</f>
        <v>0</v>
      </c>
      <c r="T619" s="23">
        <f t="shared" si="129"/>
        <v>0</v>
      </c>
      <c r="U619" s="23">
        <f>SUM(_xlfn.XLOOKUP($D619,当月商品!$D:$D,当月商品!W:W,0),_xlfn.XLOOKUP($D619,前月商品!$D:$D,前月商品!W:W,0),_xlfn.XLOOKUP($D619,前々月商品!$D:$D,前々月商品!W:W,0))</f>
        <v>0</v>
      </c>
      <c r="V619" s="23">
        <f>SUM(_xlfn.XLOOKUP($D619,当月商品!$D:$D,当月商品!H:H,0),_xlfn.XLOOKUP($D619,前月商品!$D:$D,前月商品!H:H,0),_xlfn.XLOOKUP($D619,前々月商品!$D:$D,前々月商品!H:H,0))</f>
        <v>0</v>
      </c>
      <c r="W619" s="13">
        <f t="shared" si="130"/>
        <v>0</v>
      </c>
      <c r="X619" s="15">
        <f t="shared" si="131"/>
        <v>0</v>
      </c>
      <c r="Y619" s="22">
        <f>_xlfn.XLOOKUP($D619,当月商品!$D:$D,当月商品!I:I,0)</f>
        <v>0</v>
      </c>
      <c r="Z619" s="23">
        <f>_xlfn.XLOOKUP($D619,前月商品!$D:$D,前月商品!I:I,0)</f>
        <v>0</v>
      </c>
      <c r="AA619" s="23">
        <f>_xlfn.XLOOKUP($D619,前々月商品!$D:$D,前々月商品!I:I,0)</f>
        <v>0</v>
      </c>
      <c r="AB619" s="23">
        <f>_xlfn.XLOOKUP($D619,当月商品!$D:$D,当月商品!V:V,0)</f>
        <v>0</v>
      </c>
      <c r="AC619" s="23">
        <f>_xlfn.XLOOKUP($D619,前月商品!$D:$D,前月商品!V:V,0)</f>
        <v>0</v>
      </c>
      <c r="AD619" s="23">
        <f>_xlfn.XLOOKUP($D619,前々月商品!$D:$D,前々月商品!V:V,0)</f>
        <v>0</v>
      </c>
      <c r="AE619" s="23">
        <f t="shared" si="132"/>
        <v>0</v>
      </c>
      <c r="AF619" s="23">
        <f t="shared" si="133"/>
        <v>0</v>
      </c>
      <c r="AG619" s="23">
        <f t="shared" si="134"/>
        <v>0</v>
      </c>
      <c r="AH619" s="12">
        <f>_xlfn.XLOOKUP($D619,当月商品!$D:$D,当月商品!W:W,0)</f>
        <v>0</v>
      </c>
      <c r="AI619" s="12">
        <f>_xlfn.XLOOKUP($D619,前月商品!$D:$D,前月商品!W:W,0)</f>
        <v>0</v>
      </c>
      <c r="AJ619" s="12">
        <f>_xlfn.XLOOKUP($D619,前々月商品!$D:$D,前々月商品!W:W,0)</f>
        <v>0</v>
      </c>
      <c r="AK619" s="12">
        <f>_xlfn.XLOOKUP($D619,当月商品!$D:$D,当月商品!H:H,0)</f>
        <v>0</v>
      </c>
      <c r="AL619" s="12">
        <f>_xlfn.XLOOKUP($D619,前月商品!$D:$D,前月商品!H:H,0)</f>
        <v>0</v>
      </c>
      <c r="AM619" s="12">
        <f>_xlfn.XLOOKUP($D619,前々月商品!$D:$D,前々月商品!H:H,0)</f>
        <v>0</v>
      </c>
      <c r="AN619" s="13">
        <f t="shared" si="135"/>
        <v>0</v>
      </c>
      <c r="AO619" s="13">
        <f t="shared" si="136"/>
        <v>0</v>
      </c>
      <c r="AP619" s="13">
        <f t="shared" si="137"/>
        <v>0</v>
      </c>
      <c r="AQ619" s="16">
        <f t="shared" si="138"/>
        <v>0</v>
      </c>
      <c r="AR619" s="16">
        <f t="shared" si="139"/>
        <v>0</v>
      </c>
      <c r="AS619" s="17">
        <f t="shared" si="140"/>
        <v>0</v>
      </c>
      <c r="AT619" t="e">
        <f t="shared" si="141"/>
        <v>#VALUE!</v>
      </c>
    </row>
    <row r="620" spans="3:46" ht="36.65" customHeight="1">
      <c r="C620" s="20">
        <v>615</v>
      </c>
      <c r="D620" s="53">
        <f>現状商品設定!B617</f>
        <v>0</v>
      </c>
      <c r="E620" s="26" t="str">
        <f>IFERROR(_xlfn.XLOOKUP($D620,現状商品設定!B:B,現状商品設定!C:C,"-"),"-")</f>
        <v>-</v>
      </c>
      <c r="F620" s="32" t="s">
        <v>46</v>
      </c>
      <c r="G620" s="30" t="str">
        <f>IFERROR(_xlfn.XLOOKUP($D620,現状商品設定!B:B,現状商品設定!F:F),"-")</f>
        <v>-</v>
      </c>
      <c r="H620" s="34" t="e">
        <f>IF(IF(AND(V620&gt;=設定!$C$3,X620&gt;=L620),G620*(1+設定!$C$6),IF(AND(V620&gt;=設定!$C$3,X620&lt;L620),G620*(1+設定!$C$7*-1),IF(V620&lt;設定!$C$3,G620*(1+設定!$C$6),"除外")))&gt;10,IF(AND(V620&gt;=設定!$C$3,X620&gt;=L620),G620*(1+設定!$C$6),IF(AND(V620&gt;=設定!$C$3,X620&lt;L620),G620*(1+設定!$C$7*-1),IF(V620&lt;設定!$C$3,G620*(1+設定!$C$6),"除外"))),10)</f>
        <v>#VALUE!</v>
      </c>
      <c r="I620" s="34" t="e">
        <f ca="1">IF(消化率!$I$5&lt;1,商品!H620*消化率!$I$5,IF(商品!W620*商品!Q620/(商品!H620*消化率!$I$5)&gt;商品!L620,商品!H620*消化率!$I$5,J620))</f>
        <v>#DIV/0!</v>
      </c>
      <c r="J620" s="34" t="e">
        <f t="shared" si="128"/>
        <v>#VALUE!</v>
      </c>
      <c r="K620" s="34" t="e">
        <f ca="1">IF(ROUNDDOWN(IF(I620&gt;=設定!$C$8,設定!$C$8,商品!I620),0)&lt;10,10,ROUNDDOWN(IF(I620&gt;=設定!$C$8,設定!$C$8,商品!I620),0))</f>
        <v>#DIV/0!</v>
      </c>
      <c r="L620" s="64">
        <f>IF(F620="標準",設定!$C$4,商品!F620)</f>
        <v>5</v>
      </c>
      <c r="M620" s="63" t="str">
        <f>_xlfn.XLOOKUP($D620,全商品!$F:$F,全商品!H:H,"-")</f>
        <v>-</v>
      </c>
      <c r="N620" s="12" t="str">
        <f>_xlfn.XLOOKUP($D620,全商品!$F:$F,全商品!I:I,"-")</f>
        <v>-</v>
      </c>
      <c r="O620" s="23" t="str">
        <f>_xlfn.XLOOKUP($D620,全商品!$F:$F,全商品!K:K,"-")</f>
        <v>-</v>
      </c>
      <c r="P620" s="13" t="str">
        <f>_xlfn.XLOOKUP($D620,全商品!$F:$F,全商品!M:M,"-")</f>
        <v>-</v>
      </c>
      <c r="Q620" s="25" t="str">
        <f>_xlfn.XLOOKUP($D620,現状商品設定!B:B,現状商品設定!D:D,"-")</f>
        <v>-</v>
      </c>
      <c r="R620" s="22">
        <f>SUM(_xlfn.XLOOKUP($D620,当月商品!$D:$D,当月商品!I:I,0),_xlfn.XLOOKUP($D620,前月商品!$D:$D,前月商品!I:I,0),_xlfn.XLOOKUP($D620,前々月商品!$D:$D,前々月商品!I:I,0))</f>
        <v>0</v>
      </c>
      <c r="S620" s="23">
        <f>SUM(_xlfn.XLOOKUP($D620,当月商品!$D:$D,当月商品!V:V,0),_xlfn.XLOOKUP($D620,前月商品!$D:$D,前月商品!V:V,0),_xlfn.XLOOKUP($D620,前々月商品!$D:$D,前々月商品!V:V,0))</f>
        <v>0</v>
      </c>
      <c r="T620" s="23">
        <f t="shared" si="129"/>
        <v>0</v>
      </c>
      <c r="U620" s="23">
        <f>SUM(_xlfn.XLOOKUP($D620,当月商品!$D:$D,当月商品!W:W,0),_xlfn.XLOOKUP($D620,前月商品!$D:$D,前月商品!W:W,0),_xlfn.XLOOKUP($D620,前々月商品!$D:$D,前々月商品!W:W,0))</f>
        <v>0</v>
      </c>
      <c r="V620" s="23">
        <f>SUM(_xlfn.XLOOKUP($D620,当月商品!$D:$D,当月商品!H:H,0),_xlfn.XLOOKUP($D620,前月商品!$D:$D,前月商品!H:H,0),_xlfn.XLOOKUP($D620,前々月商品!$D:$D,前々月商品!H:H,0))</f>
        <v>0</v>
      </c>
      <c r="W620" s="13">
        <f t="shared" si="130"/>
        <v>0</v>
      </c>
      <c r="X620" s="15">
        <f t="shared" si="131"/>
        <v>0</v>
      </c>
      <c r="Y620" s="22">
        <f>_xlfn.XLOOKUP($D620,当月商品!$D:$D,当月商品!I:I,0)</f>
        <v>0</v>
      </c>
      <c r="Z620" s="23">
        <f>_xlfn.XLOOKUP($D620,前月商品!$D:$D,前月商品!I:I,0)</f>
        <v>0</v>
      </c>
      <c r="AA620" s="23">
        <f>_xlfn.XLOOKUP($D620,前々月商品!$D:$D,前々月商品!I:I,0)</f>
        <v>0</v>
      </c>
      <c r="AB620" s="23">
        <f>_xlfn.XLOOKUP($D620,当月商品!$D:$D,当月商品!V:V,0)</f>
        <v>0</v>
      </c>
      <c r="AC620" s="23">
        <f>_xlfn.XLOOKUP($D620,前月商品!$D:$D,前月商品!V:V,0)</f>
        <v>0</v>
      </c>
      <c r="AD620" s="23">
        <f>_xlfn.XLOOKUP($D620,前々月商品!$D:$D,前々月商品!V:V,0)</f>
        <v>0</v>
      </c>
      <c r="AE620" s="23">
        <f t="shared" si="132"/>
        <v>0</v>
      </c>
      <c r="AF620" s="23">
        <f t="shared" si="133"/>
        <v>0</v>
      </c>
      <c r="AG620" s="23">
        <f t="shared" si="134"/>
        <v>0</v>
      </c>
      <c r="AH620" s="12">
        <f>_xlfn.XLOOKUP($D620,当月商品!$D:$D,当月商品!W:W,0)</f>
        <v>0</v>
      </c>
      <c r="AI620" s="12">
        <f>_xlfn.XLOOKUP($D620,前月商品!$D:$D,前月商品!W:W,0)</f>
        <v>0</v>
      </c>
      <c r="AJ620" s="12">
        <f>_xlfn.XLOOKUP($D620,前々月商品!$D:$D,前々月商品!W:W,0)</f>
        <v>0</v>
      </c>
      <c r="AK620" s="12">
        <f>_xlfn.XLOOKUP($D620,当月商品!$D:$D,当月商品!H:H,0)</f>
        <v>0</v>
      </c>
      <c r="AL620" s="12">
        <f>_xlfn.XLOOKUP($D620,前月商品!$D:$D,前月商品!H:H,0)</f>
        <v>0</v>
      </c>
      <c r="AM620" s="12">
        <f>_xlfn.XLOOKUP($D620,前々月商品!$D:$D,前々月商品!H:H,0)</f>
        <v>0</v>
      </c>
      <c r="AN620" s="13">
        <f t="shared" si="135"/>
        <v>0</v>
      </c>
      <c r="AO620" s="13">
        <f t="shared" si="136"/>
        <v>0</v>
      </c>
      <c r="AP620" s="13">
        <f t="shared" si="137"/>
        <v>0</v>
      </c>
      <c r="AQ620" s="16">
        <f t="shared" si="138"/>
        <v>0</v>
      </c>
      <c r="AR620" s="16">
        <f t="shared" si="139"/>
        <v>0</v>
      </c>
      <c r="AS620" s="17">
        <f t="shared" si="140"/>
        <v>0</v>
      </c>
      <c r="AT620" t="e">
        <f t="shared" si="141"/>
        <v>#VALUE!</v>
      </c>
    </row>
    <row r="621" spans="3:46" ht="36.65" customHeight="1">
      <c r="C621" s="20">
        <v>616</v>
      </c>
      <c r="D621" s="53">
        <f>現状商品設定!B618</f>
        <v>0</v>
      </c>
      <c r="E621" s="26" t="str">
        <f>IFERROR(_xlfn.XLOOKUP($D621,現状商品設定!B:B,現状商品設定!C:C,"-"),"-")</f>
        <v>-</v>
      </c>
      <c r="F621" s="32" t="s">
        <v>46</v>
      </c>
      <c r="G621" s="30" t="str">
        <f>IFERROR(_xlfn.XLOOKUP($D621,現状商品設定!B:B,現状商品設定!F:F),"-")</f>
        <v>-</v>
      </c>
      <c r="H621" s="34" t="e">
        <f>IF(IF(AND(V621&gt;=設定!$C$3,X621&gt;=L621),G621*(1+設定!$C$6),IF(AND(V621&gt;=設定!$C$3,X621&lt;L621),G621*(1+設定!$C$7*-1),IF(V621&lt;設定!$C$3,G621*(1+設定!$C$6),"除外")))&gt;10,IF(AND(V621&gt;=設定!$C$3,X621&gt;=L621),G621*(1+設定!$C$6),IF(AND(V621&gt;=設定!$C$3,X621&lt;L621),G621*(1+設定!$C$7*-1),IF(V621&lt;設定!$C$3,G621*(1+設定!$C$6),"除外"))),10)</f>
        <v>#VALUE!</v>
      </c>
      <c r="I621" s="34" t="e">
        <f ca="1">IF(消化率!$I$5&lt;1,商品!H621*消化率!$I$5,IF(商品!W621*商品!Q621/(商品!H621*消化率!$I$5)&gt;商品!L621,商品!H621*消化率!$I$5,J621))</f>
        <v>#DIV/0!</v>
      </c>
      <c r="J621" s="34" t="e">
        <f t="shared" si="128"/>
        <v>#VALUE!</v>
      </c>
      <c r="K621" s="34" t="e">
        <f ca="1">IF(ROUNDDOWN(IF(I621&gt;=設定!$C$8,設定!$C$8,商品!I621),0)&lt;10,10,ROUNDDOWN(IF(I621&gt;=設定!$C$8,設定!$C$8,商品!I621),0))</f>
        <v>#DIV/0!</v>
      </c>
      <c r="L621" s="64">
        <f>IF(F621="標準",設定!$C$4,商品!F621)</f>
        <v>5</v>
      </c>
      <c r="M621" s="63" t="str">
        <f>_xlfn.XLOOKUP($D621,全商品!$F:$F,全商品!H:H,"-")</f>
        <v>-</v>
      </c>
      <c r="N621" s="12" t="str">
        <f>_xlfn.XLOOKUP($D621,全商品!$F:$F,全商品!I:I,"-")</f>
        <v>-</v>
      </c>
      <c r="O621" s="23" t="str">
        <f>_xlfn.XLOOKUP($D621,全商品!$F:$F,全商品!K:K,"-")</f>
        <v>-</v>
      </c>
      <c r="P621" s="13" t="str">
        <f>_xlfn.XLOOKUP($D621,全商品!$F:$F,全商品!M:M,"-")</f>
        <v>-</v>
      </c>
      <c r="Q621" s="25" t="str">
        <f>_xlfn.XLOOKUP($D621,現状商品設定!B:B,現状商品設定!D:D,"-")</f>
        <v>-</v>
      </c>
      <c r="R621" s="22">
        <f>SUM(_xlfn.XLOOKUP($D621,当月商品!$D:$D,当月商品!I:I,0),_xlfn.XLOOKUP($D621,前月商品!$D:$D,前月商品!I:I,0),_xlfn.XLOOKUP($D621,前々月商品!$D:$D,前々月商品!I:I,0))</f>
        <v>0</v>
      </c>
      <c r="S621" s="23">
        <f>SUM(_xlfn.XLOOKUP($D621,当月商品!$D:$D,当月商品!V:V,0),_xlfn.XLOOKUP($D621,前月商品!$D:$D,前月商品!V:V,0),_xlfn.XLOOKUP($D621,前々月商品!$D:$D,前々月商品!V:V,0))</f>
        <v>0</v>
      </c>
      <c r="T621" s="23">
        <f t="shared" si="129"/>
        <v>0</v>
      </c>
      <c r="U621" s="23">
        <f>SUM(_xlfn.XLOOKUP($D621,当月商品!$D:$D,当月商品!W:W,0),_xlfn.XLOOKUP($D621,前月商品!$D:$D,前月商品!W:W,0),_xlfn.XLOOKUP($D621,前々月商品!$D:$D,前々月商品!W:W,0))</f>
        <v>0</v>
      </c>
      <c r="V621" s="23">
        <f>SUM(_xlfn.XLOOKUP($D621,当月商品!$D:$D,当月商品!H:H,0),_xlfn.XLOOKUP($D621,前月商品!$D:$D,前月商品!H:H,0),_xlfn.XLOOKUP($D621,前々月商品!$D:$D,前々月商品!H:H,0))</f>
        <v>0</v>
      </c>
      <c r="W621" s="13">
        <f t="shared" si="130"/>
        <v>0</v>
      </c>
      <c r="X621" s="15">
        <f t="shared" si="131"/>
        <v>0</v>
      </c>
      <c r="Y621" s="22">
        <f>_xlfn.XLOOKUP($D621,当月商品!$D:$D,当月商品!I:I,0)</f>
        <v>0</v>
      </c>
      <c r="Z621" s="23">
        <f>_xlfn.XLOOKUP($D621,前月商品!$D:$D,前月商品!I:I,0)</f>
        <v>0</v>
      </c>
      <c r="AA621" s="23">
        <f>_xlfn.XLOOKUP($D621,前々月商品!$D:$D,前々月商品!I:I,0)</f>
        <v>0</v>
      </c>
      <c r="AB621" s="23">
        <f>_xlfn.XLOOKUP($D621,当月商品!$D:$D,当月商品!V:V,0)</f>
        <v>0</v>
      </c>
      <c r="AC621" s="23">
        <f>_xlfn.XLOOKUP($D621,前月商品!$D:$D,前月商品!V:V,0)</f>
        <v>0</v>
      </c>
      <c r="AD621" s="23">
        <f>_xlfn.XLOOKUP($D621,前々月商品!$D:$D,前々月商品!V:V,0)</f>
        <v>0</v>
      </c>
      <c r="AE621" s="23">
        <f t="shared" si="132"/>
        <v>0</v>
      </c>
      <c r="AF621" s="23">
        <f t="shared" si="133"/>
        <v>0</v>
      </c>
      <c r="AG621" s="23">
        <f t="shared" si="134"/>
        <v>0</v>
      </c>
      <c r="AH621" s="12">
        <f>_xlfn.XLOOKUP($D621,当月商品!$D:$D,当月商品!W:W,0)</f>
        <v>0</v>
      </c>
      <c r="AI621" s="12">
        <f>_xlfn.XLOOKUP($D621,前月商品!$D:$D,前月商品!W:W,0)</f>
        <v>0</v>
      </c>
      <c r="AJ621" s="12">
        <f>_xlfn.XLOOKUP($D621,前々月商品!$D:$D,前々月商品!W:W,0)</f>
        <v>0</v>
      </c>
      <c r="AK621" s="12">
        <f>_xlfn.XLOOKUP($D621,当月商品!$D:$D,当月商品!H:H,0)</f>
        <v>0</v>
      </c>
      <c r="AL621" s="12">
        <f>_xlfn.XLOOKUP($D621,前月商品!$D:$D,前月商品!H:H,0)</f>
        <v>0</v>
      </c>
      <c r="AM621" s="12">
        <f>_xlfn.XLOOKUP($D621,前々月商品!$D:$D,前々月商品!H:H,0)</f>
        <v>0</v>
      </c>
      <c r="AN621" s="13">
        <f t="shared" si="135"/>
        <v>0</v>
      </c>
      <c r="AO621" s="13">
        <f t="shared" si="136"/>
        <v>0</v>
      </c>
      <c r="AP621" s="13">
        <f t="shared" si="137"/>
        <v>0</v>
      </c>
      <c r="AQ621" s="16">
        <f t="shared" si="138"/>
        <v>0</v>
      </c>
      <c r="AR621" s="16">
        <f t="shared" si="139"/>
        <v>0</v>
      </c>
      <c r="AS621" s="17">
        <f t="shared" si="140"/>
        <v>0</v>
      </c>
      <c r="AT621" t="e">
        <f t="shared" si="141"/>
        <v>#VALUE!</v>
      </c>
    </row>
    <row r="622" spans="3:46" ht="36.65" customHeight="1">
      <c r="C622" s="20">
        <v>617</v>
      </c>
      <c r="D622" s="53">
        <f>現状商品設定!B619</f>
        <v>0</v>
      </c>
      <c r="E622" s="26" t="str">
        <f>IFERROR(_xlfn.XLOOKUP($D622,現状商品設定!B:B,現状商品設定!C:C,"-"),"-")</f>
        <v>-</v>
      </c>
      <c r="F622" s="32" t="s">
        <v>46</v>
      </c>
      <c r="G622" s="30" t="str">
        <f>IFERROR(_xlfn.XLOOKUP($D622,現状商品設定!B:B,現状商品設定!F:F),"-")</f>
        <v>-</v>
      </c>
      <c r="H622" s="34" t="e">
        <f>IF(IF(AND(V622&gt;=設定!$C$3,X622&gt;=L622),G622*(1+設定!$C$6),IF(AND(V622&gt;=設定!$C$3,X622&lt;L622),G622*(1+設定!$C$7*-1),IF(V622&lt;設定!$C$3,G622*(1+設定!$C$6),"除外")))&gt;10,IF(AND(V622&gt;=設定!$C$3,X622&gt;=L622),G622*(1+設定!$C$6),IF(AND(V622&gt;=設定!$C$3,X622&lt;L622),G622*(1+設定!$C$7*-1),IF(V622&lt;設定!$C$3,G622*(1+設定!$C$6),"除外"))),10)</f>
        <v>#VALUE!</v>
      </c>
      <c r="I622" s="34" t="e">
        <f ca="1">IF(消化率!$I$5&lt;1,商品!H622*消化率!$I$5,IF(商品!W622*商品!Q622/(商品!H622*消化率!$I$5)&gt;商品!L622,商品!H622*消化率!$I$5,J622))</f>
        <v>#DIV/0!</v>
      </c>
      <c r="J622" s="34" t="e">
        <f t="shared" si="128"/>
        <v>#VALUE!</v>
      </c>
      <c r="K622" s="34" t="e">
        <f ca="1">IF(ROUNDDOWN(IF(I622&gt;=設定!$C$8,設定!$C$8,商品!I622),0)&lt;10,10,ROUNDDOWN(IF(I622&gt;=設定!$C$8,設定!$C$8,商品!I622),0))</f>
        <v>#DIV/0!</v>
      </c>
      <c r="L622" s="64">
        <f>IF(F622="標準",設定!$C$4,商品!F622)</f>
        <v>5</v>
      </c>
      <c r="M622" s="63" t="str">
        <f>_xlfn.XLOOKUP($D622,全商品!$F:$F,全商品!H:H,"-")</f>
        <v>-</v>
      </c>
      <c r="N622" s="12" t="str">
        <f>_xlfn.XLOOKUP($D622,全商品!$F:$F,全商品!I:I,"-")</f>
        <v>-</v>
      </c>
      <c r="O622" s="23" t="str">
        <f>_xlfn.XLOOKUP($D622,全商品!$F:$F,全商品!K:K,"-")</f>
        <v>-</v>
      </c>
      <c r="P622" s="13" t="str">
        <f>_xlfn.XLOOKUP($D622,全商品!$F:$F,全商品!M:M,"-")</f>
        <v>-</v>
      </c>
      <c r="Q622" s="25" t="str">
        <f>_xlfn.XLOOKUP($D622,現状商品設定!B:B,現状商品設定!D:D,"-")</f>
        <v>-</v>
      </c>
      <c r="R622" s="22">
        <f>SUM(_xlfn.XLOOKUP($D622,当月商品!$D:$D,当月商品!I:I,0),_xlfn.XLOOKUP($D622,前月商品!$D:$D,前月商品!I:I,0),_xlfn.XLOOKUP($D622,前々月商品!$D:$D,前々月商品!I:I,0))</f>
        <v>0</v>
      </c>
      <c r="S622" s="23">
        <f>SUM(_xlfn.XLOOKUP($D622,当月商品!$D:$D,当月商品!V:V,0),_xlfn.XLOOKUP($D622,前月商品!$D:$D,前月商品!V:V,0),_xlfn.XLOOKUP($D622,前々月商品!$D:$D,前々月商品!V:V,0))</f>
        <v>0</v>
      </c>
      <c r="T622" s="23">
        <f t="shared" si="129"/>
        <v>0</v>
      </c>
      <c r="U622" s="23">
        <f>SUM(_xlfn.XLOOKUP($D622,当月商品!$D:$D,当月商品!W:W,0),_xlfn.XLOOKUP($D622,前月商品!$D:$D,前月商品!W:W,0),_xlfn.XLOOKUP($D622,前々月商品!$D:$D,前々月商品!W:W,0))</f>
        <v>0</v>
      </c>
      <c r="V622" s="23">
        <f>SUM(_xlfn.XLOOKUP($D622,当月商品!$D:$D,当月商品!H:H,0),_xlfn.XLOOKUP($D622,前月商品!$D:$D,前月商品!H:H,0),_xlfn.XLOOKUP($D622,前々月商品!$D:$D,前々月商品!H:H,0))</f>
        <v>0</v>
      </c>
      <c r="W622" s="13">
        <f t="shared" si="130"/>
        <v>0</v>
      </c>
      <c r="X622" s="15">
        <f t="shared" si="131"/>
        <v>0</v>
      </c>
      <c r="Y622" s="22">
        <f>_xlfn.XLOOKUP($D622,当月商品!$D:$D,当月商品!I:I,0)</f>
        <v>0</v>
      </c>
      <c r="Z622" s="23">
        <f>_xlfn.XLOOKUP($D622,前月商品!$D:$D,前月商品!I:I,0)</f>
        <v>0</v>
      </c>
      <c r="AA622" s="23">
        <f>_xlfn.XLOOKUP($D622,前々月商品!$D:$D,前々月商品!I:I,0)</f>
        <v>0</v>
      </c>
      <c r="AB622" s="23">
        <f>_xlfn.XLOOKUP($D622,当月商品!$D:$D,当月商品!V:V,0)</f>
        <v>0</v>
      </c>
      <c r="AC622" s="23">
        <f>_xlfn.XLOOKUP($D622,前月商品!$D:$D,前月商品!V:V,0)</f>
        <v>0</v>
      </c>
      <c r="AD622" s="23">
        <f>_xlfn.XLOOKUP($D622,前々月商品!$D:$D,前々月商品!V:V,0)</f>
        <v>0</v>
      </c>
      <c r="AE622" s="23">
        <f t="shared" si="132"/>
        <v>0</v>
      </c>
      <c r="AF622" s="23">
        <f t="shared" si="133"/>
        <v>0</v>
      </c>
      <c r="AG622" s="23">
        <f t="shared" si="134"/>
        <v>0</v>
      </c>
      <c r="AH622" s="12">
        <f>_xlfn.XLOOKUP($D622,当月商品!$D:$D,当月商品!W:W,0)</f>
        <v>0</v>
      </c>
      <c r="AI622" s="12">
        <f>_xlfn.XLOOKUP($D622,前月商品!$D:$D,前月商品!W:W,0)</f>
        <v>0</v>
      </c>
      <c r="AJ622" s="12">
        <f>_xlfn.XLOOKUP($D622,前々月商品!$D:$D,前々月商品!W:W,0)</f>
        <v>0</v>
      </c>
      <c r="AK622" s="12">
        <f>_xlfn.XLOOKUP($D622,当月商品!$D:$D,当月商品!H:H,0)</f>
        <v>0</v>
      </c>
      <c r="AL622" s="12">
        <f>_xlfn.XLOOKUP($D622,前月商品!$D:$D,前月商品!H:H,0)</f>
        <v>0</v>
      </c>
      <c r="AM622" s="12">
        <f>_xlfn.XLOOKUP($D622,前々月商品!$D:$D,前々月商品!H:H,0)</f>
        <v>0</v>
      </c>
      <c r="AN622" s="13">
        <f t="shared" si="135"/>
        <v>0</v>
      </c>
      <c r="AO622" s="13">
        <f t="shared" si="136"/>
        <v>0</v>
      </c>
      <c r="AP622" s="13">
        <f t="shared" si="137"/>
        <v>0</v>
      </c>
      <c r="AQ622" s="16">
        <f t="shared" si="138"/>
        <v>0</v>
      </c>
      <c r="AR622" s="16">
        <f t="shared" si="139"/>
        <v>0</v>
      </c>
      <c r="AS622" s="17">
        <f t="shared" si="140"/>
        <v>0</v>
      </c>
      <c r="AT622" t="e">
        <f t="shared" si="141"/>
        <v>#VALUE!</v>
      </c>
    </row>
    <row r="623" spans="3:46" ht="36.65" customHeight="1">
      <c r="C623" s="20">
        <v>618</v>
      </c>
      <c r="D623" s="53">
        <f>現状商品設定!B620</f>
        <v>0</v>
      </c>
      <c r="E623" s="26" t="str">
        <f>IFERROR(_xlfn.XLOOKUP($D623,現状商品設定!B:B,現状商品設定!C:C,"-"),"-")</f>
        <v>-</v>
      </c>
      <c r="F623" s="32" t="s">
        <v>46</v>
      </c>
      <c r="G623" s="30" t="str">
        <f>IFERROR(_xlfn.XLOOKUP($D623,現状商品設定!B:B,現状商品設定!F:F),"-")</f>
        <v>-</v>
      </c>
      <c r="H623" s="34" t="e">
        <f>IF(IF(AND(V623&gt;=設定!$C$3,X623&gt;=L623),G623*(1+設定!$C$6),IF(AND(V623&gt;=設定!$C$3,X623&lt;L623),G623*(1+設定!$C$7*-1),IF(V623&lt;設定!$C$3,G623*(1+設定!$C$6),"除外")))&gt;10,IF(AND(V623&gt;=設定!$C$3,X623&gt;=L623),G623*(1+設定!$C$6),IF(AND(V623&gt;=設定!$C$3,X623&lt;L623),G623*(1+設定!$C$7*-1),IF(V623&lt;設定!$C$3,G623*(1+設定!$C$6),"除外"))),10)</f>
        <v>#VALUE!</v>
      </c>
      <c r="I623" s="34" t="e">
        <f ca="1">IF(消化率!$I$5&lt;1,商品!H623*消化率!$I$5,IF(商品!W623*商品!Q623/(商品!H623*消化率!$I$5)&gt;商品!L623,商品!H623*消化率!$I$5,J623))</f>
        <v>#DIV/0!</v>
      </c>
      <c r="J623" s="34" t="e">
        <f t="shared" si="128"/>
        <v>#VALUE!</v>
      </c>
      <c r="K623" s="34" t="e">
        <f ca="1">IF(ROUNDDOWN(IF(I623&gt;=設定!$C$8,設定!$C$8,商品!I623),0)&lt;10,10,ROUNDDOWN(IF(I623&gt;=設定!$C$8,設定!$C$8,商品!I623),0))</f>
        <v>#DIV/0!</v>
      </c>
      <c r="L623" s="64">
        <f>IF(F623="標準",設定!$C$4,商品!F623)</f>
        <v>5</v>
      </c>
      <c r="M623" s="63" t="str">
        <f>_xlfn.XLOOKUP($D623,全商品!$F:$F,全商品!H:H,"-")</f>
        <v>-</v>
      </c>
      <c r="N623" s="12" t="str">
        <f>_xlfn.XLOOKUP($D623,全商品!$F:$F,全商品!I:I,"-")</f>
        <v>-</v>
      </c>
      <c r="O623" s="23" t="str">
        <f>_xlfn.XLOOKUP($D623,全商品!$F:$F,全商品!K:K,"-")</f>
        <v>-</v>
      </c>
      <c r="P623" s="13" t="str">
        <f>_xlfn.XLOOKUP($D623,全商品!$F:$F,全商品!M:M,"-")</f>
        <v>-</v>
      </c>
      <c r="Q623" s="25" t="str">
        <f>_xlfn.XLOOKUP($D623,現状商品設定!B:B,現状商品設定!D:D,"-")</f>
        <v>-</v>
      </c>
      <c r="R623" s="22">
        <f>SUM(_xlfn.XLOOKUP($D623,当月商品!$D:$D,当月商品!I:I,0),_xlfn.XLOOKUP($D623,前月商品!$D:$D,前月商品!I:I,0),_xlfn.XLOOKUP($D623,前々月商品!$D:$D,前々月商品!I:I,0))</f>
        <v>0</v>
      </c>
      <c r="S623" s="23">
        <f>SUM(_xlfn.XLOOKUP($D623,当月商品!$D:$D,当月商品!V:V,0),_xlfn.XLOOKUP($D623,前月商品!$D:$D,前月商品!V:V,0),_xlfn.XLOOKUP($D623,前々月商品!$D:$D,前々月商品!V:V,0))</f>
        <v>0</v>
      </c>
      <c r="T623" s="23">
        <f t="shared" si="129"/>
        <v>0</v>
      </c>
      <c r="U623" s="23">
        <f>SUM(_xlfn.XLOOKUP($D623,当月商品!$D:$D,当月商品!W:W,0),_xlfn.XLOOKUP($D623,前月商品!$D:$D,前月商品!W:W,0),_xlfn.XLOOKUP($D623,前々月商品!$D:$D,前々月商品!W:W,0))</f>
        <v>0</v>
      </c>
      <c r="V623" s="23">
        <f>SUM(_xlfn.XLOOKUP($D623,当月商品!$D:$D,当月商品!H:H,0),_xlfn.XLOOKUP($D623,前月商品!$D:$D,前月商品!H:H,0),_xlfn.XLOOKUP($D623,前々月商品!$D:$D,前々月商品!H:H,0))</f>
        <v>0</v>
      </c>
      <c r="W623" s="13">
        <f t="shared" si="130"/>
        <v>0</v>
      </c>
      <c r="X623" s="15">
        <f t="shared" si="131"/>
        <v>0</v>
      </c>
      <c r="Y623" s="22">
        <f>_xlfn.XLOOKUP($D623,当月商品!$D:$D,当月商品!I:I,0)</f>
        <v>0</v>
      </c>
      <c r="Z623" s="23">
        <f>_xlfn.XLOOKUP($D623,前月商品!$D:$D,前月商品!I:I,0)</f>
        <v>0</v>
      </c>
      <c r="AA623" s="23">
        <f>_xlfn.XLOOKUP($D623,前々月商品!$D:$D,前々月商品!I:I,0)</f>
        <v>0</v>
      </c>
      <c r="AB623" s="23">
        <f>_xlfn.XLOOKUP($D623,当月商品!$D:$D,当月商品!V:V,0)</f>
        <v>0</v>
      </c>
      <c r="AC623" s="23">
        <f>_xlfn.XLOOKUP($D623,前月商品!$D:$D,前月商品!V:V,0)</f>
        <v>0</v>
      </c>
      <c r="AD623" s="23">
        <f>_xlfn.XLOOKUP($D623,前々月商品!$D:$D,前々月商品!V:V,0)</f>
        <v>0</v>
      </c>
      <c r="AE623" s="23">
        <f t="shared" si="132"/>
        <v>0</v>
      </c>
      <c r="AF623" s="23">
        <f t="shared" si="133"/>
        <v>0</v>
      </c>
      <c r="AG623" s="23">
        <f t="shared" si="134"/>
        <v>0</v>
      </c>
      <c r="AH623" s="12">
        <f>_xlfn.XLOOKUP($D623,当月商品!$D:$D,当月商品!W:W,0)</f>
        <v>0</v>
      </c>
      <c r="AI623" s="12">
        <f>_xlfn.XLOOKUP($D623,前月商品!$D:$D,前月商品!W:W,0)</f>
        <v>0</v>
      </c>
      <c r="AJ623" s="12">
        <f>_xlfn.XLOOKUP($D623,前々月商品!$D:$D,前々月商品!W:W,0)</f>
        <v>0</v>
      </c>
      <c r="AK623" s="12">
        <f>_xlfn.XLOOKUP($D623,当月商品!$D:$D,当月商品!H:H,0)</f>
        <v>0</v>
      </c>
      <c r="AL623" s="12">
        <f>_xlfn.XLOOKUP($D623,前月商品!$D:$D,前月商品!H:H,0)</f>
        <v>0</v>
      </c>
      <c r="AM623" s="12">
        <f>_xlfn.XLOOKUP($D623,前々月商品!$D:$D,前々月商品!H:H,0)</f>
        <v>0</v>
      </c>
      <c r="AN623" s="13">
        <f t="shared" si="135"/>
        <v>0</v>
      </c>
      <c r="AO623" s="13">
        <f t="shared" si="136"/>
        <v>0</v>
      </c>
      <c r="AP623" s="13">
        <f t="shared" si="137"/>
        <v>0</v>
      </c>
      <c r="AQ623" s="16">
        <f t="shared" si="138"/>
        <v>0</v>
      </c>
      <c r="AR623" s="16">
        <f t="shared" si="139"/>
        <v>0</v>
      </c>
      <c r="AS623" s="17">
        <f t="shared" si="140"/>
        <v>0</v>
      </c>
      <c r="AT623" t="e">
        <f t="shared" si="141"/>
        <v>#VALUE!</v>
      </c>
    </row>
    <row r="624" spans="3:46" ht="36.65" customHeight="1">
      <c r="C624" s="20">
        <v>619</v>
      </c>
      <c r="D624" s="53">
        <f>現状商品設定!B621</f>
        <v>0</v>
      </c>
      <c r="E624" s="26" t="str">
        <f>IFERROR(_xlfn.XLOOKUP($D624,現状商品設定!B:B,現状商品設定!C:C,"-"),"-")</f>
        <v>-</v>
      </c>
      <c r="F624" s="32" t="s">
        <v>46</v>
      </c>
      <c r="G624" s="30" t="str">
        <f>IFERROR(_xlfn.XLOOKUP($D624,現状商品設定!B:B,現状商品設定!F:F),"-")</f>
        <v>-</v>
      </c>
      <c r="H624" s="34" t="e">
        <f>IF(IF(AND(V624&gt;=設定!$C$3,X624&gt;=L624),G624*(1+設定!$C$6),IF(AND(V624&gt;=設定!$C$3,X624&lt;L624),G624*(1+設定!$C$7*-1),IF(V624&lt;設定!$C$3,G624*(1+設定!$C$6),"除外")))&gt;10,IF(AND(V624&gt;=設定!$C$3,X624&gt;=L624),G624*(1+設定!$C$6),IF(AND(V624&gt;=設定!$C$3,X624&lt;L624),G624*(1+設定!$C$7*-1),IF(V624&lt;設定!$C$3,G624*(1+設定!$C$6),"除外"))),10)</f>
        <v>#VALUE!</v>
      </c>
      <c r="I624" s="34" t="e">
        <f ca="1">IF(消化率!$I$5&lt;1,商品!H624*消化率!$I$5,IF(商品!W624*商品!Q624/(商品!H624*消化率!$I$5)&gt;商品!L624,商品!H624*消化率!$I$5,J624))</f>
        <v>#DIV/0!</v>
      </c>
      <c r="J624" s="34" t="e">
        <f t="shared" si="128"/>
        <v>#VALUE!</v>
      </c>
      <c r="K624" s="34" t="e">
        <f ca="1">IF(ROUNDDOWN(IF(I624&gt;=設定!$C$8,設定!$C$8,商品!I624),0)&lt;10,10,ROUNDDOWN(IF(I624&gt;=設定!$C$8,設定!$C$8,商品!I624),0))</f>
        <v>#DIV/0!</v>
      </c>
      <c r="L624" s="64">
        <f>IF(F624="標準",設定!$C$4,商品!F624)</f>
        <v>5</v>
      </c>
      <c r="M624" s="63" t="str">
        <f>_xlfn.XLOOKUP($D624,全商品!$F:$F,全商品!H:H,"-")</f>
        <v>-</v>
      </c>
      <c r="N624" s="12" t="str">
        <f>_xlfn.XLOOKUP($D624,全商品!$F:$F,全商品!I:I,"-")</f>
        <v>-</v>
      </c>
      <c r="O624" s="23" t="str">
        <f>_xlfn.XLOOKUP($D624,全商品!$F:$F,全商品!K:K,"-")</f>
        <v>-</v>
      </c>
      <c r="P624" s="13" t="str">
        <f>_xlfn.XLOOKUP($D624,全商品!$F:$F,全商品!M:M,"-")</f>
        <v>-</v>
      </c>
      <c r="Q624" s="25" t="str">
        <f>_xlfn.XLOOKUP($D624,現状商品設定!B:B,現状商品設定!D:D,"-")</f>
        <v>-</v>
      </c>
      <c r="R624" s="22">
        <f>SUM(_xlfn.XLOOKUP($D624,当月商品!$D:$D,当月商品!I:I,0),_xlfn.XLOOKUP($D624,前月商品!$D:$D,前月商品!I:I,0),_xlfn.XLOOKUP($D624,前々月商品!$D:$D,前々月商品!I:I,0))</f>
        <v>0</v>
      </c>
      <c r="S624" s="23">
        <f>SUM(_xlfn.XLOOKUP($D624,当月商品!$D:$D,当月商品!V:V,0),_xlfn.XLOOKUP($D624,前月商品!$D:$D,前月商品!V:V,0),_xlfn.XLOOKUP($D624,前々月商品!$D:$D,前々月商品!V:V,0))</f>
        <v>0</v>
      </c>
      <c r="T624" s="23">
        <f t="shared" si="129"/>
        <v>0</v>
      </c>
      <c r="U624" s="23">
        <f>SUM(_xlfn.XLOOKUP($D624,当月商品!$D:$D,当月商品!W:W,0),_xlfn.XLOOKUP($D624,前月商品!$D:$D,前月商品!W:W,0),_xlfn.XLOOKUP($D624,前々月商品!$D:$D,前々月商品!W:W,0))</f>
        <v>0</v>
      </c>
      <c r="V624" s="23">
        <f>SUM(_xlfn.XLOOKUP($D624,当月商品!$D:$D,当月商品!H:H,0),_xlfn.XLOOKUP($D624,前月商品!$D:$D,前月商品!H:H,0),_xlfn.XLOOKUP($D624,前々月商品!$D:$D,前々月商品!H:H,0))</f>
        <v>0</v>
      </c>
      <c r="W624" s="13">
        <f t="shared" si="130"/>
        <v>0</v>
      </c>
      <c r="X624" s="15">
        <f t="shared" si="131"/>
        <v>0</v>
      </c>
      <c r="Y624" s="22">
        <f>_xlfn.XLOOKUP($D624,当月商品!$D:$D,当月商品!I:I,0)</f>
        <v>0</v>
      </c>
      <c r="Z624" s="23">
        <f>_xlfn.XLOOKUP($D624,前月商品!$D:$D,前月商品!I:I,0)</f>
        <v>0</v>
      </c>
      <c r="AA624" s="23">
        <f>_xlfn.XLOOKUP($D624,前々月商品!$D:$D,前々月商品!I:I,0)</f>
        <v>0</v>
      </c>
      <c r="AB624" s="23">
        <f>_xlfn.XLOOKUP($D624,当月商品!$D:$D,当月商品!V:V,0)</f>
        <v>0</v>
      </c>
      <c r="AC624" s="23">
        <f>_xlfn.XLOOKUP($D624,前月商品!$D:$D,前月商品!V:V,0)</f>
        <v>0</v>
      </c>
      <c r="AD624" s="23">
        <f>_xlfn.XLOOKUP($D624,前々月商品!$D:$D,前々月商品!V:V,0)</f>
        <v>0</v>
      </c>
      <c r="AE624" s="23">
        <f t="shared" si="132"/>
        <v>0</v>
      </c>
      <c r="AF624" s="23">
        <f t="shared" si="133"/>
        <v>0</v>
      </c>
      <c r="AG624" s="23">
        <f t="shared" si="134"/>
        <v>0</v>
      </c>
      <c r="AH624" s="12">
        <f>_xlfn.XLOOKUP($D624,当月商品!$D:$D,当月商品!W:W,0)</f>
        <v>0</v>
      </c>
      <c r="AI624" s="12">
        <f>_xlfn.XLOOKUP($D624,前月商品!$D:$D,前月商品!W:W,0)</f>
        <v>0</v>
      </c>
      <c r="AJ624" s="12">
        <f>_xlfn.XLOOKUP($D624,前々月商品!$D:$D,前々月商品!W:W,0)</f>
        <v>0</v>
      </c>
      <c r="AK624" s="12">
        <f>_xlfn.XLOOKUP($D624,当月商品!$D:$D,当月商品!H:H,0)</f>
        <v>0</v>
      </c>
      <c r="AL624" s="12">
        <f>_xlfn.XLOOKUP($D624,前月商品!$D:$D,前月商品!H:H,0)</f>
        <v>0</v>
      </c>
      <c r="AM624" s="12">
        <f>_xlfn.XLOOKUP($D624,前々月商品!$D:$D,前々月商品!H:H,0)</f>
        <v>0</v>
      </c>
      <c r="AN624" s="13">
        <f t="shared" si="135"/>
        <v>0</v>
      </c>
      <c r="AO624" s="13">
        <f t="shared" si="136"/>
        <v>0</v>
      </c>
      <c r="AP624" s="13">
        <f t="shared" si="137"/>
        <v>0</v>
      </c>
      <c r="AQ624" s="16">
        <f t="shared" si="138"/>
        <v>0</v>
      </c>
      <c r="AR624" s="16">
        <f t="shared" si="139"/>
        <v>0</v>
      </c>
      <c r="AS624" s="17">
        <f t="shared" si="140"/>
        <v>0</v>
      </c>
      <c r="AT624" t="e">
        <f t="shared" si="141"/>
        <v>#VALUE!</v>
      </c>
    </row>
    <row r="625" spans="3:46" ht="36.65" customHeight="1">
      <c r="C625" s="20">
        <v>620</v>
      </c>
      <c r="D625" s="53">
        <f>現状商品設定!B622</f>
        <v>0</v>
      </c>
      <c r="E625" s="26" t="str">
        <f>IFERROR(_xlfn.XLOOKUP($D625,現状商品設定!B:B,現状商品設定!C:C,"-"),"-")</f>
        <v>-</v>
      </c>
      <c r="F625" s="32" t="s">
        <v>46</v>
      </c>
      <c r="G625" s="30" t="str">
        <f>IFERROR(_xlfn.XLOOKUP($D625,現状商品設定!B:B,現状商品設定!F:F),"-")</f>
        <v>-</v>
      </c>
      <c r="H625" s="34" t="e">
        <f>IF(IF(AND(V625&gt;=設定!$C$3,X625&gt;=L625),G625*(1+設定!$C$6),IF(AND(V625&gt;=設定!$C$3,X625&lt;L625),G625*(1+設定!$C$7*-1),IF(V625&lt;設定!$C$3,G625*(1+設定!$C$6),"除外")))&gt;10,IF(AND(V625&gt;=設定!$C$3,X625&gt;=L625),G625*(1+設定!$C$6),IF(AND(V625&gt;=設定!$C$3,X625&lt;L625),G625*(1+設定!$C$7*-1),IF(V625&lt;設定!$C$3,G625*(1+設定!$C$6),"除外"))),10)</f>
        <v>#VALUE!</v>
      </c>
      <c r="I625" s="34" t="e">
        <f ca="1">IF(消化率!$I$5&lt;1,商品!H625*消化率!$I$5,IF(商品!W625*商品!Q625/(商品!H625*消化率!$I$5)&gt;商品!L625,商品!H625*消化率!$I$5,J625))</f>
        <v>#DIV/0!</v>
      </c>
      <c r="J625" s="34" t="e">
        <f t="shared" si="128"/>
        <v>#VALUE!</v>
      </c>
      <c r="K625" s="34" t="e">
        <f ca="1">IF(ROUNDDOWN(IF(I625&gt;=設定!$C$8,設定!$C$8,商品!I625),0)&lt;10,10,ROUNDDOWN(IF(I625&gt;=設定!$C$8,設定!$C$8,商品!I625),0))</f>
        <v>#DIV/0!</v>
      </c>
      <c r="L625" s="64">
        <f>IF(F625="標準",設定!$C$4,商品!F625)</f>
        <v>5</v>
      </c>
      <c r="M625" s="63" t="str">
        <f>_xlfn.XLOOKUP($D625,全商品!$F:$F,全商品!H:H,"-")</f>
        <v>-</v>
      </c>
      <c r="N625" s="12" t="str">
        <f>_xlfn.XLOOKUP($D625,全商品!$F:$F,全商品!I:I,"-")</f>
        <v>-</v>
      </c>
      <c r="O625" s="23" t="str">
        <f>_xlfn.XLOOKUP($D625,全商品!$F:$F,全商品!K:K,"-")</f>
        <v>-</v>
      </c>
      <c r="P625" s="13" t="str">
        <f>_xlfn.XLOOKUP($D625,全商品!$F:$F,全商品!M:M,"-")</f>
        <v>-</v>
      </c>
      <c r="Q625" s="25" t="str">
        <f>_xlfn.XLOOKUP($D625,現状商品設定!B:B,現状商品設定!D:D,"-")</f>
        <v>-</v>
      </c>
      <c r="R625" s="22">
        <f>SUM(_xlfn.XLOOKUP($D625,当月商品!$D:$D,当月商品!I:I,0),_xlfn.XLOOKUP($D625,前月商品!$D:$D,前月商品!I:I,0),_xlfn.XLOOKUP($D625,前々月商品!$D:$D,前々月商品!I:I,0))</f>
        <v>0</v>
      </c>
      <c r="S625" s="23">
        <f>SUM(_xlfn.XLOOKUP($D625,当月商品!$D:$D,当月商品!V:V,0),_xlfn.XLOOKUP($D625,前月商品!$D:$D,前月商品!V:V,0),_xlfn.XLOOKUP($D625,前々月商品!$D:$D,前々月商品!V:V,0))</f>
        <v>0</v>
      </c>
      <c r="T625" s="23">
        <f t="shared" si="129"/>
        <v>0</v>
      </c>
      <c r="U625" s="23">
        <f>SUM(_xlfn.XLOOKUP($D625,当月商品!$D:$D,当月商品!W:W,0),_xlfn.XLOOKUP($D625,前月商品!$D:$D,前月商品!W:W,0),_xlfn.XLOOKUP($D625,前々月商品!$D:$D,前々月商品!W:W,0))</f>
        <v>0</v>
      </c>
      <c r="V625" s="23">
        <f>SUM(_xlfn.XLOOKUP($D625,当月商品!$D:$D,当月商品!H:H,0),_xlfn.XLOOKUP($D625,前月商品!$D:$D,前月商品!H:H,0),_xlfn.XLOOKUP($D625,前々月商品!$D:$D,前々月商品!H:H,0))</f>
        <v>0</v>
      </c>
      <c r="W625" s="13">
        <f t="shared" si="130"/>
        <v>0</v>
      </c>
      <c r="X625" s="15">
        <f t="shared" si="131"/>
        <v>0</v>
      </c>
      <c r="Y625" s="22">
        <f>_xlfn.XLOOKUP($D625,当月商品!$D:$D,当月商品!I:I,0)</f>
        <v>0</v>
      </c>
      <c r="Z625" s="23">
        <f>_xlfn.XLOOKUP($D625,前月商品!$D:$D,前月商品!I:I,0)</f>
        <v>0</v>
      </c>
      <c r="AA625" s="23">
        <f>_xlfn.XLOOKUP($D625,前々月商品!$D:$D,前々月商品!I:I,0)</f>
        <v>0</v>
      </c>
      <c r="AB625" s="23">
        <f>_xlfn.XLOOKUP($D625,当月商品!$D:$D,当月商品!V:V,0)</f>
        <v>0</v>
      </c>
      <c r="AC625" s="23">
        <f>_xlfn.XLOOKUP($D625,前月商品!$D:$D,前月商品!V:V,0)</f>
        <v>0</v>
      </c>
      <c r="AD625" s="23">
        <f>_xlfn.XLOOKUP($D625,前々月商品!$D:$D,前々月商品!V:V,0)</f>
        <v>0</v>
      </c>
      <c r="AE625" s="23">
        <f t="shared" si="132"/>
        <v>0</v>
      </c>
      <c r="AF625" s="23">
        <f t="shared" si="133"/>
        <v>0</v>
      </c>
      <c r="AG625" s="23">
        <f t="shared" si="134"/>
        <v>0</v>
      </c>
      <c r="AH625" s="12">
        <f>_xlfn.XLOOKUP($D625,当月商品!$D:$D,当月商品!W:W,0)</f>
        <v>0</v>
      </c>
      <c r="AI625" s="12">
        <f>_xlfn.XLOOKUP($D625,前月商品!$D:$D,前月商品!W:W,0)</f>
        <v>0</v>
      </c>
      <c r="AJ625" s="12">
        <f>_xlfn.XLOOKUP($D625,前々月商品!$D:$D,前々月商品!W:W,0)</f>
        <v>0</v>
      </c>
      <c r="AK625" s="12">
        <f>_xlfn.XLOOKUP($D625,当月商品!$D:$D,当月商品!H:H,0)</f>
        <v>0</v>
      </c>
      <c r="AL625" s="12">
        <f>_xlfn.XLOOKUP($D625,前月商品!$D:$D,前月商品!H:H,0)</f>
        <v>0</v>
      </c>
      <c r="AM625" s="12">
        <f>_xlfn.XLOOKUP($D625,前々月商品!$D:$D,前々月商品!H:H,0)</f>
        <v>0</v>
      </c>
      <c r="AN625" s="13">
        <f t="shared" si="135"/>
        <v>0</v>
      </c>
      <c r="AO625" s="13">
        <f t="shared" si="136"/>
        <v>0</v>
      </c>
      <c r="AP625" s="13">
        <f t="shared" si="137"/>
        <v>0</v>
      </c>
      <c r="AQ625" s="16">
        <f t="shared" si="138"/>
        <v>0</v>
      </c>
      <c r="AR625" s="16">
        <f t="shared" si="139"/>
        <v>0</v>
      </c>
      <c r="AS625" s="17">
        <f t="shared" si="140"/>
        <v>0</v>
      </c>
      <c r="AT625" t="e">
        <f t="shared" si="141"/>
        <v>#VALUE!</v>
      </c>
    </row>
    <row r="626" spans="3:46" ht="36.65" customHeight="1">
      <c r="C626" s="20">
        <v>621</v>
      </c>
      <c r="D626" s="53">
        <f>現状商品設定!B623</f>
        <v>0</v>
      </c>
      <c r="E626" s="26" t="str">
        <f>IFERROR(_xlfn.XLOOKUP($D626,現状商品設定!B:B,現状商品設定!C:C,"-"),"-")</f>
        <v>-</v>
      </c>
      <c r="F626" s="32" t="s">
        <v>46</v>
      </c>
      <c r="G626" s="30" t="str">
        <f>IFERROR(_xlfn.XLOOKUP($D626,現状商品設定!B:B,現状商品設定!F:F),"-")</f>
        <v>-</v>
      </c>
      <c r="H626" s="34" t="e">
        <f>IF(IF(AND(V626&gt;=設定!$C$3,X626&gt;=L626),G626*(1+設定!$C$6),IF(AND(V626&gt;=設定!$C$3,X626&lt;L626),G626*(1+設定!$C$7*-1),IF(V626&lt;設定!$C$3,G626*(1+設定!$C$6),"除外")))&gt;10,IF(AND(V626&gt;=設定!$C$3,X626&gt;=L626),G626*(1+設定!$C$6),IF(AND(V626&gt;=設定!$C$3,X626&lt;L626),G626*(1+設定!$C$7*-1),IF(V626&lt;設定!$C$3,G626*(1+設定!$C$6),"除外"))),10)</f>
        <v>#VALUE!</v>
      </c>
      <c r="I626" s="34" t="e">
        <f ca="1">IF(消化率!$I$5&lt;1,商品!H626*消化率!$I$5,IF(商品!W626*商品!Q626/(商品!H626*消化率!$I$5)&gt;商品!L626,商品!H626*消化率!$I$5,J626))</f>
        <v>#DIV/0!</v>
      </c>
      <c r="J626" s="34" t="e">
        <f t="shared" si="128"/>
        <v>#VALUE!</v>
      </c>
      <c r="K626" s="34" t="e">
        <f ca="1">IF(ROUNDDOWN(IF(I626&gt;=設定!$C$8,設定!$C$8,商品!I626),0)&lt;10,10,ROUNDDOWN(IF(I626&gt;=設定!$C$8,設定!$C$8,商品!I626),0))</f>
        <v>#DIV/0!</v>
      </c>
      <c r="L626" s="64">
        <f>IF(F626="標準",設定!$C$4,商品!F626)</f>
        <v>5</v>
      </c>
      <c r="M626" s="63" t="str">
        <f>_xlfn.XLOOKUP($D626,全商品!$F:$F,全商品!H:H,"-")</f>
        <v>-</v>
      </c>
      <c r="N626" s="12" t="str">
        <f>_xlfn.XLOOKUP($D626,全商品!$F:$F,全商品!I:I,"-")</f>
        <v>-</v>
      </c>
      <c r="O626" s="23" t="str">
        <f>_xlfn.XLOOKUP($D626,全商品!$F:$F,全商品!K:K,"-")</f>
        <v>-</v>
      </c>
      <c r="P626" s="13" t="str">
        <f>_xlfn.XLOOKUP($D626,全商品!$F:$F,全商品!M:M,"-")</f>
        <v>-</v>
      </c>
      <c r="Q626" s="25" t="str">
        <f>_xlfn.XLOOKUP($D626,現状商品設定!B:B,現状商品設定!D:D,"-")</f>
        <v>-</v>
      </c>
      <c r="R626" s="22">
        <f>SUM(_xlfn.XLOOKUP($D626,当月商品!$D:$D,当月商品!I:I,0),_xlfn.XLOOKUP($D626,前月商品!$D:$D,前月商品!I:I,0),_xlfn.XLOOKUP($D626,前々月商品!$D:$D,前々月商品!I:I,0))</f>
        <v>0</v>
      </c>
      <c r="S626" s="23">
        <f>SUM(_xlfn.XLOOKUP($D626,当月商品!$D:$D,当月商品!V:V,0),_xlfn.XLOOKUP($D626,前月商品!$D:$D,前月商品!V:V,0),_xlfn.XLOOKUP($D626,前々月商品!$D:$D,前々月商品!V:V,0))</f>
        <v>0</v>
      </c>
      <c r="T626" s="23">
        <f t="shared" si="129"/>
        <v>0</v>
      </c>
      <c r="U626" s="23">
        <f>SUM(_xlfn.XLOOKUP($D626,当月商品!$D:$D,当月商品!W:W,0),_xlfn.XLOOKUP($D626,前月商品!$D:$D,前月商品!W:W,0),_xlfn.XLOOKUP($D626,前々月商品!$D:$D,前々月商品!W:W,0))</f>
        <v>0</v>
      </c>
      <c r="V626" s="23">
        <f>SUM(_xlfn.XLOOKUP($D626,当月商品!$D:$D,当月商品!H:H,0),_xlfn.XLOOKUP($D626,前月商品!$D:$D,前月商品!H:H,0),_xlfn.XLOOKUP($D626,前々月商品!$D:$D,前々月商品!H:H,0))</f>
        <v>0</v>
      </c>
      <c r="W626" s="13">
        <f t="shared" si="130"/>
        <v>0</v>
      </c>
      <c r="X626" s="15">
        <f t="shared" si="131"/>
        <v>0</v>
      </c>
      <c r="Y626" s="22">
        <f>_xlfn.XLOOKUP($D626,当月商品!$D:$D,当月商品!I:I,0)</f>
        <v>0</v>
      </c>
      <c r="Z626" s="23">
        <f>_xlfn.XLOOKUP($D626,前月商品!$D:$D,前月商品!I:I,0)</f>
        <v>0</v>
      </c>
      <c r="AA626" s="23">
        <f>_xlfn.XLOOKUP($D626,前々月商品!$D:$D,前々月商品!I:I,0)</f>
        <v>0</v>
      </c>
      <c r="AB626" s="23">
        <f>_xlfn.XLOOKUP($D626,当月商品!$D:$D,当月商品!V:V,0)</f>
        <v>0</v>
      </c>
      <c r="AC626" s="23">
        <f>_xlfn.XLOOKUP($D626,前月商品!$D:$D,前月商品!V:V,0)</f>
        <v>0</v>
      </c>
      <c r="AD626" s="23">
        <f>_xlfn.XLOOKUP($D626,前々月商品!$D:$D,前々月商品!V:V,0)</f>
        <v>0</v>
      </c>
      <c r="AE626" s="23">
        <f t="shared" si="132"/>
        <v>0</v>
      </c>
      <c r="AF626" s="23">
        <f t="shared" si="133"/>
        <v>0</v>
      </c>
      <c r="AG626" s="23">
        <f t="shared" si="134"/>
        <v>0</v>
      </c>
      <c r="AH626" s="12">
        <f>_xlfn.XLOOKUP($D626,当月商品!$D:$D,当月商品!W:W,0)</f>
        <v>0</v>
      </c>
      <c r="AI626" s="12">
        <f>_xlfn.XLOOKUP($D626,前月商品!$D:$D,前月商品!W:W,0)</f>
        <v>0</v>
      </c>
      <c r="AJ626" s="12">
        <f>_xlfn.XLOOKUP($D626,前々月商品!$D:$D,前々月商品!W:W,0)</f>
        <v>0</v>
      </c>
      <c r="AK626" s="12">
        <f>_xlfn.XLOOKUP($D626,当月商品!$D:$D,当月商品!H:H,0)</f>
        <v>0</v>
      </c>
      <c r="AL626" s="12">
        <f>_xlfn.XLOOKUP($D626,前月商品!$D:$D,前月商品!H:H,0)</f>
        <v>0</v>
      </c>
      <c r="AM626" s="12">
        <f>_xlfn.XLOOKUP($D626,前々月商品!$D:$D,前々月商品!H:H,0)</f>
        <v>0</v>
      </c>
      <c r="AN626" s="13">
        <f t="shared" si="135"/>
        <v>0</v>
      </c>
      <c r="AO626" s="13">
        <f t="shared" si="136"/>
        <v>0</v>
      </c>
      <c r="AP626" s="13">
        <f t="shared" si="137"/>
        <v>0</v>
      </c>
      <c r="AQ626" s="16">
        <f t="shared" si="138"/>
        <v>0</v>
      </c>
      <c r="AR626" s="16">
        <f t="shared" si="139"/>
        <v>0</v>
      </c>
      <c r="AS626" s="17">
        <f t="shared" si="140"/>
        <v>0</v>
      </c>
      <c r="AT626" t="e">
        <f t="shared" si="141"/>
        <v>#VALUE!</v>
      </c>
    </row>
    <row r="627" spans="3:46" ht="36.65" customHeight="1">
      <c r="C627" s="20">
        <v>622</v>
      </c>
      <c r="D627" s="53">
        <f>現状商品設定!B624</f>
        <v>0</v>
      </c>
      <c r="E627" s="26" t="str">
        <f>IFERROR(_xlfn.XLOOKUP($D627,現状商品設定!B:B,現状商品設定!C:C,"-"),"-")</f>
        <v>-</v>
      </c>
      <c r="F627" s="32" t="s">
        <v>46</v>
      </c>
      <c r="G627" s="30" t="str">
        <f>IFERROR(_xlfn.XLOOKUP($D627,現状商品設定!B:B,現状商品設定!F:F),"-")</f>
        <v>-</v>
      </c>
      <c r="H627" s="34" t="e">
        <f>IF(IF(AND(V627&gt;=設定!$C$3,X627&gt;=L627),G627*(1+設定!$C$6),IF(AND(V627&gt;=設定!$C$3,X627&lt;L627),G627*(1+設定!$C$7*-1),IF(V627&lt;設定!$C$3,G627*(1+設定!$C$6),"除外")))&gt;10,IF(AND(V627&gt;=設定!$C$3,X627&gt;=L627),G627*(1+設定!$C$6),IF(AND(V627&gt;=設定!$C$3,X627&lt;L627),G627*(1+設定!$C$7*-1),IF(V627&lt;設定!$C$3,G627*(1+設定!$C$6),"除外"))),10)</f>
        <v>#VALUE!</v>
      </c>
      <c r="I627" s="34" t="e">
        <f ca="1">IF(消化率!$I$5&lt;1,商品!H627*消化率!$I$5,IF(商品!W627*商品!Q627/(商品!H627*消化率!$I$5)&gt;商品!L627,商品!H627*消化率!$I$5,J627))</f>
        <v>#DIV/0!</v>
      </c>
      <c r="J627" s="34" t="e">
        <f t="shared" si="128"/>
        <v>#VALUE!</v>
      </c>
      <c r="K627" s="34" t="e">
        <f ca="1">IF(ROUNDDOWN(IF(I627&gt;=設定!$C$8,設定!$C$8,商品!I627),0)&lt;10,10,ROUNDDOWN(IF(I627&gt;=設定!$C$8,設定!$C$8,商品!I627),0))</f>
        <v>#DIV/0!</v>
      </c>
      <c r="L627" s="64">
        <f>IF(F627="標準",設定!$C$4,商品!F627)</f>
        <v>5</v>
      </c>
      <c r="M627" s="63" t="str">
        <f>_xlfn.XLOOKUP($D627,全商品!$F:$F,全商品!H:H,"-")</f>
        <v>-</v>
      </c>
      <c r="N627" s="12" t="str">
        <f>_xlfn.XLOOKUP($D627,全商品!$F:$F,全商品!I:I,"-")</f>
        <v>-</v>
      </c>
      <c r="O627" s="23" t="str">
        <f>_xlfn.XLOOKUP($D627,全商品!$F:$F,全商品!K:K,"-")</f>
        <v>-</v>
      </c>
      <c r="P627" s="13" t="str">
        <f>_xlfn.XLOOKUP($D627,全商品!$F:$F,全商品!M:M,"-")</f>
        <v>-</v>
      </c>
      <c r="Q627" s="25" t="str">
        <f>_xlfn.XLOOKUP($D627,現状商品設定!B:B,現状商品設定!D:D,"-")</f>
        <v>-</v>
      </c>
      <c r="R627" s="22">
        <f>SUM(_xlfn.XLOOKUP($D627,当月商品!$D:$D,当月商品!I:I,0),_xlfn.XLOOKUP($D627,前月商品!$D:$D,前月商品!I:I,0),_xlfn.XLOOKUP($D627,前々月商品!$D:$D,前々月商品!I:I,0))</f>
        <v>0</v>
      </c>
      <c r="S627" s="23">
        <f>SUM(_xlfn.XLOOKUP($D627,当月商品!$D:$D,当月商品!V:V,0),_xlfn.XLOOKUP($D627,前月商品!$D:$D,前月商品!V:V,0),_xlfn.XLOOKUP($D627,前々月商品!$D:$D,前々月商品!V:V,0))</f>
        <v>0</v>
      </c>
      <c r="T627" s="23">
        <f t="shared" si="129"/>
        <v>0</v>
      </c>
      <c r="U627" s="23">
        <f>SUM(_xlfn.XLOOKUP($D627,当月商品!$D:$D,当月商品!W:W,0),_xlfn.XLOOKUP($D627,前月商品!$D:$D,前月商品!W:W,0),_xlfn.XLOOKUP($D627,前々月商品!$D:$D,前々月商品!W:W,0))</f>
        <v>0</v>
      </c>
      <c r="V627" s="23">
        <f>SUM(_xlfn.XLOOKUP($D627,当月商品!$D:$D,当月商品!H:H,0),_xlfn.XLOOKUP($D627,前月商品!$D:$D,前月商品!H:H,0),_xlfn.XLOOKUP($D627,前々月商品!$D:$D,前々月商品!H:H,0))</f>
        <v>0</v>
      </c>
      <c r="W627" s="13">
        <f t="shared" si="130"/>
        <v>0</v>
      </c>
      <c r="X627" s="15">
        <f t="shared" si="131"/>
        <v>0</v>
      </c>
      <c r="Y627" s="22">
        <f>_xlfn.XLOOKUP($D627,当月商品!$D:$D,当月商品!I:I,0)</f>
        <v>0</v>
      </c>
      <c r="Z627" s="23">
        <f>_xlfn.XLOOKUP($D627,前月商品!$D:$D,前月商品!I:I,0)</f>
        <v>0</v>
      </c>
      <c r="AA627" s="23">
        <f>_xlfn.XLOOKUP($D627,前々月商品!$D:$D,前々月商品!I:I,0)</f>
        <v>0</v>
      </c>
      <c r="AB627" s="23">
        <f>_xlfn.XLOOKUP($D627,当月商品!$D:$D,当月商品!V:V,0)</f>
        <v>0</v>
      </c>
      <c r="AC627" s="23">
        <f>_xlfn.XLOOKUP($D627,前月商品!$D:$D,前月商品!V:V,0)</f>
        <v>0</v>
      </c>
      <c r="AD627" s="23">
        <f>_xlfn.XLOOKUP($D627,前々月商品!$D:$D,前々月商品!V:V,0)</f>
        <v>0</v>
      </c>
      <c r="AE627" s="23">
        <f t="shared" si="132"/>
        <v>0</v>
      </c>
      <c r="AF627" s="23">
        <f t="shared" si="133"/>
        <v>0</v>
      </c>
      <c r="AG627" s="23">
        <f t="shared" si="134"/>
        <v>0</v>
      </c>
      <c r="AH627" s="12">
        <f>_xlfn.XLOOKUP($D627,当月商品!$D:$D,当月商品!W:W,0)</f>
        <v>0</v>
      </c>
      <c r="AI627" s="12">
        <f>_xlfn.XLOOKUP($D627,前月商品!$D:$D,前月商品!W:W,0)</f>
        <v>0</v>
      </c>
      <c r="AJ627" s="12">
        <f>_xlfn.XLOOKUP($D627,前々月商品!$D:$D,前々月商品!W:W,0)</f>
        <v>0</v>
      </c>
      <c r="AK627" s="12">
        <f>_xlfn.XLOOKUP($D627,当月商品!$D:$D,当月商品!H:H,0)</f>
        <v>0</v>
      </c>
      <c r="AL627" s="12">
        <f>_xlfn.XLOOKUP($D627,前月商品!$D:$D,前月商品!H:H,0)</f>
        <v>0</v>
      </c>
      <c r="AM627" s="12">
        <f>_xlfn.XLOOKUP($D627,前々月商品!$D:$D,前々月商品!H:H,0)</f>
        <v>0</v>
      </c>
      <c r="AN627" s="13">
        <f t="shared" si="135"/>
        <v>0</v>
      </c>
      <c r="AO627" s="13">
        <f t="shared" si="136"/>
        <v>0</v>
      </c>
      <c r="AP627" s="13">
        <f t="shared" si="137"/>
        <v>0</v>
      </c>
      <c r="AQ627" s="16">
        <f t="shared" si="138"/>
        <v>0</v>
      </c>
      <c r="AR627" s="16">
        <f t="shared" si="139"/>
        <v>0</v>
      </c>
      <c r="AS627" s="17">
        <f t="shared" si="140"/>
        <v>0</v>
      </c>
      <c r="AT627" t="e">
        <f t="shared" si="141"/>
        <v>#VALUE!</v>
      </c>
    </row>
    <row r="628" spans="3:46" ht="36.65" customHeight="1">
      <c r="C628" s="20">
        <v>623</v>
      </c>
      <c r="D628" s="53">
        <f>現状商品設定!B625</f>
        <v>0</v>
      </c>
      <c r="E628" s="26" t="str">
        <f>IFERROR(_xlfn.XLOOKUP($D628,現状商品設定!B:B,現状商品設定!C:C,"-"),"-")</f>
        <v>-</v>
      </c>
      <c r="F628" s="32" t="s">
        <v>46</v>
      </c>
      <c r="G628" s="30" t="str">
        <f>IFERROR(_xlfn.XLOOKUP($D628,現状商品設定!B:B,現状商品設定!F:F),"-")</f>
        <v>-</v>
      </c>
      <c r="H628" s="34" t="e">
        <f>IF(IF(AND(V628&gt;=設定!$C$3,X628&gt;=L628),G628*(1+設定!$C$6),IF(AND(V628&gt;=設定!$C$3,X628&lt;L628),G628*(1+設定!$C$7*-1),IF(V628&lt;設定!$C$3,G628*(1+設定!$C$6),"除外")))&gt;10,IF(AND(V628&gt;=設定!$C$3,X628&gt;=L628),G628*(1+設定!$C$6),IF(AND(V628&gt;=設定!$C$3,X628&lt;L628),G628*(1+設定!$C$7*-1),IF(V628&lt;設定!$C$3,G628*(1+設定!$C$6),"除外"))),10)</f>
        <v>#VALUE!</v>
      </c>
      <c r="I628" s="34" t="e">
        <f ca="1">IF(消化率!$I$5&lt;1,商品!H628*消化率!$I$5,IF(商品!W628*商品!Q628/(商品!H628*消化率!$I$5)&gt;商品!L628,商品!H628*消化率!$I$5,J628))</f>
        <v>#DIV/0!</v>
      </c>
      <c r="J628" s="34" t="e">
        <f t="shared" si="128"/>
        <v>#VALUE!</v>
      </c>
      <c r="K628" s="34" t="e">
        <f ca="1">IF(ROUNDDOWN(IF(I628&gt;=設定!$C$8,設定!$C$8,商品!I628),0)&lt;10,10,ROUNDDOWN(IF(I628&gt;=設定!$C$8,設定!$C$8,商品!I628),0))</f>
        <v>#DIV/0!</v>
      </c>
      <c r="L628" s="64">
        <f>IF(F628="標準",設定!$C$4,商品!F628)</f>
        <v>5</v>
      </c>
      <c r="M628" s="63" t="str">
        <f>_xlfn.XLOOKUP($D628,全商品!$F:$F,全商品!H:H,"-")</f>
        <v>-</v>
      </c>
      <c r="N628" s="12" t="str">
        <f>_xlfn.XLOOKUP($D628,全商品!$F:$F,全商品!I:I,"-")</f>
        <v>-</v>
      </c>
      <c r="O628" s="23" t="str">
        <f>_xlfn.XLOOKUP($D628,全商品!$F:$F,全商品!K:K,"-")</f>
        <v>-</v>
      </c>
      <c r="P628" s="13" t="str">
        <f>_xlfn.XLOOKUP($D628,全商品!$F:$F,全商品!M:M,"-")</f>
        <v>-</v>
      </c>
      <c r="Q628" s="25" t="str">
        <f>_xlfn.XLOOKUP($D628,現状商品設定!B:B,現状商品設定!D:D,"-")</f>
        <v>-</v>
      </c>
      <c r="R628" s="22">
        <f>SUM(_xlfn.XLOOKUP($D628,当月商品!$D:$D,当月商品!I:I,0),_xlfn.XLOOKUP($D628,前月商品!$D:$D,前月商品!I:I,0),_xlfn.XLOOKUP($D628,前々月商品!$D:$D,前々月商品!I:I,0))</f>
        <v>0</v>
      </c>
      <c r="S628" s="23">
        <f>SUM(_xlfn.XLOOKUP($D628,当月商品!$D:$D,当月商品!V:V,0),_xlfn.XLOOKUP($D628,前月商品!$D:$D,前月商品!V:V,0),_xlfn.XLOOKUP($D628,前々月商品!$D:$D,前々月商品!V:V,0))</f>
        <v>0</v>
      </c>
      <c r="T628" s="23">
        <f t="shared" si="129"/>
        <v>0</v>
      </c>
      <c r="U628" s="23">
        <f>SUM(_xlfn.XLOOKUP($D628,当月商品!$D:$D,当月商品!W:W,0),_xlfn.XLOOKUP($D628,前月商品!$D:$D,前月商品!W:W,0),_xlfn.XLOOKUP($D628,前々月商品!$D:$D,前々月商品!W:W,0))</f>
        <v>0</v>
      </c>
      <c r="V628" s="23">
        <f>SUM(_xlfn.XLOOKUP($D628,当月商品!$D:$D,当月商品!H:H,0),_xlfn.XLOOKUP($D628,前月商品!$D:$D,前月商品!H:H,0),_xlfn.XLOOKUP($D628,前々月商品!$D:$D,前々月商品!H:H,0))</f>
        <v>0</v>
      </c>
      <c r="W628" s="13">
        <f t="shared" si="130"/>
        <v>0</v>
      </c>
      <c r="X628" s="15">
        <f t="shared" si="131"/>
        <v>0</v>
      </c>
      <c r="Y628" s="22">
        <f>_xlfn.XLOOKUP($D628,当月商品!$D:$D,当月商品!I:I,0)</f>
        <v>0</v>
      </c>
      <c r="Z628" s="23">
        <f>_xlfn.XLOOKUP($D628,前月商品!$D:$D,前月商品!I:I,0)</f>
        <v>0</v>
      </c>
      <c r="AA628" s="23">
        <f>_xlfn.XLOOKUP($D628,前々月商品!$D:$D,前々月商品!I:I,0)</f>
        <v>0</v>
      </c>
      <c r="AB628" s="23">
        <f>_xlfn.XLOOKUP($D628,当月商品!$D:$D,当月商品!V:V,0)</f>
        <v>0</v>
      </c>
      <c r="AC628" s="23">
        <f>_xlfn.XLOOKUP($D628,前月商品!$D:$D,前月商品!V:V,0)</f>
        <v>0</v>
      </c>
      <c r="AD628" s="23">
        <f>_xlfn.XLOOKUP($D628,前々月商品!$D:$D,前々月商品!V:V,0)</f>
        <v>0</v>
      </c>
      <c r="AE628" s="23">
        <f t="shared" si="132"/>
        <v>0</v>
      </c>
      <c r="AF628" s="23">
        <f t="shared" si="133"/>
        <v>0</v>
      </c>
      <c r="AG628" s="23">
        <f t="shared" si="134"/>
        <v>0</v>
      </c>
      <c r="AH628" s="12">
        <f>_xlfn.XLOOKUP($D628,当月商品!$D:$D,当月商品!W:W,0)</f>
        <v>0</v>
      </c>
      <c r="AI628" s="12">
        <f>_xlfn.XLOOKUP($D628,前月商品!$D:$D,前月商品!W:W,0)</f>
        <v>0</v>
      </c>
      <c r="AJ628" s="12">
        <f>_xlfn.XLOOKUP($D628,前々月商品!$D:$D,前々月商品!W:W,0)</f>
        <v>0</v>
      </c>
      <c r="AK628" s="12">
        <f>_xlfn.XLOOKUP($D628,当月商品!$D:$D,当月商品!H:H,0)</f>
        <v>0</v>
      </c>
      <c r="AL628" s="12">
        <f>_xlfn.XLOOKUP($D628,前月商品!$D:$D,前月商品!H:H,0)</f>
        <v>0</v>
      </c>
      <c r="AM628" s="12">
        <f>_xlfn.XLOOKUP($D628,前々月商品!$D:$D,前々月商品!H:H,0)</f>
        <v>0</v>
      </c>
      <c r="AN628" s="13">
        <f t="shared" si="135"/>
        <v>0</v>
      </c>
      <c r="AO628" s="13">
        <f t="shared" si="136"/>
        <v>0</v>
      </c>
      <c r="AP628" s="13">
        <f t="shared" si="137"/>
        <v>0</v>
      </c>
      <c r="AQ628" s="16">
        <f t="shared" si="138"/>
        <v>0</v>
      </c>
      <c r="AR628" s="16">
        <f t="shared" si="139"/>
        <v>0</v>
      </c>
      <c r="AS628" s="17">
        <f t="shared" si="140"/>
        <v>0</v>
      </c>
      <c r="AT628" t="e">
        <f t="shared" si="141"/>
        <v>#VALUE!</v>
      </c>
    </row>
    <row r="629" spans="3:46" ht="36.65" customHeight="1">
      <c r="C629" s="20">
        <v>624</v>
      </c>
      <c r="D629" s="53">
        <f>現状商品設定!B626</f>
        <v>0</v>
      </c>
      <c r="E629" s="26" t="str">
        <f>IFERROR(_xlfn.XLOOKUP($D629,現状商品設定!B:B,現状商品設定!C:C,"-"),"-")</f>
        <v>-</v>
      </c>
      <c r="F629" s="32" t="s">
        <v>46</v>
      </c>
      <c r="G629" s="30" t="str">
        <f>IFERROR(_xlfn.XLOOKUP($D629,現状商品設定!B:B,現状商品設定!F:F),"-")</f>
        <v>-</v>
      </c>
      <c r="H629" s="34" t="e">
        <f>IF(IF(AND(V629&gt;=設定!$C$3,X629&gt;=L629),G629*(1+設定!$C$6),IF(AND(V629&gt;=設定!$C$3,X629&lt;L629),G629*(1+設定!$C$7*-1),IF(V629&lt;設定!$C$3,G629*(1+設定!$C$6),"除外")))&gt;10,IF(AND(V629&gt;=設定!$C$3,X629&gt;=L629),G629*(1+設定!$C$6),IF(AND(V629&gt;=設定!$C$3,X629&lt;L629),G629*(1+設定!$C$7*-1),IF(V629&lt;設定!$C$3,G629*(1+設定!$C$6),"除外"))),10)</f>
        <v>#VALUE!</v>
      </c>
      <c r="I629" s="34" t="e">
        <f ca="1">IF(消化率!$I$5&lt;1,商品!H629*消化率!$I$5,IF(商品!W629*商品!Q629/(商品!H629*消化率!$I$5)&gt;商品!L629,商品!H629*消化率!$I$5,J629))</f>
        <v>#DIV/0!</v>
      </c>
      <c r="J629" s="34" t="e">
        <f t="shared" si="128"/>
        <v>#VALUE!</v>
      </c>
      <c r="K629" s="34" t="e">
        <f ca="1">IF(ROUNDDOWN(IF(I629&gt;=設定!$C$8,設定!$C$8,商品!I629),0)&lt;10,10,ROUNDDOWN(IF(I629&gt;=設定!$C$8,設定!$C$8,商品!I629),0))</f>
        <v>#DIV/0!</v>
      </c>
      <c r="L629" s="64">
        <f>IF(F629="標準",設定!$C$4,商品!F629)</f>
        <v>5</v>
      </c>
      <c r="M629" s="63" t="str">
        <f>_xlfn.XLOOKUP($D629,全商品!$F:$F,全商品!H:H,"-")</f>
        <v>-</v>
      </c>
      <c r="N629" s="12" t="str">
        <f>_xlfn.XLOOKUP($D629,全商品!$F:$F,全商品!I:I,"-")</f>
        <v>-</v>
      </c>
      <c r="O629" s="23" t="str">
        <f>_xlfn.XLOOKUP($D629,全商品!$F:$F,全商品!K:K,"-")</f>
        <v>-</v>
      </c>
      <c r="P629" s="13" t="str">
        <f>_xlfn.XLOOKUP($D629,全商品!$F:$F,全商品!M:M,"-")</f>
        <v>-</v>
      </c>
      <c r="Q629" s="25" t="str">
        <f>_xlfn.XLOOKUP($D629,現状商品設定!B:B,現状商品設定!D:D,"-")</f>
        <v>-</v>
      </c>
      <c r="R629" s="22">
        <f>SUM(_xlfn.XLOOKUP($D629,当月商品!$D:$D,当月商品!I:I,0),_xlfn.XLOOKUP($D629,前月商品!$D:$D,前月商品!I:I,0),_xlfn.XLOOKUP($D629,前々月商品!$D:$D,前々月商品!I:I,0))</f>
        <v>0</v>
      </c>
      <c r="S629" s="23">
        <f>SUM(_xlfn.XLOOKUP($D629,当月商品!$D:$D,当月商品!V:V,0),_xlfn.XLOOKUP($D629,前月商品!$D:$D,前月商品!V:V,0),_xlfn.XLOOKUP($D629,前々月商品!$D:$D,前々月商品!V:V,0))</f>
        <v>0</v>
      </c>
      <c r="T629" s="23">
        <f t="shared" si="129"/>
        <v>0</v>
      </c>
      <c r="U629" s="23">
        <f>SUM(_xlfn.XLOOKUP($D629,当月商品!$D:$D,当月商品!W:W,0),_xlfn.XLOOKUP($D629,前月商品!$D:$D,前月商品!W:W,0),_xlfn.XLOOKUP($D629,前々月商品!$D:$D,前々月商品!W:W,0))</f>
        <v>0</v>
      </c>
      <c r="V629" s="23">
        <f>SUM(_xlfn.XLOOKUP($D629,当月商品!$D:$D,当月商品!H:H,0),_xlfn.XLOOKUP($D629,前月商品!$D:$D,前月商品!H:H,0),_xlfn.XLOOKUP($D629,前々月商品!$D:$D,前々月商品!H:H,0))</f>
        <v>0</v>
      </c>
      <c r="W629" s="13">
        <f t="shared" si="130"/>
        <v>0</v>
      </c>
      <c r="X629" s="15">
        <f t="shared" si="131"/>
        <v>0</v>
      </c>
      <c r="Y629" s="22">
        <f>_xlfn.XLOOKUP($D629,当月商品!$D:$D,当月商品!I:I,0)</f>
        <v>0</v>
      </c>
      <c r="Z629" s="23">
        <f>_xlfn.XLOOKUP($D629,前月商品!$D:$D,前月商品!I:I,0)</f>
        <v>0</v>
      </c>
      <c r="AA629" s="23">
        <f>_xlfn.XLOOKUP($D629,前々月商品!$D:$D,前々月商品!I:I,0)</f>
        <v>0</v>
      </c>
      <c r="AB629" s="23">
        <f>_xlfn.XLOOKUP($D629,当月商品!$D:$D,当月商品!V:V,0)</f>
        <v>0</v>
      </c>
      <c r="AC629" s="23">
        <f>_xlfn.XLOOKUP($D629,前月商品!$D:$D,前月商品!V:V,0)</f>
        <v>0</v>
      </c>
      <c r="AD629" s="23">
        <f>_xlfn.XLOOKUP($D629,前々月商品!$D:$D,前々月商品!V:V,0)</f>
        <v>0</v>
      </c>
      <c r="AE629" s="23">
        <f t="shared" si="132"/>
        <v>0</v>
      </c>
      <c r="AF629" s="23">
        <f t="shared" si="133"/>
        <v>0</v>
      </c>
      <c r="AG629" s="23">
        <f t="shared" si="134"/>
        <v>0</v>
      </c>
      <c r="AH629" s="12">
        <f>_xlfn.XLOOKUP($D629,当月商品!$D:$D,当月商品!W:W,0)</f>
        <v>0</v>
      </c>
      <c r="AI629" s="12">
        <f>_xlfn.XLOOKUP($D629,前月商品!$D:$D,前月商品!W:W,0)</f>
        <v>0</v>
      </c>
      <c r="AJ629" s="12">
        <f>_xlfn.XLOOKUP($D629,前々月商品!$D:$D,前々月商品!W:W,0)</f>
        <v>0</v>
      </c>
      <c r="AK629" s="12">
        <f>_xlfn.XLOOKUP($D629,当月商品!$D:$D,当月商品!H:H,0)</f>
        <v>0</v>
      </c>
      <c r="AL629" s="12">
        <f>_xlfn.XLOOKUP($D629,前月商品!$D:$D,前月商品!H:H,0)</f>
        <v>0</v>
      </c>
      <c r="AM629" s="12">
        <f>_xlfn.XLOOKUP($D629,前々月商品!$D:$D,前々月商品!H:H,0)</f>
        <v>0</v>
      </c>
      <c r="AN629" s="13">
        <f t="shared" si="135"/>
        <v>0</v>
      </c>
      <c r="AO629" s="13">
        <f t="shared" si="136"/>
        <v>0</v>
      </c>
      <c r="AP629" s="13">
        <f t="shared" si="137"/>
        <v>0</v>
      </c>
      <c r="AQ629" s="16">
        <f t="shared" si="138"/>
        <v>0</v>
      </c>
      <c r="AR629" s="16">
        <f t="shared" si="139"/>
        <v>0</v>
      </c>
      <c r="AS629" s="17">
        <f t="shared" si="140"/>
        <v>0</v>
      </c>
      <c r="AT629" t="e">
        <f t="shared" si="141"/>
        <v>#VALUE!</v>
      </c>
    </row>
    <row r="630" spans="3:46" ht="36.65" customHeight="1">
      <c r="C630" s="20">
        <v>625</v>
      </c>
      <c r="D630" s="53">
        <f>現状商品設定!B627</f>
        <v>0</v>
      </c>
      <c r="E630" s="26" t="str">
        <f>IFERROR(_xlfn.XLOOKUP($D630,現状商品設定!B:B,現状商品設定!C:C,"-"),"-")</f>
        <v>-</v>
      </c>
      <c r="F630" s="32" t="s">
        <v>46</v>
      </c>
      <c r="G630" s="30" t="str">
        <f>IFERROR(_xlfn.XLOOKUP($D630,現状商品設定!B:B,現状商品設定!F:F),"-")</f>
        <v>-</v>
      </c>
      <c r="H630" s="34" t="e">
        <f>IF(IF(AND(V630&gt;=設定!$C$3,X630&gt;=L630),G630*(1+設定!$C$6),IF(AND(V630&gt;=設定!$C$3,X630&lt;L630),G630*(1+設定!$C$7*-1),IF(V630&lt;設定!$C$3,G630*(1+設定!$C$6),"除外")))&gt;10,IF(AND(V630&gt;=設定!$C$3,X630&gt;=L630),G630*(1+設定!$C$6),IF(AND(V630&gt;=設定!$C$3,X630&lt;L630),G630*(1+設定!$C$7*-1),IF(V630&lt;設定!$C$3,G630*(1+設定!$C$6),"除外"))),10)</f>
        <v>#VALUE!</v>
      </c>
      <c r="I630" s="34" t="e">
        <f ca="1">IF(消化率!$I$5&lt;1,商品!H630*消化率!$I$5,IF(商品!W630*商品!Q630/(商品!H630*消化率!$I$5)&gt;商品!L630,商品!H630*消化率!$I$5,J630))</f>
        <v>#DIV/0!</v>
      </c>
      <c r="J630" s="34" t="e">
        <f t="shared" si="128"/>
        <v>#VALUE!</v>
      </c>
      <c r="K630" s="34" t="e">
        <f ca="1">IF(ROUNDDOWN(IF(I630&gt;=設定!$C$8,設定!$C$8,商品!I630),0)&lt;10,10,ROUNDDOWN(IF(I630&gt;=設定!$C$8,設定!$C$8,商品!I630),0))</f>
        <v>#DIV/0!</v>
      </c>
      <c r="L630" s="64">
        <f>IF(F630="標準",設定!$C$4,商品!F630)</f>
        <v>5</v>
      </c>
      <c r="M630" s="63" t="str">
        <f>_xlfn.XLOOKUP($D630,全商品!$F:$F,全商品!H:H,"-")</f>
        <v>-</v>
      </c>
      <c r="N630" s="12" t="str">
        <f>_xlfn.XLOOKUP($D630,全商品!$F:$F,全商品!I:I,"-")</f>
        <v>-</v>
      </c>
      <c r="O630" s="23" t="str">
        <f>_xlfn.XLOOKUP($D630,全商品!$F:$F,全商品!K:K,"-")</f>
        <v>-</v>
      </c>
      <c r="P630" s="13" t="str">
        <f>_xlfn.XLOOKUP($D630,全商品!$F:$F,全商品!M:M,"-")</f>
        <v>-</v>
      </c>
      <c r="Q630" s="25" t="str">
        <f>_xlfn.XLOOKUP($D630,現状商品設定!B:B,現状商品設定!D:D,"-")</f>
        <v>-</v>
      </c>
      <c r="R630" s="22">
        <f>SUM(_xlfn.XLOOKUP($D630,当月商品!$D:$D,当月商品!I:I,0),_xlfn.XLOOKUP($D630,前月商品!$D:$D,前月商品!I:I,0),_xlfn.XLOOKUP($D630,前々月商品!$D:$D,前々月商品!I:I,0))</f>
        <v>0</v>
      </c>
      <c r="S630" s="23">
        <f>SUM(_xlfn.XLOOKUP($D630,当月商品!$D:$D,当月商品!V:V,0),_xlfn.XLOOKUP($D630,前月商品!$D:$D,前月商品!V:V,0),_xlfn.XLOOKUP($D630,前々月商品!$D:$D,前々月商品!V:V,0))</f>
        <v>0</v>
      </c>
      <c r="T630" s="23">
        <f t="shared" si="129"/>
        <v>0</v>
      </c>
      <c r="U630" s="23">
        <f>SUM(_xlfn.XLOOKUP($D630,当月商品!$D:$D,当月商品!W:W,0),_xlfn.XLOOKUP($D630,前月商品!$D:$D,前月商品!W:W,0),_xlfn.XLOOKUP($D630,前々月商品!$D:$D,前々月商品!W:W,0))</f>
        <v>0</v>
      </c>
      <c r="V630" s="23">
        <f>SUM(_xlfn.XLOOKUP($D630,当月商品!$D:$D,当月商品!H:H,0),_xlfn.XLOOKUP($D630,前月商品!$D:$D,前月商品!H:H,0),_xlfn.XLOOKUP($D630,前々月商品!$D:$D,前々月商品!H:H,0))</f>
        <v>0</v>
      </c>
      <c r="W630" s="13">
        <f t="shared" si="130"/>
        <v>0</v>
      </c>
      <c r="X630" s="15">
        <f t="shared" si="131"/>
        <v>0</v>
      </c>
      <c r="Y630" s="22">
        <f>_xlfn.XLOOKUP($D630,当月商品!$D:$D,当月商品!I:I,0)</f>
        <v>0</v>
      </c>
      <c r="Z630" s="23">
        <f>_xlfn.XLOOKUP($D630,前月商品!$D:$D,前月商品!I:I,0)</f>
        <v>0</v>
      </c>
      <c r="AA630" s="23">
        <f>_xlfn.XLOOKUP($D630,前々月商品!$D:$D,前々月商品!I:I,0)</f>
        <v>0</v>
      </c>
      <c r="AB630" s="23">
        <f>_xlfn.XLOOKUP($D630,当月商品!$D:$D,当月商品!V:V,0)</f>
        <v>0</v>
      </c>
      <c r="AC630" s="23">
        <f>_xlfn.XLOOKUP($D630,前月商品!$D:$D,前月商品!V:V,0)</f>
        <v>0</v>
      </c>
      <c r="AD630" s="23">
        <f>_xlfn.XLOOKUP($D630,前々月商品!$D:$D,前々月商品!V:V,0)</f>
        <v>0</v>
      </c>
      <c r="AE630" s="23">
        <f t="shared" si="132"/>
        <v>0</v>
      </c>
      <c r="AF630" s="23">
        <f t="shared" si="133"/>
        <v>0</v>
      </c>
      <c r="AG630" s="23">
        <f t="shared" si="134"/>
        <v>0</v>
      </c>
      <c r="AH630" s="12">
        <f>_xlfn.XLOOKUP($D630,当月商品!$D:$D,当月商品!W:W,0)</f>
        <v>0</v>
      </c>
      <c r="AI630" s="12">
        <f>_xlfn.XLOOKUP($D630,前月商品!$D:$D,前月商品!W:W,0)</f>
        <v>0</v>
      </c>
      <c r="AJ630" s="12">
        <f>_xlfn.XLOOKUP($D630,前々月商品!$D:$D,前々月商品!W:W,0)</f>
        <v>0</v>
      </c>
      <c r="AK630" s="12">
        <f>_xlfn.XLOOKUP($D630,当月商品!$D:$D,当月商品!H:H,0)</f>
        <v>0</v>
      </c>
      <c r="AL630" s="12">
        <f>_xlfn.XLOOKUP($D630,前月商品!$D:$D,前月商品!H:H,0)</f>
        <v>0</v>
      </c>
      <c r="AM630" s="12">
        <f>_xlfn.XLOOKUP($D630,前々月商品!$D:$D,前々月商品!H:H,0)</f>
        <v>0</v>
      </c>
      <c r="AN630" s="13">
        <f t="shared" si="135"/>
        <v>0</v>
      </c>
      <c r="AO630" s="13">
        <f t="shared" si="136"/>
        <v>0</v>
      </c>
      <c r="AP630" s="13">
        <f t="shared" si="137"/>
        <v>0</v>
      </c>
      <c r="AQ630" s="16">
        <f t="shared" si="138"/>
        <v>0</v>
      </c>
      <c r="AR630" s="16">
        <f t="shared" si="139"/>
        <v>0</v>
      </c>
      <c r="AS630" s="17">
        <f t="shared" si="140"/>
        <v>0</v>
      </c>
      <c r="AT630" t="e">
        <f t="shared" si="141"/>
        <v>#VALUE!</v>
      </c>
    </row>
    <row r="631" spans="3:46" ht="36.65" customHeight="1">
      <c r="C631" s="20">
        <v>626</v>
      </c>
      <c r="D631" s="53">
        <f>現状商品設定!B628</f>
        <v>0</v>
      </c>
      <c r="E631" s="26" t="str">
        <f>IFERROR(_xlfn.XLOOKUP($D631,現状商品設定!B:B,現状商品設定!C:C,"-"),"-")</f>
        <v>-</v>
      </c>
      <c r="F631" s="32" t="s">
        <v>46</v>
      </c>
      <c r="G631" s="30" t="str">
        <f>IFERROR(_xlfn.XLOOKUP($D631,現状商品設定!B:B,現状商品設定!F:F),"-")</f>
        <v>-</v>
      </c>
      <c r="H631" s="34" t="e">
        <f>IF(IF(AND(V631&gt;=設定!$C$3,X631&gt;=L631),G631*(1+設定!$C$6),IF(AND(V631&gt;=設定!$C$3,X631&lt;L631),G631*(1+設定!$C$7*-1),IF(V631&lt;設定!$C$3,G631*(1+設定!$C$6),"除外")))&gt;10,IF(AND(V631&gt;=設定!$C$3,X631&gt;=L631),G631*(1+設定!$C$6),IF(AND(V631&gt;=設定!$C$3,X631&lt;L631),G631*(1+設定!$C$7*-1),IF(V631&lt;設定!$C$3,G631*(1+設定!$C$6),"除外"))),10)</f>
        <v>#VALUE!</v>
      </c>
      <c r="I631" s="34" t="e">
        <f ca="1">IF(消化率!$I$5&lt;1,商品!H631*消化率!$I$5,IF(商品!W631*商品!Q631/(商品!H631*消化率!$I$5)&gt;商品!L631,商品!H631*消化率!$I$5,J631))</f>
        <v>#DIV/0!</v>
      </c>
      <c r="J631" s="34" t="e">
        <f t="shared" si="128"/>
        <v>#VALUE!</v>
      </c>
      <c r="K631" s="34" t="e">
        <f ca="1">IF(ROUNDDOWN(IF(I631&gt;=設定!$C$8,設定!$C$8,商品!I631),0)&lt;10,10,ROUNDDOWN(IF(I631&gt;=設定!$C$8,設定!$C$8,商品!I631),0))</f>
        <v>#DIV/0!</v>
      </c>
      <c r="L631" s="64">
        <f>IF(F631="標準",設定!$C$4,商品!F631)</f>
        <v>5</v>
      </c>
      <c r="M631" s="63" t="str">
        <f>_xlfn.XLOOKUP($D631,全商品!$F:$F,全商品!H:H,"-")</f>
        <v>-</v>
      </c>
      <c r="N631" s="12" t="str">
        <f>_xlfn.XLOOKUP($D631,全商品!$F:$F,全商品!I:I,"-")</f>
        <v>-</v>
      </c>
      <c r="O631" s="23" t="str">
        <f>_xlfn.XLOOKUP($D631,全商品!$F:$F,全商品!K:K,"-")</f>
        <v>-</v>
      </c>
      <c r="P631" s="13" t="str">
        <f>_xlfn.XLOOKUP($D631,全商品!$F:$F,全商品!M:M,"-")</f>
        <v>-</v>
      </c>
      <c r="Q631" s="25" t="str">
        <f>_xlfn.XLOOKUP($D631,現状商品設定!B:B,現状商品設定!D:D,"-")</f>
        <v>-</v>
      </c>
      <c r="R631" s="22">
        <f>SUM(_xlfn.XLOOKUP($D631,当月商品!$D:$D,当月商品!I:I,0),_xlfn.XLOOKUP($D631,前月商品!$D:$D,前月商品!I:I,0),_xlfn.XLOOKUP($D631,前々月商品!$D:$D,前々月商品!I:I,0))</f>
        <v>0</v>
      </c>
      <c r="S631" s="23">
        <f>SUM(_xlfn.XLOOKUP($D631,当月商品!$D:$D,当月商品!V:V,0),_xlfn.XLOOKUP($D631,前月商品!$D:$D,前月商品!V:V,0),_xlfn.XLOOKUP($D631,前々月商品!$D:$D,前々月商品!V:V,0))</f>
        <v>0</v>
      </c>
      <c r="T631" s="23">
        <f t="shared" si="129"/>
        <v>0</v>
      </c>
      <c r="U631" s="23">
        <f>SUM(_xlfn.XLOOKUP($D631,当月商品!$D:$D,当月商品!W:W,0),_xlfn.XLOOKUP($D631,前月商品!$D:$D,前月商品!W:W,0),_xlfn.XLOOKUP($D631,前々月商品!$D:$D,前々月商品!W:W,0))</f>
        <v>0</v>
      </c>
      <c r="V631" s="23">
        <f>SUM(_xlfn.XLOOKUP($D631,当月商品!$D:$D,当月商品!H:H,0),_xlfn.XLOOKUP($D631,前月商品!$D:$D,前月商品!H:H,0),_xlfn.XLOOKUP($D631,前々月商品!$D:$D,前々月商品!H:H,0))</f>
        <v>0</v>
      </c>
      <c r="W631" s="13">
        <f t="shared" si="130"/>
        <v>0</v>
      </c>
      <c r="X631" s="15">
        <f t="shared" si="131"/>
        <v>0</v>
      </c>
      <c r="Y631" s="22">
        <f>_xlfn.XLOOKUP($D631,当月商品!$D:$D,当月商品!I:I,0)</f>
        <v>0</v>
      </c>
      <c r="Z631" s="23">
        <f>_xlfn.XLOOKUP($D631,前月商品!$D:$D,前月商品!I:I,0)</f>
        <v>0</v>
      </c>
      <c r="AA631" s="23">
        <f>_xlfn.XLOOKUP($D631,前々月商品!$D:$D,前々月商品!I:I,0)</f>
        <v>0</v>
      </c>
      <c r="AB631" s="23">
        <f>_xlfn.XLOOKUP($D631,当月商品!$D:$D,当月商品!V:V,0)</f>
        <v>0</v>
      </c>
      <c r="AC631" s="23">
        <f>_xlfn.XLOOKUP($D631,前月商品!$D:$D,前月商品!V:V,0)</f>
        <v>0</v>
      </c>
      <c r="AD631" s="23">
        <f>_xlfn.XLOOKUP($D631,前々月商品!$D:$D,前々月商品!V:V,0)</f>
        <v>0</v>
      </c>
      <c r="AE631" s="23">
        <f t="shared" si="132"/>
        <v>0</v>
      </c>
      <c r="AF631" s="23">
        <f t="shared" si="133"/>
        <v>0</v>
      </c>
      <c r="AG631" s="23">
        <f t="shared" si="134"/>
        <v>0</v>
      </c>
      <c r="AH631" s="12">
        <f>_xlfn.XLOOKUP($D631,当月商品!$D:$D,当月商品!W:W,0)</f>
        <v>0</v>
      </c>
      <c r="AI631" s="12">
        <f>_xlfn.XLOOKUP($D631,前月商品!$D:$D,前月商品!W:W,0)</f>
        <v>0</v>
      </c>
      <c r="AJ631" s="12">
        <f>_xlfn.XLOOKUP($D631,前々月商品!$D:$D,前々月商品!W:W,0)</f>
        <v>0</v>
      </c>
      <c r="AK631" s="12">
        <f>_xlfn.XLOOKUP($D631,当月商品!$D:$D,当月商品!H:H,0)</f>
        <v>0</v>
      </c>
      <c r="AL631" s="12">
        <f>_xlfn.XLOOKUP($D631,前月商品!$D:$D,前月商品!H:H,0)</f>
        <v>0</v>
      </c>
      <c r="AM631" s="12">
        <f>_xlfn.XLOOKUP($D631,前々月商品!$D:$D,前々月商品!H:H,0)</f>
        <v>0</v>
      </c>
      <c r="AN631" s="13">
        <f t="shared" si="135"/>
        <v>0</v>
      </c>
      <c r="AO631" s="13">
        <f t="shared" si="136"/>
        <v>0</v>
      </c>
      <c r="AP631" s="13">
        <f t="shared" si="137"/>
        <v>0</v>
      </c>
      <c r="AQ631" s="16">
        <f t="shared" si="138"/>
        <v>0</v>
      </c>
      <c r="AR631" s="16">
        <f t="shared" si="139"/>
        <v>0</v>
      </c>
      <c r="AS631" s="17">
        <f t="shared" si="140"/>
        <v>0</v>
      </c>
      <c r="AT631" t="e">
        <f t="shared" si="141"/>
        <v>#VALUE!</v>
      </c>
    </row>
    <row r="632" spans="3:46" ht="36.65" customHeight="1">
      <c r="C632" s="20">
        <v>627</v>
      </c>
      <c r="D632" s="53">
        <f>現状商品設定!B629</f>
        <v>0</v>
      </c>
      <c r="E632" s="26" t="str">
        <f>IFERROR(_xlfn.XLOOKUP($D632,現状商品設定!B:B,現状商品設定!C:C,"-"),"-")</f>
        <v>-</v>
      </c>
      <c r="F632" s="32" t="s">
        <v>46</v>
      </c>
      <c r="G632" s="30" t="str">
        <f>IFERROR(_xlfn.XLOOKUP($D632,現状商品設定!B:B,現状商品設定!F:F),"-")</f>
        <v>-</v>
      </c>
      <c r="H632" s="34" t="e">
        <f>IF(IF(AND(V632&gt;=設定!$C$3,X632&gt;=L632),G632*(1+設定!$C$6),IF(AND(V632&gt;=設定!$C$3,X632&lt;L632),G632*(1+設定!$C$7*-1),IF(V632&lt;設定!$C$3,G632*(1+設定!$C$6),"除外")))&gt;10,IF(AND(V632&gt;=設定!$C$3,X632&gt;=L632),G632*(1+設定!$C$6),IF(AND(V632&gt;=設定!$C$3,X632&lt;L632),G632*(1+設定!$C$7*-1),IF(V632&lt;設定!$C$3,G632*(1+設定!$C$6),"除外"))),10)</f>
        <v>#VALUE!</v>
      </c>
      <c r="I632" s="34" t="e">
        <f ca="1">IF(消化率!$I$5&lt;1,商品!H632*消化率!$I$5,IF(商品!W632*商品!Q632/(商品!H632*消化率!$I$5)&gt;商品!L632,商品!H632*消化率!$I$5,J632))</f>
        <v>#DIV/0!</v>
      </c>
      <c r="J632" s="34" t="e">
        <f t="shared" si="128"/>
        <v>#VALUE!</v>
      </c>
      <c r="K632" s="34" t="e">
        <f ca="1">IF(ROUNDDOWN(IF(I632&gt;=設定!$C$8,設定!$C$8,商品!I632),0)&lt;10,10,ROUNDDOWN(IF(I632&gt;=設定!$C$8,設定!$C$8,商品!I632),0))</f>
        <v>#DIV/0!</v>
      </c>
      <c r="L632" s="64">
        <f>IF(F632="標準",設定!$C$4,商品!F632)</f>
        <v>5</v>
      </c>
      <c r="M632" s="63" t="str">
        <f>_xlfn.XLOOKUP($D632,全商品!$F:$F,全商品!H:H,"-")</f>
        <v>-</v>
      </c>
      <c r="N632" s="12" t="str">
        <f>_xlfn.XLOOKUP($D632,全商品!$F:$F,全商品!I:I,"-")</f>
        <v>-</v>
      </c>
      <c r="O632" s="23" t="str">
        <f>_xlfn.XLOOKUP($D632,全商品!$F:$F,全商品!K:K,"-")</f>
        <v>-</v>
      </c>
      <c r="P632" s="13" t="str">
        <f>_xlfn.XLOOKUP($D632,全商品!$F:$F,全商品!M:M,"-")</f>
        <v>-</v>
      </c>
      <c r="Q632" s="25" t="str">
        <f>_xlfn.XLOOKUP($D632,現状商品設定!B:B,現状商品設定!D:D,"-")</f>
        <v>-</v>
      </c>
      <c r="R632" s="22">
        <f>SUM(_xlfn.XLOOKUP($D632,当月商品!$D:$D,当月商品!I:I,0),_xlfn.XLOOKUP($D632,前月商品!$D:$D,前月商品!I:I,0),_xlfn.XLOOKUP($D632,前々月商品!$D:$D,前々月商品!I:I,0))</f>
        <v>0</v>
      </c>
      <c r="S632" s="23">
        <f>SUM(_xlfn.XLOOKUP($D632,当月商品!$D:$D,当月商品!V:V,0),_xlfn.XLOOKUP($D632,前月商品!$D:$D,前月商品!V:V,0),_xlfn.XLOOKUP($D632,前々月商品!$D:$D,前々月商品!V:V,0))</f>
        <v>0</v>
      </c>
      <c r="T632" s="23">
        <f t="shared" si="129"/>
        <v>0</v>
      </c>
      <c r="U632" s="23">
        <f>SUM(_xlfn.XLOOKUP($D632,当月商品!$D:$D,当月商品!W:W,0),_xlfn.XLOOKUP($D632,前月商品!$D:$D,前月商品!W:W,0),_xlfn.XLOOKUP($D632,前々月商品!$D:$D,前々月商品!W:W,0))</f>
        <v>0</v>
      </c>
      <c r="V632" s="23">
        <f>SUM(_xlfn.XLOOKUP($D632,当月商品!$D:$D,当月商品!H:H,0),_xlfn.XLOOKUP($D632,前月商品!$D:$D,前月商品!H:H,0),_xlfn.XLOOKUP($D632,前々月商品!$D:$D,前々月商品!H:H,0))</f>
        <v>0</v>
      </c>
      <c r="W632" s="13">
        <f t="shared" si="130"/>
        <v>0</v>
      </c>
      <c r="X632" s="15">
        <f t="shared" si="131"/>
        <v>0</v>
      </c>
      <c r="Y632" s="22">
        <f>_xlfn.XLOOKUP($D632,当月商品!$D:$D,当月商品!I:I,0)</f>
        <v>0</v>
      </c>
      <c r="Z632" s="23">
        <f>_xlfn.XLOOKUP($D632,前月商品!$D:$D,前月商品!I:I,0)</f>
        <v>0</v>
      </c>
      <c r="AA632" s="23">
        <f>_xlfn.XLOOKUP($D632,前々月商品!$D:$D,前々月商品!I:I,0)</f>
        <v>0</v>
      </c>
      <c r="AB632" s="23">
        <f>_xlfn.XLOOKUP($D632,当月商品!$D:$D,当月商品!V:V,0)</f>
        <v>0</v>
      </c>
      <c r="AC632" s="23">
        <f>_xlfn.XLOOKUP($D632,前月商品!$D:$D,前月商品!V:V,0)</f>
        <v>0</v>
      </c>
      <c r="AD632" s="23">
        <f>_xlfn.XLOOKUP($D632,前々月商品!$D:$D,前々月商品!V:V,0)</f>
        <v>0</v>
      </c>
      <c r="AE632" s="23">
        <f t="shared" si="132"/>
        <v>0</v>
      </c>
      <c r="AF632" s="23">
        <f t="shared" si="133"/>
        <v>0</v>
      </c>
      <c r="AG632" s="23">
        <f t="shared" si="134"/>
        <v>0</v>
      </c>
      <c r="AH632" s="12">
        <f>_xlfn.XLOOKUP($D632,当月商品!$D:$D,当月商品!W:W,0)</f>
        <v>0</v>
      </c>
      <c r="AI632" s="12">
        <f>_xlfn.XLOOKUP($D632,前月商品!$D:$D,前月商品!W:W,0)</f>
        <v>0</v>
      </c>
      <c r="AJ632" s="12">
        <f>_xlfn.XLOOKUP($D632,前々月商品!$D:$D,前々月商品!W:W,0)</f>
        <v>0</v>
      </c>
      <c r="AK632" s="12">
        <f>_xlfn.XLOOKUP($D632,当月商品!$D:$D,当月商品!H:H,0)</f>
        <v>0</v>
      </c>
      <c r="AL632" s="12">
        <f>_xlfn.XLOOKUP($D632,前月商品!$D:$D,前月商品!H:H,0)</f>
        <v>0</v>
      </c>
      <c r="AM632" s="12">
        <f>_xlfn.XLOOKUP($D632,前々月商品!$D:$D,前々月商品!H:H,0)</f>
        <v>0</v>
      </c>
      <c r="AN632" s="13">
        <f t="shared" si="135"/>
        <v>0</v>
      </c>
      <c r="AO632" s="13">
        <f t="shared" si="136"/>
        <v>0</v>
      </c>
      <c r="AP632" s="13">
        <f t="shared" si="137"/>
        <v>0</v>
      </c>
      <c r="AQ632" s="16">
        <f t="shared" si="138"/>
        <v>0</v>
      </c>
      <c r="AR632" s="16">
        <f t="shared" si="139"/>
        <v>0</v>
      </c>
      <c r="AS632" s="17">
        <f t="shared" si="140"/>
        <v>0</v>
      </c>
      <c r="AT632" t="e">
        <f t="shared" si="141"/>
        <v>#VALUE!</v>
      </c>
    </row>
    <row r="633" spans="3:46" ht="36.65" customHeight="1">
      <c r="C633" s="20">
        <v>628</v>
      </c>
      <c r="D633" s="53">
        <f>現状商品設定!B630</f>
        <v>0</v>
      </c>
      <c r="E633" s="26" t="str">
        <f>IFERROR(_xlfn.XLOOKUP($D633,現状商品設定!B:B,現状商品設定!C:C,"-"),"-")</f>
        <v>-</v>
      </c>
      <c r="F633" s="32" t="s">
        <v>46</v>
      </c>
      <c r="G633" s="30" t="str">
        <f>IFERROR(_xlfn.XLOOKUP($D633,現状商品設定!B:B,現状商品設定!F:F),"-")</f>
        <v>-</v>
      </c>
      <c r="H633" s="34" t="e">
        <f>IF(IF(AND(V633&gt;=設定!$C$3,X633&gt;=L633),G633*(1+設定!$C$6),IF(AND(V633&gt;=設定!$C$3,X633&lt;L633),G633*(1+設定!$C$7*-1),IF(V633&lt;設定!$C$3,G633*(1+設定!$C$6),"除外")))&gt;10,IF(AND(V633&gt;=設定!$C$3,X633&gt;=L633),G633*(1+設定!$C$6),IF(AND(V633&gt;=設定!$C$3,X633&lt;L633),G633*(1+設定!$C$7*-1),IF(V633&lt;設定!$C$3,G633*(1+設定!$C$6),"除外"))),10)</f>
        <v>#VALUE!</v>
      </c>
      <c r="I633" s="34" t="e">
        <f ca="1">IF(消化率!$I$5&lt;1,商品!H633*消化率!$I$5,IF(商品!W633*商品!Q633/(商品!H633*消化率!$I$5)&gt;商品!L633,商品!H633*消化率!$I$5,J633))</f>
        <v>#DIV/0!</v>
      </c>
      <c r="J633" s="34" t="e">
        <f t="shared" si="128"/>
        <v>#VALUE!</v>
      </c>
      <c r="K633" s="34" t="e">
        <f ca="1">IF(ROUNDDOWN(IF(I633&gt;=設定!$C$8,設定!$C$8,商品!I633),0)&lt;10,10,ROUNDDOWN(IF(I633&gt;=設定!$C$8,設定!$C$8,商品!I633),0))</f>
        <v>#DIV/0!</v>
      </c>
      <c r="L633" s="64">
        <f>IF(F633="標準",設定!$C$4,商品!F633)</f>
        <v>5</v>
      </c>
      <c r="M633" s="63" t="str">
        <f>_xlfn.XLOOKUP($D633,全商品!$F:$F,全商品!H:H,"-")</f>
        <v>-</v>
      </c>
      <c r="N633" s="12" t="str">
        <f>_xlfn.XLOOKUP($D633,全商品!$F:$F,全商品!I:I,"-")</f>
        <v>-</v>
      </c>
      <c r="O633" s="23" t="str">
        <f>_xlfn.XLOOKUP($D633,全商品!$F:$F,全商品!K:K,"-")</f>
        <v>-</v>
      </c>
      <c r="P633" s="13" t="str">
        <f>_xlfn.XLOOKUP($D633,全商品!$F:$F,全商品!M:M,"-")</f>
        <v>-</v>
      </c>
      <c r="Q633" s="25" t="str">
        <f>_xlfn.XLOOKUP($D633,現状商品設定!B:B,現状商品設定!D:D,"-")</f>
        <v>-</v>
      </c>
      <c r="R633" s="22">
        <f>SUM(_xlfn.XLOOKUP($D633,当月商品!$D:$D,当月商品!I:I,0),_xlfn.XLOOKUP($D633,前月商品!$D:$D,前月商品!I:I,0),_xlfn.XLOOKUP($D633,前々月商品!$D:$D,前々月商品!I:I,0))</f>
        <v>0</v>
      </c>
      <c r="S633" s="23">
        <f>SUM(_xlfn.XLOOKUP($D633,当月商品!$D:$D,当月商品!V:V,0),_xlfn.XLOOKUP($D633,前月商品!$D:$D,前月商品!V:V,0),_xlfn.XLOOKUP($D633,前々月商品!$D:$D,前々月商品!V:V,0))</f>
        <v>0</v>
      </c>
      <c r="T633" s="23">
        <f t="shared" si="129"/>
        <v>0</v>
      </c>
      <c r="U633" s="23">
        <f>SUM(_xlfn.XLOOKUP($D633,当月商品!$D:$D,当月商品!W:W,0),_xlfn.XLOOKUP($D633,前月商品!$D:$D,前月商品!W:W,0),_xlfn.XLOOKUP($D633,前々月商品!$D:$D,前々月商品!W:W,0))</f>
        <v>0</v>
      </c>
      <c r="V633" s="23">
        <f>SUM(_xlfn.XLOOKUP($D633,当月商品!$D:$D,当月商品!H:H,0),_xlfn.XLOOKUP($D633,前月商品!$D:$D,前月商品!H:H,0),_xlfn.XLOOKUP($D633,前々月商品!$D:$D,前々月商品!H:H,0))</f>
        <v>0</v>
      </c>
      <c r="W633" s="13">
        <f t="shared" si="130"/>
        <v>0</v>
      </c>
      <c r="X633" s="15">
        <f t="shared" si="131"/>
        <v>0</v>
      </c>
      <c r="Y633" s="22">
        <f>_xlfn.XLOOKUP($D633,当月商品!$D:$D,当月商品!I:I,0)</f>
        <v>0</v>
      </c>
      <c r="Z633" s="23">
        <f>_xlfn.XLOOKUP($D633,前月商品!$D:$D,前月商品!I:I,0)</f>
        <v>0</v>
      </c>
      <c r="AA633" s="23">
        <f>_xlfn.XLOOKUP($D633,前々月商品!$D:$D,前々月商品!I:I,0)</f>
        <v>0</v>
      </c>
      <c r="AB633" s="23">
        <f>_xlfn.XLOOKUP($D633,当月商品!$D:$D,当月商品!V:V,0)</f>
        <v>0</v>
      </c>
      <c r="AC633" s="23">
        <f>_xlfn.XLOOKUP($D633,前月商品!$D:$D,前月商品!V:V,0)</f>
        <v>0</v>
      </c>
      <c r="AD633" s="23">
        <f>_xlfn.XLOOKUP($D633,前々月商品!$D:$D,前々月商品!V:V,0)</f>
        <v>0</v>
      </c>
      <c r="AE633" s="23">
        <f t="shared" si="132"/>
        <v>0</v>
      </c>
      <c r="AF633" s="23">
        <f t="shared" si="133"/>
        <v>0</v>
      </c>
      <c r="AG633" s="23">
        <f t="shared" si="134"/>
        <v>0</v>
      </c>
      <c r="AH633" s="12">
        <f>_xlfn.XLOOKUP($D633,当月商品!$D:$D,当月商品!W:W,0)</f>
        <v>0</v>
      </c>
      <c r="AI633" s="12">
        <f>_xlfn.XLOOKUP($D633,前月商品!$D:$D,前月商品!W:W,0)</f>
        <v>0</v>
      </c>
      <c r="AJ633" s="12">
        <f>_xlfn.XLOOKUP($D633,前々月商品!$D:$D,前々月商品!W:W,0)</f>
        <v>0</v>
      </c>
      <c r="AK633" s="12">
        <f>_xlfn.XLOOKUP($D633,当月商品!$D:$D,当月商品!H:H,0)</f>
        <v>0</v>
      </c>
      <c r="AL633" s="12">
        <f>_xlfn.XLOOKUP($D633,前月商品!$D:$D,前月商品!H:H,0)</f>
        <v>0</v>
      </c>
      <c r="AM633" s="12">
        <f>_xlfn.XLOOKUP($D633,前々月商品!$D:$D,前々月商品!H:H,0)</f>
        <v>0</v>
      </c>
      <c r="AN633" s="13">
        <f t="shared" si="135"/>
        <v>0</v>
      </c>
      <c r="AO633" s="13">
        <f t="shared" si="136"/>
        <v>0</v>
      </c>
      <c r="AP633" s="13">
        <f t="shared" si="137"/>
        <v>0</v>
      </c>
      <c r="AQ633" s="16">
        <f t="shared" si="138"/>
        <v>0</v>
      </c>
      <c r="AR633" s="16">
        <f t="shared" si="139"/>
        <v>0</v>
      </c>
      <c r="AS633" s="17">
        <f t="shared" si="140"/>
        <v>0</v>
      </c>
      <c r="AT633" t="e">
        <f t="shared" si="141"/>
        <v>#VALUE!</v>
      </c>
    </row>
    <row r="634" spans="3:46" ht="36.65" customHeight="1">
      <c r="C634" s="20">
        <v>629</v>
      </c>
      <c r="D634" s="53">
        <f>現状商品設定!B631</f>
        <v>0</v>
      </c>
      <c r="E634" s="26" t="str">
        <f>IFERROR(_xlfn.XLOOKUP($D634,現状商品設定!B:B,現状商品設定!C:C,"-"),"-")</f>
        <v>-</v>
      </c>
      <c r="F634" s="32" t="s">
        <v>46</v>
      </c>
      <c r="G634" s="30" t="str">
        <f>IFERROR(_xlfn.XLOOKUP($D634,現状商品設定!B:B,現状商品設定!F:F),"-")</f>
        <v>-</v>
      </c>
      <c r="H634" s="34" t="e">
        <f>IF(IF(AND(V634&gt;=設定!$C$3,X634&gt;=L634),G634*(1+設定!$C$6),IF(AND(V634&gt;=設定!$C$3,X634&lt;L634),G634*(1+設定!$C$7*-1),IF(V634&lt;設定!$C$3,G634*(1+設定!$C$6),"除外")))&gt;10,IF(AND(V634&gt;=設定!$C$3,X634&gt;=L634),G634*(1+設定!$C$6),IF(AND(V634&gt;=設定!$C$3,X634&lt;L634),G634*(1+設定!$C$7*-1),IF(V634&lt;設定!$C$3,G634*(1+設定!$C$6),"除外"))),10)</f>
        <v>#VALUE!</v>
      </c>
      <c r="I634" s="34" t="e">
        <f ca="1">IF(消化率!$I$5&lt;1,商品!H634*消化率!$I$5,IF(商品!W634*商品!Q634/(商品!H634*消化率!$I$5)&gt;商品!L634,商品!H634*消化率!$I$5,J634))</f>
        <v>#DIV/0!</v>
      </c>
      <c r="J634" s="34" t="e">
        <f t="shared" si="128"/>
        <v>#VALUE!</v>
      </c>
      <c r="K634" s="34" t="e">
        <f ca="1">IF(ROUNDDOWN(IF(I634&gt;=設定!$C$8,設定!$C$8,商品!I634),0)&lt;10,10,ROUNDDOWN(IF(I634&gt;=設定!$C$8,設定!$C$8,商品!I634),0))</f>
        <v>#DIV/0!</v>
      </c>
      <c r="L634" s="64">
        <f>IF(F634="標準",設定!$C$4,商品!F634)</f>
        <v>5</v>
      </c>
      <c r="M634" s="63" t="str">
        <f>_xlfn.XLOOKUP($D634,全商品!$F:$F,全商品!H:H,"-")</f>
        <v>-</v>
      </c>
      <c r="N634" s="12" t="str">
        <f>_xlfn.XLOOKUP($D634,全商品!$F:$F,全商品!I:I,"-")</f>
        <v>-</v>
      </c>
      <c r="O634" s="23" t="str">
        <f>_xlfn.XLOOKUP($D634,全商品!$F:$F,全商品!K:K,"-")</f>
        <v>-</v>
      </c>
      <c r="P634" s="13" t="str">
        <f>_xlfn.XLOOKUP($D634,全商品!$F:$F,全商品!M:M,"-")</f>
        <v>-</v>
      </c>
      <c r="Q634" s="25" t="str">
        <f>_xlfn.XLOOKUP($D634,現状商品設定!B:B,現状商品設定!D:D,"-")</f>
        <v>-</v>
      </c>
      <c r="R634" s="22">
        <f>SUM(_xlfn.XLOOKUP($D634,当月商品!$D:$D,当月商品!I:I,0),_xlfn.XLOOKUP($D634,前月商品!$D:$D,前月商品!I:I,0),_xlfn.XLOOKUP($D634,前々月商品!$D:$D,前々月商品!I:I,0))</f>
        <v>0</v>
      </c>
      <c r="S634" s="23">
        <f>SUM(_xlfn.XLOOKUP($D634,当月商品!$D:$D,当月商品!V:V,0),_xlfn.XLOOKUP($D634,前月商品!$D:$D,前月商品!V:V,0),_xlfn.XLOOKUP($D634,前々月商品!$D:$D,前々月商品!V:V,0))</f>
        <v>0</v>
      </c>
      <c r="T634" s="23">
        <f t="shared" si="129"/>
        <v>0</v>
      </c>
      <c r="U634" s="23">
        <f>SUM(_xlfn.XLOOKUP($D634,当月商品!$D:$D,当月商品!W:W,0),_xlfn.XLOOKUP($D634,前月商品!$D:$D,前月商品!W:W,0),_xlfn.XLOOKUP($D634,前々月商品!$D:$D,前々月商品!W:W,0))</f>
        <v>0</v>
      </c>
      <c r="V634" s="23">
        <f>SUM(_xlfn.XLOOKUP($D634,当月商品!$D:$D,当月商品!H:H,0),_xlfn.XLOOKUP($D634,前月商品!$D:$D,前月商品!H:H,0),_xlfn.XLOOKUP($D634,前々月商品!$D:$D,前々月商品!H:H,0))</f>
        <v>0</v>
      </c>
      <c r="W634" s="13">
        <f t="shared" si="130"/>
        <v>0</v>
      </c>
      <c r="X634" s="15">
        <f t="shared" si="131"/>
        <v>0</v>
      </c>
      <c r="Y634" s="22">
        <f>_xlfn.XLOOKUP($D634,当月商品!$D:$D,当月商品!I:I,0)</f>
        <v>0</v>
      </c>
      <c r="Z634" s="23">
        <f>_xlfn.XLOOKUP($D634,前月商品!$D:$D,前月商品!I:I,0)</f>
        <v>0</v>
      </c>
      <c r="AA634" s="23">
        <f>_xlfn.XLOOKUP($D634,前々月商品!$D:$D,前々月商品!I:I,0)</f>
        <v>0</v>
      </c>
      <c r="AB634" s="23">
        <f>_xlfn.XLOOKUP($D634,当月商品!$D:$D,当月商品!V:V,0)</f>
        <v>0</v>
      </c>
      <c r="AC634" s="23">
        <f>_xlfn.XLOOKUP($D634,前月商品!$D:$D,前月商品!V:V,0)</f>
        <v>0</v>
      </c>
      <c r="AD634" s="23">
        <f>_xlfn.XLOOKUP($D634,前々月商品!$D:$D,前々月商品!V:V,0)</f>
        <v>0</v>
      </c>
      <c r="AE634" s="23">
        <f t="shared" si="132"/>
        <v>0</v>
      </c>
      <c r="AF634" s="23">
        <f t="shared" si="133"/>
        <v>0</v>
      </c>
      <c r="AG634" s="23">
        <f t="shared" si="134"/>
        <v>0</v>
      </c>
      <c r="AH634" s="12">
        <f>_xlfn.XLOOKUP($D634,当月商品!$D:$D,当月商品!W:W,0)</f>
        <v>0</v>
      </c>
      <c r="AI634" s="12">
        <f>_xlfn.XLOOKUP($D634,前月商品!$D:$D,前月商品!W:W,0)</f>
        <v>0</v>
      </c>
      <c r="AJ634" s="12">
        <f>_xlfn.XLOOKUP($D634,前々月商品!$D:$D,前々月商品!W:W,0)</f>
        <v>0</v>
      </c>
      <c r="AK634" s="12">
        <f>_xlfn.XLOOKUP($D634,当月商品!$D:$D,当月商品!H:H,0)</f>
        <v>0</v>
      </c>
      <c r="AL634" s="12">
        <f>_xlfn.XLOOKUP($D634,前月商品!$D:$D,前月商品!H:H,0)</f>
        <v>0</v>
      </c>
      <c r="AM634" s="12">
        <f>_xlfn.XLOOKUP($D634,前々月商品!$D:$D,前々月商品!H:H,0)</f>
        <v>0</v>
      </c>
      <c r="AN634" s="13">
        <f t="shared" si="135"/>
        <v>0</v>
      </c>
      <c r="AO634" s="13">
        <f t="shared" si="136"/>
        <v>0</v>
      </c>
      <c r="AP634" s="13">
        <f t="shared" si="137"/>
        <v>0</v>
      </c>
      <c r="AQ634" s="16">
        <f t="shared" si="138"/>
        <v>0</v>
      </c>
      <c r="AR634" s="16">
        <f t="shared" si="139"/>
        <v>0</v>
      </c>
      <c r="AS634" s="17">
        <f t="shared" si="140"/>
        <v>0</v>
      </c>
      <c r="AT634" t="e">
        <f t="shared" si="141"/>
        <v>#VALUE!</v>
      </c>
    </row>
    <row r="635" spans="3:46" ht="36.65" customHeight="1">
      <c r="C635" s="20">
        <v>630</v>
      </c>
      <c r="D635" s="53">
        <f>現状商品設定!B632</f>
        <v>0</v>
      </c>
      <c r="E635" s="26" t="str">
        <f>IFERROR(_xlfn.XLOOKUP($D635,現状商品設定!B:B,現状商品設定!C:C,"-"),"-")</f>
        <v>-</v>
      </c>
      <c r="F635" s="32" t="s">
        <v>46</v>
      </c>
      <c r="G635" s="30" t="str">
        <f>IFERROR(_xlfn.XLOOKUP($D635,現状商品設定!B:B,現状商品設定!F:F),"-")</f>
        <v>-</v>
      </c>
      <c r="H635" s="34" t="e">
        <f>IF(IF(AND(V635&gt;=設定!$C$3,X635&gt;=L635),G635*(1+設定!$C$6),IF(AND(V635&gt;=設定!$C$3,X635&lt;L635),G635*(1+設定!$C$7*-1),IF(V635&lt;設定!$C$3,G635*(1+設定!$C$6),"除外")))&gt;10,IF(AND(V635&gt;=設定!$C$3,X635&gt;=L635),G635*(1+設定!$C$6),IF(AND(V635&gt;=設定!$C$3,X635&lt;L635),G635*(1+設定!$C$7*-1),IF(V635&lt;設定!$C$3,G635*(1+設定!$C$6),"除外"))),10)</f>
        <v>#VALUE!</v>
      </c>
      <c r="I635" s="34" t="e">
        <f ca="1">IF(消化率!$I$5&lt;1,商品!H635*消化率!$I$5,IF(商品!W635*商品!Q635/(商品!H635*消化率!$I$5)&gt;商品!L635,商品!H635*消化率!$I$5,J635))</f>
        <v>#DIV/0!</v>
      </c>
      <c r="J635" s="34" t="e">
        <f t="shared" si="128"/>
        <v>#VALUE!</v>
      </c>
      <c r="K635" s="34" t="e">
        <f ca="1">IF(ROUNDDOWN(IF(I635&gt;=設定!$C$8,設定!$C$8,商品!I635),0)&lt;10,10,ROUNDDOWN(IF(I635&gt;=設定!$C$8,設定!$C$8,商品!I635),0))</f>
        <v>#DIV/0!</v>
      </c>
      <c r="L635" s="64">
        <f>IF(F635="標準",設定!$C$4,商品!F635)</f>
        <v>5</v>
      </c>
      <c r="M635" s="63" t="str">
        <f>_xlfn.XLOOKUP($D635,全商品!$F:$F,全商品!H:H,"-")</f>
        <v>-</v>
      </c>
      <c r="N635" s="12" t="str">
        <f>_xlfn.XLOOKUP($D635,全商品!$F:$F,全商品!I:I,"-")</f>
        <v>-</v>
      </c>
      <c r="O635" s="23" t="str">
        <f>_xlfn.XLOOKUP($D635,全商品!$F:$F,全商品!K:K,"-")</f>
        <v>-</v>
      </c>
      <c r="P635" s="13" t="str">
        <f>_xlfn.XLOOKUP($D635,全商品!$F:$F,全商品!M:M,"-")</f>
        <v>-</v>
      </c>
      <c r="Q635" s="25" t="str">
        <f>_xlfn.XLOOKUP($D635,現状商品設定!B:B,現状商品設定!D:D,"-")</f>
        <v>-</v>
      </c>
      <c r="R635" s="22">
        <f>SUM(_xlfn.XLOOKUP($D635,当月商品!$D:$D,当月商品!I:I,0),_xlfn.XLOOKUP($D635,前月商品!$D:$D,前月商品!I:I,0),_xlfn.XLOOKUP($D635,前々月商品!$D:$D,前々月商品!I:I,0))</f>
        <v>0</v>
      </c>
      <c r="S635" s="23">
        <f>SUM(_xlfn.XLOOKUP($D635,当月商品!$D:$D,当月商品!V:V,0),_xlfn.XLOOKUP($D635,前月商品!$D:$D,前月商品!V:V,0),_xlfn.XLOOKUP($D635,前々月商品!$D:$D,前々月商品!V:V,0))</f>
        <v>0</v>
      </c>
      <c r="T635" s="23">
        <f t="shared" si="129"/>
        <v>0</v>
      </c>
      <c r="U635" s="23">
        <f>SUM(_xlfn.XLOOKUP($D635,当月商品!$D:$D,当月商品!W:W,0),_xlfn.XLOOKUP($D635,前月商品!$D:$D,前月商品!W:W,0),_xlfn.XLOOKUP($D635,前々月商品!$D:$D,前々月商品!W:W,0))</f>
        <v>0</v>
      </c>
      <c r="V635" s="23">
        <f>SUM(_xlfn.XLOOKUP($D635,当月商品!$D:$D,当月商品!H:H,0),_xlfn.XLOOKUP($D635,前月商品!$D:$D,前月商品!H:H,0),_xlfn.XLOOKUP($D635,前々月商品!$D:$D,前々月商品!H:H,0))</f>
        <v>0</v>
      </c>
      <c r="W635" s="13">
        <f t="shared" si="130"/>
        <v>0</v>
      </c>
      <c r="X635" s="15">
        <f t="shared" si="131"/>
        <v>0</v>
      </c>
      <c r="Y635" s="22">
        <f>_xlfn.XLOOKUP($D635,当月商品!$D:$D,当月商品!I:I,0)</f>
        <v>0</v>
      </c>
      <c r="Z635" s="23">
        <f>_xlfn.XLOOKUP($D635,前月商品!$D:$D,前月商品!I:I,0)</f>
        <v>0</v>
      </c>
      <c r="AA635" s="23">
        <f>_xlfn.XLOOKUP($D635,前々月商品!$D:$D,前々月商品!I:I,0)</f>
        <v>0</v>
      </c>
      <c r="AB635" s="23">
        <f>_xlfn.XLOOKUP($D635,当月商品!$D:$D,当月商品!V:V,0)</f>
        <v>0</v>
      </c>
      <c r="AC635" s="23">
        <f>_xlfn.XLOOKUP($D635,前月商品!$D:$D,前月商品!V:V,0)</f>
        <v>0</v>
      </c>
      <c r="AD635" s="23">
        <f>_xlfn.XLOOKUP($D635,前々月商品!$D:$D,前々月商品!V:V,0)</f>
        <v>0</v>
      </c>
      <c r="AE635" s="23">
        <f t="shared" si="132"/>
        <v>0</v>
      </c>
      <c r="AF635" s="23">
        <f t="shared" si="133"/>
        <v>0</v>
      </c>
      <c r="AG635" s="23">
        <f t="shared" si="134"/>
        <v>0</v>
      </c>
      <c r="AH635" s="12">
        <f>_xlfn.XLOOKUP($D635,当月商品!$D:$D,当月商品!W:W,0)</f>
        <v>0</v>
      </c>
      <c r="AI635" s="12">
        <f>_xlfn.XLOOKUP($D635,前月商品!$D:$D,前月商品!W:W,0)</f>
        <v>0</v>
      </c>
      <c r="AJ635" s="12">
        <f>_xlfn.XLOOKUP($D635,前々月商品!$D:$D,前々月商品!W:W,0)</f>
        <v>0</v>
      </c>
      <c r="AK635" s="12">
        <f>_xlfn.XLOOKUP($D635,当月商品!$D:$D,当月商品!H:H,0)</f>
        <v>0</v>
      </c>
      <c r="AL635" s="12">
        <f>_xlfn.XLOOKUP($D635,前月商品!$D:$D,前月商品!H:H,0)</f>
        <v>0</v>
      </c>
      <c r="AM635" s="12">
        <f>_xlfn.XLOOKUP($D635,前々月商品!$D:$D,前々月商品!H:H,0)</f>
        <v>0</v>
      </c>
      <c r="AN635" s="13">
        <f t="shared" si="135"/>
        <v>0</v>
      </c>
      <c r="AO635" s="13">
        <f t="shared" si="136"/>
        <v>0</v>
      </c>
      <c r="AP635" s="13">
        <f t="shared" si="137"/>
        <v>0</v>
      </c>
      <c r="AQ635" s="16">
        <f t="shared" si="138"/>
        <v>0</v>
      </c>
      <c r="AR635" s="16">
        <f t="shared" si="139"/>
        <v>0</v>
      </c>
      <c r="AS635" s="17">
        <f t="shared" si="140"/>
        <v>0</v>
      </c>
      <c r="AT635" t="e">
        <f t="shared" si="141"/>
        <v>#VALUE!</v>
      </c>
    </row>
    <row r="636" spans="3:46" ht="36.65" customHeight="1">
      <c r="C636" s="20">
        <v>631</v>
      </c>
      <c r="D636" s="53">
        <f>現状商品設定!B633</f>
        <v>0</v>
      </c>
      <c r="E636" s="26" t="str">
        <f>IFERROR(_xlfn.XLOOKUP($D636,現状商品設定!B:B,現状商品設定!C:C,"-"),"-")</f>
        <v>-</v>
      </c>
      <c r="F636" s="32" t="s">
        <v>46</v>
      </c>
      <c r="G636" s="30" t="str">
        <f>IFERROR(_xlfn.XLOOKUP($D636,現状商品設定!B:B,現状商品設定!F:F),"-")</f>
        <v>-</v>
      </c>
      <c r="H636" s="34" t="e">
        <f>IF(IF(AND(V636&gt;=設定!$C$3,X636&gt;=L636),G636*(1+設定!$C$6),IF(AND(V636&gt;=設定!$C$3,X636&lt;L636),G636*(1+設定!$C$7*-1),IF(V636&lt;設定!$C$3,G636*(1+設定!$C$6),"除外")))&gt;10,IF(AND(V636&gt;=設定!$C$3,X636&gt;=L636),G636*(1+設定!$C$6),IF(AND(V636&gt;=設定!$C$3,X636&lt;L636),G636*(1+設定!$C$7*-1),IF(V636&lt;設定!$C$3,G636*(1+設定!$C$6),"除外"))),10)</f>
        <v>#VALUE!</v>
      </c>
      <c r="I636" s="34" t="e">
        <f ca="1">IF(消化率!$I$5&lt;1,商品!H636*消化率!$I$5,IF(商品!W636*商品!Q636/(商品!H636*消化率!$I$5)&gt;商品!L636,商品!H636*消化率!$I$5,J636))</f>
        <v>#DIV/0!</v>
      </c>
      <c r="J636" s="34" t="e">
        <f t="shared" si="128"/>
        <v>#VALUE!</v>
      </c>
      <c r="K636" s="34" t="e">
        <f ca="1">IF(ROUNDDOWN(IF(I636&gt;=設定!$C$8,設定!$C$8,商品!I636),0)&lt;10,10,ROUNDDOWN(IF(I636&gt;=設定!$C$8,設定!$C$8,商品!I636),0))</f>
        <v>#DIV/0!</v>
      </c>
      <c r="L636" s="64">
        <f>IF(F636="標準",設定!$C$4,商品!F636)</f>
        <v>5</v>
      </c>
      <c r="M636" s="63" t="str">
        <f>_xlfn.XLOOKUP($D636,全商品!$F:$F,全商品!H:H,"-")</f>
        <v>-</v>
      </c>
      <c r="N636" s="12" t="str">
        <f>_xlfn.XLOOKUP($D636,全商品!$F:$F,全商品!I:I,"-")</f>
        <v>-</v>
      </c>
      <c r="O636" s="23" t="str">
        <f>_xlfn.XLOOKUP($D636,全商品!$F:$F,全商品!K:K,"-")</f>
        <v>-</v>
      </c>
      <c r="P636" s="13" t="str">
        <f>_xlfn.XLOOKUP($D636,全商品!$F:$F,全商品!M:M,"-")</f>
        <v>-</v>
      </c>
      <c r="Q636" s="25" t="str">
        <f>_xlfn.XLOOKUP($D636,現状商品設定!B:B,現状商品設定!D:D,"-")</f>
        <v>-</v>
      </c>
      <c r="R636" s="22">
        <f>SUM(_xlfn.XLOOKUP($D636,当月商品!$D:$D,当月商品!I:I,0),_xlfn.XLOOKUP($D636,前月商品!$D:$D,前月商品!I:I,0),_xlfn.XLOOKUP($D636,前々月商品!$D:$D,前々月商品!I:I,0))</f>
        <v>0</v>
      </c>
      <c r="S636" s="23">
        <f>SUM(_xlfn.XLOOKUP($D636,当月商品!$D:$D,当月商品!V:V,0),_xlfn.XLOOKUP($D636,前月商品!$D:$D,前月商品!V:V,0),_xlfn.XLOOKUP($D636,前々月商品!$D:$D,前々月商品!V:V,0))</f>
        <v>0</v>
      </c>
      <c r="T636" s="23">
        <f t="shared" si="129"/>
        <v>0</v>
      </c>
      <c r="U636" s="23">
        <f>SUM(_xlfn.XLOOKUP($D636,当月商品!$D:$D,当月商品!W:W,0),_xlfn.XLOOKUP($D636,前月商品!$D:$D,前月商品!W:W,0),_xlfn.XLOOKUP($D636,前々月商品!$D:$D,前々月商品!W:W,0))</f>
        <v>0</v>
      </c>
      <c r="V636" s="23">
        <f>SUM(_xlfn.XLOOKUP($D636,当月商品!$D:$D,当月商品!H:H,0),_xlfn.XLOOKUP($D636,前月商品!$D:$D,前月商品!H:H,0),_xlfn.XLOOKUP($D636,前々月商品!$D:$D,前々月商品!H:H,0))</f>
        <v>0</v>
      </c>
      <c r="W636" s="13">
        <f t="shared" si="130"/>
        <v>0</v>
      </c>
      <c r="X636" s="15">
        <f t="shared" si="131"/>
        <v>0</v>
      </c>
      <c r="Y636" s="22">
        <f>_xlfn.XLOOKUP($D636,当月商品!$D:$D,当月商品!I:I,0)</f>
        <v>0</v>
      </c>
      <c r="Z636" s="23">
        <f>_xlfn.XLOOKUP($D636,前月商品!$D:$D,前月商品!I:I,0)</f>
        <v>0</v>
      </c>
      <c r="AA636" s="23">
        <f>_xlfn.XLOOKUP($D636,前々月商品!$D:$D,前々月商品!I:I,0)</f>
        <v>0</v>
      </c>
      <c r="AB636" s="23">
        <f>_xlfn.XLOOKUP($D636,当月商品!$D:$D,当月商品!V:V,0)</f>
        <v>0</v>
      </c>
      <c r="AC636" s="23">
        <f>_xlfn.XLOOKUP($D636,前月商品!$D:$D,前月商品!V:V,0)</f>
        <v>0</v>
      </c>
      <c r="AD636" s="23">
        <f>_xlfn.XLOOKUP($D636,前々月商品!$D:$D,前々月商品!V:V,0)</f>
        <v>0</v>
      </c>
      <c r="AE636" s="23">
        <f t="shared" si="132"/>
        <v>0</v>
      </c>
      <c r="AF636" s="23">
        <f t="shared" si="133"/>
        <v>0</v>
      </c>
      <c r="AG636" s="23">
        <f t="shared" si="134"/>
        <v>0</v>
      </c>
      <c r="AH636" s="12">
        <f>_xlfn.XLOOKUP($D636,当月商品!$D:$D,当月商品!W:W,0)</f>
        <v>0</v>
      </c>
      <c r="AI636" s="12">
        <f>_xlfn.XLOOKUP($D636,前月商品!$D:$D,前月商品!W:W,0)</f>
        <v>0</v>
      </c>
      <c r="AJ636" s="12">
        <f>_xlfn.XLOOKUP($D636,前々月商品!$D:$D,前々月商品!W:W,0)</f>
        <v>0</v>
      </c>
      <c r="AK636" s="12">
        <f>_xlfn.XLOOKUP($D636,当月商品!$D:$D,当月商品!H:H,0)</f>
        <v>0</v>
      </c>
      <c r="AL636" s="12">
        <f>_xlfn.XLOOKUP($D636,前月商品!$D:$D,前月商品!H:H,0)</f>
        <v>0</v>
      </c>
      <c r="AM636" s="12">
        <f>_xlfn.XLOOKUP($D636,前々月商品!$D:$D,前々月商品!H:H,0)</f>
        <v>0</v>
      </c>
      <c r="AN636" s="13">
        <f t="shared" si="135"/>
        <v>0</v>
      </c>
      <c r="AO636" s="13">
        <f t="shared" si="136"/>
        <v>0</v>
      </c>
      <c r="AP636" s="13">
        <f t="shared" si="137"/>
        <v>0</v>
      </c>
      <c r="AQ636" s="16">
        <f t="shared" si="138"/>
        <v>0</v>
      </c>
      <c r="AR636" s="16">
        <f t="shared" si="139"/>
        <v>0</v>
      </c>
      <c r="AS636" s="17">
        <f t="shared" si="140"/>
        <v>0</v>
      </c>
      <c r="AT636" t="e">
        <f t="shared" si="141"/>
        <v>#VALUE!</v>
      </c>
    </row>
    <row r="637" spans="3:46" ht="36.65" customHeight="1">
      <c r="C637" s="20">
        <v>632</v>
      </c>
      <c r="D637" s="53">
        <f>現状商品設定!B634</f>
        <v>0</v>
      </c>
      <c r="E637" s="26" t="str">
        <f>IFERROR(_xlfn.XLOOKUP($D637,現状商品設定!B:B,現状商品設定!C:C,"-"),"-")</f>
        <v>-</v>
      </c>
      <c r="F637" s="32" t="s">
        <v>46</v>
      </c>
      <c r="G637" s="30" t="str">
        <f>IFERROR(_xlfn.XLOOKUP($D637,現状商品設定!B:B,現状商品設定!F:F),"-")</f>
        <v>-</v>
      </c>
      <c r="H637" s="34" t="e">
        <f>IF(IF(AND(V637&gt;=設定!$C$3,X637&gt;=L637),G637*(1+設定!$C$6),IF(AND(V637&gt;=設定!$C$3,X637&lt;L637),G637*(1+設定!$C$7*-1),IF(V637&lt;設定!$C$3,G637*(1+設定!$C$6),"除外")))&gt;10,IF(AND(V637&gt;=設定!$C$3,X637&gt;=L637),G637*(1+設定!$C$6),IF(AND(V637&gt;=設定!$C$3,X637&lt;L637),G637*(1+設定!$C$7*-1),IF(V637&lt;設定!$C$3,G637*(1+設定!$C$6),"除外"))),10)</f>
        <v>#VALUE!</v>
      </c>
      <c r="I637" s="34" t="e">
        <f ca="1">IF(消化率!$I$5&lt;1,商品!H637*消化率!$I$5,IF(商品!W637*商品!Q637/(商品!H637*消化率!$I$5)&gt;商品!L637,商品!H637*消化率!$I$5,J637))</f>
        <v>#DIV/0!</v>
      </c>
      <c r="J637" s="34" t="e">
        <f t="shared" si="128"/>
        <v>#VALUE!</v>
      </c>
      <c r="K637" s="34" t="e">
        <f ca="1">IF(ROUNDDOWN(IF(I637&gt;=設定!$C$8,設定!$C$8,商品!I637),0)&lt;10,10,ROUNDDOWN(IF(I637&gt;=設定!$C$8,設定!$C$8,商品!I637),0))</f>
        <v>#DIV/0!</v>
      </c>
      <c r="L637" s="64">
        <f>IF(F637="標準",設定!$C$4,商品!F637)</f>
        <v>5</v>
      </c>
      <c r="M637" s="63" t="str">
        <f>_xlfn.XLOOKUP($D637,全商品!$F:$F,全商品!H:H,"-")</f>
        <v>-</v>
      </c>
      <c r="N637" s="12" t="str">
        <f>_xlfn.XLOOKUP($D637,全商品!$F:$F,全商品!I:I,"-")</f>
        <v>-</v>
      </c>
      <c r="O637" s="23" t="str">
        <f>_xlfn.XLOOKUP($D637,全商品!$F:$F,全商品!K:K,"-")</f>
        <v>-</v>
      </c>
      <c r="P637" s="13" t="str">
        <f>_xlfn.XLOOKUP($D637,全商品!$F:$F,全商品!M:M,"-")</f>
        <v>-</v>
      </c>
      <c r="Q637" s="25" t="str">
        <f>_xlfn.XLOOKUP($D637,現状商品設定!B:B,現状商品設定!D:D,"-")</f>
        <v>-</v>
      </c>
      <c r="R637" s="22">
        <f>SUM(_xlfn.XLOOKUP($D637,当月商品!$D:$D,当月商品!I:I,0),_xlfn.XLOOKUP($D637,前月商品!$D:$D,前月商品!I:I,0),_xlfn.XLOOKUP($D637,前々月商品!$D:$D,前々月商品!I:I,0))</f>
        <v>0</v>
      </c>
      <c r="S637" s="23">
        <f>SUM(_xlfn.XLOOKUP($D637,当月商品!$D:$D,当月商品!V:V,0),_xlfn.XLOOKUP($D637,前月商品!$D:$D,前月商品!V:V,0),_xlfn.XLOOKUP($D637,前々月商品!$D:$D,前々月商品!V:V,0))</f>
        <v>0</v>
      </c>
      <c r="T637" s="23">
        <f t="shared" si="129"/>
        <v>0</v>
      </c>
      <c r="U637" s="23">
        <f>SUM(_xlfn.XLOOKUP($D637,当月商品!$D:$D,当月商品!W:W,0),_xlfn.XLOOKUP($D637,前月商品!$D:$D,前月商品!W:W,0),_xlfn.XLOOKUP($D637,前々月商品!$D:$D,前々月商品!W:W,0))</f>
        <v>0</v>
      </c>
      <c r="V637" s="23">
        <f>SUM(_xlfn.XLOOKUP($D637,当月商品!$D:$D,当月商品!H:H,0),_xlfn.XLOOKUP($D637,前月商品!$D:$D,前月商品!H:H,0),_xlfn.XLOOKUP($D637,前々月商品!$D:$D,前々月商品!H:H,0))</f>
        <v>0</v>
      </c>
      <c r="W637" s="13">
        <f t="shared" si="130"/>
        <v>0</v>
      </c>
      <c r="X637" s="15">
        <f t="shared" si="131"/>
        <v>0</v>
      </c>
      <c r="Y637" s="22">
        <f>_xlfn.XLOOKUP($D637,当月商品!$D:$D,当月商品!I:I,0)</f>
        <v>0</v>
      </c>
      <c r="Z637" s="23">
        <f>_xlfn.XLOOKUP($D637,前月商品!$D:$D,前月商品!I:I,0)</f>
        <v>0</v>
      </c>
      <c r="AA637" s="23">
        <f>_xlfn.XLOOKUP($D637,前々月商品!$D:$D,前々月商品!I:I,0)</f>
        <v>0</v>
      </c>
      <c r="AB637" s="23">
        <f>_xlfn.XLOOKUP($D637,当月商品!$D:$D,当月商品!V:V,0)</f>
        <v>0</v>
      </c>
      <c r="AC637" s="23">
        <f>_xlfn.XLOOKUP($D637,前月商品!$D:$D,前月商品!V:V,0)</f>
        <v>0</v>
      </c>
      <c r="AD637" s="23">
        <f>_xlfn.XLOOKUP($D637,前々月商品!$D:$D,前々月商品!V:V,0)</f>
        <v>0</v>
      </c>
      <c r="AE637" s="23">
        <f t="shared" si="132"/>
        <v>0</v>
      </c>
      <c r="AF637" s="23">
        <f t="shared" si="133"/>
        <v>0</v>
      </c>
      <c r="AG637" s="23">
        <f t="shared" si="134"/>
        <v>0</v>
      </c>
      <c r="AH637" s="12">
        <f>_xlfn.XLOOKUP($D637,当月商品!$D:$D,当月商品!W:W,0)</f>
        <v>0</v>
      </c>
      <c r="AI637" s="12">
        <f>_xlfn.XLOOKUP($D637,前月商品!$D:$D,前月商品!W:W,0)</f>
        <v>0</v>
      </c>
      <c r="AJ637" s="12">
        <f>_xlfn.XLOOKUP($D637,前々月商品!$D:$D,前々月商品!W:W,0)</f>
        <v>0</v>
      </c>
      <c r="AK637" s="12">
        <f>_xlfn.XLOOKUP($D637,当月商品!$D:$D,当月商品!H:H,0)</f>
        <v>0</v>
      </c>
      <c r="AL637" s="12">
        <f>_xlfn.XLOOKUP($D637,前月商品!$D:$D,前月商品!H:H,0)</f>
        <v>0</v>
      </c>
      <c r="AM637" s="12">
        <f>_xlfn.XLOOKUP($D637,前々月商品!$D:$D,前々月商品!H:H,0)</f>
        <v>0</v>
      </c>
      <c r="AN637" s="13">
        <f t="shared" si="135"/>
        <v>0</v>
      </c>
      <c r="AO637" s="13">
        <f t="shared" si="136"/>
        <v>0</v>
      </c>
      <c r="AP637" s="13">
        <f t="shared" si="137"/>
        <v>0</v>
      </c>
      <c r="AQ637" s="16">
        <f t="shared" si="138"/>
        <v>0</v>
      </c>
      <c r="AR637" s="16">
        <f t="shared" si="139"/>
        <v>0</v>
      </c>
      <c r="AS637" s="17">
        <f t="shared" si="140"/>
        <v>0</v>
      </c>
      <c r="AT637" t="e">
        <f t="shared" si="141"/>
        <v>#VALUE!</v>
      </c>
    </row>
    <row r="638" spans="3:46" ht="36.65" customHeight="1">
      <c r="C638" s="20">
        <v>633</v>
      </c>
      <c r="D638" s="53">
        <f>現状商品設定!B635</f>
        <v>0</v>
      </c>
      <c r="E638" s="26" t="str">
        <f>IFERROR(_xlfn.XLOOKUP($D638,現状商品設定!B:B,現状商品設定!C:C,"-"),"-")</f>
        <v>-</v>
      </c>
      <c r="F638" s="32" t="s">
        <v>46</v>
      </c>
      <c r="G638" s="30" t="str">
        <f>IFERROR(_xlfn.XLOOKUP($D638,現状商品設定!B:B,現状商品設定!F:F),"-")</f>
        <v>-</v>
      </c>
      <c r="H638" s="34" t="e">
        <f>IF(IF(AND(V638&gt;=設定!$C$3,X638&gt;=L638),G638*(1+設定!$C$6),IF(AND(V638&gt;=設定!$C$3,X638&lt;L638),G638*(1+設定!$C$7*-1),IF(V638&lt;設定!$C$3,G638*(1+設定!$C$6),"除外")))&gt;10,IF(AND(V638&gt;=設定!$C$3,X638&gt;=L638),G638*(1+設定!$C$6),IF(AND(V638&gt;=設定!$C$3,X638&lt;L638),G638*(1+設定!$C$7*-1),IF(V638&lt;設定!$C$3,G638*(1+設定!$C$6),"除外"))),10)</f>
        <v>#VALUE!</v>
      </c>
      <c r="I638" s="34" t="e">
        <f ca="1">IF(消化率!$I$5&lt;1,商品!H638*消化率!$I$5,IF(商品!W638*商品!Q638/(商品!H638*消化率!$I$5)&gt;商品!L638,商品!H638*消化率!$I$5,J638))</f>
        <v>#DIV/0!</v>
      </c>
      <c r="J638" s="34" t="e">
        <f t="shared" si="128"/>
        <v>#VALUE!</v>
      </c>
      <c r="K638" s="34" t="e">
        <f ca="1">IF(ROUNDDOWN(IF(I638&gt;=設定!$C$8,設定!$C$8,商品!I638),0)&lt;10,10,ROUNDDOWN(IF(I638&gt;=設定!$C$8,設定!$C$8,商品!I638),0))</f>
        <v>#DIV/0!</v>
      </c>
      <c r="L638" s="64">
        <f>IF(F638="標準",設定!$C$4,商品!F638)</f>
        <v>5</v>
      </c>
      <c r="M638" s="63" t="str">
        <f>_xlfn.XLOOKUP($D638,全商品!$F:$F,全商品!H:H,"-")</f>
        <v>-</v>
      </c>
      <c r="N638" s="12" t="str">
        <f>_xlfn.XLOOKUP($D638,全商品!$F:$F,全商品!I:I,"-")</f>
        <v>-</v>
      </c>
      <c r="O638" s="23" t="str">
        <f>_xlfn.XLOOKUP($D638,全商品!$F:$F,全商品!K:K,"-")</f>
        <v>-</v>
      </c>
      <c r="P638" s="13" t="str">
        <f>_xlfn.XLOOKUP($D638,全商品!$F:$F,全商品!M:M,"-")</f>
        <v>-</v>
      </c>
      <c r="Q638" s="25" t="str">
        <f>_xlfn.XLOOKUP($D638,現状商品設定!B:B,現状商品設定!D:D,"-")</f>
        <v>-</v>
      </c>
      <c r="R638" s="22">
        <f>SUM(_xlfn.XLOOKUP($D638,当月商品!$D:$D,当月商品!I:I,0),_xlfn.XLOOKUP($D638,前月商品!$D:$D,前月商品!I:I,0),_xlfn.XLOOKUP($D638,前々月商品!$D:$D,前々月商品!I:I,0))</f>
        <v>0</v>
      </c>
      <c r="S638" s="23">
        <f>SUM(_xlfn.XLOOKUP($D638,当月商品!$D:$D,当月商品!V:V,0),_xlfn.XLOOKUP($D638,前月商品!$D:$D,前月商品!V:V,0),_xlfn.XLOOKUP($D638,前々月商品!$D:$D,前々月商品!V:V,0))</f>
        <v>0</v>
      </c>
      <c r="T638" s="23">
        <f t="shared" si="129"/>
        <v>0</v>
      </c>
      <c r="U638" s="23">
        <f>SUM(_xlfn.XLOOKUP($D638,当月商品!$D:$D,当月商品!W:W,0),_xlfn.XLOOKUP($D638,前月商品!$D:$D,前月商品!W:W,0),_xlfn.XLOOKUP($D638,前々月商品!$D:$D,前々月商品!W:W,0))</f>
        <v>0</v>
      </c>
      <c r="V638" s="23">
        <f>SUM(_xlfn.XLOOKUP($D638,当月商品!$D:$D,当月商品!H:H,0),_xlfn.XLOOKUP($D638,前月商品!$D:$D,前月商品!H:H,0),_xlfn.XLOOKUP($D638,前々月商品!$D:$D,前々月商品!H:H,0))</f>
        <v>0</v>
      </c>
      <c r="W638" s="13">
        <f t="shared" si="130"/>
        <v>0</v>
      </c>
      <c r="X638" s="15">
        <f t="shared" si="131"/>
        <v>0</v>
      </c>
      <c r="Y638" s="22">
        <f>_xlfn.XLOOKUP($D638,当月商品!$D:$D,当月商品!I:I,0)</f>
        <v>0</v>
      </c>
      <c r="Z638" s="23">
        <f>_xlfn.XLOOKUP($D638,前月商品!$D:$D,前月商品!I:I,0)</f>
        <v>0</v>
      </c>
      <c r="AA638" s="23">
        <f>_xlfn.XLOOKUP($D638,前々月商品!$D:$D,前々月商品!I:I,0)</f>
        <v>0</v>
      </c>
      <c r="AB638" s="23">
        <f>_xlfn.XLOOKUP($D638,当月商品!$D:$D,当月商品!V:V,0)</f>
        <v>0</v>
      </c>
      <c r="AC638" s="23">
        <f>_xlfn.XLOOKUP($D638,前月商品!$D:$D,前月商品!V:V,0)</f>
        <v>0</v>
      </c>
      <c r="AD638" s="23">
        <f>_xlfn.XLOOKUP($D638,前々月商品!$D:$D,前々月商品!V:V,0)</f>
        <v>0</v>
      </c>
      <c r="AE638" s="23">
        <f t="shared" si="132"/>
        <v>0</v>
      </c>
      <c r="AF638" s="23">
        <f t="shared" si="133"/>
        <v>0</v>
      </c>
      <c r="AG638" s="23">
        <f t="shared" si="134"/>
        <v>0</v>
      </c>
      <c r="AH638" s="12">
        <f>_xlfn.XLOOKUP($D638,当月商品!$D:$D,当月商品!W:W,0)</f>
        <v>0</v>
      </c>
      <c r="AI638" s="12">
        <f>_xlfn.XLOOKUP($D638,前月商品!$D:$D,前月商品!W:W,0)</f>
        <v>0</v>
      </c>
      <c r="AJ638" s="12">
        <f>_xlfn.XLOOKUP($D638,前々月商品!$D:$D,前々月商品!W:W,0)</f>
        <v>0</v>
      </c>
      <c r="AK638" s="12">
        <f>_xlfn.XLOOKUP($D638,当月商品!$D:$D,当月商品!H:H,0)</f>
        <v>0</v>
      </c>
      <c r="AL638" s="12">
        <f>_xlfn.XLOOKUP($D638,前月商品!$D:$D,前月商品!H:H,0)</f>
        <v>0</v>
      </c>
      <c r="AM638" s="12">
        <f>_xlfn.XLOOKUP($D638,前々月商品!$D:$D,前々月商品!H:H,0)</f>
        <v>0</v>
      </c>
      <c r="AN638" s="13">
        <f t="shared" si="135"/>
        <v>0</v>
      </c>
      <c r="AO638" s="13">
        <f t="shared" si="136"/>
        <v>0</v>
      </c>
      <c r="AP638" s="13">
        <f t="shared" si="137"/>
        <v>0</v>
      </c>
      <c r="AQ638" s="16">
        <f t="shared" si="138"/>
        <v>0</v>
      </c>
      <c r="AR638" s="16">
        <f t="shared" si="139"/>
        <v>0</v>
      </c>
      <c r="AS638" s="17">
        <f t="shared" si="140"/>
        <v>0</v>
      </c>
      <c r="AT638" t="e">
        <f t="shared" si="141"/>
        <v>#VALUE!</v>
      </c>
    </row>
    <row r="639" spans="3:46" ht="36.65" customHeight="1">
      <c r="C639" s="20">
        <v>634</v>
      </c>
      <c r="D639" s="53">
        <f>現状商品設定!B636</f>
        <v>0</v>
      </c>
      <c r="E639" s="26" t="str">
        <f>IFERROR(_xlfn.XLOOKUP($D639,現状商品設定!B:B,現状商品設定!C:C,"-"),"-")</f>
        <v>-</v>
      </c>
      <c r="F639" s="32" t="s">
        <v>46</v>
      </c>
      <c r="G639" s="30" t="str">
        <f>IFERROR(_xlfn.XLOOKUP($D639,現状商品設定!B:B,現状商品設定!F:F),"-")</f>
        <v>-</v>
      </c>
      <c r="H639" s="34" t="e">
        <f>IF(IF(AND(V639&gt;=設定!$C$3,X639&gt;=L639),G639*(1+設定!$C$6),IF(AND(V639&gt;=設定!$C$3,X639&lt;L639),G639*(1+設定!$C$7*-1),IF(V639&lt;設定!$C$3,G639*(1+設定!$C$6),"除外")))&gt;10,IF(AND(V639&gt;=設定!$C$3,X639&gt;=L639),G639*(1+設定!$C$6),IF(AND(V639&gt;=設定!$C$3,X639&lt;L639),G639*(1+設定!$C$7*-1),IF(V639&lt;設定!$C$3,G639*(1+設定!$C$6),"除外"))),10)</f>
        <v>#VALUE!</v>
      </c>
      <c r="I639" s="34" t="e">
        <f ca="1">IF(消化率!$I$5&lt;1,商品!H639*消化率!$I$5,IF(商品!W639*商品!Q639/(商品!H639*消化率!$I$5)&gt;商品!L639,商品!H639*消化率!$I$5,J639))</f>
        <v>#DIV/0!</v>
      </c>
      <c r="J639" s="34" t="e">
        <f t="shared" si="128"/>
        <v>#VALUE!</v>
      </c>
      <c r="K639" s="34" t="e">
        <f ca="1">IF(ROUNDDOWN(IF(I639&gt;=設定!$C$8,設定!$C$8,商品!I639),0)&lt;10,10,ROUNDDOWN(IF(I639&gt;=設定!$C$8,設定!$C$8,商品!I639),0))</f>
        <v>#DIV/0!</v>
      </c>
      <c r="L639" s="64">
        <f>IF(F639="標準",設定!$C$4,商品!F639)</f>
        <v>5</v>
      </c>
      <c r="M639" s="63" t="str">
        <f>_xlfn.XLOOKUP($D639,全商品!$F:$F,全商品!H:H,"-")</f>
        <v>-</v>
      </c>
      <c r="N639" s="12" t="str">
        <f>_xlfn.XLOOKUP($D639,全商品!$F:$F,全商品!I:I,"-")</f>
        <v>-</v>
      </c>
      <c r="O639" s="23" t="str">
        <f>_xlfn.XLOOKUP($D639,全商品!$F:$F,全商品!K:K,"-")</f>
        <v>-</v>
      </c>
      <c r="P639" s="13" t="str">
        <f>_xlfn.XLOOKUP($D639,全商品!$F:$F,全商品!M:M,"-")</f>
        <v>-</v>
      </c>
      <c r="Q639" s="25" t="str">
        <f>_xlfn.XLOOKUP($D639,現状商品設定!B:B,現状商品設定!D:D,"-")</f>
        <v>-</v>
      </c>
      <c r="R639" s="22">
        <f>SUM(_xlfn.XLOOKUP($D639,当月商品!$D:$D,当月商品!I:I,0),_xlfn.XLOOKUP($D639,前月商品!$D:$D,前月商品!I:I,0),_xlfn.XLOOKUP($D639,前々月商品!$D:$D,前々月商品!I:I,0))</f>
        <v>0</v>
      </c>
      <c r="S639" s="23">
        <f>SUM(_xlfn.XLOOKUP($D639,当月商品!$D:$D,当月商品!V:V,0),_xlfn.XLOOKUP($D639,前月商品!$D:$D,前月商品!V:V,0),_xlfn.XLOOKUP($D639,前々月商品!$D:$D,前々月商品!V:V,0))</f>
        <v>0</v>
      </c>
      <c r="T639" s="23">
        <f t="shared" si="129"/>
        <v>0</v>
      </c>
      <c r="U639" s="23">
        <f>SUM(_xlfn.XLOOKUP($D639,当月商品!$D:$D,当月商品!W:W,0),_xlfn.XLOOKUP($D639,前月商品!$D:$D,前月商品!W:W,0),_xlfn.XLOOKUP($D639,前々月商品!$D:$D,前々月商品!W:W,0))</f>
        <v>0</v>
      </c>
      <c r="V639" s="23">
        <f>SUM(_xlfn.XLOOKUP($D639,当月商品!$D:$D,当月商品!H:H,0),_xlfn.XLOOKUP($D639,前月商品!$D:$D,前月商品!H:H,0),_xlfn.XLOOKUP($D639,前々月商品!$D:$D,前々月商品!H:H,0))</f>
        <v>0</v>
      </c>
      <c r="W639" s="13">
        <f t="shared" si="130"/>
        <v>0</v>
      </c>
      <c r="X639" s="15">
        <f t="shared" si="131"/>
        <v>0</v>
      </c>
      <c r="Y639" s="22">
        <f>_xlfn.XLOOKUP($D639,当月商品!$D:$D,当月商品!I:I,0)</f>
        <v>0</v>
      </c>
      <c r="Z639" s="23">
        <f>_xlfn.XLOOKUP($D639,前月商品!$D:$D,前月商品!I:I,0)</f>
        <v>0</v>
      </c>
      <c r="AA639" s="23">
        <f>_xlfn.XLOOKUP($D639,前々月商品!$D:$D,前々月商品!I:I,0)</f>
        <v>0</v>
      </c>
      <c r="AB639" s="23">
        <f>_xlfn.XLOOKUP($D639,当月商品!$D:$D,当月商品!V:V,0)</f>
        <v>0</v>
      </c>
      <c r="AC639" s="23">
        <f>_xlfn.XLOOKUP($D639,前月商品!$D:$D,前月商品!V:V,0)</f>
        <v>0</v>
      </c>
      <c r="AD639" s="23">
        <f>_xlfn.XLOOKUP($D639,前々月商品!$D:$D,前々月商品!V:V,0)</f>
        <v>0</v>
      </c>
      <c r="AE639" s="23">
        <f t="shared" si="132"/>
        <v>0</v>
      </c>
      <c r="AF639" s="23">
        <f t="shared" si="133"/>
        <v>0</v>
      </c>
      <c r="AG639" s="23">
        <f t="shared" si="134"/>
        <v>0</v>
      </c>
      <c r="AH639" s="12">
        <f>_xlfn.XLOOKUP($D639,当月商品!$D:$D,当月商品!W:W,0)</f>
        <v>0</v>
      </c>
      <c r="AI639" s="12">
        <f>_xlfn.XLOOKUP($D639,前月商品!$D:$D,前月商品!W:W,0)</f>
        <v>0</v>
      </c>
      <c r="AJ639" s="12">
        <f>_xlfn.XLOOKUP($D639,前々月商品!$D:$D,前々月商品!W:W,0)</f>
        <v>0</v>
      </c>
      <c r="AK639" s="12">
        <f>_xlfn.XLOOKUP($D639,当月商品!$D:$D,当月商品!H:H,0)</f>
        <v>0</v>
      </c>
      <c r="AL639" s="12">
        <f>_xlfn.XLOOKUP($D639,前月商品!$D:$D,前月商品!H:H,0)</f>
        <v>0</v>
      </c>
      <c r="AM639" s="12">
        <f>_xlfn.XLOOKUP($D639,前々月商品!$D:$D,前々月商品!H:H,0)</f>
        <v>0</v>
      </c>
      <c r="AN639" s="13">
        <f t="shared" si="135"/>
        <v>0</v>
      </c>
      <c r="AO639" s="13">
        <f t="shared" si="136"/>
        <v>0</v>
      </c>
      <c r="AP639" s="13">
        <f t="shared" si="137"/>
        <v>0</v>
      </c>
      <c r="AQ639" s="16">
        <f t="shared" si="138"/>
        <v>0</v>
      </c>
      <c r="AR639" s="16">
        <f t="shared" si="139"/>
        <v>0</v>
      </c>
      <c r="AS639" s="17">
        <f t="shared" si="140"/>
        <v>0</v>
      </c>
      <c r="AT639" t="e">
        <f t="shared" si="141"/>
        <v>#VALUE!</v>
      </c>
    </row>
    <row r="640" spans="3:46" ht="36.65" customHeight="1">
      <c r="C640" s="20">
        <v>635</v>
      </c>
      <c r="D640" s="53">
        <f>現状商品設定!B637</f>
        <v>0</v>
      </c>
      <c r="E640" s="26" t="str">
        <f>IFERROR(_xlfn.XLOOKUP($D640,現状商品設定!B:B,現状商品設定!C:C,"-"),"-")</f>
        <v>-</v>
      </c>
      <c r="F640" s="32" t="s">
        <v>46</v>
      </c>
      <c r="G640" s="30" t="str">
        <f>IFERROR(_xlfn.XLOOKUP($D640,現状商品設定!B:B,現状商品設定!F:F),"-")</f>
        <v>-</v>
      </c>
      <c r="H640" s="34" t="e">
        <f>IF(IF(AND(V640&gt;=設定!$C$3,X640&gt;=L640),G640*(1+設定!$C$6),IF(AND(V640&gt;=設定!$C$3,X640&lt;L640),G640*(1+設定!$C$7*-1),IF(V640&lt;設定!$C$3,G640*(1+設定!$C$6),"除外")))&gt;10,IF(AND(V640&gt;=設定!$C$3,X640&gt;=L640),G640*(1+設定!$C$6),IF(AND(V640&gt;=設定!$C$3,X640&lt;L640),G640*(1+設定!$C$7*-1),IF(V640&lt;設定!$C$3,G640*(1+設定!$C$6),"除外"))),10)</f>
        <v>#VALUE!</v>
      </c>
      <c r="I640" s="34" t="e">
        <f ca="1">IF(消化率!$I$5&lt;1,商品!H640*消化率!$I$5,IF(商品!W640*商品!Q640/(商品!H640*消化率!$I$5)&gt;商品!L640,商品!H640*消化率!$I$5,J640))</f>
        <v>#DIV/0!</v>
      </c>
      <c r="J640" s="34" t="e">
        <f t="shared" si="128"/>
        <v>#VALUE!</v>
      </c>
      <c r="K640" s="34" t="e">
        <f ca="1">IF(ROUNDDOWN(IF(I640&gt;=設定!$C$8,設定!$C$8,商品!I640),0)&lt;10,10,ROUNDDOWN(IF(I640&gt;=設定!$C$8,設定!$C$8,商品!I640),0))</f>
        <v>#DIV/0!</v>
      </c>
      <c r="L640" s="64">
        <f>IF(F640="標準",設定!$C$4,商品!F640)</f>
        <v>5</v>
      </c>
      <c r="M640" s="63" t="str">
        <f>_xlfn.XLOOKUP($D640,全商品!$F:$F,全商品!H:H,"-")</f>
        <v>-</v>
      </c>
      <c r="N640" s="12" t="str">
        <f>_xlfn.XLOOKUP($D640,全商品!$F:$F,全商品!I:I,"-")</f>
        <v>-</v>
      </c>
      <c r="O640" s="23" t="str">
        <f>_xlfn.XLOOKUP($D640,全商品!$F:$F,全商品!K:K,"-")</f>
        <v>-</v>
      </c>
      <c r="P640" s="13" t="str">
        <f>_xlfn.XLOOKUP($D640,全商品!$F:$F,全商品!M:M,"-")</f>
        <v>-</v>
      </c>
      <c r="Q640" s="25" t="str">
        <f>_xlfn.XLOOKUP($D640,現状商品設定!B:B,現状商品設定!D:D,"-")</f>
        <v>-</v>
      </c>
      <c r="R640" s="22">
        <f>SUM(_xlfn.XLOOKUP($D640,当月商品!$D:$D,当月商品!I:I,0),_xlfn.XLOOKUP($D640,前月商品!$D:$D,前月商品!I:I,0),_xlfn.XLOOKUP($D640,前々月商品!$D:$D,前々月商品!I:I,0))</f>
        <v>0</v>
      </c>
      <c r="S640" s="23">
        <f>SUM(_xlfn.XLOOKUP($D640,当月商品!$D:$D,当月商品!V:V,0),_xlfn.XLOOKUP($D640,前月商品!$D:$D,前月商品!V:V,0),_xlfn.XLOOKUP($D640,前々月商品!$D:$D,前々月商品!V:V,0))</f>
        <v>0</v>
      </c>
      <c r="T640" s="23">
        <f t="shared" si="129"/>
        <v>0</v>
      </c>
      <c r="U640" s="23">
        <f>SUM(_xlfn.XLOOKUP($D640,当月商品!$D:$D,当月商品!W:W,0),_xlfn.XLOOKUP($D640,前月商品!$D:$D,前月商品!W:W,0),_xlfn.XLOOKUP($D640,前々月商品!$D:$D,前々月商品!W:W,0))</f>
        <v>0</v>
      </c>
      <c r="V640" s="23">
        <f>SUM(_xlfn.XLOOKUP($D640,当月商品!$D:$D,当月商品!H:H,0),_xlfn.XLOOKUP($D640,前月商品!$D:$D,前月商品!H:H,0),_xlfn.XLOOKUP($D640,前々月商品!$D:$D,前々月商品!H:H,0))</f>
        <v>0</v>
      </c>
      <c r="W640" s="13">
        <f t="shared" si="130"/>
        <v>0</v>
      </c>
      <c r="X640" s="15">
        <f t="shared" si="131"/>
        <v>0</v>
      </c>
      <c r="Y640" s="22">
        <f>_xlfn.XLOOKUP($D640,当月商品!$D:$D,当月商品!I:I,0)</f>
        <v>0</v>
      </c>
      <c r="Z640" s="23">
        <f>_xlfn.XLOOKUP($D640,前月商品!$D:$D,前月商品!I:I,0)</f>
        <v>0</v>
      </c>
      <c r="AA640" s="23">
        <f>_xlfn.XLOOKUP($D640,前々月商品!$D:$D,前々月商品!I:I,0)</f>
        <v>0</v>
      </c>
      <c r="AB640" s="23">
        <f>_xlfn.XLOOKUP($D640,当月商品!$D:$D,当月商品!V:V,0)</f>
        <v>0</v>
      </c>
      <c r="AC640" s="23">
        <f>_xlfn.XLOOKUP($D640,前月商品!$D:$D,前月商品!V:V,0)</f>
        <v>0</v>
      </c>
      <c r="AD640" s="23">
        <f>_xlfn.XLOOKUP($D640,前々月商品!$D:$D,前々月商品!V:V,0)</f>
        <v>0</v>
      </c>
      <c r="AE640" s="23">
        <f t="shared" si="132"/>
        <v>0</v>
      </c>
      <c r="AF640" s="23">
        <f t="shared" si="133"/>
        <v>0</v>
      </c>
      <c r="AG640" s="23">
        <f t="shared" si="134"/>
        <v>0</v>
      </c>
      <c r="AH640" s="12">
        <f>_xlfn.XLOOKUP($D640,当月商品!$D:$D,当月商品!W:W,0)</f>
        <v>0</v>
      </c>
      <c r="AI640" s="12">
        <f>_xlfn.XLOOKUP($D640,前月商品!$D:$D,前月商品!W:W,0)</f>
        <v>0</v>
      </c>
      <c r="AJ640" s="12">
        <f>_xlfn.XLOOKUP($D640,前々月商品!$D:$D,前々月商品!W:W,0)</f>
        <v>0</v>
      </c>
      <c r="AK640" s="12">
        <f>_xlfn.XLOOKUP($D640,当月商品!$D:$D,当月商品!H:H,0)</f>
        <v>0</v>
      </c>
      <c r="AL640" s="12">
        <f>_xlfn.XLOOKUP($D640,前月商品!$D:$D,前月商品!H:H,0)</f>
        <v>0</v>
      </c>
      <c r="AM640" s="12">
        <f>_xlfn.XLOOKUP($D640,前々月商品!$D:$D,前々月商品!H:H,0)</f>
        <v>0</v>
      </c>
      <c r="AN640" s="13">
        <f t="shared" si="135"/>
        <v>0</v>
      </c>
      <c r="AO640" s="13">
        <f t="shared" si="136"/>
        <v>0</v>
      </c>
      <c r="AP640" s="13">
        <f t="shared" si="137"/>
        <v>0</v>
      </c>
      <c r="AQ640" s="16">
        <f t="shared" si="138"/>
        <v>0</v>
      </c>
      <c r="AR640" s="16">
        <f t="shared" si="139"/>
        <v>0</v>
      </c>
      <c r="AS640" s="17">
        <f t="shared" si="140"/>
        <v>0</v>
      </c>
      <c r="AT640" t="e">
        <f t="shared" si="141"/>
        <v>#VALUE!</v>
      </c>
    </row>
    <row r="641" spans="3:46" ht="36.65" customHeight="1">
      <c r="C641" s="20">
        <v>636</v>
      </c>
      <c r="D641" s="53">
        <f>現状商品設定!B638</f>
        <v>0</v>
      </c>
      <c r="E641" s="26" t="str">
        <f>IFERROR(_xlfn.XLOOKUP($D641,現状商品設定!B:B,現状商品設定!C:C,"-"),"-")</f>
        <v>-</v>
      </c>
      <c r="F641" s="32" t="s">
        <v>46</v>
      </c>
      <c r="G641" s="30" t="str">
        <f>IFERROR(_xlfn.XLOOKUP($D641,現状商品設定!B:B,現状商品設定!F:F),"-")</f>
        <v>-</v>
      </c>
      <c r="H641" s="34" t="e">
        <f>IF(IF(AND(V641&gt;=設定!$C$3,X641&gt;=L641),G641*(1+設定!$C$6),IF(AND(V641&gt;=設定!$C$3,X641&lt;L641),G641*(1+設定!$C$7*-1),IF(V641&lt;設定!$C$3,G641*(1+設定!$C$6),"除外")))&gt;10,IF(AND(V641&gt;=設定!$C$3,X641&gt;=L641),G641*(1+設定!$C$6),IF(AND(V641&gt;=設定!$C$3,X641&lt;L641),G641*(1+設定!$C$7*-1),IF(V641&lt;設定!$C$3,G641*(1+設定!$C$6),"除外"))),10)</f>
        <v>#VALUE!</v>
      </c>
      <c r="I641" s="34" t="e">
        <f ca="1">IF(消化率!$I$5&lt;1,商品!H641*消化率!$I$5,IF(商品!W641*商品!Q641/(商品!H641*消化率!$I$5)&gt;商品!L641,商品!H641*消化率!$I$5,J641))</f>
        <v>#DIV/0!</v>
      </c>
      <c r="J641" s="34" t="e">
        <f t="shared" si="128"/>
        <v>#VALUE!</v>
      </c>
      <c r="K641" s="34" t="e">
        <f ca="1">IF(ROUNDDOWN(IF(I641&gt;=設定!$C$8,設定!$C$8,商品!I641),0)&lt;10,10,ROUNDDOWN(IF(I641&gt;=設定!$C$8,設定!$C$8,商品!I641),0))</f>
        <v>#DIV/0!</v>
      </c>
      <c r="L641" s="64">
        <f>IF(F641="標準",設定!$C$4,商品!F641)</f>
        <v>5</v>
      </c>
      <c r="M641" s="63" t="str">
        <f>_xlfn.XLOOKUP($D641,全商品!$F:$F,全商品!H:H,"-")</f>
        <v>-</v>
      </c>
      <c r="N641" s="12" t="str">
        <f>_xlfn.XLOOKUP($D641,全商品!$F:$F,全商品!I:I,"-")</f>
        <v>-</v>
      </c>
      <c r="O641" s="23" t="str">
        <f>_xlfn.XLOOKUP($D641,全商品!$F:$F,全商品!K:K,"-")</f>
        <v>-</v>
      </c>
      <c r="P641" s="13" t="str">
        <f>_xlfn.XLOOKUP($D641,全商品!$F:$F,全商品!M:M,"-")</f>
        <v>-</v>
      </c>
      <c r="Q641" s="25" t="str">
        <f>_xlfn.XLOOKUP($D641,現状商品設定!B:B,現状商品設定!D:D,"-")</f>
        <v>-</v>
      </c>
      <c r="R641" s="22">
        <f>SUM(_xlfn.XLOOKUP($D641,当月商品!$D:$D,当月商品!I:I,0),_xlfn.XLOOKUP($D641,前月商品!$D:$D,前月商品!I:I,0),_xlfn.XLOOKUP($D641,前々月商品!$D:$D,前々月商品!I:I,0))</f>
        <v>0</v>
      </c>
      <c r="S641" s="23">
        <f>SUM(_xlfn.XLOOKUP($D641,当月商品!$D:$D,当月商品!V:V,0),_xlfn.XLOOKUP($D641,前月商品!$D:$D,前月商品!V:V,0),_xlfn.XLOOKUP($D641,前々月商品!$D:$D,前々月商品!V:V,0))</f>
        <v>0</v>
      </c>
      <c r="T641" s="23">
        <f t="shared" si="129"/>
        <v>0</v>
      </c>
      <c r="U641" s="23">
        <f>SUM(_xlfn.XLOOKUP($D641,当月商品!$D:$D,当月商品!W:W,0),_xlfn.XLOOKUP($D641,前月商品!$D:$D,前月商品!W:W,0),_xlfn.XLOOKUP($D641,前々月商品!$D:$D,前々月商品!W:W,0))</f>
        <v>0</v>
      </c>
      <c r="V641" s="23">
        <f>SUM(_xlfn.XLOOKUP($D641,当月商品!$D:$D,当月商品!H:H,0),_xlfn.XLOOKUP($D641,前月商品!$D:$D,前月商品!H:H,0),_xlfn.XLOOKUP($D641,前々月商品!$D:$D,前々月商品!H:H,0))</f>
        <v>0</v>
      </c>
      <c r="W641" s="13">
        <f t="shared" si="130"/>
        <v>0</v>
      </c>
      <c r="X641" s="15">
        <f t="shared" si="131"/>
        <v>0</v>
      </c>
      <c r="Y641" s="22">
        <f>_xlfn.XLOOKUP($D641,当月商品!$D:$D,当月商品!I:I,0)</f>
        <v>0</v>
      </c>
      <c r="Z641" s="23">
        <f>_xlfn.XLOOKUP($D641,前月商品!$D:$D,前月商品!I:I,0)</f>
        <v>0</v>
      </c>
      <c r="AA641" s="23">
        <f>_xlfn.XLOOKUP($D641,前々月商品!$D:$D,前々月商品!I:I,0)</f>
        <v>0</v>
      </c>
      <c r="AB641" s="23">
        <f>_xlfn.XLOOKUP($D641,当月商品!$D:$D,当月商品!V:V,0)</f>
        <v>0</v>
      </c>
      <c r="AC641" s="23">
        <f>_xlfn.XLOOKUP($D641,前月商品!$D:$D,前月商品!V:V,0)</f>
        <v>0</v>
      </c>
      <c r="AD641" s="23">
        <f>_xlfn.XLOOKUP($D641,前々月商品!$D:$D,前々月商品!V:V,0)</f>
        <v>0</v>
      </c>
      <c r="AE641" s="23">
        <f t="shared" si="132"/>
        <v>0</v>
      </c>
      <c r="AF641" s="23">
        <f t="shared" si="133"/>
        <v>0</v>
      </c>
      <c r="AG641" s="23">
        <f t="shared" si="134"/>
        <v>0</v>
      </c>
      <c r="AH641" s="12">
        <f>_xlfn.XLOOKUP($D641,当月商品!$D:$D,当月商品!W:W,0)</f>
        <v>0</v>
      </c>
      <c r="AI641" s="12">
        <f>_xlfn.XLOOKUP($D641,前月商品!$D:$D,前月商品!W:W,0)</f>
        <v>0</v>
      </c>
      <c r="AJ641" s="12">
        <f>_xlfn.XLOOKUP($D641,前々月商品!$D:$D,前々月商品!W:W,0)</f>
        <v>0</v>
      </c>
      <c r="AK641" s="12">
        <f>_xlfn.XLOOKUP($D641,当月商品!$D:$D,当月商品!H:H,0)</f>
        <v>0</v>
      </c>
      <c r="AL641" s="12">
        <f>_xlfn.XLOOKUP($D641,前月商品!$D:$D,前月商品!H:H,0)</f>
        <v>0</v>
      </c>
      <c r="AM641" s="12">
        <f>_xlfn.XLOOKUP($D641,前々月商品!$D:$D,前々月商品!H:H,0)</f>
        <v>0</v>
      </c>
      <c r="AN641" s="13">
        <f t="shared" si="135"/>
        <v>0</v>
      </c>
      <c r="AO641" s="13">
        <f t="shared" si="136"/>
        <v>0</v>
      </c>
      <c r="AP641" s="13">
        <f t="shared" si="137"/>
        <v>0</v>
      </c>
      <c r="AQ641" s="16">
        <f t="shared" si="138"/>
        <v>0</v>
      </c>
      <c r="AR641" s="16">
        <f t="shared" si="139"/>
        <v>0</v>
      </c>
      <c r="AS641" s="17">
        <f t="shared" si="140"/>
        <v>0</v>
      </c>
      <c r="AT641" t="e">
        <f t="shared" si="141"/>
        <v>#VALUE!</v>
      </c>
    </row>
    <row r="642" spans="3:46" ht="36.65" customHeight="1">
      <c r="C642" s="20">
        <v>637</v>
      </c>
      <c r="D642" s="53">
        <f>現状商品設定!B639</f>
        <v>0</v>
      </c>
      <c r="E642" s="26" t="str">
        <f>IFERROR(_xlfn.XLOOKUP($D642,現状商品設定!B:B,現状商品設定!C:C,"-"),"-")</f>
        <v>-</v>
      </c>
      <c r="F642" s="32" t="s">
        <v>46</v>
      </c>
      <c r="G642" s="30" t="str">
        <f>IFERROR(_xlfn.XLOOKUP($D642,現状商品設定!B:B,現状商品設定!F:F),"-")</f>
        <v>-</v>
      </c>
      <c r="H642" s="34" t="e">
        <f>IF(IF(AND(V642&gt;=設定!$C$3,X642&gt;=L642),G642*(1+設定!$C$6),IF(AND(V642&gt;=設定!$C$3,X642&lt;L642),G642*(1+設定!$C$7*-1),IF(V642&lt;設定!$C$3,G642*(1+設定!$C$6),"除外")))&gt;10,IF(AND(V642&gt;=設定!$C$3,X642&gt;=L642),G642*(1+設定!$C$6),IF(AND(V642&gt;=設定!$C$3,X642&lt;L642),G642*(1+設定!$C$7*-1),IF(V642&lt;設定!$C$3,G642*(1+設定!$C$6),"除外"))),10)</f>
        <v>#VALUE!</v>
      </c>
      <c r="I642" s="34" t="e">
        <f ca="1">IF(消化率!$I$5&lt;1,商品!H642*消化率!$I$5,IF(商品!W642*商品!Q642/(商品!H642*消化率!$I$5)&gt;商品!L642,商品!H642*消化率!$I$5,J642))</f>
        <v>#DIV/0!</v>
      </c>
      <c r="J642" s="34" t="e">
        <f t="shared" si="128"/>
        <v>#VALUE!</v>
      </c>
      <c r="K642" s="34" t="e">
        <f ca="1">IF(ROUNDDOWN(IF(I642&gt;=設定!$C$8,設定!$C$8,商品!I642),0)&lt;10,10,ROUNDDOWN(IF(I642&gt;=設定!$C$8,設定!$C$8,商品!I642),0))</f>
        <v>#DIV/0!</v>
      </c>
      <c r="L642" s="64">
        <f>IF(F642="標準",設定!$C$4,商品!F642)</f>
        <v>5</v>
      </c>
      <c r="M642" s="63" t="str">
        <f>_xlfn.XLOOKUP($D642,全商品!$F:$F,全商品!H:H,"-")</f>
        <v>-</v>
      </c>
      <c r="N642" s="12" t="str">
        <f>_xlfn.XLOOKUP($D642,全商品!$F:$F,全商品!I:I,"-")</f>
        <v>-</v>
      </c>
      <c r="O642" s="23" t="str">
        <f>_xlfn.XLOOKUP($D642,全商品!$F:$F,全商品!K:K,"-")</f>
        <v>-</v>
      </c>
      <c r="P642" s="13" t="str">
        <f>_xlfn.XLOOKUP($D642,全商品!$F:$F,全商品!M:M,"-")</f>
        <v>-</v>
      </c>
      <c r="Q642" s="25" t="str">
        <f>_xlfn.XLOOKUP($D642,現状商品設定!B:B,現状商品設定!D:D,"-")</f>
        <v>-</v>
      </c>
      <c r="R642" s="22">
        <f>SUM(_xlfn.XLOOKUP($D642,当月商品!$D:$D,当月商品!I:I,0),_xlfn.XLOOKUP($D642,前月商品!$D:$D,前月商品!I:I,0),_xlfn.XLOOKUP($D642,前々月商品!$D:$D,前々月商品!I:I,0))</f>
        <v>0</v>
      </c>
      <c r="S642" s="23">
        <f>SUM(_xlfn.XLOOKUP($D642,当月商品!$D:$D,当月商品!V:V,0),_xlfn.XLOOKUP($D642,前月商品!$D:$D,前月商品!V:V,0),_xlfn.XLOOKUP($D642,前々月商品!$D:$D,前々月商品!V:V,0))</f>
        <v>0</v>
      </c>
      <c r="T642" s="23">
        <f t="shared" si="129"/>
        <v>0</v>
      </c>
      <c r="U642" s="23">
        <f>SUM(_xlfn.XLOOKUP($D642,当月商品!$D:$D,当月商品!W:W,0),_xlfn.XLOOKUP($D642,前月商品!$D:$D,前月商品!W:W,0),_xlfn.XLOOKUP($D642,前々月商品!$D:$D,前々月商品!W:W,0))</f>
        <v>0</v>
      </c>
      <c r="V642" s="23">
        <f>SUM(_xlfn.XLOOKUP($D642,当月商品!$D:$D,当月商品!H:H,0),_xlfn.XLOOKUP($D642,前月商品!$D:$D,前月商品!H:H,0),_xlfn.XLOOKUP($D642,前々月商品!$D:$D,前々月商品!H:H,0))</f>
        <v>0</v>
      </c>
      <c r="W642" s="13">
        <f t="shared" si="130"/>
        <v>0</v>
      </c>
      <c r="X642" s="15">
        <f t="shared" si="131"/>
        <v>0</v>
      </c>
      <c r="Y642" s="22">
        <f>_xlfn.XLOOKUP($D642,当月商品!$D:$D,当月商品!I:I,0)</f>
        <v>0</v>
      </c>
      <c r="Z642" s="23">
        <f>_xlfn.XLOOKUP($D642,前月商品!$D:$D,前月商品!I:I,0)</f>
        <v>0</v>
      </c>
      <c r="AA642" s="23">
        <f>_xlfn.XLOOKUP($D642,前々月商品!$D:$D,前々月商品!I:I,0)</f>
        <v>0</v>
      </c>
      <c r="AB642" s="23">
        <f>_xlfn.XLOOKUP($D642,当月商品!$D:$D,当月商品!V:V,0)</f>
        <v>0</v>
      </c>
      <c r="AC642" s="23">
        <f>_xlfn.XLOOKUP($D642,前月商品!$D:$D,前月商品!V:V,0)</f>
        <v>0</v>
      </c>
      <c r="AD642" s="23">
        <f>_xlfn.XLOOKUP($D642,前々月商品!$D:$D,前々月商品!V:V,0)</f>
        <v>0</v>
      </c>
      <c r="AE642" s="23">
        <f t="shared" si="132"/>
        <v>0</v>
      </c>
      <c r="AF642" s="23">
        <f t="shared" si="133"/>
        <v>0</v>
      </c>
      <c r="AG642" s="23">
        <f t="shared" si="134"/>
        <v>0</v>
      </c>
      <c r="AH642" s="12">
        <f>_xlfn.XLOOKUP($D642,当月商品!$D:$D,当月商品!W:W,0)</f>
        <v>0</v>
      </c>
      <c r="AI642" s="12">
        <f>_xlfn.XLOOKUP($D642,前月商品!$D:$D,前月商品!W:W,0)</f>
        <v>0</v>
      </c>
      <c r="AJ642" s="12">
        <f>_xlfn.XLOOKUP($D642,前々月商品!$D:$D,前々月商品!W:W,0)</f>
        <v>0</v>
      </c>
      <c r="AK642" s="12">
        <f>_xlfn.XLOOKUP($D642,当月商品!$D:$D,当月商品!H:H,0)</f>
        <v>0</v>
      </c>
      <c r="AL642" s="12">
        <f>_xlfn.XLOOKUP($D642,前月商品!$D:$D,前月商品!H:H,0)</f>
        <v>0</v>
      </c>
      <c r="AM642" s="12">
        <f>_xlfn.XLOOKUP($D642,前々月商品!$D:$D,前々月商品!H:H,0)</f>
        <v>0</v>
      </c>
      <c r="AN642" s="13">
        <f t="shared" si="135"/>
        <v>0</v>
      </c>
      <c r="AO642" s="13">
        <f t="shared" si="136"/>
        <v>0</v>
      </c>
      <c r="AP642" s="13">
        <f t="shared" si="137"/>
        <v>0</v>
      </c>
      <c r="AQ642" s="16">
        <f t="shared" si="138"/>
        <v>0</v>
      </c>
      <c r="AR642" s="16">
        <f t="shared" si="139"/>
        <v>0</v>
      </c>
      <c r="AS642" s="17">
        <f t="shared" si="140"/>
        <v>0</v>
      </c>
      <c r="AT642" t="e">
        <f t="shared" si="141"/>
        <v>#VALUE!</v>
      </c>
    </row>
    <row r="643" spans="3:46" ht="36.65" customHeight="1">
      <c r="C643" s="20">
        <v>638</v>
      </c>
      <c r="D643" s="53">
        <f>現状商品設定!B640</f>
        <v>0</v>
      </c>
      <c r="E643" s="26" t="str">
        <f>IFERROR(_xlfn.XLOOKUP($D643,現状商品設定!B:B,現状商品設定!C:C,"-"),"-")</f>
        <v>-</v>
      </c>
      <c r="F643" s="32" t="s">
        <v>46</v>
      </c>
      <c r="G643" s="30" t="str">
        <f>IFERROR(_xlfn.XLOOKUP($D643,現状商品設定!B:B,現状商品設定!F:F),"-")</f>
        <v>-</v>
      </c>
      <c r="H643" s="34" t="e">
        <f>IF(IF(AND(V643&gt;=設定!$C$3,X643&gt;=L643),G643*(1+設定!$C$6),IF(AND(V643&gt;=設定!$C$3,X643&lt;L643),G643*(1+設定!$C$7*-1),IF(V643&lt;設定!$C$3,G643*(1+設定!$C$6),"除外")))&gt;10,IF(AND(V643&gt;=設定!$C$3,X643&gt;=L643),G643*(1+設定!$C$6),IF(AND(V643&gt;=設定!$C$3,X643&lt;L643),G643*(1+設定!$C$7*-1),IF(V643&lt;設定!$C$3,G643*(1+設定!$C$6),"除外"))),10)</f>
        <v>#VALUE!</v>
      </c>
      <c r="I643" s="34" t="e">
        <f ca="1">IF(消化率!$I$5&lt;1,商品!H643*消化率!$I$5,IF(商品!W643*商品!Q643/(商品!H643*消化率!$I$5)&gt;商品!L643,商品!H643*消化率!$I$5,J643))</f>
        <v>#DIV/0!</v>
      </c>
      <c r="J643" s="34" t="e">
        <f t="shared" si="128"/>
        <v>#VALUE!</v>
      </c>
      <c r="K643" s="34" t="e">
        <f ca="1">IF(ROUNDDOWN(IF(I643&gt;=設定!$C$8,設定!$C$8,商品!I643),0)&lt;10,10,ROUNDDOWN(IF(I643&gt;=設定!$C$8,設定!$C$8,商品!I643),0))</f>
        <v>#DIV/0!</v>
      </c>
      <c r="L643" s="64">
        <f>IF(F643="標準",設定!$C$4,商品!F643)</f>
        <v>5</v>
      </c>
      <c r="M643" s="63" t="str">
        <f>_xlfn.XLOOKUP($D643,全商品!$F:$F,全商品!H:H,"-")</f>
        <v>-</v>
      </c>
      <c r="N643" s="12" t="str">
        <f>_xlfn.XLOOKUP($D643,全商品!$F:$F,全商品!I:I,"-")</f>
        <v>-</v>
      </c>
      <c r="O643" s="23" t="str">
        <f>_xlfn.XLOOKUP($D643,全商品!$F:$F,全商品!K:K,"-")</f>
        <v>-</v>
      </c>
      <c r="P643" s="13" t="str">
        <f>_xlfn.XLOOKUP($D643,全商品!$F:$F,全商品!M:M,"-")</f>
        <v>-</v>
      </c>
      <c r="Q643" s="25" t="str">
        <f>_xlfn.XLOOKUP($D643,現状商品設定!B:B,現状商品設定!D:D,"-")</f>
        <v>-</v>
      </c>
      <c r="R643" s="22">
        <f>SUM(_xlfn.XLOOKUP($D643,当月商品!$D:$D,当月商品!I:I,0),_xlfn.XLOOKUP($D643,前月商品!$D:$D,前月商品!I:I,0),_xlfn.XLOOKUP($D643,前々月商品!$D:$D,前々月商品!I:I,0))</f>
        <v>0</v>
      </c>
      <c r="S643" s="23">
        <f>SUM(_xlfn.XLOOKUP($D643,当月商品!$D:$D,当月商品!V:V,0),_xlfn.XLOOKUP($D643,前月商品!$D:$D,前月商品!V:V,0),_xlfn.XLOOKUP($D643,前々月商品!$D:$D,前々月商品!V:V,0))</f>
        <v>0</v>
      </c>
      <c r="T643" s="23">
        <f t="shared" si="129"/>
        <v>0</v>
      </c>
      <c r="U643" s="23">
        <f>SUM(_xlfn.XLOOKUP($D643,当月商品!$D:$D,当月商品!W:W,0),_xlfn.XLOOKUP($D643,前月商品!$D:$D,前月商品!W:W,0),_xlfn.XLOOKUP($D643,前々月商品!$D:$D,前々月商品!W:W,0))</f>
        <v>0</v>
      </c>
      <c r="V643" s="23">
        <f>SUM(_xlfn.XLOOKUP($D643,当月商品!$D:$D,当月商品!H:H,0),_xlfn.XLOOKUP($D643,前月商品!$D:$D,前月商品!H:H,0),_xlfn.XLOOKUP($D643,前々月商品!$D:$D,前々月商品!H:H,0))</f>
        <v>0</v>
      </c>
      <c r="W643" s="13">
        <f t="shared" si="130"/>
        <v>0</v>
      </c>
      <c r="X643" s="15">
        <f t="shared" si="131"/>
        <v>0</v>
      </c>
      <c r="Y643" s="22">
        <f>_xlfn.XLOOKUP($D643,当月商品!$D:$D,当月商品!I:I,0)</f>
        <v>0</v>
      </c>
      <c r="Z643" s="23">
        <f>_xlfn.XLOOKUP($D643,前月商品!$D:$D,前月商品!I:I,0)</f>
        <v>0</v>
      </c>
      <c r="AA643" s="23">
        <f>_xlfn.XLOOKUP($D643,前々月商品!$D:$D,前々月商品!I:I,0)</f>
        <v>0</v>
      </c>
      <c r="AB643" s="23">
        <f>_xlfn.XLOOKUP($D643,当月商品!$D:$D,当月商品!V:V,0)</f>
        <v>0</v>
      </c>
      <c r="AC643" s="23">
        <f>_xlfn.XLOOKUP($D643,前月商品!$D:$D,前月商品!V:V,0)</f>
        <v>0</v>
      </c>
      <c r="AD643" s="23">
        <f>_xlfn.XLOOKUP($D643,前々月商品!$D:$D,前々月商品!V:V,0)</f>
        <v>0</v>
      </c>
      <c r="AE643" s="23">
        <f t="shared" si="132"/>
        <v>0</v>
      </c>
      <c r="AF643" s="23">
        <f t="shared" si="133"/>
        <v>0</v>
      </c>
      <c r="AG643" s="23">
        <f t="shared" si="134"/>
        <v>0</v>
      </c>
      <c r="AH643" s="12">
        <f>_xlfn.XLOOKUP($D643,当月商品!$D:$D,当月商品!W:W,0)</f>
        <v>0</v>
      </c>
      <c r="AI643" s="12">
        <f>_xlfn.XLOOKUP($D643,前月商品!$D:$D,前月商品!W:W,0)</f>
        <v>0</v>
      </c>
      <c r="AJ643" s="12">
        <f>_xlfn.XLOOKUP($D643,前々月商品!$D:$D,前々月商品!W:W,0)</f>
        <v>0</v>
      </c>
      <c r="AK643" s="12">
        <f>_xlfn.XLOOKUP($D643,当月商品!$D:$D,当月商品!H:H,0)</f>
        <v>0</v>
      </c>
      <c r="AL643" s="12">
        <f>_xlfn.XLOOKUP($D643,前月商品!$D:$D,前月商品!H:H,0)</f>
        <v>0</v>
      </c>
      <c r="AM643" s="12">
        <f>_xlfn.XLOOKUP($D643,前々月商品!$D:$D,前々月商品!H:H,0)</f>
        <v>0</v>
      </c>
      <c r="AN643" s="13">
        <f t="shared" si="135"/>
        <v>0</v>
      </c>
      <c r="AO643" s="13">
        <f t="shared" si="136"/>
        <v>0</v>
      </c>
      <c r="AP643" s="13">
        <f t="shared" si="137"/>
        <v>0</v>
      </c>
      <c r="AQ643" s="16">
        <f t="shared" si="138"/>
        <v>0</v>
      </c>
      <c r="AR643" s="16">
        <f t="shared" si="139"/>
        <v>0</v>
      </c>
      <c r="AS643" s="17">
        <f t="shared" si="140"/>
        <v>0</v>
      </c>
      <c r="AT643" t="e">
        <f t="shared" si="141"/>
        <v>#VALUE!</v>
      </c>
    </row>
    <row r="644" spans="3:46" ht="36.65" customHeight="1">
      <c r="C644" s="20">
        <v>639</v>
      </c>
      <c r="D644" s="53">
        <f>現状商品設定!B641</f>
        <v>0</v>
      </c>
      <c r="E644" s="26" t="str">
        <f>IFERROR(_xlfn.XLOOKUP($D644,現状商品設定!B:B,現状商品設定!C:C,"-"),"-")</f>
        <v>-</v>
      </c>
      <c r="F644" s="32" t="s">
        <v>46</v>
      </c>
      <c r="G644" s="30" t="str">
        <f>IFERROR(_xlfn.XLOOKUP($D644,現状商品設定!B:B,現状商品設定!F:F),"-")</f>
        <v>-</v>
      </c>
      <c r="H644" s="34" t="e">
        <f>IF(IF(AND(V644&gt;=設定!$C$3,X644&gt;=L644),G644*(1+設定!$C$6),IF(AND(V644&gt;=設定!$C$3,X644&lt;L644),G644*(1+設定!$C$7*-1),IF(V644&lt;設定!$C$3,G644*(1+設定!$C$6),"除外")))&gt;10,IF(AND(V644&gt;=設定!$C$3,X644&gt;=L644),G644*(1+設定!$C$6),IF(AND(V644&gt;=設定!$C$3,X644&lt;L644),G644*(1+設定!$C$7*-1),IF(V644&lt;設定!$C$3,G644*(1+設定!$C$6),"除外"))),10)</f>
        <v>#VALUE!</v>
      </c>
      <c r="I644" s="34" t="e">
        <f ca="1">IF(消化率!$I$5&lt;1,商品!H644*消化率!$I$5,IF(商品!W644*商品!Q644/(商品!H644*消化率!$I$5)&gt;商品!L644,商品!H644*消化率!$I$5,J644))</f>
        <v>#DIV/0!</v>
      </c>
      <c r="J644" s="34" t="e">
        <f t="shared" si="128"/>
        <v>#VALUE!</v>
      </c>
      <c r="K644" s="34" t="e">
        <f ca="1">IF(ROUNDDOWN(IF(I644&gt;=設定!$C$8,設定!$C$8,商品!I644),0)&lt;10,10,ROUNDDOWN(IF(I644&gt;=設定!$C$8,設定!$C$8,商品!I644),0))</f>
        <v>#DIV/0!</v>
      </c>
      <c r="L644" s="64">
        <f>IF(F644="標準",設定!$C$4,商品!F644)</f>
        <v>5</v>
      </c>
      <c r="M644" s="63" t="str">
        <f>_xlfn.XLOOKUP($D644,全商品!$F:$F,全商品!H:H,"-")</f>
        <v>-</v>
      </c>
      <c r="N644" s="12" t="str">
        <f>_xlfn.XLOOKUP($D644,全商品!$F:$F,全商品!I:I,"-")</f>
        <v>-</v>
      </c>
      <c r="O644" s="23" t="str">
        <f>_xlfn.XLOOKUP($D644,全商品!$F:$F,全商品!K:K,"-")</f>
        <v>-</v>
      </c>
      <c r="P644" s="13" t="str">
        <f>_xlfn.XLOOKUP($D644,全商品!$F:$F,全商品!M:M,"-")</f>
        <v>-</v>
      </c>
      <c r="Q644" s="25" t="str">
        <f>_xlfn.XLOOKUP($D644,現状商品設定!B:B,現状商品設定!D:D,"-")</f>
        <v>-</v>
      </c>
      <c r="R644" s="22">
        <f>SUM(_xlfn.XLOOKUP($D644,当月商品!$D:$D,当月商品!I:I,0),_xlfn.XLOOKUP($D644,前月商品!$D:$D,前月商品!I:I,0),_xlfn.XLOOKUP($D644,前々月商品!$D:$D,前々月商品!I:I,0))</f>
        <v>0</v>
      </c>
      <c r="S644" s="23">
        <f>SUM(_xlfn.XLOOKUP($D644,当月商品!$D:$D,当月商品!V:V,0),_xlfn.XLOOKUP($D644,前月商品!$D:$D,前月商品!V:V,0),_xlfn.XLOOKUP($D644,前々月商品!$D:$D,前々月商品!V:V,0))</f>
        <v>0</v>
      </c>
      <c r="T644" s="23">
        <f t="shared" si="129"/>
        <v>0</v>
      </c>
      <c r="U644" s="23">
        <f>SUM(_xlfn.XLOOKUP($D644,当月商品!$D:$D,当月商品!W:W,0),_xlfn.XLOOKUP($D644,前月商品!$D:$D,前月商品!W:W,0),_xlfn.XLOOKUP($D644,前々月商品!$D:$D,前々月商品!W:W,0))</f>
        <v>0</v>
      </c>
      <c r="V644" s="23">
        <f>SUM(_xlfn.XLOOKUP($D644,当月商品!$D:$D,当月商品!H:H,0),_xlfn.XLOOKUP($D644,前月商品!$D:$D,前月商品!H:H,0),_xlfn.XLOOKUP($D644,前々月商品!$D:$D,前々月商品!H:H,0))</f>
        <v>0</v>
      </c>
      <c r="W644" s="13">
        <f t="shared" si="130"/>
        <v>0</v>
      </c>
      <c r="X644" s="15">
        <f t="shared" si="131"/>
        <v>0</v>
      </c>
      <c r="Y644" s="22">
        <f>_xlfn.XLOOKUP($D644,当月商品!$D:$D,当月商品!I:I,0)</f>
        <v>0</v>
      </c>
      <c r="Z644" s="23">
        <f>_xlfn.XLOOKUP($D644,前月商品!$D:$D,前月商品!I:I,0)</f>
        <v>0</v>
      </c>
      <c r="AA644" s="23">
        <f>_xlfn.XLOOKUP($D644,前々月商品!$D:$D,前々月商品!I:I,0)</f>
        <v>0</v>
      </c>
      <c r="AB644" s="23">
        <f>_xlfn.XLOOKUP($D644,当月商品!$D:$D,当月商品!V:V,0)</f>
        <v>0</v>
      </c>
      <c r="AC644" s="23">
        <f>_xlfn.XLOOKUP($D644,前月商品!$D:$D,前月商品!V:V,0)</f>
        <v>0</v>
      </c>
      <c r="AD644" s="23">
        <f>_xlfn.XLOOKUP($D644,前々月商品!$D:$D,前々月商品!V:V,0)</f>
        <v>0</v>
      </c>
      <c r="AE644" s="23">
        <f t="shared" si="132"/>
        <v>0</v>
      </c>
      <c r="AF644" s="23">
        <f t="shared" si="133"/>
        <v>0</v>
      </c>
      <c r="AG644" s="23">
        <f t="shared" si="134"/>
        <v>0</v>
      </c>
      <c r="AH644" s="12">
        <f>_xlfn.XLOOKUP($D644,当月商品!$D:$D,当月商品!W:W,0)</f>
        <v>0</v>
      </c>
      <c r="AI644" s="12">
        <f>_xlfn.XLOOKUP($D644,前月商品!$D:$D,前月商品!W:W,0)</f>
        <v>0</v>
      </c>
      <c r="AJ644" s="12">
        <f>_xlfn.XLOOKUP($D644,前々月商品!$D:$D,前々月商品!W:W,0)</f>
        <v>0</v>
      </c>
      <c r="AK644" s="12">
        <f>_xlfn.XLOOKUP($D644,当月商品!$D:$D,当月商品!H:H,0)</f>
        <v>0</v>
      </c>
      <c r="AL644" s="12">
        <f>_xlfn.XLOOKUP($D644,前月商品!$D:$D,前月商品!H:H,0)</f>
        <v>0</v>
      </c>
      <c r="AM644" s="12">
        <f>_xlfn.XLOOKUP($D644,前々月商品!$D:$D,前々月商品!H:H,0)</f>
        <v>0</v>
      </c>
      <c r="AN644" s="13">
        <f t="shared" si="135"/>
        <v>0</v>
      </c>
      <c r="AO644" s="13">
        <f t="shared" si="136"/>
        <v>0</v>
      </c>
      <c r="AP644" s="13">
        <f t="shared" si="137"/>
        <v>0</v>
      </c>
      <c r="AQ644" s="16">
        <f t="shared" si="138"/>
        <v>0</v>
      </c>
      <c r="AR644" s="16">
        <f t="shared" si="139"/>
        <v>0</v>
      </c>
      <c r="AS644" s="17">
        <f t="shared" si="140"/>
        <v>0</v>
      </c>
      <c r="AT644" t="e">
        <f t="shared" si="141"/>
        <v>#VALUE!</v>
      </c>
    </row>
    <row r="645" spans="3:46" ht="36.65" customHeight="1">
      <c r="C645" s="20">
        <v>640</v>
      </c>
      <c r="D645" s="53">
        <f>現状商品設定!B642</f>
        <v>0</v>
      </c>
      <c r="E645" s="26" t="str">
        <f>IFERROR(_xlfn.XLOOKUP($D645,現状商品設定!B:B,現状商品設定!C:C,"-"),"-")</f>
        <v>-</v>
      </c>
      <c r="F645" s="32" t="s">
        <v>46</v>
      </c>
      <c r="G645" s="30" t="str">
        <f>IFERROR(_xlfn.XLOOKUP($D645,現状商品設定!B:B,現状商品設定!F:F),"-")</f>
        <v>-</v>
      </c>
      <c r="H645" s="34" t="e">
        <f>IF(IF(AND(V645&gt;=設定!$C$3,X645&gt;=L645),G645*(1+設定!$C$6),IF(AND(V645&gt;=設定!$C$3,X645&lt;L645),G645*(1+設定!$C$7*-1),IF(V645&lt;設定!$C$3,G645*(1+設定!$C$6),"除外")))&gt;10,IF(AND(V645&gt;=設定!$C$3,X645&gt;=L645),G645*(1+設定!$C$6),IF(AND(V645&gt;=設定!$C$3,X645&lt;L645),G645*(1+設定!$C$7*-1),IF(V645&lt;設定!$C$3,G645*(1+設定!$C$6),"除外"))),10)</f>
        <v>#VALUE!</v>
      </c>
      <c r="I645" s="34" t="e">
        <f ca="1">IF(消化率!$I$5&lt;1,商品!H645*消化率!$I$5,IF(商品!W645*商品!Q645/(商品!H645*消化率!$I$5)&gt;商品!L645,商品!H645*消化率!$I$5,J645))</f>
        <v>#DIV/0!</v>
      </c>
      <c r="J645" s="34" t="e">
        <f t="shared" si="128"/>
        <v>#VALUE!</v>
      </c>
      <c r="K645" s="34" t="e">
        <f ca="1">IF(ROUNDDOWN(IF(I645&gt;=設定!$C$8,設定!$C$8,商品!I645),0)&lt;10,10,ROUNDDOWN(IF(I645&gt;=設定!$C$8,設定!$C$8,商品!I645),0))</f>
        <v>#DIV/0!</v>
      </c>
      <c r="L645" s="64">
        <f>IF(F645="標準",設定!$C$4,商品!F645)</f>
        <v>5</v>
      </c>
      <c r="M645" s="63" t="str">
        <f>_xlfn.XLOOKUP($D645,全商品!$F:$F,全商品!H:H,"-")</f>
        <v>-</v>
      </c>
      <c r="N645" s="12" t="str">
        <f>_xlfn.XLOOKUP($D645,全商品!$F:$F,全商品!I:I,"-")</f>
        <v>-</v>
      </c>
      <c r="O645" s="23" t="str">
        <f>_xlfn.XLOOKUP($D645,全商品!$F:$F,全商品!K:K,"-")</f>
        <v>-</v>
      </c>
      <c r="P645" s="13" t="str">
        <f>_xlfn.XLOOKUP($D645,全商品!$F:$F,全商品!M:M,"-")</f>
        <v>-</v>
      </c>
      <c r="Q645" s="25" t="str">
        <f>_xlfn.XLOOKUP($D645,現状商品設定!B:B,現状商品設定!D:D,"-")</f>
        <v>-</v>
      </c>
      <c r="R645" s="22">
        <f>SUM(_xlfn.XLOOKUP($D645,当月商品!$D:$D,当月商品!I:I,0),_xlfn.XLOOKUP($D645,前月商品!$D:$D,前月商品!I:I,0),_xlfn.XLOOKUP($D645,前々月商品!$D:$D,前々月商品!I:I,0))</f>
        <v>0</v>
      </c>
      <c r="S645" s="23">
        <f>SUM(_xlfn.XLOOKUP($D645,当月商品!$D:$D,当月商品!V:V,0),_xlfn.XLOOKUP($D645,前月商品!$D:$D,前月商品!V:V,0),_xlfn.XLOOKUP($D645,前々月商品!$D:$D,前々月商品!V:V,0))</f>
        <v>0</v>
      </c>
      <c r="T645" s="23">
        <f t="shared" si="129"/>
        <v>0</v>
      </c>
      <c r="U645" s="23">
        <f>SUM(_xlfn.XLOOKUP($D645,当月商品!$D:$D,当月商品!W:W,0),_xlfn.XLOOKUP($D645,前月商品!$D:$D,前月商品!W:W,0),_xlfn.XLOOKUP($D645,前々月商品!$D:$D,前々月商品!W:W,0))</f>
        <v>0</v>
      </c>
      <c r="V645" s="23">
        <f>SUM(_xlfn.XLOOKUP($D645,当月商品!$D:$D,当月商品!H:H,0),_xlfn.XLOOKUP($D645,前月商品!$D:$D,前月商品!H:H,0),_xlfn.XLOOKUP($D645,前々月商品!$D:$D,前々月商品!H:H,0))</f>
        <v>0</v>
      </c>
      <c r="W645" s="13">
        <f t="shared" si="130"/>
        <v>0</v>
      </c>
      <c r="X645" s="15">
        <f t="shared" si="131"/>
        <v>0</v>
      </c>
      <c r="Y645" s="22">
        <f>_xlfn.XLOOKUP($D645,当月商品!$D:$D,当月商品!I:I,0)</f>
        <v>0</v>
      </c>
      <c r="Z645" s="23">
        <f>_xlfn.XLOOKUP($D645,前月商品!$D:$D,前月商品!I:I,0)</f>
        <v>0</v>
      </c>
      <c r="AA645" s="23">
        <f>_xlfn.XLOOKUP($D645,前々月商品!$D:$D,前々月商品!I:I,0)</f>
        <v>0</v>
      </c>
      <c r="AB645" s="23">
        <f>_xlfn.XLOOKUP($D645,当月商品!$D:$D,当月商品!V:V,0)</f>
        <v>0</v>
      </c>
      <c r="AC645" s="23">
        <f>_xlfn.XLOOKUP($D645,前月商品!$D:$D,前月商品!V:V,0)</f>
        <v>0</v>
      </c>
      <c r="AD645" s="23">
        <f>_xlfn.XLOOKUP($D645,前々月商品!$D:$D,前々月商品!V:V,0)</f>
        <v>0</v>
      </c>
      <c r="AE645" s="23">
        <f t="shared" si="132"/>
        <v>0</v>
      </c>
      <c r="AF645" s="23">
        <f t="shared" si="133"/>
        <v>0</v>
      </c>
      <c r="AG645" s="23">
        <f t="shared" si="134"/>
        <v>0</v>
      </c>
      <c r="AH645" s="12">
        <f>_xlfn.XLOOKUP($D645,当月商品!$D:$D,当月商品!W:W,0)</f>
        <v>0</v>
      </c>
      <c r="AI645" s="12">
        <f>_xlfn.XLOOKUP($D645,前月商品!$D:$D,前月商品!W:W,0)</f>
        <v>0</v>
      </c>
      <c r="AJ645" s="12">
        <f>_xlfn.XLOOKUP($D645,前々月商品!$D:$D,前々月商品!W:W,0)</f>
        <v>0</v>
      </c>
      <c r="AK645" s="12">
        <f>_xlfn.XLOOKUP($D645,当月商品!$D:$D,当月商品!H:H,0)</f>
        <v>0</v>
      </c>
      <c r="AL645" s="12">
        <f>_xlfn.XLOOKUP($D645,前月商品!$D:$D,前月商品!H:H,0)</f>
        <v>0</v>
      </c>
      <c r="AM645" s="12">
        <f>_xlfn.XLOOKUP($D645,前々月商品!$D:$D,前々月商品!H:H,0)</f>
        <v>0</v>
      </c>
      <c r="AN645" s="13">
        <f t="shared" si="135"/>
        <v>0</v>
      </c>
      <c r="AO645" s="13">
        <f t="shared" si="136"/>
        <v>0</v>
      </c>
      <c r="AP645" s="13">
        <f t="shared" si="137"/>
        <v>0</v>
      </c>
      <c r="AQ645" s="16">
        <f t="shared" si="138"/>
        <v>0</v>
      </c>
      <c r="AR645" s="16">
        <f t="shared" si="139"/>
        <v>0</v>
      </c>
      <c r="AS645" s="17">
        <f t="shared" si="140"/>
        <v>0</v>
      </c>
      <c r="AT645" t="e">
        <f t="shared" si="141"/>
        <v>#VALUE!</v>
      </c>
    </row>
    <row r="646" spans="3:46" ht="36.65" customHeight="1">
      <c r="C646" s="20">
        <v>641</v>
      </c>
      <c r="D646" s="53">
        <f>現状商品設定!B643</f>
        <v>0</v>
      </c>
      <c r="E646" s="26" t="str">
        <f>IFERROR(_xlfn.XLOOKUP($D646,現状商品設定!B:B,現状商品設定!C:C,"-"),"-")</f>
        <v>-</v>
      </c>
      <c r="F646" s="32" t="s">
        <v>46</v>
      </c>
      <c r="G646" s="30" t="str">
        <f>IFERROR(_xlfn.XLOOKUP($D646,現状商品設定!B:B,現状商品設定!F:F),"-")</f>
        <v>-</v>
      </c>
      <c r="H646" s="34" t="e">
        <f>IF(IF(AND(V646&gt;=設定!$C$3,X646&gt;=L646),G646*(1+設定!$C$6),IF(AND(V646&gt;=設定!$C$3,X646&lt;L646),G646*(1+設定!$C$7*-1),IF(V646&lt;設定!$C$3,G646*(1+設定!$C$6),"除外")))&gt;10,IF(AND(V646&gt;=設定!$C$3,X646&gt;=L646),G646*(1+設定!$C$6),IF(AND(V646&gt;=設定!$C$3,X646&lt;L646),G646*(1+設定!$C$7*-1),IF(V646&lt;設定!$C$3,G646*(1+設定!$C$6),"除外"))),10)</f>
        <v>#VALUE!</v>
      </c>
      <c r="I646" s="34" t="e">
        <f ca="1">IF(消化率!$I$5&lt;1,商品!H646*消化率!$I$5,IF(商品!W646*商品!Q646/(商品!H646*消化率!$I$5)&gt;商品!L646,商品!H646*消化率!$I$5,J646))</f>
        <v>#DIV/0!</v>
      </c>
      <c r="J646" s="34" t="e">
        <f t="shared" si="128"/>
        <v>#VALUE!</v>
      </c>
      <c r="K646" s="34" t="e">
        <f ca="1">IF(ROUNDDOWN(IF(I646&gt;=設定!$C$8,設定!$C$8,商品!I646),0)&lt;10,10,ROUNDDOWN(IF(I646&gt;=設定!$C$8,設定!$C$8,商品!I646),0))</f>
        <v>#DIV/0!</v>
      </c>
      <c r="L646" s="64">
        <f>IF(F646="標準",設定!$C$4,商品!F646)</f>
        <v>5</v>
      </c>
      <c r="M646" s="63" t="str">
        <f>_xlfn.XLOOKUP($D646,全商品!$F:$F,全商品!H:H,"-")</f>
        <v>-</v>
      </c>
      <c r="N646" s="12" t="str">
        <f>_xlfn.XLOOKUP($D646,全商品!$F:$F,全商品!I:I,"-")</f>
        <v>-</v>
      </c>
      <c r="O646" s="23" t="str">
        <f>_xlfn.XLOOKUP($D646,全商品!$F:$F,全商品!K:K,"-")</f>
        <v>-</v>
      </c>
      <c r="P646" s="13" t="str">
        <f>_xlfn.XLOOKUP($D646,全商品!$F:$F,全商品!M:M,"-")</f>
        <v>-</v>
      </c>
      <c r="Q646" s="25" t="str">
        <f>_xlfn.XLOOKUP($D646,現状商品設定!B:B,現状商品設定!D:D,"-")</f>
        <v>-</v>
      </c>
      <c r="R646" s="22">
        <f>SUM(_xlfn.XLOOKUP($D646,当月商品!$D:$D,当月商品!I:I,0),_xlfn.XLOOKUP($D646,前月商品!$D:$D,前月商品!I:I,0),_xlfn.XLOOKUP($D646,前々月商品!$D:$D,前々月商品!I:I,0))</f>
        <v>0</v>
      </c>
      <c r="S646" s="23">
        <f>SUM(_xlfn.XLOOKUP($D646,当月商品!$D:$D,当月商品!V:V,0),_xlfn.XLOOKUP($D646,前月商品!$D:$D,前月商品!V:V,0),_xlfn.XLOOKUP($D646,前々月商品!$D:$D,前々月商品!V:V,0))</f>
        <v>0</v>
      </c>
      <c r="T646" s="23">
        <f t="shared" si="129"/>
        <v>0</v>
      </c>
      <c r="U646" s="23">
        <f>SUM(_xlfn.XLOOKUP($D646,当月商品!$D:$D,当月商品!W:W,0),_xlfn.XLOOKUP($D646,前月商品!$D:$D,前月商品!W:W,0),_xlfn.XLOOKUP($D646,前々月商品!$D:$D,前々月商品!W:W,0))</f>
        <v>0</v>
      </c>
      <c r="V646" s="23">
        <f>SUM(_xlfn.XLOOKUP($D646,当月商品!$D:$D,当月商品!H:H,0),_xlfn.XLOOKUP($D646,前月商品!$D:$D,前月商品!H:H,0),_xlfn.XLOOKUP($D646,前々月商品!$D:$D,前々月商品!H:H,0))</f>
        <v>0</v>
      </c>
      <c r="W646" s="13">
        <f t="shared" si="130"/>
        <v>0</v>
      </c>
      <c r="X646" s="15">
        <f t="shared" si="131"/>
        <v>0</v>
      </c>
      <c r="Y646" s="22">
        <f>_xlfn.XLOOKUP($D646,当月商品!$D:$D,当月商品!I:I,0)</f>
        <v>0</v>
      </c>
      <c r="Z646" s="23">
        <f>_xlfn.XLOOKUP($D646,前月商品!$D:$D,前月商品!I:I,0)</f>
        <v>0</v>
      </c>
      <c r="AA646" s="23">
        <f>_xlfn.XLOOKUP($D646,前々月商品!$D:$D,前々月商品!I:I,0)</f>
        <v>0</v>
      </c>
      <c r="AB646" s="23">
        <f>_xlfn.XLOOKUP($D646,当月商品!$D:$D,当月商品!V:V,0)</f>
        <v>0</v>
      </c>
      <c r="AC646" s="23">
        <f>_xlfn.XLOOKUP($D646,前月商品!$D:$D,前月商品!V:V,0)</f>
        <v>0</v>
      </c>
      <c r="AD646" s="23">
        <f>_xlfn.XLOOKUP($D646,前々月商品!$D:$D,前々月商品!V:V,0)</f>
        <v>0</v>
      </c>
      <c r="AE646" s="23">
        <f t="shared" si="132"/>
        <v>0</v>
      </c>
      <c r="AF646" s="23">
        <f t="shared" si="133"/>
        <v>0</v>
      </c>
      <c r="AG646" s="23">
        <f t="shared" si="134"/>
        <v>0</v>
      </c>
      <c r="AH646" s="12">
        <f>_xlfn.XLOOKUP($D646,当月商品!$D:$D,当月商品!W:W,0)</f>
        <v>0</v>
      </c>
      <c r="AI646" s="12">
        <f>_xlfn.XLOOKUP($D646,前月商品!$D:$D,前月商品!W:W,0)</f>
        <v>0</v>
      </c>
      <c r="AJ646" s="12">
        <f>_xlfn.XLOOKUP($D646,前々月商品!$D:$D,前々月商品!W:W,0)</f>
        <v>0</v>
      </c>
      <c r="AK646" s="12">
        <f>_xlfn.XLOOKUP($D646,当月商品!$D:$D,当月商品!H:H,0)</f>
        <v>0</v>
      </c>
      <c r="AL646" s="12">
        <f>_xlfn.XLOOKUP($D646,前月商品!$D:$D,前月商品!H:H,0)</f>
        <v>0</v>
      </c>
      <c r="AM646" s="12">
        <f>_xlfn.XLOOKUP($D646,前々月商品!$D:$D,前々月商品!H:H,0)</f>
        <v>0</v>
      </c>
      <c r="AN646" s="13">
        <f t="shared" si="135"/>
        <v>0</v>
      </c>
      <c r="AO646" s="13">
        <f t="shared" si="136"/>
        <v>0</v>
      </c>
      <c r="AP646" s="13">
        <f t="shared" si="137"/>
        <v>0</v>
      </c>
      <c r="AQ646" s="16">
        <f t="shared" si="138"/>
        <v>0</v>
      </c>
      <c r="AR646" s="16">
        <f t="shared" si="139"/>
        <v>0</v>
      </c>
      <c r="AS646" s="17">
        <f t="shared" si="140"/>
        <v>0</v>
      </c>
      <c r="AT646" t="e">
        <f t="shared" si="141"/>
        <v>#VALUE!</v>
      </c>
    </row>
    <row r="647" spans="3:46" ht="36.65" customHeight="1">
      <c r="C647" s="20">
        <v>642</v>
      </c>
      <c r="D647" s="53">
        <f>現状商品設定!B644</f>
        <v>0</v>
      </c>
      <c r="E647" s="26" t="str">
        <f>IFERROR(_xlfn.XLOOKUP($D647,現状商品設定!B:B,現状商品設定!C:C,"-"),"-")</f>
        <v>-</v>
      </c>
      <c r="F647" s="32" t="s">
        <v>46</v>
      </c>
      <c r="G647" s="30" t="str">
        <f>IFERROR(_xlfn.XLOOKUP($D647,現状商品設定!B:B,現状商品設定!F:F),"-")</f>
        <v>-</v>
      </c>
      <c r="H647" s="34" t="e">
        <f>IF(IF(AND(V647&gt;=設定!$C$3,X647&gt;=L647),G647*(1+設定!$C$6),IF(AND(V647&gt;=設定!$C$3,X647&lt;L647),G647*(1+設定!$C$7*-1),IF(V647&lt;設定!$C$3,G647*(1+設定!$C$6),"除外")))&gt;10,IF(AND(V647&gt;=設定!$C$3,X647&gt;=L647),G647*(1+設定!$C$6),IF(AND(V647&gt;=設定!$C$3,X647&lt;L647),G647*(1+設定!$C$7*-1),IF(V647&lt;設定!$C$3,G647*(1+設定!$C$6),"除外"))),10)</f>
        <v>#VALUE!</v>
      </c>
      <c r="I647" s="34" t="e">
        <f ca="1">IF(消化率!$I$5&lt;1,商品!H647*消化率!$I$5,IF(商品!W647*商品!Q647/(商品!H647*消化率!$I$5)&gt;商品!L647,商品!H647*消化率!$I$5,J647))</f>
        <v>#DIV/0!</v>
      </c>
      <c r="J647" s="34" t="e">
        <f t="shared" ref="J647:J710" si="142">W647*Q647/L647</f>
        <v>#VALUE!</v>
      </c>
      <c r="K647" s="34" t="e">
        <f ca="1">IF(ROUNDDOWN(IF(I647&gt;=設定!$C$8,設定!$C$8,商品!I647),0)&lt;10,10,ROUNDDOWN(IF(I647&gt;=設定!$C$8,設定!$C$8,商品!I647),0))</f>
        <v>#DIV/0!</v>
      </c>
      <c r="L647" s="64">
        <f>IF(F647="標準",設定!$C$4,商品!F647)</f>
        <v>5</v>
      </c>
      <c r="M647" s="63" t="str">
        <f>_xlfn.XLOOKUP($D647,全商品!$F:$F,全商品!H:H,"-")</f>
        <v>-</v>
      </c>
      <c r="N647" s="12" t="str">
        <f>_xlfn.XLOOKUP($D647,全商品!$F:$F,全商品!I:I,"-")</f>
        <v>-</v>
      </c>
      <c r="O647" s="23" t="str">
        <f>_xlfn.XLOOKUP($D647,全商品!$F:$F,全商品!K:K,"-")</f>
        <v>-</v>
      </c>
      <c r="P647" s="13" t="str">
        <f>_xlfn.XLOOKUP($D647,全商品!$F:$F,全商品!M:M,"-")</f>
        <v>-</v>
      </c>
      <c r="Q647" s="25" t="str">
        <f>_xlfn.XLOOKUP($D647,現状商品設定!B:B,現状商品設定!D:D,"-")</f>
        <v>-</v>
      </c>
      <c r="R647" s="22">
        <f>SUM(_xlfn.XLOOKUP($D647,当月商品!$D:$D,当月商品!I:I,0),_xlfn.XLOOKUP($D647,前月商品!$D:$D,前月商品!I:I,0),_xlfn.XLOOKUP($D647,前々月商品!$D:$D,前々月商品!I:I,0))</f>
        <v>0</v>
      </c>
      <c r="S647" s="23">
        <f>SUM(_xlfn.XLOOKUP($D647,当月商品!$D:$D,当月商品!V:V,0),_xlfn.XLOOKUP($D647,前月商品!$D:$D,前月商品!V:V,0),_xlfn.XLOOKUP($D647,前々月商品!$D:$D,前々月商品!V:V,0))</f>
        <v>0</v>
      </c>
      <c r="T647" s="23">
        <f t="shared" ref="T647:T710" si="143">IFERROR(R647/V647,0)</f>
        <v>0</v>
      </c>
      <c r="U647" s="23">
        <f>SUM(_xlfn.XLOOKUP($D647,当月商品!$D:$D,当月商品!W:W,0),_xlfn.XLOOKUP($D647,前月商品!$D:$D,前月商品!W:W,0),_xlfn.XLOOKUP($D647,前々月商品!$D:$D,前々月商品!W:W,0))</f>
        <v>0</v>
      </c>
      <c r="V647" s="23">
        <f>SUM(_xlfn.XLOOKUP($D647,当月商品!$D:$D,当月商品!H:H,0),_xlfn.XLOOKUP($D647,前月商品!$D:$D,前月商品!H:H,0),_xlfn.XLOOKUP($D647,前々月商品!$D:$D,前々月商品!H:H,0))</f>
        <v>0</v>
      </c>
      <c r="W647" s="13">
        <f t="shared" ref="W647:W710" si="144">IFERROR(U647/V647,0)</f>
        <v>0</v>
      </c>
      <c r="X647" s="15">
        <f t="shared" ref="X647:X710" si="145">IFERROR(S647/R647,0)</f>
        <v>0</v>
      </c>
      <c r="Y647" s="22">
        <f>_xlfn.XLOOKUP($D647,当月商品!$D:$D,当月商品!I:I,0)</f>
        <v>0</v>
      </c>
      <c r="Z647" s="23">
        <f>_xlfn.XLOOKUP($D647,前月商品!$D:$D,前月商品!I:I,0)</f>
        <v>0</v>
      </c>
      <c r="AA647" s="23">
        <f>_xlfn.XLOOKUP($D647,前々月商品!$D:$D,前々月商品!I:I,0)</f>
        <v>0</v>
      </c>
      <c r="AB647" s="23">
        <f>_xlfn.XLOOKUP($D647,当月商品!$D:$D,当月商品!V:V,0)</f>
        <v>0</v>
      </c>
      <c r="AC647" s="23">
        <f>_xlfn.XLOOKUP($D647,前月商品!$D:$D,前月商品!V:V,0)</f>
        <v>0</v>
      </c>
      <c r="AD647" s="23">
        <f>_xlfn.XLOOKUP($D647,前々月商品!$D:$D,前々月商品!V:V,0)</f>
        <v>0</v>
      </c>
      <c r="AE647" s="23">
        <f t="shared" ref="AE647:AE710" si="146">IFERROR(Y647/AK647,0)</f>
        <v>0</v>
      </c>
      <c r="AF647" s="23">
        <f t="shared" ref="AF647:AF710" si="147">IFERROR(Z647/AL647,0)</f>
        <v>0</v>
      </c>
      <c r="AG647" s="23">
        <f t="shared" ref="AG647:AG710" si="148">IFERROR(AA647/AM647,0)</f>
        <v>0</v>
      </c>
      <c r="AH647" s="12">
        <f>_xlfn.XLOOKUP($D647,当月商品!$D:$D,当月商品!W:W,0)</f>
        <v>0</v>
      </c>
      <c r="AI647" s="12">
        <f>_xlfn.XLOOKUP($D647,前月商品!$D:$D,前月商品!W:W,0)</f>
        <v>0</v>
      </c>
      <c r="AJ647" s="12">
        <f>_xlfn.XLOOKUP($D647,前々月商品!$D:$D,前々月商品!W:W,0)</f>
        <v>0</v>
      </c>
      <c r="AK647" s="12">
        <f>_xlfn.XLOOKUP($D647,当月商品!$D:$D,当月商品!H:H,0)</f>
        <v>0</v>
      </c>
      <c r="AL647" s="12">
        <f>_xlfn.XLOOKUP($D647,前月商品!$D:$D,前月商品!H:H,0)</f>
        <v>0</v>
      </c>
      <c r="AM647" s="12">
        <f>_xlfn.XLOOKUP($D647,前々月商品!$D:$D,前々月商品!H:H,0)</f>
        <v>0</v>
      </c>
      <c r="AN647" s="13">
        <f t="shared" ref="AN647:AN710" si="149">IFERROR(AH647/AK647,0)</f>
        <v>0</v>
      </c>
      <c r="AO647" s="13">
        <f t="shared" ref="AO647:AO710" si="150">IFERROR(AI647/AL647,0)</f>
        <v>0</v>
      </c>
      <c r="AP647" s="13">
        <f t="shared" ref="AP647:AP710" si="151">IFERROR(AJ647/AM647,0)</f>
        <v>0</v>
      </c>
      <c r="AQ647" s="16">
        <f t="shared" ref="AQ647:AQ710" si="152">IFERROR(AB647/Y647,0)</f>
        <v>0</v>
      </c>
      <c r="AR647" s="16">
        <f t="shared" ref="AR647:AR710" si="153">IFERROR(AC647/Z647,0)</f>
        <v>0</v>
      </c>
      <c r="AS647" s="17">
        <f t="shared" ref="AS647:AS710" si="154">IFERROR(AD647/AA647,0)</f>
        <v>0</v>
      </c>
      <c r="AT647" t="e">
        <f t="shared" ref="AT647:AT710" si="155">P647*Q647</f>
        <v>#VALUE!</v>
      </c>
    </row>
    <row r="648" spans="3:46" ht="36.65" customHeight="1">
      <c r="C648" s="20">
        <v>643</v>
      </c>
      <c r="D648" s="53">
        <f>現状商品設定!B645</f>
        <v>0</v>
      </c>
      <c r="E648" s="26" t="str">
        <f>IFERROR(_xlfn.XLOOKUP($D648,現状商品設定!B:B,現状商品設定!C:C,"-"),"-")</f>
        <v>-</v>
      </c>
      <c r="F648" s="32" t="s">
        <v>46</v>
      </c>
      <c r="G648" s="30" t="str">
        <f>IFERROR(_xlfn.XLOOKUP($D648,現状商品設定!B:B,現状商品設定!F:F),"-")</f>
        <v>-</v>
      </c>
      <c r="H648" s="34" t="e">
        <f>IF(IF(AND(V648&gt;=設定!$C$3,X648&gt;=L648),G648*(1+設定!$C$6),IF(AND(V648&gt;=設定!$C$3,X648&lt;L648),G648*(1+設定!$C$7*-1),IF(V648&lt;設定!$C$3,G648*(1+設定!$C$6),"除外")))&gt;10,IF(AND(V648&gt;=設定!$C$3,X648&gt;=L648),G648*(1+設定!$C$6),IF(AND(V648&gt;=設定!$C$3,X648&lt;L648),G648*(1+設定!$C$7*-1),IF(V648&lt;設定!$C$3,G648*(1+設定!$C$6),"除外"))),10)</f>
        <v>#VALUE!</v>
      </c>
      <c r="I648" s="34" t="e">
        <f ca="1">IF(消化率!$I$5&lt;1,商品!H648*消化率!$I$5,IF(商品!W648*商品!Q648/(商品!H648*消化率!$I$5)&gt;商品!L648,商品!H648*消化率!$I$5,J648))</f>
        <v>#DIV/0!</v>
      </c>
      <c r="J648" s="34" t="e">
        <f t="shared" si="142"/>
        <v>#VALUE!</v>
      </c>
      <c r="K648" s="34" t="e">
        <f ca="1">IF(ROUNDDOWN(IF(I648&gt;=設定!$C$8,設定!$C$8,商品!I648),0)&lt;10,10,ROUNDDOWN(IF(I648&gt;=設定!$C$8,設定!$C$8,商品!I648),0))</f>
        <v>#DIV/0!</v>
      </c>
      <c r="L648" s="64">
        <f>IF(F648="標準",設定!$C$4,商品!F648)</f>
        <v>5</v>
      </c>
      <c r="M648" s="63" t="str">
        <f>_xlfn.XLOOKUP($D648,全商品!$F:$F,全商品!H:H,"-")</f>
        <v>-</v>
      </c>
      <c r="N648" s="12" t="str">
        <f>_xlfn.XLOOKUP($D648,全商品!$F:$F,全商品!I:I,"-")</f>
        <v>-</v>
      </c>
      <c r="O648" s="23" t="str">
        <f>_xlfn.XLOOKUP($D648,全商品!$F:$F,全商品!K:K,"-")</f>
        <v>-</v>
      </c>
      <c r="P648" s="13" t="str">
        <f>_xlfn.XLOOKUP($D648,全商品!$F:$F,全商品!M:M,"-")</f>
        <v>-</v>
      </c>
      <c r="Q648" s="25" t="str">
        <f>_xlfn.XLOOKUP($D648,現状商品設定!B:B,現状商品設定!D:D,"-")</f>
        <v>-</v>
      </c>
      <c r="R648" s="22">
        <f>SUM(_xlfn.XLOOKUP($D648,当月商品!$D:$D,当月商品!I:I,0),_xlfn.XLOOKUP($D648,前月商品!$D:$D,前月商品!I:I,0),_xlfn.XLOOKUP($D648,前々月商品!$D:$D,前々月商品!I:I,0))</f>
        <v>0</v>
      </c>
      <c r="S648" s="23">
        <f>SUM(_xlfn.XLOOKUP($D648,当月商品!$D:$D,当月商品!V:V,0),_xlfn.XLOOKUP($D648,前月商品!$D:$D,前月商品!V:V,0),_xlfn.XLOOKUP($D648,前々月商品!$D:$D,前々月商品!V:V,0))</f>
        <v>0</v>
      </c>
      <c r="T648" s="23">
        <f t="shared" si="143"/>
        <v>0</v>
      </c>
      <c r="U648" s="23">
        <f>SUM(_xlfn.XLOOKUP($D648,当月商品!$D:$D,当月商品!W:W,0),_xlfn.XLOOKUP($D648,前月商品!$D:$D,前月商品!W:W,0),_xlfn.XLOOKUP($D648,前々月商品!$D:$D,前々月商品!W:W,0))</f>
        <v>0</v>
      </c>
      <c r="V648" s="23">
        <f>SUM(_xlfn.XLOOKUP($D648,当月商品!$D:$D,当月商品!H:H,0),_xlfn.XLOOKUP($D648,前月商品!$D:$D,前月商品!H:H,0),_xlfn.XLOOKUP($D648,前々月商品!$D:$D,前々月商品!H:H,0))</f>
        <v>0</v>
      </c>
      <c r="W648" s="13">
        <f t="shared" si="144"/>
        <v>0</v>
      </c>
      <c r="X648" s="15">
        <f t="shared" si="145"/>
        <v>0</v>
      </c>
      <c r="Y648" s="22">
        <f>_xlfn.XLOOKUP($D648,当月商品!$D:$D,当月商品!I:I,0)</f>
        <v>0</v>
      </c>
      <c r="Z648" s="23">
        <f>_xlfn.XLOOKUP($D648,前月商品!$D:$D,前月商品!I:I,0)</f>
        <v>0</v>
      </c>
      <c r="AA648" s="23">
        <f>_xlfn.XLOOKUP($D648,前々月商品!$D:$D,前々月商品!I:I,0)</f>
        <v>0</v>
      </c>
      <c r="AB648" s="23">
        <f>_xlfn.XLOOKUP($D648,当月商品!$D:$D,当月商品!V:V,0)</f>
        <v>0</v>
      </c>
      <c r="AC648" s="23">
        <f>_xlfn.XLOOKUP($D648,前月商品!$D:$D,前月商品!V:V,0)</f>
        <v>0</v>
      </c>
      <c r="AD648" s="23">
        <f>_xlfn.XLOOKUP($D648,前々月商品!$D:$D,前々月商品!V:V,0)</f>
        <v>0</v>
      </c>
      <c r="AE648" s="23">
        <f t="shared" si="146"/>
        <v>0</v>
      </c>
      <c r="AF648" s="23">
        <f t="shared" si="147"/>
        <v>0</v>
      </c>
      <c r="AG648" s="23">
        <f t="shared" si="148"/>
        <v>0</v>
      </c>
      <c r="AH648" s="12">
        <f>_xlfn.XLOOKUP($D648,当月商品!$D:$D,当月商品!W:W,0)</f>
        <v>0</v>
      </c>
      <c r="AI648" s="12">
        <f>_xlfn.XLOOKUP($D648,前月商品!$D:$D,前月商品!W:W,0)</f>
        <v>0</v>
      </c>
      <c r="AJ648" s="12">
        <f>_xlfn.XLOOKUP($D648,前々月商品!$D:$D,前々月商品!W:W,0)</f>
        <v>0</v>
      </c>
      <c r="AK648" s="12">
        <f>_xlfn.XLOOKUP($D648,当月商品!$D:$D,当月商品!H:H,0)</f>
        <v>0</v>
      </c>
      <c r="AL648" s="12">
        <f>_xlfn.XLOOKUP($D648,前月商品!$D:$D,前月商品!H:H,0)</f>
        <v>0</v>
      </c>
      <c r="AM648" s="12">
        <f>_xlfn.XLOOKUP($D648,前々月商品!$D:$D,前々月商品!H:H,0)</f>
        <v>0</v>
      </c>
      <c r="AN648" s="13">
        <f t="shared" si="149"/>
        <v>0</v>
      </c>
      <c r="AO648" s="13">
        <f t="shared" si="150"/>
        <v>0</v>
      </c>
      <c r="AP648" s="13">
        <f t="shared" si="151"/>
        <v>0</v>
      </c>
      <c r="AQ648" s="16">
        <f t="shared" si="152"/>
        <v>0</v>
      </c>
      <c r="AR648" s="16">
        <f t="shared" si="153"/>
        <v>0</v>
      </c>
      <c r="AS648" s="17">
        <f t="shared" si="154"/>
        <v>0</v>
      </c>
      <c r="AT648" t="e">
        <f t="shared" si="155"/>
        <v>#VALUE!</v>
      </c>
    </row>
    <row r="649" spans="3:46" ht="36.65" customHeight="1">
      <c r="C649" s="20">
        <v>644</v>
      </c>
      <c r="D649" s="53">
        <f>現状商品設定!B646</f>
        <v>0</v>
      </c>
      <c r="E649" s="26" t="str">
        <f>IFERROR(_xlfn.XLOOKUP($D649,現状商品設定!B:B,現状商品設定!C:C,"-"),"-")</f>
        <v>-</v>
      </c>
      <c r="F649" s="32" t="s">
        <v>46</v>
      </c>
      <c r="G649" s="30" t="str">
        <f>IFERROR(_xlfn.XLOOKUP($D649,現状商品設定!B:B,現状商品設定!F:F),"-")</f>
        <v>-</v>
      </c>
      <c r="H649" s="34" t="e">
        <f>IF(IF(AND(V649&gt;=設定!$C$3,X649&gt;=L649),G649*(1+設定!$C$6),IF(AND(V649&gt;=設定!$C$3,X649&lt;L649),G649*(1+設定!$C$7*-1),IF(V649&lt;設定!$C$3,G649*(1+設定!$C$6),"除外")))&gt;10,IF(AND(V649&gt;=設定!$C$3,X649&gt;=L649),G649*(1+設定!$C$6),IF(AND(V649&gt;=設定!$C$3,X649&lt;L649),G649*(1+設定!$C$7*-1),IF(V649&lt;設定!$C$3,G649*(1+設定!$C$6),"除外"))),10)</f>
        <v>#VALUE!</v>
      </c>
      <c r="I649" s="34" t="e">
        <f ca="1">IF(消化率!$I$5&lt;1,商品!H649*消化率!$I$5,IF(商品!W649*商品!Q649/(商品!H649*消化率!$I$5)&gt;商品!L649,商品!H649*消化率!$I$5,J649))</f>
        <v>#DIV/0!</v>
      </c>
      <c r="J649" s="34" t="e">
        <f t="shared" si="142"/>
        <v>#VALUE!</v>
      </c>
      <c r="K649" s="34" t="e">
        <f ca="1">IF(ROUNDDOWN(IF(I649&gt;=設定!$C$8,設定!$C$8,商品!I649),0)&lt;10,10,ROUNDDOWN(IF(I649&gt;=設定!$C$8,設定!$C$8,商品!I649),0))</f>
        <v>#DIV/0!</v>
      </c>
      <c r="L649" s="64">
        <f>IF(F649="標準",設定!$C$4,商品!F649)</f>
        <v>5</v>
      </c>
      <c r="M649" s="63" t="str">
        <f>_xlfn.XLOOKUP($D649,全商品!$F:$F,全商品!H:H,"-")</f>
        <v>-</v>
      </c>
      <c r="N649" s="12" t="str">
        <f>_xlfn.XLOOKUP($D649,全商品!$F:$F,全商品!I:I,"-")</f>
        <v>-</v>
      </c>
      <c r="O649" s="23" t="str">
        <f>_xlfn.XLOOKUP($D649,全商品!$F:$F,全商品!K:K,"-")</f>
        <v>-</v>
      </c>
      <c r="P649" s="13" t="str">
        <f>_xlfn.XLOOKUP($D649,全商品!$F:$F,全商品!M:M,"-")</f>
        <v>-</v>
      </c>
      <c r="Q649" s="25" t="str">
        <f>_xlfn.XLOOKUP($D649,現状商品設定!B:B,現状商品設定!D:D,"-")</f>
        <v>-</v>
      </c>
      <c r="R649" s="22">
        <f>SUM(_xlfn.XLOOKUP($D649,当月商品!$D:$D,当月商品!I:I,0),_xlfn.XLOOKUP($D649,前月商品!$D:$D,前月商品!I:I,0),_xlfn.XLOOKUP($D649,前々月商品!$D:$D,前々月商品!I:I,0))</f>
        <v>0</v>
      </c>
      <c r="S649" s="23">
        <f>SUM(_xlfn.XLOOKUP($D649,当月商品!$D:$D,当月商品!V:V,0),_xlfn.XLOOKUP($D649,前月商品!$D:$D,前月商品!V:V,0),_xlfn.XLOOKUP($D649,前々月商品!$D:$D,前々月商品!V:V,0))</f>
        <v>0</v>
      </c>
      <c r="T649" s="23">
        <f t="shared" si="143"/>
        <v>0</v>
      </c>
      <c r="U649" s="23">
        <f>SUM(_xlfn.XLOOKUP($D649,当月商品!$D:$D,当月商品!W:W,0),_xlfn.XLOOKUP($D649,前月商品!$D:$D,前月商品!W:W,0),_xlfn.XLOOKUP($D649,前々月商品!$D:$D,前々月商品!W:W,0))</f>
        <v>0</v>
      </c>
      <c r="V649" s="23">
        <f>SUM(_xlfn.XLOOKUP($D649,当月商品!$D:$D,当月商品!H:H,0),_xlfn.XLOOKUP($D649,前月商品!$D:$D,前月商品!H:H,0),_xlfn.XLOOKUP($D649,前々月商品!$D:$D,前々月商品!H:H,0))</f>
        <v>0</v>
      </c>
      <c r="W649" s="13">
        <f t="shared" si="144"/>
        <v>0</v>
      </c>
      <c r="X649" s="15">
        <f t="shared" si="145"/>
        <v>0</v>
      </c>
      <c r="Y649" s="22">
        <f>_xlfn.XLOOKUP($D649,当月商品!$D:$D,当月商品!I:I,0)</f>
        <v>0</v>
      </c>
      <c r="Z649" s="23">
        <f>_xlfn.XLOOKUP($D649,前月商品!$D:$D,前月商品!I:I,0)</f>
        <v>0</v>
      </c>
      <c r="AA649" s="23">
        <f>_xlfn.XLOOKUP($D649,前々月商品!$D:$D,前々月商品!I:I,0)</f>
        <v>0</v>
      </c>
      <c r="AB649" s="23">
        <f>_xlfn.XLOOKUP($D649,当月商品!$D:$D,当月商品!V:V,0)</f>
        <v>0</v>
      </c>
      <c r="AC649" s="23">
        <f>_xlfn.XLOOKUP($D649,前月商品!$D:$D,前月商品!V:V,0)</f>
        <v>0</v>
      </c>
      <c r="AD649" s="23">
        <f>_xlfn.XLOOKUP($D649,前々月商品!$D:$D,前々月商品!V:V,0)</f>
        <v>0</v>
      </c>
      <c r="AE649" s="23">
        <f t="shared" si="146"/>
        <v>0</v>
      </c>
      <c r="AF649" s="23">
        <f t="shared" si="147"/>
        <v>0</v>
      </c>
      <c r="AG649" s="23">
        <f t="shared" si="148"/>
        <v>0</v>
      </c>
      <c r="AH649" s="12">
        <f>_xlfn.XLOOKUP($D649,当月商品!$D:$D,当月商品!W:W,0)</f>
        <v>0</v>
      </c>
      <c r="AI649" s="12">
        <f>_xlfn.XLOOKUP($D649,前月商品!$D:$D,前月商品!W:W,0)</f>
        <v>0</v>
      </c>
      <c r="AJ649" s="12">
        <f>_xlfn.XLOOKUP($D649,前々月商品!$D:$D,前々月商品!W:W,0)</f>
        <v>0</v>
      </c>
      <c r="AK649" s="12">
        <f>_xlfn.XLOOKUP($D649,当月商品!$D:$D,当月商品!H:H,0)</f>
        <v>0</v>
      </c>
      <c r="AL649" s="12">
        <f>_xlfn.XLOOKUP($D649,前月商品!$D:$D,前月商品!H:H,0)</f>
        <v>0</v>
      </c>
      <c r="AM649" s="12">
        <f>_xlfn.XLOOKUP($D649,前々月商品!$D:$D,前々月商品!H:H,0)</f>
        <v>0</v>
      </c>
      <c r="AN649" s="13">
        <f t="shared" si="149"/>
        <v>0</v>
      </c>
      <c r="AO649" s="13">
        <f t="shared" si="150"/>
        <v>0</v>
      </c>
      <c r="AP649" s="13">
        <f t="shared" si="151"/>
        <v>0</v>
      </c>
      <c r="AQ649" s="16">
        <f t="shared" si="152"/>
        <v>0</v>
      </c>
      <c r="AR649" s="16">
        <f t="shared" si="153"/>
        <v>0</v>
      </c>
      <c r="AS649" s="17">
        <f t="shared" si="154"/>
        <v>0</v>
      </c>
      <c r="AT649" t="e">
        <f t="shared" si="155"/>
        <v>#VALUE!</v>
      </c>
    </row>
    <row r="650" spans="3:46" ht="36.65" customHeight="1">
      <c r="C650" s="20">
        <v>645</v>
      </c>
      <c r="D650" s="53">
        <f>現状商品設定!B647</f>
        <v>0</v>
      </c>
      <c r="E650" s="26" t="str">
        <f>IFERROR(_xlfn.XLOOKUP($D650,現状商品設定!B:B,現状商品設定!C:C,"-"),"-")</f>
        <v>-</v>
      </c>
      <c r="F650" s="32" t="s">
        <v>46</v>
      </c>
      <c r="G650" s="30" t="str">
        <f>IFERROR(_xlfn.XLOOKUP($D650,現状商品設定!B:B,現状商品設定!F:F),"-")</f>
        <v>-</v>
      </c>
      <c r="H650" s="34" t="e">
        <f>IF(IF(AND(V650&gt;=設定!$C$3,X650&gt;=L650),G650*(1+設定!$C$6),IF(AND(V650&gt;=設定!$C$3,X650&lt;L650),G650*(1+設定!$C$7*-1),IF(V650&lt;設定!$C$3,G650*(1+設定!$C$6),"除外")))&gt;10,IF(AND(V650&gt;=設定!$C$3,X650&gt;=L650),G650*(1+設定!$C$6),IF(AND(V650&gt;=設定!$C$3,X650&lt;L650),G650*(1+設定!$C$7*-1),IF(V650&lt;設定!$C$3,G650*(1+設定!$C$6),"除外"))),10)</f>
        <v>#VALUE!</v>
      </c>
      <c r="I650" s="34" t="e">
        <f ca="1">IF(消化率!$I$5&lt;1,商品!H650*消化率!$I$5,IF(商品!W650*商品!Q650/(商品!H650*消化率!$I$5)&gt;商品!L650,商品!H650*消化率!$I$5,J650))</f>
        <v>#DIV/0!</v>
      </c>
      <c r="J650" s="34" t="e">
        <f t="shared" si="142"/>
        <v>#VALUE!</v>
      </c>
      <c r="K650" s="34" t="e">
        <f ca="1">IF(ROUNDDOWN(IF(I650&gt;=設定!$C$8,設定!$C$8,商品!I650),0)&lt;10,10,ROUNDDOWN(IF(I650&gt;=設定!$C$8,設定!$C$8,商品!I650),0))</f>
        <v>#DIV/0!</v>
      </c>
      <c r="L650" s="64">
        <f>IF(F650="標準",設定!$C$4,商品!F650)</f>
        <v>5</v>
      </c>
      <c r="M650" s="63" t="str">
        <f>_xlfn.XLOOKUP($D650,全商品!$F:$F,全商品!H:H,"-")</f>
        <v>-</v>
      </c>
      <c r="N650" s="12" t="str">
        <f>_xlfn.XLOOKUP($D650,全商品!$F:$F,全商品!I:I,"-")</f>
        <v>-</v>
      </c>
      <c r="O650" s="23" t="str">
        <f>_xlfn.XLOOKUP($D650,全商品!$F:$F,全商品!K:K,"-")</f>
        <v>-</v>
      </c>
      <c r="P650" s="13" t="str">
        <f>_xlfn.XLOOKUP($D650,全商品!$F:$F,全商品!M:M,"-")</f>
        <v>-</v>
      </c>
      <c r="Q650" s="25" t="str">
        <f>_xlfn.XLOOKUP($D650,現状商品設定!B:B,現状商品設定!D:D,"-")</f>
        <v>-</v>
      </c>
      <c r="R650" s="22">
        <f>SUM(_xlfn.XLOOKUP($D650,当月商品!$D:$D,当月商品!I:I,0),_xlfn.XLOOKUP($D650,前月商品!$D:$D,前月商品!I:I,0),_xlfn.XLOOKUP($D650,前々月商品!$D:$D,前々月商品!I:I,0))</f>
        <v>0</v>
      </c>
      <c r="S650" s="23">
        <f>SUM(_xlfn.XLOOKUP($D650,当月商品!$D:$D,当月商品!V:V,0),_xlfn.XLOOKUP($D650,前月商品!$D:$D,前月商品!V:V,0),_xlfn.XLOOKUP($D650,前々月商品!$D:$D,前々月商品!V:V,0))</f>
        <v>0</v>
      </c>
      <c r="T650" s="23">
        <f t="shared" si="143"/>
        <v>0</v>
      </c>
      <c r="U650" s="23">
        <f>SUM(_xlfn.XLOOKUP($D650,当月商品!$D:$D,当月商品!W:W,0),_xlfn.XLOOKUP($D650,前月商品!$D:$D,前月商品!W:W,0),_xlfn.XLOOKUP($D650,前々月商品!$D:$D,前々月商品!W:W,0))</f>
        <v>0</v>
      </c>
      <c r="V650" s="23">
        <f>SUM(_xlfn.XLOOKUP($D650,当月商品!$D:$D,当月商品!H:H,0),_xlfn.XLOOKUP($D650,前月商品!$D:$D,前月商品!H:H,0),_xlfn.XLOOKUP($D650,前々月商品!$D:$D,前々月商品!H:H,0))</f>
        <v>0</v>
      </c>
      <c r="W650" s="13">
        <f t="shared" si="144"/>
        <v>0</v>
      </c>
      <c r="X650" s="15">
        <f t="shared" si="145"/>
        <v>0</v>
      </c>
      <c r="Y650" s="22">
        <f>_xlfn.XLOOKUP($D650,当月商品!$D:$D,当月商品!I:I,0)</f>
        <v>0</v>
      </c>
      <c r="Z650" s="23">
        <f>_xlfn.XLOOKUP($D650,前月商品!$D:$D,前月商品!I:I,0)</f>
        <v>0</v>
      </c>
      <c r="AA650" s="23">
        <f>_xlfn.XLOOKUP($D650,前々月商品!$D:$D,前々月商品!I:I,0)</f>
        <v>0</v>
      </c>
      <c r="AB650" s="23">
        <f>_xlfn.XLOOKUP($D650,当月商品!$D:$D,当月商品!V:V,0)</f>
        <v>0</v>
      </c>
      <c r="AC650" s="23">
        <f>_xlfn.XLOOKUP($D650,前月商品!$D:$D,前月商品!V:V,0)</f>
        <v>0</v>
      </c>
      <c r="AD650" s="23">
        <f>_xlfn.XLOOKUP($D650,前々月商品!$D:$D,前々月商品!V:V,0)</f>
        <v>0</v>
      </c>
      <c r="AE650" s="23">
        <f t="shared" si="146"/>
        <v>0</v>
      </c>
      <c r="AF650" s="23">
        <f t="shared" si="147"/>
        <v>0</v>
      </c>
      <c r="AG650" s="23">
        <f t="shared" si="148"/>
        <v>0</v>
      </c>
      <c r="AH650" s="12">
        <f>_xlfn.XLOOKUP($D650,当月商品!$D:$D,当月商品!W:W,0)</f>
        <v>0</v>
      </c>
      <c r="AI650" s="12">
        <f>_xlfn.XLOOKUP($D650,前月商品!$D:$D,前月商品!W:W,0)</f>
        <v>0</v>
      </c>
      <c r="AJ650" s="12">
        <f>_xlfn.XLOOKUP($D650,前々月商品!$D:$D,前々月商品!W:W,0)</f>
        <v>0</v>
      </c>
      <c r="AK650" s="12">
        <f>_xlfn.XLOOKUP($D650,当月商品!$D:$D,当月商品!H:H,0)</f>
        <v>0</v>
      </c>
      <c r="AL650" s="12">
        <f>_xlfn.XLOOKUP($D650,前月商品!$D:$D,前月商品!H:H,0)</f>
        <v>0</v>
      </c>
      <c r="AM650" s="12">
        <f>_xlfn.XLOOKUP($D650,前々月商品!$D:$D,前々月商品!H:H,0)</f>
        <v>0</v>
      </c>
      <c r="AN650" s="13">
        <f t="shared" si="149"/>
        <v>0</v>
      </c>
      <c r="AO650" s="13">
        <f t="shared" si="150"/>
        <v>0</v>
      </c>
      <c r="AP650" s="13">
        <f t="shared" si="151"/>
        <v>0</v>
      </c>
      <c r="AQ650" s="16">
        <f t="shared" si="152"/>
        <v>0</v>
      </c>
      <c r="AR650" s="16">
        <f t="shared" si="153"/>
        <v>0</v>
      </c>
      <c r="AS650" s="17">
        <f t="shared" si="154"/>
        <v>0</v>
      </c>
      <c r="AT650" t="e">
        <f t="shared" si="155"/>
        <v>#VALUE!</v>
      </c>
    </row>
    <row r="651" spans="3:46" ht="36.65" customHeight="1">
      <c r="C651" s="20">
        <v>646</v>
      </c>
      <c r="D651" s="53">
        <f>現状商品設定!B648</f>
        <v>0</v>
      </c>
      <c r="E651" s="26" t="str">
        <f>IFERROR(_xlfn.XLOOKUP($D651,現状商品設定!B:B,現状商品設定!C:C,"-"),"-")</f>
        <v>-</v>
      </c>
      <c r="F651" s="32" t="s">
        <v>46</v>
      </c>
      <c r="G651" s="30" t="str">
        <f>IFERROR(_xlfn.XLOOKUP($D651,現状商品設定!B:B,現状商品設定!F:F),"-")</f>
        <v>-</v>
      </c>
      <c r="H651" s="34" t="e">
        <f>IF(IF(AND(V651&gt;=設定!$C$3,X651&gt;=L651),G651*(1+設定!$C$6),IF(AND(V651&gt;=設定!$C$3,X651&lt;L651),G651*(1+設定!$C$7*-1),IF(V651&lt;設定!$C$3,G651*(1+設定!$C$6),"除外")))&gt;10,IF(AND(V651&gt;=設定!$C$3,X651&gt;=L651),G651*(1+設定!$C$6),IF(AND(V651&gt;=設定!$C$3,X651&lt;L651),G651*(1+設定!$C$7*-1),IF(V651&lt;設定!$C$3,G651*(1+設定!$C$6),"除外"))),10)</f>
        <v>#VALUE!</v>
      </c>
      <c r="I651" s="34" t="e">
        <f ca="1">IF(消化率!$I$5&lt;1,商品!H651*消化率!$I$5,IF(商品!W651*商品!Q651/(商品!H651*消化率!$I$5)&gt;商品!L651,商品!H651*消化率!$I$5,J651))</f>
        <v>#DIV/0!</v>
      </c>
      <c r="J651" s="34" t="e">
        <f t="shared" si="142"/>
        <v>#VALUE!</v>
      </c>
      <c r="K651" s="34" t="e">
        <f ca="1">IF(ROUNDDOWN(IF(I651&gt;=設定!$C$8,設定!$C$8,商品!I651),0)&lt;10,10,ROUNDDOWN(IF(I651&gt;=設定!$C$8,設定!$C$8,商品!I651),0))</f>
        <v>#DIV/0!</v>
      </c>
      <c r="L651" s="64">
        <f>IF(F651="標準",設定!$C$4,商品!F651)</f>
        <v>5</v>
      </c>
      <c r="M651" s="63" t="str">
        <f>_xlfn.XLOOKUP($D651,全商品!$F:$F,全商品!H:H,"-")</f>
        <v>-</v>
      </c>
      <c r="N651" s="12" t="str">
        <f>_xlfn.XLOOKUP($D651,全商品!$F:$F,全商品!I:I,"-")</f>
        <v>-</v>
      </c>
      <c r="O651" s="23" t="str">
        <f>_xlfn.XLOOKUP($D651,全商品!$F:$F,全商品!K:K,"-")</f>
        <v>-</v>
      </c>
      <c r="P651" s="13" t="str">
        <f>_xlfn.XLOOKUP($D651,全商品!$F:$F,全商品!M:M,"-")</f>
        <v>-</v>
      </c>
      <c r="Q651" s="25" t="str">
        <f>_xlfn.XLOOKUP($D651,現状商品設定!B:B,現状商品設定!D:D,"-")</f>
        <v>-</v>
      </c>
      <c r="R651" s="22">
        <f>SUM(_xlfn.XLOOKUP($D651,当月商品!$D:$D,当月商品!I:I,0),_xlfn.XLOOKUP($D651,前月商品!$D:$D,前月商品!I:I,0),_xlfn.XLOOKUP($D651,前々月商品!$D:$D,前々月商品!I:I,0))</f>
        <v>0</v>
      </c>
      <c r="S651" s="23">
        <f>SUM(_xlfn.XLOOKUP($D651,当月商品!$D:$D,当月商品!V:V,0),_xlfn.XLOOKUP($D651,前月商品!$D:$D,前月商品!V:V,0),_xlfn.XLOOKUP($D651,前々月商品!$D:$D,前々月商品!V:V,0))</f>
        <v>0</v>
      </c>
      <c r="T651" s="23">
        <f t="shared" si="143"/>
        <v>0</v>
      </c>
      <c r="U651" s="23">
        <f>SUM(_xlfn.XLOOKUP($D651,当月商品!$D:$D,当月商品!W:W,0),_xlfn.XLOOKUP($D651,前月商品!$D:$D,前月商品!W:W,0),_xlfn.XLOOKUP($D651,前々月商品!$D:$D,前々月商品!W:W,0))</f>
        <v>0</v>
      </c>
      <c r="V651" s="23">
        <f>SUM(_xlfn.XLOOKUP($D651,当月商品!$D:$D,当月商品!H:H,0),_xlfn.XLOOKUP($D651,前月商品!$D:$D,前月商品!H:H,0),_xlfn.XLOOKUP($D651,前々月商品!$D:$D,前々月商品!H:H,0))</f>
        <v>0</v>
      </c>
      <c r="W651" s="13">
        <f t="shared" si="144"/>
        <v>0</v>
      </c>
      <c r="X651" s="15">
        <f t="shared" si="145"/>
        <v>0</v>
      </c>
      <c r="Y651" s="22">
        <f>_xlfn.XLOOKUP($D651,当月商品!$D:$D,当月商品!I:I,0)</f>
        <v>0</v>
      </c>
      <c r="Z651" s="23">
        <f>_xlfn.XLOOKUP($D651,前月商品!$D:$D,前月商品!I:I,0)</f>
        <v>0</v>
      </c>
      <c r="AA651" s="23">
        <f>_xlfn.XLOOKUP($D651,前々月商品!$D:$D,前々月商品!I:I,0)</f>
        <v>0</v>
      </c>
      <c r="AB651" s="23">
        <f>_xlfn.XLOOKUP($D651,当月商品!$D:$D,当月商品!V:V,0)</f>
        <v>0</v>
      </c>
      <c r="AC651" s="23">
        <f>_xlfn.XLOOKUP($D651,前月商品!$D:$D,前月商品!V:V,0)</f>
        <v>0</v>
      </c>
      <c r="AD651" s="23">
        <f>_xlfn.XLOOKUP($D651,前々月商品!$D:$D,前々月商品!V:V,0)</f>
        <v>0</v>
      </c>
      <c r="AE651" s="23">
        <f t="shared" si="146"/>
        <v>0</v>
      </c>
      <c r="AF651" s="23">
        <f t="shared" si="147"/>
        <v>0</v>
      </c>
      <c r="AG651" s="23">
        <f t="shared" si="148"/>
        <v>0</v>
      </c>
      <c r="AH651" s="12">
        <f>_xlfn.XLOOKUP($D651,当月商品!$D:$D,当月商品!W:W,0)</f>
        <v>0</v>
      </c>
      <c r="AI651" s="12">
        <f>_xlfn.XLOOKUP($D651,前月商品!$D:$D,前月商品!W:W,0)</f>
        <v>0</v>
      </c>
      <c r="AJ651" s="12">
        <f>_xlfn.XLOOKUP($D651,前々月商品!$D:$D,前々月商品!W:W,0)</f>
        <v>0</v>
      </c>
      <c r="AK651" s="12">
        <f>_xlfn.XLOOKUP($D651,当月商品!$D:$D,当月商品!H:H,0)</f>
        <v>0</v>
      </c>
      <c r="AL651" s="12">
        <f>_xlfn.XLOOKUP($D651,前月商品!$D:$D,前月商品!H:H,0)</f>
        <v>0</v>
      </c>
      <c r="AM651" s="12">
        <f>_xlfn.XLOOKUP($D651,前々月商品!$D:$D,前々月商品!H:H,0)</f>
        <v>0</v>
      </c>
      <c r="AN651" s="13">
        <f t="shared" si="149"/>
        <v>0</v>
      </c>
      <c r="AO651" s="13">
        <f t="shared" si="150"/>
        <v>0</v>
      </c>
      <c r="AP651" s="13">
        <f t="shared" si="151"/>
        <v>0</v>
      </c>
      <c r="AQ651" s="16">
        <f t="shared" si="152"/>
        <v>0</v>
      </c>
      <c r="AR651" s="16">
        <f t="shared" si="153"/>
        <v>0</v>
      </c>
      <c r="AS651" s="17">
        <f t="shared" si="154"/>
        <v>0</v>
      </c>
      <c r="AT651" t="e">
        <f t="shared" si="155"/>
        <v>#VALUE!</v>
      </c>
    </row>
    <row r="652" spans="3:46" ht="36.65" customHeight="1">
      <c r="C652" s="20">
        <v>647</v>
      </c>
      <c r="D652" s="53">
        <f>現状商品設定!B649</f>
        <v>0</v>
      </c>
      <c r="E652" s="26" t="str">
        <f>IFERROR(_xlfn.XLOOKUP($D652,現状商品設定!B:B,現状商品設定!C:C,"-"),"-")</f>
        <v>-</v>
      </c>
      <c r="F652" s="32" t="s">
        <v>46</v>
      </c>
      <c r="G652" s="30" t="str">
        <f>IFERROR(_xlfn.XLOOKUP($D652,現状商品設定!B:B,現状商品設定!F:F),"-")</f>
        <v>-</v>
      </c>
      <c r="H652" s="34" t="e">
        <f>IF(IF(AND(V652&gt;=設定!$C$3,X652&gt;=L652),G652*(1+設定!$C$6),IF(AND(V652&gt;=設定!$C$3,X652&lt;L652),G652*(1+設定!$C$7*-1),IF(V652&lt;設定!$C$3,G652*(1+設定!$C$6),"除外")))&gt;10,IF(AND(V652&gt;=設定!$C$3,X652&gt;=L652),G652*(1+設定!$C$6),IF(AND(V652&gt;=設定!$C$3,X652&lt;L652),G652*(1+設定!$C$7*-1),IF(V652&lt;設定!$C$3,G652*(1+設定!$C$6),"除外"))),10)</f>
        <v>#VALUE!</v>
      </c>
      <c r="I652" s="34" t="e">
        <f ca="1">IF(消化率!$I$5&lt;1,商品!H652*消化率!$I$5,IF(商品!W652*商品!Q652/(商品!H652*消化率!$I$5)&gt;商品!L652,商品!H652*消化率!$I$5,J652))</f>
        <v>#DIV/0!</v>
      </c>
      <c r="J652" s="34" t="e">
        <f t="shared" si="142"/>
        <v>#VALUE!</v>
      </c>
      <c r="K652" s="34" t="e">
        <f ca="1">IF(ROUNDDOWN(IF(I652&gt;=設定!$C$8,設定!$C$8,商品!I652),0)&lt;10,10,ROUNDDOWN(IF(I652&gt;=設定!$C$8,設定!$C$8,商品!I652),0))</f>
        <v>#DIV/0!</v>
      </c>
      <c r="L652" s="64">
        <f>IF(F652="標準",設定!$C$4,商品!F652)</f>
        <v>5</v>
      </c>
      <c r="M652" s="63" t="str">
        <f>_xlfn.XLOOKUP($D652,全商品!$F:$F,全商品!H:H,"-")</f>
        <v>-</v>
      </c>
      <c r="N652" s="12" t="str">
        <f>_xlfn.XLOOKUP($D652,全商品!$F:$F,全商品!I:I,"-")</f>
        <v>-</v>
      </c>
      <c r="O652" s="23" t="str">
        <f>_xlfn.XLOOKUP($D652,全商品!$F:$F,全商品!K:K,"-")</f>
        <v>-</v>
      </c>
      <c r="P652" s="13" t="str">
        <f>_xlfn.XLOOKUP($D652,全商品!$F:$F,全商品!M:M,"-")</f>
        <v>-</v>
      </c>
      <c r="Q652" s="25" t="str">
        <f>_xlfn.XLOOKUP($D652,現状商品設定!B:B,現状商品設定!D:D,"-")</f>
        <v>-</v>
      </c>
      <c r="R652" s="22">
        <f>SUM(_xlfn.XLOOKUP($D652,当月商品!$D:$D,当月商品!I:I,0),_xlfn.XLOOKUP($D652,前月商品!$D:$D,前月商品!I:I,0),_xlfn.XLOOKUP($D652,前々月商品!$D:$D,前々月商品!I:I,0))</f>
        <v>0</v>
      </c>
      <c r="S652" s="23">
        <f>SUM(_xlfn.XLOOKUP($D652,当月商品!$D:$D,当月商品!V:V,0),_xlfn.XLOOKUP($D652,前月商品!$D:$D,前月商品!V:V,0),_xlfn.XLOOKUP($D652,前々月商品!$D:$D,前々月商品!V:V,0))</f>
        <v>0</v>
      </c>
      <c r="T652" s="23">
        <f t="shared" si="143"/>
        <v>0</v>
      </c>
      <c r="U652" s="23">
        <f>SUM(_xlfn.XLOOKUP($D652,当月商品!$D:$D,当月商品!W:W,0),_xlfn.XLOOKUP($D652,前月商品!$D:$D,前月商品!W:W,0),_xlfn.XLOOKUP($D652,前々月商品!$D:$D,前々月商品!W:W,0))</f>
        <v>0</v>
      </c>
      <c r="V652" s="23">
        <f>SUM(_xlfn.XLOOKUP($D652,当月商品!$D:$D,当月商品!H:H,0),_xlfn.XLOOKUP($D652,前月商品!$D:$D,前月商品!H:H,0),_xlfn.XLOOKUP($D652,前々月商品!$D:$D,前々月商品!H:H,0))</f>
        <v>0</v>
      </c>
      <c r="W652" s="13">
        <f t="shared" si="144"/>
        <v>0</v>
      </c>
      <c r="X652" s="15">
        <f t="shared" si="145"/>
        <v>0</v>
      </c>
      <c r="Y652" s="22">
        <f>_xlfn.XLOOKUP($D652,当月商品!$D:$D,当月商品!I:I,0)</f>
        <v>0</v>
      </c>
      <c r="Z652" s="23">
        <f>_xlfn.XLOOKUP($D652,前月商品!$D:$D,前月商品!I:I,0)</f>
        <v>0</v>
      </c>
      <c r="AA652" s="23">
        <f>_xlfn.XLOOKUP($D652,前々月商品!$D:$D,前々月商品!I:I,0)</f>
        <v>0</v>
      </c>
      <c r="AB652" s="23">
        <f>_xlfn.XLOOKUP($D652,当月商品!$D:$D,当月商品!V:V,0)</f>
        <v>0</v>
      </c>
      <c r="AC652" s="23">
        <f>_xlfn.XLOOKUP($D652,前月商品!$D:$D,前月商品!V:V,0)</f>
        <v>0</v>
      </c>
      <c r="AD652" s="23">
        <f>_xlfn.XLOOKUP($D652,前々月商品!$D:$D,前々月商品!V:V,0)</f>
        <v>0</v>
      </c>
      <c r="AE652" s="23">
        <f t="shared" si="146"/>
        <v>0</v>
      </c>
      <c r="AF652" s="23">
        <f t="shared" si="147"/>
        <v>0</v>
      </c>
      <c r="AG652" s="23">
        <f t="shared" si="148"/>
        <v>0</v>
      </c>
      <c r="AH652" s="12">
        <f>_xlfn.XLOOKUP($D652,当月商品!$D:$D,当月商品!W:W,0)</f>
        <v>0</v>
      </c>
      <c r="AI652" s="12">
        <f>_xlfn.XLOOKUP($D652,前月商品!$D:$D,前月商品!W:W,0)</f>
        <v>0</v>
      </c>
      <c r="AJ652" s="12">
        <f>_xlfn.XLOOKUP($D652,前々月商品!$D:$D,前々月商品!W:W,0)</f>
        <v>0</v>
      </c>
      <c r="AK652" s="12">
        <f>_xlfn.XLOOKUP($D652,当月商品!$D:$D,当月商品!H:H,0)</f>
        <v>0</v>
      </c>
      <c r="AL652" s="12">
        <f>_xlfn.XLOOKUP($D652,前月商品!$D:$D,前月商品!H:H,0)</f>
        <v>0</v>
      </c>
      <c r="AM652" s="12">
        <f>_xlfn.XLOOKUP($D652,前々月商品!$D:$D,前々月商品!H:H,0)</f>
        <v>0</v>
      </c>
      <c r="AN652" s="13">
        <f t="shared" si="149"/>
        <v>0</v>
      </c>
      <c r="AO652" s="13">
        <f t="shared" si="150"/>
        <v>0</v>
      </c>
      <c r="AP652" s="13">
        <f t="shared" si="151"/>
        <v>0</v>
      </c>
      <c r="AQ652" s="16">
        <f t="shared" si="152"/>
        <v>0</v>
      </c>
      <c r="AR652" s="16">
        <f t="shared" si="153"/>
        <v>0</v>
      </c>
      <c r="AS652" s="17">
        <f t="shared" si="154"/>
        <v>0</v>
      </c>
      <c r="AT652" t="e">
        <f t="shared" si="155"/>
        <v>#VALUE!</v>
      </c>
    </row>
    <row r="653" spans="3:46" ht="36.65" customHeight="1">
      <c r="C653" s="20">
        <v>648</v>
      </c>
      <c r="D653" s="53">
        <f>現状商品設定!B650</f>
        <v>0</v>
      </c>
      <c r="E653" s="26" t="str">
        <f>IFERROR(_xlfn.XLOOKUP($D653,現状商品設定!B:B,現状商品設定!C:C,"-"),"-")</f>
        <v>-</v>
      </c>
      <c r="F653" s="32" t="s">
        <v>46</v>
      </c>
      <c r="G653" s="30" t="str">
        <f>IFERROR(_xlfn.XLOOKUP($D653,現状商品設定!B:B,現状商品設定!F:F),"-")</f>
        <v>-</v>
      </c>
      <c r="H653" s="34" t="e">
        <f>IF(IF(AND(V653&gt;=設定!$C$3,X653&gt;=L653),G653*(1+設定!$C$6),IF(AND(V653&gt;=設定!$C$3,X653&lt;L653),G653*(1+設定!$C$7*-1),IF(V653&lt;設定!$C$3,G653*(1+設定!$C$6),"除外")))&gt;10,IF(AND(V653&gt;=設定!$C$3,X653&gt;=L653),G653*(1+設定!$C$6),IF(AND(V653&gt;=設定!$C$3,X653&lt;L653),G653*(1+設定!$C$7*-1),IF(V653&lt;設定!$C$3,G653*(1+設定!$C$6),"除外"))),10)</f>
        <v>#VALUE!</v>
      </c>
      <c r="I653" s="34" t="e">
        <f ca="1">IF(消化率!$I$5&lt;1,商品!H653*消化率!$I$5,IF(商品!W653*商品!Q653/(商品!H653*消化率!$I$5)&gt;商品!L653,商品!H653*消化率!$I$5,J653))</f>
        <v>#DIV/0!</v>
      </c>
      <c r="J653" s="34" t="e">
        <f t="shared" si="142"/>
        <v>#VALUE!</v>
      </c>
      <c r="K653" s="34" t="e">
        <f ca="1">IF(ROUNDDOWN(IF(I653&gt;=設定!$C$8,設定!$C$8,商品!I653),0)&lt;10,10,ROUNDDOWN(IF(I653&gt;=設定!$C$8,設定!$C$8,商品!I653),0))</f>
        <v>#DIV/0!</v>
      </c>
      <c r="L653" s="64">
        <f>IF(F653="標準",設定!$C$4,商品!F653)</f>
        <v>5</v>
      </c>
      <c r="M653" s="63" t="str">
        <f>_xlfn.XLOOKUP($D653,全商品!$F:$F,全商品!H:H,"-")</f>
        <v>-</v>
      </c>
      <c r="N653" s="12" t="str">
        <f>_xlfn.XLOOKUP($D653,全商品!$F:$F,全商品!I:I,"-")</f>
        <v>-</v>
      </c>
      <c r="O653" s="23" t="str">
        <f>_xlfn.XLOOKUP($D653,全商品!$F:$F,全商品!K:K,"-")</f>
        <v>-</v>
      </c>
      <c r="P653" s="13" t="str">
        <f>_xlfn.XLOOKUP($D653,全商品!$F:$F,全商品!M:M,"-")</f>
        <v>-</v>
      </c>
      <c r="Q653" s="25" t="str">
        <f>_xlfn.XLOOKUP($D653,現状商品設定!B:B,現状商品設定!D:D,"-")</f>
        <v>-</v>
      </c>
      <c r="R653" s="22">
        <f>SUM(_xlfn.XLOOKUP($D653,当月商品!$D:$D,当月商品!I:I,0),_xlfn.XLOOKUP($D653,前月商品!$D:$D,前月商品!I:I,0),_xlfn.XLOOKUP($D653,前々月商品!$D:$D,前々月商品!I:I,0))</f>
        <v>0</v>
      </c>
      <c r="S653" s="23">
        <f>SUM(_xlfn.XLOOKUP($D653,当月商品!$D:$D,当月商品!V:V,0),_xlfn.XLOOKUP($D653,前月商品!$D:$D,前月商品!V:V,0),_xlfn.XLOOKUP($D653,前々月商品!$D:$D,前々月商品!V:V,0))</f>
        <v>0</v>
      </c>
      <c r="T653" s="23">
        <f t="shared" si="143"/>
        <v>0</v>
      </c>
      <c r="U653" s="23">
        <f>SUM(_xlfn.XLOOKUP($D653,当月商品!$D:$D,当月商品!W:W,0),_xlfn.XLOOKUP($D653,前月商品!$D:$D,前月商品!W:W,0),_xlfn.XLOOKUP($D653,前々月商品!$D:$D,前々月商品!W:W,0))</f>
        <v>0</v>
      </c>
      <c r="V653" s="23">
        <f>SUM(_xlfn.XLOOKUP($D653,当月商品!$D:$D,当月商品!H:H,0),_xlfn.XLOOKUP($D653,前月商品!$D:$D,前月商品!H:H,0),_xlfn.XLOOKUP($D653,前々月商品!$D:$D,前々月商品!H:H,0))</f>
        <v>0</v>
      </c>
      <c r="W653" s="13">
        <f t="shared" si="144"/>
        <v>0</v>
      </c>
      <c r="X653" s="15">
        <f t="shared" si="145"/>
        <v>0</v>
      </c>
      <c r="Y653" s="22">
        <f>_xlfn.XLOOKUP($D653,当月商品!$D:$D,当月商品!I:I,0)</f>
        <v>0</v>
      </c>
      <c r="Z653" s="23">
        <f>_xlfn.XLOOKUP($D653,前月商品!$D:$D,前月商品!I:I,0)</f>
        <v>0</v>
      </c>
      <c r="AA653" s="23">
        <f>_xlfn.XLOOKUP($D653,前々月商品!$D:$D,前々月商品!I:I,0)</f>
        <v>0</v>
      </c>
      <c r="AB653" s="23">
        <f>_xlfn.XLOOKUP($D653,当月商品!$D:$D,当月商品!V:V,0)</f>
        <v>0</v>
      </c>
      <c r="AC653" s="23">
        <f>_xlfn.XLOOKUP($D653,前月商品!$D:$D,前月商品!V:V,0)</f>
        <v>0</v>
      </c>
      <c r="AD653" s="23">
        <f>_xlfn.XLOOKUP($D653,前々月商品!$D:$D,前々月商品!V:V,0)</f>
        <v>0</v>
      </c>
      <c r="AE653" s="23">
        <f t="shared" si="146"/>
        <v>0</v>
      </c>
      <c r="AF653" s="23">
        <f t="shared" si="147"/>
        <v>0</v>
      </c>
      <c r="AG653" s="23">
        <f t="shared" si="148"/>
        <v>0</v>
      </c>
      <c r="AH653" s="12">
        <f>_xlfn.XLOOKUP($D653,当月商品!$D:$D,当月商品!W:W,0)</f>
        <v>0</v>
      </c>
      <c r="AI653" s="12">
        <f>_xlfn.XLOOKUP($D653,前月商品!$D:$D,前月商品!W:W,0)</f>
        <v>0</v>
      </c>
      <c r="AJ653" s="12">
        <f>_xlfn.XLOOKUP($D653,前々月商品!$D:$D,前々月商品!W:W,0)</f>
        <v>0</v>
      </c>
      <c r="AK653" s="12">
        <f>_xlfn.XLOOKUP($D653,当月商品!$D:$D,当月商品!H:H,0)</f>
        <v>0</v>
      </c>
      <c r="AL653" s="12">
        <f>_xlfn.XLOOKUP($D653,前月商品!$D:$D,前月商品!H:H,0)</f>
        <v>0</v>
      </c>
      <c r="AM653" s="12">
        <f>_xlfn.XLOOKUP($D653,前々月商品!$D:$D,前々月商品!H:H,0)</f>
        <v>0</v>
      </c>
      <c r="AN653" s="13">
        <f t="shared" si="149"/>
        <v>0</v>
      </c>
      <c r="AO653" s="13">
        <f t="shared" si="150"/>
        <v>0</v>
      </c>
      <c r="AP653" s="13">
        <f t="shared" si="151"/>
        <v>0</v>
      </c>
      <c r="AQ653" s="16">
        <f t="shared" si="152"/>
        <v>0</v>
      </c>
      <c r="AR653" s="16">
        <f t="shared" si="153"/>
        <v>0</v>
      </c>
      <c r="AS653" s="17">
        <f t="shared" si="154"/>
        <v>0</v>
      </c>
      <c r="AT653" t="e">
        <f t="shared" si="155"/>
        <v>#VALUE!</v>
      </c>
    </row>
    <row r="654" spans="3:46" ht="36.65" customHeight="1">
      <c r="C654" s="20">
        <v>649</v>
      </c>
      <c r="D654" s="53">
        <f>現状商品設定!B651</f>
        <v>0</v>
      </c>
      <c r="E654" s="26" t="str">
        <f>IFERROR(_xlfn.XLOOKUP($D654,現状商品設定!B:B,現状商品設定!C:C,"-"),"-")</f>
        <v>-</v>
      </c>
      <c r="F654" s="32" t="s">
        <v>46</v>
      </c>
      <c r="G654" s="30" t="str">
        <f>IFERROR(_xlfn.XLOOKUP($D654,現状商品設定!B:B,現状商品設定!F:F),"-")</f>
        <v>-</v>
      </c>
      <c r="H654" s="34" t="e">
        <f>IF(IF(AND(V654&gt;=設定!$C$3,X654&gt;=L654),G654*(1+設定!$C$6),IF(AND(V654&gt;=設定!$C$3,X654&lt;L654),G654*(1+設定!$C$7*-1),IF(V654&lt;設定!$C$3,G654*(1+設定!$C$6),"除外")))&gt;10,IF(AND(V654&gt;=設定!$C$3,X654&gt;=L654),G654*(1+設定!$C$6),IF(AND(V654&gt;=設定!$C$3,X654&lt;L654),G654*(1+設定!$C$7*-1),IF(V654&lt;設定!$C$3,G654*(1+設定!$C$6),"除外"))),10)</f>
        <v>#VALUE!</v>
      </c>
      <c r="I654" s="34" t="e">
        <f ca="1">IF(消化率!$I$5&lt;1,商品!H654*消化率!$I$5,IF(商品!W654*商品!Q654/(商品!H654*消化率!$I$5)&gt;商品!L654,商品!H654*消化率!$I$5,J654))</f>
        <v>#DIV/0!</v>
      </c>
      <c r="J654" s="34" t="e">
        <f t="shared" si="142"/>
        <v>#VALUE!</v>
      </c>
      <c r="K654" s="34" t="e">
        <f ca="1">IF(ROUNDDOWN(IF(I654&gt;=設定!$C$8,設定!$C$8,商品!I654),0)&lt;10,10,ROUNDDOWN(IF(I654&gt;=設定!$C$8,設定!$C$8,商品!I654),0))</f>
        <v>#DIV/0!</v>
      </c>
      <c r="L654" s="64">
        <f>IF(F654="標準",設定!$C$4,商品!F654)</f>
        <v>5</v>
      </c>
      <c r="M654" s="63" t="str">
        <f>_xlfn.XLOOKUP($D654,全商品!$F:$F,全商品!H:H,"-")</f>
        <v>-</v>
      </c>
      <c r="N654" s="12" t="str">
        <f>_xlfn.XLOOKUP($D654,全商品!$F:$F,全商品!I:I,"-")</f>
        <v>-</v>
      </c>
      <c r="O654" s="23" t="str">
        <f>_xlfn.XLOOKUP($D654,全商品!$F:$F,全商品!K:K,"-")</f>
        <v>-</v>
      </c>
      <c r="P654" s="13" t="str">
        <f>_xlfn.XLOOKUP($D654,全商品!$F:$F,全商品!M:M,"-")</f>
        <v>-</v>
      </c>
      <c r="Q654" s="25" t="str">
        <f>_xlfn.XLOOKUP($D654,現状商品設定!B:B,現状商品設定!D:D,"-")</f>
        <v>-</v>
      </c>
      <c r="R654" s="22">
        <f>SUM(_xlfn.XLOOKUP($D654,当月商品!$D:$D,当月商品!I:I,0),_xlfn.XLOOKUP($D654,前月商品!$D:$D,前月商品!I:I,0),_xlfn.XLOOKUP($D654,前々月商品!$D:$D,前々月商品!I:I,0))</f>
        <v>0</v>
      </c>
      <c r="S654" s="23">
        <f>SUM(_xlfn.XLOOKUP($D654,当月商品!$D:$D,当月商品!V:V,0),_xlfn.XLOOKUP($D654,前月商品!$D:$D,前月商品!V:V,0),_xlfn.XLOOKUP($D654,前々月商品!$D:$D,前々月商品!V:V,0))</f>
        <v>0</v>
      </c>
      <c r="T654" s="23">
        <f t="shared" si="143"/>
        <v>0</v>
      </c>
      <c r="U654" s="23">
        <f>SUM(_xlfn.XLOOKUP($D654,当月商品!$D:$D,当月商品!W:W,0),_xlfn.XLOOKUP($D654,前月商品!$D:$D,前月商品!W:W,0),_xlfn.XLOOKUP($D654,前々月商品!$D:$D,前々月商品!W:W,0))</f>
        <v>0</v>
      </c>
      <c r="V654" s="23">
        <f>SUM(_xlfn.XLOOKUP($D654,当月商品!$D:$D,当月商品!H:H,0),_xlfn.XLOOKUP($D654,前月商品!$D:$D,前月商品!H:H,0),_xlfn.XLOOKUP($D654,前々月商品!$D:$D,前々月商品!H:H,0))</f>
        <v>0</v>
      </c>
      <c r="W654" s="13">
        <f t="shared" si="144"/>
        <v>0</v>
      </c>
      <c r="X654" s="15">
        <f t="shared" si="145"/>
        <v>0</v>
      </c>
      <c r="Y654" s="22">
        <f>_xlfn.XLOOKUP($D654,当月商品!$D:$D,当月商品!I:I,0)</f>
        <v>0</v>
      </c>
      <c r="Z654" s="23">
        <f>_xlfn.XLOOKUP($D654,前月商品!$D:$D,前月商品!I:I,0)</f>
        <v>0</v>
      </c>
      <c r="AA654" s="23">
        <f>_xlfn.XLOOKUP($D654,前々月商品!$D:$D,前々月商品!I:I,0)</f>
        <v>0</v>
      </c>
      <c r="AB654" s="23">
        <f>_xlfn.XLOOKUP($D654,当月商品!$D:$D,当月商品!V:V,0)</f>
        <v>0</v>
      </c>
      <c r="AC654" s="23">
        <f>_xlfn.XLOOKUP($D654,前月商品!$D:$D,前月商品!V:V,0)</f>
        <v>0</v>
      </c>
      <c r="AD654" s="23">
        <f>_xlfn.XLOOKUP($D654,前々月商品!$D:$D,前々月商品!V:V,0)</f>
        <v>0</v>
      </c>
      <c r="AE654" s="23">
        <f t="shared" si="146"/>
        <v>0</v>
      </c>
      <c r="AF654" s="23">
        <f t="shared" si="147"/>
        <v>0</v>
      </c>
      <c r="AG654" s="23">
        <f t="shared" si="148"/>
        <v>0</v>
      </c>
      <c r="AH654" s="12">
        <f>_xlfn.XLOOKUP($D654,当月商品!$D:$D,当月商品!W:W,0)</f>
        <v>0</v>
      </c>
      <c r="AI654" s="12">
        <f>_xlfn.XLOOKUP($D654,前月商品!$D:$D,前月商品!W:W,0)</f>
        <v>0</v>
      </c>
      <c r="AJ654" s="12">
        <f>_xlfn.XLOOKUP($D654,前々月商品!$D:$D,前々月商品!W:W,0)</f>
        <v>0</v>
      </c>
      <c r="AK654" s="12">
        <f>_xlfn.XLOOKUP($D654,当月商品!$D:$D,当月商品!H:H,0)</f>
        <v>0</v>
      </c>
      <c r="AL654" s="12">
        <f>_xlfn.XLOOKUP($D654,前月商品!$D:$D,前月商品!H:H,0)</f>
        <v>0</v>
      </c>
      <c r="AM654" s="12">
        <f>_xlfn.XLOOKUP($D654,前々月商品!$D:$D,前々月商品!H:H,0)</f>
        <v>0</v>
      </c>
      <c r="AN654" s="13">
        <f t="shared" si="149"/>
        <v>0</v>
      </c>
      <c r="AO654" s="13">
        <f t="shared" si="150"/>
        <v>0</v>
      </c>
      <c r="AP654" s="13">
        <f t="shared" si="151"/>
        <v>0</v>
      </c>
      <c r="AQ654" s="16">
        <f t="shared" si="152"/>
        <v>0</v>
      </c>
      <c r="AR654" s="16">
        <f t="shared" si="153"/>
        <v>0</v>
      </c>
      <c r="AS654" s="17">
        <f t="shared" si="154"/>
        <v>0</v>
      </c>
      <c r="AT654" t="e">
        <f t="shared" si="155"/>
        <v>#VALUE!</v>
      </c>
    </row>
    <row r="655" spans="3:46" ht="36.65" customHeight="1">
      <c r="C655" s="20">
        <v>650</v>
      </c>
      <c r="D655" s="53">
        <f>現状商品設定!B652</f>
        <v>0</v>
      </c>
      <c r="E655" s="26" t="str">
        <f>IFERROR(_xlfn.XLOOKUP($D655,現状商品設定!B:B,現状商品設定!C:C,"-"),"-")</f>
        <v>-</v>
      </c>
      <c r="F655" s="32" t="s">
        <v>46</v>
      </c>
      <c r="G655" s="30" t="str">
        <f>IFERROR(_xlfn.XLOOKUP($D655,現状商品設定!B:B,現状商品設定!F:F),"-")</f>
        <v>-</v>
      </c>
      <c r="H655" s="34" t="e">
        <f>IF(IF(AND(V655&gt;=設定!$C$3,X655&gt;=L655),G655*(1+設定!$C$6),IF(AND(V655&gt;=設定!$C$3,X655&lt;L655),G655*(1+設定!$C$7*-1),IF(V655&lt;設定!$C$3,G655*(1+設定!$C$6),"除外")))&gt;10,IF(AND(V655&gt;=設定!$C$3,X655&gt;=L655),G655*(1+設定!$C$6),IF(AND(V655&gt;=設定!$C$3,X655&lt;L655),G655*(1+設定!$C$7*-1),IF(V655&lt;設定!$C$3,G655*(1+設定!$C$6),"除外"))),10)</f>
        <v>#VALUE!</v>
      </c>
      <c r="I655" s="34" t="e">
        <f ca="1">IF(消化率!$I$5&lt;1,商品!H655*消化率!$I$5,IF(商品!W655*商品!Q655/(商品!H655*消化率!$I$5)&gt;商品!L655,商品!H655*消化率!$I$5,J655))</f>
        <v>#DIV/0!</v>
      </c>
      <c r="J655" s="34" t="e">
        <f t="shared" si="142"/>
        <v>#VALUE!</v>
      </c>
      <c r="K655" s="34" t="e">
        <f ca="1">IF(ROUNDDOWN(IF(I655&gt;=設定!$C$8,設定!$C$8,商品!I655),0)&lt;10,10,ROUNDDOWN(IF(I655&gt;=設定!$C$8,設定!$C$8,商品!I655),0))</f>
        <v>#DIV/0!</v>
      </c>
      <c r="L655" s="64">
        <f>IF(F655="標準",設定!$C$4,商品!F655)</f>
        <v>5</v>
      </c>
      <c r="M655" s="63" t="str">
        <f>_xlfn.XLOOKUP($D655,全商品!$F:$F,全商品!H:H,"-")</f>
        <v>-</v>
      </c>
      <c r="N655" s="12" t="str">
        <f>_xlfn.XLOOKUP($D655,全商品!$F:$F,全商品!I:I,"-")</f>
        <v>-</v>
      </c>
      <c r="O655" s="23" t="str">
        <f>_xlfn.XLOOKUP($D655,全商品!$F:$F,全商品!K:K,"-")</f>
        <v>-</v>
      </c>
      <c r="P655" s="13" t="str">
        <f>_xlfn.XLOOKUP($D655,全商品!$F:$F,全商品!M:M,"-")</f>
        <v>-</v>
      </c>
      <c r="Q655" s="25" t="str">
        <f>_xlfn.XLOOKUP($D655,現状商品設定!B:B,現状商品設定!D:D,"-")</f>
        <v>-</v>
      </c>
      <c r="R655" s="22">
        <f>SUM(_xlfn.XLOOKUP($D655,当月商品!$D:$D,当月商品!I:I,0),_xlfn.XLOOKUP($D655,前月商品!$D:$D,前月商品!I:I,0),_xlfn.XLOOKUP($D655,前々月商品!$D:$D,前々月商品!I:I,0))</f>
        <v>0</v>
      </c>
      <c r="S655" s="23">
        <f>SUM(_xlfn.XLOOKUP($D655,当月商品!$D:$D,当月商品!V:V,0),_xlfn.XLOOKUP($D655,前月商品!$D:$D,前月商品!V:V,0),_xlfn.XLOOKUP($D655,前々月商品!$D:$D,前々月商品!V:V,0))</f>
        <v>0</v>
      </c>
      <c r="T655" s="23">
        <f t="shared" si="143"/>
        <v>0</v>
      </c>
      <c r="U655" s="23">
        <f>SUM(_xlfn.XLOOKUP($D655,当月商品!$D:$D,当月商品!W:W,0),_xlfn.XLOOKUP($D655,前月商品!$D:$D,前月商品!W:W,0),_xlfn.XLOOKUP($D655,前々月商品!$D:$D,前々月商品!W:W,0))</f>
        <v>0</v>
      </c>
      <c r="V655" s="23">
        <f>SUM(_xlfn.XLOOKUP($D655,当月商品!$D:$D,当月商品!H:H,0),_xlfn.XLOOKUP($D655,前月商品!$D:$D,前月商品!H:H,0),_xlfn.XLOOKUP($D655,前々月商品!$D:$D,前々月商品!H:H,0))</f>
        <v>0</v>
      </c>
      <c r="W655" s="13">
        <f t="shared" si="144"/>
        <v>0</v>
      </c>
      <c r="X655" s="15">
        <f t="shared" si="145"/>
        <v>0</v>
      </c>
      <c r="Y655" s="22">
        <f>_xlfn.XLOOKUP($D655,当月商品!$D:$D,当月商品!I:I,0)</f>
        <v>0</v>
      </c>
      <c r="Z655" s="23">
        <f>_xlfn.XLOOKUP($D655,前月商品!$D:$D,前月商品!I:I,0)</f>
        <v>0</v>
      </c>
      <c r="AA655" s="23">
        <f>_xlfn.XLOOKUP($D655,前々月商品!$D:$D,前々月商品!I:I,0)</f>
        <v>0</v>
      </c>
      <c r="AB655" s="23">
        <f>_xlfn.XLOOKUP($D655,当月商品!$D:$D,当月商品!V:V,0)</f>
        <v>0</v>
      </c>
      <c r="AC655" s="23">
        <f>_xlfn.XLOOKUP($D655,前月商品!$D:$D,前月商品!V:V,0)</f>
        <v>0</v>
      </c>
      <c r="AD655" s="23">
        <f>_xlfn.XLOOKUP($D655,前々月商品!$D:$D,前々月商品!V:V,0)</f>
        <v>0</v>
      </c>
      <c r="AE655" s="23">
        <f t="shared" si="146"/>
        <v>0</v>
      </c>
      <c r="AF655" s="23">
        <f t="shared" si="147"/>
        <v>0</v>
      </c>
      <c r="AG655" s="23">
        <f t="shared" si="148"/>
        <v>0</v>
      </c>
      <c r="AH655" s="12">
        <f>_xlfn.XLOOKUP($D655,当月商品!$D:$D,当月商品!W:W,0)</f>
        <v>0</v>
      </c>
      <c r="AI655" s="12">
        <f>_xlfn.XLOOKUP($D655,前月商品!$D:$D,前月商品!W:W,0)</f>
        <v>0</v>
      </c>
      <c r="AJ655" s="12">
        <f>_xlfn.XLOOKUP($D655,前々月商品!$D:$D,前々月商品!W:W,0)</f>
        <v>0</v>
      </c>
      <c r="AK655" s="12">
        <f>_xlfn.XLOOKUP($D655,当月商品!$D:$D,当月商品!H:H,0)</f>
        <v>0</v>
      </c>
      <c r="AL655" s="12">
        <f>_xlfn.XLOOKUP($D655,前月商品!$D:$D,前月商品!H:H,0)</f>
        <v>0</v>
      </c>
      <c r="AM655" s="12">
        <f>_xlfn.XLOOKUP($D655,前々月商品!$D:$D,前々月商品!H:H,0)</f>
        <v>0</v>
      </c>
      <c r="AN655" s="13">
        <f t="shared" si="149"/>
        <v>0</v>
      </c>
      <c r="AO655" s="13">
        <f t="shared" si="150"/>
        <v>0</v>
      </c>
      <c r="AP655" s="13">
        <f t="shared" si="151"/>
        <v>0</v>
      </c>
      <c r="AQ655" s="16">
        <f t="shared" si="152"/>
        <v>0</v>
      </c>
      <c r="AR655" s="16">
        <f t="shared" si="153"/>
        <v>0</v>
      </c>
      <c r="AS655" s="17">
        <f t="shared" si="154"/>
        <v>0</v>
      </c>
      <c r="AT655" t="e">
        <f t="shared" si="155"/>
        <v>#VALUE!</v>
      </c>
    </row>
    <row r="656" spans="3:46" ht="36.65" customHeight="1">
      <c r="C656" s="20">
        <v>651</v>
      </c>
      <c r="D656" s="53">
        <f>現状商品設定!B653</f>
        <v>0</v>
      </c>
      <c r="E656" s="26" t="str">
        <f>IFERROR(_xlfn.XLOOKUP($D656,現状商品設定!B:B,現状商品設定!C:C,"-"),"-")</f>
        <v>-</v>
      </c>
      <c r="F656" s="32" t="s">
        <v>46</v>
      </c>
      <c r="G656" s="30" t="str">
        <f>IFERROR(_xlfn.XLOOKUP($D656,現状商品設定!B:B,現状商品設定!F:F),"-")</f>
        <v>-</v>
      </c>
      <c r="H656" s="34" t="e">
        <f>IF(IF(AND(V656&gt;=設定!$C$3,X656&gt;=L656),G656*(1+設定!$C$6),IF(AND(V656&gt;=設定!$C$3,X656&lt;L656),G656*(1+設定!$C$7*-1),IF(V656&lt;設定!$C$3,G656*(1+設定!$C$6),"除外")))&gt;10,IF(AND(V656&gt;=設定!$C$3,X656&gt;=L656),G656*(1+設定!$C$6),IF(AND(V656&gt;=設定!$C$3,X656&lt;L656),G656*(1+設定!$C$7*-1),IF(V656&lt;設定!$C$3,G656*(1+設定!$C$6),"除外"))),10)</f>
        <v>#VALUE!</v>
      </c>
      <c r="I656" s="34" t="e">
        <f ca="1">IF(消化率!$I$5&lt;1,商品!H656*消化率!$I$5,IF(商品!W656*商品!Q656/(商品!H656*消化率!$I$5)&gt;商品!L656,商品!H656*消化率!$I$5,J656))</f>
        <v>#DIV/0!</v>
      </c>
      <c r="J656" s="34" t="e">
        <f t="shared" si="142"/>
        <v>#VALUE!</v>
      </c>
      <c r="K656" s="34" t="e">
        <f ca="1">IF(ROUNDDOWN(IF(I656&gt;=設定!$C$8,設定!$C$8,商品!I656),0)&lt;10,10,ROUNDDOWN(IF(I656&gt;=設定!$C$8,設定!$C$8,商品!I656),0))</f>
        <v>#DIV/0!</v>
      </c>
      <c r="L656" s="64">
        <f>IF(F656="標準",設定!$C$4,商品!F656)</f>
        <v>5</v>
      </c>
      <c r="M656" s="63" t="str">
        <f>_xlfn.XLOOKUP($D656,全商品!$F:$F,全商品!H:H,"-")</f>
        <v>-</v>
      </c>
      <c r="N656" s="12" t="str">
        <f>_xlfn.XLOOKUP($D656,全商品!$F:$F,全商品!I:I,"-")</f>
        <v>-</v>
      </c>
      <c r="O656" s="23" t="str">
        <f>_xlfn.XLOOKUP($D656,全商品!$F:$F,全商品!K:K,"-")</f>
        <v>-</v>
      </c>
      <c r="P656" s="13" t="str">
        <f>_xlfn.XLOOKUP($D656,全商品!$F:$F,全商品!M:M,"-")</f>
        <v>-</v>
      </c>
      <c r="Q656" s="25" t="str">
        <f>_xlfn.XLOOKUP($D656,現状商品設定!B:B,現状商品設定!D:D,"-")</f>
        <v>-</v>
      </c>
      <c r="R656" s="22">
        <f>SUM(_xlfn.XLOOKUP($D656,当月商品!$D:$D,当月商品!I:I,0),_xlfn.XLOOKUP($D656,前月商品!$D:$D,前月商品!I:I,0),_xlfn.XLOOKUP($D656,前々月商品!$D:$D,前々月商品!I:I,0))</f>
        <v>0</v>
      </c>
      <c r="S656" s="23">
        <f>SUM(_xlfn.XLOOKUP($D656,当月商品!$D:$D,当月商品!V:V,0),_xlfn.XLOOKUP($D656,前月商品!$D:$D,前月商品!V:V,0),_xlfn.XLOOKUP($D656,前々月商品!$D:$D,前々月商品!V:V,0))</f>
        <v>0</v>
      </c>
      <c r="T656" s="23">
        <f t="shared" si="143"/>
        <v>0</v>
      </c>
      <c r="U656" s="23">
        <f>SUM(_xlfn.XLOOKUP($D656,当月商品!$D:$D,当月商品!W:W,0),_xlfn.XLOOKUP($D656,前月商品!$D:$D,前月商品!W:W,0),_xlfn.XLOOKUP($D656,前々月商品!$D:$D,前々月商品!W:W,0))</f>
        <v>0</v>
      </c>
      <c r="V656" s="23">
        <f>SUM(_xlfn.XLOOKUP($D656,当月商品!$D:$D,当月商品!H:H,0),_xlfn.XLOOKUP($D656,前月商品!$D:$D,前月商品!H:H,0),_xlfn.XLOOKUP($D656,前々月商品!$D:$D,前々月商品!H:H,0))</f>
        <v>0</v>
      </c>
      <c r="W656" s="13">
        <f t="shared" si="144"/>
        <v>0</v>
      </c>
      <c r="X656" s="15">
        <f t="shared" si="145"/>
        <v>0</v>
      </c>
      <c r="Y656" s="22">
        <f>_xlfn.XLOOKUP($D656,当月商品!$D:$D,当月商品!I:I,0)</f>
        <v>0</v>
      </c>
      <c r="Z656" s="23">
        <f>_xlfn.XLOOKUP($D656,前月商品!$D:$D,前月商品!I:I,0)</f>
        <v>0</v>
      </c>
      <c r="AA656" s="23">
        <f>_xlfn.XLOOKUP($D656,前々月商品!$D:$D,前々月商品!I:I,0)</f>
        <v>0</v>
      </c>
      <c r="AB656" s="23">
        <f>_xlfn.XLOOKUP($D656,当月商品!$D:$D,当月商品!V:V,0)</f>
        <v>0</v>
      </c>
      <c r="AC656" s="23">
        <f>_xlfn.XLOOKUP($D656,前月商品!$D:$D,前月商品!V:V,0)</f>
        <v>0</v>
      </c>
      <c r="AD656" s="23">
        <f>_xlfn.XLOOKUP($D656,前々月商品!$D:$D,前々月商品!V:V,0)</f>
        <v>0</v>
      </c>
      <c r="AE656" s="23">
        <f t="shared" si="146"/>
        <v>0</v>
      </c>
      <c r="AF656" s="23">
        <f t="shared" si="147"/>
        <v>0</v>
      </c>
      <c r="AG656" s="23">
        <f t="shared" si="148"/>
        <v>0</v>
      </c>
      <c r="AH656" s="12">
        <f>_xlfn.XLOOKUP($D656,当月商品!$D:$D,当月商品!W:W,0)</f>
        <v>0</v>
      </c>
      <c r="AI656" s="12">
        <f>_xlfn.XLOOKUP($D656,前月商品!$D:$D,前月商品!W:W,0)</f>
        <v>0</v>
      </c>
      <c r="AJ656" s="12">
        <f>_xlfn.XLOOKUP($D656,前々月商品!$D:$D,前々月商品!W:W,0)</f>
        <v>0</v>
      </c>
      <c r="AK656" s="12">
        <f>_xlfn.XLOOKUP($D656,当月商品!$D:$D,当月商品!H:H,0)</f>
        <v>0</v>
      </c>
      <c r="AL656" s="12">
        <f>_xlfn.XLOOKUP($D656,前月商品!$D:$D,前月商品!H:H,0)</f>
        <v>0</v>
      </c>
      <c r="AM656" s="12">
        <f>_xlfn.XLOOKUP($D656,前々月商品!$D:$D,前々月商品!H:H,0)</f>
        <v>0</v>
      </c>
      <c r="AN656" s="13">
        <f t="shared" si="149"/>
        <v>0</v>
      </c>
      <c r="AO656" s="13">
        <f t="shared" si="150"/>
        <v>0</v>
      </c>
      <c r="AP656" s="13">
        <f t="shared" si="151"/>
        <v>0</v>
      </c>
      <c r="AQ656" s="16">
        <f t="shared" si="152"/>
        <v>0</v>
      </c>
      <c r="AR656" s="16">
        <f t="shared" si="153"/>
        <v>0</v>
      </c>
      <c r="AS656" s="17">
        <f t="shared" si="154"/>
        <v>0</v>
      </c>
      <c r="AT656" t="e">
        <f t="shared" si="155"/>
        <v>#VALUE!</v>
      </c>
    </row>
    <row r="657" spans="3:46" ht="36.65" customHeight="1">
      <c r="C657" s="20">
        <v>652</v>
      </c>
      <c r="D657" s="53">
        <f>現状商品設定!B654</f>
        <v>0</v>
      </c>
      <c r="E657" s="26" t="str">
        <f>IFERROR(_xlfn.XLOOKUP($D657,現状商品設定!B:B,現状商品設定!C:C,"-"),"-")</f>
        <v>-</v>
      </c>
      <c r="F657" s="32" t="s">
        <v>46</v>
      </c>
      <c r="G657" s="30" t="str">
        <f>IFERROR(_xlfn.XLOOKUP($D657,現状商品設定!B:B,現状商品設定!F:F),"-")</f>
        <v>-</v>
      </c>
      <c r="H657" s="34" t="e">
        <f>IF(IF(AND(V657&gt;=設定!$C$3,X657&gt;=L657),G657*(1+設定!$C$6),IF(AND(V657&gt;=設定!$C$3,X657&lt;L657),G657*(1+設定!$C$7*-1),IF(V657&lt;設定!$C$3,G657*(1+設定!$C$6),"除外")))&gt;10,IF(AND(V657&gt;=設定!$C$3,X657&gt;=L657),G657*(1+設定!$C$6),IF(AND(V657&gt;=設定!$C$3,X657&lt;L657),G657*(1+設定!$C$7*-1),IF(V657&lt;設定!$C$3,G657*(1+設定!$C$6),"除外"))),10)</f>
        <v>#VALUE!</v>
      </c>
      <c r="I657" s="34" t="e">
        <f ca="1">IF(消化率!$I$5&lt;1,商品!H657*消化率!$I$5,IF(商品!W657*商品!Q657/(商品!H657*消化率!$I$5)&gt;商品!L657,商品!H657*消化率!$I$5,J657))</f>
        <v>#DIV/0!</v>
      </c>
      <c r="J657" s="34" t="e">
        <f t="shared" si="142"/>
        <v>#VALUE!</v>
      </c>
      <c r="K657" s="34" t="e">
        <f ca="1">IF(ROUNDDOWN(IF(I657&gt;=設定!$C$8,設定!$C$8,商品!I657),0)&lt;10,10,ROUNDDOWN(IF(I657&gt;=設定!$C$8,設定!$C$8,商品!I657),0))</f>
        <v>#DIV/0!</v>
      </c>
      <c r="L657" s="64">
        <f>IF(F657="標準",設定!$C$4,商品!F657)</f>
        <v>5</v>
      </c>
      <c r="M657" s="63" t="str">
        <f>_xlfn.XLOOKUP($D657,全商品!$F:$F,全商品!H:H,"-")</f>
        <v>-</v>
      </c>
      <c r="N657" s="12" t="str">
        <f>_xlfn.XLOOKUP($D657,全商品!$F:$F,全商品!I:I,"-")</f>
        <v>-</v>
      </c>
      <c r="O657" s="23" t="str">
        <f>_xlfn.XLOOKUP($D657,全商品!$F:$F,全商品!K:K,"-")</f>
        <v>-</v>
      </c>
      <c r="P657" s="13" t="str">
        <f>_xlfn.XLOOKUP($D657,全商品!$F:$F,全商品!M:M,"-")</f>
        <v>-</v>
      </c>
      <c r="Q657" s="25" t="str">
        <f>_xlfn.XLOOKUP($D657,現状商品設定!B:B,現状商品設定!D:D,"-")</f>
        <v>-</v>
      </c>
      <c r="R657" s="22">
        <f>SUM(_xlfn.XLOOKUP($D657,当月商品!$D:$D,当月商品!I:I,0),_xlfn.XLOOKUP($D657,前月商品!$D:$D,前月商品!I:I,0),_xlfn.XLOOKUP($D657,前々月商品!$D:$D,前々月商品!I:I,0))</f>
        <v>0</v>
      </c>
      <c r="S657" s="23">
        <f>SUM(_xlfn.XLOOKUP($D657,当月商品!$D:$D,当月商品!V:V,0),_xlfn.XLOOKUP($D657,前月商品!$D:$D,前月商品!V:V,0),_xlfn.XLOOKUP($D657,前々月商品!$D:$D,前々月商品!V:V,0))</f>
        <v>0</v>
      </c>
      <c r="T657" s="23">
        <f t="shared" si="143"/>
        <v>0</v>
      </c>
      <c r="U657" s="23">
        <f>SUM(_xlfn.XLOOKUP($D657,当月商品!$D:$D,当月商品!W:W,0),_xlfn.XLOOKUP($D657,前月商品!$D:$D,前月商品!W:W,0),_xlfn.XLOOKUP($D657,前々月商品!$D:$D,前々月商品!W:W,0))</f>
        <v>0</v>
      </c>
      <c r="V657" s="23">
        <f>SUM(_xlfn.XLOOKUP($D657,当月商品!$D:$D,当月商品!H:H,0),_xlfn.XLOOKUP($D657,前月商品!$D:$D,前月商品!H:H,0),_xlfn.XLOOKUP($D657,前々月商品!$D:$D,前々月商品!H:H,0))</f>
        <v>0</v>
      </c>
      <c r="W657" s="13">
        <f t="shared" si="144"/>
        <v>0</v>
      </c>
      <c r="X657" s="15">
        <f t="shared" si="145"/>
        <v>0</v>
      </c>
      <c r="Y657" s="22">
        <f>_xlfn.XLOOKUP($D657,当月商品!$D:$D,当月商品!I:I,0)</f>
        <v>0</v>
      </c>
      <c r="Z657" s="23">
        <f>_xlfn.XLOOKUP($D657,前月商品!$D:$D,前月商品!I:I,0)</f>
        <v>0</v>
      </c>
      <c r="AA657" s="23">
        <f>_xlfn.XLOOKUP($D657,前々月商品!$D:$D,前々月商品!I:I,0)</f>
        <v>0</v>
      </c>
      <c r="AB657" s="23">
        <f>_xlfn.XLOOKUP($D657,当月商品!$D:$D,当月商品!V:V,0)</f>
        <v>0</v>
      </c>
      <c r="AC657" s="23">
        <f>_xlfn.XLOOKUP($D657,前月商品!$D:$D,前月商品!V:V,0)</f>
        <v>0</v>
      </c>
      <c r="AD657" s="23">
        <f>_xlfn.XLOOKUP($D657,前々月商品!$D:$D,前々月商品!V:V,0)</f>
        <v>0</v>
      </c>
      <c r="AE657" s="23">
        <f t="shared" si="146"/>
        <v>0</v>
      </c>
      <c r="AF657" s="23">
        <f t="shared" si="147"/>
        <v>0</v>
      </c>
      <c r="AG657" s="23">
        <f t="shared" si="148"/>
        <v>0</v>
      </c>
      <c r="AH657" s="12">
        <f>_xlfn.XLOOKUP($D657,当月商品!$D:$D,当月商品!W:W,0)</f>
        <v>0</v>
      </c>
      <c r="AI657" s="12">
        <f>_xlfn.XLOOKUP($D657,前月商品!$D:$D,前月商品!W:W,0)</f>
        <v>0</v>
      </c>
      <c r="AJ657" s="12">
        <f>_xlfn.XLOOKUP($D657,前々月商品!$D:$D,前々月商品!W:W,0)</f>
        <v>0</v>
      </c>
      <c r="AK657" s="12">
        <f>_xlfn.XLOOKUP($D657,当月商品!$D:$D,当月商品!H:H,0)</f>
        <v>0</v>
      </c>
      <c r="AL657" s="12">
        <f>_xlfn.XLOOKUP($D657,前月商品!$D:$D,前月商品!H:H,0)</f>
        <v>0</v>
      </c>
      <c r="AM657" s="12">
        <f>_xlfn.XLOOKUP($D657,前々月商品!$D:$D,前々月商品!H:H,0)</f>
        <v>0</v>
      </c>
      <c r="AN657" s="13">
        <f t="shared" si="149"/>
        <v>0</v>
      </c>
      <c r="AO657" s="13">
        <f t="shared" si="150"/>
        <v>0</v>
      </c>
      <c r="AP657" s="13">
        <f t="shared" si="151"/>
        <v>0</v>
      </c>
      <c r="AQ657" s="16">
        <f t="shared" si="152"/>
        <v>0</v>
      </c>
      <c r="AR657" s="16">
        <f t="shared" si="153"/>
        <v>0</v>
      </c>
      <c r="AS657" s="17">
        <f t="shared" si="154"/>
        <v>0</v>
      </c>
      <c r="AT657" t="e">
        <f t="shared" si="155"/>
        <v>#VALUE!</v>
      </c>
    </row>
    <row r="658" spans="3:46" ht="36.65" customHeight="1">
      <c r="C658" s="20">
        <v>653</v>
      </c>
      <c r="D658" s="53">
        <f>現状商品設定!B655</f>
        <v>0</v>
      </c>
      <c r="E658" s="26" t="str">
        <f>IFERROR(_xlfn.XLOOKUP($D658,現状商品設定!B:B,現状商品設定!C:C,"-"),"-")</f>
        <v>-</v>
      </c>
      <c r="F658" s="32" t="s">
        <v>46</v>
      </c>
      <c r="G658" s="30" t="str">
        <f>IFERROR(_xlfn.XLOOKUP($D658,現状商品設定!B:B,現状商品設定!F:F),"-")</f>
        <v>-</v>
      </c>
      <c r="H658" s="34" t="e">
        <f>IF(IF(AND(V658&gt;=設定!$C$3,X658&gt;=L658),G658*(1+設定!$C$6),IF(AND(V658&gt;=設定!$C$3,X658&lt;L658),G658*(1+設定!$C$7*-1),IF(V658&lt;設定!$C$3,G658*(1+設定!$C$6),"除外")))&gt;10,IF(AND(V658&gt;=設定!$C$3,X658&gt;=L658),G658*(1+設定!$C$6),IF(AND(V658&gt;=設定!$C$3,X658&lt;L658),G658*(1+設定!$C$7*-1),IF(V658&lt;設定!$C$3,G658*(1+設定!$C$6),"除外"))),10)</f>
        <v>#VALUE!</v>
      </c>
      <c r="I658" s="34" t="e">
        <f ca="1">IF(消化率!$I$5&lt;1,商品!H658*消化率!$I$5,IF(商品!W658*商品!Q658/(商品!H658*消化率!$I$5)&gt;商品!L658,商品!H658*消化率!$I$5,J658))</f>
        <v>#DIV/0!</v>
      </c>
      <c r="J658" s="34" t="e">
        <f t="shared" si="142"/>
        <v>#VALUE!</v>
      </c>
      <c r="K658" s="34" t="e">
        <f ca="1">IF(ROUNDDOWN(IF(I658&gt;=設定!$C$8,設定!$C$8,商品!I658),0)&lt;10,10,ROUNDDOWN(IF(I658&gt;=設定!$C$8,設定!$C$8,商品!I658),0))</f>
        <v>#DIV/0!</v>
      </c>
      <c r="L658" s="64">
        <f>IF(F658="標準",設定!$C$4,商品!F658)</f>
        <v>5</v>
      </c>
      <c r="M658" s="63" t="str">
        <f>_xlfn.XLOOKUP($D658,全商品!$F:$F,全商品!H:H,"-")</f>
        <v>-</v>
      </c>
      <c r="N658" s="12" t="str">
        <f>_xlfn.XLOOKUP($D658,全商品!$F:$F,全商品!I:I,"-")</f>
        <v>-</v>
      </c>
      <c r="O658" s="23" t="str">
        <f>_xlfn.XLOOKUP($D658,全商品!$F:$F,全商品!K:K,"-")</f>
        <v>-</v>
      </c>
      <c r="P658" s="13" t="str">
        <f>_xlfn.XLOOKUP($D658,全商品!$F:$F,全商品!M:M,"-")</f>
        <v>-</v>
      </c>
      <c r="Q658" s="25" t="str">
        <f>_xlfn.XLOOKUP($D658,現状商品設定!B:B,現状商品設定!D:D,"-")</f>
        <v>-</v>
      </c>
      <c r="R658" s="22">
        <f>SUM(_xlfn.XLOOKUP($D658,当月商品!$D:$D,当月商品!I:I,0),_xlfn.XLOOKUP($D658,前月商品!$D:$D,前月商品!I:I,0),_xlfn.XLOOKUP($D658,前々月商品!$D:$D,前々月商品!I:I,0))</f>
        <v>0</v>
      </c>
      <c r="S658" s="23">
        <f>SUM(_xlfn.XLOOKUP($D658,当月商品!$D:$D,当月商品!V:V,0),_xlfn.XLOOKUP($D658,前月商品!$D:$D,前月商品!V:V,0),_xlfn.XLOOKUP($D658,前々月商品!$D:$D,前々月商品!V:V,0))</f>
        <v>0</v>
      </c>
      <c r="T658" s="23">
        <f t="shared" si="143"/>
        <v>0</v>
      </c>
      <c r="U658" s="23">
        <f>SUM(_xlfn.XLOOKUP($D658,当月商品!$D:$D,当月商品!W:W,0),_xlfn.XLOOKUP($D658,前月商品!$D:$D,前月商品!W:W,0),_xlfn.XLOOKUP($D658,前々月商品!$D:$D,前々月商品!W:W,0))</f>
        <v>0</v>
      </c>
      <c r="V658" s="23">
        <f>SUM(_xlfn.XLOOKUP($D658,当月商品!$D:$D,当月商品!H:H,0),_xlfn.XLOOKUP($D658,前月商品!$D:$D,前月商品!H:H,0),_xlfn.XLOOKUP($D658,前々月商品!$D:$D,前々月商品!H:H,0))</f>
        <v>0</v>
      </c>
      <c r="W658" s="13">
        <f t="shared" si="144"/>
        <v>0</v>
      </c>
      <c r="X658" s="15">
        <f t="shared" si="145"/>
        <v>0</v>
      </c>
      <c r="Y658" s="22">
        <f>_xlfn.XLOOKUP($D658,当月商品!$D:$D,当月商品!I:I,0)</f>
        <v>0</v>
      </c>
      <c r="Z658" s="23">
        <f>_xlfn.XLOOKUP($D658,前月商品!$D:$D,前月商品!I:I,0)</f>
        <v>0</v>
      </c>
      <c r="AA658" s="23">
        <f>_xlfn.XLOOKUP($D658,前々月商品!$D:$D,前々月商品!I:I,0)</f>
        <v>0</v>
      </c>
      <c r="AB658" s="23">
        <f>_xlfn.XLOOKUP($D658,当月商品!$D:$D,当月商品!V:V,0)</f>
        <v>0</v>
      </c>
      <c r="AC658" s="23">
        <f>_xlfn.XLOOKUP($D658,前月商品!$D:$D,前月商品!V:V,0)</f>
        <v>0</v>
      </c>
      <c r="AD658" s="23">
        <f>_xlfn.XLOOKUP($D658,前々月商品!$D:$D,前々月商品!V:V,0)</f>
        <v>0</v>
      </c>
      <c r="AE658" s="23">
        <f t="shared" si="146"/>
        <v>0</v>
      </c>
      <c r="AF658" s="23">
        <f t="shared" si="147"/>
        <v>0</v>
      </c>
      <c r="AG658" s="23">
        <f t="shared" si="148"/>
        <v>0</v>
      </c>
      <c r="AH658" s="12">
        <f>_xlfn.XLOOKUP($D658,当月商品!$D:$D,当月商品!W:W,0)</f>
        <v>0</v>
      </c>
      <c r="AI658" s="12">
        <f>_xlfn.XLOOKUP($D658,前月商品!$D:$D,前月商品!W:W,0)</f>
        <v>0</v>
      </c>
      <c r="AJ658" s="12">
        <f>_xlfn.XLOOKUP($D658,前々月商品!$D:$D,前々月商品!W:W,0)</f>
        <v>0</v>
      </c>
      <c r="AK658" s="12">
        <f>_xlfn.XLOOKUP($D658,当月商品!$D:$D,当月商品!H:H,0)</f>
        <v>0</v>
      </c>
      <c r="AL658" s="12">
        <f>_xlfn.XLOOKUP($D658,前月商品!$D:$D,前月商品!H:H,0)</f>
        <v>0</v>
      </c>
      <c r="AM658" s="12">
        <f>_xlfn.XLOOKUP($D658,前々月商品!$D:$D,前々月商品!H:H,0)</f>
        <v>0</v>
      </c>
      <c r="AN658" s="13">
        <f t="shared" si="149"/>
        <v>0</v>
      </c>
      <c r="AO658" s="13">
        <f t="shared" si="150"/>
        <v>0</v>
      </c>
      <c r="AP658" s="13">
        <f t="shared" si="151"/>
        <v>0</v>
      </c>
      <c r="AQ658" s="16">
        <f t="shared" si="152"/>
        <v>0</v>
      </c>
      <c r="AR658" s="16">
        <f t="shared" si="153"/>
        <v>0</v>
      </c>
      <c r="AS658" s="17">
        <f t="shared" si="154"/>
        <v>0</v>
      </c>
      <c r="AT658" t="e">
        <f t="shared" si="155"/>
        <v>#VALUE!</v>
      </c>
    </row>
    <row r="659" spans="3:46" ht="36.65" customHeight="1">
      <c r="C659" s="20">
        <v>654</v>
      </c>
      <c r="D659" s="53">
        <f>現状商品設定!B656</f>
        <v>0</v>
      </c>
      <c r="E659" s="26" t="str">
        <f>IFERROR(_xlfn.XLOOKUP($D659,現状商品設定!B:B,現状商品設定!C:C,"-"),"-")</f>
        <v>-</v>
      </c>
      <c r="F659" s="32" t="s">
        <v>46</v>
      </c>
      <c r="G659" s="30" t="str">
        <f>IFERROR(_xlfn.XLOOKUP($D659,現状商品設定!B:B,現状商品設定!F:F),"-")</f>
        <v>-</v>
      </c>
      <c r="H659" s="34" t="e">
        <f>IF(IF(AND(V659&gt;=設定!$C$3,X659&gt;=L659),G659*(1+設定!$C$6),IF(AND(V659&gt;=設定!$C$3,X659&lt;L659),G659*(1+設定!$C$7*-1),IF(V659&lt;設定!$C$3,G659*(1+設定!$C$6),"除外")))&gt;10,IF(AND(V659&gt;=設定!$C$3,X659&gt;=L659),G659*(1+設定!$C$6),IF(AND(V659&gt;=設定!$C$3,X659&lt;L659),G659*(1+設定!$C$7*-1),IF(V659&lt;設定!$C$3,G659*(1+設定!$C$6),"除外"))),10)</f>
        <v>#VALUE!</v>
      </c>
      <c r="I659" s="34" t="e">
        <f ca="1">IF(消化率!$I$5&lt;1,商品!H659*消化率!$I$5,IF(商品!W659*商品!Q659/(商品!H659*消化率!$I$5)&gt;商品!L659,商品!H659*消化率!$I$5,J659))</f>
        <v>#DIV/0!</v>
      </c>
      <c r="J659" s="34" t="e">
        <f t="shared" si="142"/>
        <v>#VALUE!</v>
      </c>
      <c r="K659" s="34" t="e">
        <f ca="1">IF(ROUNDDOWN(IF(I659&gt;=設定!$C$8,設定!$C$8,商品!I659),0)&lt;10,10,ROUNDDOWN(IF(I659&gt;=設定!$C$8,設定!$C$8,商品!I659),0))</f>
        <v>#DIV/0!</v>
      </c>
      <c r="L659" s="64">
        <f>IF(F659="標準",設定!$C$4,商品!F659)</f>
        <v>5</v>
      </c>
      <c r="M659" s="63" t="str">
        <f>_xlfn.XLOOKUP($D659,全商品!$F:$F,全商品!H:H,"-")</f>
        <v>-</v>
      </c>
      <c r="N659" s="12" t="str">
        <f>_xlfn.XLOOKUP($D659,全商品!$F:$F,全商品!I:I,"-")</f>
        <v>-</v>
      </c>
      <c r="O659" s="23" t="str">
        <f>_xlfn.XLOOKUP($D659,全商品!$F:$F,全商品!K:K,"-")</f>
        <v>-</v>
      </c>
      <c r="P659" s="13" t="str">
        <f>_xlfn.XLOOKUP($D659,全商品!$F:$F,全商品!M:M,"-")</f>
        <v>-</v>
      </c>
      <c r="Q659" s="25" t="str">
        <f>_xlfn.XLOOKUP($D659,現状商品設定!B:B,現状商品設定!D:D,"-")</f>
        <v>-</v>
      </c>
      <c r="R659" s="22">
        <f>SUM(_xlfn.XLOOKUP($D659,当月商品!$D:$D,当月商品!I:I,0),_xlfn.XLOOKUP($D659,前月商品!$D:$D,前月商品!I:I,0),_xlfn.XLOOKUP($D659,前々月商品!$D:$D,前々月商品!I:I,0))</f>
        <v>0</v>
      </c>
      <c r="S659" s="23">
        <f>SUM(_xlfn.XLOOKUP($D659,当月商品!$D:$D,当月商品!V:V,0),_xlfn.XLOOKUP($D659,前月商品!$D:$D,前月商品!V:V,0),_xlfn.XLOOKUP($D659,前々月商品!$D:$D,前々月商品!V:V,0))</f>
        <v>0</v>
      </c>
      <c r="T659" s="23">
        <f t="shared" si="143"/>
        <v>0</v>
      </c>
      <c r="U659" s="23">
        <f>SUM(_xlfn.XLOOKUP($D659,当月商品!$D:$D,当月商品!W:W,0),_xlfn.XLOOKUP($D659,前月商品!$D:$D,前月商品!W:W,0),_xlfn.XLOOKUP($D659,前々月商品!$D:$D,前々月商品!W:W,0))</f>
        <v>0</v>
      </c>
      <c r="V659" s="23">
        <f>SUM(_xlfn.XLOOKUP($D659,当月商品!$D:$D,当月商品!H:H,0),_xlfn.XLOOKUP($D659,前月商品!$D:$D,前月商品!H:H,0),_xlfn.XLOOKUP($D659,前々月商品!$D:$D,前々月商品!H:H,0))</f>
        <v>0</v>
      </c>
      <c r="W659" s="13">
        <f t="shared" si="144"/>
        <v>0</v>
      </c>
      <c r="X659" s="15">
        <f t="shared" si="145"/>
        <v>0</v>
      </c>
      <c r="Y659" s="22">
        <f>_xlfn.XLOOKUP($D659,当月商品!$D:$D,当月商品!I:I,0)</f>
        <v>0</v>
      </c>
      <c r="Z659" s="23">
        <f>_xlfn.XLOOKUP($D659,前月商品!$D:$D,前月商品!I:I,0)</f>
        <v>0</v>
      </c>
      <c r="AA659" s="23">
        <f>_xlfn.XLOOKUP($D659,前々月商品!$D:$D,前々月商品!I:I,0)</f>
        <v>0</v>
      </c>
      <c r="AB659" s="23">
        <f>_xlfn.XLOOKUP($D659,当月商品!$D:$D,当月商品!V:V,0)</f>
        <v>0</v>
      </c>
      <c r="AC659" s="23">
        <f>_xlfn.XLOOKUP($D659,前月商品!$D:$D,前月商品!V:V,0)</f>
        <v>0</v>
      </c>
      <c r="AD659" s="23">
        <f>_xlfn.XLOOKUP($D659,前々月商品!$D:$D,前々月商品!V:V,0)</f>
        <v>0</v>
      </c>
      <c r="AE659" s="23">
        <f t="shared" si="146"/>
        <v>0</v>
      </c>
      <c r="AF659" s="23">
        <f t="shared" si="147"/>
        <v>0</v>
      </c>
      <c r="AG659" s="23">
        <f t="shared" si="148"/>
        <v>0</v>
      </c>
      <c r="AH659" s="12">
        <f>_xlfn.XLOOKUP($D659,当月商品!$D:$D,当月商品!W:W,0)</f>
        <v>0</v>
      </c>
      <c r="AI659" s="12">
        <f>_xlfn.XLOOKUP($D659,前月商品!$D:$D,前月商品!W:W,0)</f>
        <v>0</v>
      </c>
      <c r="AJ659" s="12">
        <f>_xlfn.XLOOKUP($D659,前々月商品!$D:$D,前々月商品!W:W,0)</f>
        <v>0</v>
      </c>
      <c r="AK659" s="12">
        <f>_xlfn.XLOOKUP($D659,当月商品!$D:$D,当月商品!H:H,0)</f>
        <v>0</v>
      </c>
      <c r="AL659" s="12">
        <f>_xlfn.XLOOKUP($D659,前月商品!$D:$D,前月商品!H:H,0)</f>
        <v>0</v>
      </c>
      <c r="AM659" s="12">
        <f>_xlfn.XLOOKUP($D659,前々月商品!$D:$D,前々月商品!H:H,0)</f>
        <v>0</v>
      </c>
      <c r="AN659" s="13">
        <f t="shared" si="149"/>
        <v>0</v>
      </c>
      <c r="AO659" s="13">
        <f t="shared" si="150"/>
        <v>0</v>
      </c>
      <c r="AP659" s="13">
        <f t="shared" si="151"/>
        <v>0</v>
      </c>
      <c r="AQ659" s="16">
        <f t="shared" si="152"/>
        <v>0</v>
      </c>
      <c r="AR659" s="16">
        <f t="shared" si="153"/>
        <v>0</v>
      </c>
      <c r="AS659" s="17">
        <f t="shared" si="154"/>
        <v>0</v>
      </c>
      <c r="AT659" t="e">
        <f t="shared" si="155"/>
        <v>#VALUE!</v>
      </c>
    </row>
    <row r="660" spans="3:46" ht="36.65" customHeight="1">
      <c r="C660" s="20">
        <v>655</v>
      </c>
      <c r="D660" s="53">
        <f>現状商品設定!B657</f>
        <v>0</v>
      </c>
      <c r="E660" s="26" t="str">
        <f>IFERROR(_xlfn.XLOOKUP($D660,現状商品設定!B:B,現状商品設定!C:C,"-"),"-")</f>
        <v>-</v>
      </c>
      <c r="F660" s="32" t="s">
        <v>46</v>
      </c>
      <c r="G660" s="30" t="str">
        <f>IFERROR(_xlfn.XLOOKUP($D660,現状商品設定!B:B,現状商品設定!F:F),"-")</f>
        <v>-</v>
      </c>
      <c r="H660" s="34" t="e">
        <f>IF(IF(AND(V660&gt;=設定!$C$3,X660&gt;=L660),G660*(1+設定!$C$6),IF(AND(V660&gt;=設定!$C$3,X660&lt;L660),G660*(1+設定!$C$7*-1),IF(V660&lt;設定!$C$3,G660*(1+設定!$C$6),"除外")))&gt;10,IF(AND(V660&gt;=設定!$C$3,X660&gt;=L660),G660*(1+設定!$C$6),IF(AND(V660&gt;=設定!$C$3,X660&lt;L660),G660*(1+設定!$C$7*-1),IF(V660&lt;設定!$C$3,G660*(1+設定!$C$6),"除外"))),10)</f>
        <v>#VALUE!</v>
      </c>
      <c r="I660" s="34" t="e">
        <f ca="1">IF(消化率!$I$5&lt;1,商品!H660*消化率!$I$5,IF(商品!W660*商品!Q660/(商品!H660*消化率!$I$5)&gt;商品!L660,商品!H660*消化率!$I$5,J660))</f>
        <v>#DIV/0!</v>
      </c>
      <c r="J660" s="34" t="e">
        <f t="shared" si="142"/>
        <v>#VALUE!</v>
      </c>
      <c r="K660" s="34" t="e">
        <f ca="1">IF(ROUNDDOWN(IF(I660&gt;=設定!$C$8,設定!$C$8,商品!I660),0)&lt;10,10,ROUNDDOWN(IF(I660&gt;=設定!$C$8,設定!$C$8,商品!I660),0))</f>
        <v>#DIV/0!</v>
      </c>
      <c r="L660" s="64">
        <f>IF(F660="標準",設定!$C$4,商品!F660)</f>
        <v>5</v>
      </c>
      <c r="M660" s="63" t="str">
        <f>_xlfn.XLOOKUP($D660,全商品!$F:$F,全商品!H:H,"-")</f>
        <v>-</v>
      </c>
      <c r="N660" s="12" t="str">
        <f>_xlfn.XLOOKUP($D660,全商品!$F:$F,全商品!I:I,"-")</f>
        <v>-</v>
      </c>
      <c r="O660" s="23" t="str">
        <f>_xlfn.XLOOKUP($D660,全商品!$F:$F,全商品!K:K,"-")</f>
        <v>-</v>
      </c>
      <c r="P660" s="13" t="str">
        <f>_xlfn.XLOOKUP($D660,全商品!$F:$F,全商品!M:M,"-")</f>
        <v>-</v>
      </c>
      <c r="Q660" s="25" t="str">
        <f>_xlfn.XLOOKUP($D660,現状商品設定!B:B,現状商品設定!D:D,"-")</f>
        <v>-</v>
      </c>
      <c r="R660" s="22">
        <f>SUM(_xlfn.XLOOKUP($D660,当月商品!$D:$D,当月商品!I:I,0),_xlfn.XLOOKUP($D660,前月商品!$D:$D,前月商品!I:I,0),_xlfn.XLOOKUP($D660,前々月商品!$D:$D,前々月商品!I:I,0))</f>
        <v>0</v>
      </c>
      <c r="S660" s="23">
        <f>SUM(_xlfn.XLOOKUP($D660,当月商品!$D:$D,当月商品!V:V,0),_xlfn.XLOOKUP($D660,前月商品!$D:$D,前月商品!V:V,0),_xlfn.XLOOKUP($D660,前々月商品!$D:$D,前々月商品!V:V,0))</f>
        <v>0</v>
      </c>
      <c r="T660" s="23">
        <f t="shared" si="143"/>
        <v>0</v>
      </c>
      <c r="U660" s="23">
        <f>SUM(_xlfn.XLOOKUP($D660,当月商品!$D:$D,当月商品!W:W,0),_xlfn.XLOOKUP($D660,前月商品!$D:$D,前月商品!W:W,0),_xlfn.XLOOKUP($D660,前々月商品!$D:$D,前々月商品!W:W,0))</f>
        <v>0</v>
      </c>
      <c r="V660" s="23">
        <f>SUM(_xlfn.XLOOKUP($D660,当月商品!$D:$D,当月商品!H:H,0),_xlfn.XLOOKUP($D660,前月商品!$D:$D,前月商品!H:H,0),_xlfn.XLOOKUP($D660,前々月商品!$D:$D,前々月商品!H:H,0))</f>
        <v>0</v>
      </c>
      <c r="W660" s="13">
        <f t="shared" si="144"/>
        <v>0</v>
      </c>
      <c r="X660" s="15">
        <f t="shared" si="145"/>
        <v>0</v>
      </c>
      <c r="Y660" s="22">
        <f>_xlfn.XLOOKUP($D660,当月商品!$D:$D,当月商品!I:I,0)</f>
        <v>0</v>
      </c>
      <c r="Z660" s="23">
        <f>_xlfn.XLOOKUP($D660,前月商品!$D:$D,前月商品!I:I,0)</f>
        <v>0</v>
      </c>
      <c r="AA660" s="23">
        <f>_xlfn.XLOOKUP($D660,前々月商品!$D:$D,前々月商品!I:I,0)</f>
        <v>0</v>
      </c>
      <c r="AB660" s="23">
        <f>_xlfn.XLOOKUP($D660,当月商品!$D:$D,当月商品!V:V,0)</f>
        <v>0</v>
      </c>
      <c r="AC660" s="23">
        <f>_xlfn.XLOOKUP($D660,前月商品!$D:$D,前月商品!V:V,0)</f>
        <v>0</v>
      </c>
      <c r="AD660" s="23">
        <f>_xlfn.XLOOKUP($D660,前々月商品!$D:$D,前々月商品!V:V,0)</f>
        <v>0</v>
      </c>
      <c r="AE660" s="23">
        <f t="shared" si="146"/>
        <v>0</v>
      </c>
      <c r="AF660" s="23">
        <f t="shared" si="147"/>
        <v>0</v>
      </c>
      <c r="AG660" s="23">
        <f t="shared" si="148"/>
        <v>0</v>
      </c>
      <c r="AH660" s="12">
        <f>_xlfn.XLOOKUP($D660,当月商品!$D:$D,当月商品!W:W,0)</f>
        <v>0</v>
      </c>
      <c r="AI660" s="12">
        <f>_xlfn.XLOOKUP($D660,前月商品!$D:$D,前月商品!W:W,0)</f>
        <v>0</v>
      </c>
      <c r="AJ660" s="12">
        <f>_xlfn.XLOOKUP($D660,前々月商品!$D:$D,前々月商品!W:W,0)</f>
        <v>0</v>
      </c>
      <c r="AK660" s="12">
        <f>_xlfn.XLOOKUP($D660,当月商品!$D:$D,当月商品!H:H,0)</f>
        <v>0</v>
      </c>
      <c r="AL660" s="12">
        <f>_xlfn.XLOOKUP($D660,前月商品!$D:$D,前月商品!H:H,0)</f>
        <v>0</v>
      </c>
      <c r="AM660" s="12">
        <f>_xlfn.XLOOKUP($D660,前々月商品!$D:$D,前々月商品!H:H,0)</f>
        <v>0</v>
      </c>
      <c r="AN660" s="13">
        <f t="shared" si="149"/>
        <v>0</v>
      </c>
      <c r="AO660" s="13">
        <f t="shared" si="150"/>
        <v>0</v>
      </c>
      <c r="AP660" s="13">
        <f t="shared" si="151"/>
        <v>0</v>
      </c>
      <c r="AQ660" s="16">
        <f t="shared" si="152"/>
        <v>0</v>
      </c>
      <c r="AR660" s="16">
        <f t="shared" si="153"/>
        <v>0</v>
      </c>
      <c r="AS660" s="17">
        <f t="shared" si="154"/>
        <v>0</v>
      </c>
      <c r="AT660" t="e">
        <f t="shared" si="155"/>
        <v>#VALUE!</v>
      </c>
    </row>
    <row r="661" spans="3:46" ht="36.65" customHeight="1">
      <c r="C661" s="20">
        <v>656</v>
      </c>
      <c r="D661" s="53">
        <f>現状商品設定!B658</f>
        <v>0</v>
      </c>
      <c r="E661" s="26" t="str">
        <f>IFERROR(_xlfn.XLOOKUP($D661,現状商品設定!B:B,現状商品設定!C:C,"-"),"-")</f>
        <v>-</v>
      </c>
      <c r="F661" s="32" t="s">
        <v>46</v>
      </c>
      <c r="G661" s="30" t="str">
        <f>IFERROR(_xlfn.XLOOKUP($D661,現状商品設定!B:B,現状商品設定!F:F),"-")</f>
        <v>-</v>
      </c>
      <c r="H661" s="34" t="e">
        <f>IF(IF(AND(V661&gt;=設定!$C$3,X661&gt;=L661),G661*(1+設定!$C$6),IF(AND(V661&gt;=設定!$C$3,X661&lt;L661),G661*(1+設定!$C$7*-1),IF(V661&lt;設定!$C$3,G661*(1+設定!$C$6),"除外")))&gt;10,IF(AND(V661&gt;=設定!$C$3,X661&gt;=L661),G661*(1+設定!$C$6),IF(AND(V661&gt;=設定!$C$3,X661&lt;L661),G661*(1+設定!$C$7*-1),IF(V661&lt;設定!$C$3,G661*(1+設定!$C$6),"除外"))),10)</f>
        <v>#VALUE!</v>
      </c>
      <c r="I661" s="34" t="e">
        <f ca="1">IF(消化率!$I$5&lt;1,商品!H661*消化率!$I$5,IF(商品!W661*商品!Q661/(商品!H661*消化率!$I$5)&gt;商品!L661,商品!H661*消化率!$I$5,J661))</f>
        <v>#DIV/0!</v>
      </c>
      <c r="J661" s="34" t="e">
        <f t="shared" si="142"/>
        <v>#VALUE!</v>
      </c>
      <c r="K661" s="34" t="e">
        <f ca="1">IF(ROUNDDOWN(IF(I661&gt;=設定!$C$8,設定!$C$8,商品!I661),0)&lt;10,10,ROUNDDOWN(IF(I661&gt;=設定!$C$8,設定!$C$8,商品!I661),0))</f>
        <v>#DIV/0!</v>
      </c>
      <c r="L661" s="64">
        <f>IF(F661="標準",設定!$C$4,商品!F661)</f>
        <v>5</v>
      </c>
      <c r="M661" s="63" t="str">
        <f>_xlfn.XLOOKUP($D661,全商品!$F:$F,全商品!H:H,"-")</f>
        <v>-</v>
      </c>
      <c r="N661" s="12" t="str">
        <f>_xlfn.XLOOKUP($D661,全商品!$F:$F,全商品!I:I,"-")</f>
        <v>-</v>
      </c>
      <c r="O661" s="23" t="str">
        <f>_xlfn.XLOOKUP($D661,全商品!$F:$F,全商品!K:K,"-")</f>
        <v>-</v>
      </c>
      <c r="P661" s="13" t="str">
        <f>_xlfn.XLOOKUP($D661,全商品!$F:$F,全商品!M:M,"-")</f>
        <v>-</v>
      </c>
      <c r="Q661" s="25" t="str">
        <f>_xlfn.XLOOKUP($D661,現状商品設定!B:B,現状商品設定!D:D,"-")</f>
        <v>-</v>
      </c>
      <c r="R661" s="22">
        <f>SUM(_xlfn.XLOOKUP($D661,当月商品!$D:$D,当月商品!I:I,0),_xlfn.XLOOKUP($D661,前月商品!$D:$D,前月商品!I:I,0),_xlfn.XLOOKUP($D661,前々月商品!$D:$D,前々月商品!I:I,0))</f>
        <v>0</v>
      </c>
      <c r="S661" s="23">
        <f>SUM(_xlfn.XLOOKUP($D661,当月商品!$D:$D,当月商品!V:V,0),_xlfn.XLOOKUP($D661,前月商品!$D:$D,前月商品!V:V,0),_xlfn.XLOOKUP($D661,前々月商品!$D:$D,前々月商品!V:V,0))</f>
        <v>0</v>
      </c>
      <c r="T661" s="23">
        <f t="shared" si="143"/>
        <v>0</v>
      </c>
      <c r="U661" s="23">
        <f>SUM(_xlfn.XLOOKUP($D661,当月商品!$D:$D,当月商品!W:W,0),_xlfn.XLOOKUP($D661,前月商品!$D:$D,前月商品!W:W,0),_xlfn.XLOOKUP($D661,前々月商品!$D:$D,前々月商品!W:W,0))</f>
        <v>0</v>
      </c>
      <c r="V661" s="23">
        <f>SUM(_xlfn.XLOOKUP($D661,当月商品!$D:$D,当月商品!H:H,0),_xlfn.XLOOKUP($D661,前月商品!$D:$D,前月商品!H:H,0),_xlfn.XLOOKUP($D661,前々月商品!$D:$D,前々月商品!H:H,0))</f>
        <v>0</v>
      </c>
      <c r="W661" s="13">
        <f t="shared" si="144"/>
        <v>0</v>
      </c>
      <c r="X661" s="15">
        <f t="shared" si="145"/>
        <v>0</v>
      </c>
      <c r="Y661" s="22">
        <f>_xlfn.XLOOKUP($D661,当月商品!$D:$D,当月商品!I:I,0)</f>
        <v>0</v>
      </c>
      <c r="Z661" s="23">
        <f>_xlfn.XLOOKUP($D661,前月商品!$D:$D,前月商品!I:I,0)</f>
        <v>0</v>
      </c>
      <c r="AA661" s="23">
        <f>_xlfn.XLOOKUP($D661,前々月商品!$D:$D,前々月商品!I:I,0)</f>
        <v>0</v>
      </c>
      <c r="AB661" s="23">
        <f>_xlfn.XLOOKUP($D661,当月商品!$D:$D,当月商品!V:V,0)</f>
        <v>0</v>
      </c>
      <c r="AC661" s="23">
        <f>_xlfn.XLOOKUP($D661,前月商品!$D:$D,前月商品!V:V,0)</f>
        <v>0</v>
      </c>
      <c r="AD661" s="23">
        <f>_xlfn.XLOOKUP($D661,前々月商品!$D:$D,前々月商品!V:V,0)</f>
        <v>0</v>
      </c>
      <c r="AE661" s="23">
        <f t="shared" si="146"/>
        <v>0</v>
      </c>
      <c r="AF661" s="23">
        <f t="shared" si="147"/>
        <v>0</v>
      </c>
      <c r="AG661" s="23">
        <f t="shared" si="148"/>
        <v>0</v>
      </c>
      <c r="AH661" s="12">
        <f>_xlfn.XLOOKUP($D661,当月商品!$D:$D,当月商品!W:W,0)</f>
        <v>0</v>
      </c>
      <c r="AI661" s="12">
        <f>_xlfn.XLOOKUP($D661,前月商品!$D:$D,前月商品!W:W,0)</f>
        <v>0</v>
      </c>
      <c r="AJ661" s="12">
        <f>_xlfn.XLOOKUP($D661,前々月商品!$D:$D,前々月商品!W:W,0)</f>
        <v>0</v>
      </c>
      <c r="AK661" s="12">
        <f>_xlfn.XLOOKUP($D661,当月商品!$D:$D,当月商品!H:H,0)</f>
        <v>0</v>
      </c>
      <c r="AL661" s="12">
        <f>_xlfn.XLOOKUP($D661,前月商品!$D:$D,前月商品!H:H,0)</f>
        <v>0</v>
      </c>
      <c r="AM661" s="12">
        <f>_xlfn.XLOOKUP($D661,前々月商品!$D:$D,前々月商品!H:H,0)</f>
        <v>0</v>
      </c>
      <c r="AN661" s="13">
        <f t="shared" si="149"/>
        <v>0</v>
      </c>
      <c r="AO661" s="13">
        <f t="shared" si="150"/>
        <v>0</v>
      </c>
      <c r="AP661" s="13">
        <f t="shared" si="151"/>
        <v>0</v>
      </c>
      <c r="AQ661" s="16">
        <f t="shared" si="152"/>
        <v>0</v>
      </c>
      <c r="AR661" s="16">
        <f t="shared" si="153"/>
        <v>0</v>
      </c>
      <c r="AS661" s="17">
        <f t="shared" si="154"/>
        <v>0</v>
      </c>
      <c r="AT661" t="e">
        <f t="shared" si="155"/>
        <v>#VALUE!</v>
      </c>
    </row>
    <row r="662" spans="3:46" ht="36.65" customHeight="1">
      <c r="C662" s="20">
        <v>657</v>
      </c>
      <c r="D662" s="53">
        <f>現状商品設定!B659</f>
        <v>0</v>
      </c>
      <c r="E662" s="26" t="str">
        <f>IFERROR(_xlfn.XLOOKUP($D662,現状商品設定!B:B,現状商品設定!C:C,"-"),"-")</f>
        <v>-</v>
      </c>
      <c r="F662" s="32" t="s">
        <v>46</v>
      </c>
      <c r="G662" s="30" t="str">
        <f>IFERROR(_xlfn.XLOOKUP($D662,現状商品設定!B:B,現状商品設定!F:F),"-")</f>
        <v>-</v>
      </c>
      <c r="H662" s="34" t="e">
        <f>IF(IF(AND(V662&gt;=設定!$C$3,X662&gt;=L662),G662*(1+設定!$C$6),IF(AND(V662&gt;=設定!$C$3,X662&lt;L662),G662*(1+設定!$C$7*-1),IF(V662&lt;設定!$C$3,G662*(1+設定!$C$6),"除外")))&gt;10,IF(AND(V662&gt;=設定!$C$3,X662&gt;=L662),G662*(1+設定!$C$6),IF(AND(V662&gt;=設定!$C$3,X662&lt;L662),G662*(1+設定!$C$7*-1),IF(V662&lt;設定!$C$3,G662*(1+設定!$C$6),"除外"))),10)</f>
        <v>#VALUE!</v>
      </c>
      <c r="I662" s="34" t="e">
        <f ca="1">IF(消化率!$I$5&lt;1,商品!H662*消化率!$I$5,IF(商品!W662*商品!Q662/(商品!H662*消化率!$I$5)&gt;商品!L662,商品!H662*消化率!$I$5,J662))</f>
        <v>#DIV/0!</v>
      </c>
      <c r="J662" s="34" t="e">
        <f t="shared" si="142"/>
        <v>#VALUE!</v>
      </c>
      <c r="K662" s="34" t="e">
        <f ca="1">IF(ROUNDDOWN(IF(I662&gt;=設定!$C$8,設定!$C$8,商品!I662),0)&lt;10,10,ROUNDDOWN(IF(I662&gt;=設定!$C$8,設定!$C$8,商品!I662),0))</f>
        <v>#DIV/0!</v>
      </c>
      <c r="L662" s="64">
        <f>IF(F662="標準",設定!$C$4,商品!F662)</f>
        <v>5</v>
      </c>
      <c r="M662" s="63" t="str">
        <f>_xlfn.XLOOKUP($D662,全商品!$F:$F,全商品!H:H,"-")</f>
        <v>-</v>
      </c>
      <c r="N662" s="12" t="str">
        <f>_xlfn.XLOOKUP($D662,全商品!$F:$F,全商品!I:I,"-")</f>
        <v>-</v>
      </c>
      <c r="O662" s="23" t="str">
        <f>_xlfn.XLOOKUP($D662,全商品!$F:$F,全商品!K:K,"-")</f>
        <v>-</v>
      </c>
      <c r="P662" s="13" t="str">
        <f>_xlfn.XLOOKUP($D662,全商品!$F:$F,全商品!M:M,"-")</f>
        <v>-</v>
      </c>
      <c r="Q662" s="25" t="str">
        <f>_xlfn.XLOOKUP($D662,現状商品設定!B:B,現状商品設定!D:D,"-")</f>
        <v>-</v>
      </c>
      <c r="R662" s="22">
        <f>SUM(_xlfn.XLOOKUP($D662,当月商品!$D:$D,当月商品!I:I,0),_xlfn.XLOOKUP($D662,前月商品!$D:$D,前月商品!I:I,0),_xlfn.XLOOKUP($D662,前々月商品!$D:$D,前々月商品!I:I,0))</f>
        <v>0</v>
      </c>
      <c r="S662" s="23">
        <f>SUM(_xlfn.XLOOKUP($D662,当月商品!$D:$D,当月商品!V:V,0),_xlfn.XLOOKUP($D662,前月商品!$D:$D,前月商品!V:V,0),_xlfn.XLOOKUP($D662,前々月商品!$D:$D,前々月商品!V:V,0))</f>
        <v>0</v>
      </c>
      <c r="T662" s="23">
        <f t="shared" si="143"/>
        <v>0</v>
      </c>
      <c r="U662" s="23">
        <f>SUM(_xlfn.XLOOKUP($D662,当月商品!$D:$D,当月商品!W:W,0),_xlfn.XLOOKUP($D662,前月商品!$D:$D,前月商品!W:W,0),_xlfn.XLOOKUP($D662,前々月商品!$D:$D,前々月商品!W:W,0))</f>
        <v>0</v>
      </c>
      <c r="V662" s="23">
        <f>SUM(_xlfn.XLOOKUP($D662,当月商品!$D:$D,当月商品!H:H,0),_xlfn.XLOOKUP($D662,前月商品!$D:$D,前月商品!H:H,0),_xlfn.XLOOKUP($D662,前々月商品!$D:$D,前々月商品!H:H,0))</f>
        <v>0</v>
      </c>
      <c r="W662" s="13">
        <f t="shared" si="144"/>
        <v>0</v>
      </c>
      <c r="X662" s="15">
        <f t="shared" si="145"/>
        <v>0</v>
      </c>
      <c r="Y662" s="22">
        <f>_xlfn.XLOOKUP($D662,当月商品!$D:$D,当月商品!I:I,0)</f>
        <v>0</v>
      </c>
      <c r="Z662" s="23">
        <f>_xlfn.XLOOKUP($D662,前月商品!$D:$D,前月商品!I:I,0)</f>
        <v>0</v>
      </c>
      <c r="AA662" s="23">
        <f>_xlfn.XLOOKUP($D662,前々月商品!$D:$D,前々月商品!I:I,0)</f>
        <v>0</v>
      </c>
      <c r="AB662" s="23">
        <f>_xlfn.XLOOKUP($D662,当月商品!$D:$D,当月商品!V:V,0)</f>
        <v>0</v>
      </c>
      <c r="AC662" s="23">
        <f>_xlfn.XLOOKUP($D662,前月商品!$D:$D,前月商品!V:V,0)</f>
        <v>0</v>
      </c>
      <c r="AD662" s="23">
        <f>_xlfn.XLOOKUP($D662,前々月商品!$D:$D,前々月商品!V:V,0)</f>
        <v>0</v>
      </c>
      <c r="AE662" s="23">
        <f t="shared" si="146"/>
        <v>0</v>
      </c>
      <c r="AF662" s="23">
        <f t="shared" si="147"/>
        <v>0</v>
      </c>
      <c r="AG662" s="23">
        <f t="shared" si="148"/>
        <v>0</v>
      </c>
      <c r="AH662" s="12">
        <f>_xlfn.XLOOKUP($D662,当月商品!$D:$D,当月商品!W:W,0)</f>
        <v>0</v>
      </c>
      <c r="AI662" s="12">
        <f>_xlfn.XLOOKUP($D662,前月商品!$D:$D,前月商品!W:W,0)</f>
        <v>0</v>
      </c>
      <c r="AJ662" s="12">
        <f>_xlfn.XLOOKUP($D662,前々月商品!$D:$D,前々月商品!W:W,0)</f>
        <v>0</v>
      </c>
      <c r="AK662" s="12">
        <f>_xlfn.XLOOKUP($D662,当月商品!$D:$D,当月商品!H:H,0)</f>
        <v>0</v>
      </c>
      <c r="AL662" s="12">
        <f>_xlfn.XLOOKUP($D662,前月商品!$D:$D,前月商品!H:H,0)</f>
        <v>0</v>
      </c>
      <c r="AM662" s="12">
        <f>_xlfn.XLOOKUP($D662,前々月商品!$D:$D,前々月商品!H:H,0)</f>
        <v>0</v>
      </c>
      <c r="AN662" s="13">
        <f t="shared" si="149"/>
        <v>0</v>
      </c>
      <c r="AO662" s="13">
        <f t="shared" si="150"/>
        <v>0</v>
      </c>
      <c r="AP662" s="13">
        <f t="shared" si="151"/>
        <v>0</v>
      </c>
      <c r="AQ662" s="16">
        <f t="shared" si="152"/>
        <v>0</v>
      </c>
      <c r="AR662" s="16">
        <f t="shared" si="153"/>
        <v>0</v>
      </c>
      <c r="AS662" s="17">
        <f t="shared" si="154"/>
        <v>0</v>
      </c>
      <c r="AT662" t="e">
        <f t="shared" si="155"/>
        <v>#VALUE!</v>
      </c>
    </row>
    <row r="663" spans="3:46" ht="36.65" customHeight="1">
      <c r="C663" s="20">
        <v>658</v>
      </c>
      <c r="D663" s="53">
        <f>現状商品設定!B660</f>
        <v>0</v>
      </c>
      <c r="E663" s="26" t="str">
        <f>IFERROR(_xlfn.XLOOKUP($D663,現状商品設定!B:B,現状商品設定!C:C,"-"),"-")</f>
        <v>-</v>
      </c>
      <c r="F663" s="32" t="s">
        <v>46</v>
      </c>
      <c r="G663" s="30" t="str">
        <f>IFERROR(_xlfn.XLOOKUP($D663,現状商品設定!B:B,現状商品設定!F:F),"-")</f>
        <v>-</v>
      </c>
      <c r="H663" s="34" t="e">
        <f>IF(IF(AND(V663&gt;=設定!$C$3,X663&gt;=L663),G663*(1+設定!$C$6),IF(AND(V663&gt;=設定!$C$3,X663&lt;L663),G663*(1+設定!$C$7*-1),IF(V663&lt;設定!$C$3,G663*(1+設定!$C$6),"除外")))&gt;10,IF(AND(V663&gt;=設定!$C$3,X663&gt;=L663),G663*(1+設定!$C$6),IF(AND(V663&gt;=設定!$C$3,X663&lt;L663),G663*(1+設定!$C$7*-1),IF(V663&lt;設定!$C$3,G663*(1+設定!$C$6),"除外"))),10)</f>
        <v>#VALUE!</v>
      </c>
      <c r="I663" s="34" t="e">
        <f ca="1">IF(消化率!$I$5&lt;1,商品!H663*消化率!$I$5,IF(商品!W663*商品!Q663/(商品!H663*消化率!$I$5)&gt;商品!L663,商品!H663*消化率!$I$5,J663))</f>
        <v>#DIV/0!</v>
      </c>
      <c r="J663" s="34" t="e">
        <f t="shared" si="142"/>
        <v>#VALUE!</v>
      </c>
      <c r="K663" s="34" t="e">
        <f ca="1">IF(ROUNDDOWN(IF(I663&gt;=設定!$C$8,設定!$C$8,商品!I663),0)&lt;10,10,ROUNDDOWN(IF(I663&gt;=設定!$C$8,設定!$C$8,商品!I663),0))</f>
        <v>#DIV/0!</v>
      </c>
      <c r="L663" s="64">
        <f>IF(F663="標準",設定!$C$4,商品!F663)</f>
        <v>5</v>
      </c>
      <c r="M663" s="63" t="str">
        <f>_xlfn.XLOOKUP($D663,全商品!$F:$F,全商品!H:H,"-")</f>
        <v>-</v>
      </c>
      <c r="N663" s="12" t="str">
        <f>_xlfn.XLOOKUP($D663,全商品!$F:$F,全商品!I:I,"-")</f>
        <v>-</v>
      </c>
      <c r="O663" s="23" t="str">
        <f>_xlfn.XLOOKUP($D663,全商品!$F:$F,全商品!K:K,"-")</f>
        <v>-</v>
      </c>
      <c r="P663" s="13" t="str">
        <f>_xlfn.XLOOKUP($D663,全商品!$F:$F,全商品!M:M,"-")</f>
        <v>-</v>
      </c>
      <c r="Q663" s="25" t="str">
        <f>_xlfn.XLOOKUP($D663,現状商品設定!B:B,現状商品設定!D:D,"-")</f>
        <v>-</v>
      </c>
      <c r="R663" s="22">
        <f>SUM(_xlfn.XLOOKUP($D663,当月商品!$D:$D,当月商品!I:I,0),_xlfn.XLOOKUP($D663,前月商品!$D:$D,前月商品!I:I,0),_xlfn.XLOOKUP($D663,前々月商品!$D:$D,前々月商品!I:I,0))</f>
        <v>0</v>
      </c>
      <c r="S663" s="23">
        <f>SUM(_xlfn.XLOOKUP($D663,当月商品!$D:$D,当月商品!V:V,0),_xlfn.XLOOKUP($D663,前月商品!$D:$D,前月商品!V:V,0),_xlfn.XLOOKUP($D663,前々月商品!$D:$D,前々月商品!V:V,0))</f>
        <v>0</v>
      </c>
      <c r="T663" s="23">
        <f t="shared" si="143"/>
        <v>0</v>
      </c>
      <c r="U663" s="23">
        <f>SUM(_xlfn.XLOOKUP($D663,当月商品!$D:$D,当月商品!W:W,0),_xlfn.XLOOKUP($D663,前月商品!$D:$D,前月商品!W:W,0),_xlfn.XLOOKUP($D663,前々月商品!$D:$D,前々月商品!W:W,0))</f>
        <v>0</v>
      </c>
      <c r="V663" s="23">
        <f>SUM(_xlfn.XLOOKUP($D663,当月商品!$D:$D,当月商品!H:H,0),_xlfn.XLOOKUP($D663,前月商品!$D:$D,前月商品!H:H,0),_xlfn.XLOOKUP($D663,前々月商品!$D:$D,前々月商品!H:H,0))</f>
        <v>0</v>
      </c>
      <c r="W663" s="13">
        <f t="shared" si="144"/>
        <v>0</v>
      </c>
      <c r="X663" s="15">
        <f t="shared" si="145"/>
        <v>0</v>
      </c>
      <c r="Y663" s="22">
        <f>_xlfn.XLOOKUP($D663,当月商品!$D:$D,当月商品!I:I,0)</f>
        <v>0</v>
      </c>
      <c r="Z663" s="23">
        <f>_xlfn.XLOOKUP($D663,前月商品!$D:$D,前月商品!I:I,0)</f>
        <v>0</v>
      </c>
      <c r="AA663" s="23">
        <f>_xlfn.XLOOKUP($D663,前々月商品!$D:$D,前々月商品!I:I,0)</f>
        <v>0</v>
      </c>
      <c r="AB663" s="23">
        <f>_xlfn.XLOOKUP($D663,当月商品!$D:$D,当月商品!V:V,0)</f>
        <v>0</v>
      </c>
      <c r="AC663" s="23">
        <f>_xlfn.XLOOKUP($D663,前月商品!$D:$D,前月商品!V:V,0)</f>
        <v>0</v>
      </c>
      <c r="AD663" s="23">
        <f>_xlfn.XLOOKUP($D663,前々月商品!$D:$D,前々月商品!V:V,0)</f>
        <v>0</v>
      </c>
      <c r="AE663" s="23">
        <f t="shared" si="146"/>
        <v>0</v>
      </c>
      <c r="AF663" s="23">
        <f t="shared" si="147"/>
        <v>0</v>
      </c>
      <c r="AG663" s="23">
        <f t="shared" si="148"/>
        <v>0</v>
      </c>
      <c r="AH663" s="12">
        <f>_xlfn.XLOOKUP($D663,当月商品!$D:$D,当月商品!W:W,0)</f>
        <v>0</v>
      </c>
      <c r="AI663" s="12">
        <f>_xlfn.XLOOKUP($D663,前月商品!$D:$D,前月商品!W:W,0)</f>
        <v>0</v>
      </c>
      <c r="AJ663" s="12">
        <f>_xlfn.XLOOKUP($D663,前々月商品!$D:$D,前々月商品!W:W,0)</f>
        <v>0</v>
      </c>
      <c r="AK663" s="12">
        <f>_xlfn.XLOOKUP($D663,当月商品!$D:$D,当月商品!H:H,0)</f>
        <v>0</v>
      </c>
      <c r="AL663" s="12">
        <f>_xlfn.XLOOKUP($D663,前月商品!$D:$D,前月商品!H:H,0)</f>
        <v>0</v>
      </c>
      <c r="AM663" s="12">
        <f>_xlfn.XLOOKUP($D663,前々月商品!$D:$D,前々月商品!H:H,0)</f>
        <v>0</v>
      </c>
      <c r="AN663" s="13">
        <f t="shared" si="149"/>
        <v>0</v>
      </c>
      <c r="AO663" s="13">
        <f t="shared" si="150"/>
        <v>0</v>
      </c>
      <c r="AP663" s="13">
        <f t="shared" si="151"/>
        <v>0</v>
      </c>
      <c r="AQ663" s="16">
        <f t="shared" si="152"/>
        <v>0</v>
      </c>
      <c r="AR663" s="16">
        <f t="shared" si="153"/>
        <v>0</v>
      </c>
      <c r="AS663" s="17">
        <f t="shared" si="154"/>
        <v>0</v>
      </c>
      <c r="AT663" t="e">
        <f t="shared" si="155"/>
        <v>#VALUE!</v>
      </c>
    </row>
    <row r="664" spans="3:46" ht="36.65" customHeight="1">
      <c r="C664" s="20">
        <v>659</v>
      </c>
      <c r="D664" s="53">
        <f>現状商品設定!B661</f>
        <v>0</v>
      </c>
      <c r="E664" s="26" t="str">
        <f>IFERROR(_xlfn.XLOOKUP($D664,現状商品設定!B:B,現状商品設定!C:C,"-"),"-")</f>
        <v>-</v>
      </c>
      <c r="F664" s="32" t="s">
        <v>46</v>
      </c>
      <c r="G664" s="30" t="str">
        <f>IFERROR(_xlfn.XLOOKUP($D664,現状商品設定!B:B,現状商品設定!F:F),"-")</f>
        <v>-</v>
      </c>
      <c r="H664" s="34" t="e">
        <f>IF(IF(AND(V664&gt;=設定!$C$3,X664&gt;=L664),G664*(1+設定!$C$6),IF(AND(V664&gt;=設定!$C$3,X664&lt;L664),G664*(1+設定!$C$7*-1),IF(V664&lt;設定!$C$3,G664*(1+設定!$C$6),"除外")))&gt;10,IF(AND(V664&gt;=設定!$C$3,X664&gt;=L664),G664*(1+設定!$C$6),IF(AND(V664&gt;=設定!$C$3,X664&lt;L664),G664*(1+設定!$C$7*-1),IF(V664&lt;設定!$C$3,G664*(1+設定!$C$6),"除外"))),10)</f>
        <v>#VALUE!</v>
      </c>
      <c r="I664" s="34" t="e">
        <f ca="1">IF(消化率!$I$5&lt;1,商品!H664*消化率!$I$5,IF(商品!W664*商品!Q664/(商品!H664*消化率!$I$5)&gt;商品!L664,商品!H664*消化率!$I$5,J664))</f>
        <v>#DIV/0!</v>
      </c>
      <c r="J664" s="34" t="e">
        <f t="shared" si="142"/>
        <v>#VALUE!</v>
      </c>
      <c r="K664" s="34" t="e">
        <f ca="1">IF(ROUNDDOWN(IF(I664&gt;=設定!$C$8,設定!$C$8,商品!I664),0)&lt;10,10,ROUNDDOWN(IF(I664&gt;=設定!$C$8,設定!$C$8,商品!I664),0))</f>
        <v>#DIV/0!</v>
      </c>
      <c r="L664" s="64">
        <f>IF(F664="標準",設定!$C$4,商品!F664)</f>
        <v>5</v>
      </c>
      <c r="M664" s="63" t="str">
        <f>_xlfn.XLOOKUP($D664,全商品!$F:$F,全商品!H:H,"-")</f>
        <v>-</v>
      </c>
      <c r="N664" s="12" t="str">
        <f>_xlfn.XLOOKUP($D664,全商品!$F:$F,全商品!I:I,"-")</f>
        <v>-</v>
      </c>
      <c r="O664" s="23" t="str">
        <f>_xlfn.XLOOKUP($D664,全商品!$F:$F,全商品!K:K,"-")</f>
        <v>-</v>
      </c>
      <c r="P664" s="13" t="str">
        <f>_xlfn.XLOOKUP($D664,全商品!$F:$F,全商品!M:M,"-")</f>
        <v>-</v>
      </c>
      <c r="Q664" s="25" t="str">
        <f>_xlfn.XLOOKUP($D664,現状商品設定!B:B,現状商品設定!D:D,"-")</f>
        <v>-</v>
      </c>
      <c r="R664" s="22">
        <f>SUM(_xlfn.XLOOKUP($D664,当月商品!$D:$D,当月商品!I:I,0),_xlfn.XLOOKUP($D664,前月商品!$D:$D,前月商品!I:I,0),_xlfn.XLOOKUP($D664,前々月商品!$D:$D,前々月商品!I:I,0))</f>
        <v>0</v>
      </c>
      <c r="S664" s="23">
        <f>SUM(_xlfn.XLOOKUP($D664,当月商品!$D:$D,当月商品!V:V,0),_xlfn.XLOOKUP($D664,前月商品!$D:$D,前月商品!V:V,0),_xlfn.XLOOKUP($D664,前々月商品!$D:$D,前々月商品!V:V,0))</f>
        <v>0</v>
      </c>
      <c r="T664" s="23">
        <f t="shared" si="143"/>
        <v>0</v>
      </c>
      <c r="U664" s="23">
        <f>SUM(_xlfn.XLOOKUP($D664,当月商品!$D:$D,当月商品!W:W,0),_xlfn.XLOOKUP($D664,前月商品!$D:$D,前月商品!W:W,0),_xlfn.XLOOKUP($D664,前々月商品!$D:$D,前々月商品!W:W,0))</f>
        <v>0</v>
      </c>
      <c r="V664" s="23">
        <f>SUM(_xlfn.XLOOKUP($D664,当月商品!$D:$D,当月商品!H:H,0),_xlfn.XLOOKUP($D664,前月商品!$D:$D,前月商品!H:H,0),_xlfn.XLOOKUP($D664,前々月商品!$D:$D,前々月商品!H:H,0))</f>
        <v>0</v>
      </c>
      <c r="W664" s="13">
        <f t="shared" si="144"/>
        <v>0</v>
      </c>
      <c r="X664" s="15">
        <f t="shared" si="145"/>
        <v>0</v>
      </c>
      <c r="Y664" s="22">
        <f>_xlfn.XLOOKUP($D664,当月商品!$D:$D,当月商品!I:I,0)</f>
        <v>0</v>
      </c>
      <c r="Z664" s="23">
        <f>_xlfn.XLOOKUP($D664,前月商品!$D:$D,前月商品!I:I,0)</f>
        <v>0</v>
      </c>
      <c r="AA664" s="23">
        <f>_xlfn.XLOOKUP($D664,前々月商品!$D:$D,前々月商品!I:I,0)</f>
        <v>0</v>
      </c>
      <c r="AB664" s="23">
        <f>_xlfn.XLOOKUP($D664,当月商品!$D:$D,当月商品!V:V,0)</f>
        <v>0</v>
      </c>
      <c r="AC664" s="23">
        <f>_xlfn.XLOOKUP($D664,前月商品!$D:$D,前月商品!V:V,0)</f>
        <v>0</v>
      </c>
      <c r="AD664" s="23">
        <f>_xlfn.XLOOKUP($D664,前々月商品!$D:$D,前々月商品!V:V,0)</f>
        <v>0</v>
      </c>
      <c r="AE664" s="23">
        <f t="shared" si="146"/>
        <v>0</v>
      </c>
      <c r="AF664" s="23">
        <f t="shared" si="147"/>
        <v>0</v>
      </c>
      <c r="AG664" s="23">
        <f t="shared" si="148"/>
        <v>0</v>
      </c>
      <c r="AH664" s="12">
        <f>_xlfn.XLOOKUP($D664,当月商品!$D:$D,当月商品!W:W,0)</f>
        <v>0</v>
      </c>
      <c r="AI664" s="12">
        <f>_xlfn.XLOOKUP($D664,前月商品!$D:$D,前月商品!W:W,0)</f>
        <v>0</v>
      </c>
      <c r="AJ664" s="12">
        <f>_xlfn.XLOOKUP($D664,前々月商品!$D:$D,前々月商品!W:W,0)</f>
        <v>0</v>
      </c>
      <c r="AK664" s="12">
        <f>_xlfn.XLOOKUP($D664,当月商品!$D:$D,当月商品!H:H,0)</f>
        <v>0</v>
      </c>
      <c r="AL664" s="12">
        <f>_xlfn.XLOOKUP($D664,前月商品!$D:$D,前月商品!H:H,0)</f>
        <v>0</v>
      </c>
      <c r="AM664" s="12">
        <f>_xlfn.XLOOKUP($D664,前々月商品!$D:$D,前々月商品!H:H,0)</f>
        <v>0</v>
      </c>
      <c r="AN664" s="13">
        <f t="shared" si="149"/>
        <v>0</v>
      </c>
      <c r="AO664" s="13">
        <f t="shared" si="150"/>
        <v>0</v>
      </c>
      <c r="AP664" s="13">
        <f t="shared" si="151"/>
        <v>0</v>
      </c>
      <c r="AQ664" s="16">
        <f t="shared" si="152"/>
        <v>0</v>
      </c>
      <c r="AR664" s="16">
        <f t="shared" si="153"/>
        <v>0</v>
      </c>
      <c r="AS664" s="17">
        <f t="shared" si="154"/>
        <v>0</v>
      </c>
      <c r="AT664" t="e">
        <f t="shared" si="155"/>
        <v>#VALUE!</v>
      </c>
    </row>
    <row r="665" spans="3:46" ht="36.65" customHeight="1">
      <c r="C665" s="20">
        <v>660</v>
      </c>
      <c r="D665" s="53">
        <f>現状商品設定!B662</f>
        <v>0</v>
      </c>
      <c r="E665" s="26" t="str">
        <f>IFERROR(_xlfn.XLOOKUP($D665,現状商品設定!B:B,現状商品設定!C:C,"-"),"-")</f>
        <v>-</v>
      </c>
      <c r="F665" s="32" t="s">
        <v>46</v>
      </c>
      <c r="G665" s="30" t="str">
        <f>IFERROR(_xlfn.XLOOKUP($D665,現状商品設定!B:B,現状商品設定!F:F),"-")</f>
        <v>-</v>
      </c>
      <c r="H665" s="34" t="e">
        <f>IF(IF(AND(V665&gt;=設定!$C$3,X665&gt;=L665),G665*(1+設定!$C$6),IF(AND(V665&gt;=設定!$C$3,X665&lt;L665),G665*(1+設定!$C$7*-1),IF(V665&lt;設定!$C$3,G665*(1+設定!$C$6),"除外")))&gt;10,IF(AND(V665&gt;=設定!$C$3,X665&gt;=L665),G665*(1+設定!$C$6),IF(AND(V665&gt;=設定!$C$3,X665&lt;L665),G665*(1+設定!$C$7*-1),IF(V665&lt;設定!$C$3,G665*(1+設定!$C$6),"除外"))),10)</f>
        <v>#VALUE!</v>
      </c>
      <c r="I665" s="34" t="e">
        <f ca="1">IF(消化率!$I$5&lt;1,商品!H665*消化率!$I$5,IF(商品!W665*商品!Q665/(商品!H665*消化率!$I$5)&gt;商品!L665,商品!H665*消化率!$I$5,J665))</f>
        <v>#DIV/0!</v>
      </c>
      <c r="J665" s="34" t="e">
        <f t="shared" si="142"/>
        <v>#VALUE!</v>
      </c>
      <c r="K665" s="34" t="e">
        <f ca="1">IF(ROUNDDOWN(IF(I665&gt;=設定!$C$8,設定!$C$8,商品!I665),0)&lt;10,10,ROUNDDOWN(IF(I665&gt;=設定!$C$8,設定!$C$8,商品!I665),0))</f>
        <v>#DIV/0!</v>
      </c>
      <c r="L665" s="64">
        <f>IF(F665="標準",設定!$C$4,商品!F665)</f>
        <v>5</v>
      </c>
      <c r="M665" s="63" t="str">
        <f>_xlfn.XLOOKUP($D665,全商品!$F:$F,全商品!H:H,"-")</f>
        <v>-</v>
      </c>
      <c r="N665" s="12" t="str">
        <f>_xlfn.XLOOKUP($D665,全商品!$F:$F,全商品!I:I,"-")</f>
        <v>-</v>
      </c>
      <c r="O665" s="23" t="str">
        <f>_xlfn.XLOOKUP($D665,全商品!$F:$F,全商品!K:K,"-")</f>
        <v>-</v>
      </c>
      <c r="P665" s="13" t="str">
        <f>_xlfn.XLOOKUP($D665,全商品!$F:$F,全商品!M:M,"-")</f>
        <v>-</v>
      </c>
      <c r="Q665" s="25" t="str">
        <f>_xlfn.XLOOKUP($D665,現状商品設定!B:B,現状商品設定!D:D,"-")</f>
        <v>-</v>
      </c>
      <c r="R665" s="22">
        <f>SUM(_xlfn.XLOOKUP($D665,当月商品!$D:$D,当月商品!I:I,0),_xlfn.XLOOKUP($D665,前月商品!$D:$D,前月商品!I:I,0),_xlfn.XLOOKUP($D665,前々月商品!$D:$D,前々月商品!I:I,0))</f>
        <v>0</v>
      </c>
      <c r="S665" s="23">
        <f>SUM(_xlfn.XLOOKUP($D665,当月商品!$D:$D,当月商品!V:V,0),_xlfn.XLOOKUP($D665,前月商品!$D:$D,前月商品!V:V,0),_xlfn.XLOOKUP($D665,前々月商品!$D:$D,前々月商品!V:V,0))</f>
        <v>0</v>
      </c>
      <c r="T665" s="23">
        <f t="shared" si="143"/>
        <v>0</v>
      </c>
      <c r="U665" s="23">
        <f>SUM(_xlfn.XLOOKUP($D665,当月商品!$D:$D,当月商品!W:W,0),_xlfn.XLOOKUP($D665,前月商品!$D:$D,前月商品!W:W,0),_xlfn.XLOOKUP($D665,前々月商品!$D:$D,前々月商品!W:W,0))</f>
        <v>0</v>
      </c>
      <c r="V665" s="23">
        <f>SUM(_xlfn.XLOOKUP($D665,当月商品!$D:$D,当月商品!H:H,0),_xlfn.XLOOKUP($D665,前月商品!$D:$D,前月商品!H:H,0),_xlfn.XLOOKUP($D665,前々月商品!$D:$D,前々月商品!H:H,0))</f>
        <v>0</v>
      </c>
      <c r="W665" s="13">
        <f t="shared" si="144"/>
        <v>0</v>
      </c>
      <c r="X665" s="15">
        <f t="shared" si="145"/>
        <v>0</v>
      </c>
      <c r="Y665" s="22">
        <f>_xlfn.XLOOKUP($D665,当月商品!$D:$D,当月商品!I:I,0)</f>
        <v>0</v>
      </c>
      <c r="Z665" s="23">
        <f>_xlfn.XLOOKUP($D665,前月商品!$D:$D,前月商品!I:I,0)</f>
        <v>0</v>
      </c>
      <c r="AA665" s="23">
        <f>_xlfn.XLOOKUP($D665,前々月商品!$D:$D,前々月商品!I:I,0)</f>
        <v>0</v>
      </c>
      <c r="AB665" s="23">
        <f>_xlfn.XLOOKUP($D665,当月商品!$D:$D,当月商品!V:V,0)</f>
        <v>0</v>
      </c>
      <c r="AC665" s="23">
        <f>_xlfn.XLOOKUP($D665,前月商品!$D:$D,前月商品!V:V,0)</f>
        <v>0</v>
      </c>
      <c r="AD665" s="23">
        <f>_xlfn.XLOOKUP($D665,前々月商品!$D:$D,前々月商品!V:V,0)</f>
        <v>0</v>
      </c>
      <c r="AE665" s="23">
        <f t="shared" si="146"/>
        <v>0</v>
      </c>
      <c r="AF665" s="23">
        <f t="shared" si="147"/>
        <v>0</v>
      </c>
      <c r="AG665" s="23">
        <f t="shared" si="148"/>
        <v>0</v>
      </c>
      <c r="AH665" s="12">
        <f>_xlfn.XLOOKUP($D665,当月商品!$D:$D,当月商品!W:W,0)</f>
        <v>0</v>
      </c>
      <c r="AI665" s="12">
        <f>_xlfn.XLOOKUP($D665,前月商品!$D:$D,前月商品!W:W,0)</f>
        <v>0</v>
      </c>
      <c r="AJ665" s="12">
        <f>_xlfn.XLOOKUP($D665,前々月商品!$D:$D,前々月商品!W:W,0)</f>
        <v>0</v>
      </c>
      <c r="AK665" s="12">
        <f>_xlfn.XLOOKUP($D665,当月商品!$D:$D,当月商品!H:H,0)</f>
        <v>0</v>
      </c>
      <c r="AL665" s="12">
        <f>_xlfn.XLOOKUP($D665,前月商品!$D:$D,前月商品!H:H,0)</f>
        <v>0</v>
      </c>
      <c r="AM665" s="12">
        <f>_xlfn.XLOOKUP($D665,前々月商品!$D:$D,前々月商品!H:H,0)</f>
        <v>0</v>
      </c>
      <c r="AN665" s="13">
        <f t="shared" si="149"/>
        <v>0</v>
      </c>
      <c r="AO665" s="13">
        <f t="shared" si="150"/>
        <v>0</v>
      </c>
      <c r="AP665" s="13">
        <f t="shared" si="151"/>
        <v>0</v>
      </c>
      <c r="AQ665" s="16">
        <f t="shared" si="152"/>
        <v>0</v>
      </c>
      <c r="AR665" s="16">
        <f t="shared" si="153"/>
        <v>0</v>
      </c>
      <c r="AS665" s="17">
        <f t="shared" si="154"/>
        <v>0</v>
      </c>
      <c r="AT665" t="e">
        <f t="shared" si="155"/>
        <v>#VALUE!</v>
      </c>
    </row>
    <row r="666" spans="3:46" ht="36.65" customHeight="1">
      <c r="C666" s="20">
        <v>661</v>
      </c>
      <c r="D666" s="53">
        <f>現状商品設定!B663</f>
        <v>0</v>
      </c>
      <c r="E666" s="26" t="str">
        <f>IFERROR(_xlfn.XLOOKUP($D666,現状商品設定!B:B,現状商品設定!C:C,"-"),"-")</f>
        <v>-</v>
      </c>
      <c r="F666" s="32" t="s">
        <v>46</v>
      </c>
      <c r="G666" s="30" t="str">
        <f>IFERROR(_xlfn.XLOOKUP($D666,現状商品設定!B:B,現状商品設定!F:F),"-")</f>
        <v>-</v>
      </c>
      <c r="H666" s="34" t="e">
        <f>IF(IF(AND(V666&gt;=設定!$C$3,X666&gt;=L666),G666*(1+設定!$C$6),IF(AND(V666&gt;=設定!$C$3,X666&lt;L666),G666*(1+設定!$C$7*-1),IF(V666&lt;設定!$C$3,G666*(1+設定!$C$6),"除外")))&gt;10,IF(AND(V666&gt;=設定!$C$3,X666&gt;=L666),G666*(1+設定!$C$6),IF(AND(V666&gt;=設定!$C$3,X666&lt;L666),G666*(1+設定!$C$7*-1),IF(V666&lt;設定!$C$3,G666*(1+設定!$C$6),"除外"))),10)</f>
        <v>#VALUE!</v>
      </c>
      <c r="I666" s="34" t="e">
        <f ca="1">IF(消化率!$I$5&lt;1,商品!H666*消化率!$I$5,IF(商品!W666*商品!Q666/(商品!H666*消化率!$I$5)&gt;商品!L666,商品!H666*消化率!$I$5,J666))</f>
        <v>#DIV/0!</v>
      </c>
      <c r="J666" s="34" t="e">
        <f t="shared" si="142"/>
        <v>#VALUE!</v>
      </c>
      <c r="K666" s="34" t="e">
        <f ca="1">IF(ROUNDDOWN(IF(I666&gt;=設定!$C$8,設定!$C$8,商品!I666),0)&lt;10,10,ROUNDDOWN(IF(I666&gt;=設定!$C$8,設定!$C$8,商品!I666),0))</f>
        <v>#DIV/0!</v>
      </c>
      <c r="L666" s="64">
        <f>IF(F666="標準",設定!$C$4,商品!F666)</f>
        <v>5</v>
      </c>
      <c r="M666" s="63" t="str">
        <f>_xlfn.XLOOKUP($D666,全商品!$F:$F,全商品!H:H,"-")</f>
        <v>-</v>
      </c>
      <c r="N666" s="12" t="str">
        <f>_xlfn.XLOOKUP($D666,全商品!$F:$F,全商品!I:I,"-")</f>
        <v>-</v>
      </c>
      <c r="O666" s="23" t="str">
        <f>_xlfn.XLOOKUP($D666,全商品!$F:$F,全商品!K:K,"-")</f>
        <v>-</v>
      </c>
      <c r="P666" s="13" t="str">
        <f>_xlfn.XLOOKUP($D666,全商品!$F:$F,全商品!M:M,"-")</f>
        <v>-</v>
      </c>
      <c r="Q666" s="25" t="str">
        <f>_xlfn.XLOOKUP($D666,現状商品設定!B:B,現状商品設定!D:D,"-")</f>
        <v>-</v>
      </c>
      <c r="R666" s="22">
        <f>SUM(_xlfn.XLOOKUP($D666,当月商品!$D:$D,当月商品!I:I,0),_xlfn.XLOOKUP($D666,前月商品!$D:$D,前月商品!I:I,0),_xlfn.XLOOKUP($D666,前々月商品!$D:$D,前々月商品!I:I,0))</f>
        <v>0</v>
      </c>
      <c r="S666" s="23">
        <f>SUM(_xlfn.XLOOKUP($D666,当月商品!$D:$D,当月商品!V:V,0),_xlfn.XLOOKUP($D666,前月商品!$D:$D,前月商品!V:V,0),_xlfn.XLOOKUP($D666,前々月商品!$D:$D,前々月商品!V:V,0))</f>
        <v>0</v>
      </c>
      <c r="T666" s="23">
        <f t="shared" si="143"/>
        <v>0</v>
      </c>
      <c r="U666" s="23">
        <f>SUM(_xlfn.XLOOKUP($D666,当月商品!$D:$D,当月商品!W:W,0),_xlfn.XLOOKUP($D666,前月商品!$D:$D,前月商品!W:W,0),_xlfn.XLOOKUP($D666,前々月商品!$D:$D,前々月商品!W:W,0))</f>
        <v>0</v>
      </c>
      <c r="V666" s="23">
        <f>SUM(_xlfn.XLOOKUP($D666,当月商品!$D:$D,当月商品!H:H,0),_xlfn.XLOOKUP($D666,前月商品!$D:$D,前月商品!H:H,0),_xlfn.XLOOKUP($D666,前々月商品!$D:$D,前々月商品!H:H,0))</f>
        <v>0</v>
      </c>
      <c r="W666" s="13">
        <f t="shared" si="144"/>
        <v>0</v>
      </c>
      <c r="X666" s="15">
        <f t="shared" si="145"/>
        <v>0</v>
      </c>
      <c r="Y666" s="22">
        <f>_xlfn.XLOOKUP($D666,当月商品!$D:$D,当月商品!I:I,0)</f>
        <v>0</v>
      </c>
      <c r="Z666" s="23">
        <f>_xlfn.XLOOKUP($D666,前月商品!$D:$D,前月商品!I:I,0)</f>
        <v>0</v>
      </c>
      <c r="AA666" s="23">
        <f>_xlfn.XLOOKUP($D666,前々月商品!$D:$D,前々月商品!I:I,0)</f>
        <v>0</v>
      </c>
      <c r="AB666" s="23">
        <f>_xlfn.XLOOKUP($D666,当月商品!$D:$D,当月商品!V:V,0)</f>
        <v>0</v>
      </c>
      <c r="AC666" s="23">
        <f>_xlfn.XLOOKUP($D666,前月商品!$D:$D,前月商品!V:V,0)</f>
        <v>0</v>
      </c>
      <c r="AD666" s="23">
        <f>_xlfn.XLOOKUP($D666,前々月商品!$D:$D,前々月商品!V:V,0)</f>
        <v>0</v>
      </c>
      <c r="AE666" s="23">
        <f t="shared" si="146"/>
        <v>0</v>
      </c>
      <c r="AF666" s="23">
        <f t="shared" si="147"/>
        <v>0</v>
      </c>
      <c r="AG666" s="23">
        <f t="shared" si="148"/>
        <v>0</v>
      </c>
      <c r="AH666" s="12">
        <f>_xlfn.XLOOKUP($D666,当月商品!$D:$D,当月商品!W:W,0)</f>
        <v>0</v>
      </c>
      <c r="AI666" s="12">
        <f>_xlfn.XLOOKUP($D666,前月商品!$D:$D,前月商品!W:W,0)</f>
        <v>0</v>
      </c>
      <c r="AJ666" s="12">
        <f>_xlfn.XLOOKUP($D666,前々月商品!$D:$D,前々月商品!W:W,0)</f>
        <v>0</v>
      </c>
      <c r="AK666" s="12">
        <f>_xlfn.XLOOKUP($D666,当月商品!$D:$D,当月商品!H:H,0)</f>
        <v>0</v>
      </c>
      <c r="AL666" s="12">
        <f>_xlfn.XLOOKUP($D666,前月商品!$D:$D,前月商品!H:H,0)</f>
        <v>0</v>
      </c>
      <c r="AM666" s="12">
        <f>_xlfn.XLOOKUP($D666,前々月商品!$D:$D,前々月商品!H:H,0)</f>
        <v>0</v>
      </c>
      <c r="AN666" s="13">
        <f t="shared" si="149"/>
        <v>0</v>
      </c>
      <c r="AO666" s="13">
        <f t="shared" si="150"/>
        <v>0</v>
      </c>
      <c r="AP666" s="13">
        <f t="shared" si="151"/>
        <v>0</v>
      </c>
      <c r="AQ666" s="16">
        <f t="shared" si="152"/>
        <v>0</v>
      </c>
      <c r="AR666" s="16">
        <f t="shared" si="153"/>
        <v>0</v>
      </c>
      <c r="AS666" s="17">
        <f t="shared" si="154"/>
        <v>0</v>
      </c>
      <c r="AT666" t="e">
        <f t="shared" si="155"/>
        <v>#VALUE!</v>
      </c>
    </row>
    <row r="667" spans="3:46" ht="36.65" customHeight="1">
      <c r="C667" s="20">
        <v>662</v>
      </c>
      <c r="D667" s="53">
        <f>現状商品設定!B664</f>
        <v>0</v>
      </c>
      <c r="E667" s="26" t="str">
        <f>IFERROR(_xlfn.XLOOKUP($D667,現状商品設定!B:B,現状商品設定!C:C,"-"),"-")</f>
        <v>-</v>
      </c>
      <c r="F667" s="32" t="s">
        <v>46</v>
      </c>
      <c r="G667" s="30" t="str">
        <f>IFERROR(_xlfn.XLOOKUP($D667,現状商品設定!B:B,現状商品設定!F:F),"-")</f>
        <v>-</v>
      </c>
      <c r="H667" s="34" t="e">
        <f>IF(IF(AND(V667&gt;=設定!$C$3,X667&gt;=L667),G667*(1+設定!$C$6),IF(AND(V667&gt;=設定!$C$3,X667&lt;L667),G667*(1+設定!$C$7*-1),IF(V667&lt;設定!$C$3,G667*(1+設定!$C$6),"除外")))&gt;10,IF(AND(V667&gt;=設定!$C$3,X667&gt;=L667),G667*(1+設定!$C$6),IF(AND(V667&gt;=設定!$C$3,X667&lt;L667),G667*(1+設定!$C$7*-1),IF(V667&lt;設定!$C$3,G667*(1+設定!$C$6),"除外"))),10)</f>
        <v>#VALUE!</v>
      </c>
      <c r="I667" s="34" t="e">
        <f ca="1">IF(消化率!$I$5&lt;1,商品!H667*消化率!$I$5,IF(商品!W667*商品!Q667/(商品!H667*消化率!$I$5)&gt;商品!L667,商品!H667*消化率!$I$5,J667))</f>
        <v>#DIV/0!</v>
      </c>
      <c r="J667" s="34" t="e">
        <f t="shared" si="142"/>
        <v>#VALUE!</v>
      </c>
      <c r="K667" s="34" t="e">
        <f ca="1">IF(ROUNDDOWN(IF(I667&gt;=設定!$C$8,設定!$C$8,商品!I667),0)&lt;10,10,ROUNDDOWN(IF(I667&gt;=設定!$C$8,設定!$C$8,商品!I667),0))</f>
        <v>#DIV/0!</v>
      </c>
      <c r="L667" s="64">
        <f>IF(F667="標準",設定!$C$4,商品!F667)</f>
        <v>5</v>
      </c>
      <c r="M667" s="63" t="str">
        <f>_xlfn.XLOOKUP($D667,全商品!$F:$F,全商品!H:H,"-")</f>
        <v>-</v>
      </c>
      <c r="N667" s="12" t="str">
        <f>_xlfn.XLOOKUP($D667,全商品!$F:$F,全商品!I:I,"-")</f>
        <v>-</v>
      </c>
      <c r="O667" s="23" t="str">
        <f>_xlfn.XLOOKUP($D667,全商品!$F:$F,全商品!K:K,"-")</f>
        <v>-</v>
      </c>
      <c r="P667" s="13" t="str">
        <f>_xlfn.XLOOKUP($D667,全商品!$F:$F,全商品!M:M,"-")</f>
        <v>-</v>
      </c>
      <c r="Q667" s="25" t="str">
        <f>_xlfn.XLOOKUP($D667,現状商品設定!B:B,現状商品設定!D:D,"-")</f>
        <v>-</v>
      </c>
      <c r="R667" s="22">
        <f>SUM(_xlfn.XLOOKUP($D667,当月商品!$D:$D,当月商品!I:I,0),_xlfn.XLOOKUP($D667,前月商品!$D:$D,前月商品!I:I,0),_xlfn.XLOOKUP($D667,前々月商品!$D:$D,前々月商品!I:I,0))</f>
        <v>0</v>
      </c>
      <c r="S667" s="23">
        <f>SUM(_xlfn.XLOOKUP($D667,当月商品!$D:$D,当月商品!V:V,0),_xlfn.XLOOKUP($D667,前月商品!$D:$D,前月商品!V:V,0),_xlfn.XLOOKUP($D667,前々月商品!$D:$D,前々月商品!V:V,0))</f>
        <v>0</v>
      </c>
      <c r="T667" s="23">
        <f t="shared" si="143"/>
        <v>0</v>
      </c>
      <c r="U667" s="23">
        <f>SUM(_xlfn.XLOOKUP($D667,当月商品!$D:$D,当月商品!W:W,0),_xlfn.XLOOKUP($D667,前月商品!$D:$D,前月商品!W:W,0),_xlfn.XLOOKUP($D667,前々月商品!$D:$D,前々月商品!W:W,0))</f>
        <v>0</v>
      </c>
      <c r="V667" s="23">
        <f>SUM(_xlfn.XLOOKUP($D667,当月商品!$D:$D,当月商品!H:H,0),_xlfn.XLOOKUP($D667,前月商品!$D:$D,前月商品!H:H,0),_xlfn.XLOOKUP($D667,前々月商品!$D:$D,前々月商品!H:H,0))</f>
        <v>0</v>
      </c>
      <c r="W667" s="13">
        <f t="shared" si="144"/>
        <v>0</v>
      </c>
      <c r="X667" s="15">
        <f t="shared" si="145"/>
        <v>0</v>
      </c>
      <c r="Y667" s="22">
        <f>_xlfn.XLOOKUP($D667,当月商品!$D:$D,当月商品!I:I,0)</f>
        <v>0</v>
      </c>
      <c r="Z667" s="23">
        <f>_xlfn.XLOOKUP($D667,前月商品!$D:$D,前月商品!I:I,0)</f>
        <v>0</v>
      </c>
      <c r="AA667" s="23">
        <f>_xlfn.XLOOKUP($D667,前々月商品!$D:$D,前々月商品!I:I,0)</f>
        <v>0</v>
      </c>
      <c r="AB667" s="23">
        <f>_xlfn.XLOOKUP($D667,当月商品!$D:$D,当月商品!V:V,0)</f>
        <v>0</v>
      </c>
      <c r="AC667" s="23">
        <f>_xlfn.XLOOKUP($D667,前月商品!$D:$D,前月商品!V:V,0)</f>
        <v>0</v>
      </c>
      <c r="AD667" s="23">
        <f>_xlfn.XLOOKUP($D667,前々月商品!$D:$D,前々月商品!V:V,0)</f>
        <v>0</v>
      </c>
      <c r="AE667" s="23">
        <f t="shared" si="146"/>
        <v>0</v>
      </c>
      <c r="AF667" s="23">
        <f t="shared" si="147"/>
        <v>0</v>
      </c>
      <c r="AG667" s="23">
        <f t="shared" si="148"/>
        <v>0</v>
      </c>
      <c r="AH667" s="12">
        <f>_xlfn.XLOOKUP($D667,当月商品!$D:$D,当月商品!W:W,0)</f>
        <v>0</v>
      </c>
      <c r="AI667" s="12">
        <f>_xlfn.XLOOKUP($D667,前月商品!$D:$D,前月商品!W:W,0)</f>
        <v>0</v>
      </c>
      <c r="AJ667" s="12">
        <f>_xlfn.XLOOKUP($D667,前々月商品!$D:$D,前々月商品!W:W,0)</f>
        <v>0</v>
      </c>
      <c r="AK667" s="12">
        <f>_xlfn.XLOOKUP($D667,当月商品!$D:$D,当月商品!H:H,0)</f>
        <v>0</v>
      </c>
      <c r="AL667" s="12">
        <f>_xlfn.XLOOKUP($D667,前月商品!$D:$D,前月商品!H:H,0)</f>
        <v>0</v>
      </c>
      <c r="AM667" s="12">
        <f>_xlfn.XLOOKUP($D667,前々月商品!$D:$D,前々月商品!H:H,0)</f>
        <v>0</v>
      </c>
      <c r="AN667" s="13">
        <f t="shared" si="149"/>
        <v>0</v>
      </c>
      <c r="AO667" s="13">
        <f t="shared" si="150"/>
        <v>0</v>
      </c>
      <c r="AP667" s="13">
        <f t="shared" si="151"/>
        <v>0</v>
      </c>
      <c r="AQ667" s="16">
        <f t="shared" si="152"/>
        <v>0</v>
      </c>
      <c r="AR667" s="16">
        <f t="shared" si="153"/>
        <v>0</v>
      </c>
      <c r="AS667" s="17">
        <f t="shared" si="154"/>
        <v>0</v>
      </c>
      <c r="AT667" t="e">
        <f t="shared" si="155"/>
        <v>#VALUE!</v>
      </c>
    </row>
    <row r="668" spans="3:46" ht="36.65" customHeight="1">
      <c r="C668" s="20">
        <v>663</v>
      </c>
      <c r="D668" s="53">
        <f>現状商品設定!B665</f>
        <v>0</v>
      </c>
      <c r="E668" s="26" t="str">
        <f>IFERROR(_xlfn.XLOOKUP($D668,現状商品設定!B:B,現状商品設定!C:C,"-"),"-")</f>
        <v>-</v>
      </c>
      <c r="F668" s="32" t="s">
        <v>46</v>
      </c>
      <c r="G668" s="30" t="str">
        <f>IFERROR(_xlfn.XLOOKUP($D668,現状商品設定!B:B,現状商品設定!F:F),"-")</f>
        <v>-</v>
      </c>
      <c r="H668" s="34" t="e">
        <f>IF(IF(AND(V668&gt;=設定!$C$3,X668&gt;=L668),G668*(1+設定!$C$6),IF(AND(V668&gt;=設定!$C$3,X668&lt;L668),G668*(1+設定!$C$7*-1),IF(V668&lt;設定!$C$3,G668*(1+設定!$C$6),"除外")))&gt;10,IF(AND(V668&gt;=設定!$C$3,X668&gt;=L668),G668*(1+設定!$C$6),IF(AND(V668&gt;=設定!$C$3,X668&lt;L668),G668*(1+設定!$C$7*-1),IF(V668&lt;設定!$C$3,G668*(1+設定!$C$6),"除外"))),10)</f>
        <v>#VALUE!</v>
      </c>
      <c r="I668" s="34" t="e">
        <f ca="1">IF(消化率!$I$5&lt;1,商品!H668*消化率!$I$5,IF(商品!W668*商品!Q668/(商品!H668*消化率!$I$5)&gt;商品!L668,商品!H668*消化率!$I$5,J668))</f>
        <v>#DIV/0!</v>
      </c>
      <c r="J668" s="34" t="e">
        <f t="shared" si="142"/>
        <v>#VALUE!</v>
      </c>
      <c r="K668" s="34" t="e">
        <f ca="1">IF(ROUNDDOWN(IF(I668&gt;=設定!$C$8,設定!$C$8,商品!I668),0)&lt;10,10,ROUNDDOWN(IF(I668&gt;=設定!$C$8,設定!$C$8,商品!I668),0))</f>
        <v>#DIV/0!</v>
      </c>
      <c r="L668" s="64">
        <f>IF(F668="標準",設定!$C$4,商品!F668)</f>
        <v>5</v>
      </c>
      <c r="M668" s="63" t="str">
        <f>_xlfn.XLOOKUP($D668,全商品!$F:$F,全商品!H:H,"-")</f>
        <v>-</v>
      </c>
      <c r="N668" s="12" t="str">
        <f>_xlfn.XLOOKUP($D668,全商品!$F:$F,全商品!I:I,"-")</f>
        <v>-</v>
      </c>
      <c r="O668" s="23" t="str">
        <f>_xlfn.XLOOKUP($D668,全商品!$F:$F,全商品!K:K,"-")</f>
        <v>-</v>
      </c>
      <c r="P668" s="13" t="str">
        <f>_xlfn.XLOOKUP($D668,全商品!$F:$F,全商品!M:M,"-")</f>
        <v>-</v>
      </c>
      <c r="Q668" s="25" t="str">
        <f>_xlfn.XLOOKUP($D668,現状商品設定!B:B,現状商品設定!D:D,"-")</f>
        <v>-</v>
      </c>
      <c r="R668" s="22">
        <f>SUM(_xlfn.XLOOKUP($D668,当月商品!$D:$D,当月商品!I:I,0),_xlfn.XLOOKUP($D668,前月商品!$D:$D,前月商品!I:I,0),_xlfn.XLOOKUP($D668,前々月商品!$D:$D,前々月商品!I:I,0))</f>
        <v>0</v>
      </c>
      <c r="S668" s="23">
        <f>SUM(_xlfn.XLOOKUP($D668,当月商品!$D:$D,当月商品!V:V,0),_xlfn.XLOOKUP($D668,前月商品!$D:$D,前月商品!V:V,0),_xlfn.XLOOKUP($D668,前々月商品!$D:$D,前々月商品!V:V,0))</f>
        <v>0</v>
      </c>
      <c r="T668" s="23">
        <f t="shared" si="143"/>
        <v>0</v>
      </c>
      <c r="U668" s="23">
        <f>SUM(_xlfn.XLOOKUP($D668,当月商品!$D:$D,当月商品!W:W,0),_xlfn.XLOOKUP($D668,前月商品!$D:$D,前月商品!W:W,0),_xlfn.XLOOKUP($D668,前々月商品!$D:$D,前々月商品!W:W,0))</f>
        <v>0</v>
      </c>
      <c r="V668" s="23">
        <f>SUM(_xlfn.XLOOKUP($D668,当月商品!$D:$D,当月商品!H:H,0),_xlfn.XLOOKUP($D668,前月商品!$D:$D,前月商品!H:H,0),_xlfn.XLOOKUP($D668,前々月商品!$D:$D,前々月商品!H:H,0))</f>
        <v>0</v>
      </c>
      <c r="W668" s="13">
        <f t="shared" si="144"/>
        <v>0</v>
      </c>
      <c r="X668" s="15">
        <f t="shared" si="145"/>
        <v>0</v>
      </c>
      <c r="Y668" s="22">
        <f>_xlfn.XLOOKUP($D668,当月商品!$D:$D,当月商品!I:I,0)</f>
        <v>0</v>
      </c>
      <c r="Z668" s="23">
        <f>_xlfn.XLOOKUP($D668,前月商品!$D:$D,前月商品!I:I,0)</f>
        <v>0</v>
      </c>
      <c r="AA668" s="23">
        <f>_xlfn.XLOOKUP($D668,前々月商品!$D:$D,前々月商品!I:I,0)</f>
        <v>0</v>
      </c>
      <c r="AB668" s="23">
        <f>_xlfn.XLOOKUP($D668,当月商品!$D:$D,当月商品!V:V,0)</f>
        <v>0</v>
      </c>
      <c r="AC668" s="23">
        <f>_xlfn.XLOOKUP($D668,前月商品!$D:$D,前月商品!V:V,0)</f>
        <v>0</v>
      </c>
      <c r="AD668" s="23">
        <f>_xlfn.XLOOKUP($D668,前々月商品!$D:$D,前々月商品!V:V,0)</f>
        <v>0</v>
      </c>
      <c r="AE668" s="23">
        <f t="shared" si="146"/>
        <v>0</v>
      </c>
      <c r="AF668" s="23">
        <f t="shared" si="147"/>
        <v>0</v>
      </c>
      <c r="AG668" s="23">
        <f t="shared" si="148"/>
        <v>0</v>
      </c>
      <c r="AH668" s="12">
        <f>_xlfn.XLOOKUP($D668,当月商品!$D:$D,当月商品!W:W,0)</f>
        <v>0</v>
      </c>
      <c r="AI668" s="12">
        <f>_xlfn.XLOOKUP($D668,前月商品!$D:$D,前月商品!W:W,0)</f>
        <v>0</v>
      </c>
      <c r="AJ668" s="12">
        <f>_xlfn.XLOOKUP($D668,前々月商品!$D:$D,前々月商品!W:W,0)</f>
        <v>0</v>
      </c>
      <c r="AK668" s="12">
        <f>_xlfn.XLOOKUP($D668,当月商品!$D:$D,当月商品!H:H,0)</f>
        <v>0</v>
      </c>
      <c r="AL668" s="12">
        <f>_xlfn.XLOOKUP($D668,前月商品!$D:$D,前月商品!H:H,0)</f>
        <v>0</v>
      </c>
      <c r="AM668" s="12">
        <f>_xlfn.XLOOKUP($D668,前々月商品!$D:$D,前々月商品!H:H,0)</f>
        <v>0</v>
      </c>
      <c r="AN668" s="13">
        <f t="shared" si="149"/>
        <v>0</v>
      </c>
      <c r="AO668" s="13">
        <f t="shared" si="150"/>
        <v>0</v>
      </c>
      <c r="AP668" s="13">
        <f t="shared" si="151"/>
        <v>0</v>
      </c>
      <c r="AQ668" s="16">
        <f t="shared" si="152"/>
        <v>0</v>
      </c>
      <c r="AR668" s="16">
        <f t="shared" si="153"/>
        <v>0</v>
      </c>
      <c r="AS668" s="17">
        <f t="shared" si="154"/>
        <v>0</v>
      </c>
      <c r="AT668" t="e">
        <f t="shared" si="155"/>
        <v>#VALUE!</v>
      </c>
    </row>
    <row r="669" spans="3:46" ht="36.65" customHeight="1">
      <c r="C669" s="20">
        <v>664</v>
      </c>
      <c r="D669" s="53">
        <f>現状商品設定!B666</f>
        <v>0</v>
      </c>
      <c r="E669" s="26" t="str">
        <f>IFERROR(_xlfn.XLOOKUP($D669,現状商品設定!B:B,現状商品設定!C:C,"-"),"-")</f>
        <v>-</v>
      </c>
      <c r="F669" s="32" t="s">
        <v>46</v>
      </c>
      <c r="G669" s="30" t="str">
        <f>IFERROR(_xlfn.XLOOKUP($D669,現状商品設定!B:B,現状商品設定!F:F),"-")</f>
        <v>-</v>
      </c>
      <c r="H669" s="34" t="e">
        <f>IF(IF(AND(V669&gt;=設定!$C$3,X669&gt;=L669),G669*(1+設定!$C$6),IF(AND(V669&gt;=設定!$C$3,X669&lt;L669),G669*(1+設定!$C$7*-1),IF(V669&lt;設定!$C$3,G669*(1+設定!$C$6),"除外")))&gt;10,IF(AND(V669&gt;=設定!$C$3,X669&gt;=L669),G669*(1+設定!$C$6),IF(AND(V669&gt;=設定!$C$3,X669&lt;L669),G669*(1+設定!$C$7*-1),IF(V669&lt;設定!$C$3,G669*(1+設定!$C$6),"除外"))),10)</f>
        <v>#VALUE!</v>
      </c>
      <c r="I669" s="34" t="e">
        <f ca="1">IF(消化率!$I$5&lt;1,商品!H669*消化率!$I$5,IF(商品!W669*商品!Q669/(商品!H669*消化率!$I$5)&gt;商品!L669,商品!H669*消化率!$I$5,J669))</f>
        <v>#DIV/0!</v>
      </c>
      <c r="J669" s="34" t="e">
        <f t="shared" si="142"/>
        <v>#VALUE!</v>
      </c>
      <c r="K669" s="34" t="e">
        <f ca="1">IF(ROUNDDOWN(IF(I669&gt;=設定!$C$8,設定!$C$8,商品!I669),0)&lt;10,10,ROUNDDOWN(IF(I669&gt;=設定!$C$8,設定!$C$8,商品!I669),0))</f>
        <v>#DIV/0!</v>
      </c>
      <c r="L669" s="64">
        <f>IF(F669="標準",設定!$C$4,商品!F669)</f>
        <v>5</v>
      </c>
      <c r="M669" s="63" t="str">
        <f>_xlfn.XLOOKUP($D669,全商品!$F:$F,全商品!H:H,"-")</f>
        <v>-</v>
      </c>
      <c r="N669" s="12" t="str">
        <f>_xlfn.XLOOKUP($D669,全商品!$F:$F,全商品!I:I,"-")</f>
        <v>-</v>
      </c>
      <c r="O669" s="23" t="str">
        <f>_xlfn.XLOOKUP($D669,全商品!$F:$F,全商品!K:K,"-")</f>
        <v>-</v>
      </c>
      <c r="P669" s="13" t="str">
        <f>_xlfn.XLOOKUP($D669,全商品!$F:$F,全商品!M:M,"-")</f>
        <v>-</v>
      </c>
      <c r="Q669" s="25" t="str">
        <f>_xlfn.XLOOKUP($D669,現状商品設定!B:B,現状商品設定!D:D,"-")</f>
        <v>-</v>
      </c>
      <c r="R669" s="22">
        <f>SUM(_xlfn.XLOOKUP($D669,当月商品!$D:$D,当月商品!I:I,0),_xlfn.XLOOKUP($D669,前月商品!$D:$D,前月商品!I:I,0),_xlfn.XLOOKUP($D669,前々月商品!$D:$D,前々月商品!I:I,0))</f>
        <v>0</v>
      </c>
      <c r="S669" s="23">
        <f>SUM(_xlfn.XLOOKUP($D669,当月商品!$D:$D,当月商品!V:V,0),_xlfn.XLOOKUP($D669,前月商品!$D:$D,前月商品!V:V,0),_xlfn.XLOOKUP($D669,前々月商品!$D:$D,前々月商品!V:V,0))</f>
        <v>0</v>
      </c>
      <c r="T669" s="23">
        <f t="shared" si="143"/>
        <v>0</v>
      </c>
      <c r="U669" s="23">
        <f>SUM(_xlfn.XLOOKUP($D669,当月商品!$D:$D,当月商品!W:W,0),_xlfn.XLOOKUP($D669,前月商品!$D:$D,前月商品!W:W,0),_xlfn.XLOOKUP($D669,前々月商品!$D:$D,前々月商品!W:W,0))</f>
        <v>0</v>
      </c>
      <c r="V669" s="23">
        <f>SUM(_xlfn.XLOOKUP($D669,当月商品!$D:$D,当月商品!H:H,0),_xlfn.XLOOKUP($D669,前月商品!$D:$D,前月商品!H:H,0),_xlfn.XLOOKUP($D669,前々月商品!$D:$D,前々月商品!H:H,0))</f>
        <v>0</v>
      </c>
      <c r="W669" s="13">
        <f t="shared" si="144"/>
        <v>0</v>
      </c>
      <c r="X669" s="15">
        <f t="shared" si="145"/>
        <v>0</v>
      </c>
      <c r="Y669" s="22">
        <f>_xlfn.XLOOKUP($D669,当月商品!$D:$D,当月商品!I:I,0)</f>
        <v>0</v>
      </c>
      <c r="Z669" s="23">
        <f>_xlfn.XLOOKUP($D669,前月商品!$D:$D,前月商品!I:I,0)</f>
        <v>0</v>
      </c>
      <c r="AA669" s="23">
        <f>_xlfn.XLOOKUP($D669,前々月商品!$D:$D,前々月商品!I:I,0)</f>
        <v>0</v>
      </c>
      <c r="AB669" s="23">
        <f>_xlfn.XLOOKUP($D669,当月商品!$D:$D,当月商品!V:V,0)</f>
        <v>0</v>
      </c>
      <c r="AC669" s="23">
        <f>_xlfn.XLOOKUP($D669,前月商品!$D:$D,前月商品!V:V,0)</f>
        <v>0</v>
      </c>
      <c r="AD669" s="23">
        <f>_xlfn.XLOOKUP($D669,前々月商品!$D:$D,前々月商品!V:V,0)</f>
        <v>0</v>
      </c>
      <c r="AE669" s="23">
        <f t="shared" si="146"/>
        <v>0</v>
      </c>
      <c r="AF669" s="23">
        <f t="shared" si="147"/>
        <v>0</v>
      </c>
      <c r="AG669" s="23">
        <f t="shared" si="148"/>
        <v>0</v>
      </c>
      <c r="AH669" s="12">
        <f>_xlfn.XLOOKUP($D669,当月商品!$D:$D,当月商品!W:W,0)</f>
        <v>0</v>
      </c>
      <c r="AI669" s="12">
        <f>_xlfn.XLOOKUP($D669,前月商品!$D:$D,前月商品!W:W,0)</f>
        <v>0</v>
      </c>
      <c r="AJ669" s="12">
        <f>_xlfn.XLOOKUP($D669,前々月商品!$D:$D,前々月商品!W:W,0)</f>
        <v>0</v>
      </c>
      <c r="AK669" s="12">
        <f>_xlfn.XLOOKUP($D669,当月商品!$D:$D,当月商品!H:H,0)</f>
        <v>0</v>
      </c>
      <c r="AL669" s="12">
        <f>_xlfn.XLOOKUP($D669,前月商品!$D:$D,前月商品!H:H,0)</f>
        <v>0</v>
      </c>
      <c r="AM669" s="12">
        <f>_xlfn.XLOOKUP($D669,前々月商品!$D:$D,前々月商品!H:H,0)</f>
        <v>0</v>
      </c>
      <c r="AN669" s="13">
        <f t="shared" si="149"/>
        <v>0</v>
      </c>
      <c r="AO669" s="13">
        <f t="shared" si="150"/>
        <v>0</v>
      </c>
      <c r="AP669" s="13">
        <f t="shared" si="151"/>
        <v>0</v>
      </c>
      <c r="AQ669" s="16">
        <f t="shared" si="152"/>
        <v>0</v>
      </c>
      <c r="AR669" s="16">
        <f t="shared" si="153"/>
        <v>0</v>
      </c>
      <c r="AS669" s="17">
        <f t="shared" si="154"/>
        <v>0</v>
      </c>
      <c r="AT669" t="e">
        <f t="shared" si="155"/>
        <v>#VALUE!</v>
      </c>
    </row>
    <row r="670" spans="3:46" ht="36.65" customHeight="1">
      <c r="C670" s="20">
        <v>665</v>
      </c>
      <c r="D670" s="53">
        <f>現状商品設定!B667</f>
        <v>0</v>
      </c>
      <c r="E670" s="26" t="str">
        <f>IFERROR(_xlfn.XLOOKUP($D670,現状商品設定!B:B,現状商品設定!C:C,"-"),"-")</f>
        <v>-</v>
      </c>
      <c r="F670" s="32" t="s">
        <v>46</v>
      </c>
      <c r="G670" s="30" t="str">
        <f>IFERROR(_xlfn.XLOOKUP($D670,現状商品設定!B:B,現状商品設定!F:F),"-")</f>
        <v>-</v>
      </c>
      <c r="H670" s="34" t="e">
        <f>IF(IF(AND(V670&gt;=設定!$C$3,X670&gt;=L670),G670*(1+設定!$C$6),IF(AND(V670&gt;=設定!$C$3,X670&lt;L670),G670*(1+設定!$C$7*-1),IF(V670&lt;設定!$C$3,G670*(1+設定!$C$6),"除外")))&gt;10,IF(AND(V670&gt;=設定!$C$3,X670&gt;=L670),G670*(1+設定!$C$6),IF(AND(V670&gt;=設定!$C$3,X670&lt;L670),G670*(1+設定!$C$7*-1),IF(V670&lt;設定!$C$3,G670*(1+設定!$C$6),"除外"))),10)</f>
        <v>#VALUE!</v>
      </c>
      <c r="I670" s="34" t="e">
        <f ca="1">IF(消化率!$I$5&lt;1,商品!H670*消化率!$I$5,IF(商品!W670*商品!Q670/(商品!H670*消化率!$I$5)&gt;商品!L670,商品!H670*消化率!$I$5,J670))</f>
        <v>#DIV/0!</v>
      </c>
      <c r="J670" s="34" t="e">
        <f t="shared" si="142"/>
        <v>#VALUE!</v>
      </c>
      <c r="K670" s="34" t="e">
        <f ca="1">IF(ROUNDDOWN(IF(I670&gt;=設定!$C$8,設定!$C$8,商品!I670),0)&lt;10,10,ROUNDDOWN(IF(I670&gt;=設定!$C$8,設定!$C$8,商品!I670),0))</f>
        <v>#DIV/0!</v>
      </c>
      <c r="L670" s="64">
        <f>IF(F670="標準",設定!$C$4,商品!F670)</f>
        <v>5</v>
      </c>
      <c r="M670" s="63" t="str">
        <f>_xlfn.XLOOKUP($D670,全商品!$F:$F,全商品!H:H,"-")</f>
        <v>-</v>
      </c>
      <c r="N670" s="12" t="str">
        <f>_xlfn.XLOOKUP($D670,全商品!$F:$F,全商品!I:I,"-")</f>
        <v>-</v>
      </c>
      <c r="O670" s="23" t="str">
        <f>_xlfn.XLOOKUP($D670,全商品!$F:$F,全商品!K:K,"-")</f>
        <v>-</v>
      </c>
      <c r="P670" s="13" t="str">
        <f>_xlfn.XLOOKUP($D670,全商品!$F:$F,全商品!M:M,"-")</f>
        <v>-</v>
      </c>
      <c r="Q670" s="25" t="str">
        <f>_xlfn.XLOOKUP($D670,現状商品設定!B:B,現状商品設定!D:D,"-")</f>
        <v>-</v>
      </c>
      <c r="R670" s="22">
        <f>SUM(_xlfn.XLOOKUP($D670,当月商品!$D:$D,当月商品!I:I,0),_xlfn.XLOOKUP($D670,前月商品!$D:$D,前月商品!I:I,0),_xlfn.XLOOKUP($D670,前々月商品!$D:$D,前々月商品!I:I,0))</f>
        <v>0</v>
      </c>
      <c r="S670" s="23">
        <f>SUM(_xlfn.XLOOKUP($D670,当月商品!$D:$D,当月商品!V:V,0),_xlfn.XLOOKUP($D670,前月商品!$D:$D,前月商品!V:V,0),_xlfn.XLOOKUP($D670,前々月商品!$D:$D,前々月商品!V:V,0))</f>
        <v>0</v>
      </c>
      <c r="T670" s="23">
        <f t="shared" si="143"/>
        <v>0</v>
      </c>
      <c r="U670" s="23">
        <f>SUM(_xlfn.XLOOKUP($D670,当月商品!$D:$D,当月商品!W:W,0),_xlfn.XLOOKUP($D670,前月商品!$D:$D,前月商品!W:W,0),_xlfn.XLOOKUP($D670,前々月商品!$D:$D,前々月商品!W:W,0))</f>
        <v>0</v>
      </c>
      <c r="V670" s="23">
        <f>SUM(_xlfn.XLOOKUP($D670,当月商品!$D:$D,当月商品!H:H,0),_xlfn.XLOOKUP($D670,前月商品!$D:$D,前月商品!H:H,0),_xlfn.XLOOKUP($D670,前々月商品!$D:$D,前々月商品!H:H,0))</f>
        <v>0</v>
      </c>
      <c r="W670" s="13">
        <f t="shared" si="144"/>
        <v>0</v>
      </c>
      <c r="X670" s="15">
        <f t="shared" si="145"/>
        <v>0</v>
      </c>
      <c r="Y670" s="22">
        <f>_xlfn.XLOOKUP($D670,当月商品!$D:$D,当月商品!I:I,0)</f>
        <v>0</v>
      </c>
      <c r="Z670" s="23">
        <f>_xlfn.XLOOKUP($D670,前月商品!$D:$D,前月商品!I:I,0)</f>
        <v>0</v>
      </c>
      <c r="AA670" s="23">
        <f>_xlfn.XLOOKUP($D670,前々月商品!$D:$D,前々月商品!I:I,0)</f>
        <v>0</v>
      </c>
      <c r="AB670" s="23">
        <f>_xlfn.XLOOKUP($D670,当月商品!$D:$D,当月商品!V:V,0)</f>
        <v>0</v>
      </c>
      <c r="AC670" s="23">
        <f>_xlfn.XLOOKUP($D670,前月商品!$D:$D,前月商品!V:V,0)</f>
        <v>0</v>
      </c>
      <c r="AD670" s="23">
        <f>_xlfn.XLOOKUP($D670,前々月商品!$D:$D,前々月商品!V:V,0)</f>
        <v>0</v>
      </c>
      <c r="AE670" s="23">
        <f t="shared" si="146"/>
        <v>0</v>
      </c>
      <c r="AF670" s="23">
        <f t="shared" si="147"/>
        <v>0</v>
      </c>
      <c r="AG670" s="23">
        <f t="shared" si="148"/>
        <v>0</v>
      </c>
      <c r="AH670" s="12">
        <f>_xlfn.XLOOKUP($D670,当月商品!$D:$D,当月商品!W:W,0)</f>
        <v>0</v>
      </c>
      <c r="AI670" s="12">
        <f>_xlfn.XLOOKUP($D670,前月商品!$D:$D,前月商品!W:W,0)</f>
        <v>0</v>
      </c>
      <c r="AJ670" s="12">
        <f>_xlfn.XLOOKUP($D670,前々月商品!$D:$D,前々月商品!W:W,0)</f>
        <v>0</v>
      </c>
      <c r="AK670" s="12">
        <f>_xlfn.XLOOKUP($D670,当月商品!$D:$D,当月商品!H:H,0)</f>
        <v>0</v>
      </c>
      <c r="AL670" s="12">
        <f>_xlfn.XLOOKUP($D670,前月商品!$D:$D,前月商品!H:H,0)</f>
        <v>0</v>
      </c>
      <c r="AM670" s="12">
        <f>_xlfn.XLOOKUP($D670,前々月商品!$D:$D,前々月商品!H:H,0)</f>
        <v>0</v>
      </c>
      <c r="AN670" s="13">
        <f t="shared" si="149"/>
        <v>0</v>
      </c>
      <c r="AO670" s="13">
        <f t="shared" si="150"/>
        <v>0</v>
      </c>
      <c r="AP670" s="13">
        <f t="shared" si="151"/>
        <v>0</v>
      </c>
      <c r="AQ670" s="16">
        <f t="shared" si="152"/>
        <v>0</v>
      </c>
      <c r="AR670" s="16">
        <f t="shared" si="153"/>
        <v>0</v>
      </c>
      <c r="AS670" s="17">
        <f t="shared" si="154"/>
        <v>0</v>
      </c>
      <c r="AT670" t="e">
        <f t="shared" si="155"/>
        <v>#VALUE!</v>
      </c>
    </row>
    <row r="671" spans="3:46" ht="36.65" customHeight="1">
      <c r="C671" s="20">
        <v>666</v>
      </c>
      <c r="D671" s="53">
        <f>現状商品設定!B668</f>
        <v>0</v>
      </c>
      <c r="E671" s="26" t="str">
        <f>IFERROR(_xlfn.XLOOKUP($D671,現状商品設定!B:B,現状商品設定!C:C,"-"),"-")</f>
        <v>-</v>
      </c>
      <c r="F671" s="32" t="s">
        <v>46</v>
      </c>
      <c r="G671" s="30" t="str">
        <f>IFERROR(_xlfn.XLOOKUP($D671,現状商品設定!B:B,現状商品設定!F:F),"-")</f>
        <v>-</v>
      </c>
      <c r="H671" s="34" t="e">
        <f>IF(IF(AND(V671&gt;=設定!$C$3,X671&gt;=L671),G671*(1+設定!$C$6),IF(AND(V671&gt;=設定!$C$3,X671&lt;L671),G671*(1+設定!$C$7*-1),IF(V671&lt;設定!$C$3,G671*(1+設定!$C$6),"除外")))&gt;10,IF(AND(V671&gt;=設定!$C$3,X671&gt;=L671),G671*(1+設定!$C$6),IF(AND(V671&gt;=設定!$C$3,X671&lt;L671),G671*(1+設定!$C$7*-1),IF(V671&lt;設定!$C$3,G671*(1+設定!$C$6),"除外"))),10)</f>
        <v>#VALUE!</v>
      </c>
      <c r="I671" s="34" t="e">
        <f ca="1">IF(消化率!$I$5&lt;1,商品!H671*消化率!$I$5,IF(商品!W671*商品!Q671/(商品!H671*消化率!$I$5)&gt;商品!L671,商品!H671*消化率!$I$5,J671))</f>
        <v>#DIV/0!</v>
      </c>
      <c r="J671" s="34" t="e">
        <f t="shared" si="142"/>
        <v>#VALUE!</v>
      </c>
      <c r="K671" s="34" t="e">
        <f ca="1">IF(ROUNDDOWN(IF(I671&gt;=設定!$C$8,設定!$C$8,商品!I671),0)&lt;10,10,ROUNDDOWN(IF(I671&gt;=設定!$C$8,設定!$C$8,商品!I671),0))</f>
        <v>#DIV/0!</v>
      </c>
      <c r="L671" s="64">
        <f>IF(F671="標準",設定!$C$4,商品!F671)</f>
        <v>5</v>
      </c>
      <c r="M671" s="63" t="str">
        <f>_xlfn.XLOOKUP($D671,全商品!$F:$F,全商品!H:H,"-")</f>
        <v>-</v>
      </c>
      <c r="N671" s="12" t="str">
        <f>_xlfn.XLOOKUP($D671,全商品!$F:$F,全商品!I:I,"-")</f>
        <v>-</v>
      </c>
      <c r="O671" s="23" t="str">
        <f>_xlfn.XLOOKUP($D671,全商品!$F:$F,全商品!K:K,"-")</f>
        <v>-</v>
      </c>
      <c r="P671" s="13" t="str">
        <f>_xlfn.XLOOKUP($D671,全商品!$F:$F,全商品!M:M,"-")</f>
        <v>-</v>
      </c>
      <c r="Q671" s="25" t="str">
        <f>_xlfn.XLOOKUP($D671,現状商品設定!B:B,現状商品設定!D:D,"-")</f>
        <v>-</v>
      </c>
      <c r="R671" s="22">
        <f>SUM(_xlfn.XLOOKUP($D671,当月商品!$D:$D,当月商品!I:I,0),_xlfn.XLOOKUP($D671,前月商品!$D:$D,前月商品!I:I,0),_xlfn.XLOOKUP($D671,前々月商品!$D:$D,前々月商品!I:I,0))</f>
        <v>0</v>
      </c>
      <c r="S671" s="23">
        <f>SUM(_xlfn.XLOOKUP($D671,当月商品!$D:$D,当月商品!V:V,0),_xlfn.XLOOKUP($D671,前月商品!$D:$D,前月商品!V:V,0),_xlfn.XLOOKUP($D671,前々月商品!$D:$D,前々月商品!V:V,0))</f>
        <v>0</v>
      </c>
      <c r="T671" s="23">
        <f t="shared" si="143"/>
        <v>0</v>
      </c>
      <c r="U671" s="23">
        <f>SUM(_xlfn.XLOOKUP($D671,当月商品!$D:$D,当月商品!W:W,0),_xlfn.XLOOKUP($D671,前月商品!$D:$D,前月商品!W:W,0),_xlfn.XLOOKUP($D671,前々月商品!$D:$D,前々月商品!W:W,0))</f>
        <v>0</v>
      </c>
      <c r="V671" s="23">
        <f>SUM(_xlfn.XLOOKUP($D671,当月商品!$D:$D,当月商品!H:H,0),_xlfn.XLOOKUP($D671,前月商品!$D:$D,前月商品!H:H,0),_xlfn.XLOOKUP($D671,前々月商品!$D:$D,前々月商品!H:H,0))</f>
        <v>0</v>
      </c>
      <c r="W671" s="13">
        <f t="shared" si="144"/>
        <v>0</v>
      </c>
      <c r="X671" s="15">
        <f t="shared" si="145"/>
        <v>0</v>
      </c>
      <c r="Y671" s="22">
        <f>_xlfn.XLOOKUP($D671,当月商品!$D:$D,当月商品!I:I,0)</f>
        <v>0</v>
      </c>
      <c r="Z671" s="23">
        <f>_xlfn.XLOOKUP($D671,前月商品!$D:$D,前月商品!I:I,0)</f>
        <v>0</v>
      </c>
      <c r="AA671" s="23">
        <f>_xlfn.XLOOKUP($D671,前々月商品!$D:$D,前々月商品!I:I,0)</f>
        <v>0</v>
      </c>
      <c r="AB671" s="23">
        <f>_xlfn.XLOOKUP($D671,当月商品!$D:$D,当月商品!V:V,0)</f>
        <v>0</v>
      </c>
      <c r="AC671" s="23">
        <f>_xlfn.XLOOKUP($D671,前月商品!$D:$D,前月商品!V:V,0)</f>
        <v>0</v>
      </c>
      <c r="AD671" s="23">
        <f>_xlfn.XLOOKUP($D671,前々月商品!$D:$D,前々月商品!V:V,0)</f>
        <v>0</v>
      </c>
      <c r="AE671" s="23">
        <f t="shared" si="146"/>
        <v>0</v>
      </c>
      <c r="AF671" s="23">
        <f t="shared" si="147"/>
        <v>0</v>
      </c>
      <c r="AG671" s="23">
        <f t="shared" si="148"/>
        <v>0</v>
      </c>
      <c r="AH671" s="12">
        <f>_xlfn.XLOOKUP($D671,当月商品!$D:$D,当月商品!W:W,0)</f>
        <v>0</v>
      </c>
      <c r="AI671" s="12">
        <f>_xlfn.XLOOKUP($D671,前月商品!$D:$D,前月商品!W:W,0)</f>
        <v>0</v>
      </c>
      <c r="AJ671" s="12">
        <f>_xlfn.XLOOKUP($D671,前々月商品!$D:$D,前々月商品!W:W,0)</f>
        <v>0</v>
      </c>
      <c r="AK671" s="12">
        <f>_xlfn.XLOOKUP($D671,当月商品!$D:$D,当月商品!H:H,0)</f>
        <v>0</v>
      </c>
      <c r="AL671" s="12">
        <f>_xlfn.XLOOKUP($D671,前月商品!$D:$D,前月商品!H:H,0)</f>
        <v>0</v>
      </c>
      <c r="AM671" s="12">
        <f>_xlfn.XLOOKUP($D671,前々月商品!$D:$D,前々月商品!H:H,0)</f>
        <v>0</v>
      </c>
      <c r="AN671" s="13">
        <f t="shared" si="149"/>
        <v>0</v>
      </c>
      <c r="AO671" s="13">
        <f t="shared" si="150"/>
        <v>0</v>
      </c>
      <c r="AP671" s="13">
        <f t="shared" si="151"/>
        <v>0</v>
      </c>
      <c r="AQ671" s="16">
        <f t="shared" si="152"/>
        <v>0</v>
      </c>
      <c r="AR671" s="16">
        <f t="shared" si="153"/>
        <v>0</v>
      </c>
      <c r="AS671" s="17">
        <f t="shared" si="154"/>
        <v>0</v>
      </c>
      <c r="AT671" t="e">
        <f t="shared" si="155"/>
        <v>#VALUE!</v>
      </c>
    </row>
    <row r="672" spans="3:46" ht="36.65" customHeight="1">
      <c r="C672" s="20">
        <v>667</v>
      </c>
      <c r="D672" s="53">
        <f>現状商品設定!B669</f>
        <v>0</v>
      </c>
      <c r="E672" s="26" t="str">
        <f>IFERROR(_xlfn.XLOOKUP($D672,現状商品設定!B:B,現状商品設定!C:C,"-"),"-")</f>
        <v>-</v>
      </c>
      <c r="F672" s="32" t="s">
        <v>46</v>
      </c>
      <c r="G672" s="30" t="str">
        <f>IFERROR(_xlfn.XLOOKUP($D672,現状商品設定!B:B,現状商品設定!F:F),"-")</f>
        <v>-</v>
      </c>
      <c r="H672" s="34" t="e">
        <f>IF(IF(AND(V672&gt;=設定!$C$3,X672&gt;=L672),G672*(1+設定!$C$6),IF(AND(V672&gt;=設定!$C$3,X672&lt;L672),G672*(1+設定!$C$7*-1),IF(V672&lt;設定!$C$3,G672*(1+設定!$C$6),"除外")))&gt;10,IF(AND(V672&gt;=設定!$C$3,X672&gt;=L672),G672*(1+設定!$C$6),IF(AND(V672&gt;=設定!$C$3,X672&lt;L672),G672*(1+設定!$C$7*-1),IF(V672&lt;設定!$C$3,G672*(1+設定!$C$6),"除外"))),10)</f>
        <v>#VALUE!</v>
      </c>
      <c r="I672" s="34" t="e">
        <f ca="1">IF(消化率!$I$5&lt;1,商品!H672*消化率!$I$5,IF(商品!W672*商品!Q672/(商品!H672*消化率!$I$5)&gt;商品!L672,商品!H672*消化率!$I$5,J672))</f>
        <v>#DIV/0!</v>
      </c>
      <c r="J672" s="34" t="e">
        <f t="shared" si="142"/>
        <v>#VALUE!</v>
      </c>
      <c r="K672" s="34" t="e">
        <f ca="1">IF(ROUNDDOWN(IF(I672&gt;=設定!$C$8,設定!$C$8,商品!I672),0)&lt;10,10,ROUNDDOWN(IF(I672&gt;=設定!$C$8,設定!$C$8,商品!I672),0))</f>
        <v>#DIV/0!</v>
      </c>
      <c r="L672" s="64">
        <f>IF(F672="標準",設定!$C$4,商品!F672)</f>
        <v>5</v>
      </c>
      <c r="M672" s="63" t="str">
        <f>_xlfn.XLOOKUP($D672,全商品!$F:$F,全商品!H:H,"-")</f>
        <v>-</v>
      </c>
      <c r="N672" s="12" t="str">
        <f>_xlfn.XLOOKUP($D672,全商品!$F:$F,全商品!I:I,"-")</f>
        <v>-</v>
      </c>
      <c r="O672" s="23" t="str">
        <f>_xlfn.XLOOKUP($D672,全商品!$F:$F,全商品!K:K,"-")</f>
        <v>-</v>
      </c>
      <c r="P672" s="13" t="str">
        <f>_xlfn.XLOOKUP($D672,全商品!$F:$F,全商品!M:M,"-")</f>
        <v>-</v>
      </c>
      <c r="Q672" s="25" t="str">
        <f>_xlfn.XLOOKUP($D672,現状商品設定!B:B,現状商品設定!D:D,"-")</f>
        <v>-</v>
      </c>
      <c r="R672" s="22">
        <f>SUM(_xlfn.XLOOKUP($D672,当月商品!$D:$D,当月商品!I:I,0),_xlfn.XLOOKUP($D672,前月商品!$D:$D,前月商品!I:I,0),_xlfn.XLOOKUP($D672,前々月商品!$D:$D,前々月商品!I:I,0))</f>
        <v>0</v>
      </c>
      <c r="S672" s="23">
        <f>SUM(_xlfn.XLOOKUP($D672,当月商品!$D:$D,当月商品!V:V,0),_xlfn.XLOOKUP($D672,前月商品!$D:$D,前月商品!V:V,0),_xlfn.XLOOKUP($D672,前々月商品!$D:$D,前々月商品!V:V,0))</f>
        <v>0</v>
      </c>
      <c r="T672" s="23">
        <f t="shared" si="143"/>
        <v>0</v>
      </c>
      <c r="U672" s="23">
        <f>SUM(_xlfn.XLOOKUP($D672,当月商品!$D:$D,当月商品!W:W,0),_xlfn.XLOOKUP($D672,前月商品!$D:$D,前月商品!W:W,0),_xlfn.XLOOKUP($D672,前々月商品!$D:$D,前々月商品!W:W,0))</f>
        <v>0</v>
      </c>
      <c r="V672" s="23">
        <f>SUM(_xlfn.XLOOKUP($D672,当月商品!$D:$D,当月商品!H:H,0),_xlfn.XLOOKUP($D672,前月商品!$D:$D,前月商品!H:H,0),_xlfn.XLOOKUP($D672,前々月商品!$D:$D,前々月商品!H:H,0))</f>
        <v>0</v>
      </c>
      <c r="W672" s="13">
        <f t="shared" si="144"/>
        <v>0</v>
      </c>
      <c r="X672" s="15">
        <f t="shared" si="145"/>
        <v>0</v>
      </c>
      <c r="Y672" s="22">
        <f>_xlfn.XLOOKUP($D672,当月商品!$D:$D,当月商品!I:I,0)</f>
        <v>0</v>
      </c>
      <c r="Z672" s="23">
        <f>_xlfn.XLOOKUP($D672,前月商品!$D:$D,前月商品!I:I,0)</f>
        <v>0</v>
      </c>
      <c r="AA672" s="23">
        <f>_xlfn.XLOOKUP($D672,前々月商品!$D:$D,前々月商品!I:I,0)</f>
        <v>0</v>
      </c>
      <c r="AB672" s="23">
        <f>_xlfn.XLOOKUP($D672,当月商品!$D:$D,当月商品!V:V,0)</f>
        <v>0</v>
      </c>
      <c r="AC672" s="23">
        <f>_xlfn.XLOOKUP($D672,前月商品!$D:$D,前月商品!V:V,0)</f>
        <v>0</v>
      </c>
      <c r="AD672" s="23">
        <f>_xlfn.XLOOKUP($D672,前々月商品!$D:$D,前々月商品!V:V,0)</f>
        <v>0</v>
      </c>
      <c r="AE672" s="23">
        <f t="shared" si="146"/>
        <v>0</v>
      </c>
      <c r="AF672" s="23">
        <f t="shared" si="147"/>
        <v>0</v>
      </c>
      <c r="AG672" s="23">
        <f t="shared" si="148"/>
        <v>0</v>
      </c>
      <c r="AH672" s="12">
        <f>_xlfn.XLOOKUP($D672,当月商品!$D:$D,当月商品!W:W,0)</f>
        <v>0</v>
      </c>
      <c r="AI672" s="12">
        <f>_xlfn.XLOOKUP($D672,前月商品!$D:$D,前月商品!W:W,0)</f>
        <v>0</v>
      </c>
      <c r="AJ672" s="12">
        <f>_xlfn.XLOOKUP($D672,前々月商品!$D:$D,前々月商品!W:W,0)</f>
        <v>0</v>
      </c>
      <c r="AK672" s="12">
        <f>_xlfn.XLOOKUP($D672,当月商品!$D:$D,当月商品!H:H,0)</f>
        <v>0</v>
      </c>
      <c r="AL672" s="12">
        <f>_xlfn.XLOOKUP($D672,前月商品!$D:$D,前月商品!H:H,0)</f>
        <v>0</v>
      </c>
      <c r="AM672" s="12">
        <f>_xlfn.XLOOKUP($D672,前々月商品!$D:$D,前々月商品!H:H,0)</f>
        <v>0</v>
      </c>
      <c r="AN672" s="13">
        <f t="shared" si="149"/>
        <v>0</v>
      </c>
      <c r="AO672" s="13">
        <f t="shared" si="150"/>
        <v>0</v>
      </c>
      <c r="AP672" s="13">
        <f t="shared" si="151"/>
        <v>0</v>
      </c>
      <c r="AQ672" s="16">
        <f t="shared" si="152"/>
        <v>0</v>
      </c>
      <c r="AR672" s="16">
        <f t="shared" si="153"/>
        <v>0</v>
      </c>
      <c r="AS672" s="17">
        <f t="shared" si="154"/>
        <v>0</v>
      </c>
      <c r="AT672" t="e">
        <f t="shared" si="155"/>
        <v>#VALUE!</v>
      </c>
    </row>
    <row r="673" spans="3:46" ht="36.65" customHeight="1">
      <c r="C673" s="20">
        <v>668</v>
      </c>
      <c r="D673" s="53">
        <f>現状商品設定!B670</f>
        <v>0</v>
      </c>
      <c r="E673" s="26" t="str">
        <f>IFERROR(_xlfn.XLOOKUP($D673,現状商品設定!B:B,現状商品設定!C:C,"-"),"-")</f>
        <v>-</v>
      </c>
      <c r="F673" s="32" t="s">
        <v>46</v>
      </c>
      <c r="G673" s="30" t="str">
        <f>IFERROR(_xlfn.XLOOKUP($D673,現状商品設定!B:B,現状商品設定!F:F),"-")</f>
        <v>-</v>
      </c>
      <c r="H673" s="34" t="e">
        <f>IF(IF(AND(V673&gt;=設定!$C$3,X673&gt;=L673),G673*(1+設定!$C$6),IF(AND(V673&gt;=設定!$C$3,X673&lt;L673),G673*(1+設定!$C$7*-1),IF(V673&lt;設定!$C$3,G673*(1+設定!$C$6),"除外")))&gt;10,IF(AND(V673&gt;=設定!$C$3,X673&gt;=L673),G673*(1+設定!$C$6),IF(AND(V673&gt;=設定!$C$3,X673&lt;L673),G673*(1+設定!$C$7*-1),IF(V673&lt;設定!$C$3,G673*(1+設定!$C$6),"除外"))),10)</f>
        <v>#VALUE!</v>
      </c>
      <c r="I673" s="34" t="e">
        <f ca="1">IF(消化率!$I$5&lt;1,商品!H673*消化率!$I$5,IF(商品!W673*商品!Q673/(商品!H673*消化率!$I$5)&gt;商品!L673,商品!H673*消化率!$I$5,J673))</f>
        <v>#DIV/0!</v>
      </c>
      <c r="J673" s="34" t="e">
        <f t="shared" si="142"/>
        <v>#VALUE!</v>
      </c>
      <c r="K673" s="34" t="e">
        <f ca="1">IF(ROUNDDOWN(IF(I673&gt;=設定!$C$8,設定!$C$8,商品!I673),0)&lt;10,10,ROUNDDOWN(IF(I673&gt;=設定!$C$8,設定!$C$8,商品!I673),0))</f>
        <v>#DIV/0!</v>
      </c>
      <c r="L673" s="64">
        <f>IF(F673="標準",設定!$C$4,商品!F673)</f>
        <v>5</v>
      </c>
      <c r="M673" s="63" t="str">
        <f>_xlfn.XLOOKUP($D673,全商品!$F:$F,全商品!H:H,"-")</f>
        <v>-</v>
      </c>
      <c r="N673" s="12" t="str">
        <f>_xlfn.XLOOKUP($D673,全商品!$F:$F,全商品!I:I,"-")</f>
        <v>-</v>
      </c>
      <c r="O673" s="23" t="str">
        <f>_xlfn.XLOOKUP($D673,全商品!$F:$F,全商品!K:K,"-")</f>
        <v>-</v>
      </c>
      <c r="P673" s="13" t="str">
        <f>_xlfn.XLOOKUP($D673,全商品!$F:$F,全商品!M:M,"-")</f>
        <v>-</v>
      </c>
      <c r="Q673" s="25" t="str">
        <f>_xlfn.XLOOKUP($D673,現状商品設定!B:B,現状商品設定!D:D,"-")</f>
        <v>-</v>
      </c>
      <c r="R673" s="22">
        <f>SUM(_xlfn.XLOOKUP($D673,当月商品!$D:$D,当月商品!I:I,0),_xlfn.XLOOKUP($D673,前月商品!$D:$D,前月商品!I:I,0),_xlfn.XLOOKUP($D673,前々月商品!$D:$D,前々月商品!I:I,0))</f>
        <v>0</v>
      </c>
      <c r="S673" s="23">
        <f>SUM(_xlfn.XLOOKUP($D673,当月商品!$D:$D,当月商品!V:V,0),_xlfn.XLOOKUP($D673,前月商品!$D:$D,前月商品!V:V,0),_xlfn.XLOOKUP($D673,前々月商品!$D:$D,前々月商品!V:V,0))</f>
        <v>0</v>
      </c>
      <c r="T673" s="23">
        <f t="shared" si="143"/>
        <v>0</v>
      </c>
      <c r="U673" s="23">
        <f>SUM(_xlfn.XLOOKUP($D673,当月商品!$D:$D,当月商品!W:W,0),_xlfn.XLOOKUP($D673,前月商品!$D:$D,前月商品!W:W,0),_xlfn.XLOOKUP($D673,前々月商品!$D:$D,前々月商品!W:W,0))</f>
        <v>0</v>
      </c>
      <c r="V673" s="23">
        <f>SUM(_xlfn.XLOOKUP($D673,当月商品!$D:$D,当月商品!H:H,0),_xlfn.XLOOKUP($D673,前月商品!$D:$D,前月商品!H:H,0),_xlfn.XLOOKUP($D673,前々月商品!$D:$D,前々月商品!H:H,0))</f>
        <v>0</v>
      </c>
      <c r="W673" s="13">
        <f t="shared" si="144"/>
        <v>0</v>
      </c>
      <c r="X673" s="15">
        <f t="shared" si="145"/>
        <v>0</v>
      </c>
      <c r="Y673" s="22">
        <f>_xlfn.XLOOKUP($D673,当月商品!$D:$D,当月商品!I:I,0)</f>
        <v>0</v>
      </c>
      <c r="Z673" s="23">
        <f>_xlfn.XLOOKUP($D673,前月商品!$D:$D,前月商品!I:I,0)</f>
        <v>0</v>
      </c>
      <c r="AA673" s="23">
        <f>_xlfn.XLOOKUP($D673,前々月商品!$D:$D,前々月商品!I:I,0)</f>
        <v>0</v>
      </c>
      <c r="AB673" s="23">
        <f>_xlfn.XLOOKUP($D673,当月商品!$D:$D,当月商品!V:V,0)</f>
        <v>0</v>
      </c>
      <c r="AC673" s="23">
        <f>_xlfn.XLOOKUP($D673,前月商品!$D:$D,前月商品!V:V,0)</f>
        <v>0</v>
      </c>
      <c r="AD673" s="23">
        <f>_xlfn.XLOOKUP($D673,前々月商品!$D:$D,前々月商品!V:V,0)</f>
        <v>0</v>
      </c>
      <c r="AE673" s="23">
        <f t="shared" si="146"/>
        <v>0</v>
      </c>
      <c r="AF673" s="23">
        <f t="shared" si="147"/>
        <v>0</v>
      </c>
      <c r="AG673" s="23">
        <f t="shared" si="148"/>
        <v>0</v>
      </c>
      <c r="AH673" s="12">
        <f>_xlfn.XLOOKUP($D673,当月商品!$D:$D,当月商品!W:W,0)</f>
        <v>0</v>
      </c>
      <c r="AI673" s="12">
        <f>_xlfn.XLOOKUP($D673,前月商品!$D:$D,前月商品!W:W,0)</f>
        <v>0</v>
      </c>
      <c r="AJ673" s="12">
        <f>_xlfn.XLOOKUP($D673,前々月商品!$D:$D,前々月商品!W:W,0)</f>
        <v>0</v>
      </c>
      <c r="AK673" s="12">
        <f>_xlfn.XLOOKUP($D673,当月商品!$D:$D,当月商品!H:H,0)</f>
        <v>0</v>
      </c>
      <c r="AL673" s="12">
        <f>_xlfn.XLOOKUP($D673,前月商品!$D:$D,前月商品!H:H,0)</f>
        <v>0</v>
      </c>
      <c r="AM673" s="12">
        <f>_xlfn.XLOOKUP($D673,前々月商品!$D:$D,前々月商品!H:H,0)</f>
        <v>0</v>
      </c>
      <c r="AN673" s="13">
        <f t="shared" si="149"/>
        <v>0</v>
      </c>
      <c r="AO673" s="13">
        <f t="shared" si="150"/>
        <v>0</v>
      </c>
      <c r="AP673" s="13">
        <f t="shared" si="151"/>
        <v>0</v>
      </c>
      <c r="AQ673" s="16">
        <f t="shared" si="152"/>
        <v>0</v>
      </c>
      <c r="AR673" s="16">
        <f t="shared" si="153"/>
        <v>0</v>
      </c>
      <c r="AS673" s="17">
        <f t="shared" si="154"/>
        <v>0</v>
      </c>
      <c r="AT673" t="e">
        <f t="shared" si="155"/>
        <v>#VALUE!</v>
      </c>
    </row>
    <row r="674" spans="3:46" ht="36.65" customHeight="1">
      <c r="C674" s="20">
        <v>669</v>
      </c>
      <c r="D674" s="53">
        <f>現状商品設定!B671</f>
        <v>0</v>
      </c>
      <c r="E674" s="26" t="str">
        <f>IFERROR(_xlfn.XLOOKUP($D674,現状商品設定!B:B,現状商品設定!C:C,"-"),"-")</f>
        <v>-</v>
      </c>
      <c r="F674" s="32" t="s">
        <v>46</v>
      </c>
      <c r="G674" s="30" t="str">
        <f>IFERROR(_xlfn.XLOOKUP($D674,現状商品設定!B:B,現状商品設定!F:F),"-")</f>
        <v>-</v>
      </c>
      <c r="H674" s="34" t="e">
        <f>IF(IF(AND(V674&gt;=設定!$C$3,X674&gt;=L674),G674*(1+設定!$C$6),IF(AND(V674&gt;=設定!$C$3,X674&lt;L674),G674*(1+設定!$C$7*-1),IF(V674&lt;設定!$C$3,G674*(1+設定!$C$6),"除外")))&gt;10,IF(AND(V674&gt;=設定!$C$3,X674&gt;=L674),G674*(1+設定!$C$6),IF(AND(V674&gt;=設定!$C$3,X674&lt;L674),G674*(1+設定!$C$7*-1),IF(V674&lt;設定!$C$3,G674*(1+設定!$C$6),"除外"))),10)</f>
        <v>#VALUE!</v>
      </c>
      <c r="I674" s="34" t="e">
        <f ca="1">IF(消化率!$I$5&lt;1,商品!H674*消化率!$I$5,IF(商品!W674*商品!Q674/(商品!H674*消化率!$I$5)&gt;商品!L674,商品!H674*消化率!$I$5,J674))</f>
        <v>#DIV/0!</v>
      </c>
      <c r="J674" s="34" t="e">
        <f t="shared" si="142"/>
        <v>#VALUE!</v>
      </c>
      <c r="K674" s="34" t="e">
        <f ca="1">IF(ROUNDDOWN(IF(I674&gt;=設定!$C$8,設定!$C$8,商品!I674),0)&lt;10,10,ROUNDDOWN(IF(I674&gt;=設定!$C$8,設定!$C$8,商品!I674),0))</f>
        <v>#DIV/0!</v>
      </c>
      <c r="L674" s="64">
        <f>IF(F674="標準",設定!$C$4,商品!F674)</f>
        <v>5</v>
      </c>
      <c r="M674" s="63" t="str">
        <f>_xlfn.XLOOKUP($D674,全商品!$F:$F,全商品!H:H,"-")</f>
        <v>-</v>
      </c>
      <c r="N674" s="12" t="str">
        <f>_xlfn.XLOOKUP($D674,全商品!$F:$F,全商品!I:I,"-")</f>
        <v>-</v>
      </c>
      <c r="O674" s="23" t="str">
        <f>_xlfn.XLOOKUP($D674,全商品!$F:$F,全商品!K:K,"-")</f>
        <v>-</v>
      </c>
      <c r="P674" s="13" t="str">
        <f>_xlfn.XLOOKUP($D674,全商品!$F:$F,全商品!M:M,"-")</f>
        <v>-</v>
      </c>
      <c r="Q674" s="25" t="str">
        <f>_xlfn.XLOOKUP($D674,現状商品設定!B:B,現状商品設定!D:D,"-")</f>
        <v>-</v>
      </c>
      <c r="R674" s="22">
        <f>SUM(_xlfn.XLOOKUP($D674,当月商品!$D:$D,当月商品!I:I,0),_xlfn.XLOOKUP($D674,前月商品!$D:$D,前月商品!I:I,0),_xlfn.XLOOKUP($D674,前々月商品!$D:$D,前々月商品!I:I,0))</f>
        <v>0</v>
      </c>
      <c r="S674" s="23">
        <f>SUM(_xlfn.XLOOKUP($D674,当月商品!$D:$D,当月商品!V:V,0),_xlfn.XLOOKUP($D674,前月商品!$D:$D,前月商品!V:V,0),_xlfn.XLOOKUP($D674,前々月商品!$D:$D,前々月商品!V:V,0))</f>
        <v>0</v>
      </c>
      <c r="T674" s="23">
        <f t="shared" si="143"/>
        <v>0</v>
      </c>
      <c r="U674" s="23">
        <f>SUM(_xlfn.XLOOKUP($D674,当月商品!$D:$D,当月商品!W:W,0),_xlfn.XLOOKUP($D674,前月商品!$D:$D,前月商品!W:W,0),_xlfn.XLOOKUP($D674,前々月商品!$D:$D,前々月商品!W:W,0))</f>
        <v>0</v>
      </c>
      <c r="V674" s="23">
        <f>SUM(_xlfn.XLOOKUP($D674,当月商品!$D:$D,当月商品!H:H,0),_xlfn.XLOOKUP($D674,前月商品!$D:$D,前月商品!H:H,0),_xlfn.XLOOKUP($D674,前々月商品!$D:$D,前々月商品!H:H,0))</f>
        <v>0</v>
      </c>
      <c r="W674" s="13">
        <f t="shared" si="144"/>
        <v>0</v>
      </c>
      <c r="X674" s="15">
        <f t="shared" si="145"/>
        <v>0</v>
      </c>
      <c r="Y674" s="22">
        <f>_xlfn.XLOOKUP($D674,当月商品!$D:$D,当月商品!I:I,0)</f>
        <v>0</v>
      </c>
      <c r="Z674" s="23">
        <f>_xlfn.XLOOKUP($D674,前月商品!$D:$D,前月商品!I:I,0)</f>
        <v>0</v>
      </c>
      <c r="AA674" s="23">
        <f>_xlfn.XLOOKUP($D674,前々月商品!$D:$D,前々月商品!I:I,0)</f>
        <v>0</v>
      </c>
      <c r="AB674" s="23">
        <f>_xlfn.XLOOKUP($D674,当月商品!$D:$D,当月商品!V:V,0)</f>
        <v>0</v>
      </c>
      <c r="AC674" s="23">
        <f>_xlfn.XLOOKUP($D674,前月商品!$D:$D,前月商品!V:V,0)</f>
        <v>0</v>
      </c>
      <c r="AD674" s="23">
        <f>_xlfn.XLOOKUP($D674,前々月商品!$D:$D,前々月商品!V:V,0)</f>
        <v>0</v>
      </c>
      <c r="AE674" s="23">
        <f t="shared" si="146"/>
        <v>0</v>
      </c>
      <c r="AF674" s="23">
        <f t="shared" si="147"/>
        <v>0</v>
      </c>
      <c r="AG674" s="23">
        <f t="shared" si="148"/>
        <v>0</v>
      </c>
      <c r="AH674" s="12">
        <f>_xlfn.XLOOKUP($D674,当月商品!$D:$D,当月商品!W:W,0)</f>
        <v>0</v>
      </c>
      <c r="AI674" s="12">
        <f>_xlfn.XLOOKUP($D674,前月商品!$D:$D,前月商品!W:W,0)</f>
        <v>0</v>
      </c>
      <c r="AJ674" s="12">
        <f>_xlfn.XLOOKUP($D674,前々月商品!$D:$D,前々月商品!W:W,0)</f>
        <v>0</v>
      </c>
      <c r="AK674" s="12">
        <f>_xlfn.XLOOKUP($D674,当月商品!$D:$D,当月商品!H:H,0)</f>
        <v>0</v>
      </c>
      <c r="AL674" s="12">
        <f>_xlfn.XLOOKUP($D674,前月商品!$D:$D,前月商品!H:H,0)</f>
        <v>0</v>
      </c>
      <c r="AM674" s="12">
        <f>_xlfn.XLOOKUP($D674,前々月商品!$D:$D,前々月商品!H:H,0)</f>
        <v>0</v>
      </c>
      <c r="AN674" s="13">
        <f t="shared" si="149"/>
        <v>0</v>
      </c>
      <c r="AO674" s="13">
        <f t="shared" si="150"/>
        <v>0</v>
      </c>
      <c r="AP674" s="13">
        <f t="shared" si="151"/>
        <v>0</v>
      </c>
      <c r="AQ674" s="16">
        <f t="shared" si="152"/>
        <v>0</v>
      </c>
      <c r="AR674" s="16">
        <f t="shared" si="153"/>
        <v>0</v>
      </c>
      <c r="AS674" s="17">
        <f t="shared" si="154"/>
        <v>0</v>
      </c>
      <c r="AT674" t="e">
        <f t="shared" si="155"/>
        <v>#VALUE!</v>
      </c>
    </row>
    <row r="675" spans="3:46" ht="36.65" customHeight="1">
      <c r="C675" s="20">
        <v>670</v>
      </c>
      <c r="D675" s="53">
        <f>現状商品設定!B672</f>
        <v>0</v>
      </c>
      <c r="E675" s="26" t="str">
        <f>IFERROR(_xlfn.XLOOKUP($D675,現状商品設定!B:B,現状商品設定!C:C,"-"),"-")</f>
        <v>-</v>
      </c>
      <c r="F675" s="32" t="s">
        <v>46</v>
      </c>
      <c r="G675" s="30" t="str">
        <f>IFERROR(_xlfn.XLOOKUP($D675,現状商品設定!B:B,現状商品設定!F:F),"-")</f>
        <v>-</v>
      </c>
      <c r="H675" s="34" t="e">
        <f>IF(IF(AND(V675&gt;=設定!$C$3,X675&gt;=L675),G675*(1+設定!$C$6),IF(AND(V675&gt;=設定!$C$3,X675&lt;L675),G675*(1+設定!$C$7*-1),IF(V675&lt;設定!$C$3,G675*(1+設定!$C$6),"除外")))&gt;10,IF(AND(V675&gt;=設定!$C$3,X675&gt;=L675),G675*(1+設定!$C$6),IF(AND(V675&gt;=設定!$C$3,X675&lt;L675),G675*(1+設定!$C$7*-1),IF(V675&lt;設定!$C$3,G675*(1+設定!$C$6),"除外"))),10)</f>
        <v>#VALUE!</v>
      </c>
      <c r="I675" s="34" t="e">
        <f ca="1">IF(消化率!$I$5&lt;1,商品!H675*消化率!$I$5,IF(商品!W675*商品!Q675/(商品!H675*消化率!$I$5)&gt;商品!L675,商品!H675*消化率!$I$5,J675))</f>
        <v>#DIV/0!</v>
      </c>
      <c r="J675" s="34" t="e">
        <f t="shared" si="142"/>
        <v>#VALUE!</v>
      </c>
      <c r="K675" s="34" t="e">
        <f ca="1">IF(ROUNDDOWN(IF(I675&gt;=設定!$C$8,設定!$C$8,商品!I675),0)&lt;10,10,ROUNDDOWN(IF(I675&gt;=設定!$C$8,設定!$C$8,商品!I675),0))</f>
        <v>#DIV/0!</v>
      </c>
      <c r="L675" s="64">
        <f>IF(F675="標準",設定!$C$4,商品!F675)</f>
        <v>5</v>
      </c>
      <c r="M675" s="63" t="str">
        <f>_xlfn.XLOOKUP($D675,全商品!$F:$F,全商品!H:H,"-")</f>
        <v>-</v>
      </c>
      <c r="N675" s="12" t="str">
        <f>_xlfn.XLOOKUP($D675,全商品!$F:$F,全商品!I:I,"-")</f>
        <v>-</v>
      </c>
      <c r="O675" s="23" t="str">
        <f>_xlfn.XLOOKUP($D675,全商品!$F:$F,全商品!K:K,"-")</f>
        <v>-</v>
      </c>
      <c r="P675" s="13" t="str">
        <f>_xlfn.XLOOKUP($D675,全商品!$F:$F,全商品!M:M,"-")</f>
        <v>-</v>
      </c>
      <c r="Q675" s="25" t="str">
        <f>_xlfn.XLOOKUP($D675,現状商品設定!B:B,現状商品設定!D:D,"-")</f>
        <v>-</v>
      </c>
      <c r="R675" s="22">
        <f>SUM(_xlfn.XLOOKUP($D675,当月商品!$D:$D,当月商品!I:I,0),_xlfn.XLOOKUP($D675,前月商品!$D:$D,前月商品!I:I,0),_xlfn.XLOOKUP($D675,前々月商品!$D:$D,前々月商品!I:I,0))</f>
        <v>0</v>
      </c>
      <c r="S675" s="23">
        <f>SUM(_xlfn.XLOOKUP($D675,当月商品!$D:$D,当月商品!V:V,0),_xlfn.XLOOKUP($D675,前月商品!$D:$D,前月商品!V:V,0),_xlfn.XLOOKUP($D675,前々月商品!$D:$D,前々月商品!V:V,0))</f>
        <v>0</v>
      </c>
      <c r="T675" s="23">
        <f t="shared" si="143"/>
        <v>0</v>
      </c>
      <c r="U675" s="23">
        <f>SUM(_xlfn.XLOOKUP($D675,当月商品!$D:$D,当月商品!W:W,0),_xlfn.XLOOKUP($D675,前月商品!$D:$D,前月商品!W:W,0),_xlfn.XLOOKUP($D675,前々月商品!$D:$D,前々月商品!W:W,0))</f>
        <v>0</v>
      </c>
      <c r="V675" s="23">
        <f>SUM(_xlfn.XLOOKUP($D675,当月商品!$D:$D,当月商品!H:H,0),_xlfn.XLOOKUP($D675,前月商品!$D:$D,前月商品!H:H,0),_xlfn.XLOOKUP($D675,前々月商品!$D:$D,前々月商品!H:H,0))</f>
        <v>0</v>
      </c>
      <c r="W675" s="13">
        <f t="shared" si="144"/>
        <v>0</v>
      </c>
      <c r="X675" s="15">
        <f t="shared" si="145"/>
        <v>0</v>
      </c>
      <c r="Y675" s="22">
        <f>_xlfn.XLOOKUP($D675,当月商品!$D:$D,当月商品!I:I,0)</f>
        <v>0</v>
      </c>
      <c r="Z675" s="23">
        <f>_xlfn.XLOOKUP($D675,前月商品!$D:$D,前月商品!I:I,0)</f>
        <v>0</v>
      </c>
      <c r="AA675" s="23">
        <f>_xlfn.XLOOKUP($D675,前々月商品!$D:$D,前々月商品!I:I,0)</f>
        <v>0</v>
      </c>
      <c r="AB675" s="23">
        <f>_xlfn.XLOOKUP($D675,当月商品!$D:$D,当月商品!V:V,0)</f>
        <v>0</v>
      </c>
      <c r="AC675" s="23">
        <f>_xlfn.XLOOKUP($D675,前月商品!$D:$D,前月商品!V:V,0)</f>
        <v>0</v>
      </c>
      <c r="AD675" s="23">
        <f>_xlfn.XLOOKUP($D675,前々月商品!$D:$D,前々月商品!V:V,0)</f>
        <v>0</v>
      </c>
      <c r="AE675" s="23">
        <f t="shared" si="146"/>
        <v>0</v>
      </c>
      <c r="AF675" s="23">
        <f t="shared" si="147"/>
        <v>0</v>
      </c>
      <c r="AG675" s="23">
        <f t="shared" si="148"/>
        <v>0</v>
      </c>
      <c r="AH675" s="12">
        <f>_xlfn.XLOOKUP($D675,当月商品!$D:$D,当月商品!W:W,0)</f>
        <v>0</v>
      </c>
      <c r="AI675" s="12">
        <f>_xlfn.XLOOKUP($D675,前月商品!$D:$D,前月商品!W:W,0)</f>
        <v>0</v>
      </c>
      <c r="AJ675" s="12">
        <f>_xlfn.XLOOKUP($D675,前々月商品!$D:$D,前々月商品!W:W,0)</f>
        <v>0</v>
      </c>
      <c r="AK675" s="12">
        <f>_xlfn.XLOOKUP($D675,当月商品!$D:$D,当月商品!H:H,0)</f>
        <v>0</v>
      </c>
      <c r="AL675" s="12">
        <f>_xlfn.XLOOKUP($D675,前月商品!$D:$D,前月商品!H:H,0)</f>
        <v>0</v>
      </c>
      <c r="AM675" s="12">
        <f>_xlfn.XLOOKUP($D675,前々月商品!$D:$D,前々月商品!H:H,0)</f>
        <v>0</v>
      </c>
      <c r="AN675" s="13">
        <f t="shared" si="149"/>
        <v>0</v>
      </c>
      <c r="AO675" s="13">
        <f t="shared" si="150"/>
        <v>0</v>
      </c>
      <c r="AP675" s="13">
        <f t="shared" si="151"/>
        <v>0</v>
      </c>
      <c r="AQ675" s="16">
        <f t="shared" si="152"/>
        <v>0</v>
      </c>
      <c r="AR675" s="16">
        <f t="shared" si="153"/>
        <v>0</v>
      </c>
      <c r="AS675" s="17">
        <f t="shared" si="154"/>
        <v>0</v>
      </c>
      <c r="AT675" t="e">
        <f t="shared" si="155"/>
        <v>#VALUE!</v>
      </c>
    </row>
    <row r="676" spans="3:46" ht="36.65" customHeight="1">
      <c r="C676" s="20">
        <v>671</v>
      </c>
      <c r="D676" s="53">
        <f>現状商品設定!B673</f>
        <v>0</v>
      </c>
      <c r="E676" s="26" t="str">
        <f>IFERROR(_xlfn.XLOOKUP($D676,現状商品設定!B:B,現状商品設定!C:C,"-"),"-")</f>
        <v>-</v>
      </c>
      <c r="F676" s="32" t="s">
        <v>46</v>
      </c>
      <c r="G676" s="30" t="str">
        <f>IFERROR(_xlfn.XLOOKUP($D676,現状商品設定!B:B,現状商品設定!F:F),"-")</f>
        <v>-</v>
      </c>
      <c r="H676" s="34" t="e">
        <f>IF(IF(AND(V676&gt;=設定!$C$3,X676&gt;=L676),G676*(1+設定!$C$6),IF(AND(V676&gt;=設定!$C$3,X676&lt;L676),G676*(1+設定!$C$7*-1),IF(V676&lt;設定!$C$3,G676*(1+設定!$C$6),"除外")))&gt;10,IF(AND(V676&gt;=設定!$C$3,X676&gt;=L676),G676*(1+設定!$C$6),IF(AND(V676&gt;=設定!$C$3,X676&lt;L676),G676*(1+設定!$C$7*-1),IF(V676&lt;設定!$C$3,G676*(1+設定!$C$6),"除外"))),10)</f>
        <v>#VALUE!</v>
      </c>
      <c r="I676" s="34" t="e">
        <f ca="1">IF(消化率!$I$5&lt;1,商品!H676*消化率!$I$5,IF(商品!W676*商品!Q676/(商品!H676*消化率!$I$5)&gt;商品!L676,商品!H676*消化率!$I$5,J676))</f>
        <v>#DIV/0!</v>
      </c>
      <c r="J676" s="34" t="e">
        <f t="shared" si="142"/>
        <v>#VALUE!</v>
      </c>
      <c r="K676" s="34" t="e">
        <f ca="1">IF(ROUNDDOWN(IF(I676&gt;=設定!$C$8,設定!$C$8,商品!I676),0)&lt;10,10,ROUNDDOWN(IF(I676&gt;=設定!$C$8,設定!$C$8,商品!I676),0))</f>
        <v>#DIV/0!</v>
      </c>
      <c r="L676" s="64">
        <f>IF(F676="標準",設定!$C$4,商品!F676)</f>
        <v>5</v>
      </c>
      <c r="M676" s="63" t="str">
        <f>_xlfn.XLOOKUP($D676,全商品!$F:$F,全商品!H:H,"-")</f>
        <v>-</v>
      </c>
      <c r="N676" s="12" t="str">
        <f>_xlfn.XLOOKUP($D676,全商品!$F:$F,全商品!I:I,"-")</f>
        <v>-</v>
      </c>
      <c r="O676" s="23" t="str">
        <f>_xlfn.XLOOKUP($D676,全商品!$F:$F,全商品!K:K,"-")</f>
        <v>-</v>
      </c>
      <c r="P676" s="13" t="str">
        <f>_xlfn.XLOOKUP($D676,全商品!$F:$F,全商品!M:M,"-")</f>
        <v>-</v>
      </c>
      <c r="Q676" s="25" t="str">
        <f>_xlfn.XLOOKUP($D676,現状商品設定!B:B,現状商品設定!D:D,"-")</f>
        <v>-</v>
      </c>
      <c r="R676" s="22">
        <f>SUM(_xlfn.XLOOKUP($D676,当月商品!$D:$D,当月商品!I:I,0),_xlfn.XLOOKUP($D676,前月商品!$D:$D,前月商品!I:I,0),_xlfn.XLOOKUP($D676,前々月商品!$D:$D,前々月商品!I:I,0))</f>
        <v>0</v>
      </c>
      <c r="S676" s="23">
        <f>SUM(_xlfn.XLOOKUP($D676,当月商品!$D:$D,当月商品!V:V,0),_xlfn.XLOOKUP($D676,前月商品!$D:$D,前月商品!V:V,0),_xlfn.XLOOKUP($D676,前々月商品!$D:$D,前々月商品!V:V,0))</f>
        <v>0</v>
      </c>
      <c r="T676" s="23">
        <f t="shared" si="143"/>
        <v>0</v>
      </c>
      <c r="U676" s="23">
        <f>SUM(_xlfn.XLOOKUP($D676,当月商品!$D:$D,当月商品!W:W,0),_xlfn.XLOOKUP($D676,前月商品!$D:$D,前月商品!W:W,0),_xlfn.XLOOKUP($D676,前々月商品!$D:$D,前々月商品!W:W,0))</f>
        <v>0</v>
      </c>
      <c r="V676" s="23">
        <f>SUM(_xlfn.XLOOKUP($D676,当月商品!$D:$D,当月商品!H:H,0),_xlfn.XLOOKUP($D676,前月商品!$D:$D,前月商品!H:H,0),_xlfn.XLOOKUP($D676,前々月商品!$D:$D,前々月商品!H:H,0))</f>
        <v>0</v>
      </c>
      <c r="W676" s="13">
        <f t="shared" si="144"/>
        <v>0</v>
      </c>
      <c r="X676" s="15">
        <f t="shared" si="145"/>
        <v>0</v>
      </c>
      <c r="Y676" s="22">
        <f>_xlfn.XLOOKUP($D676,当月商品!$D:$D,当月商品!I:I,0)</f>
        <v>0</v>
      </c>
      <c r="Z676" s="23">
        <f>_xlfn.XLOOKUP($D676,前月商品!$D:$D,前月商品!I:I,0)</f>
        <v>0</v>
      </c>
      <c r="AA676" s="23">
        <f>_xlfn.XLOOKUP($D676,前々月商品!$D:$D,前々月商品!I:I,0)</f>
        <v>0</v>
      </c>
      <c r="AB676" s="23">
        <f>_xlfn.XLOOKUP($D676,当月商品!$D:$D,当月商品!V:V,0)</f>
        <v>0</v>
      </c>
      <c r="AC676" s="23">
        <f>_xlfn.XLOOKUP($D676,前月商品!$D:$D,前月商品!V:V,0)</f>
        <v>0</v>
      </c>
      <c r="AD676" s="23">
        <f>_xlfn.XLOOKUP($D676,前々月商品!$D:$D,前々月商品!V:V,0)</f>
        <v>0</v>
      </c>
      <c r="AE676" s="23">
        <f t="shared" si="146"/>
        <v>0</v>
      </c>
      <c r="AF676" s="23">
        <f t="shared" si="147"/>
        <v>0</v>
      </c>
      <c r="AG676" s="23">
        <f t="shared" si="148"/>
        <v>0</v>
      </c>
      <c r="AH676" s="12">
        <f>_xlfn.XLOOKUP($D676,当月商品!$D:$D,当月商品!W:W,0)</f>
        <v>0</v>
      </c>
      <c r="AI676" s="12">
        <f>_xlfn.XLOOKUP($D676,前月商品!$D:$D,前月商品!W:W,0)</f>
        <v>0</v>
      </c>
      <c r="AJ676" s="12">
        <f>_xlfn.XLOOKUP($D676,前々月商品!$D:$D,前々月商品!W:W,0)</f>
        <v>0</v>
      </c>
      <c r="AK676" s="12">
        <f>_xlfn.XLOOKUP($D676,当月商品!$D:$D,当月商品!H:H,0)</f>
        <v>0</v>
      </c>
      <c r="AL676" s="12">
        <f>_xlfn.XLOOKUP($D676,前月商品!$D:$D,前月商品!H:H,0)</f>
        <v>0</v>
      </c>
      <c r="AM676" s="12">
        <f>_xlfn.XLOOKUP($D676,前々月商品!$D:$D,前々月商品!H:H,0)</f>
        <v>0</v>
      </c>
      <c r="AN676" s="13">
        <f t="shared" si="149"/>
        <v>0</v>
      </c>
      <c r="AO676" s="13">
        <f t="shared" si="150"/>
        <v>0</v>
      </c>
      <c r="AP676" s="13">
        <f t="shared" si="151"/>
        <v>0</v>
      </c>
      <c r="AQ676" s="16">
        <f t="shared" si="152"/>
        <v>0</v>
      </c>
      <c r="AR676" s="16">
        <f t="shared" si="153"/>
        <v>0</v>
      </c>
      <c r="AS676" s="17">
        <f t="shared" si="154"/>
        <v>0</v>
      </c>
      <c r="AT676" t="e">
        <f t="shared" si="155"/>
        <v>#VALUE!</v>
      </c>
    </row>
    <row r="677" spans="3:46" ht="36.65" customHeight="1">
      <c r="C677" s="20">
        <v>672</v>
      </c>
      <c r="D677" s="53">
        <f>現状商品設定!B674</f>
        <v>0</v>
      </c>
      <c r="E677" s="26" t="str">
        <f>IFERROR(_xlfn.XLOOKUP($D677,現状商品設定!B:B,現状商品設定!C:C,"-"),"-")</f>
        <v>-</v>
      </c>
      <c r="F677" s="32" t="s">
        <v>46</v>
      </c>
      <c r="G677" s="30" t="str">
        <f>IFERROR(_xlfn.XLOOKUP($D677,現状商品設定!B:B,現状商品設定!F:F),"-")</f>
        <v>-</v>
      </c>
      <c r="H677" s="34" t="e">
        <f>IF(IF(AND(V677&gt;=設定!$C$3,X677&gt;=L677),G677*(1+設定!$C$6),IF(AND(V677&gt;=設定!$C$3,X677&lt;L677),G677*(1+設定!$C$7*-1),IF(V677&lt;設定!$C$3,G677*(1+設定!$C$6),"除外")))&gt;10,IF(AND(V677&gt;=設定!$C$3,X677&gt;=L677),G677*(1+設定!$C$6),IF(AND(V677&gt;=設定!$C$3,X677&lt;L677),G677*(1+設定!$C$7*-1),IF(V677&lt;設定!$C$3,G677*(1+設定!$C$6),"除外"))),10)</f>
        <v>#VALUE!</v>
      </c>
      <c r="I677" s="34" t="e">
        <f ca="1">IF(消化率!$I$5&lt;1,商品!H677*消化率!$I$5,IF(商品!W677*商品!Q677/(商品!H677*消化率!$I$5)&gt;商品!L677,商品!H677*消化率!$I$5,J677))</f>
        <v>#DIV/0!</v>
      </c>
      <c r="J677" s="34" t="e">
        <f t="shared" si="142"/>
        <v>#VALUE!</v>
      </c>
      <c r="K677" s="34" t="e">
        <f ca="1">IF(ROUNDDOWN(IF(I677&gt;=設定!$C$8,設定!$C$8,商品!I677),0)&lt;10,10,ROUNDDOWN(IF(I677&gt;=設定!$C$8,設定!$C$8,商品!I677),0))</f>
        <v>#DIV/0!</v>
      </c>
      <c r="L677" s="64">
        <f>IF(F677="標準",設定!$C$4,商品!F677)</f>
        <v>5</v>
      </c>
      <c r="M677" s="63" t="str">
        <f>_xlfn.XLOOKUP($D677,全商品!$F:$F,全商品!H:H,"-")</f>
        <v>-</v>
      </c>
      <c r="N677" s="12" t="str">
        <f>_xlfn.XLOOKUP($D677,全商品!$F:$F,全商品!I:I,"-")</f>
        <v>-</v>
      </c>
      <c r="O677" s="23" t="str">
        <f>_xlfn.XLOOKUP($D677,全商品!$F:$F,全商品!K:K,"-")</f>
        <v>-</v>
      </c>
      <c r="P677" s="13" t="str">
        <f>_xlfn.XLOOKUP($D677,全商品!$F:$F,全商品!M:M,"-")</f>
        <v>-</v>
      </c>
      <c r="Q677" s="25" t="str">
        <f>_xlfn.XLOOKUP($D677,現状商品設定!B:B,現状商品設定!D:D,"-")</f>
        <v>-</v>
      </c>
      <c r="R677" s="22">
        <f>SUM(_xlfn.XLOOKUP($D677,当月商品!$D:$D,当月商品!I:I,0),_xlfn.XLOOKUP($D677,前月商品!$D:$D,前月商品!I:I,0),_xlfn.XLOOKUP($D677,前々月商品!$D:$D,前々月商品!I:I,0))</f>
        <v>0</v>
      </c>
      <c r="S677" s="23">
        <f>SUM(_xlfn.XLOOKUP($D677,当月商品!$D:$D,当月商品!V:V,0),_xlfn.XLOOKUP($D677,前月商品!$D:$D,前月商品!V:V,0),_xlfn.XLOOKUP($D677,前々月商品!$D:$D,前々月商品!V:V,0))</f>
        <v>0</v>
      </c>
      <c r="T677" s="23">
        <f t="shared" si="143"/>
        <v>0</v>
      </c>
      <c r="U677" s="23">
        <f>SUM(_xlfn.XLOOKUP($D677,当月商品!$D:$D,当月商品!W:W,0),_xlfn.XLOOKUP($D677,前月商品!$D:$D,前月商品!W:W,0),_xlfn.XLOOKUP($D677,前々月商品!$D:$D,前々月商品!W:W,0))</f>
        <v>0</v>
      </c>
      <c r="V677" s="23">
        <f>SUM(_xlfn.XLOOKUP($D677,当月商品!$D:$D,当月商品!H:H,0),_xlfn.XLOOKUP($D677,前月商品!$D:$D,前月商品!H:H,0),_xlfn.XLOOKUP($D677,前々月商品!$D:$D,前々月商品!H:H,0))</f>
        <v>0</v>
      </c>
      <c r="W677" s="13">
        <f t="shared" si="144"/>
        <v>0</v>
      </c>
      <c r="X677" s="15">
        <f t="shared" si="145"/>
        <v>0</v>
      </c>
      <c r="Y677" s="22">
        <f>_xlfn.XLOOKUP($D677,当月商品!$D:$D,当月商品!I:I,0)</f>
        <v>0</v>
      </c>
      <c r="Z677" s="23">
        <f>_xlfn.XLOOKUP($D677,前月商品!$D:$D,前月商品!I:I,0)</f>
        <v>0</v>
      </c>
      <c r="AA677" s="23">
        <f>_xlfn.XLOOKUP($D677,前々月商品!$D:$D,前々月商品!I:I,0)</f>
        <v>0</v>
      </c>
      <c r="AB677" s="23">
        <f>_xlfn.XLOOKUP($D677,当月商品!$D:$D,当月商品!V:V,0)</f>
        <v>0</v>
      </c>
      <c r="AC677" s="23">
        <f>_xlfn.XLOOKUP($D677,前月商品!$D:$D,前月商品!V:V,0)</f>
        <v>0</v>
      </c>
      <c r="AD677" s="23">
        <f>_xlfn.XLOOKUP($D677,前々月商品!$D:$D,前々月商品!V:V,0)</f>
        <v>0</v>
      </c>
      <c r="AE677" s="23">
        <f t="shared" si="146"/>
        <v>0</v>
      </c>
      <c r="AF677" s="23">
        <f t="shared" si="147"/>
        <v>0</v>
      </c>
      <c r="AG677" s="23">
        <f t="shared" si="148"/>
        <v>0</v>
      </c>
      <c r="AH677" s="12">
        <f>_xlfn.XLOOKUP($D677,当月商品!$D:$D,当月商品!W:W,0)</f>
        <v>0</v>
      </c>
      <c r="AI677" s="12">
        <f>_xlfn.XLOOKUP($D677,前月商品!$D:$D,前月商品!W:W,0)</f>
        <v>0</v>
      </c>
      <c r="AJ677" s="12">
        <f>_xlfn.XLOOKUP($D677,前々月商品!$D:$D,前々月商品!W:W,0)</f>
        <v>0</v>
      </c>
      <c r="AK677" s="12">
        <f>_xlfn.XLOOKUP($D677,当月商品!$D:$D,当月商品!H:H,0)</f>
        <v>0</v>
      </c>
      <c r="AL677" s="12">
        <f>_xlfn.XLOOKUP($D677,前月商品!$D:$D,前月商品!H:H,0)</f>
        <v>0</v>
      </c>
      <c r="AM677" s="12">
        <f>_xlfn.XLOOKUP($D677,前々月商品!$D:$D,前々月商品!H:H,0)</f>
        <v>0</v>
      </c>
      <c r="AN677" s="13">
        <f t="shared" si="149"/>
        <v>0</v>
      </c>
      <c r="AO677" s="13">
        <f t="shared" si="150"/>
        <v>0</v>
      </c>
      <c r="AP677" s="13">
        <f t="shared" si="151"/>
        <v>0</v>
      </c>
      <c r="AQ677" s="16">
        <f t="shared" si="152"/>
        <v>0</v>
      </c>
      <c r="AR677" s="16">
        <f t="shared" si="153"/>
        <v>0</v>
      </c>
      <c r="AS677" s="17">
        <f t="shared" si="154"/>
        <v>0</v>
      </c>
      <c r="AT677" t="e">
        <f t="shared" si="155"/>
        <v>#VALUE!</v>
      </c>
    </row>
    <row r="678" spans="3:46" ht="36.65" customHeight="1">
      <c r="C678" s="20">
        <v>673</v>
      </c>
      <c r="D678" s="53">
        <f>現状商品設定!B675</f>
        <v>0</v>
      </c>
      <c r="E678" s="26" t="str">
        <f>IFERROR(_xlfn.XLOOKUP($D678,現状商品設定!B:B,現状商品設定!C:C,"-"),"-")</f>
        <v>-</v>
      </c>
      <c r="F678" s="32" t="s">
        <v>46</v>
      </c>
      <c r="G678" s="30" t="str">
        <f>IFERROR(_xlfn.XLOOKUP($D678,現状商品設定!B:B,現状商品設定!F:F),"-")</f>
        <v>-</v>
      </c>
      <c r="H678" s="34" t="e">
        <f>IF(IF(AND(V678&gt;=設定!$C$3,X678&gt;=L678),G678*(1+設定!$C$6),IF(AND(V678&gt;=設定!$C$3,X678&lt;L678),G678*(1+設定!$C$7*-1),IF(V678&lt;設定!$C$3,G678*(1+設定!$C$6),"除外")))&gt;10,IF(AND(V678&gt;=設定!$C$3,X678&gt;=L678),G678*(1+設定!$C$6),IF(AND(V678&gt;=設定!$C$3,X678&lt;L678),G678*(1+設定!$C$7*-1),IF(V678&lt;設定!$C$3,G678*(1+設定!$C$6),"除外"))),10)</f>
        <v>#VALUE!</v>
      </c>
      <c r="I678" s="34" t="e">
        <f ca="1">IF(消化率!$I$5&lt;1,商品!H678*消化率!$I$5,IF(商品!W678*商品!Q678/(商品!H678*消化率!$I$5)&gt;商品!L678,商品!H678*消化率!$I$5,J678))</f>
        <v>#DIV/0!</v>
      </c>
      <c r="J678" s="34" t="e">
        <f t="shared" si="142"/>
        <v>#VALUE!</v>
      </c>
      <c r="K678" s="34" t="e">
        <f ca="1">IF(ROUNDDOWN(IF(I678&gt;=設定!$C$8,設定!$C$8,商品!I678),0)&lt;10,10,ROUNDDOWN(IF(I678&gt;=設定!$C$8,設定!$C$8,商品!I678),0))</f>
        <v>#DIV/0!</v>
      </c>
      <c r="L678" s="64">
        <f>IF(F678="標準",設定!$C$4,商品!F678)</f>
        <v>5</v>
      </c>
      <c r="M678" s="63" t="str">
        <f>_xlfn.XLOOKUP($D678,全商品!$F:$F,全商品!H:H,"-")</f>
        <v>-</v>
      </c>
      <c r="N678" s="12" t="str">
        <f>_xlfn.XLOOKUP($D678,全商品!$F:$F,全商品!I:I,"-")</f>
        <v>-</v>
      </c>
      <c r="O678" s="23" t="str">
        <f>_xlfn.XLOOKUP($D678,全商品!$F:$F,全商品!K:K,"-")</f>
        <v>-</v>
      </c>
      <c r="P678" s="13" t="str">
        <f>_xlfn.XLOOKUP($D678,全商品!$F:$F,全商品!M:M,"-")</f>
        <v>-</v>
      </c>
      <c r="Q678" s="25" t="str">
        <f>_xlfn.XLOOKUP($D678,現状商品設定!B:B,現状商品設定!D:D,"-")</f>
        <v>-</v>
      </c>
      <c r="R678" s="22">
        <f>SUM(_xlfn.XLOOKUP($D678,当月商品!$D:$D,当月商品!I:I,0),_xlfn.XLOOKUP($D678,前月商品!$D:$D,前月商品!I:I,0),_xlfn.XLOOKUP($D678,前々月商品!$D:$D,前々月商品!I:I,0))</f>
        <v>0</v>
      </c>
      <c r="S678" s="23">
        <f>SUM(_xlfn.XLOOKUP($D678,当月商品!$D:$D,当月商品!V:V,0),_xlfn.XLOOKUP($D678,前月商品!$D:$D,前月商品!V:V,0),_xlfn.XLOOKUP($D678,前々月商品!$D:$D,前々月商品!V:V,0))</f>
        <v>0</v>
      </c>
      <c r="T678" s="23">
        <f t="shared" si="143"/>
        <v>0</v>
      </c>
      <c r="U678" s="23">
        <f>SUM(_xlfn.XLOOKUP($D678,当月商品!$D:$D,当月商品!W:W,0),_xlfn.XLOOKUP($D678,前月商品!$D:$D,前月商品!W:W,0),_xlfn.XLOOKUP($D678,前々月商品!$D:$D,前々月商品!W:W,0))</f>
        <v>0</v>
      </c>
      <c r="V678" s="23">
        <f>SUM(_xlfn.XLOOKUP($D678,当月商品!$D:$D,当月商品!H:H,0),_xlfn.XLOOKUP($D678,前月商品!$D:$D,前月商品!H:H,0),_xlfn.XLOOKUP($D678,前々月商品!$D:$D,前々月商品!H:H,0))</f>
        <v>0</v>
      </c>
      <c r="W678" s="13">
        <f t="shared" si="144"/>
        <v>0</v>
      </c>
      <c r="X678" s="15">
        <f t="shared" si="145"/>
        <v>0</v>
      </c>
      <c r="Y678" s="22">
        <f>_xlfn.XLOOKUP($D678,当月商品!$D:$D,当月商品!I:I,0)</f>
        <v>0</v>
      </c>
      <c r="Z678" s="23">
        <f>_xlfn.XLOOKUP($D678,前月商品!$D:$D,前月商品!I:I,0)</f>
        <v>0</v>
      </c>
      <c r="AA678" s="23">
        <f>_xlfn.XLOOKUP($D678,前々月商品!$D:$D,前々月商品!I:I,0)</f>
        <v>0</v>
      </c>
      <c r="AB678" s="23">
        <f>_xlfn.XLOOKUP($D678,当月商品!$D:$D,当月商品!V:V,0)</f>
        <v>0</v>
      </c>
      <c r="AC678" s="23">
        <f>_xlfn.XLOOKUP($D678,前月商品!$D:$D,前月商品!V:V,0)</f>
        <v>0</v>
      </c>
      <c r="AD678" s="23">
        <f>_xlfn.XLOOKUP($D678,前々月商品!$D:$D,前々月商品!V:V,0)</f>
        <v>0</v>
      </c>
      <c r="AE678" s="23">
        <f t="shared" si="146"/>
        <v>0</v>
      </c>
      <c r="AF678" s="23">
        <f t="shared" si="147"/>
        <v>0</v>
      </c>
      <c r="AG678" s="23">
        <f t="shared" si="148"/>
        <v>0</v>
      </c>
      <c r="AH678" s="12">
        <f>_xlfn.XLOOKUP($D678,当月商品!$D:$D,当月商品!W:W,0)</f>
        <v>0</v>
      </c>
      <c r="AI678" s="12">
        <f>_xlfn.XLOOKUP($D678,前月商品!$D:$D,前月商品!W:W,0)</f>
        <v>0</v>
      </c>
      <c r="AJ678" s="12">
        <f>_xlfn.XLOOKUP($D678,前々月商品!$D:$D,前々月商品!W:W,0)</f>
        <v>0</v>
      </c>
      <c r="AK678" s="12">
        <f>_xlfn.XLOOKUP($D678,当月商品!$D:$D,当月商品!H:H,0)</f>
        <v>0</v>
      </c>
      <c r="AL678" s="12">
        <f>_xlfn.XLOOKUP($D678,前月商品!$D:$D,前月商品!H:H,0)</f>
        <v>0</v>
      </c>
      <c r="AM678" s="12">
        <f>_xlfn.XLOOKUP($D678,前々月商品!$D:$D,前々月商品!H:H,0)</f>
        <v>0</v>
      </c>
      <c r="AN678" s="13">
        <f t="shared" si="149"/>
        <v>0</v>
      </c>
      <c r="AO678" s="13">
        <f t="shared" si="150"/>
        <v>0</v>
      </c>
      <c r="AP678" s="13">
        <f t="shared" si="151"/>
        <v>0</v>
      </c>
      <c r="AQ678" s="16">
        <f t="shared" si="152"/>
        <v>0</v>
      </c>
      <c r="AR678" s="16">
        <f t="shared" si="153"/>
        <v>0</v>
      </c>
      <c r="AS678" s="17">
        <f t="shared" si="154"/>
        <v>0</v>
      </c>
      <c r="AT678" t="e">
        <f t="shared" si="155"/>
        <v>#VALUE!</v>
      </c>
    </row>
    <row r="679" spans="3:46" ht="36.65" customHeight="1">
      <c r="C679" s="20">
        <v>674</v>
      </c>
      <c r="D679" s="53">
        <f>現状商品設定!B676</f>
        <v>0</v>
      </c>
      <c r="E679" s="26" t="str">
        <f>IFERROR(_xlfn.XLOOKUP($D679,現状商品設定!B:B,現状商品設定!C:C,"-"),"-")</f>
        <v>-</v>
      </c>
      <c r="F679" s="32" t="s">
        <v>46</v>
      </c>
      <c r="G679" s="30" t="str">
        <f>IFERROR(_xlfn.XLOOKUP($D679,現状商品設定!B:B,現状商品設定!F:F),"-")</f>
        <v>-</v>
      </c>
      <c r="H679" s="34" t="e">
        <f>IF(IF(AND(V679&gt;=設定!$C$3,X679&gt;=L679),G679*(1+設定!$C$6),IF(AND(V679&gt;=設定!$C$3,X679&lt;L679),G679*(1+設定!$C$7*-1),IF(V679&lt;設定!$C$3,G679*(1+設定!$C$6),"除外")))&gt;10,IF(AND(V679&gt;=設定!$C$3,X679&gt;=L679),G679*(1+設定!$C$6),IF(AND(V679&gt;=設定!$C$3,X679&lt;L679),G679*(1+設定!$C$7*-1),IF(V679&lt;設定!$C$3,G679*(1+設定!$C$6),"除外"))),10)</f>
        <v>#VALUE!</v>
      </c>
      <c r="I679" s="34" t="e">
        <f ca="1">IF(消化率!$I$5&lt;1,商品!H679*消化率!$I$5,IF(商品!W679*商品!Q679/(商品!H679*消化率!$I$5)&gt;商品!L679,商品!H679*消化率!$I$5,J679))</f>
        <v>#DIV/0!</v>
      </c>
      <c r="J679" s="34" t="e">
        <f t="shared" si="142"/>
        <v>#VALUE!</v>
      </c>
      <c r="K679" s="34" t="e">
        <f ca="1">IF(ROUNDDOWN(IF(I679&gt;=設定!$C$8,設定!$C$8,商品!I679),0)&lt;10,10,ROUNDDOWN(IF(I679&gt;=設定!$C$8,設定!$C$8,商品!I679),0))</f>
        <v>#DIV/0!</v>
      </c>
      <c r="L679" s="64">
        <f>IF(F679="標準",設定!$C$4,商品!F679)</f>
        <v>5</v>
      </c>
      <c r="M679" s="63" t="str">
        <f>_xlfn.XLOOKUP($D679,全商品!$F:$F,全商品!H:H,"-")</f>
        <v>-</v>
      </c>
      <c r="N679" s="12" t="str">
        <f>_xlfn.XLOOKUP($D679,全商品!$F:$F,全商品!I:I,"-")</f>
        <v>-</v>
      </c>
      <c r="O679" s="23" t="str">
        <f>_xlfn.XLOOKUP($D679,全商品!$F:$F,全商品!K:K,"-")</f>
        <v>-</v>
      </c>
      <c r="P679" s="13" t="str">
        <f>_xlfn.XLOOKUP($D679,全商品!$F:$F,全商品!M:M,"-")</f>
        <v>-</v>
      </c>
      <c r="Q679" s="25" t="str">
        <f>_xlfn.XLOOKUP($D679,現状商品設定!B:B,現状商品設定!D:D,"-")</f>
        <v>-</v>
      </c>
      <c r="R679" s="22">
        <f>SUM(_xlfn.XLOOKUP($D679,当月商品!$D:$D,当月商品!I:I,0),_xlfn.XLOOKUP($D679,前月商品!$D:$D,前月商品!I:I,0),_xlfn.XLOOKUP($D679,前々月商品!$D:$D,前々月商品!I:I,0))</f>
        <v>0</v>
      </c>
      <c r="S679" s="23">
        <f>SUM(_xlfn.XLOOKUP($D679,当月商品!$D:$D,当月商品!V:V,0),_xlfn.XLOOKUP($D679,前月商品!$D:$D,前月商品!V:V,0),_xlfn.XLOOKUP($D679,前々月商品!$D:$D,前々月商品!V:V,0))</f>
        <v>0</v>
      </c>
      <c r="T679" s="23">
        <f t="shared" si="143"/>
        <v>0</v>
      </c>
      <c r="U679" s="23">
        <f>SUM(_xlfn.XLOOKUP($D679,当月商品!$D:$D,当月商品!W:W,0),_xlfn.XLOOKUP($D679,前月商品!$D:$D,前月商品!W:W,0),_xlfn.XLOOKUP($D679,前々月商品!$D:$D,前々月商品!W:W,0))</f>
        <v>0</v>
      </c>
      <c r="V679" s="23">
        <f>SUM(_xlfn.XLOOKUP($D679,当月商品!$D:$D,当月商品!H:H,0),_xlfn.XLOOKUP($D679,前月商品!$D:$D,前月商品!H:H,0),_xlfn.XLOOKUP($D679,前々月商品!$D:$D,前々月商品!H:H,0))</f>
        <v>0</v>
      </c>
      <c r="W679" s="13">
        <f t="shared" si="144"/>
        <v>0</v>
      </c>
      <c r="X679" s="15">
        <f t="shared" si="145"/>
        <v>0</v>
      </c>
      <c r="Y679" s="22">
        <f>_xlfn.XLOOKUP($D679,当月商品!$D:$D,当月商品!I:I,0)</f>
        <v>0</v>
      </c>
      <c r="Z679" s="23">
        <f>_xlfn.XLOOKUP($D679,前月商品!$D:$D,前月商品!I:I,0)</f>
        <v>0</v>
      </c>
      <c r="AA679" s="23">
        <f>_xlfn.XLOOKUP($D679,前々月商品!$D:$D,前々月商品!I:I,0)</f>
        <v>0</v>
      </c>
      <c r="AB679" s="23">
        <f>_xlfn.XLOOKUP($D679,当月商品!$D:$D,当月商品!V:V,0)</f>
        <v>0</v>
      </c>
      <c r="AC679" s="23">
        <f>_xlfn.XLOOKUP($D679,前月商品!$D:$D,前月商品!V:V,0)</f>
        <v>0</v>
      </c>
      <c r="AD679" s="23">
        <f>_xlfn.XLOOKUP($D679,前々月商品!$D:$D,前々月商品!V:V,0)</f>
        <v>0</v>
      </c>
      <c r="AE679" s="23">
        <f t="shared" si="146"/>
        <v>0</v>
      </c>
      <c r="AF679" s="23">
        <f t="shared" si="147"/>
        <v>0</v>
      </c>
      <c r="AG679" s="23">
        <f t="shared" si="148"/>
        <v>0</v>
      </c>
      <c r="AH679" s="12">
        <f>_xlfn.XLOOKUP($D679,当月商品!$D:$D,当月商品!W:W,0)</f>
        <v>0</v>
      </c>
      <c r="AI679" s="12">
        <f>_xlfn.XLOOKUP($D679,前月商品!$D:$D,前月商品!W:W,0)</f>
        <v>0</v>
      </c>
      <c r="AJ679" s="12">
        <f>_xlfn.XLOOKUP($D679,前々月商品!$D:$D,前々月商品!W:W,0)</f>
        <v>0</v>
      </c>
      <c r="AK679" s="12">
        <f>_xlfn.XLOOKUP($D679,当月商品!$D:$D,当月商品!H:H,0)</f>
        <v>0</v>
      </c>
      <c r="AL679" s="12">
        <f>_xlfn.XLOOKUP($D679,前月商品!$D:$D,前月商品!H:H,0)</f>
        <v>0</v>
      </c>
      <c r="AM679" s="12">
        <f>_xlfn.XLOOKUP($D679,前々月商品!$D:$D,前々月商品!H:H,0)</f>
        <v>0</v>
      </c>
      <c r="AN679" s="13">
        <f t="shared" si="149"/>
        <v>0</v>
      </c>
      <c r="AO679" s="13">
        <f t="shared" si="150"/>
        <v>0</v>
      </c>
      <c r="AP679" s="13">
        <f t="shared" si="151"/>
        <v>0</v>
      </c>
      <c r="AQ679" s="16">
        <f t="shared" si="152"/>
        <v>0</v>
      </c>
      <c r="AR679" s="16">
        <f t="shared" si="153"/>
        <v>0</v>
      </c>
      <c r="AS679" s="17">
        <f t="shared" si="154"/>
        <v>0</v>
      </c>
      <c r="AT679" t="e">
        <f t="shared" si="155"/>
        <v>#VALUE!</v>
      </c>
    </row>
    <row r="680" spans="3:46" ht="36.65" customHeight="1">
      <c r="C680" s="20">
        <v>675</v>
      </c>
      <c r="D680" s="53">
        <f>現状商品設定!B677</f>
        <v>0</v>
      </c>
      <c r="E680" s="26" t="str">
        <f>IFERROR(_xlfn.XLOOKUP($D680,現状商品設定!B:B,現状商品設定!C:C,"-"),"-")</f>
        <v>-</v>
      </c>
      <c r="F680" s="32" t="s">
        <v>46</v>
      </c>
      <c r="G680" s="30" t="str">
        <f>IFERROR(_xlfn.XLOOKUP($D680,現状商品設定!B:B,現状商品設定!F:F),"-")</f>
        <v>-</v>
      </c>
      <c r="H680" s="34" t="e">
        <f>IF(IF(AND(V680&gt;=設定!$C$3,X680&gt;=L680),G680*(1+設定!$C$6),IF(AND(V680&gt;=設定!$C$3,X680&lt;L680),G680*(1+設定!$C$7*-1),IF(V680&lt;設定!$C$3,G680*(1+設定!$C$6),"除外")))&gt;10,IF(AND(V680&gt;=設定!$C$3,X680&gt;=L680),G680*(1+設定!$C$6),IF(AND(V680&gt;=設定!$C$3,X680&lt;L680),G680*(1+設定!$C$7*-1),IF(V680&lt;設定!$C$3,G680*(1+設定!$C$6),"除外"))),10)</f>
        <v>#VALUE!</v>
      </c>
      <c r="I680" s="34" t="e">
        <f ca="1">IF(消化率!$I$5&lt;1,商品!H680*消化率!$I$5,IF(商品!W680*商品!Q680/(商品!H680*消化率!$I$5)&gt;商品!L680,商品!H680*消化率!$I$5,J680))</f>
        <v>#DIV/0!</v>
      </c>
      <c r="J680" s="34" t="e">
        <f t="shared" si="142"/>
        <v>#VALUE!</v>
      </c>
      <c r="K680" s="34" t="e">
        <f ca="1">IF(ROUNDDOWN(IF(I680&gt;=設定!$C$8,設定!$C$8,商品!I680),0)&lt;10,10,ROUNDDOWN(IF(I680&gt;=設定!$C$8,設定!$C$8,商品!I680),0))</f>
        <v>#DIV/0!</v>
      </c>
      <c r="L680" s="64">
        <f>IF(F680="標準",設定!$C$4,商品!F680)</f>
        <v>5</v>
      </c>
      <c r="M680" s="63" t="str">
        <f>_xlfn.XLOOKUP($D680,全商品!$F:$F,全商品!H:H,"-")</f>
        <v>-</v>
      </c>
      <c r="N680" s="12" t="str">
        <f>_xlfn.XLOOKUP($D680,全商品!$F:$F,全商品!I:I,"-")</f>
        <v>-</v>
      </c>
      <c r="O680" s="23" t="str">
        <f>_xlfn.XLOOKUP($D680,全商品!$F:$F,全商品!K:K,"-")</f>
        <v>-</v>
      </c>
      <c r="P680" s="13" t="str">
        <f>_xlfn.XLOOKUP($D680,全商品!$F:$F,全商品!M:M,"-")</f>
        <v>-</v>
      </c>
      <c r="Q680" s="25" t="str">
        <f>_xlfn.XLOOKUP($D680,現状商品設定!B:B,現状商品設定!D:D,"-")</f>
        <v>-</v>
      </c>
      <c r="R680" s="22">
        <f>SUM(_xlfn.XLOOKUP($D680,当月商品!$D:$D,当月商品!I:I,0),_xlfn.XLOOKUP($D680,前月商品!$D:$D,前月商品!I:I,0),_xlfn.XLOOKUP($D680,前々月商品!$D:$D,前々月商品!I:I,0))</f>
        <v>0</v>
      </c>
      <c r="S680" s="23">
        <f>SUM(_xlfn.XLOOKUP($D680,当月商品!$D:$D,当月商品!V:V,0),_xlfn.XLOOKUP($D680,前月商品!$D:$D,前月商品!V:V,0),_xlfn.XLOOKUP($D680,前々月商品!$D:$D,前々月商品!V:V,0))</f>
        <v>0</v>
      </c>
      <c r="T680" s="23">
        <f t="shared" si="143"/>
        <v>0</v>
      </c>
      <c r="U680" s="23">
        <f>SUM(_xlfn.XLOOKUP($D680,当月商品!$D:$D,当月商品!W:W,0),_xlfn.XLOOKUP($D680,前月商品!$D:$D,前月商品!W:W,0),_xlfn.XLOOKUP($D680,前々月商品!$D:$D,前々月商品!W:W,0))</f>
        <v>0</v>
      </c>
      <c r="V680" s="23">
        <f>SUM(_xlfn.XLOOKUP($D680,当月商品!$D:$D,当月商品!H:H,0),_xlfn.XLOOKUP($D680,前月商品!$D:$D,前月商品!H:H,0),_xlfn.XLOOKUP($D680,前々月商品!$D:$D,前々月商品!H:H,0))</f>
        <v>0</v>
      </c>
      <c r="W680" s="13">
        <f t="shared" si="144"/>
        <v>0</v>
      </c>
      <c r="X680" s="15">
        <f t="shared" si="145"/>
        <v>0</v>
      </c>
      <c r="Y680" s="22">
        <f>_xlfn.XLOOKUP($D680,当月商品!$D:$D,当月商品!I:I,0)</f>
        <v>0</v>
      </c>
      <c r="Z680" s="23">
        <f>_xlfn.XLOOKUP($D680,前月商品!$D:$D,前月商品!I:I,0)</f>
        <v>0</v>
      </c>
      <c r="AA680" s="23">
        <f>_xlfn.XLOOKUP($D680,前々月商品!$D:$D,前々月商品!I:I,0)</f>
        <v>0</v>
      </c>
      <c r="AB680" s="23">
        <f>_xlfn.XLOOKUP($D680,当月商品!$D:$D,当月商品!V:V,0)</f>
        <v>0</v>
      </c>
      <c r="AC680" s="23">
        <f>_xlfn.XLOOKUP($D680,前月商品!$D:$D,前月商品!V:V,0)</f>
        <v>0</v>
      </c>
      <c r="AD680" s="23">
        <f>_xlfn.XLOOKUP($D680,前々月商品!$D:$D,前々月商品!V:V,0)</f>
        <v>0</v>
      </c>
      <c r="AE680" s="23">
        <f t="shared" si="146"/>
        <v>0</v>
      </c>
      <c r="AF680" s="23">
        <f t="shared" si="147"/>
        <v>0</v>
      </c>
      <c r="AG680" s="23">
        <f t="shared" si="148"/>
        <v>0</v>
      </c>
      <c r="AH680" s="12">
        <f>_xlfn.XLOOKUP($D680,当月商品!$D:$D,当月商品!W:W,0)</f>
        <v>0</v>
      </c>
      <c r="AI680" s="12">
        <f>_xlfn.XLOOKUP($D680,前月商品!$D:$D,前月商品!W:W,0)</f>
        <v>0</v>
      </c>
      <c r="AJ680" s="12">
        <f>_xlfn.XLOOKUP($D680,前々月商品!$D:$D,前々月商品!W:W,0)</f>
        <v>0</v>
      </c>
      <c r="AK680" s="12">
        <f>_xlfn.XLOOKUP($D680,当月商品!$D:$D,当月商品!H:H,0)</f>
        <v>0</v>
      </c>
      <c r="AL680" s="12">
        <f>_xlfn.XLOOKUP($D680,前月商品!$D:$D,前月商品!H:H,0)</f>
        <v>0</v>
      </c>
      <c r="AM680" s="12">
        <f>_xlfn.XLOOKUP($D680,前々月商品!$D:$D,前々月商品!H:H,0)</f>
        <v>0</v>
      </c>
      <c r="AN680" s="13">
        <f t="shared" si="149"/>
        <v>0</v>
      </c>
      <c r="AO680" s="13">
        <f t="shared" si="150"/>
        <v>0</v>
      </c>
      <c r="AP680" s="13">
        <f t="shared" si="151"/>
        <v>0</v>
      </c>
      <c r="AQ680" s="16">
        <f t="shared" si="152"/>
        <v>0</v>
      </c>
      <c r="AR680" s="16">
        <f t="shared" si="153"/>
        <v>0</v>
      </c>
      <c r="AS680" s="17">
        <f t="shared" si="154"/>
        <v>0</v>
      </c>
      <c r="AT680" t="e">
        <f t="shared" si="155"/>
        <v>#VALUE!</v>
      </c>
    </row>
    <row r="681" spans="3:46" ht="36.65" customHeight="1">
      <c r="C681" s="20">
        <v>676</v>
      </c>
      <c r="D681" s="53">
        <f>現状商品設定!B678</f>
        <v>0</v>
      </c>
      <c r="E681" s="26" t="str">
        <f>IFERROR(_xlfn.XLOOKUP($D681,現状商品設定!B:B,現状商品設定!C:C,"-"),"-")</f>
        <v>-</v>
      </c>
      <c r="F681" s="32" t="s">
        <v>46</v>
      </c>
      <c r="G681" s="30" t="str">
        <f>IFERROR(_xlfn.XLOOKUP($D681,現状商品設定!B:B,現状商品設定!F:F),"-")</f>
        <v>-</v>
      </c>
      <c r="H681" s="34" t="e">
        <f>IF(IF(AND(V681&gt;=設定!$C$3,X681&gt;=L681),G681*(1+設定!$C$6),IF(AND(V681&gt;=設定!$C$3,X681&lt;L681),G681*(1+設定!$C$7*-1),IF(V681&lt;設定!$C$3,G681*(1+設定!$C$6),"除外")))&gt;10,IF(AND(V681&gt;=設定!$C$3,X681&gt;=L681),G681*(1+設定!$C$6),IF(AND(V681&gt;=設定!$C$3,X681&lt;L681),G681*(1+設定!$C$7*-1),IF(V681&lt;設定!$C$3,G681*(1+設定!$C$6),"除外"))),10)</f>
        <v>#VALUE!</v>
      </c>
      <c r="I681" s="34" t="e">
        <f ca="1">IF(消化率!$I$5&lt;1,商品!H681*消化率!$I$5,IF(商品!W681*商品!Q681/(商品!H681*消化率!$I$5)&gt;商品!L681,商品!H681*消化率!$I$5,J681))</f>
        <v>#DIV/0!</v>
      </c>
      <c r="J681" s="34" t="e">
        <f t="shared" si="142"/>
        <v>#VALUE!</v>
      </c>
      <c r="K681" s="34" t="e">
        <f ca="1">IF(ROUNDDOWN(IF(I681&gt;=設定!$C$8,設定!$C$8,商品!I681),0)&lt;10,10,ROUNDDOWN(IF(I681&gt;=設定!$C$8,設定!$C$8,商品!I681),0))</f>
        <v>#DIV/0!</v>
      </c>
      <c r="L681" s="64">
        <f>IF(F681="標準",設定!$C$4,商品!F681)</f>
        <v>5</v>
      </c>
      <c r="M681" s="63" t="str">
        <f>_xlfn.XLOOKUP($D681,全商品!$F:$F,全商品!H:H,"-")</f>
        <v>-</v>
      </c>
      <c r="N681" s="12" t="str">
        <f>_xlfn.XLOOKUP($D681,全商品!$F:$F,全商品!I:I,"-")</f>
        <v>-</v>
      </c>
      <c r="O681" s="23" t="str">
        <f>_xlfn.XLOOKUP($D681,全商品!$F:$F,全商品!K:K,"-")</f>
        <v>-</v>
      </c>
      <c r="P681" s="13" t="str">
        <f>_xlfn.XLOOKUP($D681,全商品!$F:$F,全商品!M:M,"-")</f>
        <v>-</v>
      </c>
      <c r="Q681" s="25" t="str">
        <f>_xlfn.XLOOKUP($D681,現状商品設定!B:B,現状商品設定!D:D,"-")</f>
        <v>-</v>
      </c>
      <c r="R681" s="22">
        <f>SUM(_xlfn.XLOOKUP($D681,当月商品!$D:$D,当月商品!I:I,0),_xlfn.XLOOKUP($D681,前月商品!$D:$D,前月商品!I:I,0),_xlfn.XLOOKUP($D681,前々月商品!$D:$D,前々月商品!I:I,0))</f>
        <v>0</v>
      </c>
      <c r="S681" s="23">
        <f>SUM(_xlfn.XLOOKUP($D681,当月商品!$D:$D,当月商品!V:V,0),_xlfn.XLOOKUP($D681,前月商品!$D:$D,前月商品!V:V,0),_xlfn.XLOOKUP($D681,前々月商品!$D:$D,前々月商品!V:V,0))</f>
        <v>0</v>
      </c>
      <c r="T681" s="23">
        <f t="shared" si="143"/>
        <v>0</v>
      </c>
      <c r="U681" s="23">
        <f>SUM(_xlfn.XLOOKUP($D681,当月商品!$D:$D,当月商品!W:W,0),_xlfn.XLOOKUP($D681,前月商品!$D:$D,前月商品!W:W,0),_xlfn.XLOOKUP($D681,前々月商品!$D:$D,前々月商品!W:W,0))</f>
        <v>0</v>
      </c>
      <c r="V681" s="23">
        <f>SUM(_xlfn.XLOOKUP($D681,当月商品!$D:$D,当月商品!H:H,0),_xlfn.XLOOKUP($D681,前月商品!$D:$D,前月商品!H:H,0),_xlfn.XLOOKUP($D681,前々月商品!$D:$D,前々月商品!H:H,0))</f>
        <v>0</v>
      </c>
      <c r="W681" s="13">
        <f t="shared" si="144"/>
        <v>0</v>
      </c>
      <c r="X681" s="15">
        <f t="shared" si="145"/>
        <v>0</v>
      </c>
      <c r="Y681" s="22">
        <f>_xlfn.XLOOKUP($D681,当月商品!$D:$D,当月商品!I:I,0)</f>
        <v>0</v>
      </c>
      <c r="Z681" s="23">
        <f>_xlfn.XLOOKUP($D681,前月商品!$D:$D,前月商品!I:I,0)</f>
        <v>0</v>
      </c>
      <c r="AA681" s="23">
        <f>_xlfn.XLOOKUP($D681,前々月商品!$D:$D,前々月商品!I:I,0)</f>
        <v>0</v>
      </c>
      <c r="AB681" s="23">
        <f>_xlfn.XLOOKUP($D681,当月商品!$D:$D,当月商品!V:V,0)</f>
        <v>0</v>
      </c>
      <c r="AC681" s="23">
        <f>_xlfn.XLOOKUP($D681,前月商品!$D:$D,前月商品!V:V,0)</f>
        <v>0</v>
      </c>
      <c r="AD681" s="23">
        <f>_xlfn.XLOOKUP($D681,前々月商品!$D:$D,前々月商品!V:V,0)</f>
        <v>0</v>
      </c>
      <c r="AE681" s="23">
        <f t="shared" si="146"/>
        <v>0</v>
      </c>
      <c r="AF681" s="23">
        <f t="shared" si="147"/>
        <v>0</v>
      </c>
      <c r="AG681" s="23">
        <f t="shared" si="148"/>
        <v>0</v>
      </c>
      <c r="AH681" s="12">
        <f>_xlfn.XLOOKUP($D681,当月商品!$D:$D,当月商品!W:W,0)</f>
        <v>0</v>
      </c>
      <c r="AI681" s="12">
        <f>_xlfn.XLOOKUP($D681,前月商品!$D:$D,前月商品!W:W,0)</f>
        <v>0</v>
      </c>
      <c r="AJ681" s="12">
        <f>_xlfn.XLOOKUP($D681,前々月商品!$D:$D,前々月商品!W:W,0)</f>
        <v>0</v>
      </c>
      <c r="AK681" s="12">
        <f>_xlfn.XLOOKUP($D681,当月商品!$D:$D,当月商品!H:H,0)</f>
        <v>0</v>
      </c>
      <c r="AL681" s="12">
        <f>_xlfn.XLOOKUP($D681,前月商品!$D:$D,前月商品!H:H,0)</f>
        <v>0</v>
      </c>
      <c r="AM681" s="12">
        <f>_xlfn.XLOOKUP($D681,前々月商品!$D:$D,前々月商品!H:H,0)</f>
        <v>0</v>
      </c>
      <c r="AN681" s="13">
        <f t="shared" si="149"/>
        <v>0</v>
      </c>
      <c r="AO681" s="13">
        <f t="shared" si="150"/>
        <v>0</v>
      </c>
      <c r="AP681" s="13">
        <f t="shared" si="151"/>
        <v>0</v>
      </c>
      <c r="AQ681" s="16">
        <f t="shared" si="152"/>
        <v>0</v>
      </c>
      <c r="AR681" s="16">
        <f t="shared" si="153"/>
        <v>0</v>
      </c>
      <c r="AS681" s="17">
        <f t="shared" si="154"/>
        <v>0</v>
      </c>
      <c r="AT681" t="e">
        <f t="shared" si="155"/>
        <v>#VALUE!</v>
      </c>
    </row>
    <row r="682" spans="3:46" ht="36.65" customHeight="1">
      <c r="C682" s="20">
        <v>677</v>
      </c>
      <c r="D682" s="53">
        <f>現状商品設定!B679</f>
        <v>0</v>
      </c>
      <c r="E682" s="26" t="str">
        <f>IFERROR(_xlfn.XLOOKUP($D682,現状商品設定!B:B,現状商品設定!C:C,"-"),"-")</f>
        <v>-</v>
      </c>
      <c r="F682" s="32" t="s">
        <v>46</v>
      </c>
      <c r="G682" s="30" t="str">
        <f>IFERROR(_xlfn.XLOOKUP($D682,現状商品設定!B:B,現状商品設定!F:F),"-")</f>
        <v>-</v>
      </c>
      <c r="H682" s="34" t="e">
        <f>IF(IF(AND(V682&gt;=設定!$C$3,X682&gt;=L682),G682*(1+設定!$C$6),IF(AND(V682&gt;=設定!$C$3,X682&lt;L682),G682*(1+設定!$C$7*-1),IF(V682&lt;設定!$C$3,G682*(1+設定!$C$6),"除外")))&gt;10,IF(AND(V682&gt;=設定!$C$3,X682&gt;=L682),G682*(1+設定!$C$6),IF(AND(V682&gt;=設定!$C$3,X682&lt;L682),G682*(1+設定!$C$7*-1),IF(V682&lt;設定!$C$3,G682*(1+設定!$C$6),"除外"))),10)</f>
        <v>#VALUE!</v>
      </c>
      <c r="I682" s="34" t="e">
        <f ca="1">IF(消化率!$I$5&lt;1,商品!H682*消化率!$I$5,IF(商品!W682*商品!Q682/(商品!H682*消化率!$I$5)&gt;商品!L682,商品!H682*消化率!$I$5,J682))</f>
        <v>#DIV/0!</v>
      </c>
      <c r="J682" s="34" t="e">
        <f t="shared" si="142"/>
        <v>#VALUE!</v>
      </c>
      <c r="K682" s="34" t="e">
        <f ca="1">IF(ROUNDDOWN(IF(I682&gt;=設定!$C$8,設定!$C$8,商品!I682),0)&lt;10,10,ROUNDDOWN(IF(I682&gt;=設定!$C$8,設定!$C$8,商品!I682),0))</f>
        <v>#DIV/0!</v>
      </c>
      <c r="L682" s="64">
        <f>IF(F682="標準",設定!$C$4,商品!F682)</f>
        <v>5</v>
      </c>
      <c r="M682" s="63" t="str">
        <f>_xlfn.XLOOKUP($D682,全商品!$F:$F,全商品!H:H,"-")</f>
        <v>-</v>
      </c>
      <c r="N682" s="12" t="str">
        <f>_xlfn.XLOOKUP($D682,全商品!$F:$F,全商品!I:I,"-")</f>
        <v>-</v>
      </c>
      <c r="O682" s="23" t="str">
        <f>_xlfn.XLOOKUP($D682,全商品!$F:$F,全商品!K:K,"-")</f>
        <v>-</v>
      </c>
      <c r="P682" s="13" t="str">
        <f>_xlfn.XLOOKUP($D682,全商品!$F:$F,全商品!M:M,"-")</f>
        <v>-</v>
      </c>
      <c r="Q682" s="25" t="str">
        <f>_xlfn.XLOOKUP($D682,現状商品設定!B:B,現状商品設定!D:D,"-")</f>
        <v>-</v>
      </c>
      <c r="R682" s="22">
        <f>SUM(_xlfn.XLOOKUP($D682,当月商品!$D:$D,当月商品!I:I,0),_xlfn.XLOOKUP($D682,前月商品!$D:$D,前月商品!I:I,0),_xlfn.XLOOKUP($D682,前々月商品!$D:$D,前々月商品!I:I,0))</f>
        <v>0</v>
      </c>
      <c r="S682" s="23">
        <f>SUM(_xlfn.XLOOKUP($D682,当月商品!$D:$D,当月商品!V:V,0),_xlfn.XLOOKUP($D682,前月商品!$D:$D,前月商品!V:V,0),_xlfn.XLOOKUP($D682,前々月商品!$D:$D,前々月商品!V:V,0))</f>
        <v>0</v>
      </c>
      <c r="T682" s="23">
        <f t="shared" si="143"/>
        <v>0</v>
      </c>
      <c r="U682" s="23">
        <f>SUM(_xlfn.XLOOKUP($D682,当月商品!$D:$D,当月商品!W:W,0),_xlfn.XLOOKUP($D682,前月商品!$D:$D,前月商品!W:W,0),_xlfn.XLOOKUP($D682,前々月商品!$D:$D,前々月商品!W:W,0))</f>
        <v>0</v>
      </c>
      <c r="V682" s="23">
        <f>SUM(_xlfn.XLOOKUP($D682,当月商品!$D:$D,当月商品!H:H,0),_xlfn.XLOOKUP($D682,前月商品!$D:$D,前月商品!H:H,0),_xlfn.XLOOKUP($D682,前々月商品!$D:$D,前々月商品!H:H,0))</f>
        <v>0</v>
      </c>
      <c r="W682" s="13">
        <f t="shared" si="144"/>
        <v>0</v>
      </c>
      <c r="X682" s="15">
        <f t="shared" si="145"/>
        <v>0</v>
      </c>
      <c r="Y682" s="22">
        <f>_xlfn.XLOOKUP($D682,当月商品!$D:$D,当月商品!I:I,0)</f>
        <v>0</v>
      </c>
      <c r="Z682" s="23">
        <f>_xlfn.XLOOKUP($D682,前月商品!$D:$D,前月商品!I:I,0)</f>
        <v>0</v>
      </c>
      <c r="AA682" s="23">
        <f>_xlfn.XLOOKUP($D682,前々月商品!$D:$D,前々月商品!I:I,0)</f>
        <v>0</v>
      </c>
      <c r="AB682" s="23">
        <f>_xlfn.XLOOKUP($D682,当月商品!$D:$D,当月商品!V:V,0)</f>
        <v>0</v>
      </c>
      <c r="AC682" s="23">
        <f>_xlfn.XLOOKUP($D682,前月商品!$D:$D,前月商品!V:V,0)</f>
        <v>0</v>
      </c>
      <c r="AD682" s="23">
        <f>_xlfn.XLOOKUP($D682,前々月商品!$D:$D,前々月商品!V:V,0)</f>
        <v>0</v>
      </c>
      <c r="AE682" s="23">
        <f t="shared" si="146"/>
        <v>0</v>
      </c>
      <c r="AF682" s="23">
        <f t="shared" si="147"/>
        <v>0</v>
      </c>
      <c r="AG682" s="23">
        <f t="shared" si="148"/>
        <v>0</v>
      </c>
      <c r="AH682" s="12">
        <f>_xlfn.XLOOKUP($D682,当月商品!$D:$D,当月商品!W:W,0)</f>
        <v>0</v>
      </c>
      <c r="AI682" s="12">
        <f>_xlfn.XLOOKUP($D682,前月商品!$D:$D,前月商品!W:W,0)</f>
        <v>0</v>
      </c>
      <c r="AJ682" s="12">
        <f>_xlfn.XLOOKUP($D682,前々月商品!$D:$D,前々月商品!W:W,0)</f>
        <v>0</v>
      </c>
      <c r="AK682" s="12">
        <f>_xlfn.XLOOKUP($D682,当月商品!$D:$D,当月商品!H:H,0)</f>
        <v>0</v>
      </c>
      <c r="AL682" s="12">
        <f>_xlfn.XLOOKUP($D682,前月商品!$D:$D,前月商品!H:H,0)</f>
        <v>0</v>
      </c>
      <c r="AM682" s="12">
        <f>_xlfn.XLOOKUP($D682,前々月商品!$D:$D,前々月商品!H:H,0)</f>
        <v>0</v>
      </c>
      <c r="AN682" s="13">
        <f t="shared" si="149"/>
        <v>0</v>
      </c>
      <c r="AO682" s="13">
        <f t="shared" si="150"/>
        <v>0</v>
      </c>
      <c r="AP682" s="13">
        <f t="shared" si="151"/>
        <v>0</v>
      </c>
      <c r="AQ682" s="16">
        <f t="shared" si="152"/>
        <v>0</v>
      </c>
      <c r="AR682" s="16">
        <f t="shared" si="153"/>
        <v>0</v>
      </c>
      <c r="AS682" s="17">
        <f t="shared" si="154"/>
        <v>0</v>
      </c>
      <c r="AT682" t="e">
        <f t="shared" si="155"/>
        <v>#VALUE!</v>
      </c>
    </row>
    <row r="683" spans="3:46" ht="36.65" customHeight="1">
      <c r="C683" s="20">
        <v>678</v>
      </c>
      <c r="D683" s="53">
        <f>現状商品設定!B680</f>
        <v>0</v>
      </c>
      <c r="E683" s="26" t="str">
        <f>IFERROR(_xlfn.XLOOKUP($D683,現状商品設定!B:B,現状商品設定!C:C,"-"),"-")</f>
        <v>-</v>
      </c>
      <c r="F683" s="32" t="s">
        <v>46</v>
      </c>
      <c r="G683" s="30" t="str">
        <f>IFERROR(_xlfn.XLOOKUP($D683,現状商品設定!B:B,現状商品設定!F:F),"-")</f>
        <v>-</v>
      </c>
      <c r="H683" s="34" t="e">
        <f>IF(IF(AND(V683&gt;=設定!$C$3,X683&gt;=L683),G683*(1+設定!$C$6),IF(AND(V683&gt;=設定!$C$3,X683&lt;L683),G683*(1+設定!$C$7*-1),IF(V683&lt;設定!$C$3,G683*(1+設定!$C$6),"除外")))&gt;10,IF(AND(V683&gt;=設定!$C$3,X683&gt;=L683),G683*(1+設定!$C$6),IF(AND(V683&gt;=設定!$C$3,X683&lt;L683),G683*(1+設定!$C$7*-1),IF(V683&lt;設定!$C$3,G683*(1+設定!$C$6),"除外"))),10)</f>
        <v>#VALUE!</v>
      </c>
      <c r="I683" s="34" t="e">
        <f ca="1">IF(消化率!$I$5&lt;1,商品!H683*消化率!$I$5,IF(商品!W683*商品!Q683/(商品!H683*消化率!$I$5)&gt;商品!L683,商品!H683*消化率!$I$5,J683))</f>
        <v>#DIV/0!</v>
      </c>
      <c r="J683" s="34" t="e">
        <f t="shared" si="142"/>
        <v>#VALUE!</v>
      </c>
      <c r="K683" s="34" t="e">
        <f ca="1">IF(ROUNDDOWN(IF(I683&gt;=設定!$C$8,設定!$C$8,商品!I683),0)&lt;10,10,ROUNDDOWN(IF(I683&gt;=設定!$C$8,設定!$C$8,商品!I683),0))</f>
        <v>#DIV/0!</v>
      </c>
      <c r="L683" s="64">
        <f>IF(F683="標準",設定!$C$4,商品!F683)</f>
        <v>5</v>
      </c>
      <c r="M683" s="63" t="str">
        <f>_xlfn.XLOOKUP($D683,全商品!$F:$F,全商品!H:H,"-")</f>
        <v>-</v>
      </c>
      <c r="N683" s="12" t="str">
        <f>_xlfn.XLOOKUP($D683,全商品!$F:$F,全商品!I:I,"-")</f>
        <v>-</v>
      </c>
      <c r="O683" s="23" t="str">
        <f>_xlfn.XLOOKUP($D683,全商品!$F:$F,全商品!K:K,"-")</f>
        <v>-</v>
      </c>
      <c r="P683" s="13" t="str">
        <f>_xlfn.XLOOKUP($D683,全商品!$F:$F,全商品!M:M,"-")</f>
        <v>-</v>
      </c>
      <c r="Q683" s="25" t="str">
        <f>_xlfn.XLOOKUP($D683,現状商品設定!B:B,現状商品設定!D:D,"-")</f>
        <v>-</v>
      </c>
      <c r="R683" s="22">
        <f>SUM(_xlfn.XLOOKUP($D683,当月商品!$D:$D,当月商品!I:I,0),_xlfn.XLOOKUP($D683,前月商品!$D:$D,前月商品!I:I,0),_xlfn.XLOOKUP($D683,前々月商品!$D:$D,前々月商品!I:I,0))</f>
        <v>0</v>
      </c>
      <c r="S683" s="23">
        <f>SUM(_xlfn.XLOOKUP($D683,当月商品!$D:$D,当月商品!V:V,0),_xlfn.XLOOKUP($D683,前月商品!$D:$D,前月商品!V:V,0),_xlfn.XLOOKUP($D683,前々月商品!$D:$D,前々月商品!V:V,0))</f>
        <v>0</v>
      </c>
      <c r="T683" s="23">
        <f t="shared" si="143"/>
        <v>0</v>
      </c>
      <c r="U683" s="23">
        <f>SUM(_xlfn.XLOOKUP($D683,当月商品!$D:$D,当月商品!W:W,0),_xlfn.XLOOKUP($D683,前月商品!$D:$D,前月商品!W:W,0),_xlfn.XLOOKUP($D683,前々月商品!$D:$D,前々月商品!W:W,0))</f>
        <v>0</v>
      </c>
      <c r="V683" s="23">
        <f>SUM(_xlfn.XLOOKUP($D683,当月商品!$D:$D,当月商品!H:H,0),_xlfn.XLOOKUP($D683,前月商品!$D:$D,前月商品!H:H,0),_xlfn.XLOOKUP($D683,前々月商品!$D:$D,前々月商品!H:H,0))</f>
        <v>0</v>
      </c>
      <c r="W683" s="13">
        <f t="shared" si="144"/>
        <v>0</v>
      </c>
      <c r="X683" s="15">
        <f t="shared" si="145"/>
        <v>0</v>
      </c>
      <c r="Y683" s="22">
        <f>_xlfn.XLOOKUP($D683,当月商品!$D:$D,当月商品!I:I,0)</f>
        <v>0</v>
      </c>
      <c r="Z683" s="23">
        <f>_xlfn.XLOOKUP($D683,前月商品!$D:$D,前月商品!I:I,0)</f>
        <v>0</v>
      </c>
      <c r="AA683" s="23">
        <f>_xlfn.XLOOKUP($D683,前々月商品!$D:$D,前々月商品!I:I,0)</f>
        <v>0</v>
      </c>
      <c r="AB683" s="23">
        <f>_xlfn.XLOOKUP($D683,当月商品!$D:$D,当月商品!V:V,0)</f>
        <v>0</v>
      </c>
      <c r="AC683" s="23">
        <f>_xlfn.XLOOKUP($D683,前月商品!$D:$D,前月商品!V:V,0)</f>
        <v>0</v>
      </c>
      <c r="AD683" s="23">
        <f>_xlfn.XLOOKUP($D683,前々月商品!$D:$D,前々月商品!V:V,0)</f>
        <v>0</v>
      </c>
      <c r="AE683" s="23">
        <f t="shared" si="146"/>
        <v>0</v>
      </c>
      <c r="AF683" s="23">
        <f t="shared" si="147"/>
        <v>0</v>
      </c>
      <c r="AG683" s="23">
        <f t="shared" si="148"/>
        <v>0</v>
      </c>
      <c r="AH683" s="12">
        <f>_xlfn.XLOOKUP($D683,当月商品!$D:$D,当月商品!W:W,0)</f>
        <v>0</v>
      </c>
      <c r="AI683" s="12">
        <f>_xlfn.XLOOKUP($D683,前月商品!$D:$D,前月商品!W:W,0)</f>
        <v>0</v>
      </c>
      <c r="AJ683" s="12">
        <f>_xlfn.XLOOKUP($D683,前々月商品!$D:$D,前々月商品!W:W,0)</f>
        <v>0</v>
      </c>
      <c r="AK683" s="12">
        <f>_xlfn.XLOOKUP($D683,当月商品!$D:$D,当月商品!H:H,0)</f>
        <v>0</v>
      </c>
      <c r="AL683" s="12">
        <f>_xlfn.XLOOKUP($D683,前月商品!$D:$D,前月商品!H:H,0)</f>
        <v>0</v>
      </c>
      <c r="AM683" s="12">
        <f>_xlfn.XLOOKUP($D683,前々月商品!$D:$D,前々月商品!H:H,0)</f>
        <v>0</v>
      </c>
      <c r="AN683" s="13">
        <f t="shared" si="149"/>
        <v>0</v>
      </c>
      <c r="AO683" s="13">
        <f t="shared" si="150"/>
        <v>0</v>
      </c>
      <c r="AP683" s="13">
        <f t="shared" si="151"/>
        <v>0</v>
      </c>
      <c r="AQ683" s="16">
        <f t="shared" si="152"/>
        <v>0</v>
      </c>
      <c r="AR683" s="16">
        <f t="shared" si="153"/>
        <v>0</v>
      </c>
      <c r="AS683" s="17">
        <f t="shared" si="154"/>
        <v>0</v>
      </c>
      <c r="AT683" t="e">
        <f t="shared" si="155"/>
        <v>#VALUE!</v>
      </c>
    </row>
    <row r="684" spans="3:46" ht="36.65" customHeight="1">
      <c r="C684" s="20">
        <v>679</v>
      </c>
      <c r="D684" s="53">
        <f>現状商品設定!B681</f>
        <v>0</v>
      </c>
      <c r="E684" s="26" t="str">
        <f>IFERROR(_xlfn.XLOOKUP($D684,現状商品設定!B:B,現状商品設定!C:C,"-"),"-")</f>
        <v>-</v>
      </c>
      <c r="F684" s="32" t="s">
        <v>46</v>
      </c>
      <c r="G684" s="30" t="str">
        <f>IFERROR(_xlfn.XLOOKUP($D684,現状商品設定!B:B,現状商品設定!F:F),"-")</f>
        <v>-</v>
      </c>
      <c r="H684" s="34" t="e">
        <f>IF(IF(AND(V684&gt;=設定!$C$3,X684&gt;=L684),G684*(1+設定!$C$6),IF(AND(V684&gt;=設定!$C$3,X684&lt;L684),G684*(1+設定!$C$7*-1),IF(V684&lt;設定!$C$3,G684*(1+設定!$C$6),"除外")))&gt;10,IF(AND(V684&gt;=設定!$C$3,X684&gt;=L684),G684*(1+設定!$C$6),IF(AND(V684&gt;=設定!$C$3,X684&lt;L684),G684*(1+設定!$C$7*-1),IF(V684&lt;設定!$C$3,G684*(1+設定!$C$6),"除外"))),10)</f>
        <v>#VALUE!</v>
      </c>
      <c r="I684" s="34" t="e">
        <f ca="1">IF(消化率!$I$5&lt;1,商品!H684*消化率!$I$5,IF(商品!W684*商品!Q684/(商品!H684*消化率!$I$5)&gt;商品!L684,商品!H684*消化率!$I$5,J684))</f>
        <v>#DIV/0!</v>
      </c>
      <c r="J684" s="34" t="e">
        <f t="shared" si="142"/>
        <v>#VALUE!</v>
      </c>
      <c r="K684" s="34" t="e">
        <f ca="1">IF(ROUNDDOWN(IF(I684&gt;=設定!$C$8,設定!$C$8,商品!I684),0)&lt;10,10,ROUNDDOWN(IF(I684&gt;=設定!$C$8,設定!$C$8,商品!I684),0))</f>
        <v>#DIV/0!</v>
      </c>
      <c r="L684" s="64">
        <f>IF(F684="標準",設定!$C$4,商品!F684)</f>
        <v>5</v>
      </c>
      <c r="M684" s="63" t="str">
        <f>_xlfn.XLOOKUP($D684,全商品!$F:$F,全商品!H:H,"-")</f>
        <v>-</v>
      </c>
      <c r="N684" s="12" t="str">
        <f>_xlfn.XLOOKUP($D684,全商品!$F:$F,全商品!I:I,"-")</f>
        <v>-</v>
      </c>
      <c r="O684" s="23" t="str">
        <f>_xlfn.XLOOKUP($D684,全商品!$F:$F,全商品!K:K,"-")</f>
        <v>-</v>
      </c>
      <c r="P684" s="13" t="str">
        <f>_xlfn.XLOOKUP($D684,全商品!$F:$F,全商品!M:M,"-")</f>
        <v>-</v>
      </c>
      <c r="Q684" s="25" t="str">
        <f>_xlfn.XLOOKUP($D684,現状商品設定!B:B,現状商品設定!D:D,"-")</f>
        <v>-</v>
      </c>
      <c r="R684" s="22">
        <f>SUM(_xlfn.XLOOKUP($D684,当月商品!$D:$D,当月商品!I:I,0),_xlfn.XLOOKUP($D684,前月商品!$D:$D,前月商品!I:I,0),_xlfn.XLOOKUP($D684,前々月商品!$D:$D,前々月商品!I:I,0))</f>
        <v>0</v>
      </c>
      <c r="S684" s="23">
        <f>SUM(_xlfn.XLOOKUP($D684,当月商品!$D:$D,当月商品!V:V,0),_xlfn.XLOOKUP($D684,前月商品!$D:$D,前月商品!V:V,0),_xlfn.XLOOKUP($D684,前々月商品!$D:$D,前々月商品!V:V,0))</f>
        <v>0</v>
      </c>
      <c r="T684" s="23">
        <f t="shared" si="143"/>
        <v>0</v>
      </c>
      <c r="U684" s="23">
        <f>SUM(_xlfn.XLOOKUP($D684,当月商品!$D:$D,当月商品!W:W,0),_xlfn.XLOOKUP($D684,前月商品!$D:$D,前月商品!W:W,0),_xlfn.XLOOKUP($D684,前々月商品!$D:$D,前々月商品!W:W,0))</f>
        <v>0</v>
      </c>
      <c r="V684" s="23">
        <f>SUM(_xlfn.XLOOKUP($D684,当月商品!$D:$D,当月商品!H:H,0),_xlfn.XLOOKUP($D684,前月商品!$D:$D,前月商品!H:H,0),_xlfn.XLOOKUP($D684,前々月商品!$D:$D,前々月商品!H:H,0))</f>
        <v>0</v>
      </c>
      <c r="W684" s="13">
        <f t="shared" si="144"/>
        <v>0</v>
      </c>
      <c r="X684" s="15">
        <f t="shared" si="145"/>
        <v>0</v>
      </c>
      <c r="Y684" s="22">
        <f>_xlfn.XLOOKUP($D684,当月商品!$D:$D,当月商品!I:I,0)</f>
        <v>0</v>
      </c>
      <c r="Z684" s="23">
        <f>_xlfn.XLOOKUP($D684,前月商品!$D:$D,前月商品!I:I,0)</f>
        <v>0</v>
      </c>
      <c r="AA684" s="23">
        <f>_xlfn.XLOOKUP($D684,前々月商品!$D:$D,前々月商品!I:I,0)</f>
        <v>0</v>
      </c>
      <c r="AB684" s="23">
        <f>_xlfn.XLOOKUP($D684,当月商品!$D:$D,当月商品!V:V,0)</f>
        <v>0</v>
      </c>
      <c r="AC684" s="23">
        <f>_xlfn.XLOOKUP($D684,前月商品!$D:$D,前月商品!V:V,0)</f>
        <v>0</v>
      </c>
      <c r="AD684" s="23">
        <f>_xlfn.XLOOKUP($D684,前々月商品!$D:$D,前々月商品!V:V,0)</f>
        <v>0</v>
      </c>
      <c r="AE684" s="23">
        <f t="shared" si="146"/>
        <v>0</v>
      </c>
      <c r="AF684" s="23">
        <f t="shared" si="147"/>
        <v>0</v>
      </c>
      <c r="AG684" s="23">
        <f t="shared" si="148"/>
        <v>0</v>
      </c>
      <c r="AH684" s="12">
        <f>_xlfn.XLOOKUP($D684,当月商品!$D:$D,当月商品!W:W,0)</f>
        <v>0</v>
      </c>
      <c r="AI684" s="12">
        <f>_xlfn.XLOOKUP($D684,前月商品!$D:$D,前月商品!W:W,0)</f>
        <v>0</v>
      </c>
      <c r="AJ684" s="12">
        <f>_xlfn.XLOOKUP($D684,前々月商品!$D:$D,前々月商品!W:W,0)</f>
        <v>0</v>
      </c>
      <c r="AK684" s="12">
        <f>_xlfn.XLOOKUP($D684,当月商品!$D:$D,当月商品!H:H,0)</f>
        <v>0</v>
      </c>
      <c r="AL684" s="12">
        <f>_xlfn.XLOOKUP($D684,前月商品!$D:$D,前月商品!H:H,0)</f>
        <v>0</v>
      </c>
      <c r="AM684" s="12">
        <f>_xlfn.XLOOKUP($D684,前々月商品!$D:$D,前々月商品!H:H,0)</f>
        <v>0</v>
      </c>
      <c r="AN684" s="13">
        <f t="shared" si="149"/>
        <v>0</v>
      </c>
      <c r="AO684" s="13">
        <f t="shared" si="150"/>
        <v>0</v>
      </c>
      <c r="AP684" s="13">
        <f t="shared" si="151"/>
        <v>0</v>
      </c>
      <c r="AQ684" s="16">
        <f t="shared" si="152"/>
        <v>0</v>
      </c>
      <c r="AR684" s="16">
        <f t="shared" si="153"/>
        <v>0</v>
      </c>
      <c r="AS684" s="17">
        <f t="shared" si="154"/>
        <v>0</v>
      </c>
      <c r="AT684" t="e">
        <f t="shared" si="155"/>
        <v>#VALUE!</v>
      </c>
    </row>
    <row r="685" spans="3:46" ht="36.65" customHeight="1">
      <c r="C685" s="20">
        <v>680</v>
      </c>
      <c r="D685" s="53">
        <f>現状商品設定!B682</f>
        <v>0</v>
      </c>
      <c r="E685" s="26" t="str">
        <f>IFERROR(_xlfn.XLOOKUP($D685,現状商品設定!B:B,現状商品設定!C:C,"-"),"-")</f>
        <v>-</v>
      </c>
      <c r="F685" s="32" t="s">
        <v>46</v>
      </c>
      <c r="G685" s="30" t="str">
        <f>IFERROR(_xlfn.XLOOKUP($D685,現状商品設定!B:B,現状商品設定!F:F),"-")</f>
        <v>-</v>
      </c>
      <c r="H685" s="34" t="e">
        <f>IF(IF(AND(V685&gt;=設定!$C$3,X685&gt;=L685),G685*(1+設定!$C$6),IF(AND(V685&gt;=設定!$C$3,X685&lt;L685),G685*(1+設定!$C$7*-1),IF(V685&lt;設定!$C$3,G685*(1+設定!$C$6),"除外")))&gt;10,IF(AND(V685&gt;=設定!$C$3,X685&gt;=L685),G685*(1+設定!$C$6),IF(AND(V685&gt;=設定!$C$3,X685&lt;L685),G685*(1+設定!$C$7*-1),IF(V685&lt;設定!$C$3,G685*(1+設定!$C$6),"除外"))),10)</f>
        <v>#VALUE!</v>
      </c>
      <c r="I685" s="34" t="e">
        <f ca="1">IF(消化率!$I$5&lt;1,商品!H685*消化率!$I$5,IF(商品!W685*商品!Q685/(商品!H685*消化率!$I$5)&gt;商品!L685,商品!H685*消化率!$I$5,J685))</f>
        <v>#DIV/0!</v>
      </c>
      <c r="J685" s="34" t="e">
        <f t="shared" si="142"/>
        <v>#VALUE!</v>
      </c>
      <c r="K685" s="34" t="e">
        <f ca="1">IF(ROUNDDOWN(IF(I685&gt;=設定!$C$8,設定!$C$8,商品!I685),0)&lt;10,10,ROUNDDOWN(IF(I685&gt;=設定!$C$8,設定!$C$8,商品!I685),0))</f>
        <v>#DIV/0!</v>
      </c>
      <c r="L685" s="64">
        <f>IF(F685="標準",設定!$C$4,商品!F685)</f>
        <v>5</v>
      </c>
      <c r="M685" s="63" t="str">
        <f>_xlfn.XLOOKUP($D685,全商品!$F:$F,全商品!H:H,"-")</f>
        <v>-</v>
      </c>
      <c r="N685" s="12" t="str">
        <f>_xlfn.XLOOKUP($D685,全商品!$F:$F,全商品!I:I,"-")</f>
        <v>-</v>
      </c>
      <c r="O685" s="23" t="str">
        <f>_xlfn.XLOOKUP($D685,全商品!$F:$F,全商品!K:K,"-")</f>
        <v>-</v>
      </c>
      <c r="P685" s="13" t="str">
        <f>_xlfn.XLOOKUP($D685,全商品!$F:$F,全商品!M:M,"-")</f>
        <v>-</v>
      </c>
      <c r="Q685" s="25" t="str">
        <f>_xlfn.XLOOKUP($D685,現状商品設定!B:B,現状商品設定!D:D,"-")</f>
        <v>-</v>
      </c>
      <c r="R685" s="22">
        <f>SUM(_xlfn.XLOOKUP($D685,当月商品!$D:$D,当月商品!I:I,0),_xlfn.XLOOKUP($D685,前月商品!$D:$D,前月商品!I:I,0),_xlfn.XLOOKUP($D685,前々月商品!$D:$D,前々月商品!I:I,0))</f>
        <v>0</v>
      </c>
      <c r="S685" s="23">
        <f>SUM(_xlfn.XLOOKUP($D685,当月商品!$D:$D,当月商品!V:V,0),_xlfn.XLOOKUP($D685,前月商品!$D:$D,前月商品!V:V,0),_xlfn.XLOOKUP($D685,前々月商品!$D:$D,前々月商品!V:V,0))</f>
        <v>0</v>
      </c>
      <c r="T685" s="23">
        <f t="shared" si="143"/>
        <v>0</v>
      </c>
      <c r="U685" s="23">
        <f>SUM(_xlfn.XLOOKUP($D685,当月商品!$D:$D,当月商品!W:W,0),_xlfn.XLOOKUP($D685,前月商品!$D:$D,前月商品!W:W,0),_xlfn.XLOOKUP($D685,前々月商品!$D:$D,前々月商品!W:W,0))</f>
        <v>0</v>
      </c>
      <c r="V685" s="23">
        <f>SUM(_xlfn.XLOOKUP($D685,当月商品!$D:$D,当月商品!H:H,0),_xlfn.XLOOKUP($D685,前月商品!$D:$D,前月商品!H:H,0),_xlfn.XLOOKUP($D685,前々月商品!$D:$D,前々月商品!H:H,0))</f>
        <v>0</v>
      </c>
      <c r="W685" s="13">
        <f t="shared" si="144"/>
        <v>0</v>
      </c>
      <c r="X685" s="15">
        <f t="shared" si="145"/>
        <v>0</v>
      </c>
      <c r="Y685" s="22">
        <f>_xlfn.XLOOKUP($D685,当月商品!$D:$D,当月商品!I:I,0)</f>
        <v>0</v>
      </c>
      <c r="Z685" s="23">
        <f>_xlfn.XLOOKUP($D685,前月商品!$D:$D,前月商品!I:I,0)</f>
        <v>0</v>
      </c>
      <c r="AA685" s="23">
        <f>_xlfn.XLOOKUP($D685,前々月商品!$D:$D,前々月商品!I:I,0)</f>
        <v>0</v>
      </c>
      <c r="AB685" s="23">
        <f>_xlfn.XLOOKUP($D685,当月商品!$D:$D,当月商品!V:V,0)</f>
        <v>0</v>
      </c>
      <c r="AC685" s="23">
        <f>_xlfn.XLOOKUP($D685,前月商品!$D:$D,前月商品!V:V,0)</f>
        <v>0</v>
      </c>
      <c r="AD685" s="23">
        <f>_xlfn.XLOOKUP($D685,前々月商品!$D:$D,前々月商品!V:V,0)</f>
        <v>0</v>
      </c>
      <c r="AE685" s="23">
        <f t="shared" si="146"/>
        <v>0</v>
      </c>
      <c r="AF685" s="23">
        <f t="shared" si="147"/>
        <v>0</v>
      </c>
      <c r="AG685" s="23">
        <f t="shared" si="148"/>
        <v>0</v>
      </c>
      <c r="AH685" s="12">
        <f>_xlfn.XLOOKUP($D685,当月商品!$D:$D,当月商品!W:W,0)</f>
        <v>0</v>
      </c>
      <c r="AI685" s="12">
        <f>_xlfn.XLOOKUP($D685,前月商品!$D:$D,前月商品!W:W,0)</f>
        <v>0</v>
      </c>
      <c r="AJ685" s="12">
        <f>_xlfn.XLOOKUP($D685,前々月商品!$D:$D,前々月商品!W:W,0)</f>
        <v>0</v>
      </c>
      <c r="AK685" s="12">
        <f>_xlfn.XLOOKUP($D685,当月商品!$D:$D,当月商品!H:H,0)</f>
        <v>0</v>
      </c>
      <c r="AL685" s="12">
        <f>_xlfn.XLOOKUP($D685,前月商品!$D:$D,前月商品!H:H,0)</f>
        <v>0</v>
      </c>
      <c r="AM685" s="12">
        <f>_xlfn.XLOOKUP($D685,前々月商品!$D:$D,前々月商品!H:H,0)</f>
        <v>0</v>
      </c>
      <c r="AN685" s="13">
        <f t="shared" si="149"/>
        <v>0</v>
      </c>
      <c r="AO685" s="13">
        <f t="shared" si="150"/>
        <v>0</v>
      </c>
      <c r="AP685" s="13">
        <f t="shared" si="151"/>
        <v>0</v>
      </c>
      <c r="AQ685" s="16">
        <f t="shared" si="152"/>
        <v>0</v>
      </c>
      <c r="AR685" s="16">
        <f t="shared" si="153"/>
        <v>0</v>
      </c>
      <c r="AS685" s="17">
        <f t="shared" si="154"/>
        <v>0</v>
      </c>
      <c r="AT685" t="e">
        <f t="shared" si="155"/>
        <v>#VALUE!</v>
      </c>
    </row>
    <row r="686" spans="3:46" ht="36.65" customHeight="1">
      <c r="C686" s="20">
        <v>681</v>
      </c>
      <c r="D686" s="53">
        <f>現状商品設定!B683</f>
        <v>0</v>
      </c>
      <c r="E686" s="26" t="str">
        <f>IFERROR(_xlfn.XLOOKUP($D686,現状商品設定!B:B,現状商品設定!C:C,"-"),"-")</f>
        <v>-</v>
      </c>
      <c r="F686" s="32" t="s">
        <v>46</v>
      </c>
      <c r="G686" s="30" t="str">
        <f>IFERROR(_xlfn.XLOOKUP($D686,現状商品設定!B:B,現状商品設定!F:F),"-")</f>
        <v>-</v>
      </c>
      <c r="H686" s="34" t="e">
        <f>IF(IF(AND(V686&gt;=設定!$C$3,X686&gt;=L686),G686*(1+設定!$C$6),IF(AND(V686&gt;=設定!$C$3,X686&lt;L686),G686*(1+設定!$C$7*-1),IF(V686&lt;設定!$C$3,G686*(1+設定!$C$6),"除外")))&gt;10,IF(AND(V686&gt;=設定!$C$3,X686&gt;=L686),G686*(1+設定!$C$6),IF(AND(V686&gt;=設定!$C$3,X686&lt;L686),G686*(1+設定!$C$7*-1),IF(V686&lt;設定!$C$3,G686*(1+設定!$C$6),"除外"))),10)</f>
        <v>#VALUE!</v>
      </c>
      <c r="I686" s="34" t="e">
        <f ca="1">IF(消化率!$I$5&lt;1,商品!H686*消化率!$I$5,IF(商品!W686*商品!Q686/(商品!H686*消化率!$I$5)&gt;商品!L686,商品!H686*消化率!$I$5,J686))</f>
        <v>#DIV/0!</v>
      </c>
      <c r="J686" s="34" t="e">
        <f t="shared" si="142"/>
        <v>#VALUE!</v>
      </c>
      <c r="K686" s="34" t="e">
        <f ca="1">IF(ROUNDDOWN(IF(I686&gt;=設定!$C$8,設定!$C$8,商品!I686),0)&lt;10,10,ROUNDDOWN(IF(I686&gt;=設定!$C$8,設定!$C$8,商品!I686),0))</f>
        <v>#DIV/0!</v>
      </c>
      <c r="L686" s="64">
        <f>IF(F686="標準",設定!$C$4,商品!F686)</f>
        <v>5</v>
      </c>
      <c r="M686" s="63" t="str">
        <f>_xlfn.XLOOKUP($D686,全商品!$F:$F,全商品!H:H,"-")</f>
        <v>-</v>
      </c>
      <c r="N686" s="12" t="str">
        <f>_xlfn.XLOOKUP($D686,全商品!$F:$F,全商品!I:I,"-")</f>
        <v>-</v>
      </c>
      <c r="O686" s="23" t="str">
        <f>_xlfn.XLOOKUP($D686,全商品!$F:$F,全商品!K:K,"-")</f>
        <v>-</v>
      </c>
      <c r="P686" s="13" t="str">
        <f>_xlfn.XLOOKUP($D686,全商品!$F:$F,全商品!M:M,"-")</f>
        <v>-</v>
      </c>
      <c r="Q686" s="25" t="str">
        <f>_xlfn.XLOOKUP($D686,現状商品設定!B:B,現状商品設定!D:D,"-")</f>
        <v>-</v>
      </c>
      <c r="R686" s="22">
        <f>SUM(_xlfn.XLOOKUP($D686,当月商品!$D:$D,当月商品!I:I,0),_xlfn.XLOOKUP($D686,前月商品!$D:$D,前月商品!I:I,0),_xlfn.XLOOKUP($D686,前々月商品!$D:$D,前々月商品!I:I,0))</f>
        <v>0</v>
      </c>
      <c r="S686" s="23">
        <f>SUM(_xlfn.XLOOKUP($D686,当月商品!$D:$D,当月商品!V:V,0),_xlfn.XLOOKUP($D686,前月商品!$D:$D,前月商品!V:V,0),_xlfn.XLOOKUP($D686,前々月商品!$D:$D,前々月商品!V:V,0))</f>
        <v>0</v>
      </c>
      <c r="T686" s="23">
        <f t="shared" si="143"/>
        <v>0</v>
      </c>
      <c r="U686" s="23">
        <f>SUM(_xlfn.XLOOKUP($D686,当月商品!$D:$D,当月商品!W:W,0),_xlfn.XLOOKUP($D686,前月商品!$D:$D,前月商品!W:W,0),_xlfn.XLOOKUP($D686,前々月商品!$D:$D,前々月商品!W:W,0))</f>
        <v>0</v>
      </c>
      <c r="V686" s="23">
        <f>SUM(_xlfn.XLOOKUP($D686,当月商品!$D:$D,当月商品!H:H,0),_xlfn.XLOOKUP($D686,前月商品!$D:$D,前月商品!H:H,0),_xlfn.XLOOKUP($D686,前々月商品!$D:$D,前々月商品!H:H,0))</f>
        <v>0</v>
      </c>
      <c r="W686" s="13">
        <f t="shared" si="144"/>
        <v>0</v>
      </c>
      <c r="X686" s="15">
        <f t="shared" si="145"/>
        <v>0</v>
      </c>
      <c r="Y686" s="22">
        <f>_xlfn.XLOOKUP($D686,当月商品!$D:$D,当月商品!I:I,0)</f>
        <v>0</v>
      </c>
      <c r="Z686" s="23">
        <f>_xlfn.XLOOKUP($D686,前月商品!$D:$D,前月商品!I:I,0)</f>
        <v>0</v>
      </c>
      <c r="AA686" s="23">
        <f>_xlfn.XLOOKUP($D686,前々月商品!$D:$D,前々月商品!I:I,0)</f>
        <v>0</v>
      </c>
      <c r="AB686" s="23">
        <f>_xlfn.XLOOKUP($D686,当月商品!$D:$D,当月商品!V:V,0)</f>
        <v>0</v>
      </c>
      <c r="AC686" s="23">
        <f>_xlfn.XLOOKUP($D686,前月商品!$D:$D,前月商品!V:V,0)</f>
        <v>0</v>
      </c>
      <c r="AD686" s="23">
        <f>_xlfn.XLOOKUP($D686,前々月商品!$D:$D,前々月商品!V:V,0)</f>
        <v>0</v>
      </c>
      <c r="AE686" s="23">
        <f t="shared" si="146"/>
        <v>0</v>
      </c>
      <c r="AF686" s="23">
        <f t="shared" si="147"/>
        <v>0</v>
      </c>
      <c r="AG686" s="23">
        <f t="shared" si="148"/>
        <v>0</v>
      </c>
      <c r="AH686" s="12">
        <f>_xlfn.XLOOKUP($D686,当月商品!$D:$D,当月商品!W:W,0)</f>
        <v>0</v>
      </c>
      <c r="AI686" s="12">
        <f>_xlfn.XLOOKUP($D686,前月商品!$D:$D,前月商品!W:W,0)</f>
        <v>0</v>
      </c>
      <c r="AJ686" s="12">
        <f>_xlfn.XLOOKUP($D686,前々月商品!$D:$D,前々月商品!W:W,0)</f>
        <v>0</v>
      </c>
      <c r="AK686" s="12">
        <f>_xlfn.XLOOKUP($D686,当月商品!$D:$D,当月商品!H:H,0)</f>
        <v>0</v>
      </c>
      <c r="AL686" s="12">
        <f>_xlfn.XLOOKUP($D686,前月商品!$D:$D,前月商品!H:H,0)</f>
        <v>0</v>
      </c>
      <c r="AM686" s="12">
        <f>_xlfn.XLOOKUP($D686,前々月商品!$D:$D,前々月商品!H:H,0)</f>
        <v>0</v>
      </c>
      <c r="AN686" s="13">
        <f t="shared" si="149"/>
        <v>0</v>
      </c>
      <c r="AO686" s="13">
        <f t="shared" si="150"/>
        <v>0</v>
      </c>
      <c r="AP686" s="13">
        <f t="shared" si="151"/>
        <v>0</v>
      </c>
      <c r="AQ686" s="16">
        <f t="shared" si="152"/>
        <v>0</v>
      </c>
      <c r="AR686" s="16">
        <f t="shared" si="153"/>
        <v>0</v>
      </c>
      <c r="AS686" s="17">
        <f t="shared" si="154"/>
        <v>0</v>
      </c>
      <c r="AT686" t="e">
        <f t="shared" si="155"/>
        <v>#VALUE!</v>
      </c>
    </row>
    <row r="687" spans="3:46" ht="36.65" customHeight="1">
      <c r="C687" s="20">
        <v>682</v>
      </c>
      <c r="D687" s="53">
        <f>現状商品設定!B684</f>
        <v>0</v>
      </c>
      <c r="E687" s="26" t="str">
        <f>IFERROR(_xlfn.XLOOKUP($D687,現状商品設定!B:B,現状商品設定!C:C,"-"),"-")</f>
        <v>-</v>
      </c>
      <c r="F687" s="32" t="s">
        <v>46</v>
      </c>
      <c r="G687" s="30" t="str">
        <f>IFERROR(_xlfn.XLOOKUP($D687,現状商品設定!B:B,現状商品設定!F:F),"-")</f>
        <v>-</v>
      </c>
      <c r="H687" s="34" t="e">
        <f>IF(IF(AND(V687&gt;=設定!$C$3,X687&gt;=L687),G687*(1+設定!$C$6),IF(AND(V687&gt;=設定!$C$3,X687&lt;L687),G687*(1+設定!$C$7*-1),IF(V687&lt;設定!$C$3,G687*(1+設定!$C$6),"除外")))&gt;10,IF(AND(V687&gt;=設定!$C$3,X687&gt;=L687),G687*(1+設定!$C$6),IF(AND(V687&gt;=設定!$C$3,X687&lt;L687),G687*(1+設定!$C$7*-1),IF(V687&lt;設定!$C$3,G687*(1+設定!$C$6),"除外"))),10)</f>
        <v>#VALUE!</v>
      </c>
      <c r="I687" s="34" t="e">
        <f ca="1">IF(消化率!$I$5&lt;1,商品!H687*消化率!$I$5,IF(商品!W687*商品!Q687/(商品!H687*消化率!$I$5)&gt;商品!L687,商品!H687*消化率!$I$5,J687))</f>
        <v>#DIV/0!</v>
      </c>
      <c r="J687" s="34" t="e">
        <f t="shared" si="142"/>
        <v>#VALUE!</v>
      </c>
      <c r="K687" s="34" t="e">
        <f ca="1">IF(ROUNDDOWN(IF(I687&gt;=設定!$C$8,設定!$C$8,商品!I687),0)&lt;10,10,ROUNDDOWN(IF(I687&gt;=設定!$C$8,設定!$C$8,商品!I687),0))</f>
        <v>#DIV/0!</v>
      </c>
      <c r="L687" s="64">
        <f>IF(F687="標準",設定!$C$4,商品!F687)</f>
        <v>5</v>
      </c>
      <c r="M687" s="63" t="str">
        <f>_xlfn.XLOOKUP($D687,全商品!$F:$F,全商品!H:H,"-")</f>
        <v>-</v>
      </c>
      <c r="N687" s="12" t="str">
        <f>_xlfn.XLOOKUP($D687,全商品!$F:$F,全商品!I:I,"-")</f>
        <v>-</v>
      </c>
      <c r="O687" s="23" t="str">
        <f>_xlfn.XLOOKUP($D687,全商品!$F:$F,全商品!K:K,"-")</f>
        <v>-</v>
      </c>
      <c r="P687" s="13" t="str">
        <f>_xlfn.XLOOKUP($D687,全商品!$F:$F,全商品!M:M,"-")</f>
        <v>-</v>
      </c>
      <c r="Q687" s="25" t="str">
        <f>_xlfn.XLOOKUP($D687,現状商品設定!B:B,現状商品設定!D:D,"-")</f>
        <v>-</v>
      </c>
      <c r="R687" s="22">
        <f>SUM(_xlfn.XLOOKUP($D687,当月商品!$D:$D,当月商品!I:I,0),_xlfn.XLOOKUP($D687,前月商品!$D:$D,前月商品!I:I,0),_xlfn.XLOOKUP($D687,前々月商品!$D:$D,前々月商品!I:I,0))</f>
        <v>0</v>
      </c>
      <c r="S687" s="23">
        <f>SUM(_xlfn.XLOOKUP($D687,当月商品!$D:$D,当月商品!V:V,0),_xlfn.XLOOKUP($D687,前月商品!$D:$D,前月商品!V:V,0),_xlfn.XLOOKUP($D687,前々月商品!$D:$D,前々月商品!V:V,0))</f>
        <v>0</v>
      </c>
      <c r="T687" s="23">
        <f t="shared" si="143"/>
        <v>0</v>
      </c>
      <c r="U687" s="23">
        <f>SUM(_xlfn.XLOOKUP($D687,当月商品!$D:$D,当月商品!W:W,0),_xlfn.XLOOKUP($D687,前月商品!$D:$D,前月商品!W:W,0),_xlfn.XLOOKUP($D687,前々月商品!$D:$D,前々月商品!W:W,0))</f>
        <v>0</v>
      </c>
      <c r="V687" s="23">
        <f>SUM(_xlfn.XLOOKUP($D687,当月商品!$D:$D,当月商品!H:H,0),_xlfn.XLOOKUP($D687,前月商品!$D:$D,前月商品!H:H,0),_xlfn.XLOOKUP($D687,前々月商品!$D:$D,前々月商品!H:H,0))</f>
        <v>0</v>
      </c>
      <c r="W687" s="13">
        <f t="shared" si="144"/>
        <v>0</v>
      </c>
      <c r="X687" s="15">
        <f t="shared" si="145"/>
        <v>0</v>
      </c>
      <c r="Y687" s="22">
        <f>_xlfn.XLOOKUP($D687,当月商品!$D:$D,当月商品!I:I,0)</f>
        <v>0</v>
      </c>
      <c r="Z687" s="23">
        <f>_xlfn.XLOOKUP($D687,前月商品!$D:$D,前月商品!I:I,0)</f>
        <v>0</v>
      </c>
      <c r="AA687" s="23">
        <f>_xlfn.XLOOKUP($D687,前々月商品!$D:$D,前々月商品!I:I,0)</f>
        <v>0</v>
      </c>
      <c r="AB687" s="23">
        <f>_xlfn.XLOOKUP($D687,当月商品!$D:$D,当月商品!V:V,0)</f>
        <v>0</v>
      </c>
      <c r="AC687" s="23">
        <f>_xlfn.XLOOKUP($D687,前月商品!$D:$D,前月商品!V:V,0)</f>
        <v>0</v>
      </c>
      <c r="AD687" s="23">
        <f>_xlfn.XLOOKUP($D687,前々月商品!$D:$D,前々月商品!V:V,0)</f>
        <v>0</v>
      </c>
      <c r="AE687" s="23">
        <f t="shared" si="146"/>
        <v>0</v>
      </c>
      <c r="AF687" s="23">
        <f t="shared" si="147"/>
        <v>0</v>
      </c>
      <c r="AG687" s="23">
        <f t="shared" si="148"/>
        <v>0</v>
      </c>
      <c r="AH687" s="12">
        <f>_xlfn.XLOOKUP($D687,当月商品!$D:$D,当月商品!W:W,0)</f>
        <v>0</v>
      </c>
      <c r="AI687" s="12">
        <f>_xlfn.XLOOKUP($D687,前月商品!$D:$D,前月商品!W:W,0)</f>
        <v>0</v>
      </c>
      <c r="AJ687" s="12">
        <f>_xlfn.XLOOKUP($D687,前々月商品!$D:$D,前々月商品!W:W,0)</f>
        <v>0</v>
      </c>
      <c r="AK687" s="12">
        <f>_xlfn.XLOOKUP($D687,当月商品!$D:$D,当月商品!H:H,0)</f>
        <v>0</v>
      </c>
      <c r="AL687" s="12">
        <f>_xlfn.XLOOKUP($D687,前月商品!$D:$D,前月商品!H:H,0)</f>
        <v>0</v>
      </c>
      <c r="AM687" s="12">
        <f>_xlfn.XLOOKUP($D687,前々月商品!$D:$D,前々月商品!H:H,0)</f>
        <v>0</v>
      </c>
      <c r="AN687" s="13">
        <f t="shared" si="149"/>
        <v>0</v>
      </c>
      <c r="AO687" s="13">
        <f t="shared" si="150"/>
        <v>0</v>
      </c>
      <c r="AP687" s="13">
        <f t="shared" si="151"/>
        <v>0</v>
      </c>
      <c r="AQ687" s="16">
        <f t="shared" si="152"/>
        <v>0</v>
      </c>
      <c r="AR687" s="16">
        <f t="shared" si="153"/>
        <v>0</v>
      </c>
      <c r="AS687" s="17">
        <f t="shared" si="154"/>
        <v>0</v>
      </c>
      <c r="AT687" t="e">
        <f t="shared" si="155"/>
        <v>#VALUE!</v>
      </c>
    </row>
    <row r="688" spans="3:46" ht="36.65" customHeight="1">
      <c r="C688" s="20">
        <v>683</v>
      </c>
      <c r="D688" s="53">
        <f>現状商品設定!B685</f>
        <v>0</v>
      </c>
      <c r="E688" s="26" t="str">
        <f>IFERROR(_xlfn.XLOOKUP($D688,現状商品設定!B:B,現状商品設定!C:C,"-"),"-")</f>
        <v>-</v>
      </c>
      <c r="F688" s="32" t="s">
        <v>46</v>
      </c>
      <c r="G688" s="30" t="str">
        <f>IFERROR(_xlfn.XLOOKUP($D688,現状商品設定!B:B,現状商品設定!F:F),"-")</f>
        <v>-</v>
      </c>
      <c r="H688" s="34" t="e">
        <f>IF(IF(AND(V688&gt;=設定!$C$3,X688&gt;=L688),G688*(1+設定!$C$6),IF(AND(V688&gt;=設定!$C$3,X688&lt;L688),G688*(1+設定!$C$7*-1),IF(V688&lt;設定!$C$3,G688*(1+設定!$C$6),"除外")))&gt;10,IF(AND(V688&gt;=設定!$C$3,X688&gt;=L688),G688*(1+設定!$C$6),IF(AND(V688&gt;=設定!$C$3,X688&lt;L688),G688*(1+設定!$C$7*-1),IF(V688&lt;設定!$C$3,G688*(1+設定!$C$6),"除外"))),10)</f>
        <v>#VALUE!</v>
      </c>
      <c r="I688" s="34" t="e">
        <f ca="1">IF(消化率!$I$5&lt;1,商品!H688*消化率!$I$5,IF(商品!W688*商品!Q688/(商品!H688*消化率!$I$5)&gt;商品!L688,商品!H688*消化率!$I$5,J688))</f>
        <v>#DIV/0!</v>
      </c>
      <c r="J688" s="34" t="e">
        <f t="shared" si="142"/>
        <v>#VALUE!</v>
      </c>
      <c r="K688" s="34" t="e">
        <f ca="1">IF(ROUNDDOWN(IF(I688&gt;=設定!$C$8,設定!$C$8,商品!I688),0)&lt;10,10,ROUNDDOWN(IF(I688&gt;=設定!$C$8,設定!$C$8,商品!I688),0))</f>
        <v>#DIV/0!</v>
      </c>
      <c r="L688" s="64">
        <f>IF(F688="標準",設定!$C$4,商品!F688)</f>
        <v>5</v>
      </c>
      <c r="M688" s="63" t="str">
        <f>_xlfn.XLOOKUP($D688,全商品!$F:$F,全商品!H:H,"-")</f>
        <v>-</v>
      </c>
      <c r="N688" s="12" t="str">
        <f>_xlfn.XLOOKUP($D688,全商品!$F:$F,全商品!I:I,"-")</f>
        <v>-</v>
      </c>
      <c r="O688" s="23" t="str">
        <f>_xlfn.XLOOKUP($D688,全商品!$F:$F,全商品!K:K,"-")</f>
        <v>-</v>
      </c>
      <c r="P688" s="13" t="str">
        <f>_xlfn.XLOOKUP($D688,全商品!$F:$F,全商品!M:M,"-")</f>
        <v>-</v>
      </c>
      <c r="Q688" s="25" t="str">
        <f>_xlfn.XLOOKUP($D688,現状商品設定!B:B,現状商品設定!D:D,"-")</f>
        <v>-</v>
      </c>
      <c r="R688" s="22">
        <f>SUM(_xlfn.XLOOKUP($D688,当月商品!$D:$D,当月商品!I:I,0),_xlfn.XLOOKUP($D688,前月商品!$D:$D,前月商品!I:I,0),_xlfn.XLOOKUP($D688,前々月商品!$D:$D,前々月商品!I:I,0))</f>
        <v>0</v>
      </c>
      <c r="S688" s="23">
        <f>SUM(_xlfn.XLOOKUP($D688,当月商品!$D:$D,当月商品!V:V,0),_xlfn.XLOOKUP($D688,前月商品!$D:$D,前月商品!V:V,0),_xlfn.XLOOKUP($D688,前々月商品!$D:$D,前々月商品!V:V,0))</f>
        <v>0</v>
      </c>
      <c r="T688" s="23">
        <f t="shared" si="143"/>
        <v>0</v>
      </c>
      <c r="U688" s="23">
        <f>SUM(_xlfn.XLOOKUP($D688,当月商品!$D:$D,当月商品!W:W,0),_xlfn.XLOOKUP($D688,前月商品!$D:$D,前月商品!W:W,0),_xlfn.XLOOKUP($D688,前々月商品!$D:$D,前々月商品!W:W,0))</f>
        <v>0</v>
      </c>
      <c r="V688" s="23">
        <f>SUM(_xlfn.XLOOKUP($D688,当月商品!$D:$D,当月商品!H:H,0),_xlfn.XLOOKUP($D688,前月商品!$D:$D,前月商品!H:H,0),_xlfn.XLOOKUP($D688,前々月商品!$D:$D,前々月商品!H:H,0))</f>
        <v>0</v>
      </c>
      <c r="W688" s="13">
        <f t="shared" si="144"/>
        <v>0</v>
      </c>
      <c r="X688" s="15">
        <f t="shared" si="145"/>
        <v>0</v>
      </c>
      <c r="Y688" s="22">
        <f>_xlfn.XLOOKUP($D688,当月商品!$D:$D,当月商品!I:I,0)</f>
        <v>0</v>
      </c>
      <c r="Z688" s="23">
        <f>_xlfn.XLOOKUP($D688,前月商品!$D:$D,前月商品!I:I,0)</f>
        <v>0</v>
      </c>
      <c r="AA688" s="23">
        <f>_xlfn.XLOOKUP($D688,前々月商品!$D:$D,前々月商品!I:I,0)</f>
        <v>0</v>
      </c>
      <c r="AB688" s="23">
        <f>_xlfn.XLOOKUP($D688,当月商品!$D:$D,当月商品!V:V,0)</f>
        <v>0</v>
      </c>
      <c r="AC688" s="23">
        <f>_xlfn.XLOOKUP($D688,前月商品!$D:$D,前月商品!V:V,0)</f>
        <v>0</v>
      </c>
      <c r="AD688" s="23">
        <f>_xlfn.XLOOKUP($D688,前々月商品!$D:$D,前々月商品!V:V,0)</f>
        <v>0</v>
      </c>
      <c r="AE688" s="23">
        <f t="shared" si="146"/>
        <v>0</v>
      </c>
      <c r="AF688" s="23">
        <f t="shared" si="147"/>
        <v>0</v>
      </c>
      <c r="AG688" s="23">
        <f t="shared" si="148"/>
        <v>0</v>
      </c>
      <c r="AH688" s="12">
        <f>_xlfn.XLOOKUP($D688,当月商品!$D:$D,当月商品!W:W,0)</f>
        <v>0</v>
      </c>
      <c r="AI688" s="12">
        <f>_xlfn.XLOOKUP($D688,前月商品!$D:$D,前月商品!W:W,0)</f>
        <v>0</v>
      </c>
      <c r="AJ688" s="12">
        <f>_xlfn.XLOOKUP($D688,前々月商品!$D:$D,前々月商品!W:W,0)</f>
        <v>0</v>
      </c>
      <c r="AK688" s="12">
        <f>_xlfn.XLOOKUP($D688,当月商品!$D:$D,当月商品!H:H,0)</f>
        <v>0</v>
      </c>
      <c r="AL688" s="12">
        <f>_xlfn.XLOOKUP($D688,前月商品!$D:$D,前月商品!H:H,0)</f>
        <v>0</v>
      </c>
      <c r="AM688" s="12">
        <f>_xlfn.XLOOKUP($D688,前々月商品!$D:$D,前々月商品!H:H,0)</f>
        <v>0</v>
      </c>
      <c r="AN688" s="13">
        <f t="shared" si="149"/>
        <v>0</v>
      </c>
      <c r="AO688" s="13">
        <f t="shared" si="150"/>
        <v>0</v>
      </c>
      <c r="AP688" s="13">
        <f t="shared" si="151"/>
        <v>0</v>
      </c>
      <c r="AQ688" s="16">
        <f t="shared" si="152"/>
        <v>0</v>
      </c>
      <c r="AR688" s="16">
        <f t="shared" si="153"/>
        <v>0</v>
      </c>
      <c r="AS688" s="17">
        <f t="shared" si="154"/>
        <v>0</v>
      </c>
      <c r="AT688" t="e">
        <f t="shared" si="155"/>
        <v>#VALUE!</v>
      </c>
    </row>
    <row r="689" spans="3:46" ht="36.65" customHeight="1">
      <c r="C689" s="20">
        <v>684</v>
      </c>
      <c r="D689" s="53">
        <f>現状商品設定!B686</f>
        <v>0</v>
      </c>
      <c r="E689" s="26" t="str">
        <f>IFERROR(_xlfn.XLOOKUP($D689,現状商品設定!B:B,現状商品設定!C:C,"-"),"-")</f>
        <v>-</v>
      </c>
      <c r="F689" s="32" t="s">
        <v>46</v>
      </c>
      <c r="G689" s="30" t="str">
        <f>IFERROR(_xlfn.XLOOKUP($D689,現状商品設定!B:B,現状商品設定!F:F),"-")</f>
        <v>-</v>
      </c>
      <c r="H689" s="34" t="e">
        <f>IF(IF(AND(V689&gt;=設定!$C$3,X689&gt;=L689),G689*(1+設定!$C$6),IF(AND(V689&gt;=設定!$C$3,X689&lt;L689),G689*(1+設定!$C$7*-1),IF(V689&lt;設定!$C$3,G689*(1+設定!$C$6),"除外")))&gt;10,IF(AND(V689&gt;=設定!$C$3,X689&gt;=L689),G689*(1+設定!$C$6),IF(AND(V689&gt;=設定!$C$3,X689&lt;L689),G689*(1+設定!$C$7*-1),IF(V689&lt;設定!$C$3,G689*(1+設定!$C$6),"除外"))),10)</f>
        <v>#VALUE!</v>
      </c>
      <c r="I689" s="34" t="e">
        <f ca="1">IF(消化率!$I$5&lt;1,商品!H689*消化率!$I$5,IF(商品!W689*商品!Q689/(商品!H689*消化率!$I$5)&gt;商品!L689,商品!H689*消化率!$I$5,J689))</f>
        <v>#DIV/0!</v>
      </c>
      <c r="J689" s="34" t="e">
        <f t="shared" si="142"/>
        <v>#VALUE!</v>
      </c>
      <c r="K689" s="34" t="e">
        <f ca="1">IF(ROUNDDOWN(IF(I689&gt;=設定!$C$8,設定!$C$8,商品!I689),0)&lt;10,10,ROUNDDOWN(IF(I689&gt;=設定!$C$8,設定!$C$8,商品!I689),0))</f>
        <v>#DIV/0!</v>
      </c>
      <c r="L689" s="64">
        <f>IF(F689="標準",設定!$C$4,商品!F689)</f>
        <v>5</v>
      </c>
      <c r="M689" s="63" t="str">
        <f>_xlfn.XLOOKUP($D689,全商品!$F:$F,全商品!H:H,"-")</f>
        <v>-</v>
      </c>
      <c r="N689" s="12" t="str">
        <f>_xlfn.XLOOKUP($D689,全商品!$F:$F,全商品!I:I,"-")</f>
        <v>-</v>
      </c>
      <c r="O689" s="23" t="str">
        <f>_xlfn.XLOOKUP($D689,全商品!$F:$F,全商品!K:K,"-")</f>
        <v>-</v>
      </c>
      <c r="P689" s="13" t="str">
        <f>_xlfn.XLOOKUP($D689,全商品!$F:$F,全商品!M:M,"-")</f>
        <v>-</v>
      </c>
      <c r="Q689" s="25" t="str">
        <f>_xlfn.XLOOKUP($D689,現状商品設定!B:B,現状商品設定!D:D,"-")</f>
        <v>-</v>
      </c>
      <c r="R689" s="22">
        <f>SUM(_xlfn.XLOOKUP($D689,当月商品!$D:$D,当月商品!I:I,0),_xlfn.XLOOKUP($D689,前月商品!$D:$D,前月商品!I:I,0),_xlfn.XLOOKUP($D689,前々月商品!$D:$D,前々月商品!I:I,0))</f>
        <v>0</v>
      </c>
      <c r="S689" s="23">
        <f>SUM(_xlfn.XLOOKUP($D689,当月商品!$D:$D,当月商品!V:V,0),_xlfn.XLOOKUP($D689,前月商品!$D:$D,前月商品!V:V,0),_xlfn.XLOOKUP($D689,前々月商品!$D:$D,前々月商品!V:V,0))</f>
        <v>0</v>
      </c>
      <c r="T689" s="23">
        <f t="shared" si="143"/>
        <v>0</v>
      </c>
      <c r="U689" s="23">
        <f>SUM(_xlfn.XLOOKUP($D689,当月商品!$D:$D,当月商品!W:W,0),_xlfn.XLOOKUP($D689,前月商品!$D:$D,前月商品!W:W,0),_xlfn.XLOOKUP($D689,前々月商品!$D:$D,前々月商品!W:W,0))</f>
        <v>0</v>
      </c>
      <c r="V689" s="23">
        <f>SUM(_xlfn.XLOOKUP($D689,当月商品!$D:$D,当月商品!H:H,0),_xlfn.XLOOKUP($D689,前月商品!$D:$D,前月商品!H:H,0),_xlfn.XLOOKUP($D689,前々月商品!$D:$D,前々月商品!H:H,0))</f>
        <v>0</v>
      </c>
      <c r="W689" s="13">
        <f t="shared" si="144"/>
        <v>0</v>
      </c>
      <c r="X689" s="15">
        <f t="shared" si="145"/>
        <v>0</v>
      </c>
      <c r="Y689" s="22">
        <f>_xlfn.XLOOKUP($D689,当月商品!$D:$D,当月商品!I:I,0)</f>
        <v>0</v>
      </c>
      <c r="Z689" s="23">
        <f>_xlfn.XLOOKUP($D689,前月商品!$D:$D,前月商品!I:I,0)</f>
        <v>0</v>
      </c>
      <c r="AA689" s="23">
        <f>_xlfn.XLOOKUP($D689,前々月商品!$D:$D,前々月商品!I:I,0)</f>
        <v>0</v>
      </c>
      <c r="AB689" s="23">
        <f>_xlfn.XLOOKUP($D689,当月商品!$D:$D,当月商品!V:V,0)</f>
        <v>0</v>
      </c>
      <c r="AC689" s="23">
        <f>_xlfn.XLOOKUP($D689,前月商品!$D:$D,前月商品!V:V,0)</f>
        <v>0</v>
      </c>
      <c r="AD689" s="23">
        <f>_xlfn.XLOOKUP($D689,前々月商品!$D:$D,前々月商品!V:V,0)</f>
        <v>0</v>
      </c>
      <c r="AE689" s="23">
        <f t="shared" si="146"/>
        <v>0</v>
      </c>
      <c r="AF689" s="23">
        <f t="shared" si="147"/>
        <v>0</v>
      </c>
      <c r="AG689" s="23">
        <f t="shared" si="148"/>
        <v>0</v>
      </c>
      <c r="AH689" s="12">
        <f>_xlfn.XLOOKUP($D689,当月商品!$D:$D,当月商品!W:W,0)</f>
        <v>0</v>
      </c>
      <c r="AI689" s="12">
        <f>_xlfn.XLOOKUP($D689,前月商品!$D:$D,前月商品!W:W,0)</f>
        <v>0</v>
      </c>
      <c r="AJ689" s="12">
        <f>_xlfn.XLOOKUP($D689,前々月商品!$D:$D,前々月商品!W:W,0)</f>
        <v>0</v>
      </c>
      <c r="AK689" s="12">
        <f>_xlfn.XLOOKUP($D689,当月商品!$D:$D,当月商品!H:H,0)</f>
        <v>0</v>
      </c>
      <c r="AL689" s="12">
        <f>_xlfn.XLOOKUP($D689,前月商品!$D:$D,前月商品!H:H,0)</f>
        <v>0</v>
      </c>
      <c r="AM689" s="12">
        <f>_xlfn.XLOOKUP($D689,前々月商品!$D:$D,前々月商品!H:H,0)</f>
        <v>0</v>
      </c>
      <c r="AN689" s="13">
        <f t="shared" si="149"/>
        <v>0</v>
      </c>
      <c r="AO689" s="13">
        <f t="shared" si="150"/>
        <v>0</v>
      </c>
      <c r="AP689" s="13">
        <f t="shared" si="151"/>
        <v>0</v>
      </c>
      <c r="AQ689" s="16">
        <f t="shared" si="152"/>
        <v>0</v>
      </c>
      <c r="AR689" s="16">
        <f t="shared" si="153"/>
        <v>0</v>
      </c>
      <c r="AS689" s="17">
        <f t="shared" si="154"/>
        <v>0</v>
      </c>
      <c r="AT689" t="e">
        <f t="shared" si="155"/>
        <v>#VALUE!</v>
      </c>
    </row>
    <row r="690" spans="3:46" ht="36.65" customHeight="1">
      <c r="C690" s="20">
        <v>685</v>
      </c>
      <c r="D690" s="53">
        <f>現状商品設定!B687</f>
        <v>0</v>
      </c>
      <c r="E690" s="26" t="str">
        <f>IFERROR(_xlfn.XLOOKUP($D690,現状商品設定!B:B,現状商品設定!C:C,"-"),"-")</f>
        <v>-</v>
      </c>
      <c r="F690" s="32" t="s">
        <v>46</v>
      </c>
      <c r="G690" s="30" t="str">
        <f>IFERROR(_xlfn.XLOOKUP($D690,現状商品設定!B:B,現状商品設定!F:F),"-")</f>
        <v>-</v>
      </c>
      <c r="H690" s="34" t="e">
        <f>IF(IF(AND(V690&gt;=設定!$C$3,X690&gt;=L690),G690*(1+設定!$C$6),IF(AND(V690&gt;=設定!$C$3,X690&lt;L690),G690*(1+設定!$C$7*-1),IF(V690&lt;設定!$C$3,G690*(1+設定!$C$6),"除外")))&gt;10,IF(AND(V690&gt;=設定!$C$3,X690&gt;=L690),G690*(1+設定!$C$6),IF(AND(V690&gt;=設定!$C$3,X690&lt;L690),G690*(1+設定!$C$7*-1),IF(V690&lt;設定!$C$3,G690*(1+設定!$C$6),"除外"))),10)</f>
        <v>#VALUE!</v>
      </c>
      <c r="I690" s="34" t="e">
        <f ca="1">IF(消化率!$I$5&lt;1,商品!H690*消化率!$I$5,IF(商品!W690*商品!Q690/(商品!H690*消化率!$I$5)&gt;商品!L690,商品!H690*消化率!$I$5,J690))</f>
        <v>#DIV/0!</v>
      </c>
      <c r="J690" s="34" t="e">
        <f t="shared" si="142"/>
        <v>#VALUE!</v>
      </c>
      <c r="K690" s="34" t="e">
        <f ca="1">IF(ROUNDDOWN(IF(I690&gt;=設定!$C$8,設定!$C$8,商品!I690),0)&lt;10,10,ROUNDDOWN(IF(I690&gt;=設定!$C$8,設定!$C$8,商品!I690),0))</f>
        <v>#DIV/0!</v>
      </c>
      <c r="L690" s="64">
        <f>IF(F690="標準",設定!$C$4,商品!F690)</f>
        <v>5</v>
      </c>
      <c r="M690" s="63" t="str">
        <f>_xlfn.XLOOKUP($D690,全商品!$F:$F,全商品!H:H,"-")</f>
        <v>-</v>
      </c>
      <c r="N690" s="12" t="str">
        <f>_xlfn.XLOOKUP($D690,全商品!$F:$F,全商品!I:I,"-")</f>
        <v>-</v>
      </c>
      <c r="O690" s="23" t="str">
        <f>_xlfn.XLOOKUP($D690,全商品!$F:$F,全商品!K:K,"-")</f>
        <v>-</v>
      </c>
      <c r="P690" s="13" t="str">
        <f>_xlfn.XLOOKUP($D690,全商品!$F:$F,全商品!M:M,"-")</f>
        <v>-</v>
      </c>
      <c r="Q690" s="25" t="str">
        <f>_xlfn.XLOOKUP($D690,現状商品設定!B:B,現状商品設定!D:D,"-")</f>
        <v>-</v>
      </c>
      <c r="R690" s="22">
        <f>SUM(_xlfn.XLOOKUP($D690,当月商品!$D:$D,当月商品!I:I,0),_xlfn.XLOOKUP($D690,前月商品!$D:$D,前月商品!I:I,0),_xlfn.XLOOKUP($D690,前々月商品!$D:$D,前々月商品!I:I,0))</f>
        <v>0</v>
      </c>
      <c r="S690" s="23">
        <f>SUM(_xlfn.XLOOKUP($D690,当月商品!$D:$D,当月商品!V:V,0),_xlfn.XLOOKUP($D690,前月商品!$D:$D,前月商品!V:V,0),_xlfn.XLOOKUP($D690,前々月商品!$D:$D,前々月商品!V:V,0))</f>
        <v>0</v>
      </c>
      <c r="T690" s="23">
        <f t="shared" si="143"/>
        <v>0</v>
      </c>
      <c r="U690" s="23">
        <f>SUM(_xlfn.XLOOKUP($D690,当月商品!$D:$D,当月商品!W:W,0),_xlfn.XLOOKUP($D690,前月商品!$D:$D,前月商品!W:W,0),_xlfn.XLOOKUP($D690,前々月商品!$D:$D,前々月商品!W:W,0))</f>
        <v>0</v>
      </c>
      <c r="V690" s="23">
        <f>SUM(_xlfn.XLOOKUP($D690,当月商品!$D:$D,当月商品!H:H,0),_xlfn.XLOOKUP($D690,前月商品!$D:$D,前月商品!H:H,0),_xlfn.XLOOKUP($D690,前々月商品!$D:$D,前々月商品!H:H,0))</f>
        <v>0</v>
      </c>
      <c r="W690" s="13">
        <f t="shared" si="144"/>
        <v>0</v>
      </c>
      <c r="X690" s="15">
        <f t="shared" si="145"/>
        <v>0</v>
      </c>
      <c r="Y690" s="22">
        <f>_xlfn.XLOOKUP($D690,当月商品!$D:$D,当月商品!I:I,0)</f>
        <v>0</v>
      </c>
      <c r="Z690" s="23">
        <f>_xlfn.XLOOKUP($D690,前月商品!$D:$D,前月商品!I:I,0)</f>
        <v>0</v>
      </c>
      <c r="AA690" s="23">
        <f>_xlfn.XLOOKUP($D690,前々月商品!$D:$D,前々月商品!I:I,0)</f>
        <v>0</v>
      </c>
      <c r="AB690" s="23">
        <f>_xlfn.XLOOKUP($D690,当月商品!$D:$D,当月商品!V:V,0)</f>
        <v>0</v>
      </c>
      <c r="AC690" s="23">
        <f>_xlfn.XLOOKUP($D690,前月商品!$D:$D,前月商品!V:V,0)</f>
        <v>0</v>
      </c>
      <c r="AD690" s="23">
        <f>_xlfn.XLOOKUP($D690,前々月商品!$D:$D,前々月商品!V:V,0)</f>
        <v>0</v>
      </c>
      <c r="AE690" s="23">
        <f t="shared" si="146"/>
        <v>0</v>
      </c>
      <c r="AF690" s="23">
        <f t="shared" si="147"/>
        <v>0</v>
      </c>
      <c r="AG690" s="23">
        <f t="shared" si="148"/>
        <v>0</v>
      </c>
      <c r="AH690" s="12">
        <f>_xlfn.XLOOKUP($D690,当月商品!$D:$D,当月商品!W:W,0)</f>
        <v>0</v>
      </c>
      <c r="AI690" s="12">
        <f>_xlfn.XLOOKUP($D690,前月商品!$D:$D,前月商品!W:W,0)</f>
        <v>0</v>
      </c>
      <c r="AJ690" s="12">
        <f>_xlfn.XLOOKUP($D690,前々月商品!$D:$D,前々月商品!W:W,0)</f>
        <v>0</v>
      </c>
      <c r="AK690" s="12">
        <f>_xlfn.XLOOKUP($D690,当月商品!$D:$D,当月商品!H:H,0)</f>
        <v>0</v>
      </c>
      <c r="AL690" s="12">
        <f>_xlfn.XLOOKUP($D690,前月商品!$D:$D,前月商品!H:H,0)</f>
        <v>0</v>
      </c>
      <c r="AM690" s="12">
        <f>_xlfn.XLOOKUP($D690,前々月商品!$D:$D,前々月商品!H:H,0)</f>
        <v>0</v>
      </c>
      <c r="AN690" s="13">
        <f t="shared" si="149"/>
        <v>0</v>
      </c>
      <c r="AO690" s="13">
        <f t="shared" si="150"/>
        <v>0</v>
      </c>
      <c r="AP690" s="13">
        <f t="shared" si="151"/>
        <v>0</v>
      </c>
      <c r="AQ690" s="16">
        <f t="shared" si="152"/>
        <v>0</v>
      </c>
      <c r="AR690" s="16">
        <f t="shared" si="153"/>
        <v>0</v>
      </c>
      <c r="AS690" s="17">
        <f t="shared" si="154"/>
        <v>0</v>
      </c>
      <c r="AT690" t="e">
        <f t="shared" si="155"/>
        <v>#VALUE!</v>
      </c>
    </row>
    <row r="691" spans="3:46" ht="36.65" customHeight="1">
      <c r="C691" s="20">
        <v>686</v>
      </c>
      <c r="D691" s="53">
        <f>現状商品設定!B688</f>
        <v>0</v>
      </c>
      <c r="E691" s="26" t="str">
        <f>IFERROR(_xlfn.XLOOKUP($D691,現状商品設定!B:B,現状商品設定!C:C,"-"),"-")</f>
        <v>-</v>
      </c>
      <c r="F691" s="32" t="s">
        <v>46</v>
      </c>
      <c r="G691" s="30" t="str">
        <f>IFERROR(_xlfn.XLOOKUP($D691,現状商品設定!B:B,現状商品設定!F:F),"-")</f>
        <v>-</v>
      </c>
      <c r="H691" s="34" t="e">
        <f>IF(IF(AND(V691&gt;=設定!$C$3,X691&gt;=L691),G691*(1+設定!$C$6),IF(AND(V691&gt;=設定!$C$3,X691&lt;L691),G691*(1+設定!$C$7*-1),IF(V691&lt;設定!$C$3,G691*(1+設定!$C$6),"除外")))&gt;10,IF(AND(V691&gt;=設定!$C$3,X691&gt;=L691),G691*(1+設定!$C$6),IF(AND(V691&gt;=設定!$C$3,X691&lt;L691),G691*(1+設定!$C$7*-1),IF(V691&lt;設定!$C$3,G691*(1+設定!$C$6),"除外"))),10)</f>
        <v>#VALUE!</v>
      </c>
      <c r="I691" s="34" t="e">
        <f ca="1">IF(消化率!$I$5&lt;1,商品!H691*消化率!$I$5,IF(商品!W691*商品!Q691/(商品!H691*消化率!$I$5)&gt;商品!L691,商品!H691*消化率!$I$5,J691))</f>
        <v>#DIV/0!</v>
      </c>
      <c r="J691" s="34" t="e">
        <f t="shared" si="142"/>
        <v>#VALUE!</v>
      </c>
      <c r="K691" s="34" t="e">
        <f ca="1">IF(ROUNDDOWN(IF(I691&gt;=設定!$C$8,設定!$C$8,商品!I691),0)&lt;10,10,ROUNDDOWN(IF(I691&gt;=設定!$C$8,設定!$C$8,商品!I691),0))</f>
        <v>#DIV/0!</v>
      </c>
      <c r="L691" s="64">
        <f>IF(F691="標準",設定!$C$4,商品!F691)</f>
        <v>5</v>
      </c>
      <c r="M691" s="63" t="str">
        <f>_xlfn.XLOOKUP($D691,全商品!$F:$F,全商品!H:H,"-")</f>
        <v>-</v>
      </c>
      <c r="N691" s="12" t="str">
        <f>_xlfn.XLOOKUP($D691,全商品!$F:$F,全商品!I:I,"-")</f>
        <v>-</v>
      </c>
      <c r="O691" s="23" t="str">
        <f>_xlfn.XLOOKUP($D691,全商品!$F:$F,全商品!K:K,"-")</f>
        <v>-</v>
      </c>
      <c r="P691" s="13" t="str">
        <f>_xlfn.XLOOKUP($D691,全商品!$F:$F,全商品!M:M,"-")</f>
        <v>-</v>
      </c>
      <c r="Q691" s="25" t="str">
        <f>_xlfn.XLOOKUP($D691,現状商品設定!B:B,現状商品設定!D:D,"-")</f>
        <v>-</v>
      </c>
      <c r="R691" s="22">
        <f>SUM(_xlfn.XLOOKUP($D691,当月商品!$D:$D,当月商品!I:I,0),_xlfn.XLOOKUP($D691,前月商品!$D:$D,前月商品!I:I,0),_xlfn.XLOOKUP($D691,前々月商品!$D:$D,前々月商品!I:I,0))</f>
        <v>0</v>
      </c>
      <c r="S691" s="23">
        <f>SUM(_xlfn.XLOOKUP($D691,当月商品!$D:$D,当月商品!V:V,0),_xlfn.XLOOKUP($D691,前月商品!$D:$D,前月商品!V:V,0),_xlfn.XLOOKUP($D691,前々月商品!$D:$D,前々月商品!V:V,0))</f>
        <v>0</v>
      </c>
      <c r="T691" s="23">
        <f t="shared" si="143"/>
        <v>0</v>
      </c>
      <c r="U691" s="23">
        <f>SUM(_xlfn.XLOOKUP($D691,当月商品!$D:$D,当月商品!W:W,0),_xlfn.XLOOKUP($D691,前月商品!$D:$D,前月商品!W:W,0),_xlfn.XLOOKUP($D691,前々月商品!$D:$D,前々月商品!W:W,0))</f>
        <v>0</v>
      </c>
      <c r="V691" s="23">
        <f>SUM(_xlfn.XLOOKUP($D691,当月商品!$D:$D,当月商品!H:H,0),_xlfn.XLOOKUP($D691,前月商品!$D:$D,前月商品!H:H,0),_xlfn.XLOOKUP($D691,前々月商品!$D:$D,前々月商品!H:H,0))</f>
        <v>0</v>
      </c>
      <c r="W691" s="13">
        <f t="shared" si="144"/>
        <v>0</v>
      </c>
      <c r="X691" s="15">
        <f t="shared" si="145"/>
        <v>0</v>
      </c>
      <c r="Y691" s="22">
        <f>_xlfn.XLOOKUP($D691,当月商品!$D:$D,当月商品!I:I,0)</f>
        <v>0</v>
      </c>
      <c r="Z691" s="23">
        <f>_xlfn.XLOOKUP($D691,前月商品!$D:$D,前月商品!I:I,0)</f>
        <v>0</v>
      </c>
      <c r="AA691" s="23">
        <f>_xlfn.XLOOKUP($D691,前々月商品!$D:$D,前々月商品!I:I,0)</f>
        <v>0</v>
      </c>
      <c r="AB691" s="23">
        <f>_xlfn.XLOOKUP($D691,当月商品!$D:$D,当月商品!V:V,0)</f>
        <v>0</v>
      </c>
      <c r="AC691" s="23">
        <f>_xlfn.XLOOKUP($D691,前月商品!$D:$D,前月商品!V:V,0)</f>
        <v>0</v>
      </c>
      <c r="AD691" s="23">
        <f>_xlfn.XLOOKUP($D691,前々月商品!$D:$D,前々月商品!V:V,0)</f>
        <v>0</v>
      </c>
      <c r="AE691" s="23">
        <f t="shared" si="146"/>
        <v>0</v>
      </c>
      <c r="AF691" s="23">
        <f t="shared" si="147"/>
        <v>0</v>
      </c>
      <c r="AG691" s="23">
        <f t="shared" si="148"/>
        <v>0</v>
      </c>
      <c r="AH691" s="12">
        <f>_xlfn.XLOOKUP($D691,当月商品!$D:$D,当月商品!W:W,0)</f>
        <v>0</v>
      </c>
      <c r="AI691" s="12">
        <f>_xlfn.XLOOKUP($D691,前月商品!$D:$D,前月商品!W:W,0)</f>
        <v>0</v>
      </c>
      <c r="AJ691" s="12">
        <f>_xlfn.XLOOKUP($D691,前々月商品!$D:$D,前々月商品!W:W,0)</f>
        <v>0</v>
      </c>
      <c r="AK691" s="12">
        <f>_xlfn.XLOOKUP($D691,当月商品!$D:$D,当月商品!H:H,0)</f>
        <v>0</v>
      </c>
      <c r="AL691" s="12">
        <f>_xlfn.XLOOKUP($D691,前月商品!$D:$D,前月商品!H:H,0)</f>
        <v>0</v>
      </c>
      <c r="AM691" s="12">
        <f>_xlfn.XLOOKUP($D691,前々月商品!$D:$D,前々月商品!H:H,0)</f>
        <v>0</v>
      </c>
      <c r="AN691" s="13">
        <f t="shared" si="149"/>
        <v>0</v>
      </c>
      <c r="AO691" s="13">
        <f t="shared" si="150"/>
        <v>0</v>
      </c>
      <c r="AP691" s="13">
        <f t="shared" si="151"/>
        <v>0</v>
      </c>
      <c r="AQ691" s="16">
        <f t="shared" si="152"/>
        <v>0</v>
      </c>
      <c r="AR691" s="16">
        <f t="shared" si="153"/>
        <v>0</v>
      </c>
      <c r="AS691" s="17">
        <f t="shared" si="154"/>
        <v>0</v>
      </c>
      <c r="AT691" t="e">
        <f t="shared" si="155"/>
        <v>#VALUE!</v>
      </c>
    </row>
    <row r="692" spans="3:46" ht="36.65" customHeight="1">
      <c r="C692" s="20">
        <v>687</v>
      </c>
      <c r="D692" s="53">
        <f>現状商品設定!B689</f>
        <v>0</v>
      </c>
      <c r="E692" s="26" t="str">
        <f>IFERROR(_xlfn.XLOOKUP($D692,現状商品設定!B:B,現状商品設定!C:C,"-"),"-")</f>
        <v>-</v>
      </c>
      <c r="F692" s="32" t="s">
        <v>46</v>
      </c>
      <c r="G692" s="30" t="str">
        <f>IFERROR(_xlfn.XLOOKUP($D692,現状商品設定!B:B,現状商品設定!F:F),"-")</f>
        <v>-</v>
      </c>
      <c r="H692" s="34" t="e">
        <f>IF(IF(AND(V692&gt;=設定!$C$3,X692&gt;=L692),G692*(1+設定!$C$6),IF(AND(V692&gt;=設定!$C$3,X692&lt;L692),G692*(1+設定!$C$7*-1),IF(V692&lt;設定!$C$3,G692*(1+設定!$C$6),"除外")))&gt;10,IF(AND(V692&gt;=設定!$C$3,X692&gt;=L692),G692*(1+設定!$C$6),IF(AND(V692&gt;=設定!$C$3,X692&lt;L692),G692*(1+設定!$C$7*-1),IF(V692&lt;設定!$C$3,G692*(1+設定!$C$6),"除外"))),10)</f>
        <v>#VALUE!</v>
      </c>
      <c r="I692" s="34" t="e">
        <f ca="1">IF(消化率!$I$5&lt;1,商品!H692*消化率!$I$5,IF(商品!W692*商品!Q692/(商品!H692*消化率!$I$5)&gt;商品!L692,商品!H692*消化率!$I$5,J692))</f>
        <v>#DIV/0!</v>
      </c>
      <c r="J692" s="34" t="e">
        <f t="shared" si="142"/>
        <v>#VALUE!</v>
      </c>
      <c r="K692" s="34" t="e">
        <f ca="1">IF(ROUNDDOWN(IF(I692&gt;=設定!$C$8,設定!$C$8,商品!I692),0)&lt;10,10,ROUNDDOWN(IF(I692&gt;=設定!$C$8,設定!$C$8,商品!I692),0))</f>
        <v>#DIV/0!</v>
      </c>
      <c r="L692" s="64">
        <f>IF(F692="標準",設定!$C$4,商品!F692)</f>
        <v>5</v>
      </c>
      <c r="M692" s="63" t="str">
        <f>_xlfn.XLOOKUP($D692,全商品!$F:$F,全商品!H:H,"-")</f>
        <v>-</v>
      </c>
      <c r="N692" s="12" t="str">
        <f>_xlfn.XLOOKUP($D692,全商品!$F:$F,全商品!I:I,"-")</f>
        <v>-</v>
      </c>
      <c r="O692" s="23" t="str">
        <f>_xlfn.XLOOKUP($D692,全商品!$F:$F,全商品!K:K,"-")</f>
        <v>-</v>
      </c>
      <c r="P692" s="13" t="str">
        <f>_xlfn.XLOOKUP($D692,全商品!$F:$F,全商品!M:M,"-")</f>
        <v>-</v>
      </c>
      <c r="Q692" s="25" t="str">
        <f>_xlfn.XLOOKUP($D692,現状商品設定!B:B,現状商品設定!D:D,"-")</f>
        <v>-</v>
      </c>
      <c r="R692" s="22">
        <f>SUM(_xlfn.XLOOKUP($D692,当月商品!$D:$D,当月商品!I:I,0),_xlfn.XLOOKUP($D692,前月商品!$D:$D,前月商品!I:I,0),_xlfn.XLOOKUP($D692,前々月商品!$D:$D,前々月商品!I:I,0))</f>
        <v>0</v>
      </c>
      <c r="S692" s="23">
        <f>SUM(_xlfn.XLOOKUP($D692,当月商品!$D:$D,当月商品!V:V,0),_xlfn.XLOOKUP($D692,前月商品!$D:$D,前月商品!V:V,0),_xlfn.XLOOKUP($D692,前々月商品!$D:$D,前々月商品!V:V,0))</f>
        <v>0</v>
      </c>
      <c r="T692" s="23">
        <f t="shared" si="143"/>
        <v>0</v>
      </c>
      <c r="U692" s="23">
        <f>SUM(_xlfn.XLOOKUP($D692,当月商品!$D:$D,当月商品!W:W,0),_xlfn.XLOOKUP($D692,前月商品!$D:$D,前月商品!W:W,0),_xlfn.XLOOKUP($D692,前々月商品!$D:$D,前々月商品!W:W,0))</f>
        <v>0</v>
      </c>
      <c r="V692" s="23">
        <f>SUM(_xlfn.XLOOKUP($D692,当月商品!$D:$D,当月商品!H:H,0),_xlfn.XLOOKUP($D692,前月商品!$D:$D,前月商品!H:H,0),_xlfn.XLOOKUP($D692,前々月商品!$D:$D,前々月商品!H:H,0))</f>
        <v>0</v>
      </c>
      <c r="W692" s="13">
        <f t="shared" si="144"/>
        <v>0</v>
      </c>
      <c r="X692" s="15">
        <f t="shared" si="145"/>
        <v>0</v>
      </c>
      <c r="Y692" s="22">
        <f>_xlfn.XLOOKUP($D692,当月商品!$D:$D,当月商品!I:I,0)</f>
        <v>0</v>
      </c>
      <c r="Z692" s="23">
        <f>_xlfn.XLOOKUP($D692,前月商品!$D:$D,前月商品!I:I,0)</f>
        <v>0</v>
      </c>
      <c r="AA692" s="23">
        <f>_xlfn.XLOOKUP($D692,前々月商品!$D:$D,前々月商品!I:I,0)</f>
        <v>0</v>
      </c>
      <c r="AB692" s="23">
        <f>_xlfn.XLOOKUP($D692,当月商品!$D:$D,当月商品!V:V,0)</f>
        <v>0</v>
      </c>
      <c r="AC692" s="23">
        <f>_xlfn.XLOOKUP($D692,前月商品!$D:$D,前月商品!V:V,0)</f>
        <v>0</v>
      </c>
      <c r="AD692" s="23">
        <f>_xlfn.XLOOKUP($D692,前々月商品!$D:$D,前々月商品!V:V,0)</f>
        <v>0</v>
      </c>
      <c r="AE692" s="23">
        <f t="shared" si="146"/>
        <v>0</v>
      </c>
      <c r="AF692" s="23">
        <f t="shared" si="147"/>
        <v>0</v>
      </c>
      <c r="AG692" s="23">
        <f t="shared" si="148"/>
        <v>0</v>
      </c>
      <c r="AH692" s="12">
        <f>_xlfn.XLOOKUP($D692,当月商品!$D:$D,当月商品!W:W,0)</f>
        <v>0</v>
      </c>
      <c r="AI692" s="12">
        <f>_xlfn.XLOOKUP($D692,前月商品!$D:$D,前月商品!W:W,0)</f>
        <v>0</v>
      </c>
      <c r="AJ692" s="12">
        <f>_xlfn.XLOOKUP($D692,前々月商品!$D:$D,前々月商品!W:W,0)</f>
        <v>0</v>
      </c>
      <c r="AK692" s="12">
        <f>_xlfn.XLOOKUP($D692,当月商品!$D:$D,当月商品!H:H,0)</f>
        <v>0</v>
      </c>
      <c r="AL692" s="12">
        <f>_xlfn.XLOOKUP($D692,前月商品!$D:$D,前月商品!H:H,0)</f>
        <v>0</v>
      </c>
      <c r="AM692" s="12">
        <f>_xlfn.XLOOKUP($D692,前々月商品!$D:$D,前々月商品!H:H,0)</f>
        <v>0</v>
      </c>
      <c r="AN692" s="13">
        <f t="shared" si="149"/>
        <v>0</v>
      </c>
      <c r="AO692" s="13">
        <f t="shared" si="150"/>
        <v>0</v>
      </c>
      <c r="AP692" s="13">
        <f t="shared" si="151"/>
        <v>0</v>
      </c>
      <c r="AQ692" s="16">
        <f t="shared" si="152"/>
        <v>0</v>
      </c>
      <c r="AR692" s="16">
        <f t="shared" si="153"/>
        <v>0</v>
      </c>
      <c r="AS692" s="17">
        <f t="shared" si="154"/>
        <v>0</v>
      </c>
      <c r="AT692" t="e">
        <f t="shared" si="155"/>
        <v>#VALUE!</v>
      </c>
    </row>
    <row r="693" spans="3:46" ht="36.65" customHeight="1">
      <c r="C693" s="20">
        <v>688</v>
      </c>
      <c r="D693" s="53">
        <f>現状商品設定!B690</f>
        <v>0</v>
      </c>
      <c r="E693" s="26" t="str">
        <f>IFERROR(_xlfn.XLOOKUP($D693,現状商品設定!B:B,現状商品設定!C:C,"-"),"-")</f>
        <v>-</v>
      </c>
      <c r="F693" s="32" t="s">
        <v>46</v>
      </c>
      <c r="G693" s="30" t="str">
        <f>IFERROR(_xlfn.XLOOKUP($D693,現状商品設定!B:B,現状商品設定!F:F),"-")</f>
        <v>-</v>
      </c>
      <c r="H693" s="34" t="e">
        <f>IF(IF(AND(V693&gt;=設定!$C$3,X693&gt;=L693),G693*(1+設定!$C$6),IF(AND(V693&gt;=設定!$C$3,X693&lt;L693),G693*(1+設定!$C$7*-1),IF(V693&lt;設定!$C$3,G693*(1+設定!$C$6),"除外")))&gt;10,IF(AND(V693&gt;=設定!$C$3,X693&gt;=L693),G693*(1+設定!$C$6),IF(AND(V693&gt;=設定!$C$3,X693&lt;L693),G693*(1+設定!$C$7*-1),IF(V693&lt;設定!$C$3,G693*(1+設定!$C$6),"除外"))),10)</f>
        <v>#VALUE!</v>
      </c>
      <c r="I693" s="34" t="e">
        <f ca="1">IF(消化率!$I$5&lt;1,商品!H693*消化率!$I$5,IF(商品!W693*商品!Q693/(商品!H693*消化率!$I$5)&gt;商品!L693,商品!H693*消化率!$I$5,J693))</f>
        <v>#DIV/0!</v>
      </c>
      <c r="J693" s="34" t="e">
        <f t="shared" si="142"/>
        <v>#VALUE!</v>
      </c>
      <c r="K693" s="34" t="e">
        <f ca="1">IF(ROUNDDOWN(IF(I693&gt;=設定!$C$8,設定!$C$8,商品!I693),0)&lt;10,10,ROUNDDOWN(IF(I693&gt;=設定!$C$8,設定!$C$8,商品!I693),0))</f>
        <v>#DIV/0!</v>
      </c>
      <c r="L693" s="64">
        <f>IF(F693="標準",設定!$C$4,商品!F693)</f>
        <v>5</v>
      </c>
      <c r="M693" s="63" t="str">
        <f>_xlfn.XLOOKUP($D693,全商品!$F:$F,全商品!H:H,"-")</f>
        <v>-</v>
      </c>
      <c r="N693" s="12" t="str">
        <f>_xlfn.XLOOKUP($D693,全商品!$F:$F,全商品!I:I,"-")</f>
        <v>-</v>
      </c>
      <c r="O693" s="23" t="str">
        <f>_xlfn.XLOOKUP($D693,全商品!$F:$F,全商品!K:K,"-")</f>
        <v>-</v>
      </c>
      <c r="P693" s="13" t="str">
        <f>_xlfn.XLOOKUP($D693,全商品!$F:$F,全商品!M:M,"-")</f>
        <v>-</v>
      </c>
      <c r="Q693" s="25" t="str">
        <f>_xlfn.XLOOKUP($D693,現状商品設定!B:B,現状商品設定!D:D,"-")</f>
        <v>-</v>
      </c>
      <c r="R693" s="22">
        <f>SUM(_xlfn.XLOOKUP($D693,当月商品!$D:$D,当月商品!I:I,0),_xlfn.XLOOKUP($D693,前月商品!$D:$D,前月商品!I:I,0),_xlfn.XLOOKUP($D693,前々月商品!$D:$D,前々月商品!I:I,0))</f>
        <v>0</v>
      </c>
      <c r="S693" s="23">
        <f>SUM(_xlfn.XLOOKUP($D693,当月商品!$D:$D,当月商品!V:V,0),_xlfn.XLOOKUP($D693,前月商品!$D:$D,前月商品!V:V,0),_xlfn.XLOOKUP($D693,前々月商品!$D:$D,前々月商品!V:V,0))</f>
        <v>0</v>
      </c>
      <c r="T693" s="23">
        <f t="shared" si="143"/>
        <v>0</v>
      </c>
      <c r="U693" s="23">
        <f>SUM(_xlfn.XLOOKUP($D693,当月商品!$D:$D,当月商品!W:W,0),_xlfn.XLOOKUP($D693,前月商品!$D:$D,前月商品!W:W,0),_xlfn.XLOOKUP($D693,前々月商品!$D:$D,前々月商品!W:W,0))</f>
        <v>0</v>
      </c>
      <c r="V693" s="23">
        <f>SUM(_xlfn.XLOOKUP($D693,当月商品!$D:$D,当月商品!H:H,0),_xlfn.XLOOKUP($D693,前月商品!$D:$D,前月商品!H:H,0),_xlfn.XLOOKUP($D693,前々月商品!$D:$D,前々月商品!H:H,0))</f>
        <v>0</v>
      </c>
      <c r="W693" s="13">
        <f t="shared" si="144"/>
        <v>0</v>
      </c>
      <c r="X693" s="15">
        <f t="shared" si="145"/>
        <v>0</v>
      </c>
      <c r="Y693" s="22">
        <f>_xlfn.XLOOKUP($D693,当月商品!$D:$D,当月商品!I:I,0)</f>
        <v>0</v>
      </c>
      <c r="Z693" s="23">
        <f>_xlfn.XLOOKUP($D693,前月商品!$D:$D,前月商品!I:I,0)</f>
        <v>0</v>
      </c>
      <c r="AA693" s="23">
        <f>_xlfn.XLOOKUP($D693,前々月商品!$D:$D,前々月商品!I:I,0)</f>
        <v>0</v>
      </c>
      <c r="AB693" s="23">
        <f>_xlfn.XLOOKUP($D693,当月商品!$D:$D,当月商品!V:V,0)</f>
        <v>0</v>
      </c>
      <c r="AC693" s="23">
        <f>_xlfn.XLOOKUP($D693,前月商品!$D:$D,前月商品!V:V,0)</f>
        <v>0</v>
      </c>
      <c r="AD693" s="23">
        <f>_xlfn.XLOOKUP($D693,前々月商品!$D:$D,前々月商品!V:V,0)</f>
        <v>0</v>
      </c>
      <c r="AE693" s="23">
        <f t="shared" si="146"/>
        <v>0</v>
      </c>
      <c r="AF693" s="23">
        <f t="shared" si="147"/>
        <v>0</v>
      </c>
      <c r="AG693" s="23">
        <f t="shared" si="148"/>
        <v>0</v>
      </c>
      <c r="AH693" s="12">
        <f>_xlfn.XLOOKUP($D693,当月商品!$D:$D,当月商品!W:W,0)</f>
        <v>0</v>
      </c>
      <c r="AI693" s="12">
        <f>_xlfn.XLOOKUP($D693,前月商品!$D:$D,前月商品!W:W,0)</f>
        <v>0</v>
      </c>
      <c r="AJ693" s="12">
        <f>_xlfn.XLOOKUP($D693,前々月商品!$D:$D,前々月商品!W:W,0)</f>
        <v>0</v>
      </c>
      <c r="AK693" s="12">
        <f>_xlfn.XLOOKUP($D693,当月商品!$D:$D,当月商品!H:H,0)</f>
        <v>0</v>
      </c>
      <c r="AL693" s="12">
        <f>_xlfn.XLOOKUP($D693,前月商品!$D:$D,前月商品!H:H,0)</f>
        <v>0</v>
      </c>
      <c r="AM693" s="12">
        <f>_xlfn.XLOOKUP($D693,前々月商品!$D:$D,前々月商品!H:H,0)</f>
        <v>0</v>
      </c>
      <c r="AN693" s="13">
        <f t="shared" si="149"/>
        <v>0</v>
      </c>
      <c r="AO693" s="13">
        <f t="shared" si="150"/>
        <v>0</v>
      </c>
      <c r="AP693" s="13">
        <f t="shared" si="151"/>
        <v>0</v>
      </c>
      <c r="AQ693" s="16">
        <f t="shared" si="152"/>
        <v>0</v>
      </c>
      <c r="AR693" s="16">
        <f t="shared" si="153"/>
        <v>0</v>
      </c>
      <c r="AS693" s="17">
        <f t="shared" si="154"/>
        <v>0</v>
      </c>
      <c r="AT693" t="e">
        <f t="shared" si="155"/>
        <v>#VALUE!</v>
      </c>
    </row>
    <row r="694" spans="3:46" ht="36.65" customHeight="1">
      <c r="C694" s="20">
        <v>689</v>
      </c>
      <c r="D694" s="53">
        <f>現状商品設定!B691</f>
        <v>0</v>
      </c>
      <c r="E694" s="26" t="str">
        <f>IFERROR(_xlfn.XLOOKUP($D694,現状商品設定!B:B,現状商品設定!C:C,"-"),"-")</f>
        <v>-</v>
      </c>
      <c r="F694" s="32" t="s">
        <v>46</v>
      </c>
      <c r="G694" s="30" t="str">
        <f>IFERROR(_xlfn.XLOOKUP($D694,現状商品設定!B:B,現状商品設定!F:F),"-")</f>
        <v>-</v>
      </c>
      <c r="H694" s="34" t="e">
        <f>IF(IF(AND(V694&gt;=設定!$C$3,X694&gt;=L694),G694*(1+設定!$C$6),IF(AND(V694&gt;=設定!$C$3,X694&lt;L694),G694*(1+設定!$C$7*-1),IF(V694&lt;設定!$C$3,G694*(1+設定!$C$6),"除外")))&gt;10,IF(AND(V694&gt;=設定!$C$3,X694&gt;=L694),G694*(1+設定!$C$6),IF(AND(V694&gt;=設定!$C$3,X694&lt;L694),G694*(1+設定!$C$7*-1),IF(V694&lt;設定!$C$3,G694*(1+設定!$C$6),"除外"))),10)</f>
        <v>#VALUE!</v>
      </c>
      <c r="I694" s="34" t="e">
        <f ca="1">IF(消化率!$I$5&lt;1,商品!H694*消化率!$I$5,IF(商品!W694*商品!Q694/(商品!H694*消化率!$I$5)&gt;商品!L694,商品!H694*消化率!$I$5,J694))</f>
        <v>#DIV/0!</v>
      </c>
      <c r="J694" s="34" t="e">
        <f t="shared" si="142"/>
        <v>#VALUE!</v>
      </c>
      <c r="K694" s="34" t="e">
        <f ca="1">IF(ROUNDDOWN(IF(I694&gt;=設定!$C$8,設定!$C$8,商品!I694),0)&lt;10,10,ROUNDDOWN(IF(I694&gt;=設定!$C$8,設定!$C$8,商品!I694),0))</f>
        <v>#DIV/0!</v>
      </c>
      <c r="L694" s="64">
        <f>IF(F694="標準",設定!$C$4,商品!F694)</f>
        <v>5</v>
      </c>
      <c r="M694" s="63" t="str">
        <f>_xlfn.XLOOKUP($D694,全商品!$F:$F,全商品!H:H,"-")</f>
        <v>-</v>
      </c>
      <c r="N694" s="12" t="str">
        <f>_xlfn.XLOOKUP($D694,全商品!$F:$F,全商品!I:I,"-")</f>
        <v>-</v>
      </c>
      <c r="O694" s="23" t="str">
        <f>_xlfn.XLOOKUP($D694,全商品!$F:$F,全商品!K:K,"-")</f>
        <v>-</v>
      </c>
      <c r="P694" s="13" t="str">
        <f>_xlfn.XLOOKUP($D694,全商品!$F:$F,全商品!M:M,"-")</f>
        <v>-</v>
      </c>
      <c r="Q694" s="25" t="str">
        <f>_xlfn.XLOOKUP($D694,現状商品設定!B:B,現状商品設定!D:D,"-")</f>
        <v>-</v>
      </c>
      <c r="R694" s="22">
        <f>SUM(_xlfn.XLOOKUP($D694,当月商品!$D:$D,当月商品!I:I,0),_xlfn.XLOOKUP($D694,前月商品!$D:$D,前月商品!I:I,0),_xlfn.XLOOKUP($D694,前々月商品!$D:$D,前々月商品!I:I,0))</f>
        <v>0</v>
      </c>
      <c r="S694" s="23">
        <f>SUM(_xlfn.XLOOKUP($D694,当月商品!$D:$D,当月商品!V:V,0),_xlfn.XLOOKUP($D694,前月商品!$D:$D,前月商品!V:V,0),_xlfn.XLOOKUP($D694,前々月商品!$D:$D,前々月商品!V:V,0))</f>
        <v>0</v>
      </c>
      <c r="T694" s="23">
        <f t="shared" si="143"/>
        <v>0</v>
      </c>
      <c r="U694" s="23">
        <f>SUM(_xlfn.XLOOKUP($D694,当月商品!$D:$D,当月商品!W:W,0),_xlfn.XLOOKUP($D694,前月商品!$D:$D,前月商品!W:W,0),_xlfn.XLOOKUP($D694,前々月商品!$D:$D,前々月商品!W:W,0))</f>
        <v>0</v>
      </c>
      <c r="V694" s="23">
        <f>SUM(_xlfn.XLOOKUP($D694,当月商品!$D:$D,当月商品!H:H,0),_xlfn.XLOOKUP($D694,前月商品!$D:$D,前月商品!H:H,0),_xlfn.XLOOKUP($D694,前々月商品!$D:$D,前々月商品!H:H,0))</f>
        <v>0</v>
      </c>
      <c r="W694" s="13">
        <f t="shared" si="144"/>
        <v>0</v>
      </c>
      <c r="X694" s="15">
        <f t="shared" si="145"/>
        <v>0</v>
      </c>
      <c r="Y694" s="22">
        <f>_xlfn.XLOOKUP($D694,当月商品!$D:$D,当月商品!I:I,0)</f>
        <v>0</v>
      </c>
      <c r="Z694" s="23">
        <f>_xlfn.XLOOKUP($D694,前月商品!$D:$D,前月商品!I:I,0)</f>
        <v>0</v>
      </c>
      <c r="AA694" s="23">
        <f>_xlfn.XLOOKUP($D694,前々月商品!$D:$D,前々月商品!I:I,0)</f>
        <v>0</v>
      </c>
      <c r="AB694" s="23">
        <f>_xlfn.XLOOKUP($D694,当月商品!$D:$D,当月商品!V:V,0)</f>
        <v>0</v>
      </c>
      <c r="AC694" s="23">
        <f>_xlfn.XLOOKUP($D694,前月商品!$D:$D,前月商品!V:V,0)</f>
        <v>0</v>
      </c>
      <c r="AD694" s="23">
        <f>_xlfn.XLOOKUP($D694,前々月商品!$D:$D,前々月商品!V:V,0)</f>
        <v>0</v>
      </c>
      <c r="AE694" s="23">
        <f t="shared" si="146"/>
        <v>0</v>
      </c>
      <c r="AF694" s="23">
        <f t="shared" si="147"/>
        <v>0</v>
      </c>
      <c r="AG694" s="23">
        <f t="shared" si="148"/>
        <v>0</v>
      </c>
      <c r="AH694" s="12">
        <f>_xlfn.XLOOKUP($D694,当月商品!$D:$D,当月商品!W:W,0)</f>
        <v>0</v>
      </c>
      <c r="AI694" s="12">
        <f>_xlfn.XLOOKUP($D694,前月商品!$D:$D,前月商品!W:W,0)</f>
        <v>0</v>
      </c>
      <c r="AJ694" s="12">
        <f>_xlfn.XLOOKUP($D694,前々月商品!$D:$D,前々月商品!W:W,0)</f>
        <v>0</v>
      </c>
      <c r="AK694" s="12">
        <f>_xlfn.XLOOKUP($D694,当月商品!$D:$D,当月商品!H:H,0)</f>
        <v>0</v>
      </c>
      <c r="AL694" s="12">
        <f>_xlfn.XLOOKUP($D694,前月商品!$D:$D,前月商品!H:H,0)</f>
        <v>0</v>
      </c>
      <c r="AM694" s="12">
        <f>_xlfn.XLOOKUP($D694,前々月商品!$D:$D,前々月商品!H:H,0)</f>
        <v>0</v>
      </c>
      <c r="AN694" s="13">
        <f t="shared" si="149"/>
        <v>0</v>
      </c>
      <c r="AO694" s="13">
        <f t="shared" si="150"/>
        <v>0</v>
      </c>
      <c r="AP694" s="13">
        <f t="shared" si="151"/>
        <v>0</v>
      </c>
      <c r="AQ694" s="16">
        <f t="shared" si="152"/>
        <v>0</v>
      </c>
      <c r="AR694" s="16">
        <f t="shared" si="153"/>
        <v>0</v>
      </c>
      <c r="AS694" s="17">
        <f t="shared" si="154"/>
        <v>0</v>
      </c>
      <c r="AT694" t="e">
        <f t="shared" si="155"/>
        <v>#VALUE!</v>
      </c>
    </row>
    <row r="695" spans="3:46" ht="36.65" customHeight="1">
      <c r="C695" s="20">
        <v>690</v>
      </c>
      <c r="D695" s="53">
        <f>現状商品設定!B692</f>
        <v>0</v>
      </c>
      <c r="E695" s="26" t="str">
        <f>IFERROR(_xlfn.XLOOKUP($D695,現状商品設定!B:B,現状商品設定!C:C,"-"),"-")</f>
        <v>-</v>
      </c>
      <c r="F695" s="32" t="s">
        <v>46</v>
      </c>
      <c r="G695" s="30" t="str">
        <f>IFERROR(_xlfn.XLOOKUP($D695,現状商品設定!B:B,現状商品設定!F:F),"-")</f>
        <v>-</v>
      </c>
      <c r="H695" s="34" t="e">
        <f>IF(IF(AND(V695&gt;=設定!$C$3,X695&gt;=L695),G695*(1+設定!$C$6),IF(AND(V695&gt;=設定!$C$3,X695&lt;L695),G695*(1+設定!$C$7*-1),IF(V695&lt;設定!$C$3,G695*(1+設定!$C$6),"除外")))&gt;10,IF(AND(V695&gt;=設定!$C$3,X695&gt;=L695),G695*(1+設定!$C$6),IF(AND(V695&gt;=設定!$C$3,X695&lt;L695),G695*(1+設定!$C$7*-1),IF(V695&lt;設定!$C$3,G695*(1+設定!$C$6),"除外"))),10)</f>
        <v>#VALUE!</v>
      </c>
      <c r="I695" s="34" t="e">
        <f ca="1">IF(消化率!$I$5&lt;1,商品!H695*消化率!$I$5,IF(商品!W695*商品!Q695/(商品!H695*消化率!$I$5)&gt;商品!L695,商品!H695*消化率!$I$5,J695))</f>
        <v>#DIV/0!</v>
      </c>
      <c r="J695" s="34" t="e">
        <f t="shared" si="142"/>
        <v>#VALUE!</v>
      </c>
      <c r="K695" s="34" t="e">
        <f ca="1">IF(ROUNDDOWN(IF(I695&gt;=設定!$C$8,設定!$C$8,商品!I695),0)&lt;10,10,ROUNDDOWN(IF(I695&gt;=設定!$C$8,設定!$C$8,商品!I695),0))</f>
        <v>#DIV/0!</v>
      </c>
      <c r="L695" s="64">
        <f>IF(F695="標準",設定!$C$4,商品!F695)</f>
        <v>5</v>
      </c>
      <c r="M695" s="63" t="str">
        <f>_xlfn.XLOOKUP($D695,全商品!$F:$F,全商品!H:H,"-")</f>
        <v>-</v>
      </c>
      <c r="N695" s="12" t="str">
        <f>_xlfn.XLOOKUP($D695,全商品!$F:$F,全商品!I:I,"-")</f>
        <v>-</v>
      </c>
      <c r="O695" s="23" t="str">
        <f>_xlfn.XLOOKUP($D695,全商品!$F:$F,全商品!K:K,"-")</f>
        <v>-</v>
      </c>
      <c r="P695" s="13" t="str">
        <f>_xlfn.XLOOKUP($D695,全商品!$F:$F,全商品!M:M,"-")</f>
        <v>-</v>
      </c>
      <c r="Q695" s="25" t="str">
        <f>_xlfn.XLOOKUP($D695,現状商品設定!B:B,現状商品設定!D:D,"-")</f>
        <v>-</v>
      </c>
      <c r="R695" s="22">
        <f>SUM(_xlfn.XLOOKUP($D695,当月商品!$D:$D,当月商品!I:I,0),_xlfn.XLOOKUP($D695,前月商品!$D:$D,前月商品!I:I,0),_xlfn.XLOOKUP($D695,前々月商品!$D:$D,前々月商品!I:I,0))</f>
        <v>0</v>
      </c>
      <c r="S695" s="23">
        <f>SUM(_xlfn.XLOOKUP($D695,当月商品!$D:$D,当月商品!V:V,0),_xlfn.XLOOKUP($D695,前月商品!$D:$D,前月商品!V:V,0),_xlfn.XLOOKUP($D695,前々月商品!$D:$D,前々月商品!V:V,0))</f>
        <v>0</v>
      </c>
      <c r="T695" s="23">
        <f t="shared" si="143"/>
        <v>0</v>
      </c>
      <c r="U695" s="23">
        <f>SUM(_xlfn.XLOOKUP($D695,当月商品!$D:$D,当月商品!W:W,0),_xlfn.XLOOKUP($D695,前月商品!$D:$D,前月商品!W:W,0),_xlfn.XLOOKUP($D695,前々月商品!$D:$D,前々月商品!W:W,0))</f>
        <v>0</v>
      </c>
      <c r="V695" s="23">
        <f>SUM(_xlfn.XLOOKUP($D695,当月商品!$D:$D,当月商品!H:H,0),_xlfn.XLOOKUP($D695,前月商品!$D:$D,前月商品!H:H,0),_xlfn.XLOOKUP($D695,前々月商品!$D:$D,前々月商品!H:H,0))</f>
        <v>0</v>
      </c>
      <c r="W695" s="13">
        <f t="shared" si="144"/>
        <v>0</v>
      </c>
      <c r="X695" s="15">
        <f t="shared" si="145"/>
        <v>0</v>
      </c>
      <c r="Y695" s="22">
        <f>_xlfn.XLOOKUP($D695,当月商品!$D:$D,当月商品!I:I,0)</f>
        <v>0</v>
      </c>
      <c r="Z695" s="23">
        <f>_xlfn.XLOOKUP($D695,前月商品!$D:$D,前月商品!I:I,0)</f>
        <v>0</v>
      </c>
      <c r="AA695" s="23">
        <f>_xlfn.XLOOKUP($D695,前々月商品!$D:$D,前々月商品!I:I,0)</f>
        <v>0</v>
      </c>
      <c r="AB695" s="23">
        <f>_xlfn.XLOOKUP($D695,当月商品!$D:$D,当月商品!V:V,0)</f>
        <v>0</v>
      </c>
      <c r="AC695" s="23">
        <f>_xlfn.XLOOKUP($D695,前月商品!$D:$D,前月商品!V:V,0)</f>
        <v>0</v>
      </c>
      <c r="AD695" s="23">
        <f>_xlfn.XLOOKUP($D695,前々月商品!$D:$D,前々月商品!V:V,0)</f>
        <v>0</v>
      </c>
      <c r="AE695" s="23">
        <f t="shared" si="146"/>
        <v>0</v>
      </c>
      <c r="AF695" s="23">
        <f t="shared" si="147"/>
        <v>0</v>
      </c>
      <c r="AG695" s="23">
        <f t="shared" si="148"/>
        <v>0</v>
      </c>
      <c r="AH695" s="12">
        <f>_xlfn.XLOOKUP($D695,当月商品!$D:$D,当月商品!W:W,0)</f>
        <v>0</v>
      </c>
      <c r="AI695" s="12">
        <f>_xlfn.XLOOKUP($D695,前月商品!$D:$D,前月商品!W:W,0)</f>
        <v>0</v>
      </c>
      <c r="AJ695" s="12">
        <f>_xlfn.XLOOKUP($D695,前々月商品!$D:$D,前々月商品!W:W,0)</f>
        <v>0</v>
      </c>
      <c r="AK695" s="12">
        <f>_xlfn.XLOOKUP($D695,当月商品!$D:$D,当月商品!H:H,0)</f>
        <v>0</v>
      </c>
      <c r="AL695" s="12">
        <f>_xlfn.XLOOKUP($D695,前月商品!$D:$D,前月商品!H:H,0)</f>
        <v>0</v>
      </c>
      <c r="AM695" s="12">
        <f>_xlfn.XLOOKUP($D695,前々月商品!$D:$D,前々月商品!H:H,0)</f>
        <v>0</v>
      </c>
      <c r="AN695" s="13">
        <f t="shared" si="149"/>
        <v>0</v>
      </c>
      <c r="AO695" s="13">
        <f t="shared" si="150"/>
        <v>0</v>
      </c>
      <c r="AP695" s="13">
        <f t="shared" si="151"/>
        <v>0</v>
      </c>
      <c r="AQ695" s="16">
        <f t="shared" si="152"/>
        <v>0</v>
      </c>
      <c r="AR695" s="16">
        <f t="shared" si="153"/>
        <v>0</v>
      </c>
      <c r="AS695" s="17">
        <f t="shared" si="154"/>
        <v>0</v>
      </c>
      <c r="AT695" t="e">
        <f t="shared" si="155"/>
        <v>#VALUE!</v>
      </c>
    </row>
    <row r="696" spans="3:46" ht="36.65" customHeight="1">
      <c r="C696" s="20">
        <v>691</v>
      </c>
      <c r="D696" s="53">
        <f>現状商品設定!B693</f>
        <v>0</v>
      </c>
      <c r="E696" s="26" t="str">
        <f>IFERROR(_xlfn.XLOOKUP($D696,現状商品設定!B:B,現状商品設定!C:C,"-"),"-")</f>
        <v>-</v>
      </c>
      <c r="F696" s="32" t="s">
        <v>46</v>
      </c>
      <c r="G696" s="30" t="str">
        <f>IFERROR(_xlfn.XLOOKUP($D696,現状商品設定!B:B,現状商品設定!F:F),"-")</f>
        <v>-</v>
      </c>
      <c r="H696" s="34" t="e">
        <f>IF(IF(AND(V696&gt;=設定!$C$3,X696&gt;=L696),G696*(1+設定!$C$6),IF(AND(V696&gt;=設定!$C$3,X696&lt;L696),G696*(1+設定!$C$7*-1),IF(V696&lt;設定!$C$3,G696*(1+設定!$C$6),"除外")))&gt;10,IF(AND(V696&gt;=設定!$C$3,X696&gt;=L696),G696*(1+設定!$C$6),IF(AND(V696&gt;=設定!$C$3,X696&lt;L696),G696*(1+設定!$C$7*-1),IF(V696&lt;設定!$C$3,G696*(1+設定!$C$6),"除外"))),10)</f>
        <v>#VALUE!</v>
      </c>
      <c r="I696" s="34" t="e">
        <f ca="1">IF(消化率!$I$5&lt;1,商品!H696*消化率!$I$5,IF(商品!W696*商品!Q696/(商品!H696*消化率!$I$5)&gt;商品!L696,商品!H696*消化率!$I$5,J696))</f>
        <v>#DIV/0!</v>
      </c>
      <c r="J696" s="34" t="e">
        <f t="shared" si="142"/>
        <v>#VALUE!</v>
      </c>
      <c r="K696" s="34" t="e">
        <f ca="1">IF(ROUNDDOWN(IF(I696&gt;=設定!$C$8,設定!$C$8,商品!I696),0)&lt;10,10,ROUNDDOWN(IF(I696&gt;=設定!$C$8,設定!$C$8,商品!I696),0))</f>
        <v>#DIV/0!</v>
      </c>
      <c r="L696" s="64">
        <f>IF(F696="標準",設定!$C$4,商品!F696)</f>
        <v>5</v>
      </c>
      <c r="M696" s="63" t="str">
        <f>_xlfn.XLOOKUP($D696,全商品!$F:$F,全商品!H:H,"-")</f>
        <v>-</v>
      </c>
      <c r="N696" s="12" t="str">
        <f>_xlfn.XLOOKUP($D696,全商品!$F:$F,全商品!I:I,"-")</f>
        <v>-</v>
      </c>
      <c r="O696" s="23" t="str">
        <f>_xlfn.XLOOKUP($D696,全商品!$F:$F,全商品!K:K,"-")</f>
        <v>-</v>
      </c>
      <c r="P696" s="13" t="str">
        <f>_xlfn.XLOOKUP($D696,全商品!$F:$F,全商品!M:M,"-")</f>
        <v>-</v>
      </c>
      <c r="Q696" s="25" t="str">
        <f>_xlfn.XLOOKUP($D696,現状商品設定!B:B,現状商品設定!D:D,"-")</f>
        <v>-</v>
      </c>
      <c r="R696" s="22">
        <f>SUM(_xlfn.XLOOKUP($D696,当月商品!$D:$D,当月商品!I:I,0),_xlfn.XLOOKUP($D696,前月商品!$D:$D,前月商品!I:I,0),_xlfn.XLOOKUP($D696,前々月商品!$D:$D,前々月商品!I:I,0))</f>
        <v>0</v>
      </c>
      <c r="S696" s="23">
        <f>SUM(_xlfn.XLOOKUP($D696,当月商品!$D:$D,当月商品!V:V,0),_xlfn.XLOOKUP($D696,前月商品!$D:$D,前月商品!V:V,0),_xlfn.XLOOKUP($D696,前々月商品!$D:$D,前々月商品!V:V,0))</f>
        <v>0</v>
      </c>
      <c r="T696" s="23">
        <f t="shared" si="143"/>
        <v>0</v>
      </c>
      <c r="U696" s="23">
        <f>SUM(_xlfn.XLOOKUP($D696,当月商品!$D:$D,当月商品!W:W,0),_xlfn.XLOOKUP($D696,前月商品!$D:$D,前月商品!W:W,0),_xlfn.XLOOKUP($D696,前々月商品!$D:$D,前々月商品!W:W,0))</f>
        <v>0</v>
      </c>
      <c r="V696" s="23">
        <f>SUM(_xlfn.XLOOKUP($D696,当月商品!$D:$D,当月商品!H:H,0),_xlfn.XLOOKUP($D696,前月商品!$D:$D,前月商品!H:H,0),_xlfn.XLOOKUP($D696,前々月商品!$D:$D,前々月商品!H:H,0))</f>
        <v>0</v>
      </c>
      <c r="W696" s="13">
        <f t="shared" si="144"/>
        <v>0</v>
      </c>
      <c r="X696" s="15">
        <f t="shared" si="145"/>
        <v>0</v>
      </c>
      <c r="Y696" s="22">
        <f>_xlfn.XLOOKUP($D696,当月商品!$D:$D,当月商品!I:I,0)</f>
        <v>0</v>
      </c>
      <c r="Z696" s="23">
        <f>_xlfn.XLOOKUP($D696,前月商品!$D:$D,前月商品!I:I,0)</f>
        <v>0</v>
      </c>
      <c r="AA696" s="23">
        <f>_xlfn.XLOOKUP($D696,前々月商品!$D:$D,前々月商品!I:I,0)</f>
        <v>0</v>
      </c>
      <c r="AB696" s="23">
        <f>_xlfn.XLOOKUP($D696,当月商品!$D:$D,当月商品!V:V,0)</f>
        <v>0</v>
      </c>
      <c r="AC696" s="23">
        <f>_xlfn.XLOOKUP($D696,前月商品!$D:$D,前月商品!V:V,0)</f>
        <v>0</v>
      </c>
      <c r="AD696" s="23">
        <f>_xlfn.XLOOKUP($D696,前々月商品!$D:$D,前々月商品!V:V,0)</f>
        <v>0</v>
      </c>
      <c r="AE696" s="23">
        <f t="shared" si="146"/>
        <v>0</v>
      </c>
      <c r="AF696" s="23">
        <f t="shared" si="147"/>
        <v>0</v>
      </c>
      <c r="AG696" s="23">
        <f t="shared" si="148"/>
        <v>0</v>
      </c>
      <c r="AH696" s="12">
        <f>_xlfn.XLOOKUP($D696,当月商品!$D:$D,当月商品!W:W,0)</f>
        <v>0</v>
      </c>
      <c r="AI696" s="12">
        <f>_xlfn.XLOOKUP($D696,前月商品!$D:$D,前月商品!W:W,0)</f>
        <v>0</v>
      </c>
      <c r="AJ696" s="12">
        <f>_xlfn.XLOOKUP($D696,前々月商品!$D:$D,前々月商品!W:W,0)</f>
        <v>0</v>
      </c>
      <c r="AK696" s="12">
        <f>_xlfn.XLOOKUP($D696,当月商品!$D:$D,当月商品!H:H,0)</f>
        <v>0</v>
      </c>
      <c r="AL696" s="12">
        <f>_xlfn.XLOOKUP($D696,前月商品!$D:$D,前月商品!H:H,0)</f>
        <v>0</v>
      </c>
      <c r="AM696" s="12">
        <f>_xlfn.XLOOKUP($D696,前々月商品!$D:$D,前々月商品!H:H,0)</f>
        <v>0</v>
      </c>
      <c r="AN696" s="13">
        <f t="shared" si="149"/>
        <v>0</v>
      </c>
      <c r="AO696" s="13">
        <f t="shared" si="150"/>
        <v>0</v>
      </c>
      <c r="AP696" s="13">
        <f t="shared" si="151"/>
        <v>0</v>
      </c>
      <c r="AQ696" s="16">
        <f t="shared" si="152"/>
        <v>0</v>
      </c>
      <c r="AR696" s="16">
        <f t="shared" si="153"/>
        <v>0</v>
      </c>
      <c r="AS696" s="17">
        <f t="shared" si="154"/>
        <v>0</v>
      </c>
      <c r="AT696" t="e">
        <f t="shared" si="155"/>
        <v>#VALUE!</v>
      </c>
    </row>
    <row r="697" spans="3:46" ht="36.65" customHeight="1">
      <c r="C697" s="20">
        <v>692</v>
      </c>
      <c r="D697" s="53">
        <f>現状商品設定!B694</f>
        <v>0</v>
      </c>
      <c r="E697" s="26" t="str">
        <f>IFERROR(_xlfn.XLOOKUP($D697,現状商品設定!B:B,現状商品設定!C:C,"-"),"-")</f>
        <v>-</v>
      </c>
      <c r="F697" s="32" t="s">
        <v>46</v>
      </c>
      <c r="G697" s="30" t="str">
        <f>IFERROR(_xlfn.XLOOKUP($D697,現状商品設定!B:B,現状商品設定!F:F),"-")</f>
        <v>-</v>
      </c>
      <c r="H697" s="34" t="e">
        <f>IF(IF(AND(V697&gt;=設定!$C$3,X697&gt;=L697),G697*(1+設定!$C$6),IF(AND(V697&gt;=設定!$C$3,X697&lt;L697),G697*(1+設定!$C$7*-1),IF(V697&lt;設定!$C$3,G697*(1+設定!$C$6),"除外")))&gt;10,IF(AND(V697&gt;=設定!$C$3,X697&gt;=L697),G697*(1+設定!$C$6),IF(AND(V697&gt;=設定!$C$3,X697&lt;L697),G697*(1+設定!$C$7*-1),IF(V697&lt;設定!$C$3,G697*(1+設定!$C$6),"除外"))),10)</f>
        <v>#VALUE!</v>
      </c>
      <c r="I697" s="34" t="e">
        <f ca="1">IF(消化率!$I$5&lt;1,商品!H697*消化率!$I$5,IF(商品!W697*商品!Q697/(商品!H697*消化率!$I$5)&gt;商品!L697,商品!H697*消化率!$I$5,J697))</f>
        <v>#DIV/0!</v>
      </c>
      <c r="J697" s="34" t="e">
        <f t="shared" si="142"/>
        <v>#VALUE!</v>
      </c>
      <c r="K697" s="34" t="e">
        <f ca="1">IF(ROUNDDOWN(IF(I697&gt;=設定!$C$8,設定!$C$8,商品!I697),0)&lt;10,10,ROUNDDOWN(IF(I697&gt;=設定!$C$8,設定!$C$8,商品!I697),0))</f>
        <v>#DIV/0!</v>
      </c>
      <c r="L697" s="64">
        <f>IF(F697="標準",設定!$C$4,商品!F697)</f>
        <v>5</v>
      </c>
      <c r="M697" s="63" t="str">
        <f>_xlfn.XLOOKUP($D697,全商品!$F:$F,全商品!H:H,"-")</f>
        <v>-</v>
      </c>
      <c r="N697" s="12" t="str">
        <f>_xlfn.XLOOKUP($D697,全商品!$F:$F,全商品!I:I,"-")</f>
        <v>-</v>
      </c>
      <c r="O697" s="23" t="str">
        <f>_xlfn.XLOOKUP($D697,全商品!$F:$F,全商品!K:K,"-")</f>
        <v>-</v>
      </c>
      <c r="P697" s="13" t="str">
        <f>_xlfn.XLOOKUP($D697,全商品!$F:$F,全商品!M:M,"-")</f>
        <v>-</v>
      </c>
      <c r="Q697" s="25" t="str">
        <f>_xlfn.XLOOKUP($D697,現状商品設定!B:B,現状商品設定!D:D,"-")</f>
        <v>-</v>
      </c>
      <c r="R697" s="22">
        <f>SUM(_xlfn.XLOOKUP($D697,当月商品!$D:$D,当月商品!I:I,0),_xlfn.XLOOKUP($D697,前月商品!$D:$D,前月商品!I:I,0),_xlfn.XLOOKUP($D697,前々月商品!$D:$D,前々月商品!I:I,0))</f>
        <v>0</v>
      </c>
      <c r="S697" s="23">
        <f>SUM(_xlfn.XLOOKUP($D697,当月商品!$D:$D,当月商品!V:V,0),_xlfn.XLOOKUP($D697,前月商品!$D:$D,前月商品!V:V,0),_xlfn.XLOOKUP($D697,前々月商品!$D:$D,前々月商品!V:V,0))</f>
        <v>0</v>
      </c>
      <c r="T697" s="23">
        <f t="shared" si="143"/>
        <v>0</v>
      </c>
      <c r="U697" s="23">
        <f>SUM(_xlfn.XLOOKUP($D697,当月商品!$D:$D,当月商品!W:W,0),_xlfn.XLOOKUP($D697,前月商品!$D:$D,前月商品!W:W,0),_xlfn.XLOOKUP($D697,前々月商品!$D:$D,前々月商品!W:W,0))</f>
        <v>0</v>
      </c>
      <c r="V697" s="23">
        <f>SUM(_xlfn.XLOOKUP($D697,当月商品!$D:$D,当月商品!H:H,0),_xlfn.XLOOKUP($D697,前月商品!$D:$D,前月商品!H:H,0),_xlfn.XLOOKUP($D697,前々月商品!$D:$D,前々月商品!H:H,0))</f>
        <v>0</v>
      </c>
      <c r="W697" s="13">
        <f t="shared" si="144"/>
        <v>0</v>
      </c>
      <c r="X697" s="15">
        <f t="shared" si="145"/>
        <v>0</v>
      </c>
      <c r="Y697" s="22">
        <f>_xlfn.XLOOKUP($D697,当月商品!$D:$D,当月商品!I:I,0)</f>
        <v>0</v>
      </c>
      <c r="Z697" s="23">
        <f>_xlfn.XLOOKUP($D697,前月商品!$D:$D,前月商品!I:I,0)</f>
        <v>0</v>
      </c>
      <c r="AA697" s="23">
        <f>_xlfn.XLOOKUP($D697,前々月商品!$D:$D,前々月商品!I:I,0)</f>
        <v>0</v>
      </c>
      <c r="AB697" s="23">
        <f>_xlfn.XLOOKUP($D697,当月商品!$D:$D,当月商品!V:V,0)</f>
        <v>0</v>
      </c>
      <c r="AC697" s="23">
        <f>_xlfn.XLOOKUP($D697,前月商品!$D:$D,前月商品!V:V,0)</f>
        <v>0</v>
      </c>
      <c r="AD697" s="23">
        <f>_xlfn.XLOOKUP($D697,前々月商品!$D:$D,前々月商品!V:V,0)</f>
        <v>0</v>
      </c>
      <c r="AE697" s="23">
        <f t="shared" si="146"/>
        <v>0</v>
      </c>
      <c r="AF697" s="23">
        <f t="shared" si="147"/>
        <v>0</v>
      </c>
      <c r="AG697" s="23">
        <f t="shared" si="148"/>
        <v>0</v>
      </c>
      <c r="AH697" s="12">
        <f>_xlfn.XLOOKUP($D697,当月商品!$D:$D,当月商品!W:W,0)</f>
        <v>0</v>
      </c>
      <c r="AI697" s="12">
        <f>_xlfn.XLOOKUP($D697,前月商品!$D:$D,前月商品!W:W,0)</f>
        <v>0</v>
      </c>
      <c r="AJ697" s="12">
        <f>_xlfn.XLOOKUP($D697,前々月商品!$D:$D,前々月商品!W:W,0)</f>
        <v>0</v>
      </c>
      <c r="AK697" s="12">
        <f>_xlfn.XLOOKUP($D697,当月商品!$D:$D,当月商品!H:H,0)</f>
        <v>0</v>
      </c>
      <c r="AL697" s="12">
        <f>_xlfn.XLOOKUP($D697,前月商品!$D:$D,前月商品!H:H,0)</f>
        <v>0</v>
      </c>
      <c r="AM697" s="12">
        <f>_xlfn.XLOOKUP($D697,前々月商品!$D:$D,前々月商品!H:H,0)</f>
        <v>0</v>
      </c>
      <c r="AN697" s="13">
        <f t="shared" si="149"/>
        <v>0</v>
      </c>
      <c r="AO697" s="13">
        <f t="shared" si="150"/>
        <v>0</v>
      </c>
      <c r="AP697" s="13">
        <f t="shared" si="151"/>
        <v>0</v>
      </c>
      <c r="AQ697" s="16">
        <f t="shared" si="152"/>
        <v>0</v>
      </c>
      <c r="AR697" s="16">
        <f t="shared" si="153"/>
        <v>0</v>
      </c>
      <c r="AS697" s="17">
        <f t="shared" si="154"/>
        <v>0</v>
      </c>
      <c r="AT697" t="e">
        <f t="shared" si="155"/>
        <v>#VALUE!</v>
      </c>
    </row>
    <row r="698" spans="3:46" ht="36.65" customHeight="1">
      <c r="C698" s="20">
        <v>693</v>
      </c>
      <c r="D698" s="53">
        <f>現状商品設定!B695</f>
        <v>0</v>
      </c>
      <c r="E698" s="26" t="str">
        <f>IFERROR(_xlfn.XLOOKUP($D698,現状商品設定!B:B,現状商品設定!C:C,"-"),"-")</f>
        <v>-</v>
      </c>
      <c r="F698" s="32" t="s">
        <v>46</v>
      </c>
      <c r="G698" s="30" t="str">
        <f>IFERROR(_xlfn.XLOOKUP($D698,現状商品設定!B:B,現状商品設定!F:F),"-")</f>
        <v>-</v>
      </c>
      <c r="H698" s="34" t="e">
        <f>IF(IF(AND(V698&gt;=設定!$C$3,X698&gt;=L698),G698*(1+設定!$C$6),IF(AND(V698&gt;=設定!$C$3,X698&lt;L698),G698*(1+設定!$C$7*-1),IF(V698&lt;設定!$C$3,G698*(1+設定!$C$6),"除外")))&gt;10,IF(AND(V698&gt;=設定!$C$3,X698&gt;=L698),G698*(1+設定!$C$6),IF(AND(V698&gt;=設定!$C$3,X698&lt;L698),G698*(1+設定!$C$7*-1),IF(V698&lt;設定!$C$3,G698*(1+設定!$C$6),"除外"))),10)</f>
        <v>#VALUE!</v>
      </c>
      <c r="I698" s="34" t="e">
        <f ca="1">IF(消化率!$I$5&lt;1,商品!H698*消化率!$I$5,IF(商品!W698*商品!Q698/(商品!H698*消化率!$I$5)&gt;商品!L698,商品!H698*消化率!$I$5,J698))</f>
        <v>#DIV/0!</v>
      </c>
      <c r="J698" s="34" t="e">
        <f t="shared" si="142"/>
        <v>#VALUE!</v>
      </c>
      <c r="K698" s="34" t="e">
        <f ca="1">IF(ROUNDDOWN(IF(I698&gt;=設定!$C$8,設定!$C$8,商品!I698),0)&lt;10,10,ROUNDDOWN(IF(I698&gt;=設定!$C$8,設定!$C$8,商品!I698),0))</f>
        <v>#DIV/0!</v>
      </c>
      <c r="L698" s="64">
        <f>IF(F698="標準",設定!$C$4,商品!F698)</f>
        <v>5</v>
      </c>
      <c r="M698" s="63" t="str">
        <f>_xlfn.XLOOKUP($D698,全商品!$F:$F,全商品!H:H,"-")</f>
        <v>-</v>
      </c>
      <c r="N698" s="12" t="str">
        <f>_xlfn.XLOOKUP($D698,全商品!$F:$F,全商品!I:I,"-")</f>
        <v>-</v>
      </c>
      <c r="O698" s="23" t="str">
        <f>_xlfn.XLOOKUP($D698,全商品!$F:$F,全商品!K:K,"-")</f>
        <v>-</v>
      </c>
      <c r="P698" s="13" t="str">
        <f>_xlfn.XLOOKUP($D698,全商品!$F:$F,全商品!M:M,"-")</f>
        <v>-</v>
      </c>
      <c r="Q698" s="25" t="str">
        <f>_xlfn.XLOOKUP($D698,現状商品設定!B:B,現状商品設定!D:D,"-")</f>
        <v>-</v>
      </c>
      <c r="R698" s="22">
        <f>SUM(_xlfn.XLOOKUP($D698,当月商品!$D:$D,当月商品!I:I,0),_xlfn.XLOOKUP($D698,前月商品!$D:$D,前月商品!I:I,0),_xlfn.XLOOKUP($D698,前々月商品!$D:$D,前々月商品!I:I,0))</f>
        <v>0</v>
      </c>
      <c r="S698" s="23">
        <f>SUM(_xlfn.XLOOKUP($D698,当月商品!$D:$D,当月商品!V:V,0),_xlfn.XLOOKUP($D698,前月商品!$D:$D,前月商品!V:V,0),_xlfn.XLOOKUP($D698,前々月商品!$D:$D,前々月商品!V:V,0))</f>
        <v>0</v>
      </c>
      <c r="T698" s="23">
        <f t="shared" si="143"/>
        <v>0</v>
      </c>
      <c r="U698" s="23">
        <f>SUM(_xlfn.XLOOKUP($D698,当月商品!$D:$D,当月商品!W:W,0),_xlfn.XLOOKUP($D698,前月商品!$D:$D,前月商品!W:W,0),_xlfn.XLOOKUP($D698,前々月商品!$D:$D,前々月商品!W:W,0))</f>
        <v>0</v>
      </c>
      <c r="V698" s="23">
        <f>SUM(_xlfn.XLOOKUP($D698,当月商品!$D:$D,当月商品!H:H,0),_xlfn.XLOOKUP($D698,前月商品!$D:$D,前月商品!H:H,0),_xlfn.XLOOKUP($D698,前々月商品!$D:$D,前々月商品!H:H,0))</f>
        <v>0</v>
      </c>
      <c r="W698" s="13">
        <f t="shared" si="144"/>
        <v>0</v>
      </c>
      <c r="X698" s="15">
        <f t="shared" si="145"/>
        <v>0</v>
      </c>
      <c r="Y698" s="22">
        <f>_xlfn.XLOOKUP($D698,当月商品!$D:$D,当月商品!I:I,0)</f>
        <v>0</v>
      </c>
      <c r="Z698" s="23">
        <f>_xlfn.XLOOKUP($D698,前月商品!$D:$D,前月商品!I:I,0)</f>
        <v>0</v>
      </c>
      <c r="AA698" s="23">
        <f>_xlfn.XLOOKUP($D698,前々月商品!$D:$D,前々月商品!I:I,0)</f>
        <v>0</v>
      </c>
      <c r="AB698" s="23">
        <f>_xlfn.XLOOKUP($D698,当月商品!$D:$D,当月商品!V:V,0)</f>
        <v>0</v>
      </c>
      <c r="AC698" s="23">
        <f>_xlfn.XLOOKUP($D698,前月商品!$D:$D,前月商品!V:V,0)</f>
        <v>0</v>
      </c>
      <c r="AD698" s="23">
        <f>_xlfn.XLOOKUP($D698,前々月商品!$D:$D,前々月商品!V:V,0)</f>
        <v>0</v>
      </c>
      <c r="AE698" s="23">
        <f t="shared" si="146"/>
        <v>0</v>
      </c>
      <c r="AF698" s="23">
        <f t="shared" si="147"/>
        <v>0</v>
      </c>
      <c r="AG698" s="23">
        <f t="shared" si="148"/>
        <v>0</v>
      </c>
      <c r="AH698" s="12">
        <f>_xlfn.XLOOKUP($D698,当月商品!$D:$D,当月商品!W:W,0)</f>
        <v>0</v>
      </c>
      <c r="AI698" s="12">
        <f>_xlfn.XLOOKUP($D698,前月商品!$D:$D,前月商品!W:W,0)</f>
        <v>0</v>
      </c>
      <c r="AJ698" s="12">
        <f>_xlfn.XLOOKUP($D698,前々月商品!$D:$D,前々月商品!W:W,0)</f>
        <v>0</v>
      </c>
      <c r="AK698" s="12">
        <f>_xlfn.XLOOKUP($D698,当月商品!$D:$D,当月商品!H:H,0)</f>
        <v>0</v>
      </c>
      <c r="AL698" s="12">
        <f>_xlfn.XLOOKUP($D698,前月商品!$D:$D,前月商品!H:H,0)</f>
        <v>0</v>
      </c>
      <c r="AM698" s="12">
        <f>_xlfn.XLOOKUP($D698,前々月商品!$D:$D,前々月商品!H:H,0)</f>
        <v>0</v>
      </c>
      <c r="AN698" s="13">
        <f t="shared" si="149"/>
        <v>0</v>
      </c>
      <c r="AO698" s="13">
        <f t="shared" si="150"/>
        <v>0</v>
      </c>
      <c r="AP698" s="13">
        <f t="shared" si="151"/>
        <v>0</v>
      </c>
      <c r="AQ698" s="16">
        <f t="shared" si="152"/>
        <v>0</v>
      </c>
      <c r="AR698" s="16">
        <f t="shared" si="153"/>
        <v>0</v>
      </c>
      <c r="AS698" s="17">
        <f t="shared" si="154"/>
        <v>0</v>
      </c>
      <c r="AT698" t="e">
        <f t="shared" si="155"/>
        <v>#VALUE!</v>
      </c>
    </row>
    <row r="699" spans="3:46" ht="36.65" customHeight="1">
      <c r="C699" s="20">
        <v>694</v>
      </c>
      <c r="D699" s="53">
        <f>現状商品設定!B696</f>
        <v>0</v>
      </c>
      <c r="E699" s="26" t="str">
        <f>IFERROR(_xlfn.XLOOKUP($D699,現状商品設定!B:B,現状商品設定!C:C,"-"),"-")</f>
        <v>-</v>
      </c>
      <c r="F699" s="32" t="s">
        <v>46</v>
      </c>
      <c r="G699" s="30" t="str">
        <f>IFERROR(_xlfn.XLOOKUP($D699,現状商品設定!B:B,現状商品設定!F:F),"-")</f>
        <v>-</v>
      </c>
      <c r="H699" s="34" t="e">
        <f>IF(IF(AND(V699&gt;=設定!$C$3,X699&gt;=L699),G699*(1+設定!$C$6),IF(AND(V699&gt;=設定!$C$3,X699&lt;L699),G699*(1+設定!$C$7*-1),IF(V699&lt;設定!$C$3,G699*(1+設定!$C$6),"除外")))&gt;10,IF(AND(V699&gt;=設定!$C$3,X699&gt;=L699),G699*(1+設定!$C$6),IF(AND(V699&gt;=設定!$C$3,X699&lt;L699),G699*(1+設定!$C$7*-1),IF(V699&lt;設定!$C$3,G699*(1+設定!$C$6),"除外"))),10)</f>
        <v>#VALUE!</v>
      </c>
      <c r="I699" s="34" t="e">
        <f ca="1">IF(消化率!$I$5&lt;1,商品!H699*消化率!$I$5,IF(商品!W699*商品!Q699/(商品!H699*消化率!$I$5)&gt;商品!L699,商品!H699*消化率!$I$5,J699))</f>
        <v>#DIV/0!</v>
      </c>
      <c r="J699" s="34" t="e">
        <f t="shared" si="142"/>
        <v>#VALUE!</v>
      </c>
      <c r="K699" s="34" t="e">
        <f ca="1">IF(ROUNDDOWN(IF(I699&gt;=設定!$C$8,設定!$C$8,商品!I699),0)&lt;10,10,ROUNDDOWN(IF(I699&gt;=設定!$C$8,設定!$C$8,商品!I699),0))</f>
        <v>#DIV/0!</v>
      </c>
      <c r="L699" s="64">
        <f>IF(F699="標準",設定!$C$4,商品!F699)</f>
        <v>5</v>
      </c>
      <c r="M699" s="63" t="str">
        <f>_xlfn.XLOOKUP($D699,全商品!$F:$F,全商品!H:H,"-")</f>
        <v>-</v>
      </c>
      <c r="N699" s="12" t="str">
        <f>_xlfn.XLOOKUP($D699,全商品!$F:$F,全商品!I:I,"-")</f>
        <v>-</v>
      </c>
      <c r="O699" s="23" t="str">
        <f>_xlfn.XLOOKUP($D699,全商品!$F:$F,全商品!K:K,"-")</f>
        <v>-</v>
      </c>
      <c r="P699" s="13" t="str">
        <f>_xlfn.XLOOKUP($D699,全商品!$F:$F,全商品!M:M,"-")</f>
        <v>-</v>
      </c>
      <c r="Q699" s="25" t="str">
        <f>_xlfn.XLOOKUP($D699,現状商品設定!B:B,現状商品設定!D:D,"-")</f>
        <v>-</v>
      </c>
      <c r="R699" s="22">
        <f>SUM(_xlfn.XLOOKUP($D699,当月商品!$D:$D,当月商品!I:I,0),_xlfn.XLOOKUP($D699,前月商品!$D:$D,前月商品!I:I,0),_xlfn.XLOOKUP($D699,前々月商品!$D:$D,前々月商品!I:I,0))</f>
        <v>0</v>
      </c>
      <c r="S699" s="23">
        <f>SUM(_xlfn.XLOOKUP($D699,当月商品!$D:$D,当月商品!V:V,0),_xlfn.XLOOKUP($D699,前月商品!$D:$D,前月商品!V:V,0),_xlfn.XLOOKUP($D699,前々月商品!$D:$D,前々月商品!V:V,0))</f>
        <v>0</v>
      </c>
      <c r="T699" s="23">
        <f t="shared" si="143"/>
        <v>0</v>
      </c>
      <c r="U699" s="23">
        <f>SUM(_xlfn.XLOOKUP($D699,当月商品!$D:$D,当月商品!W:W,0),_xlfn.XLOOKUP($D699,前月商品!$D:$D,前月商品!W:W,0),_xlfn.XLOOKUP($D699,前々月商品!$D:$D,前々月商品!W:W,0))</f>
        <v>0</v>
      </c>
      <c r="V699" s="23">
        <f>SUM(_xlfn.XLOOKUP($D699,当月商品!$D:$D,当月商品!H:H,0),_xlfn.XLOOKUP($D699,前月商品!$D:$D,前月商品!H:H,0),_xlfn.XLOOKUP($D699,前々月商品!$D:$D,前々月商品!H:H,0))</f>
        <v>0</v>
      </c>
      <c r="W699" s="13">
        <f t="shared" si="144"/>
        <v>0</v>
      </c>
      <c r="X699" s="15">
        <f t="shared" si="145"/>
        <v>0</v>
      </c>
      <c r="Y699" s="22">
        <f>_xlfn.XLOOKUP($D699,当月商品!$D:$D,当月商品!I:I,0)</f>
        <v>0</v>
      </c>
      <c r="Z699" s="23">
        <f>_xlfn.XLOOKUP($D699,前月商品!$D:$D,前月商品!I:I,0)</f>
        <v>0</v>
      </c>
      <c r="AA699" s="23">
        <f>_xlfn.XLOOKUP($D699,前々月商品!$D:$D,前々月商品!I:I,0)</f>
        <v>0</v>
      </c>
      <c r="AB699" s="23">
        <f>_xlfn.XLOOKUP($D699,当月商品!$D:$D,当月商品!V:V,0)</f>
        <v>0</v>
      </c>
      <c r="AC699" s="23">
        <f>_xlfn.XLOOKUP($D699,前月商品!$D:$D,前月商品!V:V,0)</f>
        <v>0</v>
      </c>
      <c r="AD699" s="23">
        <f>_xlfn.XLOOKUP($D699,前々月商品!$D:$D,前々月商品!V:V,0)</f>
        <v>0</v>
      </c>
      <c r="AE699" s="23">
        <f t="shared" si="146"/>
        <v>0</v>
      </c>
      <c r="AF699" s="23">
        <f t="shared" si="147"/>
        <v>0</v>
      </c>
      <c r="AG699" s="23">
        <f t="shared" si="148"/>
        <v>0</v>
      </c>
      <c r="AH699" s="12">
        <f>_xlfn.XLOOKUP($D699,当月商品!$D:$D,当月商品!W:W,0)</f>
        <v>0</v>
      </c>
      <c r="AI699" s="12">
        <f>_xlfn.XLOOKUP($D699,前月商品!$D:$D,前月商品!W:W,0)</f>
        <v>0</v>
      </c>
      <c r="AJ699" s="12">
        <f>_xlfn.XLOOKUP($D699,前々月商品!$D:$D,前々月商品!W:W,0)</f>
        <v>0</v>
      </c>
      <c r="AK699" s="12">
        <f>_xlfn.XLOOKUP($D699,当月商品!$D:$D,当月商品!H:H,0)</f>
        <v>0</v>
      </c>
      <c r="AL699" s="12">
        <f>_xlfn.XLOOKUP($D699,前月商品!$D:$D,前月商品!H:H,0)</f>
        <v>0</v>
      </c>
      <c r="AM699" s="12">
        <f>_xlfn.XLOOKUP($D699,前々月商品!$D:$D,前々月商品!H:H,0)</f>
        <v>0</v>
      </c>
      <c r="AN699" s="13">
        <f t="shared" si="149"/>
        <v>0</v>
      </c>
      <c r="AO699" s="13">
        <f t="shared" si="150"/>
        <v>0</v>
      </c>
      <c r="AP699" s="13">
        <f t="shared" si="151"/>
        <v>0</v>
      </c>
      <c r="AQ699" s="16">
        <f t="shared" si="152"/>
        <v>0</v>
      </c>
      <c r="AR699" s="16">
        <f t="shared" si="153"/>
        <v>0</v>
      </c>
      <c r="AS699" s="17">
        <f t="shared" si="154"/>
        <v>0</v>
      </c>
      <c r="AT699" t="e">
        <f t="shared" si="155"/>
        <v>#VALUE!</v>
      </c>
    </row>
    <row r="700" spans="3:46" ht="36.65" customHeight="1">
      <c r="C700" s="20">
        <v>695</v>
      </c>
      <c r="D700" s="53">
        <f>現状商品設定!B697</f>
        <v>0</v>
      </c>
      <c r="E700" s="26" t="str">
        <f>IFERROR(_xlfn.XLOOKUP($D700,現状商品設定!B:B,現状商品設定!C:C,"-"),"-")</f>
        <v>-</v>
      </c>
      <c r="F700" s="32" t="s">
        <v>46</v>
      </c>
      <c r="G700" s="30" t="str">
        <f>IFERROR(_xlfn.XLOOKUP($D700,現状商品設定!B:B,現状商品設定!F:F),"-")</f>
        <v>-</v>
      </c>
      <c r="H700" s="34" t="e">
        <f>IF(IF(AND(V700&gt;=設定!$C$3,X700&gt;=L700),G700*(1+設定!$C$6),IF(AND(V700&gt;=設定!$C$3,X700&lt;L700),G700*(1+設定!$C$7*-1),IF(V700&lt;設定!$C$3,G700*(1+設定!$C$6),"除外")))&gt;10,IF(AND(V700&gt;=設定!$C$3,X700&gt;=L700),G700*(1+設定!$C$6),IF(AND(V700&gt;=設定!$C$3,X700&lt;L700),G700*(1+設定!$C$7*-1),IF(V700&lt;設定!$C$3,G700*(1+設定!$C$6),"除外"))),10)</f>
        <v>#VALUE!</v>
      </c>
      <c r="I700" s="34" t="e">
        <f ca="1">IF(消化率!$I$5&lt;1,商品!H700*消化率!$I$5,IF(商品!W700*商品!Q700/(商品!H700*消化率!$I$5)&gt;商品!L700,商品!H700*消化率!$I$5,J700))</f>
        <v>#DIV/0!</v>
      </c>
      <c r="J700" s="34" t="e">
        <f t="shared" si="142"/>
        <v>#VALUE!</v>
      </c>
      <c r="K700" s="34" t="e">
        <f ca="1">IF(ROUNDDOWN(IF(I700&gt;=設定!$C$8,設定!$C$8,商品!I700),0)&lt;10,10,ROUNDDOWN(IF(I700&gt;=設定!$C$8,設定!$C$8,商品!I700),0))</f>
        <v>#DIV/0!</v>
      </c>
      <c r="L700" s="64">
        <f>IF(F700="標準",設定!$C$4,商品!F700)</f>
        <v>5</v>
      </c>
      <c r="M700" s="63" t="str">
        <f>_xlfn.XLOOKUP($D700,全商品!$F:$F,全商品!H:H,"-")</f>
        <v>-</v>
      </c>
      <c r="N700" s="12" t="str">
        <f>_xlfn.XLOOKUP($D700,全商品!$F:$F,全商品!I:I,"-")</f>
        <v>-</v>
      </c>
      <c r="O700" s="23" t="str">
        <f>_xlfn.XLOOKUP($D700,全商品!$F:$F,全商品!K:K,"-")</f>
        <v>-</v>
      </c>
      <c r="P700" s="13" t="str">
        <f>_xlfn.XLOOKUP($D700,全商品!$F:$F,全商品!M:M,"-")</f>
        <v>-</v>
      </c>
      <c r="Q700" s="25" t="str">
        <f>_xlfn.XLOOKUP($D700,現状商品設定!B:B,現状商品設定!D:D,"-")</f>
        <v>-</v>
      </c>
      <c r="R700" s="22">
        <f>SUM(_xlfn.XLOOKUP($D700,当月商品!$D:$D,当月商品!I:I,0),_xlfn.XLOOKUP($D700,前月商品!$D:$D,前月商品!I:I,0),_xlfn.XLOOKUP($D700,前々月商品!$D:$D,前々月商品!I:I,0))</f>
        <v>0</v>
      </c>
      <c r="S700" s="23">
        <f>SUM(_xlfn.XLOOKUP($D700,当月商品!$D:$D,当月商品!V:V,0),_xlfn.XLOOKUP($D700,前月商品!$D:$D,前月商品!V:V,0),_xlfn.XLOOKUP($D700,前々月商品!$D:$D,前々月商品!V:V,0))</f>
        <v>0</v>
      </c>
      <c r="T700" s="23">
        <f t="shared" si="143"/>
        <v>0</v>
      </c>
      <c r="U700" s="23">
        <f>SUM(_xlfn.XLOOKUP($D700,当月商品!$D:$D,当月商品!W:W,0),_xlfn.XLOOKUP($D700,前月商品!$D:$D,前月商品!W:W,0),_xlfn.XLOOKUP($D700,前々月商品!$D:$D,前々月商品!W:W,0))</f>
        <v>0</v>
      </c>
      <c r="V700" s="23">
        <f>SUM(_xlfn.XLOOKUP($D700,当月商品!$D:$D,当月商品!H:H,0),_xlfn.XLOOKUP($D700,前月商品!$D:$D,前月商品!H:H,0),_xlfn.XLOOKUP($D700,前々月商品!$D:$D,前々月商品!H:H,0))</f>
        <v>0</v>
      </c>
      <c r="W700" s="13">
        <f t="shared" si="144"/>
        <v>0</v>
      </c>
      <c r="X700" s="15">
        <f t="shared" si="145"/>
        <v>0</v>
      </c>
      <c r="Y700" s="22">
        <f>_xlfn.XLOOKUP($D700,当月商品!$D:$D,当月商品!I:I,0)</f>
        <v>0</v>
      </c>
      <c r="Z700" s="23">
        <f>_xlfn.XLOOKUP($D700,前月商品!$D:$D,前月商品!I:I,0)</f>
        <v>0</v>
      </c>
      <c r="AA700" s="23">
        <f>_xlfn.XLOOKUP($D700,前々月商品!$D:$D,前々月商品!I:I,0)</f>
        <v>0</v>
      </c>
      <c r="AB700" s="23">
        <f>_xlfn.XLOOKUP($D700,当月商品!$D:$D,当月商品!V:V,0)</f>
        <v>0</v>
      </c>
      <c r="AC700" s="23">
        <f>_xlfn.XLOOKUP($D700,前月商品!$D:$D,前月商品!V:V,0)</f>
        <v>0</v>
      </c>
      <c r="AD700" s="23">
        <f>_xlfn.XLOOKUP($D700,前々月商品!$D:$D,前々月商品!V:V,0)</f>
        <v>0</v>
      </c>
      <c r="AE700" s="23">
        <f t="shared" si="146"/>
        <v>0</v>
      </c>
      <c r="AF700" s="23">
        <f t="shared" si="147"/>
        <v>0</v>
      </c>
      <c r="AG700" s="23">
        <f t="shared" si="148"/>
        <v>0</v>
      </c>
      <c r="AH700" s="12">
        <f>_xlfn.XLOOKUP($D700,当月商品!$D:$D,当月商品!W:W,0)</f>
        <v>0</v>
      </c>
      <c r="AI700" s="12">
        <f>_xlfn.XLOOKUP($D700,前月商品!$D:$D,前月商品!W:W,0)</f>
        <v>0</v>
      </c>
      <c r="AJ700" s="12">
        <f>_xlfn.XLOOKUP($D700,前々月商品!$D:$D,前々月商品!W:W,0)</f>
        <v>0</v>
      </c>
      <c r="AK700" s="12">
        <f>_xlfn.XLOOKUP($D700,当月商品!$D:$D,当月商品!H:H,0)</f>
        <v>0</v>
      </c>
      <c r="AL700" s="12">
        <f>_xlfn.XLOOKUP($D700,前月商品!$D:$D,前月商品!H:H,0)</f>
        <v>0</v>
      </c>
      <c r="AM700" s="12">
        <f>_xlfn.XLOOKUP($D700,前々月商品!$D:$D,前々月商品!H:H,0)</f>
        <v>0</v>
      </c>
      <c r="AN700" s="13">
        <f t="shared" si="149"/>
        <v>0</v>
      </c>
      <c r="AO700" s="13">
        <f t="shared" si="150"/>
        <v>0</v>
      </c>
      <c r="AP700" s="13">
        <f t="shared" si="151"/>
        <v>0</v>
      </c>
      <c r="AQ700" s="16">
        <f t="shared" si="152"/>
        <v>0</v>
      </c>
      <c r="AR700" s="16">
        <f t="shared" si="153"/>
        <v>0</v>
      </c>
      <c r="AS700" s="17">
        <f t="shared" si="154"/>
        <v>0</v>
      </c>
      <c r="AT700" t="e">
        <f t="shared" si="155"/>
        <v>#VALUE!</v>
      </c>
    </row>
    <row r="701" spans="3:46" ht="36.65" customHeight="1">
      <c r="C701" s="20">
        <v>696</v>
      </c>
      <c r="D701" s="53">
        <f>現状商品設定!B698</f>
        <v>0</v>
      </c>
      <c r="E701" s="26" t="str">
        <f>IFERROR(_xlfn.XLOOKUP($D701,現状商品設定!B:B,現状商品設定!C:C,"-"),"-")</f>
        <v>-</v>
      </c>
      <c r="F701" s="32" t="s">
        <v>46</v>
      </c>
      <c r="G701" s="30" t="str">
        <f>IFERROR(_xlfn.XLOOKUP($D701,現状商品設定!B:B,現状商品設定!F:F),"-")</f>
        <v>-</v>
      </c>
      <c r="H701" s="34" t="e">
        <f>IF(IF(AND(V701&gt;=設定!$C$3,X701&gt;=L701),G701*(1+設定!$C$6),IF(AND(V701&gt;=設定!$C$3,X701&lt;L701),G701*(1+設定!$C$7*-1),IF(V701&lt;設定!$C$3,G701*(1+設定!$C$6),"除外")))&gt;10,IF(AND(V701&gt;=設定!$C$3,X701&gt;=L701),G701*(1+設定!$C$6),IF(AND(V701&gt;=設定!$C$3,X701&lt;L701),G701*(1+設定!$C$7*-1),IF(V701&lt;設定!$C$3,G701*(1+設定!$C$6),"除外"))),10)</f>
        <v>#VALUE!</v>
      </c>
      <c r="I701" s="34" t="e">
        <f ca="1">IF(消化率!$I$5&lt;1,商品!H701*消化率!$I$5,IF(商品!W701*商品!Q701/(商品!H701*消化率!$I$5)&gt;商品!L701,商品!H701*消化率!$I$5,J701))</f>
        <v>#DIV/0!</v>
      </c>
      <c r="J701" s="34" t="e">
        <f t="shared" si="142"/>
        <v>#VALUE!</v>
      </c>
      <c r="K701" s="34" t="e">
        <f ca="1">IF(ROUNDDOWN(IF(I701&gt;=設定!$C$8,設定!$C$8,商品!I701),0)&lt;10,10,ROUNDDOWN(IF(I701&gt;=設定!$C$8,設定!$C$8,商品!I701),0))</f>
        <v>#DIV/0!</v>
      </c>
      <c r="L701" s="64">
        <f>IF(F701="標準",設定!$C$4,商品!F701)</f>
        <v>5</v>
      </c>
      <c r="M701" s="63" t="str">
        <f>_xlfn.XLOOKUP($D701,全商品!$F:$F,全商品!H:H,"-")</f>
        <v>-</v>
      </c>
      <c r="N701" s="12" t="str">
        <f>_xlfn.XLOOKUP($D701,全商品!$F:$F,全商品!I:I,"-")</f>
        <v>-</v>
      </c>
      <c r="O701" s="23" t="str">
        <f>_xlfn.XLOOKUP($D701,全商品!$F:$F,全商品!K:K,"-")</f>
        <v>-</v>
      </c>
      <c r="P701" s="13" t="str">
        <f>_xlfn.XLOOKUP($D701,全商品!$F:$F,全商品!M:M,"-")</f>
        <v>-</v>
      </c>
      <c r="Q701" s="25" t="str">
        <f>_xlfn.XLOOKUP($D701,現状商品設定!B:B,現状商品設定!D:D,"-")</f>
        <v>-</v>
      </c>
      <c r="R701" s="22">
        <f>SUM(_xlfn.XLOOKUP($D701,当月商品!$D:$D,当月商品!I:I,0),_xlfn.XLOOKUP($D701,前月商品!$D:$D,前月商品!I:I,0),_xlfn.XLOOKUP($D701,前々月商品!$D:$D,前々月商品!I:I,0))</f>
        <v>0</v>
      </c>
      <c r="S701" s="23">
        <f>SUM(_xlfn.XLOOKUP($D701,当月商品!$D:$D,当月商品!V:V,0),_xlfn.XLOOKUP($D701,前月商品!$D:$D,前月商品!V:V,0),_xlfn.XLOOKUP($D701,前々月商品!$D:$D,前々月商品!V:V,0))</f>
        <v>0</v>
      </c>
      <c r="T701" s="23">
        <f t="shared" si="143"/>
        <v>0</v>
      </c>
      <c r="U701" s="23">
        <f>SUM(_xlfn.XLOOKUP($D701,当月商品!$D:$D,当月商品!W:W,0),_xlfn.XLOOKUP($D701,前月商品!$D:$D,前月商品!W:W,0),_xlfn.XLOOKUP($D701,前々月商品!$D:$D,前々月商品!W:W,0))</f>
        <v>0</v>
      </c>
      <c r="V701" s="23">
        <f>SUM(_xlfn.XLOOKUP($D701,当月商品!$D:$D,当月商品!H:H,0),_xlfn.XLOOKUP($D701,前月商品!$D:$D,前月商品!H:H,0),_xlfn.XLOOKUP($D701,前々月商品!$D:$D,前々月商品!H:H,0))</f>
        <v>0</v>
      </c>
      <c r="W701" s="13">
        <f t="shared" si="144"/>
        <v>0</v>
      </c>
      <c r="X701" s="15">
        <f t="shared" si="145"/>
        <v>0</v>
      </c>
      <c r="Y701" s="22">
        <f>_xlfn.XLOOKUP($D701,当月商品!$D:$D,当月商品!I:I,0)</f>
        <v>0</v>
      </c>
      <c r="Z701" s="23">
        <f>_xlfn.XLOOKUP($D701,前月商品!$D:$D,前月商品!I:I,0)</f>
        <v>0</v>
      </c>
      <c r="AA701" s="23">
        <f>_xlfn.XLOOKUP($D701,前々月商品!$D:$D,前々月商品!I:I,0)</f>
        <v>0</v>
      </c>
      <c r="AB701" s="23">
        <f>_xlfn.XLOOKUP($D701,当月商品!$D:$D,当月商品!V:V,0)</f>
        <v>0</v>
      </c>
      <c r="AC701" s="23">
        <f>_xlfn.XLOOKUP($D701,前月商品!$D:$D,前月商品!V:V,0)</f>
        <v>0</v>
      </c>
      <c r="AD701" s="23">
        <f>_xlfn.XLOOKUP($D701,前々月商品!$D:$D,前々月商品!V:V,0)</f>
        <v>0</v>
      </c>
      <c r="AE701" s="23">
        <f t="shared" si="146"/>
        <v>0</v>
      </c>
      <c r="AF701" s="23">
        <f t="shared" si="147"/>
        <v>0</v>
      </c>
      <c r="AG701" s="23">
        <f t="shared" si="148"/>
        <v>0</v>
      </c>
      <c r="AH701" s="12">
        <f>_xlfn.XLOOKUP($D701,当月商品!$D:$D,当月商品!W:W,0)</f>
        <v>0</v>
      </c>
      <c r="AI701" s="12">
        <f>_xlfn.XLOOKUP($D701,前月商品!$D:$D,前月商品!W:W,0)</f>
        <v>0</v>
      </c>
      <c r="AJ701" s="12">
        <f>_xlfn.XLOOKUP($D701,前々月商品!$D:$D,前々月商品!W:W,0)</f>
        <v>0</v>
      </c>
      <c r="AK701" s="12">
        <f>_xlfn.XLOOKUP($D701,当月商品!$D:$D,当月商品!H:H,0)</f>
        <v>0</v>
      </c>
      <c r="AL701" s="12">
        <f>_xlfn.XLOOKUP($D701,前月商品!$D:$D,前月商品!H:H,0)</f>
        <v>0</v>
      </c>
      <c r="AM701" s="12">
        <f>_xlfn.XLOOKUP($D701,前々月商品!$D:$D,前々月商品!H:H,0)</f>
        <v>0</v>
      </c>
      <c r="AN701" s="13">
        <f t="shared" si="149"/>
        <v>0</v>
      </c>
      <c r="AO701" s="13">
        <f t="shared" si="150"/>
        <v>0</v>
      </c>
      <c r="AP701" s="13">
        <f t="shared" si="151"/>
        <v>0</v>
      </c>
      <c r="AQ701" s="16">
        <f t="shared" si="152"/>
        <v>0</v>
      </c>
      <c r="AR701" s="16">
        <f t="shared" si="153"/>
        <v>0</v>
      </c>
      <c r="AS701" s="17">
        <f t="shared" si="154"/>
        <v>0</v>
      </c>
      <c r="AT701" t="e">
        <f t="shared" si="155"/>
        <v>#VALUE!</v>
      </c>
    </row>
    <row r="702" spans="3:46" ht="36.65" customHeight="1">
      <c r="C702" s="20">
        <v>697</v>
      </c>
      <c r="D702" s="53">
        <f>現状商品設定!B699</f>
        <v>0</v>
      </c>
      <c r="E702" s="26" t="str">
        <f>IFERROR(_xlfn.XLOOKUP($D702,現状商品設定!B:B,現状商品設定!C:C,"-"),"-")</f>
        <v>-</v>
      </c>
      <c r="F702" s="32" t="s">
        <v>46</v>
      </c>
      <c r="G702" s="30" t="str">
        <f>IFERROR(_xlfn.XLOOKUP($D702,現状商品設定!B:B,現状商品設定!F:F),"-")</f>
        <v>-</v>
      </c>
      <c r="H702" s="34" t="e">
        <f>IF(IF(AND(V702&gt;=設定!$C$3,X702&gt;=L702),G702*(1+設定!$C$6),IF(AND(V702&gt;=設定!$C$3,X702&lt;L702),G702*(1+設定!$C$7*-1),IF(V702&lt;設定!$C$3,G702*(1+設定!$C$6),"除外")))&gt;10,IF(AND(V702&gt;=設定!$C$3,X702&gt;=L702),G702*(1+設定!$C$6),IF(AND(V702&gt;=設定!$C$3,X702&lt;L702),G702*(1+設定!$C$7*-1),IF(V702&lt;設定!$C$3,G702*(1+設定!$C$6),"除外"))),10)</f>
        <v>#VALUE!</v>
      </c>
      <c r="I702" s="34" t="e">
        <f ca="1">IF(消化率!$I$5&lt;1,商品!H702*消化率!$I$5,IF(商品!W702*商品!Q702/(商品!H702*消化率!$I$5)&gt;商品!L702,商品!H702*消化率!$I$5,J702))</f>
        <v>#DIV/0!</v>
      </c>
      <c r="J702" s="34" t="e">
        <f t="shared" si="142"/>
        <v>#VALUE!</v>
      </c>
      <c r="K702" s="34" t="e">
        <f ca="1">IF(ROUNDDOWN(IF(I702&gt;=設定!$C$8,設定!$C$8,商品!I702),0)&lt;10,10,ROUNDDOWN(IF(I702&gt;=設定!$C$8,設定!$C$8,商品!I702),0))</f>
        <v>#DIV/0!</v>
      </c>
      <c r="L702" s="64">
        <f>IF(F702="標準",設定!$C$4,商品!F702)</f>
        <v>5</v>
      </c>
      <c r="M702" s="63" t="str">
        <f>_xlfn.XLOOKUP($D702,全商品!$F:$F,全商品!H:H,"-")</f>
        <v>-</v>
      </c>
      <c r="N702" s="12" t="str">
        <f>_xlfn.XLOOKUP($D702,全商品!$F:$F,全商品!I:I,"-")</f>
        <v>-</v>
      </c>
      <c r="O702" s="23" t="str">
        <f>_xlfn.XLOOKUP($D702,全商品!$F:$F,全商品!K:K,"-")</f>
        <v>-</v>
      </c>
      <c r="P702" s="13" t="str">
        <f>_xlfn.XLOOKUP($D702,全商品!$F:$F,全商品!M:M,"-")</f>
        <v>-</v>
      </c>
      <c r="Q702" s="25" t="str">
        <f>_xlfn.XLOOKUP($D702,現状商品設定!B:B,現状商品設定!D:D,"-")</f>
        <v>-</v>
      </c>
      <c r="R702" s="22">
        <f>SUM(_xlfn.XLOOKUP($D702,当月商品!$D:$D,当月商品!I:I,0),_xlfn.XLOOKUP($D702,前月商品!$D:$D,前月商品!I:I,0),_xlfn.XLOOKUP($D702,前々月商品!$D:$D,前々月商品!I:I,0))</f>
        <v>0</v>
      </c>
      <c r="S702" s="23">
        <f>SUM(_xlfn.XLOOKUP($D702,当月商品!$D:$D,当月商品!V:V,0),_xlfn.XLOOKUP($D702,前月商品!$D:$D,前月商品!V:V,0),_xlfn.XLOOKUP($D702,前々月商品!$D:$D,前々月商品!V:V,0))</f>
        <v>0</v>
      </c>
      <c r="T702" s="23">
        <f t="shared" si="143"/>
        <v>0</v>
      </c>
      <c r="U702" s="23">
        <f>SUM(_xlfn.XLOOKUP($D702,当月商品!$D:$D,当月商品!W:W,0),_xlfn.XLOOKUP($D702,前月商品!$D:$D,前月商品!W:W,0),_xlfn.XLOOKUP($D702,前々月商品!$D:$D,前々月商品!W:W,0))</f>
        <v>0</v>
      </c>
      <c r="V702" s="23">
        <f>SUM(_xlfn.XLOOKUP($D702,当月商品!$D:$D,当月商品!H:H,0),_xlfn.XLOOKUP($D702,前月商品!$D:$D,前月商品!H:H,0),_xlfn.XLOOKUP($D702,前々月商品!$D:$D,前々月商品!H:H,0))</f>
        <v>0</v>
      </c>
      <c r="W702" s="13">
        <f t="shared" si="144"/>
        <v>0</v>
      </c>
      <c r="X702" s="15">
        <f t="shared" si="145"/>
        <v>0</v>
      </c>
      <c r="Y702" s="22">
        <f>_xlfn.XLOOKUP($D702,当月商品!$D:$D,当月商品!I:I,0)</f>
        <v>0</v>
      </c>
      <c r="Z702" s="23">
        <f>_xlfn.XLOOKUP($D702,前月商品!$D:$D,前月商品!I:I,0)</f>
        <v>0</v>
      </c>
      <c r="AA702" s="23">
        <f>_xlfn.XLOOKUP($D702,前々月商品!$D:$D,前々月商品!I:I,0)</f>
        <v>0</v>
      </c>
      <c r="AB702" s="23">
        <f>_xlfn.XLOOKUP($D702,当月商品!$D:$D,当月商品!V:V,0)</f>
        <v>0</v>
      </c>
      <c r="AC702" s="23">
        <f>_xlfn.XLOOKUP($D702,前月商品!$D:$D,前月商品!V:V,0)</f>
        <v>0</v>
      </c>
      <c r="AD702" s="23">
        <f>_xlfn.XLOOKUP($D702,前々月商品!$D:$D,前々月商品!V:V,0)</f>
        <v>0</v>
      </c>
      <c r="AE702" s="23">
        <f t="shared" si="146"/>
        <v>0</v>
      </c>
      <c r="AF702" s="23">
        <f t="shared" si="147"/>
        <v>0</v>
      </c>
      <c r="AG702" s="23">
        <f t="shared" si="148"/>
        <v>0</v>
      </c>
      <c r="AH702" s="12">
        <f>_xlfn.XLOOKUP($D702,当月商品!$D:$D,当月商品!W:W,0)</f>
        <v>0</v>
      </c>
      <c r="AI702" s="12">
        <f>_xlfn.XLOOKUP($D702,前月商品!$D:$D,前月商品!W:W,0)</f>
        <v>0</v>
      </c>
      <c r="AJ702" s="12">
        <f>_xlfn.XLOOKUP($D702,前々月商品!$D:$D,前々月商品!W:W,0)</f>
        <v>0</v>
      </c>
      <c r="AK702" s="12">
        <f>_xlfn.XLOOKUP($D702,当月商品!$D:$D,当月商品!H:H,0)</f>
        <v>0</v>
      </c>
      <c r="AL702" s="12">
        <f>_xlfn.XLOOKUP($D702,前月商品!$D:$D,前月商品!H:H,0)</f>
        <v>0</v>
      </c>
      <c r="AM702" s="12">
        <f>_xlfn.XLOOKUP($D702,前々月商品!$D:$D,前々月商品!H:H,0)</f>
        <v>0</v>
      </c>
      <c r="AN702" s="13">
        <f t="shared" si="149"/>
        <v>0</v>
      </c>
      <c r="AO702" s="13">
        <f t="shared" si="150"/>
        <v>0</v>
      </c>
      <c r="AP702" s="13">
        <f t="shared" si="151"/>
        <v>0</v>
      </c>
      <c r="AQ702" s="16">
        <f t="shared" si="152"/>
        <v>0</v>
      </c>
      <c r="AR702" s="16">
        <f t="shared" si="153"/>
        <v>0</v>
      </c>
      <c r="AS702" s="17">
        <f t="shared" si="154"/>
        <v>0</v>
      </c>
      <c r="AT702" t="e">
        <f t="shared" si="155"/>
        <v>#VALUE!</v>
      </c>
    </row>
    <row r="703" spans="3:46" ht="36.65" customHeight="1">
      <c r="C703" s="20">
        <v>698</v>
      </c>
      <c r="D703" s="53">
        <f>現状商品設定!B700</f>
        <v>0</v>
      </c>
      <c r="E703" s="26" t="str">
        <f>IFERROR(_xlfn.XLOOKUP($D703,現状商品設定!B:B,現状商品設定!C:C,"-"),"-")</f>
        <v>-</v>
      </c>
      <c r="F703" s="32" t="s">
        <v>46</v>
      </c>
      <c r="G703" s="30" t="str">
        <f>IFERROR(_xlfn.XLOOKUP($D703,現状商品設定!B:B,現状商品設定!F:F),"-")</f>
        <v>-</v>
      </c>
      <c r="H703" s="34" t="e">
        <f>IF(IF(AND(V703&gt;=設定!$C$3,X703&gt;=L703),G703*(1+設定!$C$6),IF(AND(V703&gt;=設定!$C$3,X703&lt;L703),G703*(1+設定!$C$7*-1),IF(V703&lt;設定!$C$3,G703*(1+設定!$C$6),"除外")))&gt;10,IF(AND(V703&gt;=設定!$C$3,X703&gt;=L703),G703*(1+設定!$C$6),IF(AND(V703&gt;=設定!$C$3,X703&lt;L703),G703*(1+設定!$C$7*-1),IF(V703&lt;設定!$C$3,G703*(1+設定!$C$6),"除外"))),10)</f>
        <v>#VALUE!</v>
      </c>
      <c r="I703" s="34" t="e">
        <f ca="1">IF(消化率!$I$5&lt;1,商品!H703*消化率!$I$5,IF(商品!W703*商品!Q703/(商品!H703*消化率!$I$5)&gt;商品!L703,商品!H703*消化率!$I$5,J703))</f>
        <v>#DIV/0!</v>
      </c>
      <c r="J703" s="34" t="e">
        <f t="shared" si="142"/>
        <v>#VALUE!</v>
      </c>
      <c r="K703" s="34" t="e">
        <f ca="1">IF(ROUNDDOWN(IF(I703&gt;=設定!$C$8,設定!$C$8,商品!I703),0)&lt;10,10,ROUNDDOWN(IF(I703&gt;=設定!$C$8,設定!$C$8,商品!I703),0))</f>
        <v>#DIV/0!</v>
      </c>
      <c r="L703" s="64">
        <f>IF(F703="標準",設定!$C$4,商品!F703)</f>
        <v>5</v>
      </c>
      <c r="M703" s="63" t="str">
        <f>_xlfn.XLOOKUP($D703,全商品!$F:$F,全商品!H:H,"-")</f>
        <v>-</v>
      </c>
      <c r="N703" s="12" t="str">
        <f>_xlfn.XLOOKUP($D703,全商品!$F:$F,全商品!I:I,"-")</f>
        <v>-</v>
      </c>
      <c r="O703" s="23" t="str">
        <f>_xlfn.XLOOKUP($D703,全商品!$F:$F,全商品!K:K,"-")</f>
        <v>-</v>
      </c>
      <c r="P703" s="13" t="str">
        <f>_xlfn.XLOOKUP($D703,全商品!$F:$F,全商品!M:M,"-")</f>
        <v>-</v>
      </c>
      <c r="Q703" s="25" t="str">
        <f>_xlfn.XLOOKUP($D703,現状商品設定!B:B,現状商品設定!D:D,"-")</f>
        <v>-</v>
      </c>
      <c r="R703" s="22">
        <f>SUM(_xlfn.XLOOKUP($D703,当月商品!$D:$D,当月商品!I:I,0),_xlfn.XLOOKUP($D703,前月商品!$D:$D,前月商品!I:I,0),_xlfn.XLOOKUP($D703,前々月商品!$D:$D,前々月商品!I:I,0))</f>
        <v>0</v>
      </c>
      <c r="S703" s="23">
        <f>SUM(_xlfn.XLOOKUP($D703,当月商品!$D:$D,当月商品!V:V,0),_xlfn.XLOOKUP($D703,前月商品!$D:$D,前月商品!V:V,0),_xlfn.XLOOKUP($D703,前々月商品!$D:$D,前々月商品!V:V,0))</f>
        <v>0</v>
      </c>
      <c r="T703" s="23">
        <f t="shared" si="143"/>
        <v>0</v>
      </c>
      <c r="U703" s="23">
        <f>SUM(_xlfn.XLOOKUP($D703,当月商品!$D:$D,当月商品!W:W,0),_xlfn.XLOOKUP($D703,前月商品!$D:$D,前月商品!W:W,0),_xlfn.XLOOKUP($D703,前々月商品!$D:$D,前々月商品!W:W,0))</f>
        <v>0</v>
      </c>
      <c r="V703" s="23">
        <f>SUM(_xlfn.XLOOKUP($D703,当月商品!$D:$D,当月商品!H:H,0),_xlfn.XLOOKUP($D703,前月商品!$D:$D,前月商品!H:H,0),_xlfn.XLOOKUP($D703,前々月商品!$D:$D,前々月商品!H:H,0))</f>
        <v>0</v>
      </c>
      <c r="W703" s="13">
        <f t="shared" si="144"/>
        <v>0</v>
      </c>
      <c r="X703" s="15">
        <f t="shared" si="145"/>
        <v>0</v>
      </c>
      <c r="Y703" s="22">
        <f>_xlfn.XLOOKUP($D703,当月商品!$D:$D,当月商品!I:I,0)</f>
        <v>0</v>
      </c>
      <c r="Z703" s="23">
        <f>_xlfn.XLOOKUP($D703,前月商品!$D:$D,前月商品!I:I,0)</f>
        <v>0</v>
      </c>
      <c r="AA703" s="23">
        <f>_xlfn.XLOOKUP($D703,前々月商品!$D:$D,前々月商品!I:I,0)</f>
        <v>0</v>
      </c>
      <c r="AB703" s="23">
        <f>_xlfn.XLOOKUP($D703,当月商品!$D:$D,当月商品!V:V,0)</f>
        <v>0</v>
      </c>
      <c r="AC703" s="23">
        <f>_xlfn.XLOOKUP($D703,前月商品!$D:$D,前月商品!V:V,0)</f>
        <v>0</v>
      </c>
      <c r="AD703" s="23">
        <f>_xlfn.XLOOKUP($D703,前々月商品!$D:$D,前々月商品!V:V,0)</f>
        <v>0</v>
      </c>
      <c r="AE703" s="23">
        <f t="shared" si="146"/>
        <v>0</v>
      </c>
      <c r="AF703" s="23">
        <f t="shared" si="147"/>
        <v>0</v>
      </c>
      <c r="AG703" s="23">
        <f t="shared" si="148"/>
        <v>0</v>
      </c>
      <c r="AH703" s="12">
        <f>_xlfn.XLOOKUP($D703,当月商品!$D:$D,当月商品!W:W,0)</f>
        <v>0</v>
      </c>
      <c r="AI703" s="12">
        <f>_xlfn.XLOOKUP($D703,前月商品!$D:$D,前月商品!W:W,0)</f>
        <v>0</v>
      </c>
      <c r="AJ703" s="12">
        <f>_xlfn.XLOOKUP($D703,前々月商品!$D:$D,前々月商品!W:W,0)</f>
        <v>0</v>
      </c>
      <c r="AK703" s="12">
        <f>_xlfn.XLOOKUP($D703,当月商品!$D:$D,当月商品!H:H,0)</f>
        <v>0</v>
      </c>
      <c r="AL703" s="12">
        <f>_xlfn.XLOOKUP($D703,前月商品!$D:$D,前月商品!H:H,0)</f>
        <v>0</v>
      </c>
      <c r="AM703" s="12">
        <f>_xlfn.XLOOKUP($D703,前々月商品!$D:$D,前々月商品!H:H,0)</f>
        <v>0</v>
      </c>
      <c r="AN703" s="13">
        <f t="shared" si="149"/>
        <v>0</v>
      </c>
      <c r="AO703" s="13">
        <f t="shared" si="150"/>
        <v>0</v>
      </c>
      <c r="AP703" s="13">
        <f t="shared" si="151"/>
        <v>0</v>
      </c>
      <c r="AQ703" s="16">
        <f t="shared" si="152"/>
        <v>0</v>
      </c>
      <c r="AR703" s="16">
        <f t="shared" si="153"/>
        <v>0</v>
      </c>
      <c r="AS703" s="17">
        <f t="shared" si="154"/>
        <v>0</v>
      </c>
      <c r="AT703" t="e">
        <f t="shared" si="155"/>
        <v>#VALUE!</v>
      </c>
    </row>
    <row r="704" spans="3:46" ht="36.65" customHeight="1">
      <c r="C704" s="20">
        <v>699</v>
      </c>
      <c r="D704" s="53">
        <f>現状商品設定!B701</f>
        <v>0</v>
      </c>
      <c r="E704" s="26" t="str">
        <f>IFERROR(_xlfn.XLOOKUP($D704,現状商品設定!B:B,現状商品設定!C:C,"-"),"-")</f>
        <v>-</v>
      </c>
      <c r="F704" s="32" t="s">
        <v>46</v>
      </c>
      <c r="G704" s="30" t="str">
        <f>IFERROR(_xlfn.XLOOKUP($D704,現状商品設定!B:B,現状商品設定!F:F),"-")</f>
        <v>-</v>
      </c>
      <c r="H704" s="34" t="e">
        <f>IF(IF(AND(V704&gt;=設定!$C$3,X704&gt;=L704),G704*(1+設定!$C$6),IF(AND(V704&gt;=設定!$C$3,X704&lt;L704),G704*(1+設定!$C$7*-1),IF(V704&lt;設定!$C$3,G704*(1+設定!$C$6),"除外")))&gt;10,IF(AND(V704&gt;=設定!$C$3,X704&gt;=L704),G704*(1+設定!$C$6),IF(AND(V704&gt;=設定!$C$3,X704&lt;L704),G704*(1+設定!$C$7*-1),IF(V704&lt;設定!$C$3,G704*(1+設定!$C$6),"除外"))),10)</f>
        <v>#VALUE!</v>
      </c>
      <c r="I704" s="34" t="e">
        <f ca="1">IF(消化率!$I$5&lt;1,商品!H704*消化率!$I$5,IF(商品!W704*商品!Q704/(商品!H704*消化率!$I$5)&gt;商品!L704,商品!H704*消化率!$I$5,J704))</f>
        <v>#DIV/0!</v>
      </c>
      <c r="J704" s="34" t="e">
        <f t="shared" si="142"/>
        <v>#VALUE!</v>
      </c>
      <c r="K704" s="34" t="e">
        <f ca="1">IF(ROUNDDOWN(IF(I704&gt;=設定!$C$8,設定!$C$8,商品!I704),0)&lt;10,10,ROUNDDOWN(IF(I704&gt;=設定!$C$8,設定!$C$8,商品!I704),0))</f>
        <v>#DIV/0!</v>
      </c>
      <c r="L704" s="64">
        <f>IF(F704="標準",設定!$C$4,商品!F704)</f>
        <v>5</v>
      </c>
      <c r="M704" s="63" t="str">
        <f>_xlfn.XLOOKUP($D704,全商品!$F:$F,全商品!H:H,"-")</f>
        <v>-</v>
      </c>
      <c r="N704" s="12" t="str">
        <f>_xlfn.XLOOKUP($D704,全商品!$F:$F,全商品!I:I,"-")</f>
        <v>-</v>
      </c>
      <c r="O704" s="23" t="str">
        <f>_xlfn.XLOOKUP($D704,全商品!$F:$F,全商品!K:K,"-")</f>
        <v>-</v>
      </c>
      <c r="P704" s="13" t="str">
        <f>_xlfn.XLOOKUP($D704,全商品!$F:$F,全商品!M:M,"-")</f>
        <v>-</v>
      </c>
      <c r="Q704" s="25" t="str">
        <f>_xlfn.XLOOKUP($D704,現状商品設定!B:B,現状商品設定!D:D,"-")</f>
        <v>-</v>
      </c>
      <c r="R704" s="22">
        <f>SUM(_xlfn.XLOOKUP($D704,当月商品!$D:$D,当月商品!I:I,0),_xlfn.XLOOKUP($D704,前月商品!$D:$D,前月商品!I:I,0),_xlfn.XLOOKUP($D704,前々月商品!$D:$D,前々月商品!I:I,0))</f>
        <v>0</v>
      </c>
      <c r="S704" s="23">
        <f>SUM(_xlfn.XLOOKUP($D704,当月商品!$D:$D,当月商品!V:V,0),_xlfn.XLOOKUP($D704,前月商品!$D:$D,前月商品!V:V,0),_xlfn.XLOOKUP($D704,前々月商品!$D:$D,前々月商品!V:V,0))</f>
        <v>0</v>
      </c>
      <c r="T704" s="23">
        <f t="shared" si="143"/>
        <v>0</v>
      </c>
      <c r="U704" s="23">
        <f>SUM(_xlfn.XLOOKUP($D704,当月商品!$D:$D,当月商品!W:W,0),_xlfn.XLOOKUP($D704,前月商品!$D:$D,前月商品!W:W,0),_xlfn.XLOOKUP($D704,前々月商品!$D:$D,前々月商品!W:W,0))</f>
        <v>0</v>
      </c>
      <c r="V704" s="23">
        <f>SUM(_xlfn.XLOOKUP($D704,当月商品!$D:$D,当月商品!H:H,0),_xlfn.XLOOKUP($D704,前月商品!$D:$D,前月商品!H:H,0),_xlfn.XLOOKUP($D704,前々月商品!$D:$D,前々月商品!H:H,0))</f>
        <v>0</v>
      </c>
      <c r="W704" s="13">
        <f t="shared" si="144"/>
        <v>0</v>
      </c>
      <c r="X704" s="15">
        <f t="shared" si="145"/>
        <v>0</v>
      </c>
      <c r="Y704" s="22">
        <f>_xlfn.XLOOKUP($D704,当月商品!$D:$D,当月商品!I:I,0)</f>
        <v>0</v>
      </c>
      <c r="Z704" s="23">
        <f>_xlfn.XLOOKUP($D704,前月商品!$D:$D,前月商品!I:I,0)</f>
        <v>0</v>
      </c>
      <c r="AA704" s="23">
        <f>_xlfn.XLOOKUP($D704,前々月商品!$D:$D,前々月商品!I:I,0)</f>
        <v>0</v>
      </c>
      <c r="AB704" s="23">
        <f>_xlfn.XLOOKUP($D704,当月商品!$D:$D,当月商品!V:V,0)</f>
        <v>0</v>
      </c>
      <c r="AC704" s="23">
        <f>_xlfn.XLOOKUP($D704,前月商品!$D:$D,前月商品!V:V,0)</f>
        <v>0</v>
      </c>
      <c r="AD704" s="23">
        <f>_xlfn.XLOOKUP($D704,前々月商品!$D:$D,前々月商品!V:V,0)</f>
        <v>0</v>
      </c>
      <c r="AE704" s="23">
        <f t="shared" si="146"/>
        <v>0</v>
      </c>
      <c r="AF704" s="23">
        <f t="shared" si="147"/>
        <v>0</v>
      </c>
      <c r="AG704" s="23">
        <f t="shared" si="148"/>
        <v>0</v>
      </c>
      <c r="AH704" s="12">
        <f>_xlfn.XLOOKUP($D704,当月商品!$D:$D,当月商品!W:W,0)</f>
        <v>0</v>
      </c>
      <c r="AI704" s="12">
        <f>_xlfn.XLOOKUP($D704,前月商品!$D:$D,前月商品!W:W,0)</f>
        <v>0</v>
      </c>
      <c r="AJ704" s="12">
        <f>_xlfn.XLOOKUP($D704,前々月商品!$D:$D,前々月商品!W:W,0)</f>
        <v>0</v>
      </c>
      <c r="AK704" s="12">
        <f>_xlfn.XLOOKUP($D704,当月商品!$D:$D,当月商品!H:H,0)</f>
        <v>0</v>
      </c>
      <c r="AL704" s="12">
        <f>_xlfn.XLOOKUP($D704,前月商品!$D:$D,前月商品!H:H,0)</f>
        <v>0</v>
      </c>
      <c r="AM704" s="12">
        <f>_xlfn.XLOOKUP($D704,前々月商品!$D:$D,前々月商品!H:H,0)</f>
        <v>0</v>
      </c>
      <c r="AN704" s="13">
        <f t="shared" si="149"/>
        <v>0</v>
      </c>
      <c r="AO704" s="13">
        <f t="shared" si="150"/>
        <v>0</v>
      </c>
      <c r="AP704" s="13">
        <f t="shared" si="151"/>
        <v>0</v>
      </c>
      <c r="AQ704" s="16">
        <f t="shared" si="152"/>
        <v>0</v>
      </c>
      <c r="AR704" s="16">
        <f t="shared" si="153"/>
        <v>0</v>
      </c>
      <c r="AS704" s="17">
        <f t="shared" si="154"/>
        <v>0</v>
      </c>
      <c r="AT704" t="e">
        <f t="shared" si="155"/>
        <v>#VALUE!</v>
      </c>
    </row>
    <row r="705" spans="3:46" ht="36.65" customHeight="1">
      <c r="C705" s="20">
        <v>700</v>
      </c>
      <c r="D705" s="53">
        <f>現状商品設定!B702</f>
        <v>0</v>
      </c>
      <c r="E705" s="26" t="str">
        <f>IFERROR(_xlfn.XLOOKUP($D705,現状商品設定!B:B,現状商品設定!C:C,"-"),"-")</f>
        <v>-</v>
      </c>
      <c r="F705" s="32" t="s">
        <v>46</v>
      </c>
      <c r="G705" s="30" t="str">
        <f>IFERROR(_xlfn.XLOOKUP($D705,現状商品設定!B:B,現状商品設定!F:F),"-")</f>
        <v>-</v>
      </c>
      <c r="H705" s="34" t="e">
        <f>IF(IF(AND(V705&gt;=設定!$C$3,X705&gt;=L705),G705*(1+設定!$C$6),IF(AND(V705&gt;=設定!$C$3,X705&lt;L705),G705*(1+設定!$C$7*-1),IF(V705&lt;設定!$C$3,G705*(1+設定!$C$6),"除外")))&gt;10,IF(AND(V705&gt;=設定!$C$3,X705&gt;=L705),G705*(1+設定!$C$6),IF(AND(V705&gt;=設定!$C$3,X705&lt;L705),G705*(1+設定!$C$7*-1),IF(V705&lt;設定!$C$3,G705*(1+設定!$C$6),"除外"))),10)</f>
        <v>#VALUE!</v>
      </c>
      <c r="I705" s="34" t="e">
        <f ca="1">IF(消化率!$I$5&lt;1,商品!H705*消化率!$I$5,IF(商品!W705*商品!Q705/(商品!H705*消化率!$I$5)&gt;商品!L705,商品!H705*消化率!$I$5,J705))</f>
        <v>#DIV/0!</v>
      </c>
      <c r="J705" s="34" t="e">
        <f t="shared" si="142"/>
        <v>#VALUE!</v>
      </c>
      <c r="K705" s="34" t="e">
        <f ca="1">IF(ROUNDDOWN(IF(I705&gt;=設定!$C$8,設定!$C$8,商品!I705),0)&lt;10,10,ROUNDDOWN(IF(I705&gt;=設定!$C$8,設定!$C$8,商品!I705),0))</f>
        <v>#DIV/0!</v>
      </c>
      <c r="L705" s="64">
        <f>IF(F705="標準",設定!$C$4,商品!F705)</f>
        <v>5</v>
      </c>
      <c r="M705" s="63" t="str">
        <f>_xlfn.XLOOKUP($D705,全商品!$F:$F,全商品!H:H,"-")</f>
        <v>-</v>
      </c>
      <c r="N705" s="12" t="str">
        <f>_xlfn.XLOOKUP($D705,全商品!$F:$F,全商品!I:I,"-")</f>
        <v>-</v>
      </c>
      <c r="O705" s="23" t="str">
        <f>_xlfn.XLOOKUP($D705,全商品!$F:$F,全商品!K:K,"-")</f>
        <v>-</v>
      </c>
      <c r="P705" s="13" t="str">
        <f>_xlfn.XLOOKUP($D705,全商品!$F:$F,全商品!M:M,"-")</f>
        <v>-</v>
      </c>
      <c r="Q705" s="25" t="str">
        <f>_xlfn.XLOOKUP($D705,現状商品設定!B:B,現状商品設定!D:D,"-")</f>
        <v>-</v>
      </c>
      <c r="R705" s="22">
        <f>SUM(_xlfn.XLOOKUP($D705,当月商品!$D:$D,当月商品!I:I,0),_xlfn.XLOOKUP($D705,前月商品!$D:$D,前月商品!I:I,0),_xlfn.XLOOKUP($D705,前々月商品!$D:$D,前々月商品!I:I,0))</f>
        <v>0</v>
      </c>
      <c r="S705" s="23">
        <f>SUM(_xlfn.XLOOKUP($D705,当月商品!$D:$D,当月商品!V:V,0),_xlfn.XLOOKUP($D705,前月商品!$D:$D,前月商品!V:V,0),_xlfn.XLOOKUP($D705,前々月商品!$D:$D,前々月商品!V:V,0))</f>
        <v>0</v>
      </c>
      <c r="T705" s="23">
        <f t="shared" si="143"/>
        <v>0</v>
      </c>
      <c r="U705" s="23">
        <f>SUM(_xlfn.XLOOKUP($D705,当月商品!$D:$D,当月商品!W:W,0),_xlfn.XLOOKUP($D705,前月商品!$D:$D,前月商品!W:W,0),_xlfn.XLOOKUP($D705,前々月商品!$D:$D,前々月商品!W:W,0))</f>
        <v>0</v>
      </c>
      <c r="V705" s="23">
        <f>SUM(_xlfn.XLOOKUP($D705,当月商品!$D:$D,当月商品!H:H,0),_xlfn.XLOOKUP($D705,前月商品!$D:$D,前月商品!H:H,0),_xlfn.XLOOKUP($D705,前々月商品!$D:$D,前々月商品!H:H,0))</f>
        <v>0</v>
      </c>
      <c r="W705" s="13">
        <f t="shared" si="144"/>
        <v>0</v>
      </c>
      <c r="X705" s="15">
        <f t="shared" si="145"/>
        <v>0</v>
      </c>
      <c r="Y705" s="22">
        <f>_xlfn.XLOOKUP($D705,当月商品!$D:$D,当月商品!I:I,0)</f>
        <v>0</v>
      </c>
      <c r="Z705" s="23">
        <f>_xlfn.XLOOKUP($D705,前月商品!$D:$D,前月商品!I:I,0)</f>
        <v>0</v>
      </c>
      <c r="AA705" s="23">
        <f>_xlfn.XLOOKUP($D705,前々月商品!$D:$D,前々月商品!I:I,0)</f>
        <v>0</v>
      </c>
      <c r="AB705" s="23">
        <f>_xlfn.XLOOKUP($D705,当月商品!$D:$D,当月商品!V:V,0)</f>
        <v>0</v>
      </c>
      <c r="AC705" s="23">
        <f>_xlfn.XLOOKUP($D705,前月商品!$D:$D,前月商品!V:V,0)</f>
        <v>0</v>
      </c>
      <c r="AD705" s="23">
        <f>_xlfn.XLOOKUP($D705,前々月商品!$D:$D,前々月商品!V:V,0)</f>
        <v>0</v>
      </c>
      <c r="AE705" s="23">
        <f t="shared" si="146"/>
        <v>0</v>
      </c>
      <c r="AF705" s="23">
        <f t="shared" si="147"/>
        <v>0</v>
      </c>
      <c r="AG705" s="23">
        <f t="shared" si="148"/>
        <v>0</v>
      </c>
      <c r="AH705" s="12">
        <f>_xlfn.XLOOKUP($D705,当月商品!$D:$D,当月商品!W:W,0)</f>
        <v>0</v>
      </c>
      <c r="AI705" s="12">
        <f>_xlfn.XLOOKUP($D705,前月商品!$D:$D,前月商品!W:W,0)</f>
        <v>0</v>
      </c>
      <c r="AJ705" s="12">
        <f>_xlfn.XLOOKUP($D705,前々月商品!$D:$D,前々月商品!W:W,0)</f>
        <v>0</v>
      </c>
      <c r="AK705" s="12">
        <f>_xlfn.XLOOKUP($D705,当月商品!$D:$D,当月商品!H:H,0)</f>
        <v>0</v>
      </c>
      <c r="AL705" s="12">
        <f>_xlfn.XLOOKUP($D705,前月商品!$D:$D,前月商品!H:H,0)</f>
        <v>0</v>
      </c>
      <c r="AM705" s="12">
        <f>_xlfn.XLOOKUP($D705,前々月商品!$D:$D,前々月商品!H:H,0)</f>
        <v>0</v>
      </c>
      <c r="AN705" s="13">
        <f t="shared" si="149"/>
        <v>0</v>
      </c>
      <c r="AO705" s="13">
        <f t="shared" si="150"/>
        <v>0</v>
      </c>
      <c r="AP705" s="13">
        <f t="shared" si="151"/>
        <v>0</v>
      </c>
      <c r="AQ705" s="16">
        <f t="shared" si="152"/>
        <v>0</v>
      </c>
      <c r="AR705" s="16">
        <f t="shared" si="153"/>
        <v>0</v>
      </c>
      <c r="AS705" s="17">
        <f t="shared" si="154"/>
        <v>0</v>
      </c>
      <c r="AT705" t="e">
        <f t="shared" si="155"/>
        <v>#VALUE!</v>
      </c>
    </row>
    <row r="706" spans="3:46" ht="36.65" customHeight="1">
      <c r="C706" s="20">
        <v>701</v>
      </c>
      <c r="D706" s="53">
        <f>現状商品設定!B703</f>
        <v>0</v>
      </c>
      <c r="E706" s="26" t="str">
        <f>IFERROR(_xlfn.XLOOKUP($D706,現状商品設定!B:B,現状商品設定!C:C,"-"),"-")</f>
        <v>-</v>
      </c>
      <c r="F706" s="32" t="s">
        <v>46</v>
      </c>
      <c r="G706" s="30" t="str">
        <f>IFERROR(_xlfn.XLOOKUP($D706,現状商品設定!B:B,現状商品設定!F:F),"-")</f>
        <v>-</v>
      </c>
      <c r="H706" s="34" t="e">
        <f>IF(IF(AND(V706&gt;=設定!$C$3,X706&gt;=L706),G706*(1+設定!$C$6),IF(AND(V706&gt;=設定!$C$3,X706&lt;L706),G706*(1+設定!$C$7*-1),IF(V706&lt;設定!$C$3,G706*(1+設定!$C$6),"除外")))&gt;10,IF(AND(V706&gt;=設定!$C$3,X706&gt;=L706),G706*(1+設定!$C$6),IF(AND(V706&gt;=設定!$C$3,X706&lt;L706),G706*(1+設定!$C$7*-1),IF(V706&lt;設定!$C$3,G706*(1+設定!$C$6),"除外"))),10)</f>
        <v>#VALUE!</v>
      </c>
      <c r="I706" s="34" t="e">
        <f ca="1">IF(消化率!$I$5&lt;1,商品!H706*消化率!$I$5,IF(商品!W706*商品!Q706/(商品!H706*消化率!$I$5)&gt;商品!L706,商品!H706*消化率!$I$5,J706))</f>
        <v>#DIV/0!</v>
      </c>
      <c r="J706" s="34" t="e">
        <f t="shared" si="142"/>
        <v>#VALUE!</v>
      </c>
      <c r="K706" s="34" t="e">
        <f ca="1">IF(ROUNDDOWN(IF(I706&gt;=設定!$C$8,設定!$C$8,商品!I706),0)&lt;10,10,ROUNDDOWN(IF(I706&gt;=設定!$C$8,設定!$C$8,商品!I706),0))</f>
        <v>#DIV/0!</v>
      </c>
      <c r="L706" s="64">
        <f>IF(F706="標準",設定!$C$4,商品!F706)</f>
        <v>5</v>
      </c>
      <c r="M706" s="63" t="str">
        <f>_xlfn.XLOOKUP($D706,全商品!$F:$F,全商品!H:H,"-")</f>
        <v>-</v>
      </c>
      <c r="N706" s="12" t="str">
        <f>_xlfn.XLOOKUP($D706,全商品!$F:$F,全商品!I:I,"-")</f>
        <v>-</v>
      </c>
      <c r="O706" s="23" t="str">
        <f>_xlfn.XLOOKUP($D706,全商品!$F:$F,全商品!K:K,"-")</f>
        <v>-</v>
      </c>
      <c r="P706" s="13" t="str">
        <f>_xlfn.XLOOKUP($D706,全商品!$F:$F,全商品!M:M,"-")</f>
        <v>-</v>
      </c>
      <c r="Q706" s="25" t="str">
        <f>_xlfn.XLOOKUP($D706,現状商品設定!B:B,現状商品設定!D:D,"-")</f>
        <v>-</v>
      </c>
      <c r="R706" s="22">
        <f>SUM(_xlfn.XLOOKUP($D706,当月商品!$D:$D,当月商品!I:I,0),_xlfn.XLOOKUP($D706,前月商品!$D:$D,前月商品!I:I,0),_xlfn.XLOOKUP($D706,前々月商品!$D:$D,前々月商品!I:I,0))</f>
        <v>0</v>
      </c>
      <c r="S706" s="23">
        <f>SUM(_xlfn.XLOOKUP($D706,当月商品!$D:$D,当月商品!V:V,0),_xlfn.XLOOKUP($D706,前月商品!$D:$D,前月商品!V:V,0),_xlfn.XLOOKUP($D706,前々月商品!$D:$D,前々月商品!V:V,0))</f>
        <v>0</v>
      </c>
      <c r="T706" s="23">
        <f t="shared" si="143"/>
        <v>0</v>
      </c>
      <c r="U706" s="23">
        <f>SUM(_xlfn.XLOOKUP($D706,当月商品!$D:$D,当月商品!W:W,0),_xlfn.XLOOKUP($D706,前月商品!$D:$D,前月商品!W:W,0),_xlfn.XLOOKUP($D706,前々月商品!$D:$D,前々月商品!W:W,0))</f>
        <v>0</v>
      </c>
      <c r="V706" s="23">
        <f>SUM(_xlfn.XLOOKUP($D706,当月商品!$D:$D,当月商品!H:H,0),_xlfn.XLOOKUP($D706,前月商品!$D:$D,前月商品!H:H,0),_xlfn.XLOOKUP($D706,前々月商品!$D:$D,前々月商品!H:H,0))</f>
        <v>0</v>
      </c>
      <c r="W706" s="13">
        <f t="shared" si="144"/>
        <v>0</v>
      </c>
      <c r="X706" s="15">
        <f t="shared" si="145"/>
        <v>0</v>
      </c>
      <c r="Y706" s="22">
        <f>_xlfn.XLOOKUP($D706,当月商品!$D:$D,当月商品!I:I,0)</f>
        <v>0</v>
      </c>
      <c r="Z706" s="23">
        <f>_xlfn.XLOOKUP($D706,前月商品!$D:$D,前月商品!I:I,0)</f>
        <v>0</v>
      </c>
      <c r="AA706" s="23">
        <f>_xlfn.XLOOKUP($D706,前々月商品!$D:$D,前々月商品!I:I,0)</f>
        <v>0</v>
      </c>
      <c r="AB706" s="23">
        <f>_xlfn.XLOOKUP($D706,当月商品!$D:$D,当月商品!V:V,0)</f>
        <v>0</v>
      </c>
      <c r="AC706" s="23">
        <f>_xlfn.XLOOKUP($D706,前月商品!$D:$D,前月商品!V:V,0)</f>
        <v>0</v>
      </c>
      <c r="AD706" s="23">
        <f>_xlfn.XLOOKUP($D706,前々月商品!$D:$D,前々月商品!V:V,0)</f>
        <v>0</v>
      </c>
      <c r="AE706" s="23">
        <f t="shared" si="146"/>
        <v>0</v>
      </c>
      <c r="AF706" s="23">
        <f t="shared" si="147"/>
        <v>0</v>
      </c>
      <c r="AG706" s="23">
        <f t="shared" si="148"/>
        <v>0</v>
      </c>
      <c r="AH706" s="12">
        <f>_xlfn.XLOOKUP($D706,当月商品!$D:$D,当月商品!W:W,0)</f>
        <v>0</v>
      </c>
      <c r="AI706" s="12">
        <f>_xlfn.XLOOKUP($D706,前月商品!$D:$D,前月商品!W:W,0)</f>
        <v>0</v>
      </c>
      <c r="AJ706" s="12">
        <f>_xlfn.XLOOKUP($D706,前々月商品!$D:$D,前々月商品!W:W,0)</f>
        <v>0</v>
      </c>
      <c r="AK706" s="12">
        <f>_xlfn.XLOOKUP($D706,当月商品!$D:$D,当月商品!H:H,0)</f>
        <v>0</v>
      </c>
      <c r="AL706" s="12">
        <f>_xlfn.XLOOKUP($D706,前月商品!$D:$D,前月商品!H:H,0)</f>
        <v>0</v>
      </c>
      <c r="AM706" s="12">
        <f>_xlfn.XLOOKUP($D706,前々月商品!$D:$D,前々月商品!H:H,0)</f>
        <v>0</v>
      </c>
      <c r="AN706" s="13">
        <f t="shared" si="149"/>
        <v>0</v>
      </c>
      <c r="AO706" s="13">
        <f t="shared" si="150"/>
        <v>0</v>
      </c>
      <c r="AP706" s="13">
        <f t="shared" si="151"/>
        <v>0</v>
      </c>
      <c r="AQ706" s="16">
        <f t="shared" si="152"/>
        <v>0</v>
      </c>
      <c r="AR706" s="16">
        <f t="shared" si="153"/>
        <v>0</v>
      </c>
      <c r="AS706" s="17">
        <f t="shared" si="154"/>
        <v>0</v>
      </c>
      <c r="AT706" t="e">
        <f t="shared" si="155"/>
        <v>#VALUE!</v>
      </c>
    </row>
    <row r="707" spans="3:46" ht="36.65" customHeight="1">
      <c r="C707" s="20">
        <v>702</v>
      </c>
      <c r="D707" s="53">
        <f>現状商品設定!B704</f>
        <v>0</v>
      </c>
      <c r="E707" s="26" t="str">
        <f>IFERROR(_xlfn.XLOOKUP($D707,現状商品設定!B:B,現状商品設定!C:C,"-"),"-")</f>
        <v>-</v>
      </c>
      <c r="F707" s="32" t="s">
        <v>46</v>
      </c>
      <c r="G707" s="30" t="str">
        <f>IFERROR(_xlfn.XLOOKUP($D707,現状商品設定!B:B,現状商品設定!F:F),"-")</f>
        <v>-</v>
      </c>
      <c r="H707" s="34" t="e">
        <f>IF(IF(AND(V707&gt;=設定!$C$3,X707&gt;=L707),G707*(1+設定!$C$6),IF(AND(V707&gt;=設定!$C$3,X707&lt;L707),G707*(1+設定!$C$7*-1),IF(V707&lt;設定!$C$3,G707*(1+設定!$C$6),"除外")))&gt;10,IF(AND(V707&gt;=設定!$C$3,X707&gt;=L707),G707*(1+設定!$C$6),IF(AND(V707&gt;=設定!$C$3,X707&lt;L707),G707*(1+設定!$C$7*-1),IF(V707&lt;設定!$C$3,G707*(1+設定!$C$6),"除外"))),10)</f>
        <v>#VALUE!</v>
      </c>
      <c r="I707" s="34" t="e">
        <f ca="1">IF(消化率!$I$5&lt;1,商品!H707*消化率!$I$5,IF(商品!W707*商品!Q707/(商品!H707*消化率!$I$5)&gt;商品!L707,商品!H707*消化率!$I$5,J707))</f>
        <v>#DIV/0!</v>
      </c>
      <c r="J707" s="34" t="e">
        <f t="shared" si="142"/>
        <v>#VALUE!</v>
      </c>
      <c r="K707" s="34" t="e">
        <f ca="1">IF(ROUNDDOWN(IF(I707&gt;=設定!$C$8,設定!$C$8,商品!I707),0)&lt;10,10,ROUNDDOWN(IF(I707&gt;=設定!$C$8,設定!$C$8,商品!I707),0))</f>
        <v>#DIV/0!</v>
      </c>
      <c r="L707" s="64">
        <f>IF(F707="標準",設定!$C$4,商品!F707)</f>
        <v>5</v>
      </c>
      <c r="M707" s="63" t="str">
        <f>_xlfn.XLOOKUP($D707,全商品!$F:$F,全商品!H:H,"-")</f>
        <v>-</v>
      </c>
      <c r="N707" s="12" t="str">
        <f>_xlfn.XLOOKUP($D707,全商品!$F:$F,全商品!I:I,"-")</f>
        <v>-</v>
      </c>
      <c r="O707" s="23" t="str">
        <f>_xlfn.XLOOKUP($D707,全商品!$F:$F,全商品!K:K,"-")</f>
        <v>-</v>
      </c>
      <c r="P707" s="13" t="str">
        <f>_xlfn.XLOOKUP($D707,全商品!$F:$F,全商品!M:M,"-")</f>
        <v>-</v>
      </c>
      <c r="Q707" s="25" t="str">
        <f>_xlfn.XLOOKUP($D707,現状商品設定!B:B,現状商品設定!D:D,"-")</f>
        <v>-</v>
      </c>
      <c r="R707" s="22">
        <f>SUM(_xlfn.XLOOKUP($D707,当月商品!$D:$D,当月商品!I:I,0),_xlfn.XLOOKUP($D707,前月商品!$D:$D,前月商品!I:I,0),_xlfn.XLOOKUP($D707,前々月商品!$D:$D,前々月商品!I:I,0))</f>
        <v>0</v>
      </c>
      <c r="S707" s="23">
        <f>SUM(_xlfn.XLOOKUP($D707,当月商品!$D:$D,当月商品!V:V,0),_xlfn.XLOOKUP($D707,前月商品!$D:$D,前月商品!V:V,0),_xlfn.XLOOKUP($D707,前々月商品!$D:$D,前々月商品!V:V,0))</f>
        <v>0</v>
      </c>
      <c r="T707" s="23">
        <f t="shared" si="143"/>
        <v>0</v>
      </c>
      <c r="U707" s="23">
        <f>SUM(_xlfn.XLOOKUP($D707,当月商品!$D:$D,当月商品!W:W,0),_xlfn.XLOOKUP($D707,前月商品!$D:$D,前月商品!W:W,0),_xlfn.XLOOKUP($D707,前々月商品!$D:$D,前々月商品!W:W,0))</f>
        <v>0</v>
      </c>
      <c r="V707" s="23">
        <f>SUM(_xlfn.XLOOKUP($D707,当月商品!$D:$D,当月商品!H:H,0),_xlfn.XLOOKUP($D707,前月商品!$D:$D,前月商品!H:H,0),_xlfn.XLOOKUP($D707,前々月商品!$D:$D,前々月商品!H:H,0))</f>
        <v>0</v>
      </c>
      <c r="W707" s="13">
        <f t="shared" si="144"/>
        <v>0</v>
      </c>
      <c r="X707" s="15">
        <f t="shared" si="145"/>
        <v>0</v>
      </c>
      <c r="Y707" s="22">
        <f>_xlfn.XLOOKUP($D707,当月商品!$D:$D,当月商品!I:I,0)</f>
        <v>0</v>
      </c>
      <c r="Z707" s="23">
        <f>_xlfn.XLOOKUP($D707,前月商品!$D:$D,前月商品!I:I,0)</f>
        <v>0</v>
      </c>
      <c r="AA707" s="23">
        <f>_xlfn.XLOOKUP($D707,前々月商品!$D:$D,前々月商品!I:I,0)</f>
        <v>0</v>
      </c>
      <c r="AB707" s="23">
        <f>_xlfn.XLOOKUP($D707,当月商品!$D:$D,当月商品!V:V,0)</f>
        <v>0</v>
      </c>
      <c r="AC707" s="23">
        <f>_xlfn.XLOOKUP($D707,前月商品!$D:$D,前月商品!V:V,0)</f>
        <v>0</v>
      </c>
      <c r="AD707" s="23">
        <f>_xlfn.XLOOKUP($D707,前々月商品!$D:$D,前々月商品!V:V,0)</f>
        <v>0</v>
      </c>
      <c r="AE707" s="23">
        <f t="shared" si="146"/>
        <v>0</v>
      </c>
      <c r="AF707" s="23">
        <f t="shared" si="147"/>
        <v>0</v>
      </c>
      <c r="AG707" s="23">
        <f t="shared" si="148"/>
        <v>0</v>
      </c>
      <c r="AH707" s="12">
        <f>_xlfn.XLOOKUP($D707,当月商品!$D:$D,当月商品!W:W,0)</f>
        <v>0</v>
      </c>
      <c r="AI707" s="12">
        <f>_xlfn.XLOOKUP($D707,前月商品!$D:$D,前月商品!W:W,0)</f>
        <v>0</v>
      </c>
      <c r="AJ707" s="12">
        <f>_xlfn.XLOOKUP($D707,前々月商品!$D:$D,前々月商品!W:W,0)</f>
        <v>0</v>
      </c>
      <c r="AK707" s="12">
        <f>_xlfn.XLOOKUP($D707,当月商品!$D:$D,当月商品!H:H,0)</f>
        <v>0</v>
      </c>
      <c r="AL707" s="12">
        <f>_xlfn.XLOOKUP($D707,前月商品!$D:$D,前月商品!H:H,0)</f>
        <v>0</v>
      </c>
      <c r="AM707" s="12">
        <f>_xlfn.XLOOKUP($D707,前々月商品!$D:$D,前々月商品!H:H,0)</f>
        <v>0</v>
      </c>
      <c r="AN707" s="13">
        <f t="shared" si="149"/>
        <v>0</v>
      </c>
      <c r="AO707" s="13">
        <f t="shared" si="150"/>
        <v>0</v>
      </c>
      <c r="AP707" s="13">
        <f t="shared" si="151"/>
        <v>0</v>
      </c>
      <c r="AQ707" s="16">
        <f t="shared" si="152"/>
        <v>0</v>
      </c>
      <c r="AR707" s="16">
        <f t="shared" si="153"/>
        <v>0</v>
      </c>
      <c r="AS707" s="17">
        <f t="shared" si="154"/>
        <v>0</v>
      </c>
      <c r="AT707" t="e">
        <f t="shared" si="155"/>
        <v>#VALUE!</v>
      </c>
    </row>
    <row r="708" spans="3:46" ht="36.65" customHeight="1">
      <c r="C708" s="20">
        <v>703</v>
      </c>
      <c r="D708" s="53">
        <f>現状商品設定!B705</f>
        <v>0</v>
      </c>
      <c r="E708" s="26" t="str">
        <f>IFERROR(_xlfn.XLOOKUP($D708,現状商品設定!B:B,現状商品設定!C:C,"-"),"-")</f>
        <v>-</v>
      </c>
      <c r="F708" s="32" t="s">
        <v>46</v>
      </c>
      <c r="G708" s="30" t="str">
        <f>IFERROR(_xlfn.XLOOKUP($D708,現状商品設定!B:B,現状商品設定!F:F),"-")</f>
        <v>-</v>
      </c>
      <c r="H708" s="34" t="e">
        <f>IF(IF(AND(V708&gt;=設定!$C$3,X708&gt;=L708),G708*(1+設定!$C$6),IF(AND(V708&gt;=設定!$C$3,X708&lt;L708),G708*(1+設定!$C$7*-1),IF(V708&lt;設定!$C$3,G708*(1+設定!$C$6),"除外")))&gt;10,IF(AND(V708&gt;=設定!$C$3,X708&gt;=L708),G708*(1+設定!$C$6),IF(AND(V708&gt;=設定!$C$3,X708&lt;L708),G708*(1+設定!$C$7*-1),IF(V708&lt;設定!$C$3,G708*(1+設定!$C$6),"除外"))),10)</f>
        <v>#VALUE!</v>
      </c>
      <c r="I708" s="34" t="e">
        <f ca="1">IF(消化率!$I$5&lt;1,商品!H708*消化率!$I$5,IF(商品!W708*商品!Q708/(商品!H708*消化率!$I$5)&gt;商品!L708,商品!H708*消化率!$I$5,J708))</f>
        <v>#DIV/0!</v>
      </c>
      <c r="J708" s="34" t="e">
        <f t="shared" si="142"/>
        <v>#VALUE!</v>
      </c>
      <c r="K708" s="34" t="e">
        <f ca="1">IF(ROUNDDOWN(IF(I708&gt;=設定!$C$8,設定!$C$8,商品!I708),0)&lt;10,10,ROUNDDOWN(IF(I708&gt;=設定!$C$8,設定!$C$8,商品!I708),0))</f>
        <v>#DIV/0!</v>
      </c>
      <c r="L708" s="64">
        <f>IF(F708="標準",設定!$C$4,商品!F708)</f>
        <v>5</v>
      </c>
      <c r="M708" s="63" t="str">
        <f>_xlfn.XLOOKUP($D708,全商品!$F:$F,全商品!H:H,"-")</f>
        <v>-</v>
      </c>
      <c r="N708" s="12" t="str">
        <f>_xlfn.XLOOKUP($D708,全商品!$F:$F,全商品!I:I,"-")</f>
        <v>-</v>
      </c>
      <c r="O708" s="23" t="str">
        <f>_xlfn.XLOOKUP($D708,全商品!$F:$F,全商品!K:K,"-")</f>
        <v>-</v>
      </c>
      <c r="P708" s="13" t="str">
        <f>_xlfn.XLOOKUP($D708,全商品!$F:$F,全商品!M:M,"-")</f>
        <v>-</v>
      </c>
      <c r="Q708" s="25" t="str">
        <f>_xlfn.XLOOKUP($D708,現状商品設定!B:B,現状商品設定!D:D,"-")</f>
        <v>-</v>
      </c>
      <c r="R708" s="22">
        <f>SUM(_xlfn.XLOOKUP($D708,当月商品!$D:$D,当月商品!I:I,0),_xlfn.XLOOKUP($D708,前月商品!$D:$D,前月商品!I:I,0),_xlfn.XLOOKUP($D708,前々月商品!$D:$D,前々月商品!I:I,0))</f>
        <v>0</v>
      </c>
      <c r="S708" s="23">
        <f>SUM(_xlfn.XLOOKUP($D708,当月商品!$D:$D,当月商品!V:V,0),_xlfn.XLOOKUP($D708,前月商品!$D:$D,前月商品!V:V,0),_xlfn.XLOOKUP($D708,前々月商品!$D:$D,前々月商品!V:V,0))</f>
        <v>0</v>
      </c>
      <c r="T708" s="23">
        <f t="shared" si="143"/>
        <v>0</v>
      </c>
      <c r="U708" s="23">
        <f>SUM(_xlfn.XLOOKUP($D708,当月商品!$D:$D,当月商品!W:W,0),_xlfn.XLOOKUP($D708,前月商品!$D:$D,前月商品!W:W,0),_xlfn.XLOOKUP($D708,前々月商品!$D:$D,前々月商品!W:W,0))</f>
        <v>0</v>
      </c>
      <c r="V708" s="23">
        <f>SUM(_xlfn.XLOOKUP($D708,当月商品!$D:$D,当月商品!H:H,0),_xlfn.XLOOKUP($D708,前月商品!$D:$D,前月商品!H:H,0),_xlfn.XLOOKUP($D708,前々月商品!$D:$D,前々月商品!H:H,0))</f>
        <v>0</v>
      </c>
      <c r="W708" s="13">
        <f t="shared" si="144"/>
        <v>0</v>
      </c>
      <c r="X708" s="15">
        <f t="shared" si="145"/>
        <v>0</v>
      </c>
      <c r="Y708" s="22">
        <f>_xlfn.XLOOKUP($D708,当月商品!$D:$D,当月商品!I:I,0)</f>
        <v>0</v>
      </c>
      <c r="Z708" s="23">
        <f>_xlfn.XLOOKUP($D708,前月商品!$D:$D,前月商品!I:I,0)</f>
        <v>0</v>
      </c>
      <c r="AA708" s="23">
        <f>_xlfn.XLOOKUP($D708,前々月商品!$D:$D,前々月商品!I:I,0)</f>
        <v>0</v>
      </c>
      <c r="AB708" s="23">
        <f>_xlfn.XLOOKUP($D708,当月商品!$D:$D,当月商品!V:V,0)</f>
        <v>0</v>
      </c>
      <c r="AC708" s="23">
        <f>_xlfn.XLOOKUP($D708,前月商品!$D:$D,前月商品!V:V,0)</f>
        <v>0</v>
      </c>
      <c r="AD708" s="23">
        <f>_xlfn.XLOOKUP($D708,前々月商品!$D:$D,前々月商品!V:V,0)</f>
        <v>0</v>
      </c>
      <c r="AE708" s="23">
        <f t="shared" si="146"/>
        <v>0</v>
      </c>
      <c r="AF708" s="23">
        <f t="shared" si="147"/>
        <v>0</v>
      </c>
      <c r="AG708" s="23">
        <f t="shared" si="148"/>
        <v>0</v>
      </c>
      <c r="AH708" s="12">
        <f>_xlfn.XLOOKUP($D708,当月商品!$D:$D,当月商品!W:W,0)</f>
        <v>0</v>
      </c>
      <c r="AI708" s="12">
        <f>_xlfn.XLOOKUP($D708,前月商品!$D:$D,前月商品!W:W,0)</f>
        <v>0</v>
      </c>
      <c r="AJ708" s="12">
        <f>_xlfn.XLOOKUP($D708,前々月商品!$D:$D,前々月商品!W:W,0)</f>
        <v>0</v>
      </c>
      <c r="AK708" s="12">
        <f>_xlfn.XLOOKUP($D708,当月商品!$D:$D,当月商品!H:H,0)</f>
        <v>0</v>
      </c>
      <c r="AL708" s="12">
        <f>_xlfn.XLOOKUP($D708,前月商品!$D:$D,前月商品!H:H,0)</f>
        <v>0</v>
      </c>
      <c r="AM708" s="12">
        <f>_xlfn.XLOOKUP($D708,前々月商品!$D:$D,前々月商品!H:H,0)</f>
        <v>0</v>
      </c>
      <c r="AN708" s="13">
        <f t="shared" si="149"/>
        <v>0</v>
      </c>
      <c r="AO708" s="13">
        <f t="shared" si="150"/>
        <v>0</v>
      </c>
      <c r="AP708" s="13">
        <f t="shared" si="151"/>
        <v>0</v>
      </c>
      <c r="AQ708" s="16">
        <f t="shared" si="152"/>
        <v>0</v>
      </c>
      <c r="AR708" s="16">
        <f t="shared" si="153"/>
        <v>0</v>
      </c>
      <c r="AS708" s="17">
        <f t="shared" si="154"/>
        <v>0</v>
      </c>
      <c r="AT708" t="e">
        <f t="shared" si="155"/>
        <v>#VALUE!</v>
      </c>
    </row>
    <row r="709" spans="3:46" ht="36.65" customHeight="1">
      <c r="C709" s="20">
        <v>704</v>
      </c>
      <c r="D709" s="53">
        <f>現状商品設定!B706</f>
        <v>0</v>
      </c>
      <c r="E709" s="26" t="str">
        <f>IFERROR(_xlfn.XLOOKUP($D709,現状商品設定!B:B,現状商品設定!C:C,"-"),"-")</f>
        <v>-</v>
      </c>
      <c r="F709" s="32" t="s">
        <v>46</v>
      </c>
      <c r="G709" s="30" t="str">
        <f>IFERROR(_xlfn.XLOOKUP($D709,現状商品設定!B:B,現状商品設定!F:F),"-")</f>
        <v>-</v>
      </c>
      <c r="H709" s="34" t="e">
        <f>IF(IF(AND(V709&gt;=設定!$C$3,X709&gt;=L709),G709*(1+設定!$C$6),IF(AND(V709&gt;=設定!$C$3,X709&lt;L709),G709*(1+設定!$C$7*-1),IF(V709&lt;設定!$C$3,G709*(1+設定!$C$6),"除外")))&gt;10,IF(AND(V709&gt;=設定!$C$3,X709&gt;=L709),G709*(1+設定!$C$6),IF(AND(V709&gt;=設定!$C$3,X709&lt;L709),G709*(1+設定!$C$7*-1),IF(V709&lt;設定!$C$3,G709*(1+設定!$C$6),"除外"))),10)</f>
        <v>#VALUE!</v>
      </c>
      <c r="I709" s="34" t="e">
        <f ca="1">IF(消化率!$I$5&lt;1,商品!H709*消化率!$I$5,IF(商品!W709*商品!Q709/(商品!H709*消化率!$I$5)&gt;商品!L709,商品!H709*消化率!$I$5,J709))</f>
        <v>#DIV/0!</v>
      </c>
      <c r="J709" s="34" t="e">
        <f t="shared" si="142"/>
        <v>#VALUE!</v>
      </c>
      <c r="K709" s="34" t="e">
        <f ca="1">IF(ROUNDDOWN(IF(I709&gt;=設定!$C$8,設定!$C$8,商品!I709),0)&lt;10,10,ROUNDDOWN(IF(I709&gt;=設定!$C$8,設定!$C$8,商品!I709),0))</f>
        <v>#DIV/0!</v>
      </c>
      <c r="L709" s="64">
        <f>IF(F709="標準",設定!$C$4,商品!F709)</f>
        <v>5</v>
      </c>
      <c r="M709" s="63" t="str">
        <f>_xlfn.XLOOKUP($D709,全商品!$F:$F,全商品!H:H,"-")</f>
        <v>-</v>
      </c>
      <c r="N709" s="12" t="str">
        <f>_xlfn.XLOOKUP($D709,全商品!$F:$F,全商品!I:I,"-")</f>
        <v>-</v>
      </c>
      <c r="O709" s="23" t="str">
        <f>_xlfn.XLOOKUP($D709,全商品!$F:$F,全商品!K:K,"-")</f>
        <v>-</v>
      </c>
      <c r="P709" s="13" t="str">
        <f>_xlfn.XLOOKUP($D709,全商品!$F:$F,全商品!M:M,"-")</f>
        <v>-</v>
      </c>
      <c r="Q709" s="25" t="str">
        <f>_xlfn.XLOOKUP($D709,現状商品設定!B:B,現状商品設定!D:D,"-")</f>
        <v>-</v>
      </c>
      <c r="R709" s="22">
        <f>SUM(_xlfn.XLOOKUP($D709,当月商品!$D:$D,当月商品!I:I,0),_xlfn.XLOOKUP($D709,前月商品!$D:$D,前月商品!I:I,0),_xlfn.XLOOKUP($D709,前々月商品!$D:$D,前々月商品!I:I,0))</f>
        <v>0</v>
      </c>
      <c r="S709" s="23">
        <f>SUM(_xlfn.XLOOKUP($D709,当月商品!$D:$D,当月商品!V:V,0),_xlfn.XLOOKUP($D709,前月商品!$D:$D,前月商品!V:V,0),_xlfn.XLOOKUP($D709,前々月商品!$D:$D,前々月商品!V:V,0))</f>
        <v>0</v>
      </c>
      <c r="T709" s="23">
        <f t="shared" si="143"/>
        <v>0</v>
      </c>
      <c r="U709" s="23">
        <f>SUM(_xlfn.XLOOKUP($D709,当月商品!$D:$D,当月商品!W:W,0),_xlfn.XLOOKUP($D709,前月商品!$D:$D,前月商品!W:W,0),_xlfn.XLOOKUP($D709,前々月商品!$D:$D,前々月商品!W:W,0))</f>
        <v>0</v>
      </c>
      <c r="V709" s="23">
        <f>SUM(_xlfn.XLOOKUP($D709,当月商品!$D:$D,当月商品!H:H,0),_xlfn.XLOOKUP($D709,前月商品!$D:$D,前月商品!H:H,0),_xlfn.XLOOKUP($D709,前々月商品!$D:$D,前々月商品!H:H,0))</f>
        <v>0</v>
      </c>
      <c r="W709" s="13">
        <f t="shared" si="144"/>
        <v>0</v>
      </c>
      <c r="X709" s="15">
        <f t="shared" si="145"/>
        <v>0</v>
      </c>
      <c r="Y709" s="22">
        <f>_xlfn.XLOOKUP($D709,当月商品!$D:$D,当月商品!I:I,0)</f>
        <v>0</v>
      </c>
      <c r="Z709" s="23">
        <f>_xlfn.XLOOKUP($D709,前月商品!$D:$D,前月商品!I:I,0)</f>
        <v>0</v>
      </c>
      <c r="AA709" s="23">
        <f>_xlfn.XLOOKUP($D709,前々月商品!$D:$D,前々月商品!I:I,0)</f>
        <v>0</v>
      </c>
      <c r="AB709" s="23">
        <f>_xlfn.XLOOKUP($D709,当月商品!$D:$D,当月商品!V:V,0)</f>
        <v>0</v>
      </c>
      <c r="AC709" s="23">
        <f>_xlfn.XLOOKUP($D709,前月商品!$D:$D,前月商品!V:V,0)</f>
        <v>0</v>
      </c>
      <c r="AD709" s="23">
        <f>_xlfn.XLOOKUP($D709,前々月商品!$D:$D,前々月商品!V:V,0)</f>
        <v>0</v>
      </c>
      <c r="AE709" s="23">
        <f t="shared" si="146"/>
        <v>0</v>
      </c>
      <c r="AF709" s="23">
        <f t="shared" si="147"/>
        <v>0</v>
      </c>
      <c r="AG709" s="23">
        <f t="shared" si="148"/>
        <v>0</v>
      </c>
      <c r="AH709" s="12">
        <f>_xlfn.XLOOKUP($D709,当月商品!$D:$D,当月商品!W:W,0)</f>
        <v>0</v>
      </c>
      <c r="AI709" s="12">
        <f>_xlfn.XLOOKUP($D709,前月商品!$D:$D,前月商品!W:W,0)</f>
        <v>0</v>
      </c>
      <c r="AJ709" s="12">
        <f>_xlfn.XLOOKUP($D709,前々月商品!$D:$D,前々月商品!W:W,0)</f>
        <v>0</v>
      </c>
      <c r="AK709" s="12">
        <f>_xlfn.XLOOKUP($D709,当月商品!$D:$D,当月商品!H:H,0)</f>
        <v>0</v>
      </c>
      <c r="AL709" s="12">
        <f>_xlfn.XLOOKUP($D709,前月商品!$D:$D,前月商品!H:H,0)</f>
        <v>0</v>
      </c>
      <c r="AM709" s="12">
        <f>_xlfn.XLOOKUP($D709,前々月商品!$D:$D,前々月商品!H:H,0)</f>
        <v>0</v>
      </c>
      <c r="AN709" s="13">
        <f t="shared" si="149"/>
        <v>0</v>
      </c>
      <c r="AO709" s="13">
        <f t="shared" si="150"/>
        <v>0</v>
      </c>
      <c r="AP709" s="13">
        <f t="shared" si="151"/>
        <v>0</v>
      </c>
      <c r="AQ709" s="16">
        <f t="shared" si="152"/>
        <v>0</v>
      </c>
      <c r="AR709" s="16">
        <f t="shared" si="153"/>
        <v>0</v>
      </c>
      <c r="AS709" s="17">
        <f t="shared" si="154"/>
        <v>0</v>
      </c>
      <c r="AT709" t="e">
        <f t="shared" si="155"/>
        <v>#VALUE!</v>
      </c>
    </row>
    <row r="710" spans="3:46" ht="36.65" customHeight="1">
      <c r="C710" s="20">
        <v>705</v>
      </c>
      <c r="D710" s="53">
        <f>現状商品設定!B707</f>
        <v>0</v>
      </c>
      <c r="E710" s="26" t="str">
        <f>IFERROR(_xlfn.XLOOKUP($D710,現状商品設定!B:B,現状商品設定!C:C,"-"),"-")</f>
        <v>-</v>
      </c>
      <c r="F710" s="32" t="s">
        <v>46</v>
      </c>
      <c r="G710" s="30" t="str">
        <f>IFERROR(_xlfn.XLOOKUP($D710,現状商品設定!B:B,現状商品設定!F:F),"-")</f>
        <v>-</v>
      </c>
      <c r="H710" s="34" t="e">
        <f>IF(IF(AND(V710&gt;=設定!$C$3,X710&gt;=L710),G710*(1+設定!$C$6),IF(AND(V710&gt;=設定!$C$3,X710&lt;L710),G710*(1+設定!$C$7*-1),IF(V710&lt;設定!$C$3,G710*(1+設定!$C$6),"除外")))&gt;10,IF(AND(V710&gt;=設定!$C$3,X710&gt;=L710),G710*(1+設定!$C$6),IF(AND(V710&gt;=設定!$C$3,X710&lt;L710),G710*(1+設定!$C$7*-1),IF(V710&lt;設定!$C$3,G710*(1+設定!$C$6),"除外"))),10)</f>
        <v>#VALUE!</v>
      </c>
      <c r="I710" s="34" t="e">
        <f ca="1">IF(消化率!$I$5&lt;1,商品!H710*消化率!$I$5,IF(商品!W710*商品!Q710/(商品!H710*消化率!$I$5)&gt;商品!L710,商品!H710*消化率!$I$5,J710))</f>
        <v>#DIV/0!</v>
      </c>
      <c r="J710" s="34" t="e">
        <f t="shared" si="142"/>
        <v>#VALUE!</v>
      </c>
      <c r="K710" s="34" t="e">
        <f ca="1">IF(ROUNDDOWN(IF(I710&gt;=設定!$C$8,設定!$C$8,商品!I710),0)&lt;10,10,ROUNDDOWN(IF(I710&gt;=設定!$C$8,設定!$C$8,商品!I710),0))</f>
        <v>#DIV/0!</v>
      </c>
      <c r="L710" s="64">
        <f>IF(F710="標準",設定!$C$4,商品!F710)</f>
        <v>5</v>
      </c>
      <c r="M710" s="63" t="str">
        <f>_xlfn.XLOOKUP($D710,全商品!$F:$F,全商品!H:H,"-")</f>
        <v>-</v>
      </c>
      <c r="N710" s="12" t="str">
        <f>_xlfn.XLOOKUP($D710,全商品!$F:$F,全商品!I:I,"-")</f>
        <v>-</v>
      </c>
      <c r="O710" s="23" t="str">
        <f>_xlfn.XLOOKUP($D710,全商品!$F:$F,全商品!K:K,"-")</f>
        <v>-</v>
      </c>
      <c r="P710" s="13" t="str">
        <f>_xlfn.XLOOKUP($D710,全商品!$F:$F,全商品!M:M,"-")</f>
        <v>-</v>
      </c>
      <c r="Q710" s="25" t="str">
        <f>_xlfn.XLOOKUP($D710,現状商品設定!B:B,現状商品設定!D:D,"-")</f>
        <v>-</v>
      </c>
      <c r="R710" s="22">
        <f>SUM(_xlfn.XLOOKUP($D710,当月商品!$D:$D,当月商品!I:I,0),_xlfn.XLOOKUP($D710,前月商品!$D:$D,前月商品!I:I,0),_xlfn.XLOOKUP($D710,前々月商品!$D:$D,前々月商品!I:I,0))</f>
        <v>0</v>
      </c>
      <c r="S710" s="23">
        <f>SUM(_xlfn.XLOOKUP($D710,当月商品!$D:$D,当月商品!V:V,0),_xlfn.XLOOKUP($D710,前月商品!$D:$D,前月商品!V:V,0),_xlfn.XLOOKUP($D710,前々月商品!$D:$D,前々月商品!V:V,0))</f>
        <v>0</v>
      </c>
      <c r="T710" s="23">
        <f t="shared" si="143"/>
        <v>0</v>
      </c>
      <c r="U710" s="23">
        <f>SUM(_xlfn.XLOOKUP($D710,当月商品!$D:$D,当月商品!W:W,0),_xlfn.XLOOKUP($D710,前月商品!$D:$D,前月商品!W:W,0),_xlfn.XLOOKUP($D710,前々月商品!$D:$D,前々月商品!W:W,0))</f>
        <v>0</v>
      </c>
      <c r="V710" s="23">
        <f>SUM(_xlfn.XLOOKUP($D710,当月商品!$D:$D,当月商品!H:H,0),_xlfn.XLOOKUP($D710,前月商品!$D:$D,前月商品!H:H,0),_xlfn.XLOOKUP($D710,前々月商品!$D:$D,前々月商品!H:H,0))</f>
        <v>0</v>
      </c>
      <c r="W710" s="13">
        <f t="shared" si="144"/>
        <v>0</v>
      </c>
      <c r="X710" s="15">
        <f t="shared" si="145"/>
        <v>0</v>
      </c>
      <c r="Y710" s="22">
        <f>_xlfn.XLOOKUP($D710,当月商品!$D:$D,当月商品!I:I,0)</f>
        <v>0</v>
      </c>
      <c r="Z710" s="23">
        <f>_xlfn.XLOOKUP($D710,前月商品!$D:$D,前月商品!I:I,0)</f>
        <v>0</v>
      </c>
      <c r="AA710" s="23">
        <f>_xlfn.XLOOKUP($D710,前々月商品!$D:$D,前々月商品!I:I,0)</f>
        <v>0</v>
      </c>
      <c r="AB710" s="23">
        <f>_xlfn.XLOOKUP($D710,当月商品!$D:$D,当月商品!V:V,0)</f>
        <v>0</v>
      </c>
      <c r="AC710" s="23">
        <f>_xlfn.XLOOKUP($D710,前月商品!$D:$D,前月商品!V:V,0)</f>
        <v>0</v>
      </c>
      <c r="AD710" s="23">
        <f>_xlfn.XLOOKUP($D710,前々月商品!$D:$D,前々月商品!V:V,0)</f>
        <v>0</v>
      </c>
      <c r="AE710" s="23">
        <f t="shared" si="146"/>
        <v>0</v>
      </c>
      <c r="AF710" s="23">
        <f t="shared" si="147"/>
        <v>0</v>
      </c>
      <c r="AG710" s="23">
        <f t="shared" si="148"/>
        <v>0</v>
      </c>
      <c r="AH710" s="12">
        <f>_xlfn.XLOOKUP($D710,当月商品!$D:$D,当月商品!W:W,0)</f>
        <v>0</v>
      </c>
      <c r="AI710" s="12">
        <f>_xlfn.XLOOKUP($D710,前月商品!$D:$D,前月商品!W:W,0)</f>
        <v>0</v>
      </c>
      <c r="AJ710" s="12">
        <f>_xlfn.XLOOKUP($D710,前々月商品!$D:$D,前々月商品!W:W,0)</f>
        <v>0</v>
      </c>
      <c r="AK710" s="12">
        <f>_xlfn.XLOOKUP($D710,当月商品!$D:$D,当月商品!H:H,0)</f>
        <v>0</v>
      </c>
      <c r="AL710" s="12">
        <f>_xlfn.XLOOKUP($D710,前月商品!$D:$D,前月商品!H:H,0)</f>
        <v>0</v>
      </c>
      <c r="AM710" s="12">
        <f>_xlfn.XLOOKUP($D710,前々月商品!$D:$D,前々月商品!H:H,0)</f>
        <v>0</v>
      </c>
      <c r="AN710" s="13">
        <f t="shared" si="149"/>
        <v>0</v>
      </c>
      <c r="AO710" s="13">
        <f t="shared" si="150"/>
        <v>0</v>
      </c>
      <c r="AP710" s="13">
        <f t="shared" si="151"/>
        <v>0</v>
      </c>
      <c r="AQ710" s="16">
        <f t="shared" si="152"/>
        <v>0</v>
      </c>
      <c r="AR710" s="16">
        <f t="shared" si="153"/>
        <v>0</v>
      </c>
      <c r="AS710" s="17">
        <f t="shared" si="154"/>
        <v>0</v>
      </c>
      <c r="AT710" t="e">
        <f t="shared" si="155"/>
        <v>#VALUE!</v>
      </c>
    </row>
    <row r="711" spans="3:46" ht="36.65" customHeight="1">
      <c r="C711" s="20">
        <v>706</v>
      </c>
      <c r="D711" s="53">
        <f>現状商品設定!B708</f>
        <v>0</v>
      </c>
      <c r="E711" s="26" t="str">
        <f>IFERROR(_xlfn.XLOOKUP($D711,現状商品設定!B:B,現状商品設定!C:C,"-"),"-")</f>
        <v>-</v>
      </c>
      <c r="F711" s="32" t="s">
        <v>46</v>
      </c>
      <c r="G711" s="30" t="str">
        <f>IFERROR(_xlfn.XLOOKUP($D711,現状商品設定!B:B,現状商品設定!F:F),"-")</f>
        <v>-</v>
      </c>
      <c r="H711" s="34" t="e">
        <f>IF(IF(AND(V711&gt;=設定!$C$3,X711&gt;=L711),G711*(1+設定!$C$6),IF(AND(V711&gt;=設定!$C$3,X711&lt;L711),G711*(1+設定!$C$7*-1),IF(V711&lt;設定!$C$3,G711*(1+設定!$C$6),"除外")))&gt;10,IF(AND(V711&gt;=設定!$C$3,X711&gt;=L711),G711*(1+設定!$C$6),IF(AND(V711&gt;=設定!$C$3,X711&lt;L711),G711*(1+設定!$C$7*-1),IF(V711&lt;設定!$C$3,G711*(1+設定!$C$6),"除外"))),10)</f>
        <v>#VALUE!</v>
      </c>
      <c r="I711" s="34" t="e">
        <f ca="1">IF(消化率!$I$5&lt;1,商品!H711*消化率!$I$5,IF(商品!W711*商品!Q711/(商品!H711*消化率!$I$5)&gt;商品!L711,商品!H711*消化率!$I$5,J711))</f>
        <v>#DIV/0!</v>
      </c>
      <c r="J711" s="34" t="e">
        <f t="shared" ref="J711:J774" si="156">W711*Q711/L711</f>
        <v>#VALUE!</v>
      </c>
      <c r="K711" s="34" t="e">
        <f ca="1">IF(ROUNDDOWN(IF(I711&gt;=設定!$C$8,設定!$C$8,商品!I711),0)&lt;10,10,ROUNDDOWN(IF(I711&gt;=設定!$C$8,設定!$C$8,商品!I711),0))</f>
        <v>#DIV/0!</v>
      </c>
      <c r="L711" s="64">
        <f>IF(F711="標準",設定!$C$4,商品!F711)</f>
        <v>5</v>
      </c>
      <c r="M711" s="63" t="str">
        <f>_xlfn.XLOOKUP($D711,全商品!$F:$F,全商品!H:H,"-")</f>
        <v>-</v>
      </c>
      <c r="N711" s="12" t="str">
        <f>_xlfn.XLOOKUP($D711,全商品!$F:$F,全商品!I:I,"-")</f>
        <v>-</v>
      </c>
      <c r="O711" s="23" t="str">
        <f>_xlfn.XLOOKUP($D711,全商品!$F:$F,全商品!K:K,"-")</f>
        <v>-</v>
      </c>
      <c r="P711" s="13" t="str">
        <f>_xlfn.XLOOKUP($D711,全商品!$F:$F,全商品!M:M,"-")</f>
        <v>-</v>
      </c>
      <c r="Q711" s="25" t="str">
        <f>_xlfn.XLOOKUP($D711,現状商品設定!B:B,現状商品設定!D:D,"-")</f>
        <v>-</v>
      </c>
      <c r="R711" s="22">
        <f>SUM(_xlfn.XLOOKUP($D711,当月商品!$D:$D,当月商品!I:I,0),_xlfn.XLOOKUP($D711,前月商品!$D:$D,前月商品!I:I,0),_xlfn.XLOOKUP($D711,前々月商品!$D:$D,前々月商品!I:I,0))</f>
        <v>0</v>
      </c>
      <c r="S711" s="23">
        <f>SUM(_xlfn.XLOOKUP($D711,当月商品!$D:$D,当月商品!V:V,0),_xlfn.XLOOKUP($D711,前月商品!$D:$D,前月商品!V:V,0),_xlfn.XLOOKUP($D711,前々月商品!$D:$D,前々月商品!V:V,0))</f>
        <v>0</v>
      </c>
      <c r="T711" s="23">
        <f t="shared" ref="T711:T774" si="157">IFERROR(R711/V711,0)</f>
        <v>0</v>
      </c>
      <c r="U711" s="23">
        <f>SUM(_xlfn.XLOOKUP($D711,当月商品!$D:$D,当月商品!W:W,0),_xlfn.XLOOKUP($D711,前月商品!$D:$D,前月商品!W:W,0),_xlfn.XLOOKUP($D711,前々月商品!$D:$D,前々月商品!W:W,0))</f>
        <v>0</v>
      </c>
      <c r="V711" s="23">
        <f>SUM(_xlfn.XLOOKUP($D711,当月商品!$D:$D,当月商品!H:H,0),_xlfn.XLOOKUP($D711,前月商品!$D:$D,前月商品!H:H,0),_xlfn.XLOOKUP($D711,前々月商品!$D:$D,前々月商品!H:H,0))</f>
        <v>0</v>
      </c>
      <c r="W711" s="13">
        <f t="shared" ref="W711:W774" si="158">IFERROR(U711/V711,0)</f>
        <v>0</v>
      </c>
      <c r="X711" s="15">
        <f t="shared" ref="X711:X774" si="159">IFERROR(S711/R711,0)</f>
        <v>0</v>
      </c>
      <c r="Y711" s="22">
        <f>_xlfn.XLOOKUP($D711,当月商品!$D:$D,当月商品!I:I,0)</f>
        <v>0</v>
      </c>
      <c r="Z711" s="23">
        <f>_xlfn.XLOOKUP($D711,前月商品!$D:$D,前月商品!I:I,0)</f>
        <v>0</v>
      </c>
      <c r="AA711" s="23">
        <f>_xlfn.XLOOKUP($D711,前々月商品!$D:$D,前々月商品!I:I,0)</f>
        <v>0</v>
      </c>
      <c r="AB711" s="23">
        <f>_xlfn.XLOOKUP($D711,当月商品!$D:$D,当月商品!V:V,0)</f>
        <v>0</v>
      </c>
      <c r="AC711" s="23">
        <f>_xlfn.XLOOKUP($D711,前月商品!$D:$D,前月商品!V:V,0)</f>
        <v>0</v>
      </c>
      <c r="AD711" s="23">
        <f>_xlfn.XLOOKUP($D711,前々月商品!$D:$D,前々月商品!V:V,0)</f>
        <v>0</v>
      </c>
      <c r="AE711" s="23">
        <f t="shared" ref="AE711:AE774" si="160">IFERROR(Y711/AK711,0)</f>
        <v>0</v>
      </c>
      <c r="AF711" s="23">
        <f t="shared" ref="AF711:AF774" si="161">IFERROR(Z711/AL711,0)</f>
        <v>0</v>
      </c>
      <c r="AG711" s="23">
        <f t="shared" ref="AG711:AG774" si="162">IFERROR(AA711/AM711,0)</f>
        <v>0</v>
      </c>
      <c r="AH711" s="12">
        <f>_xlfn.XLOOKUP($D711,当月商品!$D:$D,当月商品!W:W,0)</f>
        <v>0</v>
      </c>
      <c r="AI711" s="12">
        <f>_xlfn.XLOOKUP($D711,前月商品!$D:$D,前月商品!W:W,0)</f>
        <v>0</v>
      </c>
      <c r="AJ711" s="12">
        <f>_xlfn.XLOOKUP($D711,前々月商品!$D:$D,前々月商品!W:W,0)</f>
        <v>0</v>
      </c>
      <c r="AK711" s="12">
        <f>_xlfn.XLOOKUP($D711,当月商品!$D:$D,当月商品!H:H,0)</f>
        <v>0</v>
      </c>
      <c r="AL711" s="12">
        <f>_xlfn.XLOOKUP($D711,前月商品!$D:$D,前月商品!H:H,0)</f>
        <v>0</v>
      </c>
      <c r="AM711" s="12">
        <f>_xlfn.XLOOKUP($D711,前々月商品!$D:$D,前々月商品!H:H,0)</f>
        <v>0</v>
      </c>
      <c r="AN711" s="13">
        <f t="shared" ref="AN711:AN774" si="163">IFERROR(AH711/AK711,0)</f>
        <v>0</v>
      </c>
      <c r="AO711" s="13">
        <f t="shared" ref="AO711:AO774" si="164">IFERROR(AI711/AL711,0)</f>
        <v>0</v>
      </c>
      <c r="AP711" s="13">
        <f t="shared" ref="AP711:AP774" si="165">IFERROR(AJ711/AM711,0)</f>
        <v>0</v>
      </c>
      <c r="AQ711" s="16">
        <f t="shared" ref="AQ711:AQ774" si="166">IFERROR(AB711/Y711,0)</f>
        <v>0</v>
      </c>
      <c r="AR711" s="16">
        <f t="shared" ref="AR711:AR774" si="167">IFERROR(AC711/Z711,0)</f>
        <v>0</v>
      </c>
      <c r="AS711" s="17">
        <f t="shared" ref="AS711:AS774" si="168">IFERROR(AD711/AA711,0)</f>
        <v>0</v>
      </c>
      <c r="AT711" t="e">
        <f t="shared" ref="AT711:AT774" si="169">P711*Q711</f>
        <v>#VALUE!</v>
      </c>
    </row>
    <row r="712" spans="3:46" ht="36.65" customHeight="1">
      <c r="C712" s="20">
        <v>707</v>
      </c>
      <c r="D712" s="53">
        <f>現状商品設定!B709</f>
        <v>0</v>
      </c>
      <c r="E712" s="26" t="str">
        <f>IFERROR(_xlfn.XLOOKUP($D712,現状商品設定!B:B,現状商品設定!C:C,"-"),"-")</f>
        <v>-</v>
      </c>
      <c r="F712" s="32" t="s">
        <v>46</v>
      </c>
      <c r="G712" s="30" t="str">
        <f>IFERROR(_xlfn.XLOOKUP($D712,現状商品設定!B:B,現状商品設定!F:F),"-")</f>
        <v>-</v>
      </c>
      <c r="H712" s="34" t="e">
        <f>IF(IF(AND(V712&gt;=設定!$C$3,X712&gt;=L712),G712*(1+設定!$C$6),IF(AND(V712&gt;=設定!$C$3,X712&lt;L712),G712*(1+設定!$C$7*-1),IF(V712&lt;設定!$C$3,G712*(1+設定!$C$6),"除外")))&gt;10,IF(AND(V712&gt;=設定!$C$3,X712&gt;=L712),G712*(1+設定!$C$6),IF(AND(V712&gt;=設定!$C$3,X712&lt;L712),G712*(1+設定!$C$7*-1),IF(V712&lt;設定!$C$3,G712*(1+設定!$C$6),"除外"))),10)</f>
        <v>#VALUE!</v>
      </c>
      <c r="I712" s="34" t="e">
        <f ca="1">IF(消化率!$I$5&lt;1,商品!H712*消化率!$I$5,IF(商品!W712*商品!Q712/(商品!H712*消化率!$I$5)&gt;商品!L712,商品!H712*消化率!$I$5,J712))</f>
        <v>#DIV/0!</v>
      </c>
      <c r="J712" s="34" t="e">
        <f t="shared" si="156"/>
        <v>#VALUE!</v>
      </c>
      <c r="K712" s="34" t="e">
        <f ca="1">IF(ROUNDDOWN(IF(I712&gt;=設定!$C$8,設定!$C$8,商品!I712),0)&lt;10,10,ROUNDDOWN(IF(I712&gt;=設定!$C$8,設定!$C$8,商品!I712),0))</f>
        <v>#DIV/0!</v>
      </c>
      <c r="L712" s="64">
        <f>IF(F712="標準",設定!$C$4,商品!F712)</f>
        <v>5</v>
      </c>
      <c r="M712" s="63" t="str">
        <f>_xlfn.XLOOKUP($D712,全商品!$F:$F,全商品!H:H,"-")</f>
        <v>-</v>
      </c>
      <c r="N712" s="12" t="str">
        <f>_xlfn.XLOOKUP($D712,全商品!$F:$F,全商品!I:I,"-")</f>
        <v>-</v>
      </c>
      <c r="O712" s="23" t="str">
        <f>_xlfn.XLOOKUP($D712,全商品!$F:$F,全商品!K:K,"-")</f>
        <v>-</v>
      </c>
      <c r="P712" s="13" t="str">
        <f>_xlfn.XLOOKUP($D712,全商品!$F:$F,全商品!M:M,"-")</f>
        <v>-</v>
      </c>
      <c r="Q712" s="25" t="str">
        <f>_xlfn.XLOOKUP($D712,現状商品設定!B:B,現状商品設定!D:D,"-")</f>
        <v>-</v>
      </c>
      <c r="R712" s="22">
        <f>SUM(_xlfn.XLOOKUP($D712,当月商品!$D:$D,当月商品!I:I,0),_xlfn.XLOOKUP($D712,前月商品!$D:$D,前月商品!I:I,0),_xlfn.XLOOKUP($D712,前々月商品!$D:$D,前々月商品!I:I,0))</f>
        <v>0</v>
      </c>
      <c r="S712" s="23">
        <f>SUM(_xlfn.XLOOKUP($D712,当月商品!$D:$D,当月商品!V:V,0),_xlfn.XLOOKUP($D712,前月商品!$D:$D,前月商品!V:V,0),_xlfn.XLOOKUP($D712,前々月商品!$D:$D,前々月商品!V:V,0))</f>
        <v>0</v>
      </c>
      <c r="T712" s="23">
        <f t="shared" si="157"/>
        <v>0</v>
      </c>
      <c r="U712" s="23">
        <f>SUM(_xlfn.XLOOKUP($D712,当月商品!$D:$D,当月商品!W:W,0),_xlfn.XLOOKUP($D712,前月商品!$D:$D,前月商品!W:W,0),_xlfn.XLOOKUP($D712,前々月商品!$D:$D,前々月商品!W:W,0))</f>
        <v>0</v>
      </c>
      <c r="V712" s="23">
        <f>SUM(_xlfn.XLOOKUP($D712,当月商品!$D:$D,当月商品!H:H,0),_xlfn.XLOOKUP($D712,前月商品!$D:$D,前月商品!H:H,0),_xlfn.XLOOKUP($D712,前々月商品!$D:$D,前々月商品!H:H,0))</f>
        <v>0</v>
      </c>
      <c r="W712" s="13">
        <f t="shared" si="158"/>
        <v>0</v>
      </c>
      <c r="X712" s="15">
        <f t="shared" si="159"/>
        <v>0</v>
      </c>
      <c r="Y712" s="22">
        <f>_xlfn.XLOOKUP($D712,当月商品!$D:$D,当月商品!I:I,0)</f>
        <v>0</v>
      </c>
      <c r="Z712" s="23">
        <f>_xlfn.XLOOKUP($D712,前月商品!$D:$D,前月商品!I:I,0)</f>
        <v>0</v>
      </c>
      <c r="AA712" s="23">
        <f>_xlfn.XLOOKUP($D712,前々月商品!$D:$D,前々月商品!I:I,0)</f>
        <v>0</v>
      </c>
      <c r="AB712" s="23">
        <f>_xlfn.XLOOKUP($D712,当月商品!$D:$D,当月商品!V:V,0)</f>
        <v>0</v>
      </c>
      <c r="AC712" s="23">
        <f>_xlfn.XLOOKUP($D712,前月商品!$D:$D,前月商品!V:V,0)</f>
        <v>0</v>
      </c>
      <c r="AD712" s="23">
        <f>_xlfn.XLOOKUP($D712,前々月商品!$D:$D,前々月商品!V:V,0)</f>
        <v>0</v>
      </c>
      <c r="AE712" s="23">
        <f t="shared" si="160"/>
        <v>0</v>
      </c>
      <c r="AF712" s="23">
        <f t="shared" si="161"/>
        <v>0</v>
      </c>
      <c r="AG712" s="23">
        <f t="shared" si="162"/>
        <v>0</v>
      </c>
      <c r="AH712" s="12">
        <f>_xlfn.XLOOKUP($D712,当月商品!$D:$D,当月商品!W:W,0)</f>
        <v>0</v>
      </c>
      <c r="AI712" s="12">
        <f>_xlfn.XLOOKUP($D712,前月商品!$D:$D,前月商品!W:W,0)</f>
        <v>0</v>
      </c>
      <c r="AJ712" s="12">
        <f>_xlfn.XLOOKUP($D712,前々月商品!$D:$D,前々月商品!W:W,0)</f>
        <v>0</v>
      </c>
      <c r="AK712" s="12">
        <f>_xlfn.XLOOKUP($D712,当月商品!$D:$D,当月商品!H:H,0)</f>
        <v>0</v>
      </c>
      <c r="AL712" s="12">
        <f>_xlfn.XLOOKUP($D712,前月商品!$D:$D,前月商品!H:H,0)</f>
        <v>0</v>
      </c>
      <c r="AM712" s="12">
        <f>_xlfn.XLOOKUP($D712,前々月商品!$D:$D,前々月商品!H:H,0)</f>
        <v>0</v>
      </c>
      <c r="AN712" s="13">
        <f t="shared" si="163"/>
        <v>0</v>
      </c>
      <c r="AO712" s="13">
        <f t="shared" si="164"/>
        <v>0</v>
      </c>
      <c r="AP712" s="13">
        <f t="shared" si="165"/>
        <v>0</v>
      </c>
      <c r="AQ712" s="16">
        <f t="shared" si="166"/>
        <v>0</v>
      </c>
      <c r="AR712" s="16">
        <f t="shared" si="167"/>
        <v>0</v>
      </c>
      <c r="AS712" s="17">
        <f t="shared" si="168"/>
        <v>0</v>
      </c>
      <c r="AT712" t="e">
        <f t="shared" si="169"/>
        <v>#VALUE!</v>
      </c>
    </row>
    <row r="713" spans="3:46" ht="36.65" customHeight="1">
      <c r="C713" s="20">
        <v>708</v>
      </c>
      <c r="D713" s="53">
        <f>現状商品設定!B710</f>
        <v>0</v>
      </c>
      <c r="E713" s="26" t="str">
        <f>IFERROR(_xlfn.XLOOKUP($D713,現状商品設定!B:B,現状商品設定!C:C,"-"),"-")</f>
        <v>-</v>
      </c>
      <c r="F713" s="32" t="s">
        <v>46</v>
      </c>
      <c r="G713" s="30" t="str">
        <f>IFERROR(_xlfn.XLOOKUP($D713,現状商品設定!B:B,現状商品設定!F:F),"-")</f>
        <v>-</v>
      </c>
      <c r="H713" s="34" t="e">
        <f>IF(IF(AND(V713&gt;=設定!$C$3,X713&gt;=L713),G713*(1+設定!$C$6),IF(AND(V713&gt;=設定!$C$3,X713&lt;L713),G713*(1+設定!$C$7*-1),IF(V713&lt;設定!$C$3,G713*(1+設定!$C$6),"除外")))&gt;10,IF(AND(V713&gt;=設定!$C$3,X713&gt;=L713),G713*(1+設定!$C$6),IF(AND(V713&gt;=設定!$C$3,X713&lt;L713),G713*(1+設定!$C$7*-1),IF(V713&lt;設定!$C$3,G713*(1+設定!$C$6),"除外"))),10)</f>
        <v>#VALUE!</v>
      </c>
      <c r="I713" s="34" t="e">
        <f ca="1">IF(消化率!$I$5&lt;1,商品!H713*消化率!$I$5,IF(商品!W713*商品!Q713/(商品!H713*消化率!$I$5)&gt;商品!L713,商品!H713*消化率!$I$5,J713))</f>
        <v>#DIV/0!</v>
      </c>
      <c r="J713" s="34" t="e">
        <f t="shared" si="156"/>
        <v>#VALUE!</v>
      </c>
      <c r="K713" s="34" t="e">
        <f ca="1">IF(ROUNDDOWN(IF(I713&gt;=設定!$C$8,設定!$C$8,商品!I713),0)&lt;10,10,ROUNDDOWN(IF(I713&gt;=設定!$C$8,設定!$C$8,商品!I713),0))</f>
        <v>#DIV/0!</v>
      </c>
      <c r="L713" s="64">
        <f>IF(F713="標準",設定!$C$4,商品!F713)</f>
        <v>5</v>
      </c>
      <c r="M713" s="63" t="str">
        <f>_xlfn.XLOOKUP($D713,全商品!$F:$F,全商品!H:H,"-")</f>
        <v>-</v>
      </c>
      <c r="N713" s="12" t="str">
        <f>_xlfn.XLOOKUP($D713,全商品!$F:$F,全商品!I:I,"-")</f>
        <v>-</v>
      </c>
      <c r="O713" s="23" t="str">
        <f>_xlfn.XLOOKUP($D713,全商品!$F:$F,全商品!K:K,"-")</f>
        <v>-</v>
      </c>
      <c r="P713" s="13" t="str">
        <f>_xlfn.XLOOKUP($D713,全商品!$F:$F,全商品!M:M,"-")</f>
        <v>-</v>
      </c>
      <c r="Q713" s="25" t="str">
        <f>_xlfn.XLOOKUP($D713,現状商品設定!B:B,現状商品設定!D:D,"-")</f>
        <v>-</v>
      </c>
      <c r="R713" s="22">
        <f>SUM(_xlfn.XLOOKUP($D713,当月商品!$D:$D,当月商品!I:I,0),_xlfn.XLOOKUP($D713,前月商品!$D:$D,前月商品!I:I,0),_xlfn.XLOOKUP($D713,前々月商品!$D:$D,前々月商品!I:I,0))</f>
        <v>0</v>
      </c>
      <c r="S713" s="23">
        <f>SUM(_xlfn.XLOOKUP($D713,当月商品!$D:$D,当月商品!V:V,0),_xlfn.XLOOKUP($D713,前月商品!$D:$D,前月商品!V:V,0),_xlfn.XLOOKUP($D713,前々月商品!$D:$D,前々月商品!V:V,0))</f>
        <v>0</v>
      </c>
      <c r="T713" s="23">
        <f t="shared" si="157"/>
        <v>0</v>
      </c>
      <c r="U713" s="23">
        <f>SUM(_xlfn.XLOOKUP($D713,当月商品!$D:$D,当月商品!W:W,0),_xlfn.XLOOKUP($D713,前月商品!$D:$D,前月商品!W:W,0),_xlfn.XLOOKUP($D713,前々月商品!$D:$D,前々月商品!W:W,0))</f>
        <v>0</v>
      </c>
      <c r="V713" s="23">
        <f>SUM(_xlfn.XLOOKUP($D713,当月商品!$D:$D,当月商品!H:H,0),_xlfn.XLOOKUP($D713,前月商品!$D:$D,前月商品!H:H,0),_xlfn.XLOOKUP($D713,前々月商品!$D:$D,前々月商品!H:H,0))</f>
        <v>0</v>
      </c>
      <c r="W713" s="13">
        <f t="shared" si="158"/>
        <v>0</v>
      </c>
      <c r="X713" s="15">
        <f t="shared" si="159"/>
        <v>0</v>
      </c>
      <c r="Y713" s="22">
        <f>_xlfn.XLOOKUP($D713,当月商品!$D:$D,当月商品!I:I,0)</f>
        <v>0</v>
      </c>
      <c r="Z713" s="23">
        <f>_xlfn.XLOOKUP($D713,前月商品!$D:$D,前月商品!I:I,0)</f>
        <v>0</v>
      </c>
      <c r="AA713" s="23">
        <f>_xlfn.XLOOKUP($D713,前々月商品!$D:$D,前々月商品!I:I,0)</f>
        <v>0</v>
      </c>
      <c r="AB713" s="23">
        <f>_xlfn.XLOOKUP($D713,当月商品!$D:$D,当月商品!V:V,0)</f>
        <v>0</v>
      </c>
      <c r="AC713" s="23">
        <f>_xlfn.XLOOKUP($D713,前月商品!$D:$D,前月商品!V:V,0)</f>
        <v>0</v>
      </c>
      <c r="AD713" s="23">
        <f>_xlfn.XLOOKUP($D713,前々月商品!$D:$D,前々月商品!V:V,0)</f>
        <v>0</v>
      </c>
      <c r="AE713" s="23">
        <f t="shared" si="160"/>
        <v>0</v>
      </c>
      <c r="AF713" s="23">
        <f t="shared" si="161"/>
        <v>0</v>
      </c>
      <c r="AG713" s="23">
        <f t="shared" si="162"/>
        <v>0</v>
      </c>
      <c r="AH713" s="12">
        <f>_xlfn.XLOOKUP($D713,当月商品!$D:$D,当月商品!W:W,0)</f>
        <v>0</v>
      </c>
      <c r="AI713" s="12">
        <f>_xlfn.XLOOKUP($D713,前月商品!$D:$D,前月商品!W:W,0)</f>
        <v>0</v>
      </c>
      <c r="AJ713" s="12">
        <f>_xlfn.XLOOKUP($D713,前々月商品!$D:$D,前々月商品!W:W,0)</f>
        <v>0</v>
      </c>
      <c r="AK713" s="12">
        <f>_xlfn.XLOOKUP($D713,当月商品!$D:$D,当月商品!H:H,0)</f>
        <v>0</v>
      </c>
      <c r="AL713" s="12">
        <f>_xlfn.XLOOKUP($D713,前月商品!$D:$D,前月商品!H:H,0)</f>
        <v>0</v>
      </c>
      <c r="AM713" s="12">
        <f>_xlfn.XLOOKUP($D713,前々月商品!$D:$D,前々月商品!H:H,0)</f>
        <v>0</v>
      </c>
      <c r="AN713" s="13">
        <f t="shared" si="163"/>
        <v>0</v>
      </c>
      <c r="AO713" s="13">
        <f t="shared" si="164"/>
        <v>0</v>
      </c>
      <c r="AP713" s="13">
        <f t="shared" si="165"/>
        <v>0</v>
      </c>
      <c r="AQ713" s="16">
        <f t="shared" si="166"/>
        <v>0</v>
      </c>
      <c r="AR713" s="16">
        <f t="shared" si="167"/>
        <v>0</v>
      </c>
      <c r="AS713" s="17">
        <f t="shared" si="168"/>
        <v>0</v>
      </c>
      <c r="AT713" t="e">
        <f t="shared" si="169"/>
        <v>#VALUE!</v>
      </c>
    </row>
    <row r="714" spans="3:46" ht="36.65" customHeight="1">
      <c r="C714" s="20">
        <v>709</v>
      </c>
      <c r="D714" s="53">
        <f>現状商品設定!B711</f>
        <v>0</v>
      </c>
      <c r="E714" s="26" t="str">
        <f>IFERROR(_xlfn.XLOOKUP($D714,現状商品設定!B:B,現状商品設定!C:C,"-"),"-")</f>
        <v>-</v>
      </c>
      <c r="F714" s="32" t="s">
        <v>46</v>
      </c>
      <c r="G714" s="30" t="str">
        <f>IFERROR(_xlfn.XLOOKUP($D714,現状商品設定!B:B,現状商品設定!F:F),"-")</f>
        <v>-</v>
      </c>
      <c r="H714" s="34" t="e">
        <f>IF(IF(AND(V714&gt;=設定!$C$3,X714&gt;=L714),G714*(1+設定!$C$6),IF(AND(V714&gt;=設定!$C$3,X714&lt;L714),G714*(1+設定!$C$7*-1),IF(V714&lt;設定!$C$3,G714*(1+設定!$C$6),"除外")))&gt;10,IF(AND(V714&gt;=設定!$C$3,X714&gt;=L714),G714*(1+設定!$C$6),IF(AND(V714&gt;=設定!$C$3,X714&lt;L714),G714*(1+設定!$C$7*-1),IF(V714&lt;設定!$C$3,G714*(1+設定!$C$6),"除外"))),10)</f>
        <v>#VALUE!</v>
      </c>
      <c r="I714" s="34" t="e">
        <f ca="1">IF(消化率!$I$5&lt;1,商品!H714*消化率!$I$5,IF(商品!W714*商品!Q714/(商品!H714*消化率!$I$5)&gt;商品!L714,商品!H714*消化率!$I$5,J714))</f>
        <v>#DIV/0!</v>
      </c>
      <c r="J714" s="34" t="e">
        <f t="shared" si="156"/>
        <v>#VALUE!</v>
      </c>
      <c r="K714" s="34" t="e">
        <f ca="1">IF(ROUNDDOWN(IF(I714&gt;=設定!$C$8,設定!$C$8,商品!I714),0)&lt;10,10,ROUNDDOWN(IF(I714&gt;=設定!$C$8,設定!$C$8,商品!I714),0))</f>
        <v>#DIV/0!</v>
      </c>
      <c r="L714" s="64">
        <f>IF(F714="標準",設定!$C$4,商品!F714)</f>
        <v>5</v>
      </c>
      <c r="M714" s="63" t="str">
        <f>_xlfn.XLOOKUP($D714,全商品!$F:$F,全商品!H:H,"-")</f>
        <v>-</v>
      </c>
      <c r="N714" s="12" t="str">
        <f>_xlfn.XLOOKUP($D714,全商品!$F:$F,全商品!I:I,"-")</f>
        <v>-</v>
      </c>
      <c r="O714" s="23" t="str">
        <f>_xlfn.XLOOKUP($D714,全商品!$F:$F,全商品!K:K,"-")</f>
        <v>-</v>
      </c>
      <c r="P714" s="13" t="str">
        <f>_xlfn.XLOOKUP($D714,全商品!$F:$F,全商品!M:M,"-")</f>
        <v>-</v>
      </c>
      <c r="Q714" s="25" t="str">
        <f>_xlfn.XLOOKUP($D714,現状商品設定!B:B,現状商品設定!D:D,"-")</f>
        <v>-</v>
      </c>
      <c r="R714" s="22">
        <f>SUM(_xlfn.XLOOKUP($D714,当月商品!$D:$D,当月商品!I:I,0),_xlfn.XLOOKUP($D714,前月商品!$D:$D,前月商品!I:I,0),_xlfn.XLOOKUP($D714,前々月商品!$D:$D,前々月商品!I:I,0))</f>
        <v>0</v>
      </c>
      <c r="S714" s="23">
        <f>SUM(_xlfn.XLOOKUP($D714,当月商品!$D:$D,当月商品!V:V,0),_xlfn.XLOOKUP($D714,前月商品!$D:$D,前月商品!V:V,0),_xlfn.XLOOKUP($D714,前々月商品!$D:$D,前々月商品!V:V,0))</f>
        <v>0</v>
      </c>
      <c r="T714" s="23">
        <f t="shared" si="157"/>
        <v>0</v>
      </c>
      <c r="U714" s="23">
        <f>SUM(_xlfn.XLOOKUP($D714,当月商品!$D:$D,当月商品!W:W,0),_xlfn.XLOOKUP($D714,前月商品!$D:$D,前月商品!W:W,0),_xlfn.XLOOKUP($D714,前々月商品!$D:$D,前々月商品!W:W,0))</f>
        <v>0</v>
      </c>
      <c r="V714" s="23">
        <f>SUM(_xlfn.XLOOKUP($D714,当月商品!$D:$D,当月商品!H:H,0),_xlfn.XLOOKUP($D714,前月商品!$D:$D,前月商品!H:H,0),_xlfn.XLOOKUP($D714,前々月商品!$D:$D,前々月商品!H:H,0))</f>
        <v>0</v>
      </c>
      <c r="W714" s="13">
        <f t="shared" si="158"/>
        <v>0</v>
      </c>
      <c r="X714" s="15">
        <f t="shared" si="159"/>
        <v>0</v>
      </c>
      <c r="Y714" s="22">
        <f>_xlfn.XLOOKUP($D714,当月商品!$D:$D,当月商品!I:I,0)</f>
        <v>0</v>
      </c>
      <c r="Z714" s="23">
        <f>_xlfn.XLOOKUP($D714,前月商品!$D:$D,前月商品!I:I,0)</f>
        <v>0</v>
      </c>
      <c r="AA714" s="23">
        <f>_xlfn.XLOOKUP($D714,前々月商品!$D:$D,前々月商品!I:I,0)</f>
        <v>0</v>
      </c>
      <c r="AB714" s="23">
        <f>_xlfn.XLOOKUP($D714,当月商品!$D:$D,当月商品!V:V,0)</f>
        <v>0</v>
      </c>
      <c r="AC714" s="23">
        <f>_xlfn.XLOOKUP($D714,前月商品!$D:$D,前月商品!V:V,0)</f>
        <v>0</v>
      </c>
      <c r="AD714" s="23">
        <f>_xlfn.XLOOKUP($D714,前々月商品!$D:$D,前々月商品!V:V,0)</f>
        <v>0</v>
      </c>
      <c r="AE714" s="23">
        <f t="shared" si="160"/>
        <v>0</v>
      </c>
      <c r="AF714" s="23">
        <f t="shared" si="161"/>
        <v>0</v>
      </c>
      <c r="AG714" s="23">
        <f t="shared" si="162"/>
        <v>0</v>
      </c>
      <c r="AH714" s="12">
        <f>_xlfn.XLOOKUP($D714,当月商品!$D:$D,当月商品!W:W,0)</f>
        <v>0</v>
      </c>
      <c r="AI714" s="12">
        <f>_xlfn.XLOOKUP($D714,前月商品!$D:$D,前月商品!W:W,0)</f>
        <v>0</v>
      </c>
      <c r="AJ714" s="12">
        <f>_xlfn.XLOOKUP($D714,前々月商品!$D:$D,前々月商品!W:W,0)</f>
        <v>0</v>
      </c>
      <c r="AK714" s="12">
        <f>_xlfn.XLOOKUP($D714,当月商品!$D:$D,当月商品!H:H,0)</f>
        <v>0</v>
      </c>
      <c r="AL714" s="12">
        <f>_xlfn.XLOOKUP($D714,前月商品!$D:$D,前月商品!H:H,0)</f>
        <v>0</v>
      </c>
      <c r="AM714" s="12">
        <f>_xlfn.XLOOKUP($D714,前々月商品!$D:$D,前々月商品!H:H,0)</f>
        <v>0</v>
      </c>
      <c r="AN714" s="13">
        <f t="shared" si="163"/>
        <v>0</v>
      </c>
      <c r="AO714" s="13">
        <f t="shared" si="164"/>
        <v>0</v>
      </c>
      <c r="AP714" s="13">
        <f t="shared" si="165"/>
        <v>0</v>
      </c>
      <c r="AQ714" s="16">
        <f t="shared" si="166"/>
        <v>0</v>
      </c>
      <c r="AR714" s="16">
        <f t="shared" si="167"/>
        <v>0</v>
      </c>
      <c r="AS714" s="17">
        <f t="shared" si="168"/>
        <v>0</v>
      </c>
      <c r="AT714" t="e">
        <f t="shared" si="169"/>
        <v>#VALUE!</v>
      </c>
    </row>
    <row r="715" spans="3:46" ht="36.65" customHeight="1">
      <c r="C715" s="20">
        <v>710</v>
      </c>
      <c r="D715" s="53">
        <f>現状商品設定!B712</f>
        <v>0</v>
      </c>
      <c r="E715" s="26" t="str">
        <f>IFERROR(_xlfn.XLOOKUP($D715,現状商品設定!B:B,現状商品設定!C:C,"-"),"-")</f>
        <v>-</v>
      </c>
      <c r="F715" s="32" t="s">
        <v>46</v>
      </c>
      <c r="G715" s="30" t="str">
        <f>IFERROR(_xlfn.XLOOKUP($D715,現状商品設定!B:B,現状商品設定!F:F),"-")</f>
        <v>-</v>
      </c>
      <c r="H715" s="34" t="e">
        <f>IF(IF(AND(V715&gt;=設定!$C$3,X715&gt;=L715),G715*(1+設定!$C$6),IF(AND(V715&gt;=設定!$C$3,X715&lt;L715),G715*(1+設定!$C$7*-1),IF(V715&lt;設定!$C$3,G715*(1+設定!$C$6),"除外")))&gt;10,IF(AND(V715&gt;=設定!$C$3,X715&gt;=L715),G715*(1+設定!$C$6),IF(AND(V715&gt;=設定!$C$3,X715&lt;L715),G715*(1+設定!$C$7*-1),IF(V715&lt;設定!$C$3,G715*(1+設定!$C$6),"除外"))),10)</f>
        <v>#VALUE!</v>
      </c>
      <c r="I715" s="34" t="e">
        <f ca="1">IF(消化率!$I$5&lt;1,商品!H715*消化率!$I$5,IF(商品!W715*商品!Q715/(商品!H715*消化率!$I$5)&gt;商品!L715,商品!H715*消化率!$I$5,J715))</f>
        <v>#DIV/0!</v>
      </c>
      <c r="J715" s="34" t="e">
        <f t="shared" si="156"/>
        <v>#VALUE!</v>
      </c>
      <c r="K715" s="34" t="e">
        <f ca="1">IF(ROUNDDOWN(IF(I715&gt;=設定!$C$8,設定!$C$8,商品!I715),0)&lt;10,10,ROUNDDOWN(IF(I715&gt;=設定!$C$8,設定!$C$8,商品!I715),0))</f>
        <v>#DIV/0!</v>
      </c>
      <c r="L715" s="64">
        <f>IF(F715="標準",設定!$C$4,商品!F715)</f>
        <v>5</v>
      </c>
      <c r="M715" s="63" t="str">
        <f>_xlfn.XLOOKUP($D715,全商品!$F:$F,全商品!H:H,"-")</f>
        <v>-</v>
      </c>
      <c r="N715" s="12" t="str">
        <f>_xlfn.XLOOKUP($D715,全商品!$F:$F,全商品!I:I,"-")</f>
        <v>-</v>
      </c>
      <c r="O715" s="23" t="str">
        <f>_xlfn.XLOOKUP($D715,全商品!$F:$F,全商品!K:K,"-")</f>
        <v>-</v>
      </c>
      <c r="P715" s="13" t="str">
        <f>_xlfn.XLOOKUP($D715,全商品!$F:$F,全商品!M:M,"-")</f>
        <v>-</v>
      </c>
      <c r="Q715" s="25" t="str">
        <f>_xlfn.XLOOKUP($D715,現状商品設定!B:B,現状商品設定!D:D,"-")</f>
        <v>-</v>
      </c>
      <c r="R715" s="22">
        <f>SUM(_xlfn.XLOOKUP($D715,当月商品!$D:$D,当月商品!I:I,0),_xlfn.XLOOKUP($D715,前月商品!$D:$D,前月商品!I:I,0),_xlfn.XLOOKUP($D715,前々月商品!$D:$D,前々月商品!I:I,0))</f>
        <v>0</v>
      </c>
      <c r="S715" s="23">
        <f>SUM(_xlfn.XLOOKUP($D715,当月商品!$D:$D,当月商品!V:V,0),_xlfn.XLOOKUP($D715,前月商品!$D:$D,前月商品!V:V,0),_xlfn.XLOOKUP($D715,前々月商品!$D:$D,前々月商品!V:V,0))</f>
        <v>0</v>
      </c>
      <c r="T715" s="23">
        <f t="shared" si="157"/>
        <v>0</v>
      </c>
      <c r="U715" s="23">
        <f>SUM(_xlfn.XLOOKUP($D715,当月商品!$D:$D,当月商品!W:W,0),_xlfn.XLOOKUP($D715,前月商品!$D:$D,前月商品!W:W,0),_xlfn.XLOOKUP($D715,前々月商品!$D:$D,前々月商品!W:W,0))</f>
        <v>0</v>
      </c>
      <c r="V715" s="23">
        <f>SUM(_xlfn.XLOOKUP($D715,当月商品!$D:$D,当月商品!H:H,0),_xlfn.XLOOKUP($D715,前月商品!$D:$D,前月商品!H:H,0),_xlfn.XLOOKUP($D715,前々月商品!$D:$D,前々月商品!H:H,0))</f>
        <v>0</v>
      </c>
      <c r="W715" s="13">
        <f t="shared" si="158"/>
        <v>0</v>
      </c>
      <c r="X715" s="15">
        <f t="shared" si="159"/>
        <v>0</v>
      </c>
      <c r="Y715" s="22">
        <f>_xlfn.XLOOKUP($D715,当月商品!$D:$D,当月商品!I:I,0)</f>
        <v>0</v>
      </c>
      <c r="Z715" s="23">
        <f>_xlfn.XLOOKUP($D715,前月商品!$D:$D,前月商品!I:I,0)</f>
        <v>0</v>
      </c>
      <c r="AA715" s="23">
        <f>_xlfn.XLOOKUP($D715,前々月商品!$D:$D,前々月商品!I:I,0)</f>
        <v>0</v>
      </c>
      <c r="AB715" s="23">
        <f>_xlfn.XLOOKUP($D715,当月商品!$D:$D,当月商品!V:V,0)</f>
        <v>0</v>
      </c>
      <c r="AC715" s="23">
        <f>_xlfn.XLOOKUP($D715,前月商品!$D:$D,前月商品!V:V,0)</f>
        <v>0</v>
      </c>
      <c r="AD715" s="23">
        <f>_xlfn.XLOOKUP($D715,前々月商品!$D:$D,前々月商品!V:V,0)</f>
        <v>0</v>
      </c>
      <c r="AE715" s="23">
        <f t="shared" si="160"/>
        <v>0</v>
      </c>
      <c r="AF715" s="23">
        <f t="shared" si="161"/>
        <v>0</v>
      </c>
      <c r="AG715" s="23">
        <f t="shared" si="162"/>
        <v>0</v>
      </c>
      <c r="AH715" s="12">
        <f>_xlfn.XLOOKUP($D715,当月商品!$D:$D,当月商品!W:W,0)</f>
        <v>0</v>
      </c>
      <c r="AI715" s="12">
        <f>_xlfn.XLOOKUP($D715,前月商品!$D:$D,前月商品!W:W,0)</f>
        <v>0</v>
      </c>
      <c r="AJ715" s="12">
        <f>_xlfn.XLOOKUP($D715,前々月商品!$D:$D,前々月商品!W:W,0)</f>
        <v>0</v>
      </c>
      <c r="AK715" s="12">
        <f>_xlfn.XLOOKUP($D715,当月商品!$D:$D,当月商品!H:H,0)</f>
        <v>0</v>
      </c>
      <c r="AL715" s="12">
        <f>_xlfn.XLOOKUP($D715,前月商品!$D:$D,前月商品!H:H,0)</f>
        <v>0</v>
      </c>
      <c r="AM715" s="12">
        <f>_xlfn.XLOOKUP($D715,前々月商品!$D:$D,前々月商品!H:H,0)</f>
        <v>0</v>
      </c>
      <c r="AN715" s="13">
        <f t="shared" si="163"/>
        <v>0</v>
      </c>
      <c r="AO715" s="13">
        <f t="shared" si="164"/>
        <v>0</v>
      </c>
      <c r="AP715" s="13">
        <f t="shared" si="165"/>
        <v>0</v>
      </c>
      <c r="AQ715" s="16">
        <f t="shared" si="166"/>
        <v>0</v>
      </c>
      <c r="AR715" s="16">
        <f t="shared" si="167"/>
        <v>0</v>
      </c>
      <c r="AS715" s="17">
        <f t="shared" si="168"/>
        <v>0</v>
      </c>
      <c r="AT715" t="e">
        <f t="shared" si="169"/>
        <v>#VALUE!</v>
      </c>
    </row>
    <row r="716" spans="3:46" ht="36.65" customHeight="1">
      <c r="C716" s="20">
        <v>711</v>
      </c>
      <c r="D716" s="53">
        <f>現状商品設定!B713</f>
        <v>0</v>
      </c>
      <c r="E716" s="26" t="str">
        <f>IFERROR(_xlfn.XLOOKUP($D716,現状商品設定!B:B,現状商品設定!C:C,"-"),"-")</f>
        <v>-</v>
      </c>
      <c r="F716" s="32" t="s">
        <v>46</v>
      </c>
      <c r="G716" s="30" t="str">
        <f>IFERROR(_xlfn.XLOOKUP($D716,現状商品設定!B:B,現状商品設定!F:F),"-")</f>
        <v>-</v>
      </c>
      <c r="H716" s="34" t="e">
        <f>IF(IF(AND(V716&gt;=設定!$C$3,X716&gt;=L716),G716*(1+設定!$C$6),IF(AND(V716&gt;=設定!$C$3,X716&lt;L716),G716*(1+設定!$C$7*-1),IF(V716&lt;設定!$C$3,G716*(1+設定!$C$6),"除外")))&gt;10,IF(AND(V716&gt;=設定!$C$3,X716&gt;=L716),G716*(1+設定!$C$6),IF(AND(V716&gt;=設定!$C$3,X716&lt;L716),G716*(1+設定!$C$7*-1),IF(V716&lt;設定!$C$3,G716*(1+設定!$C$6),"除外"))),10)</f>
        <v>#VALUE!</v>
      </c>
      <c r="I716" s="34" t="e">
        <f ca="1">IF(消化率!$I$5&lt;1,商品!H716*消化率!$I$5,IF(商品!W716*商品!Q716/(商品!H716*消化率!$I$5)&gt;商品!L716,商品!H716*消化率!$I$5,J716))</f>
        <v>#DIV/0!</v>
      </c>
      <c r="J716" s="34" t="e">
        <f t="shared" si="156"/>
        <v>#VALUE!</v>
      </c>
      <c r="K716" s="34" t="e">
        <f ca="1">IF(ROUNDDOWN(IF(I716&gt;=設定!$C$8,設定!$C$8,商品!I716),0)&lt;10,10,ROUNDDOWN(IF(I716&gt;=設定!$C$8,設定!$C$8,商品!I716),0))</f>
        <v>#DIV/0!</v>
      </c>
      <c r="L716" s="64">
        <f>IF(F716="標準",設定!$C$4,商品!F716)</f>
        <v>5</v>
      </c>
      <c r="M716" s="63" t="str">
        <f>_xlfn.XLOOKUP($D716,全商品!$F:$F,全商品!H:H,"-")</f>
        <v>-</v>
      </c>
      <c r="N716" s="12" t="str">
        <f>_xlfn.XLOOKUP($D716,全商品!$F:$F,全商品!I:I,"-")</f>
        <v>-</v>
      </c>
      <c r="O716" s="23" t="str">
        <f>_xlfn.XLOOKUP($D716,全商品!$F:$F,全商品!K:K,"-")</f>
        <v>-</v>
      </c>
      <c r="P716" s="13" t="str">
        <f>_xlfn.XLOOKUP($D716,全商品!$F:$F,全商品!M:M,"-")</f>
        <v>-</v>
      </c>
      <c r="Q716" s="25" t="str">
        <f>_xlfn.XLOOKUP($D716,現状商品設定!B:B,現状商品設定!D:D,"-")</f>
        <v>-</v>
      </c>
      <c r="R716" s="22">
        <f>SUM(_xlfn.XLOOKUP($D716,当月商品!$D:$D,当月商品!I:I,0),_xlfn.XLOOKUP($D716,前月商品!$D:$D,前月商品!I:I,0),_xlfn.XLOOKUP($D716,前々月商品!$D:$D,前々月商品!I:I,0))</f>
        <v>0</v>
      </c>
      <c r="S716" s="23">
        <f>SUM(_xlfn.XLOOKUP($D716,当月商品!$D:$D,当月商品!V:V,0),_xlfn.XLOOKUP($D716,前月商品!$D:$D,前月商品!V:V,0),_xlfn.XLOOKUP($D716,前々月商品!$D:$D,前々月商品!V:V,0))</f>
        <v>0</v>
      </c>
      <c r="T716" s="23">
        <f t="shared" si="157"/>
        <v>0</v>
      </c>
      <c r="U716" s="23">
        <f>SUM(_xlfn.XLOOKUP($D716,当月商品!$D:$D,当月商品!W:W,0),_xlfn.XLOOKUP($D716,前月商品!$D:$D,前月商品!W:W,0),_xlfn.XLOOKUP($D716,前々月商品!$D:$D,前々月商品!W:W,0))</f>
        <v>0</v>
      </c>
      <c r="V716" s="23">
        <f>SUM(_xlfn.XLOOKUP($D716,当月商品!$D:$D,当月商品!H:H,0),_xlfn.XLOOKUP($D716,前月商品!$D:$D,前月商品!H:H,0),_xlfn.XLOOKUP($D716,前々月商品!$D:$D,前々月商品!H:H,0))</f>
        <v>0</v>
      </c>
      <c r="W716" s="13">
        <f t="shared" si="158"/>
        <v>0</v>
      </c>
      <c r="X716" s="15">
        <f t="shared" si="159"/>
        <v>0</v>
      </c>
      <c r="Y716" s="22">
        <f>_xlfn.XLOOKUP($D716,当月商品!$D:$D,当月商品!I:I,0)</f>
        <v>0</v>
      </c>
      <c r="Z716" s="23">
        <f>_xlfn.XLOOKUP($D716,前月商品!$D:$D,前月商品!I:I,0)</f>
        <v>0</v>
      </c>
      <c r="AA716" s="23">
        <f>_xlfn.XLOOKUP($D716,前々月商品!$D:$D,前々月商品!I:I,0)</f>
        <v>0</v>
      </c>
      <c r="AB716" s="23">
        <f>_xlfn.XLOOKUP($D716,当月商品!$D:$D,当月商品!V:V,0)</f>
        <v>0</v>
      </c>
      <c r="AC716" s="23">
        <f>_xlfn.XLOOKUP($D716,前月商品!$D:$D,前月商品!V:V,0)</f>
        <v>0</v>
      </c>
      <c r="AD716" s="23">
        <f>_xlfn.XLOOKUP($D716,前々月商品!$D:$D,前々月商品!V:V,0)</f>
        <v>0</v>
      </c>
      <c r="AE716" s="23">
        <f t="shared" si="160"/>
        <v>0</v>
      </c>
      <c r="AF716" s="23">
        <f t="shared" si="161"/>
        <v>0</v>
      </c>
      <c r="AG716" s="23">
        <f t="shared" si="162"/>
        <v>0</v>
      </c>
      <c r="AH716" s="12">
        <f>_xlfn.XLOOKUP($D716,当月商品!$D:$D,当月商品!W:W,0)</f>
        <v>0</v>
      </c>
      <c r="AI716" s="12">
        <f>_xlfn.XLOOKUP($D716,前月商品!$D:$D,前月商品!W:W,0)</f>
        <v>0</v>
      </c>
      <c r="AJ716" s="12">
        <f>_xlfn.XLOOKUP($D716,前々月商品!$D:$D,前々月商品!W:W,0)</f>
        <v>0</v>
      </c>
      <c r="AK716" s="12">
        <f>_xlfn.XLOOKUP($D716,当月商品!$D:$D,当月商品!H:H,0)</f>
        <v>0</v>
      </c>
      <c r="AL716" s="12">
        <f>_xlfn.XLOOKUP($D716,前月商品!$D:$D,前月商品!H:H,0)</f>
        <v>0</v>
      </c>
      <c r="AM716" s="12">
        <f>_xlfn.XLOOKUP($D716,前々月商品!$D:$D,前々月商品!H:H,0)</f>
        <v>0</v>
      </c>
      <c r="AN716" s="13">
        <f t="shared" si="163"/>
        <v>0</v>
      </c>
      <c r="AO716" s="13">
        <f t="shared" si="164"/>
        <v>0</v>
      </c>
      <c r="AP716" s="13">
        <f t="shared" si="165"/>
        <v>0</v>
      </c>
      <c r="AQ716" s="16">
        <f t="shared" si="166"/>
        <v>0</v>
      </c>
      <c r="AR716" s="16">
        <f t="shared" si="167"/>
        <v>0</v>
      </c>
      <c r="AS716" s="17">
        <f t="shared" si="168"/>
        <v>0</v>
      </c>
      <c r="AT716" t="e">
        <f t="shared" si="169"/>
        <v>#VALUE!</v>
      </c>
    </row>
    <row r="717" spans="3:46" ht="36.65" customHeight="1">
      <c r="C717" s="20">
        <v>712</v>
      </c>
      <c r="D717" s="53">
        <f>現状商品設定!B714</f>
        <v>0</v>
      </c>
      <c r="E717" s="26" t="str">
        <f>IFERROR(_xlfn.XLOOKUP($D717,現状商品設定!B:B,現状商品設定!C:C,"-"),"-")</f>
        <v>-</v>
      </c>
      <c r="F717" s="32" t="s">
        <v>46</v>
      </c>
      <c r="G717" s="30" t="str">
        <f>IFERROR(_xlfn.XLOOKUP($D717,現状商品設定!B:B,現状商品設定!F:F),"-")</f>
        <v>-</v>
      </c>
      <c r="H717" s="34" t="e">
        <f>IF(IF(AND(V717&gt;=設定!$C$3,X717&gt;=L717),G717*(1+設定!$C$6),IF(AND(V717&gt;=設定!$C$3,X717&lt;L717),G717*(1+設定!$C$7*-1),IF(V717&lt;設定!$C$3,G717*(1+設定!$C$6),"除外")))&gt;10,IF(AND(V717&gt;=設定!$C$3,X717&gt;=L717),G717*(1+設定!$C$6),IF(AND(V717&gt;=設定!$C$3,X717&lt;L717),G717*(1+設定!$C$7*-1),IF(V717&lt;設定!$C$3,G717*(1+設定!$C$6),"除外"))),10)</f>
        <v>#VALUE!</v>
      </c>
      <c r="I717" s="34" t="e">
        <f ca="1">IF(消化率!$I$5&lt;1,商品!H717*消化率!$I$5,IF(商品!W717*商品!Q717/(商品!H717*消化率!$I$5)&gt;商品!L717,商品!H717*消化率!$I$5,J717))</f>
        <v>#DIV/0!</v>
      </c>
      <c r="J717" s="34" t="e">
        <f t="shared" si="156"/>
        <v>#VALUE!</v>
      </c>
      <c r="K717" s="34" t="e">
        <f ca="1">IF(ROUNDDOWN(IF(I717&gt;=設定!$C$8,設定!$C$8,商品!I717),0)&lt;10,10,ROUNDDOWN(IF(I717&gt;=設定!$C$8,設定!$C$8,商品!I717),0))</f>
        <v>#DIV/0!</v>
      </c>
      <c r="L717" s="64">
        <f>IF(F717="標準",設定!$C$4,商品!F717)</f>
        <v>5</v>
      </c>
      <c r="M717" s="63" t="str">
        <f>_xlfn.XLOOKUP($D717,全商品!$F:$F,全商品!H:H,"-")</f>
        <v>-</v>
      </c>
      <c r="N717" s="12" t="str">
        <f>_xlfn.XLOOKUP($D717,全商品!$F:$F,全商品!I:I,"-")</f>
        <v>-</v>
      </c>
      <c r="O717" s="23" t="str">
        <f>_xlfn.XLOOKUP($D717,全商品!$F:$F,全商品!K:K,"-")</f>
        <v>-</v>
      </c>
      <c r="P717" s="13" t="str">
        <f>_xlfn.XLOOKUP($D717,全商品!$F:$F,全商品!M:M,"-")</f>
        <v>-</v>
      </c>
      <c r="Q717" s="25" t="str">
        <f>_xlfn.XLOOKUP($D717,現状商品設定!B:B,現状商品設定!D:D,"-")</f>
        <v>-</v>
      </c>
      <c r="R717" s="22">
        <f>SUM(_xlfn.XLOOKUP($D717,当月商品!$D:$D,当月商品!I:I,0),_xlfn.XLOOKUP($D717,前月商品!$D:$D,前月商品!I:I,0),_xlfn.XLOOKUP($D717,前々月商品!$D:$D,前々月商品!I:I,0))</f>
        <v>0</v>
      </c>
      <c r="S717" s="23">
        <f>SUM(_xlfn.XLOOKUP($D717,当月商品!$D:$D,当月商品!V:V,0),_xlfn.XLOOKUP($D717,前月商品!$D:$D,前月商品!V:V,0),_xlfn.XLOOKUP($D717,前々月商品!$D:$D,前々月商品!V:V,0))</f>
        <v>0</v>
      </c>
      <c r="T717" s="23">
        <f t="shared" si="157"/>
        <v>0</v>
      </c>
      <c r="U717" s="23">
        <f>SUM(_xlfn.XLOOKUP($D717,当月商品!$D:$D,当月商品!W:W,0),_xlfn.XLOOKUP($D717,前月商品!$D:$D,前月商品!W:W,0),_xlfn.XLOOKUP($D717,前々月商品!$D:$D,前々月商品!W:W,0))</f>
        <v>0</v>
      </c>
      <c r="V717" s="23">
        <f>SUM(_xlfn.XLOOKUP($D717,当月商品!$D:$D,当月商品!H:H,0),_xlfn.XLOOKUP($D717,前月商品!$D:$D,前月商品!H:H,0),_xlfn.XLOOKUP($D717,前々月商品!$D:$D,前々月商品!H:H,0))</f>
        <v>0</v>
      </c>
      <c r="W717" s="13">
        <f t="shared" si="158"/>
        <v>0</v>
      </c>
      <c r="X717" s="15">
        <f t="shared" si="159"/>
        <v>0</v>
      </c>
      <c r="Y717" s="22">
        <f>_xlfn.XLOOKUP($D717,当月商品!$D:$D,当月商品!I:I,0)</f>
        <v>0</v>
      </c>
      <c r="Z717" s="23">
        <f>_xlfn.XLOOKUP($D717,前月商品!$D:$D,前月商品!I:I,0)</f>
        <v>0</v>
      </c>
      <c r="AA717" s="23">
        <f>_xlfn.XLOOKUP($D717,前々月商品!$D:$D,前々月商品!I:I,0)</f>
        <v>0</v>
      </c>
      <c r="AB717" s="23">
        <f>_xlfn.XLOOKUP($D717,当月商品!$D:$D,当月商品!V:V,0)</f>
        <v>0</v>
      </c>
      <c r="AC717" s="23">
        <f>_xlfn.XLOOKUP($D717,前月商品!$D:$D,前月商品!V:V,0)</f>
        <v>0</v>
      </c>
      <c r="AD717" s="23">
        <f>_xlfn.XLOOKUP($D717,前々月商品!$D:$D,前々月商品!V:V,0)</f>
        <v>0</v>
      </c>
      <c r="AE717" s="23">
        <f t="shared" si="160"/>
        <v>0</v>
      </c>
      <c r="AF717" s="23">
        <f t="shared" si="161"/>
        <v>0</v>
      </c>
      <c r="AG717" s="23">
        <f t="shared" si="162"/>
        <v>0</v>
      </c>
      <c r="AH717" s="12">
        <f>_xlfn.XLOOKUP($D717,当月商品!$D:$D,当月商品!W:W,0)</f>
        <v>0</v>
      </c>
      <c r="AI717" s="12">
        <f>_xlfn.XLOOKUP($D717,前月商品!$D:$D,前月商品!W:W,0)</f>
        <v>0</v>
      </c>
      <c r="AJ717" s="12">
        <f>_xlfn.XLOOKUP($D717,前々月商品!$D:$D,前々月商品!W:W,0)</f>
        <v>0</v>
      </c>
      <c r="AK717" s="12">
        <f>_xlfn.XLOOKUP($D717,当月商品!$D:$D,当月商品!H:H,0)</f>
        <v>0</v>
      </c>
      <c r="AL717" s="12">
        <f>_xlfn.XLOOKUP($D717,前月商品!$D:$D,前月商品!H:H,0)</f>
        <v>0</v>
      </c>
      <c r="AM717" s="12">
        <f>_xlfn.XLOOKUP($D717,前々月商品!$D:$D,前々月商品!H:H,0)</f>
        <v>0</v>
      </c>
      <c r="AN717" s="13">
        <f t="shared" si="163"/>
        <v>0</v>
      </c>
      <c r="AO717" s="13">
        <f t="shared" si="164"/>
        <v>0</v>
      </c>
      <c r="AP717" s="13">
        <f t="shared" si="165"/>
        <v>0</v>
      </c>
      <c r="AQ717" s="16">
        <f t="shared" si="166"/>
        <v>0</v>
      </c>
      <c r="AR717" s="16">
        <f t="shared" si="167"/>
        <v>0</v>
      </c>
      <c r="AS717" s="17">
        <f t="shared" si="168"/>
        <v>0</v>
      </c>
      <c r="AT717" t="e">
        <f t="shared" si="169"/>
        <v>#VALUE!</v>
      </c>
    </row>
    <row r="718" spans="3:46" ht="36.65" customHeight="1">
      <c r="C718" s="20">
        <v>713</v>
      </c>
      <c r="D718" s="53">
        <f>現状商品設定!B715</f>
        <v>0</v>
      </c>
      <c r="E718" s="26" t="str">
        <f>IFERROR(_xlfn.XLOOKUP($D718,現状商品設定!B:B,現状商品設定!C:C,"-"),"-")</f>
        <v>-</v>
      </c>
      <c r="F718" s="32" t="s">
        <v>46</v>
      </c>
      <c r="G718" s="30" t="str">
        <f>IFERROR(_xlfn.XLOOKUP($D718,現状商品設定!B:B,現状商品設定!F:F),"-")</f>
        <v>-</v>
      </c>
      <c r="H718" s="34" t="e">
        <f>IF(IF(AND(V718&gt;=設定!$C$3,X718&gt;=L718),G718*(1+設定!$C$6),IF(AND(V718&gt;=設定!$C$3,X718&lt;L718),G718*(1+設定!$C$7*-1),IF(V718&lt;設定!$C$3,G718*(1+設定!$C$6),"除外")))&gt;10,IF(AND(V718&gt;=設定!$C$3,X718&gt;=L718),G718*(1+設定!$C$6),IF(AND(V718&gt;=設定!$C$3,X718&lt;L718),G718*(1+設定!$C$7*-1),IF(V718&lt;設定!$C$3,G718*(1+設定!$C$6),"除外"))),10)</f>
        <v>#VALUE!</v>
      </c>
      <c r="I718" s="34" t="e">
        <f ca="1">IF(消化率!$I$5&lt;1,商品!H718*消化率!$I$5,IF(商品!W718*商品!Q718/(商品!H718*消化率!$I$5)&gt;商品!L718,商品!H718*消化率!$I$5,J718))</f>
        <v>#DIV/0!</v>
      </c>
      <c r="J718" s="34" t="e">
        <f t="shared" si="156"/>
        <v>#VALUE!</v>
      </c>
      <c r="K718" s="34" t="e">
        <f ca="1">IF(ROUNDDOWN(IF(I718&gt;=設定!$C$8,設定!$C$8,商品!I718),0)&lt;10,10,ROUNDDOWN(IF(I718&gt;=設定!$C$8,設定!$C$8,商品!I718),0))</f>
        <v>#DIV/0!</v>
      </c>
      <c r="L718" s="64">
        <f>IF(F718="標準",設定!$C$4,商品!F718)</f>
        <v>5</v>
      </c>
      <c r="M718" s="63" t="str">
        <f>_xlfn.XLOOKUP($D718,全商品!$F:$F,全商品!H:H,"-")</f>
        <v>-</v>
      </c>
      <c r="N718" s="12" t="str">
        <f>_xlfn.XLOOKUP($D718,全商品!$F:$F,全商品!I:I,"-")</f>
        <v>-</v>
      </c>
      <c r="O718" s="23" t="str">
        <f>_xlfn.XLOOKUP($D718,全商品!$F:$F,全商品!K:K,"-")</f>
        <v>-</v>
      </c>
      <c r="P718" s="13" t="str">
        <f>_xlfn.XLOOKUP($D718,全商品!$F:$F,全商品!M:M,"-")</f>
        <v>-</v>
      </c>
      <c r="Q718" s="25" t="str">
        <f>_xlfn.XLOOKUP($D718,現状商品設定!B:B,現状商品設定!D:D,"-")</f>
        <v>-</v>
      </c>
      <c r="R718" s="22">
        <f>SUM(_xlfn.XLOOKUP($D718,当月商品!$D:$D,当月商品!I:I,0),_xlfn.XLOOKUP($D718,前月商品!$D:$D,前月商品!I:I,0),_xlfn.XLOOKUP($D718,前々月商品!$D:$D,前々月商品!I:I,0))</f>
        <v>0</v>
      </c>
      <c r="S718" s="23">
        <f>SUM(_xlfn.XLOOKUP($D718,当月商品!$D:$D,当月商品!V:V,0),_xlfn.XLOOKUP($D718,前月商品!$D:$D,前月商品!V:V,0),_xlfn.XLOOKUP($D718,前々月商品!$D:$D,前々月商品!V:V,0))</f>
        <v>0</v>
      </c>
      <c r="T718" s="23">
        <f t="shared" si="157"/>
        <v>0</v>
      </c>
      <c r="U718" s="23">
        <f>SUM(_xlfn.XLOOKUP($D718,当月商品!$D:$D,当月商品!W:W,0),_xlfn.XLOOKUP($D718,前月商品!$D:$D,前月商品!W:W,0),_xlfn.XLOOKUP($D718,前々月商品!$D:$D,前々月商品!W:W,0))</f>
        <v>0</v>
      </c>
      <c r="V718" s="23">
        <f>SUM(_xlfn.XLOOKUP($D718,当月商品!$D:$D,当月商品!H:H,0),_xlfn.XLOOKUP($D718,前月商品!$D:$D,前月商品!H:H,0),_xlfn.XLOOKUP($D718,前々月商品!$D:$D,前々月商品!H:H,0))</f>
        <v>0</v>
      </c>
      <c r="W718" s="13">
        <f t="shared" si="158"/>
        <v>0</v>
      </c>
      <c r="X718" s="15">
        <f t="shared" si="159"/>
        <v>0</v>
      </c>
      <c r="Y718" s="22">
        <f>_xlfn.XLOOKUP($D718,当月商品!$D:$D,当月商品!I:I,0)</f>
        <v>0</v>
      </c>
      <c r="Z718" s="23">
        <f>_xlfn.XLOOKUP($D718,前月商品!$D:$D,前月商品!I:I,0)</f>
        <v>0</v>
      </c>
      <c r="AA718" s="23">
        <f>_xlfn.XLOOKUP($D718,前々月商品!$D:$D,前々月商品!I:I,0)</f>
        <v>0</v>
      </c>
      <c r="AB718" s="23">
        <f>_xlfn.XLOOKUP($D718,当月商品!$D:$D,当月商品!V:V,0)</f>
        <v>0</v>
      </c>
      <c r="AC718" s="23">
        <f>_xlfn.XLOOKUP($D718,前月商品!$D:$D,前月商品!V:V,0)</f>
        <v>0</v>
      </c>
      <c r="AD718" s="23">
        <f>_xlfn.XLOOKUP($D718,前々月商品!$D:$D,前々月商品!V:V,0)</f>
        <v>0</v>
      </c>
      <c r="AE718" s="23">
        <f t="shared" si="160"/>
        <v>0</v>
      </c>
      <c r="AF718" s="23">
        <f t="shared" si="161"/>
        <v>0</v>
      </c>
      <c r="AG718" s="23">
        <f t="shared" si="162"/>
        <v>0</v>
      </c>
      <c r="AH718" s="12">
        <f>_xlfn.XLOOKUP($D718,当月商品!$D:$D,当月商品!W:W,0)</f>
        <v>0</v>
      </c>
      <c r="AI718" s="12">
        <f>_xlfn.XLOOKUP($D718,前月商品!$D:$D,前月商品!W:W,0)</f>
        <v>0</v>
      </c>
      <c r="AJ718" s="12">
        <f>_xlfn.XLOOKUP($D718,前々月商品!$D:$D,前々月商品!W:W,0)</f>
        <v>0</v>
      </c>
      <c r="AK718" s="12">
        <f>_xlfn.XLOOKUP($D718,当月商品!$D:$D,当月商品!H:H,0)</f>
        <v>0</v>
      </c>
      <c r="AL718" s="12">
        <f>_xlfn.XLOOKUP($D718,前月商品!$D:$D,前月商品!H:H,0)</f>
        <v>0</v>
      </c>
      <c r="AM718" s="12">
        <f>_xlfn.XLOOKUP($D718,前々月商品!$D:$D,前々月商品!H:H,0)</f>
        <v>0</v>
      </c>
      <c r="AN718" s="13">
        <f t="shared" si="163"/>
        <v>0</v>
      </c>
      <c r="AO718" s="13">
        <f t="shared" si="164"/>
        <v>0</v>
      </c>
      <c r="AP718" s="13">
        <f t="shared" si="165"/>
        <v>0</v>
      </c>
      <c r="AQ718" s="16">
        <f t="shared" si="166"/>
        <v>0</v>
      </c>
      <c r="AR718" s="16">
        <f t="shared" si="167"/>
        <v>0</v>
      </c>
      <c r="AS718" s="17">
        <f t="shared" si="168"/>
        <v>0</v>
      </c>
      <c r="AT718" t="e">
        <f t="shared" si="169"/>
        <v>#VALUE!</v>
      </c>
    </row>
    <row r="719" spans="3:46" ht="36.65" customHeight="1">
      <c r="C719" s="20">
        <v>714</v>
      </c>
      <c r="D719" s="53">
        <f>現状商品設定!B716</f>
        <v>0</v>
      </c>
      <c r="E719" s="26" t="str">
        <f>IFERROR(_xlfn.XLOOKUP($D719,現状商品設定!B:B,現状商品設定!C:C,"-"),"-")</f>
        <v>-</v>
      </c>
      <c r="F719" s="32" t="s">
        <v>46</v>
      </c>
      <c r="G719" s="30" t="str">
        <f>IFERROR(_xlfn.XLOOKUP($D719,現状商品設定!B:B,現状商品設定!F:F),"-")</f>
        <v>-</v>
      </c>
      <c r="H719" s="34" t="e">
        <f>IF(IF(AND(V719&gt;=設定!$C$3,X719&gt;=L719),G719*(1+設定!$C$6),IF(AND(V719&gt;=設定!$C$3,X719&lt;L719),G719*(1+設定!$C$7*-1),IF(V719&lt;設定!$C$3,G719*(1+設定!$C$6),"除外")))&gt;10,IF(AND(V719&gt;=設定!$C$3,X719&gt;=L719),G719*(1+設定!$C$6),IF(AND(V719&gt;=設定!$C$3,X719&lt;L719),G719*(1+設定!$C$7*-1),IF(V719&lt;設定!$C$3,G719*(1+設定!$C$6),"除外"))),10)</f>
        <v>#VALUE!</v>
      </c>
      <c r="I719" s="34" t="e">
        <f ca="1">IF(消化率!$I$5&lt;1,商品!H719*消化率!$I$5,IF(商品!W719*商品!Q719/(商品!H719*消化率!$I$5)&gt;商品!L719,商品!H719*消化率!$I$5,J719))</f>
        <v>#DIV/0!</v>
      </c>
      <c r="J719" s="34" t="e">
        <f t="shared" si="156"/>
        <v>#VALUE!</v>
      </c>
      <c r="K719" s="34" t="e">
        <f ca="1">IF(ROUNDDOWN(IF(I719&gt;=設定!$C$8,設定!$C$8,商品!I719),0)&lt;10,10,ROUNDDOWN(IF(I719&gt;=設定!$C$8,設定!$C$8,商品!I719),0))</f>
        <v>#DIV/0!</v>
      </c>
      <c r="L719" s="64">
        <f>IF(F719="標準",設定!$C$4,商品!F719)</f>
        <v>5</v>
      </c>
      <c r="M719" s="63" t="str">
        <f>_xlfn.XLOOKUP($D719,全商品!$F:$F,全商品!H:H,"-")</f>
        <v>-</v>
      </c>
      <c r="N719" s="12" t="str">
        <f>_xlfn.XLOOKUP($D719,全商品!$F:$F,全商品!I:I,"-")</f>
        <v>-</v>
      </c>
      <c r="O719" s="23" t="str">
        <f>_xlfn.XLOOKUP($D719,全商品!$F:$F,全商品!K:K,"-")</f>
        <v>-</v>
      </c>
      <c r="P719" s="13" t="str">
        <f>_xlfn.XLOOKUP($D719,全商品!$F:$F,全商品!M:M,"-")</f>
        <v>-</v>
      </c>
      <c r="Q719" s="25" t="str">
        <f>_xlfn.XLOOKUP($D719,現状商品設定!B:B,現状商品設定!D:D,"-")</f>
        <v>-</v>
      </c>
      <c r="R719" s="22">
        <f>SUM(_xlfn.XLOOKUP($D719,当月商品!$D:$D,当月商品!I:I,0),_xlfn.XLOOKUP($D719,前月商品!$D:$D,前月商品!I:I,0),_xlfn.XLOOKUP($D719,前々月商品!$D:$D,前々月商品!I:I,0))</f>
        <v>0</v>
      </c>
      <c r="S719" s="23">
        <f>SUM(_xlfn.XLOOKUP($D719,当月商品!$D:$D,当月商品!V:V,0),_xlfn.XLOOKUP($D719,前月商品!$D:$D,前月商品!V:V,0),_xlfn.XLOOKUP($D719,前々月商品!$D:$D,前々月商品!V:V,0))</f>
        <v>0</v>
      </c>
      <c r="T719" s="23">
        <f t="shared" si="157"/>
        <v>0</v>
      </c>
      <c r="U719" s="23">
        <f>SUM(_xlfn.XLOOKUP($D719,当月商品!$D:$D,当月商品!W:W,0),_xlfn.XLOOKUP($D719,前月商品!$D:$D,前月商品!W:W,0),_xlfn.XLOOKUP($D719,前々月商品!$D:$D,前々月商品!W:W,0))</f>
        <v>0</v>
      </c>
      <c r="V719" s="23">
        <f>SUM(_xlfn.XLOOKUP($D719,当月商品!$D:$D,当月商品!H:H,0),_xlfn.XLOOKUP($D719,前月商品!$D:$D,前月商品!H:H,0),_xlfn.XLOOKUP($D719,前々月商品!$D:$D,前々月商品!H:H,0))</f>
        <v>0</v>
      </c>
      <c r="W719" s="13">
        <f t="shared" si="158"/>
        <v>0</v>
      </c>
      <c r="X719" s="15">
        <f t="shared" si="159"/>
        <v>0</v>
      </c>
      <c r="Y719" s="22">
        <f>_xlfn.XLOOKUP($D719,当月商品!$D:$D,当月商品!I:I,0)</f>
        <v>0</v>
      </c>
      <c r="Z719" s="23">
        <f>_xlfn.XLOOKUP($D719,前月商品!$D:$D,前月商品!I:I,0)</f>
        <v>0</v>
      </c>
      <c r="AA719" s="23">
        <f>_xlfn.XLOOKUP($D719,前々月商品!$D:$D,前々月商品!I:I,0)</f>
        <v>0</v>
      </c>
      <c r="AB719" s="23">
        <f>_xlfn.XLOOKUP($D719,当月商品!$D:$D,当月商品!V:V,0)</f>
        <v>0</v>
      </c>
      <c r="AC719" s="23">
        <f>_xlfn.XLOOKUP($D719,前月商品!$D:$D,前月商品!V:V,0)</f>
        <v>0</v>
      </c>
      <c r="AD719" s="23">
        <f>_xlfn.XLOOKUP($D719,前々月商品!$D:$D,前々月商品!V:V,0)</f>
        <v>0</v>
      </c>
      <c r="AE719" s="23">
        <f t="shared" si="160"/>
        <v>0</v>
      </c>
      <c r="AF719" s="23">
        <f t="shared" si="161"/>
        <v>0</v>
      </c>
      <c r="AG719" s="23">
        <f t="shared" si="162"/>
        <v>0</v>
      </c>
      <c r="AH719" s="12">
        <f>_xlfn.XLOOKUP($D719,当月商品!$D:$D,当月商品!W:W,0)</f>
        <v>0</v>
      </c>
      <c r="AI719" s="12">
        <f>_xlfn.XLOOKUP($D719,前月商品!$D:$D,前月商品!W:W,0)</f>
        <v>0</v>
      </c>
      <c r="AJ719" s="12">
        <f>_xlfn.XLOOKUP($D719,前々月商品!$D:$D,前々月商品!W:W,0)</f>
        <v>0</v>
      </c>
      <c r="AK719" s="12">
        <f>_xlfn.XLOOKUP($D719,当月商品!$D:$D,当月商品!H:H,0)</f>
        <v>0</v>
      </c>
      <c r="AL719" s="12">
        <f>_xlfn.XLOOKUP($D719,前月商品!$D:$D,前月商品!H:H,0)</f>
        <v>0</v>
      </c>
      <c r="AM719" s="12">
        <f>_xlfn.XLOOKUP($D719,前々月商品!$D:$D,前々月商品!H:H,0)</f>
        <v>0</v>
      </c>
      <c r="AN719" s="13">
        <f t="shared" si="163"/>
        <v>0</v>
      </c>
      <c r="AO719" s="13">
        <f t="shared" si="164"/>
        <v>0</v>
      </c>
      <c r="AP719" s="13">
        <f t="shared" si="165"/>
        <v>0</v>
      </c>
      <c r="AQ719" s="16">
        <f t="shared" si="166"/>
        <v>0</v>
      </c>
      <c r="AR719" s="16">
        <f t="shared" si="167"/>
        <v>0</v>
      </c>
      <c r="AS719" s="17">
        <f t="shared" si="168"/>
        <v>0</v>
      </c>
      <c r="AT719" t="e">
        <f t="shared" si="169"/>
        <v>#VALUE!</v>
      </c>
    </row>
    <row r="720" spans="3:46" ht="36.65" customHeight="1">
      <c r="C720" s="20">
        <v>715</v>
      </c>
      <c r="D720" s="53">
        <f>現状商品設定!B717</f>
        <v>0</v>
      </c>
      <c r="E720" s="26" t="str">
        <f>IFERROR(_xlfn.XLOOKUP($D720,現状商品設定!B:B,現状商品設定!C:C,"-"),"-")</f>
        <v>-</v>
      </c>
      <c r="F720" s="32" t="s">
        <v>46</v>
      </c>
      <c r="G720" s="30" t="str">
        <f>IFERROR(_xlfn.XLOOKUP($D720,現状商品設定!B:B,現状商品設定!F:F),"-")</f>
        <v>-</v>
      </c>
      <c r="H720" s="34" t="e">
        <f>IF(IF(AND(V720&gt;=設定!$C$3,X720&gt;=L720),G720*(1+設定!$C$6),IF(AND(V720&gt;=設定!$C$3,X720&lt;L720),G720*(1+設定!$C$7*-1),IF(V720&lt;設定!$C$3,G720*(1+設定!$C$6),"除外")))&gt;10,IF(AND(V720&gt;=設定!$C$3,X720&gt;=L720),G720*(1+設定!$C$6),IF(AND(V720&gt;=設定!$C$3,X720&lt;L720),G720*(1+設定!$C$7*-1),IF(V720&lt;設定!$C$3,G720*(1+設定!$C$6),"除外"))),10)</f>
        <v>#VALUE!</v>
      </c>
      <c r="I720" s="34" t="e">
        <f ca="1">IF(消化率!$I$5&lt;1,商品!H720*消化率!$I$5,IF(商品!W720*商品!Q720/(商品!H720*消化率!$I$5)&gt;商品!L720,商品!H720*消化率!$I$5,J720))</f>
        <v>#DIV/0!</v>
      </c>
      <c r="J720" s="34" t="e">
        <f t="shared" si="156"/>
        <v>#VALUE!</v>
      </c>
      <c r="K720" s="34" t="e">
        <f ca="1">IF(ROUNDDOWN(IF(I720&gt;=設定!$C$8,設定!$C$8,商品!I720),0)&lt;10,10,ROUNDDOWN(IF(I720&gt;=設定!$C$8,設定!$C$8,商品!I720),0))</f>
        <v>#DIV/0!</v>
      </c>
      <c r="L720" s="64">
        <f>IF(F720="標準",設定!$C$4,商品!F720)</f>
        <v>5</v>
      </c>
      <c r="M720" s="63" t="str">
        <f>_xlfn.XLOOKUP($D720,全商品!$F:$F,全商品!H:H,"-")</f>
        <v>-</v>
      </c>
      <c r="N720" s="12" t="str">
        <f>_xlfn.XLOOKUP($D720,全商品!$F:$F,全商品!I:I,"-")</f>
        <v>-</v>
      </c>
      <c r="O720" s="23" t="str">
        <f>_xlfn.XLOOKUP($D720,全商品!$F:$F,全商品!K:K,"-")</f>
        <v>-</v>
      </c>
      <c r="P720" s="13" t="str">
        <f>_xlfn.XLOOKUP($D720,全商品!$F:$F,全商品!M:M,"-")</f>
        <v>-</v>
      </c>
      <c r="Q720" s="25" t="str">
        <f>_xlfn.XLOOKUP($D720,現状商品設定!B:B,現状商品設定!D:D,"-")</f>
        <v>-</v>
      </c>
      <c r="R720" s="22">
        <f>SUM(_xlfn.XLOOKUP($D720,当月商品!$D:$D,当月商品!I:I,0),_xlfn.XLOOKUP($D720,前月商品!$D:$D,前月商品!I:I,0),_xlfn.XLOOKUP($D720,前々月商品!$D:$D,前々月商品!I:I,0))</f>
        <v>0</v>
      </c>
      <c r="S720" s="23">
        <f>SUM(_xlfn.XLOOKUP($D720,当月商品!$D:$D,当月商品!V:V,0),_xlfn.XLOOKUP($D720,前月商品!$D:$D,前月商品!V:V,0),_xlfn.XLOOKUP($D720,前々月商品!$D:$D,前々月商品!V:V,0))</f>
        <v>0</v>
      </c>
      <c r="T720" s="23">
        <f t="shared" si="157"/>
        <v>0</v>
      </c>
      <c r="U720" s="23">
        <f>SUM(_xlfn.XLOOKUP($D720,当月商品!$D:$D,当月商品!W:W,0),_xlfn.XLOOKUP($D720,前月商品!$D:$D,前月商品!W:W,0),_xlfn.XLOOKUP($D720,前々月商品!$D:$D,前々月商品!W:W,0))</f>
        <v>0</v>
      </c>
      <c r="V720" s="23">
        <f>SUM(_xlfn.XLOOKUP($D720,当月商品!$D:$D,当月商品!H:H,0),_xlfn.XLOOKUP($D720,前月商品!$D:$D,前月商品!H:H,0),_xlfn.XLOOKUP($D720,前々月商品!$D:$D,前々月商品!H:H,0))</f>
        <v>0</v>
      </c>
      <c r="W720" s="13">
        <f t="shared" si="158"/>
        <v>0</v>
      </c>
      <c r="X720" s="15">
        <f t="shared" si="159"/>
        <v>0</v>
      </c>
      <c r="Y720" s="22">
        <f>_xlfn.XLOOKUP($D720,当月商品!$D:$D,当月商品!I:I,0)</f>
        <v>0</v>
      </c>
      <c r="Z720" s="23">
        <f>_xlfn.XLOOKUP($D720,前月商品!$D:$D,前月商品!I:I,0)</f>
        <v>0</v>
      </c>
      <c r="AA720" s="23">
        <f>_xlfn.XLOOKUP($D720,前々月商品!$D:$D,前々月商品!I:I,0)</f>
        <v>0</v>
      </c>
      <c r="AB720" s="23">
        <f>_xlfn.XLOOKUP($D720,当月商品!$D:$D,当月商品!V:V,0)</f>
        <v>0</v>
      </c>
      <c r="AC720" s="23">
        <f>_xlfn.XLOOKUP($D720,前月商品!$D:$D,前月商品!V:V,0)</f>
        <v>0</v>
      </c>
      <c r="AD720" s="23">
        <f>_xlfn.XLOOKUP($D720,前々月商品!$D:$D,前々月商品!V:V,0)</f>
        <v>0</v>
      </c>
      <c r="AE720" s="23">
        <f t="shared" si="160"/>
        <v>0</v>
      </c>
      <c r="AF720" s="23">
        <f t="shared" si="161"/>
        <v>0</v>
      </c>
      <c r="AG720" s="23">
        <f t="shared" si="162"/>
        <v>0</v>
      </c>
      <c r="AH720" s="12">
        <f>_xlfn.XLOOKUP($D720,当月商品!$D:$D,当月商品!W:W,0)</f>
        <v>0</v>
      </c>
      <c r="AI720" s="12">
        <f>_xlfn.XLOOKUP($D720,前月商品!$D:$D,前月商品!W:W,0)</f>
        <v>0</v>
      </c>
      <c r="AJ720" s="12">
        <f>_xlfn.XLOOKUP($D720,前々月商品!$D:$D,前々月商品!W:W,0)</f>
        <v>0</v>
      </c>
      <c r="AK720" s="12">
        <f>_xlfn.XLOOKUP($D720,当月商品!$D:$D,当月商品!H:H,0)</f>
        <v>0</v>
      </c>
      <c r="AL720" s="12">
        <f>_xlfn.XLOOKUP($D720,前月商品!$D:$D,前月商品!H:H,0)</f>
        <v>0</v>
      </c>
      <c r="AM720" s="12">
        <f>_xlfn.XLOOKUP($D720,前々月商品!$D:$D,前々月商品!H:H,0)</f>
        <v>0</v>
      </c>
      <c r="AN720" s="13">
        <f t="shared" si="163"/>
        <v>0</v>
      </c>
      <c r="AO720" s="13">
        <f t="shared" si="164"/>
        <v>0</v>
      </c>
      <c r="AP720" s="13">
        <f t="shared" si="165"/>
        <v>0</v>
      </c>
      <c r="AQ720" s="16">
        <f t="shared" si="166"/>
        <v>0</v>
      </c>
      <c r="AR720" s="16">
        <f t="shared" si="167"/>
        <v>0</v>
      </c>
      <c r="AS720" s="17">
        <f t="shared" si="168"/>
        <v>0</v>
      </c>
      <c r="AT720" t="e">
        <f t="shared" si="169"/>
        <v>#VALUE!</v>
      </c>
    </row>
    <row r="721" spans="3:46" ht="36.65" customHeight="1">
      <c r="C721" s="20">
        <v>716</v>
      </c>
      <c r="D721" s="53">
        <f>現状商品設定!B718</f>
        <v>0</v>
      </c>
      <c r="E721" s="26" t="str">
        <f>IFERROR(_xlfn.XLOOKUP($D721,現状商品設定!B:B,現状商品設定!C:C,"-"),"-")</f>
        <v>-</v>
      </c>
      <c r="F721" s="32" t="s">
        <v>46</v>
      </c>
      <c r="G721" s="30" t="str">
        <f>IFERROR(_xlfn.XLOOKUP($D721,現状商品設定!B:B,現状商品設定!F:F),"-")</f>
        <v>-</v>
      </c>
      <c r="H721" s="34" t="e">
        <f>IF(IF(AND(V721&gt;=設定!$C$3,X721&gt;=L721),G721*(1+設定!$C$6),IF(AND(V721&gt;=設定!$C$3,X721&lt;L721),G721*(1+設定!$C$7*-1),IF(V721&lt;設定!$C$3,G721*(1+設定!$C$6),"除外")))&gt;10,IF(AND(V721&gt;=設定!$C$3,X721&gt;=L721),G721*(1+設定!$C$6),IF(AND(V721&gt;=設定!$C$3,X721&lt;L721),G721*(1+設定!$C$7*-1),IF(V721&lt;設定!$C$3,G721*(1+設定!$C$6),"除外"))),10)</f>
        <v>#VALUE!</v>
      </c>
      <c r="I721" s="34" t="e">
        <f ca="1">IF(消化率!$I$5&lt;1,商品!H721*消化率!$I$5,IF(商品!W721*商品!Q721/(商品!H721*消化率!$I$5)&gt;商品!L721,商品!H721*消化率!$I$5,J721))</f>
        <v>#DIV/0!</v>
      </c>
      <c r="J721" s="34" t="e">
        <f t="shared" si="156"/>
        <v>#VALUE!</v>
      </c>
      <c r="K721" s="34" t="e">
        <f ca="1">IF(ROUNDDOWN(IF(I721&gt;=設定!$C$8,設定!$C$8,商品!I721),0)&lt;10,10,ROUNDDOWN(IF(I721&gt;=設定!$C$8,設定!$C$8,商品!I721),0))</f>
        <v>#DIV/0!</v>
      </c>
      <c r="L721" s="64">
        <f>IF(F721="標準",設定!$C$4,商品!F721)</f>
        <v>5</v>
      </c>
      <c r="M721" s="63" t="str">
        <f>_xlfn.XLOOKUP($D721,全商品!$F:$F,全商品!H:H,"-")</f>
        <v>-</v>
      </c>
      <c r="N721" s="12" t="str">
        <f>_xlfn.XLOOKUP($D721,全商品!$F:$F,全商品!I:I,"-")</f>
        <v>-</v>
      </c>
      <c r="O721" s="23" t="str">
        <f>_xlfn.XLOOKUP($D721,全商品!$F:$F,全商品!K:K,"-")</f>
        <v>-</v>
      </c>
      <c r="P721" s="13" t="str">
        <f>_xlfn.XLOOKUP($D721,全商品!$F:$F,全商品!M:M,"-")</f>
        <v>-</v>
      </c>
      <c r="Q721" s="25" t="str">
        <f>_xlfn.XLOOKUP($D721,現状商品設定!B:B,現状商品設定!D:D,"-")</f>
        <v>-</v>
      </c>
      <c r="R721" s="22">
        <f>SUM(_xlfn.XLOOKUP($D721,当月商品!$D:$D,当月商品!I:I,0),_xlfn.XLOOKUP($D721,前月商品!$D:$D,前月商品!I:I,0),_xlfn.XLOOKUP($D721,前々月商品!$D:$D,前々月商品!I:I,0))</f>
        <v>0</v>
      </c>
      <c r="S721" s="23">
        <f>SUM(_xlfn.XLOOKUP($D721,当月商品!$D:$D,当月商品!V:V,0),_xlfn.XLOOKUP($D721,前月商品!$D:$D,前月商品!V:V,0),_xlfn.XLOOKUP($D721,前々月商品!$D:$D,前々月商品!V:V,0))</f>
        <v>0</v>
      </c>
      <c r="T721" s="23">
        <f t="shared" si="157"/>
        <v>0</v>
      </c>
      <c r="U721" s="23">
        <f>SUM(_xlfn.XLOOKUP($D721,当月商品!$D:$D,当月商品!W:W,0),_xlfn.XLOOKUP($D721,前月商品!$D:$D,前月商品!W:W,0),_xlfn.XLOOKUP($D721,前々月商品!$D:$D,前々月商品!W:W,0))</f>
        <v>0</v>
      </c>
      <c r="V721" s="23">
        <f>SUM(_xlfn.XLOOKUP($D721,当月商品!$D:$D,当月商品!H:H,0),_xlfn.XLOOKUP($D721,前月商品!$D:$D,前月商品!H:H,0),_xlfn.XLOOKUP($D721,前々月商品!$D:$D,前々月商品!H:H,0))</f>
        <v>0</v>
      </c>
      <c r="W721" s="13">
        <f t="shared" si="158"/>
        <v>0</v>
      </c>
      <c r="X721" s="15">
        <f t="shared" si="159"/>
        <v>0</v>
      </c>
      <c r="Y721" s="22">
        <f>_xlfn.XLOOKUP($D721,当月商品!$D:$D,当月商品!I:I,0)</f>
        <v>0</v>
      </c>
      <c r="Z721" s="23">
        <f>_xlfn.XLOOKUP($D721,前月商品!$D:$D,前月商品!I:I,0)</f>
        <v>0</v>
      </c>
      <c r="AA721" s="23">
        <f>_xlfn.XLOOKUP($D721,前々月商品!$D:$D,前々月商品!I:I,0)</f>
        <v>0</v>
      </c>
      <c r="AB721" s="23">
        <f>_xlfn.XLOOKUP($D721,当月商品!$D:$D,当月商品!V:V,0)</f>
        <v>0</v>
      </c>
      <c r="AC721" s="23">
        <f>_xlfn.XLOOKUP($D721,前月商品!$D:$D,前月商品!V:V,0)</f>
        <v>0</v>
      </c>
      <c r="AD721" s="23">
        <f>_xlfn.XLOOKUP($D721,前々月商品!$D:$D,前々月商品!V:V,0)</f>
        <v>0</v>
      </c>
      <c r="AE721" s="23">
        <f t="shared" si="160"/>
        <v>0</v>
      </c>
      <c r="AF721" s="23">
        <f t="shared" si="161"/>
        <v>0</v>
      </c>
      <c r="AG721" s="23">
        <f t="shared" si="162"/>
        <v>0</v>
      </c>
      <c r="AH721" s="12">
        <f>_xlfn.XLOOKUP($D721,当月商品!$D:$D,当月商品!W:W,0)</f>
        <v>0</v>
      </c>
      <c r="AI721" s="12">
        <f>_xlfn.XLOOKUP($D721,前月商品!$D:$D,前月商品!W:W,0)</f>
        <v>0</v>
      </c>
      <c r="AJ721" s="12">
        <f>_xlfn.XLOOKUP($D721,前々月商品!$D:$D,前々月商品!W:W,0)</f>
        <v>0</v>
      </c>
      <c r="AK721" s="12">
        <f>_xlfn.XLOOKUP($D721,当月商品!$D:$D,当月商品!H:H,0)</f>
        <v>0</v>
      </c>
      <c r="AL721" s="12">
        <f>_xlfn.XLOOKUP($D721,前月商品!$D:$D,前月商品!H:H,0)</f>
        <v>0</v>
      </c>
      <c r="AM721" s="12">
        <f>_xlfn.XLOOKUP($D721,前々月商品!$D:$D,前々月商品!H:H,0)</f>
        <v>0</v>
      </c>
      <c r="AN721" s="13">
        <f t="shared" si="163"/>
        <v>0</v>
      </c>
      <c r="AO721" s="13">
        <f t="shared" si="164"/>
        <v>0</v>
      </c>
      <c r="AP721" s="13">
        <f t="shared" si="165"/>
        <v>0</v>
      </c>
      <c r="AQ721" s="16">
        <f t="shared" si="166"/>
        <v>0</v>
      </c>
      <c r="AR721" s="16">
        <f t="shared" si="167"/>
        <v>0</v>
      </c>
      <c r="AS721" s="17">
        <f t="shared" si="168"/>
        <v>0</v>
      </c>
      <c r="AT721" t="e">
        <f t="shared" si="169"/>
        <v>#VALUE!</v>
      </c>
    </row>
    <row r="722" spans="3:46" ht="36.65" customHeight="1">
      <c r="C722" s="20">
        <v>717</v>
      </c>
      <c r="D722" s="53">
        <f>現状商品設定!B719</f>
        <v>0</v>
      </c>
      <c r="E722" s="26" t="str">
        <f>IFERROR(_xlfn.XLOOKUP($D722,現状商品設定!B:B,現状商品設定!C:C,"-"),"-")</f>
        <v>-</v>
      </c>
      <c r="F722" s="32" t="s">
        <v>46</v>
      </c>
      <c r="G722" s="30" t="str">
        <f>IFERROR(_xlfn.XLOOKUP($D722,現状商品設定!B:B,現状商品設定!F:F),"-")</f>
        <v>-</v>
      </c>
      <c r="H722" s="34" t="e">
        <f>IF(IF(AND(V722&gt;=設定!$C$3,X722&gt;=L722),G722*(1+設定!$C$6),IF(AND(V722&gt;=設定!$C$3,X722&lt;L722),G722*(1+設定!$C$7*-1),IF(V722&lt;設定!$C$3,G722*(1+設定!$C$6),"除外")))&gt;10,IF(AND(V722&gt;=設定!$C$3,X722&gt;=L722),G722*(1+設定!$C$6),IF(AND(V722&gt;=設定!$C$3,X722&lt;L722),G722*(1+設定!$C$7*-1),IF(V722&lt;設定!$C$3,G722*(1+設定!$C$6),"除外"))),10)</f>
        <v>#VALUE!</v>
      </c>
      <c r="I722" s="34" t="e">
        <f ca="1">IF(消化率!$I$5&lt;1,商品!H722*消化率!$I$5,IF(商品!W722*商品!Q722/(商品!H722*消化率!$I$5)&gt;商品!L722,商品!H722*消化率!$I$5,J722))</f>
        <v>#DIV/0!</v>
      </c>
      <c r="J722" s="34" t="e">
        <f t="shared" si="156"/>
        <v>#VALUE!</v>
      </c>
      <c r="K722" s="34" t="e">
        <f ca="1">IF(ROUNDDOWN(IF(I722&gt;=設定!$C$8,設定!$C$8,商品!I722),0)&lt;10,10,ROUNDDOWN(IF(I722&gt;=設定!$C$8,設定!$C$8,商品!I722),0))</f>
        <v>#DIV/0!</v>
      </c>
      <c r="L722" s="64">
        <f>IF(F722="標準",設定!$C$4,商品!F722)</f>
        <v>5</v>
      </c>
      <c r="M722" s="63" t="str">
        <f>_xlfn.XLOOKUP($D722,全商品!$F:$F,全商品!H:H,"-")</f>
        <v>-</v>
      </c>
      <c r="N722" s="12" t="str">
        <f>_xlfn.XLOOKUP($D722,全商品!$F:$F,全商品!I:I,"-")</f>
        <v>-</v>
      </c>
      <c r="O722" s="23" t="str">
        <f>_xlfn.XLOOKUP($D722,全商品!$F:$F,全商品!K:K,"-")</f>
        <v>-</v>
      </c>
      <c r="P722" s="13" t="str">
        <f>_xlfn.XLOOKUP($D722,全商品!$F:$F,全商品!M:M,"-")</f>
        <v>-</v>
      </c>
      <c r="Q722" s="25" t="str">
        <f>_xlfn.XLOOKUP($D722,現状商品設定!B:B,現状商品設定!D:D,"-")</f>
        <v>-</v>
      </c>
      <c r="R722" s="22">
        <f>SUM(_xlfn.XLOOKUP($D722,当月商品!$D:$D,当月商品!I:I,0),_xlfn.XLOOKUP($D722,前月商品!$D:$D,前月商品!I:I,0),_xlfn.XLOOKUP($D722,前々月商品!$D:$D,前々月商品!I:I,0))</f>
        <v>0</v>
      </c>
      <c r="S722" s="23">
        <f>SUM(_xlfn.XLOOKUP($D722,当月商品!$D:$D,当月商品!V:V,0),_xlfn.XLOOKUP($D722,前月商品!$D:$D,前月商品!V:V,0),_xlfn.XLOOKUP($D722,前々月商品!$D:$D,前々月商品!V:V,0))</f>
        <v>0</v>
      </c>
      <c r="T722" s="23">
        <f t="shared" si="157"/>
        <v>0</v>
      </c>
      <c r="U722" s="23">
        <f>SUM(_xlfn.XLOOKUP($D722,当月商品!$D:$D,当月商品!W:W,0),_xlfn.XLOOKUP($D722,前月商品!$D:$D,前月商品!W:W,0),_xlfn.XLOOKUP($D722,前々月商品!$D:$D,前々月商品!W:W,0))</f>
        <v>0</v>
      </c>
      <c r="V722" s="23">
        <f>SUM(_xlfn.XLOOKUP($D722,当月商品!$D:$D,当月商品!H:H,0),_xlfn.XLOOKUP($D722,前月商品!$D:$D,前月商品!H:H,0),_xlfn.XLOOKUP($D722,前々月商品!$D:$D,前々月商品!H:H,0))</f>
        <v>0</v>
      </c>
      <c r="W722" s="13">
        <f t="shared" si="158"/>
        <v>0</v>
      </c>
      <c r="X722" s="15">
        <f t="shared" si="159"/>
        <v>0</v>
      </c>
      <c r="Y722" s="22">
        <f>_xlfn.XLOOKUP($D722,当月商品!$D:$D,当月商品!I:I,0)</f>
        <v>0</v>
      </c>
      <c r="Z722" s="23">
        <f>_xlfn.XLOOKUP($D722,前月商品!$D:$D,前月商品!I:I,0)</f>
        <v>0</v>
      </c>
      <c r="AA722" s="23">
        <f>_xlfn.XLOOKUP($D722,前々月商品!$D:$D,前々月商品!I:I,0)</f>
        <v>0</v>
      </c>
      <c r="AB722" s="23">
        <f>_xlfn.XLOOKUP($D722,当月商品!$D:$D,当月商品!V:V,0)</f>
        <v>0</v>
      </c>
      <c r="AC722" s="23">
        <f>_xlfn.XLOOKUP($D722,前月商品!$D:$D,前月商品!V:V,0)</f>
        <v>0</v>
      </c>
      <c r="AD722" s="23">
        <f>_xlfn.XLOOKUP($D722,前々月商品!$D:$D,前々月商品!V:V,0)</f>
        <v>0</v>
      </c>
      <c r="AE722" s="23">
        <f t="shared" si="160"/>
        <v>0</v>
      </c>
      <c r="AF722" s="23">
        <f t="shared" si="161"/>
        <v>0</v>
      </c>
      <c r="AG722" s="23">
        <f t="shared" si="162"/>
        <v>0</v>
      </c>
      <c r="AH722" s="12">
        <f>_xlfn.XLOOKUP($D722,当月商品!$D:$D,当月商品!W:W,0)</f>
        <v>0</v>
      </c>
      <c r="AI722" s="12">
        <f>_xlfn.XLOOKUP($D722,前月商品!$D:$D,前月商品!W:W,0)</f>
        <v>0</v>
      </c>
      <c r="AJ722" s="12">
        <f>_xlfn.XLOOKUP($D722,前々月商品!$D:$D,前々月商品!W:W,0)</f>
        <v>0</v>
      </c>
      <c r="AK722" s="12">
        <f>_xlfn.XLOOKUP($D722,当月商品!$D:$D,当月商品!H:H,0)</f>
        <v>0</v>
      </c>
      <c r="AL722" s="12">
        <f>_xlfn.XLOOKUP($D722,前月商品!$D:$D,前月商品!H:H,0)</f>
        <v>0</v>
      </c>
      <c r="AM722" s="12">
        <f>_xlfn.XLOOKUP($D722,前々月商品!$D:$D,前々月商品!H:H,0)</f>
        <v>0</v>
      </c>
      <c r="AN722" s="13">
        <f t="shared" si="163"/>
        <v>0</v>
      </c>
      <c r="AO722" s="13">
        <f t="shared" si="164"/>
        <v>0</v>
      </c>
      <c r="AP722" s="13">
        <f t="shared" si="165"/>
        <v>0</v>
      </c>
      <c r="AQ722" s="16">
        <f t="shared" si="166"/>
        <v>0</v>
      </c>
      <c r="AR722" s="16">
        <f t="shared" si="167"/>
        <v>0</v>
      </c>
      <c r="AS722" s="17">
        <f t="shared" si="168"/>
        <v>0</v>
      </c>
      <c r="AT722" t="e">
        <f t="shared" si="169"/>
        <v>#VALUE!</v>
      </c>
    </row>
    <row r="723" spans="3:46" ht="36.65" customHeight="1">
      <c r="C723" s="20">
        <v>718</v>
      </c>
      <c r="D723" s="53">
        <f>現状商品設定!B720</f>
        <v>0</v>
      </c>
      <c r="E723" s="26" t="str">
        <f>IFERROR(_xlfn.XLOOKUP($D723,現状商品設定!B:B,現状商品設定!C:C,"-"),"-")</f>
        <v>-</v>
      </c>
      <c r="F723" s="32" t="s">
        <v>46</v>
      </c>
      <c r="G723" s="30" t="str">
        <f>IFERROR(_xlfn.XLOOKUP($D723,現状商品設定!B:B,現状商品設定!F:F),"-")</f>
        <v>-</v>
      </c>
      <c r="H723" s="34" t="e">
        <f>IF(IF(AND(V723&gt;=設定!$C$3,X723&gt;=L723),G723*(1+設定!$C$6),IF(AND(V723&gt;=設定!$C$3,X723&lt;L723),G723*(1+設定!$C$7*-1),IF(V723&lt;設定!$C$3,G723*(1+設定!$C$6),"除外")))&gt;10,IF(AND(V723&gt;=設定!$C$3,X723&gt;=L723),G723*(1+設定!$C$6),IF(AND(V723&gt;=設定!$C$3,X723&lt;L723),G723*(1+設定!$C$7*-1),IF(V723&lt;設定!$C$3,G723*(1+設定!$C$6),"除外"))),10)</f>
        <v>#VALUE!</v>
      </c>
      <c r="I723" s="34" t="e">
        <f ca="1">IF(消化率!$I$5&lt;1,商品!H723*消化率!$I$5,IF(商品!W723*商品!Q723/(商品!H723*消化率!$I$5)&gt;商品!L723,商品!H723*消化率!$I$5,J723))</f>
        <v>#DIV/0!</v>
      </c>
      <c r="J723" s="34" t="e">
        <f t="shared" si="156"/>
        <v>#VALUE!</v>
      </c>
      <c r="K723" s="34" t="e">
        <f ca="1">IF(ROUNDDOWN(IF(I723&gt;=設定!$C$8,設定!$C$8,商品!I723),0)&lt;10,10,ROUNDDOWN(IF(I723&gt;=設定!$C$8,設定!$C$8,商品!I723),0))</f>
        <v>#DIV/0!</v>
      </c>
      <c r="L723" s="64">
        <f>IF(F723="標準",設定!$C$4,商品!F723)</f>
        <v>5</v>
      </c>
      <c r="M723" s="63" t="str">
        <f>_xlfn.XLOOKUP($D723,全商品!$F:$F,全商品!H:H,"-")</f>
        <v>-</v>
      </c>
      <c r="N723" s="12" t="str">
        <f>_xlfn.XLOOKUP($D723,全商品!$F:$F,全商品!I:I,"-")</f>
        <v>-</v>
      </c>
      <c r="O723" s="23" t="str">
        <f>_xlfn.XLOOKUP($D723,全商品!$F:$F,全商品!K:K,"-")</f>
        <v>-</v>
      </c>
      <c r="P723" s="13" t="str">
        <f>_xlfn.XLOOKUP($D723,全商品!$F:$F,全商品!M:M,"-")</f>
        <v>-</v>
      </c>
      <c r="Q723" s="25" t="str">
        <f>_xlfn.XLOOKUP($D723,現状商品設定!B:B,現状商品設定!D:D,"-")</f>
        <v>-</v>
      </c>
      <c r="R723" s="22">
        <f>SUM(_xlfn.XLOOKUP($D723,当月商品!$D:$D,当月商品!I:I,0),_xlfn.XLOOKUP($D723,前月商品!$D:$D,前月商品!I:I,0),_xlfn.XLOOKUP($D723,前々月商品!$D:$D,前々月商品!I:I,0))</f>
        <v>0</v>
      </c>
      <c r="S723" s="23">
        <f>SUM(_xlfn.XLOOKUP($D723,当月商品!$D:$D,当月商品!V:V,0),_xlfn.XLOOKUP($D723,前月商品!$D:$D,前月商品!V:V,0),_xlfn.XLOOKUP($D723,前々月商品!$D:$D,前々月商品!V:V,0))</f>
        <v>0</v>
      </c>
      <c r="T723" s="23">
        <f t="shared" si="157"/>
        <v>0</v>
      </c>
      <c r="U723" s="23">
        <f>SUM(_xlfn.XLOOKUP($D723,当月商品!$D:$D,当月商品!W:W,0),_xlfn.XLOOKUP($D723,前月商品!$D:$D,前月商品!W:W,0),_xlfn.XLOOKUP($D723,前々月商品!$D:$D,前々月商品!W:W,0))</f>
        <v>0</v>
      </c>
      <c r="V723" s="23">
        <f>SUM(_xlfn.XLOOKUP($D723,当月商品!$D:$D,当月商品!H:H,0),_xlfn.XLOOKUP($D723,前月商品!$D:$D,前月商品!H:H,0),_xlfn.XLOOKUP($D723,前々月商品!$D:$D,前々月商品!H:H,0))</f>
        <v>0</v>
      </c>
      <c r="W723" s="13">
        <f t="shared" si="158"/>
        <v>0</v>
      </c>
      <c r="X723" s="15">
        <f t="shared" si="159"/>
        <v>0</v>
      </c>
      <c r="Y723" s="22">
        <f>_xlfn.XLOOKUP($D723,当月商品!$D:$D,当月商品!I:I,0)</f>
        <v>0</v>
      </c>
      <c r="Z723" s="23">
        <f>_xlfn.XLOOKUP($D723,前月商品!$D:$D,前月商品!I:I,0)</f>
        <v>0</v>
      </c>
      <c r="AA723" s="23">
        <f>_xlfn.XLOOKUP($D723,前々月商品!$D:$D,前々月商品!I:I,0)</f>
        <v>0</v>
      </c>
      <c r="AB723" s="23">
        <f>_xlfn.XLOOKUP($D723,当月商品!$D:$D,当月商品!V:V,0)</f>
        <v>0</v>
      </c>
      <c r="AC723" s="23">
        <f>_xlfn.XLOOKUP($D723,前月商品!$D:$D,前月商品!V:V,0)</f>
        <v>0</v>
      </c>
      <c r="AD723" s="23">
        <f>_xlfn.XLOOKUP($D723,前々月商品!$D:$D,前々月商品!V:V,0)</f>
        <v>0</v>
      </c>
      <c r="AE723" s="23">
        <f t="shared" si="160"/>
        <v>0</v>
      </c>
      <c r="AF723" s="23">
        <f t="shared" si="161"/>
        <v>0</v>
      </c>
      <c r="AG723" s="23">
        <f t="shared" si="162"/>
        <v>0</v>
      </c>
      <c r="AH723" s="12">
        <f>_xlfn.XLOOKUP($D723,当月商品!$D:$D,当月商品!W:W,0)</f>
        <v>0</v>
      </c>
      <c r="AI723" s="12">
        <f>_xlfn.XLOOKUP($D723,前月商品!$D:$D,前月商品!W:W,0)</f>
        <v>0</v>
      </c>
      <c r="AJ723" s="12">
        <f>_xlfn.XLOOKUP($D723,前々月商品!$D:$D,前々月商品!W:W,0)</f>
        <v>0</v>
      </c>
      <c r="AK723" s="12">
        <f>_xlfn.XLOOKUP($D723,当月商品!$D:$D,当月商品!H:H,0)</f>
        <v>0</v>
      </c>
      <c r="AL723" s="12">
        <f>_xlfn.XLOOKUP($D723,前月商品!$D:$D,前月商品!H:H,0)</f>
        <v>0</v>
      </c>
      <c r="AM723" s="12">
        <f>_xlfn.XLOOKUP($D723,前々月商品!$D:$D,前々月商品!H:H,0)</f>
        <v>0</v>
      </c>
      <c r="AN723" s="13">
        <f t="shared" si="163"/>
        <v>0</v>
      </c>
      <c r="AO723" s="13">
        <f t="shared" si="164"/>
        <v>0</v>
      </c>
      <c r="AP723" s="13">
        <f t="shared" si="165"/>
        <v>0</v>
      </c>
      <c r="AQ723" s="16">
        <f t="shared" si="166"/>
        <v>0</v>
      </c>
      <c r="AR723" s="16">
        <f t="shared" si="167"/>
        <v>0</v>
      </c>
      <c r="AS723" s="17">
        <f t="shared" si="168"/>
        <v>0</v>
      </c>
      <c r="AT723" t="e">
        <f t="shared" si="169"/>
        <v>#VALUE!</v>
      </c>
    </row>
    <row r="724" spans="3:46" ht="36.65" customHeight="1">
      <c r="C724" s="20">
        <v>719</v>
      </c>
      <c r="D724" s="53">
        <f>現状商品設定!B721</f>
        <v>0</v>
      </c>
      <c r="E724" s="26" t="str">
        <f>IFERROR(_xlfn.XLOOKUP($D724,現状商品設定!B:B,現状商品設定!C:C,"-"),"-")</f>
        <v>-</v>
      </c>
      <c r="F724" s="32" t="s">
        <v>46</v>
      </c>
      <c r="G724" s="30" t="str">
        <f>IFERROR(_xlfn.XLOOKUP($D724,現状商品設定!B:B,現状商品設定!F:F),"-")</f>
        <v>-</v>
      </c>
      <c r="H724" s="34" t="e">
        <f>IF(IF(AND(V724&gt;=設定!$C$3,X724&gt;=L724),G724*(1+設定!$C$6),IF(AND(V724&gt;=設定!$C$3,X724&lt;L724),G724*(1+設定!$C$7*-1),IF(V724&lt;設定!$C$3,G724*(1+設定!$C$6),"除外")))&gt;10,IF(AND(V724&gt;=設定!$C$3,X724&gt;=L724),G724*(1+設定!$C$6),IF(AND(V724&gt;=設定!$C$3,X724&lt;L724),G724*(1+設定!$C$7*-1),IF(V724&lt;設定!$C$3,G724*(1+設定!$C$6),"除外"))),10)</f>
        <v>#VALUE!</v>
      </c>
      <c r="I724" s="34" t="e">
        <f ca="1">IF(消化率!$I$5&lt;1,商品!H724*消化率!$I$5,IF(商品!W724*商品!Q724/(商品!H724*消化率!$I$5)&gt;商品!L724,商品!H724*消化率!$I$5,J724))</f>
        <v>#DIV/0!</v>
      </c>
      <c r="J724" s="34" t="e">
        <f t="shared" si="156"/>
        <v>#VALUE!</v>
      </c>
      <c r="K724" s="34" t="e">
        <f ca="1">IF(ROUNDDOWN(IF(I724&gt;=設定!$C$8,設定!$C$8,商品!I724),0)&lt;10,10,ROUNDDOWN(IF(I724&gt;=設定!$C$8,設定!$C$8,商品!I724),0))</f>
        <v>#DIV/0!</v>
      </c>
      <c r="L724" s="64">
        <f>IF(F724="標準",設定!$C$4,商品!F724)</f>
        <v>5</v>
      </c>
      <c r="M724" s="63" t="str">
        <f>_xlfn.XLOOKUP($D724,全商品!$F:$F,全商品!H:H,"-")</f>
        <v>-</v>
      </c>
      <c r="N724" s="12" t="str">
        <f>_xlfn.XLOOKUP($D724,全商品!$F:$F,全商品!I:I,"-")</f>
        <v>-</v>
      </c>
      <c r="O724" s="23" t="str">
        <f>_xlfn.XLOOKUP($D724,全商品!$F:$F,全商品!K:K,"-")</f>
        <v>-</v>
      </c>
      <c r="P724" s="13" t="str">
        <f>_xlfn.XLOOKUP($D724,全商品!$F:$F,全商品!M:M,"-")</f>
        <v>-</v>
      </c>
      <c r="Q724" s="25" t="str">
        <f>_xlfn.XLOOKUP($D724,現状商品設定!B:B,現状商品設定!D:D,"-")</f>
        <v>-</v>
      </c>
      <c r="R724" s="22">
        <f>SUM(_xlfn.XLOOKUP($D724,当月商品!$D:$D,当月商品!I:I,0),_xlfn.XLOOKUP($D724,前月商品!$D:$D,前月商品!I:I,0),_xlfn.XLOOKUP($D724,前々月商品!$D:$D,前々月商品!I:I,0))</f>
        <v>0</v>
      </c>
      <c r="S724" s="23">
        <f>SUM(_xlfn.XLOOKUP($D724,当月商品!$D:$D,当月商品!V:V,0),_xlfn.XLOOKUP($D724,前月商品!$D:$D,前月商品!V:V,0),_xlfn.XLOOKUP($D724,前々月商品!$D:$D,前々月商品!V:V,0))</f>
        <v>0</v>
      </c>
      <c r="T724" s="23">
        <f t="shared" si="157"/>
        <v>0</v>
      </c>
      <c r="U724" s="23">
        <f>SUM(_xlfn.XLOOKUP($D724,当月商品!$D:$D,当月商品!W:W,0),_xlfn.XLOOKUP($D724,前月商品!$D:$D,前月商品!W:W,0),_xlfn.XLOOKUP($D724,前々月商品!$D:$D,前々月商品!W:W,0))</f>
        <v>0</v>
      </c>
      <c r="V724" s="23">
        <f>SUM(_xlfn.XLOOKUP($D724,当月商品!$D:$D,当月商品!H:H,0),_xlfn.XLOOKUP($D724,前月商品!$D:$D,前月商品!H:H,0),_xlfn.XLOOKUP($D724,前々月商品!$D:$D,前々月商品!H:H,0))</f>
        <v>0</v>
      </c>
      <c r="W724" s="13">
        <f t="shared" si="158"/>
        <v>0</v>
      </c>
      <c r="X724" s="15">
        <f t="shared" si="159"/>
        <v>0</v>
      </c>
      <c r="Y724" s="22">
        <f>_xlfn.XLOOKUP($D724,当月商品!$D:$D,当月商品!I:I,0)</f>
        <v>0</v>
      </c>
      <c r="Z724" s="23">
        <f>_xlfn.XLOOKUP($D724,前月商品!$D:$D,前月商品!I:I,0)</f>
        <v>0</v>
      </c>
      <c r="AA724" s="23">
        <f>_xlfn.XLOOKUP($D724,前々月商品!$D:$D,前々月商品!I:I,0)</f>
        <v>0</v>
      </c>
      <c r="AB724" s="23">
        <f>_xlfn.XLOOKUP($D724,当月商品!$D:$D,当月商品!V:V,0)</f>
        <v>0</v>
      </c>
      <c r="AC724" s="23">
        <f>_xlfn.XLOOKUP($D724,前月商品!$D:$D,前月商品!V:V,0)</f>
        <v>0</v>
      </c>
      <c r="AD724" s="23">
        <f>_xlfn.XLOOKUP($D724,前々月商品!$D:$D,前々月商品!V:V,0)</f>
        <v>0</v>
      </c>
      <c r="AE724" s="23">
        <f t="shared" si="160"/>
        <v>0</v>
      </c>
      <c r="AF724" s="23">
        <f t="shared" si="161"/>
        <v>0</v>
      </c>
      <c r="AG724" s="23">
        <f t="shared" si="162"/>
        <v>0</v>
      </c>
      <c r="AH724" s="12">
        <f>_xlfn.XLOOKUP($D724,当月商品!$D:$D,当月商品!W:W,0)</f>
        <v>0</v>
      </c>
      <c r="AI724" s="12">
        <f>_xlfn.XLOOKUP($D724,前月商品!$D:$D,前月商品!W:W,0)</f>
        <v>0</v>
      </c>
      <c r="AJ724" s="12">
        <f>_xlfn.XLOOKUP($D724,前々月商品!$D:$D,前々月商品!W:W,0)</f>
        <v>0</v>
      </c>
      <c r="AK724" s="12">
        <f>_xlfn.XLOOKUP($D724,当月商品!$D:$D,当月商品!H:H,0)</f>
        <v>0</v>
      </c>
      <c r="AL724" s="12">
        <f>_xlfn.XLOOKUP($D724,前月商品!$D:$D,前月商品!H:H,0)</f>
        <v>0</v>
      </c>
      <c r="AM724" s="12">
        <f>_xlfn.XLOOKUP($D724,前々月商品!$D:$D,前々月商品!H:H,0)</f>
        <v>0</v>
      </c>
      <c r="AN724" s="13">
        <f t="shared" si="163"/>
        <v>0</v>
      </c>
      <c r="AO724" s="13">
        <f t="shared" si="164"/>
        <v>0</v>
      </c>
      <c r="AP724" s="13">
        <f t="shared" si="165"/>
        <v>0</v>
      </c>
      <c r="AQ724" s="16">
        <f t="shared" si="166"/>
        <v>0</v>
      </c>
      <c r="AR724" s="16">
        <f t="shared" si="167"/>
        <v>0</v>
      </c>
      <c r="AS724" s="17">
        <f t="shared" si="168"/>
        <v>0</v>
      </c>
      <c r="AT724" t="e">
        <f t="shared" si="169"/>
        <v>#VALUE!</v>
      </c>
    </row>
    <row r="725" spans="3:46" ht="36.65" customHeight="1">
      <c r="C725" s="20">
        <v>720</v>
      </c>
      <c r="D725" s="53">
        <f>現状商品設定!B722</f>
        <v>0</v>
      </c>
      <c r="E725" s="26" t="str">
        <f>IFERROR(_xlfn.XLOOKUP($D725,現状商品設定!B:B,現状商品設定!C:C,"-"),"-")</f>
        <v>-</v>
      </c>
      <c r="F725" s="32" t="s">
        <v>46</v>
      </c>
      <c r="G725" s="30" t="str">
        <f>IFERROR(_xlfn.XLOOKUP($D725,現状商品設定!B:B,現状商品設定!F:F),"-")</f>
        <v>-</v>
      </c>
      <c r="H725" s="34" t="e">
        <f>IF(IF(AND(V725&gt;=設定!$C$3,X725&gt;=L725),G725*(1+設定!$C$6),IF(AND(V725&gt;=設定!$C$3,X725&lt;L725),G725*(1+設定!$C$7*-1),IF(V725&lt;設定!$C$3,G725*(1+設定!$C$6),"除外")))&gt;10,IF(AND(V725&gt;=設定!$C$3,X725&gt;=L725),G725*(1+設定!$C$6),IF(AND(V725&gt;=設定!$C$3,X725&lt;L725),G725*(1+設定!$C$7*-1),IF(V725&lt;設定!$C$3,G725*(1+設定!$C$6),"除外"))),10)</f>
        <v>#VALUE!</v>
      </c>
      <c r="I725" s="34" t="e">
        <f ca="1">IF(消化率!$I$5&lt;1,商品!H725*消化率!$I$5,IF(商品!W725*商品!Q725/(商品!H725*消化率!$I$5)&gt;商品!L725,商品!H725*消化率!$I$5,J725))</f>
        <v>#DIV/0!</v>
      </c>
      <c r="J725" s="34" t="e">
        <f t="shared" si="156"/>
        <v>#VALUE!</v>
      </c>
      <c r="K725" s="34" t="e">
        <f ca="1">IF(ROUNDDOWN(IF(I725&gt;=設定!$C$8,設定!$C$8,商品!I725),0)&lt;10,10,ROUNDDOWN(IF(I725&gt;=設定!$C$8,設定!$C$8,商品!I725),0))</f>
        <v>#DIV/0!</v>
      </c>
      <c r="L725" s="64">
        <f>IF(F725="標準",設定!$C$4,商品!F725)</f>
        <v>5</v>
      </c>
      <c r="M725" s="63" t="str">
        <f>_xlfn.XLOOKUP($D725,全商品!$F:$F,全商品!H:H,"-")</f>
        <v>-</v>
      </c>
      <c r="N725" s="12" t="str">
        <f>_xlfn.XLOOKUP($D725,全商品!$F:$F,全商品!I:I,"-")</f>
        <v>-</v>
      </c>
      <c r="O725" s="23" t="str">
        <f>_xlfn.XLOOKUP($D725,全商品!$F:$F,全商品!K:K,"-")</f>
        <v>-</v>
      </c>
      <c r="P725" s="13" t="str">
        <f>_xlfn.XLOOKUP($D725,全商品!$F:$F,全商品!M:M,"-")</f>
        <v>-</v>
      </c>
      <c r="Q725" s="25" t="str">
        <f>_xlfn.XLOOKUP($D725,現状商品設定!B:B,現状商品設定!D:D,"-")</f>
        <v>-</v>
      </c>
      <c r="R725" s="22">
        <f>SUM(_xlfn.XLOOKUP($D725,当月商品!$D:$D,当月商品!I:I,0),_xlfn.XLOOKUP($D725,前月商品!$D:$D,前月商品!I:I,0),_xlfn.XLOOKUP($D725,前々月商品!$D:$D,前々月商品!I:I,0))</f>
        <v>0</v>
      </c>
      <c r="S725" s="23">
        <f>SUM(_xlfn.XLOOKUP($D725,当月商品!$D:$D,当月商品!V:V,0),_xlfn.XLOOKUP($D725,前月商品!$D:$D,前月商品!V:V,0),_xlfn.XLOOKUP($D725,前々月商品!$D:$D,前々月商品!V:V,0))</f>
        <v>0</v>
      </c>
      <c r="T725" s="23">
        <f t="shared" si="157"/>
        <v>0</v>
      </c>
      <c r="U725" s="23">
        <f>SUM(_xlfn.XLOOKUP($D725,当月商品!$D:$D,当月商品!W:W,0),_xlfn.XLOOKUP($D725,前月商品!$D:$D,前月商品!W:W,0),_xlfn.XLOOKUP($D725,前々月商品!$D:$D,前々月商品!W:W,0))</f>
        <v>0</v>
      </c>
      <c r="V725" s="23">
        <f>SUM(_xlfn.XLOOKUP($D725,当月商品!$D:$D,当月商品!H:H,0),_xlfn.XLOOKUP($D725,前月商品!$D:$D,前月商品!H:H,0),_xlfn.XLOOKUP($D725,前々月商品!$D:$D,前々月商品!H:H,0))</f>
        <v>0</v>
      </c>
      <c r="W725" s="13">
        <f t="shared" si="158"/>
        <v>0</v>
      </c>
      <c r="X725" s="15">
        <f t="shared" si="159"/>
        <v>0</v>
      </c>
      <c r="Y725" s="22">
        <f>_xlfn.XLOOKUP($D725,当月商品!$D:$D,当月商品!I:I,0)</f>
        <v>0</v>
      </c>
      <c r="Z725" s="23">
        <f>_xlfn.XLOOKUP($D725,前月商品!$D:$D,前月商品!I:I,0)</f>
        <v>0</v>
      </c>
      <c r="AA725" s="23">
        <f>_xlfn.XLOOKUP($D725,前々月商品!$D:$D,前々月商品!I:I,0)</f>
        <v>0</v>
      </c>
      <c r="AB725" s="23">
        <f>_xlfn.XLOOKUP($D725,当月商品!$D:$D,当月商品!V:V,0)</f>
        <v>0</v>
      </c>
      <c r="AC725" s="23">
        <f>_xlfn.XLOOKUP($D725,前月商品!$D:$D,前月商品!V:V,0)</f>
        <v>0</v>
      </c>
      <c r="AD725" s="23">
        <f>_xlfn.XLOOKUP($D725,前々月商品!$D:$D,前々月商品!V:V,0)</f>
        <v>0</v>
      </c>
      <c r="AE725" s="23">
        <f t="shared" si="160"/>
        <v>0</v>
      </c>
      <c r="AF725" s="23">
        <f t="shared" si="161"/>
        <v>0</v>
      </c>
      <c r="AG725" s="23">
        <f t="shared" si="162"/>
        <v>0</v>
      </c>
      <c r="AH725" s="12">
        <f>_xlfn.XLOOKUP($D725,当月商品!$D:$D,当月商品!W:W,0)</f>
        <v>0</v>
      </c>
      <c r="AI725" s="12">
        <f>_xlfn.XLOOKUP($D725,前月商品!$D:$D,前月商品!W:W,0)</f>
        <v>0</v>
      </c>
      <c r="AJ725" s="12">
        <f>_xlfn.XLOOKUP($D725,前々月商品!$D:$D,前々月商品!W:W,0)</f>
        <v>0</v>
      </c>
      <c r="AK725" s="12">
        <f>_xlfn.XLOOKUP($D725,当月商品!$D:$D,当月商品!H:H,0)</f>
        <v>0</v>
      </c>
      <c r="AL725" s="12">
        <f>_xlfn.XLOOKUP($D725,前月商品!$D:$D,前月商品!H:H,0)</f>
        <v>0</v>
      </c>
      <c r="AM725" s="12">
        <f>_xlfn.XLOOKUP($D725,前々月商品!$D:$D,前々月商品!H:H,0)</f>
        <v>0</v>
      </c>
      <c r="AN725" s="13">
        <f t="shared" si="163"/>
        <v>0</v>
      </c>
      <c r="AO725" s="13">
        <f t="shared" si="164"/>
        <v>0</v>
      </c>
      <c r="AP725" s="13">
        <f t="shared" si="165"/>
        <v>0</v>
      </c>
      <c r="AQ725" s="16">
        <f t="shared" si="166"/>
        <v>0</v>
      </c>
      <c r="AR725" s="16">
        <f t="shared" si="167"/>
        <v>0</v>
      </c>
      <c r="AS725" s="17">
        <f t="shared" si="168"/>
        <v>0</v>
      </c>
      <c r="AT725" t="e">
        <f t="shared" si="169"/>
        <v>#VALUE!</v>
      </c>
    </row>
    <row r="726" spans="3:46" ht="36.65" customHeight="1">
      <c r="C726" s="20">
        <v>721</v>
      </c>
      <c r="D726" s="53">
        <f>現状商品設定!B723</f>
        <v>0</v>
      </c>
      <c r="E726" s="26" t="str">
        <f>IFERROR(_xlfn.XLOOKUP($D726,現状商品設定!B:B,現状商品設定!C:C,"-"),"-")</f>
        <v>-</v>
      </c>
      <c r="F726" s="32" t="s">
        <v>46</v>
      </c>
      <c r="G726" s="30" t="str">
        <f>IFERROR(_xlfn.XLOOKUP($D726,現状商品設定!B:B,現状商品設定!F:F),"-")</f>
        <v>-</v>
      </c>
      <c r="H726" s="34" t="e">
        <f>IF(IF(AND(V726&gt;=設定!$C$3,X726&gt;=L726),G726*(1+設定!$C$6),IF(AND(V726&gt;=設定!$C$3,X726&lt;L726),G726*(1+設定!$C$7*-1),IF(V726&lt;設定!$C$3,G726*(1+設定!$C$6),"除外")))&gt;10,IF(AND(V726&gt;=設定!$C$3,X726&gt;=L726),G726*(1+設定!$C$6),IF(AND(V726&gt;=設定!$C$3,X726&lt;L726),G726*(1+設定!$C$7*-1),IF(V726&lt;設定!$C$3,G726*(1+設定!$C$6),"除外"))),10)</f>
        <v>#VALUE!</v>
      </c>
      <c r="I726" s="34" t="e">
        <f ca="1">IF(消化率!$I$5&lt;1,商品!H726*消化率!$I$5,IF(商品!W726*商品!Q726/(商品!H726*消化率!$I$5)&gt;商品!L726,商品!H726*消化率!$I$5,J726))</f>
        <v>#DIV/0!</v>
      </c>
      <c r="J726" s="34" t="e">
        <f t="shared" si="156"/>
        <v>#VALUE!</v>
      </c>
      <c r="K726" s="34" t="e">
        <f ca="1">IF(ROUNDDOWN(IF(I726&gt;=設定!$C$8,設定!$C$8,商品!I726),0)&lt;10,10,ROUNDDOWN(IF(I726&gt;=設定!$C$8,設定!$C$8,商品!I726),0))</f>
        <v>#DIV/0!</v>
      </c>
      <c r="L726" s="64">
        <f>IF(F726="標準",設定!$C$4,商品!F726)</f>
        <v>5</v>
      </c>
      <c r="M726" s="63" t="str">
        <f>_xlfn.XLOOKUP($D726,全商品!$F:$F,全商品!H:H,"-")</f>
        <v>-</v>
      </c>
      <c r="N726" s="12" t="str">
        <f>_xlfn.XLOOKUP($D726,全商品!$F:$F,全商品!I:I,"-")</f>
        <v>-</v>
      </c>
      <c r="O726" s="23" t="str">
        <f>_xlfn.XLOOKUP($D726,全商品!$F:$F,全商品!K:K,"-")</f>
        <v>-</v>
      </c>
      <c r="P726" s="13" t="str">
        <f>_xlfn.XLOOKUP($D726,全商品!$F:$F,全商品!M:M,"-")</f>
        <v>-</v>
      </c>
      <c r="Q726" s="25" t="str">
        <f>_xlfn.XLOOKUP($D726,現状商品設定!B:B,現状商品設定!D:D,"-")</f>
        <v>-</v>
      </c>
      <c r="R726" s="22">
        <f>SUM(_xlfn.XLOOKUP($D726,当月商品!$D:$D,当月商品!I:I,0),_xlfn.XLOOKUP($D726,前月商品!$D:$D,前月商品!I:I,0),_xlfn.XLOOKUP($D726,前々月商品!$D:$D,前々月商品!I:I,0))</f>
        <v>0</v>
      </c>
      <c r="S726" s="23">
        <f>SUM(_xlfn.XLOOKUP($D726,当月商品!$D:$D,当月商品!V:V,0),_xlfn.XLOOKUP($D726,前月商品!$D:$D,前月商品!V:V,0),_xlfn.XLOOKUP($D726,前々月商品!$D:$D,前々月商品!V:V,0))</f>
        <v>0</v>
      </c>
      <c r="T726" s="23">
        <f t="shared" si="157"/>
        <v>0</v>
      </c>
      <c r="U726" s="23">
        <f>SUM(_xlfn.XLOOKUP($D726,当月商品!$D:$D,当月商品!W:W,0),_xlfn.XLOOKUP($D726,前月商品!$D:$D,前月商品!W:W,0),_xlfn.XLOOKUP($D726,前々月商品!$D:$D,前々月商品!W:W,0))</f>
        <v>0</v>
      </c>
      <c r="V726" s="23">
        <f>SUM(_xlfn.XLOOKUP($D726,当月商品!$D:$D,当月商品!H:H,0),_xlfn.XLOOKUP($D726,前月商品!$D:$D,前月商品!H:H,0),_xlfn.XLOOKUP($D726,前々月商品!$D:$D,前々月商品!H:H,0))</f>
        <v>0</v>
      </c>
      <c r="W726" s="13">
        <f t="shared" si="158"/>
        <v>0</v>
      </c>
      <c r="X726" s="15">
        <f t="shared" si="159"/>
        <v>0</v>
      </c>
      <c r="Y726" s="22">
        <f>_xlfn.XLOOKUP($D726,当月商品!$D:$D,当月商品!I:I,0)</f>
        <v>0</v>
      </c>
      <c r="Z726" s="23">
        <f>_xlfn.XLOOKUP($D726,前月商品!$D:$D,前月商品!I:I,0)</f>
        <v>0</v>
      </c>
      <c r="AA726" s="23">
        <f>_xlfn.XLOOKUP($D726,前々月商品!$D:$D,前々月商品!I:I,0)</f>
        <v>0</v>
      </c>
      <c r="AB726" s="23">
        <f>_xlfn.XLOOKUP($D726,当月商品!$D:$D,当月商品!V:V,0)</f>
        <v>0</v>
      </c>
      <c r="AC726" s="23">
        <f>_xlfn.XLOOKUP($D726,前月商品!$D:$D,前月商品!V:V,0)</f>
        <v>0</v>
      </c>
      <c r="AD726" s="23">
        <f>_xlfn.XLOOKUP($D726,前々月商品!$D:$D,前々月商品!V:V,0)</f>
        <v>0</v>
      </c>
      <c r="AE726" s="23">
        <f t="shared" si="160"/>
        <v>0</v>
      </c>
      <c r="AF726" s="23">
        <f t="shared" si="161"/>
        <v>0</v>
      </c>
      <c r="AG726" s="23">
        <f t="shared" si="162"/>
        <v>0</v>
      </c>
      <c r="AH726" s="12">
        <f>_xlfn.XLOOKUP($D726,当月商品!$D:$D,当月商品!W:W,0)</f>
        <v>0</v>
      </c>
      <c r="AI726" s="12">
        <f>_xlfn.XLOOKUP($D726,前月商品!$D:$D,前月商品!W:W,0)</f>
        <v>0</v>
      </c>
      <c r="AJ726" s="12">
        <f>_xlfn.XLOOKUP($D726,前々月商品!$D:$D,前々月商品!W:W,0)</f>
        <v>0</v>
      </c>
      <c r="AK726" s="12">
        <f>_xlfn.XLOOKUP($D726,当月商品!$D:$D,当月商品!H:H,0)</f>
        <v>0</v>
      </c>
      <c r="AL726" s="12">
        <f>_xlfn.XLOOKUP($D726,前月商品!$D:$D,前月商品!H:H,0)</f>
        <v>0</v>
      </c>
      <c r="AM726" s="12">
        <f>_xlfn.XLOOKUP($D726,前々月商品!$D:$D,前々月商品!H:H,0)</f>
        <v>0</v>
      </c>
      <c r="AN726" s="13">
        <f t="shared" si="163"/>
        <v>0</v>
      </c>
      <c r="AO726" s="13">
        <f t="shared" si="164"/>
        <v>0</v>
      </c>
      <c r="AP726" s="13">
        <f t="shared" si="165"/>
        <v>0</v>
      </c>
      <c r="AQ726" s="16">
        <f t="shared" si="166"/>
        <v>0</v>
      </c>
      <c r="AR726" s="16">
        <f t="shared" si="167"/>
        <v>0</v>
      </c>
      <c r="AS726" s="17">
        <f t="shared" si="168"/>
        <v>0</v>
      </c>
      <c r="AT726" t="e">
        <f t="shared" si="169"/>
        <v>#VALUE!</v>
      </c>
    </row>
    <row r="727" spans="3:46" ht="36.65" customHeight="1">
      <c r="C727" s="20">
        <v>722</v>
      </c>
      <c r="D727" s="53">
        <f>現状商品設定!B724</f>
        <v>0</v>
      </c>
      <c r="E727" s="26" t="str">
        <f>IFERROR(_xlfn.XLOOKUP($D727,現状商品設定!B:B,現状商品設定!C:C,"-"),"-")</f>
        <v>-</v>
      </c>
      <c r="F727" s="32" t="s">
        <v>46</v>
      </c>
      <c r="G727" s="30" t="str">
        <f>IFERROR(_xlfn.XLOOKUP($D727,現状商品設定!B:B,現状商品設定!F:F),"-")</f>
        <v>-</v>
      </c>
      <c r="H727" s="34" t="e">
        <f>IF(IF(AND(V727&gt;=設定!$C$3,X727&gt;=L727),G727*(1+設定!$C$6),IF(AND(V727&gt;=設定!$C$3,X727&lt;L727),G727*(1+設定!$C$7*-1),IF(V727&lt;設定!$C$3,G727*(1+設定!$C$6),"除外")))&gt;10,IF(AND(V727&gt;=設定!$C$3,X727&gt;=L727),G727*(1+設定!$C$6),IF(AND(V727&gt;=設定!$C$3,X727&lt;L727),G727*(1+設定!$C$7*-1),IF(V727&lt;設定!$C$3,G727*(1+設定!$C$6),"除外"))),10)</f>
        <v>#VALUE!</v>
      </c>
      <c r="I727" s="34" t="e">
        <f ca="1">IF(消化率!$I$5&lt;1,商品!H727*消化率!$I$5,IF(商品!W727*商品!Q727/(商品!H727*消化率!$I$5)&gt;商品!L727,商品!H727*消化率!$I$5,J727))</f>
        <v>#DIV/0!</v>
      </c>
      <c r="J727" s="34" t="e">
        <f t="shared" si="156"/>
        <v>#VALUE!</v>
      </c>
      <c r="K727" s="34" t="e">
        <f ca="1">IF(ROUNDDOWN(IF(I727&gt;=設定!$C$8,設定!$C$8,商品!I727),0)&lt;10,10,ROUNDDOWN(IF(I727&gt;=設定!$C$8,設定!$C$8,商品!I727),0))</f>
        <v>#DIV/0!</v>
      </c>
      <c r="L727" s="64">
        <f>IF(F727="標準",設定!$C$4,商品!F727)</f>
        <v>5</v>
      </c>
      <c r="M727" s="63" t="str">
        <f>_xlfn.XLOOKUP($D727,全商品!$F:$F,全商品!H:H,"-")</f>
        <v>-</v>
      </c>
      <c r="N727" s="12" t="str">
        <f>_xlfn.XLOOKUP($D727,全商品!$F:$F,全商品!I:I,"-")</f>
        <v>-</v>
      </c>
      <c r="O727" s="23" t="str">
        <f>_xlfn.XLOOKUP($D727,全商品!$F:$F,全商品!K:K,"-")</f>
        <v>-</v>
      </c>
      <c r="P727" s="13" t="str">
        <f>_xlfn.XLOOKUP($D727,全商品!$F:$F,全商品!M:M,"-")</f>
        <v>-</v>
      </c>
      <c r="Q727" s="25" t="str">
        <f>_xlfn.XLOOKUP($D727,現状商品設定!B:B,現状商品設定!D:D,"-")</f>
        <v>-</v>
      </c>
      <c r="R727" s="22">
        <f>SUM(_xlfn.XLOOKUP($D727,当月商品!$D:$D,当月商品!I:I,0),_xlfn.XLOOKUP($D727,前月商品!$D:$D,前月商品!I:I,0),_xlfn.XLOOKUP($D727,前々月商品!$D:$D,前々月商品!I:I,0))</f>
        <v>0</v>
      </c>
      <c r="S727" s="23">
        <f>SUM(_xlfn.XLOOKUP($D727,当月商品!$D:$D,当月商品!V:V,0),_xlfn.XLOOKUP($D727,前月商品!$D:$D,前月商品!V:V,0),_xlfn.XLOOKUP($D727,前々月商品!$D:$D,前々月商品!V:V,0))</f>
        <v>0</v>
      </c>
      <c r="T727" s="23">
        <f t="shared" si="157"/>
        <v>0</v>
      </c>
      <c r="U727" s="23">
        <f>SUM(_xlfn.XLOOKUP($D727,当月商品!$D:$D,当月商品!W:W,0),_xlfn.XLOOKUP($D727,前月商品!$D:$D,前月商品!W:W,0),_xlfn.XLOOKUP($D727,前々月商品!$D:$D,前々月商品!W:W,0))</f>
        <v>0</v>
      </c>
      <c r="V727" s="23">
        <f>SUM(_xlfn.XLOOKUP($D727,当月商品!$D:$D,当月商品!H:H,0),_xlfn.XLOOKUP($D727,前月商品!$D:$D,前月商品!H:H,0),_xlfn.XLOOKUP($D727,前々月商品!$D:$D,前々月商品!H:H,0))</f>
        <v>0</v>
      </c>
      <c r="W727" s="13">
        <f t="shared" si="158"/>
        <v>0</v>
      </c>
      <c r="X727" s="15">
        <f t="shared" si="159"/>
        <v>0</v>
      </c>
      <c r="Y727" s="22">
        <f>_xlfn.XLOOKUP($D727,当月商品!$D:$D,当月商品!I:I,0)</f>
        <v>0</v>
      </c>
      <c r="Z727" s="23">
        <f>_xlfn.XLOOKUP($D727,前月商品!$D:$D,前月商品!I:I,0)</f>
        <v>0</v>
      </c>
      <c r="AA727" s="23">
        <f>_xlfn.XLOOKUP($D727,前々月商品!$D:$D,前々月商品!I:I,0)</f>
        <v>0</v>
      </c>
      <c r="AB727" s="23">
        <f>_xlfn.XLOOKUP($D727,当月商品!$D:$D,当月商品!V:V,0)</f>
        <v>0</v>
      </c>
      <c r="AC727" s="23">
        <f>_xlfn.XLOOKUP($D727,前月商品!$D:$D,前月商品!V:V,0)</f>
        <v>0</v>
      </c>
      <c r="AD727" s="23">
        <f>_xlfn.XLOOKUP($D727,前々月商品!$D:$D,前々月商品!V:V,0)</f>
        <v>0</v>
      </c>
      <c r="AE727" s="23">
        <f t="shared" si="160"/>
        <v>0</v>
      </c>
      <c r="AF727" s="23">
        <f t="shared" si="161"/>
        <v>0</v>
      </c>
      <c r="AG727" s="23">
        <f t="shared" si="162"/>
        <v>0</v>
      </c>
      <c r="AH727" s="12">
        <f>_xlfn.XLOOKUP($D727,当月商品!$D:$D,当月商品!W:W,0)</f>
        <v>0</v>
      </c>
      <c r="AI727" s="12">
        <f>_xlfn.XLOOKUP($D727,前月商品!$D:$D,前月商品!W:W,0)</f>
        <v>0</v>
      </c>
      <c r="AJ727" s="12">
        <f>_xlfn.XLOOKUP($D727,前々月商品!$D:$D,前々月商品!W:W,0)</f>
        <v>0</v>
      </c>
      <c r="AK727" s="12">
        <f>_xlfn.XLOOKUP($D727,当月商品!$D:$D,当月商品!H:H,0)</f>
        <v>0</v>
      </c>
      <c r="AL727" s="12">
        <f>_xlfn.XLOOKUP($D727,前月商品!$D:$D,前月商品!H:H,0)</f>
        <v>0</v>
      </c>
      <c r="AM727" s="12">
        <f>_xlfn.XLOOKUP($D727,前々月商品!$D:$D,前々月商品!H:H,0)</f>
        <v>0</v>
      </c>
      <c r="AN727" s="13">
        <f t="shared" si="163"/>
        <v>0</v>
      </c>
      <c r="AO727" s="13">
        <f t="shared" si="164"/>
        <v>0</v>
      </c>
      <c r="AP727" s="13">
        <f t="shared" si="165"/>
        <v>0</v>
      </c>
      <c r="AQ727" s="16">
        <f t="shared" si="166"/>
        <v>0</v>
      </c>
      <c r="AR727" s="16">
        <f t="shared" si="167"/>
        <v>0</v>
      </c>
      <c r="AS727" s="17">
        <f t="shared" si="168"/>
        <v>0</v>
      </c>
      <c r="AT727" t="e">
        <f t="shared" si="169"/>
        <v>#VALUE!</v>
      </c>
    </row>
    <row r="728" spans="3:46" ht="36.65" customHeight="1">
      <c r="C728" s="20">
        <v>723</v>
      </c>
      <c r="D728" s="53">
        <f>現状商品設定!B725</f>
        <v>0</v>
      </c>
      <c r="E728" s="26" t="str">
        <f>IFERROR(_xlfn.XLOOKUP($D728,現状商品設定!B:B,現状商品設定!C:C,"-"),"-")</f>
        <v>-</v>
      </c>
      <c r="F728" s="32" t="s">
        <v>46</v>
      </c>
      <c r="G728" s="30" t="str">
        <f>IFERROR(_xlfn.XLOOKUP($D728,現状商品設定!B:B,現状商品設定!F:F),"-")</f>
        <v>-</v>
      </c>
      <c r="H728" s="34" t="e">
        <f>IF(IF(AND(V728&gt;=設定!$C$3,X728&gt;=L728),G728*(1+設定!$C$6),IF(AND(V728&gt;=設定!$C$3,X728&lt;L728),G728*(1+設定!$C$7*-1),IF(V728&lt;設定!$C$3,G728*(1+設定!$C$6),"除外")))&gt;10,IF(AND(V728&gt;=設定!$C$3,X728&gt;=L728),G728*(1+設定!$C$6),IF(AND(V728&gt;=設定!$C$3,X728&lt;L728),G728*(1+設定!$C$7*-1),IF(V728&lt;設定!$C$3,G728*(1+設定!$C$6),"除外"))),10)</f>
        <v>#VALUE!</v>
      </c>
      <c r="I728" s="34" t="e">
        <f ca="1">IF(消化率!$I$5&lt;1,商品!H728*消化率!$I$5,IF(商品!W728*商品!Q728/(商品!H728*消化率!$I$5)&gt;商品!L728,商品!H728*消化率!$I$5,J728))</f>
        <v>#DIV/0!</v>
      </c>
      <c r="J728" s="34" t="e">
        <f t="shared" si="156"/>
        <v>#VALUE!</v>
      </c>
      <c r="K728" s="34" t="e">
        <f ca="1">IF(ROUNDDOWN(IF(I728&gt;=設定!$C$8,設定!$C$8,商品!I728),0)&lt;10,10,ROUNDDOWN(IF(I728&gt;=設定!$C$8,設定!$C$8,商品!I728),0))</f>
        <v>#DIV/0!</v>
      </c>
      <c r="L728" s="64">
        <f>IF(F728="標準",設定!$C$4,商品!F728)</f>
        <v>5</v>
      </c>
      <c r="M728" s="63" t="str">
        <f>_xlfn.XLOOKUP($D728,全商品!$F:$F,全商品!H:H,"-")</f>
        <v>-</v>
      </c>
      <c r="N728" s="12" t="str">
        <f>_xlfn.XLOOKUP($D728,全商品!$F:$F,全商品!I:I,"-")</f>
        <v>-</v>
      </c>
      <c r="O728" s="23" t="str">
        <f>_xlfn.XLOOKUP($D728,全商品!$F:$F,全商品!K:K,"-")</f>
        <v>-</v>
      </c>
      <c r="P728" s="13" t="str">
        <f>_xlfn.XLOOKUP($D728,全商品!$F:$F,全商品!M:M,"-")</f>
        <v>-</v>
      </c>
      <c r="Q728" s="25" t="str">
        <f>_xlfn.XLOOKUP($D728,現状商品設定!B:B,現状商品設定!D:D,"-")</f>
        <v>-</v>
      </c>
      <c r="R728" s="22">
        <f>SUM(_xlfn.XLOOKUP($D728,当月商品!$D:$D,当月商品!I:I,0),_xlfn.XLOOKUP($D728,前月商品!$D:$D,前月商品!I:I,0),_xlfn.XLOOKUP($D728,前々月商品!$D:$D,前々月商品!I:I,0))</f>
        <v>0</v>
      </c>
      <c r="S728" s="23">
        <f>SUM(_xlfn.XLOOKUP($D728,当月商品!$D:$D,当月商品!V:V,0),_xlfn.XLOOKUP($D728,前月商品!$D:$D,前月商品!V:V,0),_xlfn.XLOOKUP($D728,前々月商品!$D:$D,前々月商品!V:V,0))</f>
        <v>0</v>
      </c>
      <c r="T728" s="23">
        <f t="shared" si="157"/>
        <v>0</v>
      </c>
      <c r="U728" s="23">
        <f>SUM(_xlfn.XLOOKUP($D728,当月商品!$D:$D,当月商品!W:W,0),_xlfn.XLOOKUP($D728,前月商品!$D:$D,前月商品!W:W,0),_xlfn.XLOOKUP($D728,前々月商品!$D:$D,前々月商品!W:W,0))</f>
        <v>0</v>
      </c>
      <c r="V728" s="23">
        <f>SUM(_xlfn.XLOOKUP($D728,当月商品!$D:$D,当月商品!H:H,0),_xlfn.XLOOKUP($D728,前月商品!$D:$D,前月商品!H:H,0),_xlfn.XLOOKUP($D728,前々月商品!$D:$D,前々月商品!H:H,0))</f>
        <v>0</v>
      </c>
      <c r="W728" s="13">
        <f t="shared" si="158"/>
        <v>0</v>
      </c>
      <c r="X728" s="15">
        <f t="shared" si="159"/>
        <v>0</v>
      </c>
      <c r="Y728" s="22">
        <f>_xlfn.XLOOKUP($D728,当月商品!$D:$D,当月商品!I:I,0)</f>
        <v>0</v>
      </c>
      <c r="Z728" s="23">
        <f>_xlfn.XLOOKUP($D728,前月商品!$D:$D,前月商品!I:I,0)</f>
        <v>0</v>
      </c>
      <c r="AA728" s="23">
        <f>_xlfn.XLOOKUP($D728,前々月商品!$D:$D,前々月商品!I:I,0)</f>
        <v>0</v>
      </c>
      <c r="AB728" s="23">
        <f>_xlfn.XLOOKUP($D728,当月商品!$D:$D,当月商品!V:V,0)</f>
        <v>0</v>
      </c>
      <c r="AC728" s="23">
        <f>_xlfn.XLOOKUP($D728,前月商品!$D:$D,前月商品!V:V,0)</f>
        <v>0</v>
      </c>
      <c r="AD728" s="23">
        <f>_xlfn.XLOOKUP($D728,前々月商品!$D:$D,前々月商品!V:V,0)</f>
        <v>0</v>
      </c>
      <c r="AE728" s="23">
        <f t="shared" si="160"/>
        <v>0</v>
      </c>
      <c r="AF728" s="23">
        <f t="shared" si="161"/>
        <v>0</v>
      </c>
      <c r="AG728" s="23">
        <f t="shared" si="162"/>
        <v>0</v>
      </c>
      <c r="AH728" s="12">
        <f>_xlfn.XLOOKUP($D728,当月商品!$D:$D,当月商品!W:W,0)</f>
        <v>0</v>
      </c>
      <c r="AI728" s="12">
        <f>_xlfn.XLOOKUP($D728,前月商品!$D:$D,前月商品!W:W,0)</f>
        <v>0</v>
      </c>
      <c r="AJ728" s="12">
        <f>_xlfn.XLOOKUP($D728,前々月商品!$D:$D,前々月商品!W:W,0)</f>
        <v>0</v>
      </c>
      <c r="AK728" s="12">
        <f>_xlfn.XLOOKUP($D728,当月商品!$D:$D,当月商品!H:H,0)</f>
        <v>0</v>
      </c>
      <c r="AL728" s="12">
        <f>_xlfn.XLOOKUP($D728,前月商品!$D:$D,前月商品!H:H,0)</f>
        <v>0</v>
      </c>
      <c r="AM728" s="12">
        <f>_xlfn.XLOOKUP($D728,前々月商品!$D:$D,前々月商品!H:H,0)</f>
        <v>0</v>
      </c>
      <c r="AN728" s="13">
        <f t="shared" si="163"/>
        <v>0</v>
      </c>
      <c r="AO728" s="13">
        <f t="shared" si="164"/>
        <v>0</v>
      </c>
      <c r="AP728" s="13">
        <f t="shared" si="165"/>
        <v>0</v>
      </c>
      <c r="AQ728" s="16">
        <f t="shared" si="166"/>
        <v>0</v>
      </c>
      <c r="AR728" s="16">
        <f t="shared" si="167"/>
        <v>0</v>
      </c>
      <c r="AS728" s="17">
        <f t="shared" si="168"/>
        <v>0</v>
      </c>
      <c r="AT728" t="e">
        <f t="shared" si="169"/>
        <v>#VALUE!</v>
      </c>
    </row>
    <row r="729" spans="3:46" ht="36.65" customHeight="1">
      <c r="C729" s="20">
        <v>724</v>
      </c>
      <c r="D729" s="53">
        <f>現状商品設定!B726</f>
        <v>0</v>
      </c>
      <c r="E729" s="26" t="str">
        <f>IFERROR(_xlfn.XLOOKUP($D729,現状商品設定!B:B,現状商品設定!C:C,"-"),"-")</f>
        <v>-</v>
      </c>
      <c r="F729" s="32" t="s">
        <v>46</v>
      </c>
      <c r="G729" s="30" t="str">
        <f>IFERROR(_xlfn.XLOOKUP($D729,現状商品設定!B:B,現状商品設定!F:F),"-")</f>
        <v>-</v>
      </c>
      <c r="H729" s="34" t="e">
        <f>IF(IF(AND(V729&gt;=設定!$C$3,X729&gt;=L729),G729*(1+設定!$C$6),IF(AND(V729&gt;=設定!$C$3,X729&lt;L729),G729*(1+設定!$C$7*-1),IF(V729&lt;設定!$C$3,G729*(1+設定!$C$6),"除外")))&gt;10,IF(AND(V729&gt;=設定!$C$3,X729&gt;=L729),G729*(1+設定!$C$6),IF(AND(V729&gt;=設定!$C$3,X729&lt;L729),G729*(1+設定!$C$7*-1),IF(V729&lt;設定!$C$3,G729*(1+設定!$C$6),"除外"))),10)</f>
        <v>#VALUE!</v>
      </c>
      <c r="I729" s="34" t="e">
        <f ca="1">IF(消化率!$I$5&lt;1,商品!H729*消化率!$I$5,IF(商品!W729*商品!Q729/(商品!H729*消化率!$I$5)&gt;商品!L729,商品!H729*消化率!$I$5,J729))</f>
        <v>#DIV/0!</v>
      </c>
      <c r="J729" s="34" t="e">
        <f t="shared" si="156"/>
        <v>#VALUE!</v>
      </c>
      <c r="K729" s="34" t="e">
        <f ca="1">IF(ROUNDDOWN(IF(I729&gt;=設定!$C$8,設定!$C$8,商品!I729),0)&lt;10,10,ROUNDDOWN(IF(I729&gt;=設定!$C$8,設定!$C$8,商品!I729),0))</f>
        <v>#DIV/0!</v>
      </c>
      <c r="L729" s="64">
        <f>IF(F729="標準",設定!$C$4,商品!F729)</f>
        <v>5</v>
      </c>
      <c r="M729" s="63" t="str">
        <f>_xlfn.XLOOKUP($D729,全商品!$F:$F,全商品!H:H,"-")</f>
        <v>-</v>
      </c>
      <c r="N729" s="12" t="str">
        <f>_xlfn.XLOOKUP($D729,全商品!$F:$F,全商品!I:I,"-")</f>
        <v>-</v>
      </c>
      <c r="O729" s="23" t="str">
        <f>_xlfn.XLOOKUP($D729,全商品!$F:$F,全商品!K:K,"-")</f>
        <v>-</v>
      </c>
      <c r="P729" s="13" t="str">
        <f>_xlfn.XLOOKUP($D729,全商品!$F:$F,全商品!M:M,"-")</f>
        <v>-</v>
      </c>
      <c r="Q729" s="25" t="str">
        <f>_xlfn.XLOOKUP($D729,現状商品設定!B:B,現状商品設定!D:D,"-")</f>
        <v>-</v>
      </c>
      <c r="R729" s="22">
        <f>SUM(_xlfn.XLOOKUP($D729,当月商品!$D:$D,当月商品!I:I,0),_xlfn.XLOOKUP($D729,前月商品!$D:$D,前月商品!I:I,0),_xlfn.XLOOKUP($D729,前々月商品!$D:$D,前々月商品!I:I,0))</f>
        <v>0</v>
      </c>
      <c r="S729" s="23">
        <f>SUM(_xlfn.XLOOKUP($D729,当月商品!$D:$D,当月商品!V:V,0),_xlfn.XLOOKUP($D729,前月商品!$D:$D,前月商品!V:V,0),_xlfn.XLOOKUP($D729,前々月商品!$D:$D,前々月商品!V:V,0))</f>
        <v>0</v>
      </c>
      <c r="T729" s="23">
        <f t="shared" si="157"/>
        <v>0</v>
      </c>
      <c r="U729" s="23">
        <f>SUM(_xlfn.XLOOKUP($D729,当月商品!$D:$D,当月商品!W:W,0),_xlfn.XLOOKUP($D729,前月商品!$D:$D,前月商品!W:W,0),_xlfn.XLOOKUP($D729,前々月商品!$D:$D,前々月商品!W:W,0))</f>
        <v>0</v>
      </c>
      <c r="V729" s="23">
        <f>SUM(_xlfn.XLOOKUP($D729,当月商品!$D:$D,当月商品!H:H,0),_xlfn.XLOOKUP($D729,前月商品!$D:$D,前月商品!H:H,0),_xlfn.XLOOKUP($D729,前々月商品!$D:$D,前々月商品!H:H,0))</f>
        <v>0</v>
      </c>
      <c r="W729" s="13">
        <f t="shared" si="158"/>
        <v>0</v>
      </c>
      <c r="X729" s="15">
        <f t="shared" si="159"/>
        <v>0</v>
      </c>
      <c r="Y729" s="22">
        <f>_xlfn.XLOOKUP($D729,当月商品!$D:$D,当月商品!I:I,0)</f>
        <v>0</v>
      </c>
      <c r="Z729" s="23">
        <f>_xlfn.XLOOKUP($D729,前月商品!$D:$D,前月商品!I:I,0)</f>
        <v>0</v>
      </c>
      <c r="AA729" s="23">
        <f>_xlfn.XLOOKUP($D729,前々月商品!$D:$D,前々月商品!I:I,0)</f>
        <v>0</v>
      </c>
      <c r="AB729" s="23">
        <f>_xlfn.XLOOKUP($D729,当月商品!$D:$D,当月商品!V:V,0)</f>
        <v>0</v>
      </c>
      <c r="AC729" s="23">
        <f>_xlfn.XLOOKUP($D729,前月商品!$D:$D,前月商品!V:V,0)</f>
        <v>0</v>
      </c>
      <c r="AD729" s="23">
        <f>_xlfn.XLOOKUP($D729,前々月商品!$D:$D,前々月商品!V:V,0)</f>
        <v>0</v>
      </c>
      <c r="AE729" s="23">
        <f t="shared" si="160"/>
        <v>0</v>
      </c>
      <c r="AF729" s="23">
        <f t="shared" si="161"/>
        <v>0</v>
      </c>
      <c r="AG729" s="23">
        <f t="shared" si="162"/>
        <v>0</v>
      </c>
      <c r="AH729" s="12">
        <f>_xlfn.XLOOKUP($D729,当月商品!$D:$D,当月商品!W:W,0)</f>
        <v>0</v>
      </c>
      <c r="AI729" s="12">
        <f>_xlfn.XLOOKUP($D729,前月商品!$D:$D,前月商品!W:W,0)</f>
        <v>0</v>
      </c>
      <c r="AJ729" s="12">
        <f>_xlfn.XLOOKUP($D729,前々月商品!$D:$D,前々月商品!W:W,0)</f>
        <v>0</v>
      </c>
      <c r="AK729" s="12">
        <f>_xlfn.XLOOKUP($D729,当月商品!$D:$D,当月商品!H:H,0)</f>
        <v>0</v>
      </c>
      <c r="AL729" s="12">
        <f>_xlfn.XLOOKUP($D729,前月商品!$D:$D,前月商品!H:H,0)</f>
        <v>0</v>
      </c>
      <c r="AM729" s="12">
        <f>_xlfn.XLOOKUP($D729,前々月商品!$D:$D,前々月商品!H:H,0)</f>
        <v>0</v>
      </c>
      <c r="AN729" s="13">
        <f t="shared" si="163"/>
        <v>0</v>
      </c>
      <c r="AO729" s="13">
        <f t="shared" si="164"/>
        <v>0</v>
      </c>
      <c r="AP729" s="13">
        <f t="shared" si="165"/>
        <v>0</v>
      </c>
      <c r="AQ729" s="16">
        <f t="shared" si="166"/>
        <v>0</v>
      </c>
      <c r="AR729" s="16">
        <f t="shared" si="167"/>
        <v>0</v>
      </c>
      <c r="AS729" s="17">
        <f t="shared" si="168"/>
        <v>0</v>
      </c>
      <c r="AT729" t="e">
        <f t="shared" si="169"/>
        <v>#VALUE!</v>
      </c>
    </row>
    <row r="730" spans="3:46" ht="36.65" customHeight="1">
      <c r="C730" s="20">
        <v>725</v>
      </c>
      <c r="D730" s="53">
        <f>現状商品設定!B727</f>
        <v>0</v>
      </c>
      <c r="E730" s="26" t="str">
        <f>IFERROR(_xlfn.XLOOKUP($D730,現状商品設定!B:B,現状商品設定!C:C,"-"),"-")</f>
        <v>-</v>
      </c>
      <c r="F730" s="32" t="s">
        <v>46</v>
      </c>
      <c r="G730" s="30" t="str">
        <f>IFERROR(_xlfn.XLOOKUP($D730,現状商品設定!B:B,現状商品設定!F:F),"-")</f>
        <v>-</v>
      </c>
      <c r="H730" s="34" t="e">
        <f>IF(IF(AND(V730&gt;=設定!$C$3,X730&gt;=L730),G730*(1+設定!$C$6),IF(AND(V730&gt;=設定!$C$3,X730&lt;L730),G730*(1+設定!$C$7*-1),IF(V730&lt;設定!$C$3,G730*(1+設定!$C$6),"除外")))&gt;10,IF(AND(V730&gt;=設定!$C$3,X730&gt;=L730),G730*(1+設定!$C$6),IF(AND(V730&gt;=設定!$C$3,X730&lt;L730),G730*(1+設定!$C$7*-1),IF(V730&lt;設定!$C$3,G730*(1+設定!$C$6),"除外"))),10)</f>
        <v>#VALUE!</v>
      </c>
      <c r="I730" s="34" t="e">
        <f ca="1">IF(消化率!$I$5&lt;1,商品!H730*消化率!$I$5,IF(商品!W730*商品!Q730/(商品!H730*消化率!$I$5)&gt;商品!L730,商品!H730*消化率!$I$5,J730))</f>
        <v>#DIV/0!</v>
      </c>
      <c r="J730" s="34" t="e">
        <f t="shared" si="156"/>
        <v>#VALUE!</v>
      </c>
      <c r="K730" s="34" t="e">
        <f ca="1">IF(ROUNDDOWN(IF(I730&gt;=設定!$C$8,設定!$C$8,商品!I730),0)&lt;10,10,ROUNDDOWN(IF(I730&gt;=設定!$C$8,設定!$C$8,商品!I730),0))</f>
        <v>#DIV/0!</v>
      </c>
      <c r="L730" s="64">
        <f>IF(F730="標準",設定!$C$4,商品!F730)</f>
        <v>5</v>
      </c>
      <c r="M730" s="63" t="str">
        <f>_xlfn.XLOOKUP($D730,全商品!$F:$F,全商品!H:H,"-")</f>
        <v>-</v>
      </c>
      <c r="N730" s="12" t="str">
        <f>_xlfn.XLOOKUP($D730,全商品!$F:$F,全商品!I:I,"-")</f>
        <v>-</v>
      </c>
      <c r="O730" s="23" t="str">
        <f>_xlfn.XLOOKUP($D730,全商品!$F:$F,全商品!K:K,"-")</f>
        <v>-</v>
      </c>
      <c r="P730" s="13" t="str">
        <f>_xlfn.XLOOKUP($D730,全商品!$F:$F,全商品!M:M,"-")</f>
        <v>-</v>
      </c>
      <c r="Q730" s="25" t="str">
        <f>_xlfn.XLOOKUP($D730,現状商品設定!B:B,現状商品設定!D:D,"-")</f>
        <v>-</v>
      </c>
      <c r="R730" s="22">
        <f>SUM(_xlfn.XLOOKUP($D730,当月商品!$D:$D,当月商品!I:I,0),_xlfn.XLOOKUP($D730,前月商品!$D:$D,前月商品!I:I,0),_xlfn.XLOOKUP($D730,前々月商品!$D:$D,前々月商品!I:I,0))</f>
        <v>0</v>
      </c>
      <c r="S730" s="23">
        <f>SUM(_xlfn.XLOOKUP($D730,当月商品!$D:$D,当月商品!V:V,0),_xlfn.XLOOKUP($D730,前月商品!$D:$D,前月商品!V:V,0),_xlfn.XLOOKUP($D730,前々月商品!$D:$D,前々月商品!V:V,0))</f>
        <v>0</v>
      </c>
      <c r="T730" s="23">
        <f t="shared" si="157"/>
        <v>0</v>
      </c>
      <c r="U730" s="23">
        <f>SUM(_xlfn.XLOOKUP($D730,当月商品!$D:$D,当月商品!W:W,0),_xlfn.XLOOKUP($D730,前月商品!$D:$D,前月商品!W:W,0),_xlfn.XLOOKUP($D730,前々月商品!$D:$D,前々月商品!W:W,0))</f>
        <v>0</v>
      </c>
      <c r="V730" s="23">
        <f>SUM(_xlfn.XLOOKUP($D730,当月商品!$D:$D,当月商品!H:H,0),_xlfn.XLOOKUP($D730,前月商品!$D:$D,前月商品!H:H,0),_xlfn.XLOOKUP($D730,前々月商品!$D:$D,前々月商品!H:H,0))</f>
        <v>0</v>
      </c>
      <c r="W730" s="13">
        <f t="shared" si="158"/>
        <v>0</v>
      </c>
      <c r="X730" s="15">
        <f t="shared" si="159"/>
        <v>0</v>
      </c>
      <c r="Y730" s="22">
        <f>_xlfn.XLOOKUP($D730,当月商品!$D:$D,当月商品!I:I,0)</f>
        <v>0</v>
      </c>
      <c r="Z730" s="23">
        <f>_xlfn.XLOOKUP($D730,前月商品!$D:$D,前月商品!I:I,0)</f>
        <v>0</v>
      </c>
      <c r="AA730" s="23">
        <f>_xlfn.XLOOKUP($D730,前々月商品!$D:$D,前々月商品!I:I,0)</f>
        <v>0</v>
      </c>
      <c r="AB730" s="23">
        <f>_xlfn.XLOOKUP($D730,当月商品!$D:$D,当月商品!V:V,0)</f>
        <v>0</v>
      </c>
      <c r="AC730" s="23">
        <f>_xlfn.XLOOKUP($D730,前月商品!$D:$D,前月商品!V:V,0)</f>
        <v>0</v>
      </c>
      <c r="AD730" s="23">
        <f>_xlfn.XLOOKUP($D730,前々月商品!$D:$D,前々月商品!V:V,0)</f>
        <v>0</v>
      </c>
      <c r="AE730" s="23">
        <f t="shared" si="160"/>
        <v>0</v>
      </c>
      <c r="AF730" s="23">
        <f t="shared" si="161"/>
        <v>0</v>
      </c>
      <c r="AG730" s="23">
        <f t="shared" si="162"/>
        <v>0</v>
      </c>
      <c r="AH730" s="12">
        <f>_xlfn.XLOOKUP($D730,当月商品!$D:$D,当月商品!W:W,0)</f>
        <v>0</v>
      </c>
      <c r="AI730" s="12">
        <f>_xlfn.XLOOKUP($D730,前月商品!$D:$D,前月商品!W:W,0)</f>
        <v>0</v>
      </c>
      <c r="AJ730" s="12">
        <f>_xlfn.XLOOKUP($D730,前々月商品!$D:$D,前々月商品!W:W,0)</f>
        <v>0</v>
      </c>
      <c r="AK730" s="12">
        <f>_xlfn.XLOOKUP($D730,当月商品!$D:$D,当月商品!H:H,0)</f>
        <v>0</v>
      </c>
      <c r="AL730" s="12">
        <f>_xlfn.XLOOKUP($D730,前月商品!$D:$D,前月商品!H:H,0)</f>
        <v>0</v>
      </c>
      <c r="AM730" s="12">
        <f>_xlfn.XLOOKUP($D730,前々月商品!$D:$D,前々月商品!H:H,0)</f>
        <v>0</v>
      </c>
      <c r="AN730" s="13">
        <f t="shared" si="163"/>
        <v>0</v>
      </c>
      <c r="AO730" s="13">
        <f t="shared" si="164"/>
        <v>0</v>
      </c>
      <c r="AP730" s="13">
        <f t="shared" si="165"/>
        <v>0</v>
      </c>
      <c r="AQ730" s="16">
        <f t="shared" si="166"/>
        <v>0</v>
      </c>
      <c r="AR730" s="16">
        <f t="shared" si="167"/>
        <v>0</v>
      </c>
      <c r="AS730" s="17">
        <f t="shared" si="168"/>
        <v>0</v>
      </c>
      <c r="AT730" t="e">
        <f t="shared" si="169"/>
        <v>#VALUE!</v>
      </c>
    </row>
    <row r="731" spans="3:46" ht="36.65" customHeight="1">
      <c r="C731" s="20">
        <v>726</v>
      </c>
      <c r="D731" s="53">
        <f>現状商品設定!B728</f>
        <v>0</v>
      </c>
      <c r="E731" s="26" t="str">
        <f>IFERROR(_xlfn.XLOOKUP($D731,現状商品設定!B:B,現状商品設定!C:C,"-"),"-")</f>
        <v>-</v>
      </c>
      <c r="F731" s="32" t="s">
        <v>46</v>
      </c>
      <c r="G731" s="30" t="str">
        <f>IFERROR(_xlfn.XLOOKUP($D731,現状商品設定!B:B,現状商品設定!F:F),"-")</f>
        <v>-</v>
      </c>
      <c r="H731" s="34" t="e">
        <f>IF(IF(AND(V731&gt;=設定!$C$3,X731&gt;=L731),G731*(1+設定!$C$6),IF(AND(V731&gt;=設定!$C$3,X731&lt;L731),G731*(1+設定!$C$7*-1),IF(V731&lt;設定!$C$3,G731*(1+設定!$C$6),"除外")))&gt;10,IF(AND(V731&gt;=設定!$C$3,X731&gt;=L731),G731*(1+設定!$C$6),IF(AND(V731&gt;=設定!$C$3,X731&lt;L731),G731*(1+設定!$C$7*-1),IF(V731&lt;設定!$C$3,G731*(1+設定!$C$6),"除外"))),10)</f>
        <v>#VALUE!</v>
      </c>
      <c r="I731" s="34" t="e">
        <f ca="1">IF(消化率!$I$5&lt;1,商品!H731*消化率!$I$5,IF(商品!W731*商品!Q731/(商品!H731*消化率!$I$5)&gt;商品!L731,商品!H731*消化率!$I$5,J731))</f>
        <v>#DIV/0!</v>
      </c>
      <c r="J731" s="34" t="e">
        <f t="shared" si="156"/>
        <v>#VALUE!</v>
      </c>
      <c r="K731" s="34" t="e">
        <f ca="1">IF(ROUNDDOWN(IF(I731&gt;=設定!$C$8,設定!$C$8,商品!I731),0)&lt;10,10,ROUNDDOWN(IF(I731&gt;=設定!$C$8,設定!$C$8,商品!I731),0))</f>
        <v>#DIV/0!</v>
      </c>
      <c r="L731" s="64">
        <f>IF(F731="標準",設定!$C$4,商品!F731)</f>
        <v>5</v>
      </c>
      <c r="M731" s="63" t="str">
        <f>_xlfn.XLOOKUP($D731,全商品!$F:$F,全商品!H:H,"-")</f>
        <v>-</v>
      </c>
      <c r="N731" s="12" t="str">
        <f>_xlfn.XLOOKUP($D731,全商品!$F:$F,全商品!I:I,"-")</f>
        <v>-</v>
      </c>
      <c r="O731" s="23" t="str">
        <f>_xlfn.XLOOKUP($D731,全商品!$F:$F,全商品!K:K,"-")</f>
        <v>-</v>
      </c>
      <c r="P731" s="13" t="str">
        <f>_xlfn.XLOOKUP($D731,全商品!$F:$F,全商品!M:M,"-")</f>
        <v>-</v>
      </c>
      <c r="Q731" s="25" t="str">
        <f>_xlfn.XLOOKUP($D731,現状商品設定!B:B,現状商品設定!D:D,"-")</f>
        <v>-</v>
      </c>
      <c r="R731" s="22">
        <f>SUM(_xlfn.XLOOKUP($D731,当月商品!$D:$D,当月商品!I:I,0),_xlfn.XLOOKUP($D731,前月商品!$D:$D,前月商品!I:I,0),_xlfn.XLOOKUP($D731,前々月商品!$D:$D,前々月商品!I:I,0))</f>
        <v>0</v>
      </c>
      <c r="S731" s="23">
        <f>SUM(_xlfn.XLOOKUP($D731,当月商品!$D:$D,当月商品!V:V,0),_xlfn.XLOOKUP($D731,前月商品!$D:$D,前月商品!V:V,0),_xlfn.XLOOKUP($D731,前々月商品!$D:$D,前々月商品!V:V,0))</f>
        <v>0</v>
      </c>
      <c r="T731" s="23">
        <f t="shared" si="157"/>
        <v>0</v>
      </c>
      <c r="U731" s="23">
        <f>SUM(_xlfn.XLOOKUP($D731,当月商品!$D:$D,当月商品!W:W,0),_xlfn.XLOOKUP($D731,前月商品!$D:$D,前月商品!W:W,0),_xlfn.XLOOKUP($D731,前々月商品!$D:$D,前々月商品!W:W,0))</f>
        <v>0</v>
      </c>
      <c r="V731" s="23">
        <f>SUM(_xlfn.XLOOKUP($D731,当月商品!$D:$D,当月商品!H:H,0),_xlfn.XLOOKUP($D731,前月商品!$D:$D,前月商品!H:H,0),_xlfn.XLOOKUP($D731,前々月商品!$D:$D,前々月商品!H:H,0))</f>
        <v>0</v>
      </c>
      <c r="W731" s="13">
        <f t="shared" si="158"/>
        <v>0</v>
      </c>
      <c r="X731" s="15">
        <f t="shared" si="159"/>
        <v>0</v>
      </c>
      <c r="Y731" s="22">
        <f>_xlfn.XLOOKUP($D731,当月商品!$D:$D,当月商品!I:I,0)</f>
        <v>0</v>
      </c>
      <c r="Z731" s="23">
        <f>_xlfn.XLOOKUP($D731,前月商品!$D:$D,前月商品!I:I,0)</f>
        <v>0</v>
      </c>
      <c r="AA731" s="23">
        <f>_xlfn.XLOOKUP($D731,前々月商品!$D:$D,前々月商品!I:I,0)</f>
        <v>0</v>
      </c>
      <c r="AB731" s="23">
        <f>_xlfn.XLOOKUP($D731,当月商品!$D:$D,当月商品!V:V,0)</f>
        <v>0</v>
      </c>
      <c r="AC731" s="23">
        <f>_xlfn.XLOOKUP($D731,前月商品!$D:$D,前月商品!V:V,0)</f>
        <v>0</v>
      </c>
      <c r="AD731" s="23">
        <f>_xlfn.XLOOKUP($D731,前々月商品!$D:$D,前々月商品!V:V,0)</f>
        <v>0</v>
      </c>
      <c r="AE731" s="23">
        <f t="shared" si="160"/>
        <v>0</v>
      </c>
      <c r="AF731" s="23">
        <f t="shared" si="161"/>
        <v>0</v>
      </c>
      <c r="AG731" s="23">
        <f t="shared" si="162"/>
        <v>0</v>
      </c>
      <c r="AH731" s="12">
        <f>_xlfn.XLOOKUP($D731,当月商品!$D:$D,当月商品!W:W,0)</f>
        <v>0</v>
      </c>
      <c r="AI731" s="12">
        <f>_xlfn.XLOOKUP($D731,前月商品!$D:$D,前月商品!W:W,0)</f>
        <v>0</v>
      </c>
      <c r="AJ731" s="12">
        <f>_xlfn.XLOOKUP($D731,前々月商品!$D:$D,前々月商品!W:W,0)</f>
        <v>0</v>
      </c>
      <c r="AK731" s="12">
        <f>_xlfn.XLOOKUP($D731,当月商品!$D:$D,当月商品!H:H,0)</f>
        <v>0</v>
      </c>
      <c r="AL731" s="12">
        <f>_xlfn.XLOOKUP($D731,前月商品!$D:$D,前月商品!H:H,0)</f>
        <v>0</v>
      </c>
      <c r="AM731" s="12">
        <f>_xlfn.XLOOKUP($D731,前々月商品!$D:$D,前々月商品!H:H,0)</f>
        <v>0</v>
      </c>
      <c r="AN731" s="13">
        <f t="shared" si="163"/>
        <v>0</v>
      </c>
      <c r="AO731" s="13">
        <f t="shared" si="164"/>
        <v>0</v>
      </c>
      <c r="AP731" s="13">
        <f t="shared" si="165"/>
        <v>0</v>
      </c>
      <c r="AQ731" s="16">
        <f t="shared" si="166"/>
        <v>0</v>
      </c>
      <c r="AR731" s="16">
        <f t="shared" si="167"/>
        <v>0</v>
      </c>
      <c r="AS731" s="17">
        <f t="shared" si="168"/>
        <v>0</v>
      </c>
      <c r="AT731" t="e">
        <f t="shared" si="169"/>
        <v>#VALUE!</v>
      </c>
    </row>
    <row r="732" spans="3:46" ht="36.65" customHeight="1">
      <c r="C732" s="20">
        <v>727</v>
      </c>
      <c r="D732" s="53">
        <f>現状商品設定!B729</f>
        <v>0</v>
      </c>
      <c r="E732" s="26" t="str">
        <f>IFERROR(_xlfn.XLOOKUP($D732,現状商品設定!B:B,現状商品設定!C:C,"-"),"-")</f>
        <v>-</v>
      </c>
      <c r="F732" s="32" t="s">
        <v>46</v>
      </c>
      <c r="G732" s="30" t="str">
        <f>IFERROR(_xlfn.XLOOKUP($D732,現状商品設定!B:B,現状商品設定!F:F),"-")</f>
        <v>-</v>
      </c>
      <c r="H732" s="34" t="e">
        <f>IF(IF(AND(V732&gt;=設定!$C$3,X732&gt;=L732),G732*(1+設定!$C$6),IF(AND(V732&gt;=設定!$C$3,X732&lt;L732),G732*(1+設定!$C$7*-1),IF(V732&lt;設定!$C$3,G732*(1+設定!$C$6),"除外")))&gt;10,IF(AND(V732&gt;=設定!$C$3,X732&gt;=L732),G732*(1+設定!$C$6),IF(AND(V732&gt;=設定!$C$3,X732&lt;L732),G732*(1+設定!$C$7*-1),IF(V732&lt;設定!$C$3,G732*(1+設定!$C$6),"除外"))),10)</f>
        <v>#VALUE!</v>
      </c>
      <c r="I732" s="34" t="e">
        <f ca="1">IF(消化率!$I$5&lt;1,商品!H732*消化率!$I$5,IF(商品!W732*商品!Q732/(商品!H732*消化率!$I$5)&gt;商品!L732,商品!H732*消化率!$I$5,J732))</f>
        <v>#DIV/0!</v>
      </c>
      <c r="J732" s="34" t="e">
        <f t="shared" si="156"/>
        <v>#VALUE!</v>
      </c>
      <c r="K732" s="34" t="e">
        <f ca="1">IF(ROUNDDOWN(IF(I732&gt;=設定!$C$8,設定!$C$8,商品!I732),0)&lt;10,10,ROUNDDOWN(IF(I732&gt;=設定!$C$8,設定!$C$8,商品!I732),0))</f>
        <v>#DIV/0!</v>
      </c>
      <c r="L732" s="64">
        <f>IF(F732="標準",設定!$C$4,商品!F732)</f>
        <v>5</v>
      </c>
      <c r="M732" s="63" t="str">
        <f>_xlfn.XLOOKUP($D732,全商品!$F:$F,全商品!H:H,"-")</f>
        <v>-</v>
      </c>
      <c r="N732" s="12" t="str">
        <f>_xlfn.XLOOKUP($D732,全商品!$F:$F,全商品!I:I,"-")</f>
        <v>-</v>
      </c>
      <c r="O732" s="23" t="str">
        <f>_xlfn.XLOOKUP($D732,全商品!$F:$F,全商品!K:K,"-")</f>
        <v>-</v>
      </c>
      <c r="P732" s="13" t="str">
        <f>_xlfn.XLOOKUP($D732,全商品!$F:$F,全商品!M:M,"-")</f>
        <v>-</v>
      </c>
      <c r="Q732" s="25" t="str">
        <f>_xlfn.XLOOKUP($D732,現状商品設定!B:B,現状商品設定!D:D,"-")</f>
        <v>-</v>
      </c>
      <c r="R732" s="22">
        <f>SUM(_xlfn.XLOOKUP($D732,当月商品!$D:$D,当月商品!I:I,0),_xlfn.XLOOKUP($D732,前月商品!$D:$D,前月商品!I:I,0),_xlfn.XLOOKUP($D732,前々月商品!$D:$D,前々月商品!I:I,0))</f>
        <v>0</v>
      </c>
      <c r="S732" s="23">
        <f>SUM(_xlfn.XLOOKUP($D732,当月商品!$D:$D,当月商品!V:V,0),_xlfn.XLOOKUP($D732,前月商品!$D:$D,前月商品!V:V,0),_xlfn.XLOOKUP($D732,前々月商品!$D:$D,前々月商品!V:V,0))</f>
        <v>0</v>
      </c>
      <c r="T732" s="23">
        <f t="shared" si="157"/>
        <v>0</v>
      </c>
      <c r="U732" s="23">
        <f>SUM(_xlfn.XLOOKUP($D732,当月商品!$D:$D,当月商品!W:W,0),_xlfn.XLOOKUP($D732,前月商品!$D:$D,前月商品!W:W,0),_xlfn.XLOOKUP($D732,前々月商品!$D:$D,前々月商品!W:W,0))</f>
        <v>0</v>
      </c>
      <c r="V732" s="23">
        <f>SUM(_xlfn.XLOOKUP($D732,当月商品!$D:$D,当月商品!H:H,0),_xlfn.XLOOKUP($D732,前月商品!$D:$D,前月商品!H:H,0),_xlfn.XLOOKUP($D732,前々月商品!$D:$D,前々月商品!H:H,0))</f>
        <v>0</v>
      </c>
      <c r="W732" s="13">
        <f t="shared" si="158"/>
        <v>0</v>
      </c>
      <c r="X732" s="15">
        <f t="shared" si="159"/>
        <v>0</v>
      </c>
      <c r="Y732" s="22">
        <f>_xlfn.XLOOKUP($D732,当月商品!$D:$D,当月商品!I:I,0)</f>
        <v>0</v>
      </c>
      <c r="Z732" s="23">
        <f>_xlfn.XLOOKUP($D732,前月商品!$D:$D,前月商品!I:I,0)</f>
        <v>0</v>
      </c>
      <c r="AA732" s="23">
        <f>_xlfn.XLOOKUP($D732,前々月商品!$D:$D,前々月商品!I:I,0)</f>
        <v>0</v>
      </c>
      <c r="AB732" s="23">
        <f>_xlfn.XLOOKUP($D732,当月商品!$D:$D,当月商品!V:V,0)</f>
        <v>0</v>
      </c>
      <c r="AC732" s="23">
        <f>_xlfn.XLOOKUP($D732,前月商品!$D:$D,前月商品!V:V,0)</f>
        <v>0</v>
      </c>
      <c r="AD732" s="23">
        <f>_xlfn.XLOOKUP($D732,前々月商品!$D:$D,前々月商品!V:V,0)</f>
        <v>0</v>
      </c>
      <c r="AE732" s="23">
        <f t="shared" si="160"/>
        <v>0</v>
      </c>
      <c r="AF732" s="23">
        <f t="shared" si="161"/>
        <v>0</v>
      </c>
      <c r="AG732" s="23">
        <f t="shared" si="162"/>
        <v>0</v>
      </c>
      <c r="AH732" s="12">
        <f>_xlfn.XLOOKUP($D732,当月商品!$D:$D,当月商品!W:W,0)</f>
        <v>0</v>
      </c>
      <c r="AI732" s="12">
        <f>_xlfn.XLOOKUP($D732,前月商品!$D:$D,前月商品!W:W,0)</f>
        <v>0</v>
      </c>
      <c r="AJ732" s="12">
        <f>_xlfn.XLOOKUP($D732,前々月商品!$D:$D,前々月商品!W:W,0)</f>
        <v>0</v>
      </c>
      <c r="AK732" s="12">
        <f>_xlfn.XLOOKUP($D732,当月商品!$D:$D,当月商品!H:H,0)</f>
        <v>0</v>
      </c>
      <c r="AL732" s="12">
        <f>_xlfn.XLOOKUP($D732,前月商品!$D:$D,前月商品!H:H,0)</f>
        <v>0</v>
      </c>
      <c r="AM732" s="12">
        <f>_xlfn.XLOOKUP($D732,前々月商品!$D:$D,前々月商品!H:H,0)</f>
        <v>0</v>
      </c>
      <c r="AN732" s="13">
        <f t="shared" si="163"/>
        <v>0</v>
      </c>
      <c r="AO732" s="13">
        <f t="shared" si="164"/>
        <v>0</v>
      </c>
      <c r="AP732" s="13">
        <f t="shared" si="165"/>
        <v>0</v>
      </c>
      <c r="AQ732" s="16">
        <f t="shared" si="166"/>
        <v>0</v>
      </c>
      <c r="AR732" s="16">
        <f t="shared" si="167"/>
        <v>0</v>
      </c>
      <c r="AS732" s="17">
        <f t="shared" si="168"/>
        <v>0</v>
      </c>
      <c r="AT732" t="e">
        <f t="shared" si="169"/>
        <v>#VALUE!</v>
      </c>
    </row>
    <row r="733" spans="3:46" ht="36.65" customHeight="1">
      <c r="C733" s="20">
        <v>728</v>
      </c>
      <c r="D733" s="53">
        <f>現状商品設定!B730</f>
        <v>0</v>
      </c>
      <c r="E733" s="26" t="str">
        <f>IFERROR(_xlfn.XLOOKUP($D733,現状商品設定!B:B,現状商品設定!C:C,"-"),"-")</f>
        <v>-</v>
      </c>
      <c r="F733" s="32" t="s">
        <v>46</v>
      </c>
      <c r="G733" s="30" t="str">
        <f>IFERROR(_xlfn.XLOOKUP($D733,現状商品設定!B:B,現状商品設定!F:F),"-")</f>
        <v>-</v>
      </c>
      <c r="H733" s="34" t="e">
        <f>IF(IF(AND(V733&gt;=設定!$C$3,X733&gt;=L733),G733*(1+設定!$C$6),IF(AND(V733&gt;=設定!$C$3,X733&lt;L733),G733*(1+設定!$C$7*-1),IF(V733&lt;設定!$C$3,G733*(1+設定!$C$6),"除外")))&gt;10,IF(AND(V733&gt;=設定!$C$3,X733&gt;=L733),G733*(1+設定!$C$6),IF(AND(V733&gt;=設定!$C$3,X733&lt;L733),G733*(1+設定!$C$7*-1),IF(V733&lt;設定!$C$3,G733*(1+設定!$C$6),"除外"))),10)</f>
        <v>#VALUE!</v>
      </c>
      <c r="I733" s="34" t="e">
        <f ca="1">IF(消化率!$I$5&lt;1,商品!H733*消化率!$I$5,IF(商品!W733*商品!Q733/(商品!H733*消化率!$I$5)&gt;商品!L733,商品!H733*消化率!$I$5,J733))</f>
        <v>#DIV/0!</v>
      </c>
      <c r="J733" s="34" t="e">
        <f t="shared" si="156"/>
        <v>#VALUE!</v>
      </c>
      <c r="K733" s="34" t="e">
        <f ca="1">IF(ROUNDDOWN(IF(I733&gt;=設定!$C$8,設定!$C$8,商品!I733),0)&lt;10,10,ROUNDDOWN(IF(I733&gt;=設定!$C$8,設定!$C$8,商品!I733),0))</f>
        <v>#DIV/0!</v>
      </c>
      <c r="L733" s="64">
        <f>IF(F733="標準",設定!$C$4,商品!F733)</f>
        <v>5</v>
      </c>
      <c r="M733" s="63" t="str">
        <f>_xlfn.XLOOKUP($D733,全商品!$F:$F,全商品!H:H,"-")</f>
        <v>-</v>
      </c>
      <c r="N733" s="12" t="str">
        <f>_xlfn.XLOOKUP($D733,全商品!$F:$F,全商品!I:I,"-")</f>
        <v>-</v>
      </c>
      <c r="O733" s="23" t="str">
        <f>_xlfn.XLOOKUP($D733,全商品!$F:$F,全商品!K:K,"-")</f>
        <v>-</v>
      </c>
      <c r="P733" s="13" t="str">
        <f>_xlfn.XLOOKUP($D733,全商品!$F:$F,全商品!M:M,"-")</f>
        <v>-</v>
      </c>
      <c r="Q733" s="25" t="str">
        <f>_xlfn.XLOOKUP($D733,現状商品設定!B:B,現状商品設定!D:D,"-")</f>
        <v>-</v>
      </c>
      <c r="R733" s="22">
        <f>SUM(_xlfn.XLOOKUP($D733,当月商品!$D:$D,当月商品!I:I,0),_xlfn.XLOOKUP($D733,前月商品!$D:$D,前月商品!I:I,0),_xlfn.XLOOKUP($D733,前々月商品!$D:$D,前々月商品!I:I,0))</f>
        <v>0</v>
      </c>
      <c r="S733" s="23">
        <f>SUM(_xlfn.XLOOKUP($D733,当月商品!$D:$D,当月商品!V:V,0),_xlfn.XLOOKUP($D733,前月商品!$D:$D,前月商品!V:V,0),_xlfn.XLOOKUP($D733,前々月商品!$D:$D,前々月商品!V:V,0))</f>
        <v>0</v>
      </c>
      <c r="T733" s="23">
        <f t="shared" si="157"/>
        <v>0</v>
      </c>
      <c r="U733" s="23">
        <f>SUM(_xlfn.XLOOKUP($D733,当月商品!$D:$D,当月商品!W:W,0),_xlfn.XLOOKUP($D733,前月商品!$D:$D,前月商品!W:W,0),_xlfn.XLOOKUP($D733,前々月商品!$D:$D,前々月商品!W:W,0))</f>
        <v>0</v>
      </c>
      <c r="V733" s="23">
        <f>SUM(_xlfn.XLOOKUP($D733,当月商品!$D:$D,当月商品!H:H,0),_xlfn.XLOOKUP($D733,前月商品!$D:$D,前月商品!H:H,0),_xlfn.XLOOKUP($D733,前々月商品!$D:$D,前々月商品!H:H,0))</f>
        <v>0</v>
      </c>
      <c r="W733" s="13">
        <f t="shared" si="158"/>
        <v>0</v>
      </c>
      <c r="X733" s="15">
        <f t="shared" si="159"/>
        <v>0</v>
      </c>
      <c r="Y733" s="22">
        <f>_xlfn.XLOOKUP($D733,当月商品!$D:$D,当月商品!I:I,0)</f>
        <v>0</v>
      </c>
      <c r="Z733" s="23">
        <f>_xlfn.XLOOKUP($D733,前月商品!$D:$D,前月商品!I:I,0)</f>
        <v>0</v>
      </c>
      <c r="AA733" s="23">
        <f>_xlfn.XLOOKUP($D733,前々月商品!$D:$D,前々月商品!I:I,0)</f>
        <v>0</v>
      </c>
      <c r="AB733" s="23">
        <f>_xlfn.XLOOKUP($D733,当月商品!$D:$D,当月商品!V:V,0)</f>
        <v>0</v>
      </c>
      <c r="AC733" s="23">
        <f>_xlfn.XLOOKUP($D733,前月商品!$D:$D,前月商品!V:V,0)</f>
        <v>0</v>
      </c>
      <c r="AD733" s="23">
        <f>_xlfn.XLOOKUP($D733,前々月商品!$D:$D,前々月商品!V:V,0)</f>
        <v>0</v>
      </c>
      <c r="AE733" s="23">
        <f t="shared" si="160"/>
        <v>0</v>
      </c>
      <c r="AF733" s="23">
        <f t="shared" si="161"/>
        <v>0</v>
      </c>
      <c r="AG733" s="23">
        <f t="shared" si="162"/>
        <v>0</v>
      </c>
      <c r="AH733" s="12">
        <f>_xlfn.XLOOKUP($D733,当月商品!$D:$D,当月商品!W:W,0)</f>
        <v>0</v>
      </c>
      <c r="AI733" s="12">
        <f>_xlfn.XLOOKUP($D733,前月商品!$D:$D,前月商品!W:W,0)</f>
        <v>0</v>
      </c>
      <c r="AJ733" s="12">
        <f>_xlfn.XLOOKUP($D733,前々月商品!$D:$D,前々月商品!W:W,0)</f>
        <v>0</v>
      </c>
      <c r="AK733" s="12">
        <f>_xlfn.XLOOKUP($D733,当月商品!$D:$D,当月商品!H:H,0)</f>
        <v>0</v>
      </c>
      <c r="AL733" s="12">
        <f>_xlfn.XLOOKUP($D733,前月商品!$D:$D,前月商品!H:H,0)</f>
        <v>0</v>
      </c>
      <c r="AM733" s="12">
        <f>_xlfn.XLOOKUP($D733,前々月商品!$D:$D,前々月商品!H:H,0)</f>
        <v>0</v>
      </c>
      <c r="AN733" s="13">
        <f t="shared" si="163"/>
        <v>0</v>
      </c>
      <c r="AO733" s="13">
        <f t="shared" si="164"/>
        <v>0</v>
      </c>
      <c r="AP733" s="13">
        <f t="shared" si="165"/>
        <v>0</v>
      </c>
      <c r="AQ733" s="16">
        <f t="shared" si="166"/>
        <v>0</v>
      </c>
      <c r="AR733" s="16">
        <f t="shared" si="167"/>
        <v>0</v>
      </c>
      <c r="AS733" s="17">
        <f t="shared" si="168"/>
        <v>0</v>
      </c>
      <c r="AT733" t="e">
        <f t="shared" si="169"/>
        <v>#VALUE!</v>
      </c>
    </row>
    <row r="734" spans="3:46" ht="36.65" customHeight="1">
      <c r="C734" s="20">
        <v>729</v>
      </c>
      <c r="D734" s="53">
        <f>現状商品設定!B731</f>
        <v>0</v>
      </c>
      <c r="E734" s="26" t="str">
        <f>IFERROR(_xlfn.XLOOKUP($D734,現状商品設定!B:B,現状商品設定!C:C,"-"),"-")</f>
        <v>-</v>
      </c>
      <c r="F734" s="32" t="s">
        <v>46</v>
      </c>
      <c r="G734" s="30" t="str">
        <f>IFERROR(_xlfn.XLOOKUP($D734,現状商品設定!B:B,現状商品設定!F:F),"-")</f>
        <v>-</v>
      </c>
      <c r="H734" s="34" t="e">
        <f>IF(IF(AND(V734&gt;=設定!$C$3,X734&gt;=L734),G734*(1+設定!$C$6),IF(AND(V734&gt;=設定!$C$3,X734&lt;L734),G734*(1+設定!$C$7*-1),IF(V734&lt;設定!$C$3,G734*(1+設定!$C$6),"除外")))&gt;10,IF(AND(V734&gt;=設定!$C$3,X734&gt;=L734),G734*(1+設定!$C$6),IF(AND(V734&gt;=設定!$C$3,X734&lt;L734),G734*(1+設定!$C$7*-1),IF(V734&lt;設定!$C$3,G734*(1+設定!$C$6),"除外"))),10)</f>
        <v>#VALUE!</v>
      </c>
      <c r="I734" s="34" t="e">
        <f ca="1">IF(消化率!$I$5&lt;1,商品!H734*消化率!$I$5,IF(商品!W734*商品!Q734/(商品!H734*消化率!$I$5)&gt;商品!L734,商品!H734*消化率!$I$5,J734))</f>
        <v>#DIV/0!</v>
      </c>
      <c r="J734" s="34" t="e">
        <f t="shared" si="156"/>
        <v>#VALUE!</v>
      </c>
      <c r="K734" s="34" t="e">
        <f ca="1">IF(ROUNDDOWN(IF(I734&gt;=設定!$C$8,設定!$C$8,商品!I734),0)&lt;10,10,ROUNDDOWN(IF(I734&gt;=設定!$C$8,設定!$C$8,商品!I734),0))</f>
        <v>#DIV/0!</v>
      </c>
      <c r="L734" s="64">
        <f>IF(F734="標準",設定!$C$4,商品!F734)</f>
        <v>5</v>
      </c>
      <c r="M734" s="63" t="str">
        <f>_xlfn.XLOOKUP($D734,全商品!$F:$F,全商品!H:H,"-")</f>
        <v>-</v>
      </c>
      <c r="N734" s="12" t="str">
        <f>_xlfn.XLOOKUP($D734,全商品!$F:$F,全商品!I:I,"-")</f>
        <v>-</v>
      </c>
      <c r="O734" s="23" t="str">
        <f>_xlfn.XLOOKUP($D734,全商品!$F:$F,全商品!K:K,"-")</f>
        <v>-</v>
      </c>
      <c r="P734" s="13" t="str">
        <f>_xlfn.XLOOKUP($D734,全商品!$F:$F,全商品!M:M,"-")</f>
        <v>-</v>
      </c>
      <c r="Q734" s="25" t="str">
        <f>_xlfn.XLOOKUP($D734,現状商品設定!B:B,現状商品設定!D:D,"-")</f>
        <v>-</v>
      </c>
      <c r="R734" s="22">
        <f>SUM(_xlfn.XLOOKUP($D734,当月商品!$D:$D,当月商品!I:I,0),_xlfn.XLOOKUP($D734,前月商品!$D:$D,前月商品!I:I,0),_xlfn.XLOOKUP($D734,前々月商品!$D:$D,前々月商品!I:I,0))</f>
        <v>0</v>
      </c>
      <c r="S734" s="23">
        <f>SUM(_xlfn.XLOOKUP($D734,当月商品!$D:$D,当月商品!V:V,0),_xlfn.XLOOKUP($D734,前月商品!$D:$D,前月商品!V:V,0),_xlfn.XLOOKUP($D734,前々月商品!$D:$D,前々月商品!V:V,0))</f>
        <v>0</v>
      </c>
      <c r="T734" s="23">
        <f t="shared" si="157"/>
        <v>0</v>
      </c>
      <c r="U734" s="23">
        <f>SUM(_xlfn.XLOOKUP($D734,当月商品!$D:$D,当月商品!W:W,0),_xlfn.XLOOKUP($D734,前月商品!$D:$D,前月商品!W:W,0),_xlfn.XLOOKUP($D734,前々月商品!$D:$D,前々月商品!W:W,0))</f>
        <v>0</v>
      </c>
      <c r="V734" s="23">
        <f>SUM(_xlfn.XLOOKUP($D734,当月商品!$D:$D,当月商品!H:H,0),_xlfn.XLOOKUP($D734,前月商品!$D:$D,前月商品!H:H,0),_xlfn.XLOOKUP($D734,前々月商品!$D:$D,前々月商品!H:H,0))</f>
        <v>0</v>
      </c>
      <c r="W734" s="13">
        <f t="shared" si="158"/>
        <v>0</v>
      </c>
      <c r="X734" s="15">
        <f t="shared" si="159"/>
        <v>0</v>
      </c>
      <c r="Y734" s="22">
        <f>_xlfn.XLOOKUP($D734,当月商品!$D:$D,当月商品!I:I,0)</f>
        <v>0</v>
      </c>
      <c r="Z734" s="23">
        <f>_xlfn.XLOOKUP($D734,前月商品!$D:$D,前月商品!I:I,0)</f>
        <v>0</v>
      </c>
      <c r="AA734" s="23">
        <f>_xlfn.XLOOKUP($D734,前々月商品!$D:$D,前々月商品!I:I,0)</f>
        <v>0</v>
      </c>
      <c r="AB734" s="23">
        <f>_xlfn.XLOOKUP($D734,当月商品!$D:$D,当月商品!V:V,0)</f>
        <v>0</v>
      </c>
      <c r="AC734" s="23">
        <f>_xlfn.XLOOKUP($D734,前月商品!$D:$D,前月商品!V:V,0)</f>
        <v>0</v>
      </c>
      <c r="AD734" s="23">
        <f>_xlfn.XLOOKUP($D734,前々月商品!$D:$D,前々月商品!V:V,0)</f>
        <v>0</v>
      </c>
      <c r="AE734" s="23">
        <f t="shared" si="160"/>
        <v>0</v>
      </c>
      <c r="AF734" s="23">
        <f t="shared" si="161"/>
        <v>0</v>
      </c>
      <c r="AG734" s="23">
        <f t="shared" si="162"/>
        <v>0</v>
      </c>
      <c r="AH734" s="12">
        <f>_xlfn.XLOOKUP($D734,当月商品!$D:$D,当月商品!W:W,0)</f>
        <v>0</v>
      </c>
      <c r="AI734" s="12">
        <f>_xlfn.XLOOKUP($D734,前月商品!$D:$D,前月商品!W:W,0)</f>
        <v>0</v>
      </c>
      <c r="AJ734" s="12">
        <f>_xlfn.XLOOKUP($D734,前々月商品!$D:$D,前々月商品!W:W,0)</f>
        <v>0</v>
      </c>
      <c r="AK734" s="12">
        <f>_xlfn.XLOOKUP($D734,当月商品!$D:$D,当月商品!H:H,0)</f>
        <v>0</v>
      </c>
      <c r="AL734" s="12">
        <f>_xlfn.XLOOKUP($D734,前月商品!$D:$D,前月商品!H:H,0)</f>
        <v>0</v>
      </c>
      <c r="AM734" s="12">
        <f>_xlfn.XLOOKUP($D734,前々月商品!$D:$D,前々月商品!H:H,0)</f>
        <v>0</v>
      </c>
      <c r="AN734" s="13">
        <f t="shared" si="163"/>
        <v>0</v>
      </c>
      <c r="AO734" s="13">
        <f t="shared" si="164"/>
        <v>0</v>
      </c>
      <c r="AP734" s="13">
        <f t="shared" si="165"/>
        <v>0</v>
      </c>
      <c r="AQ734" s="16">
        <f t="shared" si="166"/>
        <v>0</v>
      </c>
      <c r="AR734" s="16">
        <f t="shared" si="167"/>
        <v>0</v>
      </c>
      <c r="AS734" s="17">
        <f t="shared" si="168"/>
        <v>0</v>
      </c>
      <c r="AT734" t="e">
        <f t="shared" si="169"/>
        <v>#VALUE!</v>
      </c>
    </row>
    <row r="735" spans="3:46" ht="36.65" customHeight="1">
      <c r="C735" s="20">
        <v>730</v>
      </c>
      <c r="D735" s="53">
        <f>現状商品設定!B732</f>
        <v>0</v>
      </c>
      <c r="E735" s="26" t="str">
        <f>IFERROR(_xlfn.XLOOKUP($D735,現状商品設定!B:B,現状商品設定!C:C,"-"),"-")</f>
        <v>-</v>
      </c>
      <c r="F735" s="32" t="s">
        <v>46</v>
      </c>
      <c r="G735" s="30" t="str">
        <f>IFERROR(_xlfn.XLOOKUP($D735,現状商品設定!B:B,現状商品設定!F:F),"-")</f>
        <v>-</v>
      </c>
      <c r="H735" s="34" t="e">
        <f>IF(IF(AND(V735&gt;=設定!$C$3,X735&gt;=L735),G735*(1+設定!$C$6),IF(AND(V735&gt;=設定!$C$3,X735&lt;L735),G735*(1+設定!$C$7*-1),IF(V735&lt;設定!$C$3,G735*(1+設定!$C$6),"除外")))&gt;10,IF(AND(V735&gt;=設定!$C$3,X735&gt;=L735),G735*(1+設定!$C$6),IF(AND(V735&gt;=設定!$C$3,X735&lt;L735),G735*(1+設定!$C$7*-1),IF(V735&lt;設定!$C$3,G735*(1+設定!$C$6),"除外"))),10)</f>
        <v>#VALUE!</v>
      </c>
      <c r="I735" s="34" t="e">
        <f ca="1">IF(消化率!$I$5&lt;1,商品!H735*消化率!$I$5,IF(商品!W735*商品!Q735/(商品!H735*消化率!$I$5)&gt;商品!L735,商品!H735*消化率!$I$5,J735))</f>
        <v>#DIV/0!</v>
      </c>
      <c r="J735" s="34" t="e">
        <f t="shared" si="156"/>
        <v>#VALUE!</v>
      </c>
      <c r="K735" s="34" t="e">
        <f ca="1">IF(ROUNDDOWN(IF(I735&gt;=設定!$C$8,設定!$C$8,商品!I735),0)&lt;10,10,ROUNDDOWN(IF(I735&gt;=設定!$C$8,設定!$C$8,商品!I735),0))</f>
        <v>#DIV/0!</v>
      </c>
      <c r="L735" s="64">
        <f>IF(F735="標準",設定!$C$4,商品!F735)</f>
        <v>5</v>
      </c>
      <c r="M735" s="63" t="str">
        <f>_xlfn.XLOOKUP($D735,全商品!$F:$F,全商品!H:H,"-")</f>
        <v>-</v>
      </c>
      <c r="N735" s="12" t="str">
        <f>_xlfn.XLOOKUP($D735,全商品!$F:$F,全商品!I:I,"-")</f>
        <v>-</v>
      </c>
      <c r="O735" s="23" t="str">
        <f>_xlfn.XLOOKUP($D735,全商品!$F:$F,全商品!K:K,"-")</f>
        <v>-</v>
      </c>
      <c r="P735" s="13" t="str">
        <f>_xlfn.XLOOKUP($D735,全商品!$F:$F,全商品!M:M,"-")</f>
        <v>-</v>
      </c>
      <c r="Q735" s="25" t="str">
        <f>_xlfn.XLOOKUP($D735,現状商品設定!B:B,現状商品設定!D:D,"-")</f>
        <v>-</v>
      </c>
      <c r="R735" s="22">
        <f>SUM(_xlfn.XLOOKUP($D735,当月商品!$D:$D,当月商品!I:I,0),_xlfn.XLOOKUP($D735,前月商品!$D:$D,前月商品!I:I,0),_xlfn.XLOOKUP($D735,前々月商品!$D:$D,前々月商品!I:I,0))</f>
        <v>0</v>
      </c>
      <c r="S735" s="23">
        <f>SUM(_xlfn.XLOOKUP($D735,当月商品!$D:$D,当月商品!V:V,0),_xlfn.XLOOKUP($D735,前月商品!$D:$D,前月商品!V:V,0),_xlfn.XLOOKUP($D735,前々月商品!$D:$D,前々月商品!V:V,0))</f>
        <v>0</v>
      </c>
      <c r="T735" s="23">
        <f t="shared" si="157"/>
        <v>0</v>
      </c>
      <c r="U735" s="23">
        <f>SUM(_xlfn.XLOOKUP($D735,当月商品!$D:$D,当月商品!W:W,0),_xlfn.XLOOKUP($D735,前月商品!$D:$D,前月商品!W:W,0),_xlfn.XLOOKUP($D735,前々月商品!$D:$D,前々月商品!W:W,0))</f>
        <v>0</v>
      </c>
      <c r="V735" s="23">
        <f>SUM(_xlfn.XLOOKUP($D735,当月商品!$D:$D,当月商品!H:H,0),_xlfn.XLOOKUP($D735,前月商品!$D:$D,前月商品!H:H,0),_xlfn.XLOOKUP($D735,前々月商品!$D:$D,前々月商品!H:H,0))</f>
        <v>0</v>
      </c>
      <c r="W735" s="13">
        <f t="shared" si="158"/>
        <v>0</v>
      </c>
      <c r="X735" s="15">
        <f t="shared" si="159"/>
        <v>0</v>
      </c>
      <c r="Y735" s="22">
        <f>_xlfn.XLOOKUP($D735,当月商品!$D:$D,当月商品!I:I,0)</f>
        <v>0</v>
      </c>
      <c r="Z735" s="23">
        <f>_xlfn.XLOOKUP($D735,前月商品!$D:$D,前月商品!I:I,0)</f>
        <v>0</v>
      </c>
      <c r="AA735" s="23">
        <f>_xlfn.XLOOKUP($D735,前々月商品!$D:$D,前々月商品!I:I,0)</f>
        <v>0</v>
      </c>
      <c r="AB735" s="23">
        <f>_xlfn.XLOOKUP($D735,当月商品!$D:$D,当月商品!V:V,0)</f>
        <v>0</v>
      </c>
      <c r="AC735" s="23">
        <f>_xlfn.XLOOKUP($D735,前月商品!$D:$D,前月商品!V:V,0)</f>
        <v>0</v>
      </c>
      <c r="AD735" s="23">
        <f>_xlfn.XLOOKUP($D735,前々月商品!$D:$D,前々月商品!V:V,0)</f>
        <v>0</v>
      </c>
      <c r="AE735" s="23">
        <f t="shared" si="160"/>
        <v>0</v>
      </c>
      <c r="AF735" s="23">
        <f t="shared" si="161"/>
        <v>0</v>
      </c>
      <c r="AG735" s="23">
        <f t="shared" si="162"/>
        <v>0</v>
      </c>
      <c r="AH735" s="12">
        <f>_xlfn.XLOOKUP($D735,当月商品!$D:$D,当月商品!W:W,0)</f>
        <v>0</v>
      </c>
      <c r="AI735" s="12">
        <f>_xlfn.XLOOKUP($D735,前月商品!$D:$D,前月商品!W:W,0)</f>
        <v>0</v>
      </c>
      <c r="AJ735" s="12">
        <f>_xlfn.XLOOKUP($D735,前々月商品!$D:$D,前々月商品!W:W,0)</f>
        <v>0</v>
      </c>
      <c r="AK735" s="12">
        <f>_xlfn.XLOOKUP($D735,当月商品!$D:$D,当月商品!H:H,0)</f>
        <v>0</v>
      </c>
      <c r="AL735" s="12">
        <f>_xlfn.XLOOKUP($D735,前月商品!$D:$D,前月商品!H:H,0)</f>
        <v>0</v>
      </c>
      <c r="AM735" s="12">
        <f>_xlfn.XLOOKUP($D735,前々月商品!$D:$D,前々月商品!H:H,0)</f>
        <v>0</v>
      </c>
      <c r="AN735" s="13">
        <f t="shared" si="163"/>
        <v>0</v>
      </c>
      <c r="AO735" s="13">
        <f t="shared" si="164"/>
        <v>0</v>
      </c>
      <c r="AP735" s="13">
        <f t="shared" si="165"/>
        <v>0</v>
      </c>
      <c r="AQ735" s="16">
        <f t="shared" si="166"/>
        <v>0</v>
      </c>
      <c r="AR735" s="16">
        <f t="shared" si="167"/>
        <v>0</v>
      </c>
      <c r="AS735" s="17">
        <f t="shared" si="168"/>
        <v>0</v>
      </c>
      <c r="AT735" t="e">
        <f t="shared" si="169"/>
        <v>#VALUE!</v>
      </c>
    </row>
    <row r="736" spans="3:46" ht="36.65" customHeight="1">
      <c r="C736" s="20">
        <v>731</v>
      </c>
      <c r="D736" s="53">
        <f>現状商品設定!B733</f>
        <v>0</v>
      </c>
      <c r="E736" s="26" t="str">
        <f>IFERROR(_xlfn.XLOOKUP($D736,現状商品設定!B:B,現状商品設定!C:C,"-"),"-")</f>
        <v>-</v>
      </c>
      <c r="F736" s="32" t="s">
        <v>46</v>
      </c>
      <c r="G736" s="30" t="str">
        <f>IFERROR(_xlfn.XLOOKUP($D736,現状商品設定!B:B,現状商品設定!F:F),"-")</f>
        <v>-</v>
      </c>
      <c r="H736" s="34" t="e">
        <f>IF(IF(AND(V736&gt;=設定!$C$3,X736&gt;=L736),G736*(1+設定!$C$6),IF(AND(V736&gt;=設定!$C$3,X736&lt;L736),G736*(1+設定!$C$7*-1),IF(V736&lt;設定!$C$3,G736*(1+設定!$C$6),"除外")))&gt;10,IF(AND(V736&gt;=設定!$C$3,X736&gt;=L736),G736*(1+設定!$C$6),IF(AND(V736&gt;=設定!$C$3,X736&lt;L736),G736*(1+設定!$C$7*-1),IF(V736&lt;設定!$C$3,G736*(1+設定!$C$6),"除外"))),10)</f>
        <v>#VALUE!</v>
      </c>
      <c r="I736" s="34" t="e">
        <f ca="1">IF(消化率!$I$5&lt;1,商品!H736*消化率!$I$5,IF(商品!W736*商品!Q736/(商品!H736*消化率!$I$5)&gt;商品!L736,商品!H736*消化率!$I$5,J736))</f>
        <v>#DIV/0!</v>
      </c>
      <c r="J736" s="34" t="e">
        <f t="shared" si="156"/>
        <v>#VALUE!</v>
      </c>
      <c r="K736" s="34" t="e">
        <f ca="1">IF(ROUNDDOWN(IF(I736&gt;=設定!$C$8,設定!$C$8,商品!I736),0)&lt;10,10,ROUNDDOWN(IF(I736&gt;=設定!$C$8,設定!$C$8,商品!I736),0))</f>
        <v>#DIV/0!</v>
      </c>
      <c r="L736" s="64">
        <f>IF(F736="標準",設定!$C$4,商品!F736)</f>
        <v>5</v>
      </c>
      <c r="M736" s="63" t="str">
        <f>_xlfn.XLOOKUP($D736,全商品!$F:$F,全商品!H:H,"-")</f>
        <v>-</v>
      </c>
      <c r="N736" s="12" t="str">
        <f>_xlfn.XLOOKUP($D736,全商品!$F:$F,全商品!I:I,"-")</f>
        <v>-</v>
      </c>
      <c r="O736" s="23" t="str">
        <f>_xlfn.XLOOKUP($D736,全商品!$F:$F,全商品!K:K,"-")</f>
        <v>-</v>
      </c>
      <c r="P736" s="13" t="str">
        <f>_xlfn.XLOOKUP($D736,全商品!$F:$F,全商品!M:M,"-")</f>
        <v>-</v>
      </c>
      <c r="Q736" s="25" t="str">
        <f>_xlfn.XLOOKUP($D736,現状商品設定!B:B,現状商品設定!D:D,"-")</f>
        <v>-</v>
      </c>
      <c r="R736" s="22">
        <f>SUM(_xlfn.XLOOKUP($D736,当月商品!$D:$D,当月商品!I:I,0),_xlfn.XLOOKUP($D736,前月商品!$D:$D,前月商品!I:I,0),_xlfn.XLOOKUP($D736,前々月商品!$D:$D,前々月商品!I:I,0))</f>
        <v>0</v>
      </c>
      <c r="S736" s="23">
        <f>SUM(_xlfn.XLOOKUP($D736,当月商品!$D:$D,当月商品!V:V,0),_xlfn.XLOOKUP($D736,前月商品!$D:$D,前月商品!V:V,0),_xlfn.XLOOKUP($D736,前々月商品!$D:$D,前々月商品!V:V,0))</f>
        <v>0</v>
      </c>
      <c r="T736" s="23">
        <f t="shared" si="157"/>
        <v>0</v>
      </c>
      <c r="U736" s="23">
        <f>SUM(_xlfn.XLOOKUP($D736,当月商品!$D:$D,当月商品!W:W,0),_xlfn.XLOOKUP($D736,前月商品!$D:$D,前月商品!W:W,0),_xlfn.XLOOKUP($D736,前々月商品!$D:$D,前々月商品!W:W,0))</f>
        <v>0</v>
      </c>
      <c r="V736" s="23">
        <f>SUM(_xlfn.XLOOKUP($D736,当月商品!$D:$D,当月商品!H:H,0),_xlfn.XLOOKUP($D736,前月商品!$D:$D,前月商品!H:H,0),_xlfn.XLOOKUP($D736,前々月商品!$D:$D,前々月商品!H:H,0))</f>
        <v>0</v>
      </c>
      <c r="W736" s="13">
        <f t="shared" si="158"/>
        <v>0</v>
      </c>
      <c r="X736" s="15">
        <f t="shared" si="159"/>
        <v>0</v>
      </c>
      <c r="Y736" s="22">
        <f>_xlfn.XLOOKUP($D736,当月商品!$D:$D,当月商品!I:I,0)</f>
        <v>0</v>
      </c>
      <c r="Z736" s="23">
        <f>_xlfn.XLOOKUP($D736,前月商品!$D:$D,前月商品!I:I,0)</f>
        <v>0</v>
      </c>
      <c r="AA736" s="23">
        <f>_xlfn.XLOOKUP($D736,前々月商品!$D:$D,前々月商品!I:I,0)</f>
        <v>0</v>
      </c>
      <c r="AB736" s="23">
        <f>_xlfn.XLOOKUP($D736,当月商品!$D:$D,当月商品!V:V,0)</f>
        <v>0</v>
      </c>
      <c r="AC736" s="23">
        <f>_xlfn.XLOOKUP($D736,前月商品!$D:$D,前月商品!V:V,0)</f>
        <v>0</v>
      </c>
      <c r="AD736" s="23">
        <f>_xlfn.XLOOKUP($D736,前々月商品!$D:$D,前々月商品!V:V,0)</f>
        <v>0</v>
      </c>
      <c r="AE736" s="23">
        <f t="shared" si="160"/>
        <v>0</v>
      </c>
      <c r="AF736" s="23">
        <f t="shared" si="161"/>
        <v>0</v>
      </c>
      <c r="AG736" s="23">
        <f t="shared" si="162"/>
        <v>0</v>
      </c>
      <c r="AH736" s="12">
        <f>_xlfn.XLOOKUP($D736,当月商品!$D:$D,当月商品!W:W,0)</f>
        <v>0</v>
      </c>
      <c r="AI736" s="12">
        <f>_xlfn.XLOOKUP($D736,前月商品!$D:$D,前月商品!W:W,0)</f>
        <v>0</v>
      </c>
      <c r="AJ736" s="12">
        <f>_xlfn.XLOOKUP($D736,前々月商品!$D:$D,前々月商品!W:W,0)</f>
        <v>0</v>
      </c>
      <c r="AK736" s="12">
        <f>_xlfn.XLOOKUP($D736,当月商品!$D:$D,当月商品!H:H,0)</f>
        <v>0</v>
      </c>
      <c r="AL736" s="12">
        <f>_xlfn.XLOOKUP($D736,前月商品!$D:$D,前月商品!H:H,0)</f>
        <v>0</v>
      </c>
      <c r="AM736" s="12">
        <f>_xlfn.XLOOKUP($D736,前々月商品!$D:$D,前々月商品!H:H,0)</f>
        <v>0</v>
      </c>
      <c r="AN736" s="13">
        <f t="shared" si="163"/>
        <v>0</v>
      </c>
      <c r="AO736" s="13">
        <f t="shared" si="164"/>
        <v>0</v>
      </c>
      <c r="AP736" s="13">
        <f t="shared" si="165"/>
        <v>0</v>
      </c>
      <c r="AQ736" s="16">
        <f t="shared" si="166"/>
        <v>0</v>
      </c>
      <c r="AR736" s="16">
        <f t="shared" si="167"/>
        <v>0</v>
      </c>
      <c r="AS736" s="17">
        <f t="shared" si="168"/>
        <v>0</v>
      </c>
      <c r="AT736" t="e">
        <f t="shared" si="169"/>
        <v>#VALUE!</v>
      </c>
    </row>
    <row r="737" spans="3:46" ht="36.65" customHeight="1">
      <c r="C737" s="20">
        <v>732</v>
      </c>
      <c r="D737" s="53">
        <f>現状商品設定!B734</f>
        <v>0</v>
      </c>
      <c r="E737" s="26" t="str">
        <f>IFERROR(_xlfn.XLOOKUP($D737,現状商品設定!B:B,現状商品設定!C:C,"-"),"-")</f>
        <v>-</v>
      </c>
      <c r="F737" s="32" t="s">
        <v>46</v>
      </c>
      <c r="G737" s="30" t="str">
        <f>IFERROR(_xlfn.XLOOKUP($D737,現状商品設定!B:B,現状商品設定!F:F),"-")</f>
        <v>-</v>
      </c>
      <c r="H737" s="34" t="e">
        <f>IF(IF(AND(V737&gt;=設定!$C$3,X737&gt;=L737),G737*(1+設定!$C$6),IF(AND(V737&gt;=設定!$C$3,X737&lt;L737),G737*(1+設定!$C$7*-1),IF(V737&lt;設定!$C$3,G737*(1+設定!$C$6),"除外")))&gt;10,IF(AND(V737&gt;=設定!$C$3,X737&gt;=L737),G737*(1+設定!$C$6),IF(AND(V737&gt;=設定!$C$3,X737&lt;L737),G737*(1+設定!$C$7*-1),IF(V737&lt;設定!$C$3,G737*(1+設定!$C$6),"除外"))),10)</f>
        <v>#VALUE!</v>
      </c>
      <c r="I737" s="34" t="e">
        <f ca="1">IF(消化率!$I$5&lt;1,商品!H737*消化率!$I$5,IF(商品!W737*商品!Q737/(商品!H737*消化率!$I$5)&gt;商品!L737,商品!H737*消化率!$I$5,J737))</f>
        <v>#DIV/0!</v>
      </c>
      <c r="J737" s="34" t="e">
        <f t="shared" si="156"/>
        <v>#VALUE!</v>
      </c>
      <c r="K737" s="34" t="e">
        <f ca="1">IF(ROUNDDOWN(IF(I737&gt;=設定!$C$8,設定!$C$8,商品!I737),0)&lt;10,10,ROUNDDOWN(IF(I737&gt;=設定!$C$8,設定!$C$8,商品!I737),0))</f>
        <v>#DIV/0!</v>
      </c>
      <c r="L737" s="64">
        <f>IF(F737="標準",設定!$C$4,商品!F737)</f>
        <v>5</v>
      </c>
      <c r="M737" s="63" t="str">
        <f>_xlfn.XLOOKUP($D737,全商品!$F:$F,全商品!H:H,"-")</f>
        <v>-</v>
      </c>
      <c r="N737" s="12" t="str">
        <f>_xlfn.XLOOKUP($D737,全商品!$F:$F,全商品!I:I,"-")</f>
        <v>-</v>
      </c>
      <c r="O737" s="23" t="str">
        <f>_xlfn.XLOOKUP($D737,全商品!$F:$F,全商品!K:K,"-")</f>
        <v>-</v>
      </c>
      <c r="P737" s="13" t="str">
        <f>_xlfn.XLOOKUP($D737,全商品!$F:$F,全商品!M:M,"-")</f>
        <v>-</v>
      </c>
      <c r="Q737" s="25" t="str">
        <f>_xlfn.XLOOKUP($D737,現状商品設定!B:B,現状商品設定!D:D,"-")</f>
        <v>-</v>
      </c>
      <c r="R737" s="22">
        <f>SUM(_xlfn.XLOOKUP($D737,当月商品!$D:$D,当月商品!I:I,0),_xlfn.XLOOKUP($D737,前月商品!$D:$D,前月商品!I:I,0),_xlfn.XLOOKUP($D737,前々月商品!$D:$D,前々月商品!I:I,0))</f>
        <v>0</v>
      </c>
      <c r="S737" s="23">
        <f>SUM(_xlfn.XLOOKUP($D737,当月商品!$D:$D,当月商品!V:V,0),_xlfn.XLOOKUP($D737,前月商品!$D:$D,前月商品!V:V,0),_xlfn.XLOOKUP($D737,前々月商品!$D:$D,前々月商品!V:V,0))</f>
        <v>0</v>
      </c>
      <c r="T737" s="23">
        <f t="shared" si="157"/>
        <v>0</v>
      </c>
      <c r="U737" s="23">
        <f>SUM(_xlfn.XLOOKUP($D737,当月商品!$D:$D,当月商品!W:W,0),_xlfn.XLOOKUP($D737,前月商品!$D:$D,前月商品!W:W,0),_xlfn.XLOOKUP($D737,前々月商品!$D:$D,前々月商品!W:W,0))</f>
        <v>0</v>
      </c>
      <c r="V737" s="23">
        <f>SUM(_xlfn.XLOOKUP($D737,当月商品!$D:$D,当月商品!H:H,0),_xlfn.XLOOKUP($D737,前月商品!$D:$D,前月商品!H:H,0),_xlfn.XLOOKUP($D737,前々月商品!$D:$D,前々月商品!H:H,0))</f>
        <v>0</v>
      </c>
      <c r="W737" s="13">
        <f t="shared" si="158"/>
        <v>0</v>
      </c>
      <c r="X737" s="15">
        <f t="shared" si="159"/>
        <v>0</v>
      </c>
      <c r="Y737" s="22">
        <f>_xlfn.XLOOKUP($D737,当月商品!$D:$D,当月商品!I:I,0)</f>
        <v>0</v>
      </c>
      <c r="Z737" s="23">
        <f>_xlfn.XLOOKUP($D737,前月商品!$D:$D,前月商品!I:I,0)</f>
        <v>0</v>
      </c>
      <c r="AA737" s="23">
        <f>_xlfn.XLOOKUP($D737,前々月商品!$D:$D,前々月商品!I:I,0)</f>
        <v>0</v>
      </c>
      <c r="AB737" s="23">
        <f>_xlfn.XLOOKUP($D737,当月商品!$D:$D,当月商品!V:V,0)</f>
        <v>0</v>
      </c>
      <c r="AC737" s="23">
        <f>_xlfn.XLOOKUP($D737,前月商品!$D:$D,前月商品!V:V,0)</f>
        <v>0</v>
      </c>
      <c r="AD737" s="23">
        <f>_xlfn.XLOOKUP($D737,前々月商品!$D:$D,前々月商品!V:V,0)</f>
        <v>0</v>
      </c>
      <c r="AE737" s="23">
        <f t="shared" si="160"/>
        <v>0</v>
      </c>
      <c r="AF737" s="23">
        <f t="shared" si="161"/>
        <v>0</v>
      </c>
      <c r="AG737" s="23">
        <f t="shared" si="162"/>
        <v>0</v>
      </c>
      <c r="AH737" s="12">
        <f>_xlfn.XLOOKUP($D737,当月商品!$D:$D,当月商品!W:W,0)</f>
        <v>0</v>
      </c>
      <c r="AI737" s="12">
        <f>_xlfn.XLOOKUP($D737,前月商品!$D:$D,前月商品!W:W,0)</f>
        <v>0</v>
      </c>
      <c r="AJ737" s="12">
        <f>_xlfn.XLOOKUP($D737,前々月商品!$D:$D,前々月商品!W:W,0)</f>
        <v>0</v>
      </c>
      <c r="AK737" s="12">
        <f>_xlfn.XLOOKUP($D737,当月商品!$D:$D,当月商品!H:H,0)</f>
        <v>0</v>
      </c>
      <c r="AL737" s="12">
        <f>_xlfn.XLOOKUP($D737,前月商品!$D:$D,前月商品!H:H,0)</f>
        <v>0</v>
      </c>
      <c r="AM737" s="12">
        <f>_xlfn.XLOOKUP($D737,前々月商品!$D:$D,前々月商品!H:H,0)</f>
        <v>0</v>
      </c>
      <c r="AN737" s="13">
        <f t="shared" si="163"/>
        <v>0</v>
      </c>
      <c r="AO737" s="13">
        <f t="shared" si="164"/>
        <v>0</v>
      </c>
      <c r="AP737" s="13">
        <f t="shared" si="165"/>
        <v>0</v>
      </c>
      <c r="AQ737" s="16">
        <f t="shared" si="166"/>
        <v>0</v>
      </c>
      <c r="AR737" s="16">
        <f t="shared" si="167"/>
        <v>0</v>
      </c>
      <c r="AS737" s="17">
        <f t="shared" si="168"/>
        <v>0</v>
      </c>
      <c r="AT737" t="e">
        <f t="shared" si="169"/>
        <v>#VALUE!</v>
      </c>
    </row>
    <row r="738" spans="3:46" ht="36.65" customHeight="1">
      <c r="C738" s="20">
        <v>733</v>
      </c>
      <c r="D738" s="53">
        <f>現状商品設定!B735</f>
        <v>0</v>
      </c>
      <c r="E738" s="26" t="str">
        <f>IFERROR(_xlfn.XLOOKUP($D738,現状商品設定!B:B,現状商品設定!C:C,"-"),"-")</f>
        <v>-</v>
      </c>
      <c r="F738" s="32" t="s">
        <v>46</v>
      </c>
      <c r="G738" s="30" t="str">
        <f>IFERROR(_xlfn.XLOOKUP($D738,現状商品設定!B:B,現状商品設定!F:F),"-")</f>
        <v>-</v>
      </c>
      <c r="H738" s="34" t="e">
        <f>IF(IF(AND(V738&gt;=設定!$C$3,X738&gt;=L738),G738*(1+設定!$C$6),IF(AND(V738&gt;=設定!$C$3,X738&lt;L738),G738*(1+設定!$C$7*-1),IF(V738&lt;設定!$C$3,G738*(1+設定!$C$6),"除外")))&gt;10,IF(AND(V738&gt;=設定!$C$3,X738&gt;=L738),G738*(1+設定!$C$6),IF(AND(V738&gt;=設定!$C$3,X738&lt;L738),G738*(1+設定!$C$7*-1),IF(V738&lt;設定!$C$3,G738*(1+設定!$C$6),"除外"))),10)</f>
        <v>#VALUE!</v>
      </c>
      <c r="I738" s="34" t="e">
        <f ca="1">IF(消化率!$I$5&lt;1,商品!H738*消化率!$I$5,IF(商品!W738*商品!Q738/(商品!H738*消化率!$I$5)&gt;商品!L738,商品!H738*消化率!$I$5,J738))</f>
        <v>#DIV/0!</v>
      </c>
      <c r="J738" s="34" t="e">
        <f t="shared" si="156"/>
        <v>#VALUE!</v>
      </c>
      <c r="K738" s="34" t="e">
        <f ca="1">IF(ROUNDDOWN(IF(I738&gt;=設定!$C$8,設定!$C$8,商品!I738),0)&lt;10,10,ROUNDDOWN(IF(I738&gt;=設定!$C$8,設定!$C$8,商品!I738),0))</f>
        <v>#DIV/0!</v>
      </c>
      <c r="L738" s="64">
        <f>IF(F738="標準",設定!$C$4,商品!F738)</f>
        <v>5</v>
      </c>
      <c r="M738" s="63" t="str">
        <f>_xlfn.XLOOKUP($D738,全商品!$F:$F,全商品!H:H,"-")</f>
        <v>-</v>
      </c>
      <c r="N738" s="12" t="str">
        <f>_xlfn.XLOOKUP($D738,全商品!$F:$F,全商品!I:I,"-")</f>
        <v>-</v>
      </c>
      <c r="O738" s="23" t="str">
        <f>_xlfn.XLOOKUP($D738,全商品!$F:$F,全商品!K:K,"-")</f>
        <v>-</v>
      </c>
      <c r="P738" s="13" t="str">
        <f>_xlfn.XLOOKUP($D738,全商品!$F:$F,全商品!M:M,"-")</f>
        <v>-</v>
      </c>
      <c r="Q738" s="25" t="str">
        <f>_xlfn.XLOOKUP($D738,現状商品設定!B:B,現状商品設定!D:D,"-")</f>
        <v>-</v>
      </c>
      <c r="R738" s="22">
        <f>SUM(_xlfn.XLOOKUP($D738,当月商品!$D:$D,当月商品!I:I,0),_xlfn.XLOOKUP($D738,前月商品!$D:$D,前月商品!I:I,0),_xlfn.XLOOKUP($D738,前々月商品!$D:$D,前々月商品!I:I,0))</f>
        <v>0</v>
      </c>
      <c r="S738" s="23">
        <f>SUM(_xlfn.XLOOKUP($D738,当月商品!$D:$D,当月商品!V:V,0),_xlfn.XLOOKUP($D738,前月商品!$D:$D,前月商品!V:V,0),_xlfn.XLOOKUP($D738,前々月商品!$D:$D,前々月商品!V:V,0))</f>
        <v>0</v>
      </c>
      <c r="T738" s="23">
        <f t="shared" si="157"/>
        <v>0</v>
      </c>
      <c r="U738" s="23">
        <f>SUM(_xlfn.XLOOKUP($D738,当月商品!$D:$D,当月商品!W:W,0),_xlfn.XLOOKUP($D738,前月商品!$D:$D,前月商品!W:W,0),_xlfn.XLOOKUP($D738,前々月商品!$D:$D,前々月商品!W:W,0))</f>
        <v>0</v>
      </c>
      <c r="V738" s="23">
        <f>SUM(_xlfn.XLOOKUP($D738,当月商品!$D:$D,当月商品!H:H,0),_xlfn.XLOOKUP($D738,前月商品!$D:$D,前月商品!H:H,0),_xlfn.XLOOKUP($D738,前々月商品!$D:$D,前々月商品!H:H,0))</f>
        <v>0</v>
      </c>
      <c r="W738" s="13">
        <f t="shared" si="158"/>
        <v>0</v>
      </c>
      <c r="X738" s="15">
        <f t="shared" si="159"/>
        <v>0</v>
      </c>
      <c r="Y738" s="22">
        <f>_xlfn.XLOOKUP($D738,当月商品!$D:$D,当月商品!I:I,0)</f>
        <v>0</v>
      </c>
      <c r="Z738" s="23">
        <f>_xlfn.XLOOKUP($D738,前月商品!$D:$D,前月商品!I:I,0)</f>
        <v>0</v>
      </c>
      <c r="AA738" s="23">
        <f>_xlfn.XLOOKUP($D738,前々月商品!$D:$D,前々月商品!I:I,0)</f>
        <v>0</v>
      </c>
      <c r="AB738" s="23">
        <f>_xlfn.XLOOKUP($D738,当月商品!$D:$D,当月商品!V:V,0)</f>
        <v>0</v>
      </c>
      <c r="AC738" s="23">
        <f>_xlfn.XLOOKUP($D738,前月商品!$D:$D,前月商品!V:V,0)</f>
        <v>0</v>
      </c>
      <c r="AD738" s="23">
        <f>_xlfn.XLOOKUP($D738,前々月商品!$D:$D,前々月商品!V:V,0)</f>
        <v>0</v>
      </c>
      <c r="AE738" s="23">
        <f t="shared" si="160"/>
        <v>0</v>
      </c>
      <c r="AF738" s="23">
        <f t="shared" si="161"/>
        <v>0</v>
      </c>
      <c r="AG738" s="23">
        <f t="shared" si="162"/>
        <v>0</v>
      </c>
      <c r="AH738" s="12">
        <f>_xlfn.XLOOKUP($D738,当月商品!$D:$D,当月商品!W:W,0)</f>
        <v>0</v>
      </c>
      <c r="AI738" s="12">
        <f>_xlfn.XLOOKUP($D738,前月商品!$D:$D,前月商品!W:W,0)</f>
        <v>0</v>
      </c>
      <c r="AJ738" s="12">
        <f>_xlfn.XLOOKUP($D738,前々月商品!$D:$D,前々月商品!W:W,0)</f>
        <v>0</v>
      </c>
      <c r="AK738" s="12">
        <f>_xlfn.XLOOKUP($D738,当月商品!$D:$D,当月商品!H:H,0)</f>
        <v>0</v>
      </c>
      <c r="AL738" s="12">
        <f>_xlfn.XLOOKUP($D738,前月商品!$D:$D,前月商品!H:H,0)</f>
        <v>0</v>
      </c>
      <c r="AM738" s="12">
        <f>_xlfn.XLOOKUP($D738,前々月商品!$D:$D,前々月商品!H:H,0)</f>
        <v>0</v>
      </c>
      <c r="AN738" s="13">
        <f t="shared" si="163"/>
        <v>0</v>
      </c>
      <c r="AO738" s="13">
        <f t="shared" si="164"/>
        <v>0</v>
      </c>
      <c r="AP738" s="13">
        <f t="shared" si="165"/>
        <v>0</v>
      </c>
      <c r="AQ738" s="16">
        <f t="shared" si="166"/>
        <v>0</v>
      </c>
      <c r="AR738" s="16">
        <f t="shared" si="167"/>
        <v>0</v>
      </c>
      <c r="AS738" s="17">
        <f t="shared" si="168"/>
        <v>0</v>
      </c>
      <c r="AT738" t="e">
        <f t="shared" si="169"/>
        <v>#VALUE!</v>
      </c>
    </row>
    <row r="739" spans="3:46" ht="36.65" customHeight="1">
      <c r="C739" s="20">
        <v>734</v>
      </c>
      <c r="D739" s="53">
        <f>現状商品設定!B736</f>
        <v>0</v>
      </c>
      <c r="E739" s="26" t="str">
        <f>IFERROR(_xlfn.XLOOKUP($D739,現状商品設定!B:B,現状商品設定!C:C,"-"),"-")</f>
        <v>-</v>
      </c>
      <c r="F739" s="32" t="s">
        <v>46</v>
      </c>
      <c r="G739" s="30" t="str">
        <f>IFERROR(_xlfn.XLOOKUP($D739,現状商品設定!B:B,現状商品設定!F:F),"-")</f>
        <v>-</v>
      </c>
      <c r="H739" s="34" t="e">
        <f>IF(IF(AND(V739&gt;=設定!$C$3,X739&gt;=L739),G739*(1+設定!$C$6),IF(AND(V739&gt;=設定!$C$3,X739&lt;L739),G739*(1+設定!$C$7*-1),IF(V739&lt;設定!$C$3,G739*(1+設定!$C$6),"除外")))&gt;10,IF(AND(V739&gt;=設定!$C$3,X739&gt;=L739),G739*(1+設定!$C$6),IF(AND(V739&gt;=設定!$C$3,X739&lt;L739),G739*(1+設定!$C$7*-1),IF(V739&lt;設定!$C$3,G739*(1+設定!$C$6),"除外"))),10)</f>
        <v>#VALUE!</v>
      </c>
      <c r="I739" s="34" t="e">
        <f ca="1">IF(消化率!$I$5&lt;1,商品!H739*消化率!$I$5,IF(商品!W739*商品!Q739/(商品!H739*消化率!$I$5)&gt;商品!L739,商品!H739*消化率!$I$5,J739))</f>
        <v>#DIV/0!</v>
      </c>
      <c r="J739" s="34" t="e">
        <f t="shared" si="156"/>
        <v>#VALUE!</v>
      </c>
      <c r="K739" s="34" t="e">
        <f ca="1">IF(ROUNDDOWN(IF(I739&gt;=設定!$C$8,設定!$C$8,商品!I739),0)&lt;10,10,ROUNDDOWN(IF(I739&gt;=設定!$C$8,設定!$C$8,商品!I739),0))</f>
        <v>#DIV/0!</v>
      </c>
      <c r="L739" s="64">
        <f>IF(F739="標準",設定!$C$4,商品!F739)</f>
        <v>5</v>
      </c>
      <c r="M739" s="63" t="str">
        <f>_xlfn.XLOOKUP($D739,全商品!$F:$F,全商品!H:H,"-")</f>
        <v>-</v>
      </c>
      <c r="N739" s="12" t="str">
        <f>_xlfn.XLOOKUP($D739,全商品!$F:$F,全商品!I:I,"-")</f>
        <v>-</v>
      </c>
      <c r="O739" s="23" t="str">
        <f>_xlfn.XLOOKUP($D739,全商品!$F:$F,全商品!K:K,"-")</f>
        <v>-</v>
      </c>
      <c r="P739" s="13" t="str">
        <f>_xlfn.XLOOKUP($D739,全商品!$F:$F,全商品!M:M,"-")</f>
        <v>-</v>
      </c>
      <c r="Q739" s="25" t="str">
        <f>_xlfn.XLOOKUP($D739,現状商品設定!B:B,現状商品設定!D:D,"-")</f>
        <v>-</v>
      </c>
      <c r="R739" s="22">
        <f>SUM(_xlfn.XLOOKUP($D739,当月商品!$D:$D,当月商品!I:I,0),_xlfn.XLOOKUP($D739,前月商品!$D:$D,前月商品!I:I,0),_xlfn.XLOOKUP($D739,前々月商品!$D:$D,前々月商品!I:I,0))</f>
        <v>0</v>
      </c>
      <c r="S739" s="23">
        <f>SUM(_xlfn.XLOOKUP($D739,当月商品!$D:$D,当月商品!V:V,0),_xlfn.XLOOKUP($D739,前月商品!$D:$D,前月商品!V:V,0),_xlfn.XLOOKUP($D739,前々月商品!$D:$D,前々月商品!V:V,0))</f>
        <v>0</v>
      </c>
      <c r="T739" s="23">
        <f t="shared" si="157"/>
        <v>0</v>
      </c>
      <c r="U739" s="23">
        <f>SUM(_xlfn.XLOOKUP($D739,当月商品!$D:$D,当月商品!W:W,0),_xlfn.XLOOKUP($D739,前月商品!$D:$D,前月商品!W:W,0),_xlfn.XLOOKUP($D739,前々月商品!$D:$D,前々月商品!W:W,0))</f>
        <v>0</v>
      </c>
      <c r="V739" s="23">
        <f>SUM(_xlfn.XLOOKUP($D739,当月商品!$D:$D,当月商品!H:H,0),_xlfn.XLOOKUP($D739,前月商品!$D:$D,前月商品!H:H,0),_xlfn.XLOOKUP($D739,前々月商品!$D:$D,前々月商品!H:H,0))</f>
        <v>0</v>
      </c>
      <c r="W739" s="13">
        <f t="shared" si="158"/>
        <v>0</v>
      </c>
      <c r="X739" s="15">
        <f t="shared" si="159"/>
        <v>0</v>
      </c>
      <c r="Y739" s="22">
        <f>_xlfn.XLOOKUP($D739,当月商品!$D:$D,当月商品!I:I,0)</f>
        <v>0</v>
      </c>
      <c r="Z739" s="23">
        <f>_xlfn.XLOOKUP($D739,前月商品!$D:$D,前月商品!I:I,0)</f>
        <v>0</v>
      </c>
      <c r="AA739" s="23">
        <f>_xlfn.XLOOKUP($D739,前々月商品!$D:$D,前々月商品!I:I,0)</f>
        <v>0</v>
      </c>
      <c r="AB739" s="23">
        <f>_xlfn.XLOOKUP($D739,当月商品!$D:$D,当月商品!V:V,0)</f>
        <v>0</v>
      </c>
      <c r="AC739" s="23">
        <f>_xlfn.XLOOKUP($D739,前月商品!$D:$D,前月商品!V:V,0)</f>
        <v>0</v>
      </c>
      <c r="AD739" s="23">
        <f>_xlfn.XLOOKUP($D739,前々月商品!$D:$D,前々月商品!V:V,0)</f>
        <v>0</v>
      </c>
      <c r="AE739" s="23">
        <f t="shared" si="160"/>
        <v>0</v>
      </c>
      <c r="AF739" s="23">
        <f t="shared" si="161"/>
        <v>0</v>
      </c>
      <c r="AG739" s="23">
        <f t="shared" si="162"/>
        <v>0</v>
      </c>
      <c r="AH739" s="12">
        <f>_xlfn.XLOOKUP($D739,当月商品!$D:$D,当月商品!W:W,0)</f>
        <v>0</v>
      </c>
      <c r="AI739" s="12">
        <f>_xlfn.XLOOKUP($D739,前月商品!$D:$D,前月商品!W:W,0)</f>
        <v>0</v>
      </c>
      <c r="AJ739" s="12">
        <f>_xlfn.XLOOKUP($D739,前々月商品!$D:$D,前々月商品!W:W,0)</f>
        <v>0</v>
      </c>
      <c r="AK739" s="12">
        <f>_xlfn.XLOOKUP($D739,当月商品!$D:$D,当月商品!H:H,0)</f>
        <v>0</v>
      </c>
      <c r="AL739" s="12">
        <f>_xlfn.XLOOKUP($D739,前月商品!$D:$D,前月商品!H:H,0)</f>
        <v>0</v>
      </c>
      <c r="AM739" s="12">
        <f>_xlfn.XLOOKUP($D739,前々月商品!$D:$D,前々月商品!H:H,0)</f>
        <v>0</v>
      </c>
      <c r="AN739" s="13">
        <f t="shared" si="163"/>
        <v>0</v>
      </c>
      <c r="AO739" s="13">
        <f t="shared" si="164"/>
        <v>0</v>
      </c>
      <c r="AP739" s="13">
        <f t="shared" si="165"/>
        <v>0</v>
      </c>
      <c r="AQ739" s="16">
        <f t="shared" si="166"/>
        <v>0</v>
      </c>
      <c r="AR739" s="16">
        <f t="shared" si="167"/>
        <v>0</v>
      </c>
      <c r="AS739" s="17">
        <f t="shared" si="168"/>
        <v>0</v>
      </c>
      <c r="AT739" t="e">
        <f t="shared" si="169"/>
        <v>#VALUE!</v>
      </c>
    </row>
    <row r="740" spans="3:46" ht="36.65" customHeight="1">
      <c r="C740" s="20">
        <v>735</v>
      </c>
      <c r="D740" s="53">
        <f>現状商品設定!B737</f>
        <v>0</v>
      </c>
      <c r="E740" s="26" t="str">
        <f>IFERROR(_xlfn.XLOOKUP($D740,現状商品設定!B:B,現状商品設定!C:C,"-"),"-")</f>
        <v>-</v>
      </c>
      <c r="F740" s="32" t="s">
        <v>46</v>
      </c>
      <c r="G740" s="30" t="str">
        <f>IFERROR(_xlfn.XLOOKUP($D740,現状商品設定!B:B,現状商品設定!F:F),"-")</f>
        <v>-</v>
      </c>
      <c r="H740" s="34" t="e">
        <f>IF(IF(AND(V740&gt;=設定!$C$3,X740&gt;=L740),G740*(1+設定!$C$6),IF(AND(V740&gt;=設定!$C$3,X740&lt;L740),G740*(1+設定!$C$7*-1),IF(V740&lt;設定!$C$3,G740*(1+設定!$C$6),"除外")))&gt;10,IF(AND(V740&gt;=設定!$C$3,X740&gt;=L740),G740*(1+設定!$C$6),IF(AND(V740&gt;=設定!$C$3,X740&lt;L740),G740*(1+設定!$C$7*-1),IF(V740&lt;設定!$C$3,G740*(1+設定!$C$6),"除外"))),10)</f>
        <v>#VALUE!</v>
      </c>
      <c r="I740" s="34" t="e">
        <f ca="1">IF(消化率!$I$5&lt;1,商品!H740*消化率!$I$5,IF(商品!W740*商品!Q740/(商品!H740*消化率!$I$5)&gt;商品!L740,商品!H740*消化率!$I$5,J740))</f>
        <v>#DIV/0!</v>
      </c>
      <c r="J740" s="34" t="e">
        <f t="shared" si="156"/>
        <v>#VALUE!</v>
      </c>
      <c r="K740" s="34" t="e">
        <f ca="1">IF(ROUNDDOWN(IF(I740&gt;=設定!$C$8,設定!$C$8,商品!I740),0)&lt;10,10,ROUNDDOWN(IF(I740&gt;=設定!$C$8,設定!$C$8,商品!I740),0))</f>
        <v>#DIV/0!</v>
      </c>
      <c r="L740" s="64">
        <f>IF(F740="標準",設定!$C$4,商品!F740)</f>
        <v>5</v>
      </c>
      <c r="M740" s="63" t="str">
        <f>_xlfn.XLOOKUP($D740,全商品!$F:$F,全商品!H:H,"-")</f>
        <v>-</v>
      </c>
      <c r="N740" s="12" t="str">
        <f>_xlfn.XLOOKUP($D740,全商品!$F:$F,全商品!I:I,"-")</f>
        <v>-</v>
      </c>
      <c r="O740" s="23" t="str">
        <f>_xlfn.XLOOKUP($D740,全商品!$F:$F,全商品!K:K,"-")</f>
        <v>-</v>
      </c>
      <c r="P740" s="13" t="str">
        <f>_xlfn.XLOOKUP($D740,全商品!$F:$F,全商品!M:M,"-")</f>
        <v>-</v>
      </c>
      <c r="Q740" s="25" t="str">
        <f>_xlfn.XLOOKUP($D740,現状商品設定!B:B,現状商品設定!D:D,"-")</f>
        <v>-</v>
      </c>
      <c r="R740" s="22">
        <f>SUM(_xlfn.XLOOKUP($D740,当月商品!$D:$D,当月商品!I:I,0),_xlfn.XLOOKUP($D740,前月商品!$D:$D,前月商品!I:I,0),_xlfn.XLOOKUP($D740,前々月商品!$D:$D,前々月商品!I:I,0))</f>
        <v>0</v>
      </c>
      <c r="S740" s="23">
        <f>SUM(_xlfn.XLOOKUP($D740,当月商品!$D:$D,当月商品!V:V,0),_xlfn.XLOOKUP($D740,前月商品!$D:$D,前月商品!V:V,0),_xlfn.XLOOKUP($D740,前々月商品!$D:$D,前々月商品!V:V,0))</f>
        <v>0</v>
      </c>
      <c r="T740" s="23">
        <f t="shared" si="157"/>
        <v>0</v>
      </c>
      <c r="U740" s="23">
        <f>SUM(_xlfn.XLOOKUP($D740,当月商品!$D:$D,当月商品!W:W,0),_xlfn.XLOOKUP($D740,前月商品!$D:$D,前月商品!W:W,0),_xlfn.XLOOKUP($D740,前々月商品!$D:$D,前々月商品!W:W,0))</f>
        <v>0</v>
      </c>
      <c r="V740" s="23">
        <f>SUM(_xlfn.XLOOKUP($D740,当月商品!$D:$D,当月商品!H:H,0),_xlfn.XLOOKUP($D740,前月商品!$D:$D,前月商品!H:H,0),_xlfn.XLOOKUP($D740,前々月商品!$D:$D,前々月商品!H:H,0))</f>
        <v>0</v>
      </c>
      <c r="W740" s="13">
        <f t="shared" si="158"/>
        <v>0</v>
      </c>
      <c r="X740" s="15">
        <f t="shared" si="159"/>
        <v>0</v>
      </c>
      <c r="Y740" s="22">
        <f>_xlfn.XLOOKUP($D740,当月商品!$D:$D,当月商品!I:I,0)</f>
        <v>0</v>
      </c>
      <c r="Z740" s="23">
        <f>_xlfn.XLOOKUP($D740,前月商品!$D:$D,前月商品!I:I,0)</f>
        <v>0</v>
      </c>
      <c r="AA740" s="23">
        <f>_xlfn.XLOOKUP($D740,前々月商品!$D:$D,前々月商品!I:I,0)</f>
        <v>0</v>
      </c>
      <c r="AB740" s="23">
        <f>_xlfn.XLOOKUP($D740,当月商品!$D:$D,当月商品!V:V,0)</f>
        <v>0</v>
      </c>
      <c r="AC740" s="23">
        <f>_xlfn.XLOOKUP($D740,前月商品!$D:$D,前月商品!V:V,0)</f>
        <v>0</v>
      </c>
      <c r="AD740" s="23">
        <f>_xlfn.XLOOKUP($D740,前々月商品!$D:$D,前々月商品!V:V,0)</f>
        <v>0</v>
      </c>
      <c r="AE740" s="23">
        <f t="shared" si="160"/>
        <v>0</v>
      </c>
      <c r="AF740" s="23">
        <f t="shared" si="161"/>
        <v>0</v>
      </c>
      <c r="AG740" s="23">
        <f t="shared" si="162"/>
        <v>0</v>
      </c>
      <c r="AH740" s="12">
        <f>_xlfn.XLOOKUP($D740,当月商品!$D:$D,当月商品!W:W,0)</f>
        <v>0</v>
      </c>
      <c r="AI740" s="12">
        <f>_xlfn.XLOOKUP($D740,前月商品!$D:$D,前月商品!W:W,0)</f>
        <v>0</v>
      </c>
      <c r="AJ740" s="12">
        <f>_xlfn.XLOOKUP($D740,前々月商品!$D:$D,前々月商品!W:W,0)</f>
        <v>0</v>
      </c>
      <c r="AK740" s="12">
        <f>_xlfn.XLOOKUP($D740,当月商品!$D:$D,当月商品!H:H,0)</f>
        <v>0</v>
      </c>
      <c r="AL740" s="12">
        <f>_xlfn.XLOOKUP($D740,前月商品!$D:$D,前月商品!H:H,0)</f>
        <v>0</v>
      </c>
      <c r="AM740" s="12">
        <f>_xlfn.XLOOKUP($D740,前々月商品!$D:$D,前々月商品!H:H,0)</f>
        <v>0</v>
      </c>
      <c r="AN740" s="13">
        <f t="shared" si="163"/>
        <v>0</v>
      </c>
      <c r="AO740" s="13">
        <f t="shared" si="164"/>
        <v>0</v>
      </c>
      <c r="AP740" s="13">
        <f t="shared" si="165"/>
        <v>0</v>
      </c>
      <c r="AQ740" s="16">
        <f t="shared" si="166"/>
        <v>0</v>
      </c>
      <c r="AR740" s="16">
        <f t="shared" si="167"/>
        <v>0</v>
      </c>
      <c r="AS740" s="17">
        <f t="shared" si="168"/>
        <v>0</v>
      </c>
      <c r="AT740" t="e">
        <f t="shared" si="169"/>
        <v>#VALUE!</v>
      </c>
    </row>
    <row r="741" spans="3:46" ht="36.65" customHeight="1">
      <c r="C741" s="20">
        <v>736</v>
      </c>
      <c r="D741" s="53">
        <f>現状商品設定!B738</f>
        <v>0</v>
      </c>
      <c r="E741" s="26" t="str">
        <f>IFERROR(_xlfn.XLOOKUP($D741,現状商品設定!B:B,現状商品設定!C:C,"-"),"-")</f>
        <v>-</v>
      </c>
      <c r="F741" s="32" t="s">
        <v>46</v>
      </c>
      <c r="G741" s="30" t="str">
        <f>IFERROR(_xlfn.XLOOKUP($D741,現状商品設定!B:B,現状商品設定!F:F),"-")</f>
        <v>-</v>
      </c>
      <c r="H741" s="34" t="e">
        <f>IF(IF(AND(V741&gt;=設定!$C$3,X741&gt;=L741),G741*(1+設定!$C$6),IF(AND(V741&gt;=設定!$C$3,X741&lt;L741),G741*(1+設定!$C$7*-1),IF(V741&lt;設定!$C$3,G741*(1+設定!$C$6),"除外")))&gt;10,IF(AND(V741&gt;=設定!$C$3,X741&gt;=L741),G741*(1+設定!$C$6),IF(AND(V741&gt;=設定!$C$3,X741&lt;L741),G741*(1+設定!$C$7*-1),IF(V741&lt;設定!$C$3,G741*(1+設定!$C$6),"除外"))),10)</f>
        <v>#VALUE!</v>
      </c>
      <c r="I741" s="34" t="e">
        <f ca="1">IF(消化率!$I$5&lt;1,商品!H741*消化率!$I$5,IF(商品!W741*商品!Q741/(商品!H741*消化率!$I$5)&gt;商品!L741,商品!H741*消化率!$I$5,J741))</f>
        <v>#DIV/0!</v>
      </c>
      <c r="J741" s="34" t="e">
        <f t="shared" si="156"/>
        <v>#VALUE!</v>
      </c>
      <c r="K741" s="34" t="e">
        <f ca="1">IF(ROUNDDOWN(IF(I741&gt;=設定!$C$8,設定!$C$8,商品!I741),0)&lt;10,10,ROUNDDOWN(IF(I741&gt;=設定!$C$8,設定!$C$8,商品!I741),0))</f>
        <v>#DIV/0!</v>
      </c>
      <c r="L741" s="64">
        <f>IF(F741="標準",設定!$C$4,商品!F741)</f>
        <v>5</v>
      </c>
      <c r="M741" s="63" t="str">
        <f>_xlfn.XLOOKUP($D741,全商品!$F:$F,全商品!H:H,"-")</f>
        <v>-</v>
      </c>
      <c r="N741" s="12" t="str">
        <f>_xlfn.XLOOKUP($D741,全商品!$F:$F,全商品!I:I,"-")</f>
        <v>-</v>
      </c>
      <c r="O741" s="23" t="str">
        <f>_xlfn.XLOOKUP($D741,全商品!$F:$F,全商品!K:K,"-")</f>
        <v>-</v>
      </c>
      <c r="P741" s="13" t="str">
        <f>_xlfn.XLOOKUP($D741,全商品!$F:$F,全商品!M:M,"-")</f>
        <v>-</v>
      </c>
      <c r="Q741" s="25" t="str">
        <f>_xlfn.XLOOKUP($D741,現状商品設定!B:B,現状商品設定!D:D,"-")</f>
        <v>-</v>
      </c>
      <c r="R741" s="22">
        <f>SUM(_xlfn.XLOOKUP($D741,当月商品!$D:$D,当月商品!I:I,0),_xlfn.XLOOKUP($D741,前月商品!$D:$D,前月商品!I:I,0),_xlfn.XLOOKUP($D741,前々月商品!$D:$D,前々月商品!I:I,0))</f>
        <v>0</v>
      </c>
      <c r="S741" s="23">
        <f>SUM(_xlfn.XLOOKUP($D741,当月商品!$D:$D,当月商品!V:V,0),_xlfn.XLOOKUP($D741,前月商品!$D:$D,前月商品!V:V,0),_xlfn.XLOOKUP($D741,前々月商品!$D:$D,前々月商品!V:V,0))</f>
        <v>0</v>
      </c>
      <c r="T741" s="23">
        <f t="shared" si="157"/>
        <v>0</v>
      </c>
      <c r="U741" s="23">
        <f>SUM(_xlfn.XLOOKUP($D741,当月商品!$D:$D,当月商品!W:W,0),_xlfn.XLOOKUP($D741,前月商品!$D:$D,前月商品!W:W,0),_xlfn.XLOOKUP($D741,前々月商品!$D:$D,前々月商品!W:W,0))</f>
        <v>0</v>
      </c>
      <c r="V741" s="23">
        <f>SUM(_xlfn.XLOOKUP($D741,当月商品!$D:$D,当月商品!H:H,0),_xlfn.XLOOKUP($D741,前月商品!$D:$D,前月商品!H:H,0),_xlfn.XLOOKUP($D741,前々月商品!$D:$D,前々月商品!H:H,0))</f>
        <v>0</v>
      </c>
      <c r="W741" s="13">
        <f t="shared" si="158"/>
        <v>0</v>
      </c>
      <c r="X741" s="15">
        <f t="shared" si="159"/>
        <v>0</v>
      </c>
      <c r="Y741" s="22">
        <f>_xlfn.XLOOKUP($D741,当月商品!$D:$D,当月商品!I:I,0)</f>
        <v>0</v>
      </c>
      <c r="Z741" s="23">
        <f>_xlfn.XLOOKUP($D741,前月商品!$D:$D,前月商品!I:I,0)</f>
        <v>0</v>
      </c>
      <c r="AA741" s="23">
        <f>_xlfn.XLOOKUP($D741,前々月商品!$D:$D,前々月商品!I:I,0)</f>
        <v>0</v>
      </c>
      <c r="AB741" s="23">
        <f>_xlfn.XLOOKUP($D741,当月商品!$D:$D,当月商品!V:V,0)</f>
        <v>0</v>
      </c>
      <c r="AC741" s="23">
        <f>_xlfn.XLOOKUP($D741,前月商品!$D:$D,前月商品!V:V,0)</f>
        <v>0</v>
      </c>
      <c r="AD741" s="23">
        <f>_xlfn.XLOOKUP($D741,前々月商品!$D:$D,前々月商品!V:V,0)</f>
        <v>0</v>
      </c>
      <c r="AE741" s="23">
        <f t="shared" si="160"/>
        <v>0</v>
      </c>
      <c r="AF741" s="23">
        <f t="shared" si="161"/>
        <v>0</v>
      </c>
      <c r="AG741" s="23">
        <f t="shared" si="162"/>
        <v>0</v>
      </c>
      <c r="AH741" s="12">
        <f>_xlfn.XLOOKUP($D741,当月商品!$D:$D,当月商品!W:W,0)</f>
        <v>0</v>
      </c>
      <c r="AI741" s="12">
        <f>_xlfn.XLOOKUP($D741,前月商品!$D:$D,前月商品!W:W,0)</f>
        <v>0</v>
      </c>
      <c r="AJ741" s="12">
        <f>_xlfn.XLOOKUP($D741,前々月商品!$D:$D,前々月商品!W:W,0)</f>
        <v>0</v>
      </c>
      <c r="AK741" s="12">
        <f>_xlfn.XLOOKUP($D741,当月商品!$D:$D,当月商品!H:H,0)</f>
        <v>0</v>
      </c>
      <c r="AL741" s="12">
        <f>_xlfn.XLOOKUP($D741,前月商品!$D:$D,前月商品!H:H,0)</f>
        <v>0</v>
      </c>
      <c r="AM741" s="12">
        <f>_xlfn.XLOOKUP($D741,前々月商品!$D:$D,前々月商品!H:H,0)</f>
        <v>0</v>
      </c>
      <c r="AN741" s="13">
        <f t="shared" si="163"/>
        <v>0</v>
      </c>
      <c r="AO741" s="13">
        <f t="shared" si="164"/>
        <v>0</v>
      </c>
      <c r="AP741" s="13">
        <f t="shared" si="165"/>
        <v>0</v>
      </c>
      <c r="AQ741" s="16">
        <f t="shared" si="166"/>
        <v>0</v>
      </c>
      <c r="AR741" s="16">
        <f t="shared" si="167"/>
        <v>0</v>
      </c>
      <c r="AS741" s="17">
        <f t="shared" si="168"/>
        <v>0</v>
      </c>
      <c r="AT741" t="e">
        <f t="shared" si="169"/>
        <v>#VALUE!</v>
      </c>
    </row>
    <row r="742" spans="3:46" ht="36.65" customHeight="1">
      <c r="C742" s="20">
        <v>737</v>
      </c>
      <c r="D742" s="53">
        <f>現状商品設定!B739</f>
        <v>0</v>
      </c>
      <c r="E742" s="26" t="str">
        <f>IFERROR(_xlfn.XLOOKUP($D742,現状商品設定!B:B,現状商品設定!C:C,"-"),"-")</f>
        <v>-</v>
      </c>
      <c r="F742" s="32" t="s">
        <v>46</v>
      </c>
      <c r="G742" s="30" t="str">
        <f>IFERROR(_xlfn.XLOOKUP($D742,現状商品設定!B:B,現状商品設定!F:F),"-")</f>
        <v>-</v>
      </c>
      <c r="H742" s="34" t="e">
        <f>IF(IF(AND(V742&gt;=設定!$C$3,X742&gt;=L742),G742*(1+設定!$C$6),IF(AND(V742&gt;=設定!$C$3,X742&lt;L742),G742*(1+設定!$C$7*-1),IF(V742&lt;設定!$C$3,G742*(1+設定!$C$6),"除外")))&gt;10,IF(AND(V742&gt;=設定!$C$3,X742&gt;=L742),G742*(1+設定!$C$6),IF(AND(V742&gt;=設定!$C$3,X742&lt;L742),G742*(1+設定!$C$7*-1),IF(V742&lt;設定!$C$3,G742*(1+設定!$C$6),"除外"))),10)</f>
        <v>#VALUE!</v>
      </c>
      <c r="I742" s="34" t="e">
        <f ca="1">IF(消化率!$I$5&lt;1,商品!H742*消化率!$I$5,IF(商品!W742*商品!Q742/(商品!H742*消化率!$I$5)&gt;商品!L742,商品!H742*消化率!$I$5,J742))</f>
        <v>#DIV/0!</v>
      </c>
      <c r="J742" s="34" t="e">
        <f t="shared" si="156"/>
        <v>#VALUE!</v>
      </c>
      <c r="K742" s="34" t="e">
        <f ca="1">IF(ROUNDDOWN(IF(I742&gt;=設定!$C$8,設定!$C$8,商品!I742),0)&lt;10,10,ROUNDDOWN(IF(I742&gt;=設定!$C$8,設定!$C$8,商品!I742),0))</f>
        <v>#DIV/0!</v>
      </c>
      <c r="L742" s="64">
        <f>IF(F742="標準",設定!$C$4,商品!F742)</f>
        <v>5</v>
      </c>
      <c r="M742" s="63" t="str">
        <f>_xlfn.XLOOKUP($D742,全商品!$F:$F,全商品!H:H,"-")</f>
        <v>-</v>
      </c>
      <c r="N742" s="12" t="str">
        <f>_xlfn.XLOOKUP($D742,全商品!$F:$F,全商品!I:I,"-")</f>
        <v>-</v>
      </c>
      <c r="O742" s="23" t="str">
        <f>_xlfn.XLOOKUP($D742,全商品!$F:$F,全商品!K:K,"-")</f>
        <v>-</v>
      </c>
      <c r="P742" s="13" t="str">
        <f>_xlfn.XLOOKUP($D742,全商品!$F:$F,全商品!M:M,"-")</f>
        <v>-</v>
      </c>
      <c r="Q742" s="25" t="str">
        <f>_xlfn.XLOOKUP($D742,現状商品設定!B:B,現状商品設定!D:D,"-")</f>
        <v>-</v>
      </c>
      <c r="R742" s="22">
        <f>SUM(_xlfn.XLOOKUP($D742,当月商品!$D:$D,当月商品!I:I,0),_xlfn.XLOOKUP($D742,前月商品!$D:$D,前月商品!I:I,0),_xlfn.XLOOKUP($D742,前々月商品!$D:$D,前々月商品!I:I,0))</f>
        <v>0</v>
      </c>
      <c r="S742" s="23">
        <f>SUM(_xlfn.XLOOKUP($D742,当月商品!$D:$D,当月商品!V:V,0),_xlfn.XLOOKUP($D742,前月商品!$D:$D,前月商品!V:V,0),_xlfn.XLOOKUP($D742,前々月商品!$D:$D,前々月商品!V:V,0))</f>
        <v>0</v>
      </c>
      <c r="T742" s="23">
        <f t="shared" si="157"/>
        <v>0</v>
      </c>
      <c r="U742" s="23">
        <f>SUM(_xlfn.XLOOKUP($D742,当月商品!$D:$D,当月商品!W:W,0),_xlfn.XLOOKUP($D742,前月商品!$D:$D,前月商品!W:W,0),_xlfn.XLOOKUP($D742,前々月商品!$D:$D,前々月商品!W:W,0))</f>
        <v>0</v>
      </c>
      <c r="V742" s="23">
        <f>SUM(_xlfn.XLOOKUP($D742,当月商品!$D:$D,当月商品!H:H,0),_xlfn.XLOOKUP($D742,前月商品!$D:$D,前月商品!H:H,0),_xlfn.XLOOKUP($D742,前々月商品!$D:$D,前々月商品!H:H,0))</f>
        <v>0</v>
      </c>
      <c r="W742" s="13">
        <f t="shared" si="158"/>
        <v>0</v>
      </c>
      <c r="X742" s="15">
        <f t="shared" si="159"/>
        <v>0</v>
      </c>
      <c r="Y742" s="22">
        <f>_xlfn.XLOOKUP($D742,当月商品!$D:$D,当月商品!I:I,0)</f>
        <v>0</v>
      </c>
      <c r="Z742" s="23">
        <f>_xlfn.XLOOKUP($D742,前月商品!$D:$D,前月商品!I:I,0)</f>
        <v>0</v>
      </c>
      <c r="AA742" s="23">
        <f>_xlfn.XLOOKUP($D742,前々月商品!$D:$D,前々月商品!I:I,0)</f>
        <v>0</v>
      </c>
      <c r="AB742" s="23">
        <f>_xlfn.XLOOKUP($D742,当月商品!$D:$D,当月商品!V:V,0)</f>
        <v>0</v>
      </c>
      <c r="AC742" s="23">
        <f>_xlfn.XLOOKUP($D742,前月商品!$D:$D,前月商品!V:V,0)</f>
        <v>0</v>
      </c>
      <c r="AD742" s="23">
        <f>_xlfn.XLOOKUP($D742,前々月商品!$D:$D,前々月商品!V:V,0)</f>
        <v>0</v>
      </c>
      <c r="AE742" s="23">
        <f t="shared" si="160"/>
        <v>0</v>
      </c>
      <c r="AF742" s="23">
        <f t="shared" si="161"/>
        <v>0</v>
      </c>
      <c r="AG742" s="23">
        <f t="shared" si="162"/>
        <v>0</v>
      </c>
      <c r="AH742" s="12">
        <f>_xlfn.XLOOKUP($D742,当月商品!$D:$D,当月商品!W:W,0)</f>
        <v>0</v>
      </c>
      <c r="AI742" s="12">
        <f>_xlfn.XLOOKUP($D742,前月商品!$D:$D,前月商品!W:W,0)</f>
        <v>0</v>
      </c>
      <c r="AJ742" s="12">
        <f>_xlfn.XLOOKUP($D742,前々月商品!$D:$D,前々月商品!W:W,0)</f>
        <v>0</v>
      </c>
      <c r="AK742" s="12">
        <f>_xlfn.XLOOKUP($D742,当月商品!$D:$D,当月商品!H:H,0)</f>
        <v>0</v>
      </c>
      <c r="AL742" s="12">
        <f>_xlfn.XLOOKUP($D742,前月商品!$D:$D,前月商品!H:H,0)</f>
        <v>0</v>
      </c>
      <c r="AM742" s="12">
        <f>_xlfn.XLOOKUP($D742,前々月商品!$D:$D,前々月商品!H:H,0)</f>
        <v>0</v>
      </c>
      <c r="AN742" s="13">
        <f t="shared" si="163"/>
        <v>0</v>
      </c>
      <c r="AO742" s="13">
        <f t="shared" si="164"/>
        <v>0</v>
      </c>
      <c r="AP742" s="13">
        <f t="shared" si="165"/>
        <v>0</v>
      </c>
      <c r="AQ742" s="16">
        <f t="shared" si="166"/>
        <v>0</v>
      </c>
      <c r="AR742" s="16">
        <f t="shared" si="167"/>
        <v>0</v>
      </c>
      <c r="AS742" s="17">
        <f t="shared" si="168"/>
        <v>0</v>
      </c>
      <c r="AT742" t="e">
        <f t="shared" si="169"/>
        <v>#VALUE!</v>
      </c>
    </row>
    <row r="743" spans="3:46" ht="36.65" customHeight="1">
      <c r="C743" s="20">
        <v>738</v>
      </c>
      <c r="D743" s="53">
        <f>現状商品設定!B740</f>
        <v>0</v>
      </c>
      <c r="E743" s="26" t="str">
        <f>IFERROR(_xlfn.XLOOKUP($D743,現状商品設定!B:B,現状商品設定!C:C,"-"),"-")</f>
        <v>-</v>
      </c>
      <c r="F743" s="32" t="s">
        <v>46</v>
      </c>
      <c r="G743" s="30" t="str">
        <f>IFERROR(_xlfn.XLOOKUP($D743,現状商品設定!B:B,現状商品設定!F:F),"-")</f>
        <v>-</v>
      </c>
      <c r="H743" s="34" t="e">
        <f>IF(IF(AND(V743&gt;=設定!$C$3,X743&gt;=L743),G743*(1+設定!$C$6),IF(AND(V743&gt;=設定!$C$3,X743&lt;L743),G743*(1+設定!$C$7*-1),IF(V743&lt;設定!$C$3,G743*(1+設定!$C$6),"除外")))&gt;10,IF(AND(V743&gt;=設定!$C$3,X743&gt;=L743),G743*(1+設定!$C$6),IF(AND(V743&gt;=設定!$C$3,X743&lt;L743),G743*(1+設定!$C$7*-1),IF(V743&lt;設定!$C$3,G743*(1+設定!$C$6),"除外"))),10)</f>
        <v>#VALUE!</v>
      </c>
      <c r="I743" s="34" t="e">
        <f ca="1">IF(消化率!$I$5&lt;1,商品!H743*消化率!$I$5,IF(商品!W743*商品!Q743/(商品!H743*消化率!$I$5)&gt;商品!L743,商品!H743*消化率!$I$5,J743))</f>
        <v>#DIV/0!</v>
      </c>
      <c r="J743" s="34" t="e">
        <f t="shared" si="156"/>
        <v>#VALUE!</v>
      </c>
      <c r="K743" s="34" t="e">
        <f ca="1">IF(ROUNDDOWN(IF(I743&gt;=設定!$C$8,設定!$C$8,商品!I743),0)&lt;10,10,ROUNDDOWN(IF(I743&gt;=設定!$C$8,設定!$C$8,商品!I743),0))</f>
        <v>#DIV/0!</v>
      </c>
      <c r="L743" s="64">
        <f>IF(F743="標準",設定!$C$4,商品!F743)</f>
        <v>5</v>
      </c>
      <c r="M743" s="63" t="str">
        <f>_xlfn.XLOOKUP($D743,全商品!$F:$F,全商品!H:H,"-")</f>
        <v>-</v>
      </c>
      <c r="N743" s="12" t="str">
        <f>_xlfn.XLOOKUP($D743,全商品!$F:$F,全商品!I:I,"-")</f>
        <v>-</v>
      </c>
      <c r="O743" s="23" t="str">
        <f>_xlfn.XLOOKUP($D743,全商品!$F:$F,全商品!K:K,"-")</f>
        <v>-</v>
      </c>
      <c r="P743" s="13" t="str">
        <f>_xlfn.XLOOKUP($D743,全商品!$F:$F,全商品!M:M,"-")</f>
        <v>-</v>
      </c>
      <c r="Q743" s="25" t="str">
        <f>_xlfn.XLOOKUP($D743,現状商品設定!B:B,現状商品設定!D:D,"-")</f>
        <v>-</v>
      </c>
      <c r="R743" s="22">
        <f>SUM(_xlfn.XLOOKUP($D743,当月商品!$D:$D,当月商品!I:I,0),_xlfn.XLOOKUP($D743,前月商品!$D:$D,前月商品!I:I,0),_xlfn.XLOOKUP($D743,前々月商品!$D:$D,前々月商品!I:I,0))</f>
        <v>0</v>
      </c>
      <c r="S743" s="23">
        <f>SUM(_xlfn.XLOOKUP($D743,当月商品!$D:$D,当月商品!V:V,0),_xlfn.XLOOKUP($D743,前月商品!$D:$D,前月商品!V:V,0),_xlfn.XLOOKUP($D743,前々月商品!$D:$D,前々月商品!V:V,0))</f>
        <v>0</v>
      </c>
      <c r="T743" s="23">
        <f t="shared" si="157"/>
        <v>0</v>
      </c>
      <c r="U743" s="23">
        <f>SUM(_xlfn.XLOOKUP($D743,当月商品!$D:$D,当月商品!W:W,0),_xlfn.XLOOKUP($D743,前月商品!$D:$D,前月商品!W:W,0),_xlfn.XLOOKUP($D743,前々月商品!$D:$D,前々月商品!W:W,0))</f>
        <v>0</v>
      </c>
      <c r="V743" s="23">
        <f>SUM(_xlfn.XLOOKUP($D743,当月商品!$D:$D,当月商品!H:H,0),_xlfn.XLOOKUP($D743,前月商品!$D:$D,前月商品!H:H,0),_xlfn.XLOOKUP($D743,前々月商品!$D:$D,前々月商品!H:H,0))</f>
        <v>0</v>
      </c>
      <c r="W743" s="13">
        <f t="shared" si="158"/>
        <v>0</v>
      </c>
      <c r="X743" s="15">
        <f t="shared" si="159"/>
        <v>0</v>
      </c>
      <c r="Y743" s="22">
        <f>_xlfn.XLOOKUP($D743,当月商品!$D:$D,当月商品!I:I,0)</f>
        <v>0</v>
      </c>
      <c r="Z743" s="23">
        <f>_xlfn.XLOOKUP($D743,前月商品!$D:$D,前月商品!I:I,0)</f>
        <v>0</v>
      </c>
      <c r="AA743" s="23">
        <f>_xlfn.XLOOKUP($D743,前々月商品!$D:$D,前々月商品!I:I,0)</f>
        <v>0</v>
      </c>
      <c r="AB743" s="23">
        <f>_xlfn.XLOOKUP($D743,当月商品!$D:$D,当月商品!V:V,0)</f>
        <v>0</v>
      </c>
      <c r="AC743" s="23">
        <f>_xlfn.XLOOKUP($D743,前月商品!$D:$D,前月商品!V:V,0)</f>
        <v>0</v>
      </c>
      <c r="AD743" s="23">
        <f>_xlfn.XLOOKUP($D743,前々月商品!$D:$D,前々月商品!V:V,0)</f>
        <v>0</v>
      </c>
      <c r="AE743" s="23">
        <f t="shared" si="160"/>
        <v>0</v>
      </c>
      <c r="AF743" s="23">
        <f t="shared" si="161"/>
        <v>0</v>
      </c>
      <c r="AG743" s="23">
        <f t="shared" si="162"/>
        <v>0</v>
      </c>
      <c r="AH743" s="12">
        <f>_xlfn.XLOOKUP($D743,当月商品!$D:$D,当月商品!W:W,0)</f>
        <v>0</v>
      </c>
      <c r="AI743" s="12">
        <f>_xlfn.XLOOKUP($D743,前月商品!$D:$D,前月商品!W:W,0)</f>
        <v>0</v>
      </c>
      <c r="AJ743" s="12">
        <f>_xlfn.XLOOKUP($D743,前々月商品!$D:$D,前々月商品!W:W,0)</f>
        <v>0</v>
      </c>
      <c r="AK743" s="12">
        <f>_xlfn.XLOOKUP($D743,当月商品!$D:$D,当月商品!H:H,0)</f>
        <v>0</v>
      </c>
      <c r="AL743" s="12">
        <f>_xlfn.XLOOKUP($D743,前月商品!$D:$D,前月商品!H:H,0)</f>
        <v>0</v>
      </c>
      <c r="AM743" s="12">
        <f>_xlfn.XLOOKUP($D743,前々月商品!$D:$D,前々月商品!H:H,0)</f>
        <v>0</v>
      </c>
      <c r="AN743" s="13">
        <f t="shared" si="163"/>
        <v>0</v>
      </c>
      <c r="AO743" s="13">
        <f t="shared" si="164"/>
        <v>0</v>
      </c>
      <c r="AP743" s="13">
        <f t="shared" si="165"/>
        <v>0</v>
      </c>
      <c r="AQ743" s="16">
        <f t="shared" si="166"/>
        <v>0</v>
      </c>
      <c r="AR743" s="16">
        <f t="shared" si="167"/>
        <v>0</v>
      </c>
      <c r="AS743" s="17">
        <f t="shared" si="168"/>
        <v>0</v>
      </c>
      <c r="AT743" t="e">
        <f t="shared" si="169"/>
        <v>#VALUE!</v>
      </c>
    </row>
    <row r="744" spans="3:46" ht="36.65" customHeight="1">
      <c r="C744" s="20">
        <v>739</v>
      </c>
      <c r="D744" s="53">
        <f>現状商品設定!B741</f>
        <v>0</v>
      </c>
      <c r="E744" s="26" t="str">
        <f>IFERROR(_xlfn.XLOOKUP($D744,現状商品設定!B:B,現状商品設定!C:C,"-"),"-")</f>
        <v>-</v>
      </c>
      <c r="F744" s="32" t="s">
        <v>46</v>
      </c>
      <c r="G744" s="30" t="str">
        <f>IFERROR(_xlfn.XLOOKUP($D744,現状商品設定!B:B,現状商品設定!F:F),"-")</f>
        <v>-</v>
      </c>
      <c r="H744" s="34" t="e">
        <f>IF(IF(AND(V744&gt;=設定!$C$3,X744&gt;=L744),G744*(1+設定!$C$6),IF(AND(V744&gt;=設定!$C$3,X744&lt;L744),G744*(1+設定!$C$7*-1),IF(V744&lt;設定!$C$3,G744*(1+設定!$C$6),"除外")))&gt;10,IF(AND(V744&gt;=設定!$C$3,X744&gt;=L744),G744*(1+設定!$C$6),IF(AND(V744&gt;=設定!$C$3,X744&lt;L744),G744*(1+設定!$C$7*-1),IF(V744&lt;設定!$C$3,G744*(1+設定!$C$6),"除外"))),10)</f>
        <v>#VALUE!</v>
      </c>
      <c r="I744" s="34" t="e">
        <f ca="1">IF(消化率!$I$5&lt;1,商品!H744*消化率!$I$5,IF(商品!W744*商品!Q744/(商品!H744*消化率!$I$5)&gt;商品!L744,商品!H744*消化率!$I$5,J744))</f>
        <v>#DIV/0!</v>
      </c>
      <c r="J744" s="34" t="e">
        <f t="shared" si="156"/>
        <v>#VALUE!</v>
      </c>
      <c r="K744" s="34" t="e">
        <f ca="1">IF(ROUNDDOWN(IF(I744&gt;=設定!$C$8,設定!$C$8,商品!I744),0)&lt;10,10,ROUNDDOWN(IF(I744&gt;=設定!$C$8,設定!$C$8,商品!I744),0))</f>
        <v>#DIV/0!</v>
      </c>
      <c r="L744" s="64">
        <f>IF(F744="標準",設定!$C$4,商品!F744)</f>
        <v>5</v>
      </c>
      <c r="M744" s="63" t="str">
        <f>_xlfn.XLOOKUP($D744,全商品!$F:$F,全商品!H:H,"-")</f>
        <v>-</v>
      </c>
      <c r="N744" s="12" t="str">
        <f>_xlfn.XLOOKUP($D744,全商品!$F:$F,全商品!I:I,"-")</f>
        <v>-</v>
      </c>
      <c r="O744" s="23" t="str">
        <f>_xlfn.XLOOKUP($D744,全商品!$F:$F,全商品!K:K,"-")</f>
        <v>-</v>
      </c>
      <c r="P744" s="13" t="str">
        <f>_xlfn.XLOOKUP($D744,全商品!$F:$F,全商品!M:M,"-")</f>
        <v>-</v>
      </c>
      <c r="Q744" s="25" t="str">
        <f>_xlfn.XLOOKUP($D744,現状商品設定!B:B,現状商品設定!D:D,"-")</f>
        <v>-</v>
      </c>
      <c r="R744" s="22">
        <f>SUM(_xlfn.XLOOKUP($D744,当月商品!$D:$D,当月商品!I:I,0),_xlfn.XLOOKUP($D744,前月商品!$D:$D,前月商品!I:I,0),_xlfn.XLOOKUP($D744,前々月商品!$D:$D,前々月商品!I:I,0))</f>
        <v>0</v>
      </c>
      <c r="S744" s="23">
        <f>SUM(_xlfn.XLOOKUP($D744,当月商品!$D:$D,当月商品!V:V,0),_xlfn.XLOOKUP($D744,前月商品!$D:$D,前月商品!V:V,0),_xlfn.XLOOKUP($D744,前々月商品!$D:$D,前々月商品!V:V,0))</f>
        <v>0</v>
      </c>
      <c r="T744" s="23">
        <f t="shared" si="157"/>
        <v>0</v>
      </c>
      <c r="U744" s="23">
        <f>SUM(_xlfn.XLOOKUP($D744,当月商品!$D:$D,当月商品!W:W,0),_xlfn.XLOOKUP($D744,前月商品!$D:$D,前月商品!W:W,0),_xlfn.XLOOKUP($D744,前々月商品!$D:$D,前々月商品!W:W,0))</f>
        <v>0</v>
      </c>
      <c r="V744" s="23">
        <f>SUM(_xlfn.XLOOKUP($D744,当月商品!$D:$D,当月商品!H:H,0),_xlfn.XLOOKUP($D744,前月商品!$D:$D,前月商品!H:H,0),_xlfn.XLOOKUP($D744,前々月商品!$D:$D,前々月商品!H:H,0))</f>
        <v>0</v>
      </c>
      <c r="W744" s="13">
        <f t="shared" si="158"/>
        <v>0</v>
      </c>
      <c r="X744" s="15">
        <f t="shared" si="159"/>
        <v>0</v>
      </c>
      <c r="Y744" s="22">
        <f>_xlfn.XLOOKUP($D744,当月商品!$D:$D,当月商品!I:I,0)</f>
        <v>0</v>
      </c>
      <c r="Z744" s="23">
        <f>_xlfn.XLOOKUP($D744,前月商品!$D:$D,前月商品!I:I,0)</f>
        <v>0</v>
      </c>
      <c r="AA744" s="23">
        <f>_xlfn.XLOOKUP($D744,前々月商品!$D:$D,前々月商品!I:I,0)</f>
        <v>0</v>
      </c>
      <c r="AB744" s="23">
        <f>_xlfn.XLOOKUP($D744,当月商品!$D:$D,当月商品!V:V,0)</f>
        <v>0</v>
      </c>
      <c r="AC744" s="23">
        <f>_xlfn.XLOOKUP($D744,前月商品!$D:$D,前月商品!V:V,0)</f>
        <v>0</v>
      </c>
      <c r="AD744" s="23">
        <f>_xlfn.XLOOKUP($D744,前々月商品!$D:$D,前々月商品!V:V,0)</f>
        <v>0</v>
      </c>
      <c r="AE744" s="23">
        <f t="shared" si="160"/>
        <v>0</v>
      </c>
      <c r="AF744" s="23">
        <f t="shared" si="161"/>
        <v>0</v>
      </c>
      <c r="AG744" s="23">
        <f t="shared" si="162"/>
        <v>0</v>
      </c>
      <c r="AH744" s="12">
        <f>_xlfn.XLOOKUP($D744,当月商品!$D:$D,当月商品!W:W,0)</f>
        <v>0</v>
      </c>
      <c r="AI744" s="12">
        <f>_xlfn.XLOOKUP($D744,前月商品!$D:$D,前月商品!W:W,0)</f>
        <v>0</v>
      </c>
      <c r="AJ744" s="12">
        <f>_xlfn.XLOOKUP($D744,前々月商品!$D:$D,前々月商品!W:W,0)</f>
        <v>0</v>
      </c>
      <c r="AK744" s="12">
        <f>_xlfn.XLOOKUP($D744,当月商品!$D:$D,当月商品!H:H,0)</f>
        <v>0</v>
      </c>
      <c r="AL744" s="12">
        <f>_xlfn.XLOOKUP($D744,前月商品!$D:$D,前月商品!H:H,0)</f>
        <v>0</v>
      </c>
      <c r="AM744" s="12">
        <f>_xlfn.XLOOKUP($D744,前々月商品!$D:$D,前々月商品!H:H,0)</f>
        <v>0</v>
      </c>
      <c r="AN744" s="13">
        <f t="shared" si="163"/>
        <v>0</v>
      </c>
      <c r="AO744" s="13">
        <f t="shared" si="164"/>
        <v>0</v>
      </c>
      <c r="AP744" s="13">
        <f t="shared" si="165"/>
        <v>0</v>
      </c>
      <c r="AQ744" s="16">
        <f t="shared" si="166"/>
        <v>0</v>
      </c>
      <c r="AR744" s="16">
        <f t="shared" si="167"/>
        <v>0</v>
      </c>
      <c r="AS744" s="17">
        <f t="shared" si="168"/>
        <v>0</v>
      </c>
      <c r="AT744" t="e">
        <f t="shared" si="169"/>
        <v>#VALUE!</v>
      </c>
    </row>
    <row r="745" spans="3:46" ht="36.65" customHeight="1">
      <c r="C745" s="20">
        <v>740</v>
      </c>
      <c r="D745" s="53">
        <f>現状商品設定!B742</f>
        <v>0</v>
      </c>
      <c r="E745" s="26" t="str">
        <f>IFERROR(_xlfn.XLOOKUP($D745,現状商品設定!B:B,現状商品設定!C:C,"-"),"-")</f>
        <v>-</v>
      </c>
      <c r="F745" s="32" t="s">
        <v>46</v>
      </c>
      <c r="G745" s="30" t="str">
        <f>IFERROR(_xlfn.XLOOKUP($D745,現状商品設定!B:B,現状商品設定!F:F),"-")</f>
        <v>-</v>
      </c>
      <c r="H745" s="34" t="e">
        <f>IF(IF(AND(V745&gt;=設定!$C$3,X745&gt;=L745),G745*(1+設定!$C$6),IF(AND(V745&gt;=設定!$C$3,X745&lt;L745),G745*(1+設定!$C$7*-1),IF(V745&lt;設定!$C$3,G745*(1+設定!$C$6),"除外")))&gt;10,IF(AND(V745&gt;=設定!$C$3,X745&gt;=L745),G745*(1+設定!$C$6),IF(AND(V745&gt;=設定!$C$3,X745&lt;L745),G745*(1+設定!$C$7*-1),IF(V745&lt;設定!$C$3,G745*(1+設定!$C$6),"除外"))),10)</f>
        <v>#VALUE!</v>
      </c>
      <c r="I745" s="34" t="e">
        <f ca="1">IF(消化率!$I$5&lt;1,商品!H745*消化率!$I$5,IF(商品!W745*商品!Q745/(商品!H745*消化率!$I$5)&gt;商品!L745,商品!H745*消化率!$I$5,J745))</f>
        <v>#DIV/0!</v>
      </c>
      <c r="J745" s="34" t="e">
        <f t="shared" si="156"/>
        <v>#VALUE!</v>
      </c>
      <c r="K745" s="34" t="e">
        <f ca="1">IF(ROUNDDOWN(IF(I745&gt;=設定!$C$8,設定!$C$8,商品!I745),0)&lt;10,10,ROUNDDOWN(IF(I745&gt;=設定!$C$8,設定!$C$8,商品!I745),0))</f>
        <v>#DIV/0!</v>
      </c>
      <c r="L745" s="64">
        <f>IF(F745="標準",設定!$C$4,商品!F745)</f>
        <v>5</v>
      </c>
      <c r="M745" s="63" t="str">
        <f>_xlfn.XLOOKUP($D745,全商品!$F:$F,全商品!H:H,"-")</f>
        <v>-</v>
      </c>
      <c r="N745" s="12" t="str">
        <f>_xlfn.XLOOKUP($D745,全商品!$F:$F,全商品!I:I,"-")</f>
        <v>-</v>
      </c>
      <c r="O745" s="23" t="str">
        <f>_xlfn.XLOOKUP($D745,全商品!$F:$F,全商品!K:K,"-")</f>
        <v>-</v>
      </c>
      <c r="P745" s="13" t="str">
        <f>_xlfn.XLOOKUP($D745,全商品!$F:$F,全商品!M:M,"-")</f>
        <v>-</v>
      </c>
      <c r="Q745" s="25" t="str">
        <f>_xlfn.XLOOKUP($D745,現状商品設定!B:B,現状商品設定!D:D,"-")</f>
        <v>-</v>
      </c>
      <c r="R745" s="22">
        <f>SUM(_xlfn.XLOOKUP($D745,当月商品!$D:$D,当月商品!I:I,0),_xlfn.XLOOKUP($D745,前月商品!$D:$D,前月商品!I:I,0),_xlfn.XLOOKUP($D745,前々月商品!$D:$D,前々月商品!I:I,0))</f>
        <v>0</v>
      </c>
      <c r="S745" s="23">
        <f>SUM(_xlfn.XLOOKUP($D745,当月商品!$D:$D,当月商品!V:V,0),_xlfn.XLOOKUP($D745,前月商品!$D:$D,前月商品!V:V,0),_xlfn.XLOOKUP($D745,前々月商品!$D:$D,前々月商品!V:V,0))</f>
        <v>0</v>
      </c>
      <c r="T745" s="23">
        <f t="shared" si="157"/>
        <v>0</v>
      </c>
      <c r="U745" s="23">
        <f>SUM(_xlfn.XLOOKUP($D745,当月商品!$D:$D,当月商品!W:W,0),_xlfn.XLOOKUP($D745,前月商品!$D:$D,前月商品!W:W,0),_xlfn.XLOOKUP($D745,前々月商品!$D:$D,前々月商品!W:W,0))</f>
        <v>0</v>
      </c>
      <c r="V745" s="23">
        <f>SUM(_xlfn.XLOOKUP($D745,当月商品!$D:$D,当月商品!H:H,0),_xlfn.XLOOKUP($D745,前月商品!$D:$D,前月商品!H:H,0),_xlfn.XLOOKUP($D745,前々月商品!$D:$D,前々月商品!H:H,0))</f>
        <v>0</v>
      </c>
      <c r="W745" s="13">
        <f t="shared" si="158"/>
        <v>0</v>
      </c>
      <c r="X745" s="15">
        <f t="shared" si="159"/>
        <v>0</v>
      </c>
      <c r="Y745" s="22">
        <f>_xlfn.XLOOKUP($D745,当月商品!$D:$D,当月商品!I:I,0)</f>
        <v>0</v>
      </c>
      <c r="Z745" s="23">
        <f>_xlfn.XLOOKUP($D745,前月商品!$D:$D,前月商品!I:I,0)</f>
        <v>0</v>
      </c>
      <c r="AA745" s="23">
        <f>_xlfn.XLOOKUP($D745,前々月商品!$D:$D,前々月商品!I:I,0)</f>
        <v>0</v>
      </c>
      <c r="AB745" s="23">
        <f>_xlfn.XLOOKUP($D745,当月商品!$D:$D,当月商品!V:V,0)</f>
        <v>0</v>
      </c>
      <c r="AC745" s="23">
        <f>_xlfn.XLOOKUP($D745,前月商品!$D:$D,前月商品!V:V,0)</f>
        <v>0</v>
      </c>
      <c r="AD745" s="23">
        <f>_xlfn.XLOOKUP($D745,前々月商品!$D:$D,前々月商品!V:V,0)</f>
        <v>0</v>
      </c>
      <c r="AE745" s="23">
        <f t="shared" si="160"/>
        <v>0</v>
      </c>
      <c r="AF745" s="23">
        <f t="shared" si="161"/>
        <v>0</v>
      </c>
      <c r="AG745" s="23">
        <f t="shared" si="162"/>
        <v>0</v>
      </c>
      <c r="AH745" s="12">
        <f>_xlfn.XLOOKUP($D745,当月商品!$D:$D,当月商品!W:W,0)</f>
        <v>0</v>
      </c>
      <c r="AI745" s="12">
        <f>_xlfn.XLOOKUP($D745,前月商品!$D:$D,前月商品!W:W,0)</f>
        <v>0</v>
      </c>
      <c r="AJ745" s="12">
        <f>_xlfn.XLOOKUP($D745,前々月商品!$D:$D,前々月商品!W:W,0)</f>
        <v>0</v>
      </c>
      <c r="AK745" s="12">
        <f>_xlfn.XLOOKUP($D745,当月商品!$D:$D,当月商品!H:H,0)</f>
        <v>0</v>
      </c>
      <c r="AL745" s="12">
        <f>_xlfn.XLOOKUP($D745,前月商品!$D:$D,前月商品!H:H,0)</f>
        <v>0</v>
      </c>
      <c r="AM745" s="12">
        <f>_xlfn.XLOOKUP($D745,前々月商品!$D:$D,前々月商品!H:H,0)</f>
        <v>0</v>
      </c>
      <c r="AN745" s="13">
        <f t="shared" si="163"/>
        <v>0</v>
      </c>
      <c r="AO745" s="13">
        <f t="shared" si="164"/>
        <v>0</v>
      </c>
      <c r="AP745" s="13">
        <f t="shared" si="165"/>
        <v>0</v>
      </c>
      <c r="AQ745" s="16">
        <f t="shared" si="166"/>
        <v>0</v>
      </c>
      <c r="AR745" s="16">
        <f t="shared" si="167"/>
        <v>0</v>
      </c>
      <c r="AS745" s="17">
        <f t="shared" si="168"/>
        <v>0</v>
      </c>
      <c r="AT745" t="e">
        <f t="shared" si="169"/>
        <v>#VALUE!</v>
      </c>
    </row>
    <row r="746" spans="3:46" ht="36.65" customHeight="1">
      <c r="C746" s="20">
        <v>741</v>
      </c>
      <c r="D746" s="53">
        <f>現状商品設定!B743</f>
        <v>0</v>
      </c>
      <c r="E746" s="26" t="str">
        <f>IFERROR(_xlfn.XLOOKUP($D746,現状商品設定!B:B,現状商品設定!C:C,"-"),"-")</f>
        <v>-</v>
      </c>
      <c r="F746" s="32" t="s">
        <v>46</v>
      </c>
      <c r="G746" s="30" t="str">
        <f>IFERROR(_xlfn.XLOOKUP($D746,現状商品設定!B:B,現状商品設定!F:F),"-")</f>
        <v>-</v>
      </c>
      <c r="H746" s="34" t="e">
        <f>IF(IF(AND(V746&gt;=設定!$C$3,X746&gt;=L746),G746*(1+設定!$C$6),IF(AND(V746&gt;=設定!$C$3,X746&lt;L746),G746*(1+設定!$C$7*-1),IF(V746&lt;設定!$C$3,G746*(1+設定!$C$6),"除外")))&gt;10,IF(AND(V746&gt;=設定!$C$3,X746&gt;=L746),G746*(1+設定!$C$6),IF(AND(V746&gt;=設定!$C$3,X746&lt;L746),G746*(1+設定!$C$7*-1),IF(V746&lt;設定!$C$3,G746*(1+設定!$C$6),"除外"))),10)</f>
        <v>#VALUE!</v>
      </c>
      <c r="I746" s="34" t="e">
        <f ca="1">IF(消化率!$I$5&lt;1,商品!H746*消化率!$I$5,IF(商品!W746*商品!Q746/(商品!H746*消化率!$I$5)&gt;商品!L746,商品!H746*消化率!$I$5,J746))</f>
        <v>#DIV/0!</v>
      </c>
      <c r="J746" s="34" t="e">
        <f t="shared" si="156"/>
        <v>#VALUE!</v>
      </c>
      <c r="K746" s="34" t="e">
        <f ca="1">IF(ROUNDDOWN(IF(I746&gt;=設定!$C$8,設定!$C$8,商品!I746),0)&lt;10,10,ROUNDDOWN(IF(I746&gt;=設定!$C$8,設定!$C$8,商品!I746),0))</f>
        <v>#DIV/0!</v>
      </c>
      <c r="L746" s="64">
        <f>IF(F746="標準",設定!$C$4,商品!F746)</f>
        <v>5</v>
      </c>
      <c r="M746" s="63" t="str">
        <f>_xlfn.XLOOKUP($D746,全商品!$F:$F,全商品!H:H,"-")</f>
        <v>-</v>
      </c>
      <c r="N746" s="12" t="str">
        <f>_xlfn.XLOOKUP($D746,全商品!$F:$F,全商品!I:I,"-")</f>
        <v>-</v>
      </c>
      <c r="O746" s="23" t="str">
        <f>_xlfn.XLOOKUP($D746,全商品!$F:$F,全商品!K:K,"-")</f>
        <v>-</v>
      </c>
      <c r="P746" s="13" t="str">
        <f>_xlfn.XLOOKUP($D746,全商品!$F:$F,全商品!M:M,"-")</f>
        <v>-</v>
      </c>
      <c r="Q746" s="25" t="str">
        <f>_xlfn.XLOOKUP($D746,現状商品設定!B:B,現状商品設定!D:D,"-")</f>
        <v>-</v>
      </c>
      <c r="R746" s="22">
        <f>SUM(_xlfn.XLOOKUP($D746,当月商品!$D:$D,当月商品!I:I,0),_xlfn.XLOOKUP($D746,前月商品!$D:$D,前月商品!I:I,0),_xlfn.XLOOKUP($D746,前々月商品!$D:$D,前々月商品!I:I,0))</f>
        <v>0</v>
      </c>
      <c r="S746" s="23">
        <f>SUM(_xlfn.XLOOKUP($D746,当月商品!$D:$D,当月商品!V:V,0),_xlfn.XLOOKUP($D746,前月商品!$D:$D,前月商品!V:V,0),_xlfn.XLOOKUP($D746,前々月商品!$D:$D,前々月商品!V:V,0))</f>
        <v>0</v>
      </c>
      <c r="T746" s="23">
        <f t="shared" si="157"/>
        <v>0</v>
      </c>
      <c r="U746" s="23">
        <f>SUM(_xlfn.XLOOKUP($D746,当月商品!$D:$D,当月商品!W:W,0),_xlfn.XLOOKUP($D746,前月商品!$D:$D,前月商品!W:W,0),_xlfn.XLOOKUP($D746,前々月商品!$D:$D,前々月商品!W:W,0))</f>
        <v>0</v>
      </c>
      <c r="V746" s="23">
        <f>SUM(_xlfn.XLOOKUP($D746,当月商品!$D:$D,当月商品!H:H,0),_xlfn.XLOOKUP($D746,前月商品!$D:$D,前月商品!H:H,0),_xlfn.XLOOKUP($D746,前々月商品!$D:$D,前々月商品!H:H,0))</f>
        <v>0</v>
      </c>
      <c r="W746" s="13">
        <f t="shared" si="158"/>
        <v>0</v>
      </c>
      <c r="X746" s="15">
        <f t="shared" si="159"/>
        <v>0</v>
      </c>
      <c r="Y746" s="22">
        <f>_xlfn.XLOOKUP($D746,当月商品!$D:$D,当月商品!I:I,0)</f>
        <v>0</v>
      </c>
      <c r="Z746" s="23">
        <f>_xlfn.XLOOKUP($D746,前月商品!$D:$D,前月商品!I:I,0)</f>
        <v>0</v>
      </c>
      <c r="AA746" s="23">
        <f>_xlfn.XLOOKUP($D746,前々月商品!$D:$D,前々月商品!I:I,0)</f>
        <v>0</v>
      </c>
      <c r="AB746" s="23">
        <f>_xlfn.XLOOKUP($D746,当月商品!$D:$D,当月商品!V:V,0)</f>
        <v>0</v>
      </c>
      <c r="AC746" s="23">
        <f>_xlfn.XLOOKUP($D746,前月商品!$D:$D,前月商品!V:V,0)</f>
        <v>0</v>
      </c>
      <c r="AD746" s="23">
        <f>_xlfn.XLOOKUP($D746,前々月商品!$D:$D,前々月商品!V:V,0)</f>
        <v>0</v>
      </c>
      <c r="AE746" s="23">
        <f t="shared" si="160"/>
        <v>0</v>
      </c>
      <c r="AF746" s="23">
        <f t="shared" si="161"/>
        <v>0</v>
      </c>
      <c r="AG746" s="23">
        <f t="shared" si="162"/>
        <v>0</v>
      </c>
      <c r="AH746" s="12">
        <f>_xlfn.XLOOKUP($D746,当月商品!$D:$D,当月商品!W:W,0)</f>
        <v>0</v>
      </c>
      <c r="AI746" s="12">
        <f>_xlfn.XLOOKUP($D746,前月商品!$D:$D,前月商品!W:W,0)</f>
        <v>0</v>
      </c>
      <c r="AJ746" s="12">
        <f>_xlfn.XLOOKUP($D746,前々月商品!$D:$D,前々月商品!W:W,0)</f>
        <v>0</v>
      </c>
      <c r="AK746" s="12">
        <f>_xlfn.XLOOKUP($D746,当月商品!$D:$D,当月商品!H:H,0)</f>
        <v>0</v>
      </c>
      <c r="AL746" s="12">
        <f>_xlfn.XLOOKUP($D746,前月商品!$D:$D,前月商品!H:H,0)</f>
        <v>0</v>
      </c>
      <c r="AM746" s="12">
        <f>_xlfn.XLOOKUP($D746,前々月商品!$D:$D,前々月商品!H:H,0)</f>
        <v>0</v>
      </c>
      <c r="AN746" s="13">
        <f t="shared" si="163"/>
        <v>0</v>
      </c>
      <c r="AO746" s="13">
        <f t="shared" si="164"/>
        <v>0</v>
      </c>
      <c r="AP746" s="13">
        <f t="shared" si="165"/>
        <v>0</v>
      </c>
      <c r="AQ746" s="16">
        <f t="shared" si="166"/>
        <v>0</v>
      </c>
      <c r="AR746" s="16">
        <f t="shared" si="167"/>
        <v>0</v>
      </c>
      <c r="AS746" s="17">
        <f t="shared" si="168"/>
        <v>0</v>
      </c>
      <c r="AT746" t="e">
        <f t="shared" si="169"/>
        <v>#VALUE!</v>
      </c>
    </row>
    <row r="747" spans="3:46" ht="36.65" customHeight="1">
      <c r="C747" s="20">
        <v>742</v>
      </c>
      <c r="D747" s="53">
        <f>現状商品設定!B744</f>
        <v>0</v>
      </c>
      <c r="E747" s="26" t="str">
        <f>IFERROR(_xlfn.XLOOKUP($D747,現状商品設定!B:B,現状商品設定!C:C,"-"),"-")</f>
        <v>-</v>
      </c>
      <c r="F747" s="32" t="s">
        <v>46</v>
      </c>
      <c r="G747" s="30" t="str">
        <f>IFERROR(_xlfn.XLOOKUP($D747,現状商品設定!B:B,現状商品設定!F:F),"-")</f>
        <v>-</v>
      </c>
      <c r="H747" s="34" t="e">
        <f>IF(IF(AND(V747&gt;=設定!$C$3,X747&gt;=L747),G747*(1+設定!$C$6),IF(AND(V747&gt;=設定!$C$3,X747&lt;L747),G747*(1+設定!$C$7*-1),IF(V747&lt;設定!$C$3,G747*(1+設定!$C$6),"除外")))&gt;10,IF(AND(V747&gt;=設定!$C$3,X747&gt;=L747),G747*(1+設定!$C$6),IF(AND(V747&gt;=設定!$C$3,X747&lt;L747),G747*(1+設定!$C$7*-1),IF(V747&lt;設定!$C$3,G747*(1+設定!$C$6),"除外"))),10)</f>
        <v>#VALUE!</v>
      </c>
      <c r="I747" s="34" t="e">
        <f ca="1">IF(消化率!$I$5&lt;1,商品!H747*消化率!$I$5,IF(商品!W747*商品!Q747/(商品!H747*消化率!$I$5)&gt;商品!L747,商品!H747*消化率!$I$5,J747))</f>
        <v>#DIV/0!</v>
      </c>
      <c r="J747" s="34" t="e">
        <f t="shared" si="156"/>
        <v>#VALUE!</v>
      </c>
      <c r="K747" s="34" t="e">
        <f ca="1">IF(ROUNDDOWN(IF(I747&gt;=設定!$C$8,設定!$C$8,商品!I747),0)&lt;10,10,ROUNDDOWN(IF(I747&gt;=設定!$C$8,設定!$C$8,商品!I747),0))</f>
        <v>#DIV/0!</v>
      </c>
      <c r="L747" s="64">
        <f>IF(F747="標準",設定!$C$4,商品!F747)</f>
        <v>5</v>
      </c>
      <c r="M747" s="63" t="str">
        <f>_xlfn.XLOOKUP($D747,全商品!$F:$F,全商品!H:H,"-")</f>
        <v>-</v>
      </c>
      <c r="N747" s="12" t="str">
        <f>_xlfn.XLOOKUP($D747,全商品!$F:$F,全商品!I:I,"-")</f>
        <v>-</v>
      </c>
      <c r="O747" s="23" t="str">
        <f>_xlfn.XLOOKUP($D747,全商品!$F:$F,全商品!K:K,"-")</f>
        <v>-</v>
      </c>
      <c r="P747" s="13" t="str">
        <f>_xlfn.XLOOKUP($D747,全商品!$F:$F,全商品!M:M,"-")</f>
        <v>-</v>
      </c>
      <c r="Q747" s="25" t="str">
        <f>_xlfn.XLOOKUP($D747,現状商品設定!B:B,現状商品設定!D:D,"-")</f>
        <v>-</v>
      </c>
      <c r="R747" s="22">
        <f>SUM(_xlfn.XLOOKUP($D747,当月商品!$D:$D,当月商品!I:I,0),_xlfn.XLOOKUP($D747,前月商品!$D:$D,前月商品!I:I,0),_xlfn.XLOOKUP($D747,前々月商品!$D:$D,前々月商品!I:I,0))</f>
        <v>0</v>
      </c>
      <c r="S747" s="23">
        <f>SUM(_xlfn.XLOOKUP($D747,当月商品!$D:$D,当月商品!V:V,0),_xlfn.XLOOKUP($D747,前月商品!$D:$D,前月商品!V:V,0),_xlfn.XLOOKUP($D747,前々月商品!$D:$D,前々月商品!V:V,0))</f>
        <v>0</v>
      </c>
      <c r="T747" s="23">
        <f t="shared" si="157"/>
        <v>0</v>
      </c>
      <c r="U747" s="23">
        <f>SUM(_xlfn.XLOOKUP($D747,当月商品!$D:$D,当月商品!W:W,0),_xlfn.XLOOKUP($D747,前月商品!$D:$D,前月商品!W:W,0),_xlfn.XLOOKUP($D747,前々月商品!$D:$D,前々月商品!W:W,0))</f>
        <v>0</v>
      </c>
      <c r="V747" s="23">
        <f>SUM(_xlfn.XLOOKUP($D747,当月商品!$D:$D,当月商品!H:H,0),_xlfn.XLOOKUP($D747,前月商品!$D:$D,前月商品!H:H,0),_xlfn.XLOOKUP($D747,前々月商品!$D:$D,前々月商品!H:H,0))</f>
        <v>0</v>
      </c>
      <c r="W747" s="13">
        <f t="shared" si="158"/>
        <v>0</v>
      </c>
      <c r="X747" s="15">
        <f t="shared" si="159"/>
        <v>0</v>
      </c>
      <c r="Y747" s="22">
        <f>_xlfn.XLOOKUP($D747,当月商品!$D:$D,当月商品!I:I,0)</f>
        <v>0</v>
      </c>
      <c r="Z747" s="23">
        <f>_xlfn.XLOOKUP($D747,前月商品!$D:$D,前月商品!I:I,0)</f>
        <v>0</v>
      </c>
      <c r="AA747" s="23">
        <f>_xlfn.XLOOKUP($D747,前々月商品!$D:$D,前々月商品!I:I,0)</f>
        <v>0</v>
      </c>
      <c r="AB747" s="23">
        <f>_xlfn.XLOOKUP($D747,当月商品!$D:$D,当月商品!V:V,0)</f>
        <v>0</v>
      </c>
      <c r="AC747" s="23">
        <f>_xlfn.XLOOKUP($D747,前月商品!$D:$D,前月商品!V:V,0)</f>
        <v>0</v>
      </c>
      <c r="AD747" s="23">
        <f>_xlfn.XLOOKUP($D747,前々月商品!$D:$D,前々月商品!V:V,0)</f>
        <v>0</v>
      </c>
      <c r="AE747" s="23">
        <f t="shared" si="160"/>
        <v>0</v>
      </c>
      <c r="AF747" s="23">
        <f t="shared" si="161"/>
        <v>0</v>
      </c>
      <c r="AG747" s="23">
        <f t="shared" si="162"/>
        <v>0</v>
      </c>
      <c r="AH747" s="12">
        <f>_xlfn.XLOOKUP($D747,当月商品!$D:$D,当月商品!W:W,0)</f>
        <v>0</v>
      </c>
      <c r="AI747" s="12">
        <f>_xlfn.XLOOKUP($D747,前月商品!$D:$D,前月商品!W:W,0)</f>
        <v>0</v>
      </c>
      <c r="AJ747" s="12">
        <f>_xlfn.XLOOKUP($D747,前々月商品!$D:$D,前々月商品!W:W,0)</f>
        <v>0</v>
      </c>
      <c r="AK747" s="12">
        <f>_xlfn.XLOOKUP($D747,当月商品!$D:$D,当月商品!H:H,0)</f>
        <v>0</v>
      </c>
      <c r="AL747" s="12">
        <f>_xlfn.XLOOKUP($D747,前月商品!$D:$D,前月商品!H:H,0)</f>
        <v>0</v>
      </c>
      <c r="AM747" s="12">
        <f>_xlfn.XLOOKUP($D747,前々月商品!$D:$D,前々月商品!H:H,0)</f>
        <v>0</v>
      </c>
      <c r="AN747" s="13">
        <f t="shared" si="163"/>
        <v>0</v>
      </c>
      <c r="AO747" s="13">
        <f t="shared" si="164"/>
        <v>0</v>
      </c>
      <c r="AP747" s="13">
        <f t="shared" si="165"/>
        <v>0</v>
      </c>
      <c r="AQ747" s="16">
        <f t="shared" si="166"/>
        <v>0</v>
      </c>
      <c r="AR747" s="16">
        <f t="shared" si="167"/>
        <v>0</v>
      </c>
      <c r="AS747" s="17">
        <f t="shared" si="168"/>
        <v>0</v>
      </c>
      <c r="AT747" t="e">
        <f t="shared" si="169"/>
        <v>#VALUE!</v>
      </c>
    </row>
    <row r="748" spans="3:46" ht="36.65" customHeight="1">
      <c r="C748" s="20">
        <v>743</v>
      </c>
      <c r="D748" s="53">
        <f>現状商品設定!B745</f>
        <v>0</v>
      </c>
      <c r="E748" s="26" t="str">
        <f>IFERROR(_xlfn.XLOOKUP($D748,現状商品設定!B:B,現状商品設定!C:C,"-"),"-")</f>
        <v>-</v>
      </c>
      <c r="F748" s="32" t="s">
        <v>46</v>
      </c>
      <c r="G748" s="30" t="str">
        <f>IFERROR(_xlfn.XLOOKUP($D748,現状商品設定!B:B,現状商品設定!F:F),"-")</f>
        <v>-</v>
      </c>
      <c r="H748" s="34" t="e">
        <f>IF(IF(AND(V748&gt;=設定!$C$3,X748&gt;=L748),G748*(1+設定!$C$6),IF(AND(V748&gt;=設定!$C$3,X748&lt;L748),G748*(1+設定!$C$7*-1),IF(V748&lt;設定!$C$3,G748*(1+設定!$C$6),"除外")))&gt;10,IF(AND(V748&gt;=設定!$C$3,X748&gt;=L748),G748*(1+設定!$C$6),IF(AND(V748&gt;=設定!$C$3,X748&lt;L748),G748*(1+設定!$C$7*-1),IF(V748&lt;設定!$C$3,G748*(1+設定!$C$6),"除外"))),10)</f>
        <v>#VALUE!</v>
      </c>
      <c r="I748" s="34" t="e">
        <f ca="1">IF(消化率!$I$5&lt;1,商品!H748*消化率!$I$5,IF(商品!W748*商品!Q748/(商品!H748*消化率!$I$5)&gt;商品!L748,商品!H748*消化率!$I$5,J748))</f>
        <v>#DIV/0!</v>
      </c>
      <c r="J748" s="34" t="e">
        <f t="shared" si="156"/>
        <v>#VALUE!</v>
      </c>
      <c r="K748" s="34" t="e">
        <f ca="1">IF(ROUNDDOWN(IF(I748&gt;=設定!$C$8,設定!$C$8,商品!I748),0)&lt;10,10,ROUNDDOWN(IF(I748&gt;=設定!$C$8,設定!$C$8,商品!I748),0))</f>
        <v>#DIV/0!</v>
      </c>
      <c r="L748" s="64">
        <f>IF(F748="標準",設定!$C$4,商品!F748)</f>
        <v>5</v>
      </c>
      <c r="M748" s="63" t="str">
        <f>_xlfn.XLOOKUP($D748,全商品!$F:$F,全商品!H:H,"-")</f>
        <v>-</v>
      </c>
      <c r="N748" s="12" t="str">
        <f>_xlfn.XLOOKUP($D748,全商品!$F:$F,全商品!I:I,"-")</f>
        <v>-</v>
      </c>
      <c r="O748" s="23" t="str">
        <f>_xlfn.XLOOKUP($D748,全商品!$F:$F,全商品!K:K,"-")</f>
        <v>-</v>
      </c>
      <c r="P748" s="13" t="str">
        <f>_xlfn.XLOOKUP($D748,全商品!$F:$F,全商品!M:M,"-")</f>
        <v>-</v>
      </c>
      <c r="Q748" s="25" t="str">
        <f>_xlfn.XLOOKUP($D748,現状商品設定!B:B,現状商品設定!D:D,"-")</f>
        <v>-</v>
      </c>
      <c r="R748" s="22">
        <f>SUM(_xlfn.XLOOKUP($D748,当月商品!$D:$D,当月商品!I:I,0),_xlfn.XLOOKUP($D748,前月商品!$D:$D,前月商品!I:I,0),_xlfn.XLOOKUP($D748,前々月商品!$D:$D,前々月商品!I:I,0))</f>
        <v>0</v>
      </c>
      <c r="S748" s="23">
        <f>SUM(_xlfn.XLOOKUP($D748,当月商品!$D:$D,当月商品!V:V,0),_xlfn.XLOOKUP($D748,前月商品!$D:$D,前月商品!V:V,0),_xlfn.XLOOKUP($D748,前々月商品!$D:$D,前々月商品!V:V,0))</f>
        <v>0</v>
      </c>
      <c r="T748" s="23">
        <f t="shared" si="157"/>
        <v>0</v>
      </c>
      <c r="U748" s="23">
        <f>SUM(_xlfn.XLOOKUP($D748,当月商品!$D:$D,当月商品!W:W,0),_xlfn.XLOOKUP($D748,前月商品!$D:$D,前月商品!W:W,0),_xlfn.XLOOKUP($D748,前々月商品!$D:$D,前々月商品!W:W,0))</f>
        <v>0</v>
      </c>
      <c r="V748" s="23">
        <f>SUM(_xlfn.XLOOKUP($D748,当月商品!$D:$D,当月商品!H:H,0),_xlfn.XLOOKUP($D748,前月商品!$D:$D,前月商品!H:H,0),_xlfn.XLOOKUP($D748,前々月商品!$D:$D,前々月商品!H:H,0))</f>
        <v>0</v>
      </c>
      <c r="W748" s="13">
        <f t="shared" si="158"/>
        <v>0</v>
      </c>
      <c r="X748" s="15">
        <f t="shared" si="159"/>
        <v>0</v>
      </c>
      <c r="Y748" s="22">
        <f>_xlfn.XLOOKUP($D748,当月商品!$D:$D,当月商品!I:I,0)</f>
        <v>0</v>
      </c>
      <c r="Z748" s="23">
        <f>_xlfn.XLOOKUP($D748,前月商品!$D:$D,前月商品!I:I,0)</f>
        <v>0</v>
      </c>
      <c r="AA748" s="23">
        <f>_xlfn.XLOOKUP($D748,前々月商品!$D:$D,前々月商品!I:I,0)</f>
        <v>0</v>
      </c>
      <c r="AB748" s="23">
        <f>_xlfn.XLOOKUP($D748,当月商品!$D:$D,当月商品!V:V,0)</f>
        <v>0</v>
      </c>
      <c r="AC748" s="23">
        <f>_xlfn.XLOOKUP($D748,前月商品!$D:$D,前月商品!V:V,0)</f>
        <v>0</v>
      </c>
      <c r="AD748" s="23">
        <f>_xlfn.XLOOKUP($D748,前々月商品!$D:$D,前々月商品!V:V,0)</f>
        <v>0</v>
      </c>
      <c r="AE748" s="23">
        <f t="shared" si="160"/>
        <v>0</v>
      </c>
      <c r="AF748" s="23">
        <f t="shared" si="161"/>
        <v>0</v>
      </c>
      <c r="AG748" s="23">
        <f t="shared" si="162"/>
        <v>0</v>
      </c>
      <c r="AH748" s="12">
        <f>_xlfn.XLOOKUP($D748,当月商品!$D:$D,当月商品!W:W,0)</f>
        <v>0</v>
      </c>
      <c r="AI748" s="12">
        <f>_xlfn.XLOOKUP($D748,前月商品!$D:$D,前月商品!W:W,0)</f>
        <v>0</v>
      </c>
      <c r="AJ748" s="12">
        <f>_xlfn.XLOOKUP($D748,前々月商品!$D:$D,前々月商品!W:W,0)</f>
        <v>0</v>
      </c>
      <c r="AK748" s="12">
        <f>_xlfn.XLOOKUP($D748,当月商品!$D:$D,当月商品!H:H,0)</f>
        <v>0</v>
      </c>
      <c r="AL748" s="12">
        <f>_xlfn.XLOOKUP($D748,前月商品!$D:$D,前月商品!H:H,0)</f>
        <v>0</v>
      </c>
      <c r="AM748" s="12">
        <f>_xlfn.XLOOKUP($D748,前々月商品!$D:$D,前々月商品!H:H,0)</f>
        <v>0</v>
      </c>
      <c r="AN748" s="13">
        <f t="shared" si="163"/>
        <v>0</v>
      </c>
      <c r="AO748" s="13">
        <f t="shared" si="164"/>
        <v>0</v>
      </c>
      <c r="AP748" s="13">
        <f t="shared" si="165"/>
        <v>0</v>
      </c>
      <c r="AQ748" s="16">
        <f t="shared" si="166"/>
        <v>0</v>
      </c>
      <c r="AR748" s="16">
        <f t="shared" si="167"/>
        <v>0</v>
      </c>
      <c r="AS748" s="17">
        <f t="shared" si="168"/>
        <v>0</v>
      </c>
      <c r="AT748" t="e">
        <f t="shared" si="169"/>
        <v>#VALUE!</v>
      </c>
    </row>
    <row r="749" spans="3:46" ht="36.65" customHeight="1">
      <c r="C749" s="20">
        <v>744</v>
      </c>
      <c r="D749" s="53">
        <f>現状商品設定!B746</f>
        <v>0</v>
      </c>
      <c r="E749" s="26" t="str">
        <f>IFERROR(_xlfn.XLOOKUP($D749,現状商品設定!B:B,現状商品設定!C:C,"-"),"-")</f>
        <v>-</v>
      </c>
      <c r="F749" s="32" t="s">
        <v>46</v>
      </c>
      <c r="G749" s="30" t="str">
        <f>IFERROR(_xlfn.XLOOKUP($D749,現状商品設定!B:B,現状商品設定!F:F),"-")</f>
        <v>-</v>
      </c>
      <c r="H749" s="34" t="e">
        <f>IF(IF(AND(V749&gt;=設定!$C$3,X749&gt;=L749),G749*(1+設定!$C$6),IF(AND(V749&gt;=設定!$C$3,X749&lt;L749),G749*(1+設定!$C$7*-1),IF(V749&lt;設定!$C$3,G749*(1+設定!$C$6),"除外")))&gt;10,IF(AND(V749&gt;=設定!$C$3,X749&gt;=L749),G749*(1+設定!$C$6),IF(AND(V749&gt;=設定!$C$3,X749&lt;L749),G749*(1+設定!$C$7*-1),IF(V749&lt;設定!$C$3,G749*(1+設定!$C$6),"除外"))),10)</f>
        <v>#VALUE!</v>
      </c>
      <c r="I749" s="34" t="e">
        <f ca="1">IF(消化率!$I$5&lt;1,商品!H749*消化率!$I$5,IF(商品!W749*商品!Q749/(商品!H749*消化率!$I$5)&gt;商品!L749,商品!H749*消化率!$I$5,J749))</f>
        <v>#DIV/0!</v>
      </c>
      <c r="J749" s="34" t="e">
        <f t="shared" si="156"/>
        <v>#VALUE!</v>
      </c>
      <c r="K749" s="34" t="e">
        <f ca="1">IF(ROUNDDOWN(IF(I749&gt;=設定!$C$8,設定!$C$8,商品!I749),0)&lt;10,10,ROUNDDOWN(IF(I749&gt;=設定!$C$8,設定!$C$8,商品!I749),0))</f>
        <v>#DIV/0!</v>
      </c>
      <c r="L749" s="64">
        <f>IF(F749="標準",設定!$C$4,商品!F749)</f>
        <v>5</v>
      </c>
      <c r="M749" s="63" t="str">
        <f>_xlfn.XLOOKUP($D749,全商品!$F:$F,全商品!H:H,"-")</f>
        <v>-</v>
      </c>
      <c r="N749" s="12" t="str">
        <f>_xlfn.XLOOKUP($D749,全商品!$F:$F,全商品!I:I,"-")</f>
        <v>-</v>
      </c>
      <c r="O749" s="23" t="str">
        <f>_xlfn.XLOOKUP($D749,全商品!$F:$F,全商品!K:K,"-")</f>
        <v>-</v>
      </c>
      <c r="P749" s="13" t="str">
        <f>_xlfn.XLOOKUP($D749,全商品!$F:$F,全商品!M:M,"-")</f>
        <v>-</v>
      </c>
      <c r="Q749" s="25" t="str">
        <f>_xlfn.XLOOKUP($D749,現状商品設定!B:B,現状商品設定!D:D,"-")</f>
        <v>-</v>
      </c>
      <c r="R749" s="22">
        <f>SUM(_xlfn.XLOOKUP($D749,当月商品!$D:$D,当月商品!I:I,0),_xlfn.XLOOKUP($D749,前月商品!$D:$D,前月商品!I:I,0),_xlfn.XLOOKUP($D749,前々月商品!$D:$D,前々月商品!I:I,0))</f>
        <v>0</v>
      </c>
      <c r="S749" s="23">
        <f>SUM(_xlfn.XLOOKUP($D749,当月商品!$D:$D,当月商品!V:V,0),_xlfn.XLOOKUP($D749,前月商品!$D:$D,前月商品!V:V,0),_xlfn.XLOOKUP($D749,前々月商品!$D:$D,前々月商品!V:V,0))</f>
        <v>0</v>
      </c>
      <c r="T749" s="23">
        <f t="shared" si="157"/>
        <v>0</v>
      </c>
      <c r="U749" s="23">
        <f>SUM(_xlfn.XLOOKUP($D749,当月商品!$D:$D,当月商品!W:W,0),_xlfn.XLOOKUP($D749,前月商品!$D:$D,前月商品!W:W,0),_xlfn.XLOOKUP($D749,前々月商品!$D:$D,前々月商品!W:W,0))</f>
        <v>0</v>
      </c>
      <c r="V749" s="23">
        <f>SUM(_xlfn.XLOOKUP($D749,当月商品!$D:$D,当月商品!H:H,0),_xlfn.XLOOKUP($D749,前月商品!$D:$D,前月商品!H:H,0),_xlfn.XLOOKUP($D749,前々月商品!$D:$D,前々月商品!H:H,0))</f>
        <v>0</v>
      </c>
      <c r="W749" s="13">
        <f t="shared" si="158"/>
        <v>0</v>
      </c>
      <c r="X749" s="15">
        <f t="shared" si="159"/>
        <v>0</v>
      </c>
      <c r="Y749" s="22">
        <f>_xlfn.XLOOKUP($D749,当月商品!$D:$D,当月商品!I:I,0)</f>
        <v>0</v>
      </c>
      <c r="Z749" s="23">
        <f>_xlfn.XLOOKUP($D749,前月商品!$D:$D,前月商品!I:I,0)</f>
        <v>0</v>
      </c>
      <c r="AA749" s="23">
        <f>_xlfn.XLOOKUP($D749,前々月商品!$D:$D,前々月商品!I:I,0)</f>
        <v>0</v>
      </c>
      <c r="AB749" s="23">
        <f>_xlfn.XLOOKUP($D749,当月商品!$D:$D,当月商品!V:V,0)</f>
        <v>0</v>
      </c>
      <c r="AC749" s="23">
        <f>_xlfn.XLOOKUP($D749,前月商品!$D:$D,前月商品!V:V,0)</f>
        <v>0</v>
      </c>
      <c r="AD749" s="23">
        <f>_xlfn.XLOOKUP($D749,前々月商品!$D:$D,前々月商品!V:V,0)</f>
        <v>0</v>
      </c>
      <c r="AE749" s="23">
        <f t="shared" si="160"/>
        <v>0</v>
      </c>
      <c r="AF749" s="23">
        <f t="shared" si="161"/>
        <v>0</v>
      </c>
      <c r="AG749" s="23">
        <f t="shared" si="162"/>
        <v>0</v>
      </c>
      <c r="AH749" s="12">
        <f>_xlfn.XLOOKUP($D749,当月商品!$D:$D,当月商品!W:W,0)</f>
        <v>0</v>
      </c>
      <c r="AI749" s="12">
        <f>_xlfn.XLOOKUP($D749,前月商品!$D:$D,前月商品!W:W,0)</f>
        <v>0</v>
      </c>
      <c r="AJ749" s="12">
        <f>_xlfn.XLOOKUP($D749,前々月商品!$D:$D,前々月商品!W:W,0)</f>
        <v>0</v>
      </c>
      <c r="AK749" s="12">
        <f>_xlfn.XLOOKUP($D749,当月商品!$D:$D,当月商品!H:H,0)</f>
        <v>0</v>
      </c>
      <c r="AL749" s="12">
        <f>_xlfn.XLOOKUP($D749,前月商品!$D:$D,前月商品!H:H,0)</f>
        <v>0</v>
      </c>
      <c r="AM749" s="12">
        <f>_xlfn.XLOOKUP($D749,前々月商品!$D:$D,前々月商品!H:H,0)</f>
        <v>0</v>
      </c>
      <c r="AN749" s="13">
        <f t="shared" si="163"/>
        <v>0</v>
      </c>
      <c r="AO749" s="13">
        <f t="shared" si="164"/>
        <v>0</v>
      </c>
      <c r="AP749" s="13">
        <f t="shared" si="165"/>
        <v>0</v>
      </c>
      <c r="AQ749" s="16">
        <f t="shared" si="166"/>
        <v>0</v>
      </c>
      <c r="AR749" s="16">
        <f t="shared" si="167"/>
        <v>0</v>
      </c>
      <c r="AS749" s="17">
        <f t="shared" si="168"/>
        <v>0</v>
      </c>
      <c r="AT749" t="e">
        <f t="shared" si="169"/>
        <v>#VALUE!</v>
      </c>
    </row>
    <row r="750" spans="3:46" ht="36.65" customHeight="1">
      <c r="C750" s="20">
        <v>745</v>
      </c>
      <c r="D750" s="53">
        <f>現状商品設定!B747</f>
        <v>0</v>
      </c>
      <c r="E750" s="26" t="str">
        <f>IFERROR(_xlfn.XLOOKUP($D750,現状商品設定!B:B,現状商品設定!C:C,"-"),"-")</f>
        <v>-</v>
      </c>
      <c r="F750" s="32" t="s">
        <v>46</v>
      </c>
      <c r="G750" s="30" t="str">
        <f>IFERROR(_xlfn.XLOOKUP($D750,現状商品設定!B:B,現状商品設定!F:F),"-")</f>
        <v>-</v>
      </c>
      <c r="H750" s="34" t="e">
        <f>IF(IF(AND(V750&gt;=設定!$C$3,X750&gt;=L750),G750*(1+設定!$C$6),IF(AND(V750&gt;=設定!$C$3,X750&lt;L750),G750*(1+設定!$C$7*-1),IF(V750&lt;設定!$C$3,G750*(1+設定!$C$6),"除外")))&gt;10,IF(AND(V750&gt;=設定!$C$3,X750&gt;=L750),G750*(1+設定!$C$6),IF(AND(V750&gt;=設定!$C$3,X750&lt;L750),G750*(1+設定!$C$7*-1),IF(V750&lt;設定!$C$3,G750*(1+設定!$C$6),"除外"))),10)</f>
        <v>#VALUE!</v>
      </c>
      <c r="I750" s="34" t="e">
        <f ca="1">IF(消化率!$I$5&lt;1,商品!H750*消化率!$I$5,IF(商品!W750*商品!Q750/(商品!H750*消化率!$I$5)&gt;商品!L750,商品!H750*消化率!$I$5,J750))</f>
        <v>#DIV/0!</v>
      </c>
      <c r="J750" s="34" t="e">
        <f t="shared" si="156"/>
        <v>#VALUE!</v>
      </c>
      <c r="K750" s="34" t="e">
        <f ca="1">IF(ROUNDDOWN(IF(I750&gt;=設定!$C$8,設定!$C$8,商品!I750),0)&lt;10,10,ROUNDDOWN(IF(I750&gt;=設定!$C$8,設定!$C$8,商品!I750),0))</f>
        <v>#DIV/0!</v>
      </c>
      <c r="L750" s="64">
        <f>IF(F750="標準",設定!$C$4,商品!F750)</f>
        <v>5</v>
      </c>
      <c r="M750" s="63" t="str">
        <f>_xlfn.XLOOKUP($D750,全商品!$F:$F,全商品!H:H,"-")</f>
        <v>-</v>
      </c>
      <c r="N750" s="12" t="str">
        <f>_xlfn.XLOOKUP($D750,全商品!$F:$F,全商品!I:I,"-")</f>
        <v>-</v>
      </c>
      <c r="O750" s="23" t="str">
        <f>_xlfn.XLOOKUP($D750,全商品!$F:$F,全商品!K:K,"-")</f>
        <v>-</v>
      </c>
      <c r="P750" s="13" t="str">
        <f>_xlfn.XLOOKUP($D750,全商品!$F:$F,全商品!M:M,"-")</f>
        <v>-</v>
      </c>
      <c r="Q750" s="25" t="str">
        <f>_xlfn.XLOOKUP($D750,現状商品設定!B:B,現状商品設定!D:D,"-")</f>
        <v>-</v>
      </c>
      <c r="R750" s="22">
        <f>SUM(_xlfn.XLOOKUP($D750,当月商品!$D:$D,当月商品!I:I,0),_xlfn.XLOOKUP($D750,前月商品!$D:$D,前月商品!I:I,0),_xlfn.XLOOKUP($D750,前々月商品!$D:$D,前々月商品!I:I,0))</f>
        <v>0</v>
      </c>
      <c r="S750" s="23">
        <f>SUM(_xlfn.XLOOKUP($D750,当月商品!$D:$D,当月商品!V:V,0),_xlfn.XLOOKUP($D750,前月商品!$D:$D,前月商品!V:V,0),_xlfn.XLOOKUP($D750,前々月商品!$D:$D,前々月商品!V:V,0))</f>
        <v>0</v>
      </c>
      <c r="T750" s="23">
        <f t="shared" si="157"/>
        <v>0</v>
      </c>
      <c r="U750" s="23">
        <f>SUM(_xlfn.XLOOKUP($D750,当月商品!$D:$D,当月商品!W:W,0),_xlfn.XLOOKUP($D750,前月商品!$D:$D,前月商品!W:W,0),_xlfn.XLOOKUP($D750,前々月商品!$D:$D,前々月商品!W:W,0))</f>
        <v>0</v>
      </c>
      <c r="V750" s="23">
        <f>SUM(_xlfn.XLOOKUP($D750,当月商品!$D:$D,当月商品!H:H,0),_xlfn.XLOOKUP($D750,前月商品!$D:$D,前月商品!H:H,0),_xlfn.XLOOKUP($D750,前々月商品!$D:$D,前々月商品!H:H,0))</f>
        <v>0</v>
      </c>
      <c r="W750" s="13">
        <f t="shared" si="158"/>
        <v>0</v>
      </c>
      <c r="X750" s="15">
        <f t="shared" si="159"/>
        <v>0</v>
      </c>
      <c r="Y750" s="22">
        <f>_xlfn.XLOOKUP($D750,当月商品!$D:$D,当月商品!I:I,0)</f>
        <v>0</v>
      </c>
      <c r="Z750" s="23">
        <f>_xlfn.XLOOKUP($D750,前月商品!$D:$D,前月商品!I:I,0)</f>
        <v>0</v>
      </c>
      <c r="AA750" s="23">
        <f>_xlfn.XLOOKUP($D750,前々月商品!$D:$D,前々月商品!I:I,0)</f>
        <v>0</v>
      </c>
      <c r="AB750" s="23">
        <f>_xlfn.XLOOKUP($D750,当月商品!$D:$D,当月商品!V:V,0)</f>
        <v>0</v>
      </c>
      <c r="AC750" s="23">
        <f>_xlfn.XLOOKUP($D750,前月商品!$D:$D,前月商品!V:V,0)</f>
        <v>0</v>
      </c>
      <c r="AD750" s="23">
        <f>_xlfn.XLOOKUP($D750,前々月商品!$D:$D,前々月商品!V:V,0)</f>
        <v>0</v>
      </c>
      <c r="AE750" s="23">
        <f t="shared" si="160"/>
        <v>0</v>
      </c>
      <c r="AF750" s="23">
        <f t="shared" si="161"/>
        <v>0</v>
      </c>
      <c r="AG750" s="23">
        <f t="shared" si="162"/>
        <v>0</v>
      </c>
      <c r="AH750" s="12">
        <f>_xlfn.XLOOKUP($D750,当月商品!$D:$D,当月商品!W:W,0)</f>
        <v>0</v>
      </c>
      <c r="AI750" s="12">
        <f>_xlfn.XLOOKUP($D750,前月商品!$D:$D,前月商品!W:W,0)</f>
        <v>0</v>
      </c>
      <c r="AJ750" s="12">
        <f>_xlfn.XLOOKUP($D750,前々月商品!$D:$D,前々月商品!W:W,0)</f>
        <v>0</v>
      </c>
      <c r="AK750" s="12">
        <f>_xlfn.XLOOKUP($D750,当月商品!$D:$D,当月商品!H:H,0)</f>
        <v>0</v>
      </c>
      <c r="AL750" s="12">
        <f>_xlfn.XLOOKUP($D750,前月商品!$D:$D,前月商品!H:H,0)</f>
        <v>0</v>
      </c>
      <c r="AM750" s="12">
        <f>_xlfn.XLOOKUP($D750,前々月商品!$D:$D,前々月商品!H:H,0)</f>
        <v>0</v>
      </c>
      <c r="AN750" s="13">
        <f t="shared" si="163"/>
        <v>0</v>
      </c>
      <c r="AO750" s="13">
        <f t="shared" si="164"/>
        <v>0</v>
      </c>
      <c r="AP750" s="13">
        <f t="shared" si="165"/>
        <v>0</v>
      </c>
      <c r="AQ750" s="16">
        <f t="shared" si="166"/>
        <v>0</v>
      </c>
      <c r="AR750" s="16">
        <f t="shared" si="167"/>
        <v>0</v>
      </c>
      <c r="AS750" s="17">
        <f t="shared" si="168"/>
        <v>0</v>
      </c>
      <c r="AT750" t="e">
        <f t="shared" si="169"/>
        <v>#VALUE!</v>
      </c>
    </row>
    <row r="751" spans="3:46" ht="36.65" customHeight="1">
      <c r="C751" s="20">
        <v>746</v>
      </c>
      <c r="D751" s="53">
        <f>現状商品設定!B748</f>
        <v>0</v>
      </c>
      <c r="E751" s="26" t="str">
        <f>IFERROR(_xlfn.XLOOKUP($D751,現状商品設定!B:B,現状商品設定!C:C,"-"),"-")</f>
        <v>-</v>
      </c>
      <c r="F751" s="32" t="s">
        <v>46</v>
      </c>
      <c r="G751" s="30" t="str">
        <f>IFERROR(_xlfn.XLOOKUP($D751,現状商品設定!B:B,現状商品設定!F:F),"-")</f>
        <v>-</v>
      </c>
      <c r="H751" s="34" t="e">
        <f>IF(IF(AND(V751&gt;=設定!$C$3,X751&gt;=L751),G751*(1+設定!$C$6),IF(AND(V751&gt;=設定!$C$3,X751&lt;L751),G751*(1+設定!$C$7*-1),IF(V751&lt;設定!$C$3,G751*(1+設定!$C$6),"除外")))&gt;10,IF(AND(V751&gt;=設定!$C$3,X751&gt;=L751),G751*(1+設定!$C$6),IF(AND(V751&gt;=設定!$C$3,X751&lt;L751),G751*(1+設定!$C$7*-1),IF(V751&lt;設定!$C$3,G751*(1+設定!$C$6),"除外"))),10)</f>
        <v>#VALUE!</v>
      </c>
      <c r="I751" s="34" t="e">
        <f ca="1">IF(消化率!$I$5&lt;1,商品!H751*消化率!$I$5,IF(商品!W751*商品!Q751/(商品!H751*消化率!$I$5)&gt;商品!L751,商品!H751*消化率!$I$5,J751))</f>
        <v>#DIV/0!</v>
      </c>
      <c r="J751" s="34" t="e">
        <f t="shared" si="156"/>
        <v>#VALUE!</v>
      </c>
      <c r="K751" s="34" t="e">
        <f ca="1">IF(ROUNDDOWN(IF(I751&gt;=設定!$C$8,設定!$C$8,商品!I751),0)&lt;10,10,ROUNDDOWN(IF(I751&gt;=設定!$C$8,設定!$C$8,商品!I751),0))</f>
        <v>#DIV/0!</v>
      </c>
      <c r="L751" s="64">
        <f>IF(F751="標準",設定!$C$4,商品!F751)</f>
        <v>5</v>
      </c>
      <c r="M751" s="63" t="str">
        <f>_xlfn.XLOOKUP($D751,全商品!$F:$F,全商品!H:H,"-")</f>
        <v>-</v>
      </c>
      <c r="N751" s="12" t="str">
        <f>_xlfn.XLOOKUP($D751,全商品!$F:$F,全商品!I:I,"-")</f>
        <v>-</v>
      </c>
      <c r="O751" s="23" t="str">
        <f>_xlfn.XLOOKUP($D751,全商品!$F:$F,全商品!K:K,"-")</f>
        <v>-</v>
      </c>
      <c r="P751" s="13" t="str">
        <f>_xlfn.XLOOKUP($D751,全商品!$F:$F,全商品!M:M,"-")</f>
        <v>-</v>
      </c>
      <c r="Q751" s="25" t="str">
        <f>_xlfn.XLOOKUP($D751,現状商品設定!B:B,現状商品設定!D:D,"-")</f>
        <v>-</v>
      </c>
      <c r="R751" s="22">
        <f>SUM(_xlfn.XLOOKUP($D751,当月商品!$D:$D,当月商品!I:I,0),_xlfn.XLOOKUP($D751,前月商品!$D:$D,前月商品!I:I,0),_xlfn.XLOOKUP($D751,前々月商品!$D:$D,前々月商品!I:I,0))</f>
        <v>0</v>
      </c>
      <c r="S751" s="23">
        <f>SUM(_xlfn.XLOOKUP($D751,当月商品!$D:$D,当月商品!V:V,0),_xlfn.XLOOKUP($D751,前月商品!$D:$D,前月商品!V:V,0),_xlfn.XLOOKUP($D751,前々月商品!$D:$D,前々月商品!V:V,0))</f>
        <v>0</v>
      </c>
      <c r="T751" s="23">
        <f t="shared" si="157"/>
        <v>0</v>
      </c>
      <c r="U751" s="23">
        <f>SUM(_xlfn.XLOOKUP($D751,当月商品!$D:$D,当月商品!W:W,0),_xlfn.XLOOKUP($D751,前月商品!$D:$D,前月商品!W:W,0),_xlfn.XLOOKUP($D751,前々月商品!$D:$D,前々月商品!W:W,0))</f>
        <v>0</v>
      </c>
      <c r="V751" s="23">
        <f>SUM(_xlfn.XLOOKUP($D751,当月商品!$D:$D,当月商品!H:H,0),_xlfn.XLOOKUP($D751,前月商品!$D:$D,前月商品!H:H,0),_xlfn.XLOOKUP($D751,前々月商品!$D:$D,前々月商品!H:H,0))</f>
        <v>0</v>
      </c>
      <c r="W751" s="13">
        <f t="shared" si="158"/>
        <v>0</v>
      </c>
      <c r="X751" s="15">
        <f t="shared" si="159"/>
        <v>0</v>
      </c>
      <c r="Y751" s="22">
        <f>_xlfn.XLOOKUP($D751,当月商品!$D:$D,当月商品!I:I,0)</f>
        <v>0</v>
      </c>
      <c r="Z751" s="23">
        <f>_xlfn.XLOOKUP($D751,前月商品!$D:$D,前月商品!I:I,0)</f>
        <v>0</v>
      </c>
      <c r="AA751" s="23">
        <f>_xlfn.XLOOKUP($D751,前々月商品!$D:$D,前々月商品!I:I,0)</f>
        <v>0</v>
      </c>
      <c r="AB751" s="23">
        <f>_xlfn.XLOOKUP($D751,当月商品!$D:$D,当月商品!V:V,0)</f>
        <v>0</v>
      </c>
      <c r="AC751" s="23">
        <f>_xlfn.XLOOKUP($D751,前月商品!$D:$D,前月商品!V:V,0)</f>
        <v>0</v>
      </c>
      <c r="AD751" s="23">
        <f>_xlfn.XLOOKUP($D751,前々月商品!$D:$D,前々月商品!V:V,0)</f>
        <v>0</v>
      </c>
      <c r="AE751" s="23">
        <f t="shared" si="160"/>
        <v>0</v>
      </c>
      <c r="AF751" s="23">
        <f t="shared" si="161"/>
        <v>0</v>
      </c>
      <c r="AG751" s="23">
        <f t="shared" si="162"/>
        <v>0</v>
      </c>
      <c r="AH751" s="12">
        <f>_xlfn.XLOOKUP($D751,当月商品!$D:$D,当月商品!W:W,0)</f>
        <v>0</v>
      </c>
      <c r="AI751" s="12">
        <f>_xlfn.XLOOKUP($D751,前月商品!$D:$D,前月商品!W:W,0)</f>
        <v>0</v>
      </c>
      <c r="AJ751" s="12">
        <f>_xlfn.XLOOKUP($D751,前々月商品!$D:$D,前々月商品!W:W,0)</f>
        <v>0</v>
      </c>
      <c r="AK751" s="12">
        <f>_xlfn.XLOOKUP($D751,当月商品!$D:$D,当月商品!H:H,0)</f>
        <v>0</v>
      </c>
      <c r="AL751" s="12">
        <f>_xlfn.XLOOKUP($D751,前月商品!$D:$D,前月商品!H:H,0)</f>
        <v>0</v>
      </c>
      <c r="AM751" s="12">
        <f>_xlfn.XLOOKUP($D751,前々月商品!$D:$D,前々月商品!H:H,0)</f>
        <v>0</v>
      </c>
      <c r="AN751" s="13">
        <f t="shared" si="163"/>
        <v>0</v>
      </c>
      <c r="AO751" s="13">
        <f t="shared" si="164"/>
        <v>0</v>
      </c>
      <c r="AP751" s="13">
        <f t="shared" si="165"/>
        <v>0</v>
      </c>
      <c r="AQ751" s="16">
        <f t="shared" si="166"/>
        <v>0</v>
      </c>
      <c r="AR751" s="16">
        <f t="shared" si="167"/>
        <v>0</v>
      </c>
      <c r="AS751" s="17">
        <f t="shared" si="168"/>
        <v>0</v>
      </c>
      <c r="AT751" t="e">
        <f t="shared" si="169"/>
        <v>#VALUE!</v>
      </c>
    </row>
    <row r="752" spans="3:46" ht="36.65" customHeight="1">
      <c r="C752" s="20">
        <v>747</v>
      </c>
      <c r="D752" s="53">
        <f>現状商品設定!B749</f>
        <v>0</v>
      </c>
      <c r="E752" s="26" t="str">
        <f>IFERROR(_xlfn.XLOOKUP($D752,現状商品設定!B:B,現状商品設定!C:C,"-"),"-")</f>
        <v>-</v>
      </c>
      <c r="F752" s="32" t="s">
        <v>46</v>
      </c>
      <c r="G752" s="30" t="str">
        <f>IFERROR(_xlfn.XLOOKUP($D752,現状商品設定!B:B,現状商品設定!F:F),"-")</f>
        <v>-</v>
      </c>
      <c r="H752" s="34" t="e">
        <f>IF(IF(AND(V752&gt;=設定!$C$3,X752&gt;=L752),G752*(1+設定!$C$6),IF(AND(V752&gt;=設定!$C$3,X752&lt;L752),G752*(1+設定!$C$7*-1),IF(V752&lt;設定!$C$3,G752*(1+設定!$C$6),"除外")))&gt;10,IF(AND(V752&gt;=設定!$C$3,X752&gt;=L752),G752*(1+設定!$C$6),IF(AND(V752&gt;=設定!$C$3,X752&lt;L752),G752*(1+設定!$C$7*-1),IF(V752&lt;設定!$C$3,G752*(1+設定!$C$6),"除外"))),10)</f>
        <v>#VALUE!</v>
      </c>
      <c r="I752" s="34" t="e">
        <f ca="1">IF(消化率!$I$5&lt;1,商品!H752*消化率!$I$5,IF(商品!W752*商品!Q752/(商品!H752*消化率!$I$5)&gt;商品!L752,商品!H752*消化率!$I$5,J752))</f>
        <v>#DIV/0!</v>
      </c>
      <c r="J752" s="34" t="e">
        <f t="shared" si="156"/>
        <v>#VALUE!</v>
      </c>
      <c r="K752" s="34" t="e">
        <f ca="1">IF(ROUNDDOWN(IF(I752&gt;=設定!$C$8,設定!$C$8,商品!I752),0)&lt;10,10,ROUNDDOWN(IF(I752&gt;=設定!$C$8,設定!$C$8,商品!I752),0))</f>
        <v>#DIV/0!</v>
      </c>
      <c r="L752" s="64">
        <f>IF(F752="標準",設定!$C$4,商品!F752)</f>
        <v>5</v>
      </c>
      <c r="M752" s="63" t="str">
        <f>_xlfn.XLOOKUP($D752,全商品!$F:$F,全商品!H:H,"-")</f>
        <v>-</v>
      </c>
      <c r="N752" s="12" t="str">
        <f>_xlfn.XLOOKUP($D752,全商品!$F:$F,全商品!I:I,"-")</f>
        <v>-</v>
      </c>
      <c r="O752" s="23" t="str">
        <f>_xlfn.XLOOKUP($D752,全商品!$F:$F,全商品!K:K,"-")</f>
        <v>-</v>
      </c>
      <c r="P752" s="13" t="str">
        <f>_xlfn.XLOOKUP($D752,全商品!$F:$F,全商品!M:M,"-")</f>
        <v>-</v>
      </c>
      <c r="Q752" s="25" t="str">
        <f>_xlfn.XLOOKUP($D752,現状商品設定!B:B,現状商品設定!D:D,"-")</f>
        <v>-</v>
      </c>
      <c r="R752" s="22">
        <f>SUM(_xlfn.XLOOKUP($D752,当月商品!$D:$D,当月商品!I:I,0),_xlfn.XLOOKUP($D752,前月商品!$D:$D,前月商品!I:I,0),_xlfn.XLOOKUP($D752,前々月商品!$D:$D,前々月商品!I:I,0))</f>
        <v>0</v>
      </c>
      <c r="S752" s="23">
        <f>SUM(_xlfn.XLOOKUP($D752,当月商品!$D:$D,当月商品!V:V,0),_xlfn.XLOOKUP($D752,前月商品!$D:$D,前月商品!V:V,0),_xlfn.XLOOKUP($D752,前々月商品!$D:$D,前々月商品!V:V,0))</f>
        <v>0</v>
      </c>
      <c r="T752" s="23">
        <f t="shared" si="157"/>
        <v>0</v>
      </c>
      <c r="U752" s="23">
        <f>SUM(_xlfn.XLOOKUP($D752,当月商品!$D:$D,当月商品!W:W,0),_xlfn.XLOOKUP($D752,前月商品!$D:$D,前月商品!W:W,0),_xlfn.XLOOKUP($D752,前々月商品!$D:$D,前々月商品!W:W,0))</f>
        <v>0</v>
      </c>
      <c r="V752" s="23">
        <f>SUM(_xlfn.XLOOKUP($D752,当月商品!$D:$D,当月商品!H:H,0),_xlfn.XLOOKUP($D752,前月商品!$D:$D,前月商品!H:H,0),_xlfn.XLOOKUP($D752,前々月商品!$D:$D,前々月商品!H:H,0))</f>
        <v>0</v>
      </c>
      <c r="W752" s="13">
        <f t="shared" si="158"/>
        <v>0</v>
      </c>
      <c r="X752" s="15">
        <f t="shared" si="159"/>
        <v>0</v>
      </c>
      <c r="Y752" s="22">
        <f>_xlfn.XLOOKUP($D752,当月商品!$D:$D,当月商品!I:I,0)</f>
        <v>0</v>
      </c>
      <c r="Z752" s="23">
        <f>_xlfn.XLOOKUP($D752,前月商品!$D:$D,前月商品!I:I,0)</f>
        <v>0</v>
      </c>
      <c r="AA752" s="23">
        <f>_xlfn.XLOOKUP($D752,前々月商品!$D:$D,前々月商品!I:I,0)</f>
        <v>0</v>
      </c>
      <c r="AB752" s="23">
        <f>_xlfn.XLOOKUP($D752,当月商品!$D:$D,当月商品!V:V,0)</f>
        <v>0</v>
      </c>
      <c r="AC752" s="23">
        <f>_xlfn.XLOOKUP($D752,前月商品!$D:$D,前月商品!V:V,0)</f>
        <v>0</v>
      </c>
      <c r="AD752" s="23">
        <f>_xlfn.XLOOKUP($D752,前々月商品!$D:$D,前々月商品!V:V,0)</f>
        <v>0</v>
      </c>
      <c r="AE752" s="23">
        <f t="shared" si="160"/>
        <v>0</v>
      </c>
      <c r="AF752" s="23">
        <f t="shared" si="161"/>
        <v>0</v>
      </c>
      <c r="AG752" s="23">
        <f t="shared" si="162"/>
        <v>0</v>
      </c>
      <c r="AH752" s="12">
        <f>_xlfn.XLOOKUP($D752,当月商品!$D:$D,当月商品!W:W,0)</f>
        <v>0</v>
      </c>
      <c r="AI752" s="12">
        <f>_xlfn.XLOOKUP($D752,前月商品!$D:$D,前月商品!W:W,0)</f>
        <v>0</v>
      </c>
      <c r="AJ752" s="12">
        <f>_xlfn.XLOOKUP($D752,前々月商品!$D:$D,前々月商品!W:W,0)</f>
        <v>0</v>
      </c>
      <c r="AK752" s="12">
        <f>_xlfn.XLOOKUP($D752,当月商品!$D:$D,当月商品!H:H,0)</f>
        <v>0</v>
      </c>
      <c r="AL752" s="12">
        <f>_xlfn.XLOOKUP($D752,前月商品!$D:$D,前月商品!H:H,0)</f>
        <v>0</v>
      </c>
      <c r="AM752" s="12">
        <f>_xlfn.XLOOKUP($D752,前々月商品!$D:$D,前々月商品!H:H,0)</f>
        <v>0</v>
      </c>
      <c r="AN752" s="13">
        <f t="shared" si="163"/>
        <v>0</v>
      </c>
      <c r="AO752" s="13">
        <f t="shared" si="164"/>
        <v>0</v>
      </c>
      <c r="AP752" s="13">
        <f t="shared" si="165"/>
        <v>0</v>
      </c>
      <c r="AQ752" s="16">
        <f t="shared" si="166"/>
        <v>0</v>
      </c>
      <c r="AR752" s="16">
        <f t="shared" si="167"/>
        <v>0</v>
      </c>
      <c r="AS752" s="17">
        <f t="shared" si="168"/>
        <v>0</v>
      </c>
      <c r="AT752" t="e">
        <f t="shared" si="169"/>
        <v>#VALUE!</v>
      </c>
    </row>
    <row r="753" spans="3:46" ht="36.65" customHeight="1">
      <c r="C753" s="20">
        <v>748</v>
      </c>
      <c r="D753" s="53">
        <f>現状商品設定!B750</f>
        <v>0</v>
      </c>
      <c r="E753" s="26" t="str">
        <f>IFERROR(_xlfn.XLOOKUP($D753,現状商品設定!B:B,現状商品設定!C:C,"-"),"-")</f>
        <v>-</v>
      </c>
      <c r="F753" s="32" t="s">
        <v>46</v>
      </c>
      <c r="G753" s="30" t="str">
        <f>IFERROR(_xlfn.XLOOKUP($D753,現状商品設定!B:B,現状商品設定!F:F),"-")</f>
        <v>-</v>
      </c>
      <c r="H753" s="34" t="e">
        <f>IF(IF(AND(V753&gt;=設定!$C$3,X753&gt;=L753),G753*(1+設定!$C$6),IF(AND(V753&gt;=設定!$C$3,X753&lt;L753),G753*(1+設定!$C$7*-1),IF(V753&lt;設定!$C$3,G753*(1+設定!$C$6),"除外")))&gt;10,IF(AND(V753&gt;=設定!$C$3,X753&gt;=L753),G753*(1+設定!$C$6),IF(AND(V753&gt;=設定!$C$3,X753&lt;L753),G753*(1+設定!$C$7*-1),IF(V753&lt;設定!$C$3,G753*(1+設定!$C$6),"除外"))),10)</f>
        <v>#VALUE!</v>
      </c>
      <c r="I753" s="34" t="e">
        <f ca="1">IF(消化率!$I$5&lt;1,商品!H753*消化率!$I$5,IF(商品!W753*商品!Q753/(商品!H753*消化率!$I$5)&gt;商品!L753,商品!H753*消化率!$I$5,J753))</f>
        <v>#DIV/0!</v>
      </c>
      <c r="J753" s="34" t="e">
        <f t="shared" si="156"/>
        <v>#VALUE!</v>
      </c>
      <c r="K753" s="34" t="e">
        <f ca="1">IF(ROUNDDOWN(IF(I753&gt;=設定!$C$8,設定!$C$8,商品!I753),0)&lt;10,10,ROUNDDOWN(IF(I753&gt;=設定!$C$8,設定!$C$8,商品!I753),0))</f>
        <v>#DIV/0!</v>
      </c>
      <c r="L753" s="64">
        <f>IF(F753="標準",設定!$C$4,商品!F753)</f>
        <v>5</v>
      </c>
      <c r="M753" s="63" t="str">
        <f>_xlfn.XLOOKUP($D753,全商品!$F:$F,全商品!H:H,"-")</f>
        <v>-</v>
      </c>
      <c r="N753" s="12" t="str">
        <f>_xlfn.XLOOKUP($D753,全商品!$F:$F,全商品!I:I,"-")</f>
        <v>-</v>
      </c>
      <c r="O753" s="23" t="str">
        <f>_xlfn.XLOOKUP($D753,全商品!$F:$F,全商品!K:K,"-")</f>
        <v>-</v>
      </c>
      <c r="P753" s="13" t="str">
        <f>_xlfn.XLOOKUP($D753,全商品!$F:$F,全商品!M:M,"-")</f>
        <v>-</v>
      </c>
      <c r="Q753" s="25" t="str">
        <f>_xlfn.XLOOKUP($D753,現状商品設定!B:B,現状商品設定!D:D,"-")</f>
        <v>-</v>
      </c>
      <c r="R753" s="22">
        <f>SUM(_xlfn.XLOOKUP($D753,当月商品!$D:$D,当月商品!I:I,0),_xlfn.XLOOKUP($D753,前月商品!$D:$D,前月商品!I:I,0),_xlfn.XLOOKUP($D753,前々月商品!$D:$D,前々月商品!I:I,0))</f>
        <v>0</v>
      </c>
      <c r="S753" s="23">
        <f>SUM(_xlfn.XLOOKUP($D753,当月商品!$D:$D,当月商品!V:V,0),_xlfn.XLOOKUP($D753,前月商品!$D:$D,前月商品!V:V,0),_xlfn.XLOOKUP($D753,前々月商品!$D:$D,前々月商品!V:V,0))</f>
        <v>0</v>
      </c>
      <c r="T753" s="23">
        <f t="shared" si="157"/>
        <v>0</v>
      </c>
      <c r="U753" s="23">
        <f>SUM(_xlfn.XLOOKUP($D753,当月商品!$D:$D,当月商品!W:W,0),_xlfn.XLOOKUP($D753,前月商品!$D:$D,前月商品!W:W,0),_xlfn.XLOOKUP($D753,前々月商品!$D:$D,前々月商品!W:W,0))</f>
        <v>0</v>
      </c>
      <c r="V753" s="23">
        <f>SUM(_xlfn.XLOOKUP($D753,当月商品!$D:$D,当月商品!H:H,0),_xlfn.XLOOKUP($D753,前月商品!$D:$D,前月商品!H:H,0),_xlfn.XLOOKUP($D753,前々月商品!$D:$D,前々月商品!H:H,0))</f>
        <v>0</v>
      </c>
      <c r="W753" s="13">
        <f t="shared" si="158"/>
        <v>0</v>
      </c>
      <c r="X753" s="15">
        <f t="shared" si="159"/>
        <v>0</v>
      </c>
      <c r="Y753" s="22">
        <f>_xlfn.XLOOKUP($D753,当月商品!$D:$D,当月商品!I:I,0)</f>
        <v>0</v>
      </c>
      <c r="Z753" s="23">
        <f>_xlfn.XLOOKUP($D753,前月商品!$D:$D,前月商品!I:I,0)</f>
        <v>0</v>
      </c>
      <c r="AA753" s="23">
        <f>_xlfn.XLOOKUP($D753,前々月商品!$D:$D,前々月商品!I:I,0)</f>
        <v>0</v>
      </c>
      <c r="AB753" s="23">
        <f>_xlfn.XLOOKUP($D753,当月商品!$D:$D,当月商品!V:V,0)</f>
        <v>0</v>
      </c>
      <c r="AC753" s="23">
        <f>_xlfn.XLOOKUP($D753,前月商品!$D:$D,前月商品!V:V,0)</f>
        <v>0</v>
      </c>
      <c r="AD753" s="23">
        <f>_xlfn.XLOOKUP($D753,前々月商品!$D:$D,前々月商品!V:V,0)</f>
        <v>0</v>
      </c>
      <c r="AE753" s="23">
        <f t="shared" si="160"/>
        <v>0</v>
      </c>
      <c r="AF753" s="23">
        <f t="shared" si="161"/>
        <v>0</v>
      </c>
      <c r="AG753" s="23">
        <f t="shared" si="162"/>
        <v>0</v>
      </c>
      <c r="AH753" s="12">
        <f>_xlfn.XLOOKUP($D753,当月商品!$D:$D,当月商品!W:W,0)</f>
        <v>0</v>
      </c>
      <c r="AI753" s="12">
        <f>_xlfn.XLOOKUP($D753,前月商品!$D:$D,前月商品!W:W,0)</f>
        <v>0</v>
      </c>
      <c r="AJ753" s="12">
        <f>_xlfn.XLOOKUP($D753,前々月商品!$D:$D,前々月商品!W:W,0)</f>
        <v>0</v>
      </c>
      <c r="AK753" s="12">
        <f>_xlfn.XLOOKUP($D753,当月商品!$D:$D,当月商品!H:H,0)</f>
        <v>0</v>
      </c>
      <c r="AL753" s="12">
        <f>_xlfn.XLOOKUP($D753,前月商品!$D:$D,前月商品!H:H,0)</f>
        <v>0</v>
      </c>
      <c r="AM753" s="12">
        <f>_xlfn.XLOOKUP($D753,前々月商品!$D:$D,前々月商品!H:H,0)</f>
        <v>0</v>
      </c>
      <c r="AN753" s="13">
        <f t="shared" si="163"/>
        <v>0</v>
      </c>
      <c r="AO753" s="13">
        <f t="shared" si="164"/>
        <v>0</v>
      </c>
      <c r="AP753" s="13">
        <f t="shared" si="165"/>
        <v>0</v>
      </c>
      <c r="AQ753" s="16">
        <f t="shared" si="166"/>
        <v>0</v>
      </c>
      <c r="AR753" s="16">
        <f t="shared" si="167"/>
        <v>0</v>
      </c>
      <c r="AS753" s="17">
        <f t="shared" si="168"/>
        <v>0</v>
      </c>
      <c r="AT753" t="e">
        <f t="shared" si="169"/>
        <v>#VALUE!</v>
      </c>
    </row>
    <row r="754" spans="3:46" ht="36.65" customHeight="1">
      <c r="C754" s="20">
        <v>749</v>
      </c>
      <c r="D754" s="53">
        <f>現状商品設定!B751</f>
        <v>0</v>
      </c>
      <c r="E754" s="26" t="str">
        <f>IFERROR(_xlfn.XLOOKUP($D754,現状商品設定!B:B,現状商品設定!C:C,"-"),"-")</f>
        <v>-</v>
      </c>
      <c r="F754" s="32" t="s">
        <v>46</v>
      </c>
      <c r="G754" s="30" t="str">
        <f>IFERROR(_xlfn.XLOOKUP($D754,現状商品設定!B:B,現状商品設定!F:F),"-")</f>
        <v>-</v>
      </c>
      <c r="H754" s="34" t="e">
        <f>IF(IF(AND(V754&gt;=設定!$C$3,X754&gt;=L754),G754*(1+設定!$C$6),IF(AND(V754&gt;=設定!$C$3,X754&lt;L754),G754*(1+設定!$C$7*-1),IF(V754&lt;設定!$C$3,G754*(1+設定!$C$6),"除外")))&gt;10,IF(AND(V754&gt;=設定!$C$3,X754&gt;=L754),G754*(1+設定!$C$6),IF(AND(V754&gt;=設定!$C$3,X754&lt;L754),G754*(1+設定!$C$7*-1),IF(V754&lt;設定!$C$3,G754*(1+設定!$C$6),"除外"))),10)</f>
        <v>#VALUE!</v>
      </c>
      <c r="I754" s="34" t="e">
        <f ca="1">IF(消化率!$I$5&lt;1,商品!H754*消化率!$I$5,IF(商品!W754*商品!Q754/(商品!H754*消化率!$I$5)&gt;商品!L754,商品!H754*消化率!$I$5,J754))</f>
        <v>#DIV/0!</v>
      </c>
      <c r="J754" s="34" t="e">
        <f t="shared" si="156"/>
        <v>#VALUE!</v>
      </c>
      <c r="K754" s="34" t="e">
        <f ca="1">IF(ROUNDDOWN(IF(I754&gt;=設定!$C$8,設定!$C$8,商品!I754),0)&lt;10,10,ROUNDDOWN(IF(I754&gt;=設定!$C$8,設定!$C$8,商品!I754),0))</f>
        <v>#DIV/0!</v>
      </c>
      <c r="L754" s="64">
        <f>IF(F754="標準",設定!$C$4,商品!F754)</f>
        <v>5</v>
      </c>
      <c r="M754" s="63" t="str">
        <f>_xlfn.XLOOKUP($D754,全商品!$F:$F,全商品!H:H,"-")</f>
        <v>-</v>
      </c>
      <c r="N754" s="12" t="str">
        <f>_xlfn.XLOOKUP($D754,全商品!$F:$F,全商品!I:I,"-")</f>
        <v>-</v>
      </c>
      <c r="O754" s="23" t="str">
        <f>_xlfn.XLOOKUP($D754,全商品!$F:$F,全商品!K:K,"-")</f>
        <v>-</v>
      </c>
      <c r="P754" s="13" t="str">
        <f>_xlfn.XLOOKUP($D754,全商品!$F:$F,全商品!M:M,"-")</f>
        <v>-</v>
      </c>
      <c r="Q754" s="25" t="str">
        <f>_xlfn.XLOOKUP($D754,現状商品設定!B:B,現状商品設定!D:D,"-")</f>
        <v>-</v>
      </c>
      <c r="R754" s="22">
        <f>SUM(_xlfn.XLOOKUP($D754,当月商品!$D:$D,当月商品!I:I,0),_xlfn.XLOOKUP($D754,前月商品!$D:$D,前月商品!I:I,0),_xlfn.XLOOKUP($D754,前々月商品!$D:$D,前々月商品!I:I,0))</f>
        <v>0</v>
      </c>
      <c r="S754" s="23">
        <f>SUM(_xlfn.XLOOKUP($D754,当月商品!$D:$D,当月商品!V:V,0),_xlfn.XLOOKUP($D754,前月商品!$D:$D,前月商品!V:V,0),_xlfn.XLOOKUP($D754,前々月商品!$D:$D,前々月商品!V:V,0))</f>
        <v>0</v>
      </c>
      <c r="T754" s="23">
        <f t="shared" si="157"/>
        <v>0</v>
      </c>
      <c r="U754" s="23">
        <f>SUM(_xlfn.XLOOKUP($D754,当月商品!$D:$D,当月商品!W:W,0),_xlfn.XLOOKUP($D754,前月商品!$D:$D,前月商品!W:W,0),_xlfn.XLOOKUP($D754,前々月商品!$D:$D,前々月商品!W:W,0))</f>
        <v>0</v>
      </c>
      <c r="V754" s="23">
        <f>SUM(_xlfn.XLOOKUP($D754,当月商品!$D:$D,当月商品!H:H,0),_xlfn.XLOOKUP($D754,前月商品!$D:$D,前月商品!H:H,0),_xlfn.XLOOKUP($D754,前々月商品!$D:$D,前々月商品!H:H,0))</f>
        <v>0</v>
      </c>
      <c r="W754" s="13">
        <f t="shared" si="158"/>
        <v>0</v>
      </c>
      <c r="X754" s="15">
        <f t="shared" si="159"/>
        <v>0</v>
      </c>
      <c r="Y754" s="22">
        <f>_xlfn.XLOOKUP($D754,当月商品!$D:$D,当月商品!I:I,0)</f>
        <v>0</v>
      </c>
      <c r="Z754" s="23">
        <f>_xlfn.XLOOKUP($D754,前月商品!$D:$D,前月商品!I:I,0)</f>
        <v>0</v>
      </c>
      <c r="AA754" s="23">
        <f>_xlfn.XLOOKUP($D754,前々月商品!$D:$D,前々月商品!I:I,0)</f>
        <v>0</v>
      </c>
      <c r="AB754" s="23">
        <f>_xlfn.XLOOKUP($D754,当月商品!$D:$D,当月商品!V:V,0)</f>
        <v>0</v>
      </c>
      <c r="AC754" s="23">
        <f>_xlfn.XLOOKUP($D754,前月商品!$D:$D,前月商品!V:V,0)</f>
        <v>0</v>
      </c>
      <c r="AD754" s="23">
        <f>_xlfn.XLOOKUP($D754,前々月商品!$D:$D,前々月商品!V:V,0)</f>
        <v>0</v>
      </c>
      <c r="AE754" s="23">
        <f t="shared" si="160"/>
        <v>0</v>
      </c>
      <c r="AF754" s="23">
        <f t="shared" si="161"/>
        <v>0</v>
      </c>
      <c r="AG754" s="23">
        <f t="shared" si="162"/>
        <v>0</v>
      </c>
      <c r="AH754" s="12">
        <f>_xlfn.XLOOKUP($D754,当月商品!$D:$D,当月商品!W:W,0)</f>
        <v>0</v>
      </c>
      <c r="AI754" s="12">
        <f>_xlfn.XLOOKUP($D754,前月商品!$D:$D,前月商品!W:W,0)</f>
        <v>0</v>
      </c>
      <c r="AJ754" s="12">
        <f>_xlfn.XLOOKUP($D754,前々月商品!$D:$D,前々月商品!W:W,0)</f>
        <v>0</v>
      </c>
      <c r="AK754" s="12">
        <f>_xlfn.XLOOKUP($D754,当月商品!$D:$D,当月商品!H:H,0)</f>
        <v>0</v>
      </c>
      <c r="AL754" s="12">
        <f>_xlfn.XLOOKUP($D754,前月商品!$D:$D,前月商品!H:H,0)</f>
        <v>0</v>
      </c>
      <c r="AM754" s="12">
        <f>_xlfn.XLOOKUP($D754,前々月商品!$D:$D,前々月商品!H:H,0)</f>
        <v>0</v>
      </c>
      <c r="AN754" s="13">
        <f t="shared" si="163"/>
        <v>0</v>
      </c>
      <c r="AO754" s="13">
        <f t="shared" si="164"/>
        <v>0</v>
      </c>
      <c r="AP754" s="13">
        <f t="shared" si="165"/>
        <v>0</v>
      </c>
      <c r="AQ754" s="16">
        <f t="shared" si="166"/>
        <v>0</v>
      </c>
      <c r="AR754" s="16">
        <f t="shared" si="167"/>
        <v>0</v>
      </c>
      <c r="AS754" s="17">
        <f t="shared" si="168"/>
        <v>0</v>
      </c>
      <c r="AT754" t="e">
        <f t="shared" si="169"/>
        <v>#VALUE!</v>
      </c>
    </row>
    <row r="755" spans="3:46" ht="36.65" customHeight="1">
      <c r="C755" s="20">
        <v>750</v>
      </c>
      <c r="D755" s="53">
        <f>現状商品設定!B752</f>
        <v>0</v>
      </c>
      <c r="E755" s="26" t="str">
        <f>IFERROR(_xlfn.XLOOKUP($D755,現状商品設定!B:B,現状商品設定!C:C,"-"),"-")</f>
        <v>-</v>
      </c>
      <c r="F755" s="32" t="s">
        <v>46</v>
      </c>
      <c r="G755" s="30" t="str">
        <f>IFERROR(_xlfn.XLOOKUP($D755,現状商品設定!B:B,現状商品設定!F:F),"-")</f>
        <v>-</v>
      </c>
      <c r="H755" s="34" t="e">
        <f>IF(IF(AND(V755&gt;=設定!$C$3,X755&gt;=L755),G755*(1+設定!$C$6),IF(AND(V755&gt;=設定!$C$3,X755&lt;L755),G755*(1+設定!$C$7*-1),IF(V755&lt;設定!$C$3,G755*(1+設定!$C$6),"除外")))&gt;10,IF(AND(V755&gt;=設定!$C$3,X755&gt;=L755),G755*(1+設定!$C$6),IF(AND(V755&gt;=設定!$C$3,X755&lt;L755),G755*(1+設定!$C$7*-1),IF(V755&lt;設定!$C$3,G755*(1+設定!$C$6),"除外"))),10)</f>
        <v>#VALUE!</v>
      </c>
      <c r="I755" s="34" t="e">
        <f ca="1">IF(消化率!$I$5&lt;1,商品!H755*消化率!$I$5,IF(商品!W755*商品!Q755/(商品!H755*消化率!$I$5)&gt;商品!L755,商品!H755*消化率!$I$5,J755))</f>
        <v>#DIV/0!</v>
      </c>
      <c r="J755" s="34" t="e">
        <f t="shared" si="156"/>
        <v>#VALUE!</v>
      </c>
      <c r="K755" s="34" t="e">
        <f ca="1">IF(ROUNDDOWN(IF(I755&gt;=設定!$C$8,設定!$C$8,商品!I755),0)&lt;10,10,ROUNDDOWN(IF(I755&gt;=設定!$C$8,設定!$C$8,商品!I755),0))</f>
        <v>#DIV/0!</v>
      </c>
      <c r="L755" s="64">
        <f>IF(F755="標準",設定!$C$4,商品!F755)</f>
        <v>5</v>
      </c>
      <c r="M755" s="63" t="str">
        <f>_xlfn.XLOOKUP($D755,全商品!$F:$F,全商品!H:H,"-")</f>
        <v>-</v>
      </c>
      <c r="N755" s="12" t="str">
        <f>_xlfn.XLOOKUP($D755,全商品!$F:$F,全商品!I:I,"-")</f>
        <v>-</v>
      </c>
      <c r="O755" s="23" t="str">
        <f>_xlfn.XLOOKUP($D755,全商品!$F:$F,全商品!K:K,"-")</f>
        <v>-</v>
      </c>
      <c r="P755" s="13" t="str">
        <f>_xlfn.XLOOKUP($D755,全商品!$F:$F,全商品!M:M,"-")</f>
        <v>-</v>
      </c>
      <c r="Q755" s="25" t="str">
        <f>_xlfn.XLOOKUP($D755,現状商品設定!B:B,現状商品設定!D:D,"-")</f>
        <v>-</v>
      </c>
      <c r="R755" s="22">
        <f>SUM(_xlfn.XLOOKUP($D755,当月商品!$D:$D,当月商品!I:I,0),_xlfn.XLOOKUP($D755,前月商品!$D:$D,前月商品!I:I,0),_xlfn.XLOOKUP($D755,前々月商品!$D:$D,前々月商品!I:I,0))</f>
        <v>0</v>
      </c>
      <c r="S755" s="23">
        <f>SUM(_xlfn.XLOOKUP($D755,当月商品!$D:$D,当月商品!V:V,0),_xlfn.XLOOKUP($D755,前月商品!$D:$D,前月商品!V:V,0),_xlfn.XLOOKUP($D755,前々月商品!$D:$D,前々月商品!V:V,0))</f>
        <v>0</v>
      </c>
      <c r="T755" s="23">
        <f t="shared" si="157"/>
        <v>0</v>
      </c>
      <c r="U755" s="23">
        <f>SUM(_xlfn.XLOOKUP($D755,当月商品!$D:$D,当月商品!W:W,0),_xlfn.XLOOKUP($D755,前月商品!$D:$D,前月商品!W:W,0),_xlfn.XLOOKUP($D755,前々月商品!$D:$D,前々月商品!W:W,0))</f>
        <v>0</v>
      </c>
      <c r="V755" s="23">
        <f>SUM(_xlfn.XLOOKUP($D755,当月商品!$D:$D,当月商品!H:H,0),_xlfn.XLOOKUP($D755,前月商品!$D:$D,前月商品!H:H,0),_xlfn.XLOOKUP($D755,前々月商品!$D:$D,前々月商品!H:H,0))</f>
        <v>0</v>
      </c>
      <c r="W755" s="13">
        <f t="shared" si="158"/>
        <v>0</v>
      </c>
      <c r="X755" s="15">
        <f t="shared" si="159"/>
        <v>0</v>
      </c>
      <c r="Y755" s="22">
        <f>_xlfn.XLOOKUP($D755,当月商品!$D:$D,当月商品!I:I,0)</f>
        <v>0</v>
      </c>
      <c r="Z755" s="23">
        <f>_xlfn.XLOOKUP($D755,前月商品!$D:$D,前月商品!I:I,0)</f>
        <v>0</v>
      </c>
      <c r="AA755" s="23">
        <f>_xlfn.XLOOKUP($D755,前々月商品!$D:$D,前々月商品!I:I,0)</f>
        <v>0</v>
      </c>
      <c r="AB755" s="23">
        <f>_xlfn.XLOOKUP($D755,当月商品!$D:$D,当月商品!V:V,0)</f>
        <v>0</v>
      </c>
      <c r="AC755" s="23">
        <f>_xlfn.XLOOKUP($D755,前月商品!$D:$D,前月商品!V:V,0)</f>
        <v>0</v>
      </c>
      <c r="AD755" s="23">
        <f>_xlfn.XLOOKUP($D755,前々月商品!$D:$D,前々月商品!V:V,0)</f>
        <v>0</v>
      </c>
      <c r="AE755" s="23">
        <f t="shared" si="160"/>
        <v>0</v>
      </c>
      <c r="AF755" s="23">
        <f t="shared" si="161"/>
        <v>0</v>
      </c>
      <c r="AG755" s="23">
        <f t="shared" si="162"/>
        <v>0</v>
      </c>
      <c r="AH755" s="12">
        <f>_xlfn.XLOOKUP($D755,当月商品!$D:$D,当月商品!W:W,0)</f>
        <v>0</v>
      </c>
      <c r="AI755" s="12">
        <f>_xlfn.XLOOKUP($D755,前月商品!$D:$D,前月商品!W:W,0)</f>
        <v>0</v>
      </c>
      <c r="AJ755" s="12">
        <f>_xlfn.XLOOKUP($D755,前々月商品!$D:$D,前々月商品!W:W,0)</f>
        <v>0</v>
      </c>
      <c r="AK755" s="12">
        <f>_xlfn.XLOOKUP($D755,当月商品!$D:$D,当月商品!H:H,0)</f>
        <v>0</v>
      </c>
      <c r="AL755" s="12">
        <f>_xlfn.XLOOKUP($D755,前月商品!$D:$D,前月商品!H:H,0)</f>
        <v>0</v>
      </c>
      <c r="AM755" s="12">
        <f>_xlfn.XLOOKUP($D755,前々月商品!$D:$D,前々月商品!H:H,0)</f>
        <v>0</v>
      </c>
      <c r="AN755" s="13">
        <f t="shared" si="163"/>
        <v>0</v>
      </c>
      <c r="AO755" s="13">
        <f t="shared" si="164"/>
        <v>0</v>
      </c>
      <c r="AP755" s="13">
        <f t="shared" si="165"/>
        <v>0</v>
      </c>
      <c r="AQ755" s="16">
        <f t="shared" si="166"/>
        <v>0</v>
      </c>
      <c r="AR755" s="16">
        <f t="shared" si="167"/>
        <v>0</v>
      </c>
      <c r="AS755" s="17">
        <f t="shared" si="168"/>
        <v>0</v>
      </c>
      <c r="AT755" t="e">
        <f t="shared" si="169"/>
        <v>#VALUE!</v>
      </c>
    </row>
    <row r="756" spans="3:46" ht="36.65" customHeight="1">
      <c r="C756" s="20">
        <v>751</v>
      </c>
      <c r="D756" s="53">
        <f>現状商品設定!B753</f>
        <v>0</v>
      </c>
      <c r="E756" s="26" t="str">
        <f>IFERROR(_xlfn.XLOOKUP($D756,現状商品設定!B:B,現状商品設定!C:C,"-"),"-")</f>
        <v>-</v>
      </c>
      <c r="F756" s="32" t="s">
        <v>46</v>
      </c>
      <c r="G756" s="30" t="str">
        <f>IFERROR(_xlfn.XLOOKUP($D756,現状商品設定!B:B,現状商品設定!F:F),"-")</f>
        <v>-</v>
      </c>
      <c r="H756" s="34" t="e">
        <f>IF(IF(AND(V756&gt;=設定!$C$3,X756&gt;=L756),G756*(1+設定!$C$6),IF(AND(V756&gt;=設定!$C$3,X756&lt;L756),G756*(1+設定!$C$7*-1),IF(V756&lt;設定!$C$3,G756*(1+設定!$C$6),"除外")))&gt;10,IF(AND(V756&gt;=設定!$C$3,X756&gt;=L756),G756*(1+設定!$C$6),IF(AND(V756&gt;=設定!$C$3,X756&lt;L756),G756*(1+設定!$C$7*-1),IF(V756&lt;設定!$C$3,G756*(1+設定!$C$6),"除外"))),10)</f>
        <v>#VALUE!</v>
      </c>
      <c r="I756" s="34" t="e">
        <f ca="1">IF(消化率!$I$5&lt;1,商品!H756*消化率!$I$5,IF(商品!W756*商品!Q756/(商品!H756*消化率!$I$5)&gt;商品!L756,商品!H756*消化率!$I$5,J756))</f>
        <v>#DIV/0!</v>
      </c>
      <c r="J756" s="34" t="e">
        <f t="shared" si="156"/>
        <v>#VALUE!</v>
      </c>
      <c r="K756" s="34" t="e">
        <f ca="1">IF(ROUNDDOWN(IF(I756&gt;=設定!$C$8,設定!$C$8,商品!I756),0)&lt;10,10,ROUNDDOWN(IF(I756&gt;=設定!$C$8,設定!$C$8,商品!I756),0))</f>
        <v>#DIV/0!</v>
      </c>
      <c r="L756" s="64">
        <f>IF(F756="標準",設定!$C$4,商品!F756)</f>
        <v>5</v>
      </c>
      <c r="M756" s="63" t="str">
        <f>_xlfn.XLOOKUP($D756,全商品!$F:$F,全商品!H:H,"-")</f>
        <v>-</v>
      </c>
      <c r="N756" s="12" t="str">
        <f>_xlfn.XLOOKUP($D756,全商品!$F:$F,全商品!I:I,"-")</f>
        <v>-</v>
      </c>
      <c r="O756" s="23" t="str">
        <f>_xlfn.XLOOKUP($D756,全商品!$F:$F,全商品!K:K,"-")</f>
        <v>-</v>
      </c>
      <c r="P756" s="13" t="str">
        <f>_xlfn.XLOOKUP($D756,全商品!$F:$F,全商品!M:M,"-")</f>
        <v>-</v>
      </c>
      <c r="Q756" s="25" t="str">
        <f>_xlfn.XLOOKUP($D756,現状商品設定!B:B,現状商品設定!D:D,"-")</f>
        <v>-</v>
      </c>
      <c r="R756" s="22">
        <f>SUM(_xlfn.XLOOKUP($D756,当月商品!$D:$D,当月商品!I:I,0),_xlfn.XLOOKUP($D756,前月商品!$D:$D,前月商品!I:I,0),_xlfn.XLOOKUP($D756,前々月商品!$D:$D,前々月商品!I:I,0))</f>
        <v>0</v>
      </c>
      <c r="S756" s="23">
        <f>SUM(_xlfn.XLOOKUP($D756,当月商品!$D:$D,当月商品!V:V,0),_xlfn.XLOOKUP($D756,前月商品!$D:$D,前月商品!V:V,0),_xlfn.XLOOKUP($D756,前々月商品!$D:$D,前々月商品!V:V,0))</f>
        <v>0</v>
      </c>
      <c r="T756" s="23">
        <f t="shared" si="157"/>
        <v>0</v>
      </c>
      <c r="U756" s="23">
        <f>SUM(_xlfn.XLOOKUP($D756,当月商品!$D:$D,当月商品!W:W,0),_xlfn.XLOOKUP($D756,前月商品!$D:$D,前月商品!W:W,0),_xlfn.XLOOKUP($D756,前々月商品!$D:$D,前々月商品!W:W,0))</f>
        <v>0</v>
      </c>
      <c r="V756" s="23">
        <f>SUM(_xlfn.XLOOKUP($D756,当月商品!$D:$D,当月商品!H:H,0),_xlfn.XLOOKUP($D756,前月商品!$D:$D,前月商品!H:H,0),_xlfn.XLOOKUP($D756,前々月商品!$D:$D,前々月商品!H:H,0))</f>
        <v>0</v>
      </c>
      <c r="W756" s="13">
        <f t="shared" si="158"/>
        <v>0</v>
      </c>
      <c r="X756" s="15">
        <f t="shared" si="159"/>
        <v>0</v>
      </c>
      <c r="Y756" s="22">
        <f>_xlfn.XLOOKUP($D756,当月商品!$D:$D,当月商品!I:I,0)</f>
        <v>0</v>
      </c>
      <c r="Z756" s="23">
        <f>_xlfn.XLOOKUP($D756,前月商品!$D:$D,前月商品!I:I,0)</f>
        <v>0</v>
      </c>
      <c r="AA756" s="23">
        <f>_xlfn.XLOOKUP($D756,前々月商品!$D:$D,前々月商品!I:I,0)</f>
        <v>0</v>
      </c>
      <c r="AB756" s="23">
        <f>_xlfn.XLOOKUP($D756,当月商品!$D:$D,当月商品!V:V,0)</f>
        <v>0</v>
      </c>
      <c r="AC756" s="23">
        <f>_xlfn.XLOOKUP($D756,前月商品!$D:$D,前月商品!V:V,0)</f>
        <v>0</v>
      </c>
      <c r="AD756" s="23">
        <f>_xlfn.XLOOKUP($D756,前々月商品!$D:$D,前々月商品!V:V,0)</f>
        <v>0</v>
      </c>
      <c r="AE756" s="23">
        <f t="shared" si="160"/>
        <v>0</v>
      </c>
      <c r="AF756" s="23">
        <f t="shared" si="161"/>
        <v>0</v>
      </c>
      <c r="AG756" s="23">
        <f t="shared" si="162"/>
        <v>0</v>
      </c>
      <c r="AH756" s="12">
        <f>_xlfn.XLOOKUP($D756,当月商品!$D:$D,当月商品!W:W,0)</f>
        <v>0</v>
      </c>
      <c r="AI756" s="12">
        <f>_xlfn.XLOOKUP($D756,前月商品!$D:$D,前月商品!W:W,0)</f>
        <v>0</v>
      </c>
      <c r="AJ756" s="12">
        <f>_xlfn.XLOOKUP($D756,前々月商品!$D:$D,前々月商品!W:W,0)</f>
        <v>0</v>
      </c>
      <c r="AK756" s="12">
        <f>_xlfn.XLOOKUP($D756,当月商品!$D:$D,当月商品!H:H,0)</f>
        <v>0</v>
      </c>
      <c r="AL756" s="12">
        <f>_xlfn.XLOOKUP($D756,前月商品!$D:$D,前月商品!H:H,0)</f>
        <v>0</v>
      </c>
      <c r="AM756" s="12">
        <f>_xlfn.XLOOKUP($D756,前々月商品!$D:$D,前々月商品!H:H,0)</f>
        <v>0</v>
      </c>
      <c r="AN756" s="13">
        <f t="shared" si="163"/>
        <v>0</v>
      </c>
      <c r="AO756" s="13">
        <f t="shared" si="164"/>
        <v>0</v>
      </c>
      <c r="AP756" s="13">
        <f t="shared" si="165"/>
        <v>0</v>
      </c>
      <c r="AQ756" s="16">
        <f t="shared" si="166"/>
        <v>0</v>
      </c>
      <c r="AR756" s="16">
        <f t="shared" si="167"/>
        <v>0</v>
      </c>
      <c r="AS756" s="17">
        <f t="shared" si="168"/>
        <v>0</v>
      </c>
      <c r="AT756" t="e">
        <f t="shared" si="169"/>
        <v>#VALUE!</v>
      </c>
    </row>
    <row r="757" spans="3:46" ht="36.65" customHeight="1">
      <c r="C757" s="20">
        <v>752</v>
      </c>
      <c r="D757" s="53">
        <f>現状商品設定!B754</f>
        <v>0</v>
      </c>
      <c r="E757" s="26" t="str">
        <f>IFERROR(_xlfn.XLOOKUP($D757,現状商品設定!B:B,現状商品設定!C:C,"-"),"-")</f>
        <v>-</v>
      </c>
      <c r="F757" s="32" t="s">
        <v>46</v>
      </c>
      <c r="G757" s="30" t="str">
        <f>IFERROR(_xlfn.XLOOKUP($D757,現状商品設定!B:B,現状商品設定!F:F),"-")</f>
        <v>-</v>
      </c>
      <c r="H757" s="34" t="e">
        <f>IF(IF(AND(V757&gt;=設定!$C$3,X757&gt;=L757),G757*(1+設定!$C$6),IF(AND(V757&gt;=設定!$C$3,X757&lt;L757),G757*(1+設定!$C$7*-1),IF(V757&lt;設定!$C$3,G757*(1+設定!$C$6),"除外")))&gt;10,IF(AND(V757&gt;=設定!$C$3,X757&gt;=L757),G757*(1+設定!$C$6),IF(AND(V757&gt;=設定!$C$3,X757&lt;L757),G757*(1+設定!$C$7*-1),IF(V757&lt;設定!$C$3,G757*(1+設定!$C$6),"除外"))),10)</f>
        <v>#VALUE!</v>
      </c>
      <c r="I757" s="34" t="e">
        <f ca="1">IF(消化率!$I$5&lt;1,商品!H757*消化率!$I$5,IF(商品!W757*商品!Q757/(商品!H757*消化率!$I$5)&gt;商品!L757,商品!H757*消化率!$I$5,J757))</f>
        <v>#DIV/0!</v>
      </c>
      <c r="J757" s="34" t="e">
        <f t="shared" si="156"/>
        <v>#VALUE!</v>
      </c>
      <c r="K757" s="34" t="e">
        <f ca="1">IF(ROUNDDOWN(IF(I757&gt;=設定!$C$8,設定!$C$8,商品!I757),0)&lt;10,10,ROUNDDOWN(IF(I757&gt;=設定!$C$8,設定!$C$8,商品!I757),0))</f>
        <v>#DIV/0!</v>
      </c>
      <c r="L757" s="64">
        <f>IF(F757="標準",設定!$C$4,商品!F757)</f>
        <v>5</v>
      </c>
      <c r="M757" s="63" t="str">
        <f>_xlfn.XLOOKUP($D757,全商品!$F:$F,全商品!H:H,"-")</f>
        <v>-</v>
      </c>
      <c r="N757" s="12" t="str">
        <f>_xlfn.XLOOKUP($D757,全商品!$F:$F,全商品!I:I,"-")</f>
        <v>-</v>
      </c>
      <c r="O757" s="23" t="str">
        <f>_xlfn.XLOOKUP($D757,全商品!$F:$F,全商品!K:K,"-")</f>
        <v>-</v>
      </c>
      <c r="P757" s="13" t="str">
        <f>_xlfn.XLOOKUP($D757,全商品!$F:$F,全商品!M:M,"-")</f>
        <v>-</v>
      </c>
      <c r="Q757" s="25" t="str">
        <f>_xlfn.XLOOKUP($D757,現状商品設定!B:B,現状商品設定!D:D,"-")</f>
        <v>-</v>
      </c>
      <c r="R757" s="22">
        <f>SUM(_xlfn.XLOOKUP($D757,当月商品!$D:$D,当月商品!I:I,0),_xlfn.XLOOKUP($D757,前月商品!$D:$D,前月商品!I:I,0),_xlfn.XLOOKUP($D757,前々月商品!$D:$D,前々月商品!I:I,0))</f>
        <v>0</v>
      </c>
      <c r="S757" s="23">
        <f>SUM(_xlfn.XLOOKUP($D757,当月商品!$D:$D,当月商品!V:V,0),_xlfn.XLOOKUP($D757,前月商品!$D:$D,前月商品!V:V,0),_xlfn.XLOOKUP($D757,前々月商品!$D:$D,前々月商品!V:V,0))</f>
        <v>0</v>
      </c>
      <c r="T757" s="23">
        <f t="shared" si="157"/>
        <v>0</v>
      </c>
      <c r="U757" s="23">
        <f>SUM(_xlfn.XLOOKUP($D757,当月商品!$D:$D,当月商品!W:W,0),_xlfn.XLOOKUP($D757,前月商品!$D:$D,前月商品!W:W,0),_xlfn.XLOOKUP($D757,前々月商品!$D:$D,前々月商品!W:W,0))</f>
        <v>0</v>
      </c>
      <c r="V757" s="23">
        <f>SUM(_xlfn.XLOOKUP($D757,当月商品!$D:$D,当月商品!H:H,0),_xlfn.XLOOKUP($D757,前月商品!$D:$D,前月商品!H:H,0),_xlfn.XLOOKUP($D757,前々月商品!$D:$D,前々月商品!H:H,0))</f>
        <v>0</v>
      </c>
      <c r="W757" s="13">
        <f t="shared" si="158"/>
        <v>0</v>
      </c>
      <c r="X757" s="15">
        <f t="shared" si="159"/>
        <v>0</v>
      </c>
      <c r="Y757" s="22">
        <f>_xlfn.XLOOKUP($D757,当月商品!$D:$D,当月商品!I:I,0)</f>
        <v>0</v>
      </c>
      <c r="Z757" s="23">
        <f>_xlfn.XLOOKUP($D757,前月商品!$D:$D,前月商品!I:I,0)</f>
        <v>0</v>
      </c>
      <c r="AA757" s="23">
        <f>_xlfn.XLOOKUP($D757,前々月商品!$D:$D,前々月商品!I:I,0)</f>
        <v>0</v>
      </c>
      <c r="AB757" s="23">
        <f>_xlfn.XLOOKUP($D757,当月商品!$D:$D,当月商品!V:V,0)</f>
        <v>0</v>
      </c>
      <c r="AC757" s="23">
        <f>_xlfn.XLOOKUP($D757,前月商品!$D:$D,前月商品!V:V,0)</f>
        <v>0</v>
      </c>
      <c r="AD757" s="23">
        <f>_xlfn.XLOOKUP($D757,前々月商品!$D:$D,前々月商品!V:V,0)</f>
        <v>0</v>
      </c>
      <c r="AE757" s="23">
        <f t="shared" si="160"/>
        <v>0</v>
      </c>
      <c r="AF757" s="23">
        <f t="shared" si="161"/>
        <v>0</v>
      </c>
      <c r="AG757" s="23">
        <f t="shared" si="162"/>
        <v>0</v>
      </c>
      <c r="AH757" s="12">
        <f>_xlfn.XLOOKUP($D757,当月商品!$D:$D,当月商品!W:W,0)</f>
        <v>0</v>
      </c>
      <c r="AI757" s="12">
        <f>_xlfn.XLOOKUP($D757,前月商品!$D:$D,前月商品!W:W,0)</f>
        <v>0</v>
      </c>
      <c r="AJ757" s="12">
        <f>_xlfn.XLOOKUP($D757,前々月商品!$D:$D,前々月商品!W:W,0)</f>
        <v>0</v>
      </c>
      <c r="AK757" s="12">
        <f>_xlfn.XLOOKUP($D757,当月商品!$D:$D,当月商品!H:H,0)</f>
        <v>0</v>
      </c>
      <c r="AL757" s="12">
        <f>_xlfn.XLOOKUP($D757,前月商品!$D:$D,前月商品!H:H,0)</f>
        <v>0</v>
      </c>
      <c r="AM757" s="12">
        <f>_xlfn.XLOOKUP($D757,前々月商品!$D:$D,前々月商品!H:H,0)</f>
        <v>0</v>
      </c>
      <c r="AN757" s="13">
        <f t="shared" si="163"/>
        <v>0</v>
      </c>
      <c r="AO757" s="13">
        <f t="shared" si="164"/>
        <v>0</v>
      </c>
      <c r="AP757" s="13">
        <f t="shared" si="165"/>
        <v>0</v>
      </c>
      <c r="AQ757" s="16">
        <f t="shared" si="166"/>
        <v>0</v>
      </c>
      <c r="AR757" s="16">
        <f t="shared" si="167"/>
        <v>0</v>
      </c>
      <c r="AS757" s="17">
        <f t="shared" si="168"/>
        <v>0</v>
      </c>
      <c r="AT757" t="e">
        <f t="shared" si="169"/>
        <v>#VALUE!</v>
      </c>
    </row>
    <row r="758" spans="3:46" ht="36.65" customHeight="1">
      <c r="C758" s="20">
        <v>753</v>
      </c>
      <c r="D758" s="53">
        <f>現状商品設定!B755</f>
        <v>0</v>
      </c>
      <c r="E758" s="26" t="str">
        <f>IFERROR(_xlfn.XLOOKUP($D758,現状商品設定!B:B,現状商品設定!C:C,"-"),"-")</f>
        <v>-</v>
      </c>
      <c r="F758" s="32" t="s">
        <v>46</v>
      </c>
      <c r="G758" s="30" t="str">
        <f>IFERROR(_xlfn.XLOOKUP($D758,現状商品設定!B:B,現状商品設定!F:F),"-")</f>
        <v>-</v>
      </c>
      <c r="H758" s="34" t="e">
        <f>IF(IF(AND(V758&gt;=設定!$C$3,X758&gt;=L758),G758*(1+設定!$C$6),IF(AND(V758&gt;=設定!$C$3,X758&lt;L758),G758*(1+設定!$C$7*-1),IF(V758&lt;設定!$C$3,G758*(1+設定!$C$6),"除外")))&gt;10,IF(AND(V758&gt;=設定!$C$3,X758&gt;=L758),G758*(1+設定!$C$6),IF(AND(V758&gt;=設定!$C$3,X758&lt;L758),G758*(1+設定!$C$7*-1),IF(V758&lt;設定!$C$3,G758*(1+設定!$C$6),"除外"))),10)</f>
        <v>#VALUE!</v>
      </c>
      <c r="I758" s="34" t="e">
        <f ca="1">IF(消化率!$I$5&lt;1,商品!H758*消化率!$I$5,IF(商品!W758*商品!Q758/(商品!H758*消化率!$I$5)&gt;商品!L758,商品!H758*消化率!$I$5,J758))</f>
        <v>#DIV/0!</v>
      </c>
      <c r="J758" s="34" t="e">
        <f t="shared" si="156"/>
        <v>#VALUE!</v>
      </c>
      <c r="K758" s="34" t="e">
        <f ca="1">IF(ROUNDDOWN(IF(I758&gt;=設定!$C$8,設定!$C$8,商品!I758),0)&lt;10,10,ROUNDDOWN(IF(I758&gt;=設定!$C$8,設定!$C$8,商品!I758),0))</f>
        <v>#DIV/0!</v>
      </c>
      <c r="L758" s="64">
        <f>IF(F758="標準",設定!$C$4,商品!F758)</f>
        <v>5</v>
      </c>
      <c r="M758" s="63" t="str">
        <f>_xlfn.XLOOKUP($D758,全商品!$F:$F,全商品!H:H,"-")</f>
        <v>-</v>
      </c>
      <c r="N758" s="12" t="str">
        <f>_xlfn.XLOOKUP($D758,全商品!$F:$F,全商品!I:I,"-")</f>
        <v>-</v>
      </c>
      <c r="O758" s="23" t="str">
        <f>_xlfn.XLOOKUP($D758,全商品!$F:$F,全商品!K:K,"-")</f>
        <v>-</v>
      </c>
      <c r="P758" s="13" t="str">
        <f>_xlfn.XLOOKUP($D758,全商品!$F:$F,全商品!M:M,"-")</f>
        <v>-</v>
      </c>
      <c r="Q758" s="25" t="str">
        <f>_xlfn.XLOOKUP($D758,現状商品設定!B:B,現状商品設定!D:D,"-")</f>
        <v>-</v>
      </c>
      <c r="R758" s="22">
        <f>SUM(_xlfn.XLOOKUP($D758,当月商品!$D:$D,当月商品!I:I,0),_xlfn.XLOOKUP($D758,前月商品!$D:$D,前月商品!I:I,0),_xlfn.XLOOKUP($D758,前々月商品!$D:$D,前々月商品!I:I,0))</f>
        <v>0</v>
      </c>
      <c r="S758" s="23">
        <f>SUM(_xlfn.XLOOKUP($D758,当月商品!$D:$D,当月商品!V:V,0),_xlfn.XLOOKUP($D758,前月商品!$D:$D,前月商品!V:V,0),_xlfn.XLOOKUP($D758,前々月商品!$D:$D,前々月商品!V:V,0))</f>
        <v>0</v>
      </c>
      <c r="T758" s="23">
        <f t="shared" si="157"/>
        <v>0</v>
      </c>
      <c r="U758" s="23">
        <f>SUM(_xlfn.XLOOKUP($D758,当月商品!$D:$D,当月商品!W:W,0),_xlfn.XLOOKUP($D758,前月商品!$D:$D,前月商品!W:W,0),_xlfn.XLOOKUP($D758,前々月商品!$D:$D,前々月商品!W:W,0))</f>
        <v>0</v>
      </c>
      <c r="V758" s="23">
        <f>SUM(_xlfn.XLOOKUP($D758,当月商品!$D:$D,当月商品!H:H,0),_xlfn.XLOOKUP($D758,前月商品!$D:$D,前月商品!H:H,0),_xlfn.XLOOKUP($D758,前々月商品!$D:$D,前々月商品!H:H,0))</f>
        <v>0</v>
      </c>
      <c r="W758" s="13">
        <f t="shared" si="158"/>
        <v>0</v>
      </c>
      <c r="X758" s="15">
        <f t="shared" si="159"/>
        <v>0</v>
      </c>
      <c r="Y758" s="22">
        <f>_xlfn.XLOOKUP($D758,当月商品!$D:$D,当月商品!I:I,0)</f>
        <v>0</v>
      </c>
      <c r="Z758" s="23">
        <f>_xlfn.XLOOKUP($D758,前月商品!$D:$D,前月商品!I:I,0)</f>
        <v>0</v>
      </c>
      <c r="AA758" s="23">
        <f>_xlfn.XLOOKUP($D758,前々月商品!$D:$D,前々月商品!I:I,0)</f>
        <v>0</v>
      </c>
      <c r="AB758" s="23">
        <f>_xlfn.XLOOKUP($D758,当月商品!$D:$D,当月商品!V:V,0)</f>
        <v>0</v>
      </c>
      <c r="AC758" s="23">
        <f>_xlfn.XLOOKUP($D758,前月商品!$D:$D,前月商品!V:V,0)</f>
        <v>0</v>
      </c>
      <c r="AD758" s="23">
        <f>_xlfn.XLOOKUP($D758,前々月商品!$D:$D,前々月商品!V:V,0)</f>
        <v>0</v>
      </c>
      <c r="AE758" s="23">
        <f t="shared" si="160"/>
        <v>0</v>
      </c>
      <c r="AF758" s="23">
        <f t="shared" si="161"/>
        <v>0</v>
      </c>
      <c r="AG758" s="23">
        <f t="shared" si="162"/>
        <v>0</v>
      </c>
      <c r="AH758" s="12">
        <f>_xlfn.XLOOKUP($D758,当月商品!$D:$D,当月商品!W:W,0)</f>
        <v>0</v>
      </c>
      <c r="AI758" s="12">
        <f>_xlfn.XLOOKUP($D758,前月商品!$D:$D,前月商品!W:W,0)</f>
        <v>0</v>
      </c>
      <c r="AJ758" s="12">
        <f>_xlfn.XLOOKUP($D758,前々月商品!$D:$D,前々月商品!W:W,0)</f>
        <v>0</v>
      </c>
      <c r="AK758" s="12">
        <f>_xlfn.XLOOKUP($D758,当月商品!$D:$D,当月商品!H:H,0)</f>
        <v>0</v>
      </c>
      <c r="AL758" s="12">
        <f>_xlfn.XLOOKUP($D758,前月商品!$D:$D,前月商品!H:H,0)</f>
        <v>0</v>
      </c>
      <c r="AM758" s="12">
        <f>_xlfn.XLOOKUP($D758,前々月商品!$D:$D,前々月商品!H:H,0)</f>
        <v>0</v>
      </c>
      <c r="AN758" s="13">
        <f t="shared" si="163"/>
        <v>0</v>
      </c>
      <c r="AO758" s="13">
        <f t="shared" si="164"/>
        <v>0</v>
      </c>
      <c r="AP758" s="13">
        <f t="shared" si="165"/>
        <v>0</v>
      </c>
      <c r="AQ758" s="16">
        <f t="shared" si="166"/>
        <v>0</v>
      </c>
      <c r="AR758" s="16">
        <f t="shared" si="167"/>
        <v>0</v>
      </c>
      <c r="AS758" s="17">
        <f t="shared" si="168"/>
        <v>0</v>
      </c>
      <c r="AT758" t="e">
        <f t="shared" si="169"/>
        <v>#VALUE!</v>
      </c>
    </row>
    <row r="759" spans="3:46" ht="36.65" customHeight="1">
      <c r="C759" s="20">
        <v>754</v>
      </c>
      <c r="D759" s="53">
        <f>現状商品設定!B756</f>
        <v>0</v>
      </c>
      <c r="E759" s="26" t="str">
        <f>IFERROR(_xlfn.XLOOKUP($D759,現状商品設定!B:B,現状商品設定!C:C,"-"),"-")</f>
        <v>-</v>
      </c>
      <c r="F759" s="32" t="s">
        <v>46</v>
      </c>
      <c r="G759" s="30" t="str">
        <f>IFERROR(_xlfn.XLOOKUP($D759,現状商品設定!B:B,現状商品設定!F:F),"-")</f>
        <v>-</v>
      </c>
      <c r="H759" s="34" t="e">
        <f>IF(IF(AND(V759&gt;=設定!$C$3,X759&gt;=L759),G759*(1+設定!$C$6),IF(AND(V759&gt;=設定!$C$3,X759&lt;L759),G759*(1+設定!$C$7*-1),IF(V759&lt;設定!$C$3,G759*(1+設定!$C$6),"除外")))&gt;10,IF(AND(V759&gt;=設定!$C$3,X759&gt;=L759),G759*(1+設定!$C$6),IF(AND(V759&gt;=設定!$C$3,X759&lt;L759),G759*(1+設定!$C$7*-1),IF(V759&lt;設定!$C$3,G759*(1+設定!$C$6),"除外"))),10)</f>
        <v>#VALUE!</v>
      </c>
      <c r="I759" s="34" t="e">
        <f ca="1">IF(消化率!$I$5&lt;1,商品!H759*消化率!$I$5,IF(商品!W759*商品!Q759/(商品!H759*消化率!$I$5)&gt;商品!L759,商品!H759*消化率!$I$5,J759))</f>
        <v>#DIV/0!</v>
      </c>
      <c r="J759" s="34" t="e">
        <f t="shared" si="156"/>
        <v>#VALUE!</v>
      </c>
      <c r="K759" s="34" t="e">
        <f ca="1">IF(ROUNDDOWN(IF(I759&gt;=設定!$C$8,設定!$C$8,商品!I759),0)&lt;10,10,ROUNDDOWN(IF(I759&gt;=設定!$C$8,設定!$C$8,商品!I759),0))</f>
        <v>#DIV/0!</v>
      </c>
      <c r="L759" s="64">
        <f>IF(F759="標準",設定!$C$4,商品!F759)</f>
        <v>5</v>
      </c>
      <c r="M759" s="63" t="str">
        <f>_xlfn.XLOOKUP($D759,全商品!$F:$F,全商品!H:H,"-")</f>
        <v>-</v>
      </c>
      <c r="N759" s="12" t="str">
        <f>_xlfn.XLOOKUP($D759,全商品!$F:$F,全商品!I:I,"-")</f>
        <v>-</v>
      </c>
      <c r="O759" s="23" t="str">
        <f>_xlfn.XLOOKUP($D759,全商品!$F:$F,全商品!K:K,"-")</f>
        <v>-</v>
      </c>
      <c r="P759" s="13" t="str">
        <f>_xlfn.XLOOKUP($D759,全商品!$F:$F,全商品!M:M,"-")</f>
        <v>-</v>
      </c>
      <c r="Q759" s="25" t="str">
        <f>_xlfn.XLOOKUP($D759,現状商品設定!B:B,現状商品設定!D:D,"-")</f>
        <v>-</v>
      </c>
      <c r="R759" s="22">
        <f>SUM(_xlfn.XLOOKUP($D759,当月商品!$D:$D,当月商品!I:I,0),_xlfn.XLOOKUP($D759,前月商品!$D:$D,前月商品!I:I,0),_xlfn.XLOOKUP($D759,前々月商品!$D:$D,前々月商品!I:I,0))</f>
        <v>0</v>
      </c>
      <c r="S759" s="23">
        <f>SUM(_xlfn.XLOOKUP($D759,当月商品!$D:$D,当月商品!V:V,0),_xlfn.XLOOKUP($D759,前月商品!$D:$D,前月商品!V:V,0),_xlfn.XLOOKUP($D759,前々月商品!$D:$D,前々月商品!V:V,0))</f>
        <v>0</v>
      </c>
      <c r="T759" s="23">
        <f t="shared" si="157"/>
        <v>0</v>
      </c>
      <c r="U759" s="23">
        <f>SUM(_xlfn.XLOOKUP($D759,当月商品!$D:$D,当月商品!W:W,0),_xlfn.XLOOKUP($D759,前月商品!$D:$D,前月商品!W:W,0),_xlfn.XLOOKUP($D759,前々月商品!$D:$D,前々月商品!W:W,0))</f>
        <v>0</v>
      </c>
      <c r="V759" s="23">
        <f>SUM(_xlfn.XLOOKUP($D759,当月商品!$D:$D,当月商品!H:H,0),_xlfn.XLOOKUP($D759,前月商品!$D:$D,前月商品!H:H,0),_xlfn.XLOOKUP($D759,前々月商品!$D:$D,前々月商品!H:H,0))</f>
        <v>0</v>
      </c>
      <c r="W759" s="13">
        <f t="shared" si="158"/>
        <v>0</v>
      </c>
      <c r="X759" s="15">
        <f t="shared" si="159"/>
        <v>0</v>
      </c>
      <c r="Y759" s="22">
        <f>_xlfn.XLOOKUP($D759,当月商品!$D:$D,当月商品!I:I,0)</f>
        <v>0</v>
      </c>
      <c r="Z759" s="23">
        <f>_xlfn.XLOOKUP($D759,前月商品!$D:$D,前月商品!I:I,0)</f>
        <v>0</v>
      </c>
      <c r="AA759" s="23">
        <f>_xlfn.XLOOKUP($D759,前々月商品!$D:$D,前々月商品!I:I,0)</f>
        <v>0</v>
      </c>
      <c r="AB759" s="23">
        <f>_xlfn.XLOOKUP($D759,当月商品!$D:$D,当月商品!V:V,0)</f>
        <v>0</v>
      </c>
      <c r="AC759" s="23">
        <f>_xlfn.XLOOKUP($D759,前月商品!$D:$D,前月商品!V:V,0)</f>
        <v>0</v>
      </c>
      <c r="AD759" s="23">
        <f>_xlfn.XLOOKUP($D759,前々月商品!$D:$D,前々月商品!V:V,0)</f>
        <v>0</v>
      </c>
      <c r="AE759" s="23">
        <f t="shared" si="160"/>
        <v>0</v>
      </c>
      <c r="AF759" s="23">
        <f t="shared" si="161"/>
        <v>0</v>
      </c>
      <c r="AG759" s="23">
        <f t="shared" si="162"/>
        <v>0</v>
      </c>
      <c r="AH759" s="12">
        <f>_xlfn.XLOOKUP($D759,当月商品!$D:$D,当月商品!W:W,0)</f>
        <v>0</v>
      </c>
      <c r="AI759" s="12">
        <f>_xlfn.XLOOKUP($D759,前月商品!$D:$D,前月商品!W:W,0)</f>
        <v>0</v>
      </c>
      <c r="AJ759" s="12">
        <f>_xlfn.XLOOKUP($D759,前々月商品!$D:$D,前々月商品!W:W,0)</f>
        <v>0</v>
      </c>
      <c r="AK759" s="12">
        <f>_xlfn.XLOOKUP($D759,当月商品!$D:$D,当月商品!H:H,0)</f>
        <v>0</v>
      </c>
      <c r="AL759" s="12">
        <f>_xlfn.XLOOKUP($D759,前月商品!$D:$D,前月商品!H:H,0)</f>
        <v>0</v>
      </c>
      <c r="AM759" s="12">
        <f>_xlfn.XLOOKUP($D759,前々月商品!$D:$D,前々月商品!H:H,0)</f>
        <v>0</v>
      </c>
      <c r="AN759" s="13">
        <f t="shared" si="163"/>
        <v>0</v>
      </c>
      <c r="AO759" s="13">
        <f t="shared" si="164"/>
        <v>0</v>
      </c>
      <c r="AP759" s="13">
        <f t="shared" si="165"/>
        <v>0</v>
      </c>
      <c r="AQ759" s="16">
        <f t="shared" si="166"/>
        <v>0</v>
      </c>
      <c r="AR759" s="16">
        <f t="shared" si="167"/>
        <v>0</v>
      </c>
      <c r="AS759" s="17">
        <f t="shared" si="168"/>
        <v>0</v>
      </c>
      <c r="AT759" t="e">
        <f t="shared" si="169"/>
        <v>#VALUE!</v>
      </c>
    </row>
    <row r="760" spans="3:46" ht="36.65" customHeight="1">
      <c r="C760" s="20">
        <v>755</v>
      </c>
      <c r="D760" s="53">
        <f>現状商品設定!B757</f>
        <v>0</v>
      </c>
      <c r="E760" s="26" t="str">
        <f>IFERROR(_xlfn.XLOOKUP($D760,現状商品設定!B:B,現状商品設定!C:C,"-"),"-")</f>
        <v>-</v>
      </c>
      <c r="F760" s="32" t="s">
        <v>46</v>
      </c>
      <c r="G760" s="30" t="str">
        <f>IFERROR(_xlfn.XLOOKUP($D760,現状商品設定!B:B,現状商品設定!F:F),"-")</f>
        <v>-</v>
      </c>
      <c r="H760" s="34" t="e">
        <f>IF(IF(AND(V760&gt;=設定!$C$3,X760&gt;=L760),G760*(1+設定!$C$6),IF(AND(V760&gt;=設定!$C$3,X760&lt;L760),G760*(1+設定!$C$7*-1),IF(V760&lt;設定!$C$3,G760*(1+設定!$C$6),"除外")))&gt;10,IF(AND(V760&gt;=設定!$C$3,X760&gt;=L760),G760*(1+設定!$C$6),IF(AND(V760&gt;=設定!$C$3,X760&lt;L760),G760*(1+設定!$C$7*-1),IF(V760&lt;設定!$C$3,G760*(1+設定!$C$6),"除外"))),10)</f>
        <v>#VALUE!</v>
      </c>
      <c r="I760" s="34" t="e">
        <f ca="1">IF(消化率!$I$5&lt;1,商品!H760*消化率!$I$5,IF(商品!W760*商品!Q760/(商品!H760*消化率!$I$5)&gt;商品!L760,商品!H760*消化率!$I$5,J760))</f>
        <v>#DIV/0!</v>
      </c>
      <c r="J760" s="34" t="e">
        <f t="shared" si="156"/>
        <v>#VALUE!</v>
      </c>
      <c r="K760" s="34" t="e">
        <f ca="1">IF(ROUNDDOWN(IF(I760&gt;=設定!$C$8,設定!$C$8,商品!I760),0)&lt;10,10,ROUNDDOWN(IF(I760&gt;=設定!$C$8,設定!$C$8,商品!I760),0))</f>
        <v>#DIV/0!</v>
      </c>
      <c r="L760" s="64">
        <f>IF(F760="標準",設定!$C$4,商品!F760)</f>
        <v>5</v>
      </c>
      <c r="M760" s="63" t="str">
        <f>_xlfn.XLOOKUP($D760,全商品!$F:$F,全商品!H:H,"-")</f>
        <v>-</v>
      </c>
      <c r="N760" s="12" t="str">
        <f>_xlfn.XLOOKUP($D760,全商品!$F:$F,全商品!I:I,"-")</f>
        <v>-</v>
      </c>
      <c r="O760" s="23" t="str">
        <f>_xlfn.XLOOKUP($D760,全商品!$F:$F,全商品!K:K,"-")</f>
        <v>-</v>
      </c>
      <c r="P760" s="13" t="str">
        <f>_xlfn.XLOOKUP($D760,全商品!$F:$F,全商品!M:M,"-")</f>
        <v>-</v>
      </c>
      <c r="Q760" s="25" t="str">
        <f>_xlfn.XLOOKUP($D760,現状商品設定!B:B,現状商品設定!D:D,"-")</f>
        <v>-</v>
      </c>
      <c r="R760" s="22">
        <f>SUM(_xlfn.XLOOKUP($D760,当月商品!$D:$D,当月商品!I:I,0),_xlfn.XLOOKUP($D760,前月商品!$D:$D,前月商品!I:I,0),_xlfn.XLOOKUP($D760,前々月商品!$D:$D,前々月商品!I:I,0))</f>
        <v>0</v>
      </c>
      <c r="S760" s="23">
        <f>SUM(_xlfn.XLOOKUP($D760,当月商品!$D:$D,当月商品!V:V,0),_xlfn.XLOOKUP($D760,前月商品!$D:$D,前月商品!V:V,0),_xlfn.XLOOKUP($D760,前々月商品!$D:$D,前々月商品!V:V,0))</f>
        <v>0</v>
      </c>
      <c r="T760" s="23">
        <f t="shared" si="157"/>
        <v>0</v>
      </c>
      <c r="U760" s="23">
        <f>SUM(_xlfn.XLOOKUP($D760,当月商品!$D:$D,当月商品!W:W,0),_xlfn.XLOOKUP($D760,前月商品!$D:$D,前月商品!W:W,0),_xlfn.XLOOKUP($D760,前々月商品!$D:$D,前々月商品!W:W,0))</f>
        <v>0</v>
      </c>
      <c r="V760" s="23">
        <f>SUM(_xlfn.XLOOKUP($D760,当月商品!$D:$D,当月商品!H:H,0),_xlfn.XLOOKUP($D760,前月商品!$D:$D,前月商品!H:H,0),_xlfn.XLOOKUP($D760,前々月商品!$D:$D,前々月商品!H:H,0))</f>
        <v>0</v>
      </c>
      <c r="W760" s="13">
        <f t="shared" si="158"/>
        <v>0</v>
      </c>
      <c r="X760" s="15">
        <f t="shared" si="159"/>
        <v>0</v>
      </c>
      <c r="Y760" s="22">
        <f>_xlfn.XLOOKUP($D760,当月商品!$D:$D,当月商品!I:I,0)</f>
        <v>0</v>
      </c>
      <c r="Z760" s="23">
        <f>_xlfn.XLOOKUP($D760,前月商品!$D:$D,前月商品!I:I,0)</f>
        <v>0</v>
      </c>
      <c r="AA760" s="23">
        <f>_xlfn.XLOOKUP($D760,前々月商品!$D:$D,前々月商品!I:I,0)</f>
        <v>0</v>
      </c>
      <c r="AB760" s="23">
        <f>_xlfn.XLOOKUP($D760,当月商品!$D:$D,当月商品!V:V,0)</f>
        <v>0</v>
      </c>
      <c r="AC760" s="23">
        <f>_xlfn.XLOOKUP($D760,前月商品!$D:$D,前月商品!V:V,0)</f>
        <v>0</v>
      </c>
      <c r="AD760" s="23">
        <f>_xlfn.XLOOKUP($D760,前々月商品!$D:$D,前々月商品!V:V,0)</f>
        <v>0</v>
      </c>
      <c r="AE760" s="23">
        <f t="shared" si="160"/>
        <v>0</v>
      </c>
      <c r="AF760" s="23">
        <f t="shared" si="161"/>
        <v>0</v>
      </c>
      <c r="AG760" s="23">
        <f t="shared" si="162"/>
        <v>0</v>
      </c>
      <c r="AH760" s="12">
        <f>_xlfn.XLOOKUP($D760,当月商品!$D:$D,当月商品!W:W,0)</f>
        <v>0</v>
      </c>
      <c r="AI760" s="12">
        <f>_xlfn.XLOOKUP($D760,前月商品!$D:$D,前月商品!W:W,0)</f>
        <v>0</v>
      </c>
      <c r="AJ760" s="12">
        <f>_xlfn.XLOOKUP($D760,前々月商品!$D:$D,前々月商品!W:W,0)</f>
        <v>0</v>
      </c>
      <c r="AK760" s="12">
        <f>_xlfn.XLOOKUP($D760,当月商品!$D:$D,当月商品!H:H,0)</f>
        <v>0</v>
      </c>
      <c r="AL760" s="12">
        <f>_xlfn.XLOOKUP($D760,前月商品!$D:$D,前月商品!H:H,0)</f>
        <v>0</v>
      </c>
      <c r="AM760" s="12">
        <f>_xlfn.XLOOKUP($D760,前々月商品!$D:$D,前々月商品!H:H,0)</f>
        <v>0</v>
      </c>
      <c r="AN760" s="13">
        <f t="shared" si="163"/>
        <v>0</v>
      </c>
      <c r="AO760" s="13">
        <f t="shared" si="164"/>
        <v>0</v>
      </c>
      <c r="AP760" s="13">
        <f t="shared" si="165"/>
        <v>0</v>
      </c>
      <c r="AQ760" s="16">
        <f t="shared" si="166"/>
        <v>0</v>
      </c>
      <c r="AR760" s="16">
        <f t="shared" si="167"/>
        <v>0</v>
      </c>
      <c r="AS760" s="17">
        <f t="shared" si="168"/>
        <v>0</v>
      </c>
      <c r="AT760" t="e">
        <f t="shared" si="169"/>
        <v>#VALUE!</v>
      </c>
    </row>
    <row r="761" spans="3:46" ht="36.65" customHeight="1">
      <c r="C761" s="20">
        <v>756</v>
      </c>
      <c r="D761" s="53">
        <f>現状商品設定!B758</f>
        <v>0</v>
      </c>
      <c r="E761" s="26" t="str">
        <f>IFERROR(_xlfn.XLOOKUP($D761,現状商品設定!B:B,現状商品設定!C:C,"-"),"-")</f>
        <v>-</v>
      </c>
      <c r="F761" s="32" t="s">
        <v>46</v>
      </c>
      <c r="G761" s="30" t="str">
        <f>IFERROR(_xlfn.XLOOKUP($D761,現状商品設定!B:B,現状商品設定!F:F),"-")</f>
        <v>-</v>
      </c>
      <c r="H761" s="34" t="e">
        <f>IF(IF(AND(V761&gt;=設定!$C$3,X761&gt;=L761),G761*(1+設定!$C$6),IF(AND(V761&gt;=設定!$C$3,X761&lt;L761),G761*(1+設定!$C$7*-1),IF(V761&lt;設定!$C$3,G761*(1+設定!$C$6),"除外")))&gt;10,IF(AND(V761&gt;=設定!$C$3,X761&gt;=L761),G761*(1+設定!$C$6),IF(AND(V761&gt;=設定!$C$3,X761&lt;L761),G761*(1+設定!$C$7*-1),IF(V761&lt;設定!$C$3,G761*(1+設定!$C$6),"除外"))),10)</f>
        <v>#VALUE!</v>
      </c>
      <c r="I761" s="34" t="e">
        <f ca="1">IF(消化率!$I$5&lt;1,商品!H761*消化率!$I$5,IF(商品!W761*商品!Q761/(商品!H761*消化率!$I$5)&gt;商品!L761,商品!H761*消化率!$I$5,J761))</f>
        <v>#DIV/0!</v>
      </c>
      <c r="J761" s="34" t="e">
        <f t="shared" si="156"/>
        <v>#VALUE!</v>
      </c>
      <c r="K761" s="34" t="e">
        <f ca="1">IF(ROUNDDOWN(IF(I761&gt;=設定!$C$8,設定!$C$8,商品!I761),0)&lt;10,10,ROUNDDOWN(IF(I761&gt;=設定!$C$8,設定!$C$8,商品!I761),0))</f>
        <v>#DIV/0!</v>
      </c>
      <c r="L761" s="64">
        <f>IF(F761="標準",設定!$C$4,商品!F761)</f>
        <v>5</v>
      </c>
      <c r="M761" s="63" t="str">
        <f>_xlfn.XLOOKUP($D761,全商品!$F:$F,全商品!H:H,"-")</f>
        <v>-</v>
      </c>
      <c r="N761" s="12" t="str">
        <f>_xlfn.XLOOKUP($D761,全商品!$F:$F,全商品!I:I,"-")</f>
        <v>-</v>
      </c>
      <c r="O761" s="23" t="str">
        <f>_xlfn.XLOOKUP($D761,全商品!$F:$F,全商品!K:K,"-")</f>
        <v>-</v>
      </c>
      <c r="P761" s="13" t="str">
        <f>_xlfn.XLOOKUP($D761,全商品!$F:$F,全商品!M:M,"-")</f>
        <v>-</v>
      </c>
      <c r="Q761" s="25" t="str">
        <f>_xlfn.XLOOKUP($D761,現状商品設定!B:B,現状商品設定!D:D,"-")</f>
        <v>-</v>
      </c>
      <c r="R761" s="22">
        <f>SUM(_xlfn.XLOOKUP($D761,当月商品!$D:$D,当月商品!I:I,0),_xlfn.XLOOKUP($D761,前月商品!$D:$D,前月商品!I:I,0),_xlfn.XLOOKUP($D761,前々月商品!$D:$D,前々月商品!I:I,0))</f>
        <v>0</v>
      </c>
      <c r="S761" s="23">
        <f>SUM(_xlfn.XLOOKUP($D761,当月商品!$D:$D,当月商品!V:V,0),_xlfn.XLOOKUP($D761,前月商品!$D:$D,前月商品!V:V,0),_xlfn.XLOOKUP($D761,前々月商品!$D:$D,前々月商品!V:V,0))</f>
        <v>0</v>
      </c>
      <c r="T761" s="23">
        <f t="shared" si="157"/>
        <v>0</v>
      </c>
      <c r="U761" s="23">
        <f>SUM(_xlfn.XLOOKUP($D761,当月商品!$D:$D,当月商品!W:W,0),_xlfn.XLOOKUP($D761,前月商品!$D:$D,前月商品!W:W,0),_xlfn.XLOOKUP($D761,前々月商品!$D:$D,前々月商品!W:W,0))</f>
        <v>0</v>
      </c>
      <c r="V761" s="23">
        <f>SUM(_xlfn.XLOOKUP($D761,当月商品!$D:$D,当月商品!H:H,0),_xlfn.XLOOKUP($D761,前月商品!$D:$D,前月商品!H:H,0),_xlfn.XLOOKUP($D761,前々月商品!$D:$D,前々月商品!H:H,0))</f>
        <v>0</v>
      </c>
      <c r="W761" s="13">
        <f t="shared" si="158"/>
        <v>0</v>
      </c>
      <c r="X761" s="15">
        <f t="shared" si="159"/>
        <v>0</v>
      </c>
      <c r="Y761" s="22">
        <f>_xlfn.XLOOKUP($D761,当月商品!$D:$D,当月商品!I:I,0)</f>
        <v>0</v>
      </c>
      <c r="Z761" s="23">
        <f>_xlfn.XLOOKUP($D761,前月商品!$D:$D,前月商品!I:I,0)</f>
        <v>0</v>
      </c>
      <c r="AA761" s="23">
        <f>_xlfn.XLOOKUP($D761,前々月商品!$D:$D,前々月商品!I:I,0)</f>
        <v>0</v>
      </c>
      <c r="AB761" s="23">
        <f>_xlfn.XLOOKUP($D761,当月商品!$D:$D,当月商品!V:V,0)</f>
        <v>0</v>
      </c>
      <c r="AC761" s="23">
        <f>_xlfn.XLOOKUP($D761,前月商品!$D:$D,前月商品!V:V,0)</f>
        <v>0</v>
      </c>
      <c r="AD761" s="23">
        <f>_xlfn.XLOOKUP($D761,前々月商品!$D:$D,前々月商品!V:V,0)</f>
        <v>0</v>
      </c>
      <c r="AE761" s="23">
        <f t="shared" si="160"/>
        <v>0</v>
      </c>
      <c r="AF761" s="23">
        <f t="shared" si="161"/>
        <v>0</v>
      </c>
      <c r="AG761" s="23">
        <f t="shared" si="162"/>
        <v>0</v>
      </c>
      <c r="AH761" s="12">
        <f>_xlfn.XLOOKUP($D761,当月商品!$D:$D,当月商品!W:W,0)</f>
        <v>0</v>
      </c>
      <c r="AI761" s="12">
        <f>_xlfn.XLOOKUP($D761,前月商品!$D:$D,前月商品!W:W,0)</f>
        <v>0</v>
      </c>
      <c r="AJ761" s="12">
        <f>_xlfn.XLOOKUP($D761,前々月商品!$D:$D,前々月商品!W:W,0)</f>
        <v>0</v>
      </c>
      <c r="AK761" s="12">
        <f>_xlfn.XLOOKUP($D761,当月商品!$D:$D,当月商品!H:H,0)</f>
        <v>0</v>
      </c>
      <c r="AL761" s="12">
        <f>_xlfn.XLOOKUP($D761,前月商品!$D:$D,前月商品!H:H,0)</f>
        <v>0</v>
      </c>
      <c r="AM761" s="12">
        <f>_xlfn.XLOOKUP($D761,前々月商品!$D:$D,前々月商品!H:H,0)</f>
        <v>0</v>
      </c>
      <c r="AN761" s="13">
        <f t="shared" si="163"/>
        <v>0</v>
      </c>
      <c r="AO761" s="13">
        <f t="shared" si="164"/>
        <v>0</v>
      </c>
      <c r="AP761" s="13">
        <f t="shared" si="165"/>
        <v>0</v>
      </c>
      <c r="AQ761" s="16">
        <f t="shared" si="166"/>
        <v>0</v>
      </c>
      <c r="AR761" s="16">
        <f t="shared" si="167"/>
        <v>0</v>
      </c>
      <c r="AS761" s="17">
        <f t="shared" si="168"/>
        <v>0</v>
      </c>
      <c r="AT761" t="e">
        <f t="shared" si="169"/>
        <v>#VALUE!</v>
      </c>
    </row>
    <row r="762" spans="3:46" ht="36.65" customHeight="1">
      <c r="C762" s="20">
        <v>757</v>
      </c>
      <c r="D762" s="53">
        <f>現状商品設定!B759</f>
        <v>0</v>
      </c>
      <c r="E762" s="26" t="str">
        <f>IFERROR(_xlfn.XLOOKUP($D762,現状商品設定!B:B,現状商品設定!C:C,"-"),"-")</f>
        <v>-</v>
      </c>
      <c r="F762" s="32" t="s">
        <v>46</v>
      </c>
      <c r="G762" s="30" t="str">
        <f>IFERROR(_xlfn.XLOOKUP($D762,現状商品設定!B:B,現状商品設定!F:F),"-")</f>
        <v>-</v>
      </c>
      <c r="H762" s="34" t="e">
        <f>IF(IF(AND(V762&gt;=設定!$C$3,X762&gt;=L762),G762*(1+設定!$C$6),IF(AND(V762&gt;=設定!$C$3,X762&lt;L762),G762*(1+設定!$C$7*-1),IF(V762&lt;設定!$C$3,G762*(1+設定!$C$6),"除外")))&gt;10,IF(AND(V762&gt;=設定!$C$3,X762&gt;=L762),G762*(1+設定!$C$6),IF(AND(V762&gt;=設定!$C$3,X762&lt;L762),G762*(1+設定!$C$7*-1),IF(V762&lt;設定!$C$3,G762*(1+設定!$C$6),"除外"))),10)</f>
        <v>#VALUE!</v>
      </c>
      <c r="I762" s="34" t="e">
        <f ca="1">IF(消化率!$I$5&lt;1,商品!H762*消化率!$I$5,IF(商品!W762*商品!Q762/(商品!H762*消化率!$I$5)&gt;商品!L762,商品!H762*消化率!$I$5,J762))</f>
        <v>#DIV/0!</v>
      </c>
      <c r="J762" s="34" t="e">
        <f t="shared" si="156"/>
        <v>#VALUE!</v>
      </c>
      <c r="K762" s="34" t="e">
        <f ca="1">IF(ROUNDDOWN(IF(I762&gt;=設定!$C$8,設定!$C$8,商品!I762),0)&lt;10,10,ROUNDDOWN(IF(I762&gt;=設定!$C$8,設定!$C$8,商品!I762),0))</f>
        <v>#DIV/0!</v>
      </c>
      <c r="L762" s="64">
        <f>IF(F762="標準",設定!$C$4,商品!F762)</f>
        <v>5</v>
      </c>
      <c r="M762" s="63" t="str">
        <f>_xlfn.XLOOKUP($D762,全商品!$F:$F,全商品!H:H,"-")</f>
        <v>-</v>
      </c>
      <c r="N762" s="12" t="str">
        <f>_xlfn.XLOOKUP($D762,全商品!$F:$F,全商品!I:I,"-")</f>
        <v>-</v>
      </c>
      <c r="O762" s="23" t="str">
        <f>_xlfn.XLOOKUP($D762,全商品!$F:$F,全商品!K:K,"-")</f>
        <v>-</v>
      </c>
      <c r="P762" s="13" t="str">
        <f>_xlfn.XLOOKUP($D762,全商品!$F:$F,全商品!M:M,"-")</f>
        <v>-</v>
      </c>
      <c r="Q762" s="25" t="str">
        <f>_xlfn.XLOOKUP($D762,現状商品設定!B:B,現状商品設定!D:D,"-")</f>
        <v>-</v>
      </c>
      <c r="R762" s="22">
        <f>SUM(_xlfn.XLOOKUP($D762,当月商品!$D:$D,当月商品!I:I,0),_xlfn.XLOOKUP($D762,前月商品!$D:$D,前月商品!I:I,0),_xlfn.XLOOKUP($D762,前々月商品!$D:$D,前々月商品!I:I,0))</f>
        <v>0</v>
      </c>
      <c r="S762" s="23">
        <f>SUM(_xlfn.XLOOKUP($D762,当月商品!$D:$D,当月商品!V:V,0),_xlfn.XLOOKUP($D762,前月商品!$D:$D,前月商品!V:V,0),_xlfn.XLOOKUP($D762,前々月商品!$D:$D,前々月商品!V:V,0))</f>
        <v>0</v>
      </c>
      <c r="T762" s="23">
        <f t="shared" si="157"/>
        <v>0</v>
      </c>
      <c r="U762" s="23">
        <f>SUM(_xlfn.XLOOKUP($D762,当月商品!$D:$D,当月商品!W:W,0),_xlfn.XLOOKUP($D762,前月商品!$D:$D,前月商品!W:W,0),_xlfn.XLOOKUP($D762,前々月商品!$D:$D,前々月商品!W:W,0))</f>
        <v>0</v>
      </c>
      <c r="V762" s="23">
        <f>SUM(_xlfn.XLOOKUP($D762,当月商品!$D:$D,当月商品!H:H,0),_xlfn.XLOOKUP($D762,前月商品!$D:$D,前月商品!H:H,0),_xlfn.XLOOKUP($D762,前々月商品!$D:$D,前々月商品!H:H,0))</f>
        <v>0</v>
      </c>
      <c r="W762" s="13">
        <f t="shared" si="158"/>
        <v>0</v>
      </c>
      <c r="X762" s="15">
        <f t="shared" si="159"/>
        <v>0</v>
      </c>
      <c r="Y762" s="22">
        <f>_xlfn.XLOOKUP($D762,当月商品!$D:$D,当月商品!I:I,0)</f>
        <v>0</v>
      </c>
      <c r="Z762" s="23">
        <f>_xlfn.XLOOKUP($D762,前月商品!$D:$D,前月商品!I:I,0)</f>
        <v>0</v>
      </c>
      <c r="AA762" s="23">
        <f>_xlfn.XLOOKUP($D762,前々月商品!$D:$D,前々月商品!I:I,0)</f>
        <v>0</v>
      </c>
      <c r="AB762" s="23">
        <f>_xlfn.XLOOKUP($D762,当月商品!$D:$D,当月商品!V:V,0)</f>
        <v>0</v>
      </c>
      <c r="AC762" s="23">
        <f>_xlfn.XLOOKUP($D762,前月商品!$D:$D,前月商品!V:V,0)</f>
        <v>0</v>
      </c>
      <c r="AD762" s="23">
        <f>_xlfn.XLOOKUP($D762,前々月商品!$D:$D,前々月商品!V:V,0)</f>
        <v>0</v>
      </c>
      <c r="AE762" s="23">
        <f t="shared" si="160"/>
        <v>0</v>
      </c>
      <c r="AF762" s="23">
        <f t="shared" si="161"/>
        <v>0</v>
      </c>
      <c r="AG762" s="23">
        <f t="shared" si="162"/>
        <v>0</v>
      </c>
      <c r="AH762" s="12">
        <f>_xlfn.XLOOKUP($D762,当月商品!$D:$D,当月商品!W:W,0)</f>
        <v>0</v>
      </c>
      <c r="AI762" s="12">
        <f>_xlfn.XLOOKUP($D762,前月商品!$D:$D,前月商品!W:W,0)</f>
        <v>0</v>
      </c>
      <c r="AJ762" s="12">
        <f>_xlfn.XLOOKUP($D762,前々月商品!$D:$D,前々月商品!W:W,0)</f>
        <v>0</v>
      </c>
      <c r="AK762" s="12">
        <f>_xlfn.XLOOKUP($D762,当月商品!$D:$D,当月商品!H:H,0)</f>
        <v>0</v>
      </c>
      <c r="AL762" s="12">
        <f>_xlfn.XLOOKUP($D762,前月商品!$D:$D,前月商品!H:H,0)</f>
        <v>0</v>
      </c>
      <c r="AM762" s="12">
        <f>_xlfn.XLOOKUP($D762,前々月商品!$D:$D,前々月商品!H:H,0)</f>
        <v>0</v>
      </c>
      <c r="AN762" s="13">
        <f t="shared" si="163"/>
        <v>0</v>
      </c>
      <c r="AO762" s="13">
        <f t="shared" si="164"/>
        <v>0</v>
      </c>
      <c r="AP762" s="13">
        <f t="shared" si="165"/>
        <v>0</v>
      </c>
      <c r="AQ762" s="16">
        <f t="shared" si="166"/>
        <v>0</v>
      </c>
      <c r="AR762" s="16">
        <f t="shared" si="167"/>
        <v>0</v>
      </c>
      <c r="AS762" s="17">
        <f t="shared" si="168"/>
        <v>0</v>
      </c>
      <c r="AT762" t="e">
        <f t="shared" si="169"/>
        <v>#VALUE!</v>
      </c>
    </row>
    <row r="763" spans="3:46" ht="36.65" customHeight="1">
      <c r="C763" s="20">
        <v>758</v>
      </c>
      <c r="D763" s="53">
        <f>現状商品設定!B760</f>
        <v>0</v>
      </c>
      <c r="E763" s="26" t="str">
        <f>IFERROR(_xlfn.XLOOKUP($D763,現状商品設定!B:B,現状商品設定!C:C,"-"),"-")</f>
        <v>-</v>
      </c>
      <c r="F763" s="32" t="s">
        <v>46</v>
      </c>
      <c r="G763" s="30" t="str">
        <f>IFERROR(_xlfn.XLOOKUP($D763,現状商品設定!B:B,現状商品設定!F:F),"-")</f>
        <v>-</v>
      </c>
      <c r="H763" s="34" t="e">
        <f>IF(IF(AND(V763&gt;=設定!$C$3,X763&gt;=L763),G763*(1+設定!$C$6),IF(AND(V763&gt;=設定!$C$3,X763&lt;L763),G763*(1+設定!$C$7*-1),IF(V763&lt;設定!$C$3,G763*(1+設定!$C$6),"除外")))&gt;10,IF(AND(V763&gt;=設定!$C$3,X763&gt;=L763),G763*(1+設定!$C$6),IF(AND(V763&gt;=設定!$C$3,X763&lt;L763),G763*(1+設定!$C$7*-1),IF(V763&lt;設定!$C$3,G763*(1+設定!$C$6),"除外"))),10)</f>
        <v>#VALUE!</v>
      </c>
      <c r="I763" s="34" t="e">
        <f ca="1">IF(消化率!$I$5&lt;1,商品!H763*消化率!$I$5,IF(商品!W763*商品!Q763/(商品!H763*消化率!$I$5)&gt;商品!L763,商品!H763*消化率!$I$5,J763))</f>
        <v>#DIV/0!</v>
      </c>
      <c r="J763" s="34" t="e">
        <f t="shared" si="156"/>
        <v>#VALUE!</v>
      </c>
      <c r="K763" s="34" t="e">
        <f ca="1">IF(ROUNDDOWN(IF(I763&gt;=設定!$C$8,設定!$C$8,商品!I763),0)&lt;10,10,ROUNDDOWN(IF(I763&gt;=設定!$C$8,設定!$C$8,商品!I763),0))</f>
        <v>#DIV/0!</v>
      </c>
      <c r="L763" s="64">
        <f>IF(F763="標準",設定!$C$4,商品!F763)</f>
        <v>5</v>
      </c>
      <c r="M763" s="63" t="str">
        <f>_xlfn.XLOOKUP($D763,全商品!$F:$F,全商品!H:H,"-")</f>
        <v>-</v>
      </c>
      <c r="N763" s="12" t="str">
        <f>_xlfn.XLOOKUP($D763,全商品!$F:$F,全商品!I:I,"-")</f>
        <v>-</v>
      </c>
      <c r="O763" s="23" t="str">
        <f>_xlfn.XLOOKUP($D763,全商品!$F:$F,全商品!K:K,"-")</f>
        <v>-</v>
      </c>
      <c r="P763" s="13" t="str">
        <f>_xlfn.XLOOKUP($D763,全商品!$F:$F,全商品!M:M,"-")</f>
        <v>-</v>
      </c>
      <c r="Q763" s="25" t="str">
        <f>_xlfn.XLOOKUP($D763,現状商品設定!B:B,現状商品設定!D:D,"-")</f>
        <v>-</v>
      </c>
      <c r="R763" s="22">
        <f>SUM(_xlfn.XLOOKUP($D763,当月商品!$D:$D,当月商品!I:I,0),_xlfn.XLOOKUP($D763,前月商品!$D:$D,前月商品!I:I,0),_xlfn.XLOOKUP($D763,前々月商品!$D:$D,前々月商品!I:I,0))</f>
        <v>0</v>
      </c>
      <c r="S763" s="23">
        <f>SUM(_xlfn.XLOOKUP($D763,当月商品!$D:$D,当月商品!V:V,0),_xlfn.XLOOKUP($D763,前月商品!$D:$D,前月商品!V:V,0),_xlfn.XLOOKUP($D763,前々月商品!$D:$D,前々月商品!V:V,0))</f>
        <v>0</v>
      </c>
      <c r="T763" s="23">
        <f t="shared" si="157"/>
        <v>0</v>
      </c>
      <c r="U763" s="23">
        <f>SUM(_xlfn.XLOOKUP($D763,当月商品!$D:$D,当月商品!W:W,0),_xlfn.XLOOKUP($D763,前月商品!$D:$D,前月商品!W:W,0),_xlfn.XLOOKUP($D763,前々月商品!$D:$D,前々月商品!W:W,0))</f>
        <v>0</v>
      </c>
      <c r="V763" s="23">
        <f>SUM(_xlfn.XLOOKUP($D763,当月商品!$D:$D,当月商品!H:H,0),_xlfn.XLOOKUP($D763,前月商品!$D:$D,前月商品!H:H,0),_xlfn.XLOOKUP($D763,前々月商品!$D:$D,前々月商品!H:H,0))</f>
        <v>0</v>
      </c>
      <c r="W763" s="13">
        <f t="shared" si="158"/>
        <v>0</v>
      </c>
      <c r="X763" s="15">
        <f t="shared" si="159"/>
        <v>0</v>
      </c>
      <c r="Y763" s="22">
        <f>_xlfn.XLOOKUP($D763,当月商品!$D:$D,当月商品!I:I,0)</f>
        <v>0</v>
      </c>
      <c r="Z763" s="23">
        <f>_xlfn.XLOOKUP($D763,前月商品!$D:$D,前月商品!I:I,0)</f>
        <v>0</v>
      </c>
      <c r="AA763" s="23">
        <f>_xlfn.XLOOKUP($D763,前々月商品!$D:$D,前々月商品!I:I,0)</f>
        <v>0</v>
      </c>
      <c r="AB763" s="23">
        <f>_xlfn.XLOOKUP($D763,当月商品!$D:$D,当月商品!V:V,0)</f>
        <v>0</v>
      </c>
      <c r="AC763" s="23">
        <f>_xlfn.XLOOKUP($D763,前月商品!$D:$D,前月商品!V:V,0)</f>
        <v>0</v>
      </c>
      <c r="AD763" s="23">
        <f>_xlfn.XLOOKUP($D763,前々月商品!$D:$D,前々月商品!V:V,0)</f>
        <v>0</v>
      </c>
      <c r="AE763" s="23">
        <f t="shared" si="160"/>
        <v>0</v>
      </c>
      <c r="AF763" s="23">
        <f t="shared" si="161"/>
        <v>0</v>
      </c>
      <c r="AG763" s="23">
        <f t="shared" si="162"/>
        <v>0</v>
      </c>
      <c r="AH763" s="12">
        <f>_xlfn.XLOOKUP($D763,当月商品!$D:$D,当月商品!W:W,0)</f>
        <v>0</v>
      </c>
      <c r="AI763" s="12">
        <f>_xlfn.XLOOKUP($D763,前月商品!$D:$D,前月商品!W:W,0)</f>
        <v>0</v>
      </c>
      <c r="AJ763" s="12">
        <f>_xlfn.XLOOKUP($D763,前々月商品!$D:$D,前々月商品!W:W,0)</f>
        <v>0</v>
      </c>
      <c r="AK763" s="12">
        <f>_xlfn.XLOOKUP($D763,当月商品!$D:$D,当月商品!H:H,0)</f>
        <v>0</v>
      </c>
      <c r="AL763" s="12">
        <f>_xlfn.XLOOKUP($D763,前月商品!$D:$D,前月商品!H:H,0)</f>
        <v>0</v>
      </c>
      <c r="AM763" s="12">
        <f>_xlfn.XLOOKUP($D763,前々月商品!$D:$D,前々月商品!H:H,0)</f>
        <v>0</v>
      </c>
      <c r="AN763" s="13">
        <f t="shared" si="163"/>
        <v>0</v>
      </c>
      <c r="AO763" s="13">
        <f t="shared" si="164"/>
        <v>0</v>
      </c>
      <c r="AP763" s="13">
        <f t="shared" si="165"/>
        <v>0</v>
      </c>
      <c r="AQ763" s="16">
        <f t="shared" si="166"/>
        <v>0</v>
      </c>
      <c r="AR763" s="16">
        <f t="shared" si="167"/>
        <v>0</v>
      </c>
      <c r="AS763" s="17">
        <f t="shared" si="168"/>
        <v>0</v>
      </c>
      <c r="AT763" t="e">
        <f t="shared" si="169"/>
        <v>#VALUE!</v>
      </c>
    </row>
    <row r="764" spans="3:46" ht="36.65" customHeight="1">
      <c r="C764" s="20">
        <v>759</v>
      </c>
      <c r="D764" s="53">
        <f>現状商品設定!B761</f>
        <v>0</v>
      </c>
      <c r="E764" s="26" t="str">
        <f>IFERROR(_xlfn.XLOOKUP($D764,現状商品設定!B:B,現状商品設定!C:C,"-"),"-")</f>
        <v>-</v>
      </c>
      <c r="F764" s="32" t="s">
        <v>46</v>
      </c>
      <c r="G764" s="30" t="str">
        <f>IFERROR(_xlfn.XLOOKUP($D764,現状商品設定!B:B,現状商品設定!F:F),"-")</f>
        <v>-</v>
      </c>
      <c r="H764" s="34" t="e">
        <f>IF(IF(AND(V764&gt;=設定!$C$3,X764&gt;=L764),G764*(1+設定!$C$6),IF(AND(V764&gt;=設定!$C$3,X764&lt;L764),G764*(1+設定!$C$7*-1),IF(V764&lt;設定!$C$3,G764*(1+設定!$C$6),"除外")))&gt;10,IF(AND(V764&gt;=設定!$C$3,X764&gt;=L764),G764*(1+設定!$C$6),IF(AND(V764&gt;=設定!$C$3,X764&lt;L764),G764*(1+設定!$C$7*-1),IF(V764&lt;設定!$C$3,G764*(1+設定!$C$6),"除外"))),10)</f>
        <v>#VALUE!</v>
      </c>
      <c r="I764" s="34" t="e">
        <f ca="1">IF(消化率!$I$5&lt;1,商品!H764*消化率!$I$5,IF(商品!W764*商品!Q764/(商品!H764*消化率!$I$5)&gt;商品!L764,商品!H764*消化率!$I$5,J764))</f>
        <v>#DIV/0!</v>
      </c>
      <c r="J764" s="34" t="e">
        <f t="shared" si="156"/>
        <v>#VALUE!</v>
      </c>
      <c r="K764" s="34" t="e">
        <f ca="1">IF(ROUNDDOWN(IF(I764&gt;=設定!$C$8,設定!$C$8,商品!I764),0)&lt;10,10,ROUNDDOWN(IF(I764&gt;=設定!$C$8,設定!$C$8,商品!I764),0))</f>
        <v>#DIV/0!</v>
      </c>
      <c r="L764" s="64">
        <f>IF(F764="標準",設定!$C$4,商品!F764)</f>
        <v>5</v>
      </c>
      <c r="M764" s="63" t="str">
        <f>_xlfn.XLOOKUP($D764,全商品!$F:$F,全商品!H:H,"-")</f>
        <v>-</v>
      </c>
      <c r="N764" s="12" t="str">
        <f>_xlfn.XLOOKUP($D764,全商品!$F:$F,全商品!I:I,"-")</f>
        <v>-</v>
      </c>
      <c r="O764" s="23" t="str">
        <f>_xlfn.XLOOKUP($D764,全商品!$F:$F,全商品!K:K,"-")</f>
        <v>-</v>
      </c>
      <c r="P764" s="13" t="str">
        <f>_xlfn.XLOOKUP($D764,全商品!$F:$F,全商品!M:M,"-")</f>
        <v>-</v>
      </c>
      <c r="Q764" s="25" t="str">
        <f>_xlfn.XLOOKUP($D764,現状商品設定!B:B,現状商品設定!D:D,"-")</f>
        <v>-</v>
      </c>
      <c r="R764" s="22">
        <f>SUM(_xlfn.XLOOKUP($D764,当月商品!$D:$D,当月商品!I:I,0),_xlfn.XLOOKUP($D764,前月商品!$D:$D,前月商品!I:I,0),_xlfn.XLOOKUP($D764,前々月商品!$D:$D,前々月商品!I:I,0))</f>
        <v>0</v>
      </c>
      <c r="S764" s="23">
        <f>SUM(_xlfn.XLOOKUP($D764,当月商品!$D:$D,当月商品!V:V,0),_xlfn.XLOOKUP($D764,前月商品!$D:$D,前月商品!V:V,0),_xlfn.XLOOKUP($D764,前々月商品!$D:$D,前々月商品!V:V,0))</f>
        <v>0</v>
      </c>
      <c r="T764" s="23">
        <f t="shared" si="157"/>
        <v>0</v>
      </c>
      <c r="U764" s="23">
        <f>SUM(_xlfn.XLOOKUP($D764,当月商品!$D:$D,当月商品!W:W,0),_xlfn.XLOOKUP($D764,前月商品!$D:$D,前月商品!W:W,0),_xlfn.XLOOKUP($D764,前々月商品!$D:$D,前々月商品!W:W,0))</f>
        <v>0</v>
      </c>
      <c r="V764" s="23">
        <f>SUM(_xlfn.XLOOKUP($D764,当月商品!$D:$D,当月商品!H:H,0),_xlfn.XLOOKUP($D764,前月商品!$D:$D,前月商品!H:H,0),_xlfn.XLOOKUP($D764,前々月商品!$D:$D,前々月商品!H:H,0))</f>
        <v>0</v>
      </c>
      <c r="W764" s="13">
        <f t="shared" si="158"/>
        <v>0</v>
      </c>
      <c r="X764" s="15">
        <f t="shared" si="159"/>
        <v>0</v>
      </c>
      <c r="Y764" s="22">
        <f>_xlfn.XLOOKUP($D764,当月商品!$D:$D,当月商品!I:I,0)</f>
        <v>0</v>
      </c>
      <c r="Z764" s="23">
        <f>_xlfn.XLOOKUP($D764,前月商品!$D:$D,前月商品!I:I,0)</f>
        <v>0</v>
      </c>
      <c r="AA764" s="23">
        <f>_xlfn.XLOOKUP($D764,前々月商品!$D:$D,前々月商品!I:I,0)</f>
        <v>0</v>
      </c>
      <c r="AB764" s="23">
        <f>_xlfn.XLOOKUP($D764,当月商品!$D:$D,当月商品!V:V,0)</f>
        <v>0</v>
      </c>
      <c r="AC764" s="23">
        <f>_xlfn.XLOOKUP($D764,前月商品!$D:$D,前月商品!V:V,0)</f>
        <v>0</v>
      </c>
      <c r="AD764" s="23">
        <f>_xlfn.XLOOKUP($D764,前々月商品!$D:$D,前々月商品!V:V,0)</f>
        <v>0</v>
      </c>
      <c r="AE764" s="23">
        <f t="shared" si="160"/>
        <v>0</v>
      </c>
      <c r="AF764" s="23">
        <f t="shared" si="161"/>
        <v>0</v>
      </c>
      <c r="AG764" s="23">
        <f t="shared" si="162"/>
        <v>0</v>
      </c>
      <c r="AH764" s="12">
        <f>_xlfn.XLOOKUP($D764,当月商品!$D:$D,当月商品!W:W,0)</f>
        <v>0</v>
      </c>
      <c r="AI764" s="12">
        <f>_xlfn.XLOOKUP($D764,前月商品!$D:$D,前月商品!W:W,0)</f>
        <v>0</v>
      </c>
      <c r="AJ764" s="12">
        <f>_xlfn.XLOOKUP($D764,前々月商品!$D:$D,前々月商品!W:W,0)</f>
        <v>0</v>
      </c>
      <c r="AK764" s="12">
        <f>_xlfn.XLOOKUP($D764,当月商品!$D:$D,当月商品!H:H,0)</f>
        <v>0</v>
      </c>
      <c r="AL764" s="12">
        <f>_xlfn.XLOOKUP($D764,前月商品!$D:$D,前月商品!H:H,0)</f>
        <v>0</v>
      </c>
      <c r="AM764" s="12">
        <f>_xlfn.XLOOKUP($D764,前々月商品!$D:$D,前々月商品!H:H,0)</f>
        <v>0</v>
      </c>
      <c r="AN764" s="13">
        <f t="shared" si="163"/>
        <v>0</v>
      </c>
      <c r="AO764" s="13">
        <f t="shared" si="164"/>
        <v>0</v>
      </c>
      <c r="AP764" s="13">
        <f t="shared" si="165"/>
        <v>0</v>
      </c>
      <c r="AQ764" s="16">
        <f t="shared" si="166"/>
        <v>0</v>
      </c>
      <c r="AR764" s="16">
        <f t="shared" si="167"/>
        <v>0</v>
      </c>
      <c r="AS764" s="17">
        <f t="shared" si="168"/>
        <v>0</v>
      </c>
      <c r="AT764" t="e">
        <f t="shared" si="169"/>
        <v>#VALUE!</v>
      </c>
    </row>
    <row r="765" spans="3:46" ht="36.65" customHeight="1">
      <c r="C765" s="20">
        <v>760</v>
      </c>
      <c r="D765" s="53">
        <f>現状商品設定!B762</f>
        <v>0</v>
      </c>
      <c r="E765" s="26" t="str">
        <f>IFERROR(_xlfn.XLOOKUP($D765,現状商品設定!B:B,現状商品設定!C:C,"-"),"-")</f>
        <v>-</v>
      </c>
      <c r="F765" s="32" t="s">
        <v>46</v>
      </c>
      <c r="G765" s="30" t="str">
        <f>IFERROR(_xlfn.XLOOKUP($D765,現状商品設定!B:B,現状商品設定!F:F),"-")</f>
        <v>-</v>
      </c>
      <c r="H765" s="34" t="e">
        <f>IF(IF(AND(V765&gt;=設定!$C$3,X765&gt;=L765),G765*(1+設定!$C$6),IF(AND(V765&gt;=設定!$C$3,X765&lt;L765),G765*(1+設定!$C$7*-1),IF(V765&lt;設定!$C$3,G765*(1+設定!$C$6),"除外")))&gt;10,IF(AND(V765&gt;=設定!$C$3,X765&gt;=L765),G765*(1+設定!$C$6),IF(AND(V765&gt;=設定!$C$3,X765&lt;L765),G765*(1+設定!$C$7*-1),IF(V765&lt;設定!$C$3,G765*(1+設定!$C$6),"除外"))),10)</f>
        <v>#VALUE!</v>
      </c>
      <c r="I765" s="34" t="e">
        <f ca="1">IF(消化率!$I$5&lt;1,商品!H765*消化率!$I$5,IF(商品!W765*商品!Q765/(商品!H765*消化率!$I$5)&gt;商品!L765,商品!H765*消化率!$I$5,J765))</f>
        <v>#DIV/0!</v>
      </c>
      <c r="J765" s="34" t="e">
        <f t="shared" si="156"/>
        <v>#VALUE!</v>
      </c>
      <c r="K765" s="34" t="e">
        <f ca="1">IF(ROUNDDOWN(IF(I765&gt;=設定!$C$8,設定!$C$8,商品!I765),0)&lt;10,10,ROUNDDOWN(IF(I765&gt;=設定!$C$8,設定!$C$8,商品!I765),0))</f>
        <v>#DIV/0!</v>
      </c>
      <c r="L765" s="64">
        <f>IF(F765="標準",設定!$C$4,商品!F765)</f>
        <v>5</v>
      </c>
      <c r="M765" s="63" t="str">
        <f>_xlfn.XLOOKUP($D765,全商品!$F:$F,全商品!H:H,"-")</f>
        <v>-</v>
      </c>
      <c r="N765" s="12" t="str">
        <f>_xlfn.XLOOKUP($D765,全商品!$F:$F,全商品!I:I,"-")</f>
        <v>-</v>
      </c>
      <c r="O765" s="23" t="str">
        <f>_xlfn.XLOOKUP($D765,全商品!$F:$F,全商品!K:K,"-")</f>
        <v>-</v>
      </c>
      <c r="P765" s="13" t="str">
        <f>_xlfn.XLOOKUP($D765,全商品!$F:$F,全商品!M:M,"-")</f>
        <v>-</v>
      </c>
      <c r="Q765" s="25" t="str">
        <f>_xlfn.XLOOKUP($D765,現状商品設定!B:B,現状商品設定!D:D,"-")</f>
        <v>-</v>
      </c>
      <c r="R765" s="22">
        <f>SUM(_xlfn.XLOOKUP($D765,当月商品!$D:$D,当月商品!I:I,0),_xlfn.XLOOKUP($D765,前月商品!$D:$D,前月商品!I:I,0),_xlfn.XLOOKUP($D765,前々月商品!$D:$D,前々月商品!I:I,0))</f>
        <v>0</v>
      </c>
      <c r="S765" s="23">
        <f>SUM(_xlfn.XLOOKUP($D765,当月商品!$D:$D,当月商品!V:V,0),_xlfn.XLOOKUP($D765,前月商品!$D:$D,前月商品!V:V,0),_xlfn.XLOOKUP($D765,前々月商品!$D:$D,前々月商品!V:V,0))</f>
        <v>0</v>
      </c>
      <c r="T765" s="23">
        <f t="shared" si="157"/>
        <v>0</v>
      </c>
      <c r="U765" s="23">
        <f>SUM(_xlfn.XLOOKUP($D765,当月商品!$D:$D,当月商品!W:W,0),_xlfn.XLOOKUP($D765,前月商品!$D:$D,前月商品!W:W,0),_xlfn.XLOOKUP($D765,前々月商品!$D:$D,前々月商品!W:W,0))</f>
        <v>0</v>
      </c>
      <c r="V765" s="23">
        <f>SUM(_xlfn.XLOOKUP($D765,当月商品!$D:$D,当月商品!H:H,0),_xlfn.XLOOKUP($D765,前月商品!$D:$D,前月商品!H:H,0),_xlfn.XLOOKUP($D765,前々月商品!$D:$D,前々月商品!H:H,0))</f>
        <v>0</v>
      </c>
      <c r="W765" s="13">
        <f t="shared" si="158"/>
        <v>0</v>
      </c>
      <c r="X765" s="15">
        <f t="shared" si="159"/>
        <v>0</v>
      </c>
      <c r="Y765" s="22">
        <f>_xlfn.XLOOKUP($D765,当月商品!$D:$D,当月商品!I:I,0)</f>
        <v>0</v>
      </c>
      <c r="Z765" s="23">
        <f>_xlfn.XLOOKUP($D765,前月商品!$D:$D,前月商品!I:I,0)</f>
        <v>0</v>
      </c>
      <c r="AA765" s="23">
        <f>_xlfn.XLOOKUP($D765,前々月商品!$D:$D,前々月商品!I:I,0)</f>
        <v>0</v>
      </c>
      <c r="AB765" s="23">
        <f>_xlfn.XLOOKUP($D765,当月商品!$D:$D,当月商品!V:V,0)</f>
        <v>0</v>
      </c>
      <c r="AC765" s="23">
        <f>_xlfn.XLOOKUP($D765,前月商品!$D:$D,前月商品!V:V,0)</f>
        <v>0</v>
      </c>
      <c r="AD765" s="23">
        <f>_xlfn.XLOOKUP($D765,前々月商品!$D:$D,前々月商品!V:V,0)</f>
        <v>0</v>
      </c>
      <c r="AE765" s="23">
        <f t="shared" si="160"/>
        <v>0</v>
      </c>
      <c r="AF765" s="23">
        <f t="shared" si="161"/>
        <v>0</v>
      </c>
      <c r="AG765" s="23">
        <f t="shared" si="162"/>
        <v>0</v>
      </c>
      <c r="AH765" s="12">
        <f>_xlfn.XLOOKUP($D765,当月商品!$D:$D,当月商品!W:W,0)</f>
        <v>0</v>
      </c>
      <c r="AI765" s="12">
        <f>_xlfn.XLOOKUP($D765,前月商品!$D:$D,前月商品!W:W,0)</f>
        <v>0</v>
      </c>
      <c r="AJ765" s="12">
        <f>_xlfn.XLOOKUP($D765,前々月商品!$D:$D,前々月商品!W:W,0)</f>
        <v>0</v>
      </c>
      <c r="AK765" s="12">
        <f>_xlfn.XLOOKUP($D765,当月商品!$D:$D,当月商品!H:H,0)</f>
        <v>0</v>
      </c>
      <c r="AL765" s="12">
        <f>_xlfn.XLOOKUP($D765,前月商品!$D:$D,前月商品!H:H,0)</f>
        <v>0</v>
      </c>
      <c r="AM765" s="12">
        <f>_xlfn.XLOOKUP($D765,前々月商品!$D:$D,前々月商品!H:H,0)</f>
        <v>0</v>
      </c>
      <c r="AN765" s="13">
        <f t="shared" si="163"/>
        <v>0</v>
      </c>
      <c r="AO765" s="13">
        <f t="shared" si="164"/>
        <v>0</v>
      </c>
      <c r="AP765" s="13">
        <f t="shared" si="165"/>
        <v>0</v>
      </c>
      <c r="AQ765" s="16">
        <f t="shared" si="166"/>
        <v>0</v>
      </c>
      <c r="AR765" s="16">
        <f t="shared" si="167"/>
        <v>0</v>
      </c>
      <c r="AS765" s="17">
        <f t="shared" si="168"/>
        <v>0</v>
      </c>
      <c r="AT765" t="e">
        <f t="shared" si="169"/>
        <v>#VALUE!</v>
      </c>
    </row>
    <row r="766" spans="3:46" ht="36.65" customHeight="1">
      <c r="C766" s="20">
        <v>761</v>
      </c>
      <c r="D766" s="53">
        <f>現状商品設定!B763</f>
        <v>0</v>
      </c>
      <c r="E766" s="26" t="str">
        <f>IFERROR(_xlfn.XLOOKUP($D766,現状商品設定!B:B,現状商品設定!C:C,"-"),"-")</f>
        <v>-</v>
      </c>
      <c r="F766" s="32" t="s">
        <v>46</v>
      </c>
      <c r="G766" s="30" t="str">
        <f>IFERROR(_xlfn.XLOOKUP($D766,現状商品設定!B:B,現状商品設定!F:F),"-")</f>
        <v>-</v>
      </c>
      <c r="H766" s="34" t="e">
        <f>IF(IF(AND(V766&gt;=設定!$C$3,X766&gt;=L766),G766*(1+設定!$C$6),IF(AND(V766&gt;=設定!$C$3,X766&lt;L766),G766*(1+設定!$C$7*-1),IF(V766&lt;設定!$C$3,G766*(1+設定!$C$6),"除外")))&gt;10,IF(AND(V766&gt;=設定!$C$3,X766&gt;=L766),G766*(1+設定!$C$6),IF(AND(V766&gt;=設定!$C$3,X766&lt;L766),G766*(1+設定!$C$7*-1),IF(V766&lt;設定!$C$3,G766*(1+設定!$C$6),"除外"))),10)</f>
        <v>#VALUE!</v>
      </c>
      <c r="I766" s="34" t="e">
        <f ca="1">IF(消化率!$I$5&lt;1,商品!H766*消化率!$I$5,IF(商品!W766*商品!Q766/(商品!H766*消化率!$I$5)&gt;商品!L766,商品!H766*消化率!$I$5,J766))</f>
        <v>#DIV/0!</v>
      </c>
      <c r="J766" s="34" t="e">
        <f t="shared" si="156"/>
        <v>#VALUE!</v>
      </c>
      <c r="K766" s="34" t="e">
        <f ca="1">IF(ROUNDDOWN(IF(I766&gt;=設定!$C$8,設定!$C$8,商品!I766),0)&lt;10,10,ROUNDDOWN(IF(I766&gt;=設定!$C$8,設定!$C$8,商品!I766),0))</f>
        <v>#DIV/0!</v>
      </c>
      <c r="L766" s="64">
        <f>IF(F766="標準",設定!$C$4,商品!F766)</f>
        <v>5</v>
      </c>
      <c r="M766" s="63" t="str">
        <f>_xlfn.XLOOKUP($D766,全商品!$F:$F,全商品!H:H,"-")</f>
        <v>-</v>
      </c>
      <c r="N766" s="12" t="str">
        <f>_xlfn.XLOOKUP($D766,全商品!$F:$F,全商品!I:I,"-")</f>
        <v>-</v>
      </c>
      <c r="O766" s="23" t="str">
        <f>_xlfn.XLOOKUP($D766,全商品!$F:$F,全商品!K:K,"-")</f>
        <v>-</v>
      </c>
      <c r="P766" s="13" t="str">
        <f>_xlfn.XLOOKUP($D766,全商品!$F:$F,全商品!M:M,"-")</f>
        <v>-</v>
      </c>
      <c r="Q766" s="25" t="str">
        <f>_xlfn.XLOOKUP($D766,現状商品設定!B:B,現状商品設定!D:D,"-")</f>
        <v>-</v>
      </c>
      <c r="R766" s="22">
        <f>SUM(_xlfn.XLOOKUP($D766,当月商品!$D:$D,当月商品!I:I,0),_xlfn.XLOOKUP($D766,前月商品!$D:$D,前月商品!I:I,0),_xlfn.XLOOKUP($D766,前々月商品!$D:$D,前々月商品!I:I,0))</f>
        <v>0</v>
      </c>
      <c r="S766" s="23">
        <f>SUM(_xlfn.XLOOKUP($D766,当月商品!$D:$D,当月商品!V:V,0),_xlfn.XLOOKUP($D766,前月商品!$D:$D,前月商品!V:V,0),_xlfn.XLOOKUP($D766,前々月商品!$D:$D,前々月商品!V:V,0))</f>
        <v>0</v>
      </c>
      <c r="T766" s="23">
        <f t="shared" si="157"/>
        <v>0</v>
      </c>
      <c r="U766" s="23">
        <f>SUM(_xlfn.XLOOKUP($D766,当月商品!$D:$D,当月商品!W:W,0),_xlfn.XLOOKUP($D766,前月商品!$D:$D,前月商品!W:W,0),_xlfn.XLOOKUP($D766,前々月商品!$D:$D,前々月商品!W:W,0))</f>
        <v>0</v>
      </c>
      <c r="V766" s="23">
        <f>SUM(_xlfn.XLOOKUP($D766,当月商品!$D:$D,当月商品!H:H,0),_xlfn.XLOOKUP($D766,前月商品!$D:$D,前月商品!H:H,0),_xlfn.XLOOKUP($D766,前々月商品!$D:$D,前々月商品!H:H,0))</f>
        <v>0</v>
      </c>
      <c r="W766" s="13">
        <f t="shared" si="158"/>
        <v>0</v>
      </c>
      <c r="X766" s="15">
        <f t="shared" si="159"/>
        <v>0</v>
      </c>
      <c r="Y766" s="22">
        <f>_xlfn.XLOOKUP($D766,当月商品!$D:$D,当月商品!I:I,0)</f>
        <v>0</v>
      </c>
      <c r="Z766" s="23">
        <f>_xlfn.XLOOKUP($D766,前月商品!$D:$D,前月商品!I:I,0)</f>
        <v>0</v>
      </c>
      <c r="AA766" s="23">
        <f>_xlfn.XLOOKUP($D766,前々月商品!$D:$D,前々月商品!I:I,0)</f>
        <v>0</v>
      </c>
      <c r="AB766" s="23">
        <f>_xlfn.XLOOKUP($D766,当月商品!$D:$D,当月商品!V:V,0)</f>
        <v>0</v>
      </c>
      <c r="AC766" s="23">
        <f>_xlfn.XLOOKUP($D766,前月商品!$D:$D,前月商品!V:V,0)</f>
        <v>0</v>
      </c>
      <c r="AD766" s="23">
        <f>_xlfn.XLOOKUP($D766,前々月商品!$D:$D,前々月商品!V:V,0)</f>
        <v>0</v>
      </c>
      <c r="AE766" s="23">
        <f t="shared" si="160"/>
        <v>0</v>
      </c>
      <c r="AF766" s="23">
        <f t="shared" si="161"/>
        <v>0</v>
      </c>
      <c r="AG766" s="23">
        <f t="shared" si="162"/>
        <v>0</v>
      </c>
      <c r="AH766" s="12">
        <f>_xlfn.XLOOKUP($D766,当月商品!$D:$D,当月商品!W:W,0)</f>
        <v>0</v>
      </c>
      <c r="AI766" s="12">
        <f>_xlfn.XLOOKUP($D766,前月商品!$D:$D,前月商品!W:W,0)</f>
        <v>0</v>
      </c>
      <c r="AJ766" s="12">
        <f>_xlfn.XLOOKUP($D766,前々月商品!$D:$D,前々月商品!W:W,0)</f>
        <v>0</v>
      </c>
      <c r="AK766" s="12">
        <f>_xlfn.XLOOKUP($D766,当月商品!$D:$D,当月商品!H:H,0)</f>
        <v>0</v>
      </c>
      <c r="AL766" s="12">
        <f>_xlfn.XLOOKUP($D766,前月商品!$D:$D,前月商品!H:H,0)</f>
        <v>0</v>
      </c>
      <c r="AM766" s="12">
        <f>_xlfn.XLOOKUP($D766,前々月商品!$D:$D,前々月商品!H:H,0)</f>
        <v>0</v>
      </c>
      <c r="AN766" s="13">
        <f t="shared" si="163"/>
        <v>0</v>
      </c>
      <c r="AO766" s="13">
        <f t="shared" si="164"/>
        <v>0</v>
      </c>
      <c r="AP766" s="13">
        <f t="shared" si="165"/>
        <v>0</v>
      </c>
      <c r="AQ766" s="16">
        <f t="shared" si="166"/>
        <v>0</v>
      </c>
      <c r="AR766" s="16">
        <f t="shared" si="167"/>
        <v>0</v>
      </c>
      <c r="AS766" s="17">
        <f t="shared" si="168"/>
        <v>0</v>
      </c>
      <c r="AT766" t="e">
        <f t="shared" si="169"/>
        <v>#VALUE!</v>
      </c>
    </row>
    <row r="767" spans="3:46" ht="36.65" customHeight="1">
      <c r="C767" s="20">
        <v>762</v>
      </c>
      <c r="D767" s="53">
        <f>現状商品設定!B764</f>
        <v>0</v>
      </c>
      <c r="E767" s="26" t="str">
        <f>IFERROR(_xlfn.XLOOKUP($D767,現状商品設定!B:B,現状商品設定!C:C,"-"),"-")</f>
        <v>-</v>
      </c>
      <c r="F767" s="32" t="s">
        <v>46</v>
      </c>
      <c r="G767" s="30" t="str">
        <f>IFERROR(_xlfn.XLOOKUP($D767,現状商品設定!B:B,現状商品設定!F:F),"-")</f>
        <v>-</v>
      </c>
      <c r="H767" s="34" t="e">
        <f>IF(IF(AND(V767&gt;=設定!$C$3,X767&gt;=L767),G767*(1+設定!$C$6),IF(AND(V767&gt;=設定!$C$3,X767&lt;L767),G767*(1+設定!$C$7*-1),IF(V767&lt;設定!$C$3,G767*(1+設定!$C$6),"除外")))&gt;10,IF(AND(V767&gt;=設定!$C$3,X767&gt;=L767),G767*(1+設定!$C$6),IF(AND(V767&gt;=設定!$C$3,X767&lt;L767),G767*(1+設定!$C$7*-1),IF(V767&lt;設定!$C$3,G767*(1+設定!$C$6),"除外"))),10)</f>
        <v>#VALUE!</v>
      </c>
      <c r="I767" s="34" t="e">
        <f ca="1">IF(消化率!$I$5&lt;1,商品!H767*消化率!$I$5,IF(商品!W767*商品!Q767/(商品!H767*消化率!$I$5)&gt;商品!L767,商品!H767*消化率!$I$5,J767))</f>
        <v>#DIV/0!</v>
      </c>
      <c r="J767" s="34" t="e">
        <f t="shared" si="156"/>
        <v>#VALUE!</v>
      </c>
      <c r="K767" s="34" t="e">
        <f ca="1">IF(ROUNDDOWN(IF(I767&gt;=設定!$C$8,設定!$C$8,商品!I767),0)&lt;10,10,ROUNDDOWN(IF(I767&gt;=設定!$C$8,設定!$C$8,商品!I767),0))</f>
        <v>#DIV/0!</v>
      </c>
      <c r="L767" s="64">
        <f>IF(F767="標準",設定!$C$4,商品!F767)</f>
        <v>5</v>
      </c>
      <c r="M767" s="63" t="str">
        <f>_xlfn.XLOOKUP($D767,全商品!$F:$F,全商品!H:H,"-")</f>
        <v>-</v>
      </c>
      <c r="N767" s="12" t="str">
        <f>_xlfn.XLOOKUP($D767,全商品!$F:$F,全商品!I:I,"-")</f>
        <v>-</v>
      </c>
      <c r="O767" s="23" t="str">
        <f>_xlfn.XLOOKUP($D767,全商品!$F:$F,全商品!K:K,"-")</f>
        <v>-</v>
      </c>
      <c r="P767" s="13" t="str">
        <f>_xlfn.XLOOKUP($D767,全商品!$F:$F,全商品!M:M,"-")</f>
        <v>-</v>
      </c>
      <c r="Q767" s="25" t="str">
        <f>_xlfn.XLOOKUP($D767,現状商品設定!B:B,現状商品設定!D:D,"-")</f>
        <v>-</v>
      </c>
      <c r="R767" s="22">
        <f>SUM(_xlfn.XLOOKUP($D767,当月商品!$D:$D,当月商品!I:I,0),_xlfn.XLOOKUP($D767,前月商品!$D:$D,前月商品!I:I,0),_xlfn.XLOOKUP($D767,前々月商品!$D:$D,前々月商品!I:I,0))</f>
        <v>0</v>
      </c>
      <c r="S767" s="23">
        <f>SUM(_xlfn.XLOOKUP($D767,当月商品!$D:$D,当月商品!V:V,0),_xlfn.XLOOKUP($D767,前月商品!$D:$D,前月商品!V:V,0),_xlfn.XLOOKUP($D767,前々月商品!$D:$D,前々月商品!V:V,0))</f>
        <v>0</v>
      </c>
      <c r="T767" s="23">
        <f t="shared" si="157"/>
        <v>0</v>
      </c>
      <c r="U767" s="23">
        <f>SUM(_xlfn.XLOOKUP($D767,当月商品!$D:$D,当月商品!W:W,0),_xlfn.XLOOKUP($D767,前月商品!$D:$D,前月商品!W:W,0),_xlfn.XLOOKUP($D767,前々月商品!$D:$D,前々月商品!W:W,0))</f>
        <v>0</v>
      </c>
      <c r="V767" s="23">
        <f>SUM(_xlfn.XLOOKUP($D767,当月商品!$D:$D,当月商品!H:H,0),_xlfn.XLOOKUP($D767,前月商品!$D:$D,前月商品!H:H,0),_xlfn.XLOOKUP($D767,前々月商品!$D:$D,前々月商品!H:H,0))</f>
        <v>0</v>
      </c>
      <c r="W767" s="13">
        <f t="shared" si="158"/>
        <v>0</v>
      </c>
      <c r="X767" s="15">
        <f t="shared" si="159"/>
        <v>0</v>
      </c>
      <c r="Y767" s="22">
        <f>_xlfn.XLOOKUP($D767,当月商品!$D:$D,当月商品!I:I,0)</f>
        <v>0</v>
      </c>
      <c r="Z767" s="23">
        <f>_xlfn.XLOOKUP($D767,前月商品!$D:$D,前月商品!I:I,0)</f>
        <v>0</v>
      </c>
      <c r="AA767" s="23">
        <f>_xlfn.XLOOKUP($D767,前々月商品!$D:$D,前々月商品!I:I,0)</f>
        <v>0</v>
      </c>
      <c r="AB767" s="23">
        <f>_xlfn.XLOOKUP($D767,当月商品!$D:$D,当月商品!V:V,0)</f>
        <v>0</v>
      </c>
      <c r="AC767" s="23">
        <f>_xlfn.XLOOKUP($D767,前月商品!$D:$D,前月商品!V:V,0)</f>
        <v>0</v>
      </c>
      <c r="AD767" s="23">
        <f>_xlfn.XLOOKUP($D767,前々月商品!$D:$D,前々月商品!V:V,0)</f>
        <v>0</v>
      </c>
      <c r="AE767" s="23">
        <f t="shared" si="160"/>
        <v>0</v>
      </c>
      <c r="AF767" s="23">
        <f t="shared" si="161"/>
        <v>0</v>
      </c>
      <c r="AG767" s="23">
        <f t="shared" si="162"/>
        <v>0</v>
      </c>
      <c r="AH767" s="12">
        <f>_xlfn.XLOOKUP($D767,当月商品!$D:$D,当月商品!W:W,0)</f>
        <v>0</v>
      </c>
      <c r="AI767" s="12">
        <f>_xlfn.XLOOKUP($D767,前月商品!$D:$D,前月商品!W:W,0)</f>
        <v>0</v>
      </c>
      <c r="AJ767" s="12">
        <f>_xlfn.XLOOKUP($D767,前々月商品!$D:$D,前々月商品!W:W,0)</f>
        <v>0</v>
      </c>
      <c r="AK767" s="12">
        <f>_xlfn.XLOOKUP($D767,当月商品!$D:$D,当月商品!H:H,0)</f>
        <v>0</v>
      </c>
      <c r="AL767" s="12">
        <f>_xlfn.XLOOKUP($D767,前月商品!$D:$D,前月商品!H:H,0)</f>
        <v>0</v>
      </c>
      <c r="AM767" s="12">
        <f>_xlfn.XLOOKUP($D767,前々月商品!$D:$D,前々月商品!H:H,0)</f>
        <v>0</v>
      </c>
      <c r="AN767" s="13">
        <f t="shared" si="163"/>
        <v>0</v>
      </c>
      <c r="AO767" s="13">
        <f t="shared" si="164"/>
        <v>0</v>
      </c>
      <c r="AP767" s="13">
        <f t="shared" si="165"/>
        <v>0</v>
      </c>
      <c r="AQ767" s="16">
        <f t="shared" si="166"/>
        <v>0</v>
      </c>
      <c r="AR767" s="16">
        <f t="shared" si="167"/>
        <v>0</v>
      </c>
      <c r="AS767" s="17">
        <f t="shared" si="168"/>
        <v>0</v>
      </c>
      <c r="AT767" t="e">
        <f t="shared" si="169"/>
        <v>#VALUE!</v>
      </c>
    </row>
    <row r="768" spans="3:46" ht="36.65" customHeight="1">
      <c r="C768" s="20">
        <v>763</v>
      </c>
      <c r="D768" s="53">
        <f>現状商品設定!B765</f>
        <v>0</v>
      </c>
      <c r="E768" s="26" t="str">
        <f>IFERROR(_xlfn.XLOOKUP($D768,現状商品設定!B:B,現状商品設定!C:C,"-"),"-")</f>
        <v>-</v>
      </c>
      <c r="F768" s="32" t="s">
        <v>46</v>
      </c>
      <c r="G768" s="30" t="str">
        <f>IFERROR(_xlfn.XLOOKUP($D768,現状商品設定!B:B,現状商品設定!F:F),"-")</f>
        <v>-</v>
      </c>
      <c r="H768" s="34" t="e">
        <f>IF(IF(AND(V768&gt;=設定!$C$3,X768&gt;=L768),G768*(1+設定!$C$6),IF(AND(V768&gt;=設定!$C$3,X768&lt;L768),G768*(1+設定!$C$7*-1),IF(V768&lt;設定!$C$3,G768*(1+設定!$C$6),"除外")))&gt;10,IF(AND(V768&gt;=設定!$C$3,X768&gt;=L768),G768*(1+設定!$C$6),IF(AND(V768&gt;=設定!$C$3,X768&lt;L768),G768*(1+設定!$C$7*-1),IF(V768&lt;設定!$C$3,G768*(1+設定!$C$6),"除外"))),10)</f>
        <v>#VALUE!</v>
      </c>
      <c r="I768" s="34" t="e">
        <f ca="1">IF(消化率!$I$5&lt;1,商品!H768*消化率!$I$5,IF(商品!W768*商品!Q768/(商品!H768*消化率!$I$5)&gt;商品!L768,商品!H768*消化率!$I$5,J768))</f>
        <v>#DIV/0!</v>
      </c>
      <c r="J768" s="34" t="e">
        <f t="shared" si="156"/>
        <v>#VALUE!</v>
      </c>
      <c r="K768" s="34" t="e">
        <f ca="1">IF(ROUNDDOWN(IF(I768&gt;=設定!$C$8,設定!$C$8,商品!I768),0)&lt;10,10,ROUNDDOWN(IF(I768&gt;=設定!$C$8,設定!$C$8,商品!I768),0))</f>
        <v>#DIV/0!</v>
      </c>
      <c r="L768" s="64">
        <f>IF(F768="標準",設定!$C$4,商品!F768)</f>
        <v>5</v>
      </c>
      <c r="M768" s="63" t="str">
        <f>_xlfn.XLOOKUP($D768,全商品!$F:$F,全商品!H:H,"-")</f>
        <v>-</v>
      </c>
      <c r="N768" s="12" t="str">
        <f>_xlfn.XLOOKUP($D768,全商品!$F:$F,全商品!I:I,"-")</f>
        <v>-</v>
      </c>
      <c r="O768" s="23" t="str">
        <f>_xlfn.XLOOKUP($D768,全商品!$F:$F,全商品!K:K,"-")</f>
        <v>-</v>
      </c>
      <c r="P768" s="13" t="str">
        <f>_xlfn.XLOOKUP($D768,全商品!$F:$F,全商品!M:M,"-")</f>
        <v>-</v>
      </c>
      <c r="Q768" s="25" t="str">
        <f>_xlfn.XLOOKUP($D768,現状商品設定!B:B,現状商品設定!D:D,"-")</f>
        <v>-</v>
      </c>
      <c r="R768" s="22">
        <f>SUM(_xlfn.XLOOKUP($D768,当月商品!$D:$D,当月商品!I:I,0),_xlfn.XLOOKUP($D768,前月商品!$D:$D,前月商品!I:I,0),_xlfn.XLOOKUP($D768,前々月商品!$D:$D,前々月商品!I:I,0))</f>
        <v>0</v>
      </c>
      <c r="S768" s="23">
        <f>SUM(_xlfn.XLOOKUP($D768,当月商品!$D:$D,当月商品!V:V,0),_xlfn.XLOOKUP($D768,前月商品!$D:$D,前月商品!V:V,0),_xlfn.XLOOKUP($D768,前々月商品!$D:$D,前々月商品!V:V,0))</f>
        <v>0</v>
      </c>
      <c r="T768" s="23">
        <f t="shared" si="157"/>
        <v>0</v>
      </c>
      <c r="U768" s="23">
        <f>SUM(_xlfn.XLOOKUP($D768,当月商品!$D:$D,当月商品!W:W,0),_xlfn.XLOOKUP($D768,前月商品!$D:$D,前月商品!W:W,0),_xlfn.XLOOKUP($D768,前々月商品!$D:$D,前々月商品!W:W,0))</f>
        <v>0</v>
      </c>
      <c r="V768" s="23">
        <f>SUM(_xlfn.XLOOKUP($D768,当月商品!$D:$D,当月商品!H:H,0),_xlfn.XLOOKUP($D768,前月商品!$D:$D,前月商品!H:H,0),_xlfn.XLOOKUP($D768,前々月商品!$D:$D,前々月商品!H:H,0))</f>
        <v>0</v>
      </c>
      <c r="W768" s="13">
        <f t="shared" si="158"/>
        <v>0</v>
      </c>
      <c r="X768" s="15">
        <f t="shared" si="159"/>
        <v>0</v>
      </c>
      <c r="Y768" s="22">
        <f>_xlfn.XLOOKUP($D768,当月商品!$D:$D,当月商品!I:I,0)</f>
        <v>0</v>
      </c>
      <c r="Z768" s="23">
        <f>_xlfn.XLOOKUP($D768,前月商品!$D:$D,前月商品!I:I,0)</f>
        <v>0</v>
      </c>
      <c r="AA768" s="23">
        <f>_xlfn.XLOOKUP($D768,前々月商品!$D:$D,前々月商品!I:I,0)</f>
        <v>0</v>
      </c>
      <c r="AB768" s="23">
        <f>_xlfn.XLOOKUP($D768,当月商品!$D:$D,当月商品!V:V,0)</f>
        <v>0</v>
      </c>
      <c r="AC768" s="23">
        <f>_xlfn.XLOOKUP($D768,前月商品!$D:$D,前月商品!V:V,0)</f>
        <v>0</v>
      </c>
      <c r="AD768" s="23">
        <f>_xlfn.XLOOKUP($D768,前々月商品!$D:$D,前々月商品!V:V,0)</f>
        <v>0</v>
      </c>
      <c r="AE768" s="23">
        <f t="shared" si="160"/>
        <v>0</v>
      </c>
      <c r="AF768" s="23">
        <f t="shared" si="161"/>
        <v>0</v>
      </c>
      <c r="AG768" s="23">
        <f t="shared" si="162"/>
        <v>0</v>
      </c>
      <c r="AH768" s="12">
        <f>_xlfn.XLOOKUP($D768,当月商品!$D:$D,当月商品!W:W,0)</f>
        <v>0</v>
      </c>
      <c r="AI768" s="12">
        <f>_xlfn.XLOOKUP($D768,前月商品!$D:$D,前月商品!W:W,0)</f>
        <v>0</v>
      </c>
      <c r="AJ768" s="12">
        <f>_xlfn.XLOOKUP($D768,前々月商品!$D:$D,前々月商品!W:W,0)</f>
        <v>0</v>
      </c>
      <c r="AK768" s="12">
        <f>_xlfn.XLOOKUP($D768,当月商品!$D:$D,当月商品!H:H,0)</f>
        <v>0</v>
      </c>
      <c r="AL768" s="12">
        <f>_xlfn.XLOOKUP($D768,前月商品!$D:$D,前月商品!H:H,0)</f>
        <v>0</v>
      </c>
      <c r="AM768" s="12">
        <f>_xlfn.XLOOKUP($D768,前々月商品!$D:$D,前々月商品!H:H,0)</f>
        <v>0</v>
      </c>
      <c r="AN768" s="13">
        <f t="shared" si="163"/>
        <v>0</v>
      </c>
      <c r="AO768" s="13">
        <f t="shared" si="164"/>
        <v>0</v>
      </c>
      <c r="AP768" s="13">
        <f t="shared" si="165"/>
        <v>0</v>
      </c>
      <c r="AQ768" s="16">
        <f t="shared" si="166"/>
        <v>0</v>
      </c>
      <c r="AR768" s="16">
        <f t="shared" si="167"/>
        <v>0</v>
      </c>
      <c r="AS768" s="17">
        <f t="shared" si="168"/>
        <v>0</v>
      </c>
      <c r="AT768" t="e">
        <f t="shared" si="169"/>
        <v>#VALUE!</v>
      </c>
    </row>
    <row r="769" spans="3:46" ht="36.65" customHeight="1">
      <c r="C769" s="20">
        <v>764</v>
      </c>
      <c r="D769" s="53">
        <f>現状商品設定!B766</f>
        <v>0</v>
      </c>
      <c r="E769" s="26" t="str">
        <f>IFERROR(_xlfn.XLOOKUP($D769,現状商品設定!B:B,現状商品設定!C:C,"-"),"-")</f>
        <v>-</v>
      </c>
      <c r="F769" s="32" t="s">
        <v>46</v>
      </c>
      <c r="G769" s="30" t="str">
        <f>IFERROR(_xlfn.XLOOKUP($D769,現状商品設定!B:B,現状商品設定!F:F),"-")</f>
        <v>-</v>
      </c>
      <c r="H769" s="34" t="e">
        <f>IF(IF(AND(V769&gt;=設定!$C$3,X769&gt;=L769),G769*(1+設定!$C$6),IF(AND(V769&gt;=設定!$C$3,X769&lt;L769),G769*(1+設定!$C$7*-1),IF(V769&lt;設定!$C$3,G769*(1+設定!$C$6),"除外")))&gt;10,IF(AND(V769&gt;=設定!$C$3,X769&gt;=L769),G769*(1+設定!$C$6),IF(AND(V769&gt;=設定!$C$3,X769&lt;L769),G769*(1+設定!$C$7*-1),IF(V769&lt;設定!$C$3,G769*(1+設定!$C$6),"除外"))),10)</f>
        <v>#VALUE!</v>
      </c>
      <c r="I769" s="34" t="e">
        <f ca="1">IF(消化率!$I$5&lt;1,商品!H769*消化率!$I$5,IF(商品!W769*商品!Q769/(商品!H769*消化率!$I$5)&gt;商品!L769,商品!H769*消化率!$I$5,J769))</f>
        <v>#DIV/0!</v>
      </c>
      <c r="J769" s="34" t="e">
        <f t="shared" si="156"/>
        <v>#VALUE!</v>
      </c>
      <c r="K769" s="34" t="e">
        <f ca="1">IF(ROUNDDOWN(IF(I769&gt;=設定!$C$8,設定!$C$8,商品!I769),0)&lt;10,10,ROUNDDOWN(IF(I769&gt;=設定!$C$8,設定!$C$8,商品!I769),0))</f>
        <v>#DIV/0!</v>
      </c>
      <c r="L769" s="64">
        <f>IF(F769="標準",設定!$C$4,商品!F769)</f>
        <v>5</v>
      </c>
      <c r="M769" s="63" t="str">
        <f>_xlfn.XLOOKUP($D769,全商品!$F:$F,全商品!H:H,"-")</f>
        <v>-</v>
      </c>
      <c r="N769" s="12" t="str">
        <f>_xlfn.XLOOKUP($D769,全商品!$F:$F,全商品!I:I,"-")</f>
        <v>-</v>
      </c>
      <c r="O769" s="23" t="str">
        <f>_xlfn.XLOOKUP($D769,全商品!$F:$F,全商品!K:K,"-")</f>
        <v>-</v>
      </c>
      <c r="P769" s="13" t="str">
        <f>_xlfn.XLOOKUP($D769,全商品!$F:$F,全商品!M:M,"-")</f>
        <v>-</v>
      </c>
      <c r="Q769" s="25" t="str">
        <f>_xlfn.XLOOKUP($D769,現状商品設定!B:B,現状商品設定!D:D,"-")</f>
        <v>-</v>
      </c>
      <c r="R769" s="22">
        <f>SUM(_xlfn.XLOOKUP($D769,当月商品!$D:$D,当月商品!I:I,0),_xlfn.XLOOKUP($D769,前月商品!$D:$D,前月商品!I:I,0),_xlfn.XLOOKUP($D769,前々月商品!$D:$D,前々月商品!I:I,0))</f>
        <v>0</v>
      </c>
      <c r="S769" s="23">
        <f>SUM(_xlfn.XLOOKUP($D769,当月商品!$D:$D,当月商品!V:V,0),_xlfn.XLOOKUP($D769,前月商品!$D:$D,前月商品!V:V,0),_xlfn.XLOOKUP($D769,前々月商品!$D:$D,前々月商品!V:V,0))</f>
        <v>0</v>
      </c>
      <c r="T769" s="23">
        <f t="shared" si="157"/>
        <v>0</v>
      </c>
      <c r="U769" s="23">
        <f>SUM(_xlfn.XLOOKUP($D769,当月商品!$D:$D,当月商品!W:W,0),_xlfn.XLOOKUP($D769,前月商品!$D:$D,前月商品!W:W,0),_xlfn.XLOOKUP($D769,前々月商品!$D:$D,前々月商品!W:W,0))</f>
        <v>0</v>
      </c>
      <c r="V769" s="23">
        <f>SUM(_xlfn.XLOOKUP($D769,当月商品!$D:$D,当月商品!H:H,0),_xlfn.XLOOKUP($D769,前月商品!$D:$D,前月商品!H:H,0),_xlfn.XLOOKUP($D769,前々月商品!$D:$D,前々月商品!H:H,0))</f>
        <v>0</v>
      </c>
      <c r="W769" s="13">
        <f t="shared" si="158"/>
        <v>0</v>
      </c>
      <c r="X769" s="15">
        <f t="shared" si="159"/>
        <v>0</v>
      </c>
      <c r="Y769" s="22">
        <f>_xlfn.XLOOKUP($D769,当月商品!$D:$D,当月商品!I:I,0)</f>
        <v>0</v>
      </c>
      <c r="Z769" s="23">
        <f>_xlfn.XLOOKUP($D769,前月商品!$D:$D,前月商品!I:I,0)</f>
        <v>0</v>
      </c>
      <c r="AA769" s="23">
        <f>_xlfn.XLOOKUP($D769,前々月商品!$D:$D,前々月商品!I:I,0)</f>
        <v>0</v>
      </c>
      <c r="AB769" s="23">
        <f>_xlfn.XLOOKUP($D769,当月商品!$D:$D,当月商品!V:V,0)</f>
        <v>0</v>
      </c>
      <c r="AC769" s="23">
        <f>_xlfn.XLOOKUP($D769,前月商品!$D:$D,前月商品!V:V,0)</f>
        <v>0</v>
      </c>
      <c r="AD769" s="23">
        <f>_xlfn.XLOOKUP($D769,前々月商品!$D:$D,前々月商品!V:V,0)</f>
        <v>0</v>
      </c>
      <c r="AE769" s="23">
        <f t="shared" si="160"/>
        <v>0</v>
      </c>
      <c r="AF769" s="23">
        <f t="shared" si="161"/>
        <v>0</v>
      </c>
      <c r="AG769" s="23">
        <f t="shared" si="162"/>
        <v>0</v>
      </c>
      <c r="AH769" s="12">
        <f>_xlfn.XLOOKUP($D769,当月商品!$D:$D,当月商品!W:W,0)</f>
        <v>0</v>
      </c>
      <c r="AI769" s="12">
        <f>_xlfn.XLOOKUP($D769,前月商品!$D:$D,前月商品!W:W,0)</f>
        <v>0</v>
      </c>
      <c r="AJ769" s="12">
        <f>_xlfn.XLOOKUP($D769,前々月商品!$D:$D,前々月商品!W:W,0)</f>
        <v>0</v>
      </c>
      <c r="AK769" s="12">
        <f>_xlfn.XLOOKUP($D769,当月商品!$D:$D,当月商品!H:H,0)</f>
        <v>0</v>
      </c>
      <c r="AL769" s="12">
        <f>_xlfn.XLOOKUP($D769,前月商品!$D:$D,前月商品!H:H,0)</f>
        <v>0</v>
      </c>
      <c r="AM769" s="12">
        <f>_xlfn.XLOOKUP($D769,前々月商品!$D:$D,前々月商品!H:H,0)</f>
        <v>0</v>
      </c>
      <c r="AN769" s="13">
        <f t="shared" si="163"/>
        <v>0</v>
      </c>
      <c r="AO769" s="13">
        <f t="shared" si="164"/>
        <v>0</v>
      </c>
      <c r="AP769" s="13">
        <f t="shared" si="165"/>
        <v>0</v>
      </c>
      <c r="AQ769" s="16">
        <f t="shared" si="166"/>
        <v>0</v>
      </c>
      <c r="AR769" s="16">
        <f t="shared" si="167"/>
        <v>0</v>
      </c>
      <c r="AS769" s="17">
        <f t="shared" si="168"/>
        <v>0</v>
      </c>
      <c r="AT769" t="e">
        <f t="shared" si="169"/>
        <v>#VALUE!</v>
      </c>
    </row>
    <row r="770" spans="3:46" ht="36.65" customHeight="1">
      <c r="C770" s="20">
        <v>765</v>
      </c>
      <c r="D770" s="53">
        <f>現状商品設定!B767</f>
        <v>0</v>
      </c>
      <c r="E770" s="26" t="str">
        <f>IFERROR(_xlfn.XLOOKUP($D770,現状商品設定!B:B,現状商品設定!C:C,"-"),"-")</f>
        <v>-</v>
      </c>
      <c r="F770" s="32" t="s">
        <v>46</v>
      </c>
      <c r="G770" s="30" t="str">
        <f>IFERROR(_xlfn.XLOOKUP($D770,現状商品設定!B:B,現状商品設定!F:F),"-")</f>
        <v>-</v>
      </c>
      <c r="H770" s="34" t="e">
        <f>IF(IF(AND(V770&gt;=設定!$C$3,X770&gt;=L770),G770*(1+設定!$C$6),IF(AND(V770&gt;=設定!$C$3,X770&lt;L770),G770*(1+設定!$C$7*-1),IF(V770&lt;設定!$C$3,G770*(1+設定!$C$6),"除外")))&gt;10,IF(AND(V770&gt;=設定!$C$3,X770&gt;=L770),G770*(1+設定!$C$6),IF(AND(V770&gt;=設定!$C$3,X770&lt;L770),G770*(1+設定!$C$7*-1),IF(V770&lt;設定!$C$3,G770*(1+設定!$C$6),"除外"))),10)</f>
        <v>#VALUE!</v>
      </c>
      <c r="I770" s="34" t="e">
        <f ca="1">IF(消化率!$I$5&lt;1,商品!H770*消化率!$I$5,IF(商品!W770*商品!Q770/(商品!H770*消化率!$I$5)&gt;商品!L770,商品!H770*消化率!$I$5,J770))</f>
        <v>#DIV/0!</v>
      </c>
      <c r="J770" s="34" t="e">
        <f t="shared" si="156"/>
        <v>#VALUE!</v>
      </c>
      <c r="K770" s="34" t="e">
        <f ca="1">IF(ROUNDDOWN(IF(I770&gt;=設定!$C$8,設定!$C$8,商品!I770),0)&lt;10,10,ROUNDDOWN(IF(I770&gt;=設定!$C$8,設定!$C$8,商品!I770),0))</f>
        <v>#DIV/0!</v>
      </c>
      <c r="L770" s="64">
        <f>IF(F770="標準",設定!$C$4,商品!F770)</f>
        <v>5</v>
      </c>
      <c r="M770" s="63" t="str">
        <f>_xlfn.XLOOKUP($D770,全商品!$F:$F,全商品!H:H,"-")</f>
        <v>-</v>
      </c>
      <c r="N770" s="12" t="str">
        <f>_xlfn.XLOOKUP($D770,全商品!$F:$F,全商品!I:I,"-")</f>
        <v>-</v>
      </c>
      <c r="O770" s="23" t="str">
        <f>_xlfn.XLOOKUP($D770,全商品!$F:$F,全商品!K:K,"-")</f>
        <v>-</v>
      </c>
      <c r="P770" s="13" t="str">
        <f>_xlfn.XLOOKUP($D770,全商品!$F:$F,全商品!M:M,"-")</f>
        <v>-</v>
      </c>
      <c r="Q770" s="25" t="str">
        <f>_xlfn.XLOOKUP($D770,現状商品設定!B:B,現状商品設定!D:D,"-")</f>
        <v>-</v>
      </c>
      <c r="R770" s="22">
        <f>SUM(_xlfn.XLOOKUP($D770,当月商品!$D:$D,当月商品!I:I,0),_xlfn.XLOOKUP($D770,前月商品!$D:$D,前月商品!I:I,0),_xlfn.XLOOKUP($D770,前々月商品!$D:$D,前々月商品!I:I,0))</f>
        <v>0</v>
      </c>
      <c r="S770" s="23">
        <f>SUM(_xlfn.XLOOKUP($D770,当月商品!$D:$D,当月商品!V:V,0),_xlfn.XLOOKUP($D770,前月商品!$D:$D,前月商品!V:V,0),_xlfn.XLOOKUP($D770,前々月商品!$D:$D,前々月商品!V:V,0))</f>
        <v>0</v>
      </c>
      <c r="T770" s="23">
        <f t="shared" si="157"/>
        <v>0</v>
      </c>
      <c r="U770" s="23">
        <f>SUM(_xlfn.XLOOKUP($D770,当月商品!$D:$D,当月商品!W:W,0),_xlfn.XLOOKUP($D770,前月商品!$D:$D,前月商品!W:W,0),_xlfn.XLOOKUP($D770,前々月商品!$D:$D,前々月商品!W:W,0))</f>
        <v>0</v>
      </c>
      <c r="V770" s="23">
        <f>SUM(_xlfn.XLOOKUP($D770,当月商品!$D:$D,当月商品!H:H,0),_xlfn.XLOOKUP($D770,前月商品!$D:$D,前月商品!H:H,0),_xlfn.XLOOKUP($D770,前々月商品!$D:$D,前々月商品!H:H,0))</f>
        <v>0</v>
      </c>
      <c r="W770" s="13">
        <f t="shared" si="158"/>
        <v>0</v>
      </c>
      <c r="X770" s="15">
        <f t="shared" si="159"/>
        <v>0</v>
      </c>
      <c r="Y770" s="22">
        <f>_xlfn.XLOOKUP($D770,当月商品!$D:$D,当月商品!I:I,0)</f>
        <v>0</v>
      </c>
      <c r="Z770" s="23">
        <f>_xlfn.XLOOKUP($D770,前月商品!$D:$D,前月商品!I:I,0)</f>
        <v>0</v>
      </c>
      <c r="AA770" s="23">
        <f>_xlfn.XLOOKUP($D770,前々月商品!$D:$D,前々月商品!I:I,0)</f>
        <v>0</v>
      </c>
      <c r="AB770" s="23">
        <f>_xlfn.XLOOKUP($D770,当月商品!$D:$D,当月商品!V:V,0)</f>
        <v>0</v>
      </c>
      <c r="AC770" s="23">
        <f>_xlfn.XLOOKUP($D770,前月商品!$D:$D,前月商品!V:V,0)</f>
        <v>0</v>
      </c>
      <c r="AD770" s="23">
        <f>_xlfn.XLOOKUP($D770,前々月商品!$D:$D,前々月商品!V:V,0)</f>
        <v>0</v>
      </c>
      <c r="AE770" s="23">
        <f t="shared" si="160"/>
        <v>0</v>
      </c>
      <c r="AF770" s="23">
        <f t="shared" si="161"/>
        <v>0</v>
      </c>
      <c r="AG770" s="23">
        <f t="shared" si="162"/>
        <v>0</v>
      </c>
      <c r="AH770" s="12">
        <f>_xlfn.XLOOKUP($D770,当月商品!$D:$D,当月商品!W:W,0)</f>
        <v>0</v>
      </c>
      <c r="AI770" s="12">
        <f>_xlfn.XLOOKUP($D770,前月商品!$D:$D,前月商品!W:W,0)</f>
        <v>0</v>
      </c>
      <c r="AJ770" s="12">
        <f>_xlfn.XLOOKUP($D770,前々月商品!$D:$D,前々月商品!W:W,0)</f>
        <v>0</v>
      </c>
      <c r="AK770" s="12">
        <f>_xlfn.XLOOKUP($D770,当月商品!$D:$D,当月商品!H:H,0)</f>
        <v>0</v>
      </c>
      <c r="AL770" s="12">
        <f>_xlfn.XLOOKUP($D770,前月商品!$D:$D,前月商品!H:H,0)</f>
        <v>0</v>
      </c>
      <c r="AM770" s="12">
        <f>_xlfn.XLOOKUP($D770,前々月商品!$D:$D,前々月商品!H:H,0)</f>
        <v>0</v>
      </c>
      <c r="AN770" s="13">
        <f t="shared" si="163"/>
        <v>0</v>
      </c>
      <c r="AO770" s="13">
        <f t="shared" si="164"/>
        <v>0</v>
      </c>
      <c r="AP770" s="13">
        <f t="shared" si="165"/>
        <v>0</v>
      </c>
      <c r="AQ770" s="16">
        <f t="shared" si="166"/>
        <v>0</v>
      </c>
      <c r="AR770" s="16">
        <f t="shared" si="167"/>
        <v>0</v>
      </c>
      <c r="AS770" s="17">
        <f t="shared" si="168"/>
        <v>0</v>
      </c>
      <c r="AT770" t="e">
        <f t="shared" si="169"/>
        <v>#VALUE!</v>
      </c>
    </row>
    <row r="771" spans="3:46" ht="36.65" customHeight="1">
      <c r="C771" s="20">
        <v>766</v>
      </c>
      <c r="D771" s="53">
        <f>現状商品設定!B768</f>
        <v>0</v>
      </c>
      <c r="E771" s="26" t="str">
        <f>IFERROR(_xlfn.XLOOKUP($D771,現状商品設定!B:B,現状商品設定!C:C,"-"),"-")</f>
        <v>-</v>
      </c>
      <c r="F771" s="32" t="s">
        <v>46</v>
      </c>
      <c r="G771" s="30" t="str">
        <f>IFERROR(_xlfn.XLOOKUP($D771,現状商品設定!B:B,現状商品設定!F:F),"-")</f>
        <v>-</v>
      </c>
      <c r="H771" s="34" t="e">
        <f>IF(IF(AND(V771&gt;=設定!$C$3,X771&gt;=L771),G771*(1+設定!$C$6),IF(AND(V771&gt;=設定!$C$3,X771&lt;L771),G771*(1+設定!$C$7*-1),IF(V771&lt;設定!$C$3,G771*(1+設定!$C$6),"除外")))&gt;10,IF(AND(V771&gt;=設定!$C$3,X771&gt;=L771),G771*(1+設定!$C$6),IF(AND(V771&gt;=設定!$C$3,X771&lt;L771),G771*(1+設定!$C$7*-1),IF(V771&lt;設定!$C$3,G771*(1+設定!$C$6),"除外"))),10)</f>
        <v>#VALUE!</v>
      </c>
      <c r="I771" s="34" t="e">
        <f ca="1">IF(消化率!$I$5&lt;1,商品!H771*消化率!$I$5,IF(商品!W771*商品!Q771/(商品!H771*消化率!$I$5)&gt;商品!L771,商品!H771*消化率!$I$5,J771))</f>
        <v>#DIV/0!</v>
      </c>
      <c r="J771" s="34" t="e">
        <f t="shared" si="156"/>
        <v>#VALUE!</v>
      </c>
      <c r="K771" s="34" t="e">
        <f ca="1">IF(ROUNDDOWN(IF(I771&gt;=設定!$C$8,設定!$C$8,商品!I771),0)&lt;10,10,ROUNDDOWN(IF(I771&gt;=設定!$C$8,設定!$C$8,商品!I771),0))</f>
        <v>#DIV/0!</v>
      </c>
      <c r="L771" s="64">
        <f>IF(F771="標準",設定!$C$4,商品!F771)</f>
        <v>5</v>
      </c>
      <c r="M771" s="63" t="str">
        <f>_xlfn.XLOOKUP($D771,全商品!$F:$F,全商品!H:H,"-")</f>
        <v>-</v>
      </c>
      <c r="N771" s="12" t="str">
        <f>_xlfn.XLOOKUP($D771,全商品!$F:$F,全商品!I:I,"-")</f>
        <v>-</v>
      </c>
      <c r="O771" s="23" t="str">
        <f>_xlfn.XLOOKUP($D771,全商品!$F:$F,全商品!K:K,"-")</f>
        <v>-</v>
      </c>
      <c r="P771" s="13" t="str">
        <f>_xlfn.XLOOKUP($D771,全商品!$F:$F,全商品!M:M,"-")</f>
        <v>-</v>
      </c>
      <c r="Q771" s="25" t="str">
        <f>_xlfn.XLOOKUP($D771,現状商品設定!B:B,現状商品設定!D:D,"-")</f>
        <v>-</v>
      </c>
      <c r="R771" s="22">
        <f>SUM(_xlfn.XLOOKUP($D771,当月商品!$D:$D,当月商品!I:I,0),_xlfn.XLOOKUP($D771,前月商品!$D:$D,前月商品!I:I,0),_xlfn.XLOOKUP($D771,前々月商品!$D:$D,前々月商品!I:I,0))</f>
        <v>0</v>
      </c>
      <c r="S771" s="23">
        <f>SUM(_xlfn.XLOOKUP($D771,当月商品!$D:$D,当月商品!V:V,0),_xlfn.XLOOKUP($D771,前月商品!$D:$D,前月商品!V:V,0),_xlfn.XLOOKUP($D771,前々月商品!$D:$D,前々月商品!V:V,0))</f>
        <v>0</v>
      </c>
      <c r="T771" s="23">
        <f t="shared" si="157"/>
        <v>0</v>
      </c>
      <c r="U771" s="23">
        <f>SUM(_xlfn.XLOOKUP($D771,当月商品!$D:$D,当月商品!W:W,0),_xlfn.XLOOKUP($D771,前月商品!$D:$D,前月商品!W:W,0),_xlfn.XLOOKUP($D771,前々月商品!$D:$D,前々月商品!W:W,0))</f>
        <v>0</v>
      </c>
      <c r="V771" s="23">
        <f>SUM(_xlfn.XLOOKUP($D771,当月商品!$D:$D,当月商品!H:H,0),_xlfn.XLOOKUP($D771,前月商品!$D:$D,前月商品!H:H,0),_xlfn.XLOOKUP($D771,前々月商品!$D:$D,前々月商品!H:H,0))</f>
        <v>0</v>
      </c>
      <c r="W771" s="13">
        <f t="shared" si="158"/>
        <v>0</v>
      </c>
      <c r="X771" s="15">
        <f t="shared" si="159"/>
        <v>0</v>
      </c>
      <c r="Y771" s="22">
        <f>_xlfn.XLOOKUP($D771,当月商品!$D:$D,当月商品!I:I,0)</f>
        <v>0</v>
      </c>
      <c r="Z771" s="23">
        <f>_xlfn.XLOOKUP($D771,前月商品!$D:$D,前月商品!I:I,0)</f>
        <v>0</v>
      </c>
      <c r="AA771" s="23">
        <f>_xlfn.XLOOKUP($D771,前々月商品!$D:$D,前々月商品!I:I,0)</f>
        <v>0</v>
      </c>
      <c r="AB771" s="23">
        <f>_xlfn.XLOOKUP($D771,当月商品!$D:$D,当月商品!V:V,0)</f>
        <v>0</v>
      </c>
      <c r="AC771" s="23">
        <f>_xlfn.XLOOKUP($D771,前月商品!$D:$D,前月商品!V:V,0)</f>
        <v>0</v>
      </c>
      <c r="AD771" s="23">
        <f>_xlfn.XLOOKUP($D771,前々月商品!$D:$D,前々月商品!V:V,0)</f>
        <v>0</v>
      </c>
      <c r="AE771" s="23">
        <f t="shared" si="160"/>
        <v>0</v>
      </c>
      <c r="AF771" s="23">
        <f t="shared" si="161"/>
        <v>0</v>
      </c>
      <c r="AG771" s="23">
        <f t="shared" si="162"/>
        <v>0</v>
      </c>
      <c r="AH771" s="12">
        <f>_xlfn.XLOOKUP($D771,当月商品!$D:$D,当月商品!W:W,0)</f>
        <v>0</v>
      </c>
      <c r="AI771" s="12">
        <f>_xlfn.XLOOKUP($D771,前月商品!$D:$D,前月商品!W:W,0)</f>
        <v>0</v>
      </c>
      <c r="AJ771" s="12">
        <f>_xlfn.XLOOKUP($D771,前々月商品!$D:$D,前々月商品!W:W,0)</f>
        <v>0</v>
      </c>
      <c r="AK771" s="12">
        <f>_xlfn.XLOOKUP($D771,当月商品!$D:$D,当月商品!H:H,0)</f>
        <v>0</v>
      </c>
      <c r="AL771" s="12">
        <f>_xlfn.XLOOKUP($D771,前月商品!$D:$D,前月商品!H:H,0)</f>
        <v>0</v>
      </c>
      <c r="AM771" s="12">
        <f>_xlfn.XLOOKUP($D771,前々月商品!$D:$D,前々月商品!H:H,0)</f>
        <v>0</v>
      </c>
      <c r="AN771" s="13">
        <f t="shared" si="163"/>
        <v>0</v>
      </c>
      <c r="AO771" s="13">
        <f t="shared" si="164"/>
        <v>0</v>
      </c>
      <c r="AP771" s="13">
        <f t="shared" si="165"/>
        <v>0</v>
      </c>
      <c r="AQ771" s="16">
        <f t="shared" si="166"/>
        <v>0</v>
      </c>
      <c r="AR771" s="16">
        <f t="shared" si="167"/>
        <v>0</v>
      </c>
      <c r="AS771" s="17">
        <f t="shared" si="168"/>
        <v>0</v>
      </c>
      <c r="AT771" t="e">
        <f t="shared" si="169"/>
        <v>#VALUE!</v>
      </c>
    </row>
    <row r="772" spans="3:46" ht="36.65" customHeight="1">
      <c r="C772" s="20">
        <v>767</v>
      </c>
      <c r="D772" s="53">
        <f>現状商品設定!B769</f>
        <v>0</v>
      </c>
      <c r="E772" s="26" t="str">
        <f>IFERROR(_xlfn.XLOOKUP($D772,現状商品設定!B:B,現状商品設定!C:C,"-"),"-")</f>
        <v>-</v>
      </c>
      <c r="F772" s="32" t="s">
        <v>46</v>
      </c>
      <c r="G772" s="30" t="str">
        <f>IFERROR(_xlfn.XLOOKUP($D772,現状商品設定!B:B,現状商品設定!F:F),"-")</f>
        <v>-</v>
      </c>
      <c r="H772" s="34" t="e">
        <f>IF(IF(AND(V772&gt;=設定!$C$3,X772&gt;=L772),G772*(1+設定!$C$6),IF(AND(V772&gt;=設定!$C$3,X772&lt;L772),G772*(1+設定!$C$7*-1),IF(V772&lt;設定!$C$3,G772*(1+設定!$C$6),"除外")))&gt;10,IF(AND(V772&gt;=設定!$C$3,X772&gt;=L772),G772*(1+設定!$C$6),IF(AND(V772&gt;=設定!$C$3,X772&lt;L772),G772*(1+設定!$C$7*-1),IF(V772&lt;設定!$C$3,G772*(1+設定!$C$6),"除外"))),10)</f>
        <v>#VALUE!</v>
      </c>
      <c r="I772" s="34" t="e">
        <f ca="1">IF(消化率!$I$5&lt;1,商品!H772*消化率!$I$5,IF(商品!W772*商品!Q772/(商品!H772*消化率!$I$5)&gt;商品!L772,商品!H772*消化率!$I$5,J772))</f>
        <v>#DIV/0!</v>
      </c>
      <c r="J772" s="34" t="e">
        <f t="shared" si="156"/>
        <v>#VALUE!</v>
      </c>
      <c r="K772" s="34" t="e">
        <f ca="1">IF(ROUNDDOWN(IF(I772&gt;=設定!$C$8,設定!$C$8,商品!I772),0)&lt;10,10,ROUNDDOWN(IF(I772&gt;=設定!$C$8,設定!$C$8,商品!I772),0))</f>
        <v>#DIV/0!</v>
      </c>
      <c r="L772" s="64">
        <f>IF(F772="標準",設定!$C$4,商品!F772)</f>
        <v>5</v>
      </c>
      <c r="M772" s="63" t="str">
        <f>_xlfn.XLOOKUP($D772,全商品!$F:$F,全商品!H:H,"-")</f>
        <v>-</v>
      </c>
      <c r="N772" s="12" t="str">
        <f>_xlfn.XLOOKUP($D772,全商品!$F:$F,全商品!I:I,"-")</f>
        <v>-</v>
      </c>
      <c r="O772" s="23" t="str">
        <f>_xlfn.XLOOKUP($D772,全商品!$F:$F,全商品!K:K,"-")</f>
        <v>-</v>
      </c>
      <c r="P772" s="13" t="str">
        <f>_xlfn.XLOOKUP($D772,全商品!$F:$F,全商品!M:M,"-")</f>
        <v>-</v>
      </c>
      <c r="Q772" s="25" t="str">
        <f>_xlfn.XLOOKUP($D772,現状商品設定!B:B,現状商品設定!D:D,"-")</f>
        <v>-</v>
      </c>
      <c r="R772" s="22">
        <f>SUM(_xlfn.XLOOKUP($D772,当月商品!$D:$D,当月商品!I:I,0),_xlfn.XLOOKUP($D772,前月商品!$D:$D,前月商品!I:I,0),_xlfn.XLOOKUP($D772,前々月商品!$D:$D,前々月商品!I:I,0))</f>
        <v>0</v>
      </c>
      <c r="S772" s="23">
        <f>SUM(_xlfn.XLOOKUP($D772,当月商品!$D:$D,当月商品!V:V,0),_xlfn.XLOOKUP($D772,前月商品!$D:$D,前月商品!V:V,0),_xlfn.XLOOKUP($D772,前々月商品!$D:$D,前々月商品!V:V,0))</f>
        <v>0</v>
      </c>
      <c r="T772" s="23">
        <f t="shared" si="157"/>
        <v>0</v>
      </c>
      <c r="U772" s="23">
        <f>SUM(_xlfn.XLOOKUP($D772,当月商品!$D:$D,当月商品!W:W,0),_xlfn.XLOOKUP($D772,前月商品!$D:$D,前月商品!W:W,0),_xlfn.XLOOKUP($D772,前々月商品!$D:$D,前々月商品!W:W,0))</f>
        <v>0</v>
      </c>
      <c r="V772" s="23">
        <f>SUM(_xlfn.XLOOKUP($D772,当月商品!$D:$D,当月商品!H:H,0),_xlfn.XLOOKUP($D772,前月商品!$D:$D,前月商品!H:H,0),_xlfn.XLOOKUP($D772,前々月商品!$D:$D,前々月商品!H:H,0))</f>
        <v>0</v>
      </c>
      <c r="W772" s="13">
        <f t="shared" si="158"/>
        <v>0</v>
      </c>
      <c r="X772" s="15">
        <f t="shared" si="159"/>
        <v>0</v>
      </c>
      <c r="Y772" s="22">
        <f>_xlfn.XLOOKUP($D772,当月商品!$D:$D,当月商品!I:I,0)</f>
        <v>0</v>
      </c>
      <c r="Z772" s="23">
        <f>_xlfn.XLOOKUP($D772,前月商品!$D:$D,前月商品!I:I,0)</f>
        <v>0</v>
      </c>
      <c r="AA772" s="23">
        <f>_xlfn.XLOOKUP($D772,前々月商品!$D:$D,前々月商品!I:I,0)</f>
        <v>0</v>
      </c>
      <c r="AB772" s="23">
        <f>_xlfn.XLOOKUP($D772,当月商品!$D:$D,当月商品!V:V,0)</f>
        <v>0</v>
      </c>
      <c r="AC772" s="23">
        <f>_xlfn.XLOOKUP($D772,前月商品!$D:$D,前月商品!V:V,0)</f>
        <v>0</v>
      </c>
      <c r="AD772" s="23">
        <f>_xlfn.XLOOKUP($D772,前々月商品!$D:$D,前々月商品!V:V,0)</f>
        <v>0</v>
      </c>
      <c r="AE772" s="23">
        <f t="shared" si="160"/>
        <v>0</v>
      </c>
      <c r="AF772" s="23">
        <f t="shared" si="161"/>
        <v>0</v>
      </c>
      <c r="AG772" s="23">
        <f t="shared" si="162"/>
        <v>0</v>
      </c>
      <c r="AH772" s="12">
        <f>_xlfn.XLOOKUP($D772,当月商品!$D:$D,当月商品!W:W,0)</f>
        <v>0</v>
      </c>
      <c r="AI772" s="12">
        <f>_xlfn.XLOOKUP($D772,前月商品!$D:$D,前月商品!W:W,0)</f>
        <v>0</v>
      </c>
      <c r="AJ772" s="12">
        <f>_xlfn.XLOOKUP($D772,前々月商品!$D:$D,前々月商品!W:W,0)</f>
        <v>0</v>
      </c>
      <c r="AK772" s="12">
        <f>_xlfn.XLOOKUP($D772,当月商品!$D:$D,当月商品!H:H,0)</f>
        <v>0</v>
      </c>
      <c r="AL772" s="12">
        <f>_xlfn.XLOOKUP($D772,前月商品!$D:$D,前月商品!H:H,0)</f>
        <v>0</v>
      </c>
      <c r="AM772" s="12">
        <f>_xlfn.XLOOKUP($D772,前々月商品!$D:$D,前々月商品!H:H,0)</f>
        <v>0</v>
      </c>
      <c r="AN772" s="13">
        <f t="shared" si="163"/>
        <v>0</v>
      </c>
      <c r="AO772" s="13">
        <f t="shared" si="164"/>
        <v>0</v>
      </c>
      <c r="AP772" s="13">
        <f t="shared" si="165"/>
        <v>0</v>
      </c>
      <c r="AQ772" s="16">
        <f t="shared" si="166"/>
        <v>0</v>
      </c>
      <c r="AR772" s="16">
        <f t="shared" si="167"/>
        <v>0</v>
      </c>
      <c r="AS772" s="17">
        <f t="shared" si="168"/>
        <v>0</v>
      </c>
      <c r="AT772" t="e">
        <f t="shared" si="169"/>
        <v>#VALUE!</v>
      </c>
    </row>
    <row r="773" spans="3:46" ht="36.65" customHeight="1">
      <c r="C773" s="20">
        <v>768</v>
      </c>
      <c r="D773" s="53">
        <f>現状商品設定!B770</f>
        <v>0</v>
      </c>
      <c r="E773" s="26" t="str">
        <f>IFERROR(_xlfn.XLOOKUP($D773,現状商品設定!B:B,現状商品設定!C:C,"-"),"-")</f>
        <v>-</v>
      </c>
      <c r="F773" s="32" t="s">
        <v>46</v>
      </c>
      <c r="G773" s="30" t="str">
        <f>IFERROR(_xlfn.XLOOKUP($D773,現状商品設定!B:B,現状商品設定!F:F),"-")</f>
        <v>-</v>
      </c>
      <c r="H773" s="34" t="e">
        <f>IF(IF(AND(V773&gt;=設定!$C$3,X773&gt;=L773),G773*(1+設定!$C$6),IF(AND(V773&gt;=設定!$C$3,X773&lt;L773),G773*(1+設定!$C$7*-1),IF(V773&lt;設定!$C$3,G773*(1+設定!$C$6),"除外")))&gt;10,IF(AND(V773&gt;=設定!$C$3,X773&gt;=L773),G773*(1+設定!$C$6),IF(AND(V773&gt;=設定!$C$3,X773&lt;L773),G773*(1+設定!$C$7*-1),IF(V773&lt;設定!$C$3,G773*(1+設定!$C$6),"除外"))),10)</f>
        <v>#VALUE!</v>
      </c>
      <c r="I773" s="34" t="e">
        <f ca="1">IF(消化率!$I$5&lt;1,商品!H773*消化率!$I$5,IF(商品!W773*商品!Q773/(商品!H773*消化率!$I$5)&gt;商品!L773,商品!H773*消化率!$I$5,J773))</f>
        <v>#DIV/0!</v>
      </c>
      <c r="J773" s="34" t="e">
        <f t="shared" si="156"/>
        <v>#VALUE!</v>
      </c>
      <c r="K773" s="34" t="e">
        <f ca="1">IF(ROUNDDOWN(IF(I773&gt;=設定!$C$8,設定!$C$8,商品!I773),0)&lt;10,10,ROUNDDOWN(IF(I773&gt;=設定!$C$8,設定!$C$8,商品!I773),0))</f>
        <v>#DIV/0!</v>
      </c>
      <c r="L773" s="64">
        <f>IF(F773="標準",設定!$C$4,商品!F773)</f>
        <v>5</v>
      </c>
      <c r="M773" s="63" t="str">
        <f>_xlfn.XLOOKUP($D773,全商品!$F:$F,全商品!H:H,"-")</f>
        <v>-</v>
      </c>
      <c r="N773" s="12" t="str">
        <f>_xlfn.XLOOKUP($D773,全商品!$F:$F,全商品!I:I,"-")</f>
        <v>-</v>
      </c>
      <c r="O773" s="23" t="str">
        <f>_xlfn.XLOOKUP($D773,全商品!$F:$F,全商品!K:K,"-")</f>
        <v>-</v>
      </c>
      <c r="P773" s="13" t="str">
        <f>_xlfn.XLOOKUP($D773,全商品!$F:$F,全商品!M:M,"-")</f>
        <v>-</v>
      </c>
      <c r="Q773" s="25" t="str">
        <f>_xlfn.XLOOKUP($D773,現状商品設定!B:B,現状商品設定!D:D,"-")</f>
        <v>-</v>
      </c>
      <c r="R773" s="22">
        <f>SUM(_xlfn.XLOOKUP($D773,当月商品!$D:$D,当月商品!I:I,0),_xlfn.XLOOKUP($D773,前月商品!$D:$D,前月商品!I:I,0),_xlfn.XLOOKUP($D773,前々月商品!$D:$D,前々月商品!I:I,0))</f>
        <v>0</v>
      </c>
      <c r="S773" s="23">
        <f>SUM(_xlfn.XLOOKUP($D773,当月商品!$D:$D,当月商品!V:V,0),_xlfn.XLOOKUP($D773,前月商品!$D:$D,前月商品!V:V,0),_xlfn.XLOOKUP($D773,前々月商品!$D:$D,前々月商品!V:V,0))</f>
        <v>0</v>
      </c>
      <c r="T773" s="23">
        <f t="shared" si="157"/>
        <v>0</v>
      </c>
      <c r="U773" s="23">
        <f>SUM(_xlfn.XLOOKUP($D773,当月商品!$D:$D,当月商品!W:W,0),_xlfn.XLOOKUP($D773,前月商品!$D:$D,前月商品!W:W,0),_xlfn.XLOOKUP($D773,前々月商品!$D:$D,前々月商品!W:W,0))</f>
        <v>0</v>
      </c>
      <c r="V773" s="23">
        <f>SUM(_xlfn.XLOOKUP($D773,当月商品!$D:$D,当月商品!H:H,0),_xlfn.XLOOKUP($D773,前月商品!$D:$D,前月商品!H:H,0),_xlfn.XLOOKUP($D773,前々月商品!$D:$D,前々月商品!H:H,0))</f>
        <v>0</v>
      </c>
      <c r="W773" s="13">
        <f t="shared" si="158"/>
        <v>0</v>
      </c>
      <c r="X773" s="15">
        <f t="shared" si="159"/>
        <v>0</v>
      </c>
      <c r="Y773" s="22">
        <f>_xlfn.XLOOKUP($D773,当月商品!$D:$D,当月商品!I:I,0)</f>
        <v>0</v>
      </c>
      <c r="Z773" s="23">
        <f>_xlfn.XLOOKUP($D773,前月商品!$D:$D,前月商品!I:I,0)</f>
        <v>0</v>
      </c>
      <c r="AA773" s="23">
        <f>_xlfn.XLOOKUP($D773,前々月商品!$D:$D,前々月商品!I:I,0)</f>
        <v>0</v>
      </c>
      <c r="AB773" s="23">
        <f>_xlfn.XLOOKUP($D773,当月商品!$D:$D,当月商品!V:V,0)</f>
        <v>0</v>
      </c>
      <c r="AC773" s="23">
        <f>_xlfn.XLOOKUP($D773,前月商品!$D:$D,前月商品!V:V,0)</f>
        <v>0</v>
      </c>
      <c r="AD773" s="23">
        <f>_xlfn.XLOOKUP($D773,前々月商品!$D:$D,前々月商品!V:V,0)</f>
        <v>0</v>
      </c>
      <c r="AE773" s="23">
        <f t="shared" si="160"/>
        <v>0</v>
      </c>
      <c r="AF773" s="23">
        <f t="shared" si="161"/>
        <v>0</v>
      </c>
      <c r="AG773" s="23">
        <f t="shared" si="162"/>
        <v>0</v>
      </c>
      <c r="AH773" s="12">
        <f>_xlfn.XLOOKUP($D773,当月商品!$D:$D,当月商品!W:W,0)</f>
        <v>0</v>
      </c>
      <c r="AI773" s="12">
        <f>_xlfn.XLOOKUP($D773,前月商品!$D:$D,前月商品!W:W,0)</f>
        <v>0</v>
      </c>
      <c r="AJ773" s="12">
        <f>_xlfn.XLOOKUP($D773,前々月商品!$D:$D,前々月商品!W:W,0)</f>
        <v>0</v>
      </c>
      <c r="AK773" s="12">
        <f>_xlfn.XLOOKUP($D773,当月商品!$D:$D,当月商品!H:H,0)</f>
        <v>0</v>
      </c>
      <c r="AL773" s="12">
        <f>_xlfn.XLOOKUP($D773,前月商品!$D:$D,前月商品!H:H,0)</f>
        <v>0</v>
      </c>
      <c r="AM773" s="12">
        <f>_xlfn.XLOOKUP($D773,前々月商品!$D:$D,前々月商品!H:H,0)</f>
        <v>0</v>
      </c>
      <c r="AN773" s="13">
        <f t="shared" si="163"/>
        <v>0</v>
      </c>
      <c r="AO773" s="13">
        <f t="shared" si="164"/>
        <v>0</v>
      </c>
      <c r="AP773" s="13">
        <f t="shared" si="165"/>
        <v>0</v>
      </c>
      <c r="AQ773" s="16">
        <f t="shared" si="166"/>
        <v>0</v>
      </c>
      <c r="AR773" s="16">
        <f t="shared" si="167"/>
        <v>0</v>
      </c>
      <c r="AS773" s="17">
        <f t="shared" si="168"/>
        <v>0</v>
      </c>
      <c r="AT773" t="e">
        <f t="shared" si="169"/>
        <v>#VALUE!</v>
      </c>
    </row>
    <row r="774" spans="3:46" ht="36.65" customHeight="1">
      <c r="C774" s="20">
        <v>769</v>
      </c>
      <c r="D774" s="53">
        <f>現状商品設定!B771</f>
        <v>0</v>
      </c>
      <c r="E774" s="26" t="str">
        <f>IFERROR(_xlfn.XLOOKUP($D774,現状商品設定!B:B,現状商品設定!C:C,"-"),"-")</f>
        <v>-</v>
      </c>
      <c r="F774" s="32" t="s">
        <v>46</v>
      </c>
      <c r="G774" s="30" t="str">
        <f>IFERROR(_xlfn.XLOOKUP($D774,現状商品設定!B:B,現状商品設定!F:F),"-")</f>
        <v>-</v>
      </c>
      <c r="H774" s="34" t="e">
        <f>IF(IF(AND(V774&gt;=設定!$C$3,X774&gt;=L774),G774*(1+設定!$C$6),IF(AND(V774&gt;=設定!$C$3,X774&lt;L774),G774*(1+設定!$C$7*-1),IF(V774&lt;設定!$C$3,G774*(1+設定!$C$6),"除外")))&gt;10,IF(AND(V774&gt;=設定!$C$3,X774&gt;=L774),G774*(1+設定!$C$6),IF(AND(V774&gt;=設定!$C$3,X774&lt;L774),G774*(1+設定!$C$7*-1),IF(V774&lt;設定!$C$3,G774*(1+設定!$C$6),"除外"))),10)</f>
        <v>#VALUE!</v>
      </c>
      <c r="I774" s="34" t="e">
        <f ca="1">IF(消化率!$I$5&lt;1,商品!H774*消化率!$I$5,IF(商品!W774*商品!Q774/(商品!H774*消化率!$I$5)&gt;商品!L774,商品!H774*消化率!$I$5,J774))</f>
        <v>#DIV/0!</v>
      </c>
      <c r="J774" s="34" t="e">
        <f t="shared" si="156"/>
        <v>#VALUE!</v>
      </c>
      <c r="K774" s="34" t="e">
        <f ca="1">IF(ROUNDDOWN(IF(I774&gt;=設定!$C$8,設定!$C$8,商品!I774),0)&lt;10,10,ROUNDDOWN(IF(I774&gt;=設定!$C$8,設定!$C$8,商品!I774),0))</f>
        <v>#DIV/0!</v>
      </c>
      <c r="L774" s="64">
        <f>IF(F774="標準",設定!$C$4,商品!F774)</f>
        <v>5</v>
      </c>
      <c r="M774" s="63" t="str">
        <f>_xlfn.XLOOKUP($D774,全商品!$F:$F,全商品!H:H,"-")</f>
        <v>-</v>
      </c>
      <c r="N774" s="12" t="str">
        <f>_xlfn.XLOOKUP($D774,全商品!$F:$F,全商品!I:I,"-")</f>
        <v>-</v>
      </c>
      <c r="O774" s="23" t="str">
        <f>_xlfn.XLOOKUP($D774,全商品!$F:$F,全商品!K:K,"-")</f>
        <v>-</v>
      </c>
      <c r="P774" s="13" t="str">
        <f>_xlfn.XLOOKUP($D774,全商品!$F:$F,全商品!M:M,"-")</f>
        <v>-</v>
      </c>
      <c r="Q774" s="25" t="str">
        <f>_xlfn.XLOOKUP($D774,現状商品設定!B:B,現状商品設定!D:D,"-")</f>
        <v>-</v>
      </c>
      <c r="R774" s="22">
        <f>SUM(_xlfn.XLOOKUP($D774,当月商品!$D:$D,当月商品!I:I,0),_xlfn.XLOOKUP($D774,前月商品!$D:$D,前月商品!I:I,0),_xlfn.XLOOKUP($D774,前々月商品!$D:$D,前々月商品!I:I,0))</f>
        <v>0</v>
      </c>
      <c r="S774" s="23">
        <f>SUM(_xlfn.XLOOKUP($D774,当月商品!$D:$D,当月商品!V:V,0),_xlfn.XLOOKUP($D774,前月商品!$D:$D,前月商品!V:V,0),_xlfn.XLOOKUP($D774,前々月商品!$D:$D,前々月商品!V:V,0))</f>
        <v>0</v>
      </c>
      <c r="T774" s="23">
        <f t="shared" si="157"/>
        <v>0</v>
      </c>
      <c r="U774" s="23">
        <f>SUM(_xlfn.XLOOKUP($D774,当月商品!$D:$D,当月商品!W:W,0),_xlfn.XLOOKUP($D774,前月商品!$D:$D,前月商品!W:W,0),_xlfn.XLOOKUP($D774,前々月商品!$D:$D,前々月商品!W:W,0))</f>
        <v>0</v>
      </c>
      <c r="V774" s="23">
        <f>SUM(_xlfn.XLOOKUP($D774,当月商品!$D:$D,当月商品!H:H,0),_xlfn.XLOOKUP($D774,前月商品!$D:$D,前月商品!H:H,0),_xlfn.XLOOKUP($D774,前々月商品!$D:$D,前々月商品!H:H,0))</f>
        <v>0</v>
      </c>
      <c r="W774" s="13">
        <f t="shared" si="158"/>
        <v>0</v>
      </c>
      <c r="X774" s="15">
        <f t="shared" si="159"/>
        <v>0</v>
      </c>
      <c r="Y774" s="22">
        <f>_xlfn.XLOOKUP($D774,当月商品!$D:$D,当月商品!I:I,0)</f>
        <v>0</v>
      </c>
      <c r="Z774" s="23">
        <f>_xlfn.XLOOKUP($D774,前月商品!$D:$D,前月商品!I:I,0)</f>
        <v>0</v>
      </c>
      <c r="AA774" s="23">
        <f>_xlfn.XLOOKUP($D774,前々月商品!$D:$D,前々月商品!I:I,0)</f>
        <v>0</v>
      </c>
      <c r="AB774" s="23">
        <f>_xlfn.XLOOKUP($D774,当月商品!$D:$D,当月商品!V:V,0)</f>
        <v>0</v>
      </c>
      <c r="AC774" s="23">
        <f>_xlfn.XLOOKUP($D774,前月商品!$D:$D,前月商品!V:V,0)</f>
        <v>0</v>
      </c>
      <c r="AD774" s="23">
        <f>_xlfn.XLOOKUP($D774,前々月商品!$D:$D,前々月商品!V:V,0)</f>
        <v>0</v>
      </c>
      <c r="AE774" s="23">
        <f t="shared" si="160"/>
        <v>0</v>
      </c>
      <c r="AF774" s="23">
        <f t="shared" si="161"/>
        <v>0</v>
      </c>
      <c r="AG774" s="23">
        <f t="shared" si="162"/>
        <v>0</v>
      </c>
      <c r="AH774" s="12">
        <f>_xlfn.XLOOKUP($D774,当月商品!$D:$D,当月商品!W:W,0)</f>
        <v>0</v>
      </c>
      <c r="AI774" s="12">
        <f>_xlfn.XLOOKUP($D774,前月商品!$D:$D,前月商品!W:W,0)</f>
        <v>0</v>
      </c>
      <c r="AJ774" s="12">
        <f>_xlfn.XLOOKUP($D774,前々月商品!$D:$D,前々月商品!W:W,0)</f>
        <v>0</v>
      </c>
      <c r="AK774" s="12">
        <f>_xlfn.XLOOKUP($D774,当月商品!$D:$D,当月商品!H:H,0)</f>
        <v>0</v>
      </c>
      <c r="AL774" s="12">
        <f>_xlfn.XLOOKUP($D774,前月商品!$D:$D,前月商品!H:H,0)</f>
        <v>0</v>
      </c>
      <c r="AM774" s="12">
        <f>_xlfn.XLOOKUP($D774,前々月商品!$D:$D,前々月商品!H:H,0)</f>
        <v>0</v>
      </c>
      <c r="AN774" s="13">
        <f t="shared" si="163"/>
        <v>0</v>
      </c>
      <c r="AO774" s="13">
        <f t="shared" si="164"/>
        <v>0</v>
      </c>
      <c r="AP774" s="13">
        <f t="shared" si="165"/>
        <v>0</v>
      </c>
      <c r="AQ774" s="16">
        <f t="shared" si="166"/>
        <v>0</v>
      </c>
      <c r="AR774" s="16">
        <f t="shared" si="167"/>
        <v>0</v>
      </c>
      <c r="AS774" s="17">
        <f t="shared" si="168"/>
        <v>0</v>
      </c>
      <c r="AT774" t="e">
        <f t="shared" si="169"/>
        <v>#VALUE!</v>
      </c>
    </row>
    <row r="775" spans="3:46" ht="36.65" customHeight="1">
      <c r="C775" s="20">
        <v>770</v>
      </c>
      <c r="D775" s="53">
        <f>現状商品設定!B772</f>
        <v>0</v>
      </c>
      <c r="E775" s="26" t="str">
        <f>IFERROR(_xlfn.XLOOKUP($D775,現状商品設定!B:B,現状商品設定!C:C,"-"),"-")</f>
        <v>-</v>
      </c>
      <c r="F775" s="32" t="s">
        <v>46</v>
      </c>
      <c r="G775" s="30" t="str">
        <f>IFERROR(_xlfn.XLOOKUP($D775,現状商品設定!B:B,現状商品設定!F:F),"-")</f>
        <v>-</v>
      </c>
      <c r="H775" s="34" t="e">
        <f>IF(IF(AND(V775&gt;=設定!$C$3,X775&gt;=L775),G775*(1+設定!$C$6),IF(AND(V775&gt;=設定!$C$3,X775&lt;L775),G775*(1+設定!$C$7*-1),IF(V775&lt;設定!$C$3,G775*(1+設定!$C$6),"除外")))&gt;10,IF(AND(V775&gt;=設定!$C$3,X775&gt;=L775),G775*(1+設定!$C$6),IF(AND(V775&gt;=設定!$C$3,X775&lt;L775),G775*(1+設定!$C$7*-1),IF(V775&lt;設定!$C$3,G775*(1+設定!$C$6),"除外"))),10)</f>
        <v>#VALUE!</v>
      </c>
      <c r="I775" s="34" t="e">
        <f ca="1">IF(消化率!$I$5&lt;1,商品!H775*消化率!$I$5,IF(商品!W775*商品!Q775/(商品!H775*消化率!$I$5)&gt;商品!L775,商品!H775*消化率!$I$5,J775))</f>
        <v>#DIV/0!</v>
      </c>
      <c r="J775" s="34" t="e">
        <f t="shared" ref="J775:J838" si="170">W775*Q775/L775</f>
        <v>#VALUE!</v>
      </c>
      <c r="K775" s="34" t="e">
        <f ca="1">IF(ROUNDDOWN(IF(I775&gt;=設定!$C$8,設定!$C$8,商品!I775),0)&lt;10,10,ROUNDDOWN(IF(I775&gt;=設定!$C$8,設定!$C$8,商品!I775),0))</f>
        <v>#DIV/0!</v>
      </c>
      <c r="L775" s="64">
        <f>IF(F775="標準",設定!$C$4,商品!F775)</f>
        <v>5</v>
      </c>
      <c r="M775" s="63" t="str">
        <f>_xlfn.XLOOKUP($D775,全商品!$F:$F,全商品!H:H,"-")</f>
        <v>-</v>
      </c>
      <c r="N775" s="12" t="str">
        <f>_xlfn.XLOOKUP($D775,全商品!$F:$F,全商品!I:I,"-")</f>
        <v>-</v>
      </c>
      <c r="O775" s="23" t="str">
        <f>_xlfn.XLOOKUP($D775,全商品!$F:$F,全商品!K:K,"-")</f>
        <v>-</v>
      </c>
      <c r="P775" s="13" t="str">
        <f>_xlfn.XLOOKUP($D775,全商品!$F:$F,全商品!M:M,"-")</f>
        <v>-</v>
      </c>
      <c r="Q775" s="25" t="str">
        <f>_xlfn.XLOOKUP($D775,現状商品設定!B:B,現状商品設定!D:D,"-")</f>
        <v>-</v>
      </c>
      <c r="R775" s="22">
        <f>SUM(_xlfn.XLOOKUP($D775,当月商品!$D:$D,当月商品!I:I,0),_xlfn.XLOOKUP($D775,前月商品!$D:$D,前月商品!I:I,0),_xlfn.XLOOKUP($D775,前々月商品!$D:$D,前々月商品!I:I,0))</f>
        <v>0</v>
      </c>
      <c r="S775" s="23">
        <f>SUM(_xlfn.XLOOKUP($D775,当月商品!$D:$D,当月商品!V:V,0),_xlfn.XLOOKUP($D775,前月商品!$D:$D,前月商品!V:V,0),_xlfn.XLOOKUP($D775,前々月商品!$D:$D,前々月商品!V:V,0))</f>
        <v>0</v>
      </c>
      <c r="T775" s="23">
        <f t="shared" ref="T775:T838" si="171">IFERROR(R775/V775,0)</f>
        <v>0</v>
      </c>
      <c r="U775" s="23">
        <f>SUM(_xlfn.XLOOKUP($D775,当月商品!$D:$D,当月商品!W:W,0),_xlfn.XLOOKUP($D775,前月商品!$D:$D,前月商品!W:W,0),_xlfn.XLOOKUP($D775,前々月商品!$D:$D,前々月商品!W:W,0))</f>
        <v>0</v>
      </c>
      <c r="V775" s="23">
        <f>SUM(_xlfn.XLOOKUP($D775,当月商品!$D:$D,当月商品!H:H,0),_xlfn.XLOOKUP($D775,前月商品!$D:$D,前月商品!H:H,0),_xlfn.XLOOKUP($D775,前々月商品!$D:$D,前々月商品!H:H,0))</f>
        <v>0</v>
      </c>
      <c r="W775" s="13">
        <f t="shared" ref="W775:W838" si="172">IFERROR(U775/V775,0)</f>
        <v>0</v>
      </c>
      <c r="X775" s="15">
        <f t="shared" ref="X775:X838" si="173">IFERROR(S775/R775,0)</f>
        <v>0</v>
      </c>
      <c r="Y775" s="22">
        <f>_xlfn.XLOOKUP($D775,当月商品!$D:$D,当月商品!I:I,0)</f>
        <v>0</v>
      </c>
      <c r="Z775" s="23">
        <f>_xlfn.XLOOKUP($D775,前月商品!$D:$D,前月商品!I:I,0)</f>
        <v>0</v>
      </c>
      <c r="AA775" s="23">
        <f>_xlfn.XLOOKUP($D775,前々月商品!$D:$D,前々月商品!I:I,0)</f>
        <v>0</v>
      </c>
      <c r="AB775" s="23">
        <f>_xlfn.XLOOKUP($D775,当月商品!$D:$D,当月商品!V:V,0)</f>
        <v>0</v>
      </c>
      <c r="AC775" s="23">
        <f>_xlfn.XLOOKUP($D775,前月商品!$D:$D,前月商品!V:V,0)</f>
        <v>0</v>
      </c>
      <c r="AD775" s="23">
        <f>_xlfn.XLOOKUP($D775,前々月商品!$D:$D,前々月商品!V:V,0)</f>
        <v>0</v>
      </c>
      <c r="AE775" s="23">
        <f t="shared" ref="AE775:AE838" si="174">IFERROR(Y775/AK775,0)</f>
        <v>0</v>
      </c>
      <c r="AF775" s="23">
        <f t="shared" ref="AF775:AF838" si="175">IFERROR(Z775/AL775,0)</f>
        <v>0</v>
      </c>
      <c r="AG775" s="23">
        <f t="shared" ref="AG775:AG838" si="176">IFERROR(AA775/AM775,0)</f>
        <v>0</v>
      </c>
      <c r="AH775" s="12">
        <f>_xlfn.XLOOKUP($D775,当月商品!$D:$D,当月商品!W:W,0)</f>
        <v>0</v>
      </c>
      <c r="AI775" s="12">
        <f>_xlfn.XLOOKUP($D775,前月商品!$D:$D,前月商品!W:W,0)</f>
        <v>0</v>
      </c>
      <c r="AJ775" s="12">
        <f>_xlfn.XLOOKUP($D775,前々月商品!$D:$D,前々月商品!W:W,0)</f>
        <v>0</v>
      </c>
      <c r="AK775" s="12">
        <f>_xlfn.XLOOKUP($D775,当月商品!$D:$D,当月商品!H:H,0)</f>
        <v>0</v>
      </c>
      <c r="AL775" s="12">
        <f>_xlfn.XLOOKUP($D775,前月商品!$D:$D,前月商品!H:H,0)</f>
        <v>0</v>
      </c>
      <c r="AM775" s="12">
        <f>_xlfn.XLOOKUP($D775,前々月商品!$D:$D,前々月商品!H:H,0)</f>
        <v>0</v>
      </c>
      <c r="AN775" s="13">
        <f t="shared" ref="AN775:AN838" si="177">IFERROR(AH775/AK775,0)</f>
        <v>0</v>
      </c>
      <c r="AO775" s="13">
        <f t="shared" ref="AO775:AO838" si="178">IFERROR(AI775/AL775,0)</f>
        <v>0</v>
      </c>
      <c r="AP775" s="13">
        <f t="shared" ref="AP775:AP838" si="179">IFERROR(AJ775/AM775,0)</f>
        <v>0</v>
      </c>
      <c r="AQ775" s="16">
        <f t="shared" ref="AQ775:AQ838" si="180">IFERROR(AB775/Y775,0)</f>
        <v>0</v>
      </c>
      <c r="AR775" s="16">
        <f t="shared" ref="AR775:AR838" si="181">IFERROR(AC775/Z775,0)</f>
        <v>0</v>
      </c>
      <c r="AS775" s="17">
        <f t="shared" ref="AS775:AS838" si="182">IFERROR(AD775/AA775,0)</f>
        <v>0</v>
      </c>
      <c r="AT775" t="e">
        <f t="shared" ref="AT775:AT838" si="183">P775*Q775</f>
        <v>#VALUE!</v>
      </c>
    </row>
    <row r="776" spans="3:46" ht="36.65" customHeight="1">
      <c r="C776" s="20">
        <v>771</v>
      </c>
      <c r="D776" s="53">
        <f>現状商品設定!B773</f>
        <v>0</v>
      </c>
      <c r="E776" s="26" t="str">
        <f>IFERROR(_xlfn.XLOOKUP($D776,現状商品設定!B:B,現状商品設定!C:C,"-"),"-")</f>
        <v>-</v>
      </c>
      <c r="F776" s="32" t="s">
        <v>46</v>
      </c>
      <c r="G776" s="30" t="str">
        <f>IFERROR(_xlfn.XLOOKUP($D776,現状商品設定!B:B,現状商品設定!F:F),"-")</f>
        <v>-</v>
      </c>
      <c r="H776" s="34" t="e">
        <f>IF(IF(AND(V776&gt;=設定!$C$3,X776&gt;=L776),G776*(1+設定!$C$6),IF(AND(V776&gt;=設定!$C$3,X776&lt;L776),G776*(1+設定!$C$7*-1),IF(V776&lt;設定!$C$3,G776*(1+設定!$C$6),"除外")))&gt;10,IF(AND(V776&gt;=設定!$C$3,X776&gt;=L776),G776*(1+設定!$C$6),IF(AND(V776&gt;=設定!$C$3,X776&lt;L776),G776*(1+設定!$C$7*-1),IF(V776&lt;設定!$C$3,G776*(1+設定!$C$6),"除外"))),10)</f>
        <v>#VALUE!</v>
      </c>
      <c r="I776" s="34" t="e">
        <f ca="1">IF(消化率!$I$5&lt;1,商品!H776*消化率!$I$5,IF(商品!W776*商品!Q776/(商品!H776*消化率!$I$5)&gt;商品!L776,商品!H776*消化率!$I$5,J776))</f>
        <v>#DIV/0!</v>
      </c>
      <c r="J776" s="34" t="e">
        <f t="shared" si="170"/>
        <v>#VALUE!</v>
      </c>
      <c r="K776" s="34" t="e">
        <f ca="1">IF(ROUNDDOWN(IF(I776&gt;=設定!$C$8,設定!$C$8,商品!I776),0)&lt;10,10,ROUNDDOWN(IF(I776&gt;=設定!$C$8,設定!$C$8,商品!I776),0))</f>
        <v>#DIV/0!</v>
      </c>
      <c r="L776" s="64">
        <f>IF(F776="標準",設定!$C$4,商品!F776)</f>
        <v>5</v>
      </c>
      <c r="M776" s="63" t="str">
        <f>_xlfn.XLOOKUP($D776,全商品!$F:$F,全商品!H:H,"-")</f>
        <v>-</v>
      </c>
      <c r="N776" s="12" t="str">
        <f>_xlfn.XLOOKUP($D776,全商品!$F:$F,全商品!I:I,"-")</f>
        <v>-</v>
      </c>
      <c r="O776" s="23" t="str">
        <f>_xlfn.XLOOKUP($D776,全商品!$F:$F,全商品!K:K,"-")</f>
        <v>-</v>
      </c>
      <c r="P776" s="13" t="str">
        <f>_xlfn.XLOOKUP($D776,全商品!$F:$F,全商品!M:M,"-")</f>
        <v>-</v>
      </c>
      <c r="Q776" s="25" t="str">
        <f>_xlfn.XLOOKUP($D776,現状商品設定!B:B,現状商品設定!D:D,"-")</f>
        <v>-</v>
      </c>
      <c r="R776" s="22">
        <f>SUM(_xlfn.XLOOKUP($D776,当月商品!$D:$D,当月商品!I:I,0),_xlfn.XLOOKUP($D776,前月商品!$D:$D,前月商品!I:I,0),_xlfn.XLOOKUP($D776,前々月商品!$D:$D,前々月商品!I:I,0))</f>
        <v>0</v>
      </c>
      <c r="S776" s="23">
        <f>SUM(_xlfn.XLOOKUP($D776,当月商品!$D:$D,当月商品!V:V,0),_xlfn.XLOOKUP($D776,前月商品!$D:$D,前月商品!V:V,0),_xlfn.XLOOKUP($D776,前々月商品!$D:$D,前々月商品!V:V,0))</f>
        <v>0</v>
      </c>
      <c r="T776" s="23">
        <f t="shared" si="171"/>
        <v>0</v>
      </c>
      <c r="U776" s="23">
        <f>SUM(_xlfn.XLOOKUP($D776,当月商品!$D:$D,当月商品!W:W,0),_xlfn.XLOOKUP($D776,前月商品!$D:$D,前月商品!W:W,0),_xlfn.XLOOKUP($D776,前々月商品!$D:$D,前々月商品!W:W,0))</f>
        <v>0</v>
      </c>
      <c r="V776" s="23">
        <f>SUM(_xlfn.XLOOKUP($D776,当月商品!$D:$D,当月商品!H:H,0),_xlfn.XLOOKUP($D776,前月商品!$D:$D,前月商品!H:H,0),_xlfn.XLOOKUP($D776,前々月商品!$D:$D,前々月商品!H:H,0))</f>
        <v>0</v>
      </c>
      <c r="W776" s="13">
        <f t="shared" si="172"/>
        <v>0</v>
      </c>
      <c r="X776" s="15">
        <f t="shared" si="173"/>
        <v>0</v>
      </c>
      <c r="Y776" s="22">
        <f>_xlfn.XLOOKUP($D776,当月商品!$D:$D,当月商品!I:I,0)</f>
        <v>0</v>
      </c>
      <c r="Z776" s="23">
        <f>_xlfn.XLOOKUP($D776,前月商品!$D:$D,前月商品!I:I,0)</f>
        <v>0</v>
      </c>
      <c r="AA776" s="23">
        <f>_xlfn.XLOOKUP($D776,前々月商品!$D:$D,前々月商品!I:I,0)</f>
        <v>0</v>
      </c>
      <c r="AB776" s="23">
        <f>_xlfn.XLOOKUP($D776,当月商品!$D:$D,当月商品!V:V,0)</f>
        <v>0</v>
      </c>
      <c r="AC776" s="23">
        <f>_xlfn.XLOOKUP($D776,前月商品!$D:$D,前月商品!V:V,0)</f>
        <v>0</v>
      </c>
      <c r="AD776" s="23">
        <f>_xlfn.XLOOKUP($D776,前々月商品!$D:$D,前々月商品!V:V,0)</f>
        <v>0</v>
      </c>
      <c r="AE776" s="23">
        <f t="shared" si="174"/>
        <v>0</v>
      </c>
      <c r="AF776" s="23">
        <f t="shared" si="175"/>
        <v>0</v>
      </c>
      <c r="AG776" s="23">
        <f t="shared" si="176"/>
        <v>0</v>
      </c>
      <c r="AH776" s="12">
        <f>_xlfn.XLOOKUP($D776,当月商品!$D:$D,当月商品!W:W,0)</f>
        <v>0</v>
      </c>
      <c r="AI776" s="12">
        <f>_xlfn.XLOOKUP($D776,前月商品!$D:$D,前月商品!W:W,0)</f>
        <v>0</v>
      </c>
      <c r="AJ776" s="12">
        <f>_xlfn.XLOOKUP($D776,前々月商品!$D:$D,前々月商品!W:W,0)</f>
        <v>0</v>
      </c>
      <c r="AK776" s="12">
        <f>_xlfn.XLOOKUP($D776,当月商品!$D:$D,当月商品!H:H,0)</f>
        <v>0</v>
      </c>
      <c r="AL776" s="12">
        <f>_xlfn.XLOOKUP($D776,前月商品!$D:$D,前月商品!H:H,0)</f>
        <v>0</v>
      </c>
      <c r="AM776" s="12">
        <f>_xlfn.XLOOKUP($D776,前々月商品!$D:$D,前々月商品!H:H,0)</f>
        <v>0</v>
      </c>
      <c r="AN776" s="13">
        <f t="shared" si="177"/>
        <v>0</v>
      </c>
      <c r="AO776" s="13">
        <f t="shared" si="178"/>
        <v>0</v>
      </c>
      <c r="AP776" s="13">
        <f t="shared" si="179"/>
        <v>0</v>
      </c>
      <c r="AQ776" s="16">
        <f t="shared" si="180"/>
        <v>0</v>
      </c>
      <c r="AR776" s="16">
        <f t="shared" si="181"/>
        <v>0</v>
      </c>
      <c r="AS776" s="17">
        <f t="shared" si="182"/>
        <v>0</v>
      </c>
      <c r="AT776" t="e">
        <f t="shared" si="183"/>
        <v>#VALUE!</v>
      </c>
    </row>
    <row r="777" spans="3:46" ht="36.65" customHeight="1">
      <c r="C777" s="20">
        <v>772</v>
      </c>
      <c r="D777" s="53">
        <f>現状商品設定!B774</f>
        <v>0</v>
      </c>
      <c r="E777" s="26" t="str">
        <f>IFERROR(_xlfn.XLOOKUP($D777,現状商品設定!B:B,現状商品設定!C:C,"-"),"-")</f>
        <v>-</v>
      </c>
      <c r="F777" s="32" t="s">
        <v>46</v>
      </c>
      <c r="G777" s="30" t="str">
        <f>IFERROR(_xlfn.XLOOKUP($D777,現状商品設定!B:B,現状商品設定!F:F),"-")</f>
        <v>-</v>
      </c>
      <c r="H777" s="34" t="e">
        <f>IF(IF(AND(V777&gt;=設定!$C$3,X777&gt;=L777),G777*(1+設定!$C$6),IF(AND(V777&gt;=設定!$C$3,X777&lt;L777),G777*(1+設定!$C$7*-1),IF(V777&lt;設定!$C$3,G777*(1+設定!$C$6),"除外")))&gt;10,IF(AND(V777&gt;=設定!$C$3,X777&gt;=L777),G777*(1+設定!$C$6),IF(AND(V777&gt;=設定!$C$3,X777&lt;L777),G777*(1+設定!$C$7*-1),IF(V777&lt;設定!$C$3,G777*(1+設定!$C$6),"除外"))),10)</f>
        <v>#VALUE!</v>
      </c>
      <c r="I777" s="34" t="e">
        <f ca="1">IF(消化率!$I$5&lt;1,商品!H777*消化率!$I$5,IF(商品!W777*商品!Q777/(商品!H777*消化率!$I$5)&gt;商品!L777,商品!H777*消化率!$I$5,J777))</f>
        <v>#DIV/0!</v>
      </c>
      <c r="J777" s="34" t="e">
        <f t="shared" si="170"/>
        <v>#VALUE!</v>
      </c>
      <c r="K777" s="34" t="e">
        <f ca="1">IF(ROUNDDOWN(IF(I777&gt;=設定!$C$8,設定!$C$8,商品!I777),0)&lt;10,10,ROUNDDOWN(IF(I777&gt;=設定!$C$8,設定!$C$8,商品!I777),0))</f>
        <v>#DIV/0!</v>
      </c>
      <c r="L777" s="64">
        <f>IF(F777="標準",設定!$C$4,商品!F777)</f>
        <v>5</v>
      </c>
      <c r="M777" s="63" t="str">
        <f>_xlfn.XLOOKUP($D777,全商品!$F:$F,全商品!H:H,"-")</f>
        <v>-</v>
      </c>
      <c r="N777" s="12" t="str">
        <f>_xlfn.XLOOKUP($D777,全商品!$F:$F,全商品!I:I,"-")</f>
        <v>-</v>
      </c>
      <c r="O777" s="23" t="str">
        <f>_xlfn.XLOOKUP($D777,全商品!$F:$F,全商品!K:K,"-")</f>
        <v>-</v>
      </c>
      <c r="P777" s="13" t="str">
        <f>_xlfn.XLOOKUP($D777,全商品!$F:$F,全商品!M:M,"-")</f>
        <v>-</v>
      </c>
      <c r="Q777" s="25" t="str">
        <f>_xlfn.XLOOKUP($D777,現状商品設定!B:B,現状商品設定!D:D,"-")</f>
        <v>-</v>
      </c>
      <c r="R777" s="22">
        <f>SUM(_xlfn.XLOOKUP($D777,当月商品!$D:$D,当月商品!I:I,0),_xlfn.XLOOKUP($D777,前月商品!$D:$D,前月商品!I:I,0),_xlfn.XLOOKUP($D777,前々月商品!$D:$D,前々月商品!I:I,0))</f>
        <v>0</v>
      </c>
      <c r="S777" s="23">
        <f>SUM(_xlfn.XLOOKUP($D777,当月商品!$D:$D,当月商品!V:V,0),_xlfn.XLOOKUP($D777,前月商品!$D:$D,前月商品!V:V,0),_xlfn.XLOOKUP($D777,前々月商品!$D:$D,前々月商品!V:V,0))</f>
        <v>0</v>
      </c>
      <c r="T777" s="23">
        <f t="shared" si="171"/>
        <v>0</v>
      </c>
      <c r="U777" s="23">
        <f>SUM(_xlfn.XLOOKUP($D777,当月商品!$D:$D,当月商品!W:W,0),_xlfn.XLOOKUP($D777,前月商品!$D:$D,前月商品!W:W,0),_xlfn.XLOOKUP($D777,前々月商品!$D:$D,前々月商品!W:W,0))</f>
        <v>0</v>
      </c>
      <c r="V777" s="23">
        <f>SUM(_xlfn.XLOOKUP($D777,当月商品!$D:$D,当月商品!H:H,0),_xlfn.XLOOKUP($D777,前月商品!$D:$D,前月商品!H:H,0),_xlfn.XLOOKUP($D777,前々月商品!$D:$D,前々月商品!H:H,0))</f>
        <v>0</v>
      </c>
      <c r="W777" s="13">
        <f t="shared" si="172"/>
        <v>0</v>
      </c>
      <c r="X777" s="15">
        <f t="shared" si="173"/>
        <v>0</v>
      </c>
      <c r="Y777" s="22">
        <f>_xlfn.XLOOKUP($D777,当月商品!$D:$D,当月商品!I:I,0)</f>
        <v>0</v>
      </c>
      <c r="Z777" s="23">
        <f>_xlfn.XLOOKUP($D777,前月商品!$D:$D,前月商品!I:I,0)</f>
        <v>0</v>
      </c>
      <c r="AA777" s="23">
        <f>_xlfn.XLOOKUP($D777,前々月商品!$D:$D,前々月商品!I:I,0)</f>
        <v>0</v>
      </c>
      <c r="AB777" s="23">
        <f>_xlfn.XLOOKUP($D777,当月商品!$D:$D,当月商品!V:V,0)</f>
        <v>0</v>
      </c>
      <c r="AC777" s="23">
        <f>_xlfn.XLOOKUP($D777,前月商品!$D:$D,前月商品!V:V,0)</f>
        <v>0</v>
      </c>
      <c r="AD777" s="23">
        <f>_xlfn.XLOOKUP($D777,前々月商品!$D:$D,前々月商品!V:V,0)</f>
        <v>0</v>
      </c>
      <c r="AE777" s="23">
        <f t="shared" si="174"/>
        <v>0</v>
      </c>
      <c r="AF777" s="23">
        <f t="shared" si="175"/>
        <v>0</v>
      </c>
      <c r="AG777" s="23">
        <f t="shared" si="176"/>
        <v>0</v>
      </c>
      <c r="AH777" s="12">
        <f>_xlfn.XLOOKUP($D777,当月商品!$D:$D,当月商品!W:W,0)</f>
        <v>0</v>
      </c>
      <c r="AI777" s="12">
        <f>_xlfn.XLOOKUP($D777,前月商品!$D:$D,前月商品!W:W,0)</f>
        <v>0</v>
      </c>
      <c r="AJ777" s="12">
        <f>_xlfn.XLOOKUP($D777,前々月商品!$D:$D,前々月商品!W:W,0)</f>
        <v>0</v>
      </c>
      <c r="AK777" s="12">
        <f>_xlfn.XLOOKUP($D777,当月商品!$D:$D,当月商品!H:H,0)</f>
        <v>0</v>
      </c>
      <c r="AL777" s="12">
        <f>_xlfn.XLOOKUP($D777,前月商品!$D:$D,前月商品!H:H,0)</f>
        <v>0</v>
      </c>
      <c r="AM777" s="12">
        <f>_xlfn.XLOOKUP($D777,前々月商品!$D:$D,前々月商品!H:H,0)</f>
        <v>0</v>
      </c>
      <c r="AN777" s="13">
        <f t="shared" si="177"/>
        <v>0</v>
      </c>
      <c r="AO777" s="13">
        <f t="shared" si="178"/>
        <v>0</v>
      </c>
      <c r="AP777" s="13">
        <f t="shared" si="179"/>
        <v>0</v>
      </c>
      <c r="AQ777" s="16">
        <f t="shared" si="180"/>
        <v>0</v>
      </c>
      <c r="AR777" s="16">
        <f t="shared" si="181"/>
        <v>0</v>
      </c>
      <c r="AS777" s="17">
        <f t="shared" si="182"/>
        <v>0</v>
      </c>
      <c r="AT777" t="e">
        <f t="shared" si="183"/>
        <v>#VALUE!</v>
      </c>
    </row>
    <row r="778" spans="3:46" ht="36.65" customHeight="1">
      <c r="C778" s="20">
        <v>773</v>
      </c>
      <c r="D778" s="53">
        <f>現状商品設定!B775</f>
        <v>0</v>
      </c>
      <c r="E778" s="26" t="str">
        <f>IFERROR(_xlfn.XLOOKUP($D778,現状商品設定!B:B,現状商品設定!C:C,"-"),"-")</f>
        <v>-</v>
      </c>
      <c r="F778" s="32" t="s">
        <v>46</v>
      </c>
      <c r="G778" s="30" t="str">
        <f>IFERROR(_xlfn.XLOOKUP($D778,現状商品設定!B:B,現状商品設定!F:F),"-")</f>
        <v>-</v>
      </c>
      <c r="H778" s="34" t="e">
        <f>IF(IF(AND(V778&gt;=設定!$C$3,X778&gt;=L778),G778*(1+設定!$C$6),IF(AND(V778&gt;=設定!$C$3,X778&lt;L778),G778*(1+設定!$C$7*-1),IF(V778&lt;設定!$C$3,G778*(1+設定!$C$6),"除外")))&gt;10,IF(AND(V778&gt;=設定!$C$3,X778&gt;=L778),G778*(1+設定!$C$6),IF(AND(V778&gt;=設定!$C$3,X778&lt;L778),G778*(1+設定!$C$7*-1),IF(V778&lt;設定!$C$3,G778*(1+設定!$C$6),"除外"))),10)</f>
        <v>#VALUE!</v>
      </c>
      <c r="I778" s="34" t="e">
        <f ca="1">IF(消化率!$I$5&lt;1,商品!H778*消化率!$I$5,IF(商品!W778*商品!Q778/(商品!H778*消化率!$I$5)&gt;商品!L778,商品!H778*消化率!$I$5,J778))</f>
        <v>#DIV/0!</v>
      </c>
      <c r="J778" s="34" t="e">
        <f t="shared" si="170"/>
        <v>#VALUE!</v>
      </c>
      <c r="K778" s="34" t="e">
        <f ca="1">IF(ROUNDDOWN(IF(I778&gt;=設定!$C$8,設定!$C$8,商品!I778),0)&lt;10,10,ROUNDDOWN(IF(I778&gt;=設定!$C$8,設定!$C$8,商品!I778),0))</f>
        <v>#DIV/0!</v>
      </c>
      <c r="L778" s="64">
        <f>IF(F778="標準",設定!$C$4,商品!F778)</f>
        <v>5</v>
      </c>
      <c r="M778" s="63" t="str">
        <f>_xlfn.XLOOKUP($D778,全商品!$F:$F,全商品!H:H,"-")</f>
        <v>-</v>
      </c>
      <c r="N778" s="12" t="str">
        <f>_xlfn.XLOOKUP($D778,全商品!$F:$F,全商品!I:I,"-")</f>
        <v>-</v>
      </c>
      <c r="O778" s="23" t="str">
        <f>_xlfn.XLOOKUP($D778,全商品!$F:$F,全商品!K:K,"-")</f>
        <v>-</v>
      </c>
      <c r="P778" s="13" t="str">
        <f>_xlfn.XLOOKUP($D778,全商品!$F:$F,全商品!M:M,"-")</f>
        <v>-</v>
      </c>
      <c r="Q778" s="25" t="str">
        <f>_xlfn.XLOOKUP($D778,現状商品設定!B:B,現状商品設定!D:D,"-")</f>
        <v>-</v>
      </c>
      <c r="R778" s="22">
        <f>SUM(_xlfn.XLOOKUP($D778,当月商品!$D:$D,当月商品!I:I,0),_xlfn.XLOOKUP($D778,前月商品!$D:$D,前月商品!I:I,0),_xlfn.XLOOKUP($D778,前々月商品!$D:$D,前々月商品!I:I,0))</f>
        <v>0</v>
      </c>
      <c r="S778" s="23">
        <f>SUM(_xlfn.XLOOKUP($D778,当月商品!$D:$D,当月商品!V:V,0),_xlfn.XLOOKUP($D778,前月商品!$D:$D,前月商品!V:V,0),_xlfn.XLOOKUP($D778,前々月商品!$D:$D,前々月商品!V:V,0))</f>
        <v>0</v>
      </c>
      <c r="T778" s="23">
        <f t="shared" si="171"/>
        <v>0</v>
      </c>
      <c r="U778" s="23">
        <f>SUM(_xlfn.XLOOKUP($D778,当月商品!$D:$D,当月商品!W:W,0),_xlfn.XLOOKUP($D778,前月商品!$D:$D,前月商品!W:W,0),_xlfn.XLOOKUP($D778,前々月商品!$D:$D,前々月商品!W:W,0))</f>
        <v>0</v>
      </c>
      <c r="V778" s="23">
        <f>SUM(_xlfn.XLOOKUP($D778,当月商品!$D:$D,当月商品!H:H,0),_xlfn.XLOOKUP($D778,前月商品!$D:$D,前月商品!H:H,0),_xlfn.XLOOKUP($D778,前々月商品!$D:$D,前々月商品!H:H,0))</f>
        <v>0</v>
      </c>
      <c r="W778" s="13">
        <f t="shared" si="172"/>
        <v>0</v>
      </c>
      <c r="X778" s="15">
        <f t="shared" si="173"/>
        <v>0</v>
      </c>
      <c r="Y778" s="22">
        <f>_xlfn.XLOOKUP($D778,当月商品!$D:$D,当月商品!I:I,0)</f>
        <v>0</v>
      </c>
      <c r="Z778" s="23">
        <f>_xlfn.XLOOKUP($D778,前月商品!$D:$D,前月商品!I:I,0)</f>
        <v>0</v>
      </c>
      <c r="AA778" s="23">
        <f>_xlfn.XLOOKUP($D778,前々月商品!$D:$D,前々月商品!I:I,0)</f>
        <v>0</v>
      </c>
      <c r="AB778" s="23">
        <f>_xlfn.XLOOKUP($D778,当月商品!$D:$D,当月商品!V:V,0)</f>
        <v>0</v>
      </c>
      <c r="AC778" s="23">
        <f>_xlfn.XLOOKUP($D778,前月商品!$D:$D,前月商品!V:V,0)</f>
        <v>0</v>
      </c>
      <c r="AD778" s="23">
        <f>_xlfn.XLOOKUP($D778,前々月商品!$D:$D,前々月商品!V:V,0)</f>
        <v>0</v>
      </c>
      <c r="AE778" s="23">
        <f t="shared" si="174"/>
        <v>0</v>
      </c>
      <c r="AF778" s="23">
        <f t="shared" si="175"/>
        <v>0</v>
      </c>
      <c r="AG778" s="23">
        <f t="shared" si="176"/>
        <v>0</v>
      </c>
      <c r="AH778" s="12">
        <f>_xlfn.XLOOKUP($D778,当月商品!$D:$D,当月商品!W:W,0)</f>
        <v>0</v>
      </c>
      <c r="AI778" s="12">
        <f>_xlfn.XLOOKUP($D778,前月商品!$D:$D,前月商品!W:W,0)</f>
        <v>0</v>
      </c>
      <c r="AJ778" s="12">
        <f>_xlfn.XLOOKUP($D778,前々月商品!$D:$D,前々月商品!W:W,0)</f>
        <v>0</v>
      </c>
      <c r="AK778" s="12">
        <f>_xlfn.XLOOKUP($D778,当月商品!$D:$D,当月商品!H:H,0)</f>
        <v>0</v>
      </c>
      <c r="AL778" s="12">
        <f>_xlfn.XLOOKUP($D778,前月商品!$D:$D,前月商品!H:H,0)</f>
        <v>0</v>
      </c>
      <c r="AM778" s="12">
        <f>_xlfn.XLOOKUP($D778,前々月商品!$D:$D,前々月商品!H:H,0)</f>
        <v>0</v>
      </c>
      <c r="AN778" s="13">
        <f t="shared" si="177"/>
        <v>0</v>
      </c>
      <c r="AO778" s="13">
        <f t="shared" si="178"/>
        <v>0</v>
      </c>
      <c r="AP778" s="13">
        <f t="shared" si="179"/>
        <v>0</v>
      </c>
      <c r="AQ778" s="16">
        <f t="shared" si="180"/>
        <v>0</v>
      </c>
      <c r="AR778" s="16">
        <f t="shared" si="181"/>
        <v>0</v>
      </c>
      <c r="AS778" s="17">
        <f t="shared" si="182"/>
        <v>0</v>
      </c>
      <c r="AT778" t="e">
        <f t="shared" si="183"/>
        <v>#VALUE!</v>
      </c>
    </row>
    <row r="779" spans="3:46" ht="36.65" customHeight="1">
      <c r="C779" s="20">
        <v>774</v>
      </c>
      <c r="D779" s="53">
        <f>現状商品設定!B776</f>
        <v>0</v>
      </c>
      <c r="E779" s="26" t="str">
        <f>IFERROR(_xlfn.XLOOKUP($D779,現状商品設定!B:B,現状商品設定!C:C,"-"),"-")</f>
        <v>-</v>
      </c>
      <c r="F779" s="32" t="s">
        <v>46</v>
      </c>
      <c r="G779" s="30" t="str">
        <f>IFERROR(_xlfn.XLOOKUP($D779,現状商品設定!B:B,現状商品設定!F:F),"-")</f>
        <v>-</v>
      </c>
      <c r="H779" s="34" t="e">
        <f>IF(IF(AND(V779&gt;=設定!$C$3,X779&gt;=L779),G779*(1+設定!$C$6),IF(AND(V779&gt;=設定!$C$3,X779&lt;L779),G779*(1+設定!$C$7*-1),IF(V779&lt;設定!$C$3,G779*(1+設定!$C$6),"除外")))&gt;10,IF(AND(V779&gt;=設定!$C$3,X779&gt;=L779),G779*(1+設定!$C$6),IF(AND(V779&gt;=設定!$C$3,X779&lt;L779),G779*(1+設定!$C$7*-1),IF(V779&lt;設定!$C$3,G779*(1+設定!$C$6),"除外"))),10)</f>
        <v>#VALUE!</v>
      </c>
      <c r="I779" s="34" t="e">
        <f ca="1">IF(消化率!$I$5&lt;1,商品!H779*消化率!$I$5,IF(商品!W779*商品!Q779/(商品!H779*消化率!$I$5)&gt;商品!L779,商品!H779*消化率!$I$5,J779))</f>
        <v>#DIV/0!</v>
      </c>
      <c r="J779" s="34" t="e">
        <f t="shared" si="170"/>
        <v>#VALUE!</v>
      </c>
      <c r="K779" s="34" t="e">
        <f ca="1">IF(ROUNDDOWN(IF(I779&gt;=設定!$C$8,設定!$C$8,商品!I779),0)&lt;10,10,ROUNDDOWN(IF(I779&gt;=設定!$C$8,設定!$C$8,商品!I779),0))</f>
        <v>#DIV/0!</v>
      </c>
      <c r="L779" s="64">
        <f>IF(F779="標準",設定!$C$4,商品!F779)</f>
        <v>5</v>
      </c>
      <c r="M779" s="63" t="str">
        <f>_xlfn.XLOOKUP($D779,全商品!$F:$F,全商品!H:H,"-")</f>
        <v>-</v>
      </c>
      <c r="N779" s="12" t="str">
        <f>_xlfn.XLOOKUP($D779,全商品!$F:$F,全商品!I:I,"-")</f>
        <v>-</v>
      </c>
      <c r="O779" s="23" t="str">
        <f>_xlfn.XLOOKUP($D779,全商品!$F:$F,全商品!K:K,"-")</f>
        <v>-</v>
      </c>
      <c r="P779" s="13" t="str">
        <f>_xlfn.XLOOKUP($D779,全商品!$F:$F,全商品!M:M,"-")</f>
        <v>-</v>
      </c>
      <c r="Q779" s="25" t="str">
        <f>_xlfn.XLOOKUP($D779,現状商品設定!B:B,現状商品設定!D:D,"-")</f>
        <v>-</v>
      </c>
      <c r="R779" s="22">
        <f>SUM(_xlfn.XLOOKUP($D779,当月商品!$D:$D,当月商品!I:I,0),_xlfn.XLOOKUP($D779,前月商品!$D:$D,前月商品!I:I,0),_xlfn.XLOOKUP($D779,前々月商品!$D:$D,前々月商品!I:I,0))</f>
        <v>0</v>
      </c>
      <c r="S779" s="23">
        <f>SUM(_xlfn.XLOOKUP($D779,当月商品!$D:$D,当月商品!V:V,0),_xlfn.XLOOKUP($D779,前月商品!$D:$D,前月商品!V:V,0),_xlfn.XLOOKUP($D779,前々月商品!$D:$D,前々月商品!V:V,0))</f>
        <v>0</v>
      </c>
      <c r="T779" s="23">
        <f t="shared" si="171"/>
        <v>0</v>
      </c>
      <c r="U779" s="23">
        <f>SUM(_xlfn.XLOOKUP($D779,当月商品!$D:$D,当月商品!W:W,0),_xlfn.XLOOKUP($D779,前月商品!$D:$D,前月商品!W:W,0),_xlfn.XLOOKUP($D779,前々月商品!$D:$D,前々月商品!W:W,0))</f>
        <v>0</v>
      </c>
      <c r="V779" s="23">
        <f>SUM(_xlfn.XLOOKUP($D779,当月商品!$D:$D,当月商品!H:H,0),_xlfn.XLOOKUP($D779,前月商品!$D:$D,前月商品!H:H,0),_xlfn.XLOOKUP($D779,前々月商品!$D:$D,前々月商品!H:H,0))</f>
        <v>0</v>
      </c>
      <c r="W779" s="13">
        <f t="shared" si="172"/>
        <v>0</v>
      </c>
      <c r="X779" s="15">
        <f t="shared" si="173"/>
        <v>0</v>
      </c>
      <c r="Y779" s="22">
        <f>_xlfn.XLOOKUP($D779,当月商品!$D:$D,当月商品!I:I,0)</f>
        <v>0</v>
      </c>
      <c r="Z779" s="23">
        <f>_xlfn.XLOOKUP($D779,前月商品!$D:$D,前月商品!I:I,0)</f>
        <v>0</v>
      </c>
      <c r="AA779" s="23">
        <f>_xlfn.XLOOKUP($D779,前々月商品!$D:$D,前々月商品!I:I,0)</f>
        <v>0</v>
      </c>
      <c r="AB779" s="23">
        <f>_xlfn.XLOOKUP($D779,当月商品!$D:$D,当月商品!V:V,0)</f>
        <v>0</v>
      </c>
      <c r="AC779" s="23">
        <f>_xlfn.XLOOKUP($D779,前月商品!$D:$D,前月商品!V:V,0)</f>
        <v>0</v>
      </c>
      <c r="AD779" s="23">
        <f>_xlfn.XLOOKUP($D779,前々月商品!$D:$D,前々月商品!V:V,0)</f>
        <v>0</v>
      </c>
      <c r="AE779" s="23">
        <f t="shared" si="174"/>
        <v>0</v>
      </c>
      <c r="AF779" s="23">
        <f t="shared" si="175"/>
        <v>0</v>
      </c>
      <c r="AG779" s="23">
        <f t="shared" si="176"/>
        <v>0</v>
      </c>
      <c r="AH779" s="12">
        <f>_xlfn.XLOOKUP($D779,当月商品!$D:$D,当月商品!W:W,0)</f>
        <v>0</v>
      </c>
      <c r="AI779" s="12">
        <f>_xlfn.XLOOKUP($D779,前月商品!$D:$D,前月商品!W:W,0)</f>
        <v>0</v>
      </c>
      <c r="AJ779" s="12">
        <f>_xlfn.XLOOKUP($D779,前々月商品!$D:$D,前々月商品!W:W,0)</f>
        <v>0</v>
      </c>
      <c r="AK779" s="12">
        <f>_xlfn.XLOOKUP($D779,当月商品!$D:$D,当月商品!H:H,0)</f>
        <v>0</v>
      </c>
      <c r="AL779" s="12">
        <f>_xlfn.XLOOKUP($D779,前月商品!$D:$D,前月商品!H:H,0)</f>
        <v>0</v>
      </c>
      <c r="AM779" s="12">
        <f>_xlfn.XLOOKUP($D779,前々月商品!$D:$D,前々月商品!H:H,0)</f>
        <v>0</v>
      </c>
      <c r="AN779" s="13">
        <f t="shared" si="177"/>
        <v>0</v>
      </c>
      <c r="AO779" s="13">
        <f t="shared" si="178"/>
        <v>0</v>
      </c>
      <c r="AP779" s="13">
        <f t="shared" si="179"/>
        <v>0</v>
      </c>
      <c r="AQ779" s="16">
        <f t="shared" si="180"/>
        <v>0</v>
      </c>
      <c r="AR779" s="16">
        <f t="shared" si="181"/>
        <v>0</v>
      </c>
      <c r="AS779" s="17">
        <f t="shared" si="182"/>
        <v>0</v>
      </c>
      <c r="AT779" t="e">
        <f t="shared" si="183"/>
        <v>#VALUE!</v>
      </c>
    </row>
    <row r="780" spans="3:46" ht="36.65" customHeight="1">
      <c r="C780" s="20">
        <v>775</v>
      </c>
      <c r="D780" s="53">
        <f>現状商品設定!B777</f>
        <v>0</v>
      </c>
      <c r="E780" s="26" t="str">
        <f>IFERROR(_xlfn.XLOOKUP($D780,現状商品設定!B:B,現状商品設定!C:C,"-"),"-")</f>
        <v>-</v>
      </c>
      <c r="F780" s="32" t="s">
        <v>46</v>
      </c>
      <c r="G780" s="30" t="str">
        <f>IFERROR(_xlfn.XLOOKUP($D780,現状商品設定!B:B,現状商品設定!F:F),"-")</f>
        <v>-</v>
      </c>
      <c r="H780" s="34" t="e">
        <f>IF(IF(AND(V780&gt;=設定!$C$3,X780&gt;=L780),G780*(1+設定!$C$6),IF(AND(V780&gt;=設定!$C$3,X780&lt;L780),G780*(1+設定!$C$7*-1),IF(V780&lt;設定!$C$3,G780*(1+設定!$C$6),"除外")))&gt;10,IF(AND(V780&gt;=設定!$C$3,X780&gt;=L780),G780*(1+設定!$C$6),IF(AND(V780&gt;=設定!$C$3,X780&lt;L780),G780*(1+設定!$C$7*-1),IF(V780&lt;設定!$C$3,G780*(1+設定!$C$6),"除外"))),10)</f>
        <v>#VALUE!</v>
      </c>
      <c r="I780" s="34" t="e">
        <f ca="1">IF(消化率!$I$5&lt;1,商品!H780*消化率!$I$5,IF(商品!W780*商品!Q780/(商品!H780*消化率!$I$5)&gt;商品!L780,商品!H780*消化率!$I$5,J780))</f>
        <v>#DIV/0!</v>
      </c>
      <c r="J780" s="34" t="e">
        <f t="shared" si="170"/>
        <v>#VALUE!</v>
      </c>
      <c r="K780" s="34" t="e">
        <f ca="1">IF(ROUNDDOWN(IF(I780&gt;=設定!$C$8,設定!$C$8,商品!I780),0)&lt;10,10,ROUNDDOWN(IF(I780&gt;=設定!$C$8,設定!$C$8,商品!I780),0))</f>
        <v>#DIV/0!</v>
      </c>
      <c r="L780" s="64">
        <f>IF(F780="標準",設定!$C$4,商品!F780)</f>
        <v>5</v>
      </c>
      <c r="M780" s="63" t="str">
        <f>_xlfn.XLOOKUP($D780,全商品!$F:$F,全商品!H:H,"-")</f>
        <v>-</v>
      </c>
      <c r="N780" s="12" t="str">
        <f>_xlfn.XLOOKUP($D780,全商品!$F:$F,全商品!I:I,"-")</f>
        <v>-</v>
      </c>
      <c r="O780" s="23" t="str">
        <f>_xlfn.XLOOKUP($D780,全商品!$F:$F,全商品!K:K,"-")</f>
        <v>-</v>
      </c>
      <c r="P780" s="13" t="str">
        <f>_xlfn.XLOOKUP($D780,全商品!$F:$F,全商品!M:M,"-")</f>
        <v>-</v>
      </c>
      <c r="Q780" s="25" t="str">
        <f>_xlfn.XLOOKUP($D780,現状商品設定!B:B,現状商品設定!D:D,"-")</f>
        <v>-</v>
      </c>
      <c r="R780" s="22">
        <f>SUM(_xlfn.XLOOKUP($D780,当月商品!$D:$D,当月商品!I:I,0),_xlfn.XLOOKUP($D780,前月商品!$D:$D,前月商品!I:I,0),_xlfn.XLOOKUP($D780,前々月商品!$D:$D,前々月商品!I:I,0))</f>
        <v>0</v>
      </c>
      <c r="S780" s="23">
        <f>SUM(_xlfn.XLOOKUP($D780,当月商品!$D:$D,当月商品!V:V,0),_xlfn.XLOOKUP($D780,前月商品!$D:$D,前月商品!V:V,0),_xlfn.XLOOKUP($D780,前々月商品!$D:$D,前々月商品!V:V,0))</f>
        <v>0</v>
      </c>
      <c r="T780" s="23">
        <f t="shared" si="171"/>
        <v>0</v>
      </c>
      <c r="U780" s="23">
        <f>SUM(_xlfn.XLOOKUP($D780,当月商品!$D:$D,当月商品!W:W,0),_xlfn.XLOOKUP($D780,前月商品!$D:$D,前月商品!W:W,0),_xlfn.XLOOKUP($D780,前々月商品!$D:$D,前々月商品!W:W,0))</f>
        <v>0</v>
      </c>
      <c r="V780" s="23">
        <f>SUM(_xlfn.XLOOKUP($D780,当月商品!$D:$D,当月商品!H:H,0),_xlfn.XLOOKUP($D780,前月商品!$D:$D,前月商品!H:H,0),_xlfn.XLOOKUP($D780,前々月商品!$D:$D,前々月商品!H:H,0))</f>
        <v>0</v>
      </c>
      <c r="W780" s="13">
        <f t="shared" si="172"/>
        <v>0</v>
      </c>
      <c r="X780" s="15">
        <f t="shared" si="173"/>
        <v>0</v>
      </c>
      <c r="Y780" s="22">
        <f>_xlfn.XLOOKUP($D780,当月商品!$D:$D,当月商品!I:I,0)</f>
        <v>0</v>
      </c>
      <c r="Z780" s="23">
        <f>_xlfn.XLOOKUP($D780,前月商品!$D:$D,前月商品!I:I,0)</f>
        <v>0</v>
      </c>
      <c r="AA780" s="23">
        <f>_xlfn.XLOOKUP($D780,前々月商品!$D:$D,前々月商品!I:I,0)</f>
        <v>0</v>
      </c>
      <c r="AB780" s="23">
        <f>_xlfn.XLOOKUP($D780,当月商品!$D:$D,当月商品!V:V,0)</f>
        <v>0</v>
      </c>
      <c r="AC780" s="23">
        <f>_xlfn.XLOOKUP($D780,前月商品!$D:$D,前月商品!V:V,0)</f>
        <v>0</v>
      </c>
      <c r="AD780" s="23">
        <f>_xlfn.XLOOKUP($D780,前々月商品!$D:$D,前々月商品!V:V,0)</f>
        <v>0</v>
      </c>
      <c r="AE780" s="23">
        <f t="shared" si="174"/>
        <v>0</v>
      </c>
      <c r="AF780" s="23">
        <f t="shared" si="175"/>
        <v>0</v>
      </c>
      <c r="AG780" s="23">
        <f t="shared" si="176"/>
        <v>0</v>
      </c>
      <c r="AH780" s="12">
        <f>_xlfn.XLOOKUP($D780,当月商品!$D:$D,当月商品!W:W,0)</f>
        <v>0</v>
      </c>
      <c r="AI780" s="12">
        <f>_xlfn.XLOOKUP($D780,前月商品!$D:$D,前月商品!W:W,0)</f>
        <v>0</v>
      </c>
      <c r="AJ780" s="12">
        <f>_xlfn.XLOOKUP($D780,前々月商品!$D:$D,前々月商品!W:W,0)</f>
        <v>0</v>
      </c>
      <c r="AK780" s="12">
        <f>_xlfn.XLOOKUP($D780,当月商品!$D:$D,当月商品!H:H,0)</f>
        <v>0</v>
      </c>
      <c r="AL780" s="12">
        <f>_xlfn.XLOOKUP($D780,前月商品!$D:$D,前月商品!H:H,0)</f>
        <v>0</v>
      </c>
      <c r="AM780" s="12">
        <f>_xlfn.XLOOKUP($D780,前々月商品!$D:$D,前々月商品!H:H,0)</f>
        <v>0</v>
      </c>
      <c r="AN780" s="13">
        <f t="shared" si="177"/>
        <v>0</v>
      </c>
      <c r="AO780" s="13">
        <f t="shared" si="178"/>
        <v>0</v>
      </c>
      <c r="AP780" s="13">
        <f t="shared" si="179"/>
        <v>0</v>
      </c>
      <c r="AQ780" s="16">
        <f t="shared" si="180"/>
        <v>0</v>
      </c>
      <c r="AR780" s="16">
        <f t="shared" si="181"/>
        <v>0</v>
      </c>
      <c r="AS780" s="17">
        <f t="shared" si="182"/>
        <v>0</v>
      </c>
      <c r="AT780" t="e">
        <f t="shared" si="183"/>
        <v>#VALUE!</v>
      </c>
    </row>
    <row r="781" spans="3:46" ht="36.65" customHeight="1">
      <c r="C781" s="20">
        <v>776</v>
      </c>
      <c r="D781" s="53">
        <f>現状商品設定!B778</f>
        <v>0</v>
      </c>
      <c r="E781" s="26" t="str">
        <f>IFERROR(_xlfn.XLOOKUP($D781,現状商品設定!B:B,現状商品設定!C:C,"-"),"-")</f>
        <v>-</v>
      </c>
      <c r="F781" s="32" t="s">
        <v>46</v>
      </c>
      <c r="G781" s="30" t="str">
        <f>IFERROR(_xlfn.XLOOKUP($D781,現状商品設定!B:B,現状商品設定!F:F),"-")</f>
        <v>-</v>
      </c>
      <c r="H781" s="34" t="e">
        <f>IF(IF(AND(V781&gt;=設定!$C$3,X781&gt;=L781),G781*(1+設定!$C$6),IF(AND(V781&gt;=設定!$C$3,X781&lt;L781),G781*(1+設定!$C$7*-1),IF(V781&lt;設定!$C$3,G781*(1+設定!$C$6),"除外")))&gt;10,IF(AND(V781&gt;=設定!$C$3,X781&gt;=L781),G781*(1+設定!$C$6),IF(AND(V781&gt;=設定!$C$3,X781&lt;L781),G781*(1+設定!$C$7*-1),IF(V781&lt;設定!$C$3,G781*(1+設定!$C$6),"除外"))),10)</f>
        <v>#VALUE!</v>
      </c>
      <c r="I781" s="34" t="e">
        <f ca="1">IF(消化率!$I$5&lt;1,商品!H781*消化率!$I$5,IF(商品!W781*商品!Q781/(商品!H781*消化率!$I$5)&gt;商品!L781,商品!H781*消化率!$I$5,J781))</f>
        <v>#DIV/0!</v>
      </c>
      <c r="J781" s="34" t="e">
        <f t="shared" si="170"/>
        <v>#VALUE!</v>
      </c>
      <c r="K781" s="34" t="e">
        <f ca="1">IF(ROUNDDOWN(IF(I781&gt;=設定!$C$8,設定!$C$8,商品!I781),0)&lt;10,10,ROUNDDOWN(IF(I781&gt;=設定!$C$8,設定!$C$8,商品!I781),0))</f>
        <v>#DIV/0!</v>
      </c>
      <c r="L781" s="64">
        <f>IF(F781="標準",設定!$C$4,商品!F781)</f>
        <v>5</v>
      </c>
      <c r="M781" s="63" t="str">
        <f>_xlfn.XLOOKUP($D781,全商品!$F:$F,全商品!H:H,"-")</f>
        <v>-</v>
      </c>
      <c r="N781" s="12" t="str">
        <f>_xlfn.XLOOKUP($D781,全商品!$F:$F,全商品!I:I,"-")</f>
        <v>-</v>
      </c>
      <c r="O781" s="23" t="str">
        <f>_xlfn.XLOOKUP($D781,全商品!$F:$F,全商品!K:K,"-")</f>
        <v>-</v>
      </c>
      <c r="P781" s="13" t="str">
        <f>_xlfn.XLOOKUP($D781,全商品!$F:$F,全商品!M:M,"-")</f>
        <v>-</v>
      </c>
      <c r="Q781" s="25" t="str">
        <f>_xlfn.XLOOKUP($D781,現状商品設定!B:B,現状商品設定!D:D,"-")</f>
        <v>-</v>
      </c>
      <c r="R781" s="22">
        <f>SUM(_xlfn.XLOOKUP($D781,当月商品!$D:$D,当月商品!I:I,0),_xlfn.XLOOKUP($D781,前月商品!$D:$D,前月商品!I:I,0),_xlfn.XLOOKUP($D781,前々月商品!$D:$D,前々月商品!I:I,0))</f>
        <v>0</v>
      </c>
      <c r="S781" s="23">
        <f>SUM(_xlfn.XLOOKUP($D781,当月商品!$D:$D,当月商品!V:V,0),_xlfn.XLOOKUP($D781,前月商品!$D:$D,前月商品!V:V,0),_xlfn.XLOOKUP($D781,前々月商品!$D:$D,前々月商品!V:V,0))</f>
        <v>0</v>
      </c>
      <c r="T781" s="23">
        <f t="shared" si="171"/>
        <v>0</v>
      </c>
      <c r="U781" s="23">
        <f>SUM(_xlfn.XLOOKUP($D781,当月商品!$D:$D,当月商品!W:W,0),_xlfn.XLOOKUP($D781,前月商品!$D:$D,前月商品!W:W,0),_xlfn.XLOOKUP($D781,前々月商品!$D:$D,前々月商品!W:W,0))</f>
        <v>0</v>
      </c>
      <c r="V781" s="23">
        <f>SUM(_xlfn.XLOOKUP($D781,当月商品!$D:$D,当月商品!H:H,0),_xlfn.XLOOKUP($D781,前月商品!$D:$D,前月商品!H:H,0),_xlfn.XLOOKUP($D781,前々月商品!$D:$D,前々月商品!H:H,0))</f>
        <v>0</v>
      </c>
      <c r="W781" s="13">
        <f t="shared" si="172"/>
        <v>0</v>
      </c>
      <c r="X781" s="15">
        <f t="shared" si="173"/>
        <v>0</v>
      </c>
      <c r="Y781" s="22">
        <f>_xlfn.XLOOKUP($D781,当月商品!$D:$D,当月商品!I:I,0)</f>
        <v>0</v>
      </c>
      <c r="Z781" s="23">
        <f>_xlfn.XLOOKUP($D781,前月商品!$D:$D,前月商品!I:I,0)</f>
        <v>0</v>
      </c>
      <c r="AA781" s="23">
        <f>_xlfn.XLOOKUP($D781,前々月商品!$D:$D,前々月商品!I:I,0)</f>
        <v>0</v>
      </c>
      <c r="AB781" s="23">
        <f>_xlfn.XLOOKUP($D781,当月商品!$D:$D,当月商品!V:V,0)</f>
        <v>0</v>
      </c>
      <c r="AC781" s="23">
        <f>_xlfn.XLOOKUP($D781,前月商品!$D:$D,前月商品!V:V,0)</f>
        <v>0</v>
      </c>
      <c r="AD781" s="23">
        <f>_xlfn.XLOOKUP($D781,前々月商品!$D:$D,前々月商品!V:V,0)</f>
        <v>0</v>
      </c>
      <c r="AE781" s="23">
        <f t="shared" si="174"/>
        <v>0</v>
      </c>
      <c r="AF781" s="23">
        <f t="shared" si="175"/>
        <v>0</v>
      </c>
      <c r="AG781" s="23">
        <f t="shared" si="176"/>
        <v>0</v>
      </c>
      <c r="AH781" s="12">
        <f>_xlfn.XLOOKUP($D781,当月商品!$D:$D,当月商品!W:W,0)</f>
        <v>0</v>
      </c>
      <c r="AI781" s="12">
        <f>_xlfn.XLOOKUP($D781,前月商品!$D:$D,前月商品!W:W,0)</f>
        <v>0</v>
      </c>
      <c r="AJ781" s="12">
        <f>_xlfn.XLOOKUP($D781,前々月商品!$D:$D,前々月商品!W:W,0)</f>
        <v>0</v>
      </c>
      <c r="AK781" s="12">
        <f>_xlfn.XLOOKUP($D781,当月商品!$D:$D,当月商品!H:H,0)</f>
        <v>0</v>
      </c>
      <c r="AL781" s="12">
        <f>_xlfn.XLOOKUP($D781,前月商品!$D:$D,前月商品!H:H,0)</f>
        <v>0</v>
      </c>
      <c r="AM781" s="12">
        <f>_xlfn.XLOOKUP($D781,前々月商品!$D:$D,前々月商品!H:H,0)</f>
        <v>0</v>
      </c>
      <c r="AN781" s="13">
        <f t="shared" si="177"/>
        <v>0</v>
      </c>
      <c r="AO781" s="13">
        <f t="shared" si="178"/>
        <v>0</v>
      </c>
      <c r="AP781" s="13">
        <f t="shared" si="179"/>
        <v>0</v>
      </c>
      <c r="AQ781" s="16">
        <f t="shared" si="180"/>
        <v>0</v>
      </c>
      <c r="AR781" s="16">
        <f t="shared" si="181"/>
        <v>0</v>
      </c>
      <c r="AS781" s="17">
        <f t="shared" si="182"/>
        <v>0</v>
      </c>
      <c r="AT781" t="e">
        <f t="shared" si="183"/>
        <v>#VALUE!</v>
      </c>
    </row>
    <row r="782" spans="3:46" ht="36.65" customHeight="1">
      <c r="C782" s="20">
        <v>777</v>
      </c>
      <c r="D782" s="53">
        <f>現状商品設定!B779</f>
        <v>0</v>
      </c>
      <c r="E782" s="26" t="str">
        <f>IFERROR(_xlfn.XLOOKUP($D782,現状商品設定!B:B,現状商品設定!C:C,"-"),"-")</f>
        <v>-</v>
      </c>
      <c r="F782" s="32" t="s">
        <v>46</v>
      </c>
      <c r="G782" s="30" t="str">
        <f>IFERROR(_xlfn.XLOOKUP($D782,現状商品設定!B:B,現状商品設定!F:F),"-")</f>
        <v>-</v>
      </c>
      <c r="H782" s="34" t="e">
        <f>IF(IF(AND(V782&gt;=設定!$C$3,X782&gt;=L782),G782*(1+設定!$C$6),IF(AND(V782&gt;=設定!$C$3,X782&lt;L782),G782*(1+設定!$C$7*-1),IF(V782&lt;設定!$C$3,G782*(1+設定!$C$6),"除外")))&gt;10,IF(AND(V782&gt;=設定!$C$3,X782&gt;=L782),G782*(1+設定!$C$6),IF(AND(V782&gt;=設定!$C$3,X782&lt;L782),G782*(1+設定!$C$7*-1),IF(V782&lt;設定!$C$3,G782*(1+設定!$C$6),"除外"))),10)</f>
        <v>#VALUE!</v>
      </c>
      <c r="I782" s="34" t="e">
        <f ca="1">IF(消化率!$I$5&lt;1,商品!H782*消化率!$I$5,IF(商品!W782*商品!Q782/(商品!H782*消化率!$I$5)&gt;商品!L782,商品!H782*消化率!$I$5,J782))</f>
        <v>#DIV/0!</v>
      </c>
      <c r="J782" s="34" t="e">
        <f t="shared" si="170"/>
        <v>#VALUE!</v>
      </c>
      <c r="K782" s="34" t="e">
        <f ca="1">IF(ROUNDDOWN(IF(I782&gt;=設定!$C$8,設定!$C$8,商品!I782),0)&lt;10,10,ROUNDDOWN(IF(I782&gt;=設定!$C$8,設定!$C$8,商品!I782),0))</f>
        <v>#DIV/0!</v>
      </c>
      <c r="L782" s="64">
        <f>IF(F782="標準",設定!$C$4,商品!F782)</f>
        <v>5</v>
      </c>
      <c r="M782" s="63" t="str">
        <f>_xlfn.XLOOKUP($D782,全商品!$F:$F,全商品!H:H,"-")</f>
        <v>-</v>
      </c>
      <c r="N782" s="12" t="str">
        <f>_xlfn.XLOOKUP($D782,全商品!$F:$F,全商品!I:I,"-")</f>
        <v>-</v>
      </c>
      <c r="O782" s="23" t="str">
        <f>_xlfn.XLOOKUP($D782,全商品!$F:$F,全商品!K:K,"-")</f>
        <v>-</v>
      </c>
      <c r="P782" s="13" t="str">
        <f>_xlfn.XLOOKUP($D782,全商品!$F:$F,全商品!M:M,"-")</f>
        <v>-</v>
      </c>
      <c r="Q782" s="25" t="str">
        <f>_xlfn.XLOOKUP($D782,現状商品設定!B:B,現状商品設定!D:D,"-")</f>
        <v>-</v>
      </c>
      <c r="R782" s="22">
        <f>SUM(_xlfn.XLOOKUP($D782,当月商品!$D:$D,当月商品!I:I,0),_xlfn.XLOOKUP($D782,前月商品!$D:$D,前月商品!I:I,0),_xlfn.XLOOKUP($D782,前々月商品!$D:$D,前々月商品!I:I,0))</f>
        <v>0</v>
      </c>
      <c r="S782" s="23">
        <f>SUM(_xlfn.XLOOKUP($D782,当月商品!$D:$D,当月商品!V:V,0),_xlfn.XLOOKUP($D782,前月商品!$D:$D,前月商品!V:V,0),_xlfn.XLOOKUP($D782,前々月商品!$D:$D,前々月商品!V:V,0))</f>
        <v>0</v>
      </c>
      <c r="T782" s="23">
        <f t="shared" si="171"/>
        <v>0</v>
      </c>
      <c r="U782" s="23">
        <f>SUM(_xlfn.XLOOKUP($D782,当月商品!$D:$D,当月商品!W:W,0),_xlfn.XLOOKUP($D782,前月商品!$D:$D,前月商品!W:W,0),_xlfn.XLOOKUP($D782,前々月商品!$D:$D,前々月商品!W:W,0))</f>
        <v>0</v>
      </c>
      <c r="V782" s="23">
        <f>SUM(_xlfn.XLOOKUP($D782,当月商品!$D:$D,当月商品!H:H,0),_xlfn.XLOOKUP($D782,前月商品!$D:$D,前月商品!H:H,0),_xlfn.XLOOKUP($D782,前々月商品!$D:$D,前々月商品!H:H,0))</f>
        <v>0</v>
      </c>
      <c r="W782" s="13">
        <f t="shared" si="172"/>
        <v>0</v>
      </c>
      <c r="X782" s="15">
        <f t="shared" si="173"/>
        <v>0</v>
      </c>
      <c r="Y782" s="22">
        <f>_xlfn.XLOOKUP($D782,当月商品!$D:$D,当月商品!I:I,0)</f>
        <v>0</v>
      </c>
      <c r="Z782" s="23">
        <f>_xlfn.XLOOKUP($D782,前月商品!$D:$D,前月商品!I:I,0)</f>
        <v>0</v>
      </c>
      <c r="AA782" s="23">
        <f>_xlfn.XLOOKUP($D782,前々月商品!$D:$D,前々月商品!I:I,0)</f>
        <v>0</v>
      </c>
      <c r="AB782" s="23">
        <f>_xlfn.XLOOKUP($D782,当月商品!$D:$D,当月商品!V:V,0)</f>
        <v>0</v>
      </c>
      <c r="AC782" s="23">
        <f>_xlfn.XLOOKUP($D782,前月商品!$D:$D,前月商品!V:V,0)</f>
        <v>0</v>
      </c>
      <c r="AD782" s="23">
        <f>_xlfn.XLOOKUP($D782,前々月商品!$D:$D,前々月商品!V:V,0)</f>
        <v>0</v>
      </c>
      <c r="AE782" s="23">
        <f t="shared" si="174"/>
        <v>0</v>
      </c>
      <c r="AF782" s="23">
        <f t="shared" si="175"/>
        <v>0</v>
      </c>
      <c r="AG782" s="23">
        <f t="shared" si="176"/>
        <v>0</v>
      </c>
      <c r="AH782" s="12">
        <f>_xlfn.XLOOKUP($D782,当月商品!$D:$D,当月商品!W:W,0)</f>
        <v>0</v>
      </c>
      <c r="AI782" s="12">
        <f>_xlfn.XLOOKUP($D782,前月商品!$D:$D,前月商品!W:W,0)</f>
        <v>0</v>
      </c>
      <c r="AJ782" s="12">
        <f>_xlfn.XLOOKUP($D782,前々月商品!$D:$D,前々月商品!W:W,0)</f>
        <v>0</v>
      </c>
      <c r="AK782" s="12">
        <f>_xlfn.XLOOKUP($D782,当月商品!$D:$D,当月商品!H:H,0)</f>
        <v>0</v>
      </c>
      <c r="AL782" s="12">
        <f>_xlfn.XLOOKUP($D782,前月商品!$D:$D,前月商品!H:H,0)</f>
        <v>0</v>
      </c>
      <c r="AM782" s="12">
        <f>_xlfn.XLOOKUP($D782,前々月商品!$D:$D,前々月商品!H:H,0)</f>
        <v>0</v>
      </c>
      <c r="AN782" s="13">
        <f t="shared" si="177"/>
        <v>0</v>
      </c>
      <c r="AO782" s="13">
        <f t="shared" si="178"/>
        <v>0</v>
      </c>
      <c r="AP782" s="13">
        <f t="shared" si="179"/>
        <v>0</v>
      </c>
      <c r="AQ782" s="16">
        <f t="shared" si="180"/>
        <v>0</v>
      </c>
      <c r="AR782" s="16">
        <f t="shared" si="181"/>
        <v>0</v>
      </c>
      <c r="AS782" s="17">
        <f t="shared" si="182"/>
        <v>0</v>
      </c>
      <c r="AT782" t="e">
        <f t="shared" si="183"/>
        <v>#VALUE!</v>
      </c>
    </row>
    <row r="783" spans="3:46" ht="36.65" customHeight="1">
      <c r="C783" s="20">
        <v>778</v>
      </c>
      <c r="D783" s="53">
        <f>現状商品設定!B780</f>
        <v>0</v>
      </c>
      <c r="E783" s="26" t="str">
        <f>IFERROR(_xlfn.XLOOKUP($D783,現状商品設定!B:B,現状商品設定!C:C,"-"),"-")</f>
        <v>-</v>
      </c>
      <c r="F783" s="32" t="s">
        <v>46</v>
      </c>
      <c r="G783" s="30" t="str">
        <f>IFERROR(_xlfn.XLOOKUP($D783,現状商品設定!B:B,現状商品設定!F:F),"-")</f>
        <v>-</v>
      </c>
      <c r="H783" s="34" t="e">
        <f>IF(IF(AND(V783&gt;=設定!$C$3,X783&gt;=L783),G783*(1+設定!$C$6),IF(AND(V783&gt;=設定!$C$3,X783&lt;L783),G783*(1+設定!$C$7*-1),IF(V783&lt;設定!$C$3,G783*(1+設定!$C$6),"除外")))&gt;10,IF(AND(V783&gt;=設定!$C$3,X783&gt;=L783),G783*(1+設定!$C$6),IF(AND(V783&gt;=設定!$C$3,X783&lt;L783),G783*(1+設定!$C$7*-1),IF(V783&lt;設定!$C$3,G783*(1+設定!$C$6),"除外"))),10)</f>
        <v>#VALUE!</v>
      </c>
      <c r="I783" s="34" t="e">
        <f ca="1">IF(消化率!$I$5&lt;1,商品!H783*消化率!$I$5,IF(商品!W783*商品!Q783/(商品!H783*消化率!$I$5)&gt;商品!L783,商品!H783*消化率!$I$5,J783))</f>
        <v>#DIV/0!</v>
      </c>
      <c r="J783" s="34" t="e">
        <f t="shared" si="170"/>
        <v>#VALUE!</v>
      </c>
      <c r="K783" s="34" t="e">
        <f ca="1">IF(ROUNDDOWN(IF(I783&gt;=設定!$C$8,設定!$C$8,商品!I783),0)&lt;10,10,ROUNDDOWN(IF(I783&gt;=設定!$C$8,設定!$C$8,商品!I783),0))</f>
        <v>#DIV/0!</v>
      </c>
      <c r="L783" s="64">
        <f>IF(F783="標準",設定!$C$4,商品!F783)</f>
        <v>5</v>
      </c>
      <c r="M783" s="63" t="str">
        <f>_xlfn.XLOOKUP($D783,全商品!$F:$F,全商品!H:H,"-")</f>
        <v>-</v>
      </c>
      <c r="N783" s="12" t="str">
        <f>_xlfn.XLOOKUP($D783,全商品!$F:$F,全商品!I:I,"-")</f>
        <v>-</v>
      </c>
      <c r="O783" s="23" t="str">
        <f>_xlfn.XLOOKUP($D783,全商品!$F:$F,全商品!K:K,"-")</f>
        <v>-</v>
      </c>
      <c r="P783" s="13" t="str">
        <f>_xlfn.XLOOKUP($D783,全商品!$F:$F,全商品!M:M,"-")</f>
        <v>-</v>
      </c>
      <c r="Q783" s="25" t="str">
        <f>_xlfn.XLOOKUP($D783,現状商品設定!B:B,現状商品設定!D:D,"-")</f>
        <v>-</v>
      </c>
      <c r="R783" s="22">
        <f>SUM(_xlfn.XLOOKUP($D783,当月商品!$D:$D,当月商品!I:I,0),_xlfn.XLOOKUP($D783,前月商品!$D:$D,前月商品!I:I,0),_xlfn.XLOOKUP($D783,前々月商品!$D:$D,前々月商品!I:I,0))</f>
        <v>0</v>
      </c>
      <c r="S783" s="23">
        <f>SUM(_xlfn.XLOOKUP($D783,当月商品!$D:$D,当月商品!V:V,0),_xlfn.XLOOKUP($D783,前月商品!$D:$D,前月商品!V:V,0),_xlfn.XLOOKUP($D783,前々月商品!$D:$D,前々月商品!V:V,0))</f>
        <v>0</v>
      </c>
      <c r="T783" s="23">
        <f t="shared" si="171"/>
        <v>0</v>
      </c>
      <c r="U783" s="23">
        <f>SUM(_xlfn.XLOOKUP($D783,当月商品!$D:$D,当月商品!W:W,0),_xlfn.XLOOKUP($D783,前月商品!$D:$D,前月商品!W:W,0),_xlfn.XLOOKUP($D783,前々月商品!$D:$D,前々月商品!W:W,0))</f>
        <v>0</v>
      </c>
      <c r="V783" s="23">
        <f>SUM(_xlfn.XLOOKUP($D783,当月商品!$D:$D,当月商品!H:H,0),_xlfn.XLOOKUP($D783,前月商品!$D:$D,前月商品!H:H,0),_xlfn.XLOOKUP($D783,前々月商品!$D:$D,前々月商品!H:H,0))</f>
        <v>0</v>
      </c>
      <c r="W783" s="13">
        <f t="shared" si="172"/>
        <v>0</v>
      </c>
      <c r="X783" s="15">
        <f t="shared" si="173"/>
        <v>0</v>
      </c>
      <c r="Y783" s="22">
        <f>_xlfn.XLOOKUP($D783,当月商品!$D:$D,当月商品!I:I,0)</f>
        <v>0</v>
      </c>
      <c r="Z783" s="23">
        <f>_xlfn.XLOOKUP($D783,前月商品!$D:$D,前月商品!I:I,0)</f>
        <v>0</v>
      </c>
      <c r="AA783" s="23">
        <f>_xlfn.XLOOKUP($D783,前々月商品!$D:$D,前々月商品!I:I,0)</f>
        <v>0</v>
      </c>
      <c r="AB783" s="23">
        <f>_xlfn.XLOOKUP($D783,当月商品!$D:$D,当月商品!V:V,0)</f>
        <v>0</v>
      </c>
      <c r="AC783" s="23">
        <f>_xlfn.XLOOKUP($D783,前月商品!$D:$D,前月商品!V:V,0)</f>
        <v>0</v>
      </c>
      <c r="AD783" s="23">
        <f>_xlfn.XLOOKUP($D783,前々月商品!$D:$D,前々月商品!V:V,0)</f>
        <v>0</v>
      </c>
      <c r="AE783" s="23">
        <f t="shared" si="174"/>
        <v>0</v>
      </c>
      <c r="AF783" s="23">
        <f t="shared" si="175"/>
        <v>0</v>
      </c>
      <c r="AG783" s="23">
        <f t="shared" si="176"/>
        <v>0</v>
      </c>
      <c r="AH783" s="12">
        <f>_xlfn.XLOOKUP($D783,当月商品!$D:$D,当月商品!W:W,0)</f>
        <v>0</v>
      </c>
      <c r="AI783" s="12">
        <f>_xlfn.XLOOKUP($D783,前月商品!$D:$D,前月商品!W:W,0)</f>
        <v>0</v>
      </c>
      <c r="AJ783" s="12">
        <f>_xlfn.XLOOKUP($D783,前々月商品!$D:$D,前々月商品!W:W,0)</f>
        <v>0</v>
      </c>
      <c r="AK783" s="12">
        <f>_xlfn.XLOOKUP($D783,当月商品!$D:$D,当月商品!H:H,0)</f>
        <v>0</v>
      </c>
      <c r="AL783" s="12">
        <f>_xlfn.XLOOKUP($D783,前月商品!$D:$D,前月商品!H:H,0)</f>
        <v>0</v>
      </c>
      <c r="AM783" s="12">
        <f>_xlfn.XLOOKUP($D783,前々月商品!$D:$D,前々月商品!H:H,0)</f>
        <v>0</v>
      </c>
      <c r="AN783" s="13">
        <f t="shared" si="177"/>
        <v>0</v>
      </c>
      <c r="AO783" s="13">
        <f t="shared" si="178"/>
        <v>0</v>
      </c>
      <c r="AP783" s="13">
        <f t="shared" si="179"/>
        <v>0</v>
      </c>
      <c r="AQ783" s="16">
        <f t="shared" si="180"/>
        <v>0</v>
      </c>
      <c r="AR783" s="16">
        <f t="shared" si="181"/>
        <v>0</v>
      </c>
      <c r="AS783" s="17">
        <f t="shared" si="182"/>
        <v>0</v>
      </c>
      <c r="AT783" t="e">
        <f t="shared" si="183"/>
        <v>#VALUE!</v>
      </c>
    </row>
    <row r="784" spans="3:46" ht="36.65" customHeight="1">
      <c r="C784" s="20">
        <v>779</v>
      </c>
      <c r="D784" s="53">
        <f>現状商品設定!B781</f>
        <v>0</v>
      </c>
      <c r="E784" s="26" t="str">
        <f>IFERROR(_xlfn.XLOOKUP($D784,現状商品設定!B:B,現状商品設定!C:C,"-"),"-")</f>
        <v>-</v>
      </c>
      <c r="F784" s="32" t="s">
        <v>46</v>
      </c>
      <c r="G784" s="30" t="str">
        <f>IFERROR(_xlfn.XLOOKUP($D784,現状商品設定!B:B,現状商品設定!F:F),"-")</f>
        <v>-</v>
      </c>
      <c r="H784" s="34" t="e">
        <f>IF(IF(AND(V784&gt;=設定!$C$3,X784&gt;=L784),G784*(1+設定!$C$6),IF(AND(V784&gt;=設定!$C$3,X784&lt;L784),G784*(1+設定!$C$7*-1),IF(V784&lt;設定!$C$3,G784*(1+設定!$C$6),"除外")))&gt;10,IF(AND(V784&gt;=設定!$C$3,X784&gt;=L784),G784*(1+設定!$C$6),IF(AND(V784&gt;=設定!$C$3,X784&lt;L784),G784*(1+設定!$C$7*-1),IF(V784&lt;設定!$C$3,G784*(1+設定!$C$6),"除外"))),10)</f>
        <v>#VALUE!</v>
      </c>
      <c r="I784" s="34" t="e">
        <f ca="1">IF(消化率!$I$5&lt;1,商品!H784*消化率!$I$5,IF(商品!W784*商品!Q784/(商品!H784*消化率!$I$5)&gt;商品!L784,商品!H784*消化率!$I$5,J784))</f>
        <v>#DIV/0!</v>
      </c>
      <c r="J784" s="34" t="e">
        <f t="shared" si="170"/>
        <v>#VALUE!</v>
      </c>
      <c r="K784" s="34" t="e">
        <f ca="1">IF(ROUNDDOWN(IF(I784&gt;=設定!$C$8,設定!$C$8,商品!I784),0)&lt;10,10,ROUNDDOWN(IF(I784&gt;=設定!$C$8,設定!$C$8,商品!I784),0))</f>
        <v>#DIV/0!</v>
      </c>
      <c r="L784" s="64">
        <f>IF(F784="標準",設定!$C$4,商品!F784)</f>
        <v>5</v>
      </c>
      <c r="M784" s="63" t="str">
        <f>_xlfn.XLOOKUP($D784,全商品!$F:$F,全商品!H:H,"-")</f>
        <v>-</v>
      </c>
      <c r="N784" s="12" t="str">
        <f>_xlfn.XLOOKUP($D784,全商品!$F:$F,全商品!I:I,"-")</f>
        <v>-</v>
      </c>
      <c r="O784" s="23" t="str">
        <f>_xlfn.XLOOKUP($D784,全商品!$F:$F,全商品!K:K,"-")</f>
        <v>-</v>
      </c>
      <c r="P784" s="13" t="str">
        <f>_xlfn.XLOOKUP($D784,全商品!$F:$F,全商品!M:M,"-")</f>
        <v>-</v>
      </c>
      <c r="Q784" s="25" t="str">
        <f>_xlfn.XLOOKUP($D784,現状商品設定!B:B,現状商品設定!D:D,"-")</f>
        <v>-</v>
      </c>
      <c r="R784" s="22">
        <f>SUM(_xlfn.XLOOKUP($D784,当月商品!$D:$D,当月商品!I:I,0),_xlfn.XLOOKUP($D784,前月商品!$D:$D,前月商品!I:I,0),_xlfn.XLOOKUP($D784,前々月商品!$D:$D,前々月商品!I:I,0))</f>
        <v>0</v>
      </c>
      <c r="S784" s="23">
        <f>SUM(_xlfn.XLOOKUP($D784,当月商品!$D:$D,当月商品!V:V,0),_xlfn.XLOOKUP($D784,前月商品!$D:$D,前月商品!V:V,0),_xlfn.XLOOKUP($D784,前々月商品!$D:$D,前々月商品!V:V,0))</f>
        <v>0</v>
      </c>
      <c r="T784" s="23">
        <f t="shared" si="171"/>
        <v>0</v>
      </c>
      <c r="U784" s="23">
        <f>SUM(_xlfn.XLOOKUP($D784,当月商品!$D:$D,当月商品!W:W,0),_xlfn.XLOOKUP($D784,前月商品!$D:$D,前月商品!W:W,0),_xlfn.XLOOKUP($D784,前々月商品!$D:$D,前々月商品!W:W,0))</f>
        <v>0</v>
      </c>
      <c r="V784" s="23">
        <f>SUM(_xlfn.XLOOKUP($D784,当月商品!$D:$D,当月商品!H:H,0),_xlfn.XLOOKUP($D784,前月商品!$D:$D,前月商品!H:H,0),_xlfn.XLOOKUP($D784,前々月商品!$D:$D,前々月商品!H:H,0))</f>
        <v>0</v>
      </c>
      <c r="W784" s="13">
        <f t="shared" si="172"/>
        <v>0</v>
      </c>
      <c r="X784" s="15">
        <f t="shared" si="173"/>
        <v>0</v>
      </c>
      <c r="Y784" s="22">
        <f>_xlfn.XLOOKUP($D784,当月商品!$D:$D,当月商品!I:I,0)</f>
        <v>0</v>
      </c>
      <c r="Z784" s="23">
        <f>_xlfn.XLOOKUP($D784,前月商品!$D:$D,前月商品!I:I,0)</f>
        <v>0</v>
      </c>
      <c r="AA784" s="23">
        <f>_xlfn.XLOOKUP($D784,前々月商品!$D:$D,前々月商品!I:I,0)</f>
        <v>0</v>
      </c>
      <c r="AB784" s="23">
        <f>_xlfn.XLOOKUP($D784,当月商品!$D:$D,当月商品!V:V,0)</f>
        <v>0</v>
      </c>
      <c r="AC784" s="23">
        <f>_xlfn.XLOOKUP($D784,前月商品!$D:$D,前月商品!V:V,0)</f>
        <v>0</v>
      </c>
      <c r="AD784" s="23">
        <f>_xlfn.XLOOKUP($D784,前々月商品!$D:$D,前々月商品!V:V,0)</f>
        <v>0</v>
      </c>
      <c r="AE784" s="23">
        <f t="shared" si="174"/>
        <v>0</v>
      </c>
      <c r="AF784" s="23">
        <f t="shared" si="175"/>
        <v>0</v>
      </c>
      <c r="AG784" s="23">
        <f t="shared" si="176"/>
        <v>0</v>
      </c>
      <c r="AH784" s="12">
        <f>_xlfn.XLOOKUP($D784,当月商品!$D:$D,当月商品!W:W,0)</f>
        <v>0</v>
      </c>
      <c r="AI784" s="12">
        <f>_xlfn.XLOOKUP($D784,前月商品!$D:$D,前月商品!W:W,0)</f>
        <v>0</v>
      </c>
      <c r="AJ784" s="12">
        <f>_xlfn.XLOOKUP($D784,前々月商品!$D:$D,前々月商品!W:W,0)</f>
        <v>0</v>
      </c>
      <c r="AK784" s="12">
        <f>_xlfn.XLOOKUP($D784,当月商品!$D:$D,当月商品!H:H,0)</f>
        <v>0</v>
      </c>
      <c r="AL784" s="12">
        <f>_xlfn.XLOOKUP($D784,前月商品!$D:$D,前月商品!H:H,0)</f>
        <v>0</v>
      </c>
      <c r="AM784" s="12">
        <f>_xlfn.XLOOKUP($D784,前々月商品!$D:$D,前々月商品!H:H,0)</f>
        <v>0</v>
      </c>
      <c r="AN784" s="13">
        <f t="shared" si="177"/>
        <v>0</v>
      </c>
      <c r="AO784" s="13">
        <f t="shared" si="178"/>
        <v>0</v>
      </c>
      <c r="AP784" s="13">
        <f t="shared" si="179"/>
        <v>0</v>
      </c>
      <c r="AQ784" s="16">
        <f t="shared" si="180"/>
        <v>0</v>
      </c>
      <c r="AR784" s="16">
        <f t="shared" si="181"/>
        <v>0</v>
      </c>
      <c r="AS784" s="17">
        <f t="shared" si="182"/>
        <v>0</v>
      </c>
      <c r="AT784" t="e">
        <f t="shared" si="183"/>
        <v>#VALUE!</v>
      </c>
    </row>
    <row r="785" spans="3:46" ht="36.65" customHeight="1">
      <c r="C785" s="20">
        <v>780</v>
      </c>
      <c r="D785" s="53">
        <f>現状商品設定!B782</f>
        <v>0</v>
      </c>
      <c r="E785" s="26" t="str">
        <f>IFERROR(_xlfn.XLOOKUP($D785,現状商品設定!B:B,現状商品設定!C:C,"-"),"-")</f>
        <v>-</v>
      </c>
      <c r="F785" s="32" t="s">
        <v>46</v>
      </c>
      <c r="G785" s="30" t="str">
        <f>IFERROR(_xlfn.XLOOKUP($D785,現状商品設定!B:B,現状商品設定!F:F),"-")</f>
        <v>-</v>
      </c>
      <c r="H785" s="34" t="e">
        <f>IF(IF(AND(V785&gt;=設定!$C$3,X785&gt;=L785),G785*(1+設定!$C$6),IF(AND(V785&gt;=設定!$C$3,X785&lt;L785),G785*(1+設定!$C$7*-1),IF(V785&lt;設定!$C$3,G785*(1+設定!$C$6),"除外")))&gt;10,IF(AND(V785&gt;=設定!$C$3,X785&gt;=L785),G785*(1+設定!$C$6),IF(AND(V785&gt;=設定!$C$3,X785&lt;L785),G785*(1+設定!$C$7*-1),IF(V785&lt;設定!$C$3,G785*(1+設定!$C$6),"除外"))),10)</f>
        <v>#VALUE!</v>
      </c>
      <c r="I785" s="34" t="e">
        <f ca="1">IF(消化率!$I$5&lt;1,商品!H785*消化率!$I$5,IF(商品!W785*商品!Q785/(商品!H785*消化率!$I$5)&gt;商品!L785,商品!H785*消化率!$I$5,J785))</f>
        <v>#DIV/0!</v>
      </c>
      <c r="J785" s="34" t="e">
        <f t="shared" si="170"/>
        <v>#VALUE!</v>
      </c>
      <c r="K785" s="34" t="e">
        <f ca="1">IF(ROUNDDOWN(IF(I785&gt;=設定!$C$8,設定!$C$8,商品!I785),0)&lt;10,10,ROUNDDOWN(IF(I785&gt;=設定!$C$8,設定!$C$8,商品!I785),0))</f>
        <v>#DIV/0!</v>
      </c>
      <c r="L785" s="64">
        <f>IF(F785="標準",設定!$C$4,商品!F785)</f>
        <v>5</v>
      </c>
      <c r="M785" s="63" t="str">
        <f>_xlfn.XLOOKUP($D785,全商品!$F:$F,全商品!H:H,"-")</f>
        <v>-</v>
      </c>
      <c r="N785" s="12" t="str">
        <f>_xlfn.XLOOKUP($D785,全商品!$F:$F,全商品!I:I,"-")</f>
        <v>-</v>
      </c>
      <c r="O785" s="23" t="str">
        <f>_xlfn.XLOOKUP($D785,全商品!$F:$F,全商品!K:K,"-")</f>
        <v>-</v>
      </c>
      <c r="P785" s="13" t="str">
        <f>_xlfn.XLOOKUP($D785,全商品!$F:$F,全商品!M:M,"-")</f>
        <v>-</v>
      </c>
      <c r="Q785" s="25" t="str">
        <f>_xlfn.XLOOKUP($D785,現状商品設定!B:B,現状商品設定!D:D,"-")</f>
        <v>-</v>
      </c>
      <c r="R785" s="22">
        <f>SUM(_xlfn.XLOOKUP($D785,当月商品!$D:$D,当月商品!I:I,0),_xlfn.XLOOKUP($D785,前月商品!$D:$D,前月商品!I:I,0),_xlfn.XLOOKUP($D785,前々月商品!$D:$D,前々月商品!I:I,0))</f>
        <v>0</v>
      </c>
      <c r="S785" s="23">
        <f>SUM(_xlfn.XLOOKUP($D785,当月商品!$D:$D,当月商品!V:V,0),_xlfn.XLOOKUP($D785,前月商品!$D:$D,前月商品!V:V,0),_xlfn.XLOOKUP($D785,前々月商品!$D:$D,前々月商品!V:V,0))</f>
        <v>0</v>
      </c>
      <c r="T785" s="23">
        <f t="shared" si="171"/>
        <v>0</v>
      </c>
      <c r="U785" s="23">
        <f>SUM(_xlfn.XLOOKUP($D785,当月商品!$D:$D,当月商品!W:W,0),_xlfn.XLOOKUP($D785,前月商品!$D:$D,前月商品!W:W,0),_xlfn.XLOOKUP($D785,前々月商品!$D:$D,前々月商品!W:W,0))</f>
        <v>0</v>
      </c>
      <c r="V785" s="23">
        <f>SUM(_xlfn.XLOOKUP($D785,当月商品!$D:$D,当月商品!H:H,0),_xlfn.XLOOKUP($D785,前月商品!$D:$D,前月商品!H:H,0),_xlfn.XLOOKUP($D785,前々月商品!$D:$D,前々月商品!H:H,0))</f>
        <v>0</v>
      </c>
      <c r="W785" s="13">
        <f t="shared" si="172"/>
        <v>0</v>
      </c>
      <c r="X785" s="15">
        <f t="shared" si="173"/>
        <v>0</v>
      </c>
      <c r="Y785" s="22">
        <f>_xlfn.XLOOKUP($D785,当月商品!$D:$D,当月商品!I:I,0)</f>
        <v>0</v>
      </c>
      <c r="Z785" s="23">
        <f>_xlfn.XLOOKUP($D785,前月商品!$D:$D,前月商品!I:I,0)</f>
        <v>0</v>
      </c>
      <c r="AA785" s="23">
        <f>_xlfn.XLOOKUP($D785,前々月商品!$D:$D,前々月商品!I:I,0)</f>
        <v>0</v>
      </c>
      <c r="AB785" s="23">
        <f>_xlfn.XLOOKUP($D785,当月商品!$D:$D,当月商品!V:V,0)</f>
        <v>0</v>
      </c>
      <c r="AC785" s="23">
        <f>_xlfn.XLOOKUP($D785,前月商品!$D:$D,前月商品!V:V,0)</f>
        <v>0</v>
      </c>
      <c r="AD785" s="23">
        <f>_xlfn.XLOOKUP($D785,前々月商品!$D:$D,前々月商品!V:V,0)</f>
        <v>0</v>
      </c>
      <c r="AE785" s="23">
        <f t="shared" si="174"/>
        <v>0</v>
      </c>
      <c r="AF785" s="23">
        <f t="shared" si="175"/>
        <v>0</v>
      </c>
      <c r="AG785" s="23">
        <f t="shared" si="176"/>
        <v>0</v>
      </c>
      <c r="AH785" s="12">
        <f>_xlfn.XLOOKUP($D785,当月商品!$D:$D,当月商品!W:W,0)</f>
        <v>0</v>
      </c>
      <c r="AI785" s="12">
        <f>_xlfn.XLOOKUP($D785,前月商品!$D:$D,前月商品!W:W,0)</f>
        <v>0</v>
      </c>
      <c r="AJ785" s="12">
        <f>_xlfn.XLOOKUP($D785,前々月商品!$D:$D,前々月商品!W:W,0)</f>
        <v>0</v>
      </c>
      <c r="AK785" s="12">
        <f>_xlfn.XLOOKUP($D785,当月商品!$D:$D,当月商品!H:H,0)</f>
        <v>0</v>
      </c>
      <c r="AL785" s="12">
        <f>_xlfn.XLOOKUP($D785,前月商品!$D:$D,前月商品!H:H,0)</f>
        <v>0</v>
      </c>
      <c r="AM785" s="12">
        <f>_xlfn.XLOOKUP($D785,前々月商品!$D:$D,前々月商品!H:H,0)</f>
        <v>0</v>
      </c>
      <c r="AN785" s="13">
        <f t="shared" si="177"/>
        <v>0</v>
      </c>
      <c r="AO785" s="13">
        <f t="shared" si="178"/>
        <v>0</v>
      </c>
      <c r="AP785" s="13">
        <f t="shared" si="179"/>
        <v>0</v>
      </c>
      <c r="AQ785" s="16">
        <f t="shared" si="180"/>
        <v>0</v>
      </c>
      <c r="AR785" s="16">
        <f t="shared" si="181"/>
        <v>0</v>
      </c>
      <c r="AS785" s="17">
        <f t="shared" si="182"/>
        <v>0</v>
      </c>
      <c r="AT785" t="e">
        <f t="shared" si="183"/>
        <v>#VALUE!</v>
      </c>
    </row>
    <row r="786" spans="3:46" ht="36.65" customHeight="1">
      <c r="C786" s="20">
        <v>781</v>
      </c>
      <c r="D786" s="53">
        <f>現状商品設定!B783</f>
        <v>0</v>
      </c>
      <c r="E786" s="26" t="str">
        <f>IFERROR(_xlfn.XLOOKUP($D786,現状商品設定!B:B,現状商品設定!C:C,"-"),"-")</f>
        <v>-</v>
      </c>
      <c r="F786" s="32" t="s">
        <v>46</v>
      </c>
      <c r="G786" s="30" t="str">
        <f>IFERROR(_xlfn.XLOOKUP($D786,現状商品設定!B:B,現状商品設定!F:F),"-")</f>
        <v>-</v>
      </c>
      <c r="H786" s="34" t="e">
        <f>IF(IF(AND(V786&gt;=設定!$C$3,X786&gt;=L786),G786*(1+設定!$C$6),IF(AND(V786&gt;=設定!$C$3,X786&lt;L786),G786*(1+設定!$C$7*-1),IF(V786&lt;設定!$C$3,G786*(1+設定!$C$6),"除外")))&gt;10,IF(AND(V786&gt;=設定!$C$3,X786&gt;=L786),G786*(1+設定!$C$6),IF(AND(V786&gt;=設定!$C$3,X786&lt;L786),G786*(1+設定!$C$7*-1),IF(V786&lt;設定!$C$3,G786*(1+設定!$C$6),"除外"))),10)</f>
        <v>#VALUE!</v>
      </c>
      <c r="I786" s="34" t="e">
        <f ca="1">IF(消化率!$I$5&lt;1,商品!H786*消化率!$I$5,IF(商品!W786*商品!Q786/(商品!H786*消化率!$I$5)&gt;商品!L786,商品!H786*消化率!$I$5,J786))</f>
        <v>#DIV/0!</v>
      </c>
      <c r="J786" s="34" t="e">
        <f t="shared" si="170"/>
        <v>#VALUE!</v>
      </c>
      <c r="K786" s="34" t="e">
        <f ca="1">IF(ROUNDDOWN(IF(I786&gt;=設定!$C$8,設定!$C$8,商品!I786),0)&lt;10,10,ROUNDDOWN(IF(I786&gt;=設定!$C$8,設定!$C$8,商品!I786),0))</f>
        <v>#DIV/0!</v>
      </c>
      <c r="L786" s="64">
        <f>IF(F786="標準",設定!$C$4,商品!F786)</f>
        <v>5</v>
      </c>
      <c r="M786" s="63" t="str">
        <f>_xlfn.XLOOKUP($D786,全商品!$F:$F,全商品!H:H,"-")</f>
        <v>-</v>
      </c>
      <c r="N786" s="12" t="str">
        <f>_xlfn.XLOOKUP($D786,全商品!$F:$F,全商品!I:I,"-")</f>
        <v>-</v>
      </c>
      <c r="O786" s="23" t="str">
        <f>_xlfn.XLOOKUP($D786,全商品!$F:$F,全商品!K:K,"-")</f>
        <v>-</v>
      </c>
      <c r="P786" s="13" t="str">
        <f>_xlfn.XLOOKUP($D786,全商品!$F:$F,全商品!M:M,"-")</f>
        <v>-</v>
      </c>
      <c r="Q786" s="25" t="str">
        <f>_xlfn.XLOOKUP($D786,現状商品設定!B:B,現状商品設定!D:D,"-")</f>
        <v>-</v>
      </c>
      <c r="R786" s="22">
        <f>SUM(_xlfn.XLOOKUP($D786,当月商品!$D:$D,当月商品!I:I,0),_xlfn.XLOOKUP($D786,前月商品!$D:$D,前月商品!I:I,0),_xlfn.XLOOKUP($D786,前々月商品!$D:$D,前々月商品!I:I,0))</f>
        <v>0</v>
      </c>
      <c r="S786" s="23">
        <f>SUM(_xlfn.XLOOKUP($D786,当月商品!$D:$D,当月商品!V:V,0),_xlfn.XLOOKUP($D786,前月商品!$D:$D,前月商品!V:V,0),_xlfn.XLOOKUP($D786,前々月商品!$D:$D,前々月商品!V:V,0))</f>
        <v>0</v>
      </c>
      <c r="T786" s="23">
        <f t="shared" si="171"/>
        <v>0</v>
      </c>
      <c r="U786" s="23">
        <f>SUM(_xlfn.XLOOKUP($D786,当月商品!$D:$D,当月商品!W:W,0),_xlfn.XLOOKUP($D786,前月商品!$D:$D,前月商品!W:W,0),_xlfn.XLOOKUP($D786,前々月商品!$D:$D,前々月商品!W:W,0))</f>
        <v>0</v>
      </c>
      <c r="V786" s="23">
        <f>SUM(_xlfn.XLOOKUP($D786,当月商品!$D:$D,当月商品!H:H,0),_xlfn.XLOOKUP($D786,前月商品!$D:$D,前月商品!H:H,0),_xlfn.XLOOKUP($D786,前々月商品!$D:$D,前々月商品!H:H,0))</f>
        <v>0</v>
      </c>
      <c r="W786" s="13">
        <f t="shared" si="172"/>
        <v>0</v>
      </c>
      <c r="X786" s="15">
        <f t="shared" si="173"/>
        <v>0</v>
      </c>
      <c r="Y786" s="22">
        <f>_xlfn.XLOOKUP($D786,当月商品!$D:$D,当月商品!I:I,0)</f>
        <v>0</v>
      </c>
      <c r="Z786" s="23">
        <f>_xlfn.XLOOKUP($D786,前月商品!$D:$D,前月商品!I:I,0)</f>
        <v>0</v>
      </c>
      <c r="AA786" s="23">
        <f>_xlfn.XLOOKUP($D786,前々月商品!$D:$D,前々月商品!I:I,0)</f>
        <v>0</v>
      </c>
      <c r="AB786" s="23">
        <f>_xlfn.XLOOKUP($D786,当月商品!$D:$D,当月商品!V:V,0)</f>
        <v>0</v>
      </c>
      <c r="AC786" s="23">
        <f>_xlfn.XLOOKUP($D786,前月商品!$D:$D,前月商品!V:V,0)</f>
        <v>0</v>
      </c>
      <c r="AD786" s="23">
        <f>_xlfn.XLOOKUP($D786,前々月商品!$D:$D,前々月商品!V:V,0)</f>
        <v>0</v>
      </c>
      <c r="AE786" s="23">
        <f t="shared" si="174"/>
        <v>0</v>
      </c>
      <c r="AF786" s="23">
        <f t="shared" si="175"/>
        <v>0</v>
      </c>
      <c r="AG786" s="23">
        <f t="shared" si="176"/>
        <v>0</v>
      </c>
      <c r="AH786" s="12">
        <f>_xlfn.XLOOKUP($D786,当月商品!$D:$D,当月商品!W:W,0)</f>
        <v>0</v>
      </c>
      <c r="AI786" s="12">
        <f>_xlfn.XLOOKUP($D786,前月商品!$D:$D,前月商品!W:W,0)</f>
        <v>0</v>
      </c>
      <c r="AJ786" s="12">
        <f>_xlfn.XLOOKUP($D786,前々月商品!$D:$D,前々月商品!W:W,0)</f>
        <v>0</v>
      </c>
      <c r="AK786" s="12">
        <f>_xlfn.XLOOKUP($D786,当月商品!$D:$D,当月商品!H:H,0)</f>
        <v>0</v>
      </c>
      <c r="AL786" s="12">
        <f>_xlfn.XLOOKUP($D786,前月商品!$D:$D,前月商品!H:H,0)</f>
        <v>0</v>
      </c>
      <c r="AM786" s="12">
        <f>_xlfn.XLOOKUP($D786,前々月商品!$D:$D,前々月商品!H:H,0)</f>
        <v>0</v>
      </c>
      <c r="AN786" s="13">
        <f t="shared" si="177"/>
        <v>0</v>
      </c>
      <c r="AO786" s="13">
        <f t="shared" si="178"/>
        <v>0</v>
      </c>
      <c r="AP786" s="13">
        <f t="shared" si="179"/>
        <v>0</v>
      </c>
      <c r="AQ786" s="16">
        <f t="shared" si="180"/>
        <v>0</v>
      </c>
      <c r="AR786" s="16">
        <f t="shared" si="181"/>
        <v>0</v>
      </c>
      <c r="AS786" s="17">
        <f t="shared" si="182"/>
        <v>0</v>
      </c>
      <c r="AT786" t="e">
        <f t="shared" si="183"/>
        <v>#VALUE!</v>
      </c>
    </row>
    <row r="787" spans="3:46" ht="36.65" customHeight="1">
      <c r="C787" s="20">
        <v>782</v>
      </c>
      <c r="D787" s="53">
        <f>現状商品設定!B784</f>
        <v>0</v>
      </c>
      <c r="E787" s="26" t="str">
        <f>IFERROR(_xlfn.XLOOKUP($D787,現状商品設定!B:B,現状商品設定!C:C,"-"),"-")</f>
        <v>-</v>
      </c>
      <c r="F787" s="32" t="s">
        <v>46</v>
      </c>
      <c r="G787" s="30" t="str">
        <f>IFERROR(_xlfn.XLOOKUP($D787,現状商品設定!B:B,現状商品設定!F:F),"-")</f>
        <v>-</v>
      </c>
      <c r="H787" s="34" t="e">
        <f>IF(IF(AND(V787&gt;=設定!$C$3,X787&gt;=L787),G787*(1+設定!$C$6),IF(AND(V787&gt;=設定!$C$3,X787&lt;L787),G787*(1+設定!$C$7*-1),IF(V787&lt;設定!$C$3,G787*(1+設定!$C$6),"除外")))&gt;10,IF(AND(V787&gt;=設定!$C$3,X787&gt;=L787),G787*(1+設定!$C$6),IF(AND(V787&gt;=設定!$C$3,X787&lt;L787),G787*(1+設定!$C$7*-1),IF(V787&lt;設定!$C$3,G787*(1+設定!$C$6),"除外"))),10)</f>
        <v>#VALUE!</v>
      </c>
      <c r="I787" s="34" t="e">
        <f ca="1">IF(消化率!$I$5&lt;1,商品!H787*消化率!$I$5,IF(商品!W787*商品!Q787/(商品!H787*消化率!$I$5)&gt;商品!L787,商品!H787*消化率!$I$5,J787))</f>
        <v>#DIV/0!</v>
      </c>
      <c r="J787" s="34" t="e">
        <f t="shared" si="170"/>
        <v>#VALUE!</v>
      </c>
      <c r="K787" s="34" t="e">
        <f ca="1">IF(ROUNDDOWN(IF(I787&gt;=設定!$C$8,設定!$C$8,商品!I787),0)&lt;10,10,ROUNDDOWN(IF(I787&gt;=設定!$C$8,設定!$C$8,商品!I787),0))</f>
        <v>#DIV/0!</v>
      </c>
      <c r="L787" s="64">
        <f>IF(F787="標準",設定!$C$4,商品!F787)</f>
        <v>5</v>
      </c>
      <c r="M787" s="63" t="str">
        <f>_xlfn.XLOOKUP($D787,全商品!$F:$F,全商品!H:H,"-")</f>
        <v>-</v>
      </c>
      <c r="N787" s="12" t="str">
        <f>_xlfn.XLOOKUP($D787,全商品!$F:$F,全商品!I:I,"-")</f>
        <v>-</v>
      </c>
      <c r="O787" s="23" t="str">
        <f>_xlfn.XLOOKUP($D787,全商品!$F:$F,全商品!K:K,"-")</f>
        <v>-</v>
      </c>
      <c r="P787" s="13" t="str">
        <f>_xlfn.XLOOKUP($D787,全商品!$F:$F,全商品!M:M,"-")</f>
        <v>-</v>
      </c>
      <c r="Q787" s="25" t="str">
        <f>_xlfn.XLOOKUP($D787,現状商品設定!B:B,現状商品設定!D:D,"-")</f>
        <v>-</v>
      </c>
      <c r="R787" s="22">
        <f>SUM(_xlfn.XLOOKUP($D787,当月商品!$D:$D,当月商品!I:I,0),_xlfn.XLOOKUP($D787,前月商品!$D:$D,前月商品!I:I,0),_xlfn.XLOOKUP($D787,前々月商品!$D:$D,前々月商品!I:I,0))</f>
        <v>0</v>
      </c>
      <c r="S787" s="23">
        <f>SUM(_xlfn.XLOOKUP($D787,当月商品!$D:$D,当月商品!V:V,0),_xlfn.XLOOKUP($D787,前月商品!$D:$D,前月商品!V:V,0),_xlfn.XLOOKUP($D787,前々月商品!$D:$D,前々月商品!V:V,0))</f>
        <v>0</v>
      </c>
      <c r="T787" s="23">
        <f t="shared" si="171"/>
        <v>0</v>
      </c>
      <c r="U787" s="23">
        <f>SUM(_xlfn.XLOOKUP($D787,当月商品!$D:$D,当月商品!W:W,0),_xlfn.XLOOKUP($D787,前月商品!$D:$D,前月商品!W:W,0),_xlfn.XLOOKUP($D787,前々月商品!$D:$D,前々月商品!W:W,0))</f>
        <v>0</v>
      </c>
      <c r="V787" s="23">
        <f>SUM(_xlfn.XLOOKUP($D787,当月商品!$D:$D,当月商品!H:H,0),_xlfn.XLOOKUP($D787,前月商品!$D:$D,前月商品!H:H,0),_xlfn.XLOOKUP($D787,前々月商品!$D:$D,前々月商品!H:H,0))</f>
        <v>0</v>
      </c>
      <c r="W787" s="13">
        <f t="shared" si="172"/>
        <v>0</v>
      </c>
      <c r="X787" s="15">
        <f t="shared" si="173"/>
        <v>0</v>
      </c>
      <c r="Y787" s="22">
        <f>_xlfn.XLOOKUP($D787,当月商品!$D:$D,当月商品!I:I,0)</f>
        <v>0</v>
      </c>
      <c r="Z787" s="23">
        <f>_xlfn.XLOOKUP($D787,前月商品!$D:$D,前月商品!I:I,0)</f>
        <v>0</v>
      </c>
      <c r="AA787" s="23">
        <f>_xlfn.XLOOKUP($D787,前々月商品!$D:$D,前々月商品!I:I,0)</f>
        <v>0</v>
      </c>
      <c r="AB787" s="23">
        <f>_xlfn.XLOOKUP($D787,当月商品!$D:$D,当月商品!V:V,0)</f>
        <v>0</v>
      </c>
      <c r="AC787" s="23">
        <f>_xlfn.XLOOKUP($D787,前月商品!$D:$D,前月商品!V:V,0)</f>
        <v>0</v>
      </c>
      <c r="AD787" s="23">
        <f>_xlfn.XLOOKUP($D787,前々月商品!$D:$D,前々月商品!V:V,0)</f>
        <v>0</v>
      </c>
      <c r="AE787" s="23">
        <f t="shared" si="174"/>
        <v>0</v>
      </c>
      <c r="AF787" s="23">
        <f t="shared" si="175"/>
        <v>0</v>
      </c>
      <c r="AG787" s="23">
        <f t="shared" si="176"/>
        <v>0</v>
      </c>
      <c r="AH787" s="12">
        <f>_xlfn.XLOOKUP($D787,当月商品!$D:$D,当月商品!W:W,0)</f>
        <v>0</v>
      </c>
      <c r="AI787" s="12">
        <f>_xlfn.XLOOKUP($D787,前月商品!$D:$D,前月商品!W:W,0)</f>
        <v>0</v>
      </c>
      <c r="AJ787" s="12">
        <f>_xlfn.XLOOKUP($D787,前々月商品!$D:$D,前々月商品!W:W,0)</f>
        <v>0</v>
      </c>
      <c r="AK787" s="12">
        <f>_xlfn.XLOOKUP($D787,当月商品!$D:$D,当月商品!H:H,0)</f>
        <v>0</v>
      </c>
      <c r="AL787" s="12">
        <f>_xlfn.XLOOKUP($D787,前月商品!$D:$D,前月商品!H:H,0)</f>
        <v>0</v>
      </c>
      <c r="AM787" s="12">
        <f>_xlfn.XLOOKUP($D787,前々月商品!$D:$D,前々月商品!H:H,0)</f>
        <v>0</v>
      </c>
      <c r="AN787" s="13">
        <f t="shared" si="177"/>
        <v>0</v>
      </c>
      <c r="AO787" s="13">
        <f t="shared" si="178"/>
        <v>0</v>
      </c>
      <c r="AP787" s="13">
        <f t="shared" si="179"/>
        <v>0</v>
      </c>
      <c r="AQ787" s="16">
        <f t="shared" si="180"/>
        <v>0</v>
      </c>
      <c r="AR787" s="16">
        <f t="shared" si="181"/>
        <v>0</v>
      </c>
      <c r="AS787" s="17">
        <f t="shared" si="182"/>
        <v>0</v>
      </c>
      <c r="AT787" t="e">
        <f t="shared" si="183"/>
        <v>#VALUE!</v>
      </c>
    </row>
    <row r="788" spans="3:46" ht="36.65" customHeight="1">
      <c r="C788" s="20">
        <v>783</v>
      </c>
      <c r="D788" s="53">
        <f>現状商品設定!B785</f>
        <v>0</v>
      </c>
      <c r="E788" s="26" t="str">
        <f>IFERROR(_xlfn.XLOOKUP($D788,現状商品設定!B:B,現状商品設定!C:C,"-"),"-")</f>
        <v>-</v>
      </c>
      <c r="F788" s="32" t="s">
        <v>46</v>
      </c>
      <c r="G788" s="30" t="str">
        <f>IFERROR(_xlfn.XLOOKUP($D788,現状商品設定!B:B,現状商品設定!F:F),"-")</f>
        <v>-</v>
      </c>
      <c r="H788" s="34" t="e">
        <f>IF(IF(AND(V788&gt;=設定!$C$3,X788&gt;=L788),G788*(1+設定!$C$6),IF(AND(V788&gt;=設定!$C$3,X788&lt;L788),G788*(1+設定!$C$7*-1),IF(V788&lt;設定!$C$3,G788*(1+設定!$C$6),"除外")))&gt;10,IF(AND(V788&gt;=設定!$C$3,X788&gt;=L788),G788*(1+設定!$C$6),IF(AND(V788&gt;=設定!$C$3,X788&lt;L788),G788*(1+設定!$C$7*-1),IF(V788&lt;設定!$C$3,G788*(1+設定!$C$6),"除外"))),10)</f>
        <v>#VALUE!</v>
      </c>
      <c r="I788" s="34" t="e">
        <f ca="1">IF(消化率!$I$5&lt;1,商品!H788*消化率!$I$5,IF(商品!W788*商品!Q788/(商品!H788*消化率!$I$5)&gt;商品!L788,商品!H788*消化率!$I$5,J788))</f>
        <v>#DIV/0!</v>
      </c>
      <c r="J788" s="34" t="e">
        <f t="shared" si="170"/>
        <v>#VALUE!</v>
      </c>
      <c r="K788" s="34" t="e">
        <f ca="1">IF(ROUNDDOWN(IF(I788&gt;=設定!$C$8,設定!$C$8,商品!I788),0)&lt;10,10,ROUNDDOWN(IF(I788&gt;=設定!$C$8,設定!$C$8,商品!I788),0))</f>
        <v>#DIV/0!</v>
      </c>
      <c r="L788" s="64">
        <f>IF(F788="標準",設定!$C$4,商品!F788)</f>
        <v>5</v>
      </c>
      <c r="M788" s="63" t="str">
        <f>_xlfn.XLOOKUP($D788,全商品!$F:$F,全商品!H:H,"-")</f>
        <v>-</v>
      </c>
      <c r="N788" s="12" t="str">
        <f>_xlfn.XLOOKUP($D788,全商品!$F:$F,全商品!I:I,"-")</f>
        <v>-</v>
      </c>
      <c r="O788" s="23" t="str">
        <f>_xlfn.XLOOKUP($D788,全商品!$F:$F,全商品!K:K,"-")</f>
        <v>-</v>
      </c>
      <c r="P788" s="13" t="str">
        <f>_xlfn.XLOOKUP($D788,全商品!$F:$F,全商品!M:M,"-")</f>
        <v>-</v>
      </c>
      <c r="Q788" s="25" t="str">
        <f>_xlfn.XLOOKUP($D788,現状商品設定!B:B,現状商品設定!D:D,"-")</f>
        <v>-</v>
      </c>
      <c r="R788" s="22">
        <f>SUM(_xlfn.XLOOKUP($D788,当月商品!$D:$D,当月商品!I:I,0),_xlfn.XLOOKUP($D788,前月商品!$D:$D,前月商品!I:I,0),_xlfn.XLOOKUP($D788,前々月商品!$D:$D,前々月商品!I:I,0))</f>
        <v>0</v>
      </c>
      <c r="S788" s="23">
        <f>SUM(_xlfn.XLOOKUP($D788,当月商品!$D:$D,当月商品!V:V,0),_xlfn.XLOOKUP($D788,前月商品!$D:$D,前月商品!V:V,0),_xlfn.XLOOKUP($D788,前々月商品!$D:$D,前々月商品!V:V,0))</f>
        <v>0</v>
      </c>
      <c r="T788" s="23">
        <f t="shared" si="171"/>
        <v>0</v>
      </c>
      <c r="U788" s="23">
        <f>SUM(_xlfn.XLOOKUP($D788,当月商品!$D:$D,当月商品!W:W,0),_xlfn.XLOOKUP($D788,前月商品!$D:$D,前月商品!W:W,0),_xlfn.XLOOKUP($D788,前々月商品!$D:$D,前々月商品!W:W,0))</f>
        <v>0</v>
      </c>
      <c r="V788" s="23">
        <f>SUM(_xlfn.XLOOKUP($D788,当月商品!$D:$D,当月商品!H:H,0),_xlfn.XLOOKUP($D788,前月商品!$D:$D,前月商品!H:H,0),_xlfn.XLOOKUP($D788,前々月商品!$D:$D,前々月商品!H:H,0))</f>
        <v>0</v>
      </c>
      <c r="W788" s="13">
        <f t="shared" si="172"/>
        <v>0</v>
      </c>
      <c r="X788" s="15">
        <f t="shared" si="173"/>
        <v>0</v>
      </c>
      <c r="Y788" s="22">
        <f>_xlfn.XLOOKUP($D788,当月商品!$D:$D,当月商品!I:I,0)</f>
        <v>0</v>
      </c>
      <c r="Z788" s="23">
        <f>_xlfn.XLOOKUP($D788,前月商品!$D:$D,前月商品!I:I,0)</f>
        <v>0</v>
      </c>
      <c r="AA788" s="23">
        <f>_xlfn.XLOOKUP($D788,前々月商品!$D:$D,前々月商品!I:I,0)</f>
        <v>0</v>
      </c>
      <c r="AB788" s="23">
        <f>_xlfn.XLOOKUP($D788,当月商品!$D:$D,当月商品!V:V,0)</f>
        <v>0</v>
      </c>
      <c r="AC788" s="23">
        <f>_xlfn.XLOOKUP($D788,前月商品!$D:$D,前月商品!V:V,0)</f>
        <v>0</v>
      </c>
      <c r="AD788" s="23">
        <f>_xlfn.XLOOKUP($D788,前々月商品!$D:$D,前々月商品!V:V,0)</f>
        <v>0</v>
      </c>
      <c r="AE788" s="23">
        <f t="shared" si="174"/>
        <v>0</v>
      </c>
      <c r="AF788" s="23">
        <f t="shared" si="175"/>
        <v>0</v>
      </c>
      <c r="AG788" s="23">
        <f t="shared" si="176"/>
        <v>0</v>
      </c>
      <c r="AH788" s="12">
        <f>_xlfn.XLOOKUP($D788,当月商品!$D:$D,当月商品!W:W,0)</f>
        <v>0</v>
      </c>
      <c r="AI788" s="12">
        <f>_xlfn.XLOOKUP($D788,前月商品!$D:$D,前月商品!W:W,0)</f>
        <v>0</v>
      </c>
      <c r="AJ788" s="12">
        <f>_xlfn.XLOOKUP($D788,前々月商品!$D:$D,前々月商品!W:W,0)</f>
        <v>0</v>
      </c>
      <c r="AK788" s="12">
        <f>_xlfn.XLOOKUP($D788,当月商品!$D:$D,当月商品!H:H,0)</f>
        <v>0</v>
      </c>
      <c r="AL788" s="12">
        <f>_xlfn.XLOOKUP($D788,前月商品!$D:$D,前月商品!H:H,0)</f>
        <v>0</v>
      </c>
      <c r="AM788" s="12">
        <f>_xlfn.XLOOKUP($D788,前々月商品!$D:$D,前々月商品!H:H,0)</f>
        <v>0</v>
      </c>
      <c r="AN788" s="13">
        <f t="shared" si="177"/>
        <v>0</v>
      </c>
      <c r="AO788" s="13">
        <f t="shared" si="178"/>
        <v>0</v>
      </c>
      <c r="AP788" s="13">
        <f t="shared" si="179"/>
        <v>0</v>
      </c>
      <c r="AQ788" s="16">
        <f t="shared" si="180"/>
        <v>0</v>
      </c>
      <c r="AR788" s="16">
        <f t="shared" si="181"/>
        <v>0</v>
      </c>
      <c r="AS788" s="17">
        <f t="shared" si="182"/>
        <v>0</v>
      </c>
      <c r="AT788" t="e">
        <f t="shared" si="183"/>
        <v>#VALUE!</v>
      </c>
    </row>
    <row r="789" spans="3:46" ht="36.65" customHeight="1">
      <c r="C789" s="20">
        <v>784</v>
      </c>
      <c r="D789" s="53">
        <f>現状商品設定!B786</f>
        <v>0</v>
      </c>
      <c r="E789" s="26" t="str">
        <f>IFERROR(_xlfn.XLOOKUP($D789,現状商品設定!B:B,現状商品設定!C:C,"-"),"-")</f>
        <v>-</v>
      </c>
      <c r="F789" s="32" t="s">
        <v>46</v>
      </c>
      <c r="G789" s="30" t="str">
        <f>IFERROR(_xlfn.XLOOKUP($D789,現状商品設定!B:B,現状商品設定!F:F),"-")</f>
        <v>-</v>
      </c>
      <c r="H789" s="34" t="e">
        <f>IF(IF(AND(V789&gt;=設定!$C$3,X789&gt;=L789),G789*(1+設定!$C$6),IF(AND(V789&gt;=設定!$C$3,X789&lt;L789),G789*(1+設定!$C$7*-1),IF(V789&lt;設定!$C$3,G789*(1+設定!$C$6),"除外")))&gt;10,IF(AND(V789&gt;=設定!$C$3,X789&gt;=L789),G789*(1+設定!$C$6),IF(AND(V789&gt;=設定!$C$3,X789&lt;L789),G789*(1+設定!$C$7*-1),IF(V789&lt;設定!$C$3,G789*(1+設定!$C$6),"除外"))),10)</f>
        <v>#VALUE!</v>
      </c>
      <c r="I789" s="34" t="e">
        <f ca="1">IF(消化率!$I$5&lt;1,商品!H789*消化率!$I$5,IF(商品!W789*商品!Q789/(商品!H789*消化率!$I$5)&gt;商品!L789,商品!H789*消化率!$I$5,J789))</f>
        <v>#DIV/0!</v>
      </c>
      <c r="J789" s="34" t="e">
        <f t="shared" si="170"/>
        <v>#VALUE!</v>
      </c>
      <c r="K789" s="34" t="e">
        <f ca="1">IF(ROUNDDOWN(IF(I789&gt;=設定!$C$8,設定!$C$8,商品!I789),0)&lt;10,10,ROUNDDOWN(IF(I789&gt;=設定!$C$8,設定!$C$8,商品!I789),0))</f>
        <v>#DIV/0!</v>
      </c>
      <c r="L789" s="64">
        <f>IF(F789="標準",設定!$C$4,商品!F789)</f>
        <v>5</v>
      </c>
      <c r="M789" s="63" t="str">
        <f>_xlfn.XLOOKUP($D789,全商品!$F:$F,全商品!H:H,"-")</f>
        <v>-</v>
      </c>
      <c r="N789" s="12" t="str">
        <f>_xlfn.XLOOKUP($D789,全商品!$F:$F,全商品!I:I,"-")</f>
        <v>-</v>
      </c>
      <c r="O789" s="23" t="str">
        <f>_xlfn.XLOOKUP($D789,全商品!$F:$F,全商品!K:K,"-")</f>
        <v>-</v>
      </c>
      <c r="P789" s="13" t="str">
        <f>_xlfn.XLOOKUP($D789,全商品!$F:$F,全商品!M:M,"-")</f>
        <v>-</v>
      </c>
      <c r="Q789" s="25" t="str">
        <f>_xlfn.XLOOKUP($D789,現状商品設定!B:B,現状商品設定!D:D,"-")</f>
        <v>-</v>
      </c>
      <c r="R789" s="22">
        <f>SUM(_xlfn.XLOOKUP($D789,当月商品!$D:$D,当月商品!I:I,0),_xlfn.XLOOKUP($D789,前月商品!$D:$D,前月商品!I:I,0),_xlfn.XLOOKUP($D789,前々月商品!$D:$D,前々月商品!I:I,0))</f>
        <v>0</v>
      </c>
      <c r="S789" s="23">
        <f>SUM(_xlfn.XLOOKUP($D789,当月商品!$D:$D,当月商品!V:V,0),_xlfn.XLOOKUP($D789,前月商品!$D:$D,前月商品!V:V,0),_xlfn.XLOOKUP($D789,前々月商品!$D:$D,前々月商品!V:V,0))</f>
        <v>0</v>
      </c>
      <c r="T789" s="23">
        <f t="shared" si="171"/>
        <v>0</v>
      </c>
      <c r="U789" s="23">
        <f>SUM(_xlfn.XLOOKUP($D789,当月商品!$D:$D,当月商品!W:W,0),_xlfn.XLOOKUP($D789,前月商品!$D:$D,前月商品!W:W,0),_xlfn.XLOOKUP($D789,前々月商品!$D:$D,前々月商品!W:W,0))</f>
        <v>0</v>
      </c>
      <c r="V789" s="23">
        <f>SUM(_xlfn.XLOOKUP($D789,当月商品!$D:$D,当月商品!H:H,0),_xlfn.XLOOKUP($D789,前月商品!$D:$D,前月商品!H:H,0),_xlfn.XLOOKUP($D789,前々月商品!$D:$D,前々月商品!H:H,0))</f>
        <v>0</v>
      </c>
      <c r="W789" s="13">
        <f t="shared" si="172"/>
        <v>0</v>
      </c>
      <c r="X789" s="15">
        <f t="shared" si="173"/>
        <v>0</v>
      </c>
      <c r="Y789" s="22">
        <f>_xlfn.XLOOKUP($D789,当月商品!$D:$D,当月商品!I:I,0)</f>
        <v>0</v>
      </c>
      <c r="Z789" s="23">
        <f>_xlfn.XLOOKUP($D789,前月商品!$D:$D,前月商品!I:I,0)</f>
        <v>0</v>
      </c>
      <c r="AA789" s="23">
        <f>_xlfn.XLOOKUP($D789,前々月商品!$D:$D,前々月商品!I:I,0)</f>
        <v>0</v>
      </c>
      <c r="AB789" s="23">
        <f>_xlfn.XLOOKUP($D789,当月商品!$D:$D,当月商品!V:V,0)</f>
        <v>0</v>
      </c>
      <c r="AC789" s="23">
        <f>_xlfn.XLOOKUP($D789,前月商品!$D:$D,前月商品!V:V,0)</f>
        <v>0</v>
      </c>
      <c r="AD789" s="23">
        <f>_xlfn.XLOOKUP($D789,前々月商品!$D:$D,前々月商品!V:V,0)</f>
        <v>0</v>
      </c>
      <c r="AE789" s="23">
        <f t="shared" si="174"/>
        <v>0</v>
      </c>
      <c r="AF789" s="23">
        <f t="shared" si="175"/>
        <v>0</v>
      </c>
      <c r="AG789" s="23">
        <f t="shared" si="176"/>
        <v>0</v>
      </c>
      <c r="AH789" s="12">
        <f>_xlfn.XLOOKUP($D789,当月商品!$D:$D,当月商品!W:W,0)</f>
        <v>0</v>
      </c>
      <c r="AI789" s="12">
        <f>_xlfn.XLOOKUP($D789,前月商品!$D:$D,前月商品!W:W,0)</f>
        <v>0</v>
      </c>
      <c r="AJ789" s="12">
        <f>_xlfn.XLOOKUP($D789,前々月商品!$D:$D,前々月商品!W:W,0)</f>
        <v>0</v>
      </c>
      <c r="AK789" s="12">
        <f>_xlfn.XLOOKUP($D789,当月商品!$D:$D,当月商品!H:H,0)</f>
        <v>0</v>
      </c>
      <c r="AL789" s="12">
        <f>_xlfn.XLOOKUP($D789,前月商品!$D:$D,前月商品!H:H,0)</f>
        <v>0</v>
      </c>
      <c r="AM789" s="12">
        <f>_xlfn.XLOOKUP($D789,前々月商品!$D:$D,前々月商品!H:H,0)</f>
        <v>0</v>
      </c>
      <c r="AN789" s="13">
        <f t="shared" si="177"/>
        <v>0</v>
      </c>
      <c r="AO789" s="13">
        <f t="shared" si="178"/>
        <v>0</v>
      </c>
      <c r="AP789" s="13">
        <f t="shared" si="179"/>
        <v>0</v>
      </c>
      <c r="AQ789" s="16">
        <f t="shared" si="180"/>
        <v>0</v>
      </c>
      <c r="AR789" s="16">
        <f t="shared" si="181"/>
        <v>0</v>
      </c>
      <c r="AS789" s="17">
        <f t="shared" si="182"/>
        <v>0</v>
      </c>
      <c r="AT789" t="e">
        <f t="shared" si="183"/>
        <v>#VALUE!</v>
      </c>
    </row>
    <row r="790" spans="3:46" ht="36.65" customHeight="1">
      <c r="C790" s="20">
        <v>785</v>
      </c>
      <c r="D790" s="53">
        <f>現状商品設定!B787</f>
        <v>0</v>
      </c>
      <c r="E790" s="26" t="str">
        <f>IFERROR(_xlfn.XLOOKUP($D790,現状商品設定!B:B,現状商品設定!C:C,"-"),"-")</f>
        <v>-</v>
      </c>
      <c r="F790" s="32" t="s">
        <v>46</v>
      </c>
      <c r="G790" s="30" t="str">
        <f>IFERROR(_xlfn.XLOOKUP($D790,現状商品設定!B:B,現状商品設定!F:F),"-")</f>
        <v>-</v>
      </c>
      <c r="H790" s="34" t="e">
        <f>IF(IF(AND(V790&gt;=設定!$C$3,X790&gt;=L790),G790*(1+設定!$C$6),IF(AND(V790&gt;=設定!$C$3,X790&lt;L790),G790*(1+設定!$C$7*-1),IF(V790&lt;設定!$C$3,G790*(1+設定!$C$6),"除外")))&gt;10,IF(AND(V790&gt;=設定!$C$3,X790&gt;=L790),G790*(1+設定!$C$6),IF(AND(V790&gt;=設定!$C$3,X790&lt;L790),G790*(1+設定!$C$7*-1),IF(V790&lt;設定!$C$3,G790*(1+設定!$C$6),"除外"))),10)</f>
        <v>#VALUE!</v>
      </c>
      <c r="I790" s="34" t="e">
        <f ca="1">IF(消化率!$I$5&lt;1,商品!H790*消化率!$I$5,IF(商品!W790*商品!Q790/(商品!H790*消化率!$I$5)&gt;商品!L790,商品!H790*消化率!$I$5,J790))</f>
        <v>#DIV/0!</v>
      </c>
      <c r="J790" s="34" t="e">
        <f t="shared" si="170"/>
        <v>#VALUE!</v>
      </c>
      <c r="K790" s="34" t="e">
        <f ca="1">IF(ROUNDDOWN(IF(I790&gt;=設定!$C$8,設定!$C$8,商品!I790),0)&lt;10,10,ROUNDDOWN(IF(I790&gt;=設定!$C$8,設定!$C$8,商品!I790),0))</f>
        <v>#DIV/0!</v>
      </c>
      <c r="L790" s="64">
        <f>IF(F790="標準",設定!$C$4,商品!F790)</f>
        <v>5</v>
      </c>
      <c r="M790" s="63" t="str">
        <f>_xlfn.XLOOKUP($D790,全商品!$F:$F,全商品!H:H,"-")</f>
        <v>-</v>
      </c>
      <c r="N790" s="12" t="str">
        <f>_xlfn.XLOOKUP($D790,全商品!$F:$F,全商品!I:I,"-")</f>
        <v>-</v>
      </c>
      <c r="O790" s="23" t="str">
        <f>_xlfn.XLOOKUP($D790,全商品!$F:$F,全商品!K:K,"-")</f>
        <v>-</v>
      </c>
      <c r="P790" s="13" t="str">
        <f>_xlfn.XLOOKUP($D790,全商品!$F:$F,全商品!M:M,"-")</f>
        <v>-</v>
      </c>
      <c r="Q790" s="25" t="str">
        <f>_xlfn.XLOOKUP($D790,現状商品設定!B:B,現状商品設定!D:D,"-")</f>
        <v>-</v>
      </c>
      <c r="R790" s="22">
        <f>SUM(_xlfn.XLOOKUP($D790,当月商品!$D:$D,当月商品!I:I,0),_xlfn.XLOOKUP($D790,前月商品!$D:$D,前月商品!I:I,0),_xlfn.XLOOKUP($D790,前々月商品!$D:$D,前々月商品!I:I,0))</f>
        <v>0</v>
      </c>
      <c r="S790" s="23">
        <f>SUM(_xlfn.XLOOKUP($D790,当月商品!$D:$D,当月商品!V:V,0),_xlfn.XLOOKUP($D790,前月商品!$D:$D,前月商品!V:V,0),_xlfn.XLOOKUP($D790,前々月商品!$D:$D,前々月商品!V:V,0))</f>
        <v>0</v>
      </c>
      <c r="T790" s="23">
        <f t="shared" si="171"/>
        <v>0</v>
      </c>
      <c r="U790" s="23">
        <f>SUM(_xlfn.XLOOKUP($D790,当月商品!$D:$D,当月商品!W:W,0),_xlfn.XLOOKUP($D790,前月商品!$D:$D,前月商品!W:W,0),_xlfn.XLOOKUP($D790,前々月商品!$D:$D,前々月商品!W:W,0))</f>
        <v>0</v>
      </c>
      <c r="V790" s="23">
        <f>SUM(_xlfn.XLOOKUP($D790,当月商品!$D:$D,当月商品!H:H,0),_xlfn.XLOOKUP($D790,前月商品!$D:$D,前月商品!H:H,0),_xlfn.XLOOKUP($D790,前々月商品!$D:$D,前々月商品!H:H,0))</f>
        <v>0</v>
      </c>
      <c r="W790" s="13">
        <f t="shared" si="172"/>
        <v>0</v>
      </c>
      <c r="X790" s="15">
        <f t="shared" si="173"/>
        <v>0</v>
      </c>
      <c r="Y790" s="22">
        <f>_xlfn.XLOOKUP($D790,当月商品!$D:$D,当月商品!I:I,0)</f>
        <v>0</v>
      </c>
      <c r="Z790" s="23">
        <f>_xlfn.XLOOKUP($D790,前月商品!$D:$D,前月商品!I:I,0)</f>
        <v>0</v>
      </c>
      <c r="AA790" s="23">
        <f>_xlfn.XLOOKUP($D790,前々月商品!$D:$D,前々月商品!I:I,0)</f>
        <v>0</v>
      </c>
      <c r="AB790" s="23">
        <f>_xlfn.XLOOKUP($D790,当月商品!$D:$D,当月商品!V:V,0)</f>
        <v>0</v>
      </c>
      <c r="AC790" s="23">
        <f>_xlfn.XLOOKUP($D790,前月商品!$D:$D,前月商品!V:V,0)</f>
        <v>0</v>
      </c>
      <c r="AD790" s="23">
        <f>_xlfn.XLOOKUP($D790,前々月商品!$D:$D,前々月商品!V:V,0)</f>
        <v>0</v>
      </c>
      <c r="AE790" s="23">
        <f t="shared" si="174"/>
        <v>0</v>
      </c>
      <c r="AF790" s="23">
        <f t="shared" si="175"/>
        <v>0</v>
      </c>
      <c r="AG790" s="23">
        <f t="shared" si="176"/>
        <v>0</v>
      </c>
      <c r="AH790" s="12">
        <f>_xlfn.XLOOKUP($D790,当月商品!$D:$D,当月商品!W:W,0)</f>
        <v>0</v>
      </c>
      <c r="AI790" s="12">
        <f>_xlfn.XLOOKUP($D790,前月商品!$D:$D,前月商品!W:W,0)</f>
        <v>0</v>
      </c>
      <c r="AJ790" s="12">
        <f>_xlfn.XLOOKUP($D790,前々月商品!$D:$D,前々月商品!W:W,0)</f>
        <v>0</v>
      </c>
      <c r="AK790" s="12">
        <f>_xlfn.XLOOKUP($D790,当月商品!$D:$D,当月商品!H:H,0)</f>
        <v>0</v>
      </c>
      <c r="AL790" s="12">
        <f>_xlfn.XLOOKUP($D790,前月商品!$D:$D,前月商品!H:H,0)</f>
        <v>0</v>
      </c>
      <c r="AM790" s="12">
        <f>_xlfn.XLOOKUP($D790,前々月商品!$D:$D,前々月商品!H:H,0)</f>
        <v>0</v>
      </c>
      <c r="AN790" s="13">
        <f t="shared" si="177"/>
        <v>0</v>
      </c>
      <c r="AO790" s="13">
        <f t="shared" si="178"/>
        <v>0</v>
      </c>
      <c r="AP790" s="13">
        <f t="shared" si="179"/>
        <v>0</v>
      </c>
      <c r="AQ790" s="16">
        <f t="shared" si="180"/>
        <v>0</v>
      </c>
      <c r="AR790" s="16">
        <f t="shared" si="181"/>
        <v>0</v>
      </c>
      <c r="AS790" s="17">
        <f t="shared" si="182"/>
        <v>0</v>
      </c>
      <c r="AT790" t="e">
        <f t="shared" si="183"/>
        <v>#VALUE!</v>
      </c>
    </row>
    <row r="791" spans="3:46" ht="36.65" customHeight="1">
      <c r="C791" s="20">
        <v>786</v>
      </c>
      <c r="D791" s="53">
        <f>現状商品設定!B788</f>
        <v>0</v>
      </c>
      <c r="E791" s="26" t="str">
        <f>IFERROR(_xlfn.XLOOKUP($D791,現状商品設定!B:B,現状商品設定!C:C,"-"),"-")</f>
        <v>-</v>
      </c>
      <c r="F791" s="32" t="s">
        <v>46</v>
      </c>
      <c r="G791" s="30" t="str">
        <f>IFERROR(_xlfn.XLOOKUP($D791,現状商品設定!B:B,現状商品設定!F:F),"-")</f>
        <v>-</v>
      </c>
      <c r="H791" s="34" t="e">
        <f>IF(IF(AND(V791&gt;=設定!$C$3,X791&gt;=L791),G791*(1+設定!$C$6),IF(AND(V791&gt;=設定!$C$3,X791&lt;L791),G791*(1+設定!$C$7*-1),IF(V791&lt;設定!$C$3,G791*(1+設定!$C$6),"除外")))&gt;10,IF(AND(V791&gt;=設定!$C$3,X791&gt;=L791),G791*(1+設定!$C$6),IF(AND(V791&gt;=設定!$C$3,X791&lt;L791),G791*(1+設定!$C$7*-1),IF(V791&lt;設定!$C$3,G791*(1+設定!$C$6),"除外"))),10)</f>
        <v>#VALUE!</v>
      </c>
      <c r="I791" s="34" t="e">
        <f ca="1">IF(消化率!$I$5&lt;1,商品!H791*消化率!$I$5,IF(商品!W791*商品!Q791/(商品!H791*消化率!$I$5)&gt;商品!L791,商品!H791*消化率!$I$5,J791))</f>
        <v>#DIV/0!</v>
      </c>
      <c r="J791" s="34" t="e">
        <f t="shared" si="170"/>
        <v>#VALUE!</v>
      </c>
      <c r="K791" s="34" t="e">
        <f ca="1">IF(ROUNDDOWN(IF(I791&gt;=設定!$C$8,設定!$C$8,商品!I791),0)&lt;10,10,ROUNDDOWN(IF(I791&gt;=設定!$C$8,設定!$C$8,商品!I791),0))</f>
        <v>#DIV/0!</v>
      </c>
      <c r="L791" s="64">
        <f>IF(F791="標準",設定!$C$4,商品!F791)</f>
        <v>5</v>
      </c>
      <c r="M791" s="63" t="str">
        <f>_xlfn.XLOOKUP($D791,全商品!$F:$F,全商品!H:H,"-")</f>
        <v>-</v>
      </c>
      <c r="N791" s="12" t="str">
        <f>_xlfn.XLOOKUP($D791,全商品!$F:$F,全商品!I:I,"-")</f>
        <v>-</v>
      </c>
      <c r="O791" s="23" t="str">
        <f>_xlfn.XLOOKUP($D791,全商品!$F:$F,全商品!K:K,"-")</f>
        <v>-</v>
      </c>
      <c r="P791" s="13" t="str">
        <f>_xlfn.XLOOKUP($D791,全商品!$F:$F,全商品!M:M,"-")</f>
        <v>-</v>
      </c>
      <c r="Q791" s="25" t="str">
        <f>_xlfn.XLOOKUP($D791,現状商品設定!B:B,現状商品設定!D:D,"-")</f>
        <v>-</v>
      </c>
      <c r="R791" s="22">
        <f>SUM(_xlfn.XLOOKUP($D791,当月商品!$D:$D,当月商品!I:I,0),_xlfn.XLOOKUP($D791,前月商品!$D:$D,前月商品!I:I,0),_xlfn.XLOOKUP($D791,前々月商品!$D:$D,前々月商品!I:I,0))</f>
        <v>0</v>
      </c>
      <c r="S791" s="23">
        <f>SUM(_xlfn.XLOOKUP($D791,当月商品!$D:$D,当月商品!V:V,0),_xlfn.XLOOKUP($D791,前月商品!$D:$D,前月商品!V:V,0),_xlfn.XLOOKUP($D791,前々月商品!$D:$D,前々月商品!V:V,0))</f>
        <v>0</v>
      </c>
      <c r="T791" s="23">
        <f t="shared" si="171"/>
        <v>0</v>
      </c>
      <c r="U791" s="23">
        <f>SUM(_xlfn.XLOOKUP($D791,当月商品!$D:$D,当月商品!W:W,0),_xlfn.XLOOKUP($D791,前月商品!$D:$D,前月商品!W:W,0),_xlfn.XLOOKUP($D791,前々月商品!$D:$D,前々月商品!W:W,0))</f>
        <v>0</v>
      </c>
      <c r="V791" s="23">
        <f>SUM(_xlfn.XLOOKUP($D791,当月商品!$D:$D,当月商品!H:H,0),_xlfn.XLOOKUP($D791,前月商品!$D:$D,前月商品!H:H,0),_xlfn.XLOOKUP($D791,前々月商品!$D:$D,前々月商品!H:H,0))</f>
        <v>0</v>
      </c>
      <c r="W791" s="13">
        <f t="shared" si="172"/>
        <v>0</v>
      </c>
      <c r="X791" s="15">
        <f t="shared" si="173"/>
        <v>0</v>
      </c>
      <c r="Y791" s="22">
        <f>_xlfn.XLOOKUP($D791,当月商品!$D:$D,当月商品!I:I,0)</f>
        <v>0</v>
      </c>
      <c r="Z791" s="23">
        <f>_xlfn.XLOOKUP($D791,前月商品!$D:$D,前月商品!I:I,0)</f>
        <v>0</v>
      </c>
      <c r="AA791" s="23">
        <f>_xlfn.XLOOKUP($D791,前々月商品!$D:$D,前々月商品!I:I,0)</f>
        <v>0</v>
      </c>
      <c r="AB791" s="23">
        <f>_xlfn.XLOOKUP($D791,当月商品!$D:$D,当月商品!V:V,0)</f>
        <v>0</v>
      </c>
      <c r="AC791" s="23">
        <f>_xlfn.XLOOKUP($D791,前月商品!$D:$D,前月商品!V:V,0)</f>
        <v>0</v>
      </c>
      <c r="AD791" s="23">
        <f>_xlfn.XLOOKUP($D791,前々月商品!$D:$D,前々月商品!V:V,0)</f>
        <v>0</v>
      </c>
      <c r="AE791" s="23">
        <f t="shared" si="174"/>
        <v>0</v>
      </c>
      <c r="AF791" s="23">
        <f t="shared" si="175"/>
        <v>0</v>
      </c>
      <c r="AG791" s="23">
        <f t="shared" si="176"/>
        <v>0</v>
      </c>
      <c r="AH791" s="12">
        <f>_xlfn.XLOOKUP($D791,当月商品!$D:$D,当月商品!W:W,0)</f>
        <v>0</v>
      </c>
      <c r="AI791" s="12">
        <f>_xlfn.XLOOKUP($D791,前月商品!$D:$D,前月商品!W:W,0)</f>
        <v>0</v>
      </c>
      <c r="AJ791" s="12">
        <f>_xlfn.XLOOKUP($D791,前々月商品!$D:$D,前々月商品!W:W,0)</f>
        <v>0</v>
      </c>
      <c r="AK791" s="12">
        <f>_xlfn.XLOOKUP($D791,当月商品!$D:$D,当月商品!H:H,0)</f>
        <v>0</v>
      </c>
      <c r="AL791" s="12">
        <f>_xlfn.XLOOKUP($D791,前月商品!$D:$D,前月商品!H:H,0)</f>
        <v>0</v>
      </c>
      <c r="AM791" s="12">
        <f>_xlfn.XLOOKUP($D791,前々月商品!$D:$D,前々月商品!H:H,0)</f>
        <v>0</v>
      </c>
      <c r="AN791" s="13">
        <f t="shared" si="177"/>
        <v>0</v>
      </c>
      <c r="AO791" s="13">
        <f t="shared" si="178"/>
        <v>0</v>
      </c>
      <c r="AP791" s="13">
        <f t="shared" si="179"/>
        <v>0</v>
      </c>
      <c r="AQ791" s="16">
        <f t="shared" si="180"/>
        <v>0</v>
      </c>
      <c r="AR791" s="16">
        <f t="shared" si="181"/>
        <v>0</v>
      </c>
      <c r="AS791" s="17">
        <f t="shared" si="182"/>
        <v>0</v>
      </c>
      <c r="AT791" t="e">
        <f t="shared" si="183"/>
        <v>#VALUE!</v>
      </c>
    </row>
    <row r="792" spans="3:46" ht="36.65" customHeight="1">
      <c r="C792" s="20">
        <v>787</v>
      </c>
      <c r="D792" s="53">
        <f>現状商品設定!B789</f>
        <v>0</v>
      </c>
      <c r="E792" s="26" t="str">
        <f>IFERROR(_xlfn.XLOOKUP($D792,現状商品設定!B:B,現状商品設定!C:C,"-"),"-")</f>
        <v>-</v>
      </c>
      <c r="F792" s="32" t="s">
        <v>46</v>
      </c>
      <c r="G792" s="30" t="str">
        <f>IFERROR(_xlfn.XLOOKUP($D792,現状商品設定!B:B,現状商品設定!F:F),"-")</f>
        <v>-</v>
      </c>
      <c r="H792" s="34" t="e">
        <f>IF(IF(AND(V792&gt;=設定!$C$3,X792&gt;=L792),G792*(1+設定!$C$6),IF(AND(V792&gt;=設定!$C$3,X792&lt;L792),G792*(1+設定!$C$7*-1),IF(V792&lt;設定!$C$3,G792*(1+設定!$C$6),"除外")))&gt;10,IF(AND(V792&gt;=設定!$C$3,X792&gt;=L792),G792*(1+設定!$C$6),IF(AND(V792&gt;=設定!$C$3,X792&lt;L792),G792*(1+設定!$C$7*-1),IF(V792&lt;設定!$C$3,G792*(1+設定!$C$6),"除外"))),10)</f>
        <v>#VALUE!</v>
      </c>
      <c r="I792" s="34" t="e">
        <f ca="1">IF(消化率!$I$5&lt;1,商品!H792*消化率!$I$5,IF(商品!W792*商品!Q792/(商品!H792*消化率!$I$5)&gt;商品!L792,商品!H792*消化率!$I$5,J792))</f>
        <v>#DIV/0!</v>
      </c>
      <c r="J792" s="34" t="e">
        <f t="shared" si="170"/>
        <v>#VALUE!</v>
      </c>
      <c r="K792" s="34" t="e">
        <f ca="1">IF(ROUNDDOWN(IF(I792&gt;=設定!$C$8,設定!$C$8,商品!I792),0)&lt;10,10,ROUNDDOWN(IF(I792&gt;=設定!$C$8,設定!$C$8,商品!I792),0))</f>
        <v>#DIV/0!</v>
      </c>
      <c r="L792" s="64">
        <f>IF(F792="標準",設定!$C$4,商品!F792)</f>
        <v>5</v>
      </c>
      <c r="M792" s="63" t="str">
        <f>_xlfn.XLOOKUP($D792,全商品!$F:$F,全商品!H:H,"-")</f>
        <v>-</v>
      </c>
      <c r="N792" s="12" t="str">
        <f>_xlfn.XLOOKUP($D792,全商品!$F:$F,全商品!I:I,"-")</f>
        <v>-</v>
      </c>
      <c r="O792" s="23" t="str">
        <f>_xlfn.XLOOKUP($D792,全商品!$F:$F,全商品!K:K,"-")</f>
        <v>-</v>
      </c>
      <c r="P792" s="13" t="str">
        <f>_xlfn.XLOOKUP($D792,全商品!$F:$F,全商品!M:M,"-")</f>
        <v>-</v>
      </c>
      <c r="Q792" s="25" t="str">
        <f>_xlfn.XLOOKUP($D792,現状商品設定!B:B,現状商品設定!D:D,"-")</f>
        <v>-</v>
      </c>
      <c r="R792" s="22">
        <f>SUM(_xlfn.XLOOKUP($D792,当月商品!$D:$D,当月商品!I:I,0),_xlfn.XLOOKUP($D792,前月商品!$D:$D,前月商品!I:I,0),_xlfn.XLOOKUP($D792,前々月商品!$D:$D,前々月商品!I:I,0))</f>
        <v>0</v>
      </c>
      <c r="S792" s="23">
        <f>SUM(_xlfn.XLOOKUP($D792,当月商品!$D:$D,当月商品!V:V,0),_xlfn.XLOOKUP($D792,前月商品!$D:$D,前月商品!V:V,0),_xlfn.XLOOKUP($D792,前々月商品!$D:$D,前々月商品!V:V,0))</f>
        <v>0</v>
      </c>
      <c r="T792" s="23">
        <f t="shared" si="171"/>
        <v>0</v>
      </c>
      <c r="U792" s="23">
        <f>SUM(_xlfn.XLOOKUP($D792,当月商品!$D:$D,当月商品!W:W,0),_xlfn.XLOOKUP($D792,前月商品!$D:$D,前月商品!W:W,0),_xlfn.XLOOKUP($D792,前々月商品!$D:$D,前々月商品!W:W,0))</f>
        <v>0</v>
      </c>
      <c r="V792" s="23">
        <f>SUM(_xlfn.XLOOKUP($D792,当月商品!$D:$D,当月商品!H:H,0),_xlfn.XLOOKUP($D792,前月商品!$D:$D,前月商品!H:H,0),_xlfn.XLOOKUP($D792,前々月商品!$D:$D,前々月商品!H:H,0))</f>
        <v>0</v>
      </c>
      <c r="W792" s="13">
        <f t="shared" si="172"/>
        <v>0</v>
      </c>
      <c r="X792" s="15">
        <f t="shared" si="173"/>
        <v>0</v>
      </c>
      <c r="Y792" s="22">
        <f>_xlfn.XLOOKUP($D792,当月商品!$D:$D,当月商品!I:I,0)</f>
        <v>0</v>
      </c>
      <c r="Z792" s="23">
        <f>_xlfn.XLOOKUP($D792,前月商品!$D:$D,前月商品!I:I,0)</f>
        <v>0</v>
      </c>
      <c r="AA792" s="23">
        <f>_xlfn.XLOOKUP($D792,前々月商品!$D:$D,前々月商品!I:I,0)</f>
        <v>0</v>
      </c>
      <c r="AB792" s="23">
        <f>_xlfn.XLOOKUP($D792,当月商品!$D:$D,当月商品!V:V,0)</f>
        <v>0</v>
      </c>
      <c r="AC792" s="23">
        <f>_xlfn.XLOOKUP($D792,前月商品!$D:$D,前月商品!V:V,0)</f>
        <v>0</v>
      </c>
      <c r="AD792" s="23">
        <f>_xlfn.XLOOKUP($D792,前々月商品!$D:$D,前々月商品!V:V,0)</f>
        <v>0</v>
      </c>
      <c r="AE792" s="23">
        <f t="shared" si="174"/>
        <v>0</v>
      </c>
      <c r="AF792" s="23">
        <f t="shared" si="175"/>
        <v>0</v>
      </c>
      <c r="AG792" s="23">
        <f t="shared" si="176"/>
        <v>0</v>
      </c>
      <c r="AH792" s="12">
        <f>_xlfn.XLOOKUP($D792,当月商品!$D:$D,当月商品!W:W,0)</f>
        <v>0</v>
      </c>
      <c r="AI792" s="12">
        <f>_xlfn.XLOOKUP($D792,前月商品!$D:$D,前月商品!W:W,0)</f>
        <v>0</v>
      </c>
      <c r="AJ792" s="12">
        <f>_xlfn.XLOOKUP($D792,前々月商品!$D:$D,前々月商品!W:W,0)</f>
        <v>0</v>
      </c>
      <c r="AK792" s="12">
        <f>_xlfn.XLOOKUP($D792,当月商品!$D:$D,当月商品!H:H,0)</f>
        <v>0</v>
      </c>
      <c r="AL792" s="12">
        <f>_xlfn.XLOOKUP($D792,前月商品!$D:$D,前月商品!H:H,0)</f>
        <v>0</v>
      </c>
      <c r="AM792" s="12">
        <f>_xlfn.XLOOKUP($D792,前々月商品!$D:$D,前々月商品!H:H,0)</f>
        <v>0</v>
      </c>
      <c r="AN792" s="13">
        <f t="shared" si="177"/>
        <v>0</v>
      </c>
      <c r="AO792" s="13">
        <f t="shared" si="178"/>
        <v>0</v>
      </c>
      <c r="AP792" s="13">
        <f t="shared" si="179"/>
        <v>0</v>
      </c>
      <c r="AQ792" s="16">
        <f t="shared" si="180"/>
        <v>0</v>
      </c>
      <c r="AR792" s="16">
        <f t="shared" si="181"/>
        <v>0</v>
      </c>
      <c r="AS792" s="17">
        <f t="shared" si="182"/>
        <v>0</v>
      </c>
      <c r="AT792" t="e">
        <f t="shared" si="183"/>
        <v>#VALUE!</v>
      </c>
    </row>
    <row r="793" spans="3:46" ht="36.65" customHeight="1">
      <c r="C793" s="20">
        <v>788</v>
      </c>
      <c r="D793" s="53">
        <f>現状商品設定!B790</f>
        <v>0</v>
      </c>
      <c r="E793" s="26" t="str">
        <f>IFERROR(_xlfn.XLOOKUP($D793,現状商品設定!B:B,現状商品設定!C:C,"-"),"-")</f>
        <v>-</v>
      </c>
      <c r="F793" s="32" t="s">
        <v>46</v>
      </c>
      <c r="G793" s="30" t="str">
        <f>IFERROR(_xlfn.XLOOKUP($D793,現状商品設定!B:B,現状商品設定!F:F),"-")</f>
        <v>-</v>
      </c>
      <c r="H793" s="34" t="e">
        <f>IF(IF(AND(V793&gt;=設定!$C$3,X793&gt;=L793),G793*(1+設定!$C$6),IF(AND(V793&gt;=設定!$C$3,X793&lt;L793),G793*(1+設定!$C$7*-1),IF(V793&lt;設定!$C$3,G793*(1+設定!$C$6),"除外")))&gt;10,IF(AND(V793&gt;=設定!$C$3,X793&gt;=L793),G793*(1+設定!$C$6),IF(AND(V793&gt;=設定!$C$3,X793&lt;L793),G793*(1+設定!$C$7*-1),IF(V793&lt;設定!$C$3,G793*(1+設定!$C$6),"除外"))),10)</f>
        <v>#VALUE!</v>
      </c>
      <c r="I793" s="34" t="e">
        <f ca="1">IF(消化率!$I$5&lt;1,商品!H793*消化率!$I$5,IF(商品!W793*商品!Q793/(商品!H793*消化率!$I$5)&gt;商品!L793,商品!H793*消化率!$I$5,J793))</f>
        <v>#DIV/0!</v>
      </c>
      <c r="J793" s="34" t="e">
        <f t="shared" si="170"/>
        <v>#VALUE!</v>
      </c>
      <c r="K793" s="34" t="e">
        <f ca="1">IF(ROUNDDOWN(IF(I793&gt;=設定!$C$8,設定!$C$8,商品!I793),0)&lt;10,10,ROUNDDOWN(IF(I793&gt;=設定!$C$8,設定!$C$8,商品!I793),0))</f>
        <v>#DIV/0!</v>
      </c>
      <c r="L793" s="64">
        <f>IF(F793="標準",設定!$C$4,商品!F793)</f>
        <v>5</v>
      </c>
      <c r="M793" s="63" t="str">
        <f>_xlfn.XLOOKUP($D793,全商品!$F:$F,全商品!H:H,"-")</f>
        <v>-</v>
      </c>
      <c r="N793" s="12" t="str">
        <f>_xlfn.XLOOKUP($D793,全商品!$F:$F,全商品!I:I,"-")</f>
        <v>-</v>
      </c>
      <c r="O793" s="23" t="str">
        <f>_xlfn.XLOOKUP($D793,全商品!$F:$F,全商品!K:K,"-")</f>
        <v>-</v>
      </c>
      <c r="P793" s="13" t="str">
        <f>_xlfn.XLOOKUP($D793,全商品!$F:$F,全商品!M:M,"-")</f>
        <v>-</v>
      </c>
      <c r="Q793" s="25" t="str">
        <f>_xlfn.XLOOKUP($D793,現状商品設定!B:B,現状商品設定!D:D,"-")</f>
        <v>-</v>
      </c>
      <c r="R793" s="22">
        <f>SUM(_xlfn.XLOOKUP($D793,当月商品!$D:$D,当月商品!I:I,0),_xlfn.XLOOKUP($D793,前月商品!$D:$D,前月商品!I:I,0),_xlfn.XLOOKUP($D793,前々月商品!$D:$D,前々月商品!I:I,0))</f>
        <v>0</v>
      </c>
      <c r="S793" s="23">
        <f>SUM(_xlfn.XLOOKUP($D793,当月商品!$D:$D,当月商品!V:V,0),_xlfn.XLOOKUP($D793,前月商品!$D:$D,前月商品!V:V,0),_xlfn.XLOOKUP($D793,前々月商品!$D:$D,前々月商品!V:V,0))</f>
        <v>0</v>
      </c>
      <c r="T793" s="23">
        <f t="shared" si="171"/>
        <v>0</v>
      </c>
      <c r="U793" s="23">
        <f>SUM(_xlfn.XLOOKUP($D793,当月商品!$D:$D,当月商品!W:W,0),_xlfn.XLOOKUP($D793,前月商品!$D:$D,前月商品!W:W,0),_xlfn.XLOOKUP($D793,前々月商品!$D:$D,前々月商品!W:W,0))</f>
        <v>0</v>
      </c>
      <c r="V793" s="23">
        <f>SUM(_xlfn.XLOOKUP($D793,当月商品!$D:$D,当月商品!H:H,0),_xlfn.XLOOKUP($D793,前月商品!$D:$D,前月商品!H:H,0),_xlfn.XLOOKUP($D793,前々月商品!$D:$D,前々月商品!H:H,0))</f>
        <v>0</v>
      </c>
      <c r="W793" s="13">
        <f t="shared" si="172"/>
        <v>0</v>
      </c>
      <c r="X793" s="15">
        <f t="shared" si="173"/>
        <v>0</v>
      </c>
      <c r="Y793" s="22">
        <f>_xlfn.XLOOKUP($D793,当月商品!$D:$D,当月商品!I:I,0)</f>
        <v>0</v>
      </c>
      <c r="Z793" s="23">
        <f>_xlfn.XLOOKUP($D793,前月商品!$D:$D,前月商品!I:I,0)</f>
        <v>0</v>
      </c>
      <c r="AA793" s="23">
        <f>_xlfn.XLOOKUP($D793,前々月商品!$D:$D,前々月商品!I:I,0)</f>
        <v>0</v>
      </c>
      <c r="AB793" s="23">
        <f>_xlfn.XLOOKUP($D793,当月商品!$D:$D,当月商品!V:V,0)</f>
        <v>0</v>
      </c>
      <c r="AC793" s="23">
        <f>_xlfn.XLOOKUP($D793,前月商品!$D:$D,前月商品!V:V,0)</f>
        <v>0</v>
      </c>
      <c r="AD793" s="23">
        <f>_xlfn.XLOOKUP($D793,前々月商品!$D:$D,前々月商品!V:V,0)</f>
        <v>0</v>
      </c>
      <c r="AE793" s="23">
        <f t="shared" si="174"/>
        <v>0</v>
      </c>
      <c r="AF793" s="23">
        <f t="shared" si="175"/>
        <v>0</v>
      </c>
      <c r="AG793" s="23">
        <f t="shared" si="176"/>
        <v>0</v>
      </c>
      <c r="AH793" s="12">
        <f>_xlfn.XLOOKUP($D793,当月商品!$D:$D,当月商品!W:W,0)</f>
        <v>0</v>
      </c>
      <c r="AI793" s="12">
        <f>_xlfn.XLOOKUP($D793,前月商品!$D:$D,前月商品!W:W,0)</f>
        <v>0</v>
      </c>
      <c r="AJ793" s="12">
        <f>_xlfn.XLOOKUP($D793,前々月商品!$D:$D,前々月商品!W:W,0)</f>
        <v>0</v>
      </c>
      <c r="AK793" s="12">
        <f>_xlfn.XLOOKUP($D793,当月商品!$D:$D,当月商品!H:H,0)</f>
        <v>0</v>
      </c>
      <c r="AL793" s="12">
        <f>_xlfn.XLOOKUP($D793,前月商品!$D:$D,前月商品!H:H,0)</f>
        <v>0</v>
      </c>
      <c r="AM793" s="12">
        <f>_xlfn.XLOOKUP($D793,前々月商品!$D:$D,前々月商品!H:H,0)</f>
        <v>0</v>
      </c>
      <c r="AN793" s="13">
        <f t="shared" si="177"/>
        <v>0</v>
      </c>
      <c r="AO793" s="13">
        <f t="shared" si="178"/>
        <v>0</v>
      </c>
      <c r="AP793" s="13">
        <f t="shared" si="179"/>
        <v>0</v>
      </c>
      <c r="AQ793" s="16">
        <f t="shared" si="180"/>
        <v>0</v>
      </c>
      <c r="AR793" s="16">
        <f t="shared" si="181"/>
        <v>0</v>
      </c>
      <c r="AS793" s="17">
        <f t="shared" si="182"/>
        <v>0</v>
      </c>
      <c r="AT793" t="e">
        <f t="shared" si="183"/>
        <v>#VALUE!</v>
      </c>
    </row>
    <row r="794" spans="3:46" ht="36.65" customHeight="1">
      <c r="C794" s="20">
        <v>789</v>
      </c>
      <c r="D794" s="53">
        <f>現状商品設定!B791</f>
        <v>0</v>
      </c>
      <c r="E794" s="26" t="str">
        <f>IFERROR(_xlfn.XLOOKUP($D794,現状商品設定!B:B,現状商品設定!C:C,"-"),"-")</f>
        <v>-</v>
      </c>
      <c r="F794" s="32" t="s">
        <v>46</v>
      </c>
      <c r="G794" s="30" t="str">
        <f>IFERROR(_xlfn.XLOOKUP($D794,現状商品設定!B:B,現状商品設定!F:F),"-")</f>
        <v>-</v>
      </c>
      <c r="H794" s="34" t="e">
        <f>IF(IF(AND(V794&gt;=設定!$C$3,X794&gt;=L794),G794*(1+設定!$C$6),IF(AND(V794&gt;=設定!$C$3,X794&lt;L794),G794*(1+設定!$C$7*-1),IF(V794&lt;設定!$C$3,G794*(1+設定!$C$6),"除外")))&gt;10,IF(AND(V794&gt;=設定!$C$3,X794&gt;=L794),G794*(1+設定!$C$6),IF(AND(V794&gt;=設定!$C$3,X794&lt;L794),G794*(1+設定!$C$7*-1),IF(V794&lt;設定!$C$3,G794*(1+設定!$C$6),"除外"))),10)</f>
        <v>#VALUE!</v>
      </c>
      <c r="I794" s="34" t="e">
        <f ca="1">IF(消化率!$I$5&lt;1,商品!H794*消化率!$I$5,IF(商品!W794*商品!Q794/(商品!H794*消化率!$I$5)&gt;商品!L794,商品!H794*消化率!$I$5,J794))</f>
        <v>#DIV/0!</v>
      </c>
      <c r="J794" s="34" t="e">
        <f t="shared" si="170"/>
        <v>#VALUE!</v>
      </c>
      <c r="K794" s="34" t="e">
        <f ca="1">IF(ROUNDDOWN(IF(I794&gt;=設定!$C$8,設定!$C$8,商品!I794),0)&lt;10,10,ROUNDDOWN(IF(I794&gt;=設定!$C$8,設定!$C$8,商品!I794),0))</f>
        <v>#DIV/0!</v>
      </c>
      <c r="L794" s="64">
        <f>IF(F794="標準",設定!$C$4,商品!F794)</f>
        <v>5</v>
      </c>
      <c r="M794" s="63" t="str">
        <f>_xlfn.XLOOKUP($D794,全商品!$F:$F,全商品!H:H,"-")</f>
        <v>-</v>
      </c>
      <c r="N794" s="12" t="str">
        <f>_xlfn.XLOOKUP($D794,全商品!$F:$F,全商品!I:I,"-")</f>
        <v>-</v>
      </c>
      <c r="O794" s="23" t="str">
        <f>_xlfn.XLOOKUP($D794,全商品!$F:$F,全商品!K:K,"-")</f>
        <v>-</v>
      </c>
      <c r="P794" s="13" t="str">
        <f>_xlfn.XLOOKUP($D794,全商品!$F:$F,全商品!M:M,"-")</f>
        <v>-</v>
      </c>
      <c r="Q794" s="25" t="str">
        <f>_xlfn.XLOOKUP($D794,現状商品設定!B:B,現状商品設定!D:D,"-")</f>
        <v>-</v>
      </c>
      <c r="R794" s="22">
        <f>SUM(_xlfn.XLOOKUP($D794,当月商品!$D:$D,当月商品!I:I,0),_xlfn.XLOOKUP($D794,前月商品!$D:$D,前月商品!I:I,0),_xlfn.XLOOKUP($D794,前々月商品!$D:$D,前々月商品!I:I,0))</f>
        <v>0</v>
      </c>
      <c r="S794" s="23">
        <f>SUM(_xlfn.XLOOKUP($D794,当月商品!$D:$D,当月商品!V:V,0),_xlfn.XLOOKUP($D794,前月商品!$D:$D,前月商品!V:V,0),_xlfn.XLOOKUP($D794,前々月商品!$D:$D,前々月商品!V:V,0))</f>
        <v>0</v>
      </c>
      <c r="T794" s="23">
        <f t="shared" si="171"/>
        <v>0</v>
      </c>
      <c r="U794" s="23">
        <f>SUM(_xlfn.XLOOKUP($D794,当月商品!$D:$D,当月商品!W:W,0),_xlfn.XLOOKUP($D794,前月商品!$D:$D,前月商品!W:W,0),_xlfn.XLOOKUP($D794,前々月商品!$D:$D,前々月商品!W:W,0))</f>
        <v>0</v>
      </c>
      <c r="V794" s="23">
        <f>SUM(_xlfn.XLOOKUP($D794,当月商品!$D:$D,当月商品!H:H,0),_xlfn.XLOOKUP($D794,前月商品!$D:$D,前月商品!H:H,0),_xlfn.XLOOKUP($D794,前々月商品!$D:$D,前々月商品!H:H,0))</f>
        <v>0</v>
      </c>
      <c r="W794" s="13">
        <f t="shared" si="172"/>
        <v>0</v>
      </c>
      <c r="X794" s="15">
        <f t="shared" si="173"/>
        <v>0</v>
      </c>
      <c r="Y794" s="22">
        <f>_xlfn.XLOOKUP($D794,当月商品!$D:$D,当月商品!I:I,0)</f>
        <v>0</v>
      </c>
      <c r="Z794" s="23">
        <f>_xlfn.XLOOKUP($D794,前月商品!$D:$D,前月商品!I:I,0)</f>
        <v>0</v>
      </c>
      <c r="AA794" s="23">
        <f>_xlfn.XLOOKUP($D794,前々月商品!$D:$D,前々月商品!I:I,0)</f>
        <v>0</v>
      </c>
      <c r="AB794" s="23">
        <f>_xlfn.XLOOKUP($D794,当月商品!$D:$D,当月商品!V:V,0)</f>
        <v>0</v>
      </c>
      <c r="AC794" s="23">
        <f>_xlfn.XLOOKUP($D794,前月商品!$D:$D,前月商品!V:V,0)</f>
        <v>0</v>
      </c>
      <c r="AD794" s="23">
        <f>_xlfn.XLOOKUP($D794,前々月商品!$D:$D,前々月商品!V:V,0)</f>
        <v>0</v>
      </c>
      <c r="AE794" s="23">
        <f t="shared" si="174"/>
        <v>0</v>
      </c>
      <c r="AF794" s="23">
        <f t="shared" si="175"/>
        <v>0</v>
      </c>
      <c r="AG794" s="23">
        <f t="shared" si="176"/>
        <v>0</v>
      </c>
      <c r="AH794" s="12">
        <f>_xlfn.XLOOKUP($D794,当月商品!$D:$D,当月商品!W:W,0)</f>
        <v>0</v>
      </c>
      <c r="AI794" s="12">
        <f>_xlfn.XLOOKUP($D794,前月商品!$D:$D,前月商品!W:W,0)</f>
        <v>0</v>
      </c>
      <c r="AJ794" s="12">
        <f>_xlfn.XLOOKUP($D794,前々月商品!$D:$D,前々月商品!W:W,0)</f>
        <v>0</v>
      </c>
      <c r="AK794" s="12">
        <f>_xlfn.XLOOKUP($D794,当月商品!$D:$D,当月商品!H:H,0)</f>
        <v>0</v>
      </c>
      <c r="AL794" s="12">
        <f>_xlfn.XLOOKUP($D794,前月商品!$D:$D,前月商品!H:H,0)</f>
        <v>0</v>
      </c>
      <c r="AM794" s="12">
        <f>_xlfn.XLOOKUP($D794,前々月商品!$D:$D,前々月商品!H:H,0)</f>
        <v>0</v>
      </c>
      <c r="AN794" s="13">
        <f t="shared" si="177"/>
        <v>0</v>
      </c>
      <c r="AO794" s="13">
        <f t="shared" si="178"/>
        <v>0</v>
      </c>
      <c r="AP794" s="13">
        <f t="shared" si="179"/>
        <v>0</v>
      </c>
      <c r="AQ794" s="16">
        <f t="shared" si="180"/>
        <v>0</v>
      </c>
      <c r="AR794" s="16">
        <f t="shared" si="181"/>
        <v>0</v>
      </c>
      <c r="AS794" s="17">
        <f t="shared" si="182"/>
        <v>0</v>
      </c>
      <c r="AT794" t="e">
        <f t="shared" si="183"/>
        <v>#VALUE!</v>
      </c>
    </row>
    <row r="795" spans="3:46" ht="36.65" customHeight="1">
      <c r="C795" s="20">
        <v>790</v>
      </c>
      <c r="D795" s="53">
        <f>現状商品設定!B792</f>
        <v>0</v>
      </c>
      <c r="E795" s="26" t="str">
        <f>IFERROR(_xlfn.XLOOKUP($D795,現状商品設定!B:B,現状商品設定!C:C,"-"),"-")</f>
        <v>-</v>
      </c>
      <c r="F795" s="32" t="s">
        <v>46</v>
      </c>
      <c r="G795" s="30" t="str">
        <f>IFERROR(_xlfn.XLOOKUP($D795,現状商品設定!B:B,現状商品設定!F:F),"-")</f>
        <v>-</v>
      </c>
      <c r="H795" s="34" t="e">
        <f>IF(IF(AND(V795&gt;=設定!$C$3,X795&gt;=L795),G795*(1+設定!$C$6),IF(AND(V795&gt;=設定!$C$3,X795&lt;L795),G795*(1+設定!$C$7*-1),IF(V795&lt;設定!$C$3,G795*(1+設定!$C$6),"除外")))&gt;10,IF(AND(V795&gt;=設定!$C$3,X795&gt;=L795),G795*(1+設定!$C$6),IF(AND(V795&gt;=設定!$C$3,X795&lt;L795),G795*(1+設定!$C$7*-1),IF(V795&lt;設定!$C$3,G795*(1+設定!$C$6),"除外"))),10)</f>
        <v>#VALUE!</v>
      </c>
      <c r="I795" s="34" t="e">
        <f ca="1">IF(消化率!$I$5&lt;1,商品!H795*消化率!$I$5,IF(商品!W795*商品!Q795/(商品!H795*消化率!$I$5)&gt;商品!L795,商品!H795*消化率!$I$5,J795))</f>
        <v>#DIV/0!</v>
      </c>
      <c r="J795" s="34" t="e">
        <f t="shared" si="170"/>
        <v>#VALUE!</v>
      </c>
      <c r="K795" s="34" t="e">
        <f ca="1">IF(ROUNDDOWN(IF(I795&gt;=設定!$C$8,設定!$C$8,商品!I795),0)&lt;10,10,ROUNDDOWN(IF(I795&gt;=設定!$C$8,設定!$C$8,商品!I795),0))</f>
        <v>#DIV/0!</v>
      </c>
      <c r="L795" s="64">
        <f>IF(F795="標準",設定!$C$4,商品!F795)</f>
        <v>5</v>
      </c>
      <c r="M795" s="63" t="str">
        <f>_xlfn.XLOOKUP($D795,全商品!$F:$F,全商品!H:H,"-")</f>
        <v>-</v>
      </c>
      <c r="N795" s="12" t="str">
        <f>_xlfn.XLOOKUP($D795,全商品!$F:$F,全商品!I:I,"-")</f>
        <v>-</v>
      </c>
      <c r="O795" s="23" t="str">
        <f>_xlfn.XLOOKUP($D795,全商品!$F:$F,全商品!K:K,"-")</f>
        <v>-</v>
      </c>
      <c r="P795" s="13" t="str">
        <f>_xlfn.XLOOKUP($D795,全商品!$F:$F,全商品!M:M,"-")</f>
        <v>-</v>
      </c>
      <c r="Q795" s="25" t="str">
        <f>_xlfn.XLOOKUP($D795,現状商品設定!B:B,現状商品設定!D:D,"-")</f>
        <v>-</v>
      </c>
      <c r="R795" s="22">
        <f>SUM(_xlfn.XLOOKUP($D795,当月商品!$D:$D,当月商品!I:I,0),_xlfn.XLOOKUP($D795,前月商品!$D:$D,前月商品!I:I,0),_xlfn.XLOOKUP($D795,前々月商品!$D:$D,前々月商品!I:I,0))</f>
        <v>0</v>
      </c>
      <c r="S795" s="23">
        <f>SUM(_xlfn.XLOOKUP($D795,当月商品!$D:$D,当月商品!V:V,0),_xlfn.XLOOKUP($D795,前月商品!$D:$D,前月商品!V:V,0),_xlfn.XLOOKUP($D795,前々月商品!$D:$D,前々月商品!V:V,0))</f>
        <v>0</v>
      </c>
      <c r="T795" s="23">
        <f t="shared" si="171"/>
        <v>0</v>
      </c>
      <c r="U795" s="23">
        <f>SUM(_xlfn.XLOOKUP($D795,当月商品!$D:$D,当月商品!W:W,0),_xlfn.XLOOKUP($D795,前月商品!$D:$D,前月商品!W:W,0),_xlfn.XLOOKUP($D795,前々月商品!$D:$D,前々月商品!W:W,0))</f>
        <v>0</v>
      </c>
      <c r="V795" s="23">
        <f>SUM(_xlfn.XLOOKUP($D795,当月商品!$D:$D,当月商品!H:H,0),_xlfn.XLOOKUP($D795,前月商品!$D:$D,前月商品!H:H,0),_xlfn.XLOOKUP($D795,前々月商品!$D:$D,前々月商品!H:H,0))</f>
        <v>0</v>
      </c>
      <c r="W795" s="13">
        <f t="shared" si="172"/>
        <v>0</v>
      </c>
      <c r="X795" s="15">
        <f t="shared" si="173"/>
        <v>0</v>
      </c>
      <c r="Y795" s="22">
        <f>_xlfn.XLOOKUP($D795,当月商品!$D:$D,当月商品!I:I,0)</f>
        <v>0</v>
      </c>
      <c r="Z795" s="23">
        <f>_xlfn.XLOOKUP($D795,前月商品!$D:$D,前月商品!I:I,0)</f>
        <v>0</v>
      </c>
      <c r="AA795" s="23">
        <f>_xlfn.XLOOKUP($D795,前々月商品!$D:$D,前々月商品!I:I,0)</f>
        <v>0</v>
      </c>
      <c r="AB795" s="23">
        <f>_xlfn.XLOOKUP($D795,当月商品!$D:$D,当月商品!V:V,0)</f>
        <v>0</v>
      </c>
      <c r="AC795" s="23">
        <f>_xlfn.XLOOKUP($D795,前月商品!$D:$D,前月商品!V:V,0)</f>
        <v>0</v>
      </c>
      <c r="AD795" s="23">
        <f>_xlfn.XLOOKUP($D795,前々月商品!$D:$D,前々月商品!V:V,0)</f>
        <v>0</v>
      </c>
      <c r="AE795" s="23">
        <f t="shared" si="174"/>
        <v>0</v>
      </c>
      <c r="AF795" s="23">
        <f t="shared" si="175"/>
        <v>0</v>
      </c>
      <c r="AG795" s="23">
        <f t="shared" si="176"/>
        <v>0</v>
      </c>
      <c r="AH795" s="12">
        <f>_xlfn.XLOOKUP($D795,当月商品!$D:$D,当月商品!W:W,0)</f>
        <v>0</v>
      </c>
      <c r="AI795" s="12">
        <f>_xlfn.XLOOKUP($D795,前月商品!$D:$D,前月商品!W:W,0)</f>
        <v>0</v>
      </c>
      <c r="AJ795" s="12">
        <f>_xlfn.XLOOKUP($D795,前々月商品!$D:$D,前々月商品!W:W,0)</f>
        <v>0</v>
      </c>
      <c r="AK795" s="12">
        <f>_xlfn.XLOOKUP($D795,当月商品!$D:$D,当月商品!H:H,0)</f>
        <v>0</v>
      </c>
      <c r="AL795" s="12">
        <f>_xlfn.XLOOKUP($D795,前月商品!$D:$D,前月商品!H:H,0)</f>
        <v>0</v>
      </c>
      <c r="AM795" s="12">
        <f>_xlfn.XLOOKUP($D795,前々月商品!$D:$D,前々月商品!H:H,0)</f>
        <v>0</v>
      </c>
      <c r="AN795" s="13">
        <f t="shared" si="177"/>
        <v>0</v>
      </c>
      <c r="AO795" s="13">
        <f t="shared" si="178"/>
        <v>0</v>
      </c>
      <c r="AP795" s="13">
        <f t="shared" si="179"/>
        <v>0</v>
      </c>
      <c r="AQ795" s="16">
        <f t="shared" si="180"/>
        <v>0</v>
      </c>
      <c r="AR795" s="16">
        <f t="shared" si="181"/>
        <v>0</v>
      </c>
      <c r="AS795" s="17">
        <f t="shared" si="182"/>
        <v>0</v>
      </c>
      <c r="AT795" t="e">
        <f t="shared" si="183"/>
        <v>#VALUE!</v>
      </c>
    </row>
    <row r="796" spans="3:46" ht="36.65" customHeight="1">
      <c r="C796" s="20">
        <v>791</v>
      </c>
      <c r="D796" s="53">
        <f>現状商品設定!B793</f>
        <v>0</v>
      </c>
      <c r="E796" s="26" t="str">
        <f>IFERROR(_xlfn.XLOOKUP($D796,現状商品設定!B:B,現状商品設定!C:C,"-"),"-")</f>
        <v>-</v>
      </c>
      <c r="F796" s="32" t="s">
        <v>46</v>
      </c>
      <c r="G796" s="30" t="str">
        <f>IFERROR(_xlfn.XLOOKUP($D796,現状商品設定!B:B,現状商品設定!F:F),"-")</f>
        <v>-</v>
      </c>
      <c r="H796" s="34" t="e">
        <f>IF(IF(AND(V796&gt;=設定!$C$3,X796&gt;=L796),G796*(1+設定!$C$6),IF(AND(V796&gt;=設定!$C$3,X796&lt;L796),G796*(1+設定!$C$7*-1),IF(V796&lt;設定!$C$3,G796*(1+設定!$C$6),"除外")))&gt;10,IF(AND(V796&gt;=設定!$C$3,X796&gt;=L796),G796*(1+設定!$C$6),IF(AND(V796&gt;=設定!$C$3,X796&lt;L796),G796*(1+設定!$C$7*-1),IF(V796&lt;設定!$C$3,G796*(1+設定!$C$6),"除外"))),10)</f>
        <v>#VALUE!</v>
      </c>
      <c r="I796" s="34" t="e">
        <f ca="1">IF(消化率!$I$5&lt;1,商品!H796*消化率!$I$5,IF(商品!W796*商品!Q796/(商品!H796*消化率!$I$5)&gt;商品!L796,商品!H796*消化率!$I$5,J796))</f>
        <v>#DIV/0!</v>
      </c>
      <c r="J796" s="34" t="e">
        <f t="shared" si="170"/>
        <v>#VALUE!</v>
      </c>
      <c r="K796" s="34" t="e">
        <f ca="1">IF(ROUNDDOWN(IF(I796&gt;=設定!$C$8,設定!$C$8,商品!I796),0)&lt;10,10,ROUNDDOWN(IF(I796&gt;=設定!$C$8,設定!$C$8,商品!I796),0))</f>
        <v>#DIV/0!</v>
      </c>
      <c r="L796" s="64">
        <f>IF(F796="標準",設定!$C$4,商品!F796)</f>
        <v>5</v>
      </c>
      <c r="M796" s="63" t="str">
        <f>_xlfn.XLOOKUP($D796,全商品!$F:$F,全商品!H:H,"-")</f>
        <v>-</v>
      </c>
      <c r="N796" s="12" t="str">
        <f>_xlfn.XLOOKUP($D796,全商品!$F:$F,全商品!I:I,"-")</f>
        <v>-</v>
      </c>
      <c r="O796" s="23" t="str">
        <f>_xlfn.XLOOKUP($D796,全商品!$F:$F,全商品!K:K,"-")</f>
        <v>-</v>
      </c>
      <c r="P796" s="13" t="str">
        <f>_xlfn.XLOOKUP($D796,全商品!$F:$F,全商品!M:M,"-")</f>
        <v>-</v>
      </c>
      <c r="Q796" s="25" t="str">
        <f>_xlfn.XLOOKUP($D796,現状商品設定!B:B,現状商品設定!D:D,"-")</f>
        <v>-</v>
      </c>
      <c r="R796" s="22">
        <f>SUM(_xlfn.XLOOKUP($D796,当月商品!$D:$D,当月商品!I:I,0),_xlfn.XLOOKUP($D796,前月商品!$D:$D,前月商品!I:I,0),_xlfn.XLOOKUP($D796,前々月商品!$D:$D,前々月商品!I:I,0))</f>
        <v>0</v>
      </c>
      <c r="S796" s="23">
        <f>SUM(_xlfn.XLOOKUP($D796,当月商品!$D:$D,当月商品!V:V,0),_xlfn.XLOOKUP($D796,前月商品!$D:$D,前月商品!V:V,0),_xlfn.XLOOKUP($D796,前々月商品!$D:$D,前々月商品!V:V,0))</f>
        <v>0</v>
      </c>
      <c r="T796" s="23">
        <f t="shared" si="171"/>
        <v>0</v>
      </c>
      <c r="U796" s="23">
        <f>SUM(_xlfn.XLOOKUP($D796,当月商品!$D:$D,当月商品!W:W,0),_xlfn.XLOOKUP($D796,前月商品!$D:$D,前月商品!W:W,0),_xlfn.XLOOKUP($D796,前々月商品!$D:$D,前々月商品!W:W,0))</f>
        <v>0</v>
      </c>
      <c r="V796" s="23">
        <f>SUM(_xlfn.XLOOKUP($D796,当月商品!$D:$D,当月商品!H:H,0),_xlfn.XLOOKUP($D796,前月商品!$D:$D,前月商品!H:H,0),_xlfn.XLOOKUP($D796,前々月商品!$D:$D,前々月商品!H:H,0))</f>
        <v>0</v>
      </c>
      <c r="W796" s="13">
        <f t="shared" si="172"/>
        <v>0</v>
      </c>
      <c r="X796" s="15">
        <f t="shared" si="173"/>
        <v>0</v>
      </c>
      <c r="Y796" s="22">
        <f>_xlfn.XLOOKUP($D796,当月商品!$D:$D,当月商品!I:I,0)</f>
        <v>0</v>
      </c>
      <c r="Z796" s="23">
        <f>_xlfn.XLOOKUP($D796,前月商品!$D:$D,前月商品!I:I,0)</f>
        <v>0</v>
      </c>
      <c r="AA796" s="23">
        <f>_xlfn.XLOOKUP($D796,前々月商品!$D:$D,前々月商品!I:I,0)</f>
        <v>0</v>
      </c>
      <c r="AB796" s="23">
        <f>_xlfn.XLOOKUP($D796,当月商品!$D:$D,当月商品!V:V,0)</f>
        <v>0</v>
      </c>
      <c r="AC796" s="23">
        <f>_xlfn.XLOOKUP($D796,前月商品!$D:$D,前月商品!V:V,0)</f>
        <v>0</v>
      </c>
      <c r="AD796" s="23">
        <f>_xlfn.XLOOKUP($D796,前々月商品!$D:$D,前々月商品!V:V,0)</f>
        <v>0</v>
      </c>
      <c r="AE796" s="23">
        <f t="shared" si="174"/>
        <v>0</v>
      </c>
      <c r="AF796" s="23">
        <f t="shared" si="175"/>
        <v>0</v>
      </c>
      <c r="AG796" s="23">
        <f t="shared" si="176"/>
        <v>0</v>
      </c>
      <c r="AH796" s="12">
        <f>_xlfn.XLOOKUP($D796,当月商品!$D:$D,当月商品!W:W,0)</f>
        <v>0</v>
      </c>
      <c r="AI796" s="12">
        <f>_xlfn.XLOOKUP($D796,前月商品!$D:$D,前月商品!W:W,0)</f>
        <v>0</v>
      </c>
      <c r="AJ796" s="12">
        <f>_xlfn.XLOOKUP($D796,前々月商品!$D:$D,前々月商品!W:W,0)</f>
        <v>0</v>
      </c>
      <c r="AK796" s="12">
        <f>_xlfn.XLOOKUP($D796,当月商品!$D:$D,当月商品!H:H,0)</f>
        <v>0</v>
      </c>
      <c r="AL796" s="12">
        <f>_xlfn.XLOOKUP($D796,前月商品!$D:$D,前月商品!H:H,0)</f>
        <v>0</v>
      </c>
      <c r="AM796" s="12">
        <f>_xlfn.XLOOKUP($D796,前々月商品!$D:$D,前々月商品!H:H,0)</f>
        <v>0</v>
      </c>
      <c r="AN796" s="13">
        <f t="shared" si="177"/>
        <v>0</v>
      </c>
      <c r="AO796" s="13">
        <f t="shared" si="178"/>
        <v>0</v>
      </c>
      <c r="AP796" s="13">
        <f t="shared" si="179"/>
        <v>0</v>
      </c>
      <c r="AQ796" s="16">
        <f t="shared" si="180"/>
        <v>0</v>
      </c>
      <c r="AR796" s="16">
        <f t="shared" si="181"/>
        <v>0</v>
      </c>
      <c r="AS796" s="17">
        <f t="shared" si="182"/>
        <v>0</v>
      </c>
      <c r="AT796" t="e">
        <f t="shared" si="183"/>
        <v>#VALUE!</v>
      </c>
    </row>
    <row r="797" spans="3:46" ht="36.65" customHeight="1">
      <c r="C797" s="20">
        <v>792</v>
      </c>
      <c r="D797" s="53">
        <f>現状商品設定!B794</f>
        <v>0</v>
      </c>
      <c r="E797" s="26" t="str">
        <f>IFERROR(_xlfn.XLOOKUP($D797,現状商品設定!B:B,現状商品設定!C:C,"-"),"-")</f>
        <v>-</v>
      </c>
      <c r="F797" s="32" t="s">
        <v>46</v>
      </c>
      <c r="G797" s="30" t="str">
        <f>IFERROR(_xlfn.XLOOKUP($D797,現状商品設定!B:B,現状商品設定!F:F),"-")</f>
        <v>-</v>
      </c>
      <c r="H797" s="34" t="e">
        <f>IF(IF(AND(V797&gt;=設定!$C$3,X797&gt;=L797),G797*(1+設定!$C$6),IF(AND(V797&gt;=設定!$C$3,X797&lt;L797),G797*(1+設定!$C$7*-1),IF(V797&lt;設定!$C$3,G797*(1+設定!$C$6),"除外")))&gt;10,IF(AND(V797&gt;=設定!$C$3,X797&gt;=L797),G797*(1+設定!$C$6),IF(AND(V797&gt;=設定!$C$3,X797&lt;L797),G797*(1+設定!$C$7*-1),IF(V797&lt;設定!$C$3,G797*(1+設定!$C$6),"除外"))),10)</f>
        <v>#VALUE!</v>
      </c>
      <c r="I797" s="34" t="e">
        <f ca="1">IF(消化率!$I$5&lt;1,商品!H797*消化率!$I$5,IF(商品!W797*商品!Q797/(商品!H797*消化率!$I$5)&gt;商品!L797,商品!H797*消化率!$I$5,J797))</f>
        <v>#DIV/0!</v>
      </c>
      <c r="J797" s="34" t="e">
        <f t="shared" si="170"/>
        <v>#VALUE!</v>
      </c>
      <c r="K797" s="34" t="e">
        <f ca="1">IF(ROUNDDOWN(IF(I797&gt;=設定!$C$8,設定!$C$8,商品!I797),0)&lt;10,10,ROUNDDOWN(IF(I797&gt;=設定!$C$8,設定!$C$8,商品!I797),0))</f>
        <v>#DIV/0!</v>
      </c>
      <c r="L797" s="64">
        <f>IF(F797="標準",設定!$C$4,商品!F797)</f>
        <v>5</v>
      </c>
      <c r="M797" s="63" t="str">
        <f>_xlfn.XLOOKUP($D797,全商品!$F:$F,全商品!H:H,"-")</f>
        <v>-</v>
      </c>
      <c r="N797" s="12" t="str">
        <f>_xlfn.XLOOKUP($D797,全商品!$F:$F,全商品!I:I,"-")</f>
        <v>-</v>
      </c>
      <c r="O797" s="23" t="str">
        <f>_xlfn.XLOOKUP($D797,全商品!$F:$F,全商品!K:K,"-")</f>
        <v>-</v>
      </c>
      <c r="P797" s="13" t="str">
        <f>_xlfn.XLOOKUP($D797,全商品!$F:$F,全商品!M:M,"-")</f>
        <v>-</v>
      </c>
      <c r="Q797" s="25" t="str">
        <f>_xlfn.XLOOKUP($D797,現状商品設定!B:B,現状商品設定!D:D,"-")</f>
        <v>-</v>
      </c>
      <c r="R797" s="22">
        <f>SUM(_xlfn.XLOOKUP($D797,当月商品!$D:$D,当月商品!I:I,0),_xlfn.XLOOKUP($D797,前月商品!$D:$D,前月商品!I:I,0),_xlfn.XLOOKUP($D797,前々月商品!$D:$D,前々月商品!I:I,0))</f>
        <v>0</v>
      </c>
      <c r="S797" s="23">
        <f>SUM(_xlfn.XLOOKUP($D797,当月商品!$D:$D,当月商品!V:V,0),_xlfn.XLOOKUP($D797,前月商品!$D:$D,前月商品!V:V,0),_xlfn.XLOOKUP($D797,前々月商品!$D:$D,前々月商品!V:V,0))</f>
        <v>0</v>
      </c>
      <c r="T797" s="23">
        <f t="shared" si="171"/>
        <v>0</v>
      </c>
      <c r="U797" s="23">
        <f>SUM(_xlfn.XLOOKUP($D797,当月商品!$D:$D,当月商品!W:W,0),_xlfn.XLOOKUP($D797,前月商品!$D:$D,前月商品!W:W,0),_xlfn.XLOOKUP($D797,前々月商品!$D:$D,前々月商品!W:W,0))</f>
        <v>0</v>
      </c>
      <c r="V797" s="23">
        <f>SUM(_xlfn.XLOOKUP($D797,当月商品!$D:$D,当月商品!H:H,0),_xlfn.XLOOKUP($D797,前月商品!$D:$D,前月商品!H:H,0),_xlfn.XLOOKUP($D797,前々月商品!$D:$D,前々月商品!H:H,0))</f>
        <v>0</v>
      </c>
      <c r="W797" s="13">
        <f t="shared" si="172"/>
        <v>0</v>
      </c>
      <c r="X797" s="15">
        <f t="shared" si="173"/>
        <v>0</v>
      </c>
      <c r="Y797" s="22">
        <f>_xlfn.XLOOKUP($D797,当月商品!$D:$D,当月商品!I:I,0)</f>
        <v>0</v>
      </c>
      <c r="Z797" s="23">
        <f>_xlfn.XLOOKUP($D797,前月商品!$D:$D,前月商品!I:I,0)</f>
        <v>0</v>
      </c>
      <c r="AA797" s="23">
        <f>_xlfn.XLOOKUP($D797,前々月商品!$D:$D,前々月商品!I:I,0)</f>
        <v>0</v>
      </c>
      <c r="AB797" s="23">
        <f>_xlfn.XLOOKUP($D797,当月商品!$D:$D,当月商品!V:V,0)</f>
        <v>0</v>
      </c>
      <c r="AC797" s="23">
        <f>_xlfn.XLOOKUP($D797,前月商品!$D:$D,前月商品!V:V,0)</f>
        <v>0</v>
      </c>
      <c r="AD797" s="23">
        <f>_xlfn.XLOOKUP($D797,前々月商品!$D:$D,前々月商品!V:V,0)</f>
        <v>0</v>
      </c>
      <c r="AE797" s="23">
        <f t="shared" si="174"/>
        <v>0</v>
      </c>
      <c r="AF797" s="23">
        <f t="shared" si="175"/>
        <v>0</v>
      </c>
      <c r="AG797" s="23">
        <f t="shared" si="176"/>
        <v>0</v>
      </c>
      <c r="AH797" s="12">
        <f>_xlfn.XLOOKUP($D797,当月商品!$D:$D,当月商品!W:W,0)</f>
        <v>0</v>
      </c>
      <c r="AI797" s="12">
        <f>_xlfn.XLOOKUP($D797,前月商品!$D:$D,前月商品!W:W,0)</f>
        <v>0</v>
      </c>
      <c r="AJ797" s="12">
        <f>_xlfn.XLOOKUP($D797,前々月商品!$D:$D,前々月商品!W:W,0)</f>
        <v>0</v>
      </c>
      <c r="AK797" s="12">
        <f>_xlfn.XLOOKUP($D797,当月商品!$D:$D,当月商品!H:H,0)</f>
        <v>0</v>
      </c>
      <c r="AL797" s="12">
        <f>_xlfn.XLOOKUP($D797,前月商品!$D:$D,前月商品!H:H,0)</f>
        <v>0</v>
      </c>
      <c r="AM797" s="12">
        <f>_xlfn.XLOOKUP($D797,前々月商品!$D:$D,前々月商品!H:H,0)</f>
        <v>0</v>
      </c>
      <c r="AN797" s="13">
        <f t="shared" si="177"/>
        <v>0</v>
      </c>
      <c r="AO797" s="13">
        <f t="shared" si="178"/>
        <v>0</v>
      </c>
      <c r="AP797" s="13">
        <f t="shared" si="179"/>
        <v>0</v>
      </c>
      <c r="AQ797" s="16">
        <f t="shared" si="180"/>
        <v>0</v>
      </c>
      <c r="AR797" s="16">
        <f t="shared" si="181"/>
        <v>0</v>
      </c>
      <c r="AS797" s="17">
        <f t="shared" si="182"/>
        <v>0</v>
      </c>
      <c r="AT797" t="e">
        <f t="shared" si="183"/>
        <v>#VALUE!</v>
      </c>
    </row>
    <row r="798" spans="3:46" ht="36.65" customHeight="1">
      <c r="C798" s="20">
        <v>793</v>
      </c>
      <c r="D798" s="53">
        <f>現状商品設定!B795</f>
        <v>0</v>
      </c>
      <c r="E798" s="26" t="str">
        <f>IFERROR(_xlfn.XLOOKUP($D798,現状商品設定!B:B,現状商品設定!C:C,"-"),"-")</f>
        <v>-</v>
      </c>
      <c r="F798" s="32" t="s">
        <v>46</v>
      </c>
      <c r="G798" s="30" t="str">
        <f>IFERROR(_xlfn.XLOOKUP($D798,現状商品設定!B:B,現状商品設定!F:F),"-")</f>
        <v>-</v>
      </c>
      <c r="H798" s="34" t="e">
        <f>IF(IF(AND(V798&gt;=設定!$C$3,X798&gt;=L798),G798*(1+設定!$C$6),IF(AND(V798&gt;=設定!$C$3,X798&lt;L798),G798*(1+設定!$C$7*-1),IF(V798&lt;設定!$C$3,G798*(1+設定!$C$6),"除外")))&gt;10,IF(AND(V798&gt;=設定!$C$3,X798&gt;=L798),G798*(1+設定!$C$6),IF(AND(V798&gt;=設定!$C$3,X798&lt;L798),G798*(1+設定!$C$7*-1),IF(V798&lt;設定!$C$3,G798*(1+設定!$C$6),"除外"))),10)</f>
        <v>#VALUE!</v>
      </c>
      <c r="I798" s="34" t="e">
        <f ca="1">IF(消化率!$I$5&lt;1,商品!H798*消化率!$I$5,IF(商品!W798*商品!Q798/(商品!H798*消化率!$I$5)&gt;商品!L798,商品!H798*消化率!$I$5,J798))</f>
        <v>#DIV/0!</v>
      </c>
      <c r="J798" s="34" t="e">
        <f t="shared" si="170"/>
        <v>#VALUE!</v>
      </c>
      <c r="K798" s="34" t="e">
        <f ca="1">IF(ROUNDDOWN(IF(I798&gt;=設定!$C$8,設定!$C$8,商品!I798),0)&lt;10,10,ROUNDDOWN(IF(I798&gt;=設定!$C$8,設定!$C$8,商品!I798),0))</f>
        <v>#DIV/0!</v>
      </c>
      <c r="L798" s="64">
        <f>IF(F798="標準",設定!$C$4,商品!F798)</f>
        <v>5</v>
      </c>
      <c r="M798" s="63" t="str">
        <f>_xlfn.XLOOKUP($D798,全商品!$F:$F,全商品!H:H,"-")</f>
        <v>-</v>
      </c>
      <c r="N798" s="12" t="str">
        <f>_xlfn.XLOOKUP($D798,全商品!$F:$F,全商品!I:I,"-")</f>
        <v>-</v>
      </c>
      <c r="O798" s="23" t="str">
        <f>_xlfn.XLOOKUP($D798,全商品!$F:$F,全商品!K:K,"-")</f>
        <v>-</v>
      </c>
      <c r="P798" s="13" t="str">
        <f>_xlfn.XLOOKUP($D798,全商品!$F:$F,全商品!M:M,"-")</f>
        <v>-</v>
      </c>
      <c r="Q798" s="25" t="str">
        <f>_xlfn.XLOOKUP($D798,現状商品設定!B:B,現状商品設定!D:D,"-")</f>
        <v>-</v>
      </c>
      <c r="R798" s="22">
        <f>SUM(_xlfn.XLOOKUP($D798,当月商品!$D:$D,当月商品!I:I,0),_xlfn.XLOOKUP($D798,前月商品!$D:$D,前月商品!I:I,0),_xlfn.XLOOKUP($D798,前々月商品!$D:$D,前々月商品!I:I,0))</f>
        <v>0</v>
      </c>
      <c r="S798" s="23">
        <f>SUM(_xlfn.XLOOKUP($D798,当月商品!$D:$D,当月商品!V:V,0),_xlfn.XLOOKUP($D798,前月商品!$D:$D,前月商品!V:V,0),_xlfn.XLOOKUP($D798,前々月商品!$D:$D,前々月商品!V:V,0))</f>
        <v>0</v>
      </c>
      <c r="T798" s="23">
        <f t="shared" si="171"/>
        <v>0</v>
      </c>
      <c r="U798" s="23">
        <f>SUM(_xlfn.XLOOKUP($D798,当月商品!$D:$D,当月商品!W:W,0),_xlfn.XLOOKUP($D798,前月商品!$D:$D,前月商品!W:W,0),_xlfn.XLOOKUP($D798,前々月商品!$D:$D,前々月商品!W:W,0))</f>
        <v>0</v>
      </c>
      <c r="V798" s="23">
        <f>SUM(_xlfn.XLOOKUP($D798,当月商品!$D:$D,当月商品!H:H,0),_xlfn.XLOOKUP($D798,前月商品!$D:$D,前月商品!H:H,0),_xlfn.XLOOKUP($D798,前々月商品!$D:$D,前々月商品!H:H,0))</f>
        <v>0</v>
      </c>
      <c r="W798" s="13">
        <f t="shared" si="172"/>
        <v>0</v>
      </c>
      <c r="X798" s="15">
        <f t="shared" si="173"/>
        <v>0</v>
      </c>
      <c r="Y798" s="22">
        <f>_xlfn.XLOOKUP($D798,当月商品!$D:$D,当月商品!I:I,0)</f>
        <v>0</v>
      </c>
      <c r="Z798" s="23">
        <f>_xlfn.XLOOKUP($D798,前月商品!$D:$D,前月商品!I:I,0)</f>
        <v>0</v>
      </c>
      <c r="AA798" s="23">
        <f>_xlfn.XLOOKUP($D798,前々月商品!$D:$D,前々月商品!I:I,0)</f>
        <v>0</v>
      </c>
      <c r="AB798" s="23">
        <f>_xlfn.XLOOKUP($D798,当月商品!$D:$D,当月商品!V:V,0)</f>
        <v>0</v>
      </c>
      <c r="AC798" s="23">
        <f>_xlfn.XLOOKUP($D798,前月商品!$D:$D,前月商品!V:V,0)</f>
        <v>0</v>
      </c>
      <c r="AD798" s="23">
        <f>_xlfn.XLOOKUP($D798,前々月商品!$D:$D,前々月商品!V:V,0)</f>
        <v>0</v>
      </c>
      <c r="AE798" s="23">
        <f t="shared" si="174"/>
        <v>0</v>
      </c>
      <c r="AF798" s="23">
        <f t="shared" si="175"/>
        <v>0</v>
      </c>
      <c r="AG798" s="23">
        <f t="shared" si="176"/>
        <v>0</v>
      </c>
      <c r="AH798" s="12">
        <f>_xlfn.XLOOKUP($D798,当月商品!$D:$D,当月商品!W:W,0)</f>
        <v>0</v>
      </c>
      <c r="AI798" s="12">
        <f>_xlfn.XLOOKUP($D798,前月商品!$D:$D,前月商品!W:W,0)</f>
        <v>0</v>
      </c>
      <c r="AJ798" s="12">
        <f>_xlfn.XLOOKUP($D798,前々月商品!$D:$D,前々月商品!W:W,0)</f>
        <v>0</v>
      </c>
      <c r="AK798" s="12">
        <f>_xlfn.XLOOKUP($D798,当月商品!$D:$D,当月商品!H:H,0)</f>
        <v>0</v>
      </c>
      <c r="AL798" s="12">
        <f>_xlfn.XLOOKUP($D798,前月商品!$D:$D,前月商品!H:H,0)</f>
        <v>0</v>
      </c>
      <c r="AM798" s="12">
        <f>_xlfn.XLOOKUP($D798,前々月商品!$D:$D,前々月商品!H:H,0)</f>
        <v>0</v>
      </c>
      <c r="AN798" s="13">
        <f t="shared" si="177"/>
        <v>0</v>
      </c>
      <c r="AO798" s="13">
        <f t="shared" si="178"/>
        <v>0</v>
      </c>
      <c r="AP798" s="13">
        <f t="shared" si="179"/>
        <v>0</v>
      </c>
      <c r="AQ798" s="16">
        <f t="shared" si="180"/>
        <v>0</v>
      </c>
      <c r="AR798" s="16">
        <f t="shared" si="181"/>
        <v>0</v>
      </c>
      <c r="AS798" s="17">
        <f t="shared" si="182"/>
        <v>0</v>
      </c>
      <c r="AT798" t="e">
        <f t="shared" si="183"/>
        <v>#VALUE!</v>
      </c>
    </row>
    <row r="799" spans="3:46" ht="36.65" customHeight="1">
      <c r="C799" s="20">
        <v>794</v>
      </c>
      <c r="D799" s="53">
        <f>現状商品設定!B796</f>
        <v>0</v>
      </c>
      <c r="E799" s="26" t="str">
        <f>IFERROR(_xlfn.XLOOKUP($D799,現状商品設定!B:B,現状商品設定!C:C,"-"),"-")</f>
        <v>-</v>
      </c>
      <c r="F799" s="32" t="s">
        <v>46</v>
      </c>
      <c r="G799" s="30" t="str">
        <f>IFERROR(_xlfn.XLOOKUP($D799,現状商品設定!B:B,現状商品設定!F:F),"-")</f>
        <v>-</v>
      </c>
      <c r="H799" s="34" t="e">
        <f>IF(IF(AND(V799&gt;=設定!$C$3,X799&gt;=L799),G799*(1+設定!$C$6),IF(AND(V799&gt;=設定!$C$3,X799&lt;L799),G799*(1+設定!$C$7*-1),IF(V799&lt;設定!$C$3,G799*(1+設定!$C$6),"除外")))&gt;10,IF(AND(V799&gt;=設定!$C$3,X799&gt;=L799),G799*(1+設定!$C$6),IF(AND(V799&gt;=設定!$C$3,X799&lt;L799),G799*(1+設定!$C$7*-1),IF(V799&lt;設定!$C$3,G799*(1+設定!$C$6),"除外"))),10)</f>
        <v>#VALUE!</v>
      </c>
      <c r="I799" s="34" t="e">
        <f ca="1">IF(消化率!$I$5&lt;1,商品!H799*消化率!$I$5,IF(商品!W799*商品!Q799/(商品!H799*消化率!$I$5)&gt;商品!L799,商品!H799*消化率!$I$5,J799))</f>
        <v>#DIV/0!</v>
      </c>
      <c r="J799" s="34" t="e">
        <f t="shared" si="170"/>
        <v>#VALUE!</v>
      </c>
      <c r="K799" s="34" t="e">
        <f ca="1">IF(ROUNDDOWN(IF(I799&gt;=設定!$C$8,設定!$C$8,商品!I799),0)&lt;10,10,ROUNDDOWN(IF(I799&gt;=設定!$C$8,設定!$C$8,商品!I799),0))</f>
        <v>#DIV/0!</v>
      </c>
      <c r="L799" s="64">
        <f>IF(F799="標準",設定!$C$4,商品!F799)</f>
        <v>5</v>
      </c>
      <c r="M799" s="63" t="str">
        <f>_xlfn.XLOOKUP($D799,全商品!$F:$F,全商品!H:H,"-")</f>
        <v>-</v>
      </c>
      <c r="N799" s="12" t="str">
        <f>_xlfn.XLOOKUP($D799,全商品!$F:$F,全商品!I:I,"-")</f>
        <v>-</v>
      </c>
      <c r="O799" s="23" t="str">
        <f>_xlfn.XLOOKUP($D799,全商品!$F:$F,全商品!K:K,"-")</f>
        <v>-</v>
      </c>
      <c r="P799" s="13" t="str">
        <f>_xlfn.XLOOKUP($D799,全商品!$F:$F,全商品!M:M,"-")</f>
        <v>-</v>
      </c>
      <c r="Q799" s="25" t="str">
        <f>_xlfn.XLOOKUP($D799,現状商品設定!B:B,現状商品設定!D:D,"-")</f>
        <v>-</v>
      </c>
      <c r="R799" s="22">
        <f>SUM(_xlfn.XLOOKUP($D799,当月商品!$D:$D,当月商品!I:I,0),_xlfn.XLOOKUP($D799,前月商品!$D:$D,前月商品!I:I,0),_xlfn.XLOOKUP($D799,前々月商品!$D:$D,前々月商品!I:I,0))</f>
        <v>0</v>
      </c>
      <c r="S799" s="23">
        <f>SUM(_xlfn.XLOOKUP($D799,当月商品!$D:$D,当月商品!V:V,0),_xlfn.XLOOKUP($D799,前月商品!$D:$D,前月商品!V:V,0),_xlfn.XLOOKUP($D799,前々月商品!$D:$D,前々月商品!V:V,0))</f>
        <v>0</v>
      </c>
      <c r="T799" s="23">
        <f t="shared" si="171"/>
        <v>0</v>
      </c>
      <c r="U799" s="23">
        <f>SUM(_xlfn.XLOOKUP($D799,当月商品!$D:$D,当月商品!W:W,0),_xlfn.XLOOKUP($D799,前月商品!$D:$D,前月商品!W:W,0),_xlfn.XLOOKUP($D799,前々月商品!$D:$D,前々月商品!W:W,0))</f>
        <v>0</v>
      </c>
      <c r="V799" s="23">
        <f>SUM(_xlfn.XLOOKUP($D799,当月商品!$D:$D,当月商品!H:H,0),_xlfn.XLOOKUP($D799,前月商品!$D:$D,前月商品!H:H,0),_xlfn.XLOOKUP($D799,前々月商品!$D:$D,前々月商品!H:H,0))</f>
        <v>0</v>
      </c>
      <c r="W799" s="13">
        <f t="shared" si="172"/>
        <v>0</v>
      </c>
      <c r="X799" s="15">
        <f t="shared" si="173"/>
        <v>0</v>
      </c>
      <c r="Y799" s="22">
        <f>_xlfn.XLOOKUP($D799,当月商品!$D:$D,当月商品!I:I,0)</f>
        <v>0</v>
      </c>
      <c r="Z799" s="23">
        <f>_xlfn.XLOOKUP($D799,前月商品!$D:$D,前月商品!I:I,0)</f>
        <v>0</v>
      </c>
      <c r="AA799" s="23">
        <f>_xlfn.XLOOKUP($D799,前々月商品!$D:$D,前々月商品!I:I,0)</f>
        <v>0</v>
      </c>
      <c r="AB799" s="23">
        <f>_xlfn.XLOOKUP($D799,当月商品!$D:$D,当月商品!V:V,0)</f>
        <v>0</v>
      </c>
      <c r="AC799" s="23">
        <f>_xlfn.XLOOKUP($D799,前月商品!$D:$D,前月商品!V:V,0)</f>
        <v>0</v>
      </c>
      <c r="AD799" s="23">
        <f>_xlfn.XLOOKUP($D799,前々月商品!$D:$D,前々月商品!V:V,0)</f>
        <v>0</v>
      </c>
      <c r="AE799" s="23">
        <f t="shared" si="174"/>
        <v>0</v>
      </c>
      <c r="AF799" s="23">
        <f t="shared" si="175"/>
        <v>0</v>
      </c>
      <c r="AG799" s="23">
        <f t="shared" si="176"/>
        <v>0</v>
      </c>
      <c r="AH799" s="12">
        <f>_xlfn.XLOOKUP($D799,当月商品!$D:$D,当月商品!W:W,0)</f>
        <v>0</v>
      </c>
      <c r="AI799" s="12">
        <f>_xlfn.XLOOKUP($D799,前月商品!$D:$D,前月商品!W:W,0)</f>
        <v>0</v>
      </c>
      <c r="AJ799" s="12">
        <f>_xlfn.XLOOKUP($D799,前々月商品!$D:$D,前々月商品!W:W,0)</f>
        <v>0</v>
      </c>
      <c r="AK799" s="12">
        <f>_xlfn.XLOOKUP($D799,当月商品!$D:$D,当月商品!H:H,0)</f>
        <v>0</v>
      </c>
      <c r="AL799" s="12">
        <f>_xlfn.XLOOKUP($D799,前月商品!$D:$D,前月商品!H:H,0)</f>
        <v>0</v>
      </c>
      <c r="AM799" s="12">
        <f>_xlfn.XLOOKUP($D799,前々月商品!$D:$D,前々月商品!H:H,0)</f>
        <v>0</v>
      </c>
      <c r="AN799" s="13">
        <f t="shared" si="177"/>
        <v>0</v>
      </c>
      <c r="AO799" s="13">
        <f t="shared" si="178"/>
        <v>0</v>
      </c>
      <c r="AP799" s="13">
        <f t="shared" si="179"/>
        <v>0</v>
      </c>
      <c r="AQ799" s="16">
        <f t="shared" si="180"/>
        <v>0</v>
      </c>
      <c r="AR799" s="16">
        <f t="shared" si="181"/>
        <v>0</v>
      </c>
      <c r="AS799" s="17">
        <f t="shared" si="182"/>
        <v>0</v>
      </c>
      <c r="AT799" t="e">
        <f t="shared" si="183"/>
        <v>#VALUE!</v>
      </c>
    </row>
    <row r="800" spans="3:46" ht="36.65" customHeight="1">
      <c r="C800" s="20">
        <v>795</v>
      </c>
      <c r="D800" s="53">
        <f>現状商品設定!B797</f>
        <v>0</v>
      </c>
      <c r="E800" s="26" t="str">
        <f>IFERROR(_xlfn.XLOOKUP($D800,現状商品設定!B:B,現状商品設定!C:C,"-"),"-")</f>
        <v>-</v>
      </c>
      <c r="F800" s="32" t="s">
        <v>46</v>
      </c>
      <c r="G800" s="30" t="str">
        <f>IFERROR(_xlfn.XLOOKUP($D800,現状商品設定!B:B,現状商品設定!F:F),"-")</f>
        <v>-</v>
      </c>
      <c r="H800" s="34" t="e">
        <f>IF(IF(AND(V800&gt;=設定!$C$3,X800&gt;=L800),G800*(1+設定!$C$6),IF(AND(V800&gt;=設定!$C$3,X800&lt;L800),G800*(1+設定!$C$7*-1),IF(V800&lt;設定!$C$3,G800*(1+設定!$C$6),"除外")))&gt;10,IF(AND(V800&gt;=設定!$C$3,X800&gt;=L800),G800*(1+設定!$C$6),IF(AND(V800&gt;=設定!$C$3,X800&lt;L800),G800*(1+設定!$C$7*-1),IF(V800&lt;設定!$C$3,G800*(1+設定!$C$6),"除外"))),10)</f>
        <v>#VALUE!</v>
      </c>
      <c r="I800" s="34" t="e">
        <f ca="1">IF(消化率!$I$5&lt;1,商品!H800*消化率!$I$5,IF(商品!W800*商品!Q800/(商品!H800*消化率!$I$5)&gt;商品!L800,商品!H800*消化率!$I$5,J800))</f>
        <v>#DIV/0!</v>
      </c>
      <c r="J800" s="34" t="e">
        <f t="shared" si="170"/>
        <v>#VALUE!</v>
      </c>
      <c r="K800" s="34" t="e">
        <f ca="1">IF(ROUNDDOWN(IF(I800&gt;=設定!$C$8,設定!$C$8,商品!I800),0)&lt;10,10,ROUNDDOWN(IF(I800&gt;=設定!$C$8,設定!$C$8,商品!I800),0))</f>
        <v>#DIV/0!</v>
      </c>
      <c r="L800" s="64">
        <f>IF(F800="標準",設定!$C$4,商品!F800)</f>
        <v>5</v>
      </c>
      <c r="M800" s="63" t="str">
        <f>_xlfn.XLOOKUP($D800,全商品!$F:$F,全商品!H:H,"-")</f>
        <v>-</v>
      </c>
      <c r="N800" s="12" t="str">
        <f>_xlfn.XLOOKUP($D800,全商品!$F:$F,全商品!I:I,"-")</f>
        <v>-</v>
      </c>
      <c r="O800" s="23" t="str">
        <f>_xlfn.XLOOKUP($D800,全商品!$F:$F,全商品!K:K,"-")</f>
        <v>-</v>
      </c>
      <c r="P800" s="13" t="str">
        <f>_xlfn.XLOOKUP($D800,全商品!$F:$F,全商品!M:M,"-")</f>
        <v>-</v>
      </c>
      <c r="Q800" s="25" t="str">
        <f>_xlfn.XLOOKUP($D800,現状商品設定!B:B,現状商品設定!D:D,"-")</f>
        <v>-</v>
      </c>
      <c r="R800" s="22">
        <f>SUM(_xlfn.XLOOKUP($D800,当月商品!$D:$D,当月商品!I:I,0),_xlfn.XLOOKUP($D800,前月商品!$D:$D,前月商品!I:I,0),_xlfn.XLOOKUP($D800,前々月商品!$D:$D,前々月商品!I:I,0))</f>
        <v>0</v>
      </c>
      <c r="S800" s="23">
        <f>SUM(_xlfn.XLOOKUP($D800,当月商品!$D:$D,当月商品!V:V,0),_xlfn.XLOOKUP($D800,前月商品!$D:$D,前月商品!V:V,0),_xlfn.XLOOKUP($D800,前々月商品!$D:$D,前々月商品!V:V,0))</f>
        <v>0</v>
      </c>
      <c r="T800" s="23">
        <f t="shared" si="171"/>
        <v>0</v>
      </c>
      <c r="U800" s="23">
        <f>SUM(_xlfn.XLOOKUP($D800,当月商品!$D:$D,当月商品!W:W,0),_xlfn.XLOOKUP($D800,前月商品!$D:$D,前月商品!W:W,0),_xlfn.XLOOKUP($D800,前々月商品!$D:$D,前々月商品!W:W,0))</f>
        <v>0</v>
      </c>
      <c r="V800" s="23">
        <f>SUM(_xlfn.XLOOKUP($D800,当月商品!$D:$D,当月商品!H:H,0),_xlfn.XLOOKUP($D800,前月商品!$D:$D,前月商品!H:H,0),_xlfn.XLOOKUP($D800,前々月商品!$D:$D,前々月商品!H:H,0))</f>
        <v>0</v>
      </c>
      <c r="W800" s="13">
        <f t="shared" si="172"/>
        <v>0</v>
      </c>
      <c r="X800" s="15">
        <f t="shared" si="173"/>
        <v>0</v>
      </c>
      <c r="Y800" s="22">
        <f>_xlfn.XLOOKUP($D800,当月商品!$D:$D,当月商品!I:I,0)</f>
        <v>0</v>
      </c>
      <c r="Z800" s="23">
        <f>_xlfn.XLOOKUP($D800,前月商品!$D:$D,前月商品!I:I,0)</f>
        <v>0</v>
      </c>
      <c r="AA800" s="23">
        <f>_xlfn.XLOOKUP($D800,前々月商品!$D:$D,前々月商品!I:I,0)</f>
        <v>0</v>
      </c>
      <c r="AB800" s="23">
        <f>_xlfn.XLOOKUP($D800,当月商品!$D:$D,当月商品!V:V,0)</f>
        <v>0</v>
      </c>
      <c r="AC800" s="23">
        <f>_xlfn.XLOOKUP($D800,前月商品!$D:$D,前月商品!V:V,0)</f>
        <v>0</v>
      </c>
      <c r="AD800" s="23">
        <f>_xlfn.XLOOKUP($D800,前々月商品!$D:$D,前々月商品!V:V,0)</f>
        <v>0</v>
      </c>
      <c r="AE800" s="23">
        <f t="shared" si="174"/>
        <v>0</v>
      </c>
      <c r="AF800" s="23">
        <f t="shared" si="175"/>
        <v>0</v>
      </c>
      <c r="AG800" s="23">
        <f t="shared" si="176"/>
        <v>0</v>
      </c>
      <c r="AH800" s="12">
        <f>_xlfn.XLOOKUP($D800,当月商品!$D:$D,当月商品!W:W,0)</f>
        <v>0</v>
      </c>
      <c r="AI800" s="12">
        <f>_xlfn.XLOOKUP($D800,前月商品!$D:$D,前月商品!W:W,0)</f>
        <v>0</v>
      </c>
      <c r="AJ800" s="12">
        <f>_xlfn.XLOOKUP($D800,前々月商品!$D:$D,前々月商品!W:W,0)</f>
        <v>0</v>
      </c>
      <c r="AK800" s="12">
        <f>_xlfn.XLOOKUP($D800,当月商品!$D:$D,当月商品!H:H,0)</f>
        <v>0</v>
      </c>
      <c r="AL800" s="12">
        <f>_xlfn.XLOOKUP($D800,前月商品!$D:$D,前月商品!H:H,0)</f>
        <v>0</v>
      </c>
      <c r="AM800" s="12">
        <f>_xlfn.XLOOKUP($D800,前々月商品!$D:$D,前々月商品!H:H,0)</f>
        <v>0</v>
      </c>
      <c r="AN800" s="13">
        <f t="shared" si="177"/>
        <v>0</v>
      </c>
      <c r="AO800" s="13">
        <f t="shared" si="178"/>
        <v>0</v>
      </c>
      <c r="AP800" s="13">
        <f t="shared" si="179"/>
        <v>0</v>
      </c>
      <c r="AQ800" s="16">
        <f t="shared" si="180"/>
        <v>0</v>
      </c>
      <c r="AR800" s="16">
        <f t="shared" si="181"/>
        <v>0</v>
      </c>
      <c r="AS800" s="17">
        <f t="shared" si="182"/>
        <v>0</v>
      </c>
      <c r="AT800" t="e">
        <f t="shared" si="183"/>
        <v>#VALUE!</v>
      </c>
    </row>
    <row r="801" spans="3:46" ht="36.65" customHeight="1">
      <c r="C801" s="20">
        <v>796</v>
      </c>
      <c r="D801" s="53">
        <f>現状商品設定!B798</f>
        <v>0</v>
      </c>
      <c r="E801" s="26" t="str">
        <f>IFERROR(_xlfn.XLOOKUP($D801,現状商品設定!B:B,現状商品設定!C:C,"-"),"-")</f>
        <v>-</v>
      </c>
      <c r="F801" s="32" t="s">
        <v>46</v>
      </c>
      <c r="G801" s="30" t="str">
        <f>IFERROR(_xlfn.XLOOKUP($D801,現状商品設定!B:B,現状商品設定!F:F),"-")</f>
        <v>-</v>
      </c>
      <c r="H801" s="34" t="e">
        <f>IF(IF(AND(V801&gt;=設定!$C$3,X801&gt;=L801),G801*(1+設定!$C$6),IF(AND(V801&gt;=設定!$C$3,X801&lt;L801),G801*(1+設定!$C$7*-1),IF(V801&lt;設定!$C$3,G801*(1+設定!$C$6),"除外")))&gt;10,IF(AND(V801&gt;=設定!$C$3,X801&gt;=L801),G801*(1+設定!$C$6),IF(AND(V801&gt;=設定!$C$3,X801&lt;L801),G801*(1+設定!$C$7*-1),IF(V801&lt;設定!$C$3,G801*(1+設定!$C$6),"除外"))),10)</f>
        <v>#VALUE!</v>
      </c>
      <c r="I801" s="34" t="e">
        <f ca="1">IF(消化率!$I$5&lt;1,商品!H801*消化率!$I$5,IF(商品!W801*商品!Q801/(商品!H801*消化率!$I$5)&gt;商品!L801,商品!H801*消化率!$I$5,J801))</f>
        <v>#DIV/0!</v>
      </c>
      <c r="J801" s="34" t="e">
        <f t="shared" si="170"/>
        <v>#VALUE!</v>
      </c>
      <c r="K801" s="34" t="e">
        <f ca="1">IF(ROUNDDOWN(IF(I801&gt;=設定!$C$8,設定!$C$8,商品!I801),0)&lt;10,10,ROUNDDOWN(IF(I801&gt;=設定!$C$8,設定!$C$8,商品!I801),0))</f>
        <v>#DIV/0!</v>
      </c>
      <c r="L801" s="64">
        <f>IF(F801="標準",設定!$C$4,商品!F801)</f>
        <v>5</v>
      </c>
      <c r="M801" s="63" t="str">
        <f>_xlfn.XLOOKUP($D801,全商品!$F:$F,全商品!H:H,"-")</f>
        <v>-</v>
      </c>
      <c r="N801" s="12" t="str">
        <f>_xlfn.XLOOKUP($D801,全商品!$F:$F,全商品!I:I,"-")</f>
        <v>-</v>
      </c>
      <c r="O801" s="23" t="str">
        <f>_xlfn.XLOOKUP($D801,全商品!$F:$F,全商品!K:K,"-")</f>
        <v>-</v>
      </c>
      <c r="P801" s="13" t="str">
        <f>_xlfn.XLOOKUP($D801,全商品!$F:$F,全商品!M:M,"-")</f>
        <v>-</v>
      </c>
      <c r="Q801" s="25" t="str">
        <f>_xlfn.XLOOKUP($D801,現状商品設定!B:B,現状商品設定!D:D,"-")</f>
        <v>-</v>
      </c>
      <c r="R801" s="22">
        <f>SUM(_xlfn.XLOOKUP($D801,当月商品!$D:$D,当月商品!I:I,0),_xlfn.XLOOKUP($D801,前月商品!$D:$D,前月商品!I:I,0),_xlfn.XLOOKUP($D801,前々月商品!$D:$D,前々月商品!I:I,0))</f>
        <v>0</v>
      </c>
      <c r="S801" s="23">
        <f>SUM(_xlfn.XLOOKUP($D801,当月商品!$D:$D,当月商品!V:V,0),_xlfn.XLOOKUP($D801,前月商品!$D:$D,前月商品!V:V,0),_xlfn.XLOOKUP($D801,前々月商品!$D:$D,前々月商品!V:V,0))</f>
        <v>0</v>
      </c>
      <c r="T801" s="23">
        <f t="shared" si="171"/>
        <v>0</v>
      </c>
      <c r="U801" s="23">
        <f>SUM(_xlfn.XLOOKUP($D801,当月商品!$D:$D,当月商品!W:W,0),_xlfn.XLOOKUP($D801,前月商品!$D:$D,前月商品!W:W,0),_xlfn.XLOOKUP($D801,前々月商品!$D:$D,前々月商品!W:W,0))</f>
        <v>0</v>
      </c>
      <c r="V801" s="23">
        <f>SUM(_xlfn.XLOOKUP($D801,当月商品!$D:$D,当月商品!H:H,0),_xlfn.XLOOKUP($D801,前月商品!$D:$D,前月商品!H:H,0),_xlfn.XLOOKUP($D801,前々月商品!$D:$D,前々月商品!H:H,0))</f>
        <v>0</v>
      </c>
      <c r="W801" s="13">
        <f t="shared" si="172"/>
        <v>0</v>
      </c>
      <c r="X801" s="15">
        <f t="shared" si="173"/>
        <v>0</v>
      </c>
      <c r="Y801" s="22">
        <f>_xlfn.XLOOKUP($D801,当月商品!$D:$D,当月商品!I:I,0)</f>
        <v>0</v>
      </c>
      <c r="Z801" s="23">
        <f>_xlfn.XLOOKUP($D801,前月商品!$D:$D,前月商品!I:I,0)</f>
        <v>0</v>
      </c>
      <c r="AA801" s="23">
        <f>_xlfn.XLOOKUP($D801,前々月商品!$D:$D,前々月商品!I:I,0)</f>
        <v>0</v>
      </c>
      <c r="AB801" s="23">
        <f>_xlfn.XLOOKUP($D801,当月商品!$D:$D,当月商品!V:V,0)</f>
        <v>0</v>
      </c>
      <c r="AC801" s="23">
        <f>_xlfn.XLOOKUP($D801,前月商品!$D:$D,前月商品!V:V,0)</f>
        <v>0</v>
      </c>
      <c r="AD801" s="23">
        <f>_xlfn.XLOOKUP($D801,前々月商品!$D:$D,前々月商品!V:V,0)</f>
        <v>0</v>
      </c>
      <c r="AE801" s="23">
        <f t="shared" si="174"/>
        <v>0</v>
      </c>
      <c r="AF801" s="23">
        <f t="shared" si="175"/>
        <v>0</v>
      </c>
      <c r="AG801" s="23">
        <f t="shared" si="176"/>
        <v>0</v>
      </c>
      <c r="AH801" s="12">
        <f>_xlfn.XLOOKUP($D801,当月商品!$D:$D,当月商品!W:W,0)</f>
        <v>0</v>
      </c>
      <c r="AI801" s="12">
        <f>_xlfn.XLOOKUP($D801,前月商品!$D:$D,前月商品!W:W,0)</f>
        <v>0</v>
      </c>
      <c r="AJ801" s="12">
        <f>_xlfn.XLOOKUP($D801,前々月商品!$D:$D,前々月商品!W:W,0)</f>
        <v>0</v>
      </c>
      <c r="AK801" s="12">
        <f>_xlfn.XLOOKUP($D801,当月商品!$D:$D,当月商品!H:H,0)</f>
        <v>0</v>
      </c>
      <c r="AL801" s="12">
        <f>_xlfn.XLOOKUP($D801,前月商品!$D:$D,前月商品!H:H,0)</f>
        <v>0</v>
      </c>
      <c r="AM801" s="12">
        <f>_xlfn.XLOOKUP($D801,前々月商品!$D:$D,前々月商品!H:H,0)</f>
        <v>0</v>
      </c>
      <c r="AN801" s="13">
        <f t="shared" si="177"/>
        <v>0</v>
      </c>
      <c r="AO801" s="13">
        <f t="shared" si="178"/>
        <v>0</v>
      </c>
      <c r="AP801" s="13">
        <f t="shared" si="179"/>
        <v>0</v>
      </c>
      <c r="AQ801" s="16">
        <f t="shared" si="180"/>
        <v>0</v>
      </c>
      <c r="AR801" s="16">
        <f t="shared" si="181"/>
        <v>0</v>
      </c>
      <c r="AS801" s="17">
        <f t="shared" si="182"/>
        <v>0</v>
      </c>
      <c r="AT801" t="e">
        <f t="shared" si="183"/>
        <v>#VALUE!</v>
      </c>
    </row>
    <row r="802" spans="3:46" ht="36.65" customHeight="1">
      <c r="C802" s="20">
        <v>797</v>
      </c>
      <c r="D802" s="53">
        <f>現状商品設定!B799</f>
        <v>0</v>
      </c>
      <c r="E802" s="26" t="str">
        <f>IFERROR(_xlfn.XLOOKUP($D802,現状商品設定!B:B,現状商品設定!C:C,"-"),"-")</f>
        <v>-</v>
      </c>
      <c r="F802" s="32" t="s">
        <v>46</v>
      </c>
      <c r="G802" s="30" t="str">
        <f>IFERROR(_xlfn.XLOOKUP($D802,現状商品設定!B:B,現状商品設定!F:F),"-")</f>
        <v>-</v>
      </c>
      <c r="H802" s="34" t="e">
        <f>IF(IF(AND(V802&gt;=設定!$C$3,X802&gt;=L802),G802*(1+設定!$C$6),IF(AND(V802&gt;=設定!$C$3,X802&lt;L802),G802*(1+設定!$C$7*-1),IF(V802&lt;設定!$C$3,G802*(1+設定!$C$6),"除外")))&gt;10,IF(AND(V802&gt;=設定!$C$3,X802&gt;=L802),G802*(1+設定!$C$6),IF(AND(V802&gt;=設定!$C$3,X802&lt;L802),G802*(1+設定!$C$7*-1),IF(V802&lt;設定!$C$3,G802*(1+設定!$C$6),"除外"))),10)</f>
        <v>#VALUE!</v>
      </c>
      <c r="I802" s="34" t="e">
        <f ca="1">IF(消化率!$I$5&lt;1,商品!H802*消化率!$I$5,IF(商品!W802*商品!Q802/(商品!H802*消化率!$I$5)&gt;商品!L802,商品!H802*消化率!$I$5,J802))</f>
        <v>#DIV/0!</v>
      </c>
      <c r="J802" s="34" t="e">
        <f t="shared" si="170"/>
        <v>#VALUE!</v>
      </c>
      <c r="K802" s="34" t="e">
        <f ca="1">IF(ROUNDDOWN(IF(I802&gt;=設定!$C$8,設定!$C$8,商品!I802),0)&lt;10,10,ROUNDDOWN(IF(I802&gt;=設定!$C$8,設定!$C$8,商品!I802),0))</f>
        <v>#DIV/0!</v>
      </c>
      <c r="L802" s="64">
        <f>IF(F802="標準",設定!$C$4,商品!F802)</f>
        <v>5</v>
      </c>
      <c r="M802" s="63" t="str">
        <f>_xlfn.XLOOKUP($D802,全商品!$F:$F,全商品!H:H,"-")</f>
        <v>-</v>
      </c>
      <c r="N802" s="12" t="str">
        <f>_xlfn.XLOOKUP($D802,全商品!$F:$F,全商品!I:I,"-")</f>
        <v>-</v>
      </c>
      <c r="O802" s="23" t="str">
        <f>_xlfn.XLOOKUP($D802,全商品!$F:$F,全商品!K:K,"-")</f>
        <v>-</v>
      </c>
      <c r="P802" s="13" t="str">
        <f>_xlfn.XLOOKUP($D802,全商品!$F:$F,全商品!M:M,"-")</f>
        <v>-</v>
      </c>
      <c r="Q802" s="25" t="str">
        <f>_xlfn.XLOOKUP($D802,現状商品設定!B:B,現状商品設定!D:D,"-")</f>
        <v>-</v>
      </c>
      <c r="R802" s="22">
        <f>SUM(_xlfn.XLOOKUP($D802,当月商品!$D:$D,当月商品!I:I,0),_xlfn.XLOOKUP($D802,前月商品!$D:$D,前月商品!I:I,0),_xlfn.XLOOKUP($D802,前々月商品!$D:$D,前々月商品!I:I,0))</f>
        <v>0</v>
      </c>
      <c r="S802" s="23">
        <f>SUM(_xlfn.XLOOKUP($D802,当月商品!$D:$D,当月商品!V:V,0),_xlfn.XLOOKUP($D802,前月商品!$D:$D,前月商品!V:V,0),_xlfn.XLOOKUP($D802,前々月商品!$D:$D,前々月商品!V:V,0))</f>
        <v>0</v>
      </c>
      <c r="T802" s="23">
        <f t="shared" si="171"/>
        <v>0</v>
      </c>
      <c r="U802" s="23">
        <f>SUM(_xlfn.XLOOKUP($D802,当月商品!$D:$D,当月商品!W:W,0),_xlfn.XLOOKUP($D802,前月商品!$D:$D,前月商品!W:W,0),_xlfn.XLOOKUP($D802,前々月商品!$D:$D,前々月商品!W:W,0))</f>
        <v>0</v>
      </c>
      <c r="V802" s="23">
        <f>SUM(_xlfn.XLOOKUP($D802,当月商品!$D:$D,当月商品!H:H,0),_xlfn.XLOOKUP($D802,前月商品!$D:$D,前月商品!H:H,0),_xlfn.XLOOKUP($D802,前々月商品!$D:$D,前々月商品!H:H,0))</f>
        <v>0</v>
      </c>
      <c r="W802" s="13">
        <f t="shared" si="172"/>
        <v>0</v>
      </c>
      <c r="X802" s="15">
        <f t="shared" si="173"/>
        <v>0</v>
      </c>
      <c r="Y802" s="22">
        <f>_xlfn.XLOOKUP($D802,当月商品!$D:$D,当月商品!I:I,0)</f>
        <v>0</v>
      </c>
      <c r="Z802" s="23">
        <f>_xlfn.XLOOKUP($D802,前月商品!$D:$D,前月商品!I:I,0)</f>
        <v>0</v>
      </c>
      <c r="AA802" s="23">
        <f>_xlfn.XLOOKUP($D802,前々月商品!$D:$D,前々月商品!I:I,0)</f>
        <v>0</v>
      </c>
      <c r="AB802" s="23">
        <f>_xlfn.XLOOKUP($D802,当月商品!$D:$D,当月商品!V:V,0)</f>
        <v>0</v>
      </c>
      <c r="AC802" s="23">
        <f>_xlfn.XLOOKUP($D802,前月商品!$D:$D,前月商品!V:V,0)</f>
        <v>0</v>
      </c>
      <c r="AD802" s="23">
        <f>_xlfn.XLOOKUP($D802,前々月商品!$D:$D,前々月商品!V:V,0)</f>
        <v>0</v>
      </c>
      <c r="AE802" s="23">
        <f t="shared" si="174"/>
        <v>0</v>
      </c>
      <c r="AF802" s="23">
        <f t="shared" si="175"/>
        <v>0</v>
      </c>
      <c r="AG802" s="23">
        <f t="shared" si="176"/>
        <v>0</v>
      </c>
      <c r="AH802" s="12">
        <f>_xlfn.XLOOKUP($D802,当月商品!$D:$D,当月商品!W:W,0)</f>
        <v>0</v>
      </c>
      <c r="AI802" s="12">
        <f>_xlfn.XLOOKUP($D802,前月商品!$D:$D,前月商品!W:W,0)</f>
        <v>0</v>
      </c>
      <c r="AJ802" s="12">
        <f>_xlfn.XLOOKUP($D802,前々月商品!$D:$D,前々月商品!W:W,0)</f>
        <v>0</v>
      </c>
      <c r="AK802" s="12">
        <f>_xlfn.XLOOKUP($D802,当月商品!$D:$D,当月商品!H:H,0)</f>
        <v>0</v>
      </c>
      <c r="AL802" s="12">
        <f>_xlfn.XLOOKUP($D802,前月商品!$D:$D,前月商品!H:H,0)</f>
        <v>0</v>
      </c>
      <c r="AM802" s="12">
        <f>_xlfn.XLOOKUP($D802,前々月商品!$D:$D,前々月商品!H:H,0)</f>
        <v>0</v>
      </c>
      <c r="AN802" s="13">
        <f t="shared" si="177"/>
        <v>0</v>
      </c>
      <c r="AO802" s="13">
        <f t="shared" si="178"/>
        <v>0</v>
      </c>
      <c r="AP802" s="13">
        <f t="shared" si="179"/>
        <v>0</v>
      </c>
      <c r="AQ802" s="16">
        <f t="shared" si="180"/>
        <v>0</v>
      </c>
      <c r="AR802" s="16">
        <f t="shared" si="181"/>
        <v>0</v>
      </c>
      <c r="AS802" s="17">
        <f t="shared" si="182"/>
        <v>0</v>
      </c>
      <c r="AT802" t="e">
        <f t="shared" si="183"/>
        <v>#VALUE!</v>
      </c>
    </row>
    <row r="803" spans="3:46" ht="36.65" customHeight="1">
      <c r="C803" s="20">
        <v>798</v>
      </c>
      <c r="D803" s="53">
        <f>現状商品設定!B800</f>
        <v>0</v>
      </c>
      <c r="E803" s="26" t="str">
        <f>IFERROR(_xlfn.XLOOKUP($D803,現状商品設定!B:B,現状商品設定!C:C,"-"),"-")</f>
        <v>-</v>
      </c>
      <c r="F803" s="32" t="s">
        <v>46</v>
      </c>
      <c r="G803" s="30" t="str">
        <f>IFERROR(_xlfn.XLOOKUP($D803,現状商品設定!B:B,現状商品設定!F:F),"-")</f>
        <v>-</v>
      </c>
      <c r="H803" s="34" t="e">
        <f>IF(IF(AND(V803&gt;=設定!$C$3,X803&gt;=L803),G803*(1+設定!$C$6),IF(AND(V803&gt;=設定!$C$3,X803&lt;L803),G803*(1+設定!$C$7*-1),IF(V803&lt;設定!$C$3,G803*(1+設定!$C$6),"除外")))&gt;10,IF(AND(V803&gt;=設定!$C$3,X803&gt;=L803),G803*(1+設定!$C$6),IF(AND(V803&gt;=設定!$C$3,X803&lt;L803),G803*(1+設定!$C$7*-1),IF(V803&lt;設定!$C$3,G803*(1+設定!$C$6),"除外"))),10)</f>
        <v>#VALUE!</v>
      </c>
      <c r="I803" s="34" t="e">
        <f ca="1">IF(消化率!$I$5&lt;1,商品!H803*消化率!$I$5,IF(商品!W803*商品!Q803/(商品!H803*消化率!$I$5)&gt;商品!L803,商品!H803*消化率!$I$5,J803))</f>
        <v>#DIV/0!</v>
      </c>
      <c r="J803" s="34" t="e">
        <f t="shared" si="170"/>
        <v>#VALUE!</v>
      </c>
      <c r="K803" s="34" t="e">
        <f ca="1">IF(ROUNDDOWN(IF(I803&gt;=設定!$C$8,設定!$C$8,商品!I803),0)&lt;10,10,ROUNDDOWN(IF(I803&gt;=設定!$C$8,設定!$C$8,商品!I803),0))</f>
        <v>#DIV/0!</v>
      </c>
      <c r="L803" s="64">
        <f>IF(F803="標準",設定!$C$4,商品!F803)</f>
        <v>5</v>
      </c>
      <c r="M803" s="63" t="str">
        <f>_xlfn.XLOOKUP($D803,全商品!$F:$F,全商品!H:H,"-")</f>
        <v>-</v>
      </c>
      <c r="N803" s="12" t="str">
        <f>_xlfn.XLOOKUP($D803,全商品!$F:$F,全商品!I:I,"-")</f>
        <v>-</v>
      </c>
      <c r="O803" s="23" t="str">
        <f>_xlfn.XLOOKUP($D803,全商品!$F:$F,全商品!K:K,"-")</f>
        <v>-</v>
      </c>
      <c r="P803" s="13" t="str">
        <f>_xlfn.XLOOKUP($D803,全商品!$F:$F,全商品!M:M,"-")</f>
        <v>-</v>
      </c>
      <c r="Q803" s="25" t="str">
        <f>_xlfn.XLOOKUP($D803,現状商品設定!B:B,現状商品設定!D:D,"-")</f>
        <v>-</v>
      </c>
      <c r="R803" s="22">
        <f>SUM(_xlfn.XLOOKUP($D803,当月商品!$D:$D,当月商品!I:I,0),_xlfn.XLOOKUP($D803,前月商品!$D:$D,前月商品!I:I,0),_xlfn.XLOOKUP($D803,前々月商品!$D:$D,前々月商品!I:I,0))</f>
        <v>0</v>
      </c>
      <c r="S803" s="23">
        <f>SUM(_xlfn.XLOOKUP($D803,当月商品!$D:$D,当月商品!V:V,0),_xlfn.XLOOKUP($D803,前月商品!$D:$D,前月商品!V:V,0),_xlfn.XLOOKUP($D803,前々月商品!$D:$D,前々月商品!V:V,0))</f>
        <v>0</v>
      </c>
      <c r="T803" s="23">
        <f t="shared" si="171"/>
        <v>0</v>
      </c>
      <c r="U803" s="23">
        <f>SUM(_xlfn.XLOOKUP($D803,当月商品!$D:$D,当月商品!W:W,0),_xlfn.XLOOKUP($D803,前月商品!$D:$D,前月商品!W:W,0),_xlfn.XLOOKUP($D803,前々月商品!$D:$D,前々月商品!W:W,0))</f>
        <v>0</v>
      </c>
      <c r="V803" s="23">
        <f>SUM(_xlfn.XLOOKUP($D803,当月商品!$D:$D,当月商品!H:H,0),_xlfn.XLOOKUP($D803,前月商品!$D:$D,前月商品!H:H,0),_xlfn.XLOOKUP($D803,前々月商品!$D:$D,前々月商品!H:H,0))</f>
        <v>0</v>
      </c>
      <c r="W803" s="13">
        <f t="shared" si="172"/>
        <v>0</v>
      </c>
      <c r="X803" s="15">
        <f t="shared" si="173"/>
        <v>0</v>
      </c>
      <c r="Y803" s="22">
        <f>_xlfn.XLOOKUP($D803,当月商品!$D:$D,当月商品!I:I,0)</f>
        <v>0</v>
      </c>
      <c r="Z803" s="23">
        <f>_xlfn.XLOOKUP($D803,前月商品!$D:$D,前月商品!I:I,0)</f>
        <v>0</v>
      </c>
      <c r="AA803" s="23">
        <f>_xlfn.XLOOKUP($D803,前々月商品!$D:$D,前々月商品!I:I,0)</f>
        <v>0</v>
      </c>
      <c r="AB803" s="23">
        <f>_xlfn.XLOOKUP($D803,当月商品!$D:$D,当月商品!V:V,0)</f>
        <v>0</v>
      </c>
      <c r="AC803" s="23">
        <f>_xlfn.XLOOKUP($D803,前月商品!$D:$D,前月商品!V:V,0)</f>
        <v>0</v>
      </c>
      <c r="AD803" s="23">
        <f>_xlfn.XLOOKUP($D803,前々月商品!$D:$D,前々月商品!V:V,0)</f>
        <v>0</v>
      </c>
      <c r="AE803" s="23">
        <f t="shared" si="174"/>
        <v>0</v>
      </c>
      <c r="AF803" s="23">
        <f t="shared" si="175"/>
        <v>0</v>
      </c>
      <c r="AG803" s="23">
        <f t="shared" si="176"/>
        <v>0</v>
      </c>
      <c r="AH803" s="12">
        <f>_xlfn.XLOOKUP($D803,当月商品!$D:$D,当月商品!W:W,0)</f>
        <v>0</v>
      </c>
      <c r="AI803" s="12">
        <f>_xlfn.XLOOKUP($D803,前月商品!$D:$D,前月商品!W:W,0)</f>
        <v>0</v>
      </c>
      <c r="AJ803" s="12">
        <f>_xlfn.XLOOKUP($D803,前々月商品!$D:$D,前々月商品!W:W,0)</f>
        <v>0</v>
      </c>
      <c r="AK803" s="12">
        <f>_xlfn.XLOOKUP($D803,当月商品!$D:$D,当月商品!H:H,0)</f>
        <v>0</v>
      </c>
      <c r="AL803" s="12">
        <f>_xlfn.XLOOKUP($D803,前月商品!$D:$D,前月商品!H:H,0)</f>
        <v>0</v>
      </c>
      <c r="AM803" s="12">
        <f>_xlfn.XLOOKUP($D803,前々月商品!$D:$D,前々月商品!H:H,0)</f>
        <v>0</v>
      </c>
      <c r="AN803" s="13">
        <f t="shared" si="177"/>
        <v>0</v>
      </c>
      <c r="AO803" s="13">
        <f t="shared" si="178"/>
        <v>0</v>
      </c>
      <c r="AP803" s="13">
        <f t="shared" si="179"/>
        <v>0</v>
      </c>
      <c r="AQ803" s="16">
        <f t="shared" si="180"/>
        <v>0</v>
      </c>
      <c r="AR803" s="16">
        <f t="shared" si="181"/>
        <v>0</v>
      </c>
      <c r="AS803" s="17">
        <f t="shared" si="182"/>
        <v>0</v>
      </c>
      <c r="AT803" t="e">
        <f t="shared" si="183"/>
        <v>#VALUE!</v>
      </c>
    </row>
    <row r="804" spans="3:46" ht="36.65" customHeight="1">
      <c r="C804" s="20">
        <v>799</v>
      </c>
      <c r="D804" s="53">
        <f>現状商品設定!B801</f>
        <v>0</v>
      </c>
      <c r="E804" s="26" t="str">
        <f>IFERROR(_xlfn.XLOOKUP($D804,現状商品設定!B:B,現状商品設定!C:C,"-"),"-")</f>
        <v>-</v>
      </c>
      <c r="F804" s="32" t="s">
        <v>46</v>
      </c>
      <c r="G804" s="30" t="str">
        <f>IFERROR(_xlfn.XLOOKUP($D804,現状商品設定!B:B,現状商品設定!F:F),"-")</f>
        <v>-</v>
      </c>
      <c r="H804" s="34" t="e">
        <f>IF(IF(AND(V804&gt;=設定!$C$3,X804&gt;=L804),G804*(1+設定!$C$6),IF(AND(V804&gt;=設定!$C$3,X804&lt;L804),G804*(1+設定!$C$7*-1),IF(V804&lt;設定!$C$3,G804*(1+設定!$C$6),"除外")))&gt;10,IF(AND(V804&gt;=設定!$C$3,X804&gt;=L804),G804*(1+設定!$C$6),IF(AND(V804&gt;=設定!$C$3,X804&lt;L804),G804*(1+設定!$C$7*-1),IF(V804&lt;設定!$C$3,G804*(1+設定!$C$6),"除外"))),10)</f>
        <v>#VALUE!</v>
      </c>
      <c r="I804" s="34" t="e">
        <f ca="1">IF(消化率!$I$5&lt;1,商品!H804*消化率!$I$5,IF(商品!W804*商品!Q804/(商品!H804*消化率!$I$5)&gt;商品!L804,商品!H804*消化率!$I$5,J804))</f>
        <v>#DIV/0!</v>
      </c>
      <c r="J804" s="34" t="e">
        <f t="shared" si="170"/>
        <v>#VALUE!</v>
      </c>
      <c r="K804" s="34" t="e">
        <f ca="1">IF(ROUNDDOWN(IF(I804&gt;=設定!$C$8,設定!$C$8,商品!I804),0)&lt;10,10,ROUNDDOWN(IF(I804&gt;=設定!$C$8,設定!$C$8,商品!I804),0))</f>
        <v>#DIV/0!</v>
      </c>
      <c r="L804" s="64">
        <f>IF(F804="標準",設定!$C$4,商品!F804)</f>
        <v>5</v>
      </c>
      <c r="M804" s="63" t="str">
        <f>_xlfn.XLOOKUP($D804,全商品!$F:$F,全商品!H:H,"-")</f>
        <v>-</v>
      </c>
      <c r="N804" s="12" t="str">
        <f>_xlfn.XLOOKUP($D804,全商品!$F:$F,全商品!I:I,"-")</f>
        <v>-</v>
      </c>
      <c r="O804" s="23" t="str">
        <f>_xlfn.XLOOKUP($D804,全商品!$F:$F,全商品!K:K,"-")</f>
        <v>-</v>
      </c>
      <c r="P804" s="13" t="str">
        <f>_xlfn.XLOOKUP($D804,全商品!$F:$F,全商品!M:M,"-")</f>
        <v>-</v>
      </c>
      <c r="Q804" s="25" t="str">
        <f>_xlfn.XLOOKUP($D804,現状商品設定!B:B,現状商品設定!D:D,"-")</f>
        <v>-</v>
      </c>
      <c r="R804" s="22">
        <f>SUM(_xlfn.XLOOKUP($D804,当月商品!$D:$D,当月商品!I:I,0),_xlfn.XLOOKUP($D804,前月商品!$D:$D,前月商品!I:I,0),_xlfn.XLOOKUP($D804,前々月商品!$D:$D,前々月商品!I:I,0))</f>
        <v>0</v>
      </c>
      <c r="S804" s="23">
        <f>SUM(_xlfn.XLOOKUP($D804,当月商品!$D:$D,当月商品!V:V,0),_xlfn.XLOOKUP($D804,前月商品!$D:$D,前月商品!V:V,0),_xlfn.XLOOKUP($D804,前々月商品!$D:$D,前々月商品!V:V,0))</f>
        <v>0</v>
      </c>
      <c r="T804" s="23">
        <f t="shared" si="171"/>
        <v>0</v>
      </c>
      <c r="U804" s="23">
        <f>SUM(_xlfn.XLOOKUP($D804,当月商品!$D:$D,当月商品!W:W,0),_xlfn.XLOOKUP($D804,前月商品!$D:$D,前月商品!W:W,0),_xlfn.XLOOKUP($D804,前々月商品!$D:$D,前々月商品!W:W,0))</f>
        <v>0</v>
      </c>
      <c r="V804" s="23">
        <f>SUM(_xlfn.XLOOKUP($D804,当月商品!$D:$D,当月商品!H:H,0),_xlfn.XLOOKUP($D804,前月商品!$D:$D,前月商品!H:H,0),_xlfn.XLOOKUP($D804,前々月商品!$D:$D,前々月商品!H:H,0))</f>
        <v>0</v>
      </c>
      <c r="W804" s="13">
        <f t="shared" si="172"/>
        <v>0</v>
      </c>
      <c r="X804" s="15">
        <f t="shared" si="173"/>
        <v>0</v>
      </c>
      <c r="Y804" s="22">
        <f>_xlfn.XLOOKUP($D804,当月商品!$D:$D,当月商品!I:I,0)</f>
        <v>0</v>
      </c>
      <c r="Z804" s="23">
        <f>_xlfn.XLOOKUP($D804,前月商品!$D:$D,前月商品!I:I,0)</f>
        <v>0</v>
      </c>
      <c r="AA804" s="23">
        <f>_xlfn.XLOOKUP($D804,前々月商品!$D:$D,前々月商品!I:I,0)</f>
        <v>0</v>
      </c>
      <c r="AB804" s="23">
        <f>_xlfn.XLOOKUP($D804,当月商品!$D:$D,当月商品!V:V,0)</f>
        <v>0</v>
      </c>
      <c r="AC804" s="23">
        <f>_xlfn.XLOOKUP($D804,前月商品!$D:$D,前月商品!V:V,0)</f>
        <v>0</v>
      </c>
      <c r="AD804" s="23">
        <f>_xlfn.XLOOKUP($D804,前々月商品!$D:$D,前々月商品!V:V,0)</f>
        <v>0</v>
      </c>
      <c r="AE804" s="23">
        <f t="shared" si="174"/>
        <v>0</v>
      </c>
      <c r="AF804" s="23">
        <f t="shared" si="175"/>
        <v>0</v>
      </c>
      <c r="AG804" s="23">
        <f t="shared" si="176"/>
        <v>0</v>
      </c>
      <c r="AH804" s="12">
        <f>_xlfn.XLOOKUP($D804,当月商品!$D:$D,当月商品!W:W,0)</f>
        <v>0</v>
      </c>
      <c r="AI804" s="12">
        <f>_xlfn.XLOOKUP($D804,前月商品!$D:$D,前月商品!W:W,0)</f>
        <v>0</v>
      </c>
      <c r="AJ804" s="12">
        <f>_xlfn.XLOOKUP($D804,前々月商品!$D:$D,前々月商品!W:W,0)</f>
        <v>0</v>
      </c>
      <c r="AK804" s="12">
        <f>_xlfn.XLOOKUP($D804,当月商品!$D:$D,当月商品!H:H,0)</f>
        <v>0</v>
      </c>
      <c r="AL804" s="12">
        <f>_xlfn.XLOOKUP($D804,前月商品!$D:$D,前月商品!H:H,0)</f>
        <v>0</v>
      </c>
      <c r="AM804" s="12">
        <f>_xlfn.XLOOKUP($D804,前々月商品!$D:$D,前々月商品!H:H,0)</f>
        <v>0</v>
      </c>
      <c r="AN804" s="13">
        <f t="shared" si="177"/>
        <v>0</v>
      </c>
      <c r="AO804" s="13">
        <f t="shared" si="178"/>
        <v>0</v>
      </c>
      <c r="AP804" s="13">
        <f t="shared" si="179"/>
        <v>0</v>
      </c>
      <c r="AQ804" s="16">
        <f t="shared" si="180"/>
        <v>0</v>
      </c>
      <c r="AR804" s="16">
        <f t="shared" si="181"/>
        <v>0</v>
      </c>
      <c r="AS804" s="17">
        <f t="shared" si="182"/>
        <v>0</v>
      </c>
      <c r="AT804" t="e">
        <f t="shared" si="183"/>
        <v>#VALUE!</v>
      </c>
    </row>
    <row r="805" spans="3:46" ht="36.65" customHeight="1">
      <c r="C805" s="20">
        <v>800</v>
      </c>
      <c r="D805" s="53">
        <f>現状商品設定!B802</f>
        <v>0</v>
      </c>
      <c r="E805" s="26" t="str">
        <f>IFERROR(_xlfn.XLOOKUP($D805,現状商品設定!B:B,現状商品設定!C:C,"-"),"-")</f>
        <v>-</v>
      </c>
      <c r="F805" s="32" t="s">
        <v>46</v>
      </c>
      <c r="G805" s="30" t="str">
        <f>IFERROR(_xlfn.XLOOKUP($D805,現状商品設定!B:B,現状商品設定!F:F),"-")</f>
        <v>-</v>
      </c>
      <c r="H805" s="34" t="e">
        <f>IF(IF(AND(V805&gt;=設定!$C$3,X805&gt;=L805),G805*(1+設定!$C$6),IF(AND(V805&gt;=設定!$C$3,X805&lt;L805),G805*(1+設定!$C$7*-1),IF(V805&lt;設定!$C$3,G805*(1+設定!$C$6),"除外")))&gt;10,IF(AND(V805&gt;=設定!$C$3,X805&gt;=L805),G805*(1+設定!$C$6),IF(AND(V805&gt;=設定!$C$3,X805&lt;L805),G805*(1+設定!$C$7*-1),IF(V805&lt;設定!$C$3,G805*(1+設定!$C$6),"除外"))),10)</f>
        <v>#VALUE!</v>
      </c>
      <c r="I805" s="34" t="e">
        <f ca="1">IF(消化率!$I$5&lt;1,商品!H805*消化率!$I$5,IF(商品!W805*商品!Q805/(商品!H805*消化率!$I$5)&gt;商品!L805,商品!H805*消化率!$I$5,J805))</f>
        <v>#DIV/0!</v>
      </c>
      <c r="J805" s="34" t="e">
        <f t="shared" si="170"/>
        <v>#VALUE!</v>
      </c>
      <c r="K805" s="34" t="e">
        <f ca="1">IF(ROUNDDOWN(IF(I805&gt;=設定!$C$8,設定!$C$8,商品!I805),0)&lt;10,10,ROUNDDOWN(IF(I805&gt;=設定!$C$8,設定!$C$8,商品!I805),0))</f>
        <v>#DIV/0!</v>
      </c>
      <c r="L805" s="64">
        <f>IF(F805="標準",設定!$C$4,商品!F805)</f>
        <v>5</v>
      </c>
      <c r="M805" s="63" t="str">
        <f>_xlfn.XLOOKUP($D805,全商品!$F:$F,全商品!H:H,"-")</f>
        <v>-</v>
      </c>
      <c r="N805" s="12" t="str">
        <f>_xlfn.XLOOKUP($D805,全商品!$F:$F,全商品!I:I,"-")</f>
        <v>-</v>
      </c>
      <c r="O805" s="23" t="str">
        <f>_xlfn.XLOOKUP($D805,全商品!$F:$F,全商品!K:K,"-")</f>
        <v>-</v>
      </c>
      <c r="P805" s="13" t="str">
        <f>_xlfn.XLOOKUP($D805,全商品!$F:$F,全商品!M:M,"-")</f>
        <v>-</v>
      </c>
      <c r="Q805" s="25" t="str">
        <f>_xlfn.XLOOKUP($D805,現状商品設定!B:B,現状商品設定!D:D,"-")</f>
        <v>-</v>
      </c>
      <c r="R805" s="22">
        <f>SUM(_xlfn.XLOOKUP($D805,当月商品!$D:$D,当月商品!I:I,0),_xlfn.XLOOKUP($D805,前月商品!$D:$D,前月商品!I:I,0),_xlfn.XLOOKUP($D805,前々月商品!$D:$D,前々月商品!I:I,0))</f>
        <v>0</v>
      </c>
      <c r="S805" s="23">
        <f>SUM(_xlfn.XLOOKUP($D805,当月商品!$D:$D,当月商品!V:V,0),_xlfn.XLOOKUP($D805,前月商品!$D:$D,前月商品!V:V,0),_xlfn.XLOOKUP($D805,前々月商品!$D:$D,前々月商品!V:V,0))</f>
        <v>0</v>
      </c>
      <c r="T805" s="23">
        <f t="shared" si="171"/>
        <v>0</v>
      </c>
      <c r="U805" s="23">
        <f>SUM(_xlfn.XLOOKUP($D805,当月商品!$D:$D,当月商品!W:W,0),_xlfn.XLOOKUP($D805,前月商品!$D:$D,前月商品!W:W,0),_xlfn.XLOOKUP($D805,前々月商品!$D:$D,前々月商品!W:W,0))</f>
        <v>0</v>
      </c>
      <c r="V805" s="23">
        <f>SUM(_xlfn.XLOOKUP($D805,当月商品!$D:$D,当月商品!H:H,0),_xlfn.XLOOKUP($D805,前月商品!$D:$D,前月商品!H:H,0),_xlfn.XLOOKUP($D805,前々月商品!$D:$D,前々月商品!H:H,0))</f>
        <v>0</v>
      </c>
      <c r="W805" s="13">
        <f t="shared" si="172"/>
        <v>0</v>
      </c>
      <c r="X805" s="15">
        <f t="shared" si="173"/>
        <v>0</v>
      </c>
      <c r="Y805" s="22">
        <f>_xlfn.XLOOKUP($D805,当月商品!$D:$D,当月商品!I:I,0)</f>
        <v>0</v>
      </c>
      <c r="Z805" s="23">
        <f>_xlfn.XLOOKUP($D805,前月商品!$D:$D,前月商品!I:I,0)</f>
        <v>0</v>
      </c>
      <c r="AA805" s="23">
        <f>_xlfn.XLOOKUP($D805,前々月商品!$D:$D,前々月商品!I:I,0)</f>
        <v>0</v>
      </c>
      <c r="AB805" s="23">
        <f>_xlfn.XLOOKUP($D805,当月商品!$D:$D,当月商品!V:V,0)</f>
        <v>0</v>
      </c>
      <c r="AC805" s="23">
        <f>_xlfn.XLOOKUP($D805,前月商品!$D:$D,前月商品!V:V,0)</f>
        <v>0</v>
      </c>
      <c r="AD805" s="23">
        <f>_xlfn.XLOOKUP($D805,前々月商品!$D:$D,前々月商品!V:V,0)</f>
        <v>0</v>
      </c>
      <c r="AE805" s="23">
        <f t="shared" si="174"/>
        <v>0</v>
      </c>
      <c r="AF805" s="23">
        <f t="shared" si="175"/>
        <v>0</v>
      </c>
      <c r="AG805" s="23">
        <f t="shared" si="176"/>
        <v>0</v>
      </c>
      <c r="AH805" s="12">
        <f>_xlfn.XLOOKUP($D805,当月商品!$D:$D,当月商品!W:W,0)</f>
        <v>0</v>
      </c>
      <c r="AI805" s="12">
        <f>_xlfn.XLOOKUP($D805,前月商品!$D:$D,前月商品!W:W,0)</f>
        <v>0</v>
      </c>
      <c r="AJ805" s="12">
        <f>_xlfn.XLOOKUP($D805,前々月商品!$D:$D,前々月商品!W:W,0)</f>
        <v>0</v>
      </c>
      <c r="AK805" s="12">
        <f>_xlfn.XLOOKUP($D805,当月商品!$D:$D,当月商品!H:H,0)</f>
        <v>0</v>
      </c>
      <c r="AL805" s="12">
        <f>_xlfn.XLOOKUP($D805,前月商品!$D:$D,前月商品!H:H,0)</f>
        <v>0</v>
      </c>
      <c r="AM805" s="12">
        <f>_xlfn.XLOOKUP($D805,前々月商品!$D:$D,前々月商品!H:H,0)</f>
        <v>0</v>
      </c>
      <c r="AN805" s="13">
        <f t="shared" si="177"/>
        <v>0</v>
      </c>
      <c r="AO805" s="13">
        <f t="shared" si="178"/>
        <v>0</v>
      </c>
      <c r="AP805" s="13">
        <f t="shared" si="179"/>
        <v>0</v>
      </c>
      <c r="AQ805" s="16">
        <f t="shared" si="180"/>
        <v>0</v>
      </c>
      <c r="AR805" s="16">
        <f t="shared" si="181"/>
        <v>0</v>
      </c>
      <c r="AS805" s="17">
        <f t="shared" si="182"/>
        <v>0</v>
      </c>
      <c r="AT805" t="e">
        <f t="shared" si="183"/>
        <v>#VALUE!</v>
      </c>
    </row>
    <row r="806" spans="3:46" ht="36.65" customHeight="1">
      <c r="C806" s="20">
        <v>801</v>
      </c>
      <c r="D806" s="53">
        <f>現状商品設定!B803</f>
        <v>0</v>
      </c>
      <c r="E806" s="26" t="str">
        <f>IFERROR(_xlfn.XLOOKUP($D806,現状商品設定!B:B,現状商品設定!C:C,"-"),"-")</f>
        <v>-</v>
      </c>
      <c r="F806" s="32" t="s">
        <v>46</v>
      </c>
      <c r="G806" s="30" t="str">
        <f>IFERROR(_xlfn.XLOOKUP($D806,現状商品設定!B:B,現状商品設定!F:F),"-")</f>
        <v>-</v>
      </c>
      <c r="H806" s="34" t="e">
        <f>IF(IF(AND(V806&gt;=設定!$C$3,X806&gt;=L806),G806*(1+設定!$C$6),IF(AND(V806&gt;=設定!$C$3,X806&lt;L806),G806*(1+設定!$C$7*-1),IF(V806&lt;設定!$C$3,G806*(1+設定!$C$6),"除外")))&gt;10,IF(AND(V806&gt;=設定!$C$3,X806&gt;=L806),G806*(1+設定!$C$6),IF(AND(V806&gt;=設定!$C$3,X806&lt;L806),G806*(1+設定!$C$7*-1),IF(V806&lt;設定!$C$3,G806*(1+設定!$C$6),"除外"))),10)</f>
        <v>#VALUE!</v>
      </c>
      <c r="I806" s="34" t="e">
        <f ca="1">IF(消化率!$I$5&lt;1,商品!H806*消化率!$I$5,IF(商品!W806*商品!Q806/(商品!H806*消化率!$I$5)&gt;商品!L806,商品!H806*消化率!$I$5,J806))</f>
        <v>#DIV/0!</v>
      </c>
      <c r="J806" s="34" t="e">
        <f t="shared" si="170"/>
        <v>#VALUE!</v>
      </c>
      <c r="K806" s="34" t="e">
        <f ca="1">IF(ROUNDDOWN(IF(I806&gt;=設定!$C$8,設定!$C$8,商品!I806),0)&lt;10,10,ROUNDDOWN(IF(I806&gt;=設定!$C$8,設定!$C$8,商品!I806),0))</f>
        <v>#DIV/0!</v>
      </c>
      <c r="L806" s="64">
        <f>IF(F806="標準",設定!$C$4,商品!F806)</f>
        <v>5</v>
      </c>
      <c r="M806" s="63" t="str">
        <f>_xlfn.XLOOKUP($D806,全商品!$F:$F,全商品!H:H,"-")</f>
        <v>-</v>
      </c>
      <c r="N806" s="12" t="str">
        <f>_xlfn.XLOOKUP($D806,全商品!$F:$F,全商品!I:I,"-")</f>
        <v>-</v>
      </c>
      <c r="O806" s="23" t="str">
        <f>_xlfn.XLOOKUP($D806,全商品!$F:$F,全商品!K:K,"-")</f>
        <v>-</v>
      </c>
      <c r="P806" s="13" t="str">
        <f>_xlfn.XLOOKUP($D806,全商品!$F:$F,全商品!M:M,"-")</f>
        <v>-</v>
      </c>
      <c r="Q806" s="25" t="str">
        <f>_xlfn.XLOOKUP($D806,現状商品設定!B:B,現状商品設定!D:D,"-")</f>
        <v>-</v>
      </c>
      <c r="R806" s="22">
        <f>SUM(_xlfn.XLOOKUP($D806,当月商品!$D:$D,当月商品!I:I,0),_xlfn.XLOOKUP($D806,前月商品!$D:$D,前月商品!I:I,0),_xlfn.XLOOKUP($D806,前々月商品!$D:$D,前々月商品!I:I,0))</f>
        <v>0</v>
      </c>
      <c r="S806" s="23">
        <f>SUM(_xlfn.XLOOKUP($D806,当月商品!$D:$D,当月商品!V:V,0),_xlfn.XLOOKUP($D806,前月商品!$D:$D,前月商品!V:V,0),_xlfn.XLOOKUP($D806,前々月商品!$D:$D,前々月商品!V:V,0))</f>
        <v>0</v>
      </c>
      <c r="T806" s="23">
        <f t="shared" si="171"/>
        <v>0</v>
      </c>
      <c r="U806" s="23">
        <f>SUM(_xlfn.XLOOKUP($D806,当月商品!$D:$D,当月商品!W:W,0),_xlfn.XLOOKUP($D806,前月商品!$D:$D,前月商品!W:W,0),_xlfn.XLOOKUP($D806,前々月商品!$D:$D,前々月商品!W:W,0))</f>
        <v>0</v>
      </c>
      <c r="V806" s="23">
        <f>SUM(_xlfn.XLOOKUP($D806,当月商品!$D:$D,当月商品!H:H,0),_xlfn.XLOOKUP($D806,前月商品!$D:$D,前月商品!H:H,0),_xlfn.XLOOKUP($D806,前々月商品!$D:$D,前々月商品!H:H,0))</f>
        <v>0</v>
      </c>
      <c r="W806" s="13">
        <f t="shared" si="172"/>
        <v>0</v>
      </c>
      <c r="X806" s="15">
        <f t="shared" si="173"/>
        <v>0</v>
      </c>
      <c r="Y806" s="22">
        <f>_xlfn.XLOOKUP($D806,当月商品!$D:$D,当月商品!I:I,0)</f>
        <v>0</v>
      </c>
      <c r="Z806" s="23">
        <f>_xlfn.XLOOKUP($D806,前月商品!$D:$D,前月商品!I:I,0)</f>
        <v>0</v>
      </c>
      <c r="AA806" s="23">
        <f>_xlfn.XLOOKUP($D806,前々月商品!$D:$D,前々月商品!I:I,0)</f>
        <v>0</v>
      </c>
      <c r="AB806" s="23">
        <f>_xlfn.XLOOKUP($D806,当月商品!$D:$D,当月商品!V:V,0)</f>
        <v>0</v>
      </c>
      <c r="AC806" s="23">
        <f>_xlfn.XLOOKUP($D806,前月商品!$D:$D,前月商品!V:V,0)</f>
        <v>0</v>
      </c>
      <c r="AD806" s="23">
        <f>_xlfn.XLOOKUP($D806,前々月商品!$D:$D,前々月商品!V:V,0)</f>
        <v>0</v>
      </c>
      <c r="AE806" s="23">
        <f t="shared" si="174"/>
        <v>0</v>
      </c>
      <c r="AF806" s="23">
        <f t="shared" si="175"/>
        <v>0</v>
      </c>
      <c r="AG806" s="23">
        <f t="shared" si="176"/>
        <v>0</v>
      </c>
      <c r="AH806" s="12">
        <f>_xlfn.XLOOKUP($D806,当月商品!$D:$D,当月商品!W:W,0)</f>
        <v>0</v>
      </c>
      <c r="AI806" s="12">
        <f>_xlfn.XLOOKUP($D806,前月商品!$D:$D,前月商品!W:W,0)</f>
        <v>0</v>
      </c>
      <c r="AJ806" s="12">
        <f>_xlfn.XLOOKUP($D806,前々月商品!$D:$D,前々月商品!W:W,0)</f>
        <v>0</v>
      </c>
      <c r="AK806" s="12">
        <f>_xlfn.XLOOKUP($D806,当月商品!$D:$D,当月商品!H:H,0)</f>
        <v>0</v>
      </c>
      <c r="AL806" s="12">
        <f>_xlfn.XLOOKUP($D806,前月商品!$D:$D,前月商品!H:H,0)</f>
        <v>0</v>
      </c>
      <c r="AM806" s="12">
        <f>_xlfn.XLOOKUP($D806,前々月商品!$D:$D,前々月商品!H:H,0)</f>
        <v>0</v>
      </c>
      <c r="AN806" s="13">
        <f t="shared" si="177"/>
        <v>0</v>
      </c>
      <c r="AO806" s="13">
        <f t="shared" si="178"/>
        <v>0</v>
      </c>
      <c r="AP806" s="13">
        <f t="shared" si="179"/>
        <v>0</v>
      </c>
      <c r="AQ806" s="16">
        <f t="shared" si="180"/>
        <v>0</v>
      </c>
      <c r="AR806" s="16">
        <f t="shared" si="181"/>
        <v>0</v>
      </c>
      <c r="AS806" s="17">
        <f t="shared" si="182"/>
        <v>0</v>
      </c>
      <c r="AT806" t="e">
        <f t="shared" si="183"/>
        <v>#VALUE!</v>
      </c>
    </row>
    <row r="807" spans="3:46" ht="36.65" customHeight="1">
      <c r="C807" s="20">
        <v>802</v>
      </c>
      <c r="D807" s="53">
        <f>現状商品設定!B804</f>
        <v>0</v>
      </c>
      <c r="E807" s="26" t="str">
        <f>IFERROR(_xlfn.XLOOKUP($D807,現状商品設定!B:B,現状商品設定!C:C,"-"),"-")</f>
        <v>-</v>
      </c>
      <c r="F807" s="32" t="s">
        <v>46</v>
      </c>
      <c r="G807" s="30" t="str">
        <f>IFERROR(_xlfn.XLOOKUP($D807,現状商品設定!B:B,現状商品設定!F:F),"-")</f>
        <v>-</v>
      </c>
      <c r="H807" s="34" t="e">
        <f>IF(IF(AND(V807&gt;=設定!$C$3,X807&gt;=L807),G807*(1+設定!$C$6),IF(AND(V807&gt;=設定!$C$3,X807&lt;L807),G807*(1+設定!$C$7*-1),IF(V807&lt;設定!$C$3,G807*(1+設定!$C$6),"除外")))&gt;10,IF(AND(V807&gt;=設定!$C$3,X807&gt;=L807),G807*(1+設定!$C$6),IF(AND(V807&gt;=設定!$C$3,X807&lt;L807),G807*(1+設定!$C$7*-1),IF(V807&lt;設定!$C$3,G807*(1+設定!$C$6),"除外"))),10)</f>
        <v>#VALUE!</v>
      </c>
      <c r="I807" s="34" t="e">
        <f ca="1">IF(消化率!$I$5&lt;1,商品!H807*消化率!$I$5,IF(商品!W807*商品!Q807/(商品!H807*消化率!$I$5)&gt;商品!L807,商品!H807*消化率!$I$5,J807))</f>
        <v>#DIV/0!</v>
      </c>
      <c r="J807" s="34" t="e">
        <f t="shared" si="170"/>
        <v>#VALUE!</v>
      </c>
      <c r="K807" s="34" t="e">
        <f ca="1">IF(ROUNDDOWN(IF(I807&gt;=設定!$C$8,設定!$C$8,商品!I807),0)&lt;10,10,ROUNDDOWN(IF(I807&gt;=設定!$C$8,設定!$C$8,商品!I807),0))</f>
        <v>#DIV/0!</v>
      </c>
      <c r="L807" s="64">
        <f>IF(F807="標準",設定!$C$4,商品!F807)</f>
        <v>5</v>
      </c>
      <c r="M807" s="63" t="str">
        <f>_xlfn.XLOOKUP($D807,全商品!$F:$F,全商品!H:H,"-")</f>
        <v>-</v>
      </c>
      <c r="N807" s="12" t="str">
        <f>_xlfn.XLOOKUP($D807,全商品!$F:$F,全商品!I:I,"-")</f>
        <v>-</v>
      </c>
      <c r="O807" s="23" t="str">
        <f>_xlfn.XLOOKUP($D807,全商品!$F:$F,全商品!K:K,"-")</f>
        <v>-</v>
      </c>
      <c r="P807" s="13" t="str">
        <f>_xlfn.XLOOKUP($D807,全商品!$F:$F,全商品!M:M,"-")</f>
        <v>-</v>
      </c>
      <c r="Q807" s="25" t="str">
        <f>_xlfn.XLOOKUP($D807,現状商品設定!B:B,現状商品設定!D:D,"-")</f>
        <v>-</v>
      </c>
      <c r="R807" s="22">
        <f>SUM(_xlfn.XLOOKUP($D807,当月商品!$D:$D,当月商品!I:I,0),_xlfn.XLOOKUP($D807,前月商品!$D:$D,前月商品!I:I,0),_xlfn.XLOOKUP($D807,前々月商品!$D:$D,前々月商品!I:I,0))</f>
        <v>0</v>
      </c>
      <c r="S807" s="23">
        <f>SUM(_xlfn.XLOOKUP($D807,当月商品!$D:$D,当月商品!V:V,0),_xlfn.XLOOKUP($D807,前月商品!$D:$D,前月商品!V:V,0),_xlfn.XLOOKUP($D807,前々月商品!$D:$D,前々月商品!V:V,0))</f>
        <v>0</v>
      </c>
      <c r="T807" s="23">
        <f t="shared" si="171"/>
        <v>0</v>
      </c>
      <c r="U807" s="23">
        <f>SUM(_xlfn.XLOOKUP($D807,当月商品!$D:$D,当月商品!W:W,0),_xlfn.XLOOKUP($D807,前月商品!$D:$D,前月商品!W:W,0),_xlfn.XLOOKUP($D807,前々月商品!$D:$D,前々月商品!W:W,0))</f>
        <v>0</v>
      </c>
      <c r="V807" s="23">
        <f>SUM(_xlfn.XLOOKUP($D807,当月商品!$D:$D,当月商品!H:H,0),_xlfn.XLOOKUP($D807,前月商品!$D:$D,前月商品!H:H,0),_xlfn.XLOOKUP($D807,前々月商品!$D:$D,前々月商品!H:H,0))</f>
        <v>0</v>
      </c>
      <c r="W807" s="13">
        <f t="shared" si="172"/>
        <v>0</v>
      </c>
      <c r="X807" s="15">
        <f t="shared" si="173"/>
        <v>0</v>
      </c>
      <c r="Y807" s="22">
        <f>_xlfn.XLOOKUP($D807,当月商品!$D:$D,当月商品!I:I,0)</f>
        <v>0</v>
      </c>
      <c r="Z807" s="23">
        <f>_xlfn.XLOOKUP($D807,前月商品!$D:$D,前月商品!I:I,0)</f>
        <v>0</v>
      </c>
      <c r="AA807" s="23">
        <f>_xlfn.XLOOKUP($D807,前々月商品!$D:$D,前々月商品!I:I,0)</f>
        <v>0</v>
      </c>
      <c r="AB807" s="23">
        <f>_xlfn.XLOOKUP($D807,当月商品!$D:$D,当月商品!V:V,0)</f>
        <v>0</v>
      </c>
      <c r="AC807" s="23">
        <f>_xlfn.XLOOKUP($D807,前月商品!$D:$D,前月商品!V:V,0)</f>
        <v>0</v>
      </c>
      <c r="AD807" s="23">
        <f>_xlfn.XLOOKUP($D807,前々月商品!$D:$D,前々月商品!V:V,0)</f>
        <v>0</v>
      </c>
      <c r="AE807" s="23">
        <f t="shared" si="174"/>
        <v>0</v>
      </c>
      <c r="AF807" s="23">
        <f t="shared" si="175"/>
        <v>0</v>
      </c>
      <c r="AG807" s="23">
        <f t="shared" si="176"/>
        <v>0</v>
      </c>
      <c r="AH807" s="12">
        <f>_xlfn.XLOOKUP($D807,当月商品!$D:$D,当月商品!W:W,0)</f>
        <v>0</v>
      </c>
      <c r="AI807" s="12">
        <f>_xlfn.XLOOKUP($D807,前月商品!$D:$D,前月商品!W:W,0)</f>
        <v>0</v>
      </c>
      <c r="AJ807" s="12">
        <f>_xlfn.XLOOKUP($D807,前々月商品!$D:$D,前々月商品!W:W,0)</f>
        <v>0</v>
      </c>
      <c r="AK807" s="12">
        <f>_xlfn.XLOOKUP($D807,当月商品!$D:$D,当月商品!H:H,0)</f>
        <v>0</v>
      </c>
      <c r="AL807" s="12">
        <f>_xlfn.XLOOKUP($D807,前月商品!$D:$D,前月商品!H:H,0)</f>
        <v>0</v>
      </c>
      <c r="AM807" s="12">
        <f>_xlfn.XLOOKUP($D807,前々月商品!$D:$D,前々月商品!H:H,0)</f>
        <v>0</v>
      </c>
      <c r="AN807" s="13">
        <f t="shared" si="177"/>
        <v>0</v>
      </c>
      <c r="AO807" s="13">
        <f t="shared" si="178"/>
        <v>0</v>
      </c>
      <c r="AP807" s="13">
        <f t="shared" si="179"/>
        <v>0</v>
      </c>
      <c r="AQ807" s="16">
        <f t="shared" si="180"/>
        <v>0</v>
      </c>
      <c r="AR807" s="16">
        <f t="shared" si="181"/>
        <v>0</v>
      </c>
      <c r="AS807" s="17">
        <f t="shared" si="182"/>
        <v>0</v>
      </c>
      <c r="AT807" t="e">
        <f t="shared" si="183"/>
        <v>#VALUE!</v>
      </c>
    </row>
    <row r="808" spans="3:46" ht="36.65" customHeight="1">
      <c r="C808" s="20">
        <v>803</v>
      </c>
      <c r="D808" s="53">
        <f>現状商品設定!B805</f>
        <v>0</v>
      </c>
      <c r="E808" s="26" t="str">
        <f>IFERROR(_xlfn.XLOOKUP($D808,現状商品設定!B:B,現状商品設定!C:C,"-"),"-")</f>
        <v>-</v>
      </c>
      <c r="F808" s="32" t="s">
        <v>46</v>
      </c>
      <c r="G808" s="30" t="str">
        <f>IFERROR(_xlfn.XLOOKUP($D808,現状商品設定!B:B,現状商品設定!F:F),"-")</f>
        <v>-</v>
      </c>
      <c r="H808" s="34" t="e">
        <f>IF(IF(AND(V808&gt;=設定!$C$3,X808&gt;=L808),G808*(1+設定!$C$6),IF(AND(V808&gt;=設定!$C$3,X808&lt;L808),G808*(1+設定!$C$7*-1),IF(V808&lt;設定!$C$3,G808*(1+設定!$C$6),"除外")))&gt;10,IF(AND(V808&gt;=設定!$C$3,X808&gt;=L808),G808*(1+設定!$C$6),IF(AND(V808&gt;=設定!$C$3,X808&lt;L808),G808*(1+設定!$C$7*-1),IF(V808&lt;設定!$C$3,G808*(1+設定!$C$6),"除外"))),10)</f>
        <v>#VALUE!</v>
      </c>
      <c r="I808" s="34" t="e">
        <f ca="1">IF(消化率!$I$5&lt;1,商品!H808*消化率!$I$5,IF(商品!W808*商品!Q808/(商品!H808*消化率!$I$5)&gt;商品!L808,商品!H808*消化率!$I$5,J808))</f>
        <v>#DIV/0!</v>
      </c>
      <c r="J808" s="34" t="e">
        <f t="shared" si="170"/>
        <v>#VALUE!</v>
      </c>
      <c r="K808" s="34" t="e">
        <f ca="1">IF(ROUNDDOWN(IF(I808&gt;=設定!$C$8,設定!$C$8,商品!I808),0)&lt;10,10,ROUNDDOWN(IF(I808&gt;=設定!$C$8,設定!$C$8,商品!I808),0))</f>
        <v>#DIV/0!</v>
      </c>
      <c r="L808" s="64">
        <f>IF(F808="標準",設定!$C$4,商品!F808)</f>
        <v>5</v>
      </c>
      <c r="M808" s="63" t="str">
        <f>_xlfn.XLOOKUP($D808,全商品!$F:$F,全商品!H:H,"-")</f>
        <v>-</v>
      </c>
      <c r="N808" s="12" t="str">
        <f>_xlfn.XLOOKUP($D808,全商品!$F:$F,全商品!I:I,"-")</f>
        <v>-</v>
      </c>
      <c r="O808" s="23" t="str">
        <f>_xlfn.XLOOKUP($D808,全商品!$F:$F,全商品!K:K,"-")</f>
        <v>-</v>
      </c>
      <c r="P808" s="13" t="str">
        <f>_xlfn.XLOOKUP($D808,全商品!$F:$F,全商品!M:M,"-")</f>
        <v>-</v>
      </c>
      <c r="Q808" s="25" t="str">
        <f>_xlfn.XLOOKUP($D808,現状商品設定!B:B,現状商品設定!D:D,"-")</f>
        <v>-</v>
      </c>
      <c r="R808" s="22">
        <f>SUM(_xlfn.XLOOKUP($D808,当月商品!$D:$D,当月商品!I:I,0),_xlfn.XLOOKUP($D808,前月商品!$D:$D,前月商品!I:I,0),_xlfn.XLOOKUP($D808,前々月商品!$D:$D,前々月商品!I:I,0))</f>
        <v>0</v>
      </c>
      <c r="S808" s="23">
        <f>SUM(_xlfn.XLOOKUP($D808,当月商品!$D:$D,当月商品!V:V,0),_xlfn.XLOOKUP($D808,前月商品!$D:$D,前月商品!V:V,0),_xlfn.XLOOKUP($D808,前々月商品!$D:$D,前々月商品!V:V,0))</f>
        <v>0</v>
      </c>
      <c r="T808" s="23">
        <f t="shared" si="171"/>
        <v>0</v>
      </c>
      <c r="U808" s="23">
        <f>SUM(_xlfn.XLOOKUP($D808,当月商品!$D:$D,当月商品!W:W,0),_xlfn.XLOOKUP($D808,前月商品!$D:$D,前月商品!W:W,0),_xlfn.XLOOKUP($D808,前々月商品!$D:$D,前々月商品!W:W,0))</f>
        <v>0</v>
      </c>
      <c r="V808" s="23">
        <f>SUM(_xlfn.XLOOKUP($D808,当月商品!$D:$D,当月商品!H:H,0),_xlfn.XLOOKUP($D808,前月商品!$D:$D,前月商品!H:H,0),_xlfn.XLOOKUP($D808,前々月商品!$D:$D,前々月商品!H:H,0))</f>
        <v>0</v>
      </c>
      <c r="W808" s="13">
        <f t="shared" si="172"/>
        <v>0</v>
      </c>
      <c r="X808" s="15">
        <f t="shared" si="173"/>
        <v>0</v>
      </c>
      <c r="Y808" s="22">
        <f>_xlfn.XLOOKUP($D808,当月商品!$D:$D,当月商品!I:I,0)</f>
        <v>0</v>
      </c>
      <c r="Z808" s="23">
        <f>_xlfn.XLOOKUP($D808,前月商品!$D:$D,前月商品!I:I,0)</f>
        <v>0</v>
      </c>
      <c r="AA808" s="23">
        <f>_xlfn.XLOOKUP($D808,前々月商品!$D:$D,前々月商品!I:I,0)</f>
        <v>0</v>
      </c>
      <c r="AB808" s="23">
        <f>_xlfn.XLOOKUP($D808,当月商品!$D:$D,当月商品!V:V,0)</f>
        <v>0</v>
      </c>
      <c r="AC808" s="23">
        <f>_xlfn.XLOOKUP($D808,前月商品!$D:$D,前月商品!V:V,0)</f>
        <v>0</v>
      </c>
      <c r="AD808" s="23">
        <f>_xlfn.XLOOKUP($D808,前々月商品!$D:$D,前々月商品!V:V,0)</f>
        <v>0</v>
      </c>
      <c r="AE808" s="23">
        <f t="shared" si="174"/>
        <v>0</v>
      </c>
      <c r="AF808" s="23">
        <f t="shared" si="175"/>
        <v>0</v>
      </c>
      <c r="AG808" s="23">
        <f t="shared" si="176"/>
        <v>0</v>
      </c>
      <c r="AH808" s="12">
        <f>_xlfn.XLOOKUP($D808,当月商品!$D:$D,当月商品!W:W,0)</f>
        <v>0</v>
      </c>
      <c r="AI808" s="12">
        <f>_xlfn.XLOOKUP($D808,前月商品!$D:$D,前月商品!W:W,0)</f>
        <v>0</v>
      </c>
      <c r="AJ808" s="12">
        <f>_xlfn.XLOOKUP($D808,前々月商品!$D:$D,前々月商品!W:W,0)</f>
        <v>0</v>
      </c>
      <c r="AK808" s="12">
        <f>_xlfn.XLOOKUP($D808,当月商品!$D:$D,当月商品!H:H,0)</f>
        <v>0</v>
      </c>
      <c r="AL808" s="12">
        <f>_xlfn.XLOOKUP($D808,前月商品!$D:$D,前月商品!H:H,0)</f>
        <v>0</v>
      </c>
      <c r="AM808" s="12">
        <f>_xlfn.XLOOKUP($D808,前々月商品!$D:$D,前々月商品!H:H,0)</f>
        <v>0</v>
      </c>
      <c r="AN808" s="13">
        <f t="shared" si="177"/>
        <v>0</v>
      </c>
      <c r="AO808" s="13">
        <f t="shared" si="178"/>
        <v>0</v>
      </c>
      <c r="AP808" s="13">
        <f t="shared" si="179"/>
        <v>0</v>
      </c>
      <c r="AQ808" s="16">
        <f t="shared" si="180"/>
        <v>0</v>
      </c>
      <c r="AR808" s="16">
        <f t="shared" si="181"/>
        <v>0</v>
      </c>
      <c r="AS808" s="17">
        <f t="shared" si="182"/>
        <v>0</v>
      </c>
      <c r="AT808" t="e">
        <f t="shared" si="183"/>
        <v>#VALUE!</v>
      </c>
    </row>
    <row r="809" spans="3:46" ht="36.65" customHeight="1">
      <c r="C809" s="20">
        <v>804</v>
      </c>
      <c r="D809" s="53">
        <f>現状商品設定!B806</f>
        <v>0</v>
      </c>
      <c r="E809" s="26" t="str">
        <f>IFERROR(_xlfn.XLOOKUP($D809,現状商品設定!B:B,現状商品設定!C:C,"-"),"-")</f>
        <v>-</v>
      </c>
      <c r="F809" s="32" t="s">
        <v>46</v>
      </c>
      <c r="G809" s="30" t="str">
        <f>IFERROR(_xlfn.XLOOKUP($D809,現状商品設定!B:B,現状商品設定!F:F),"-")</f>
        <v>-</v>
      </c>
      <c r="H809" s="34" t="e">
        <f>IF(IF(AND(V809&gt;=設定!$C$3,X809&gt;=L809),G809*(1+設定!$C$6),IF(AND(V809&gt;=設定!$C$3,X809&lt;L809),G809*(1+設定!$C$7*-1),IF(V809&lt;設定!$C$3,G809*(1+設定!$C$6),"除外")))&gt;10,IF(AND(V809&gt;=設定!$C$3,X809&gt;=L809),G809*(1+設定!$C$6),IF(AND(V809&gt;=設定!$C$3,X809&lt;L809),G809*(1+設定!$C$7*-1),IF(V809&lt;設定!$C$3,G809*(1+設定!$C$6),"除外"))),10)</f>
        <v>#VALUE!</v>
      </c>
      <c r="I809" s="34" t="e">
        <f ca="1">IF(消化率!$I$5&lt;1,商品!H809*消化率!$I$5,IF(商品!W809*商品!Q809/(商品!H809*消化率!$I$5)&gt;商品!L809,商品!H809*消化率!$I$5,J809))</f>
        <v>#DIV/0!</v>
      </c>
      <c r="J809" s="34" t="e">
        <f t="shared" si="170"/>
        <v>#VALUE!</v>
      </c>
      <c r="K809" s="34" t="e">
        <f ca="1">IF(ROUNDDOWN(IF(I809&gt;=設定!$C$8,設定!$C$8,商品!I809),0)&lt;10,10,ROUNDDOWN(IF(I809&gt;=設定!$C$8,設定!$C$8,商品!I809),0))</f>
        <v>#DIV/0!</v>
      </c>
      <c r="L809" s="64">
        <f>IF(F809="標準",設定!$C$4,商品!F809)</f>
        <v>5</v>
      </c>
      <c r="M809" s="63" t="str">
        <f>_xlfn.XLOOKUP($D809,全商品!$F:$F,全商品!H:H,"-")</f>
        <v>-</v>
      </c>
      <c r="N809" s="12" t="str">
        <f>_xlfn.XLOOKUP($D809,全商品!$F:$F,全商品!I:I,"-")</f>
        <v>-</v>
      </c>
      <c r="O809" s="23" t="str">
        <f>_xlfn.XLOOKUP($D809,全商品!$F:$F,全商品!K:K,"-")</f>
        <v>-</v>
      </c>
      <c r="P809" s="13" t="str">
        <f>_xlfn.XLOOKUP($D809,全商品!$F:$F,全商品!M:M,"-")</f>
        <v>-</v>
      </c>
      <c r="Q809" s="25" t="str">
        <f>_xlfn.XLOOKUP($D809,現状商品設定!B:B,現状商品設定!D:D,"-")</f>
        <v>-</v>
      </c>
      <c r="R809" s="22">
        <f>SUM(_xlfn.XLOOKUP($D809,当月商品!$D:$D,当月商品!I:I,0),_xlfn.XLOOKUP($D809,前月商品!$D:$D,前月商品!I:I,0),_xlfn.XLOOKUP($D809,前々月商品!$D:$D,前々月商品!I:I,0))</f>
        <v>0</v>
      </c>
      <c r="S809" s="23">
        <f>SUM(_xlfn.XLOOKUP($D809,当月商品!$D:$D,当月商品!V:V,0),_xlfn.XLOOKUP($D809,前月商品!$D:$D,前月商品!V:V,0),_xlfn.XLOOKUP($D809,前々月商品!$D:$D,前々月商品!V:V,0))</f>
        <v>0</v>
      </c>
      <c r="T809" s="23">
        <f t="shared" si="171"/>
        <v>0</v>
      </c>
      <c r="U809" s="23">
        <f>SUM(_xlfn.XLOOKUP($D809,当月商品!$D:$D,当月商品!W:W,0),_xlfn.XLOOKUP($D809,前月商品!$D:$D,前月商品!W:W,0),_xlfn.XLOOKUP($D809,前々月商品!$D:$D,前々月商品!W:W,0))</f>
        <v>0</v>
      </c>
      <c r="V809" s="23">
        <f>SUM(_xlfn.XLOOKUP($D809,当月商品!$D:$D,当月商品!H:H,0),_xlfn.XLOOKUP($D809,前月商品!$D:$D,前月商品!H:H,0),_xlfn.XLOOKUP($D809,前々月商品!$D:$D,前々月商品!H:H,0))</f>
        <v>0</v>
      </c>
      <c r="W809" s="13">
        <f t="shared" si="172"/>
        <v>0</v>
      </c>
      <c r="X809" s="15">
        <f t="shared" si="173"/>
        <v>0</v>
      </c>
      <c r="Y809" s="22">
        <f>_xlfn.XLOOKUP($D809,当月商品!$D:$D,当月商品!I:I,0)</f>
        <v>0</v>
      </c>
      <c r="Z809" s="23">
        <f>_xlfn.XLOOKUP($D809,前月商品!$D:$D,前月商品!I:I,0)</f>
        <v>0</v>
      </c>
      <c r="AA809" s="23">
        <f>_xlfn.XLOOKUP($D809,前々月商品!$D:$D,前々月商品!I:I,0)</f>
        <v>0</v>
      </c>
      <c r="AB809" s="23">
        <f>_xlfn.XLOOKUP($D809,当月商品!$D:$D,当月商品!V:V,0)</f>
        <v>0</v>
      </c>
      <c r="AC809" s="23">
        <f>_xlfn.XLOOKUP($D809,前月商品!$D:$D,前月商品!V:V,0)</f>
        <v>0</v>
      </c>
      <c r="AD809" s="23">
        <f>_xlfn.XLOOKUP($D809,前々月商品!$D:$D,前々月商品!V:V,0)</f>
        <v>0</v>
      </c>
      <c r="AE809" s="23">
        <f t="shared" si="174"/>
        <v>0</v>
      </c>
      <c r="AF809" s="23">
        <f t="shared" si="175"/>
        <v>0</v>
      </c>
      <c r="AG809" s="23">
        <f t="shared" si="176"/>
        <v>0</v>
      </c>
      <c r="AH809" s="12">
        <f>_xlfn.XLOOKUP($D809,当月商品!$D:$D,当月商品!W:W,0)</f>
        <v>0</v>
      </c>
      <c r="AI809" s="12">
        <f>_xlfn.XLOOKUP($D809,前月商品!$D:$D,前月商品!W:W,0)</f>
        <v>0</v>
      </c>
      <c r="AJ809" s="12">
        <f>_xlfn.XLOOKUP($D809,前々月商品!$D:$D,前々月商品!W:W,0)</f>
        <v>0</v>
      </c>
      <c r="AK809" s="12">
        <f>_xlfn.XLOOKUP($D809,当月商品!$D:$D,当月商品!H:H,0)</f>
        <v>0</v>
      </c>
      <c r="AL809" s="12">
        <f>_xlfn.XLOOKUP($D809,前月商品!$D:$D,前月商品!H:H,0)</f>
        <v>0</v>
      </c>
      <c r="AM809" s="12">
        <f>_xlfn.XLOOKUP($D809,前々月商品!$D:$D,前々月商品!H:H,0)</f>
        <v>0</v>
      </c>
      <c r="AN809" s="13">
        <f t="shared" si="177"/>
        <v>0</v>
      </c>
      <c r="AO809" s="13">
        <f t="shared" si="178"/>
        <v>0</v>
      </c>
      <c r="AP809" s="13">
        <f t="shared" si="179"/>
        <v>0</v>
      </c>
      <c r="AQ809" s="16">
        <f t="shared" si="180"/>
        <v>0</v>
      </c>
      <c r="AR809" s="16">
        <f t="shared" si="181"/>
        <v>0</v>
      </c>
      <c r="AS809" s="17">
        <f t="shared" si="182"/>
        <v>0</v>
      </c>
      <c r="AT809" t="e">
        <f t="shared" si="183"/>
        <v>#VALUE!</v>
      </c>
    </row>
    <row r="810" spans="3:46" ht="36.65" customHeight="1">
      <c r="C810" s="20">
        <v>805</v>
      </c>
      <c r="D810" s="53">
        <f>現状商品設定!B807</f>
        <v>0</v>
      </c>
      <c r="E810" s="26" t="str">
        <f>IFERROR(_xlfn.XLOOKUP($D810,現状商品設定!B:B,現状商品設定!C:C,"-"),"-")</f>
        <v>-</v>
      </c>
      <c r="F810" s="32" t="s">
        <v>46</v>
      </c>
      <c r="G810" s="30" t="str">
        <f>IFERROR(_xlfn.XLOOKUP($D810,現状商品設定!B:B,現状商品設定!F:F),"-")</f>
        <v>-</v>
      </c>
      <c r="H810" s="34" t="e">
        <f>IF(IF(AND(V810&gt;=設定!$C$3,X810&gt;=L810),G810*(1+設定!$C$6),IF(AND(V810&gt;=設定!$C$3,X810&lt;L810),G810*(1+設定!$C$7*-1),IF(V810&lt;設定!$C$3,G810*(1+設定!$C$6),"除外")))&gt;10,IF(AND(V810&gt;=設定!$C$3,X810&gt;=L810),G810*(1+設定!$C$6),IF(AND(V810&gt;=設定!$C$3,X810&lt;L810),G810*(1+設定!$C$7*-1),IF(V810&lt;設定!$C$3,G810*(1+設定!$C$6),"除外"))),10)</f>
        <v>#VALUE!</v>
      </c>
      <c r="I810" s="34" t="e">
        <f ca="1">IF(消化率!$I$5&lt;1,商品!H810*消化率!$I$5,IF(商品!W810*商品!Q810/(商品!H810*消化率!$I$5)&gt;商品!L810,商品!H810*消化率!$I$5,J810))</f>
        <v>#DIV/0!</v>
      </c>
      <c r="J810" s="34" t="e">
        <f t="shared" si="170"/>
        <v>#VALUE!</v>
      </c>
      <c r="K810" s="34" t="e">
        <f ca="1">IF(ROUNDDOWN(IF(I810&gt;=設定!$C$8,設定!$C$8,商品!I810),0)&lt;10,10,ROUNDDOWN(IF(I810&gt;=設定!$C$8,設定!$C$8,商品!I810),0))</f>
        <v>#DIV/0!</v>
      </c>
      <c r="L810" s="64">
        <f>IF(F810="標準",設定!$C$4,商品!F810)</f>
        <v>5</v>
      </c>
      <c r="M810" s="63" t="str">
        <f>_xlfn.XLOOKUP($D810,全商品!$F:$F,全商品!H:H,"-")</f>
        <v>-</v>
      </c>
      <c r="N810" s="12" t="str">
        <f>_xlfn.XLOOKUP($D810,全商品!$F:$F,全商品!I:I,"-")</f>
        <v>-</v>
      </c>
      <c r="O810" s="23" t="str">
        <f>_xlfn.XLOOKUP($D810,全商品!$F:$F,全商品!K:K,"-")</f>
        <v>-</v>
      </c>
      <c r="P810" s="13" t="str">
        <f>_xlfn.XLOOKUP($D810,全商品!$F:$F,全商品!M:M,"-")</f>
        <v>-</v>
      </c>
      <c r="Q810" s="25" t="str">
        <f>_xlfn.XLOOKUP($D810,現状商品設定!B:B,現状商品設定!D:D,"-")</f>
        <v>-</v>
      </c>
      <c r="R810" s="22">
        <f>SUM(_xlfn.XLOOKUP($D810,当月商品!$D:$D,当月商品!I:I,0),_xlfn.XLOOKUP($D810,前月商品!$D:$D,前月商品!I:I,0),_xlfn.XLOOKUP($D810,前々月商品!$D:$D,前々月商品!I:I,0))</f>
        <v>0</v>
      </c>
      <c r="S810" s="23">
        <f>SUM(_xlfn.XLOOKUP($D810,当月商品!$D:$D,当月商品!V:V,0),_xlfn.XLOOKUP($D810,前月商品!$D:$D,前月商品!V:V,0),_xlfn.XLOOKUP($D810,前々月商品!$D:$D,前々月商品!V:V,0))</f>
        <v>0</v>
      </c>
      <c r="T810" s="23">
        <f t="shared" si="171"/>
        <v>0</v>
      </c>
      <c r="U810" s="23">
        <f>SUM(_xlfn.XLOOKUP($D810,当月商品!$D:$D,当月商品!W:W,0),_xlfn.XLOOKUP($D810,前月商品!$D:$D,前月商品!W:W,0),_xlfn.XLOOKUP($D810,前々月商品!$D:$D,前々月商品!W:W,0))</f>
        <v>0</v>
      </c>
      <c r="V810" s="23">
        <f>SUM(_xlfn.XLOOKUP($D810,当月商品!$D:$D,当月商品!H:H,0),_xlfn.XLOOKUP($D810,前月商品!$D:$D,前月商品!H:H,0),_xlfn.XLOOKUP($D810,前々月商品!$D:$D,前々月商品!H:H,0))</f>
        <v>0</v>
      </c>
      <c r="W810" s="13">
        <f t="shared" si="172"/>
        <v>0</v>
      </c>
      <c r="X810" s="15">
        <f t="shared" si="173"/>
        <v>0</v>
      </c>
      <c r="Y810" s="22">
        <f>_xlfn.XLOOKUP($D810,当月商品!$D:$D,当月商品!I:I,0)</f>
        <v>0</v>
      </c>
      <c r="Z810" s="23">
        <f>_xlfn.XLOOKUP($D810,前月商品!$D:$D,前月商品!I:I,0)</f>
        <v>0</v>
      </c>
      <c r="AA810" s="23">
        <f>_xlfn.XLOOKUP($D810,前々月商品!$D:$D,前々月商品!I:I,0)</f>
        <v>0</v>
      </c>
      <c r="AB810" s="23">
        <f>_xlfn.XLOOKUP($D810,当月商品!$D:$D,当月商品!V:V,0)</f>
        <v>0</v>
      </c>
      <c r="AC810" s="23">
        <f>_xlfn.XLOOKUP($D810,前月商品!$D:$D,前月商品!V:V,0)</f>
        <v>0</v>
      </c>
      <c r="AD810" s="23">
        <f>_xlfn.XLOOKUP($D810,前々月商品!$D:$D,前々月商品!V:V,0)</f>
        <v>0</v>
      </c>
      <c r="AE810" s="23">
        <f t="shared" si="174"/>
        <v>0</v>
      </c>
      <c r="AF810" s="23">
        <f t="shared" si="175"/>
        <v>0</v>
      </c>
      <c r="AG810" s="23">
        <f t="shared" si="176"/>
        <v>0</v>
      </c>
      <c r="AH810" s="12">
        <f>_xlfn.XLOOKUP($D810,当月商品!$D:$D,当月商品!W:W,0)</f>
        <v>0</v>
      </c>
      <c r="AI810" s="12">
        <f>_xlfn.XLOOKUP($D810,前月商品!$D:$D,前月商品!W:W,0)</f>
        <v>0</v>
      </c>
      <c r="AJ810" s="12">
        <f>_xlfn.XLOOKUP($D810,前々月商品!$D:$D,前々月商品!W:W,0)</f>
        <v>0</v>
      </c>
      <c r="AK810" s="12">
        <f>_xlfn.XLOOKUP($D810,当月商品!$D:$D,当月商品!H:H,0)</f>
        <v>0</v>
      </c>
      <c r="AL810" s="12">
        <f>_xlfn.XLOOKUP($D810,前月商品!$D:$D,前月商品!H:H,0)</f>
        <v>0</v>
      </c>
      <c r="AM810" s="12">
        <f>_xlfn.XLOOKUP($D810,前々月商品!$D:$D,前々月商品!H:H,0)</f>
        <v>0</v>
      </c>
      <c r="AN810" s="13">
        <f t="shared" si="177"/>
        <v>0</v>
      </c>
      <c r="AO810" s="13">
        <f t="shared" si="178"/>
        <v>0</v>
      </c>
      <c r="AP810" s="13">
        <f t="shared" si="179"/>
        <v>0</v>
      </c>
      <c r="AQ810" s="16">
        <f t="shared" si="180"/>
        <v>0</v>
      </c>
      <c r="AR810" s="16">
        <f t="shared" si="181"/>
        <v>0</v>
      </c>
      <c r="AS810" s="17">
        <f t="shared" si="182"/>
        <v>0</v>
      </c>
      <c r="AT810" t="e">
        <f t="shared" si="183"/>
        <v>#VALUE!</v>
      </c>
    </row>
    <row r="811" spans="3:46" ht="36.65" customHeight="1">
      <c r="C811" s="20">
        <v>806</v>
      </c>
      <c r="D811" s="53">
        <f>現状商品設定!B808</f>
        <v>0</v>
      </c>
      <c r="E811" s="26" t="str">
        <f>IFERROR(_xlfn.XLOOKUP($D811,現状商品設定!B:B,現状商品設定!C:C,"-"),"-")</f>
        <v>-</v>
      </c>
      <c r="F811" s="32" t="s">
        <v>46</v>
      </c>
      <c r="G811" s="30" t="str">
        <f>IFERROR(_xlfn.XLOOKUP($D811,現状商品設定!B:B,現状商品設定!F:F),"-")</f>
        <v>-</v>
      </c>
      <c r="H811" s="34" t="e">
        <f>IF(IF(AND(V811&gt;=設定!$C$3,X811&gt;=L811),G811*(1+設定!$C$6),IF(AND(V811&gt;=設定!$C$3,X811&lt;L811),G811*(1+設定!$C$7*-1),IF(V811&lt;設定!$C$3,G811*(1+設定!$C$6),"除外")))&gt;10,IF(AND(V811&gt;=設定!$C$3,X811&gt;=L811),G811*(1+設定!$C$6),IF(AND(V811&gt;=設定!$C$3,X811&lt;L811),G811*(1+設定!$C$7*-1),IF(V811&lt;設定!$C$3,G811*(1+設定!$C$6),"除外"))),10)</f>
        <v>#VALUE!</v>
      </c>
      <c r="I811" s="34" t="e">
        <f ca="1">IF(消化率!$I$5&lt;1,商品!H811*消化率!$I$5,IF(商品!W811*商品!Q811/(商品!H811*消化率!$I$5)&gt;商品!L811,商品!H811*消化率!$I$5,J811))</f>
        <v>#DIV/0!</v>
      </c>
      <c r="J811" s="34" t="e">
        <f t="shared" si="170"/>
        <v>#VALUE!</v>
      </c>
      <c r="K811" s="34" t="e">
        <f ca="1">IF(ROUNDDOWN(IF(I811&gt;=設定!$C$8,設定!$C$8,商品!I811),0)&lt;10,10,ROUNDDOWN(IF(I811&gt;=設定!$C$8,設定!$C$8,商品!I811),0))</f>
        <v>#DIV/0!</v>
      </c>
      <c r="L811" s="64">
        <f>IF(F811="標準",設定!$C$4,商品!F811)</f>
        <v>5</v>
      </c>
      <c r="M811" s="63" t="str">
        <f>_xlfn.XLOOKUP($D811,全商品!$F:$F,全商品!H:H,"-")</f>
        <v>-</v>
      </c>
      <c r="N811" s="12" t="str">
        <f>_xlfn.XLOOKUP($D811,全商品!$F:$F,全商品!I:I,"-")</f>
        <v>-</v>
      </c>
      <c r="O811" s="23" t="str">
        <f>_xlfn.XLOOKUP($D811,全商品!$F:$F,全商品!K:K,"-")</f>
        <v>-</v>
      </c>
      <c r="P811" s="13" t="str">
        <f>_xlfn.XLOOKUP($D811,全商品!$F:$F,全商品!M:M,"-")</f>
        <v>-</v>
      </c>
      <c r="Q811" s="25" t="str">
        <f>_xlfn.XLOOKUP($D811,現状商品設定!B:B,現状商品設定!D:D,"-")</f>
        <v>-</v>
      </c>
      <c r="R811" s="22">
        <f>SUM(_xlfn.XLOOKUP($D811,当月商品!$D:$D,当月商品!I:I,0),_xlfn.XLOOKUP($D811,前月商品!$D:$D,前月商品!I:I,0),_xlfn.XLOOKUP($D811,前々月商品!$D:$D,前々月商品!I:I,0))</f>
        <v>0</v>
      </c>
      <c r="S811" s="23">
        <f>SUM(_xlfn.XLOOKUP($D811,当月商品!$D:$D,当月商品!V:V,0),_xlfn.XLOOKUP($D811,前月商品!$D:$D,前月商品!V:V,0),_xlfn.XLOOKUP($D811,前々月商品!$D:$D,前々月商品!V:V,0))</f>
        <v>0</v>
      </c>
      <c r="T811" s="23">
        <f t="shared" si="171"/>
        <v>0</v>
      </c>
      <c r="U811" s="23">
        <f>SUM(_xlfn.XLOOKUP($D811,当月商品!$D:$D,当月商品!W:W,0),_xlfn.XLOOKUP($D811,前月商品!$D:$D,前月商品!W:W,0),_xlfn.XLOOKUP($D811,前々月商品!$D:$D,前々月商品!W:W,0))</f>
        <v>0</v>
      </c>
      <c r="V811" s="23">
        <f>SUM(_xlfn.XLOOKUP($D811,当月商品!$D:$D,当月商品!H:H,0),_xlfn.XLOOKUP($D811,前月商品!$D:$D,前月商品!H:H,0),_xlfn.XLOOKUP($D811,前々月商品!$D:$D,前々月商品!H:H,0))</f>
        <v>0</v>
      </c>
      <c r="W811" s="13">
        <f t="shared" si="172"/>
        <v>0</v>
      </c>
      <c r="X811" s="15">
        <f t="shared" si="173"/>
        <v>0</v>
      </c>
      <c r="Y811" s="22">
        <f>_xlfn.XLOOKUP($D811,当月商品!$D:$D,当月商品!I:I,0)</f>
        <v>0</v>
      </c>
      <c r="Z811" s="23">
        <f>_xlfn.XLOOKUP($D811,前月商品!$D:$D,前月商品!I:I,0)</f>
        <v>0</v>
      </c>
      <c r="AA811" s="23">
        <f>_xlfn.XLOOKUP($D811,前々月商品!$D:$D,前々月商品!I:I,0)</f>
        <v>0</v>
      </c>
      <c r="AB811" s="23">
        <f>_xlfn.XLOOKUP($D811,当月商品!$D:$D,当月商品!V:V,0)</f>
        <v>0</v>
      </c>
      <c r="AC811" s="23">
        <f>_xlfn.XLOOKUP($D811,前月商品!$D:$D,前月商品!V:V,0)</f>
        <v>0</v>
      </c>
      <c r="AD811" s="23">
        <f>_xlfn.XLOOKUP($D811,前々月商品!$D:$D,前々月商品!V:V,0)</f>
        <v>0</v>
      </c>
      <c r="AE811" s="23">
        <f t="shared" si="174"/>
        <v>0</v>
      </c>
      <c r="AF811" s="23">
        <f t="shared" si="175"/>
        <v>0</v>
      </c>
      <c r="AG811" s="23">
        <f t="shared" si="176"/>
        <v>0</v>
      </c>
      <c r="AH811" s="12">
        <f>_xlfn.XLOOKUP($D811,当月商品!$D:$D,当月商品!W:W,0)</f>
        <v>0</v>
      </c>
      <c r="AI811" s="12">
        <f>_xlfn.XLOOKUP($D811,前月商品!$D:$D,前月商品!W:W,0)</f>
        <v>0</v>
      </c>
      <c r="AJ811" s="12">
        <f>_xlfn.XLOOKUP($D811,前々月商品!$D:$D,前々月商品!W:W,0)</f>
        <v>0</v>
      </c>
      <c r="AK811" s="12">
        <f>_xlfn.XLOOKUP($D811,当月商品!$D:$D,当月商品!H:H,0)</f>
        <v>0</v>
      </c>
      <c r="AL811" s="12">
        <f>_xlfn.XLOOKUP($D811,前月商品!$D:$D,前月商品!H:H,0)</f>
        <v>0</v>
      </c>
      <c r="AM811" s="12">
        <f>_xlfn.XLOOKUP($D811,前々月商品!$D:$D,前々月商品!H:H,0)</f>
        <v>0</v>
      </c>
      <c r="AN811" s="13">
        <f t="shared" si="177"/>
        <v>0</v>
      </c>
      <c r="AO811" s="13">
        <f t="shared" si="178"/>
        <v>0</v>
      </c>
      <c r="AP811" s="13">
        <f t="shared" si="179"/>
        <v>0</v>
      </c>
      <c r="AQ811" s="16">
        <f t="shared" si="180"/>
        <v>0</v>
      </c>
      <c r="AR811" s="16">
        <f t="shared" si="181"/>
        <v>0</v>
      </c>
      <c r="AS811" s="17">
        <f t="shared" si="182"/>
        <v>0</v>
      </c>
      <c r="AT811" t="e">
        <f t="shared" si="183"/>
        <v>#VALUE!</v>
      </c>
    </row>
    <row r="812" spans="3:46" ht="36.65" customHeight="1">
      <c r="C812" s="20">
        <v>807</v>
      </c>
      <c r="D812" s="53">
        <f>現状商品設定!B809</f>
        <v>0</v>
      </c>
      <c r="E812" s="26" t="str">
        <f>IFERROR(_xlfn.XLOOKUP($D812,現状商品設定!B:B,現状商品設定!C:C,"-"),"-")</f>
        <v>-</v>
      </c>
      <c r="F812" s="32" t="s">
        <v>46</v>
      </c>
      <c r="G812" s="30" t="str">
        <f>IFERROR(_xlfn.XLOOKUP($D812,現状商品設定!B:B,現状商品設定!F:F),"-")</f>
        <v>-</v>
      </c>
      <c r="H812" s="34" t="e">
        <f>IF(IF(AND(V812&gt;=設定!$C$3,X812&gt;=L812),G812*(1+設定!$C$6),IF(AND(V812&gt;=設定!$C$3,X812&lt;L812),G812*(1+設定!$C$7*-1),IF(V812&lt;設定!$C$3,G812*(1+設定!$C$6),"除外")))&gt;10,IF(AND(V812&gt;=設定!$C$3,X812&gt;=L812),G812*(1+設定!$C$6),IF(AND(V812&gt;=設定!$C$3,X812&lt;L812),G812*(1+設定!$C$7*-1),IF(V812&lt;設定!$C$3,G812*(1+設定!$C$6),"除外"))),10)</f>
        <v>#VALUE!</v>
      </c>
      <c r="I812" s="34" t="e">
        <f ca="1">IF(消化率!$I$5&lt;1,商品!H812*消化率!$I$5,IF(商品!W812*商品!Q812/(商品!H812*消化率!$I$5)&gt;商品!L812,商品!H812*消化率!$I$5,J812))</f>
        <v>#DIV/0!</v>
      </c>
      <c r="J812" s="34" t="e">
        <f t="shared" si="170"/>
        <v>#VALUE!</v>
      </c>
      <c r="K812" s="34" t="e">
        <f ca="1">IF(ROUNDDOWN(IF(I812&gt;=設定!$C$8,設定!$C$8,商品!I812),0)&lt;10,10,ROUNDDOWN(IF(I812&gt;=設定!$C$8,設定!$C$8,商品!I812),0))</f>
        <v>#DIV/0!</v>
      </c>
      <c r="L812" s="64">
        <f>IF(F812="標準",設定!$C$4,商品!F812)</f>
        <v>5</v>
      </c>
      <c r="M812" s="63" t="str">
        <f>_xlfn.XLOOKUP($D812,全商品!$F:$F,全商品!H:H,"-")</f>
        <v>-</v>
      </c>
      <c r="N812" s="12" t="str">
        <f>_xlfn.XLOOKUP($D812,全商品!$F:$F,全商品!I:I,"-")</f>
        <v>-</v>
      </c>
      <c r="O812" s="23" t="str">
        <f>_xlfn.XLOOKUP($D812,全商品!$F:$F,全商品!K:K,"-")</f>
        <v>-</v>
      </c>
      <c r="P812" s="13" t="str">
        <f>_xlfn.XLOOKUP($D812,全商品!$F:$F,全商品!M:M,"-")</f>
        <v>-</v>
      </c>
      <c r="Q812" s="25" t="str">
        <f>_xlfn.XLOOKUP($D812,現状商品設定!B:B,現状商品設定!D:D,"-")</f>
        <v>-</v>
      </c>
      <c r="R812" s="22">
        <f>SUM(_xlfn.XLOOKUP($D812,当月商品!$D:$D,当月商品!I:I,0),_xlfn.XLOOKUP($D812,前月商品!$D:$D,前月商品!I:I,0),_xlfn.XLOOKUP($D812,前々月商品!$D:$D,前々月商品!I:I,0))</f>
        <v>0</v>
      </c>
      <c r="S812" s="23">
        <f>SUM(_xlfn.XLOOKUP($D812,当月商品!$D:$D,当月商品!V:V,0),_xlfn.XLOOKUP($D812,前月商品!$D:$D,前月商品!V:V,0),_xlfn.XLOOKUP($D812,前々月商品!$D:$D,前々月商品!V:V,0))</f>
        <v>0</v>
      </c>
      <c r="T812" s="23">
        <f t="shared" si="171"/>
        <v>0</v>
      </c>
      <c r="U812" s="23">
        <f>SUM(_xlfn.XLOOKUP($D812,当月商品!$D:$D,当月商品!W:W,0),_xlfn.XLOOKUP($D812,前月商品!$D:$D,前月商品!W:W,0),_xlfn.XLOOKUP($D812,前々月商品!$D:$D,前々月商品!W:W,0))</f>
        <v>0</v>
      </c>
      <c r="V812" s="23">
        <f>SUM(_xlfn.XLOOKUP($D812,当月商品!$D:$D,当月商品!H:H,0),_xlfn.XLOOKUP($D812,前月商品!$D:$D,前月商品!H:H,0),_xlfn.XLOOKUP($D812,前々月商品!$D:$D,前々月商品!H:H,0))</f>
        <v>0</v>
      </c>
      <c r="W812" s="13">
        <f t="shared" si="172"/>
        <v>0</v>
      </c>
      <c r="X812" s="15">
        <f t="shared" si="173"/>
        <v>0</v>
      </c>
      <c r="Y812" s="22">
        <f>_xlfn.XLOOKUP($D812,当月商品!$D:$D,当月商品!I:I,0)</f>
        <v>0</v>
      </c>
      <c r="Z812" s="23">
        <f>_xlfn.XLOOKUP($D812,前月商品!$D:$D,前月商品!I:I,0)</f>
        <v>0</v>
      </c>
      <c r="AA812" s="23">
        <f>_xlfn.XLOOKUP($D812,前々月商品!$D:$D,前々月商品!I:I,0)</f>
        <v>0</v>
      </c>
      <c r="AB812" s="23">
        <f>_xlfn.XLOOKUP($D812,当月商品!$D:$D,当月商品!V:V,0)</f>
        <v>0</v>
      </c>
      <c r="AC812" s="23">
        <f>_xlfn.XLOOKUP($D812,前月商品!$D:$D,前月商品!V:V,0)</f>
        <v>0</v>
      </c>
      <c r="AD812" s="23">
        <f>_xlfn.XLOOKUP($D812,前々月商品!$D:$D,前々月商品!V:V,0)</f>
        <v>0</v>
      </c>
      <c r="AE812" s="23">
        <f t="shared" si="174"/>
        <v>0</v>
      </c>
      <c r="AF812" s="23">
        <f t="shared" si="175"/>
        <v>0</v>
      </c>
      <c r="AG812" s="23">
        <f t="shared" si="176"/>
        <v>0</v>
      </c>
      <c r="AH812" s="12">
        <f>_xlfn.XLOOKUP($D812,当月商品!$D:$D,当月商品!W:W,0)</f>
        <v>0</v>
      </c>
      <c r="AI812" s="12">
        <f>_xlfn.XLOOKUP($D812,前月商品!$D:$D,前月商品!W:W,0)</f>
        <v>0</v>
      </c>
      <c r="AJ812" s="12">
        <f>_xlfn.XLOOKUP($D812,前々月商品!$D:$D,前々月商品!W:W,0)</f>
        <v>0</v>
      </c>
      <c r="AK812" s="12">
        <f>_xlfn.XLOOKUP($D812,当月商品!$D:$D,当月商品!H:H,0)</f>
        <v>0</v>
      </c>
      <c r="AL812" s="12">
        <f>_xlfn.XLOOKUP($D812,前月商品!$D:$D,前月商品!H:H,0)</f>
        <v>0</v>
      </c>
      <c r="AM812" s="12">
        <f>_xlfn.XLOOKUP($D812,前々月商品!$D:$D,前々月商品!H:H,0)</f>
        <v>0</v>
      </c>
      <c r="AN812" s="13">
        <f t="shared" si="177"/>
        <v>0</v>
      </c>
      <c r="AO812" s="13">
        <f t="shared" si="178"/>
        <v>0</v>
      </c>
      <c r="AP812" s="13">
        <f t="shared" si="179"/>
        <v>0</v>
      </c>
      <c r="AQ812" s="16">
        <f t="shared" si="180"/>
        <v>0</v>
      </c>
      <c r="AR812" s="16">
        <f t="shared" si="181"/>
        <v>0</v>
      </c>
      <c r="AS812" s="17">
        <f t="shared" si="182"/>
        <v>0</v>
      </c>
      <c r="AT812" t="e">
        <f t="shared" si="183"/>
        <v>#VALUE!</v>
      </c>
    </row>
    <row r="813" spans="3:46" ht="36.65" customHeight="1">
      <c r="C813" s="20">
        <v>808</v>
      </c>
      <c r="D813" s="53">
        <f>現状商品設定!B810</f>
        <v>0</v>
      </c>
      <c r="E813" s="26" t="str">
        <f>IFERROR(_xlfn.XLOOKUP($D813,現状商品設定!B:B,現状商品設定!C:C,"-"),"-")</f>
        <v>-</v>
      </c>
      <c r="F813" s="32" t="s">
        <v>46</v>
      </c>
      <c r="G813" s="30" t="str">
        <f>IFERROR(_xlfn.XLOOKUP($D813,現状商品設定!B:B,現状商品設定!F:F),"-")</f>
        <v>-</v>
      </c>
      <c r="H813" s="34" t="e">
        <f>IF(IF(AND(V813&gt;=設定!$C$3,X813&gt;=L813),G813*(1+設定!$C$6),IF(AND(V813&gt;=設定!$C$3,X813&lt;L813),G813*(1+設定!$C$7*-1),IF(V813&lt;設定!$C$3,G813*(1+設定!$C$6),"除外")))&gt;10,IF(AND(V813&gt;=設定!$C$3,X813&gt;=L813),G813*(1+設定!$C$6),IF(AND(V813&gt;=設定!$C$3,X813&lt;L813),G813*(1+設定!$C$7*-1),IF(V813&lt;設定!$C$3,G813*(1+設定!$C$6),"除外"))),10)</f>
        <v>#VALUE!</v>
      </c>
      <c r="I813" s="34" t="e">
        <f ca="1">IF(消化率!$I$5&lt;1,商品!H813*消化率!$I$5,IF(商品!W813*商品!Q813/(商品!H813*消化率!$I$5)&gt;商品!L813,商品!H813*消化率!$I$5,J813))</f>
        <v>#DIV/0!</v>
      </c>
      <c r="J813" s="34" t="e">
        <f t="shared" si="170"/>
        <v>#VALUE!</v>
      </c>
      <c r="K813" s="34" t="e">
        <f ca="1">IF(ROUNDDOWN(IF(I813&gt;=設定!$C$8,設定!$C$8,商品!I813),0)&lt;10,10,ROUNDDOWN(IF(I813&gt;=設定!$C$8,設定!$C$8,商品!I813),0))</f>
        <v>#DIV/0!</v>
      </c>
      <c r="L813" s="64">
        <f>IF(F813="標準",設定!$C$4,商品!F813)</f>
        <v>5</v>
      </c>
      <c r="M813" s="63" t="str">
        <f>_xlfn.XLOOKUP($D813,全商品!$F:$F,全商品!H:H,"-")</f>
        <v>-</v>
      </c>
      <c r="N813" s="12" t="str">
        <f>_xlfn.XLOOKUP($D813,全商品!$F:$F,全商品!I:I,"-")</f>
        <v>-</v>
      </c>
      <c r="O813" s="23" t="str">
        <f>_xlfn.XLOOKUP($D813,全商品!$F:$F,全商品!K:K,"-")</f>
        <v>-</v>
      </c>
      <c r="P813" s="13" t="str">
        <f>_xlfn.XLOOKUP($D813,全商品!$F:$F,全商品!M:M,"-")</f>
        <v>-</v>
      </c>
      <c r="Q813" s="25" t="str">
        <f>_xlfn.XLOOKUP($D813,現状商品設定!B:B,現状商品設定!D:D,"-")</f>
        <v>-</v>
      </c>
      <c r="R813" s="22">
        <f>SUM(_xlfn.XLOOKUP($D813,当月商品!$D:$D,当月商品!I:I,0),_xlfn.XLOOKUP($D813,前月商品!$D:$D,前月商品!I:I,0),_xlfn.XLOOKUP($D813,前々月商品!$D:$D,前々月商品!I:I,0))</f>
        <v>0</v>
      </c>
      <c r="S813" s="23">
        <f>SUM(_xlfn.XLOOKUP($D813,当月商品!$D:$D,当月商品!V:V,0),_xlfn.XLOOKUP($D813,前月商品!$D:$D,前月商品!V:V,0),_xlfn.XLOOKUP($D813,前々月商品!$D:$D,前々月商品!V:V,0))</f>
        <v>0</v>
      </c>
      <c r="T813" s="23">
        <f t="shared" si="171"/>
        <v>0</v>
      </c>
      <c r="U813" s="23">
        <f>SUM(_xlfn.XLOOKUP($D813,当月商品!$D:$D,当月商品!W:W,0),_xlfn.XLOOKUP($D813,前月商品!$D:$D,前月商品!W:W,0),_xlfn.XLOOKUP($D813,前々月商品!$D:$D,前々月商品!W:W,0))</f>
        <v>0</v>
      </c>
      <c r="V813" s="23">
        <f>SUM(_xlfn.XLOOKUP($D813,当月商品!$D:$D,当月商品!H:H,0),_xlfn.XLOOKUP($D813,前月商品!$D:$D,前月商品!H:H,0),_xlfn.XLOOKUP($D813,前々月商品!$D:$D,前々月商品!H:H,0))</f>
        <v>0</v>
      </c>
      <c r="W813" s="13">
        <f t="shared" si="172"/>
        <v>0</v>
      </c>
      <c r="X813" s="15">
        <f t="shared" si="173"/>
        <v>0</v>
      </c>
      <c r="Y813" s="22">
        <f>_xlfn.XLOOKUP($D813,当月商品!$D:$D,当月商品!I:I,0)</f>
        <v>0</v>
      </c>
      <c r="Z813" s="23">
        <f>_xlfn.XLOOKUP($D813,前月商品!$D:$D,前月商品!I:I,0)</f>
        <v>0</v>
      </c>
      <c r="AA813" s="23">
        <f>_xlfn.XLOOKUP($D813,前々月商品!$D:$D,前々月商品!I:I,0)</f>
        <v>0</v>
      </c>
      <c r="AB813" s="23">
        <f>_xlfn.XLOOKUP($D813,当月商品!$D:$D,当月商品!V:V,0)</f>
        <v>0</v>
      </c>
      <c r="AC813" s="23">
        <f>_xlfn.XLOOKUP($D813,前月商品!$D:$D,前月商品!V:V,0)</f>
        <v>0</v>
      </c>
      <c r="AD813" s="23">
        <f>_xlfn.XLOOKUP($D813,前々月商品!$D:$D,前々月商品!V:V,0)</f>
        <v>0</v>
      </c>
      <c r="AE813" s="23">
        <f t="shared" si="174"/>
        <v>0</v>
      </c>
      <c r="AF813" s="23">
        <f t="shared" si="175"/>
        <v>0</v>
      </c>
      <c r="AG813" s="23">
        <f t="shared" si="176"/>
        <v>0</v>
      </c>
      <c r="AH813" s="12">
        <f>_xlfn.XLOOKUP($D813,当月商品!$D:$D,当月商品!W:W,0)</f>
        <v>0</v>
      </c>
      <c r="AI813" s="12">
        <f>_xlfn.XLOOKUP($D813,前月商品!$D:$D,前月商品!W:W,0)</f>
        <v>0</v>
      </c>
      <c r="AJ813" s="12">
        <f>_xlfn.XLOOKUP($D813,前々月商品!$D:$D,前々月商品!W:W,0)</f>
        <v>0</v>
      </c>
      <c r="AK813" s="12">
        <f>_xlfn.XLOOKUP($D813,当月商品!$D:$D,当月商品!H:H,0)</f>
        <v>0</v>
      </c>
      <c r="AL813" s="12">
        <f>_xlfn.XLOOKUP($D813,前月商品!$D:$D,前月商品!H:H,0)</f>
        <v>0</v>
      </c>
      <c r="AM813" s="12">
        <f>_xlfn.XLOOKUP($D813,前々月商品!$D:$D,前々月商品!H:H,0)</f>
        <v>0</v>
      </c>
      <c r="AN813" s="13">
        <f t="shared" si="177"/>
        <v>0</v>
      </c>
      <c r="AO813" s="13">
        <f t="shared" si="178"/>
        <v>0</v>
      </c>
      <c r="AP813" s="13">
        <f t="shared" si="179"/>
        <v>0</v>
      </c>
      <c r="AQ813" s="16">
        <f t="shared" si="180"/>
        <v>0</v>
      </c>
      <c r="AR813" s="16">
        <f t="shared" si="181"/>
        <v>0</v>
      </c>
      <c r="AS813" s="17">
        <f t="shared" si="182"/>
        <v>0</v>
      </c>
      <c r="AT813" t="e">
        <f t="shared" si="183"/>
        <v>#VALUE!</v>
      </c>
    </row>
    <row r="814" spans="3:46" ht="36.65" customHeight="1">
      <c r="C814" s="20">
        <v>809</v>
      </c>
      <c r="D814" s="53">
        <f>現状商品設定!B811</f>
        <v>0</v>
      </c>
      <c r="E814" s="26" t="str">
        <f>IFERROR(_xlfn.XLOOKUP($D814,現状商品設定!B:B,現状商品設定!C:C,"-"),"-")</f>
        <v>-</v>
      </c>
      <c r="F814" s="32" t="s">
        <v>46</v>
      </c>
      <c r="G814" s="30" t="str">
        <f>IFERROR(_xlfn.XLOOKUP($D814,現状商品設定!B:B,現状商品設定!F:F),"-")</f>
        <v>-</v>
      </c>
      <c r="H814" s="34" t="e">
        <f>IF(IF(AND(V814&gt;=設定!$C$3,X814&gt;=L814),G814*(1+設定!$C$6),IF(AND(V814&gt;=設定!$C$3,X814&lt;L814),G814*(1+設定!$C$7*-1),IF(V814&lt;設定!$C$3,G814*(1+設定!$C$6),"除外")))&gt;10,IF(AND(V814&gt;=設定!$C$3,X814&gt;=L814),G814*(1+設定!$C$6),IF(AND(V814&gt;=設定!$C$3,X814&lt;L814),G814*(1+設定!$C$7*-1),IF(V814&lt;設定!$C$3,G814*(1+設定!$C$6),"除外"))),10)</f>
        <v>#VALUE!</v>
      </c>
      <c r="I814" s="34" t="e">
        <f ca="1">IF(消化率!$I$5&lt;1,商品!H814*消化率!$I$5,IF(商品!W814*商品!Q814/(商品!H814*消化率!$I$5)&gt;商品!L814,商品!H814*消化率!$I$5,J814))</f>
        <v>#DIV/0!</v>
      </c>
      <c r="J814" s="34" t="e">
        <f t="shared" si="170"/>
        <v>#VALUE!</v>
      </c>
      <c r="K814" s="34" t="e">
        <f ca="1">IF(ROUNDDOWN(IF(I814&gt;=設定!$C$8,設定!$C$8,商品!I814),0)&lt;10,10,ROUNDDOWN(IF(I814&gt;=設定!$C$8,設定!$C$8,商品!I814),0))</f>
        <v>#DIV/0!</v>
      </c>
      <c r="L814" s="64">
        <f>IF(F814="標準",設定!$C$4,商品!F814)</f>
        <v>5</v>
      </c>
      <c r="M814" s="63" t="str">
        <f>_xlfn.XLOOKUP($D814,全商品!$F:$F,全商品!H:H,"-")</f>
        <v>-</v>
      </c>
      <c r="N814" s="12" t="str">
        <f>_xlfn.XLOOKUP($D814,全商品!$F:$F,全商品!I:I,"-")</f>
        <v>-</v>
      </c>
      <c r="O814" s="23" t="str">
        <f>_xlfn.XLOOKUP($D814,全商品!$F:$F,全商品!K:K,"-")</f>
        <v>-</v>
      </c>
      <c r="P814" s="13" t="str">
        <f>_xlfn.XLOOKUP($D814,全商品!$F:$F,全商品!M:M,"-")</f>
        <v>-</v>
      </c>
      <c r="Q814" s="25" t="str">
        <f>_xlfn.XLOOKUP($D814,現状商品設定!B:B,現状商品設定!D:D,"-")</f>
        <v>-</v>
      </c>
      <c r="R814" s="22">
        <f>SUM(_xlfn.XLOOKUP($D814,当月商品!$D:$D,当月商品!I:I,0),_xlfn.XLOOKUP($D814,前月商品!$D:$D,前月商品!I:I,0),_xlfn.XLOOKUP($D814,前々月商品!$D:$D,前々月商品!I:I,0))</f>
        <v>0</v>
      </c>
      <c r="S814" s="23">
        <f>SUM(_xlfn.XLOOKUP($D814,当月商品!$D:$D,当月商品!V:V,0),_xlfn.XLOOKUP($D814,前月商品!$D:$D,前月商品!V:V,0),_xlfn.XLOOKUP($D814,前々月商品!$D:$D,前々月商品!V:V,0))</f>
        <v>0</v>
      </c>
      <c r="T814" s="23">
        <f t="shared" si="171"/>
        <v>0</v>
      </c>
      <c r="U814" s="23">
        <f>SUM(_xlfn.XLOOKUP($D814,当月商品!$D:$D,当月商品!W:W,0),_xlfn.XLOOKUP($D814,前月商品!$D:$D,前月商品!W:W,0),_xlfn.XLOOKUP($D814,前々月商品!$D:$D,前々月商品!W:W,0))</f>
        <v>0</v>
      </c>
      <c r="V814" s="23">
        <f>SUM(_xlfn.XLOOKUP($D814,当月商品!$D:$D,当月商品!H:H,0),_xlfn.XLOOKUP($D814,前月商品!$D:$D,前月商品!H:H,0),_xlfn.XLOOKUP($D814,前々月商品!$D:$D,前々月商品!H:H,0))</f>
        <v>0</v>
      </c>
      <c r="W814" s="13">
        <f t="shared" si="172"/>
        <v>0</v>
      </c>
      <c r="X814" s="15">
        <f t="shared" si="173"/>
        <v>0</v>
      </c>
      <c r="Y814" s="22">
        <f>_xlfn.XLOOKUP($D814,当月商品!$D:$D,当月商品!I:I,0)</f>
        <v>0</v>
      </c>
      <c r="Z814" s="23">
        <f>_xlfn.XLOOKUP($D814,前月商品!$D:$D,前月商品!I:I,0)</f>
        <v>0</v>
      </c>
      <c r="AA814" s="23">
        <f>_xlfn.XLOOKUP($D814,前々月商品!$D:$D,前々月商品!I:I,0)</f>
        <v>0</v>
      </c>
      <c r="AB814" s="23">
        <f>_xlfn.XLOOKUP($D814,当月商品!$D:$D,当月商品!V:V,0)</f>
        <v>0</v>
      </c>
      <c r="AC814" s="23">
        <f>_xlfn.XLOOKUP($D814,前月商品!$D:$D,前月商品!V:V,0)</f>
        <v>0</v>
      </c>
      <c r="AD814" s="23">
        <f>_xlfn.XLOOKUP($D814,前々月商品!$D:$D,前々月商品!V:V,0)</f>
        <v>0</v>
      </c>
      <c r="AE814" s="23">
        <f t="shared" si="174"/>
        <v>0</v>
      </c>
      <c r="AF814" s="23">
        <f t="shared" si="175"/>
        <v>0</v>
      </c>
      <c r="AG814" s="23">
        <f t="shared" si="176"/>
        <v>0</v>
      </c>
      <c r="AH814" s="12">
        <f>_xlfn.XLOOKUP($D814,当月商品!$D:$D,当月商品!W:W,0)</f>
        <v>0</v>
      </c>
      <c r="AI814" s="12">
        <f>_xlfn.XLOOKUP($D814,前月商品!$D:$D,前月商品!W:W,0)</f>
        <v>0</v>
      </c>
      <c r="AJ814" s="12">
        <f>_xlfn.XLOOKUP($D814,前々月商品!$D:$D,前々月商品!W:W,0)</f>
        <v>0</v>
      </c>
      <c r="AK814" s="12">
        <f>_xlfn.XLOOKUP($D814,当月商品!$D:$D,当月商品!H:H,0)</f>
        <v>0</v>
      </c>
      <c r="AL814" s="12">
        <f>_xlfn.XLOOKUP($D814,前月商品!$D:$D,前月商品!H:H,0)</f>
        <v>0</v>
      </c>
      <c r="AM814" s="12">
        <f>_xlfn.XLOOKUP($D814,前々月商品!$D:$D,前々月商品!H:H,0)</f>
        <v>0</v>
      </c>
      <c r="AN814" s="13">
        <f t="shared" si="177"/>
        <v>0</v>
      </c>
      <c r="AO814" s="13">
        <f t="shared" si="178"/>
        <v>0</v>
      </c>
      <c r="AP814" s="13">
        <f t="shared" si="179"/>
        <v>0</v>
      </c>
      <c r="AQ814" s="16">
        <f t="shared" si="180"/>
        <v>0</v>
      </c>
      <c r="AR814" s="16">
        <f t="shared" si="181"/>
        <v>0</v>
      </c>
      <c r="AS814" s="17">
        <f t="shared" si="182"/>
        <v>0</v>
      </c>
      <c r="AT814" t="e">
        <f t="shared" si="183"/>
        <v>#VALUE!</v>
      </c>
    </row>
    <row r="815" spans="3:46" ht="36.65" customHeight="1">
      <c r="C815" s="20">
        <v>810</v>
      </c>
      <c r="D815" s="53">
        <f>現状商品設定!B812</f>
        <v>0</v>
      </c>
      <c r="E815" s="26" t="str">
        <f>IFERROR(_xlfn.XLOOKUP($D815,現状商品設定!B:B,現状商品設定!C:C,"-"),"-")</f>
        <v>-</v>
      </c>
      <c r="F815" s="32" t="s">
        <v>46</v>
      </c>
      <c r="G815" s="30" t="str">
        <f>IFERROR(_xlfn.XLOOKUP($D815,現状商品設定!B:B,現状商品設定!F:F),"-")</f>
        <v>-</v>
      </c>
      <c r="H815" s="34" t="e">
        <f>IF(IF(AND(V815&gt;=設定!$C$3,X815&gt;=L815),G815*(1+設定!$C$6),IF(AND(V815&gt;=設定!$C$3,X815&lt;L815),G815*(1+設定!$C$7*-1),IF(V815&lt;設定!$C$3,G815*(1+設定!$C$6),"除外")))&gt;10,IF(AND(V815&gt;=設定!$C$3,X815&gt;=L815),G815*(1+設定!$C$6),IF(AND(V815&gt;=設定!$C$3,X815&lt;L815),G815*(1+設定!$C$7*-1),IF(V815&lt;設定!$C$3,G815*(1+設定!$C$6),"除外"))),10)</f>
        <v>#VALUE!</v>
      </c>
      <c r="I815" s="34" t="e">
        <f ca="1">IF(消化率!$I$5&lt;1,商品!H815*消化率!$I$5,IF(商品!W815*商品!Q815/(商品!H815*消化率!$I$5)&gt;商品!L815,商品!H815*消化率!$I$5,J815))</f>
        <v>#DIV/0!</v>
      </c>
      <c r="J815" s="34" t="e">
        <f t="shared" si="170"/>
        <v>#VALUE!</v>
      </c>
      <c r="K815" s="34" t="e">
        <f ca="1">IF(ROUNDDOWN(IF(I815&gt;=設定!$C$8,設定!$C$8,商品!I815),0)&lt;10,10,ROUNDDOWN(IF(I815&gt;=設定!$C$8,設定!$C$8,商品!I815),0))</f>
        <v>#DIV/0!</v>
      </c>
      <c r="L815" s="64">
        <f>IF(F815="標準",設定!$C$4,商品!F815)</f>
        <v>5</v>
      </c>
      <c r="M815" s="63" t="str">
        <f>_xlfn.XLOOKUP($D815,全商品!$F:$F,全商品!H:H,"-")</f>
        <v>-</v>
      </c>
      <c r="N815" s="12" t="str">
        <f>_xlfn.XLOOKUP($D815,全商品!$F:$F,全商品!I:I,"-")</f>
        <v>-</v>
      </c>
      <c r="O815" s="23" t="str">
        <f>_xlfn.XLOOKUP($D815,全商品!$F:$F,全商品!K:K,"-")</f>
        <v>-</v>
      </c>
      <c r="P815" s="13" t="str">
        <f>_xlfn.XLOOKUP($D815,全商品!$F:$F,全商品!M:M,"-")</f>
        <v>-</v>
      </c>
      <c r="Q815" s="25" t="str">
        <f>_xlfn.XLOOKUP($D815,現状商品設定!B:B,現状商品設定!D:D,"-")</f>
        <v>-</v>
      </c>
      <c r="R815" s="22">
        <f>SUM(_xlfn.XLOOKUP($D815,当月商品!$D:$D,当月商品!I:I,0),_xlfn.XLOOKUP($D815,前月商品!$D:$D,前月商品!I:I,0),_xlfn.XLOOKUP($D815,前々月商品!$D:$D,前々月商品!I:I,0))</f>
        <v>0</v>
      </c>
      <c r="S815" s="23">
        <f>SUM(_xlfn.XLOOKUP($D815,当月商品!$D:$D,当月商品!V:V,0),_xlfn.XLOOKUP($D815,前月商品!$D:$D,前月商品!V:V,0),_xlfn.XLOOKUP($D815,前々月商品!$D:$D,前々月商品!V:V,0))</f>
        <v>0</v>
      </c>
      <c r="T815" s="23">
        <f t="shared" si="171"/>
        <v>0</v>
      </c>
      <c r="U815" s="23">
        <f>SUM(_xlfn.XLOOKUP($D815,当月商品!$D:$D,当月商品!W:W,0),_xlfn.XLOOKUP($D815,前月商品!$D:$D,前月商品!W:W,0),_xlfn.XLOOKUP($D815,前々月商品!$D:$D,前々月商品!W:W,0))</f>
        <v>0</v>
      </c>
      <c r="V815" s="23">
        <f>SUM(_xlfn.XLOOKUP($D815,当月商品!$D:$D,当月商品!H:H,0),_xlfn.XLOOKUP($D815,前月商品!$D:$D,前月商品!H:H,0),_xlfn.XLOOKUP($D815,前々月商品!$D:$D,前々月商品!H:H,0))</f>
        <v>0</v>
      </c>
      <c r="W815" s="13">
        <f t="shared" si="172"/>
        <v>0</v>
      </c>
      <c r="X815" s="15">
        <f t="shared" si="173"/>
        <v>0</v>
      </c>
      <c r="Y815" s="22">
        <f>_xlfn.XLOOKUP($D815,当月商品!$D:$D,当月商品!I:I,0)</f>
        <v>0</v>
      </c>
      <c r="Z815" s="23">
        <f>_xlfn.XLOOKUP($D815,前月商品!$D:$D,前月商品!I:I,0)</f>
        <v>0</v>
      </c>
      <c r="AA815" s="23">
        <f>_xlfn.XLOOKUP($D815,前々月商品!$D:$D,前々月商品!I:I,0)</f>
        <v>0</v>
      </c>
      <c r="AB815" s="23">
        <f>_xlfn.XLOOKUP($D815,当月商品!$D:$D,当月商品!V:V,0)</f>
        <v>0</v>
      </c>
      <c r="AC815" s="23">
        <f>_xlfn.XLOOKUP($D815,前月商品!$D:$D,前月商品!V:V,0)</f>
        <v>0</v>
      </c>
      <c r="AD815" s="23">
        <f>_xlfn.XLOOKUP($D815,前々月商品!$D:$D,前々月商品!V:V,0)</f>
        <v>0</v>
      </c>
      <c r="AE815" s="23">
        <f t="shared" si="174"/>
        <v>0</v>
      </c>
      <c r="AF815" s="23">
        <f t="shared" si="175"/>
        <v>0</v>
      </c>
      <c r="AG815" s="23">
        <f t="shared" si="176"/>
        <v>0</v>
      </c>
      <c r="AH815" s="12">
        <f>_xlfn.XLOOKUP($D815,当月商品!$D:$D,当月商品!W:W,0)</f>
        <v>0</v>
      </c>
      <c r="AI815" s="12">
        <f>_xlfn.XLOOKUP($D815,前月商品!$D:$D,前月商品!W:W,0)</f>
        <v>0</v>
      </c>
      <c r="AJ815" s="12">
        <f>_xlfn.XLOOKUP($D815,前々月商品!$D:$D,前々月商品!W:W,0)</f>
        <v>0</v>
      </c>
      <c r="AK815" s="12">
        <f>_xlfn.XLOOKUP($D815,当月商品!$D:$D,当月商品!H:H,0)</f>
        <v>0</v>
      </c>
      <c r="AL815" s="12">
        <f>_xlfn.XLOOKUP($D815,前月商品!$D:$D,前月商品!H:H,0)</f>
        <v>0</v>
      </c>
      <c r="AM815" s="12">
        <f>_xlfn.XLOOKUP($D815,前々月商品!$D:$D,前々月商品!H:H,0)</f>
        <v>0</v>
      </c>
      <c r="AN815" s="13">
        <f t="shared" si="177"/>
        <v>0</v>
      </c>
      <c r="AO815" s="13">
        <f t="shared" si="178"/>
        <v>0</v>
      </c>
      <c r="AP815" s="13">
        <f t="shared" si="179"/>
        <v>0</v>
      </c>
      <c r="AQ815" s="16">
        <f t="shared" si="180"/>
        <v>0</v>
      </c>
      <c r="AR815" s="16">
        <f t="shared" si="181"/>
        <v>0</v>
      </c>
      <c r="AS815" s="17">
        <f t="shared" si="182"/>
        <v>0</v>
      </c>
      <c r="AT815" t="e">
        <f t="shared" si="183"/>
        <v>#VALUE!</v>
      </c>
    </row>
    <row r="816" spans="3:46" ht="36.65" customHeight="1">
      <c r="C816" s="20">
        <v>811</v>
      </c>
      <c r="D816" s="53">
        <f>現状商品設定!B813</f>
        <v>0</v>
      </c>
      <c r="E816" s="26" t="str">
        <f>IFERROR(_xlfn.XLOOKUP($D816,現状商品設定!B:B,現状商品設定!C:C,"-"),"-")</f>
        <v>-</v>
      </c>
      <c r="F816" s="32" t="s">
        <v>46</v>
      </c>
      <c r="G816" s="30" t="str">
        <f>IFERROR(_xlfn.XLOOKUP($D816,現状商品設定!B:B,現状商品設定!F:F),"-")</f>
        <v>-</v>
      </c>
      <c r="H816" s="34" t="e">
        <f>IF(IF(AND(V816&gt;=設定!$C$3,X816&gt;=L816),G816*(1+設定!$C$6),IF(AND(V816&gt;=設定!$C$3,X816&lt;L816),G816*(1+設定!$C$7*-1),IF(V816&lt;設定!$C$3,G816*(1+設定!$C$6),"除外")))&gt;10,IF(AND(V816&gt;=設定!$C$3,X816&gt;=L816),G816*(1+設定!$C$6),IF(AND(V816&gt;=設定!$C$3,X816&lt;L816),G816*(1+設定!$C$7*-1),IF(V816&lt;設定!$C$3,G816*(1+設定!$C$6),"除外"))),10)</f>
        <v>#VALUE!</v>
      </c>
      <c r="I816" s="34" t="e">
        <f ca="1">IF(消化率!$I$5&lt;1,商品!H816*消化率!$I$5,IF(商品!W816*商品!Q816/(商品!H816*消化率!$I$5)&gt;商品!L816,商品!H816*消化率!$I$5,J816))</f>
        <v>#DIV/0!</v>
      </c>
      <c r="J816" s="34" t="e">
        <f t="shared" si="170"/>
        <v>#VALUE!</v>
      </c>
      <c r="K816" s="34" t="e">
        <f ca="1">IF(ROUNDDOWN(IF(I816&gt;=設定!$C$8,設定!$C$8,商品!I816),0)&lt;10,10,ROUNDDOWN(IF(I816&gt;=設定!$C$8,設定!$C$8,商品!I816),0))</f>
        <v>#DIV/0!</v>
      </c>
      <c r="L816" s="64">
        <f>IF(F816="標準",設定!$C$4,商品!F816)</f>
        <v>5</v>
      </c>
      <c r="M816" s="63" t="str">
        <f>_xlfn.XLOOKUP($D816,全商品!$F:$F,全商品!H:H,"-")</f>
        <v>-</v>
      </c>
      <c r="N816" s="12" t="str">
        <f>_xlfn.XLOOKUP($D816,全商品!$F:$F,全商品!I:I,"-")</f>
        <v>-</v>
      </c>
      <c r="O816" s="23" t="str">
        <f>_xlfn.XLOOKUP($D816,全商品!$F:$F,全商品!K:K,"-")</f>
        <v>-</v>
      </c>
      <c r="P816" s="13" t="str">
        <f>_xlfn.XLOOKUP($D816,全商品!$F:$F,全商品!M:M,"-")</f>
        <v>-</v>
      </c>
      <c r="Q816" s="25" t="str">
        <f>_xlfn.XLOOKUP($D816,現状商品設定!B:B,現状商品設定!D:D,"-")</f>
        <v>-</v>
      </c>
      <c r="R816" s="22">
        <f>SUM(_xlfn.XLOOKUP($D816,当月商品!$D:$D,当月商品!I:I,0),_xlfn.XLOOKUP($D816,前月商品!$D:$D,前月商品!I:I,0),_xlfn.XLOOKUP($D816,前々月商品!$D:$D,前々月商品!I:I,0))</f>
        <v>0</v>
      </c>
      <c r="S816" s="23">
        <f>SUM(_xlfn.XLOOKUP($D816,当月商品!$D:$D,当月商品!V:V,0),_xlfn.XLOOKUP($D816,前月商品!$D:$D,前月商品!V:V,0),_xlfn.XLOOKUP($D816,前々月商品!$D:$D,前々月商品!V:V,0))</f>
        <v>0</v>
      </c>
      <c r="T816" s="23">
        <f t="shared" si="171"/>
        <v>0</v>
      </c>
      <c r="U816" s="23">
        <f>SUM(_xlfn.XLOOKUP($D816,当月商品!$D:$D,当月商品!W:W,0),_xlfn.XLOOKUP($D816,前月商品!$D:$D,前月商品!W:W,0),_xlfn.XLOOKUP($D816,前々月商品!$D:$D,前々月商品!W:W,0))</f>
        <v>0</v>
      </c>
      <c r="V816" s="23">
        <f>SUM(_xlfn.XLOOKUP($D816,当月商品!$D:$D,当月商品!H:H,0),_xlfn.XLOOKUP($D816,前月商品!$D:$D,前月商品!H:H,0),_xlfn.XLOOKUP($D816,前々月商品!$D:$D,前々月商品!H:H,0))</f>
        <v>0</v>
      </c>
      <c r="W816" s="13">
        <f t="shared" si="172"/>
        <v>0</v>
      </c>
      <c r="X816" s="15">
        <f t="shared" si="173"/>
        <v>0</v>
      </c>
      <c r="Y816" s="22">
        <f>_xlfn.XLOOKUP($D816,当月商品!$D:$D,当月商品!I:I,0)</f>
        <v>0</v>
      </c>
      <c r="Z816" s="23">
        <f>_xlfn.XLOOKUP($D816,前月商品!$D:$D,前月商品!I:I,0)</f>
        <v>0</v>
      </c>
      <c r="AA816" s="23">
        <f>_xlfn.XLOOKUP($D816,前々月商品!$D:$D,前々月商品!I:I,0)</f>
        <v>0</v>
      </c>
      <c r="AB816" s="23">
        <f>_xlfn.XLOOKUP($D816,当月商品!$D:$D,当月商品!V:V,0)</f>
        <v>0</v>
      </c>
      <c r="AC816" s="23">
        <f>_xlfn.XLOOKUP($D816,前月商品!$D:$D,前月商品!V:V,0)</f>
        <v>0</v>
      </c>
      <c r="AD816" s="23">
        <f>_xlfn.XLOOKUP($D816,前々月商品!$D:$D,前々月商品!V:V,0)</f>
        <v>0</v>
      </c>
      <c r="AE816" s="23">
        <f t="shared" si="174"/>
        <v>0</v>
      </c>
      <c r="AF816" s="23">
        <f t="shared" si="175"/>
        <v>0</v>
      </c>
      <c r="AG816" s="23">
        <f t="shared" si="176"/>
        <v>0</v>
      </c>
      <c r="AH816" s="12">
        <f>_xlfn.XLOOKUP($D816,当月商品!$D:$D,当月商品!W:W,0)</f>
        <v>0</v>
      </c>
      <c r="AI816" s="12">
        <f>_xlfn.XLOOKUP($D816,前月商品!$D:$D,前月商品!W:W,0)</f>
        <v>0</v>
      </c>
      <c r="AJ816" s="12">
        <f>_xlfn.XLOOKUP($D816,前々月商品!$D:$D,前々月商品!W:W,0)</f>
        <v>0</v>
      </c>
      <c r="AK816" s="12">
        <f>_xlfn.XLOOKUP($D816,当月商品!$D:$D,当月商品!H:H,0)</f>
        <v>0</v>
      </c>
      <c r="AL816" s="12">
        <f>_xlfn.XLOOKUP($D816,前月商品!$D:$D,前月商品!H:H,0)</f>
        <v>0</v>
      </c>
      <c r="AM816" s="12">
        <f>_xlfn.XLOOKUP($D816,前々月商品!$D:$D,前々月商品!H:H,0)</f>
        <v>0</v>
      </c>
      <c r="AN816" s="13">
        <f t="shared" si="177"/>
        <v>0</v>
      </c>
      <c r="AO816" s="13">
        <f t="shared" si="178"/>
        <v>0</v>
      </c>
      <c r="AP816" s="13">
        <f t="shared" si="179"/>
        <v>0</v>
      </c>
      <c r="AQ816" s="16">
        <f t="shared" si="180"/>
        <v>0</v>
      </c>
      <c r="AR816" s="16">
        <f t="shared" si="181"/>
        <v>0</v>
      </c>
      <c r="AS816" s="17">
        <f t="shared" si="182"/>
        <v>0</v>
      </c>
      <c r="AT816" t="e">
        <f t="shared" si="183"/>
        <v>#VALUE!</v>
      </c>
    </row>
    <row r="817" spans="3:46" ht="36.65" customHeight="1">
      <c r="C817" s="20">
        <v>812</v>
      </c>
      <c r="D817" s="53">
        <f>現状商品設定!B814</f>
        <v>0</v>
      </c>
      <c r="E817" s="26" t="str">
        <f>IFERROR(_xlfn.XLOOKUP($D817,現状商品設定!B:B,現状商品設定!C:C,"-"),"-")</f>
        <v>-</v>
      </c>
      <c r="F817" s="32" t="s">
        <v>46</v>
      </c>
      <c r="G817" s="30" t="str">
        <f>IFERROR(_xlfn.XLOOKUP($D817,現状商品設定!B:B,現状商品設定!F:F),"-")</f>
        <v>-</v>
      </c>
      <c r="H817" s="34" t="e">
        <f>IF(IF(AND(V817&gt;=設定!$C$3,X817&gt;=L817),G817*(1+設定!$C$6),IF(AND(V817&gt;=設定!$C$3,X817&lt;L817),G817*(1+設定!$C$7*-1),IF(V817&lt;設定!$C$3,G817*(1+設定!$C$6),"除外")))&gt;10,IF(AND(V817&gt;=設定!$C$3,X817&gt;=L817),G817*(1+設定!$C$6),IF(AND(V817&gt;=設定!$C$3,X817&lt;L817),G817*(1+設定!$C$7*-1),IF(V817&lt;設定!$C$3,G817*(1+設定!$C$6),"除外"))),10)</f>
        <v>#VALUE!</v>
      </c>
      <c r="I817" s="34" t="e">
        <f ca="1">IF(消化率!$I$5&lt;1,商品!H817*消化率!$I$5,IF(商品!W817*商品!Q817/(商品!H817*消化率!$I$5)&gt;商品!L817,商品!H817*消化率!$I$5,J817))</f>
        <v>#DIV/0!</v>
      </c>
      <c r="J817" s="34" t="e">
        <f t="shared" si="170"/>
        <v>#VALUE!</v>
      </c>
      <c r="K817" s="34" t="e">
        <f ca="1">IF(ROUNDDOWN(IF(I817&gt;=設定!$C$8,設定!$C$8,商品!I817),0)&lt;10,10,ROUNDDOWN(IF(I817&gt;=設定!$C$8,設定!$C$8,商品!I817),0))</f>
        <v>#DIV/0!</v>
      </c>
      <c r="L817" s="64">
        <f>IF(F817="標準",設定!$C$4,商品!F817)</f>
        <v>5</v>
      </c>
      <c r="M817" s="63" t="str">
        <f>_xlfn.XLOOKUP($D817,全商品!$F:$F,全商品!H:H,"-")</f>
        <v>-</v>
      </c>
      <c r="N817" s="12" t="str">
        <f>_xlfn.XLOOKUP($D817,全商品!$F:$F,全商品!I:I,"-")</f>
        <v>-</v>
      </c>
      <c r="O817" s="23" t="str">
        <f>_xlfn.XLOOKUP($D817,全商品!$F:$F,全商品!K:K,"-")</f>
        <v>-</v>
      </c>
      <c r="P817" s="13" t="str">
        <f>_xlfn.XLOOKUP($D817,全商品!$F:$F,全商品!M:M,"-")</f>
        <v>-</v>
      </c>
      <c r="Q817" s="25" t="str">
        <f>_xlfn.XLOOKUP($D817,現状商品設定!B:B,現状商品設定!D:D,"-")</f>
        <v>-</v>
      </c>
      <c r="R817" s="22">
        <f>SUM(_xlfn.XLOOKUP($D817,当月商品!$D:$D,当月商品!I:I,0),_xlfn.XLOOKUP($D817,前月商品!$D:$D,前月商品!I:I,0),_xlfn.XLOOKUP($D817,前々月商品!$D:$D,前々月商品!I:I,0))</f>
        <v>0</v>
      </c>
      <c r="S817" s="23">
        <f>SUM(_xlfn.XLOOKUP($D817,当月商品!$D:$D,当月商品!V:V,0),_xlfn.XLOOKUP($D817,前月商品!$D:$D,前月商品!V:V,0),_xlfn.XLOOKUP($D817,前々月商品!$D:$D,前々月商品!V:V,0))</f>
        <v>0</v>
      </c>
      <c r="T817" s="23">
        <f t="shared" si="171"/>
        <v>0</v>
      </c>
      <c r="U817" s="23">
        <f>SUM(_xlfn.XLOOKUP($D817,当月商品!$D:$D,当月商品!W:W,0),_xlfn.XLOOKUP($D817,前月商品!$D:$D,前月商品!W:W,0),_xlfn.XLOOKUP($D817,前々月商品!$D:$D,前々月商品!W:W,0))</f>
        <v>0</v>
      </c>
      <c r="V817" s="23">
        <f>SUM(_xlfn.XLOOKUP($D817,当月商品!$D:$D,当月商品!H:H,0),_xlfn.XLOOKUP($D817,前月商品!$D:$D,前月商品!H:H,0),_xlfn.XLOOKUP($D817,前々月商品!$D:$D,前々月商品!H:H,0))</f>
        <v>0</v>
      </c>
      <c r="W817" s="13">
        <f t="shared" si="172"/>
        <v>0</v>
      </c>
      <c r="X817" s="15">
        <f t="shared" si="173"/>
        <v>0</v>
      </c>
      <c r="Y817" s="22">
        <f>_xlfn.XLOOKUP($D817,当月商品!$D:$D,当月商品!I:I,0)</f>
        <v>0</v>
      </c>
      <c r="Z817" s="23">
        <f>_xlfn.XLOOKUP($D817,前月商品!$D:$D,前月商品!I:I,0)</f>
        <v>0</v>
      </c>
      <c r="AA817" s="23">
        <f>_xlfn.XLOOKUP($D817,前々月商品!$D:$D,前々月商品!I:I,0)</f>
        <v>0</v>
      </c>
      <c r="AB817" s="23">
        <f>_xlfn.XLOOKUP($D817,当月商品!$D:$D,当月商品!V:V,0)</f>
        <v>0</v>
      </c>
      <c r="AC817" s="23">
        <f>_xlfn.XLOOKUP($D817,前月商品!$D:$D,前月商品!V:V,0)</f>
        <v>0</v>
      </c>
      <c r="AD817" s="23">
        <f>_xlfn.XLOOKUP($D817,前々月商品!$D:$D,前々月商品!V:V,0)</f>
        <v>0</v>
      </c>
      <c r="AE817" s="23">
        <f t="shared" si="174"/>
        <v>0</v>
      </c>
      <c r="AF817" s="23">
        <f t="shared" si="175"/>
        <v>0</v>
      </c>
      <c r="AG817" s="23">
        <f t="shared" si="176"/>
        <v>0</v>
      </c>
      <c r="AH817" s="12">
        <f>_xlfn.XLOOKUP($D817,当月商品!$D:$D,当月商品!W:W,0)</f>
        <v>0</v>
      </c>
      <c r="AI817" s="12">
        <f>_xlfn.XLOOKUP($D817,前月商品!$D:$D,前月商品!W:W,0)</f>
        <v>0</v>
      </c>
      <c r="AJ817" s="12">
        <f>_xlfn.XLOOKUP($D817,前々月商品!$D:$D,前々月商品!W:W,0)</f>
        <v>0</v>
      </c>
      <c r="AK817" s="12">
        <f>_xlfn.XLOOKUP($D817,当月商品!$D:$D,当月商品!H:H,0)</f>
        <v>0</v>
      </c>
      <c r="AL817" s="12">
        <f>_xlfn.XLOOKUP($D817,前月商品!$D:$D,前月商品!H:H,0)</f>
        <v>0</v>
      </c>
      <c r="AM817" s="12">
        <f>_xlfn.XLOOKUP($D817,前々月商品!$D:$D,前々月商品!H:H,0)</f>
        <v>0</v>
      </c>
      <c r="AN817" s="13">
        <f t="shared" si="177"/>
        <v>0</v>
      </c>
      <c r="AO817" s="13">
        <f t="shared" si="178"/>
        <v>0</v>
      </c>
      <c r="AP817" s="13">
        <f t="shared" si="179"/>
        <v>0</v>
      </c>
      <c r="AQ817" s="16">
        <f t="shared" si="180"/>
        <v>0</v>
      </c>
      <c r="AR817" s="16">
        <f t="shared" si="181"/>
        <v>0</v>
      </c>
      <c r="AS817" s="17">
        <f t="shared" si="182"/>
        <v>0</v>
      </c>
      <c r="AT817" t="e">
        <f t="shared" si="183"/>
        <v>#VALUE!</v>
      </c>
    </row>
    <row r="818" spans="3:46" ht="36.65" customHeight="1">
      <c r="C818" s="20">
        <v>813</v>
      </c>
      <c r="D818" s="53">
        <f>現状商品設定!B815</f>
        <v>0</v>
      </c>
      <c r="E818" s="26" t="str">
        <f>IFERROR(_xlfn.XLOOKUP($D818,現状商品設定!B:B,現状商品設定!C:C,"-"),"-")</f>
        <v>-</v>
      </c>
      <c r="F818" s="32" t="s">
        <v>46</v>
      </c>
      <c r="G818" s="30" t="str">
        <f>IFERROR(_xlfn.XLOOKUP($D818,現状商品設定!B:B,現状商品設定!F:F),"-")</f>
        <v>-</v>
      </c>
      <c r="H818" s="34" t="e">
        <f>IF(IF(AND(V818&gt;=設定!$C$3,X818&gt;=L818),G818*(1+設定!$C$6),IF(AND(V818&gt;=設定!$C$3,X818&lt;L818),G818*(1+設定!$C$7*-1),IF(V818&lt;設定!$C$3,G818*(1+設定!$C$6),"除外")))&gt;10,IF(AND(V818&gt;=設定!$C$3,X818&gt;=L818),G818*(1+設定!$C$6),IF(AND(V818&gt;=設定!$C$3,X818&lt;L818),G818*(1+設定!$C$7*-1),IF(V818&lt;設定!$C$3,G818*(1+設定!$C$6),"除外"))),10)</f>
        <v>#VALUE!</v>
      </c>
      <c r="I818" s="34" t="e">
        <f ca="1">IF(消化率!$I$5&lt;1,商品!H818*消化率!$I$5,IF(商品!W818*商品!Q818/(商品!H818*消化率!$I$5)&gt;商品!L818,商品!H818*消化率!$I$5,J818))</f>
        <v>#DIV/0!</v>
      </c>
      <c r="J818" s="34" t="e">
        <f t="shared" si="170"/>
        <v>#VALUE!</v>
      </c>
      <c r="K818" s="34" t="e">
        <f ca="1">IF(ROUNDDOWN(IF(I818&gt;=設定!$C$8,設定!$C$8,商品!I818),0)&lt;10,10,ROUNDDOWN(IF(I818&gt;=設定!$C$8,設定!$C$8,商品!I818),0))</f>
        <v>#DIV/0!</v>
      </c>
      <c r="L818" s="64">
        <f>IF(F818="標準",設定!$C$4,商品!F818)</f>
        <v>5</v>
      </c>
      <c r="M818" s="63" t="str">
        <f>_xlfn.XLOOKUP($D818,全商品!$F:$F,全商品!H:H,"-")</f>
        <v>-</v>
      </c>
      <c r="N818" s="12" t="str">
        <f>_xlfn.XLOOKUP($D818,全商品!$F:$F,全商品!I:I,"-")</f>
        <v>-</v>
      </c>
      <c r="O818" s="23" t="str">
        <f>_xlfn.XLOOKUP($D818,全商品!$F:$F,全商品!K:K,"-")</f>
        <v>-</v>
      </c>
      <c r="P818" s="13" t="str">
        <f>_xlfn.XLOOKUP($D818,全商品!$F:$F,全商品!M:M,"-")</f>
        <v>-</v>
      </c>
      <c r="Q818" s="25" t="str">
        <f>_xlfn.XLOOKUP($D818,現状商品設定!B:B,現状商品設定!D:D,"-")</f>
        <v>-</v>
      </c>
      <c r="R818" s="22">
        <f>SUM(_xlfn.XLOOKUP($D818,当月商品!$D:$D,当月商品!I:I,0),_xlfn.XLOOKUP($D818,前月商品!$D:$D,前月商品!I:I,0),_xlfn.XLOOKUP($D818,前々月商品!$D:$D,前々月商品!I:I,0))</f>
        <v>0</v>
      </c>
      <c r="S818" s="23">
        <f>SUM(_xlfn.XLOOKUP($D818,当月商品!$D:$D,当月商品!V:V,0),_xlfn.XLOOKUP($D818,前月商品!$D:$D,前月商品!V:V,0),_xlfn.XLOOKUP($D818,前々月商品!$D:$D,前々月商品!V:V,0))</f>
        <v>0</v>
      </c>
      <c r="T818" s="23">
        <f t="shared" si="171"/>
        <v>0</v>
      </c>
      <c r="U818" s="23">
        <f>SUM(_xlfn.XLOOKUP($D818,当月商品!$D:$D,当月商品!W:W,0),_xlfn.XLOOKUP($D818,前月商品!$D:$D,前月商品!W:W,0),_xlfn.XLOOKUP($D818,前々月商品!$D:$D,前々月商品!W:W,0))</f>
        <v>0</v>
      </c>
      <c r="V818" s="23">
        <f>SUM(_xlfn.XLOOKUP($D818,当月商品!$D:$D,当月商品!H:H,0),_xlfn.XLOOKUP($D818,前月商品!$D:$D,前月商品!H:H,0),_xlfn.XLOOKUP($D818,前々月商品!$D:$D,前々月商品!H:H,0))</f>
        <v>0</v>
      </c>
      <c r="W818" s="13">
        <f t="shared" si="172"/>
        <v>0</v>
      </c>
      <c r="X818" s="15">
        <f t="shared" si="173"/>
        <v>0</v>
      </c>
      <c r="Y818" s="22">
        <f>_xlfn.XLOOKUP($D818,当月商品!$D:$D,当月商品!I:I,0)</f>
        <v>0</v>
      </c>
      <c r="Z818" s="23">
        <f>_xlfn.XLOOKUP($D818,前月商品!$D:$D,前月商品!I:I,0)</f>
        <v>0</v>
      </c>
      <c r="AA818" s="23">
        <f>_xlfn.XLOOKUP($D818,前々月商品!$D:$D,前々月商品!I:I,0)</f>
        <v>0</v>
      </c>
      <c r="AB818" s="23">
        <f>_xlfn.XLOOKUP($D818,当月商品!$D:$D,当月商品!V:V,0)</f>
        <v>0</v>
      </c>
      <c r="AC818" s="23">
        <f>_xlfn.XLOOKUP($D818,前月商品!$D:$D,前月商品!V:V,0)</f>
        <v>0</v>
      </c>
      <c r="AD818" s="23">
        <f>_xlfn.XLOOKUP($D818,前々月商品!$D:$D,前々月商品!V:V,0)</f>
        <v>0</v>
      </c>
      <c r="AE818" s="23">
        <f t="shared" si="174"/>
        <v>0</v>
      </c>
      <c r="AF818" s="23">
        <f t="shared" si="175"/>
        <v>0</v>
      </c>
      <c r="AG818" s="23">
        <f t="shared" si="176"/>
        <v>0</v>
      </c>
      <c r="AH818" s="12">
        <f>_xlfn.XLOOKUP($D818,当月商品!$D:$D,当月商品!W:W,0)</f>
        <v>0</v>
      </c>
      <c r="AI818" s="12">
        <f>_xlfn.XLOOKUP($D818,前月商品!$D:$D,前月商品!W:W,0)</f>
        <v>0</v>
      </c>
      <c r="AJ818" s="12">
        <f>_xlfn.XLOOKUP($D818,前々月商品!$D:$D,前々月商品!W:W,0)</f>
        <v>0</v>
      </c>
      <c r="AK818" s="12">
        <f>_xlfn.XLOOKUP($D818,当月商品!$D:$D,当月商品!H:H,0)</f>
        <v>0</v>
      </c>
      <c r="AL818" s="12">
        <f>_xlfn.XLOOKUP($D818,前月商品!$D:$D,前月商品!H:H,0)</f>
        <v>0</v>
      </c>
      <c r="AM818" s="12">
        <f>_xlfn.XLOOKUP($D818,前々月商品!$D:$D,前々月商品!H:H,0)</f>
        <v>0</v>
      </c>
      <c r="AN818" s="13">
        <f t="shared" si="177"/>
        <v>0</v>
      </c>
      <c r="AO818" s="13">
        <f t="shared" si="178"/>
        <v>0</v>
      </c>
      <c r="AP818" s="13">
        <f t="shared" si="179"/>
        <v>0</v>
      </c>
      <c r="AQ818" s="16">
        <f t="shared" si="180"/>
        <v>0</v>
      </c>
      <c r="AR818" s="16">
        <f t="shared" si="181"/>
        <v>0</v>
      </c>
      <c r="AS818" s="17">
        <f t="shared" si="182"/>
        <v>0</v>
      </c>
      <c r="AT818" t="e">
        <f t="shared" si="183"/>
        <v>#VALUE!</v>
      </c>
    </row>
    <row r="819" spans="3:46" ht="36.65" customHeight="1">
      <c r="C819" s="20">
        <v>814</v>
      </c>
      <c r="D819" s="53">
        <f>現状商品設定!B816</f>
        <v>0</v>
      </c>
      <c r="E819" s="26" t="str">
        <f>IFERROR(_xlfn.XLOOKUP($D819,現状商品設定!B:B,現状商品設定!C:C,"-"),"-")</f>
        <v>-</v>
      </c>
      <c r="F819" s="32" t="s">
        <v>46</v>
      </c>
      <c r="G819" s="30" t="str">
        <f>IFERROR(_xlfn.XLOOKUP($D819,現状商品設定!B:B,現状商品設定!F:F),"-")</f>
        <v>-</v>
      </c>
      <c r="H819" s="34" t="e">
        <f>IF(IF(AND(V819&gt;=設定!$C$3,X819&gt;=L819),G819*(1+設定!$C$6),IF(AND(V819&gt;=設定!$C$3,X819&lt;L819),G819*(1+設定!$C$7*-1),IF(V819&lt;設定!$C$3,G819*(1+設定!$C$6),"除外")))&gt;10,IF(AND(V819&gt;=設定!$C$3,X819&gt;=L819),G819*(1+設定!$C$6),IF(AND(V819&gt;=設定!$C$3,X819&lt;L819),G819*(1+設定!$C$7*-1),IF(V819&lt;設定!$C$3,G819*(1+設定!$C$6),"除外"))),10)</f>
        <v>#VALUE!</v>
      </c>
      <c r="I819" s="34" t="e">
        <f ca="1">IF(消化率!$I$5&lt;1,商品!H819*消化率!$I$5,IF(商品!W819*商品!Q819/(商品!H819*消化率!$I$5)&gt;商品!L819,商品!H819*消化率!$I$5,J819))</f>
        <v>#DIV/0!</v>
      </c>
      <c r="J819" s="34" t="e">
        <f t="shared" si="170"/>
        <v>#VALUE!</v>
      </c>
      <c r="K819" s="34" t="e">
        <f ca="1">IF(ROUNDDOWN(IF(I819&gt;=設定!$C$8,設定!$C$8,商品!I819),0)&lt;10,10,ROUNDDOWN(IF(I819&gt;=設定!$C$8,設定!$C$8,商品!I819),0))</f>
        <v>#DIV/0!</v>
      </c>
      <c r="L819" s="64">
        <f>IF(F819="標準",設定!$C$4,商品!F819)</f>
        <v>5</v>
      </c>
      <c r="M819" s="63" t="str">
        <f>_xlfn.XLOOKUP($D819,全商品!$F:$F,全商品!H:H,"-")</f>
        <v>-</v>
      </c>
      <c r="N819" s="12" t="str">
        <f>_xlfn.XLOOKUP($D819,全商品!$F:$F,全商品!I:I,"-")</f>
        <v>-</v>
      </c>
      <c r="O819" s="23" t="str">
        <f>_xlfn.XLOOKUP($D819,全商品!$F:$F,全商品!K:K,"-")</f>
        <v>-</v>
      </c>
      <c r="P819" s="13" t="str">
        <f>_xlfn.XLOOKUP($D819,全商品!$F:$F,全商品!M:M,"-")</f>
        <v>-</v>
      </c>
      <c r="Q819" s="25" t="str">
        <f>_xlfn.XLOOKUP($D819,現状商品設定!B:B,現状商品設定!D:D,"-")</f>
        <v>-</v>
      </c>
      <c r="R819" s="22">
        <f>SUM(_xlfn.XLOOKUP($D819,当月商品!$D:$D,当月商品!I:I,0),_xlfn.XLOOKUP($D819,前月商品!$D:$D,前月商品!I:I,0),_xlfn.XLOOKUP($D819,前々月商品!$D:$D,前々月商品!I:I,0))</f>
        <v>0</v>
      </c>
      <c r="S819" s="23">
        <f>SUM(_xlfn.XLOOKUP($D819,当月商品!$D:$D,当月商品!V:V,0),_xlfn.XLOOKUP($D819,前月商品!$D:$D,前月商品!V:V,0),_xlfn.XLOOKUP($D819,前々月商品!$D:$D,前々月商品!V:V,0))</f>
        <v>0</v>
      </c>
      <c r="T819" s="23">
        <f t="shared" si="171"/>
        <v>0</v>
      </c>
      <c r="U819" s="23">
        <f>SUM(_xlfn.XLOOKUP($D819,当月商品!$D:$D,当月商品!W:W,0),_xlfn.XLOOKUP($D819,前月商品!$D:$D,前月商品!W:W,0),_xlfn.XLOOKUP($D819,前々月商品!$D:$D,前々月商品!W:W,0))</f>
        <v>0</v>
      </c>
      <c r="V819" s="23">
        <f>SUM(_xlfn.XLOOKUP($D819,当月商品!$D:$D,当月商品!H:H,0),_xlfn.XLOOKUP($D819,前月商品!$D:$D,前月商品!H:H,0),_xlfn.XLOOKUP($D819,前々月商品!$D:$D,前々月商品!H:H,0))</f>
        <v>0</v>
      </c>
      <c r="W819" s="13">
        <f t="shared" si="172"/>
        <v>0</v>
      </c>
      <c r="X819" s="15">
        <f t="shared" si="173"/>
        <v>0</v>
      </c>
      <c r="Y819" s="22">
        <f>_xlfn.XLOOKUP($D819,当月商品!$D:$D,当月商品!I:I,0)</f>
        <v>0</v>
      </c>
      <c r="Z819" s="23">
        <f>_xlfn.XLOOKUP($D819,前月商品!$D:$D,前月商品!I:I,0)</f>
        <v>0</v>
      </c>
      <c r="AA819" s="23">
        <f>_xlfn.XLOOKUP($D819,前々月商品!$D:$D,前々月商品!I:I,0)</f>
        <v>0</v>
      </c>
      <c r="AB819" s="23">
        <f>_xlfn.XLOOKUP($D819,当月商品!$D:$D,当月商品!V:V,0)</f>
        <v>0</v>
      </c>
      <c r="AC819" s="23">
        <f>_xlfn.XLOOKUP($D819,前月商品!$D:$D,前月商品!V:V,0)</f>
        <v>0</v>
      </c>
      <c r="AD819" s="23">
        <f>_xlfn.XLOOKUP($D819,前々月商品!$D:$D,前々月商品!V:V,0)</f>
        <v>0</v>
      </c>
      <c r="AE819" s="23">
        <f t="shared" si="174"/>
        <v>0</v>
      </c>
      <c r="AF819" s="23">
        <f t="shared" si="175"/>
        <v>0</v>
      </c>
      <c r="AG819" s="23">
        <f t="shared" si="176"/>
        <v>0</v>
      </c>
      <c r="AH819" s="12">
        <f>_xlfn.XLOOKUP($D819,当月商品!$D:$D,当月商品!W:W,0)</f>
        <v>0</v>
      </c>
      <c r="AI819" s="12">
        <f>_xlfn.XLOOKUP($D819,前月商品!$D:$D,前月商品!W:W,0)</f>
        <v>0</v>
      </c>
      <c r="AJ819" s="12">
        <f>_xlfn.XLOOKUP($D819,前々月商品!$D:$D,前々月商品!W:W,0)</f>
        <v>0</v>
      </c>
      <c r="AK819" s="12">
        <f>_xlfn.XLOOKUP($D819,当月商品!$D:$D,当月商品!H:H,0)</f>
        <v>0</v>
      </c>
      <c r="AL819" s="12">
        <f>_xlfn.XLOOKUP($D819,前月商品!$D:$D,前月商品!H:H,0)</f>
        <v>0</v>
      </c>
      <c r="AM819" s="12">
        <f>_xlfn.XLOOKUP($D819,前々月商品!$D:$D,前々月商品!H:H,0)</f>
        <v>0</v>
      </c>
      <c r="AN819" s="13">
        <f t="shared" si="177"/>
        <v>0</v>
      </c>
      <c r="AO819" s="13">
        <f t="shared" si="178"/>
        <v>0</v>
      </c>
      <c r="AP819" s="13">
        <f t="shared" si="179"/>
        <v>0</v>
      </c>
      <c r="AQ819" s="16">
        <f t="shared" si="180"/>
        <v>0</v>
      </c>
      <c r="AR819" s="16">
        <f t="shared" si="181"/>
        <v>0</v>
      </c>
      <c r="AS819" s="17">
        <f t="shared" si="182"/>
        <v>0</v>
      </c>
      <c r="AT819" t="e">
        <f t="shared" si="183"/>
        <v>#VALUE!</v>
      </c>
    </row>
    <row r="820" spans="3:46" ht="36.65" customHeight="1">
      <c r="C820" s="20">
        <v>815</v>
      </c>
      <c r="D820" s="53">
        <f>現状商品設定!B817</f>
        <v>0</v>
      </c>
      <c r="E820" s="26" t="str">
        <f>IFERROR(_xlfn.XLOOKUP($D820,現状商品設定!B:B,現状商品設定!C:C,"-"),"-")</f>
        <v>-</v>
      </c>
      <c r="F820" s="32" t="s">
        <v>46</v>
      </c>
      <c r="G820" s="30" t="str">
        <f>IFERROR(_xlfn.XLOOKUP($D820,現状商品設定!B:B,現状商品設定!F:F),"-")</f>
        <v>-</v>
      </c>
      <c r="H820" s="34" t="e">
        <f>IF(IF(AND(V820&gt;=設定!$C$3,X820&gt;=L820),G820*(1+設定!$C$6),IF(AND(V820&gt;=設定!$C$3,X820&lt;L820),G820*(1+設定!$C$7*-1),IF(V820&lt;設定!$C$3,G820*(1+設定!$C$6),"除外")))&gt;10,IF(AND(V820&gt;=設定!$C$3,X820&gt;=L820),G820*(1+設定!$C$6),IF(AND(V820&gt;=設定!$C$3,X820&lt;L820),G820*(1+設定!$C$7*-1),IF(V820&lt;設定!$C$3,G820*(1+設定!$C$6),"除外"))),10)</f>
        <v>#VALUE!</v>
      </c>
      <c r="I820" s="34" t="e">
        <f ca="1">IF(消化率!$I$5&lt;1,商品!H820*消化率!$I$5,IF(商品!W820*商品!Q820/(商品!H820*消化率!$I$5)&gt;商品!L820,商品!H820*消化率!$I$5,J820))</f>
        <v>#DIV/0!</v>
      </c>
      <c r="J820" s="34" t="e">
        <f t="shared" si="170"/>
        <v>#VALUE!</v>
      </c>
      <c r="K820" s="34" t="e">
        <f ca="1">IF(ROUNDDOWN(IF(I820&gt;=設定!$C$8,設定!$C$8,商品!I820),0)&lt;10,10,ROUNDDOWN(IF(I820&gt;=設定!$C$8,設定!$C$8,商品!I820),0))</f>
        <v>#DIV/0!</v>
      </c>
      <c r="L820" s="64">
        <f>IF(F820="標準",設定!$C$4,商品!F820)</f>
        <v>5</v>
      </c>
      <c r="M820" s="63" t="str">
        <f>_xlfn.XLOOKUP($D820,全商品!$F:$F,全商品!H:H,"-")</f>
        <v>-</v>
      </c>
      <c r="N820" s="12" t="str">
        <f>_xlfn.XLOOKUP($D820,全商品!$F:$F,全商品!I:I,"-")</f>
        <v>-</v>
      </c>
      <c r="O820" s="23" t="str">
        <f>_xlfn.XLOOKUP($D820,全商品!$F:$F,全商品!K:K,"-")</f>
        <v>-</v>
      </c>
      <c r="P820" s="13" t="str">
        <f>_xlfn.XLOOKUP($D820,全商品!$F:$F,全商品!M:M,"-")</f>
        <v>-</v>
      </c>
      <c r="Q820" s="25" t="str">
        <f>_xlfn.XLOOKUP($D820,現状商品設定!B:B,現状商品設定!D:D,"-")</f>
        <v>-</v>
      </c>
      <c r="R820" s="22">
        <f>SUM(_xlfn.XLOOKUP($D820,当月商品!$D:$D,当月商品!I:I,0),_xlfn.XLOOKUP($D820,前月商品!$D:$D,前月商品!I:I,0),_xlfn.XLOOKUP($D820,前々月商品!$D:$D,前々月商品!I:I,0))</f>
        <v>0</v>
      </c>
      <c r="S820" s="23">
        <f>SUM(_xlfn.XLOOKUP($D820,当月商品!$D:$D,当月商品!V:V,0),_xlfn.XLOOKUP($D820,前月商品!$D:$D,前月商品!V:V,0),_xlfn.XLOOKUP($D820,前々月商品!$D:$D,前々月商品!V:V,0))</f>
        <v>0</v>
      </c>
      <c r="T820" s="23">
        <f t="shared" si="171"/>
        <v>0</v>
      </c>
      <c r="U820" s="23">
        <f>SUM(_xlfn.XLOOKUP($D820,当月商品!$D:$D,当月商品!W:W,0),_xlfn.XLOOKUP($D820,前月商品!$D:$D,前月商品!W:W,0),_xlfn.XLOOKUP($D820,前々月商品!$D:$D,前々月商品!W:W,0))</f>
        <v>0</v>
      </c>
      <c r="V820" s="23">
        <f>SUM(_xlfn.XLOOKUP($D820,当月商品!$D:$D,当月商品!H:H,0),_xlfn.XLOOKUP($D820,前月商品!$D:$D,前月商品!H:H,0),_xlfn.XLOOKUP($D820,前々月商品!$D:$D,前々月商品!H:H,0))</f>
        <v>0</v>
      </c>
      <c r="W820" s="13">
        <f t="shared" si="172"/>
        <v>0</v>
      </c>
      <c r="X820" s="15">
        <f t="shared" si="173"/>
        <v>0</v>
      </c>
      <c r="Y820" s="22">
        <f>_xlfn.XLOOKUP($D820,当月商品!$D:$D,当月商品!I:I,0)</f>
        <v>0</v>
      </c>
      <c r="Z820" s="23">
        <f>_xlfn.XLOOKUP($D820,前月商品!$D:$D,前月商品!I:I,0)</f>
        <v>0</v>
      </c>
      <c r="AA820" s="23">
        <f>_xlfn.XLOOKUP($D820,前々月商品!$D:$D,前々月商品!I:I,0)</f>
        <v>0</v>
      </c>
      <c r="AB820" s="23">
        <f>_xlfn.XLOOKUP($D820,当月商品!$D:$D,当月商品!V:V,0)</f>
        <v>0</v>
      </c>
      <c r="AC820" s="23">
        <f>_xlfn.XLOOKUP($D820,前月商品!$D:$D,前月商品!V:V,0)</f>
        <v>0</v>
      </c>
      <c r="AD820" s="23">
        <f>_xlfn.XLOOKUP($D820,前々月商品!$D:$D,前々月商品!V:V,0)</f>
        <v>0</v>
      </c>
      <c r="AE820" s="23">
        <f t="shared" si="174"/>
        <v>0</v>
      </c>
      <c r="AF820" s="23">
        <f t="shared" si="175"/>
        <v>0</v>
      </c>
      <c r="AG820" s="23">
        <f t="shared" si="176"/>
        <v>0</v>
      </c>
      <c r="AH820" s="12">
        <f>_xlfn.XLOOKUP($D820,当月商品!$D:$D,当月商品!W:W,0)</f>
        <v>0</v>
      </c>
      <c r="AI820" s="12">
        <f>_xlfn.XLOOKUP($D820,前月商品!$D:$D,前月商品!W:W,0)</f>
        <v>0</v>
      </c>
      <c r="AJ820" s="12">
        <f>_xlfn.XLOOKUP($D820,前々月商品!$D:$D,前々月商品!W:W,0)</f>
        <v>0</v>
      </c>
      <c r="AK820" s="12">
        <f>_xlfn.XLOOKUP($D820,当月商品!$D:$D,当月商品!H:H,0)</f>
        <v>0</v>
      </c>
      <c r="AL820" s="12">
        <f>_xlfn.XLOOKUP($D820,前月商品!$D:$D,前月商品!H:H,0)</f>
        <v>0</v>
      </c>
      <c r="AM820" s="12">
        <f>_xlfn.XLOOKUP($D820,前々月商品!$D:$D,前々月商品!H:H,0)</f>
        <v>0</v>
      </c>
      <c r="AN820" s="13">
        <f t="shared" si="177"/>
        <v>0</v>
      </c>
      <c r="AO820" s="13">
        <f t="shared" si="178"/>
        <v>0</v>
      </c>
      <c r="AP820" s="13">
        <f t="shared" si="179"/>
        <v>0</v>
      </c>
      <c r="AQ820" s="16">
        <f t="shared" si="180"/>
        <v>0</v>
      </c>
      <c r="AR820" s="16">
        <f t="shared" si="181"/>
        <v>0</v>
      </c>
      <c r="AS820" s="17">
        <f t="shared" si="182"/>
        <v>0</v>
      </c>
      <c r="AT820" t="e">
        <f t="shared" si="183"/>
        <v>#VALUE!</v>
      </c>
    </row>
    <row r="821" spans="3:46" ht="36.65" customHeight="1">
      <c r="C821" s="20">
        <v>816</v>
      </c>
      <c r="D821" s="53">
        <f>現状商品設定!B818</f>
        <v>0</v>
      </c>
      <c r="E821" s="26" t="str">
        <f>IFERROR(_xlfn.XLOOKUP($D821,現状商品設定!B:B,現状商品設定!C:C,"-"),"-")</f>
        <v>-</v>
      </c>
      <c r="F821" s="32" t="s">
        <v>46</v>
      </c>
      <c r="G821" s="30" t="str">
        <f>IFERROR(_xlfn.XLOOKUP($D821,現状商品設定!B:B,現状商品設定!F:F),"-")</f>
        <v>-</v>
      </c>
      <c r="H821" s="34" t="e">
        <f>IF(IF(AND(V821&gt;=設定!$C$3,X821&gt;=L821),G821*(1+設定!$C$6),IF(AND(V821&gt;=設定!$C$3,X821&lt;L821),G821*(1+設定!$C$7*-1),IF(V821&lt;設定!$C$3,G821*(1+設定!$C$6),"除外")))&gt;10,IF(AND(V821&gt;=設定!$C$3,X821&gt;=L821),G821*(1+設定!$C$6),IF(AND(V821&gt;=設定!$C$3,X821&lt;L821),G821*(1+設定!$C$7*-1),IF(V821&lt;設定!$C$3,G821*(1+設定!$C$6),"除外"))),10)</f>
        <v>#VALUE!</v>
      </c>
      <c r="I821" s="34" t="e">
        <f ca="1">IF(消化率!$I$5&lt;1,商品!H821*消化率!$I$5,IF(商品!W821*商品!Q821/(商品!H821*消化率!$I$5)&gt;商品!L821,商品!H821*消化率!$I$5,J821))</f>
        <v>#DIV/0!</v>
      </c>
      <c r="J821" s="34" t="e">
        <f t="shared" si="170"/>
        <v>#VALUE!</v>
      </c>
      <c r="K821" s="34" t="e">
        <f ca="1">IF(ROUNDDOWN(IF(I821&gt;=設定!$C$8,設定!$C$8,商品!I821),0)&lt;10,10,ROUNDDOWN(IF(I821&gt;=設定!$C$8,設定!$C$8,商品!I821),0))</f>
        <v>#DIV/0!</v>
      </c>
      <c r="L821" s="64">
        <f>IF(F821="標準",設定!$C$4,商品!F821)</f>
        <v>5</v>
      </c>
      <c r="M821" s="63" t="str">
        <f>_xlfn.XLOOKUP($D821,全商品!$F:$F,全商品!H:H,"-")</f>
        <v>-</v>
      </c>
      <c r="N821" s="12" t="str">
        <f>_xlfn.XLOOKUP($D821,全商品!$F:$F,全商品!I:I,"-")</f>
        <v>-</v>
      </c>
      <c r="O821" s="23" t="str">
        <f>_xlfn.XLOOKUP($D821,全商品!$F:$F,全商品!K:K,"-")</f>
        <v>-</v>
      </c>
      <c r="P821" s="13" t="str">
        <f>_xlfn.XLOOKUP($D821,全商品!$F:$F,全商品!M:M,"-")</f>
        <v>-</v>
      </c>
      <c r="Q821" s="25" t="str">
        <f>_xlfn.XLOOKUP($D821,現状商品設定!B:B,現状商品設定!D:D,"-")</f>
        <v>-</v>
      </c>
      <c r="R821" s="22">
        <f>SUM(_xlfn.XLOOKUP($D821,当月商品!$D:$D,当月商品!I:I,0),_xlfn.XLOOKUP($D821,前月商品!$D:$D,前月商品!I:I,0),_xlfn.XLOOKUP($D821,前々月商品!$D:$D,前々月商品!I:I,0))</f>
        <v>0</v>
      </c>
      <c r="S821" s="23">
        <f>SUM(_xlfn.XLOOKUP($D821,当月商品!$D:$D,当月商品!V:V,0),_xlfn.XLOOKUP($D821,前月商品!$D:$D,前月商品!V:V,0),_xlfn.XLOOKUP($D821,前々月商品!$D:$D,前々月商品!V:V,0))</f>
        <v>0</v>
      </c>
      <c r="T821" s="23">
        <f t="shared" si="171"/>
        <v>0</v>
      </c>
      <c r="U821" s="23">
        <f>SUM(_xlfn.XLOOKUP($D821,当月商品!$D:$D,当月商品!W:W,0),_xlfn.XLOOKUP($D821,前月商品!$D:$D,前月商品!W:W,0),_xlfn.XLOOKUP($D821,前々月商品!$D:$D,前々月商品!W:W,0))</f>
        <v>0</v>
      </c>
      <c r="V821" s="23">
        <f>SUM(_xlfn.XLOOKUP($D821,当月商品!$D:$D,当月商品!H:H,0),_xlfn.XLOOKUP($D821,前月商品!$D:$D,前月商品!H:H,0),_xlfn.XLOOKUP($D821,前々月商品!$D:$D,前々月商品!H:H,0))</f>
        <v>0</v>
      </c>
      <c r="W821" s="13">
        <f t="shared" si="172"/>
        <v>0</v>
      </c>
      <c r="X821" s="15">
        <f t="shared" si="173"/>
        <v>0</v>
      </c>
      <c r="Y821" s="22">
        <f>_xlfn.XLOOKUP($D821,当月商品!$D:$D,当月商品!I:I,0)</f>
        <v>0</v>
      </c>
      <c r="Z821" s="23">
        <f>_xlfn.XLOOKUP($D821,前月商品!$D:$D,前月商品!I:I,0)</f>
        <v>0</v>
      </c>
      <c r="AA821" s="23">
        <f>_xlfn.XLOOKUP($D821,前々月商品!$D:$D,前々月商品!I:I,0)</f>
        <v>0</v>
      </c>
      <c r="AB821" s="23">
        <f>_xlfn.XLOOKUP($D821,当月商品!$D:$D,当月商品!V:V,0)</f>
        <v>0</v>
      </c>
      <c r="AC821" s="23">
        <f>_xlfn.XLOOKUP($D821,前月商品!$D:$D,前月商品!V:V,0)</f>
        <v>0</v>
      </c>
      <c r="AD821" s="23">
        <f>_xlfn.XLOOKUP($D821,前々月商品!$D:$D,前々月商品!V:V,0)</f>
        <v>0</v>
      </c>
      <c r="AE821" s="23">
        <f t="shared" si="174"/>
        <v>0</v>
      </c>
      <c r="AF821" s="23">
        <f t="shared" si="175"/>
        <v>0</v>
      </c>
      <c r="AG821" s="23">
        <f t="shared" si="176"/>
        <v>0</v>
      </c>
      <c r="AH821" s="12">
        <f>_xlfn.XLOOKUP($D821,当月商品!$D:$D,当月商品!W:W,0)</f>
        <v>0</v>
      </c>
      <c r="AI821" s="12">
        <f>_xlfn.XLOOKUP($D821,前月商品!$D:$D,前月商品!W:W,0)</f>
        <v>0</v>
      </c>
      <c r="AJ821" s="12">
        <f>_xlfn.XLOOKUP($D821,前々月商品!$D:$D,前々月商品!W:W,0)</f>
        <v>0</v>
      </c>
      <c r="AK821" s="12">
        <f>_xlfn.XLOOKUP($D821,当月商品!$D:$D,当月商品!H:H,0)</f>
        <v>0</v>
      </c>
      <c r="AL821" s="12">
        <f>_xlfn.XLOOKUP($D821,前月商品!$D:$D,前月商品!H:H,0)</f>
        <v>0</v>
      </c>
      <c r="AM821" s="12">
        <f>_xlfn.XLOOKUP($D821,前々月商品!$D:$D,前々月商品!H:H,0)</f>
        <v>0</v>
      </c>
      <c r="AN821" s="13">
        <f t="shared" si="177"/>
        <v>0</v>
      </c>
      <c r="AO821" s="13">
        <f t="shared" si="178"/>
        <v>0</v>
      </c>
      <c r="AP821" s="13">
        <f t="shared" si="179"/>
        <v>0</v>
      </c>
      <c r="AQ821" s="16">
        <f t="shared" si="180"/>
        <v>0</v>
      </c>
      <c r="AR821" s="16">
        <f t="shared" si="181"/>
        <v>0</v>
      </c>
      <c r="AS821" s="17">
        <f t="shared" si="182"/>
        <v>0</v>
      </c>
      <c r="AT821" t="e">
        <f t="shared" si="183"/>
        <v>#VALUE!</v>
      </c>
    </row>
    <row r="822" spans="3:46" ht="36.65" customHeight="1">
      <c r="C822" s="20">
        <v>817</v>
      </c>
      <c r="D822" s="53">
        <f>現状商品設定!B819</f>
        <v>0</v>
      </c>
      <c r="E822" s="26" t="str">
        <f>IFERROR(_xlfn.XLOOKUP($D822,現状商品設定!B:B,現状商品設定!C:C,"-"),"-")</f>
        <v>-</v>
      </c>
      <c r="F822" s="32" t="s">
        <v>46</v>
      </c>
      <c r="G822" s="30" t="str">
        <f>IFERROR(_xlfn.XLOOKUP($D822,現状商品設定!B:B,現状商品設定!F:F),"-")</f>
        <v>-</v>
      </c>
      <c r="H822" s="34" t="e">
        <f>IF(IF(AND(V822&gt;=設定!$C$3,X822&gt;=L822),G822*(1+設定!$C$6),IF(AND(V822&gt;=設定!$C$3,X822&lt;L822),G822*(1+設定!$C$7*-1),IF(V822&lt;設定!$C$3,G822*(1+設定!$C$6),"除外")))&gt;10,IF(AND(V822&gt;=設定!$C$3,X822&gt;=L822),G822*(1+設定!$C$6),IF(AND(V822&gt;=設定!$C$3,X822&lt;L822),G822*(1+設定!$C$7*-1),IF(V822&lt;設定!$C$3,G822*(1+設定!$C$6),"除外"))),10)</f>
        <v>#VALUE!</v>
      </c>
      <c r="I822" s="34" t="e">
        <f ca="1">IF(消化率!$I$5&lt;1,商品!H822*消化率!$I$5,IF(商品!W822*商品!Q822/(商品!H822*消化率!$I$5)&gt;商品!L822,商品!H822*消化率!$I$5,J822))</f>
        <v>#DIV/0!</v>
      </c>
      <c r="J822" s="34" t="e">
        <f t="shared" si="170"/>
        <v>#VALUE!</v>
      </c>
      <c r="K822" s="34" t="e">
        <f ca="1">IF(ROUNDDOWN(IF(I822&gt;=設定!$C$8,設定!$C$8,商品!I822),0)&lt;10,10,ROUNDDOWN(IF(I822&gt;=設定!$C$8,設定!$C$8,商品!I822),0))</f>
        <v>#DIV/0!</v>
      </c>
      <c r="L822" s="64">
        <f>IF(F822="標準",設定!$C$4,商品!F822)</f>
        <v>5</v>
      </c>
      <c r="M822" s="63" t="str">
        <f>_xlfn.XLOOKUP($D822,全商品!$F:$F,全商品!H:H,"-")</f>
        <v>-</v>
      </c>
      <c r="N822" s="12" t="str">
        <f>_xlfn.XLOOKUP($D822,全商品!$F:$F,全商品!I:I,"-")</f>
        <v>-</v>
      </c>
      <c r="O822" s="23" t="str">
        <f>_xlfn.XLOOKUP($D822,全商品!$F:$F,全商品!K:K,"-")</f>
        <v>-</v>
      </c>
      <c r="P822" s="13" t="str">
        <f>_xlfn.XLOOKUP($D822,全商品!$F:$F,全商品!M:M,"-")</f>
        <v>-</v>
      </c>
      <c r="Q822" s="25" t="str">
        <f>_xlfn.XLOOKUP($D822,現状商品設定!B:B,現状商品設定!D:D,"-")</f>
        <v>-</v>
      </c>
      <c r="R822" s="22">
        <f>SUM(_xlfn.XLOOKUP($D822,当月商品!$D:$D,当月商品!I:I,0),_xlfn.XLOOKUP($D822,前月商品!$D:$D,前月商品!I:I,0),_xlfn.XLOOKUP($D822,前々月商品!$D:$D,前々月商品!I:I,0))</f>
        <v>0</v>
      </c>
      <c r="S822" s="23">
        <f>SUM(_xlfn.XLOOKUP($D822,当月商品!$D:$D,当月商品!V:V,0),_xlfn.XLOOKUP($D822,前月商品!$D:$D,前月商品!V:V,0),_xlfn.XLOOKUP($D822,前々月商品!$D:$D,前々月商品!V:V,0))</f>
        <v>0</v>
      </c>
      <c r="T822" s="23">
        <f t="shared" si="171"/>
        <v>0</v>
      </c>
      <c r="U822" s="23">
        <f>SUM(_xlfn.XLOOKUP($D822,当月商品!$D:$D,当月商品!W:W,0),_xlfn.XLOOKUP($D822,前月商品!$D:$D,前月商品!W:W,0),_xlfn.XLOOKUP($D822,前々月商品!$D:$D,前々月商品!W:W,0))</f>
        <v>0</v>
      </c>
      <c r="V822" s="23">
        <f>SUM(_xlfn.XLOOKUP($D822,当月商品!$D:$D,当月商品!H:H,0),_xlfn.XLOOKUP($D822,前月商品!$D:$D,前月商品!H:H,0),_xlfn.XLOOKUP($D822,前々月商品!$D:$D,前々月商品!H:H,0))</f>
        <v>0</v>
      </c>
      <c r="W822" s="13">
        <f t="shared" si="172"/>
        <v>0</v>
      </c>
      <c r="X822" s="15">
        <f t="shared" si="173"/>
        <v>0</v>
      </c>
      <c r="Y822" s="22">
        <f>_xlfn.XLOOKUP($D822,当月商品!$D:$D,当月商品!I:I,0)</f>
        <v>0</v>
      </c>
      <c r="Z822" s="23">
        <f>_xlfn.XLOOKUP($D822,前月商品!$D:$D,前月商品!I:I,0)</f>
        <v>0</v>
      </c>
      <c r="AA822" s="23">
        <f>_xlfn.XLOOKUP($D822,前々月商品!$D:$D,前々月商品!I:I,0)</f>
        <v>0</v>
      </c>
      <c r="AB822" s="23">
        <f>_xlfn.XLOOKUP($D822,当月商品!$D:$D,当月商品!V:V,0)</f>
        <v>0</v>
      </c>
      <c r="AC822" s="23">
        <f>_xlfn.XLOOKUP($D822,前月商品!$D:$D,前月商品!V:V,0)</f>
        <v>0</v>
      </c>
      <c r="AD822" s="23">
        <f>_xlfn.XLOOKUP($D822,前々月商品!$D:$D,前々月商品!V:V,0)</f>
        <v>0</v>
      </c>
      <c r="AE822" s="23">
        <f t="shared" si="174"/>
        <v>0</v>
      </c>
      <c r="AF822" s="23">
        <f t="shared" si="175"/>
        <v>0</v>
      </c>
      <c r="AG822" s="23">
        <f t="shared" si="176"/>
        <v>0</v>
      </c>
      <c r="AH822" s="12">
        <f>_xlfn.XLOOKUP($D822,当月商品!$D:$D,当月商品!W:W,0)</f>
        <v>0</v>
      </c>
      <c r="AI822" s="12">
        <f>_xlfn.XLOOKUP($D822,前月商品!$D:$D,前月商品!W:W,0)</f>
        <v>0</v>
      </c>
      <c r="AJ822" s="12">
        <f>_xlfn.XLOOKUP($D822,前々月商品!$D:$D,前々月商品!W:W,0)</f>
        <v>0</v>
      </c>
      <c r="AK822" s="12">
        <f>_xlfn.XLOOKUP($D822,当月商品!$D:$D,当月商品!H:H,0)</f>
        <v>0</v>
      </c>
      <c r="AL822" s="12">
        <f>_xlfn.XLOOKUP($D822,前月商品!$D:$D,前月商品!H:H,0)</f>
        <v>0</v>
      </c>
      <c r="AM822" s="12">
        <f>_xlfn.XLOOKUP($D822,前々月商品!$D:$D,前々月商品!H:H,0)</f>
        <v>0</v>
      </c>
      <c r="AN822" s="13">
        <f t="shared" si="177"/>
        <v>0</v>
      </c>
      <c r="AO822" s="13">
        <f t="shared" si="178"/>
        <v>0</v>
      </c>
      <c r="AP822" s="13">
        <f t="shared" si="179"/>
        <v>0</v>
      </c>
      <c r="AQ822" s="16">
        <f t="shared" si="180"/>
        <v>0</v>
      </c>
      <c r="AR822" s="16">
        <f t="shared" si="181"/>
        <v>0</v>
      </c>
      <c r="AS822" s="17">
        <f t="shared" si="182"/>
        <v>0</v>
      </c>
      <c r="AT822" t="e">
        <f t="shared" si="183"/>
        <v>#VALUE!</v>
      </c>
    </row>
    <row r="823" spans="3:46" ht="36.65" customHeight="1">
      <c r="C823" s="20">
        <v>818</v>
      </c>
      <c r="D823" s="53">
        <f>現状商品設定!B820</f>
        <v>0</v>
      </c>
      <c r="E823" s="26" t="str">
        <f>IFERROR(_xlfn.XLOOKUP($D823,現状商品設定!B:B,現状商品設定!C:C,"-"),"-")</f>
        <v>-</v>
      </c>
      <c r="F823" s="32" t="s">
        <v>46</v>
      </c>
      <c r="G823" s="30" t="str">
        <f>IFERROR(_xlfn.XLOOKUP($D823,現状商品設定!B:B,現状商品設定!F:F),"-")</f>
        <v>-</v>
      </c>
      <c r="H823" s="34" t="e">
        <f>IF(IF(AND(V823&gt;=設定!$C$3,X823&gt;=L823),G823*(1+設定!$C$6),IF(AND(V823&gt;=設定!$C$3,X823&lt;L823),G823*(1+設定!$C$7*-1),IF(V823&lt;設定!$C$3,G823*(1+設定!$C$6),"除外")))&gt;10,IF(AND(V823&gt;=設定!$C$3,X823&gt;=L823),G823*(1+設定!$C$6),IF(AND(V823&gt;=設定!$C$3,X823&lt;L823),G823*(1+設定!$C$7*-1),IF(V823&lt;設定!$C$3,G823*(1+設定!$C$6),"除外"))),10)</f>
        <v>#VALUE!</v>
      </c>
      <c r="I823" s="34" t="e">
        <f ca="1">IF(消化率!$I$5&lt;1,商品!H823*消化率!$I$5,IF(商品!W823*商品!Q823/(商品!H823*消化率!$I$5)&gt;商品!L823,商品!H823*消化率!$I$5,J823))</f>
        <v>#DIV/0!</v>
      </c>
      <c r="J823" s="34" t="e">
        <f t="shared" si="170"/>
        <v>#VALUE!</v>
      </c>
      <c r="K823" s="34" t="e">
        <f ca="1">IF(ROUNDDOWN(IF(I823&gt;=設定!$C$8,設定!$C$8,商品!I823),0)&lt;10,10,ROUNDDOWN(IF(I823&gt;=設定!$C$8,設定!$C$8,商品!I823),0))</f>
        <v>#DIV/0!</v>
      </c>
      <c r="L823" s="64">
        <f>IF(F823="標準",設定!$C$4,商品!F823)</f>
        <v>5</v>
      </c>
      <c r="M823" s="63" t="str">
        <f>_xlfn.XLOOKUP($D823,全商品!$F:$F,全商品!H:H,"-")</f>
        <v>-</v>
      </c>
      <c r="N823" s="12" t="str">
        <f>_xlfn.XLOOKUP($D823,全商品!$F:$F,全商品!I:I,"-")</f>
        <v>-</v>
      </c>
      <c r="O823" s="23" t="str">
        <f>_xlfn.XLOOKUP($D823,全商品!$F:$F,全商品!K:K,"-")</f>
        <v>-</v>
      </c>
      <c r="P823" s="13" t="str">
        <f>_xlfn.XLOOKUP($D823,全商品!$F:$F,全商品!M:M,"-")</f>
        <v>-</v>
      </c>
      <c r="Q823" s="25" t="str">
        <f>_xlfn.XLOOKUP($D823,現状商品設定!B:B,現状商品設定!D:D,"-")</f>
        <v>-</v>
      </c>
      <c r="R823" s="22">
        <f>SUM(_xlfn.XLOOKUP($D823,当月商品!$D:$D,当月商品!I:I,0),_xlfn.XLOOKUP($D823,前月商品!$D:$D,前月商品!I:I,0),_xlfn.XLOOKUP($D823,前々月商品!$D:$D,前々月商品!I:I,0))</f>
        <v>0</v>
      </c>
      <c r="S823" s="23">
        <f>SUM(_xlfn.XLOOKUP($D823,当月商品!$D:$D,当月商品!V:V,0),_xlfn.XLOOKUP($D823,前月商品!$D:$D,前月商品!V:V,0),_xlfn.XLOOKUP($D823,前々月商品!$D:$D,前々月商品!V:V,0))</f>
        <v>0</v>
      </c>
      <c r="T823" s="23">
        <f t="shared" si="171"/>
        <v>0</v>
      </c>
      <c r="U823" s="23">
        <f>SUM(_xlfn.XLOOKUP($D823,当月商品!$D:$D,当月商品!W:W,0),_xlfn.XLOOKUP($D823,前月商品!$D:$D,前月商品!W:W,0),_xlfn.XLOOKUP($D823,前々月商品!$D:$D,前々月商品!W:W,0))</f>
        <v>0</v>
      </c>
      <c r="V823" s="23">
        <f>SUM(_xlfn.XLOOKUP($D823,当月商品!$D:$D,当月商品!H:H,0),_xlfn.XLOOKUP($D823,前月商品!$D:$D,前月商品!H:H,0),_xlfn.XLOOKUP($D823,前々月商品!$D:$D,前々月商品!H:H,0))</f>
        <v>0</v>
      </c>
      <c r="W823" s="13">
        <f t="shared" si="172"/>
        <v>0</v>
      </c>
      <c r="X823" s="15">
        <f t="shared" si="173"/>
        <v>0</v>
      </c>
      <c r="Y823" s="22">
        <f>_xlfn.XLOOKUP($D823,当月商品!$D:$D,当月商品!I:I,0)</f>
        <v>0</v>
      </c>
      <c r="Z823" s="23">
        <f>_xlfn.XLOOKUP($D823,前月商品!$D:$D,前月商品!I:I,0)</f>
        <v>0</v>
      </c>
      <c r="AA823" s="23">
        <f>_xlfn.XLOOKUP($D823,前々月商品!$D:$D,前々月商品!I:I,0)</f>
        <v>0</v>
      </c>
      <c r="AB823" s="23">
        <f>_xlfn.XLOOKUP($D823,当月商品!$D:$D,当月商品!V:V,0)</f>
        <v>0</v>
      </c>
      <c r="AC823" s="23">
        <f>_xlfn.XLOOKUP($D823,前月商品!$D:$D,前月商品!V:V,0)</f>
        <v>0</v>
      </c>
      <c r="AD823" s="23">
        <f>_xlfn.XLOOKUP($D823,前々月商品!$D:$D,前々月商品!V:V,0)</f>
        <v>0</v>
      </c>
      <c r="AE823" s="23">
        <f t="shared" si="174"/>
        <v>0</v>
      </c>
      <c r="AF823" s="23">
        <f t="shared" si="175"/>
        <v>0</v>
      </c>
      <c r="AG823" s="23">
        <f t="shared" si="176"/>
        <v>0</v>
      </c>
      <c r="AH823" s="12">
        <f>_xlfn.XLOOKUP($D823,当月商品!$D:$D,当月商品!W:W,0)</f>
        <v>0</v>
      </c>
      <c r="AI823" s="12">
        <f>_xlfn.XLOOKUP($D823,前月商品!$D:$D,前月商品!W:W,0)</f>
        <v>0</v>
      </c>
      <c r="AJ823" s="12">
        <f>_xlfn.XLOOKUP($D823,前々月商品!$D:$D,前々月商品!W:W,0)</f>
        <v>0</v>
      </c>
      <c r="AK823" s="12">
        <f>_xlfn.XLOOKUP($D823,当月商品!$D:$D,当月商品!H:H,0)</f>
        <v>0</v>
      </c>
      <c r="AL823" s="12">
        <f>_xlfn.XLOOKUP($D823,前月商品!$D:$D,前月商品!H:H,0)</f>
        <v>0</v>
      </c>
      <c r="AM823" s="12">
        <f>_xlfn.XLOOKUP($D823,前々月商品!$D:$D,前々月商品!H:H,0)</f>
        <v>0</v>
      </c>
      <c r="AN823" s="13">
        <f t="shared" si="177"/>
        <v>0</v>
      </c>
      <c r="AO823" s="13">
        <f t="shared" si="178"/>
        <v>0</v>
      </c>
      <c r="AP823" s="13">
        <f t="shared" si="179"/>
        <v>0</v>
      </c>
      <c r="AQ823" s="16">
        <f t="shared" si="180"/>
        <v>0</v>
      </c>
      <c r="AR823" s="16">
        <f t="shared" si="181"/>
        <v>0</v>
      </c>
      <c r="AS823" s="17">
        <f t="shared" si="182"/>
        <v>0</v>
      </c>
      <c r="AT823" t="e">
        <f t="shared" si="183"/>
        <v>#VALUE!</v>
      </c>
    </row>
    <row r="824" spans="3:46" ht="36.65" customHeight="1">
      <c r="C824" s="20">
        <v>819</v>
      </c>
      <c r="D824" s="53">
        <f>現状商品設定!B821</f>
        <v>0</v>
      </c>
      <c r="E824" s="26" t="str">
        <f>IFERROR(_xlfn.XLOOKUP($D824,現状商品設定!B:B,現状商品設定!C:C,"-"),"-")</f>
        <v>-</v>
      </c>
      <c r="F824" s="32" t="s">
        <v>46</v>
      </c>
      <c r="G824" s="30" t="str">
        <f>IFERROR(_xlfn.XLOOKUP($D824,現状商品設定!B:B,現状商品設定!F:F),"-")</f>
        <v>-</v>
      </c>
      <c r="H824" s="34" t="e">
        <f>IF(IF(AND(V824&gt;=設定!$C$3,X824&gt;=L824),G824*(1+設定!$C$6),IF(AND(V824&gt;=設定!$C$3,X824&lt;L824),G824*(1+設定!$C$7*-1),IF(V824&lt;設定!$C$3,G824*(1+設定!$C$6),"除外")))&gt;10,IF(AND(V824&gt;=設定!$C$3,X824&gt;=L824),G824*(1+設定!$C$6),IF(AND(V824&gt;=設定!$C$3,X824&lt;L824),G824*(1+設定!$C$7*-1),IF(V824&lt;設定!$C$3,G824*(1+設定!$C$6),"除外"))),10)</f>
        <v>#VALUE!</v>
      </c>
      <c r="I824" s="34" t="e">
        <f ca="1">IF(消化率!$I$5&lt;1,商品!H824*消化率!$I$5,IF(商品!W824*商品!Q824/(商品!H824*消化率!$I$5)&gt;商品!L824,商品!H824*消化率!$I$5,J824))</f>
        <v>#DIV/0!</v>
      </c>
      <c r="J824" s="34" t="e">
        <f t="shared" si="170"/>
        <v>#VALUE!</v>
      </c>
      <c r="K824" s="34" t="e">
        <f ca="1">IF(ROUNDDOWN(IF(I824&gt;=設定!$C$8,設定!$C$8,商品!I824),0)&lt;10,10,ROUNDDOWN(IF(I824&gt;=設定!$C$8,設定!$C$8,商品!I824),0))</f>
        <v>#DIV/0!</v>
      </c>
      <c r="L824" s="64">
        <f>IF(F824="標準",設定!$C$4,商品!F824)</f>
        <v>5</v>
      </c>
      <c r="M824" s="63" t="str">
        <f>_xlfn.XLOOKUP($D824,全商品!$F:$F,全商品!H:H,"-")</f>
        <v>-</v>
      </c>
      <c r="N824" s="12" t="str">
        <f>_xlfn.XLOOKUP($D824,全商品!$F:$F,全商品!I:I,"-")</f>
        <v>-</v>
      </c>
      <c r="O824" s="23" t="str">
        <f>_xlfn.XLOOKUP($D824,全商品!$F:$F,全商品!K:K,"-")</f>
        <v>-</v>
      </c>
      <c r="P824" s="13" t="str">
        <f>_xlfn.XLOOKUP($D824,全商品!$F:$F,全商品!M:M,"-")</f>
        <v>-</v>
      </c>
      <c r="Q824" s="25" t="str">
        <f>_xlfn.XLOOKUP($D824,現状商品設定!B:B,現状商品設定!D:D,"-")</f>
        <v>-</v>
      </c>
      <c r="R824" s="22">
        <f>SUM(_xlfn.XLOOKUP($D824,当月商品!$D:$D,当月商品!I:I,0),_xlfn.XLOOKUP($D824,前月商品!$D:$D,前月商品!I:I,0),_xlfn.XLOOKUP($D824,前々月商品!$D:$D,前々月商品!I:I,0))</f>
        <v>0</v>
      </c>
      <c r="S824" s="23">
        <f>SUM(_xlfn.XLOOKUP($D824,当月商品!$D:$D,当月商品!V:V,0),_xlfn.XLOOKUP($D824,前月商品!$D:$D,前月商品!V:V,0),_xlfn.XLOOKUP($D824,前々月商品!$D:$D,前々月商品!V:V,0))</f>
        <v>0</v>
      </c>
      <c r="T824" s="23">
        <f t="shared" si="171"/>
        <v>0</v>
      </c>
      <c r="U824" s="23">
        <f>SUM(_xlfn.XLOOKUP($D824,当月商品!$D:$D,当月商品!W:W,0),_xlfn.XLOOKUP($D824,前月商品!$D:$D,前月商品!W:W,0),_xlfn.XLOOKUP($D824,前々月商品!$D:$D,前々月商品!W:W,0))</f>
        <v>0</v>
      </c>
      <c r="V824" s="23">
        <f>SUM(_xlfn.XLOOKUP($D824,当月商品!$D:$D,当月商品!H:H,0),_xlfn.XLOOKUP($D824,前月商品!$D:$D,前月商品!H:H,0),_xlfn.XLOOKUP($D824,前々月商品!$D:$D,前々月商品!H:H,0))</f>
        <v>0</v>
      </c>
      <c r="W824" s="13">
        <f t="shared" si="172"/>
        <v>0</v>
      </c>
      <c r="X824" s="15">
        <f t="shared" si="173"/>
        <v>0</v>
      </c>
      <c r="Y824" s="22">
        <f>_xlfn.XLOOKUP($D824,当月商品!$D:$D,当月商品!I:I,0)</f>
        <v>0</v>
      </c>
      <c r="Z824" s="23">
        <f>_xlfn.XLOOKUP($D824,前月商品!$D:$D,前月商品!I:I,0)</f>
        <v>0</v>
      </c>
      <c r="AA824" s="23">
        <f>_xlfn.XLOOKUP($D824,前々月商品!$D:$D,前々月商品!I:I,0)</f>
        <v>0</v>
      </c>
      <c r="AB824" s="23">
        <f>_xlfn.XLOOKUP($D824,当月商品!$D:$D,当月商品!V:V,0)</f>
        <v>0</v>
      </c>
      <c r="AC824" s="23">
        <f>_xlfn.XLOOKUP($D824,前月商品!$D:$D,前月商品!V:V,0)</f>
        <v>0</v>
      </c>
      <c r="AD824" s="23">
        <f>_xlfn.XLOOKUP($D824,前々月商品!$D:$D,前々月商品!V:V,0)</f>
        <v>0</v>
      </c>
      <c r="AE824" s="23">
        <f t="shared" si="174"/>
        <v>0</v>
      </c>
      <c r="AF824" s="23">
        <f t="shared" si="175"/>
        <v>0</v>
      </c>
      <c r="AG824" s="23">
        <f t="shared" si="176"/>
        <v>0</v>
      </c>
      <c r="AH824" s="12">
        <f>_xlfn.XLOOKUP($D824,当月商品!$D:$D,当月商品!W:W,0)</f>
        <v>0</v>
      </c>
      <c r="AI824" s="12">
        <f>_xlfn.XLOOKUP($D824,前月商品!$D:$D,前月商品!W:W,0)</f>
        <v>0</v>
      </c>
      <c r="AJ824" s="12">
        <f>_xlfn.XLOOKUP($D824,前々月商品!$D:$D,前々月商品!W:W,0)</f>
        <v>0</v>
      </c>
      <c r="AK824" s="12">
        <f>_xlfn.XLOOKUP($D824,当月商品!$D:$D,当月商品!H:H,0)</f>
        <v>0</v>
      </c>
      <c r="AL824" s="12">
        <f>_xlfn.XLOOKUP($D824,前月商品!$D:$D,前月商品!H:H,0)</f>
        <v>0</v>
      </c>
      <c r="AM824" s="12">
        <f>_xlfn.XLOOKUP($D824,前々月商品!$D:$D,前々月商品!H:H,0)</f>
        <v>0</v>
      </c>
      <c r="AN824" s="13">
        <f t="shared" si="177"/>
        <v>0</v>
      </c>
      <c r="AO824" s="13">
        <f t="shared" si="178"/>
        <v>0</v>
      </c>
      <c r="AP824" s="13">
        <f t="shared" si="179"/>
        <v>0</v>
      </c>
      <c r="AQ824" s="16">
        <f t="shared" si="180"/>
        <v>0</v>
      </c>
      <c r="AR824" s="16">
        <f t="shared" si="181"/>
        <v>0</v>
      </c>
      <c r="AS824" s="17">
        <f t="shared" si="182"/>
        <v>0</v>
      </c>
      <c r="AT824" t="e">
        <f t="shared" si="183"/>
        <v>#VALUE!</v>
      </c>
    </row>
    <row r="825" spans="3:46" ht="36.65" customHeight="1">
      <c r="C825" s="20">
        <v>820</v>
      </c>
      <c r="D825" s="53">
        <f>現状商品設定!B822</f>
        <v>0</v>
      </c>
      <c r="E825" s="26" t="str">
        <f>IFERROR(_xlfn.XLOOKUP($D825,現状商品設定!B:B,現状商品設定!C:C,"-"),"-")</f>
        <v>-</v>
      </c>
      <c r="F825" s="32" t="s">
        <v>46</v>
      </c>
      <c r="G825" s="30" t="str">
        <f>IFERROR(_xlfn.XLOOKUP($D825,現状商品設定!B:B,現状商品設定!F:F),"-")</f>
        <v>-</v>
      </c>
      <c r="H825" s="34" t="e">
        <f>IF(IF(AND(V825&gt;=設定!$C$3,X825&gt;=L825),G825*(1+設定!$C$6),IF(AND(V825&gt;=設定!$C$3,X825&lt;L825),G825*(1+設定!$C$7*-1),IF(V825&lt;設定!$C$3,G825*(1+設定!$C$6),"除外")))&gt;10,IF(AND(V825&gt;=設定!$C$3,X825&gt;=L825),G825*(1+設定!$C$6),IF(AND(V825&gt;=設定!$C$3,X825&lt;L825),G825*(1+設定!$C$7*-1),IF(V825&lt;設定!$C$3,G825*(1+設定!$C$6),"除外"))),10)</f>
        <v>#VALUE!</v>
      </c>
      <c r="I825" s="34" t="e">
        <f ca="1">IF(消化率!$I$5&lt;1,商品!H825*消化率!$I$5,IF(商品!W825*商品!Q825/(商品!H825*消化率!$I$5)&gt;商品!L825,商品!H825*消化率!$I$5,J825))</f>
        <v>#DIV/0!</v>
      </c>
      <c r="J825" s="34" t="e">
        <f t="shared" si="170"/>
        <v>#VALUE!</v>
      </c>
      <c r="K825" s="34" t="e">
        <f ca="1">IF(ROUNDDOWN(IF(I825&gt;=設定!$C$8,設定!$C$8,商品!I825),0)&lt;10,10,ROUNDDOWN(IF(I825&gt;=設定!$C$8,設定!$C$8,商品!I825),0))</f>
        <v>#DIV/0!</v>
      </c>
      <c r="L825" s="64">
        <f>IF(F825="標準",設定!$C$4,商品!F825)</f>
        <v>5</v>
      </c>
      <c r="M825" s="63" t="str">
        <f>_xlfn.XLOOKUP($D825,全商品!$F:$F,全商品!H:H,"-")</f>
        <v>-</v>
      </c>
      <c r="N825" s="12" t="str">
        <f>_xlfn.XLOOKUP($D825,全商品!$F:$F,全商品!I:I,"-")</f>
        <v>-</v>
      </c>
      <c r="O825" s="23" t="str">
        <f>_xlfn.XLOOKUP($D825,全商品!$F:$F,全商品!K:K,"-")</f>
        <v>-</v>
      </c>
      <c r="P825" s="13" t="str">
        <f>_xlfn.XLOOKUP($D825,全商品!$F:$F,全商品!M:M,"-")</f>
        <v>-</v>
      </c>
      <c r="Q825" s="25" t="str">
        <f>_xlfn.XLOOKUP($D825,現状商品設定!B:B,現状商品設定!D:D,"-")</f>
        <v>-</v>
      </c>
      <c r="R825" s="22">
        <f>SUM(_xlfn.XLOOKUP($D825,当月商品!$D:$D,当月商品!I:I,0),_xlfn.XLOOKUP($D825,前月商品!$D:$D,前月商品!I:I,0),_xlfn.XLOOKUP($D825,前々月商品!$D:$D,前々月商品!I:I,0))</f>
        <v>0</v>
      </c>
      <c r="S825" s="23">
        <f>SUM(_xlfn.XLOOKUP($D825,当月商品!$D:$D,当月商品!V:V,0),_xlfn.XLOOKUP($D825,前月商品!$D:$D,前月商品!V:V,0),_xlfn.XLOOKUP($D825,前々月商品!$D:$D,前々月商品!V:V,0))</f>
        <v>0</v>
      </c>
      <c r="T825" s="23">
        <f t="shared" si="171"/>
        <v>0</v>
      </c>
      <c r="U825" s="23">
        <f>SUM(_xlfn.XLOOKUP($D825,当月商品!$D:$D,当月商品!W:W,0),_xlfn.XLOOKUP($D825,前月商品!$D:$D,前月商品!W:W,0),_xlfn.XLOOKUP($D825,前々月商品!$D:$D,前々月商品!W:W,0))</f>
        <v>0</v>
      </c>
      <c r="V825" s="23">
        <f>SUM(_xlfn.XLOOKUP($D825,当月商品!$D:$D,当月商品!H:H,0),_xlfn.XLOOKUP($D825,前月商品!$D:$D,前月商品!H:H,0),_xlfn.XLOOKUP($D825,前々月商品!$D:$D,前々月商品!H:H,0))</f>
        <v>0</v>
      </c>
      <c r="W825" s="13">
        <f t="shared" si="172"/>
        <v>0</v>
      </c>
      <c r="X825" s="15">
        <f t="shared" si="173"/>
        <v>0</v>
      </c>
      <c r="Y825" s="22">
        <f>_xlfn.XLOOKUP($D825,当月商品!$D:$D,当月商品!I:I,0)</f>
        <v>0</v>
      </c>
      <c r="Z825" s="23">
        <f>_xlfn.XLOOKUP($D825,前月商品!$D:$D,前月商品!I:I,0)</f>
        <v>0</v>
      </c>
      <c r="AA825" s="23">
        <f>_xlfn.XLOOKUP($D825,前々月商品!$D:$D,前々月商品!I:I,0)</f>
        <v>0</v>
      </c>
      <c r="AB825" s="23">
        <f>_xlfn.XLOOKUP($D825,当月商品!$D:$D,当月商品!V:V,0)</f>
        <v>0</v>
      </c>
      <c r="AC825" s="23">
        <f>_xlfn.XLOOKUP($D825,前月商品!$D:$D,前月商品!V:V,0)</f>
        <v>0</v>
      </c>
      <c r="AD825" s="23">
        <f>_xlfn.XLOOKUP($D825,前々月商品!$D:$D,前々月商品!V:V,0)</f>
        <v>0</v>
      </c>
      <c r="AE825" s="23">
        <f t="shared" si="174"/>
        <v>0</v>
      </c>
      <c r="AF825" s="23">
        <f t="shared" si="175"/>
        <v>0</v>
      </c>
      <c r="AG825" s="23">
        <f t="shared" si="176"/>
        <v>0</v>
      </c>
      <c r="AH825" s="12">
        <f>_xlfn.XLOOKUP($D825,当月商品!$D:$D,当月商品!W:W,0)</f>
        <v>0</v>
      </c>
      <c r="AI825" s="12">
        <f>_xlfn.XLOOKUP($D825,前月商品!$D:$D,前月商品!W:W,0)</f>
        <v>0</v>
      </c>
      <c r="AJ825" s="12">
        <f>_xlfn.XLOOKUP($D825,前々月商品!$D:$D,前々月商品!W:W,0)</f>
        <v>0</v>
      </c>
      <c r="AK825" s="12">
        <f>_xlfn.XLOOKUP($D825,当月商品!$D:$D,当月商品!H:H,0)</f>
        <v>0</v>
      </c>
      <c r="AL825" s="12">
        <f>_xlfn.XLOOKUP($D825,前月商品!$D:$D,前月商品!H:H,0)</f>
        <v>0</v>
      </c>
      <c r="AM825" s="12">
        <f>_xlfn.XLOOKUP($D825,前々月商品!$D:$D,前々月商品!H:H,0)</f>
        <v>0</v>
      </c>
      <c r="AN825" s="13">
        <f t="shared" si="177"/>
        <v>0</v>
      </c>
      <c r="AO825" s="13">
        <f t="shared" si="178"/>
        <v>0</v>
      </c>
      <c r="AP825" s="13">
        <f t="shared" si="179"/>
        <v>0</v>
      </c>
      <c r="AQ825" s="16">
        <f t="shared" si="180"/>
        <v>0</v>
      </c>
      <c r="AR825" s="16">
        <f t="shared" si="181"/>
        <v>0</v>
      </c>
      <c r="AS825" s="17">
        <f t="shared" si="182"/>
        <v>0</v>
      </c>
      <c r="AT825" t="e">
        <f t="shared" si="183"/>
        <v>#VALUE!</v>
      </c>
    </row>
    <row r="826" spans="3:46" ht="36.65" customHeight="1">
      <c r="C826" s="20">
        <v>821</v>
      </c>
      <c r="D826" s="53">
        <f>現状商品設定!B823</f>
        <v>0</v>
      </c>
      <c r="E826" s="26" t="str">
        <f>IFERROR(_xlfn.XLOOKUP($D826,現状商品設定!B:B,現状商品設定!C:C,"-"),"-")</f>
        <v>-</v>
      </c>
      <c r="F826" s="32" t="s">
        <v>46</v>
      </c>
      <c r="G826" s="30" t="str">
        <f>IFERROR(_xlfn.XLOOKUP($D826,現状商品設定!B:B,現状商品設定!F:F),"-")</f>
        <v>-</v>
      </c>
      <c r="H826" s="34" t="e">
        <f>IF(IF(AND(V826&gt;=設定!$C$3,X826&gt;=L826),G826*(1+設定!$C$6),IF(AND(V826&gt;=設定!$C$3,X826&lt;L826),G826*(1+設定!$C$7*-1),IF(V826&lt;設定!$C$3,G826*(1+設定!$C$6),"除外")))&gt;10,IF(AND(V826&gt;=設定!$C$3,X826&gt;=L826),G826*(1+設定!$C$6),IF(AND(V826&gt;=設定!$C$3,X826&lt;L826),G826*(1+設定!$C$7*-1),IF(V826&lt;設定!$C$3,G826*(1+設定!$C$6),"除外"))),10)</f>
        <v>#VALUE!</v>
      </c>
      <c r="I826" s="34" t="e">
        <f ca="1">IF(消化率!$I$5&lt;1,商品!H826*消化率!$I$5,IF(商品!W826*商品!Q826/(商品!H826*消化率!$I$5)&gt;商品!L826,商品!H826*消化率!$I$5,J826))</f>
        <v>#DIV/0!</v>
      </c>
      <c r="J826" s="34" t="e">
        <f t="shared" si="170"/>
        <v>#VALUE!</v>
      </c>
      <c r="K826" s="34" t="e">
        <f ca="1">IF(ROUNDDOWN(IF(I826&gt;=設定!$C$8,設定!$C$8,商品!I826),0)&lt;10,10,ROUNDDOWN(IF(I826&gt;=設定!$C$8,設定!$C$8,商品!I826),0))</f>
        <v>#DIV/0!</v>
      </c>
      <c r="L826" s="64">
        <f>IF(F826="標準",設定!$C$4,商品!F826)</f>
        <v>5</v>
      </c>
      <c r="M826" s="63" t="str">
        <f>_xlfn.XLOOKUP($D826,全商品!$F:$F,全商品!H:H,"-")</f>
        <v>-</v>
      </c>
      <c r="N826" s="12" t="str">
        <f>_xlfn.XLOOKUP($D826,全商品!$F:$F,全商品!I:I,"-")</f>
        <v>-</v>
      </c>
      <c r="O826" s="23" t="str">
        <f>_xlfn.XLOOKUP($D826,全商品!$F:$F,全商品!K:K,"-")</f>
        <v>-</v>
      </c>
      <c r="P826" s="13" t="str">
        <f>_xlfn.XLOOKUP($D826,全商品!$F:$F,全商品!M:M,"-")</f>
        <v>-</v>
      </c>
      <c r="Q826" s="25" t="str">
        <f>_xlfn.XLOOKUP($D826,現状商品設定!B:B,現状商品設定!D:D,"-")</f>
        <v>-</v>
      </c>
      <c r="R826" s="22">
        <f>SUM(_xlfn.XLOOKUP($D826,当月商品!$D:$D,当月商品!I:I,0),_xlfn.XLOOKUP($D826,前月商品!$D:$D,前月商品!I:I,0),_xlfn.XLOOKUP($D826,前々月商品!$D:$D,前々月商品!I:I,0))</f>
        <v>0</v>
      </c>
      <c r="S826" s="23">
        <f>SUM(_xlfn.XLOOKUP($D826,当月商品!$D:$D,当月商品!V:V,0),_xlfn.XLOOKUP($D826,前月商品!$D:$D,前月商品!V:V,0),_xlfn.XLOOKUP($D826,前々月商品!$D:$D,前々月商品!V:V,0))</f>
        <v>0</v>
      </c>
      <c r="T826" s="23">
        <f t="shared" si="171"/>
        <v>0</v>
      </c>
      <c r="U826" s="23">
        <f>SUM(_xlfn.XLOOKUP($D826,当月商品!$D:$D,当月商品!W:W,0),_xlfn.XLOOKUP($D826,前月商品!$D:$D,前月商品!W:W,0),_xlfn.XLOOKUP($D826,前々月商品!$D:$D,前々月商品!W:W,0))</f>
        <v>0</v>
      </c>
      <c r="V826" s="23">
        <f>SUM(_xlfn.XLOOKUP($D826,当月商品!$D:$D,当月商品!H:H,0),_xlfn.XLOOKUP($D826,前月商品!$D:$D,前月商品!H:H,0),_xlfn.XLOOKUP($D826,前々月商品!$D:$D,前々月商品!H:H,0))</f>
        <v>0</v>
      </c>
      <c r="W826" s="13">
        <f t="shared" si="172"/>
        <v>0</v>
      </c>
      <c r="X826" s="15">
        <f t="shared" si="173"/>
        <v>0</v>
      </c>
      <c r="Y826" s="22">
        <f>_xlfn.XLOOKUP($D826,当月商品!$D:$D,当月商品!I:I,0)</f>
        <v>0</v>
      </c>
      <c r="Z826" s="23">
        <f>_xlfn.XLOOKUP($D826,前月商品!$D:$D,前月商品!I:I,0)</f>
        <v>0</v>
      </c>
      <c r="AA826" s="23">
        <f>_xlfn.XLOOKUP($D826,前々月商品!$D:$D,前々月商品!I:I,0)</f>
        <v>0</v>
      </c>
      <c r="AB826" s="23">
        <f>_xlfn.XLOOKUP($D826,当月商品!$D:$D,当月商品!V:V,0)</f>
        <v>0</v>
      </c>
      <c r="AC826" s="23">
        <f>_xlfn.XLOOKUP($D826,前月商品!$D:$D,前月商品!V:V,0)</f>
        <v>0</v>
      </c>
      <c r="AD826" s="23">
        <f>_xlfn.XLOOKUP($D826,前々月商品!$D:$D,前々月商品!V:V,0)</f>
        <v>0</v>
      </c>
      <c r="AE826" s="23">
        <f t="shared" si="174"/>
        <v>0</v>
      </c>
      <c r="AF826" s="23">
        <f t="shared" si="175"/>
        <v>0</v>
      </c>
      <c r="AG826" s="23">
        <f t="shared" si="176"/>
        <v>0</v>
      </c>
      <c r="AH826" s="12">
        <f>_xlfn.XLOOKUP($D826,当月商品!$D:$D,当月商品!W:W,0)</f>
        <v>0</v>
      </c>
      <c r="AI826" s="12">
        <f>_xlfn.XLOOKUP($D826,前月商品!$D:$D,前月商品!W:W,0)</f>
        <v>0</v>
      </c>
      <c r="AJ826" s="12">
        <f>_xlfn.XLOOKUP($D826,前々月商品!$D:$D,前々月商品!W:W,0)</f>
        <v>0</v>
      </c>
      <c r="AK826" s="12">
        <f>_xlfn.XLOOKUP($D826,当月商品!$D:$D,当月商品!H:H,0)</f>
        <v>0</v>
      </c>
      <c r="AL826" s="12">
        <f>_xlfn.XLOOKUP($D826,前月商品!$D:$D,前月商品!H:H,0)</f>
        <v>0</v>
      </c>
      <c r="AM826" s="12">
        <f>_xlfn.XLOOKUP($D826,前々月商品!$D:$D,前々月商品!H:H,0)</f>
        <v>0</v>
      </c>
      <c r="AN826" s="13">
        <f t="shared" si="177"/>
        <v>0</v>
      </c>
      <c r="AO826" s="13">
        <f t="shared" si="178"/>
        <v>0</v>
      </c>
      <c r="AP826" s="13">
        <f t="shared" si="179"/>
        <v>0</v>
      </c>
      <c r="AQ826" s="16">
        <f t="shared" si="180"/>
        <v>0</v>
      </c>
      <c r="AR826" s="16">
        <f t="shared" si="181"/>
        <v>0</v>
      </c>
      <c r="AS826" s="17">
        <f t="shared" si="182"/>
        <v>0</v>
      </c>
      <c r="AT826" t="e">
        <f t="shared" si="183"/>
        <v>#VALUE!</v>
      </c>
    </row>
    <row r="827" spans="3:46" ht="36.65" customHeight="1">
      <c r="C827" s="20">
        <v>822</v>
      </c>
      <c r="D827" s="53">
        <f>現状商品設定!B824</f>
        <v>0</v>
      </c>
      <c r="E827" s="26" t="str">
        <f>IFERROR(_xlfn.XLOOKUP($D827,現状商品設定!B:B,現状商品設定!C:C,"-"),"-")</f>
        <v>-</v>
      </c>
      <c r="F827" s="32" t="s">
        <v>46</v>
      </c>
      <c r="G827" s="30" t="str">
        <f>IFERROR(_xlfn.XLOOKUP($D827,現状商品設定!B:B,現状商品設定!F:F),"-")</f>
        <v>-</v>
      </c>
      <c r="H827" s="34" t="e">
        <f>IF(IF(AND(V827&gt;=設定!$C$3,X827&gt;=L827),G827*(1+設定!$C$6),IF(AND(V827&gt;=設定!$C$3,X827&lt;L827),G827*(1+設定!$C$7*-1),IF(V827&lt;設定!$C$3,G827*(1+設定!$C$6),"除外")))&gt;10,IF(AND(V827&gt;=設定!$C$3,X827&gt;=L827),G827*(1+設定!$C$6),IF(AND(V827&gt;=設定!$C$3,X827&lt;L827),G827*(1+設定!$C$7*-1),IF(V827&lt;設定!$C$3,G827*(1+設定!$C$6),"除外"))),10)</f>
        <v>#VALUE!</v>
      </c>
      <c r="I827" s="34" t="e">
        <f ca="1">IF(消化率!$I$5&lt;1,商品!H827*消化率!$I$5,IF(商品!W827*商品!Q827/(商品!H827*消化率!$I$5)&gt;商品!L827,商品!H827*消化率!$I$5,J827))</f>
        <v>#DIV/0!</v>
      </c>
      <c r="J827" s="34" t="e">
        <f t="shared" si="170"/>
        <v>#VALUE!</v>
      </c>
      <c r="K827" s="34" t="e">
        <f ca="1">IF(ROUNDDOWN(IF(I827&gt;=設定!$C$8,設定!$C$8,商品!I827),0)&lt;10,10,ROUNDDOWN(IF(I827&gt;=設定!$C$8,設定!$C$8,商品!I827),0))</f>
        <v>#DIV/0!</v>
      </c>
      <c r="L827" s="64">
        <f>IF(F827="標準",設定!$C$4,商品!F827)</f>
        <v>5</v>
      </c>
      <c r="M827" s="63" t="str">
        <f>_xlfn.XLOOKUP($D827,全商品!$F:$F,全商品!H:H,"-")</f>
        <v>-</v>
      </c>
      <c r="N827" s="12" t="str">
        <f>_xlfn.XLOOKUP($D827,全商品!$F:$F,全商品!I:I,"-")</f>
        <v>-</v>
      </c>
      <c r="O827" s="23" t="str">
        <f>_xlfn.XLOOKUP($D827,全商品!$F:$F,全商品!K:K,"-")</f>
        <v>-</v>
      </c>
      <c r="P827" s="13" t="str">
        <f>_xlfn.XLOOKUP($D827,全商品!$F:$F,全商品!M:M,"-")</f>
        <v>-</v>
      </c>
      <c r="Q827" s="25" t="str">
        <f>_xlfn.XLOOKUP($D827,現状商品設定!B:B,現状商品設定!D:D,"-")</f>
        <v>-</v>
      </c>
      <c r="R827" s="22">
        <f>SUM(_xlfn.XLOOKUP($D827,当月商品!$D:$D,当月商品!I:I,0),_xlfn.XLOOKUP($D827,前月商品!$D:$D,前月商品!I:I,0),_xlfn.XLOOKUP($D827,前々月商品!$D:$D,前々月商品!I:I,0))</f>
        <v>0</v>
      </c>
      <c r="S827" s="23">
        <f>SUM(_xlfn.XLOOKUP($D827,当月商品!$D:$D,当月商品!V:V,0),_xlfn.XLOOKUP($D827,前月商品!$D:$D,前月商品!V:V,0),_xlfn.XLOOKUP($D827,前々月商品!$D:$D,前々月商品!V:V,0))</f>
        <v>0</v>
      </c>
      <c r="T827" s="23">
        <f t="shared" si="171"/>
        <v>0</v>
      </c>
      <c r="U827" s="23">
        <f>SUM(_xlfn.XLOOKUP($D827,当月商品!$D:$D,当月商品!W:W,0),_xlfn.XLOOKUP($D827,前月商品!$D:$D,前月商品!W:W,0),_xlfn.XLOOKUP($D827,前々月商品!$D:$D,前々月商品!W:W,0))</f>
        <v>0</v>
      </c>
      <c r="V827" s="23">
        <f>SUM(_xlfn.XLOOKUP($D827,当月商品!$D:$D,当月商品!H:H,0),_xlfn.XLOOKUP($D827,前月商品!$D:$D,前月商品!H:H,0),_xlfn.XLOOKUP($D827,前々月商品!$D:$D,前々月商品!H:H,0))</f>
        <v>0</v>
      </c>
      <c r="W827" s="13">
        <f t="shared" si="172"/>
        <v>0</v>
      </c>
      <c r="X827" s="15">
        <f t="shared" si="173"/>
        <v>0</v>
      </c>
      <c r="Y827" s="22">
        <f>_xlfn.XLOOKUP($D827,当月商品!$D:$D,当月商品!I:I,0)</f>
        <v>0</v>
      </c>
      <c r="Z827" s="23">
        <f>_xlfn.XLOOKUP($D827,前月商品!$D:$D,前月商品!I:I,0)</f>
        <v>0</v>
      </c>
      <c r="AA827" s="23">
        <f>_xlfn.XLOOKUP($D827,前々月商品!$D:$D,前々月商品!I:I,0)</f>
        <v>0</v>
      </c>
      <c r="AB827" s="23">
        <f>_xlfn.XLOOKUP($D827,当月商品!$D:$D,当月商品!V:V,0)</f>
        <v>0</v>
      </c>
      <c r="AC827" s="23">
        <f>_xlfn.XLOOKUP($D827,前月商品!$D:$D,前月商品!V:V,0)</f>
        <v>0</v>
      </c>
      <c r="AD827" s="23">
        <f>_xlfn.XLOOKUP($D827,前々月商品!$D:$D,前々月商品!V:V,0)</f>
        <v>0</v>
      </c>
      <c r="AE827" s="23">
        <f t="shared" si="174"/>
        <v>0</v>
      </c>
      <c r="AF827" s="23">
        <f t="shared" si="175"/>
        <v>0</v>
      </c>
      <c r="AG827" s="23">
        <f t="shared" si="176"/>
        <v>0</v>
      </c>
      <c r="AH827" s="12">
        <f>_xlfn.XLOOKUP($D827,当月商品!$D:$D,当月商品!W:W,0)</f>
        <v>0</v>
      </c>
      <c r="AI827" s="12">
        <f>_xlfn.XLOOKUP($D827,前月商品!$D:$D,前月商品!W:W,0)</f>
        <v>0</v>
      </c>
      <c r="AJ827" s="12">
        <f>_xlfn.XLOOKUP($D827,前々月商品!$D:$D,前々月商品!W:W,0)</f>
        <v>0</v>
      </c>
      <c r="AK827" s="12">
        <f>_xlfn.XLOOKUP($D827,当月商品!$D:$D,当月商品!H:H,0)</f>
        <v>0</v>
      </c>
      <c r="AL827" s="12">
        <f>_xlfn.XLOOKUP($D827,前月商品!$D:$D,前月商品!H:H,0)</f>
        <v>0</v>
      </c>
      <c r="AM827" s="12">
        <f>_xlfn.XLOOKUP($D827,前々月商品!$D:$D,前々月商品!H:H,0)</f>
        <v>0</v>
      </c>
      <c r="AN827" s="13">
        <f t="shared" si="177"/>
        <v>0</v>
      </c>
      <c r="AO827" s="13">
        <f t="shared" si="178"/>
        <v>0</v>
      </c>
      <c r="AP827" s="13">
        <f t="shared" si="179"/>
        <v>0</v>
      </c>
      <c r="AQ827" s="16">
        <f t="shared" si="180"/>
        <v>0</v>
      </c>
      <c r="AR827" s="16">
        <f t="shared" si="181"/>
        <v>0</v>
      </c>
      <c r="AS827" s="17">
        <f t="shared" si="182"/>
        <v>0</v>
      </c>
      <c r="AT827" t="e">
        <f t="shared" si="183"/>
        <v>#VALUE!</v>
      </c>
    </row>
    <row r="828" spans="3:46" ht="36.65" customHeight="1">
      <c r="C828" s="20">
        <v>823</v>
      </c>
      <c r="D828" s="53">
        <f>現状商品設定!B825</f>
        <v>0</v>
      </c>
      <c r="E828" s="26" t="str">
        <f>IFERROR(_xlfn.XLOOKUP($D828,現状商品設定!B:B,現状商品設定!C:C,"-"),"-")</f>
        <v>-</v>
      </c>
      <c r="F828" s="32" t="s">
        <v>46</v>
      </c>
      <c r="G828" s="30" t="str">
        <f>IFERROR(_xlfn.XLOOKUP($D828,現状商品設定!B:B,現状商品設定!F:F),"-")</f>
        <v>-</v>
      </c>
      <c r="H828" s="34" t="e">
        <f>IF(IF(AND(V828&gt;=設定!$C$3,X828&gt;=L828),G828*(1+設定!$C$6),IF(AND(V828&gt;=設定!$C$3,X828&lt;L828),G828*(1+設定!$C$7*-1),IF(V828&lt;設定!$C$3,G828*(1+設定!$C$6),"除外")))&gt;10,IF(AND(V828&gt;=設定!$C$3,X828&gt;=L828),G828*(1+設定!$C$6),IF(AND(V828&gt;=設定!$C$3,X828&lt;L828),G828*(1+設定!$C$7*-1),IF(V828&lt;設定!$C$3,G828*(1+設定!$C$6),"除外"))),10)</f>
        <v>#VALUE!</v>
      </c>
      <c r="I828" s="34" t="e">
        <f ca="1">IF(消化率!$I$5&lt;1,商品!H828*消化率!$I$5,IF(商品!W828*商品!Q828/(商品!H828*消化率!$I$5)&gt;商品!L828,商品!H828*消化率!$I$5,J828))</f>
        <v>#DIV/0!</v>
      </c>
      <c r="J828" s="34" t="e">
        <f t="shared" si="170"/>
        <v>#VALUE!</v>
      </c>
      <c r="K828" s="34" t="e">
        <f ca="1">IF(ROUNDDOWN(IF(I828&gt;=設定!$C$8,設定!$C$8,商品!I828),0)&lt;10,10,ROUNDDOWN(IF(I828&gt;=設定!$C$8,設定!$C$8,商品!I828),0))</f>
        <v>#DIV/0!</v>
      </c>
      <c r="L828" s="64">
        <f>IF(F828="標準",設定!$C$4,商品!F828)</f>
        <v>5</v>
      </c>
      <c r="M828" s="63" t="str">
        <f>_xlfn.XLOOKUP($D828,全商品!$F:$F,全商品!H:H,"-")</f>
        <v>-</v>
      </c>
      <c r="N828" s="12" t="str">
        <f>_xlfn.XLOOKUP($D828,全商品!$F:$F,全商品!I:I,"-")</f>
        <v>-</v>
      </c>
      <c r="O828" s="23" t="str">
        <f>_xlfn.XLOOKUP($D828,全商品!$F:$F,全商品!K:K,"-")</f>
        <v>-</v>
      </c>
      <c r="P828" s="13" t="str">
        <f>_xlfn.XLOOKUP($D828,全商品!$F:$F,全商品!M:M,"-")</f>
        <v>-</v>
      </c>
      <c r="Q828" s="25" t="str">
        <f>_xlfn.XLOOKUP($D828,現状商品設定!B:B,現状商品設定!D:D,"-")</f>
        <v>-</v>
      </c>
      <c r="R828" s="22">
        <f>SUM(_xlfn.XLOOKUP($D828,当月商品!$D:$D,当月商品!I:I,0),_xlfn.XLOOKUP($D828,前月商品!$D:$D,前月商品!I:I,0),_xlfn.XLOOKUP($D828,前々月商品!$D:$D,前々月商品!I:I,0))</f>
        <v>0</v>
      </c>
      <c r="S828" s="23">
        <f>SUM(_xlfn.XLOOKUP($D828,当月商品!$D:$D,当月商品!V:V,0),_xlfn.XLOOKUP($D828,前月商品!$D:$D,前月商品!V:V,0),_xlfn.XLOOKUP($D828,前々月商品!$D:$D,前々月商品!V:V,0))</f>
        <v>0</v>
      </c>
      <c r="T828" s="23">
        <f t="shared" si="171"/>
        <v>0</v>
      </c>
      <c r="U828" s="23">
        <f>SUM(_xlfn.XLOOKUP($D828,当月商品!$D:$D,当月商品!W:W,0),_xlfn.XLOOKUP($D828,前月商品!$D:$D,前月商品!W:W,0),_xlfn.XLOOKUP($D828,前々月商品!$D:$D,前々月商品!W:W,0))</f>
        <v>0</v>
      </c>
      <c r="V828" s="23">
        <f>SUM(_xlfn.XLOOKUP($D828,当月商品!$D:$D,当月商品!H:H,0),_xlfn.XLOOKUP($D828,前月商品!$D:$D,前月商品!H:H,0),_xlfn.XLOOKUP($D828,前々月商品!$D:$D,前々月商品!H:H,0))</f>
        <v>0</v>
      </c>
      <c r="W828" s="13">
        <f t="shared" si="172"/>
        <v>0</v>
      </c>
      <c r="X828" s="15">
        <f t="shared" si="173"/>
        <v>0</v>
      </c>
      <c r="Y828" s="22">
        <f>_xlfn.XLOOKUP($D828,当月商品!$D:$D,当月商品!I:I,0)</f>
        <v>0</v>
      </c>
      <c r="Z828" s="23">
        <f>_xlfn.XLOOKUP($D828,前月商品!$D:$D,前月商品!I:I,0)</f>
        <v>0</v>
      </c>
      <c r="AA828" s="23">
        <f>_xlfn.XLOOKUP($D828,前々月商品!$D:$D,前々月商品!I:I,0)</f>
        <v>0</v>
      </c>
      <c r="AB828" s="23">
        <f>_xlfn.XLOOKUP($D828,当月商品!$D:$D,当月商品!V:V,0)</f>
        <v>0</v>
      </c>
      <c r="AC828" s="23">
        <f>_xlfn.XLOOKUP($D828,前月商品!$D:$D,前月商品!V:V,0)</f>
        <v>0</v>
      </c>
      <c r="AD828" s="23">
        <f>_xlfn.XLOOKUP($D828,前々月商品!$D:$D,前々月商品!V:V,0)</f>
        <v>0</v>
      </c>
      <c r="AE828" s="23">
        <f t="shared" si="174"/>
        <v>0</v>
      </c>
      <c r="AF828" s="23">
        <f t="shared" si="175"/>
        <v>0</v>
      </c>
      <c r="AG828" s="23">
        <f t="shared" si="176"/>
        <v>0</v>
      </c>
      <c r="AH828" s="12">
        <f>_xlfn.XLOOKUP($D828,当月商品!$D:$D,当月商品!W:W,0)</f>
        <v>0</v>
      </c>
      <c r="AI828" s="12">
        <f>_xlfn.XLOOKUP($D828,前月商品!$D:$D,前月商品!W:W,0)</f>
        <v>0</v>
      </c>
      <c r="AJ828" s="12">
        <f>_xlfn.XLOOKUP($D828,前々月商品!$D:$D,前々月商品!W:W,0)</f>
        <v>0</v>
      </c>
      <c r="AK828" s="12">
        <f>_xlfn.XLOOKUP($D828,当月商品!$D:$D,当月商品!H:H,0)</f>
        <v>0</v>
      </c>
      <c r="AL828" s="12">
        <f>_xlfn.XLOOKUP($D828,前月商品!$D:$D,前月商品!H:H,0)</f>
        <v>0</v>
      </c>
      <c r="AM828" s="12">
        <f>_xlfn.XLOOKUP($D828,前々月商品!$D:$D,前々月商品!H:H,0)</f>
        <v>0</v>
      </c>
      <c r="AN828" s="13">
        <f t="shared" si="177"/>
        <v>0</v>
      </c>
      <c r="AO828" s="13">
        <f t="shared" si="178"/>
        <v>0</v>
      </c>
      <c r="AP828" s="13">
        <f t="shared" si="179"/>
        <v>0</v>
      </c>
      <c r="AQ828" s="16">
        <f t="shared" si="180"/>
        <v>0</v>
      </c>
      <c r="AR828" s="16">
        <f t="shared" si="181"/>
        <v>0</v>
      </c>
      <c r="AS828" s="17">
        <f t="shared" si="182"/>
        <v>0</v>
      </c>
      <c r="AT828" t="e">
        <f t="shared" si="183"/>
        <v>#VALUE!</v>
      </c>
    </row>
    <row r="829" spans="3:46" ht="36.65" customHeight="1">
      <c r="C829" s="20">
        <v>824</v>
      </c>
      <c r="D829" s="53">
        <f>現状商品設定!B826</f>
        <v>0</v>
      </c>
      <c r="E829" s="26" t="str">
        <f>IFERROR(_xlfn.XLOOKUP($D829,現状商品設定!B:B,現状商品設定!C:C,"-"),"-")</f>
        <v>-</v>
      </c>
      <c r="F829" s="32" t="s">
        <v>46</v>
      </c>
      <c r="G829" s="30" t="str">
        <f>IFERROR(_xlfn.XLOOKUP($D829,現状商品設定!B:B,現状商品設定!F:F),"-")</f>
        <v>-</v>
      </c>
      <c r="H829" s="34" t="e">
        <f>IF(IF(AND(V829&gt;=設定!$C$3,X829&gt;=L829),G829*(1+設定!$C$6),IF(AND(V829&gt;=設定!$C$3,X829&lt;L829),G829*(1+設定!$C$7*-1),IF(V829&lt;設定!$C$3,G829*(1+設定!$C$6),"除外")))&gt;10,IF(AND(V829&gt;=設定!$C$3,X829&gt;=L829),G829*(1+設定!$C$6),IF(AND(V829&gt;=設定!$C$3,X829&lt;L829),G829*(1+設定!$C$7*-1),IF(V829&lt;設定!$C$3,G829*(1+設定!$C$6),"除外"))),10)</f>
        <v>#VALUE!</v>
      </c>
      <c r="I829" s="34" t="e">
        <f ca="1">IF(消化率!$I$5&lt;1,商品!H829*消化率!$I$5,IF(商品!W829*商品!Q829/(商品!H829*消化率!$I$5)&gt;商品!L829,商品!H829*消化率!$I$5,J829))</f>
        <v>#DIV/0!</v>
      </c>
      <c r="J829" s="34" t="e">
        <f t="shared" si="170"/>
        <v>#VALUE!</v>
      </c>
      <c r="K829" s="34" t="e">
        <f ca="1">IF(ROUNDDOWN(IF(I829&gt;=設定!$C$8,設定!$C$8,商品!I829),0)&lt;10,10,ROUNDDOWN(IF(I829&gt;=設定!$C$8,設定!$C$8,商品!I829),0))</f>
        <v>#DIV/0!</v>
      </c>
      <c r="L829" s="64">
        <f>IF(F829="標準",設定!$C$4,商品!F829)</f>
        <v>5</v>
      </c>
      <c r="M829" s="63" t="str">
        <f>_xlfn.XLOOKUP($D829,全商品!$F:$F,全商品!H:H,"-")</f>
        <v>-</v>
      </c>
      <c r="N829" s="12" t="str">
        <f>_xlfn.XLOOKUP($D829,全商品!$F:$F,全商品!I:I,"-")</f>
        <v>-</v>
      </c>
      <c r="O829" s="23" t="str">
        <f>_xlfn.XLOOKUP($D829,全商品!$F:$F,全商品!K:K,"-")</f>
        <v>-</v>
      </c>
      <c r="P829" s="13" t="str">
        <f>_xlfn.XLOOKUP($D829,全商品!$F:$F,全商品!M:M,"-")</f>
        <v>-</v>
      </c>
      <c r="Q829" s="25" t="str">
        <f>_xlfn.XLOOKUP($D829,現状商品設定!B:B,現状商品設定!D:D,"-")</f>
        <v>-</v>
      </c>
      <c r="R829" s="22">
        <f>SUM(_xlfn.XLOOKUP($D829,当月商品!$D:$D,当月商品!I:I,0),_xlfn.XLOOKUP($D829,前月商品!$D:$D,前月商品!I:I,0),_xlfn.XLOOKUP($D829,前々月商品!$D:$D,前々月商品!I:I,0))</f>
        <v>0</v>
      </c>
      <c r="S829" s="23">
        <f>SUM(_xlfn.XLOOKUP($D829,当月商品!$D:$D,当月商品!V:V,0),_xlfn.XLOOKUP($D829,前月商品!$D:$D,前月商品!V:V,0),_xlfn.XLOOKUP($D829,前々月商品!$D:$D,前々月商品!V:V,0))</f>
        <v>0</v>
      </c>
      <c r="T829" s="23">
        <f t="shared" si="171"/>
        <v>0</v>
      </c>
      <c r="U829" s="23">
        <f>SUM(_xlfn.XLOOKUP($D829,当月商品!$D:$D,当月商品!W:W,0),_xlfn.XLOOKUP($D829,前月商品!$D:$D,前月商品!W:W,0),_xlfn.XLOOKUP($D829,前々月商品!$D:$D,前々月商品!W:W,0))</f>
        <v>0</v>
      </c>
      <c r="V829" s="23">
        <f>SUM(_xlfn.XLOOKUP($D829,当月商品!$D:$D,当月商品!H:H,0),_xlfn.XLOOKUP($D829,前月商品!$D:$D,前月商品!H:H,0),_xlfn.XLOOKUP($D829,前々月商品!$D:$D,前々月商品!H:H,0))</f>
        <v>0</v>
      </c>
      <c r="W829" s="13">
        <f t="shared" si="172"/>
        <v>0</v>
      </c>
      <c r="X829" s="15">
        <f t="shared" si="173"/>
        <v>0</v>
      </c>
      <c r="Y829" s="22">
        <f>_xlfn.XLOOKUP($D829,当月商品!$D:$D,当月商品!I:I,0)</f>
        <v>0</v>
      </c>
      <c r="Z829" s="23">
        <f>_xlfn.XLOOKUP($D829,前月商品!$D:$D,前月商品!I:I,0)</f>
        <v>0</v>
      </c>
      <c r="AA829" s="23">
        <f>_xlfn.XLOOKUP($D829,前々月商品!$D:$D,前々月商品!I:I,0)</f>
        <v>0</v>
      </c>
      <c r="AB829" s="23">
        <f>_xlfn.XLOOKUP($D829,当月商品!$D:$D,当月商品!V:V,0)</f>
        <v>0</v>
      </c>
      <c r="AC829" s="23">
        <f>_xlfn.XLOOKUP($D829,前月商品!$D:$D,前月商品!V:V,0)</f>
        <v>0</v>
      </c>
      <c r="AD829" s="23">
        <f>_xlfn.XLOOKUP($D829,前々月商品!$D:$D,前々月商品!V:V,0)</f>
        <v>0</v>
      </c>
      <c r="AE829" s="23">
        <f t="shared" si="174"/>
        <v>0</v>
      </c>
      <c r="AF829" s="23">
        <f t="shared" si="175"/>
        <v>0</v>
      </c>
      <c r="AG829" s="23">
        <f t="shared" si="176"/>
        <v>0</v>
      </c>
      <c r="AH829" s="12">
        <f>_xlfn.XLOOKUP($D829,当月商品!$D:$D,当月商品!W:W,0)</f>
        <v>0</v>
      </c>
      <c r="AI829" s="12">
        <f>_xlfn.XLOOKUP($D829,前月商品!$D:$D,前月商品!W:W,0)</f>
        <v>0</v>
      </c>
      <c r="AJ829" s="12">
        <f>_xlfn.XLOOKUP($D829,前々月商品!$D:$D,前々月商品!W:W,0)</f>
        <v>0</v>
      </c>
      <c r="AK829" s="12">
        <f>_xlfn.XLOOKUP($D829,当月商品!$D:$D,当月商品!H:H,0)</f>
        <v>0</v>
      </c>
      <c r="AL829" s="12">
        <f>_xlfn.XLOOKUP($D829,前月商品!$D:$D,前月商品!H:H,0)</f>
        <v>0</v>
      </c>
      <c r="AM829" s="12">
        <f>_xlfn.XLOOKUP($D829,前々月商品!$D:$D,前々月商品!H:H,0)</f>
        <v>0</v>
      </c>
      <c r="AN829" s="13">
        <f t="shared" si="177"/>
        <v>0</v>
      </c>
      <c r="AO829" s="13">
        <f t="shared" si="178"/>
        <v>0</v>
      </c>
      <c r="AP829" s="13">
        <f t="shared" si="179"/>
        <v>0</v>
      </c>
      <c r="AQ829" s="16">
        <f t="shared" si="180"/>
        <v>0</v>
      </c>
      <c r="AR829" s="16">
        <f t="shared" si="181"/>
        <v>0</v>
      </c>
      <c r="AS829" s="17">
        <f t="shared" si="182"/>
        <v>0</v>
      </c>
      <c r="AT829" t="e">
        <f t="shared" si="183"/>
        <v>#VALUE!</v>
      </c>
    </row>
    <row r="830" spans="3:46" ht="36.65" customHeight="1">
      <c r="C830" s="20">
        <v>825</v>
      </c>
      <c r="D830" s="53">
        <f>現状商品設定!B827</f>
        <v>0</v>
      </c>
      <c r="E830" s="26" t="str">
        <f>IFERROR(_xlfn.XLOOKUP($D830,現状商品設定!B:B,現状商品設定!C:C,"-"),"-")</f>
        <v>-</v>
      </c>
      <c r="F830" s="32" t="s">
        <v>46</v>
      </c>
      <c r="G830" s="30" t="str">
        <f>IFERROR(_xlfn.XLOOKUP($D830,現状商品設定!B:B,現状商品設定!F:F),"-")</f>
        <v>-</v>
      </c>
      <c r="H830" s="34" t="e">
        <f>IF(IF(AND(V830&gt;=設定!$C$3,X830&gt;=L830),G830*(1+設定!$C$6),IF(AND(V830&gt;=設定!$C$3,X830&lt;L830),G830*(1+設定!$C$7*-1),IF(V830&lt;設定!$C$3,G830*(1+設定!$C$6),"除外")))&gt;10,IF(AND(V830&gt;=設定!$C$3,X830&gt;=L830),G830*(1+設定!$C$6),IF(AND(V830&gt;=設定!$C$3,X830&lt;L830),G830*(1+設定!$C$7*-1),IF(V830&lt;設定!$C$3,G830*(1+設定!$C$6),"除外"))),10)</f>
        <v>#VALUE!</v>
      </c>
      <c r="I830" s="34" t="e">
        <f ca="1">IF(消化率!$I$5&lt;1,商品!H830*消化率!$I$5,IF(商品!W830*商品!Q830/(商品!H830*消化率!$I$5)&gt;商品!L830,商品!H830*消化率!$I$5,J830))</f>
        <v>#DIV/0!</v>
      </c>
      <c r="J830" s="34" t="e">
        <f t="shared" si="170"/>
        <v>#VALUE!</v>
      </c>
      <c r="K830" s="34" t="e">
        <f ca="1">IF(ROUNDDOWN(IF(I830&gt;=設定!$C$8,設定!$C$8,商品!I830),0)&lt;10,10,ROUNDDOWN(IF(I830&gt;=設定!$C$8,設定!$C$8,商品!I830),0))</f>
        <v>#DIV/0!</v>
      </c>
      <c r="L830" s="64">
        <f>IF(F830="標準",設定!$C$4,商品!F830)</f>
        <v>5</v>
      </c>
      <c r="M830" s="63" t="str">
        <f>_xlfn.XLOOKUP($D830,全商品!$F:$F,全商品!H:H,"-")</f>
        <v>-</v>
      </c>
      <c r="N830" s="12" t="str">
        <f>_xlfn.XLOOKUP($D830,全商品!$F:$F,全商品!I:I,"-")</f>
        <v>-</v>
      </c>
      <c r="O830" s="23" t="str">
        <f>_xlfn.XLOOKUP($D830,全商品!$F:$F,全商品!K:K,"-")</f>
        <v>-</v>
      </c>
      <c r="P830" s="13" t="str">
        <f>_xlfn.XLOOKUP($D830,全商品!$F:$F,全商品!M:M,"-")</f>
        <v>-</v>
      </c>
      <c r="Q830" s="25" t="str">
        <f>_xlfn.XLOOKUP($D830,現状商品設定!B:B,現状商品設定!D:D,"-")</f>
        <v>-</v>
      </c>
      <c r="R830" s="22">
        <f>SUM(_xlfn.XLOOKUP($D830,当月商品!$D:$D,当月商品!I:I,0),_xlfn.XLOOKUP($D830,前月商品!$D:$D,前月商品!I:I,0),_xlfn.XLOOKUP($D830,前々月商品!$D:$D,前々月商品!I:I,0))</f>
        <v>0</v>
      </c>
      <c r="S830" s="23">
        <f>SUM(_xlfn.XLOOKUP($D830,当月商品!$D:$D,当月商品!V:V,0),_xlfn.XLOOKUP($D830,前月商品!$D:$D,前月商品!V:V,0),_xlfn.XLOOKUP($D830,前々月商品!$D:$D,前々月商品!V:V,0))</f>
        <v>0</v>
      </c>
      <c r="T830" s="23">
        <f t="shared" si="171"/>
        <v>0</v>
      </c>
      <c r="U830" s="23">
        <f>SUM(_xlfn.XLOOKUP($D830,当月商品!$D:$D,当月商品!W:W,0),_xlfn.XLOOKUP($D830,前月商品!$D:$D,前月商品!W:W,0),_xlfn.XLOOKUP($D830,前々月商品!$D:$D,前々月商品!W:W,0))</f>
        <v>0</v>
      </c>
      <c r="V830" s="23">
        <f>SUM(_xlfn.XLOOKUP($D830,当月商品!$D:$D,当月商品!H:H,0),_xlfn.XLOOKUP($D830,前月商品!$D:$D,前月商品!H:H,0),_xlfn.XLOOKUP($D830,前々月商品!$D:$D,前々月商品!H:H,0))</f>
        <v>0</v>
      </c>
      <c r="W830" s="13">
        <f t="shared" si="172"/>
        <v>0</v>
      </c>
      <c r="X830" s="15">
        <f t="shared" si="173"/>
        <v>0</v>
      </c>
      <c r="Y830" s="22">
        <f>_xlfn.XLOOKUP($D830,当月商品!$D:$D,当月商品!I:I,0)</f>
        <v>0</v>
      </c>
      <c r="Z830" s="23">
        <f>_xlfn.XLOOKUP($D830,前月商品!$D:$D,前月商品!I:I,0)</f>
        <v>0</v>
      </c>
      <c r="AA830" s="23">
        <f>_xlfn.XLOOKUP($D830,前々月商品!$D:$D,前々月商品!I:I,0)</f>
        <v>0</v>
      </c>
      <c r="AB830" s="23">
        <f>_xlfn.XLOOKUP($D830,当月商品!$D:$D,当月商品!V:V,0)</f>
        <v>0</v>
      </c>
      <c r="AC830" s="23">
        <f>_xlfn.XLOOKUP($D830,前月商品!$D:$D,前月商品!V:V,0)</f>
        <v>0</v>
      </c>
      <c r="AD830" s="23">
        <f>_xlfn.XLOOKUP($D830,前々月商品!$D:$D,前々月商品!V:V,0)</f>
        <v>0</v>
      </c>
      <c r="AE830" s="23">
        <f t="shared" si="174"/>
        <v>0</v>
      </c>
      <c r="AF830" s="23">
        <f t="shared" si="175"/>
        <v>0</v>
      </c>
      <c r="AG830" s="23">
        <f t="shared" si="176"/>
        <v>0</v>
      </c>
      <c r="AH830" s="12">
        <f>_xlfn.XLOOKUP($D830,当月商品!$D:$D,当月商品!W:W,0)</f>
        <v>0</v>
      </c>
      <c r="AI830" s="12">
        <f>_xlfn.XLOOKUP($D830,前月商品!$D:$D,前月商品!W:W,0)</f>
        <v>0</v>
      </c>
      <c r="AJ830" s="12">
        <f>_xlfn.XLOOKUP($D830,前々月商品!$D:$D,前々月商品!W:W,0)</f>
        <v>0</v>
      </c>
      <c r="AK830" s="12">
        <f>_xlfn.XLOOKUP($D830,当月商品!$D:$D,当月商品!H:H,0)</f>
        <v>0</v>
      </c>
      <c r="AL830" s="12">
        <f>_xlfn.XLOOKUP($D830,前月商品!$D:$D,前月商品!H:H,0)</f>
        <v>0</v>
      </c>
      <c r="AM830" s="12">
        <f>_xlfn.XLOOKUP($D830,前々月商品!$D:$D,前々月商品!H:H,0)</f>
        <v>0</v>
      </c>
      <c r="AN830" s="13">
        <f t="shared" si="177"/>
        <v>0</v>
      </c>
      <c r="AO830" s="13">
        <f t="shared" si="178"/>
        <v>0</v>
      </c>
      <c r="AP830" s="13">
        <f t="shared" si="179"/>
        <v>0</v>
      </c>
      <c r="AQ830" s="16">
        <f t="shared" si="180"/>
        <v>0</v>
      </c>
      <c r="AR830" s="16">
        <f t="shared" si="181"/>
        <v>0</v>
      </c>
      <c r="AS830" s="17">
        <f t="shared" si="182"/>
        <v>0</v>
      </c>
      <c r="AT830" t="e">
        <f t="shared" si="183"/>
        <v>#VALUE!</v>
      </c>
    </row>
    <row r="831" spans="3:46" ht="36.65" customHeight="1">
      <c r="C831" s="20">
        <v>826</v>
      </c>
      <c r="D831" s="53">
        <f>現状商品設定!B828</f>
        <v>0</v>
      </c>
      <c r="E831" s="26" t="str">
        <f>IFERROR(_xlfn.XLOOKUP($D831,現状商品設定!B:B,現状商品設定!C:C,"-"),"-")</f>
        <v>-</v>
      </c>
      <c r="F831" s="32" t="s">
        <v>46</v>
      </c>
      <c r="G831" s="30" t="str">
        <f>IFERROR(_xlfn.XLOOKUP($D831,現状商品設定!B:B,現状商品設定!F:F),"-")</f>
        <v>-</v>
      </c>
      <c r="H831" s="34" t="e">
        <f>IF(IF(AND(V831&gt;=設定!$C$3,X831&gt;=L831),G831*(1+設定!$C$6),IF(AND(V831&gt;=設定!$C$3,X831&lt;L831),G831*(1+設定!$C$7*-1),IF(V831&lt;設定!$C$3,G831*(1+設定!$C$6),"除外")))&gt;10,IF(AND(V831&gt;=設定!$C$3,X831&gt;=L831),G831*(1+設定!$C$6),IF(AND(V831&gt;=設定!$C$3,X831&lt;L831),G831*(1+設定!$C$7*-1),IF(V831&lt;設定!$C$3,G831*(1+設定!$C$6),"除外"))),10)</f>
        <v>#VALUE!</v>
      </c>
      <c r="I831" s="34" t="e">
        <f ca="1">IF(消化率!$I$5&lt;1,商品!H831*消化率!$I$5,IF(商品!W831*商品!Q831/(商品!H831*消化率!$I$5)&gt;商品!L831,商品!H831*消化率!$I$5,J831))</f>
        <v>#DIV/0!</v>
      </c>
      <c r="J831" s="34" t="e">
        <f t="shared" si="170"/>
        <v>#VALUE!</v>
      </c>
      <c r="K831" s="34" t="e">
        <f ca="1">IF(ROUNDDOWN(IF(I831&gt;=設定!$C$8,設定!$C$8,商品!I831),0)&lt;10,10,ROUNDDOWN(IF(I831&gt;=設定!$C$8,設定!$C$8,商品!I831),0))</f>
        <v>#DIV/0!</v>
      </c>
      <c r="L831" s="64">
        <f>IF(F831="標準",設定!$C$4,商品!F831)</f>
        <v>5</v>
      </c>
      <c r="M831" s="63" t="str">
        <f>_xlfn.XLOOKUP($D831,全商品!$F:$F,全商品!H:H,"-")</f>
        <v>-</v>
      </c>
      <c r="N831" s="12" t="str">
        <f>_xlfn.XLOOKUP($D831,全商品!$F:$F,全商品!I:I,"-")</f>
        <v>-</v>
      </c>
      <c r="O831" s="23" t="str">
        <f>_xlfn.XLOOKUP($D831,全商品!$F:$F,全商品!K:K,"-")</f>
        <v>-</v>
      </c>
      <c r="P831" s="13" t="str">
        <f>_xlfn.XLOOKUP($D831,全商品!$F:$F,全商品!M:M,"-")</f>
        <v>-</v>
      </c>
      <c r="Q831" s="25" t="str">
        <f>_xlfn.XLOOKUP($D831,現状商品設定!B:B,現状商品設定!D:D,"-")</f>
        <v>-</v>
      </c>
      <c r="R831" s="22">
        <f>SUM(_xlfn.XLOOKUP($D831,当月商品!$D:$D,当月商品!I:I,0),_xlfn.XLOOKUP($D831,前月商品!$D:$D,前月商品!I:I,0),_xlfn.XLOOKUP($D831,前々月商品!$D:$D,前々月商品!I:I,0))</f>
        <v>0</v>
      </c>
      <c r="S831" s="23">
        <f>SUM(_xlfn.XLOOKUP($D831,当月商品!$D:$D,当月商品!V:V,0),_xlfn.XLOOKUP($D831,前月商品!$D:$D,前月商品!V:V,0),_xlfn.XLOOKUP($D831,前々月商品!$D:$D,前々月商品!V:V,0))</f>
        <v>0</v>
      </c>
      <c r="T831" s="23">
        <f t="shared" si="171"/>
        <v>0</v>
      </c>
      <c r="U831" s="23">
        <f>SUM(_xlfn.XLOOKUP($D831,当月商品!$D:$D,当月商品!W:W,0),_xlfn.XLOOKUP($D831,前月商品!$D:$D,前月商品!W:W,0),_xlfn.XLOOKUP($D831,前々月商品!$D:$D,前々月商品!W:W,0))</f>
        <v>0</v>
      </c>
      <c r="V831" s="23">
        <f>SUM(_xlfn.XLOOKUP($D831,当月商品!$D:$D,当月商品!H:H,0),_xlfn.XLOOKUP($D831,前月商品!$D:$D,前月商品!H:H,0),_xlfn.XLOOKUP($D831,前々月商品!$D:$D,前々月商品!H:H,0))</f>
        <v>0</v>
      </c>
      <c r="W831" s="13">
        <f t="shared" si="172"/>
        <v>0</v>
      </c>
      <c r="X831" s="15">
        <f t="shared" si="173"/>
        <v>0</v>
      </c>
      <c r="Y831" s="22">
        <f>_xlfn.XLOOKUP($D831,当月商品!$D:$D,当月商品!I:I,0)</f>
        <v>0</v>
      </c>
      <c r="Z831" s="23">
        <f>_xlfn.XLOOKUP($D831,前月商品!$D:$D,前月商品!I:I,0)</f>
        <v>0</v>
      </c>
      <c r="AA831" s="23">
        <f>_xlfn.XLOOKUP($D831,前々月商品!$D:$D,前々月商品!I:I,0)</f>
        <v>0</v>
      </c>
      <c r="AB831" s="23">
        <f>_xlfn.XLOOKUP($D831,当月商品!$D:$D,当月商品!V:V,0)</f>
        <v>0</v>
      </c>
      <c r="AC831" s="23">
        <f>_xlfn.XLOOKUP($D831,前月商品!$D:$D,前月商品!V:V,0)</f>
        <v>0</v>
      </c>
      <c r="AD831" s="23">
        <f>_xlfn.XLOOKUP($D831,前々月商品!$D:$D,前々月商品!V:V,0)</f>
        <v>0</v>
      </c>
      <c r="AE831" s="23">
        <f t="shared" si="174"/>
        <v>0</v>
      </c>
      <c r="AF831" s="23">
        <f t="shared" si="175"/>
        <v>0</v>
      </c>
      <c r="AG831" s="23">
        <f t="shared" si="176"/>
        <v>0</v>
      </c>
      <c r="AH831" s="12">
        <f>_xlfn.XLOOKUP($D831,当月商品!$D:$D,当月商品!W:W,0)</f>
        <v>0</v>
      </c>
      <c r="AI831" s="12">
        <f>_xlfn.XLOOKUP($D831,前月商品!$D:$D,前月商品!W:W,0)</f>
        <v>0</v>
      </c>
      <c r="AJ831" s="12">
        <f>_xlfn.XLOOKUP($D831,前々月商品!$D:$D,前々月商品!W:W,0)</f>
        <v>0</v>
      </c>
      <c r="AK831" s="12">
        <f>_xlfn.XLOOKUP($D831,当月商品!$D:$D,当月商品!H:H,0)</f>
        <v>0</v>
      </c>
      <c r="AL831" s="12">
        <f>_xlfn.XLOOKUP($D831,前月商品!$D:$D,前月商品!H:H,0)</f>
        <v>0</v>
      </c>
      <c r="AM831" s="12">
        <f>_xlfn.XLOOKUP($D831,前々月商品!$D:$D,前々月商品!H:H,0)</f>
        <v>0</v>
      </c>
      <c r="AN831" s="13">
        <f t="shared" si="177"/>
        <v>0</v>
      </c>
      <c r="AO831" s="13">
        <f t="shared" si="178"/>
        <v>0</v>
      </c>
      <c r="AP831" s="13">
        <f t="shared" si="179"/>
        <v>0</v>
      </c>
      <c r="AQ831" s="16">
        <f t="shared" si="180"/>
        <v>0</v>
      </c>
      <c r="AR831" s="16">
        <f t="shared" si="181"/>
        <v>0</v>
      </c>
      <c r="AS831" s="17">
        <f t="shared" si="182"/>
        <v>0</v>
      </c>
      <c r="AT831" t="e">
        <f t="shared" si="183"/>
        <v>#VALUE!</v>
      </c>
    </row>
    <row r="832" spans="3:46" ht="36.65" customHeight="1">
      <c r="C832" s="20">
        <v>827</v>
      </c>
      <c r="D832" s="53">
        <f>現状商品設定!B829</f>
        <v>0</v>
      </c>
      <c r="E832" s="26" t="str">
        <f>IFERROR(_xlfn.XLOOKUP($D832,現状商品設定!B:B,現状商品設定!C:C,"-"),"-")</f>
        <v>-</v>
      </c>
      <c r="F832" s="32" t="s">
        <v>46</v>
      </c>
      <c r="G832" s="30" t="str">
        <f>IFERROR(_xlfn.XLOOKUP($D832,現状商品設定!B:B,現状商品設定!F:F),"-")</f>
        <v>-</v>
      </c>
      <c r="H832" s="34" t="e">
        <f>IF(IF(AND(V832&gt;=設定!$C$3,X832&gt;=L832),G832*(1+設定!$C$6),IF(AND(V832&gt;=設定!$C$3,X832&lt;L832),G832*(1+設定!$C$7*-1),IF(V832&lt;設定!$C$3,G832*(1+設定!$C$6),"除外")))&gt;10,IF(AND(V832&gt;=設定!$C$3,X832&gt;=L832),G832*(1+設定!$C$6),IF(AND(V832&gt;=設定!$C$3,X832&lt;L832),G832*(1+設定!$C$7*-1),IF(V832&lt;設定!$C$3,G832*(1+設定!$C$6),"除外"))),10)</f>
        <v>#VALUE!</v>
      </c>
      <c r="I832" s="34" t="e">
        <f ca="1">IF(消化率!$I$5&lt;1,商品!H832*消化率!$I$5,IF(商品!W832*商品!Q832/(商品!H832*消化率!$I$5)&gt;商品!L832,商品!H832*消化率!$I$5,J832))</f>
        <v>#DIV/0!</v>
      </c>
      <c r="J832" s="34" t="e">
        <f t="shared" si="170"/>
        <v>#VALUE!</v>
      </c>
      <c r="K832" s="34" t="e">
        <f ca="1">IF(ROUNDDOWN(IF(I832&gt;=設定!$C$8,設定!$C$8,商品!I832),0)&lt;10,10,ROUNDDOWN(IF(I832&gt;=設定!$C$8,設定!$C$8,商品!I832),0))</f>
        <v>#DIV/0!</v>
      </c>
      <c r="L832" s="64">
        <f>IF(F832="標準",設定!$C$4,商品!F832)</f>
        <v>5</v>
      </c>
      <c r="M832" s="63" t="str">
        <f>_xlfn.XLOOKUP($D832,全商品!$F:$F,全商品!H:H,"-")</f>
        <v>-</v>
      </c>
      <c r="N832" s="12" t="str">
        <f>_xlfn.XLOOKUP($D832,全商品!$F:$F,全商品!I:I,"-")</f>
        <v>-</v>
      </c>
      <c r="O832" s="23" t="str">
        <f>_xlfn.XLOOKUP($D832,全商品!$F:$F,全商品!K:K,"-")</f>
        <v>-</v>
      </c>
      <c r="P832" s="13" t="str">
        <f>_xlfn.XLOOKUP($D832,全商品!$F:$F,全商品!M:M,"-")</f>
        <v>-</v>
      </c>
      <c r="Q832" s="25" t="str">
        <f>_xlfn.XLOOKUP($D832,現状商品設定!B:B,現状商品設定!D:D,"-")</f>
        <v>-</v>
      </c>
      <c r="R832" s="22">
        <f>SUM(_xlfn.XLOOKUP($D832,当月商品!$D:$D,当月商品!I:I,0),_xlfn.XLOOKUP($D832,前月商品!$D:$D,前月商品!I:I,0),_xlfn.XLOOKUP($D832,前々月商品!$D:$D,前々月商品!I:I,0))</f>
        <v>0</v>
      </c>
      <c r="S832" s="23">
        <f>SUM(_xlfn.XLOOKUP($D832,当月商品!$D:$D,当月商品!V:V,0),_xlfn.XLOOKUP($D832,前月商品!$D:$D,前月商品!V:V,0),_xlfn.XLOOKUP($D832,前々月商品!$D:$D,前々月商品!V:V,0))</f>
        <v>0</v>
      </c>
      <c r="T832" s="23">
        <f t="shared" si="171"/>
        <v>0</v>
      </c>
      <c r="U832" s="23">
        <f>SUM(_xlfn.XLOOKUP($D832,当月商品!$D:$D,当月商品!W:W,0),_xlfn.XLOOKUP($D832,前月商品!$D:$D,前月商品!W:W,0),_xlfn.XLOOKUP($D832,前々月商品!$D:$D,前々月商品!W:W,0))</f>
        <v>0</v>
      </c>
      <c r="V832" s="23">
        <f>SUM(_xlfn.XLOOKUP($D832,当月商品!$D:$D,当月商品!H:H,0),_xlfn.XLOOKUP($D832,前月商品!$D:$D,前月商品!H:H,0),_xlfn.XLOOKUP($D832,前々月商品!$D:$D,前々月商品!H:H,0))</f>
        <v>0</v>
      </c>
      <c r="W832" s="13">
        <f t="shared" si="172"/>
        <v>0</v>
      </c>
      <c r="X832" s="15">
        <f t="shared" si="173"/>
        <v>0</v>
      </c>
      <c r="Y832" s="22">
        <f>_xlfn.XLOOKUP($D832,当月商品!$D:$D,当月商品!I:I,0)</f>
        <v>0</v>
      </c>
      <c r="Z832" s="23">
        <f>_xlfn.XLOOKUP($D832,前月商品!$D:$D,前月商品!I:I,0)</f>
        <v>0</v>
      </c>
      <c r="AA832" s="23">
        <f>_xlfn.XLOOKUP($D832,前々月商品!$D:$D,前々月商品!I:I,0)</f>
        <v>0</v>
      </c>
      <c r="AB832" s="23">
        <f>_xlfn.XLOOKUP($D832,当月商品!$D:$D,当月商品!V:V,0)</f>
        <v>0</v>
      </c>
      <c r="AC832" s="23">
        <f>_xlfn.XLOOKUP($D832,前月商品!$D:$D,前月商品!V:V,0)</f>
        <v>0</v>
      </c>
      <c r="AD832" s="23">
        <f>_xlfn.XLOOKUP($D832,前々月商品!$D:$D,前々月商品!V:V,0)</f>
        <v>0</v>
      </c>
      <c r="AE832" s="23">
        <f t="shared" si="174"/>
        <v>0</v>
      </c>
      <c r="AF832" s="23">
        <f t="shared" si="175"/>
        <v>0</v>
      </c>
      <c r="AG832" s="23">
        <f t="shared" si="176"/>
        <v>0</v>
      </c>
      <c r="AH832" s="12">
        <f>_xlfn.XLOOKUP($D832,当月商品!$D:$D,当月商品!W:W,0)</f>
        <v>0</v>
      </c>
      <c r="AI832" s="12">
        <f>_xlfn.XLOOKUP($D832,前月商品!$D:$D,前月商品!W:W,0)</f>
        <v>0</v>
      </c>
      <c r="AJ832" s="12">
        <f>_xlfn.XLOOKUP($D832,前々月商品!$D:$D,前々月商品!W:W,0)</f>
        <v>0</v>
      </c>
      <c r="AK832" s="12">
        <f>_xlfn.XLOOKUP($D832,当月商品!$D:$D,当月商品!H:H,0)</f>
        <v>0</v>
      </c>
      <c r="AL832" s="12">
        <f>_xlfn.XLOOKUP($D832,前月商品!$D:$D,前月商品!H:H,0)</f>
        <v>0</v>
      </c>
      <c r="AM832" s="12">
        <f>_xlfn.XLOOKUP($D832,前々月商品!$D:$D,前々月商品!H:H,0)</f>
        <v>0</v>
      </c>
      <c r="AN832" s="13">
        <f t="shared" si="177"/>
        <v>0</v>
      </c>
      <c r="AO832" s="13">
        <f t="shared" si="178"/>
        <v>0</v>
      </c>
      <c r="AP832" s="13">
        <f t="shared" si="179"/>
        <v>0</v>
      </c>
      <c r="AQ832" s="16">
        <f t="shared" si="180"/>
        <v>0</v>
      </c>
      <c r="AR832" s="16">
        <f t="shared" si="181"/>
        <v>0</v>
      </c>
      <c r="AS832" s="17">
        <f t="shared" si="182"/>
        <v>0</v>
      </c>
      <c r="AT832" t="e">
        <f t="shared" si="183"/>
        <v>#VALUE!</v>
      </c>
    </row>
    <row r="833" spans="3:46" ht="36.65" customHeight="1">
      <c r="C833" s="20">
        <v>828</v>
      </c>
      <c r="D833" s="53">
        <f>現状商品設定!B830</f>
        <v>0</v>
      </c>
      <c r="E833" s="26" t="str">
        <f>IFERROR(_xlfn.XLOOKUP($D833,現状商品設定!B:B,現状商品設定!C:C,"-"),"-")</f>
        <v>-</v>
      </c>
      <c r="F833" s="32" t="s">
        <v>46</v>
      </c>
      <c r="G833" s="30" t="str">
        <f>IFERROR(_xlfn.XLOOKUP($D833,現状商品設定!B:B,現状商品設定!F:F),"-")</f>
        <v>-</v>
      </c>
      <c r="H833" s="34" t="e">
        <f>IF(IF(AND(V833&gt;=設定!$C$3,X833&gt;=L833),G833*(1+設定!$C$6),IF(AND(V833&gt;=設定!$C$3,X833&lt;L833),G833*(1+設定!$C$7*-1),IF(V833&lt;設定!$C$3,G833*(1+設定!$C$6),"除外")))&gt;10,IF(AND(V833&gt;=設定!$C$3,X833&gt;=L833),G833*(1+設定!$C$6),IF(AND(V833&gt;=設定!$C$3,X833&lt;L833),G833*(1+設定!$C$7*-1),IF(V833&lt;設定!$C$3,G833*(1+設定!$C$6),"除外"))),10)</f>
        <v>#VALUE!</v>
      </c>
      <c r="I833" s="34" t="e">
        <f ca="1">IF(消化率!$I$5&lt;1,商品!H833*消化率!$I$5,IF(商品!W833*商品!Q833/(商品!H833*消化率!$I$5)&gt;商品!L833,商品!H833*消化率!$I$5,J833))</f>
        <v>#DIV/0!</v>
      </c>
      <c r="J833" s="34" t="e">
        <f t="shared" si="170"/>
        <v>#VALUE!</v>
      </c>
      <c r="K833" s="34" t="e">
        <f ca="1">IF(ROUNDDOWN(IF(I833&gt;=設定!$C$8,設定!$C$8,商品!I833),0)&lt;10,10,ROUNDDOWN(IF(I833&gt;=設定!$C$8,設定!$C$8,商品!I833),0))</f>
        <v>#DIV/0!</v>
      </c>
      <c r="L833" s="64">
        <f>IF(F833="標準",設定!$C$4,商品!F833)</f>
        <v>5</v>
      </c>
      <c r="M833" s="63" t="str">
        <f>_xlfn.XLOOKUP($D833,全商品!$F:$F,全商品!H:H,"-")</f>
        <v>-</v>
      </c>
      <c r="N833" s="12" t="str">
        <f>_xlfn.XLOOKUP($D833,全商品!$F:$F,全商品!I:I,"-")</f>
        <v>-</v>
      </c>
      <c r="O833" s="23" t="str">
        <f>_xlfn.XLOOKUP($D833,全商品!$F:$F,全商品!K:K,"-")</f>
        <v>-</v>
      </c>
      <c r="P833" s="13" t="str">
        <f>_xlfn.XLOOKUP($D833,全商品!$F:$F,全商品!M:M,"-")</f>
        <v>-</v>
      </c>
      <c r="Q833" s="25" t="str">
        <f>_xlfn.XLOOKUP($D833,現状商品設定!B:B,現状商品設定!D:D,"-")</f>
        <v>-</v>
      </c>
      <c r="R833" s="22">
        <f>SUM(_xlfn.XLOOKUP($D833,当月商品!$D:$D,当月商品!I:I,0),_xlfn.XLOOKUP($D833,前月商品!$D:$D,前月商品!I:I,0),_xlfn.XLOOKUP($D833,前々月商品!$D:$D,前々月商品!I:I,0))</f>
        <v>0</v>
      </c>
      <c r="S833" s="23">
        <f>SUM(_xlfn.XLOOKUP($D833,当月商品!$D:$D,当月商品!V:V,0),_xlfn.XLOOKUP($D833,前月商品!$D:$D,前月商品!V:V,0),_xlfn.XLOOKUP($D833,前々月商品!$D:$D,前々月商品!V:V,0))</f>
        <v>0</v>
      </c>
      <c r="T833" s="23">
        <f t="shared" si="171"/>
        <v>0</v>
      </c>
      <c r="U833" s="23">
        <f>SUM(_xlfn.XLOOKUP($D833,当月商品!$D:$D,当月商品!W:W,0),_xlfn.XLOOKUP($D833,前月商品!$D:$D,前月商品!W:W,0),_xlfn.XLOOKUP($D833,前々月商品!$D:$D,前々月商品!W:W,0))</f>
        <v>0</v>
      </c>
      <c r="V833" s="23">
        <f>SUM(_xlfn.XLOOKUP($D833,当月商品!$D:$D,当月商品!H:H,0),_xlfn.XLOOKUP($D833,前月商品!$D:$D,前月商品!H:H,0),_xlfn.XLOOKUP($D833,前々月商品!$D:$D,前々月商品!H:H,0))</f>
        <v>0</v>
      </c>
      <c r="W833" s="13">
        <f t="shared" si="172"/>
        <v>0</v>
      </c>
      <c r="X833" s="15">
        <f t="shared" si="173"/>
        <v>0</v>
      </c>
      <c r="Y833" s="22">
        <f>_xlfn.XLOOKUP($D833,当月商品!$D:$D,当月商品!I:I,0)</f>
        <v>0</v>
      </c>
      <c r="Z833" s="23">
        <f>_xlfn.XLOOKUP($D833,前月商品!$D:$D,前月商品!I:I,0)</f>
        <v>0</v>
      </c>
      <c r="AA833" s="23">
        <f>_xlfn.XLOOKUP($D833,前々月商品!$D:$D,前々月商品!I:I,0)</f>
        <v>0</v>
      </c>
      <c r="AB833" s="23">
        <f>_xlfn.XLOOKUP($D833,当月商品!$D:$D,当月商品!V:V,0)</f>
        <v>0</v>
      </c>
      <c r="AC833" s="23">
        <f>_xlfn.XLOOKUP($D833,前月商品!$D:$D,前月商品!V:V,0)</f>
        <v>0</v>
      </c>
      <c r="AD833" s="23">
        <f>_xlfn.XLOOKUP($D833,前々月商品!$D:$D,前々月商品!V:V,0)</f>
        <v>0</v>
      </c>
      <c r="AE833" s="23">
        <f t="shared" si="174"/>
        <v>0</v>
      </c>
      <c r="AF833" s="23">
        <f t="shared" si="175"/>
        <v>0</v>
      </c>
      <c r="AG833" s="23">
        <f t="shared" si="176"/>
        <v>0</v>
      </c>
      <c r="AH833" s="12">
        <f>_xlfn.XLOOKUP($D833,当月商品!$D:$D,当月商品!W:W,0)</f>
        <v>0</v>
      </c>
      <c r="AI833" s="12">
        <f>_xlfn.XLOOKUP($D833,前月商品!$D:$D,前月商品!W:W,0)</f>
        <v>0</v>
      </c>
      <c r="AJ833" s="12">
        <f>_xlfn.XLOOKUP($D833,前々月商品!$D:$D,前々月商品!W:W,0)</f>
        <v>0</v>
      </c>
      <c r="AK833" s="12">
        <f>_xlfn.XLOOKUP($D833,当月商品!$D:$D,当月商品!H:H,0)</f>
        <v>0</v>
      </c>
      <c r="AL833" s="12">
        <f>_xlfn.XLOOKUP($D833,前月商品!$D:$D,前月商品!H:H,0)</f>
        <v>0</v>
      </c>
      <c r="AM833" s="12">
        <f>_xlfn.XLOOKUP($D833,前々月商品!$D:$D,前々月商品!H:H,0)</f>
        <v>0</v>
      </c>
      <c r="AN833" s="13">
        <f t="shared" si="177"/>
        <v>0</v>
      </c>
      <c r="AO833" s="13">
        <f t="shared" si="178"/>
        <v>0</v>
      </c>
      <c r="AP833" s="13">
        <f t="shared" si="179"/>
        <v>0</v>
      </c>
      <c r="AQ833" s="16">
        <f t="shared" si="180"/>
        <v>0</v>
      </c>
      <c r="AR833" s="16">
        <f t="shared" si="181"/>
        <v>0</v>
      </c>
      <c r="AS833" s="17">
        <f t="shared" si="182"/>
        <v>0</v>
      </c>
      <c r="AT833" t="e">
        <f t="shared" si="183"/>
        <v>#VALUE!</v>
      </c>
    </row>
    <row r="834" spans="3:46" ht="36.65" customHeight="1">
      <c r="C834" s="20">
        <v>829</v>
      </c>
      <c r="D834" s="53">
        <f>現状商品設定!B831</f>
        <v>0</v>
      </c>
      <c r="E834" s="26" t="str">
        <f>IFERROR(_xlfn.XLOOKUP($D834,現状商品設定!B:B,現状商品設定!C:C,"-"),"-")</f>
        <v>-</v>
      </c>
      <c r="F834" s="32" t="s">
        <v>46</v>
      </c>
      <c r="G834" s="30" t="str">
        <f>IFERROR(_xlfn.XLOOKUP($D834,現状商品設定!B:B,現状商品設定!F:F),"-")</f>
        <v>-</v>
      </c>
      <c r="H834" s="34" t="e">
        <f>IF(IF(AND(V834&gt;=設定!$C$3,X834&gt;=L834),G834*(1+設定!$C$6),IF(AND(V834&gt;=設定!$C$3,X834&lt;L834),G834*(1+設定!$C$7*-1),IF(V834&lt;設定!$C$3,G834*(1+設定!$C$6),"除外")))&gt;10,IF(AND(V834&gt;=設定!$C$3,X834&gt;=L834),G834*(1+設定!$C$6),IF(AND(V834&gt;=設定!$C$3,X834&lt;L834),G834*(1+設定!$C$7*-1),IF(V834&lt;設定!$C$3,G834*(1+設定!$C$6),"除外"))),10)</f>
        <v>#VALUE!</v>
      </c>
      <c r="I834" s="34" t="e">
        <f ca="1">IF(消化率!$I$5&lt;1,商品!H834*消化率!$I$5,IF(商品!W834*商品!Q834/(商品!H834*消化率!$I$5)&gt;商品!L834,商品!H834*消化率!$I$5,J834))</f>
        <v>#DIV/0!</v>
      </c>
      <c r="J834" s="34" t="e">
        <f t="shared" si="170"/>
        <v>#VALUE!</v>
      </c>
      <c r="K834" s="34" t="e">
        <f ca="1">IF(ROUNDDOWN(IF(I834&gt;=設定!$C$8,設定!$C$8,商品!I834),0)&lt;10,10,ROUNDDOWN(IF(I834&gt;=設定!$C$8,設定!$C$8,商品!I834),0))</f>
        <v>#DIV/0!</v>
      </c>
      <c r="L834" s="64">
        <f>IF(F834="標準",設定!$C$4,商品!F834)</f>
        <v>5</v>
      </c>
      <c r="M834" s="63" t="str">
        <f>_xlfn.XLOOKUP($D834,全商品!$F:$F,全商品!H:H,"-")</f>
        <v>-</v>
      </c>
      <c r="N834" s="12" t="str">
        <f>_xlfn.XLOOKUP($D834,全商品!$F:$F,全商品!I:I,"-")</f>
        <v>-</v>
      </c>
      <c r="O834" s="23" t="str">
        <f>_xlfn.XLOOKUP($D834,全商品!$F:$F,全商品!K:K,"-")</f>
        <v>-</v>
      </c>
      <c r="P834" s="13" t="str">
        <f>_xlfn.XLOOKUP($D834,全商品!$F:$F,全商品!M:M,"-")</f>
        <v>-</v>
      </c>
      <c r="Q834" s="25" t="str">
        <f>_xlfn.XLOOKUP($D834,現状商品設定!B:B,現状商品設定!D:D,"-")</f>
        <v>-</v>
      </c>
      <c r="R834" s="22">
        <f>SUM(_xlfn.XLOOKUP($D834,当月商品!$D:$D,当月商品!I:I,0),_xlfn.XLOOKUP($D834,前月商品!$D:$D,前月商品!I:I,0),_xlfn.XLOOKUP($D834,前々月商品!$D:$D,前々月商品!I:I,0))</f>
        <v>0</v>
      </c>
      <c r="S834" s="23">
        <f>SUM(_xlfn.XLOOKUP($D834,当月商品!$D:$D,当月商品!V:V,0),_xlfn.XLOOKUP($D834,前月商品!$D:$D,前月商品!V:V,0),_xlfn.XLOOKUP($D834,前々月商品!$D:$D,前々月商品!V:V,0))</f>
        <v>0</v>
      </c>
      <c r="T834" s="23">
        <f t="shared" si="171"/>
        <v>0</v>
      </c>
      <c r="U834" s="23">
        <f>SUM(_xlfn.XLOOKUP($D834,当月商品!$D:$D,当月商品!W:W,0),_xlfn.XLOOKUP($D834,前月商品!$D:$D,前月商品!W:W,0),_xlfn.XLOOKUP($D834,前々月商品!$D:$D,前々月商品!W:W,0))</f>
        <v>0</v>
      </c>
      <c r="V834" s="23">
        <f>SUM(_xlfn.XLOOKUP($D834,当月商品!$D:$D,当月商品!H:H,0),_xlfn.XLOOKUP($D834,前月商品!$D:$D,前月商品!H:H,0),_xlfn.XLOOKUP($D834,前々月商品!$D:$D,前々月商品!H:H,0))</f>
        <v>0</v>
      </c>
      <c r="W834" s="13">
        <f t="shared" si="172"/>
        <v>0</v>
      </c>
      <c r="X834" s="15">
        <f t="shared" si="173"/>
        <v>0</v>
      </c>
      <c r="Y834" s="22">
        <f>_xlfn.XLOOKUP($D834,当月商品!$D:$D,当月商品!I:I,0)</f>
        <v>0</v>
      </c>
      <c r="Z834" s="23">
        <f>_xlfn.XLOOKUP($D834,前月商品!$D:$D,前月商品!I:I,0)</f>
        <v>0</v>
      </c>
      <c r="AA834" s="23">
        <f>_xlfn.XLOOKUP($D834,前々月商品!$D:$D,前々月商品!I:I,0)</f>
        <v>0</v>
      </c>
      <c r="AB834" s="23">
        <f>_xlfn.XLOOKUP($D834,当月商品!$D:$D,当月商品!V:V,0)</f>
        <v>0</v>
      </c>
      <c r="AC834" s="23">
        <f>_xlfn.XLOOKUP($D834,前月商品!$D:$D,前月商品!V:V,0)</f>
        <v>0</v>
      </c>
      <c r="AD834" s="23">
        <f>_xlfn.XLOOKUP($D834,前々月商品!$D:$D,前々月商品!V:V,0)</f>
        <v>0</v>
      </c>
      <c r="AE834" s="23">
        <f t="shared" si="174"/>
        <v>0</v>
      </c>
      <c r="AF834" s="23">
        <f t="shared" si="175"/>
        <v>0</v>
      </c>
      <c r="AG834" s="23">
        <f t="shared" si="176"/>
        <v>0</v>
      </c>
      <c r="AH834" s="12">
        <f>_xlfn.XLOOKUP($D834,当月商品!$D:$D,当月商品!W:W,0)</f>
        <v>0</v>
      </c>
      <c r="AI834" s="12">
        <f>_xlfn.XLOOKUP($D834,前月商品!$D:$D,前月商品!W:W,0)</f>
        <v>0</v>
      </c>
      <c r="AJ834" s="12">
        <f>_xlfn.XLOOKUP($D834,前々月商品!$D:$D,前々月商品!W:W,0)</f>
        <v>0</v>
      </c>
      <c r="AK834" s="12">
        <f>_xlfn.XLOOKUP($D834,当月商品!$D:$D,当月商品!H:H,0)</f>
        <v>0</v>
      </c>
      <c r="AL834" s="12">
        <f>_xlfn.XLOOKUP($D834,前月商品!$D:$D,前月商品!H:H,0)</f>
        <v>0</v>
      </c>
      <c r="AM834" s="12">
        <f>_xlfn.XLOOKUP($D834,前々月商品!$D:$D,前々月商品!H:H,0)</f>
        <v>0</v>
      </c>
      <c r="AN834" s="13">
        <f t="shared" si="177"/>
        <v>0</v>
      </c>
      <c r="AO834" s="13">
        <f t="shared" si="178"/>
        <v>0</v>
      </c>
      <c r="AP834" s="13">
        <f t="shared" si="179"/>
        <v>0</v>
      </c>
      <c r="AQ834" s="16">
        <f t="shared" si="180"/>
        <v>0</v>
      </c>
      <c r="AR834" s="16">
        <f t="shared" si="181"/>
        <v>0</v>
      </c>
      <c r="AS834" s="17">
        <f t="shared" si="182"/>
        <v>0</v>
      </c>
      <c r="AT834" t="e">
        <f t="shared" si="183"/>
        <v>#VALUE!</v>
      </c>
    </row>
    <row r="835" spans="3:46" ht="36.65" customHeight="1">
      <c r="C835" s="20">
        <v>830</v>
      </c>
      <c r="D835" s="53">
        <f>現状商品設定!B832</f>
        <v>0</v>
      </c>
      <c r="E835" s="26" t="str">
        <f>IFERROR(_xlfn.XLOOKUP($D835,現状商品設定!B:B,現状商品設定!C:C,"-"),"-")</f>
        <v>-</v>
      </c>
      <c r="F835" s="32" t="s">
        <v>46</v>
      </c>
      <c r="G835" s="30" t="str">
        <f>IFERROR(_xlfn.XLOOKUP($D835,現状商品設定!B:B,現状商品設定!F:F),"-")</f>
        <v>-</v>
      </c>
      <c r="H835" s="34" t="e">
        <f>IF(IF(AND(V835&gt;=設定!$C$3,X835&gt;=L835),G835*(1+設定!$C$6),IF(AND(V835&gt;=設定!$C$3,X835&lt;L835),G835*(1+設定!$C$7*-1),IF(V835&lt;設定!$C$3,G835*(1+設定!$C$6),"除外")))&gt;10,IF(AND(V835&gt;=設定!$C$3,X835&gt;=L835),G835*(1+設定!$C$6),IF(AND(V835&gt;=設定!$C$3,X835&lt;L835),G835*(1+設定!$C$7*-1),IF(V835&lt;設定!$C$3,G835*(1+設定!$C$6),"除外"))),10)</f>
        <v>#VALUE!</v>
      </c>
      <c r="I835" s="34" t="e">
        <f ca="1">IF(消化率!$I$5&lt;1,商品!H835*消化率!$I$5,IF(商品!W835*商品!Q835/(商品!H835*消化率!$I$5)&gt;商品!L835,商品!H835*消化率!$I$5,J835))</f>
        <v>#DIV/0!</v>
      </c>
      <c r="J835" s="34" t="e">
        <f t="shared" si="170"/>
        <v>#VALUE!</v>
      </c>
      <c r="K835" s="34" t="e">
        <f ca="1">IF(ROUNDDOWN(IF(I835&gt;=設定!$C$8,設定!$C$8,商品!I835),0)&lt;10,10,ROUNDDOWN(IF(I835&gt;=設定!$C$8,設定!$C$8,商品!I835),0))</f>
        <v>#DIV/0!</v>
      </c>
      <c r="L835" s="64">
        <f>IF(F835="標準",設定!$C$4,商品!F835)</f>
        <v>5</v>
      </c>
      <c r="M835" s="63" t="str">
        <f>_xlfn.XLOOKUP($D835,全商品!$F:$F,全商品!H:H,"-")</f>
        <v>-</v>
      </c>
      <c r="N835" s="12" t="str">
        <f>_xlfn.XLOOKUP($D835,全商品!$F:$F,全商品!I:I,"-")</f>
        <v>-</v>
      </c>
      <c r="O835" s="23" t="str">
        <f>_xlfn.XLOOKUP($D835,全商品!$F:$F,全商品!K:K,"-")</f>
        <v>-</v>
      </c>
      <c r="P835" s="13" t="str">
        <f>_xlfn.XLOOKUP($D835,全商品!$F:$F,全商品!M:M,"-")</f>
        <v>-</v>
      </c>
      <c r="Q835" s="25" t="str">
        <f>_xlfn.XLOOKUP($D835,現状商品設定!B:B,現状商品設定!D:D,"-")</f>
        <v>-</v>
      </c>
      <c r="R835" s="22">
        <f>SUM(_xlfn.XLOOKUP($D835,当月商品!$D:$D,当月商品!I:I,0),_xlfn.XLOOKUP($D835,前月商品!$D:$D,前月商品!I:I,0),_xlfn.XLOOKUP($D835,前々月商品!$D:$D,前々月商品!I:I,0))</f>
        <v>0</v>
      </c>
      <c r="S835" s="23">
        <f>SUM(_xlfn.XLOOKUP($D835,当月商品!$D:$D,当月商品!V:V,0),_xlfn.XLOOKUP($D835,前月商品!$D:$D,前月商品!V:V,0),_xlfn.XLOOKUP($D835,前々月商品!$D:$D,前々月商品!V:V,0))</f>
        <v>0</v>
      </c>
      <c r="T835" s="23">
        <f t="shared" si="171"/>
        <v>0</v>
      </c>
      <c r="U835" s="23">
        <f>SUM(_xlfn.XLOOKUP($D835,当月商品!$D:$D,当月商品!W:W,0),_xlfn.XLOOKUP($D835,前月商品!$D:$D,前月商品!W:W,0),_xlfn.XLOOKUP($D835,前々月商品!$D:$D,前々月商品!W:W,0))</f>
        <v>0</v>
      </c>
      <c r="V835" s="23">
        <f>SUM(_xlfn.XLOOKUP($D835,当月商品!$D:$D,当月商品!H:H,0),_xlfn.XLOOKUP($D835,前月商品!$D:$D,前月商品!H:H,0),_xlfn.XLOOKUP($D835,前々月商品!$D:$D,前々月商品!H:H,0))</f>
        <v>0</v>
      </c>
      <c r="W835" s="13">
        <f t="shared" si="172"/>
        <v>0</v>
      </c>
      <c r="X835" s="15">
        <f t="shared" si="173"/>
        <v>0</v>
      </c>
      <c r="Y835" s="22">
        <f>_xlfn.XLOOKUP($D835,当月商品!$D:$D,当月商品!I:I,0)</f>
        <v>0</v>
      </c>
      <c r="Z835" s="23">
        <f>_xlfn.XLOOKUP($D835,前月商品!$D:$D,前月商品!I:I,0)</f>
        <v>0</v>
      </c>
      <c r="AA835" s="23">
        <f>_xlfn.XLOOKUP($D835,前々月商品!$D:$D,前々月商品!I:I,0)</f>
        <v>0</v>
      </c>
      <c r="AB835" s="23">
        <f>_xlfn.XLOOKUP($D835,当月商品!$D:$D,当月商品!V:V,0)</f>
        <v>0</v>
      </c>
      <c r="AC835" s="23">
        <f>_xlfn.XLOOKUP($D835,前月商品!$D:$D,前月商品!V:V,0)</f>
        <v>0</v>
      </c>
      <c r="AD835" s="23">
        <f>_xlfn.XLOOKUP($D835,前々月商品!$D:$D,前々月商品!V:V,0)</f>
        <v>0</v>
      </c>
      <c r="AE835" s="23">
        <f t="shared" si="174"/>
        <v>0</v>
      </c>
      <c r="AF835" s="23">
        <f t="shared" si="175"/>
        <v>0</v>
      </c>
      <c r="AG835" s="23">
        <f t="shared" si="176"/>
        <v>0</v>
      </c>
      <c r="AH835" s="12">
        <f>_xlfn.XLOOKUP($D835,当月商品!$D:$D,当月商品!W:W,0)</f>
        <v>0</v>
      </c>
      <c r="AI835" s="12">
        <f>_xlfn.XLOOKUP($D835,前月商品!$D:$D,前月商品!W:W,0)</f>
        <v>0</v>
      </c>
      <c r="AJ835" s="12">
        <f>_xlfn.XLOOKUP($D835,前々月商品!$D:$D,前々月商品!W:W,0)</f>
        <v>0</v>
      </c>
      <c r="AK835" s="12">
        <f>_xlfn.XLOOKUP($D835,当月商品!$D:$D,当月商品!H:H,0)</f>
        <v>0</v>
      </c>
      <c r="AL835" s="12">
        <f>_xlfn.XLOOKUP($D835,前月商品!$D:$D,前月商品!H:H,0)</f>
        <v>0</v>
      </c>
      <c r="AM835" s="12">
        <f>_xlfn.XLOOKUP($D835,前々月商品!$D:$D,前々月商品!H:H,0)</f>
        <v>0</v>
      </c>
      <c r="AN835" s="13">
        <f t="shared" si="177"/>
        <v>0</v>
      </c>
      <c r="AO835" s="13">
        <f t="shared" si="178"/>
        <v>0</v>
      </c>
      <c r="AP835" s="13">
        <f t="shared" si="179"/>
        <v>0</v>
      </c>
      <c r="AQ835" s="16">
        <f t="shared" si="180"/>
        <v>0</v>
      </c>
      <c r="AR835" s="16">
        <f t="shared" si="181"/>
        <v>0</v>
      </c>
      <c r="AS835" s="17">
        <f t="shared" si="182"/>
        <v>0</v>
      </c>
      <c r="AT835" t="e">
        <f t="shared" si="183"/>
        <v>#VALUE!</v>
      </c>
    </row>
    <row r="836" spans="3:46" ht="36.65" customHeight="1">
      <c r="C836" s="20">
        <v>831</v>
      </c>
      <c r="D836" s="53">
        <f>現状商品設定!B833</f>
        <v>0</v>
      </c>
      <c r="E836" s="26" t="str">
        <f>IFERROR(_xlfn.XLOOKUP($D836,現状商品設定!B:B,現状商品設定!C:C,"-"),"-")</f>
        <v>-</v>
      </c>
      <c r="F836" s="32" t="s">
        <v>46</v>
      </c>
      <c r="G836" s="30" t="str">
        <f>IFERROR(_xlfn.XLOOKUP($D836,現状商品設定!B:B,現状商品設定!F:F),"-")</f>
        <v>-</v>
      </c>
      <c r="H836" s="34" t="e">
        <f>IF(IF(AND(V836&gt;=設定!$C$3,X836&gt;=L836),G836*(1+設定!$C$6),IF(AND(V836&gt;=設定!$C$3,X836&lt;L836),G836*(1+設定!$C$7*-1),IF(V836&lt;設定!$C$3,G836*(1+設定!$C$6),"除外")))&gt;10,IF(AND(V836&gt;=設定!$C$3,X836&gt;=L836),G836*(1+設定!$C$6),IF(AND(V836&gt;=設定!$C$3,X836&lt;L836),G836*(1+設定!$C$7*-1),IF(V836&lt;設定!$C$3,G836*(1+設定!$C$6),"除外"))),10)</f>
        <v>#VALUE!</v>
      </c>
      <c r="I836" s="34" t="e">
        <f ca="1">IF(消化率!$I$5&lt;1,商品!H836*消化率!$I$5,IF(商品!W836*商品!Q836/(商品!H836*消化率!$I$5)&gt;商品!L836,商品!H836*消化率!$I$5,J836))</f>
        <v>#DIV/0!</v>
      </c>
      <c r="J836" s="34" t="e">
        <f t="shared" si="170"/>
        <v>#VALUE!</v>
      </c>
      <c r="K836" s="34" t="e">
        <f ca="1">IF(ROUNDDOWN(IF(I836&gt;=設定!$C$8,設定!$C$8,商品!I836),0)&lt;10,10,ROUNDDOWN(IF(I836&gt;=設定!$C$8,設定!$C$8,商品!I836),0))</f>
        <v>#DIV/0!</v>
      </c>
      <c r="L836" s="64">
        <f>IF(F836="標準",設定!$C$4,商品!F836)</f>
        <v>5</v>
      </c>
      <c r="M836" s="63" t="str">
        <f>_xlfn.XLOOKUP($D836,全商品!$F:$F,全商品!H:H,"-")</f>
        <v>-</v>
      </c>
      <c r="N836" s="12" t="str">
        <f>_xlfn.XLOOKUP($D836,全商品!$F:$F,全商品!I:I,"-")</f>
        <v>-</v>
      </c>
      <c r="O836" s="23" t="str">
        <f>_xlfn.XLOOKUP($D836,全商品!$F:$F,全商品!K:K,"-")</f>
        <v>-</v>
      </c>
      <c r="P836" s="13" t="str">
        <f>_xlfn.XLOOKUP($D836,全商品!$F:$F,全商品!M:M,"-")</f>
        <v>-</v>
      </c>
      <c r="Q836" s="25" t="str">
        <f>_xlfn.XLOOKUP($D836,現状商品設定!B:B,現状商品設定!D:D,"-")</f>
        <v>-</v>
      </c>
      <c r="R836" s="22">
        <f>SUM(_xlfn.XLOOKUP($D836,当月商品!$D:$D,当月商品!I:I,0),_xlfn.XLOOKUP($D836,前月商品!$D:$D,前月商品!I:I,0),_xlfn.XLOOKUP($D836,前々月商品!$D:$D,前々月商品!I:I,0))</f>
        <v>0</v>
      </c>
      <c r="S836" s="23">
        <f>SUM(_xlfn.XLOOKUP($D836,当月商品!$D:$D,当月商品!V:V,0),_xlfn.XLOOKUP($D836,前月商品!$D:$D,前月商品!V:V,0),_xlfn.XLOOKUP($D836,前々月商品!$D:$D,前々月商品!V:V,0))</f>
        <v>0</v>
      </c>
      <c r="T836" s="23">
        <f t="shared" si="171"/>
        <v>0</v>
      </c>
      <c r="U836" s="23">
        <f>SUM(_xlfn.XLOOKUP($D836,当月商品!$D:$D,当月商品!W:W,0),_xlfn.XLOOKUP($D836,前月商品!$D:$D,前月商品!W:W,0),_xlfn.XLOOKUP($D836,前々月商品!$D:$D,前々月商品!W:W,0))</f>
        <v>0</v>
      </c>
      <c r="V836" s="23">
        <f>SUM(_xlfn.XLOOKUP($D836,当月商品!$D:$D,当月商品!H:H,0),_xlfn.XLOOKUP($D836,前月商品!$D:$D,前月商品!H:H,0),_xlfn.XLOOKUP($D836,前々月商品!$D:$D,前々月商品!H:H,0))</f>
        <v>0</v>
      </c>
      <c r="W836" s="13">
        <f t="shared" si="172"/>
        <v>0</v>
      </c>
      <c r="X836" s="15">
        <f t="shared" si="173"/>
        <v>0</v>
      </c>
      <c r="Y836" s="22">
        <f>_xlfn.XLOOKUP($D836,当月商品!$D:$D,当月商品!I:I,0)</f>
        <v>0</v>
      </c>
      <c r="Z836" s="23">
        <f>_xlfn.XLOOKUP($D836,前月商品!$D:$D,前月商品!I:I,0)</f>
        <v>0</v>
      </c>
      <c r="AA836" s="23">
        <f>_xlfn.XLOOKUP($D836,前々月商品!$D:$D,前々月商品!I:I,0)</f>
        <v>0</v>
      </c>
      <c r="AB836" s="23">
        <f>_xlfn.XLOOKUP($D836,当月商品!$D:$D,当月商品!V:V,0)</f>
        <v>0</v>
      </c>
      <c r="AC836" s="23">
        <f>_xlfn.XLOOKUP($D836,前月商品!$D:$D,前月商品!V:V,0)</f>
        <v>0</v>
      </c>
      <c r="AD836" s="23">
        <f>_xlfn.XLOOKUP($D836,前々月商品!$D:$D,前々月商品!V:V,0)</f>
        <v>0</v>
      </c>
      <c r="AE836" s="23">
        <f t="shared" si="174"/>
        <v>0</v>
      </c>
      <c r="AF836" s="23">
        <f t="shared" si="175"/>
        <v>0</v>
      </c>
      <c r="AG836" s="23">
        <f t="shared" si="176"/>
        <v>0</v>
      </c>
      <c r="AH836" s="12">
        <f>_xlfn.XLOOKUP($D836,当月商品!$D:$D,当月商品!W:W,0)</f>
        <v>0</v>
      </c>
      <c r="AI836" s="12">
        <f>_xlfn.XLOOKUP($D836,前月商品!$D:$D,前月商品!W:W,0)</f>
        <v>0</v>
      </c>
      <c r="AJ836" s="12">
        <f>_xlfn.XLOOKUP($D836,前々月商品!$D:$D,前々月商品!W:W,0)</f>
        <v>0</v>
      </c>
      <c r="AK836" s="12">
        <f>_xlfn.XLOOKUP($D836,当月商品!$D:$D,当月商品!H:H,0)</f>
        <v>0</v>
      </c>
      <c r="AL836" s="12">
        <f>_xlfn.XLOOKUP($D836,前月商品!$D:$D,前月商品!H:H,0)</f>
        <v>0</v>
      </c>
      <c r="AM836" s="12">
        <f>_xlfn.XLOOKUP($D836,前々月商品!$D:$D,前々月商品!H:H,0)</f>
        <v>0</v>
      </c>
      <c r="AN836" s="13">
        <f t="shared" si="177"/>
        <v>0</v>
      </c>
      <c r="AO836" s="13">
        <f t="shared" si="178"/>
        <v>0</v>
      </c>
      <c r="AP836" s="13">
        <f t="shared" si="179"/>
        <v>0</v>
      </c>
      <c r="AQ836" s="16">
        <f t="shared" si="180"/>
        <v>0</v>
      </c>
      <c r="AR836" s="16">
        <f t="shared" si="181"/>
        <v>0</v>
      </c>
      <c r="AS836" s="17">
        <f t="shared" si="182"/>
        <v>0</v>
      </c>
      <c r="AT836" t="e">
        <f t="shared" si="183"/>
        <v>#VALUE!</v>
      </c>
    </row>
    <row r="837" spans="3:46" ht="36.65" customHeight="1">
      <c r="C837" s="20">
        <v>832</v>
      </c>
      <c r="D837" s="53">
        <f>現状商品設定!B834</f>
        <v>0</v>
      </c>
      <c r="E837" s="26" t="str">
        <f>IFERROR(_xlfn.XLOOKUP($D837,現状商品設定!B:B,現状商品設定!C:C,"-"),"-")</f>
        <v>-</v>
      </c>
      <c r="F837" s="32" t="s">
        <v>46</v>
      </c>
      <c r="G837" s="30" t="str">
        <f>IFERROR(_xlfn.XLOOKUP($D837,現状商品設定!B:B,現状商品設定!F:F),"-")</f>
        <v>-</v>
      </c>
      <c r="H837" s="34" t="e">
        <f>IF(IF(AND(V837&gt;=設定!$C$3,X837&gt;=L837),G837*(1+設定!$C$6),IF(AND(V837&gt;=設定!$C$3,X837&lt;L837),G837*(1+設定!$C$7*-1),IF(V837&lt;設定!$C$3,G837*(1+設定!$C$6),"除外")))&gt;10,IF(AND(V837&gt;=設定!$C$3,X837&gt;=L837),G837*(1+設定!$C$6),IF(AND(V837&gt;=設定!$C$3,X837&lt;L837),G837*(1+設定!$C$7*-1),IF(V837&lt;設定!$C$3,G837*(1+設定!$C$6),"除外"))),10)</f>
        <v>#VALUE!</v>
      </c>
      <c r="I837" s="34" t="e">
        <f ca="1">IF(消化率!$I$5&lt;1,商品!H837*消化率!$I$5,IF(商品!W837*商品!Q837/(商品!H837*消化率!$I$5)&gt;商品!L837,商品!H837*消化率!$I$5,J837))</f>
        <v>#DIV/0!</v>
      </c>
      <c r="J837" s="34" t="e">
        <f t="shared" si="170"/>
        <v>#VALUE!</v>
      </c>
      <c r="K837" s="34" t="e">
        <f ca="1">IF(ROUNDDOWN(IF(I837&gt;=設定!$C$8,設定!$C$8,商品!I837),0)&lt;10,10,ROUNDDOWN(IF(I837&gt;=設定!$C$8,設定!$C$8,商品!I837),0))</f>
        <v>#DIV/0!</v>
      </c>
      <c r="L837" s="64">
        <f>IF(F837="標準",設定!$C$4,商品!F837)</f>
        <v>5</v>
      </c>
      <c r="M837" s="63" t="str">
        <f>_xlfn.XLOOKUP($D837,全商品!$F:$F,全商品!H:H,"-")</f>
        <v>-</v>
      </c>
      <c r="N837" s="12" t="str">
        <f>_xlfn.XLOOKUP($D837,全商品!$F:$F,全商品!I:I,"-")</f>
        <v>-</v>
      </c>
      <c r="O837" s="23" t="str">
        <f>_xlfn.XLOOKUP($D837,全商品!$F:$F,全商品!K:K,"-")</f>
        <v>-</v>
      </c>
      <c r="P837" s="13" t="str">
        <f>_xlfn.XLOOKUP($D837,全商品!$F:$F,全商品!M:M,"-")</f>
        <v>-</v>
      </c>
      <c r="Q837" s="25" t="str">
        <f>_xlfn.XLOOKUP($D837,現状商品設定!B:B,現状商品設定!D:D,"-")</f>
        <v>-</v>
      </c>
      <c r="R837" s="22">
        <f>SUM(_xlfn.XLOOKUP($D837,当月商品!$D:$D,当月商品!I:I,0),_xlfn.XLOOKUP($D837,前月商品!$D:$D,前月商品!I:I,0),_xlfn.XLOOKUP($D837,前々月商品!$D:$D,前々月商品!I:I,0))</f>
        <v>0</v>
      </c>
      <c r="S837" s="23">
        <f>SUM(_xlfn.XLOOKUP($D837,当月商品!$D:$D,当月商品!V:V,0),_xlfn.XLOOKUP($D837,前月商品!$D:$D,前月商品!V:V,0),_xlfn.XLOOKUP($D837,前々月商品!$D:$D,前々月商品!V:V,0))</f>
        <v>0</v>
      </c>
      <c r="T837" s="23">
        <f t="shared" si="171"/>
        <v>0</v>
      </c>
      <c r="U837" s="23">
        <f>SUM(_xlfn.XLOOKUP($D837,当月商品!$D:$D,当月商品!W:W,0),_xlfn.XLOOKUP($D837,前月商品!$D:$D,前月商品!W:W,0),_xlfn.XLOOKUP($D837,前々月商品!$D:$D,前々月商品!W:W,0))</f>
        <v>0</v>
      </c>
      <c r="V837" s="23">
        <f>SUM(_xlfn.XLOOKUP($D837,当月商品!$D:$D,当月商品!H:H,0),_xlfn.XLOOKUP($D837,前月商品!$D:$D,前月商品!H:H,0),_xlfn.XLOOKUP($D837,前々月商品!$D:$D,前々月商品!H:H,0))</f>
        <v>0</v>
      </c>
      <c r="W837" s="13">
        <f t="shared" si="172"/>
        <v>0</v>
      </c>
      <c r="X837" s="15">
        <f t="shared" si="173"/>
        <v>0</v>
      </c>
      <c r="Y837" s="22">
        <f>_xlfn.XLOOKUP($D837,当月商品!$D:$D,当月商品!I:I,0)</f>
        <v>0</v>
      </c>
      <c r="Z837" s="23">
        <f>_xlfn.XLOOKUP($D837,前月商品!$D:$D,前月商品!I:I,0)</f>
        <v>0</v>
      </c>
      <c r="AA837" s="23">
        <f>_xlfn.XLOOKUP($D837,前々月商品!$D:$D,前々月商品!I:I,0)</f>
        <v>0</v>
      </c>
      <c r="AB837" s="23">
        <f>_xlfn.XLOOKUP($D837,当月商品!$D:$D,当月商品!V:V,0)</f>
        <v>0</v>
      </c>
      <c r="AC837" s="23">
        <f>_xlfn.XLOOKUP($D837,前月商品!$D:$D,前月商品!V:V,0)</f>
        <v>0</v>
      </c>
      <c r="AD837" s="23">
        <f>_xlfn.XLOOKUP($D837,前々月商品!$D:$D,前々月商品!V:V,0)</f>
        <v>0</v>
      </c>
      <c r="AE837" s="23">
        <f t="shared" si="174"/>
        <v>0</v>
      </c>
      <c r="AF837" s="23">
        <f t="shared" si="175"/>
        <v>0</v>
      </c>
      <c r="AG837" s="23">
        <f t="shared" si="176"/>
        <v>0</v>
      </c>
      <c r="AH837" s="12">
        <f>_xlfn.XLOOKUP($D837,当月商品!$D:$D,当月商品!W:W,0)</f>
        <v>0</v>
      </c>
      <c r="AI837" s="12">
        <f>_xlfn.XLOOKUP($D837,前月商品!$D:$D,前月商品!W:W,0)</f>
        <v>0</v>
      </c>
      <c r="AJ837" s="12">
        <f>_xlfn.XLOOKUP($D837,前々月商品!$D:$D,前々月商品!W:W,0)</f>
        <v>0</v>
      </c>
      <c r="AK837" s="12">
        <f>_xlfn.XLOOKUP($D837,当月商品!$D:$D,当月商品!H:H,0)</f>
        <v>0</v>
      </c>
      <c r="AL837" s="12">
        <f>_xlfn.XLOOKUP($D837,前月商品!$D:$D,前月商品!H:H,0)</f>
        <v>0</v>
      </c>
      <c r="AM837" s="12">
        <f>_xlfn.XLOOKUP($D837,前々月商品!$D:$D,前々月商品!H:H,0)</f>
        <v>0</v>
      </c>
      <c r="AN837" s="13">
        <f t="shared" si="177"/>
        <v>0</v>
      </c>
      <c r="AO837" s="13">
        <f t="shared" si="178"/>
        <v>0</v>
      </c>
      <c r="AP837" s="13">
        <f t="shared" si="179"/>
        <v>0</v>
      </c>
      <c r="AQ837" s="16">
        <f t="shared" si="180"/>
        <v>0</v>
      </c>
      <c r="AR837" s="16">
        <f t="shared" si="181"/>
        <v>0</v>
      </c>
      <c r="AS837" s="17">
        <f t="shared" si="182"/>
        <v>0</v>
      </c>
      <c r="AT837" t="e">
        <f t="shared" si="183"/>
        <v>#VALUE!</v>
      </c>
    </row>
    <row r="838" spans="3:46" ht="36.65" customHeight="1">
      <c r="C838" s="20">
        <v>833</v>
      </c>
      <c r="D838" s="53">
        <f>現状商品設定!B835</f>
        <v>0</v>
      </c>
      <c r="E838" s="26" t="str">
        <f>IFERROR(_xlfn.XLOOKUP($D838,現状商品設定!B:B,現状商品設定!C:C,"-"),"-")</f>
        <v>-</v>
      </c>
      <c r="F838" s="32" t="s">
        <v>46</v>
      </c>
      <c r="G838" s="30" t="str">
        <f>IFERROR(_xlfn.XLOOKUP($D838,現状商品設定!B:B,現状商品設定!F:F),"-")</f>
        <v>-</v>
      </c>
      <c r="H838" s="34" t="e">
        <f>IF(IF(AND(V838&gt;=設定!$C$3,X838&gt;=L838),G838*(1+設定!$C$6),IF(AND(V838&gt;=設定!$C$3,X838&lt;L838),G838*(1+設定!$C$7*-1),IF(V838&lt;設定!$C$3,G838*(1+設定!$C$6),"除外")))&gt;10,IF(AND(V838&gt;=設定!$C$3,X838&gt;=L838),G838*(1+設定!$C$6),IF(AND(V838&gt;=設定!$C$3,X838&lt;L838),G838*(1+設定!$C$7*-1),IF(V838&lt;設定!$C$3,G838*(1+設定!$C$6),"除外"))),10)</f>
        <v>#VALUE!</v>
      </c>
      <c r="I838" s="34" t="e">
        <f ca="1">IF(消化率!$I$5&lt;1,商品!H838*消化率!$I$5,IF(商品!W838*商品!Q838/(商品!H838*消化率!$I$5)&gt;商品!L838,商品!H838*消化率!$I$5,J838))</f>
        <v>#DIV/0!</v>
      </c>
      <c r="J838" s="34" t="e">
        <f t="shared" si="170"/>
        <v>#VALUE!</v>
      </c>
      <c r="K838" s="34" t="e">
        <f ca="1">IF(ROUNDDOWN(IF(I838&gt;=設定!$C$8,設定!$C$8,商品!I838),0)&lt;10,10,ROUNDDOWN(IF(I838&gt;=設定!$C$8,設定!$C$8,商品!I838),0))</f>
        <v>#DIV/0!</v>
      </c>
      <c r="L838" s="64">
        <f>IF(F838="標準",設定!$C$4,商品!F838)</f>
        <v>5</v>
      </c>
      <c r="M838" s="63" t="str">
        <f>_xlfn.XLOOKUP($D838,全商品!$F:$F,全商品!H:H,"-")</f>
        <v>-</v>
      </c>
      <c r="N838" s="12" t="str">
        <f>_xlfn.XLOOKUP($D838,全商品!$F:$F,全商品!I:I,"-")</f>
        <v>-</v>
      </c>
      <c r="O838" s="23" t="str">
        <f>_xlfn.XLOOKUP($D838,全商品!$F:$F,全商品!K:K,"-")</f>
        <v>-</v>
      </c>
      <c r="P838" s="13" t="str">
        <f>_xlfn.XLOOKUP($D838,全商品!$F:$F,全商品!M:M,"-")</f>
        <v>-</v>
      </c>
      <c r="Q838" s="25" t="str">
        <f>_xlfn.XLOOKUP($D838,現状商品設定!B:B,現状商品設定!D:D,"-")</f>
        <v>-</v>
      </c>
      <c r="R838" s="22">
        <f>SUM(_xlfn.XLOOKUP($D838,当月商品!$D:$D,当月商品!I:I,0),_xlfn.XLOOKUP($D838,前月商品!$D:$D,前月商品!I:I,0),_xlfn.XLOOKUP($D838,前々月商品!$D:$D,前々月商品!I:I,0))</f>
        <v>0</v>
      </c>
      <c r="S838" s="23">
        <f>SUM(_xlfn.XLOOKUP($D838,当月商品!$D:$D,当月商品!V:V,0),_xlfn.XLOOKUP($D838,前月商品!$D:$D,前月商品!V:V,0),_xlfn.XLOOKUP($D838,前々月商品!$D:$D,前々月商品!V:V,0))</f>
        <v>0</v>
      </c>
      <c r="T838" s="23">
        <f t="shared" si="171"/>
        <v>0</v>
      </c>
      <c r="U838" s="23">
        <f>SUM(_xlfn.XLOOKUP($D838,当月商品!$D:$D,当月商品!W:W,0),_xlfn.XLOOKUP($D838,前月商品!$D:$D,前月商品!W:W,0),_xlfn.XLOOKUP($D838,前々月商品!$D:$D,前々月商品!W:W,0))</f>
        <v>0</v>
      </c>
      <c r="V838" s="23">
        <f>SUM(_xlfn.XLOOKUP($D838,当月商品!$D:$D,当月商品!H:H,0),_xlfn.XLOOKUP($D838,前月商品!$D:$D,前月商品!H:H,0),_xlfn.XLOOKUP($D838,前々月商品!$D:$D,前々月商品!H:H,0))</f>
        <v>0</v>
      </c>
      <c r="W838" s="13">
        <f t="shared" si="172"/>
        <v>0</v>
      </c>
      <c r="X838" s="15">
        <f t="shared" si="173"/>
        <v>0</v>
      </c>
      <c r="Y838" s="22">
        <f>_xlfn.XLOOKUP($D838,当月商品!$D:$D,当月商品!I:I,0)</f>
        <v>0</v>
      </c>
      <c r="Z838" s="23">
        <f>_xlfn.XLOOKUP($D838,前月商品!$D:$D,前月商品!I:I,0)</f>
        <v>0</v>
      </c>
      <c r="AA838" s="23">
        <f>_xlfn.XLOOKUP($D838,前々月商品!$D:$D,前々月商品!I:I,0)</f>
        <v>0</v>
      </c>
      <c r="AB838" s="23">
        <f>_xlfn.XLOOKUP($D838,当月商品!$D:$D,当月商品!V:V,0)</f>
        <v>0</v>
      </c>
      <c r="AC838" s="23">
        <f>_xlfn.XLOOKUP($D838,前月商品!$D:$D,前月商品!V:V,0)</f>
        <v>0</v>
      </c>
      <c r="AD838" s="23">
        <f>_xlfn.XLOOKUP($D838,前々月商品!$D:$D,前々月商品!V:V,0)</f>
        <v>0</v>
      </c>
      <c r="AE838" s="23">
        <f t="shared" si="174"/>
        <v>0</v>
      </c>
      <c r="AF838" s="23">
        <f t="shared" si="175"/>
        <v>0</v>
      </c>
      <c r="AG838" s="23">
        <f t="shared" si="176"/>
        <v>0</v>
      </c>
      <c r="AH838" s="12">
        <f>_xlfn.XLOOKUP($D838,当月商品!$D:$D,当月商品!W:W,0)</f>
        <v>0</v>
      </c>
      <c r="AI838" s="12">
        <f>_xlfn.XLOOKUP($D838,前月商品!$D:$D,前月商品!W:W,0)</f>
        <v>0</v>
      </c>
      <c r="AJ838" s="12">
        <f>_xlfn.XLOOKUP($D838,前々月商品!$D:$D,前々月商品!W:W,0)</f>
        <v>0</v>
      </c>
      <c r="AK838" s="12">
        <f>_xlfn.XLOOKUP($D838,当月商品!$D:$D,当月商品!H:H,0)</f>
        <v>0</v>
      </c>
      <c r="AL838" s="12">
        <f>_xlfn.XLOOKUP($D838,前月商品!$D:$D,前月商品!H:H,0)</f>
        <v>0</v>
      </c>
      <c r="AM838" s="12">
        <f>_xlfn.XLOOKUP($D838,前々月商品!$D:$D,前々月商品!H:H,0)</f>
        <v>0</v>
      </c>
      <c r="AN838" s="13">
        <f t="shared" si="177"/>
        <v>0</v>
      </c>
      <c r="AO838" s="13">
        <f t="shared" si="178"/>
        <v>0</v>
      </c>
      <c r="AP838" s="13">
        <f t="shared" si="179"/>
        <v>0</v>
      </c>
      <c r="AQ838" s="16">
        <f t="shared" si="180"/>
        <v>0</v>
      </c>
      <c r="AR838" s="16">
        <f t="shared" si="181"/>
        <v>0</v>
      </c>
      <c r="AS838" s="17">
        <f t="shared" si="182"/>
        <v>0</v>
      </c>
      <c r="AT838" t="e">
        <f t="shared" si="183"/>
        <v>#VALUE!</v>
      </c>
    </row>
    <row r="839" spans="3:46" ht="36.65" customHeight="1">
      <c r="C839" s="20">
        <v>834</v>
      </c>
      <c r="D839" s="53">
        <f>現状商品設定!B836</f>
        <v>0</v>
      </c>
      <c r="E839" s="26" t="str">
        <f>IFERROR(_xlfn.XLOOKUP($D839,現状商品設定!B:B,現状商品設定!C:C,"-"),"-")</f>
        <v>-</v>
      </c>
      <c r="F839" s="32" t="s">
        <v>46</v>
      </c>
      <c r="G839" s="30" t="str">
        <f>IFERROR(_xlfn.XLOOKUP($D839,現状商品設定!B:B,現状商品設定!F:F),"-")</f>
        <v>-</v>
      </c>
      <c r="H839" s="34" t="e">
        <f>IF(IF(AND(V839&gt;=設定!$C$3,X839&gt;=L839),G839*(1+設定!$C$6),IF(AND(V839&gt;=設定!$C$3,X839&lt;L839),G839*(1+設定!$C$7*-1),IF(V839&lt;設定!$C$3,G839*(1+設定!$C$6),"除外")))&gt;10,IF(AND(V839&gt;=設定!$C$3,X839&gt;=L839),G839*(1+設定!$C$6),IF(AND(V839&gt;=設定!$C$3,X839&lt;L839),G839*(1+設定!$C$7*-1),IF(V839&lt;設定!$C$3,G839*(1+設定!$C$6),"除外"))),10)</f>
        <v>#VALUE!</v>
      </c>
      <c r="I839" s="34" t="e">
        <f ca="1">IF(消化率!$I$5&lt;1,商品!H839*消化率!$I$5,IF(商品!W839*商品!Q839/(商品!H839*消化率!$I$5)&gt;商品!L839,商品!H839*消化率!$I$5,J839))</f>
        <v>#DIV/0!</v>
      </c>
      <c r="J839" s="34" t="e">
        <f t="shared" ref="J839:J902" si="184">W839*Q839/L839</f>
        <v>#VALUE!</v>
      </c>
      <c r="K839" s="34" t="e">
        <f ca="1">IF(ROUNDDOWN(IF(I839&gt;=設定!$C$8,設定!$C$8,商品!I839),0)&lt;10,10,ROUNDDOWN(IF(I839&gt;=設定!$C$8,設定!$C$8,商品!I839),0))</f>
        <v>#DIV/0!</v>
      </c>
      <c r="L839" s="64">
        <f>IF(F839="標準",設定!$C$4,商品!F839)</f>
        <v>5</v>
      </c>
      <c r="M839" s="63" t="str">
        <f>_xlfn.XLOOKUP($D839,全商品!$F:$F,全商品!H:H,"-")</f>
        <v>-</v>
      </c>
      <c r="N839" s="12" t="str">
        <f>_xlfn.XLOOKUP($D839,全商品!$F:$F,全商品!I:I,"-")</f>
        <v>-</v>
      </c>
      <c r="O839" s="23" t="str">
        <f>_xlfn.XLOOKUP($D839,全商品!$F:$F,全商品!K:K,"-")</f>
        <v>-</v>
      </c>
      <c r="P839" s="13" t="str">
        <f>_xlfn.XLOOKUP($D839,全商品!$F:$F,全商品!M:M,"-")</f>
        <v>-</v>
      </c>
      <c r="Q839" s="25" t="str">
        <f>_xlfn.XLOOKUP($D839,現状商品設定!B:B,現状商品設定!D:D,"-")</f>
        <v>-</v>
      </c>
      <c r="R839" s="22">
        <f>SUM(_xlfn.XLOOKUP($D839,当月商品!$D:$D,当月商品!I:I,0),_xlfn.XLOOKUP($D839,前月商品!$D:$D,前月商品!I:I,0),_xlfn.XLOOKUP($D839,前々月商品!$D:$D,前々月商品!I:I,0))</f>
        <v>0</v>
      </c>
      <c r="S839" s="23">
        <f>SUM(_xlfn.XLOOKUP($D839,当月商品!$D:$D,当月商品!V:V,0),_xlfn.XLOOKUP($D839,前月商品!$D:$D,前月商品!V:V,0),_xlfn.XLOOKUP($D839,前々月商品!$D:$D,前々月商品!V:V,0))</f>
        <v>0</v>
      </c>
      <c r="T839" s="23">
        <f t="shared" ref="T839:T902" si="185">IFERROR(R839/V839,0)</f>
        <v>0</v>
      </c>
      <c r="U839" s="23">
        <f>SUM(_xlfn.XLOOKUP($D839,当月商品!$D:$D,当月商品!W:W,0),_xlfn.XLOOKUP($D839,前月商品!$D:$D,前月商品!W:W,0),_xlfn.XLOOKUP($D839,前々月商品!$D:$D,前々月商品!W:W,0))</f>
        <v>0</v>
      </c>
      <c r="V839" s="23">
        <f>SUM(_xlfn.XLOOKUP($D839,当月商品!$D:$D,当月商品!H:H,0),_xlfn.XLOOKUP($D839,前月商品!$D:$D,前月商品!H:H,0),_xlfn.XLOOKUP($D839,前々月商品!$D:$D,前々月商品!H:H,0))</f>
        <v>0</v>
      </c>
      <c r="W839" s="13">
        <f t="shared" ref="W839:W902" si="186">IFERROR(U839/V839,0)</f>
        <v>0</v>
      </c>
      <c r="X839" s="15">
        <f t="shared" ref="X839:X902" si="187">IFERROR(S839/R839,0)</f>
        <v>0</v>
      </c>
      <c r="Y839" s="22">
        <f>_xlfn.XLOOKUP($D839,当月商品!$D:$D,当月商品!I:I,0)</f>
        <v>0</v>
      </c>
      <c r="Z839" s="23">
        <f>_xlfn.XLOOKUP($D839,前月商品!$D:$D,前月商品!I:I,0)</f>
        <v>0</v>
      </c>
      <c r="AA839" s="23">
        <f>_xlfn.XLOOKUP($D839,前々月商品!$D:$D,前々月商品!I:I,0)</f>
        <v>0</v>
      </c>
      <c r="AB839" s="23">
        <f>_xlfn.XLOOKUP($D839,当月商品!$D:$D,当月商品!V:V,0)</f>
        <v>0</v>
      </c>
      <c r="AC839" s="23">
        <f>_xlfn.XLOOKUP($D839,前月商品!$D:$D,前月商品!V:V,0)</f>
        <v>0</v>
      </c>
      <c r="AD839" s="23">
        <f>_xlfn.XLOOKUP($D839,前々月商品!$D:$D,前々月商品!V:V,0)</f>
        <v>0</v>
      </c>
      <c r="AE839" s="23">
        <f t="shared" ref="AE839:AE902" si="188">IFERROR(Y839/AK839,0)</f>
        <v>0</v>
      </c>
      <c r="AF839" s="23">
        <f t="shared" ref="AF839:AF902" si="189">IFERROR(Z839/AL839,0)</f>
        <v>0</v>
      </c>
      <c r="AG839" s="23">
        <f t="shared" ref="AG839:AG902" si="190">IFERROR(AA839/AM839,0)</f>
        <v>0</v>
      </c>
      <c r="AH839" s="12">
        <f>_xlfn.XLOOKUP($D839,当月商品!$D:$D,当月商品!W:W,0)</f>
        <v>0</v>
      </c>
      <c r="AI839" s="12">
        <f>_xlfn.XLOOKUP($D839,前月商品!$D:$D,前月商品!W:W,0)</f>
        <v>0</v>
      </c>
      <c r="AJ839" s="12">
        <f>_xlfn.XLOOKUP($D839,前々月商品!$D:$D,前々月商品!W:W,0)</f>
        <v>0</v>
      </c>
      <c r="AK839" s="12">
        <f>_xlfn.XLOOKUP($D839,当月商品!$D:$D,当月商品!H:H,0)</f>
        <v>0</v>
      </c>
      <c r="AL839" s="12">
        <f>_xlfn.XLOOKUP($D839,前月商品!$D:$D,前月商品!H:H,0)</f>
        <v>0</v>
      </c>
      <c r="AM839" s="12">
        <f>_xlfn.XLOOKUP($D839,前々月商品!$D:$D,前々月商品!H:H,0)</f>
        <v>0</v>
      </c>
      <c r="AN839" s="13">
        <f t="shared" ref="AN839:AN902" si="191">IFERROR(AH839/AK839,0)</f>
        <v>0</v>
      </c>
      <c r="AO839" s="13">
        <f t="shared" ref="AO839:AO902" si="192">IFERROR(AI839/AL839,0)</f>
        <v>0</v>
      </c>
      <c r="AP839" s="13">
        <f t="shared" ref="AP839:AP902" si="193">IFERROR(AJ839/AM839,0)</f>
        <v>0</v>
      </c>
      <c r="AQ839" s="16">
        <f t="shared" ref="AQ839:AQ902" si="194">IFERROR(AB839/Y839,0)</f>
        <v>0</v>
      </c>
      <c r="AR839" s="16">
        <f t="shared" ref="AR839:AR902" si="195">IFERROR(AC839/Z839,0)</f>
        <v>0</v>
      </c>
      <c r="AS839" s="17">
        <f t="shared" ref="AS839:AS902" si="196">IFERROR(AD839/AA839,0)</f>
        <v>0</v>
      </c>
      <c r="AT839" t="e">
        <f t="shared" ref="AT839:AT902" si="197">P839*Q839</f>
        <v>#VALUE!</v>
      </c>
    </row>
    <row r="840" spans="3:46" ht="36.65" customHeight="1">
      <c r="C840" s="20">
        <v>835</v>
      </c>
      <c r="D840" s="53">
        <f>現状商品設定!B837</f>
        <v>0</v>
      </c>
      <c r="E840" s="26" t="str">
        <f>IFERROR(_xlfn.XLOOKUP($D840,現状商品設定!B:B,現状商品設定!C:C,"-"),"-")</f>
        <v>-</v>
      </c>
      <c r="F840" s="32" t="s">
        <v>46</v>
      </c>
      <c r="G840" s="30" t="str">
        <f>IFERROR(_xlfn.XLOOKUP($D840,現状商品設定!B:B,現状商品設定!F:F),"-")</f>
        <v>-</v>
      </c>
      <c r="H840" s="34" t="e">
        <f>IF(IF(AND(V840&gt;=設定!$C$3,X840&gt;=L840),G840*(1+設定!$C$6),IF(AND(V840&gt;=設定!$C$3,X840&lt;L840),G840*(1+設定!$C$7*-1),IF(V840&lt;設定!$C$3,G840*(1+設定!$C$6),"除外")))&gt;10,IF(AND(V840&gt;=設定!$C$3,X840&gt;=L840),G840*(1+設定!$C$6),IF(AND(V840&gt;=設定!$C$3,X840&lt;L840),G840*(1+設定!$C$7*-1),IF(V840&lt;設定!$C$3,G840*(1+設定!$C$6),"除外"))),10)</f>
        <v>#VALUE!</v>
      </c>
      <c r="I840" s="34" t="e">
        <f ca="1">IF(消化率!$I$5&lt;1,商品!H840*消化率!$I$5,IF(商品!W840*商品!Q840/(商品!H840*消化率!$I$5)&gt;商品!L840,商品!H840*消化率!$I$5,J840))</f>
        <v>#DIV/0!</v>
      </c>
      <c r="J840" s="34" t="e">
        <f t="shared" si="184"/>
        <v>#VALUE!</v>
      </c>
      <c r="K840" s="34" t="e">
        <f ca="1">IF(ROUNDDOWN(IF(I840&gt;=設定!$C$8,設定!$C$8,商品!I840),0)&lt;10,10,ROUNDDOWN(IF(I840&gt;=設定!$C$8,設定!$C$8,商品!I840),0))</f>
        <v>#DIV/0!</v>
      </c>
      <c r="L840" s="64">
        <f>IF(F840="標準",設定!$C$4,商品!F840)</f>
        <v>5</v>
      </c>
      <c r="M840" s="63" t="str">
        <f>_xlfn.XLOOKUP($D840,全商品!$F:$F,全商品!H:H,"-")</f>
        <v>-</v>
      </c>
      <c r="N840" s="12" t="str">
        <f>_xlfn.XLOOKUP($D840,全商品!$F:$F,全商品!I:I,"-")</f>
        <v>-</v>
      </c>
      <c r="O840" s="23" t="str">
        <f>_xlfn.XLOOKUP($D840,全商品!$F:$F,全商品!K:K,"-")</f>
        <v>-</v>
      </c>
      <c r="P840" s="13" t="str">
        <f>_xlfn.XLOOKUP($D840,全商品!$F:$F,全商品!M:M,"-")</f>
        <v>-</v>
      </c>
      <c r="Q840" s="25" t="str">
        <f>_xlfn.XLOOKUP($D840,現状商品設定!B:B,現状商品設定!D:D,"-")</f>
        <v>-</v>
      </c>
      <c r="R840" s="22">
        <f>SUM(_xlfn.XLOOKUP($D840,当月商品!$D:$D,当月商品!I:I,0),_xlfn.XLOOKUP($D840,前月商品!$D:$D,前月商品!I:I,0),_xlfn.XLOOKUP($D840,前々月商品!$D:$D,前々月商品!I:I,0))</f>
        <v>0</v>
      </c>
      <c r="S840" s="23">
        <f>SUM(_xlfn.XLOOKUP($D840,当月商品!$D:$D,当月商品!V:V,0),_xlfn.XLOOKUP($D840,前月商品!$D:$D,前月商品!V:V,0),_xlfn.XLOOKUP($D840,前々月商品!$D:$D,前々月商品!V:V,0))</f>
        <v>0</v>
      </c>
      <c r="T840" s="23">
        <f t="shared" si="185"/>
        <v>0</v>
      </c>
      <c r="U840" s="23">
        <f>SUM(_xlfn.XLOOKUP($D840,当月商品!$D:$D,当月商品!W:W,0),_xlfn.XLOOKUP($D840,前月商品!$D:$D,前月商品!W:W,0),_xlfn.XLOOKUP($D840,前々月商品!$D:$D,前々月商品!W:W,0))</f>
        <v>0</v>
      </c>
      <c r="V840" s="23">
        <f>SUM(_xlfn.XLOOKUP($D840,当月商品!$D:$D,当月商品!H:H,0),_xlfn.XLOOKUP($D840,前月商品!$D:$D,前月商品!H:H,0),_xlfn.XLOOKUP($D840,前々月商品!$D:$D,前々月商品!H:H,0))</f>
        <v>0</v>
      </c>
      <c r="W840" s="13">
        <f t="shared" si="186"/>
        <v>0</v>
      </c>
      <c r="X840" s="15">
        <f t="shared" si="187"/>
        <v>0</v>
      </c>
      <c r="Y840" s="22">
        <f>_xlfn.XLOOKUP($D840,当月商品!$D:$D,当月商品!I:I,0)</f>
        <v>0</v>
      </c>
      <c r="Z840" s="23">
        <f>_xlfn.XLOOKUP($D840,前月商品!$D:$D,前月商品!I:I,0)</f>
        <v>0</v>
      </c>
      <c r="AA840" s="23">
        <f>_xlfn.XLOOKUP($D840,前々月商品!$D:$D,前々月商品!I:I,0)</f>
        <v>0</v>
      </c>
      <c r="AB840" s="23">
        <f>_xlfn.XLOOKUP($D840,当月商品!$D:$D,当月商品!V:V,0)</f>
        <v>0</v>
      </c>
      <c r="AC840" s="23">
        <f>_xlfn.XLOOKUP($D840,前月商品!$D:$D,前月商品!V:V,0)</f>
        <v>0</v>
      </c>
      <c r="AD840" s="23">
        <f>_xlfn.XLOOKUP($D840,前々月商品!$D:$D,前々月商品!V:V,0)</f>
        <v>0</v>
      </c>
      <c r="AE840" s="23">
        <f t="shared" si="188"/>
        <v>0</v>
      </c>
      <c r="AF840" s="23">
        <f t="shared" si="189"/>
        <v>0</v>
      </c>
      <c r="AG840" s="23">
        <f t="shared" si="190"/>
        <v>0</v>
      </c>
      <c r="AH840" s="12">
        <f>_xlfn.XLOOKUP($D840,当月商品!$D:$D,当月商品!W:W,0)</f>
        <v>0</v>
      </c>
      <c r="AI840" s="12">
        <f>_xlfn.XLOOKUP($D840,前月商品!$D:$D,前月商品!W:W,0)</f>
        <v>0</v>
      </c>
      <c r="AJ840" s="12">
        <f>_xlfn.XLOOKUP($D840,前々月商品!$D:$D,前々月商品!W:W,0)</f>
        <v>0</v>
      </c>
      <c r="AK840" s="12">
        <f>_xlfn.XLOOKUP($D840,当月商品!$D:$D,当月商品!H:H,0)</f>
        <v>0</v>
      </c>
      <c r="AL840" s="12">
        <f>_xlfn.XLOOKUP($D840,前月商品!$D:$D,前月商品!H:H,0)</f>
        <v>0</v>
      </c>
      <c r="AM840" s="12">
        <f>_xlfn.XLOOKUP($D840,前々月商品!$D:$D,前々月商品!H:H,0)</f>
        <v>0</v>
      </c>
      <c r="AN840" s="13">
        <f t="shared" si="191"/>
        <v>0</v>
      </c>
      <c r="AO840" s="13">
        <f t="shared" si="192"/>
        <v>0</v>
      </c>
      <c r="AP840" s="13">
        <f t="shared" si="193"/>
        <v>0</v>
      </c>
      <c r="AQ840" s="16">
        <f t="shared" si="194"/>
        <v>0</v>
      </c>
      <c r="AR840" s="16">
        <f t="shared" si="195"/>
        <v>0</v>
      </c>
      <c r="AS840" s="17">
        <f t="shared" si="196"/>
        <v>0</v>
      </c>
      <c r="AT840" t="e">
        <f t="shared" si="197"/>
        <v>#VALUE!</v>
      </c>
    </row>
    <row r="841" spans="3:46" ht="36.65" customHeight="1">
      <c r="C841" s="20">
        <v>836</v>
      </c>
      <c r="D841" s="53">
        <f>現状商品設定!B838</f>
        <v>0</v>
      </c>
      <c r="E841" s="26" t="str">
        <f>IFERROR(_xlfn.XLOOKUP($D841,現状商品設定!B:B,現状商品設定!C:C,"-"),"-")</f>
        <v>-</v>
      </c>
      <c r="F841" s="32" t="s">
        <v>46</v>
      </c>
      <c r="G841" s="30" t="str">
        <f>IFERROR(_xlfn.XLOOKUP($D841,現状商品設定!B:B,現状商品設定!F:F),"-")</f>
        <v>-</v>
      </c>
      <c r="H841" s="34" t="e">
        <f>IF(IF(AND(V841&gt;=設定!$C$3,X841&gt;=L841),G841*(1+設定!$C$6),IF(AND(V841&gt;=設定!$C$3,X841&lt;L841),G841*(1+設定!$C$7*-1),IF(V841&lt;設定!$C$3,G841*(1+設定!$C$6),"除外")))&gt;10,IF(AND(V841&gt;=設定!$C$3,X841&gt;=L841),G841*(1+設定!$C$6),IF(AND(V841&gt;=設定!$C$3,X841&lt;L841),G841*(1+設定!$C$7*-1),IF(V841&lt;設定!$C$3,G841*(1+設定!$C$6),"除外"))),10)</f>
        <v>#VALUE!</v>
      </c>
      <c r="I841" s="34" t="e">
        <f ca="1">IF(消化率!$I$5&lt;1,商品!H841*消化率!$I$5,IF(商品!W841*商品!Q841/(商品!H841*消化率!$I$5)&gt;商品!L841,商品!H841*消化率!$I$5,J841))</f>
        <v>#DIV/0!</v>
      </c>
      <c r="J841" s="34" t="e">
        <f t="shared" si="184"/>
        <v>#VALUE!</v>
      </c>
      <c r="K841" s="34" t="e">
        <f ca="1">IF(ROUNDDOWN(IF(I841&gt;=設定!$C$8,設定!$C$8,商品!I841),0)&lt;10,10,ROUNDDOWN(IF(I841&gt;=設定!$C$8,設定!$C$8,商品!I841),0))</f>
        <v>#DIV/0!</v>
      </c>
      <c r="L841" s="64">
        <f>IF(F841="標準",設定!$C$4,商品!F841)</f>
        <v>5</v>
      </c>
      <c r="M841" s="63" t="str">
        <f>_xlfn.XLOOKUP($D841,全商品!$F:$F,全商品!H:H,"-")</f>
        <v>-</v>
      </c>
      <c r="N841" s="12" t="str">
        <f>_xlfn.XLOOKUP($D841,全商品!$F:$F,全商品!I:I,"-")</f>
        <v>-</v>
      </c>
      <c r="O841" s="23" t="str">
        <f>_xlfn.XLOOKUP($D841,全商品!$F:$F,全商品!K:K,"-")</f>
        <v>-</v>
      </c>
      <c r="P841" s="13" t="str">
        <f>_xlfn.XLOOKUP($D841,全商品!$F:$F,全商品!M:M,"-")</f>
        <v>-</v>
      </c>
      <c r="Q841" s="25" t="str">
        <f>_xlfn.XLOOKUP($D841,現状商品設定!B:B,現状商品設定!D:D,"-")</f>
        <v>-</v>
      </c>
      <c r="R841" s="22">
        <f>SUM(_xlfn.XLOOKUP($D841,当月商品!$D:$D,当月商品!I:I,0),_xlfn.XLOOKUP($D841,前月商品!$D:$D,前月商品!I:I,0),_xlfn.XLOOKUP($D841,前々月商品!$D:$D,前々月商品!I:I,0))</f>
        <v>0</v>
      </c>
      <c r="S841" s="23">
        <f>SUM(_xlfn.XLOOKUP($D841,当月商品!$D:$D,当月商品!V:V,0),_xlfn.XLOOKUP($D841,前月商品!$D:$D,前月商品!V:V,0),_xlfn.XLOOKUP($D841,前々月商品!$D:$D,前々月商品!V:V,0))</f>
        <v>0</v>
      </c>
      <c r="T841" s="23">
        <f t="shared" si="185"/>
        <v>0</v>
      </c>
      <c r="U841" s="23">
        <f>SUM(_xlfn.XLOOKUP($D841,当月商品!$D:$D,当月商品!W:W,0),_xlfn.XLOOKUP($D841,前月商品!$D:$D,前月商品!W:W,0),_xlfn.XLOOKUP($D841,前々月商品!$D:$D,前々月商品!W:W,0))</f>
        <v>0</v>
      </c>
      <c r="V841" s="23">
        <f>SUM(_xlfn.XLOOKUP($D841,当月商品!$D:$D,当月商品!H:H,0),_xlfn.XLOOKUP($D841,前月商品!$D:$D,前月商品!H:H,0),_xlfn.XLOOKUP($D841,前々月商品!$D:$D,前々月商品!H:H,0))</f>
        <v>0</v>
      </c>
      <c r="W841" s="13">
        <f t="shared" si="186"/>
        <v>0</v>
      </c>
      <c r="X841" s="15">
        <f t="shared" si="187"/>
        <v>0</v>
      </c>
      <c r="Y841" s="22">
        <f>_xlfn.XLOOKUP($D841,当月商品!$D:$D,当月商品!I:I,0)</f>
        <v>0</v>
      </c>
      <c r="Z841" s="23">
        <f>_xlfn.XLOOKUP($D841,前月商品!$D:$D,前月商品!I:I,0)</f>
        <v>0</v>
      </c>
      <c r="AA841" s="23">
        <f>_xlfn.XLOOKUP($D841,前々月商品!$D:$D,前々月商品!I:I,0)</f>
        <v>0</v>
      </c>
      <c r="AB841" s="23">
        <f>_xlfn.XLOOKUP($D841,当月商品!$D:$D,当月商品!V:V,0)</f>
        <v>0</v>
      </c>
      <c r="AC841" s="23">
        <f>_xlfn.XLOOKUP($D841,前月商品!$D:$D,前月商品!V:V,0)</f>
        <v>0</v>
      </c>
      <c r="AD841" s="23">
        <f>_xlfn.XLOOKUP($D841,前々月商品!$D:$D,前々月商品!V:V,0)</f>
        <v>0</v>
      </c>
      <c r="AE841" s="23">
        <f t="shared" si="188"/>
        <v>0</v>
      </c>
      <c r="AF841" s="23">
        <f t="shared" si="189"/>
        <v>0</v>
      </c>
      <c r="AG841" s="23">
        <f t="shared" si="190"/>
        <v>0</v>
      </c>
      <c r="AH841" s="12">
        <f>_xlfn.XLOOKUP($D841,当月商品!$D:$D,当月商品!W:W,0)</f>
        <v>0</v>
      </c>
      <c r="AI841" s="12">
        <f>_xlfn.XLOOKUP($D841,前月商品!$D:$D,前月商品!W:W,0)</f>
        <v>0</v>
      </c>
      <c r="AJ841" s="12">
        <f>_xlfn.XLOOKUP($D841,前々月商品!$D:$D,前々月商品!W:W,0)</f>
        <v>0</v>
      </c>
      <c r="AK841" s="12">
        <f>_xlfn.XLOOKUP($D841,当月商品!$D:$D,当月商品!H:H,0)</f>
        <v>0</v>
      </c>
      <c r="AL841" s="12">
        <f>_xlfn.XLOOKUP($D841,前月商品!$D:$D,前月商品!H:H,0)</f>
        <v>0</v>
      </c>
      <c r="AM841" s="12">
        <f>_xlfn.XLOOKUP($D841,前々月商品!$D:$D,前々月商品!H:H,0)</f>
        <v>0</v>
      </c>
      <c r="AN841" s="13">
        <f t="shared" si="191"/>
        <v>0</v>
      </c>
      <c r="AO841" s="13">
        <f t="shared" si="192"/>
        <v>0</v>
      </c>
      <c r="AP841" s="13">
        <f t="shared" si="193"/>
        <v>0</v>
      </c>
      <c r="AQ841" s="16">
        <f t="shared" si="194"/>
        <v>0</v>
      </c>
      <c r="AR841" s="16">
        <f t="shared" si="195"/>
        <v>0</v>
      </c>
      <c r="AS841" s="17">
        <f t="shared" si="196"/>
        <v>0</v>
      </c>
      <c r="AT841" t="e">
        <f t="shared" si="197"/>
        <v>#VALUE!</v>
      </c>
    </row>
    <row r="842" spans="3:46" ht="36.65" customHeight="1">
      <c r="C842" s="20">
        <v>837</v>
      </c>
      <c r="D842" s="53">
        <f>現状商品設定!B839</f>
        <v>0</v>
      </c>
      <c r="E842" s="26" t="str">
        <f>IFERROR(_xlfn.XLOOKUP($D842,現状商品設定!B:B,現状商品設定!C:C,"-"),"-")</f>
        <v>-</v>
      </c>
      <c r="F842" s="32" t="s">
        <v>46</v>
      </c>
      <c r="G842" s="30" t="str">
        <f>IFERROR(_xlfn.XLOOKUP($D842,現状商品設定!B:B,現状商品設定!F:F),"-")</f>
        <v>-</v>
      </c>
      <c r="H842" s="34" t="e">
        <f>IF(IF(AND(V842&gt;=設定!$C$3,X842&gt;=L842),G842*(1+設定!$C$6),IF(AND(V842&gt;=設定!$C$3,X842&lt;L842),G842*(1+設定!$C$7*-1),IF(V842&lt;設定!$C$3,G842*(1+設定!$C$6),"除外")))&gt;10,IF(AND(V842&gt;=設定!$C$3,X842&gt;=L842),G842*(1+設定!$C$6),IF(AND(V842&gt;=設定!$C$3,X842&lt;L842),G842*(1+設定!$C$7*-1),IF(V842&lt;設定!$C$3,G842*(1+設定!$C$6),"除外"))),10)</f>
        <v>#VALUE!</v>
      </c>
      <c r="I842" s="34" t="e">
        <f ca="1">IF(消化率!$I$5&lt;1,商品!H842*消化率!$I$5,IF(商品!W842*商品!Q842/(商品!H842*消化率!$I$5)&gt;商品!L842,商品!H842*消化率!$I$5,J842))</f>
        <v>#DIV/0!</v>
      </c>
      <c r="J842" s="34" t="e">
        <f t="shared" si="184"/>
        <v>#VALUE!</v>
      </c>
      <c r="K842" s="34" t="e">
        <f ca="1">IF(ROUNDDOWN(IF(I842&gt;=設定!$C$8,設定!$C$8,商品!I842),0)&lt;10,10,ROUNDDOWN(IF(I842&gt;=設定!$C$8,設定!$C$8,商品!I842),0))</f>
        <v>#DIV/0!</v>
      </c>
      <c r="L842" s="64">
        <f>IF(F842="標準",設定!$C$4,商品!F842)</f>
        <v>5</v>
      </c>
      <c r="M842" s="63" t="str">
        <f>_xlfn.XLOOKUP($D842,全商品!$F:$F,全商品!H:H,"-")</f>
        <v>-</v>
      </c>
      <c r="N842" s="12" t="str">
        <f>_xlfn.XLOOKUP($D842,全商品!$F:$F,全商品!I:I,"-")</f>
        <v>-</v>
      </c>
      <c r="O842" s="23" t="str">
        <f>_xlfn.XLOOKUP($D842,全商品!$F:$F,全商品!K:K,"-")</f>
        <v>-</v>
      </c>
      <c r="P842" s="13" t="str">
        <f>_xlfn.XLOOKUP($D842,全商品!$F:$F,全商品!M:M,"-")</f>
        <v>-</v>
      </c>
      <c r="Q842" s="25" t="str">
        <f>_xlfn.XLOOKUP($D842,現状商品設定!B:B,現状商品設定!D:D,"-")</f>
        <v>-</v>
      </c>
      <c r="R842" s="22">
        <f>SUM(_xlfn.XLOOKUP($D842,当月商品!$D:$D,当月商品!I:I,0),_xlfn.XLOOKUP($D842,前月商品!$D:$D,前月商品!I:I,0),_xlfn.XLOOKUP($D842,前々月商品!$D:$D,前々月商品!I:I,0))</f>
        <v>0</v>
      </c>
      <c r="S842" s="23">
        <f>SUM(_xlfn.XLOOKUP($D842,当月商品!$D:$D,当月商品!V:V,0),_xlfn.XLOOKUP($D842,前月商品!$D:$D,前月商品!V:V,0),_xlfn.XLOOKUP($D842,前々月商品!$D:$D,前々月商品!V:V,0))</f>
        <v>0</v>
      </c>
      <c r="T842" s="23">
        <f t="shared" si="185"/>
        <v>0</v>
      </c>
      <c r="U842" s="23">
        <f>SUM(_xlfn.XLOOKUP($D842,当月商品!$D:$D,当月商品!W:W,0),_xlfn.XLOOKUP($D842,前月商品!$D:$D,前月商品!W:W,0),_xlfn.XLOOKUP($D842,前々月商品!$D:$D,前々月商品!W:W,0))</f>
        <v>0</v>
      </c>
      <c r="V842" s="23">
        <f>SUM(_xlfn.XLOOKUP($D842,当月商品!$D:$D,当月商品!H:H,0),_xlfn.XLOOKUP($D842,前月商品!$D:$D,前月商品!H:H,0),_xlfn.XLOOKUP($D842,前々月商品!$D:$D,前々月商品!H:H,0))</f>
        <v>0</v>
      </c>
      <c r="W842" s="13">
        <f t="shared" si="186"/>
        <v>0</v>
      </c>
      <c r="X842" s="15">
        <f t="shared" si="187"/>
        <v>0</v>
      </c>
      <c r="Y842" s="22">
        <f>_xlfn.XLOOKUP($D842,当月商品!$D:$D,当月商品!I:I,0)</f>
        <v>0</v>
      </c>
      <c r="Z842" s="23">
        <f>_xlfn.XLOOKUP($D842,前月商品!$D:$D,前月商品!I:I,0)</f>
        <v>0</v>
      </c>
      <c r="AA842" s="23">
        <f>_xlfn.XLOOKUP($D842,前々月商品!$D:$D,前々月商品!I:I,0)</f>
        <v>0</v>
      </c>
      <c r="AB842" s="23">
        <f>_xlfn.XLOOKUP($D842,当月商品!$D:$D,当月商品!V:V,0)</f>
        <v>0</v>
      </c>
      <c r="AC842" s="23">
        <f>_xlfn.XLOOKUP($D842,前月商品!$D:$D,前月商品!V:V,0)</f>
        <v>0</v>
      </c>
      <c r="AD842" s="23">
        <f>_xlfn.XLOOKUP($D842,前々月商品!$D:$D,前々月商品!V:V,0)</f>
        <v>0</v>
      </c>
      <c r="AE842" s="23">
        <f t="shared" si="188"/>
        <v>0</v>
      </c>
      <c r="AF842" s="23">
        <f t="shared" si="189"/>
        <v>0</v>
      </c>
      <c r="AG842" s="23">
        <f t="shared" si="190"/>
        <v>0</v>
      </c>
      <c r="AH842" s="12">
        <f>_xlfn.XLOOKUP($D842,当月商品!$D:$D,当月商品!W:W,0)</f>
        <v>0</v>
      </c>
      <c r="AI842" s="12">
        <f>_xlfn.XLOOKUP($D842,前月商品!$D:$D,前月商品!W:W,0)</f>
        <v>0</v>
      </c>
      <c r="AJ842" s="12">
        <f>_xlfn.XLOOKUP($D842,前々月商品!$D:$D,前々月商品!W:W,0)</f>
        <v>0</v>
      </c>
      <c r="AK842" s="12">
        <f>_xlfn.XLOOKUP($D842,当月商品!$D:$D,当月商品!H:H,0)</f>
        <v>0</v>
      </c>
      <c r="AL842" s="12">
        <f>_xlfn.XLOOKUP($D842,前月商品!$D:$D,前月商品!H:H,0)</f>
        <v>0</v>
      </c>
      <c r="AM842" s="12">
        <f>_xlfn.XLOOKUP($D842,前々月商品!$D:$D,前々月商品!H:H,0)</f>
        <v>0</v>
      </c>
      <c r="AN842" s="13">
        <f t="shared" si="191"/>
        <v>0</v>
      </c>
      <c r="AO842" s="13">
        <f t="shared" si="192"/>
        <v>0</v>
      </c>
      <c r="AP842" s="13">
        <f t="shared" si="193"/>
        <v>0</v>
      </c>
      <c r="AQ842" s="16">
        <f t="shared" si="194"/>
        <v>0</v>
      </c>
      <c r="AR842" s="16">
        <f t="shared" si="195"/>
        <v>0</v>
      </c>
      <c r="AS842" s="17">
        <f t="shared" si="196"/>
        <v>0</v>
      </c>
      <c r="AT842" t="e">
        <f t="shared" si="197"/>
        <v>#VALUE!</v>
      </c>
    </row>
    <row r="843" spans="3:46" ht="36.65" customHeight="1">
      <c r="C843" s="20">
        <v>838</v>
      </c>
      <c r="D843" s="53">
        <f>現状商品設定!B840</f>
        <v>0</v>
      </c>
      <c r="E843" s="26" t="str">
        <f>IFERROR(_xlfn.XLOOKUP($D843,現状商品設定!B:B,現状商品設定!C:C,"-"),"-")</f>
        <v>-</v>
      </c>
      <c r="F843" s="32" t="s">
        <v>46</v>
      </c>
      <c r="G843" s="30" t="str">
        <f>IFERROR(_xlfn.XLOOKUP($D843,現状商品設定!B:B,現状商品設定!F:F),"-")</f>
        <v>-</v>
      </c>
      <c r="H843" s="34" t="e">
        <f>IF(IF(AND(V843&gt;=設定!$C$3,X843&gt;=L843),G843*(1+設定!$C$6),IF(AND(V843&gt;=設定!$C$3,X843&lt;L843),G843*(1+設定!$C$7*-1),IF(V843&lt;設定!$C$3,G843*(1+設定!$C$6),"除外")))&gt;10,IF(AND(V843&gt;=設定!$C$3,X843&gt;=L843),G843*(1+設定!$C$6),IF(AND(V843&gt;=設定!$C$3,X843&lt;L843),G843*(1+設定!$C$7*-1),IF(V843&lt;設定!$C$3,G843*(1+設定!$C$6),"除外"))),10)</f>
        <v>#VALUE!</v>
      </c>
      <c r="I843" s="34" t="e">
        <f ca="1">IF(消化率!$I$5&lt;1,商品!H843*消化率!$I$5,IF(商品!W843*商品!Q843/(商品!H843*消化率!$I$5)&gt;商品!L843,商品!H843*消化率!$I$5,J843))</f>
        <v>#DIV/0!</v>
      </c>
      <c r="J843" s="34" t="e">
        <f t="shared" si="184"/>
        <v>#VALUE!</v>
      </c>
      <c r="K843" s="34" t="e">
        <f ca="1">IF(ROUNDDOWN(IF(I843&gt;=設定!$C$8,設定!$C$8,商品!I843),0)&lt;10,10,ROUNDDOWN(IF(I843&gt;=設定!$C$8,設定!$C$8,商品!I843),0))</f>
        <v>#DIV/0!</v>
      </c>
      <c r="L843" s="64">
        <f>IF(F843="標準",設定!$C$4,商品!F843)</f>
        <v>5</v>
      </c>
      <c r="M843" s="63" t="str">
        <f>_xlfn.XLOOKUP($D843,全商品!$F:$F,全商品!H:H,"-")</f>
        <v>-</v>
      </c>
      <c r="N843" s="12" t="str">
        <f>_xlfn.XLOOKUP($D843,全商品!$F:$F,全商品!I:I,"-")</f>
        <v>-</v>
      </c>
      <c r="O843" s="23" t="str">
        <f>_xlfn.XLOOKUP($D843,全商品!$F:$F,全商品!K:K,"-")</f>
        <v>-</v>
      </c>
      <c r="P843" s="13" t="str">
        <f>_xlfn.XLOOKUP($D843,全商品!$F:$F,全商品!M:M,"-")</f>
        <v>-</v>
      </c>
      <c r="Q843" s="25" t="str">
        <f>_xlfn.XLOOKUP($D843,現状商品設定!B:B,現状商品設定!D:D,"-")</f>
        <v>-</v>
      </c>
      <c r="R843" s="22">
        <f>SUM(_xlfn.XLOOKUP($D843,当月商品!$D:$D,当月商品!I:I,0),_xlfn.XLOOKUP($D843,前月商品!$D:$D,前月商品!I:I,0),_xlfn.XLOOKUP($D843,前々月商品!$D:$D,前々月商品!I:I,0))</f>
        <v>0</v>
      </c>
      <c r="S843" s="23">
        <f>SUM(_xlfn.XLOOKUP($D843,当月商品!$D:$D,当月商品!V:V,0),_xlfn.XLOOKUP($D843,前月商品!$D:$D,前月商品!V:V,0),_xlfn.XLOOKUP($D843,前々月商品!$D:$D,前々月商品!V:V,0))</f>
        <v>0</v>
      </c>
      <c r="T843" s="23">
        <f t="shared" si="185"/>
        <v>0</v>
      </c>
      <c r="U843" s="23">
        <f>SUM(_xlfn.XLOOKUP($D843,当月商品!$D:$D,当月商品!W:W,0),_xlfn.XLOOKUP($D843,前月商品!$D:$D,前月商品!W:W,0),_xlfn.XLOOKUP($D843,前々月商品!$D:$D,前々月商品!W:W,0))</f>
        <v>0</v>
      </c>
      <c r="V843" s="23">
        <f>SUM(_xlfn.XLOOKUP($D843,当月商品!$D:$D,当月商品!H:H,0),_xlfn.XLOOKUP($D843,前月商品!$D:$D,前月商品!H:H,0),_xlfn.XLOOKUP($D843,前々月商品!$D:$D,前々月商品!H:H,0))</f>
        <v>0</v>
      </c>
      <c r="W843" s="13">
        <f t="shared" si="186"/>
        <v>0</v>
      </c>
      <c r="X843" s="15">
        <f t="shared" si="187"/>
        <v>0</v>
      </c>
      <c r="Y843" s="22">
        <f>_xlfn.XLOOKUP($D843,当月商品!$D:$D,当月商品!I:I,0)</f>
        <v>0</v>
      </c>
      <c r="Z843" s="23">
        <f>_xlfn.XLOOKUP($D843,前月商品!$D:$D,前月商品!I:I,0)</f>
        <v>0</v>
      </c>
      <c r="AA843" s="23">
        <f>_xlfn.XLOOKUP($D843,前々月商品!$D:$D,前々月商品!I:I,0)</f>
        <v>0</v>
      </c>
      <c r="AB843" s="23">
        <f>_xlfn.XLOOKUP($D843,当月商品!$D:$D,当月商品!V:V,0)</f>
        <v>0</v>
      </c>
      <c r="AC843" s="23">
        <f>_xlfn.XLOOKUP($D843,前月商品!$D:$D,前月商品!V:V,0)</f>
        <v>0</v>
      </c>
      <c r="AD843" s="23">
        <f>_xlfn.XLOOKUP($D843,前々月商品!$D:$D,前々月商品!V:V,0)</f>
        <v>0</v>
      </c>
      <c r="AE843" s="23">
        <f t="shared" si="188"/>
        <v>0</v>
      </c>
      <c r="AF843" s="23">
        <f t="shared" si="189"/>
        <v>0</v>
      </c>
      <c r="AG843" s="23">
        <f t="shared" si="190"/>
        <v>0</v>
      </c>
      <c r="AH843" s="12">
        <f>_xlfn.XLOOKUP($D843,当月商品!$D:$D,当月商品!W:W,0)</f>
        <v>0</v>
      </c>
      <c r="AI843" s="12">
        <f>_xlfn.XLOOKUP($D843,前月商品!$D:$D,前月商品!W:W,0)</f>
        <v>0</v>
      </c>
      <c r="AJ843" s="12">
        <f>_xlfn.XLOOKUP($D843,前々月商品!$D:$D,前々月商品!W:W,0)</f>
        <v>0</v>
      </c>
      <c r="AK843" s="12">
        <f>_xlfn.XLOOKUP($D843,当月商品!$D:$D,当月商品!H:H,0)</f>
        <v>0</v>
      </c>
      <c r="AL843" s="12">
        <f>_xlfn.XLOOKUP($D843,前月商品!$D:$D,前月商品!H:H,0)</f>
        <v>0</v>
      </c>
      <c r="AM843" s="12">
        <f>_xlfn.XLOOKUP($D843,前々月商品!$D:$D,前々月商品!H:H,0)</f>
        <v>0</v>
      </c>
      <c r="AN843" s="13">
        <f t="shared" si="191"/>
        <v>0</v>
      </c>
      <c r="AO843" s="13">
        <f t="shared" si="192"/>
        <v>0</v>
      </c>
      <c r="AP843" s="13">
        <f t="shared" si="193"/>
        <v>0</v>
      </c>
      <c r="AQ843" s="16">
        <f t="shared" si="194"/>
        <v>0</v>
      </c>
      <c r="AR843" s="16">
        <f t="shared" si="195"/>
        <v>0</v>
      </c>
      <c r="AS843" s="17">
        <f t="shared" si="196"/>
        <v>0</v>
      </c>
      <c r="AT843" t="e">
        <f t="shared" si="197"/>
        <v>#VALUE!</v>
      </c>
    </row>
    <row r="844" spans="3:46" ht="36.65" customHeight="1">
      <c r="C844" s="20">
        <v>839</v>
      </c>
      <c r="D844" s="53">
        <f>現状商品設定!B841</f>
        <v>0</v>
      </c>
      <c r="E844" s="26" t="str">
        <f>IFERROR(_xlfn.XLOOKUP($D844,現状商品設定!B:B,現状商品設定!C:C,"-"),"-")</f>
        <v>-</v>
      </c>
      <c r="F844" s="32" t="s">
        <v>46</v>
      </c>
      <c r="G844" s="30" t="str">
        <f>IFERROR(_xlfn.XLOOKUP($D844,現状商品設定!B:B,現状商品設定!F:F),"-")</f>
        <v>-</v>
      </c>
      <c r="H844" s="34" t="e">
        <f>IF(IF(AND(V844&gt;=設定!$C$3,X844&gt;=L844),G844*(1+設定!$C$6),IF(AND(V844&gt;=設定!$C$3,X844&lt;L844),G844*(1+設定!$C$7*-1),IF(V844&lt;設定!$C$3,G844*(1+設定!$C$6),"除外")))&gt;10,IF(AND(V844&gt;=設定!$C$3,X844&gt;=L844),G844*(1+設定!$C$6),IF(AND(V844&gt;=設定!$C$3,X844&lt;L844),G844*(1+設定!$C$7*-1),IF(V844&lt;設定!$C$3,G844*(1+設定!$C$6),"除外"))),10)</f>
        <v>#VALUE!</v>
      </c>
      <c r="I844" s="34" t="e">
        <f ca="1">IF(消化率!$I$5&lt;1,商品!H844*消化率!$I$5,IF(商品!W844*商品!Q844/(商品!H844*消化率!$I$5)&gt;商品!L844,商品!H844*消化率!$I$5,J844))</f>
        <v>#DIV/0!</v>
      </c>
      <c r="J844" s="34" t="e">
        <f t="shared" si="184"/>
        <v>#VALUE!</v>
      </c>
      <c r="K844" s="34" t="e">
        <f ca="1">IF(ROUNDDOWN(IF(I844&gt;=設定!$C$8,設定!$C$8,商品!I844),0)&lt;10,10,ROUNDDOWN(IF(I844&gt;=設定!$C$8,設定!$C$8,商品!I844),0))</f>
        <v>#DIV/0!</v>
      </c>
      <c r="L844" s="64">
        <f>IF(F844="標準",設定!$C$4,商品!F844)</f>
        <v>5</v>
      </c>
      <c r="M844" s="63" t="str">
        <f>_xlfn.XLOOKUP($D844,全商品!$F:$F,全商品!H:H,"-")</f>
        <v>-</v>
      </c>
      <c r="N844" s="12" t="str">
        <f>_xlfn.XLOOKUP($D844,全商品!$F:$F,全商品!I:I,"-")</f>
        <v>-</v>
      </c>
      <c r="O844" s="23" t="str">
        <f>_xlfn.XLOOKUP($D844,全商品!$F:$F,全商品!K:K,"-")</f>
        <v>-</v>
      </c>
      <c r="P844" s="13" t="str">
        <f>_xlfn.XLOOKUP($D844,全商品!$F:$F,全商品!M:M,"-")</f>
        <v>-</v>
      </c>
      <c r="Q844" s="25" t="str">
        <f>_xlfn.XLOOKUP($D844,現状商品設定!B:B,現状商品設定!D:D,"-")</f>
        <v>-</v>
      </c>
      <c r="R844" s="22">
        <f>SUM(_xlfn.XLOOKUP($D844,当月商品!$D:$D,当月商品!I:I,0),_xlfn.XLOOKUP($D844,前月商品!$D:$D,前月商品!I:I,0),_xlfn.XLOOKUP($D844,前々月商品!$D:$D,前々月商品!I:I,0))</f>
        <v>0</v>
      </c>
      <c r="S844" s="23">
        <f>SUM(_xlfn.XLOOKUP($D844,当月商品!$D:$D,当月商品!V:V,0),_xlfn.XLOOKUP($D844,前月商品!$D:$D,前月商品!V:V,0),_xlfn.XLOOKUP($D844,前々月商品!$D:$D,前々月商品!V:V,0))</f>
        <v>0</v>
      </c>
      <c r="T844" s="23">
        <f t="shared" si="185"/>
        <v>0</v>
      </c>
      <c r="U844" s="23">
        <f>SUM(_xlfn.XLOOKUP($D844,当月商品!$D:$D,当月商品!W:W,0),_xlfn.XLOOKUP($D844,前月商品!$D:$D,前月商品!W:W,0),_xlfn.XLOOKUP($D844,前々月商品!$D:$D,前々月商品!W:W,0))</f>
        <v>0</v>
      </c>
      <c r="V844" s="23">
        <f>SUM(_xlfn.XLOOKUP($D844,当月商品!$D:$D,当月商品!H:H,0),_xlfn.XLOOKUP($D844,前月商品!$D:$D,前月商品!H:H,0),_xlfn.XLOOKUP($D844,前々月商品!$D:$D,前々月商品!H:H,0))</f>
        <v>0</v>
      </c>
      <c r="W844" s="13">
        <f t="shared" si="186"/>
        <v>0</v>
      </c>
      <c r="X844" s="15">
        <f t="shared" si="187"/>
        <v>0</v>
      </c>
      <c r="Y844" s="22">
        <f>_xlfn.XLOOKUP($D844,当月商品!$D:$D,当月商品!I:I,0)</f>
        <v>0</v>
      </c>
      <c r="Z844" s="23">
        <f>_xlfn.XLOOKUP($D844,前月商品!$D:$D,前月商品!I:I,0)</f>
        <v>0</v>
      </c>
      <c r="AA844" s="23">
        <f>_xlfn.XLOOKUP($D844,前々月商品!$D:$D,前々月商品!I:I,0)</f>
        <v>0</v>
      </c>
      <c r="AB844" s="23">
        <f>_xlfn.XLOOKUP($D844,当月商品!$D:$D,当月商品!V:V,0)</f>
        <v>0</v>
      </c>
      <c r="AC844" s="23">
        <f>_xlfn.XLOOKUP($D844,前月商品!$D:$D,前月商品!V:V,0)</f>
        <v>0</v>
      </c>
      <c r="AD844" s="23">
        <f>_xlfn.XLOOKUP($D844,前々月商品!$D:$D,前々月商品!V:V,0)</f>
        <v>0</v>
      </c>
      <c r="AE844" s="23">
        <f t="shared" si="188"/>
        <v>0</v>
      </c>
      <c r="AF844" s="23">
        <f t="shared" si="189"/>
        <v>0</v>
      </c>
      <c r="AG844" s="23">
        <f t="shared" si="190"/>
        <v>0</v>
      </c>
      <c r="AH844" s="12">
        <f>_xlfn.XLOOKUP($D844,当月商品!$D:$D,当月商品!W:W,0)</f>
        <v>0</v>
      </c>
      <c r="AI844" s="12">
        <f>_xlfn.XLOOKUP($D844,前月商品!$D:$D,前月商品!W:W,0)</f>
        <v>0</v>
      </c>
      <c r="AJ844" s="12">
        <f>_xlfn.XLOOKUP($D844,前々月商品!$D:$D,前々月商品!W:W,0)</f>
        <v>0</v>
      </c>
      <c r="AK844" s="12">
        <f>_xlfn.XLOOKUP($D844,当月商品!$D:$D,当月商品!H:H,0)</f>
        <v>0</v>
      </c>
      <c r="AL844" s="12">
        <f>_xlfn.XLOOKUP($D844,前月商品!$D:$D,前月商品!H:H,0)</f>
        <v>0</v>
      </c>
      <c r="AM844" s="12">
        <f>_xlfn.XLOOKUP($D844,前々月商品!$D:$D,前々月商品!H:H,0)</f>
        <v>0</v>
      </c>
      <c r="AN844" s="13">
        <f t="shared" si="191"/>
        <v>0</v>
      </c>
      <c r="AO844" s="13">
        <f t="shared" si="192"/>
        <v>0</v>
      </c>
      <c r="AP844" s="13">
        <f t="shared" si="193"/>
        <v>0</v>
      </c>
      <c r="AQ844" s="16">
        <f t="shared" si="194"/>
        <v>0</v>
      </c>
      <c r="AR844" s="16">
        <f t="shared" si="195"/>
        <v>0</v>
      </c>
      <c r="AS844" s="17">
        <f t="shared" si="196"/>
        <v>0</v>
      </c>
      <c r="AT844" t="e">
        <f t="shared" si="197"/>
        <v>#VALUE!</v>
      </c>
    </row>
    <row r="845" spans="3:46" ht="36.65" customHeight="1">
      <c r="C845" s="20">
        <v>840</v>
      </c>
      <c r="D845" s="53">
        <f>現状商品設定!B842</f>
        <v>0</v>
      </c>
      <c r="E845" s="26" t="str">
        <f>IFERROR(_xlfn.XLOOKUP($D845,現状商品設定!B:B,現状商品設定!C:C,"-"),"-")</f>
        <v>-</v>
      </c>
      <c r="F845" s="32" t="s">
        <v>46</v>
      </c>
      <c r="G845" s="30" t="str">
        <f>IFERROR(_xlfn.XLOOKUP($D845,現状商品設定!B:B,現状商品設定!F:F),"-")</f>
        <v>-</v>
      </c>
      <c r="H845" s="34" t="e">
        <f>IF(IF(AND(V845&gt;=設定!$C$3,X845&gt;=L845),G845*(1+設定!$C$6),IF(AND(V845&gt;=設定!$C$3,X845&lt;L845),G845*(1+設定!$C$7*-1),IF(V845&lt;設定!$C$3,G845*(1+設定!$C$6),"除外")))&gt;10,IF(AND(V845&gt;=設定!$C$3,X845&gt;=L845),G845*(1+設定!$C$6),IF(AND(V845&gt;=設定!$C$3,X845&lt;L845),G845*(1+設定!$C$7*-1),IF(V845&lt;設定!$C$3,G845*(1+設定!$C$6),"除外"))),10)</f>
        <v>#VALUE!</v>
      </c>
      <c r="I845" s="34" t="e">
        <f ca="1">IF(消化率!$I$5&lt;1,商品!H845*消化率!$I$5,IF(商品!W845*商品!Q845/(商品!H845*消化率!$I$5)&gt;商品!L845,商品!H845*消化率!$I$5,J845))</f>
        <v>#DIV/0!</v>
      </c>
      <c r="J845" s="34" t="e">
        <f t="shared" si="184"/>
        <v>#VALUE!</v>
      </c>
      <c r="K845" s="34" t="e">
        <f ca="1">IF(ROUNDDOWN(IF(I845&gt;=設定!$C$8,設定!$C$8,商品!I845),0)&lt;10,10,ROUNDDOWN(IF(I845&gt;=設定!$C$8,設定!$C$8,商品!I845),0))</f>
        <v>#DIV/0!</v>
      </c>
      <c r="L845" s="64">
        <f>IF(F845="標準",設定!$C$4,商品!F845)</f>
        <v>5</v>
      </c>
      <c r="M845" s="63" t="str">
        <f>_xlfn.XLOOKUP($D845,全商品!$F:$F,全商品!H:H,"-")</f>
        <v>-</v>
      </c>
      <c r="N845" s="12" t="str">
        <f>_xlfn.XLOOKUP($D845,全商品!$F:$F,全商品!I:I,"-")</f>
        <v>-</v>
      </c>
      <c r="O845" s="23" t="str">
        <f>_xlfn.XLOOKUP($D845,全商品!$F:$F,全商品!K:K,"-")</f>
        <v>-</v>
      </c>
      <c r="P845" s="13" t="str">
        <f>_xlfn.XLOOKUP($D845,全商品!$F:$F,全商品!M:M,"-")</f>
        <v>-</v>
      </c>
      <c r="Q845" s="25" t="str">
        <f>_xlfn.XLOOKUP($D845,現状商品設定!B:B,現状商品設定!D:D,"-")</f>
        <v>-</v>
      </c>
      <c r="R845" s="22">
        <f>SUM(_xlfn.XLOOKUP($D845,当月商品!$D:$D,当月商品!I:I,0),_xlfn.XLOOKUP($D845,前月商品!$D:$D,前月商品!I:I,0),_xlfn.XLOOKUP($D845,前々月商品!$D:$D,前々月商品!I:I,0))</f>
        <v>0</v>
      </c>
      <c r="S845" s="23">
        <f>SUM(_xlfn.XLOOKUP($D845,当月商品!$D:$D,当月商品!V:V,0),_xlfn.XLOOKUP($D845,前月商品!$D:$D,前月商品!V:V,0),_xlfn.XLOOKUP($D845,前々月商品!$D:$D,前々月商品!V:V,0))</f>
        <v>0</v>
      </c>
      <c r="T845" s="23">
        <f t="shared" si="185"/>
        <v>0</v>
      </c>
      <c r="U845" s="23">
        <f>SUM(_xlfn.XLOOKUP($D845,当月商品!$D:$D,当月商品!W:W,0),_xlfn.XLOOKUP($D845,前月商品!$D:$D,前月商品!W:W,0),_xlfn.XLOOKUP($D845,前々月商品!$D:$D,前々月商品!W:W,0))</f>
        <v>0</v>
      </c>
      <c r="V845" s="23">
        <f>SUM(_xlfn.XLOOKUP($D845,当月商品!$D:$D,当月商品!H:H,0),_xlfn.XLOOKUP($D845,前月商品!$D:$D,前月商品!H:H,0),_xlfn.XLOOKUP($D845,前々月商品!$D:$D,前々月商品!H:H,0))</f>
        <v>0</v>
      </c>
      <c r="W845" s="13">
        <f t="shared" si="186"/>
        <v>0</v>
      </c>
      <c r="X845" s="15">
        <f t="shared" si="187"/>
        <v>0</v>
      </c>
      <c r="Y845" s="22">
        <f>_xlfn.XLOOKUP($D845,当月商品!$D:$D,当月商品!I:I,0)</f>
        <v>0</v>
      </c>
      <c r="Z845" s="23">
        <f>_xlfn.XLOOKUP($D845,前月商品!$D:$D,前月商品!I:I,0)</f>
        <v>0</v>
      </c>
      <c r="AA845" s="23">
        <f>_xlfn.XLOOKUP($D845,前々月商品!$D:$D,前々月商品!I:I,0)</f>
        <v>0</v>
      </c>
      <c r="AB845" s="23">
        <f>_xlfn.XLOOKUP($D845,当月商品!$D:$D,当月商品!V:V,0)</f>
        <v>0</v>
      </c>
      <c r="AC845" s="23">
        <f>_xlfn.XLOOKUP($D845,前月商品!$D:$D,前月商品!V:V,0)</f>
        <v>0</v>
      </c>
      <c r="AD845" s="23">
        <f>_xlfn.XLOOKUP($D845,前々月商品!$D:$D,前々月商品!V:V,0)</f>
        <v>0</v>
      </c>
      <c r="AE845" s="23">
        <f t="shared" si="188"/>
        <v>0</v>
      </c>
      <c r="AF845" s="23">
        <f t="shared" si="189"/>
        <v>0</v>
      </c>
      <c r="AG845" s="23">
        <f t="shared" si="190"/>
        <v>0</v>
      </c>
      <c r="AH845" s="12">
        <f>_xlfn.XLOOKUP($D845,当月商品!$D:$D,当月商品!W:W,0)</f>
        <v>0</v>
      </c>
      <c r="AI845" s="12">
        <f>_xlfn.XLOOKUP($D845,前月商品!$D:$D,前月商品!W:W,0)</f>
        <v>0</v>
      </c>
      <c r="AJ845" s="12">
        <f>_xlfn.XLOOKUP($D845,前々月商品!$D:$D,前々月商品!W:W,0)</f>
        <v>0</v>
      </c>
      <c r="AK845" s="12">
        <f>_xlfn.XLOOKUP($D845,当月商品!$D:$D,当月商品!H:H,0)</f>
        <v>0</v>
      </c>
      <c r="AL845" s="12">
        <f>_xlfn.XLOOKUP($D845,前月商品!$D:$D,前月商品!H:H,0)</f>
        <v>0</v>
      </c>
      <c r="AM845" s="12">
        <f>_xlfn.XLOOKUP($D845,前々月商品!$D:$D,前々月商品!H:H,0)</f>
        <v>0</v>
      </c>
      <c r="AN845" s="13">
        <f t="shared" si="191"/>
        <v>0</v>
      </c>
      <c r="AO845" s="13">
        <f t="shared" si="192"/>
        <v>0</v>
      </c>
      <c r="AP845" s="13">
        <f t="shared" si="193"/>
        <v>0</v>
      </c>
      <c r="AQ845" s="16">
        <f t="shared" si="194"/>
        <v>0</v>
      </c>
      <c r="AR845" s="16">
        <f t="shared" si="195"/>
        <v>0</v>
      </c>
      <c r="AS845" s="17">
        <f t="shared" si="196"/>
        <v>0</v>
      </c>
      <c r="AT845" t="e">
        <f t="shared" si="197"/>
        <v>#VALUE!</v>
      </c>
    </row>
    <row r="846" spans="3:46" ht="36.65" customHeight="1">
      <c r="C846" s="20">
        <v>841</v>
      </c>
      <c r="D846" s="53">
        <f>現状商品設定!B843</f>
        <v>0</v>
      </c>
      <c r="E846" s="26" t="str">
        <f>IFERROR(_xlfn.XLOOKUP($D846,現状商品設定!B:B,現状商品設定!C:C,"-"),"-")</f>
        <v>-</v>
      </c>
      <c r="F846" s="32" t="s">
        <v>46</v>
      </c>
      <c r="G846" s="30" t="str">
        <f>IFERROR(_xlfn.XLOOKUP($D846,現状商品設定!B:B,現状商品設定!F:F),"-")</f>
        <v>-</v>
      </c>
      <c r="H846" s="34" t="e">
        <f>IF(IF(AND(V846&gt;=設定!$C$3,X846&gt;=L846),G846*(1+設定!$C$6),IF(AND(V846&gt;=設定!$C$3,X846&lt;L846),G846*(1+設定!$C$7*-1),IF(V846&lt;設定!$C$3,G846*(1+設定!$C$6),"除外")))&gt;10,IF(AND(V846&gt;=設定!$C$3,X846&gt;=L846),G846*(1+設定!$C$6),IF(AND(V846&gt;=設定!$C$3,X846&lt;L846),G846*(1+設定!$C$7*-1),IF(V846&lt;設定!$C$3,G846*(1+設定!$C$6),"除外"))),10)</f>
        <v>#VALUE!</v>
      </c>
      <c r="I846" s="34" t="e">
        <f ca="1">IF(消化率!$I$5&lt;1,商品!H846*消化率!$I$5,IF(商品!W846*商品!Q846/(商品!H846*消化率!$I$5)&gt;商品!L846,商品!H846*消化率!$I$5,J846))</f>
        <v>#DIV/0!</v>
      </c>
      <c r="J846" s="34" t="e">
        <f t="shared" si="184"/>
        <v>#VALUE!</v>
      </c>
      <c r="K846" s="34" t="e">
        <f ca="1">IF(ROUNDDOWN(IF(I846&gt;=設定!$C$8,設定!$C$8,商品!I846),0)&lt;10,10,ROUNDDOWN(IF(I846&gt;=設定!$C$8,設定!$C$8,商品!I846),0))</f>
        <v>#DIV/0!</v>
      </c>
      <c r="L846" s="64">
        <f>IF(F846="標準",設定!$C$4,商品!F846)</f>
        <v>5</v>
      </c>
      <c r="M846" s="63" t="str">
        <f>_xlfn.XLOOKUP($D846,全商品!$F:$F,全商品!H:H,"-")</f>
        <v>-</v>
      </c>
      <c r="N846" s="12" t="str">
        <f>_xlfn.XLOOKUP($D846,全商品!$F:$F,全商品!I:I,"-")</f>
        <v>-</v>
      </c>
      <c r="O846" s="23" t="str">
        <f>_xlfn.XLOOKUP($D846,全商品!$F:$F,全商品!K:K,"-")</f>
        <v>-</v>
      </c>
      <c r="P846" s="13" t="str">
        <f>_xlfn.XLOOKUP($D846,全商品!$F:$F,全商品!M:M,"-")</f>
        <v>-</v>
      </c>
      <c r="Q846" s="25" t="str">
        <f>_xlfn.XLOOKUP($D846,現状商品設定!B:B,現状商品設定!D:D,"-")</f>
        <v>-</v>
      </c>
      <c r="R846" s="22">
        <f>SUM(_xlfn.XLOOKUP($D846,当月商品!$D:$D,当月商品!I:I,0),_xlfn.XLOOKUP($D846,前月商品!$D:$D,前月商品!I:I,0),_xlfn.XLOOKUP($D846,前々月商品!$D:$D,前々月商品!I:I,0))</f>
        <v>0</v>
      </c>
      <c r="S846" s="23">
        <f>SUM(_xlfn.XLOOKUP($D846,当月商品!$D:$D,当月商品!V:V,0),_xlfn.XLOOKUP($D846,前月商品!$D:$D,前月商品!V:V,0),_xlfn.XLOOKUP($D846,前々月商品!$D:$D,前々月商品!V:V,0))</f>
        <v>0</v>
      </c>
      <c r="T846" s="23">
        <f t="shared" si="185"/>
        <v>0</v>
      </c>
      <c r="U846" s="23">
        <f>SUM(_xlfn.XLOOKUP($D846,当月商品!$D:$D,当月商品!W:W,0),_xlfn.XLOOKUP($D846,前月商品!$D:$D,前月商品!W:W,0),_xlfn.XLOOKUP($D846,前々月商品!$D:$D,前々月商品!W:W,0))</f>
        <v>0</v>
      </c>
      <c r="V846" s="23">
        <f>SUM(_xlfn.XLOOKUP($D846,当月商品!$D:$D,当月商品!H:H,0),_xlfn.XLOOKUP($D846,前月商品!$D:$D,前月商品!H:H,0),_xlfn.XLOOKUP($D846,前々月商品!$D:$D,前々月商品!H:H,0))</f>
        <v>0</v>
      </c>
      <c r="W846" s="13">
        <f t="shared" si="186"/>
        <v>0</v>
      </c>
      <c r="X846" s="15">
        <f t="shared" si="187"/>
        <v>0</v>
      </c>
      <c r="Y846" s="22">
        <f>_xlfn.XLOOKUP($D846,当月商品!$D:$D,当月商品!I:I,0)</f>
        <v>0</v>
      </c>
      <c r="Z846" s="23">
        <f>_xlfn.XLOOKUP($D846,前月商品!$D:$D,前月商品!I:I,0)</f>
        <v>0</v>
      </c>
      <c r="AA846" s="23">
        <f>_xlfn.XLOOKUP($D846,前々月商品!$D:$D,前々月商品!I:I,0)</f>
        <v>0</v>
      </c>
      <c r="AB846" s="23">
        <f>_xlfn.XLOOKUP($D846,当月商品!$D:$D,当月商品!V:V,0)</f>
        <v>0</v>
      </c>
      <c r="AC846" s="23">
        <f>_xlfn.XLOOKUP($D846,前月商品!$D:$D,前月商品!V:V,0)</f>
        <v>0</v>
      </c>
      <c r="AD846" s="23">
        <f>_xlfn.XLOOKUP($D846,前々月商品!$D:$D,前々月商品!V:V,0)</f>
        <v>0</v>
      </c>
      <c r="AE846" s="23">
        <f t="shared" si="188"/>
        <v>0</v>
      </c>
      <c r="AF846" s="23">
        <f t="shared" si="189"/>
        <v>0</v>
      </c>
      <c r="AG846" s="23">
        <f t="shared" si="190"/>
        <v>0</v>
      </c>
      <c r="AH846" s="12">
        <f>_xlfn.XLOOKUP($D846,当月商品!$D:$D,当月商品!W:W,0)</f>
        <v>0</v>
      </c>
      <c r="AI846" s="12">
        <f>_xlfn.XLOOKUP($D846,前月商品!$D:$D,前月商品!W:W,0)</f>
        <v>0</v>
      </c>
      <c r="AJ846" s="12">
        <f>_xlfn.XLOOKUP($D846,前々月商品!$D:$D,前々月商品!W:W,0)</f>
        <v>0</v>
      </c>
      <c r="AK846" s="12">
        <f>_xlfn.XLOOKUP($D846,当月商品!$D:$D,当月商品!H:H,0)</f>
        <v>0</v>
      </c>
      <c r="AL846" s="12">
        <f>_xlfn.XLOOKUP($D846,前月商品!$D:$D,前月商品!H:H,0)</f>
        <v>0</v>
      </c>
      <c r="AM846" s="12">
        <f>_xlfn.XLOOKUP($D846,前々月商品!$D:$D,前々月商品!H:H,0)</f>
        <v>0</v>
      </c>
      <c r="AN846" s="13">
        <f t="shared" si="191"/>
        <v>0</v>
      </c>
      <c r="AO846" s="13">
        <f t="shared" si="192"/>
        <v>0</v>
      </c>
      <c r="AP846" s="13">
        <f t="shared" si="193"/>
        <v>0</v>
      </c>
      <c r="AQ846" s="16">
        <f t="shared" si="194"/>
        <v>0</v>
      </c>
      <c r="AR846" s="16">
        <f t="shared" si="195"/>
        <v>0</v>
      </c>
      <c r="AS846" s="17">
        <f t="shared" si="196"/>
        <v>0</v>
      </c>
      <c r="AT846" t="e">
        <f t="shared" si="197"/>
        <v>#VALUE!</v>
      </c>
    </row>
    <row r="847" spans="3:46" ht="36.65" customHeight="1">
      <c r="C847" s="20">
        <v>842</v>
      </c>
      <c r="D847" s="53">
        <f>現状商品設定!B844</f>
        <v>0</v>
      </c>
      <c r="E847" s="26" t="str">
        <f>IFERROR(_xlfn.XLOOKUP($D847,現状商品設定!B:B,現状商品設定!C:C,"-"),"-")</f>
        <v>-</v>
      </c>
      <c r="F847" s="32" t="s">
        <v>46</v>
      </c>
      <c r="G847" s="30" t="str">
        <f>IFERROR(_xlfn.XLOOKUP($D847,現状商品設定!B:B,現状商品設定!F:F),"-")</f>
        <v>-</v>
      </c>
      <c r="H847" s="34" t="e">
        <f>IF(IF(AND(V847&gt;=設定!$C$3,X847&gt;=L847),G847*(1+設定!$C$6),IF(AND(V847&gt;=設定!$C$3,X847&lt;L847),G847*(1+設定!$C$7*-1),IF(V847&lt;設定!$C$3,G847*(1+設定!$C$6),"除外")))&gt;10,IF(AND(V847&gt;=設定!$C$3,X847&gt;=L847),G847*(1+設定!$C$6),IF(AND(V847&gt;=設定!$C$3,X847&lt;L847),G847*(1+設定!$C$7*-1),IF(V847&lt;設定!$C$3,G847*(1+設定!$C$6),"除外"))),10)</f>
        <v>#VALUE!</v>
      </c>
      <c r="I847" s="34" t="e">
        <f ca="1">IF(消化率!$I$5&lt;1,商品!H847*消化率!$I$5,IF(商品!W847*商品!Q847/(商品!H847*消化率!$I$5)&gt;商品!L847,商品!H847*消化率!$I$5,J847))</f>
        <v>#DIV/0!</v>
      </c>
      <c r="J847" s="34" t="e">
        <f t="shared" si="184"/>
        <v>#VALUE!</v>
      </c>
      <c r="K847" s="34" t="e">
        <f ca="1">IF(ROUNDDOWN(IF(I847&gt;=設定!$C$8,設定!$C$8,商品!I847),0)&lt;10,10,ROUNDDOWN(IF(I847&gt;=設定!$C$8,設定!$C$8,商品!I847),0))</f>
        <v>#DIV/0!</v>
      </c>
      <c r="L847" s="64">
        <f>IF(F847="標準",設定!$C$4,商品!F847)</f>
        <v>5</v>
      </c>
      <c r="M847" s="63" t="str">
        <f>_xlfn.XLOOKUP($D847,全商品!$F:$F,全商品!H:H,"-")</f>
        <v>-</v>
      </c>
      <c r="N847" s="12" t="str">
        <f>_xlfn.XLOOKUP($D847,全商品!$F:$F,全商品!I:I,"-")</f>
        <v>-</v>
      </c>
      <c r="O847" s="23" t="str">
        <f>_xlfn.XLOOKUP($D847,全商品!$F:$F,全商品!K:K,"-")</f>
        <v>-</v>
      </c>
      <c r="P847" s="13" t="str">
        <f>_xlfn.XLOOKUP($D847,全商品!$F:$F,全商品!M:M,"-")</f>
        <v>-</v>
      </c>
      <c r="Q847" s="25" t="str">
        <f>_xlfn.XLOOKUP($D847,現状商品設定!B:B,現状商品設定!D:D,"-")</f>
        <v>-</v>
      </c>
      <c r="R847" s="22">
        <f>SUM(_xlfn.XLOOKUP($D847,当月商品!$D:$D,当月商品!I:I,0),_xlfn.XLOOKUP($D847,前月商品!$D:$D,前月商品!I:I,0),_xlfn.XLOOKUP($D847,前々月商品!$D:$D,前々月商品!I:I,0))</f>
        <v>0</v>
      </c>
      <c r="S847" s="23">
        <f>SUM(_xlfn.XLOOKUP($D847,当月商品!$D:$D,当月商品!V:V,0),_xlfn.XLOOKUP($D847,前月商品!$D:$D,前月商品!V:V,0),_xlfn.XLOOKUP($D847,前々月商品!$D:$D,前々月商品!V:V,0))</f>
        <v>0</v>
      </c>
      <c r="T847" s="23">
        <f t="shared" si="185"/>
        <v>0</v>
      </c>
      <c r="U847" s="23">
        <f>SUM(_xlfn.XLOOKUP($D847,当月商品!$D:$D,当月商品!W:W,0),_xlfn.XLOOKUP($D847,前月商品!$D:$D,前月商品!W:W,0),_xlfn.XLOOKUP($D847,前々月商品!$D:$D,前々月商品!W:W,0))</f>
        <v>0</v>
      </c>
      <c r="V847" s="23">
        <f>SUM(_xlfn.XLOOKUP($D847,当月商品!$D:$D,当月商品!H:H,0),_xlfn.XLOOKUP($D847,前月商品!$D:$D,前月商品!H:H,0),_xlfn.XLOOKUP($D847,前々月商品!$D:$D,前々月商品!H:H,0))</f>
        <v>0</v>
      </c>
      <c r="W847" s="13">
        <f t="shared" si="186"/>
        <v>0</v>
      </c>
      <c r="X847" s="15">
        <f t="shared" si="187"/>
        <v>0</v>
      </c>
      <c r="Y847" s="22">
        <f>_xlfn.XLOOKUP($D847,当月商品!$D:$D,当月商品!I:I,0)</f>
        <v>0</v>
      </c>
      <c r="Z847" s="23">
        <f>_xlfn.XLOOKUP($D847,前月商品!$D:$D,前月商品!I:I,0)</f>
        <v>0</v>
      </c>
      <c r="AA847" s="23">
        <f>_xlfn.XLOOKUP($D847,前々月商品!$D:$D,前々月商品!I:I,0)</f>
        <v>0</v>
      </c>
      <c r="AB847" s="23">
        <f>_xlfn.XLOOKUP($D847,当月商品!$D:$D,当月商品!V:V,0)</f>
        <v>0</v>
      </c>
      <c r="AC847" s="23">
        <f>_xlfn.XLOOKUP($D847,前月商品!$D:$D,前月商品!V:V,0)</f>
        <v>0</v>
      </c>
      <c r="AD847" s="23">
        <f>_xlfn.XLOOKUP($D847,前々月商品!$D:$D,前々月商品!V:V,0)</f>
        <v>0</v>
      </c>
      <c r="AE847" s="23">
        <f t="shared" si="188"/>
        <v>0</v>
      </c>
      <c r="AF847" s="23">
        <f t="shared" si="189"/>
        <v>0</v>
      </c>
      <c r="AG847" s="23">
        <f t="shared" si="190"/>
        <v>0</v>
      </c>
      <c r="AH847" s="12">
        <f>_xlfn.XLOOKUP($D847,当月商品!$D:$D,当月商品!W:W,0)</f>
        <v>0</v>
      </c>
      <c r="AI847" s="12">
        <f>_xlfn.XLOOKUP($D847,前月商品!$D:$D,前月商品!W:W,0)</f>
        <v>0</v>
      </c>
      <c r="AJ847" s="12">
        <f>_xlfn.XLOOKUP($D847,前々月商品!$D:$D,前々月商品!W:W,0)</f>
        <v>0</v>
      </c>
      <c r="AK847" s="12">
        <f>_xlfn.XLOOKUP($D847,当月商品!$D:$D,当月商品!H:H,0)</f>
        <v>0</v>
      </c>
      <c r="AL847" s="12">
        <f>_xlfn.XLOOKUP($D847,前月商品!$D:$D,前月商品!H:H,0)</f>
        <v>0</v>
      </c>
      <c r="AM847" s="12">
        <f>_xlfn.XLOOKUP($D847,前々月商品!$D:$D,前々月商品!H:H,0)</f>
        <v>0</v>
      </c>
      <c r="AN847" s="13">
        <f t="shared" si="191"/>
        <v>0</v>
      </c>
      <c r="AO847" s="13">
        <f t="shared" si="192"/>
        <v>0</v>
      </c>
      <c r="AP847" s="13">
        <f t="shared" si="193"/>
        <v>0</v>
      </c>
      <c r="AQ847" s="16">
        <f t="shared" si="194"/>
        <v>0</v>
      </c>
      <c r="AR847" s="16">
        <f t="shared" si="195"/>
        <v>0</v>
      </c>
      <c r="AS847" s="17">
        <f t="shared" si="196"/>
        <v>0</v>
      </c>
      <c r="AT847" t="e">
        <f t="shared" si="197"/>
        <v>#VALUE!</v>
      </c>
    </row>
    <row r="848" spans="3:46" ht="36.65" customHeight="1">
      <c r="C848" s="20">
        <v>843</v>
      </c>
      <c r="D848" s="53">
        <f>現状商品設定!B845</f>
        <v>0</v>
      </c>
      <c r="E848" s="26" t="str">
        <f>IFERROR(_xlfn.XLOOKUP($D848,現状商品設定!B:B,現状商品設定!C:C,"-"),"-")</f>
        <v>-</v>
      </c>
      <c r="F848" s="32" t="s">
        <v>46</v>
      </c>
      <c r="G848" s="30" t="str">
        <f>IFERROR(_xlfn.XLOOKUP($D848,現状商品設定!B:B,現状商品設定!F:F),"-")</f>
        <v>-</v>
      </c>
      <c r="H848" s="34" t="e">
        <f>IF(IF(AND(V848&gt;=設定!$C$3,X848&gt;=L848),G848*(1+設定!$C$6),IF(AND(V848&gt;=設定!$C$3,X848&lt;L848),G848*(1+設定!$C$7*-1),IF(V848&lt;設定!$C$3,G848*(1+設定!$C$6),"除外")))&gt;10,IF(AND(V848&gt;=設定!$C$3,X848&gt;=L848),G848*(1+設定!$C$6),IF(AND(V848&gt;=設定!$C$3,X848&lt;L848),G848*(1+設定!$C$7*-1),IF(V848&lt;設定!$C$3,G848*(1+設定!$C$6),"除外"))),10)</f>
        <v>#VALUE!</v>
      </c>
      <c r="I848" s="34" t="e">
        <f ca="1">IF(消化率!$I$5&lt;1,商品!H848*消化率!$I$5,IF(商品!W848*商品!Q848/(商品!H848*消化率!$I$5)&gt;商品!L848,商品!H848*消化率!$I$5,J848))</f>
        <v>#DIV/0!</v>
      </c>
      <c r="J848" s="34" t="e">
        <f t="shared" si="184"/>
        <v>#VALUE!</v>
      </c>
      <c r="K848" s="34" t="e">
        <f ca="1">IF(ROUNDDOWN(IF(I848&gt;=設定!$C$8,設定!$C$8,商品!I848),0)&lt;10,10,ROUNDDOWN(IF(I848&gt;=設定!$C$8,設定!$C$8,商品!I848),0))</f>
        <v>#DIV/0!</v>
      </c>
      <c r="L848" s="64">
        <f>IF(F848="標準",設定!$C$4,商品!F848)</f>
        <v>5</v>
      </c>
      <c r="M848" s="63" t="str">
        <f>_xlfn.XLOOKUP($D848,全商品!$F:$F,全商品!H:H,"-")</f>
        <v>-</v>
      </c>
      <c r="N848" s="12" t="str">
        <f>_xlfn.XLOOKUP($D848,全商品!$F:$F,全商品!I:I,"-")</f>
        <v>-</v>
      </c>
      <c r="O848" s="23" t="str">
        <f>_xlfn.XLOOKUP($D848,全商品!$F:$F,全商品!K:K,"-")</f>
        <v>-</v>
      </c>
      <c r="P848" s="13" t="str">
        <f>_xlfn.XLOOKUP($D848,全商品!$F:$F,全商品!M:M,"-")</f>
        <v>-</v>
      </c>
      <c r="Q848" s="25" t="str">
        <f>_xlfn.XLOOKUP($D848,現状商品設定!B:B,現状商品設定!D:D,"-")</f>
        <v>-</v>
      </c>
      <c r="R848" s="22">
        <f>SUM(_xlfn.XLOOKUP($D848,当月商品!$D:$D,当月商品!I:I,0),_xlfn.XLOOKUP($D848,前月商品!$D:$D,前月商品!I:I,0),_xlfn.XLOOKUP($D848,前々月商品!$D:$D,前々月商品!I:I,0))</f>
        <v>0</v>
      </c>
      <c r="S848" s="23">
        <f>SUM(_xlfn.XLOOKUP($D848,当月商品!$D:$D,当月商品!V:V,0),_xlfn.XLOOKUP($D848,前月商品!$D:$D,前月商品!V:V,0),_xlfn.XLOOKUP($D848,前々月商品!$D:$D,前々月商品!V:V,0))</f>
        <v>0</v>
      </c>
      <c r="T848" s="23">
        <f t="shared" si="185"/>
        <v>0</v>
      </c>
      <c r="U848" s="23">
        <f>SUM(_xlfn.XLOOKUP($D848,当月商品!$D:$D,当月商品!W:W,0),_xlfn.XLOOKUP($D848,前月商品!$D:$D,前月商品!W:W,0),_xlfn.XLOOKUP($D848,前々月商品!$D:$D,前々月商品!W:W,0))</f>
        <v>0</v>
      </c>
      <c r="V848" s="23">
        <f>SUM(_xlfn.XLOOKUP($D848,当月商品!$D:$D,当月商品!H:H,0),_xlfn.XLOOKUP($D848,前月商品!$D:$D,前月商品!H:H,0),_xlfn.XLOOKUP($D848,前々月商品!$D:$D,前々月商品!H:H,0))</f>
        <v>0</v>
      </c>
      <c r="W848" s="13">
        <f t="shared" si="186"/>
        <v>0</v>
      </c>
      <c r="X848" s="15">
        <f t="shared" si="187"/>
        <v>0</v>
      </c>
      <c r="Y848" s="22">
        <f>_xlfn.XLOOKUP($D848,当月商品!$D:$D,当月商品!I:I,0)</f>
        <v>0</v>
      </c>
      <c r="Z848" s="23">
        <f>_xlfn.XLOOKUP($D848,前月商品!$D:$D,前月商品!I:I,0)</f>
        <v>0</v>
      </c>
      <c r="AA848" s="23">
        <f>_xlfn.XLOOKUP($D848,前々月商品!$D:$D,前々月商品!I:I,0)</f>
        <v>0</v>
      </c>
      <c r="AB848" s="23">
        <f>_xlfn.XLOOKUP($D848,当月商品!$D:$D,当月商品!V:V,0)</f>
        <v>0</v>
      </c>
      <c r="AC848" s="23">
        <f>_xlfn.XLOOKUP($D848,前月商品!$D:$D,前月商品!V:V,0)</f>
        <v>0</v>
      </c>
      <c r="AD848" s="23">
        <f>_xlfn.XLOOKUP($D848,前々月商品!$D:$D,前々月商品!V:V,0)</f>
        <v>0</v>
      </c>
      <c r="AE848" s="23">
        <f t="shared" si="188"/>
        <v>0</v>
      </c>
      <c r="AF848" s="23">
        <f t="shared" si="189"/>
        <v>0</v>
      </c>
      <c r="AG848" s="23">
        <f t="shared" si="190"/>
        <v>0</v>
      </c>
      <c r="AH848" s="12">
        <f>_xlfn.XLOOKUP($D848,当月商品!$D:$D,当月商品!W:W,0)</f>
        <v>0</v>
      </c>
      <c r="AI848" s="12">
        <f>_xlfn.XLOOKUP($D848,前月商品!$D:$D,前月商品!W:W,0)</f>
        <v>0</v>
      </c>
      <c r="AJ848" s="12">
        <f>_xlfn.XLOOKUP($D848,前々月商品!$D:$D,前々月商品!W:W,0)</f>
        <v>0</v>
      </c>
      <c r="AK848" s="12">
        <f>_xlfn.XLOOKUP($D848,当月商品!$D:$D,当月商品!H:H,0)</f>
        <v>0</v>
      </c>
      <c r="AL848" s="12">
        <f>_xlfn.XLOOKUP($D848,前月商品!$D:$D,前月商品!H:H,0)</f>
        <v>0</v>
      </c>
      <c r="AM848" s="12">
        <f>_xlfn.XLOOKUP($D848,前々月商品!$D:$D,前々月商品!H:H,0)</f>
        <v>0</v>
      </c>
      <c r="AN848" s="13">
        <f t="shared" si="191"/>
        <v>0</v>
      </c>
      <c r="AO848" s="13">
        <f t="shared" si="192"/>
        <v>0</v>
      </c>
      <c r="AP848" s="13">
        <f t="shared" si="193"/>
        <v>0</v>
      </c>
      <c r="AQ848" s="16">
        <f t="shared" si="194"/>
        <v>0</v>
      </c>
      <c r="AR848" s="16">
        <f t="shared" si="195"/>
        <v>0</v>
      </c>
      <c r="AS848" s="17">
        <f t="shared" si="196"/>
        <v>0</v>
      </c>
      <c r="AT848" t="e">
        <f t="shared" si="197"/>
        <v>#VALUE!</v>
      </c>
    </row>
    <row r="849" spans="3:46" ht="36.65" customHeight="1">
      <c r="C849" s="20">
        <v>844</v>
      </c>
      <c r="D849" s="53">
        <f>現状商品設定!B846</f>
        <v>0</v>
      </c>
      <c r="E849" s="26" t="str">
        <f>IFERROR(_xlfn.XLOOKUP($D849,現状商品設定!B:B,現状商品設定!C:C,"-"),"-")</f>
        <v>-</v>
      </c>
      <c r="F849" s="32" t="s">
        <v>46</v>
      </c>
      <c r="G849" s="30" t="str">
        <f>IFERROR(_xlfn.XLOOKUP($D849,現状商品設定!B:B,現状商品設定!F:F),"-")</f>
        <v>-</v>
      </c>
      <c r="H849" s="34" t="e">
        <f>IF(IF(AND(V849&gt;=設定!$C$3,X849&gt;=L849),G849*(1+設定!$C$6),IF(AND(V849&gt;=設定!$C$3,X849&lt;L849),G849*(1+設定!$C$7*-1),IF(V849&lt;設定!$C$3,G849*(1+設定!$C$6),"除外")))&gt;10,IF(AND(V849&gt;=設定!$C$3,X849&gt;=L849),G849*(1+設定!$C$6),IF(AND(V849&gt;=設定!$C$3,X849&lt;L849),G849*(1+設定!$C$7*-1),IF(V849&lt;設定!$C$3,G849*(1+設定!$C$6),"除外"))),10)</f>
        <v>#VALUE!</v>
      </c>
      <c r="I849" s="34" t="e">
        <f ca="1">IF(消化率!$I$5&lt;1,商品!H849*消化率!$I$5,IF(商品!W849*商品!Q849/(商品!H849*消化率!$I$5)&gt;商品!L849,商品!H849*消化率!$I$5,J849))</f>
        <v>#DIV/0!</v>
      </c>
      <c r="J849" s="34" t="e">
        <f t="shared" si="184"/>
        <v>#VALUE!</v>
      </c>
      <c r="K849" s="34" t="e">
        <f ca="1">IF(ROUNDDOWN(IF(I849&gt;=設定!$C$8,設定!$C$8,商品!I849),0)&lt;10,10,ROUNDDOWN(IF(I849&gt;=設定!$C$8,設定!$C$8,商品!I849),0))</f>
        <v>#DIV/0!</v>
      </c>
      <c r="L849" s="64">
        <f>IF(F849="標準",設定!$C$4,商品!F849)</f>
        <v>5</v>
      </c>
      <c r="M849" s="63" t="str">
        <f>_xlfn.XLOOKUP($D849,全商品!$F:$F,全商品!H:H,"-")</f>
        <v>-</v>
      </c>
      <c r="N849" s="12" t="str">
        <f>_xlfn.XLOOKUP($D849,全商品!$F:$F,全商品!I:I,"-")</f>
        <v>-</v>
      </c>
      <c r="O849" s="23" t="str">
        <f>_xlfn.XLOOKUP($D849,全商品!$F:$F,全商品!K:K,"-")</f>
        <v>-</v>
      </c>
      <c r="P849" s="13" t="str">
        <f>_xlfn.XLOOKUP($D849,全商品!$F:$F,全商品!M:M,"-")</f>
        <v>-</v>
      </c>
      <c r="Q849" s="25" t="str">
        <f>_xlfn.XLOOKUP($D849,現状商品設定!B:B,現状商品設定!D:D,"-")</f>
        <v>-</v>
      </c>
      <c r="R849" s="22">
        <f>SUM(_xlfn.XLOOKUP($D849,当月商品!$D:$D,当月商品!I:I,0),_xlfn.XLOOKUP($D849,前月商品!$D:$D,前月商品!I:I,0),_xlfn.XLOOKUP($D849,前々月商品!$D:$D,前々月商品!I:I,0))</f>
        <v>0</v>
      </c>
      <c r="S849" s="23">
        <f>SUM(_xlfn.XLOOKUP($D849,当月商品!$D:$D,当月商品!V:V,0),_xlfn.XLOOKUP($D849,前月商品!$D:$D,前月商品!V:V,0),_xlfn.XLOOKUP($D849,前々月商品!$D:$D,前々月商品!V:V,0))</f>
        <v>0</v>
      </c>
      <c r="T849" s="23">
        <f t="shared" si="185"/>
        <v>0</v>
      </c>
      <c r="U849" s="23">
        <f>SUM(_xlfn.XLOOKUP($D849,当月商品!$D:$D,当月商品!W:W,0),_xlfn.XLOOKUP($D849,前月商品!$D:$D,前月商品!W:W,0),_xlfn.XLOOKUP($D849,前々月商品!$D:$D,前々月商品!W:W,0))</f>
        <v>0</v>
      </c>
      <c r="V849" s="23">
        <f>SUM(_xlfn.XLOOKUP($D849,当月商品!$D:$D,当月商品!H:H,0),_xlfn.XLOOKUP($D849,前月商品!$D:$D,前月商品!H:H,0),_xlfn.XLOOKUP($D849,前々月商品!$D:$D,前々月商品!H:H,0))</f>
        <v>0</v>
      </c>
      <c r="W849" s="13">
        <f t="shared" si="186"/>
        <v>0</v>
      </c>
      <c r="X849" s="15">
        <f t="shared" si="187"/>
        <v>0</v>
      </c>
      <c r="Y849" s="22">
        <f>_xlfn.XLOOKUP($D849,当月商品!$D:$D,当月商品!I:I,0)</f>
        <v>0</v>
      </c>
      <c r="Z849" s="23">
        <f>_xlfn.XLOOKUP($D849,前月商品!$D:$D,前月商品!I:I,0)</f>
        <v>0</v>
      </c>
      <c r="AA849" s="23">
        <f>_xlfn.XLOOKUP($D849,前々月商品!$D:$D,前々月商品!I:I,0)</f>
        <v>0</v>
      </c>
      <c r="AB849" s="23">
        <f>_xlfn.XLOOKUP($D849,当月商品!$D:$D,当月商品!V:V,0)</f>
        <v>0</v>
      </c>
      <c r="AC849" s="23">
        <f>_xlfn.XLOOKUP($D849,前月商品!$D:$D,前月商品!V:V,0)</f>
        <v>0</v>
      </c>
      <c r="AD849" s="23">
        <f>_xlfn.XLOOKUP($D849,前々月商品!$D:$D,前々月商品!V:V,0)</f>
        <v>0</v>
      </c>
      <c r="AE849" s="23">
        <f t="shared" si="188"/>
        <v>0</v>
      </c>
      <c r="AF849" s="23">
        <f t="shared" si="189"/>
        <v>0</v>
      </c>
      <c r="AG849" s="23">
        <f t="shared" si="190"/>
        <v>0</v>
      </c>
      <c r="AH849" s="12">
        <f>_xlfn.XLOOKUP($D849,当月商品!$D:$D,当月商品!W:W,0)</f>
        <v>0</v>
      </c>
      <c r="AI849" s="12">
        <f>_xlfn.XLOOKUP($D849,前月商品!$D:$D,前月商品!W:W,0)</f>
        <v>0</v>
      </c>
      <c r="AJ849" s="12">
        <f>_xlfn.XLOOKUP($D849,前々月商品!$D:$D,前々月商品!W:W,0)</f>
        <v>0</v>
      </c>
      <c r="AK849" s="12">
        <f>_xlfn.XLOOKUP($D849,当月商品!$D:$D,当月商品!H:H,0)</f>
        <v>0</v>
      </c>
      <c r="AL849" s="12">
        <f>_xlfn.XLOOKUP($D849,前月商品!$D:$D,前月商品!H:H,0)</f>
        <v>0</v>
      </c>
      <c r="AM849" s="12">
        <f>_xlfn.XLOOKUP($D849,前々月商品!$D:$D,前々月商品!H:H,0)</f>
        <v>0</v>
      </c>
      <c r="AN849" s="13">
        <f t="shared" si="191"/>
        <v>0</v>
      </c>
      <c r="AO849" s="13">
        <f t="shared" si="192"/>
        <v>0</v>
      </c>
      <c r="AP849" s="13">
        <f t="shared" si="193"/>
        <v>0</v>
      </c>
      <c r="AQ849" s="16">
        <f t="shared" si="194"/>
        <v>0</v>
      </c>
      <c r="AR849" s="16">
        <f t="shared" si="195"/>
        <v>0</v>
      </c>
      <c r="AS849" s="17">
        <f t="shared" si="196"/>
        <v>0</v>
      </c>
      <c r="AT849" t="e">
        <f t="shared" si="197"/>
        <v>#VALUE!</v>
      </c>
    </row>
    <row r="850" spans="3:46" ht="36.65" customHeight="1">
      <c r="C850" s="20">
        <v>845</v>
      </c>
      <c r="D850" s="53">
        <f>現状商品設定!B847</f>
        <v>0</v>
      </c>
      <c r="E850" s="26" t="str">
        <f>IFERROR(_xlfn.XLOOKUP($D850,現状商品設定!B:B,現状商品設定!C:C,"-"),"-")</f>
        <v>-</v>
      </c>
      <c r="F850" s="32" t="s">
        <v>46</v>
      </c>
      <c r="G850" s="30" t="str">
        <f>IFERROR(_xlfn.XLOOKUP($D850,現状商品設定!B:B,現状商品設定!F:F),"-")</f>
        <v>-</v>
      </c>
      <c r="H850" s="34" t="e">
        <f>IF(IF(AND(V850&gt;=設定!$C$3,X850&gt;=L850),G850*(1+設定!$C$6),IF(AND(V850&gt;=設定!$C$3,X850&lt;L850),G850*(1+設定!$C$7*-1),IF(V850&lt;設定!$C$3,G850*(1+設定!$C$6),"除外")))&gt;10,IF(AND(V850&gt;=設定!$C$3,X850&gt;=L850),G850*(1+設定!$C$6),IF(AND(V850&gt;=設定!$C$3,X850&lt;L850),G850*(1+設定!$C$7*-1),IF(V850&lt;設定!$C$3,G850*(1+設定!$C$6),"除外"))),10)</f>
        <v>#VALUE!</v>
      </c>
      <c r="I850" s="34" t="e">
        <f ca="1">IF(消化率!$I$5&lt;1,商品!H850*消化率!$I$5,IF(商品!W850*商品!Q850/(商品!H850*消化率!$I$5)&gt;商品!L850,商品!H850*消化率!$I$5,J850))</f>
        <v>#DIV/0!</v>
      </c>
      <c r="J850" s="34" t="e">
        <f t="shared" si="184"/>
        <v>#VALUE!</v>
      </c>
      <c r="K850" s="34" t="e">
        <f ca="1">IF(ROUNDDOWN(IF(I850&gt;=設定!$C$8,設定!$C$8,商品!I850),0)&lt;10,10,ROUNDDOWN(IF(I850&gt;=設定!$C$8,設定!$C$8,商品!I850),0))</f>
        <v>#DIV/0!</v>
      </c>
      <c r="L850" s="64">
        <f>IF(F850="標準",設定!$C$4,商品!F850)</f>
        <v>5</v>
      </c>
      <c r="M850" s="63" t="str">
        <f>_xlfn.XLOOKUP($D850,全商品!$F:$F,全商品!H:H,"-")</f>
        <v>-</v>
      </c>
      <c r="N850" s="12" t="str">
        <f>_xlfn.XLOOKUP($D850,全商品!$F:$F,全商品!I:I,"-")</f>
        <v>-</v>
      </c>
      <c r="O850" s="23" t="str">
        <f>_xlfn.XLOOKUP($D850,全商品!$F:$F,全商品!K:K,"-")</f>
        <v>-</v>
      </c>
      <c r="P850" s="13" t="str">
        <f>_xlfn.XLOOKUP($D850,全商品!$F:$F,全商品!M:M,"-")</f>
        <v>-</v>
      </c>
      <c r="Q850" s="25" t="str">
        <f>_xlfn.XLOOKUP($D850,現状商品設定!B:B,現状商品設定!D:D,"-")</f>
        <v>-</v>
      </c>
      <c r="R850" s="22">
        <f>SUM(_xlfn.XLOOKUP($D850,当月商品!$D:$D,当月商品!I:I,0),_xlfn.XLOOKUP($D850,前月商品!$D:$D,前月商品!I:I,0),_xlfn.XLOOKUP($D850,前々月商品!$D:$D,前々月商品!I:I,0))</f>
        <v>0</v>
      </c>
      <c r="S850" s="23">
        <f>SUM(_xlfn.XLOOKUP($D850,当月商品!$D:$D,当月商品!V:V,0),_xlfn.XLOOKUP($D850,前月商品!$D:$D,前月商品!V:V,0),_xlfn.XLOOKUP($D850,前々月商品!$D:$D,前々月商品!V:V,0))</f>
        <v>0</v>
      </c>
      <c r="T850" s="23">
        <f t="shared" si="185"/>
        <v>0</v>
      </c>
      <c r="U850" s="23">
        <f>SUM(_xlfn.XLOOKUP($D850,当月商品!$D:$D,当月商品!W:W,0),_xlfn.XLOOKUP($D850,前月商品!$D:$D,前月商品!W:W,0),_xlfn.XLOOKUP($D850,前々月商品!$D:$D,前々月商品!W:W,0))</f>
        <v>0</v>
      </c>
      <c r="V850" s="23">
        <f>SUM(_xlfn.XLOOKUP($D850,当月商品!$D:$D,当月商品!H:H,0),_xlfn.XLOOKUP($D850,前月商品!$D:$D,前月商品!H:H,0),_xlfn.XLOOKUP($D850,前々月商品!$D:$D,前々月商品!H:H,0))</f>
        <v>0</v>
      </c>
      <c r="W850" s="13">
        <f t="shared" si="186"/>
        <v>0</v>
      </c>
      <c r="X850" s="15">
        <f t="shared" si="187"/>
        <v>0</v>
      </c>
      <c r="Y850" s="22">
        <f>_xlfn.XLOOKUP($D850,当月商品!$D:$D,当月商品!I:I,0)</f>
        <v>0</v>
      </c>
      <c r="Z850" s="23">
        <f>_xlfn.XLOOKUP($D850,前月商品!$D:$D,前月商品!I:I,0)</f>
        <v>0</v>
      </c>
      <c r="AA850" s="23">
        <f>_xlfn.XLOOKUP($D850,前々月商品!$D:$D,前々月商品!I:I,0)</f>
        <v>0</v>
      </c>
      <c r="AB850" s="23">
        <f>_xlfn.XLOOKUP($D850,当月商品!$D:$D,当月商品!V:V,0)</f>
        <v>0</v>
      </c>
      <c r="AC850" s="23">
        <f>_xlfn.XLOOKUP($D850,前月商品!$D:$D,前月商品!V:V,0)</f>
        <v>0</v>
      </c>
      <c r="AD850" s="23">
        <f>_xlfn.XLOOKUP($D850,前々月商品!$D:$D,前々月商品!V:V,0)</f>
        <v>0</v>
      </c>
      <c r="AE850" s="23">
        <f t="shared" si="188"/>
        <v>0</v>
      </c>
      <c r="AF850" s="23">
        <f t="shared" si="189"/>
        <v>0</v>
      </c>
      <c r="AG850" s="23">
        <f t="shared" si="190"/>
        <v>0</v>
      </c>
      <c r="AH850" s="12">
        <f>_xlfn.XLOOKUP($D850,当月商品!$D:$D,当月商品!W:W,0)</f>
        <v>0</v>
      </c>
      <c r="AI850" s="12">
        <f>_xlfn.XLOOKUP($D850,前月商品!$D:$D,前月商品!W:W,0)</f>
        <v>0</v>
      </c>
      <c r="AJ850" s="12">
        <f>_xlfn.XLOOKUP($D850,前々月商品!$D:$D,前々月商品!W:W,0)</f>
        <v>0</v>
      </c>
      <c r="AK850" s="12">
        <f>_xlfn.XLOOKUP($D850,当月商品!$D:$D,当月商品!H:H,0)</f>
        <v>0</v>
      </c>
      <c r="AL850" s="12">
        <f>_xlfn.XLOOKUP($D850,前月商品!$D:$D,前月商品!H:H,0)</f>
        <v>0</v>
      </c>
      <c r="AM850" s="12">
        <f>_xlfn.XLOOKUP($D850,前々月商品!$D:$D,前々月商品!H:H,0)</f>
        <v>0</v>
      </c>
      <c r="AN850" s="13">
        <f t="shared" si="191"/>
        <v>0</v>
      </c>
      <c r="AO850" s="13">
        <f t="shared" si="192"/>
        <v>0</v>
      </c>
      <c r="AP850" s="13">
        <f t="shared" si="193"/>
        <v>0</v>
      </c>
      <c r="AQ850" s="16">
        <f t="shared" si="194"/>
        <v>0</v>
      </c>
      <c r="AR850" s="16">
        <f t="shared" si="195"/>
        <v>0</v>
      </c>
      <c r="AS850" s="17">
        <f t="shared" si="196"/>
        <v>0</v>
      </c>
      <c r="AT850" t="e">
        <f t="shared" si="197"/>
        <v>#VALUE!</v>
      </c>
    </row>
    <row r="851" spans="3:46" ht="36.65" customHeight="1">
      <c r="C851" s="20">
        <v>846</v>
      </c>
      <c r="D851" s="53">
        <f>現状商品設定!B848</f>
        <v>0</v>
      </c>
      <c r="E851" s="26" t="str">
        <f>IFERROR(_xlfn.XLOOKUP($D851,現状商品設定!B:B,現状商品設定!C:C,"-"),"-")</f>
        <v>-</v>
      </c>
      <c r="F851" s="32" t="s">
        <v>46</v>
      </c>
      <c r="G851" s="30" t="str">
        <f>IFERROR(_xlfn.XLOOKUP($D851,現状商品設定!B:B,現状商品設定!F:F),"-")</f>
        <v>-</v>
      </c>
      <c r="H851" s="34" t="e">
        <f>IF(IF(AND(V851&gt;=設定!$C$3,X851&gt;=L851),G851*(1+設定!$C$6),IF(AND(V851&gt;=設定!$C$3,X851&lt;L851),G851*(1+設定!$C$7*-1),IF(V851&lt;設定!$C$3,G851*(1+設定!$C$6),"除外")))&gt;10,IF(AND(V851&gt;=設定!$C$3,X851&gt;=L851),G851*(1+設定!$C$6),IF(AND(V851&gt;=設定!$C$3,X851&lt;L851),G851*(1+設定!$C$7*-1),IF(V851&lt;設定!$C$3,G851*(1+設定!$C$6),"除外"))),10)</f>
        <v>#VALUE!</v>
      </c>
      <c r="I851" s="34" t="e">
        <f ca="1">IF(消化率!$I$5&lt;1,商品!H851*消化率!$I$5,IF(商品!W851*商品!Q851/(商品!H851*消化率!$I$5)&gt;商品!L851,商品!H851*消化率!$I$5,J851))</f>
        <v>#DIV/0!</v>
      </c>
      <c r="J851" s="34" t="e">
        <f t="shared" si="184"/>
        <v>#VALUE!</v>
      </c>
      <c r="K851" s="34" t="e">
        <f ca="1">IF(ROUNDDOWN(IF(I851&gt;=設定!$C$8,設定!$C$8,商品!I851),0)&lt;10,10,ROUNDDOWN(IF(I851&gt;=設定!$C$8,設定!$C$8,商品!I851),0))</f>
        <v>#DIV/0!</v>
      </c>
      <c r="L851" s="64">
        <f>IF(F851="標準",設定!$C$4,商品!F851)</f>
        <v>5</v>
      </c>
      <c r="M851" s="63" t="str">
        <f>_xlfn.XLOOKUP($D851,全商品!$F:$F,全商品!H:H,"-")</f>
        <v>-</v>
      </c>
      <c r="N851" s="12" t="str">
        <f>_xlfn.XLOOKUP($D851,全商品!$F:$F,全商品!I:I,"-")</f>
        <v>-</v>
      </c>
      <c r="O851" s="23" t="str">
        <f>_xlfn.XLOOKUP($D851,全商品!$F:$F,全商品!K:K,"-")</f>
        <v>-</v>
      </c>
      <c r="P851" s="13" t="str">
        <f>_xlfn.XLOOKUP($D851,全商品!$F:$F,全商品!M:M,"-")</f>
        <v>-</v>
      </c>
      <c r="Q851" s="25" t="str">
        <f>_xlfn.XLOOKUP($D851,現状商品設定!B:B,現状商品設定!D:D,"-")</f>
        <v>-</v>
      </c>
      <c r="R851" s="22">
        <f>SUM(_xlfn.XLOOKUP($D851,当月商品!$D:$D,当月商品!I:I,0),_xlfn.XLOOKUP($D851,前月商品!$D:$D,前月商品!I:I,0),_xlfn.XLOOKUP($D851,前々月商品!$D:$D,前々月商品!I:I,0))</f>
        <v>0</v>
      </c>
      <c r="S851" s="23">
        <f>SUM(_xlfn.XLOOKUP($D851,当月商品!$D:$D,当月商品!V:V,0),_xlfn.XLOOKUP($D851,前月商品!$D:$D,前月商品!V:V,0),_xlfn.XLOOKUP($D851,前々月商品!$D:$D,前々月商品!V:V,0))</f>
        <v>0</v>
      </c>
      <c r="T851" s="23">
        <f t="shared" si="185"/>
        <v>0</v>
      </c>
      <c r="U851" s="23">
        <f>SUM(_xlfn.XLOOKUP($D851,当月商品!$D:$D,当月商品!W:W,0),_xlfn.XLOOKUP($D851,前月商品!$D:$D,前月商品!W:W,0),_xlfn.XLOOKUP($D851,前々月商品!$D:$D,前々月商品!W:W,0))</f>
        <v>0</v>
      </c>
      <c r="V851" s="23">
        <f>SUM(_xlfn.XLOOKUP($D851,当月商品!$D:$D,当月商品!H:H,0),_xlfn.XLOOKUP($D851,前月商品!$D:$D,前月商品!H:H,0),_xlfn.XLOOKUP($D851,前々月商品!$D:$D,前々月商品!H:H,0))</f>
        <v>0</v>
      </c>
      <c r="W851" s="13">
        <f t="shared" si="186"/>
        <v>0</v>
      </c>
      <c r="X851" s="15">
        <f t="shared" si="187"/>
        <v>0</v>
      </c>
      <c r="Y851" s="22">
        <f>_xlfn.XLOOKUP($D851,当月商品!$D:$D,当月商品!I:I,0)</f>
        <v>0</v>
      </c>
      <c r="Z851" s="23">
        <f>_xlfn.XLOOKUP($D851,前月商品!$D:$D,前月商品!I:I,0)</f>
        <v>0</v>
      </c>
      <c r="AA851" s="23">
        <f>_xlfn.XLOOKUP($D851,前々月商品!$D:$D,前々月商品!I:I,0)</f>
        <v>0</v>
      </c>
      <c r="AB851" s="23">
        <f>_xlfn.XLOOKUP($D851,当月商品!$D:$D,当月商品!V:V,0)</f>
        <v>0</v>
      </c>
      <c r="AC851" s="23">
        <f>_xlfn.XLOOKUP($D851,前月商品!$D:$D,前月商品!V:V,0)</f>
        <v>0</v>
      </c>
      <c r="AD851" s="23">
        <f>_xlfn.XLOOKUP($D851,前々月商品!$D:$D,前々月商品!V:V,0)</f>
        <v>0</v>
      </c>
      <c r="AE851" s="23">
        <f t="shared" si="188"/>
        <v>0</v>
      </c>
      <c r="AF851" s="23">
        <f t="shared" si="189"/>
        <v>0</v>
      </c>
      <c r="AG851" s="23">
        <f t="shared" si="190"/>
        <v>0</v>
      </c>
      <c r="AH851" s="12">
        <f>_xlfn.XLOOKUP($D851,当月商品!$D:$D,当月商品!W:W,0)</f>
        <v>0</v>
      </c>
      <c r="AI851" s="12">
        <f>_xlfn.XLOOKUP($D851,前月商品!$D:$D,前月商品!W:W,0)</f>
        <v>0</v>
      </c>
      <c r="AJ851" s="12">
        <f>_xlfn.XLOOKUP($D851,前々月商品!$D:$D,前々月商品!W:W,0)</f>
        <v>0</v>
      </c>
      <c r="AK851" s="12">
        <f>_xlfn.XLOOKUP($D851,当月商品!$D:$D,当月商品!H:H,0)</f>
        <v>0</v>
      </c>
      <c r="AL851" s="12">
        <f>_xlfn.XLOOKUP($D851,前月商品!$D:$D,前月商品!H:H,0)</f>
        <v>0</v>
      </c>
      <c r="AM851" s="12">
        <f>_xlfn.XLOOKUP($D851,前々月商品!$D:$D,前々月商品!H:H,0)</f>
        <v>0</v>
      </c>
      <c r="AN851" s="13">
        <f t="shared" si="191"/>
        <v>0</v>
      </c>
      <c r="AO851" s="13">
        <f t="shared" si="192"/>
        <v>0</v>
      </c>
      <c r="AP851" s="13">
        <f t="shared" si="193"/>
        <v>0</v>
      </c>
      <c r="AQ851" s="16">
        <f t="shared" si="194"/>
        <v>0</v>
      </c>
      <c r="AR851" s="16">
        <f t="shared" si="195"/>
        <v>0</v>
      </c>
      <c r="AS851" s="17">
        <f t="shared" si="196"/>
        <v>0</v>
      </c>
      <c r="AT851" t="e">
        <f t="shared" si="197"/>
        <v>#VALUE!</v>
      </c>
    </row>
    <row r="852" spans="3:46" ht="36.65" customHeight="1">
      <c r="C852" s="20">
        <v>847</v>
      </c>
      <c r="D852" s="53">
        <f>現状商品設定!B849</f>
        <v>0</v>
      </c>
      <c r="E852" s="26" t="str">
        <f>IFERROR(_xlfn.XLOOKUP($D852,現状商品設定!B:B,現状商品設定!C:C,"-"),"-")</f>
        <v>-</v>
      </c>
      <c r="F852" s="32" t="s">
        <v>46</v>
      </c>
      <c r="G852" s="30" t="str">
        <f>IFERROR(_xlfn.XLOOKUP($D852,現状商品設定!B:B,現状商品設定!F:F),"-")</f>
        <v>-</v>
      </c>
      <c r="H852" s="34" t="e">
        <f>IF(IF(AND(V852&gt;=設定!$C$3,X852&gt;=L852),G852*(1+設定!$C$6),IF(AND(V852&gt;=設定!$C$3,X852&lt;L852),G852*(1+設定!$C$7*-1),IF(V852&lt;設定!$C$3,G852*(1+設定!$C$6),"除外")))&gt;10,IF(AND(V852&gt;=設定!$C$3,X852&gt;=L852),G852*(1+設定!$C$6),IF(AND(V852&gt;=設定!$C$3,X852&lt;L852),G852*(1+設定!$C$7*-1),IF(V852&lt;設定!$C$3,G852*(1+設定!$C$6),"除外"))),10)</f>
        <v>#VALUE!</v>
      </c>
      <c r="I852" s="34" t="e">
        <f ca="1">IF(消化率!$I$5&lt;1,商品!H852*消化率!$I$5,IF(商品!W852*商品!Q852/(商品!H852*消化率!$I$5)&gt;商品!L852,商品!H852*消化率!$I$5,J852))</f>
        <v>#DIV/0!</v>
      </c>
      <c r="J852" s="34" t="e">
        <f t="shared" si="184"/>
        <v>#VALUE!</v>
      </c>
      <c r="K852" s="34" t="e">
        <f ca="1">IF(ROUNDDOWN(IF(I852&gt;=設定!$C$8,設定!$C$8,商品!I852),0)&lt;10,10,ROUNDDOWN(IF(I852&gt;=設定!$C$8,設定!$C$8,商品!I852),0))</f>
        <v>#DIV/0!</v>
      </c>
      <c r="L852" s="64">
        <f>IF(F852="標準",設定!$C$4,商品!F852)</f>
        <v>5</v>
      </c>
      <c r="M852" s="63" t="str">
        <f>_xlfn.XLOOKUP($D852,全商品!$F:$F,全商品!H:H,"-")</f>
        <v>-</v>
      </c>
      <c r="N852" s="12" t="str">
        <f>_xlfn.XLOOKUP($D852,全商品!$F:$F,全商品!I:I,"-")</f>
        <v>-</v>
      </c>
      <c r="O852" s="23" t="str">
        <f>_xlfn.XLOOKUP($D852,全商品!$F:$F,全商品!K:K,"-")</f>
        <v>-</v>
      </c>
      <c r="P852" s="13" t="str">
        <f>_xlfn.XLOOKUP($D852,全商品!$F:$F,全商品!M:M,"-")</f>
        <v>-</v>
      </c>
      <c r="Q852" s="25" t="str">
        <f>_xlfn.XLOOKUP($D852,現状商品設定!B:B,現状商品設定!D:D,"-")</f>
        <v>-</v>
      </c>
      <c r="R852" s="22">
        <f>SUM(_xlfn.XLOOKUP($D852,当月商品!$D:$D,当月商品!I:I,0),_xlfn.XLOOKUP($D852,前月商品!$D:$D,前月商品!I:I,0),_xlfn.XLOOKUP($D852,前々月商品!$D:$D,前々月商品!I:I,0))</f>
        <v>0</v>
      </c>
      <c r="S852" s="23">
        <f>SUM(_xlfn.XLOOKUP($D852,当月商品!$D:$D,当月商品!V:V,0),_xlfn.XLOOKUP($D852,前月商品!$D:$D,前月商品!V:V,0),_xlfn.XLOOKUP($D852,前々月商品!$D:$D,前々月商品!V:V,0))</f>
        <v>0</v>
      </c>
      <c r="T852" s="23">
        <f t="shared" si="185"/>
        <v>0</v>
      </c>
      <c r="U852" s="23">
        <f>SUM(_xlfn.XLOOKUP($D852,当月商品!$D:$D,当月商品!W:W,0),_xlfn.XLOOKUP($D852,前月商品!$D:$D,前月商品!W:W,0),_xlfn.XLOOKUP($D852,前々月商品!$D:$D,前々月商品!W:W,0))</f>
        <v>0</v>
      </c>
      <c r="V852" s="23">
        <f>SUM(_xlfn.XLOOKUP($D852,当月商品!$D:$D,当月商品!H:H,0),_xlfn.XLOOKUP($D852,前月商品!$D:$D,前月商品!H:H,0),_xlfn.XLOOKUP($D852,前々月商品!$D:$D,前々月商品!H:H,0))</f>
        <v>0</v>
      </c>
      <c r="W852" s="13">
        <f t="shared" si="186"/>
        <v>0</v>
      </c>
      <c r="X852" s="15">
        <f t="shared" si="187"/>
        <v>0</v>
      </c>
      <c r="Y852" s="22">
        <f>_xlfn.XLOOKUP($D852,当月商品!$D:$D,当月商品!I:I,0)</f>
        <v>0</v>
      </c>
      <c r="Z852" s="23">
        <f>_xlfn.XLOOKUP($D852,前月商品!$D:$D,前月商品!I:I,0)</f>
        <v>0</v>
      </c>
      <c r="AA852" s="23">
        <f>_xlfn.XLOOKUP($D852,前々月商品!$D:$D,前々月商品!I:I,0)</f>
        <v>0</v>
      </c>
      <c r="AB852" s="23">
        <f>_xlfn.XLOOKUP($D852,当月商品!$D:$D,当月商品!V:V,0)</f>
        <v>0</v>
      </c>
      <c r="AC852" s="23">
        <f>_xlfn.XLOOKUP($D852,前月商品!$D:$D,前月商品!V:V,0)</f>
        <v>0</v>
      </c>
      <c r="AD852" s="23">
        <f>_xlfn.XLOOKUP($D852,前々月商品!$D:$D,前々月商品!V:V,0)</f>
        <v>0</v>
      </c>
      <c r="AE852" s="23">
        <f t="shared" si="188"/>
        <v>0</v>
      </c>
      <c r="AF852" s="23">
        <f t="shared" si="189"/>
        <v>0</v>
      </c>
      <c r="AG852" s="23">
        <f t="shared" si="190"/>
        <v>0</v>
      </c>
      <c r="AH852" s="12">
        <f>_xlfn.XLOOKUP($D852,当月商品!$D:$D,当月商品!W:W,0)</f>
        <v>0</v>
      </c>
      <c r="AI852" s="12">
        <f>_xlfn.XLOOKUP($D852,前月商品!$D:$D,前月商品!W:W,0)</f>
        <v>0</v>
      </c>
      <c r="AJ852" s="12">
        <f>_xlfn.XLOOKUP($D852,前々月商品!$D:$D,前々月商品!W:W,0)</f>
        <v>0</v>
      </c>
      <c r="AK852" s="12">
        <f>_xlfn.XLOOKUP($D852,当月商品!$D:$D,当月商品!H:H,0)</f>
        <v>0</v>
      </c>
      <c r="AL852" s="12">
        <f>_xlfn.XLOOKUP($D852,前月商品!$D:$D,前月商品!H:H,0)</f>
        <v>0</v>
      </c>
      <c r="AM852" s="12">
        <f>_xlfn.XLOOKUP($D852,前々月商品!$D:$D,前々月商品!H:H,0)</f>
        <v>0</v>
      </c>
      <c r="AN852" s="13">
        <f t="shared" si="191"/>
        <v>0</v>
      </c>
      <c r="AO852" s="13">
        <f t="shared" si="192"/>
        <v>0</v>
      </c>
      <c r="AP852" s="13">
        <f t="shared" si="193"/>
        <v>0</v>
      </c>
      <c r="AQ852" s="16">
        <f t="shared" si="194"/>
        <v>0</v>
      </c>
      <c r="AR852" s="16">
        <f t="shared" si="195"/>
        <v>0</v>
      </c>
      <c r="AS852" s="17">
        <f t="shared" si="196"/>
        <v>0</v>
      </c>
      <c r="AT852" t="e">
        <f t="shared" si="197"/>
        <v>#VALUE!</v>
      </c>
    </row>
    <row r="853" spans="3:46" ht="36.65" customHeight="1">
      <c r="C853" s="20">
        <v>848</v>
      </c>
      <c r="D853" s="53">
        <f>現状商品設定!B850</f>
        <v>0</v>
      </c>
      <c r="E853" s="26" t="str">
        <f>IFERROR(_xlfn.XLOOKUP($D853,現状商品設定!B:B,現状商品設定!C:C,"-"),"-")</f>
        <v>-</v>
      </c>
      <c r="F853" s="32" t="s">
        <v>46</v>
      </c>
      <c r="G853" s="30" t="str">
        <f>IFERROR(_xlfn.XLOOKUP($D853,現状商品設定!B:B,現状商品設定!F:F),"-")</f>
        <v>-</v>
      </c>
      <c r="H853" s="34" t="e">
        <f>IF(IF(AND(V853&gt;=設定!$C$3,X853&gt;=L853),G853*(1+設定!$C$6),IF(AND(V853&gt;=設定!$C$3,X853&lt;L853),G853*(1+設定!$C$7*-1),IF(V853&lt;設定!$C$3,G853*(1+設定!$C$6),"除外")))&gt;10,IF(AND(V853&gt;=設定!$C$3,X853&gt;=L853),G853*(1+設定!$C$6),IF(AND(V853&gt;=設定!$C$3,X853&lt;L853),G853*(1+設定!$C$7*-1),IF(V853&lt;設定!$C$3,G853*(1+設定!$C$6),"除外"))),10)</f>
        <v>#VALUE!</v>
      </c>
      <c r="I853" s="34" t="e">
        <f ca="1">IF(消化率!$I$5&lt;1,商品!H853*消化率!$I$5,IF(商品!W853*商品!Q853/(商品!H853*消化率!$I$5)&gt;商品!L853,商品!H853*消化率!$I$5,J853))</f>
        <v>#DIV/0!</v>
      </c>
      <c r="J853" s="34" t="e">
        <f t="shared" si="184"/>
        <v>#VALUE!</v>
      </c>
      <c r="K853" s="34" t="e">
        <f ca="1">IF(ROUNDDOWN(IF(I853&gt;=設定!$C$8,設定!$C$8,商品!I853),0)&lt;10,10,ROUNDDOWN(IF(I853&gt;=設定!$C$8,設定!$C$8,商品!I853),0))</f>
        <v>#DIV/0!</v>
      </c>
      <c r="L853" s="64">
        <f>IF(F853="標準",設定!$C$4,商品!F853)</f>
        <v>5</v>
      </c>
      <c r="M853" s="63" t="str">
        <f>_xlfn.XLOOKUP($D853,全商品!$F:$F,全商品!H:H,"-")</f>
        <v>-</v>
      </c>
      <c r="N853" s="12" t="str">
        <f>_xlfn.XLOOKUP($D853,全商品!$F:$F,全商品!I:I,"-")</f>
        <v>-</v>
      </c>
      <c r="O853" s="23" t="str">
        <f>_xlfn.XLOOKUP($D853,全商品!$F:$F,全商品!K:K,"-")</f>
        <v>-</v>
      </c>
      <c r="P853" s="13" t="str">
        <f>_xlfn.XLOOKUP($D853,全商品!$F:$F,全商品!M:M,"-")</f>
        <v>-</v>
      </c>
      <c r="Q853" s="25" t="str">
        <f>_xlfn.XLOOKUP($D853,現状商品設定!B:B,現状商品設定!D:D,"-")</f>
        <v>-</v>
      </c>
      <c r="R853" s="22">
        <f>SUM(_xlfn.XLOOKUP($D853,当月商品!$D:$D,当月商品!I:I,0),_xlfn.XLOOKUP($D853,前月商品!$D:$D,前月商品!I:I,0),_xlfn.XLOOKUP($D853,前々月商品!$D:$D,前々月商品!I:I,0))</f>
        <v>0</v>
      </c>
      <c r="S853" s="23">
        <f>SUM(_xlfn.XLOOKUP($D853,当月商品!$D:$D,当月商品!V:V,0),_xlfn.XLOOKUP($D853,前月商品!$D:$D,前月商品!V:V,0),_xlfn.XLOOKUP($D853,前々月商品!$D:$D,前々月商品!V:V,0))</f>
        <v>0</v>
      </c>
      <c r="T853" s="23">
        <f t="shared" si="185"/>
        <v>0</v>
      </c>
      <c r="U853" s="23">
        <f>SUM(_xlfn.XLOOKUP($D853,当月商品!$D:$D,当月商品!W:W,0),_xlfn.XLOOKUP($D853,前月商品!$D:$D,前月商品!W:W,0),_xlfn.XLOOKUP($D853,前々月商品!$D:$D,前々月商品!W:W,0))</f>
        <v>0</v>
      </c>
      <c r="V853" s="23">
        <f>SUM(_xlfn.XLOOKUP($D853,当月商品!$D:$D,当月商品!H:H,0),_xlfn.XLOOKUP($D853,前月商品!$D:$D,前月商品!H:H,0),_xlfn.XLOOKUP($D853,前々月商品!$D:$D,前々月商品!H:H,0))</f>
        <v>0</v>
      </c>
      <c r="W853" s="13">
        <f t="shared" si="186"/>
        <v>0</v>
      </c>
      <c r="X853" s="15">
        <f t="shared" si="187"/>
        <v>0</v>
      </c>
      <c r="Y853" s="22">
        <f>_xlfn.XLOOKUP($D853,当月商品!$D:$D,当月商品!I:I,0)</f>
        <v>0</v>
      </c>
      <c r="Z853" s="23">
        <f>_xlfn.XLOOKUP($D853,前月商品!$D:$D,前月商品!I:I,0)</f>
        <v>0</v>
      </c>
      <c r="AA853" s="23">
        <f>_xlfn.XLOOKUP($D853,前々月商品!$D:$D,前々月商品!I:I,0)</f>
        <v>0</v>
      </c>
      <c r="AB853" s="23">
        <f>_xlfn.XLOOKUP($D853,当月商品!$D:$D,当月商品!V:V,0)</f>
        <v>0</v>
      </c>
      <c r="AC853" s="23">
        <f>_xlfn.XLOOKUP($D853,前月商品!$D:$D,前月商品!V:V,0)</f>
        <v>0</v>
      </c>
      <c r="AD853" s="23">
        <f>_xlfn.XLOOKUP($D853,前々月商品!$D:$D,前々月商品!V:V,0)</f>
        <v>0</v>
      </c>
      <c r="AE853" s="23">
        <f t="shared" si="188"/>
        <v>0</v>
      </c>
      <c r="AF853" s="23">
        <f t="shared" si="189"/>
        <v>0</v>
      </c>
      <c r="AG853" s="23">
        <f t="shared" si="190"/>
        <v>0</v>
      </c>
      <c r="AH853" s="12">
        <f>_xlfn.XLOOKUP($D853,当月商品!$D:$D,当月商品!W:W,0)</f>
        <v>0</v>
      </c>
      <c r="AI853" s="12">
        <f>_xlfn.XLOOKUP($D853,前月商品!$D:$D,前月商品!W:W,0)</f>
        <v>0</v>
      </c>
      <c r="AJ853" s="12">
        <f>_xlfn.XLOOKUP($D853,前々月商品!$D:$D,前々月商品!W:W,0)</f>
        <v>0</v>
      </c>
      <c r="AK853" s="12">
        <f>_xlfn.XLOOKUP($D853,当月商品!$D:$D,当月商品!H:H,0)</f>
        <v>0</v>
      </c>
      <c r="AL853" s="12">
        <f>_xlfn.XLOOKUP($D853,前月商品!$D:$D,前月商品!H:H,0)</f>
        <v>0</v>
      </c>
      <c r="AM853" s="12">
        <f>_xlfn.XLOOKUP($D853,前々月商品!$D:$D,前々月商品!H:H,0)</f>
        <v>0</v>
      </c>
      <c r="AN853" s="13">
        <f t="shared" si="191"/>
        <v>0</v>
      </c>
      <c r="AO853" s="13">
        <f t="shared" si="192"/>
        <v>0</v>
      </c>
      <c r="AP853" s="13">
        <f t="shared" si="193"/>
        <v>0</v>
      </c>
      <c r="AQ853" s="16">
        <f t="shared" si="194"/>
        <v>0</v>
      </c>
      <c r="AR853" s="16">
        <f t="shared" si="195"/>
        <v>0</v>
      </c>
      <c r="AS853" s="17">
        <f t="shared" si="196"/>
        <v>0</v>
      </c>
      <c r="AT853" t="e">
        <f t="shared" si="197"/>
        <v>#VALUE!</v>
      </c>
    </row>
    <row r="854" spans="3:46" ht="36.65" customHeight="1">
      <c r="C854" s="20">
        <v>849</v>
      </c>
      <c r="D854" s="53">
        <f>現状商品設定!B851</f>
        <v>0</v>
      </c>
      <c r="E854" s="26" t="str">
        <f>IFERROR(_xlfn.XLOOKUP($D854,現状商品設定!B:B,現状商品設定!C:C,"-"),"-")</f>
        <v>-</v>
      </c>
      <c r="F854" s="32" t="s">
        <v>46</v>
      </c>
      <c r="G854" s="30" t="str">
        <f>IFERROR(_xlfn.XLOOKUP($D854,現状商品設定!B:B,現状商品設定!F:F),"-")</f>
        <v>-</v>
      </c>
      <c r="H854" s="34" t="e">
        <f>IF(IF(AND(V854&gt;=設定!$C$3,X854&gt;=L854),G854*(1+設定!$C$6),IF(AND(V854&gt;=設定!$C$3,X854&lt;L854),G854*(1+設定!$C$7*-1),IF(V854&lt;設定!$C$3,G854*(1+設定!$C$6),"除外")))&gt;10,IF(AND(V854&gt;=設定!$C$3,X854&gt;=L854),G854*(1+設定!$C$6),IF(AND(V854&gt;=設定!$C$3,X854&lt;L854),G854*(1+設定!$C$7*-1),IF(V854&lt;設定!$C$3,G854*(1+設定!$C$6),"除外"))),10)</f>
        <v>#VALUE!</v>
      </c>
      <c r="I854" s="34" t="e">
        <f ca="1">IF(消化率!$I$5&lt;1,商品!H854*消化率!$I$5,IF(商品!W854*商品!Q854/(商品!H854*消化率!$I$5)&gt;商品!L854,商品!H854*消化率!$I$5,J854))</f>
        <v>#DIV/0!</v>
      </c>
      <c r="J854" s="34" t="e">
        <f t="shared" si="184"/>
        <v>#VALUE!</v>
      </c>
      <c r="K854" s="34" t="e">
        <f ca="1">IF(ROUNDDOWN(IF(I854&gt;=設定!$C$8,設定!$C$8,商品!I854),0)&lt;10,10,ROUNDDOWN(IF(I854&gt;=設定!$C$8,設定!$C$8,商品!I854),0))</f>
        <v>#DIV/0!</v>
      </c>
      <c r="L854" s="64">
        <f>IF(F854="標準",設定!$C$4,商品!F854)</f>
        <v>5</v>
      </c>
      <c r="M854" s="63" t="str">
        <f>_xlfn.XLOOKUP($D854,全商品!$F:$F,全商品!H:H,"-")</f>
        <v>-</v>
      </c>
      <c r="N854" s="12" t="str">
        <f>_xlfn.XLOOKUP($D854,全商品!$F:$F,全商品!I:I,"-")</f>
        <v>-</v>
      </c>
      <c r="O854" s="23" t="str">
        <f>_xlfn.XLOOKUP($D854,全商品!$F:$F,全商品!K:K,"-")</f>
        <v>-</v>
      </c>
      <c r="P854" s="13" t="str">
        <f>_xlfn.XLOOKUP($D854,全商品!$F:$F,全商品!M:M,"-")</f>
        <v>-</v>
      </c>
      <c r="Q854" s="25" t="str">
        <f>_xlfn.XLOOKUP($D854,現状商品設定!B:B,現状商品設定!D:D,"-")</f>
        <v>-</v>
      </c>
      <c r="R854" s="22">
        <f>SUM(_xlfn.XLOOKUP($D854,当月商品!$D:$D,当月商品!I:I,0),_xlfn.XLOOKUP($D854,前月商品!$D:$D,前月商品!I:I,0),_xlfn.XLOOKUP($D854,前々月商品!$D:$D,前々月商品!I:I,0))</f>
        <v>0</v>
      </c>
      <c r="S854" s="23">
        <f>SUM(_xlfn.XLOOKUP($D854,当月商品!$D:$D,当月商品!V:V,0),_xlfn.XLOOKUP($D854,前月商品!$D:$D,前月商品!V:V,0),_xlfn.XLOOKUP($D854,前々月商品!$D:$D,前々月商品!V:V,0))</f>
        <v>0</v>
      </c>
      <c r="T854" s="23">
        <f t="shared" si="185"/>
        <v>0</v>
      </c>
      <c r="U854" s="23">
        <f>SUM(_xlfn.XLOOKUP($D854,当月商品!$D:$D,当月商品!W:W,0),_xlfn.XLOOKUP($D854,前月商品!$D:$D,前月商品!W:W,0),_xlfn.XLOOKUP($D854,前々月商品!$D:$D,前々月商品!W:W,0))</f>
        <v>0</v>
      </c>
      <c r="V854" s="23">
        <f>SUM(_xlfn.XLOOKUP($D854,当月商品!$D:$D,当月商品!H:H,0),_xlfn.XLOOKUP($D854,前月商品!$D:$D,前月商品!H:H,0),_xlfn.XLOOKUP($D854,前々月商品!$D:$D,前々月商品!H:H,0))</f>
        <v>0</v>
      </c>
      <c r="W854" s="13">
        <f t="shared" si="186"/>
        <v>0</v>
      </c>
      <c r="X854" s="15">
        <f t="shared" si="187"/>
        <v>0</v>
      </c>
      <c r="Y854" s="22">
        <f>_xlfn.XLOOKUP($D854,当月商品!$D:$D,当月商品!I:I,0)</f>
        <v>0</v>
      </c>
      <c r="Z854" s="23">
        <f>_xlfn.XLOOKUP($D854,前月商品!$D:$D,前月商品!I:I,0)</f>
        <v>0</v>
      </c>
      <c r="AA854" s="23">
        <f>_xlfn.XLOOKUP($D854,前々月商品!$D:$D,前々月商品!I:I,0)</f>
        <v>0</v>
      </c>
      <c r="AB854" s="23">
        <f>_xlfn.XLOOKUP($D854,当月商品!$D:$D,当月商品!V:V,0)</f>
        <v>0</v>
      </c>
      <c r="AC854" s="23">
        <f>_xlfn.XLOOKUP($D854,前月商品!$D:$D,前月商品!V:V,0)</f>
        <v>0</v>
      </c>
      <c r="AD854" s="23">
        <f>_xlfn.XLOOKUP($D854,前々月商品!$D:$D,前々月商品!V:V,0)</f>
        <v>0</v>
      </c>
      <c r="AE854" s="23">
        <f t="shared" si="188"/>
        <v>0</v>
      </c>
      <c r="AF854" s="23">
        <f t="shared" si="189"/>
        <v>0</v>
      </c>
      <c r="AG854" s="23">
        <f t="shared" si="190"/>
        <v>0</v>
      </c>
      <c r="AH854" s="12">
        <f>_xlfn.XLOOKUP($D854,当月商品!$D:$D,当月商品!W:W,0)</f>
        <v>0</v>
      </c>
      <c r="AI854" s="12">
        <f>_xlfn.XLOOKUP($D854,前月商品!$D:$D,前月商品!W:W,0)</f>
        <v>0</v>
      </c>
      <c r="AJ854" s="12">
        <f>_xlfn.XLOOKUP($D854,前々月商品!$D:$D,前々月商品!W:W,0)</f>
        <v>0</v>
      </c>
      <c r="AK854" s="12">
        <f>_xlfn.XLOOKUP($D854,当月商品!$D:$D,当月商品!H:H,0)</f>
        <v>0</v>
      </c>
      <c r="AL854" s="12">
        <f>_xlfn.XLOOKUP($D854,前月商品!$D:$D,前月商品!H:H,0)</f>
        <v>0</v>
      </c>
      <c r="AM854" s="12">
        <f>_xlfn.XLOOKUP($D854,前々月商品!$D:$D,前々月商品!H:H,0)</f>
        <v>0</v>
      </c>
      <c r="AN854" s="13">
        <f t="shared" si="191"/>
        <v>0</v>
      </c>
      <c r="AO854" s="13">
        <f t="shared" si="192"/>
        <v>0</v>
      </c>
      <c r="AP854" s="13">
        <f t="shared" si="193"/>
        <v>0</v>
      </c>
      <c r="AQ854" s="16">
        <f t="shared" si="194"/>
        <v>0</v>
      </c>
      <c r="AR854" s="16">
        <f t="shared" si="195"/>
        <v>0</v>
      </c>
      <c r="AS854" s="17">
        <f t="shared" si="196"/>
        <v>0</v>
      </c>
      <c r="AT854" t="e">
        <f t="shared" si="197"/>
        <v>#VALUE!</v>
      </c>
    </row>
    <row r="855" spans="3:46" ht="36.65" customHeight="1">
      <c r="C855" s="20">
        <v>850</v>
      </c>
      <c r="D855" s="53">
        <f>現状商品設定!B852</f>
        <v>0</v>
      </c>
      <c r="E855" s="26" t="str">
        <f>IFERROR(_xlfn.XLOOKUP($D855,現状商品設定!B:B,現状商品設定!C:C,"-"),"-")</f>
        <v>-</v>
      </c>
      <c r="F855" s="32" t="s">
        <v>46</v>
      </c>
      <c r="G855" s="30" t="str">
        <f>IFERROR(_xlfn.XLOOKUP($D855,現状商品設定!B:B,現状商品設定!F:F),"-")</f>
        <v>-</v>
      </c>
      <c r="H855" s="34" t="e">
        <f>IF(IF(AND(V855&gt;=設定!$C$3,X855&gt;=L855),G855*(1+設定!$C$6),IF(AND(V855&gt;=設定!$C$3,X855&lt;L855),G855*(1+設定!$C$7*-1),IF(V855&lt;設定!$C$3,G855*(1+設定!$C$6),"除外")))&gt;10,IF(AND(V855&gt;=設定!$C$3,X855&gt;=L855),G855*(1+設定!$C$6),IF(AND(V855&gt;=設定!$C$3,X855&lt;L855),G855*(1+設定!$C$7*-1),IF(V855&lt;設定!$C$3,G855*(1+設定!$C$6),"除外"))),10)</f>
        <v>#VALUE!</v>
      </c>
      <c r="I855" s="34" t="e">
        <f ca="1">IF(消化率!$I$5&lt;1,商品!H855*消化率!$I$5,IF(商品!W855*商品!Q855/(商品!H855*消化率!$I$5)&gt;商品!L855,商品!H855*消化率!$I$5,J855))</f>
        <v>#DIV/0!</v>
      </c>
      <c r="J855" s="34" t="e">
        <f t="shared" si="184"/>
        <v>#VALUE!</v>
      </c>
      <c r="K855" s="34" t="e">
        <f ca="1">IF(ROUNDDOWN(IF(I855&gt;=設定!$C$8,設定!$C$8,商品!I855),0)&lt;10,10,ROUNDDOWN(IF(I855&gt;=設定!$C$8,設定!$C$8,商品!I855),0))</f>
        <v>#DIV/0!</v>
      </c>
      <c r="L855" s="64">
        <f>IF(F855="標準",設定!$C$4,商品!F855)</f>
        <v>5</v>
      </c>
      <c r="M855" s="63" t="str">
        <f>_xlfn.XLOOKUP($D855,全商品!$F:$F,全商品!H:H,"-")</f>
        <v>-</v>
      </c>
      <c r="N855" s="12" t="str">
        <f>_xlfn.XLOOKUP($D855,全商品!$F:$F,全商品!I:I,"-")</f>
        <v>-</v>
      </c>
      <c r="O855" s="23" t="str">
        <f>_xlfn.XLOOKUP($D855,全商品!$F:$F,全商品!K:K,"-")</f>
        <v>-</v>
      </c>
      <c r="P855" s="13" t="str">
        <f>_xlfn.XLOOKUP($D855,全商品!$F:$F,全商品!M:M,"-")</f>
        <v>-</v>
      </c>
      <c r="Q855" s="25" t="str">
        <f>_xlfn.XLOOKUP($D855,現状商品設定!B:B,現状商品設定!D:D,"-")</f>
        <v>-</v>
      </c>
      <c r="R855" s="22">
        <f>SUM(_xlfn.XLOOKUP($D855,当月商品!$D:$D,当月商品!I:I,0),_xlfn.XLOOKUP($D855,前月商品!$D:$D,前月商品!I:I,0),_xlfn.XLOOKUP($D855,前々月商品!$D:$D,前々月商品!I:I,0))</f>
        <v>0</v>
      </c>
      <c r="S855" s="23">
        <f>SUM(_xlfn.XLOOKUP($D855,当月商品!$D:$D,当月商品!V:V,0),_xlfn.XLOOKUP($D855,前月商品!$D:$D,前月商品!V:V,0),_xlfn.XLOOKUP($D855,前々月商品!$D:$D,前々月商品!V:V,0))</f>
        <v>0</v>
      </c>
      <c r="T855" s="23">
        <f t="shared" si="185"/>
        <v>0</v>
      </c>
      <c r="U855" s="23">
        <f>SUM(_xlfn.XLOOKUP($D855,当月商品!$D:$D,当月商品!W:W,0),_xlfn.XLOOKUP($D855,前月商品!$D:$D,前月商品!W:W,0),_xlfn.XLOOKUP($D855,前々月商品!$D:$D,前々月商品!W:W,0))</f>
        <v>0</v>
      </c>
      <c r="V855" s="23">
        <f>SUM(_xlfn.XLOOKUP($D855,当月商品!$D:$D,当月商品!H:H,0),_xlfn.XLOOKUP($D855,前月商品!$D:$D,前月商品!H:H,0),_xlfn.XLOOKUP($D855,前々月商品!$D:$D,前々月商品!H:H,0))</f>
        <v>0</v>
      </c>
      <c r="W855" s="13">
        <f t="shared" si="186"/>
        <v>0</v>
      </c>
      <c r="X855" s="15">
        <f t="shared" si="187"/>
        <v>0</v>
      </c>
      <c r="Y855" s="22">
        <f>_xlfn.XLOOKUP($D855,当月商品!$D:$D,当月商品!I:I,0)</f>
        <v>0</v>
      </c>
      <c r="Z855" s="23">
        <f>_xlfn.XLOOKUP($D855,前月商品!$D:$D,前月商品!I:I,0)</f>
        <v>0</v>
      </c>
      <c r="AA855" s="23">
        <f>_xlfn.XLOOKUP($D855,前々月商品!$D:$D,前々月商品!I:I,0)</f>
        <v>0</v>
      </c>
      <c r="AB855" s="23">
        <f>_xlfn.XLOOKUP($D855,当月商品!$D:$D,当月商品!V:V,0)</f>
        <v>0</v>
      </c>
      <c r="AC855" s="23">
        <f>_xlfn.XLOOKUP($D855,前月商品!$D:$D,前月商品!V:V,0)</f>
        <v>0</v>
      </c>
      <c r="AD855" s="23">
        <f>_xlfn.XLOOKUP($D855,前々月商品!$D:$D,前々月商品!V:V,0)</f>
        <v>0</v>
      </c>
      <c r="AE855" s="23">
        <f t="shared" si="188"/>
        <v>0</v>
      </c>
      <c r="AF855" s="23">
        <f t="shared" si="189"/>
        <v>0</v>
      </c>
      <c r="AG855" s="23">
        <f t="shared" si="190"/>
        <v>0</v>
      </c>
      <c r="AH855" s="12">
        <f>_xlfn.XLOOKUP($D855,当月商品!$D:$D,当月商品!W:W,0)</f>
        <v>0</v>
      </c>
      <c r="AI855" s="12">
        <f>_xlfn.XLOOKUP($D855,前月商品!$D:$D,前月商品!W:W,0)</f>
        <v>0</v>
      </c>
      <c r="AJ855" s="12">
        <f>_xlfn.XLOOKUP($D855,前々月商品!$D:$D,前々月商品!W:W,0)</f>
        <v>0</v>
      </c>
      <c r="AK855" s="12">
        <f>_xlfn.XLOOKUP($D855,当月商品!$D:$D,当月商品!H:H,0)</f>
        <v>0</v>
      </c>
      <c r="AL855" s="12">
        <f>_xlfn.XLOOKUP($D855,前月商品!$D:$D,前月商品!H:H,0)</f>
        <v>0</v>
      </c>
      <c r="AM855" s="12">
        <f>_xlfn.XLOOKUP($D855,前々月商品!$D:$D,前々月商品!H:H,0)</f>
        <v>0</v>
      </c>
      <c r="AN855" s="13">
        <f t="shared" si="191"/>
        <v>0</v>
      </c>
      <c r="AO855" s="13">
        <f t="shared" si="192"/>
        <v>0</v>
      </c>
      <c r="AP855" s="13">
        <f t="shared" si="193"/>
        <v>0</v>
      </c>
      <c r="AQ855" s="16">
        <f t="shared" si="194"/>
        <v>0</v>
      </c>
      <c r="AR855" s="16">
        <f t="shared" si="195"/>
        <v>0</v>
      </c>
      <c r="AS855" s="17">
        <f t="shared" si="196"/>
        <v>0</v>
      </c>
      <c r="AT855" t="e">
        <f t="shared" si="197"/>
        <v>#VALUE!</v>
      </c>
    </row>
    <row r="856" spans="3:46" ht="36.65" customHeight="1">
      <c r="C856" s="20">
        <v>851</v>
      </c>
      <c r="D856" s="53">
        <f>現状商品設定!B853</f>
        <v>0</v>
      </c>
      <c r="E856" s="26" t="str">
        <f>IFERROR(_xlfn.XLOOKUP($D856,現状商品設定!B:B,現状商品設定!C:C,"-"),"-")</f>
        <v>-</v>
      </c>
      <c r="F856" s="32" t="s">
        <v>46</v>
      </c>
      <c r="G856" s="30" t="str">
        <f>IFERROR(_xlfn.XLOOKUP($D856,現状商品設定!B:B,現状商品設定!F:F),"-")</f>
        <v>-</v>
      </c>
      <c r="H856" s="34" t="e">
        <f>IF(IF(AND(V856&gt;=設定!$C$3,X856&gt;=L856),G856*(1+設定!$C$6),IF(AND(V856&gt;=設定!$C$3,X856&lt;L856),G856*(1+設定!$C$7*-1),IF(V856&lt;設定!$C$3,G856*(1+設定!$C$6),"除外")))&gt;10,IF(AND(V856&gt;=設定!$C$3,X856&gt;=L856),G856*(1+設定!$C$6),IF(AND(V856&gt;=設定!$C$3,X856&lt;L856),G856*(1+設定!$C$7*-1),IF(V856&lt;設定!$C$3,G856*(1+設定!$C$6),"除外"))),10)</f>
        <v>#VALUE!</v>
      </c>
      <c r="I856" s="34" t="e">
        <f ca="1">IF(消化率!$I$5&lt;1,商品!H856*消化率!$I$5,IF(商品!W856*商品!Q856/(商品!H856*消化率!$I$5)&gt;商品!L856,商品!H856*消化率!$I$5,J856))</f>
        <v>#DIV/0!</v>
      </c>
      <c r="J856" s="34" t="e">
        <f t="shared" si="184"/>
        <v>#VALUE!</v>
      </c>
      <c r="K856" s="34" t="e">
        <f ca="1">IF(ROUNDDOWN(IF(I856&gt;=設定!$C$8,設定!$C$8,商品!I856),0)&lt;10,10,ROUNDDOWN(IF(I856&gt;=設定!$C$8,設定!$C$8,商品!I856),0))</f>
        <v>#DIV/0!</v>
      </c>
      <c r="L856" s="64">
        <f>IF(F856="標準",設定!$C$4,商品!F856)</f>
        <v>5</v>
      </c>
      <c r="M856" s="63" t="str">
        <f>_xlfn.XLOOKUP($D856,全商品!$F:$F,全商品!H:H,"-")</f>
        <v>-</v>
      </c>
      <c r="N856" s="12" t="str">
        <f>_xlfn.XLOOKUP($D856,全商品!$F:$F,全商品!I:I,"-")</f>
        <v>-</v>
      </c>
      <c r="O856" s="23" t="str">
        <f>_xlfn.XLOOKUP($D856,全商品!$F:$F,全商品!K:K,"-")</f>
        <v>-</v>
      </c>
      <c r="P856" s="13" t="str">
        <f>_xlfn.XLOOKUP($D856,全商品!$F:$F,全商品!M:M,"-")</f>
        <v>-</v>
      </c>
      <c r="Q856" s="25" t="str">
        <f>_xlfn.XLOOKUP($D856,現状商品設定!B:B,現状商品設定!D:D,"-")</f>
        <v>-</v>
      </c>
      <c r="R856" s="22">
        <f>SUM(_xlfn.XLOOKUP($D856,当月商品!$D:$D,当月商品!I:I,0),_xlfn.XLOOKUP($D856,前月商品!$D:$D,前月商品!I:I,0),_xlfn.XLOOKUP($D856,前々月商品!$D:$D,前々月商品!I:I,0))</f>
        <v>0</v>
      </c>
      <c r="S856" s="23">
        <f>SUM(_xlfn.XLOOKUP($D856,当月商品!$D:$D,当月商品!V:V,0),_xlfn.XLOOKUP($D856,前月商品!$D:$D,前月商品!V:V,0),_xlfn.XLOOKUP($D856,前々月商品!$D:$D,前々月商品!V:V,0))</f>
        <v>0</v>
      </c>
      <c r="T856" s="23">
        <f t="shared" si="185"/>
        <v>0</v>
      </c>
      <c r="U856" s="23">
        <f>SUM(_xlfn.XLOOKUP($D856,当月商品!$D:$D,当月商品!W:W,0),_xlfn.XLOOKUP($D856,前月商品!$D:$D,前月商品!W:W,0),_xlfn.XLOOKUP($D856,前々月商品!$D:$D,前々月商品!W:W,0))</f>
        <v>0</v>
      </c>
      <c r="V856" s="23">
        <f>SUM(_xlfn.XLOOKUP($D856,当月商品!$D:$D,当月商品!H:H,0),_xlfn.XLOOKUP($D856,前月商品!$D:$D,前月商品!H:H,0),_xlfn.XLOOKUP($D856,前々月商品!$D:$D,前々月商品!H:H,0))</f>
        <v>0</v>
      </c>
      <c r="W856" s="13">
        <f t="shared" si="186"/>
        <v>0</v>
      </c>
      <c r="X856" s="15">
        <f t="shared" si="187"/>
        <v>0</v>
      </c>
      <c r="Y856" s="22">
        <f>_xlfn.XLOOKUP($D856,当月商品!$D:$D,当月商品!I:I,0)</f>
        <v>0</v>
      </c>
      <c r="Z856" s="23">
        <f>_xlfn.XLOOKUP($D856,前月商品!$D:$D,前月商品!I:I,0)</f>
        <v>0</v>
      </c>
      <c r="AA856" s="23">
        <f>_xlfn.XLOOKUP($D856,前々月商品!$D:$D,前々月商品!I:I,0)</f>
        <v>0</v>
      </c>
      <c r="AB856" s="23">
        <f>_xlfn.XLOOKUP($D856,当月商品!$D:$D,当月商品!V:V,0)</f>
        <v>0</v>
      </c>
      <c r="AC856" s="23">
        <f>_xlfn.XLOOKUP($D856,前月商品!$D:$D,前月商品!V:V,0)</f>
        <v>0</v>
      </c>
      <c r="AD856" s="23">
        <f>_xlfn.XLOOKUP($D856,前々月商品!$D:$D,前々月商品!V:V,0)</f>
        <v>0</v>
      </c>
      <c r="AE856" s="23">
        <f t="shared" si="188"/>
        <v>0</v>
      </c>
      <c r="AF856" s="23">
        <f t="shared" si="189"/>
        <v>0</v>
      </c>
      <c r="AG856" s="23">
        <f t="shared" si="190"/>
        <v>0</v>
      </c>
      <c r="AH856" s="12">
        <f>_xlfn.XLOOKUP($D856,当月商品!$D:$D,当月商品!W:W,0)</f>
        <v>0</v>
      </c>
      <c r="AI856" s="12">
        <f>_xlfn.XLOOKUP($D856,前月商品!$D:$D,前月商品!W:W,0)</f>
        <v>0</v>
      </c>
      <c r="AJ856" s="12">
        <f>_xlfn.XLOOKUP($D856,前々月商品!$D:$D,前々月商品!W:W,0)</f>
        <v>0</v>
      </c>
      <c r="AK856" s="12">
        <f>_xlfn.XLOOKUP($D856,当月商品!$D:$D,当月商品!H:H,0)</f>
        <v>0</v>
      </c>
      <c r="AL856" s="12">
        <f>_xlfn.XLOOKUP($D856,前月商品!$D:$D,前月商品!H:H,0)</f>
        <v>0</v>
      </c>
      <c r="AM856" s="12">
        <f>_xlfn.XLOOKUP($D856,前々月商品!$D:$D,前々月商品!H:H,0)</f>
        <v>0</v>
      </c>
      <c r="AN856" s="13">
        <f t="shared" si="191"/>
        <v>0</v>
      </c>
      <c r="AO856" s="13">
        <f t="shared" si="192"/>
        <v>0</v>
      </c>
      <c r="AP856" s="13">
        <f t="shared" si="193"/>
        <v>0</v>
      </c>
      <c r="AQ856" s="16">
        <f t="shared" si="194"/>
        <v>0</v>
      </c>
      <c r="AR856" s="16">
        <f t="shared" si="195"/>
        <v>0</v>
      </c>
      <c r="AS856" s="17">
        <f t="shared" si="196"/>
        <v>0</v>
      </c>
      <c r="AT856" t="e">
        <f t="shared" si="197"/>
        <v>#VALUE!</v>
      </c>
    </row>
    <row r="857" spans="3:46" ht="36.65" customHeight="1">
      <c r="C857" s="20">
        <v>852</v>
      </c>
      <c r="D857" s="53">
        <f>現状商品設定!B854</f>
        <v>0</v>
      </c>
      <c r="E857" s="26" t="str">
        <f>IFERROR(_xlfn.XLOOKUP($D857,現状商品設定!B:B,現状商品設定!C:C,"-"),"-")</f>
        <v>-</v>
      </c>
      <c r="F857" s="32" t="s">
        <v>46</v>
      </c>
      <c r="G857" s="30" t="str">
        <f>IFERROR(_xlfn.XLOOKUP($D857,現状商品設定!B:B,現状商品設定!F:F),"-")</f>
        <v>-</v>
      </c>
      <c r="H857" s="34" t="e">
        <f>IF(IF(AND(V857&gt;=設定!$C$3,X857&gt;=L857),G857*(1+設定!$C$6),IF(AND(V857&gt;=設定!$C$3,X857&lt;L857),G857*(1+設定!$C$7*-1),IF(V857&lt;設定!$C$3,G857*(1+設定!$C$6),"除外")))&gt;10,IF(AND(V857&gt;=設定!$C$3,X857&gt;=L857),G857*(1+設定!$C$6),IF(AND(V857&gt;=設定!$C$3,X857&lt;L857),G857*(1+設定!$C$7*-1),IF(V857&lt;設定!$C$3,G857*(1+設定!$C$6),"除外"))),10)</f>
        <v>#VALUE!</v>
      </c>
      <c r="I857" s="34" t="e">
        <f ca="1">IF(消化率!$I$5&lt;1,商品!H857*消化率!$I$5,IF(商品!W857*商品!Q857/(商品!H857*消化率!$I$5)&gt;商品!L857,商品!H857*消化率!$I$5,J857))</f>
        <v>#DIV/0!</v>
      </c>
      <c r="J857" s="34" t="e">
        <f t="shared" si="184"/>
        <v>#VALUE!</v>
      </c>
      <c r="K857" s="34" t="e">
        <f ca="1">IF(ROUNDDOWN(IF(I857&gt;=設定!$C$8,設定!$C$8,商品!I857),0)&lt;10,10,ROUNDDOWN(IF(I857&gt;=設定!$C$8,設定!$C$8,商品!I857),0))</f>
        <v>#DIV/0!</v>
      </c>
      <c r="L857" s="64">
        <f>IF(F857="標準",設定!$C$4,商品!F857)</f>
        <v>5</v>
      </c>
      <c r="M857" s="63" t="str">
        <f>_xlfn.XLOOKUP($D857,全商品!$F:$F,全商品!H:H,"-")</f>
        <v>-</v>
      </c>
      <c r="N857" s="12" t="str">
        <f>_xlfn.XLOOKUP($D857,全商品!$F:$F,全商品!I:I,"-")</f>
        <v>-</v>
      </c>
      <c r="O857" s="23" t="str">
        <f>_xlfn.XLOOKUP($D857,全商品!$F:$F,全商品!K:K,"-")</f>
        <v>-</v>
      </c>
      <c r="P857" s="13" t="str">
        <f>_xlfn.XLOOKUP($D857,全商品!$F:$F,全商品!M:M,"-")</f>
        <v>-</v>
      </c>
      <c r="Q857" s="25" t="str">
        <f>_xlfn.XLOOKUP($D857,現状商品設定!B:B,現状商品設定!D:D,"-")</f>
        <v>-</v>
      </c>
      <c r="R857" s="22">
        <f>SUM(_xlfn.XLOOKUP($D857,当月商品!$D:$D,当月商品!I:I,0),_xlfn.XLOOKUP($D857,前月商品!$D:$D,前月商品!I:I,0),_xlfn.XLOOKUP($D857,前々月商品!$D:$D,前々月商品!I:I,0))</f>
        <v>0</v>
      </c>
      <c r="S857" s="23">
        <f>SUM(_xlfn.XLOOKUP($D857,当月商品!$D:$D,当月商品!V:V,0),_xlfn.XLOOKUP($D857,前月商品!$D:$D,前月商品!V:V,0),_xlfn.XLOOKUP($D857,前々月商品!$D:$D,前々月商品!V:V,0))</f>
        <v>0</v>
      </c>
      <c r="T857" s="23">
        <f t="shared" si="185"/>
        <v>0</v>
      </c>
      <c r="U857" s="23">
        <f>SUM(_xlfn.XLOOKUP($D857,当月商品!$D:$D,当月商品!W:W,0),_xlfn.XLOOKUP($D857,前月商品!$D:$D,前月商品!W:W,0),_xlfn.XLOOKUP($D857,前々月商品!$D:$D,前々月商品!W:W,0))</f>
        <v>0</v>
      </c>
      <c r="V857" s="23">
        <f>SUM(_xlfn.XLOOKUP($D857,当月商品!$D:$D,当月商品!H:H,0),_xlfn.XLOOKUP($D857,前月商品!$D:$D,前月商品!H:H,0),_xlfn.XLOOKUP($D857,前々月商品!$D:$D,前々月商品!H:H,0))</f>
        <v>0</v>
      </c>
      <c r="W857" s="13">
        <f t="shared" si="186"/>
        <v>0</v>
      </c>
      <c r="X857" s="15">
        <f t="shared" si="187"/>
        <v>0</v>
      </c>
      <c r="Y857" s="22">
        <f>_xlfn.XLOOKUP($D857,当月商品!$D:$D,当月商品!I:I,0)</f>
        <v>0</v>
      </c>
      <c r="Z857" s="23">
        <f>_xlfn.XLOOKUP($D857,前月商品!$D:$D,前月商品!I:I,0)</f>
        <v>0</v>
      </c>
      <c r="AA857" s="23">
        <f>_xlfn.XLOOKUP($D857,前々月商品!$D:$D,前々月商品!I:I,0)</f>
        <v>0</v>
      </c>
      <c r="AB857" s="23">
        <f>_xlfn.XLOOKUP($D857,当月商品!$D:$D,当月商品!V:V,0)</f>
        <v>0</v>
      </c>
      <c r="AC857" s="23">
        <f>_xlfn.XLOOKUP($D857,前月商品!$D:$D,前月商品!V:V,0)</f>
        <v>0</v>
      </c>
      <c r="AD857" s="23">
        <f>_xlfn.XLOOKUP($D857,前々月商品!$D:$D,前々月商品!V:V,0)</f>
        <v>0</v>
      </c>
      <c r="AE857" s="23">
        <f t="shared" si="188"/>
        <v>0</v>
      </c>
      <c r="AF857" s="23">
        <f t="shared" si="189"/>
        <v>0</v>
      </c>
      <c r="AG857" s="23">
        <f t="shared" si="190"/>
        <v>0</v>
      </c>
      <c r="AH857" s="12">
        <f>_xlfn.XLOOKUP($D857,当月商品!$D:$D,当月商品!W:W,0)</f>
        <v>0</v>
      </c>
      <c r="AI857" s="12">
        <f>_xlfn.XLOOKUP($D857,前月商品!$D:$D,前月商品!W:W,0)</f>
        <v>0</v>
      </c>
      <c r="AJ857" s="12">
        <f>_xlfn.XLOOKUP($D857,前々月商品!$D:$D,前々月商品!W:W,0)</f>
        <v>0</v>
      </c>
      <c r="AK857" s="12">
        <f>_xlfn.XLOOKUP($D857,当月商品!$D:$D,当月商品!H:H,0)</f>
        <v>0</v>
      </c>
      <c r="AL857" s="12">
        <f>_xlfn.XLOOKUP($D857,前月商品!$D:$D,前月商品!H:H,0)</f>
        <v>0</v>
      </c>
      <c r="AM857" s="12">
        <f>_xlfn.XLOOKUP($D857,前々月商品!$D:$D,前々月商品!H:H,0)</f>
        <v>0</v>
      </c>
      <c r="AN857" s="13">
        <f t="shared" si="191"/>
        <v>0</v>
      </c>
      <c r="AO857" s="13">
        <f t="shared" si="192"/>
        <v>0</v>
      </c>
      <c r="AP857" s="13">
        <f t="shared" si="193"/>
        <v>0</v>
      </c>
      <c r="AQ857" s="16">
        <f t="shared" si="194"/>
        <v>0</v>
      </c>
      <c r="AR857" s="16">
        <f t="shared" si="195"/>
        <v>0</v>
      </c>
      <c r="AS857" s="17">
        <f t="shared" si="196"/>
        <v>0</v>
      </c>
      <c r="AT857" t="e">
        <f t="shared" si="197"/>
        <v>#VALUE!</v>
      </c>
    </row>
    <row r="858" spans="3:46" ht="36.65" customHeight="1">
      <c r="C858" s="20">
        <v>853</v>
      </c>
      <c r="D858" s="53">
        <f>現状商品設定!B855</f>
        <v>0</v>
      </c>
      <c r="E858" s="26" t="str">
        <f>IFERROR(_xlfn.XLOOKUP($D858,現状商品設定!B:B,現状商品設定!C:C,"-"),"-")</f>
        <v>-</v>
      </c>
      <c r="F858" s="32" t="s">
        <v>46</v>
      </c>
      <c r="G858" s="30" t="str">
        <f>IFERROR(_xlfn.XLOOKUP($D858,現状商品設定!B:B,現状商品設定!F:F),"-")</f>
        <v>-</v>
      </c>
      <c r="H858" s="34" t="e">
        <f>IF(IF(AND(V858&gt;=設定!$C$3,X858&gt;=L858),G858*(1+設定!$C$6),IF(AND(V858&gt;=設定!$C$3,X858&lt;L858),G858*(1+設定!$C$7*-1),IF(V858&lt;設定!$C$3,G858*(1+設定!$C$6),"除外")))&gt;10,IF(AND(V858&gt;=設定!$C$3,X858&gt;=L858),G858*(1+設定!$C$6),IF(AND(V858&gt;=設定!$C$3,X858&lt;L858),G858*(1+設定!$C$7*-1),IF(V858&lt;設定!$C$3,G858*(1+設定!$C$6),"除外"))),10)</f>
        <v>#VALUE!</v>
      </c>
      <c r="I858" s="34" t="e">
        <f ca="1">IF(消化率!$I$5&lt;1,商品!H858*消化率!$I$5,IF(商品!W858*商品!Q858/(商品!H858*消化率!$I$5)&gt;商品!L858,商品!H858*消化率!$I$5,J858))</f>
        <v>#DIV/0!</v>
      </c>
      <c r="J858" s="34" t="e">
        <f t="shared" si="184"/>
        <v>#VALUE!</v>
      </c>
      <c r="K858" s="34" t="e">
        <f ca="1">IF(ROUNDDOWN(IF(I858&gt;=設定!$C$8,設定!$C$8,商品!I858),0)&lt;10,10,ROUNDDOWN(IF(I858&gt;=設定!$C$8,設定!$C$8,商品!I858),0))</f>
        <v>#DIV/0!</v>
      </c>
      <c r="L858" s="64">
        <f>IF(F858="標準",設定!$C$4,商品!F858)</f>
        <v>5</v>
      </c>
      <c r="M858" s="63" t="str">
        <f>_xlfn.XLOOKUP($D858,全商品!$F:$F,全商品!H:H,"-")</f>
        <v>-</v>
      </c>
      <c r="N858" s="12" t="str">
        <f>_xlfn.XLOOKUP($D858,全商品!$F:$F,全商品!I:I,"-")</f>
        <v>-</v>
      </c>
      <c r="O858" s="23" t="str">
        <f>_xlfn.XLOOKUP($D858,全商品!$F:$F,全商品!K:K,"-")</f>
        <v>-</v>
      </c>
      <c r="P858" s="13" t="str">
        <f>_xlfn.XLOOKUP($D858,全商品!$F:$F,全商品!M:M,"-")</f>
        <v>-</v>
      </c>
      <c r="Q858" s="25" t="str">
        <f>_xlfn.XLOOKUP($D858,現状商品設定!B:B,現状商品設定!D:D,"-")</f>
        <v>-</v>
      </c>
      <c r="R858" s="22">
        <f>SUM(_xlfn.XLOOKUP($D858,当月商品!$D:$D,当月商品!I:I,0),_xlfn.XLOOKUP($D858,前月商品!$D:$D,前月商品!I:I,0),_xlfn.XLOOKUP($D858,前々月商品!$D:$D,前々月商品!I:I,0))</f>
        <v>0</v>
      </c>
      <c r="S858" s="23">
        <f>SUM(_xlfn.XLOOKUP($D858,当月商品!$D:$D,当月商品!V:V,0),_xlfn.XLOOKUP($D858,前月商品!$D:$D,前月商品!V:V,0),_xlfn.XLOOKUP($D858,前々月商品!$D:$D,前々月商品!V:V,0))</f>
        <v>0</v>
      </c>
      <c r="T858" s="23">
        <f t="shared" si="185"/>
        <v>0</v>
      </c>
      <c r="U858" s="23">
        <f>SUM(_xlfn.XLOOKUP($D858,当月商品!$D:$D,当月商品!W:W,0),_xlfn.XLOOKUP($D858,前月商品!$D:$D,前月商品!W:W,0),_xlfn.XLOOKUP($D858,前々月商品!$D:$D,前々月商品!W:W,0))</f>
        <v>0</v>
      </c>
      <c r="V858" s="23">
        <f>SUM(_xlfn.XLOOKUP($D858,当月商品!$D:$D,当月商品!H:H,0),_xlfn.XLOOKUP($D858,前月商品!$D:$D,前月商品!H:H,0),_xlfn.XLOOKUP($D858,前々月商品!$D:$D,前々月商品!H:H,0))</f>
        <v>0</v>
      </c>
      <c r="W858" s="13">
        <f t="shared" si="186"/>
        <v>0</v>
      </c>
      <c r="X858" s="15">
        <f t="shared" si="187"/>
        <v>0</v>
      </c>
      <c r="Y858" s="22">
        <f>_xlfn.XLOOKUP($D858,当月商品!$D:$D,当月商品!I:I,0)</f>
        <v>0</v>
      </c>
      <c r="Z858" s="23">
        <f>_xlfn.XLOOKUP($D858,前月商品!$D:$D,前月商品!I:I,0)</f>
        <v>0</v>
      </c>
      <c r="AA858" s="23">
        <f>_xlfn.XLOOKUP($D858,前々月商品!$D:$D,前々月商品!I:I,0)</f>
        <v>0</v>
      </c>
      <c r="AB858" s="23">
        <f>_xlfn.XLOOKUP($D858,当月商品!$D:$D,当月商品!V:V,0)</f>
        <v>0</v>
      </c>
      <c r="AC858" s="23">
        <f>_xlfn.XLOOKUP($D858,前月商品!$D:$D,前月商品!V:V,0)</f>
        <v>0</v>
      </c>
      <c r="AD858" s="23">
        <f>_xlfn.XLOOKUP($D858,前々月商品!$D:$D,前々月商品!V:V,0)</f>
        <v>0</v>
      </c>
      <c r="AE858" s="23">
        <f t="shared" si="188"/>
        <v>0</v>
      </c>
      <c r="AF858" s="23">
        <f t="shared" si="189"/>
        <v>0</v>
      </c>
      <c r="AG858" s="23">
        <f t="shared" si="190"/>
        <v>0</v>
      </c>
      <c r="AH858" s="12">
        <f>_xlfn.XLOOKUP($D858,当月商品!$D:$D,当月商品!W:W,0)</f>
        <v>0</v>
      </c>
      <c r="AI858" s="12">
        <f>_xlfn.XLOOKUP($D858,前月商品!$D:$D,前月商品!W:W,0)</f>
        <v>0</v>
      </c>
      <c r="AJ858" s="12">
        <f>_xlfn.XLOOKUP($D858,前々月商品!$D:$D,前々月商品!W:W,0)</f>
        <v>0</v>
      </c>
      <c r="AK858" s="12">
        <f>_xlfn.XLOOKUP($D858,当月商品!$D:$D,当月商品!H:H,0)</f>
        <v>0</v>
      </c>
      <c r="AL858" s="12">
        <f>_xlfn.XLOOKUP($D858,前月商品!$D:$D,前月商品!H:H,0)</f>
        <v>0</v>
      </c>
      <c r="AM858" s="12">
        <f>_xlfn.XLOOKUP($D858,前々月商品!$D:$D,前々月商品!H:H,0)</f>
        <v>0</v>
      </c>
      <c r="AN858" s="13">
        <f t="shared" si="191"/>
        <v>0</v>
      </c>
      <c r="AO858" s="13">
        <f t="shared" si="192"/>
        <v>0</v>
      </c>
      <c r="AP858" s="13">
        <f t="shared" si="193"/>
        <v>0</v>
      </c>
      <c r="AQ858" s="16">
        <f t="shared" si="194"/>
        <v>0</v>
      </c>
      <c r="AR858" s="16">
        <f t="shared" si="195"/>
        <v>0</v>
      </c>
      <c r="AS858" s="17">
        <f t="shared" si="196"/>
        <v>0</v>
      </c>
      <c r="AT858" t="e">
        <f t="shared" si="197"/>
        <v>#VALUE!</v>
      </c>
    </row>
    <row r="859" spans="3:46" ht="36.65" customHeight="1">
      <c r="C859" s="20">
        <v>854</v>
      </c>
      <c r="D859" s="53">
        <f>現状商品設定!B856</f>
        <v>0</v>
      </c>
      <c r="E859" s="26" t="str">
        <f>IFERROR(_xlfn.XLOOKUP($D859,現状商品設定!B:B,現状商品設定!C:C,"-"),"-")</f>
        <v>-</v>
      </c>
      <c r="F859" s="32" t="s">
        <v>46</v>
      </c>
      <c r="G859" s="30" t="str">
        <f>IFERROR(_xlfn.XLOOKUP($D859,現状商品設定!B:B,現状商品設定!F:F),"-")</f>
        <v>-</v>
      </c>
      <c r="H859" s="34" t="e">
        <f>IF(IF(AND(V859&gt;=設定!$C$3,X859&gt;=L859),G859*(1+設定!$C$6),IF(AND(V859&gt;=設定!$C$3,X859&lt;L859),G859*(1+設定!$C$7*-1),IF(V859&lt;設定!$C$3,G859*(1+設定!$C$6),"除外")))&gt;10,IF(AND(V859&gt;=設定!$C$3,X859&gt;=L859),G859*(1+設定!$C$6),IF(AND(V859&gt;=設定!$C$3,X859&lt;L859),G859*(1+設定!$C$7*-1),IF(V859&lt;設定!$C$3,G859*(1+設定!$C$6),"除外"))),10)</f>
        <v>#VALUE!</v>
      </c>
      <c r="I859" s="34" t="e">
        <f ca="1">IF(消化率!$I$5&lt;1,商品!H859*消化率!$I$5,IF(商品!W859*商品!Q859/(商品!H859*消化率!$I$5)&gt;商品!L859,商品!H859*消化率!$I$5,J859))</f>
        <v>#DIV/0!</v>
      </c>
      <c r="J859" s="34" t="e">
        <f t="shared" si="184"/>
        <v>#VALUE!</v>
      </c>
      <c r="K859" s="34" t="e">
        <f ca="1">IF(ROUNDDOWN(IF(I859&gt;=設定!$C$8,設定!$C$8,商品!I859),0)&lt;10,10,ROUNDDOWN(IF(I859&gt;=設定!$C$8,設定!$C$8,商品!I859),0))</f>
        <v>#DIV/0!</v>
      </c>
      <c r="L859" s="64">
        <f>IF(F859="標準",設定!$C$4,商品!F859)</f>
        <v>5</v>
      </c>
      <c r="M859" s="63" t="str">
        <f>_xlfn.XLOOKUP($D859,全商品!$F:$F,全商品!H:H,"-")</f>
        <v>-</v>
      </c>
      <c r="N859" s="12" t="str">
        <f>_xlfn.XLOOKUP($D859,全商品!$F:$F,全商品!I:I,"-")</f>
        <v>-</v>
      </c>
      <c r="O859" s="23" t="str">
        <f>_xlfn.XLOOKUP($D859,全商品!$F:$F,全商品!K:K,"-")</f>
        <v>-</v>
      </c>
      <c r="P859" s="13" t="str">
        <f>_xlfn.XLOOKUP($D859,全商品!$F:$F,全商品!M:M,"-")</f>
        <v>-</v>
      </c>
      <c r="Q859" s="25" t="str">
        <f>_xlfn.XLOOKUP($D859,現状商品設定!B:B,現状商品設定!D:D,"-")</f>
        <v>-</v>
      </c>
      <c r="R859" s="22">
        <f>SUM(_xlfn.XLOOKUP($D859,当月商品!$D:$D,当月商品!I:I,0),_xlfn.XLOOKUP($D859,前月商品!$D:$D,前月商品!I:I,0),_xlfn.XLOOKUP($D859,前々月商品!$D:$D,前々月商品!I:I,0))</f>
        <v>0</v>
      </c>
      <c r="S859" s="23">
        <f>SUM(_xlfn.XLOOKUP($D859,当月商品!$D:$D,当月商品!V:V,0),_xlfn.XLOOKUP($D859,前月商品!$D:$D,前月商品!V:V,0),_xlfn.XLOOKUP($D859,前々月商品!$D:$D,前々月商品!V:V,0))</f>
        <v>0</v>
      </c>
      <c r="T859" s="23">
        <f t="shared" si="185"/>
        <v>0</v>
      </c>
      <c r="U859" s="23">
        <f>SUM(_xlfn.XLOOKUP($D859,当月商品!$D:$D,当月商品!W:W,0),_xlfn.XLOOKUP($D859,前月商品!$D:$D,前月商品!W:W,0),_xlfn.XLOOKUP($D859,前々月商品!$D:$D,前々月商品!W:W,0))</f>
        <v>0</v>
      </c>
      <c r="V859" s="23">
        <f>SUM(_xlfn.XLOOKUP($D859,当月商品!$D:$D,当月商品!H:H,0),_xlfn.XLOOKUP($D859,前月商品!$D:$D,前月商品!H:H,0),_xlfn.XLOOKUP($D859,前々月商品!$D:$D,前々月商品!H:H,0))</f>
        <v>0</v>
      </c>
      <c r="W859" s="13">
        <f t="shared" si="186"/>
        <v>0</v>
      </c>
      <c r="X859" s="15">
        <f t="shared" si="187"/>
        <v>0</v>
      </c>
      <c r="Y859" s="22">
        <f>_xlfn.XLOOKUP($D859,当月商品!$D:$D,当月商品!I:I,0)</f>
        <v>0</v>
      </c>
      <c r="Z859" s="23">
        <f>_xlfn.XLOOKUP($D859,前月商品!$D:$D,前月商品!I:I,0)</f>
        <v>0</v>
      </c>
      <c r="AA859" s="23">
        <f>_xlfn.XLOOKUP($D859,前々月商品!$D:$D,前々月商品!I:I,0)</f>
        <v>0</v>
      </c>
      <c r="AB859" s="23">
        <f>_xlfn.XLOOKUP($D859,当月商品!$D:$D,当月商品!V:V,0)</f>
        <v>0</v>
      </c>
      <c r="AC859" s="23">
        <f>_xlfn.XLOOKUP($D859,前月商品!$D:$D,前月商品!V:V,0)</f>
        <v>0</v>
      </c>
      <c r="AD859" s="23">
        <f>_xlfn.XLOOKUP($D859,前々月商品!$D:$D,前々月商品!V:V,0)</f>
        <v>0</v>
      </c>
      <c r="AE859" s="23">
        <f t="shared" si="188"/>
        <v>0</v>
      </c>
      <c r="AF859" s="23">
        <f t="shared" si="189"/>
        <v>0</v>
      </c>
      <c r="AG859" s="23">
        <f t="shared" si="190"/>
        <v>0</v>
      </c>
      <c r="AH859" s="12">
        <f>_xlfn.XLOOKUP($D859,当月商品!$D:$D,当月商品!W:W,0)</f>
        <v>0</v>
      </c>
      <c r="AI859" s="12">
        <f>_xlfn.XLOOKUP($D859,前月商品!$D:$D,前月商品!W:W,0)</f>
        <v>0</v>
      </c>
      <c r="AJ859" s="12">
        <f>_xlfn.XLOOKUP($D859,前々月商品!$D:$D,前々月商品!W:W,0)</f>
        <v>0</v>
      </c>
      <c r="AK859" s="12">
        <f>_xlfn.XLOOKUP($D859,当月商品!$D:$D,当月商品!H:H,0)</f>
        <v>0</v>
      </c>
      <c r="AL859" s="12">
        <f>_xlfn.XLOOKUP($D859,前月商品!$D:$D,前月商品!H:H,0)</f>
        <v>0</v>
      </c>
      <c r="AM859" s="12">
        <f>_xlfn.XLOOKUP($D859,前々月商品!$D:$D,前々月商品!H:H,0)</f>
        <v>0</v>
      </c>
      <c r="AN859" s="13">
        <f t="shared" si="191"/>
        <v>0</v>
      </c>
      <c r="AO859" s="13">
        <f t="shared" si="192"/>
        <v>0</v>
      </c>
      <c r="AP859" s="13">
        <f t="shared" si="193"/>
        <v>0</v>
      </c>
      <c r="AQ859" s="16">
        <f t="shared" si="194"/>
        <v>0</v>
      </c>
      <c r="AR859" s="16">
        <f t="shared" si="195"/>
        <v>0</v>
      </c>
      <c r="AS859" s="17">
        <f t="shared" si="196"/>
        <v>0</v>
      </c>
      <c r="AT859" t="e">
        <f t="shared" si="197"/>
        <v>#VALUE!</v>
      </c>
    </row>
    <row r="860" spans="3:46" ht="36.65" customHeight="1">
      <c r="C860" s="20">
        <v>855</v>
      </c>
      <c r="D860" s="53">
        <f>現状商品設定!B857</f>
        <v>0</v>
      </c>
      <c r="E860" s="26" t="str">
        <f>IFERROR(_xlfn.XLOOKUP($D860,現状商品設定!B:B,現状商品設定!C:C,"-"),"-")</f>
        <v>-</v>
      </c>
      <c r="F860" s="32" t="s">
        <v>46</v>
      </c>
      <c r="G860" s="30" t="str">
        <f>IFERROR(_xlfn.XLOOKUP($D860,現状商品設定!B:B,現状商品設定!F:F),"-")</f>
        <v>-</v>
      </c>
      <c r="H860" s="34" t="e">
        <f>IF(IF(AND(V860&gt;=設定!$C$3,X860&gt;=L860),G860*(1+設定!$C$6),IF(AND(V860&gt;=設定!$C$3,X860&lt;L860),G860*(1+設定!$C$7*-1),IF(V860&lt;設定!$C$3,G860*(1+設定!$C$6),"除外")))&gt;10,IF(AND(V860&gt;=設定!$C$3,X860&gt;=L860),G860*(1+設定!$C$6),IF(AND(V860&gt;=設定!$C$3,X860&lt;L860),G860*(1+設定!$C$7*-1),IF(V860&lt;設定!$C$3,G860*(1+設定!$C$6),"除外"))),10)</f>
        <v>#VALUE!</v>
      </c>
      <c r="I860" s="34" t="e">
        <f ca="1">IF(消化率!$I$5&lt;1,商品!H860*消化率!$I$5,IF(商品!W860*商品!Q860/(商品!H860*消化率!$I$5)&gt;商品!L860,商品!H860*消化率!$I$5,J860))</f>
        <v>#DIV/0!</v>
      </c>
      <c r="J860" s="34" t="e">
        <f t="shared" si="184"/>
        <v>#VALUE!</v>
      </c>
      <c r="K860" s="34" t="e">
        <f ca="1">IF(ROUNDDOWN(IF(I860&gt;=設定!$C$8,設定!$C$8,商品!I860),0)&lt;10,10,ROUNDDOWN(IF(I860&gt;=設定!$C$8,設定!$C$8,商品!I860),0))</f>
        <v>#DIV/0!</v>
      </c>
      <c r="L860" s="64">
        <f>IF(F860="標準",設定!$C$4,商品!F860)</f>
        <v>5</v>
      </c>
      <c r="M860" s="63" t="str">
        <f>_xlfn.XLOOKUP($D860,全商品!$F:$F,全商品!H:H,"-")</f>
        <v>-</v>
      </c>
      <c r="N860" s="12" t="str">
        <f>_xlfn.XLOOKUP($D860,全商品!$F:$F,全商品!I:I,"-")</f>
        <v>-</v>
      </c>
      <c r="O860" s="23" t="str">
        <f>_xlfn.XLOOKUP($D860,全商品!$F:$F,全商品!K:K,"-")</f>
        <v>-</v>
      </c>
      <c r="P860" s="13" t="str">
        <f>_xlfn.XLOOKUP($D860,全商品!$F:$F,全商品!M:M,"-")</f>
        <v>-</v>
      </c>
      <c r="Q860" s="25" t="str">
        <f>_xlfn.XLOOKUP($D860,現状商品設定!B:B,現状商品設定!D:D,"-")</f>
        <v>-</v>
      </c>
      <c r="R860" s="22">
        <f>SUM(_xlfn.XLOOKUP($D860,当月商品!$D:$D,当月商品!I:I,0),_xlfn.XLOOKUP($D860,前月商品!$D:$D,前月商品!I:I,0),_xlfn.XLOOKUP($D860,前々月商品!$D:$D,前々月商品!I:I,0))</f>
        <v>0</v>
      </c>
      <c r="S860" s="23">
        <f>SUM(_xlfn.XLOOKUP($D860,当月商品!$D:$D,当月商品!V:V,0),_xlfn.XLOOKUP($D860,前月商品!$D:$D,前月商品!V:V,0),_xlfn.XLOOKUP($D860,前々月商品!$D:$D,前々月商品!V:V,0))</f>
        <v>0</v>
      </c>
      <c r="T860" s="23">
        <f t="shared" si="185"/>
        <v>0</v>
      </c>
      <c r="U860" s="23">
        <f>SUM(_xlfn.XLOOKUP($D860,当月商品!$D:$D,当月商品!W:W,0),_xlfn.XLOOKUP($D860,前月商品!$D:$D,前月商品!W:W,0),_xlfn.XLOOKUP($D860,前々月商品!$D:$D,前々月商品!W:W,0))</f>
        <v>0</v>
      </c>
      <c r="V860" s="23">
        <f>SUM(_xlfn.XLOOKUP($D860,当月商品!$D:$D,当月商品!H:H,0),_xlfn.XLOOKUP($D860,前月商品!$D:$D,前月商品!H:H,0),_xlfn.XLOOKUP($D860,前々月商品!$D:$D,前々月商品!H:H,0))</f>
        <v>0</v>
      </c>
      <c r="W860" s="13">
        <f t="shared" si="186"/>
        <v>0</v>
      </c>
      <c r="X860" s="15">
        <f t="shared" si="187"/>
        <v>0</v>
      </c>
      <c r="Y860" s="22">
        <f>_xlfn.XLOOKUP($D860,当月商品!$D:$D,当月商品!I:I,0)</f>
        <v>0</v>
      </c>
      <c r="Z860" s="23">
        <f>_xlfn.XLOOKUP($D860,前月商品!$D:$D,前月商品!I:I,0)</f>
        <v>0</v>
      </c>
      <c r="AA860" s="23">
        <f>_xlfn.XLOOKUP($D860,前々月商品!$D:$D,前々月商品!I:I,0)</f>
        <v>0</v>
      </c>
      <c r="AB860" s="23">
        <f>_xlfn.XLOOKUP($D860,当月商品!$D:$D,当月商品!V:V,0)</f>
        <v>0</v>
      </c>
      <c r="AC860" s="23">
        <f>_xlfn.XLOOKUP($D860,前月商品!$D:$D,前月商品!V:V,0)</f>
        <v>0</v>
      </c>
      <c r="AD860" s="23">
        <f>_xlfn.XLOOKUP($D860,前々月商品!$D:$D,前々月商品!V:V,0)</f>
        <v>0</v>
      </c>
      <c r="AE860" s="23">
        <f t="shared" si="188"/>
        <v>0</v>
      </c>
      <c r="AF860" s="23">
        <f t="shared" si="189"/>
        <v>0</v>
      </c>
      <c r="AG860" s="23">
        <f t="shared" si="190"/>
        <v>0</v>
      </c>
      <c r="AH860" s="12">
        <f>_xlfn.XLOOKUP($D860,当月商品!$D:$D,当月商品!W:W,0)</f>
        <v>0</v>
      </c>
      <c r="AI860" s="12">
        <f>_xlfn.XLOOKUP($D860,前月商品!$D:$D,前月商品!W:W,0)</f>
        <v>0</v>
      </c>
      <c r="AJ860" s="12">
        <f>_xlfn.XLOOKUP($D860,前々月商品!$D:$D,前々月商品!W:W,0)</f>
        <v>0</v>
      </c>
      <c r="AK860" s="12">
        <f>_xlfn.XLOOKUP($D860,当月商品!$D:$D,当月商品!H:H,0)</f>
        <v>0</v>
      </c>
      <c r="AL860" s="12">
        <f>_xlfn.XLOOKUP($D860,前月商品!$D:$D,前月商品!H:H,0)</f>
        <v>0</v>
      </c>
      <c r="AM860" s="12">
        <f>_xlfn.XLOOKUP($D860,前々月商品!$D:$D,前々月商品!H:H,0)</f>
        <v>0</v>
      </c>
      <c r="AN860" s="13">
        <f t="shared" si="191"/>
        <v>0</v>
      </c>
      <c r="AO860" s="13">
        <f t="shared" si="192"/>
        <v>0</v>
      </c>
      <c r="AP860" s="13">
        <f t="shared" si="193"/>
        <v>0</v>
      </c>
      <c r="AQ860" s="16">
        <f t="shared" si="194"/>
        <v>0</v>
      </c>
      <c r="AR860" s="16">
        <f t="shared" si="195"/>
        <v>0</v>
      </c>
      <c r="AS860" s="17">
        <f t="shared" si="196"/>
        <v>0</v>
      </c>
      <c r="AT860" t="e">
        <f t="shared" si="197"/>
        <v>#VALUE!</v>
      </c>
    </row>
    <row r="861" spans="3:46" ht="36.65" customHeight="1">
      <c r="C861" s="20">
        <v>856</v>
      </c>
      <c r="D861" s="53">
        <f>現状商品設定!B858</f>
        <v>0</v>
      </c>
      <c r="E861" s="26" t="str">
        <f>IFERROR(_xlfn.XLOOKUP($D861,現状商品設定!B:B,現状商品設定!C:C,"-"),"-")</f>
        <v>-</v>
      </c>
      <c r="F861" s="32" t="s">
        <v>46</v>
      </c>
      <c r="G861" s="30" t="str">
        <f>IFERROR(_xlfn.XLOOKUP($D861,現状商品設定!B:B,現状商品設定!F:F),"-")</f>
        <v>-</v>
      </c>
      <c r="H861" s="34" t="e">
        <f>IF(IF(AND(V861&gt;=設定!$C$3,X861&gt;=L861),G861*(1+設定!$C$6),IF(AND(V861&gt;=設定!$C$3,X861&lt;L861),G861*(1+設定!$C$7*-1),IF(V861&lt;設定!$C$3,G861*(1+設定!$C$6),"除外")))&gt;10,IF(AND(V861&gt;=設定!$C$3,X861&gt;=L861),G861*(1+設定!$C$6),IF(AND(V861&gt;=設定!$C$3,X861&lt;L861),G861*(1+設定!$C$7*-1),IF(V861&lt;設定!$C$3,G861*(1+設定!$C$6),"除外"))),10)</f>
        <v>#VALUE!</v>
      </c>
      <c r="I861" s="34" t="e">
        <f ca="1">IF(消化率!$I$5&lt;1,商品!H861*消化率!$I$5,IF(商品!W861*商品!Q861/(商品!H861*消化率!$I$5)&gt;商品!L861,商品!H861*消化率!$I$5,J861))</f>
        <v>#DIV/0!</v>
      </c>
      <c r="J861" s="34" t="e">
        <f t="shared" si="184"/>
        <v>#VALUE!</v>
      </c>
      <c r="K861" s="34" t="e">
        <f ca="1">IF(ROUNDDOWN(IF(I861&gt;=設定!$C$8,設定!$C$8,商品!I861),0)&lt;10,10,ROUNDDOWN(IF(I861&gt;=設定!$C$8,設定!$C$8,商品!I861),0))</f>
        <v>#DIV/0!</v>
      </c>
      <c r="L861" s="64">
        <f>IF(F861="標準",設定!$C$4,商品!F861)</f>
        <v>5</v>
      </c>
      <c r="M861" s="63" t="str">
        <f>_xlfn.XLOOKUP($D861,全商品!$F:$F,全商品!H:H,"-")</f>
        <v>-</v>
      </c>
      <c r="N861" s="12" t="str">
        <f>_xlfn.XLOOKUP($D861,全商品!$F:$F,全商品!I:I,"-")</f>
        <v>-</v>
      </c>
      <c r="O861" s="23" t="str">
        <f>_xlfn.XLOOKUP($D861,全商品!$F:$F,全商品!K:K,"-")</f>
        <v>-</v>
      </c>
      <c r="P861" s="13" t="str">
        <f>_xlfn.XLOOKUP($D861,全商品!$F:$F,全商品!M:M,"-")</f>
        <v>-</v>
      </c>
      <c r="Q861" s="25" t="str">
        <f>_xlfn.XLOOKUP($D861,現状商品設定!B:B,現状商品設定!D:D,"-")</f>
        <v>-</v>
      </c>
      <c r="R861" s="22">
        <f>SUM(_xlfn.XLOOKUP($D861,当月商品!$D:$D,当月商品!I:I,0),_xlfn.XLOOKUP($D861,前月商品!$D:$D,前月商品!I:I,0),_xlfn.XLOOKUP($D861,前々月商品!$D:$D,前々月商品!I:I,0))</f>
        <v>0</v>
      </c>
      <c r="S861" s="23">
        <f>SUM(_xlfn.XLOOKUP($D861,当月商品!$D:$D,当月商品!V:V,0),_xlfn.XLOOKUP($D861,前月商品!$D:$D,前月商品!V:V,0),_xlfn.XLOOKUP($D861,前々月商品!$D:$D,前々月商品!V:V,0))</f>
        <v>0</v>
      </c>
      <c r="T861" s="23">
        <f t="shared" si="185"/>
        <v>0</v>
      </c>
      <c r="U861" s="23">
        <f>SUM(_xlfn.XLOOKUP($D861,当月商品!$D:$D,当月商品!W:W,0),_xlfn.XLOOKUP($D861,前月商品!$D:$D,前月商品!W:W,0),_xlfn.XLOOKUP($D861,前々月商品!$D:$D,前々月商品!W:W,0))</f>
        <v>0</v>
      </c>
      <c r="V861" s="23">
        <f>SUM(_xlfn.XLOOKUP($D861,当月商品!$D:$D,当月商品!H:H,0),_xlfn.XLOOKUP($D861,前月商品!$D:$D,前月商品!H:H,0),_xlfn.XLOOKUP($D861,前々月商品!$D:$D,前々月商品!H:H,0))</f>
        <v>0</v>
      </c>
      <c r="W861" s="13">
        <f t="shared" si="186"/>
        <v>0</v>
      </c>
      <c r="X861" s="15">
        <f t="shared" si="187"/>
        <v>0</v>
      </c>
      <c r="Y861" s="22">
        <f>_xlfn.XLOOKUP($D861,当月商品!$D:$D,当月商品!I:I,0)</f>
        <v>0</v>
      </c>
      <c r="Z861" s="23">
        <f>_xlfn.XLOOKUP($D861,前月商品!$D:$D,前月商品!I:I,0)</f>
        <v>0</v>
      </c>
      <c r="AA861" s="23">
        <f>_xlfn.XLOOKUP($D861,前々月商品!$D:$D,前々月商品!I:I,0)</f>
        <v>0</v>
      </c>
      <c r="AB861" s="23">
        <f>_xlfn.XLOOKUP($D861,当月商品!$D:$D,当月商品!V:V,0)</f>
        <v>0</v>
      </c>
      <c r="AC861" s="23">
        <f>_xlfn.XLOOKUP($D861,前月商品!$D:$D,前月商品!V:V,0)</f>
        <v>0</v>
      </c>
      <c r="AD861" s="23">
        <f>_xlfn.XLOOKUP($D861,前々月商品!$D:$D,前々月商品!V:V,0)</f>
        <v>0</v>
      </c>
      <c r="AE861" s="23">
        <f t="shared" si="188"/>
        <v>0</v>
      </c>
      <c r="AF861" s="23">
        <f t="shared" si="189"/>
        <v>0</v>
      </c>
      <c r="AG861" s="23">
        <f t="shared" si="190"/>
        <v>0</v>
      </c>
      <c r="AH861" s="12">
        <f>_xlfn.XLOOKUP($D861,当月商品!$D:$D,当月商品!W:W,0)</f>
        <v>0</v>
      </c>
      <c r="AI861" s="12">
        <f>_xlfn.XLOOKUP($D861,前月商品!$D:$D,前月商品!W:W,0)</f>
        <v>0</v>
      </c>
      <c r="AJ861" s="12">
        <f>_xlfn.XLOOKUP($D861,前々月商品!$D:$D,前々月商品!W:W,0)</f>
        <v>0</v>
      </c>
      <c r="AK861" s="12">
        <f>_xlfn.XLOOKUP($D861,当月商品!$D:$D,当月商品!H:H,0)</f>
        <v>0</v>
      </c>
      <c r="AL861" s="12">
        <f>_xlfn.XLOOKUP($D861,前月商品!$D:$D,前月商品!H:H,0)</f>
        <v>0</v>
      </c>
      <c r="AM861" s="12">
        <f>_xlfn.XLOOKUP($D861,前々月商品!$D:$D,前々月商品!H:H,0)</f>
        <v>0</v>
      </c>
      <c r="AN861" s="13">
        <f t="shared" si="191"/>
        <v>0</v>
      </c>
      <c r="AO861" s="13">
        <f t="shared" si="192"/>
        <v>0</v>
      </c>
      <c r="AP861" s="13">
        <f t="shared" si="193"/>
        <v>0</v>
      </c>
      <c r="AQ861" s="16">
        <f t="shared" si="194"/>
        <v>0</v>
      </c>
      <c r="AR861" s="16">
        <f t="shared" si="195"/>
        <v>0</v>
      </c>
      <c r="AS861" s="17">
        <f t="shared" si="196"/>
        <v>0</v>
      </c>
      <c r="AT861" t="e">
        <f t="shared" si="197"/>
        <v>#VALUE!</v>
      </c>
    </row>
    <row r="862" spans="3:46" ht="36.65" customHeight="1">
      <c r="C862" s="20">
        <v>857</v>
      </c>
      <c r="D862" s="53">
        <f>現状商品設定!B859</f>
        <v>0</v>
      </c>
      <c r="E862" s="26" t="str">
        <f>IFERROR(_xlfn.XLOOKUP($D862,現状商品設定!B:B,現状商品設定!C:C,"-"),"-")</f>
        <v>-</v>
      </c>
      <c r="F862" s="32" t="s">
        <v>46</v>
      </c>
      <c r="G862" s="30" t="str">
        <f>IFERROR(_xlfn.XLOOKUP($D862,現状商品設定!B:B,現状商品設定!F:F),"-")</f>
        <v>-</v>
      </c>
      <c r="H862" s="34" t="e">
        <f>IF(IF(AND(V862&gt;=設定!$C$3,X862&gt;=L862),G862*(1+設定!$C$6),IF(AND(V862&gt;=設定!$C$3,X862&lt;L862),G862*(1+設定!$C$7*-1),IF(V862&lt;設定!$C$3,G862*(1+設定!$C$6),"除外")))&gt;10,IF(AND(V862&gt;=設定!$C$3,X862&gt;=L862),G862*(1+設定!$C$6),IF(AND(V862&gt;=設定!$C$3,X862&lt;L862),G862*(1+設定!$C$7*-1),IF(V862&lt;設定!$C$3,G862*(1+設定!$C$6),"除外"))),10)</f>
        <v>#VALUE!</v>
      </c>
      <c r="I862" s="34" t="e">
        <f ca="1">IF(消化率!$I$5&lt;1,商品!H862*消化率!$I$5,IF(商品!W862*商品!Q862/(商品!H862*消化率!$I$5)&gt;商品!L862,商品!H862*消化率!$I$5,J862))</f>
        <v>#DIV/0!</v>
      </c>
      <c r="J862" s="34" t="e">
        <f t="shared" si="184"/>
        <v>#VALUE!</v>
      </c>
      <c r="K862" s="34" t="e">
        <f ca="1">IF(ROUNDDOWN(IF(I862&gt;=設定!$C$8,設定!$C$8,商品!I862),0)&lt;10,10,ROUNDDOWN(IF(I862&gt;=設定!$C$8,設定!$C$8,商品!I862),0))</f>
        <v>#DIV/0!</v>
      </c>
      <c r="L862" s="64">
        <f>IF(F862="標準",設定!$C$4,商品!F862)</f>
        <v>5</v>
      </c>
      <c r="M862" s="63" t="str">
        <f>_xlfn.XLOOKUP($D862,全商品!$F:$F,全商品!H:H,"-")</f>
        <v>-</v>
      </c>
      <c r="N862" s="12" t="str">
        <f>_xlfn.XLOOKUP($D862,全商品!$F:$F,全商品!I:I,"-")</f>
        <v>-</v>
      </c>
      <c r="O862" s="23" t="str">
        <f>_xlfn.XLOOKUP($D862,全商品!$F:$F,全商品!K:K,"-")</f>
        <v>-</v>
      </c>
      <c r="P862" s="13" t="str">
        <f>_xlfn.XLOOKUP($D862,全商品!$F:$F,全商品!M:M,"-")</f>
        <v>-</v>
      </c>
      <c r="Q862" s="25" t="str">
        <f>_xlfn.XLOOKUP($D862,現状商品設定!B:B,現状商品設定!D:D,"-")</f>
        <v>-</v>
      </c>
      <c r="R862" s="22">
        <f>SUM(_xlfn.XLOOKUP($D862,当月商品!$D:$D,当月商品!I:I,0),_xlfn.XLOOKUP($D862,前月商品!$D:$D,前月商品!I:I,0),_xlfn.XLOOKUP($D862,前々月商品!$D:$D,前々月商品!I:I,0))</f>
        <v>0</v>
      </c>
      <c r="S862" s="23">
        <f>SUM(_xlfn.XLOOKUP($D862,当月商品!$D:$D,当月商品!V:V,0),_xlfn.XLOOKUP($D862,前月商品!$D:$D,前月商品!V:V,0),_xlfn.XLOOKUP($D862,前々月商品!$D:$D,前々月商品!V:V,0))</f>
        <v>0</v>
      </c>
      <c r="T862" s="23">
        <f t="shared" si="185"/>
        <v>0</v>
      </c>
      <c r="U862" s="23">
        <f>SUM(_xlfn.XLOOKUP($D862,当月商品!$D:$D,当月商品!W:W,0),_xlfn.XLOOKUP($D862,前月商品!$D:$D,前月商品!W:W,0),_xlfn.XLOOKUP($D862,前々月商品!$D:$D,前々月商品!W:W,0))</f>
        <v>0</v>
      </c>
      <c r="V862" s="23">
        <f>SUM(_xlfn.XLOOKUP($D862,当月商品!$D:$D,当月商品!H:H,0),_xlfn.XLOOKUP($D862,前月商品!$D:$D,前月商品!H:H,0),_xlfn.XLOOKUP($D862,前々月商品!$D:$D,前々月商品!H:H,0))</f>
        <v>0</v>
      </c>
      <c r="W862" s="13">
        <f t="shared" si="186"/>
        <v>0</v>
      </c>
      <c r="X862" s="15">
        <f t="shared" si="187"/>
        <v>0</v>
      </c>
      <c r="Y862" s="22">
        <f>_xlfn.XLOOKUP($D862,当月商品!$D:$D,当月商品!I:I,0)</f>
        <v>0</v>
      </c>
      <c r="Z862" s="23">
        <f>_xlfn.XLOOKUP($D862,前月商品!$D:$D,前月商品!I:I,0)</f>
        <v>0</v>
      </c>
      <c r="AA862" s="23">
        <f>_xlfn.XLOOKUP($D862,前々月商品!$D:$D,前々月商品!I:I,0)</f>
        <v>0</v>
      </c>
      <c r="AB862" s="23">
        <f>_xlfn.XLOOKUP($D862,当月商品!$D:$D,当月商品!V:V,0)</f>
        <v>0</v>
      </c>
      <c r="AC862" s="23">
        <f>_xlfn.XLOOKUP($D862,前月商品!$D:$D,前月商品!V:V,0)</f>
        <v>0</v>
      </c>
      <c r="AD862" s="23">
        <f>_xlfn.XLOOKUP($D862,前々月商品!$D:$D,前々月商品!V:V,0)</f>
        <v>0</v>
      </c>
      <c r="AE862" s="23">
        <f t="shared" si="188"/>
        <v>0</v>
      </c>
      <c r="AF862" s="23">
        <f t="shared" si="189"/>
        <v>0</v>
      </c>
      <c r="AG862" s="23">
        <f t="shared" si="190"/>
        <v>0</v>
      </c>
      <c r="AH862" s="12">
        <f>_xlfn.XLOOKUP($D862,当月商品!$D:$D,当月商品!W:W,0)</f>
        <v>0</v>
      </c>
      <c r="AI862" s="12">
        <f>_xlfn.XLOOKUP($D862,前月商品!$D:$D,前月商品!W:W,0)</f>
        <v>0</v>
      </c>
      <c r="AJ862" s="12">
        <f>_xlfn.XLOOKUP($D862,前々月商品!$D:$D,前々月商品!W:W,0)</f>
        <v>0</v>
      </c>
      <c r="AK862" s="12">
        <f>_xlfn.XLOOKUP($D862,当月商品!$D:$D,当月商品!H:H,0)</f>
        <v>0</v>
      </c>
      <c r="AL862" s="12">
        <f>_xlfn.XLOOKUP($D862,前月商品!$D:$D,前月商品!H:H,0)</f>
        <v>0</v>
      </c>
      <c r="AM862" s="12">
        <f>_xlfn.XLOOKUP($D862,前々月商品!$D:$D,前々月商品!H:H,0)</f>
        <v>0</v>
      </c>
      <c r="AN862" s="13">
        <f t="shared" si="191"/>
        <v>0</v>
      </c>
      <c r="AO862" s="13">
        <f t="shared" si="192"/>
        <v>0</v>
      </c>
      <c r="AP862" s="13">
        <f t="shared" si="193"/>
        <v>0</v>
      </c>
      <c r="AQ862" s="16">
        <f t="shared" si="194"/>
        <v>0</v>
      </c>
      <c r="AR862" s="16">
        <f t="shared" si="195"/>
        <v>0</v>
      </c>
      <c r="AS862" s="17">
        <f t="shared" si="196"/>
        <v>0</v>
      </c>
      <c r="AT862" t="e">
        <f t="shared" si="197"/>
        <v>#VALUE!</v>
      </c>
    </row>
    <row r="863" spans="3:46" ht="36.65" customHeight="1">
      <c r="C863" s="20">
        <v>858</v>
      </c>
      <c r="D863" s="53">
        <f>現状商品設定!B860</f>
        <v>0</v>
      </c>
      <c r="E863" s="26" t="str">
        <f>IFERROR(_xlfn.XLOOKUP($D863,現状商品設定!B:B,現状商品設定!C:C,"-"),"-")</f>
        <v>-</v>
      </c>
      <c r="F863" s="32" t="s">
        <v>46</v>
      </c>
      <c r="G863" s="30" t="str">
        <f>IFERROR(_xlfn.XLOOKUP($D863,現状商品設定!B:B,現状商品設定!F:F),"-")</f>
        <v>-</v>
      </c>
      <c r="H863" s="34" t="e">
        <f>IF(IF(AND(V863&gt;=設定!$C$3,X863&gt;=L863),G863*(1+設定!$C$6),IF(AND(V863&gt;=設定!$C$3,X863&lt;L863),G863*(1+設定!$C$7*-1),IF(V863&lt;設定!$C$3,G863*(1+設定!$C$6),"除外")))&gt;10,IF(AND(V863&gt;=設定!$C$3,X863&gt;=L863),G863*(1+設定!$C$6),IF(AND(V863&gt;=設定!$C$3,X863&lt;L863),G863*(1+設定!$C$7*-1),IF(V863&lt;設定!$C$3,G863*(1+設定!$C$6),"除外"))),10)</f>
        <v>#VALUE!</v>
      </c>
      <c r="I863" s="34" t="e">
        <f ca="1">IF(消化率!$I$5&lt;1,商品!H863*消化率!$I$5,IF(商品!W863*商品!Q863/(商品!H863*消化率!$I$5)&gt;商品!L863,商品!H863*消化率!$I$5,J863))</f>
        <v>#DIV/0!</v>
      </c>
      <c r="J863" s="34" t="e">
        <f t="shared" si="184"/>
        <v>#VALUE!</v>
      </c>
      <c r="K863" s="34" t="e">
        <f ca="1">IF(ROUNDDOWN(IF(I863&gt;=設定!$C$8,設定!$C$8,商品!I863),0)&lt;10,10,ROUNDDOWN(IF(I863&gt;=設定!$C$8,設定!$C$8,商品!I863),0))</f>
        <v>#DIV/0!</v>
      </c>
      <c r="L863" s="64">
        <f>IF(F863="標準",設定!$C$4,商品!F863)</f>
        <v>5</v>
      </c>
      <c r="M863" s="63" t="str">
        <f>_xlfn.XLOOKUP($D863,全商品!$F:$F,全商品!H:H,"-")</f>
        <v>-</v>
      </c>
      <c r="N863" s="12" t="str">
        <f>_xlfn.XLOOKUP($D863,全商品!$F:$F,全商品!I:I,"-")</f>
        <v>-</v>
      </c>
      <c r="O863" s="23" t="str">
        <f>_xlfn.XLOOKUP($D863,全商品!$F:$F,全商品!K:K,"-")</f>
        <v>-</v>
      </c>
      <c r="P863" s="13" t="str">
        <f>_xlfn.XLOOKUP($D863,全商品!$F:$F,全商品!M:M,"-")</f>
        <v>-</v>
      </c>
      <c r="Q863" s="25" t="str">
        <f>_xlfn.XLOOKUP($D863,現状商品設定!B:B,現状商品設定!D:D,"-")</f>
        <v>-</v>
      </c>
      <c r="R863" s="22">
        <f>SUM(_xlfn.XLOOKUP($D863,当月商品!$D:$D,当月商品!I:I,0),_xlfn.XLOOKUP($D863,前月商品!$D:$D,前月商品!I:I,0),_xlfn.XLOOKUP($D863,前々月商品!$D:$D,前々月商品!I:I,0))</f>
        <v>0</v>
      </c>
      <c r="S863" s="23">
        <f>SUM(_xlfn.XLOOKUP($D863,当月商品!$D:$D,当月商品!V:V,0),_xlfn.XLOOKUP($D863,前月商品!$D:$D,前月商品!V:V,0),_xlfn.XLOOKUP($D863,前々月商品!$D:$D,前々月商品!V:V,0))</f>
        <v>0</v>
      </c>
      <c r="T863" s="23">
        <f t="shared" si="185"/>
        <v>0</v>
      </c>
      <c r="U863" s="23">
        <f>SUM(_xlfn.XLOOKUP($D863,当月商品!$D:$D,当月商品!W:W,0),_xlfn.XLOOKUP($D863,前月商品!$D:$D,前月商品!W:W,0),_xlfn.XLOOKUP($D863,前々月商品!$D:$D,前々月商品!W:W,0))</f>
        <v>0</v>
      </c>
      <c r="V863" s="23">
        <f>SUM(_xlfn.XLOOKUP($D863,当月商品!$D:$D,当月商品!H:H,0),_xlfn.XLOOKUP($D863,前月商品!$D:$D,前月商品!H:H,0),_xlfn.XLOOKUP($D863,前々月商品!$D:$D,前々月商品!H:H,0))</f>
        <v>0</v>
      </c>
      <c r="W863" s="13">
        <f t="shared" si="186"/>
        <v>0</v>
      </c>
      <c r="X863" s="15">
        <f t="shared" si="187"/>
        <v>0</v>
      </c>
      <c r="Y863" s="22">
        <f>_xlfn.XLOOKUP($D863,当月商品!$D:$D,当月商品!I:I,0)</f>
        <v>0</v>
      </c>
      <c r="Z863" s="23">
        <f>_xlfn.XLOOKUP($D863,前月商品!$D:$D,前月商品!I:I,0)</f>
        <v>0</v>
      </c>
      <c r="AA863" s="23">
        <f>_xlfn.XLOOKUP($D863,前々月商品!$D:$D,前々月商品!I:I,0)</f>
        <v>0</v>
      </c>
      <c r="AB863" s="23">
        <f>_xlfn.XLOOKUP($D863,当月商品!$D:$D,当月商品!V:V,0)</f>
        <v>0</v>
      </c>
      <c r="AC863" s="23">
        <f>_xlfn.XLOOKUP($D863,前月商品!$D:$D,前月商品!V:V,0)</f>
        <v>0</v>
      </c>
      <c r="AD863" s="23">
        <f>_xlfn.XLOOKUP($D863,前々月商品!$D:$D,前々月商品!V:V,0)</f>
        <v>0</v>
      </c>
      <c r="AE863" s="23">
        <f t="shared" si="188"/>
        <v>0</v>
      </c>
      <c r="AF863" s="23">
        <f t="shared" si="189"/>
        <v>0</v>
      </c>
      <c r="AG863" s="23">
        <f t="shared" si="190"/>
        <v>0</v>
      </c>
      <c r="AH863" s="12">
        <f>_xlfn.XLOOKUP($D863,当月商品!$D:$D,当月商品!W:W,0)</f>
        <v>0</v>
      </c>
      <c r="AI863" s="12">
        <f>_xlfn.XLOOKUP($D863,前月商品!$D:$D,前月商品!W:W,0)</f>
        <v>0</v>
      </c>
      <c r="AJ863" s="12">
        <f>_xlfn.XLOOKUP($D863,前々月商品!$D:$D,前々月商品!W:W,0)</f>
        <v>0</v>
      </c>
      <c r="AK863" s="12">
        <f>_xlfn.XLOOKUP($D863,当月商品!$D:$D,当月商品!H:H,0)</f>
        <v>0</v>
      </c>
      <c r="AL863" s="12">
        <f>_xlfn.XLOOKUP($D863,前月商品!$D:$D,前月商品!H:H,0)</f>
        <v>0</v>
      </c>
      <c r="AM863" s="12">
        <f>_xlfn.XLOOKUP($D863,前々月商品!$D:$D,前々月商品!H:H,0)</f>
        <v>0</v>
      </c>
      <c r="AN863" s="13">
        <f t="shared" si="191"/>
        <v>0</v>
      </c>
      <c r="AO863" s="13">
        <f t="shared" si="192"/>
        <v>0</v>
      </c>
      <c r="AP863" s="13">
        <f t="shared" si="193"/>
        <v>0</v>
      </c>
      <c r="AQ863" s="16">
        <f t="shared" si="194"/>
        <v>0</v>
      </c>
      <c r="AR863" s="16">
        <f t="shared" si="195"/>
        <v>0</v>
      </c>
      <c r="AS863" s="17">
        <f t="shared" si="196"/>
        <v>0</v>
      </c>
      <c r="AT863" t="e">
        <f t="shared" si="197"/>
        <v>#VALUE!</v>
      </c>
    </row>
    <row r="864" spans="3:46" ht="36.65" customHeight="1">
      <c r="C864" s="20">
        <v>859</v>
      </c>
      <c r="D864" s="53">
        <f>現状商品設定!B861</f>
        <v>0</v>
      </c>
      <c r="E864" s="26" t="str">
        <f>IFERROR(_xlfn.XLOOKUP($D864,現状商品設定!B:B,現状商品設定!C:C,"-"),"-")</f>
        <v>-</v>
      </c>
      <c r="F864" s="32" t="s">
        <v>46</v>
      </c>
      <c r="G864" s="30" t="str">
        <f>IFERROR(_xlfn.XLOOKUP($D864,現状商品設定!B:B,現状商品設定!F:F),"-")</f>
        <v>-</v>
      </c>
      <c r="H864" s="34" t="e">
        <f>IF(IF(AND(V864&gt;=設定!$C$3,X864&gt;=L864),G864*(1+設定!$C$6),IF(AND(V864&gt;=設定!$C$3,X864&lt;L864),G864*(1+設定!$C$7*-1),IF(V864&lt;設定!$C$3,G864*(1+設定!$C$6),"除外")))&gt;10,IF(AND(V864&gt;=設定!$C$3,X864&gt;=L864),G864*(1+設定!$C$6),IF(AND(V864&gt;=設定!$C$3,X864&lt;L864),G864*(1+設定!$C$7*-1),IF(V864&lt;設定!$C$3,G864*(1+設定!$C$6),"除外"))),10)</f>
        <v>#VALUE!</v>
      </c>
      <c r="I864" s="34" t="e">
        <f ca="1">IF(消化率!$I$5&lt;1,商品!H864*消化率!$I$5,IF(商品!W864*商品!Q864/(商品!H864*消化率!$I$5)&gt;商品!L864,商品!H864*消化率!$I$5,J864))</f>
        <v>#DIV/0!</v>
      </c>
      <c r="J864" s="34" t="e">
        <f t="shared" si="184"/>
        <v>#VALUE!</v>
      </c>
      <c r="K864" s="34" t="e">
        <f ca="1">IF(ROUNDDOWN(IF(I864&gt;=設定!$C$8,設定!$C$8,商品!I864),0)&lt;10,10,ROUNDDOWN(IF(I864&gt;=設定!$C$8,設定!$C$8,商品!I864),0))</f>
        <v>#DIV/0!</v>
      </c>
      <c r="L864" s="64">
        <f>IF(F864="標準",設定!$C$4,商品!F864)</f>
        <v>5</v>
      </c>
      <c r="M864" s="63" t="str">
        <f>_xlfn.XLOOKUP($D864,全商品!$F:$F,全商品!H:H,"-")</f>
        <v>-</v>
      </c>
      <c r="N864" s="12" t="str">
        <f>_xlfn.XLOOKUP($D864,全商品!$F:$F,全商品!I:I,"-")</f>
        <v>-</v>
      </c>
      <c r="O864" s="23" t="str">
        <f>_xlfn.XLOOKUP($D864,全商品!$F:$F,全商品!K:K,"-")</f>
        <v>-</v>
      </c>
      <c r="P864" s="13" t="str">
        <f>_xlfn.XLOOKUP($D864,全商品!$F:$F,全商品!M:M,"-")</f>
        <v>-</v>
      </c>
      <c r="Q864" s="25" t="str">
        <f>_xlfn.XLOOKUP($D864,現状商品設定!B:B,現状商品設定!D:D,"-")</f>
        <v>-</v>
      </c>
      <c r="R864" s="22">
        <f>SUM(_xlfn.XLOOKUP($D864,当月商品!$D:$D,当月商品!I:I,0),_xlfn.XLOOKUP($D864,前月商品!$D:$D,前月商品!I:I,0),_xlfn.XLOOKUP($D864,前々月商品!$D:$D,前々月商品!I:I,0))</f>
        <v>0</v>
      </c>
      <c r="S864" s="23">
        <f>SUM(_xlfn.XLOOKUP($D864,当月商品!$D:$D,当月商品!V:V,0),_xlfn.XLOOKUP($D864,前月商品!$D:$D,前月商品!V:V,0),_xlfn.XLOOKUP($D864,前々月商品!$D:$D,前々月商品!V:V,0))</f>
        <v>0</v>
      </c>
      <c r="T864" s="23">
        <f t="shared" si="185"/>
        <v>0</v>
      </c>
      <c r="U864" s="23">
        <f>SUM(_xlfn.XLOOKUP($D864,当月商品!$D:$D,当月商品!W:W,0),_xlfn.XLOOKUP($D864,前月商品!$D:$D,前月商品!W:W,0),_xlfn.XLOOKUP($D864,前々月商品!$D:$D,前々月商品!W:W,0))</f>
        <v>0</v>
      </c>
      <c r="V864" s="23">
        <f>SUM(_xlfn.XLOOKUP($D864,当月商品!$D:$D,当月商品!H:H,0),_xlfn.XLOOKUP($D864,前月商品!$D:$D,前月商品!H:H,0),_xlfn.XLOOKUP($D864,前々月商品!$D:$D,前々月商品!H:H,0))</f>
        <v>0</v>
      </c>
      <c r="W864" s="13">
        <f t="shared" si="186"/>
        <v>0</v>
      </c>
      <c r="X864" s="15">
        <f t="shared" si="187"/>
        <v>0</v>
      </c>
      <c r="Y864" s="22">
        <f>_xlfn.XLOOKUP($D864,当月商品!$D:$D,当月商品!I:I,0)</f>
        <v>0</v>
      </c>
      <c r="Z864" s="23">
        <f>_xlfn.XLOOKUP($D864,前月商品!$D:$D,前月商品!I:I,0)</f>
        <v>0</v>
      </c>
      <c r="AA864" s="23">
        <f>_xlfn.XLOOKUP($D864,前々月商品!$D:$D,前々月商品!I:I,0)</f>
        <v>0</v>
      </c>
      <c r="AB864" s="23">
        <f>_xlfn.XLOOKUP($D864,当月商品!$D:$D,当月商品!V:V,0)</f>
        <v>0</v>
      </c>
      <c r="AC864" s="23">
        <f>_xlfn.XLOOKUP($D864,前月商品!$D:$D,前月商品!V:V,0)</f>
        <v>0</v>
      </c>
      <c r="AD864" s="23">
        <f>_xlfn.XLOOKUP($D864,前々月商品!$D:$D,前々月商品!V:V,0)</f>
        <v>0</v>
      </c>
      <c r="AE864" s="23">
        <f t="shared" si="188"/>
        <v>0</v>
      </c>
      <c r="AF864" s="23">
        <f t="shared" si="189"/>
        <v>0</v>
      </c>
      <c r="AG864" s="23">
        <f t="shared" si="190"/>
        <v>0</v>
      </c>
      <c r="AH864" s="12">
        <f>_xlfn.XLOOKUP($D864,当月商品!$D:$D,当月商品!W:W,0)</f>
        <v>0</v>
      </c>
      <c r="AI864" s="12">
        <f>_xlfn.XLOOKUP($D864,前月商品!$D:$D,前月商品!W:W,0)</f>
        <v>0</v>
      </c>
      <c r="AJ864" s="12">
        <f>_xlfn.XLOOKUP($D864,前々月商品!$D:$D,前々月商品!W:W,0)</f>
        <v>0</v>
      </c>
      <c r="AK864" s="12">
        <f>_xlfn.XLOOKUP($D864,当月商品!$D:$D,当月商品!H:H,0)</f>
        <v>0</v>
      </c>
      <c r="AL864" s="12">
        <f>_xlfn.XLOOKUP($D864,前月商品!$D:$D,前月商品!H:H,0)</f>
        <v>0</v>
      </c>
      <c r="AM864" s="12">
        <f>_xlfn.XLOOKUP($D864,前々月商品!$D:$D,前々月商品!H:H,0)</f>
        <v>0</v>
      </c>
      <c r="AN864" s="13">
        <f t="shared" si="191"/>
        <v>0</v>
      </c>
      <c r="AO864" s="13">
        <f t="shared" si="192"/>
        <v>0</v>
      </c>
      <c r="AP864" s="13">
        <f t="shared" si="193"/>
        <v>0</v>
      </c>
      <c r="AQ864" s="16">
        <f t="shared" si="194"/>
        <v>0</v>
      </c>
      <c r="AR864" s="16">
        <f t="shared" si="195"/>
        <v>0</v>
      </c>
      <c r="AS864" s="17">
        <f t="shared" si="196"/>
        <v>0</v>
      </c>
      <c r="AT864" t="e">
        <f t="shared" si="197"/>
        <v>#VALUE!</v>
      </c>
    </row>
    <row r="865" spans="3:46" ht="36.65" customHeight="1">
      <c r="C865" s="20">
        <v>860</v>
      </c>
      <c r="D865" s="53">
        <f>現状商品設定!B862</f>
        <v>0</v>
      </c>
      <c r="E865" s="26" t="str">
        <f>IFERROR(_xlfn.XLOOKUP($D865,現状商品設定!B:B,現状商品設定!C:C,"-"),"-")</f>
        <v>-</v>
      </c>
      <c r="F865" s="32" t="s">
        <v>46</v>
      </c>
      <c r="G865" s="30" t="str">
        <f>IFERROR(_xlfn.XLOOKUP($D865,現状商品設定!B:B,現状商品設定!F:F),"-")</f>
        <v>-</v>
      </c>
      <c r="H865" s="34" t="e">
        <f>IF(IF(AND(V865&gt;=設定!$C$3,X865&gt;=L865),G865*(1+設定!$C$6),IF(AND(V865&gt;=設定!$C$3,X865&lt;L865),G865*(1+設定!$C$7*-1),IF(V865&lt;設定!$C$3,G865*(1+設定!$C$6),"除外")))&gt;10,IF(AND(V865&gt;=設定!$C$3,X865&gt;=L865),G865*(1+設定!$C$6),IF(AND(V865&gt;=設定!$C$3,X865&lt;L865),G865*(1+設定!$C$7*-1),IF(V865&lt;設定!$C$3,G865*(1+設定!$C$6),"除外"))),10)</f>
        <v>#VALUE!</v>
      </c>
      <c r="I865" s="34" t="e">
        <f ca="1">IF(消化率!$I$5&lt;1,商品!H865*消化率!$I$5,IF(商品!W865*商品!Q865/(商品!H865*消化率!$I$5)&gt;商品!L865,商品!H865*消化率!$I$5,J865))</f>
        <v>#DIV/0!</v>
      </c>
      <c r="J865" s="34" t="e">
        <f t="shared" si="184"/>
        <v>#VALUE!</v>
      </c>
      <c r="K865" s="34" t="e">
        <f ca="1">IF(ROUNDDOWN(IF(I865&gt;=設定!$C$8,設定!$C$8,商品!I865),0)&lt;10,10,ROUNDDOWN(IF(I865&gt;=設定!$C$8,設定!$C$8,商品!I865),0))</f>
        <v>#DIV/0!</v>
      </c>
      <c r="L865" s="64">
        <f>IF(F865="標準",設定!$C$4,商品!F865)</f>
        <v>5</v>
      </c>
      <c r="M865" s="63" t="str">
        <f>_xlfn.XLOOKUP($D865,全商品!$F:$F,全商品!H:H,"-")</f>
        <v>-</v>
      </c>
      <c r="N865" s="12" t="str">
        <f>_xlfn.XLOOKUP($D865,全商品!$F:$F,全商品!I:I,"-")</f>
        <v>-</v>
      </c>
      <c r="O865" s="23" t="str">
        <f>_xlfn.XLOOKUP($D865,全商品!$F:$F,全商品!K:K,"-")</f>
        <v>-</v>
      </c>
      <c r="P865" s="13" t="str">
        <f>_xlfn.XLOOKUP($D865,全商品!$F:$F,全商品!M:M,"-")</f>
        <v>-</v>
      </c>
      <c r="Q865" s="25" t="str">
        <f>_xlfn.XLOOKUP($D865,現状商品設定!B:B,現状商品設定!D:D,"-")</f>
        <v>-</v>
      </c>
      <c r="R865" s="22">
        <f>SUM(_xlfn.XLOOKUP($D865,当月商品!$D:$D,当月商品!I:I,0),_xlfn.XLOOKUP($D865,前月商品!$D:$D,前月商品!I:I,0),_xlfn.XLOOKUP($D865,前々月商品!$D:$D,前々月商品!I:I,0))</f>
        <v>0</v>
      </c>
      <c r="S865" s="23">
        <f>SUM(_xlfn.XLOOKUP($D865,当月商品!$D:$D,当月商品!V:V,0),_xlfn.XLOOKUP($D865,前月商品!$D:$D,前月商品!V:V,0),_xlfn.XLOOKUP($D865,前々月商品!$D:$D,前々月商品!V:V,0))</f>
        <v>0</v>
      </c>
      <c r="T865" s="23">
        <f t="shared" si="185"/>
        <v>0</v>
      </c>
      <c r="U865" s="23">
        <f>SUM(_xlfn.XLOOKUP($D865,当月商品!$D:$D,当月商品!W:W,0),_xlfn.XLOOKUP($D865,前月商品!$D:$D,前月商品!W:W,0),_xlfn.XLOOKUP($D865,前々月商品!$D:$D,前々月商品!W:W,0))</f>
        <v>0</v>
      </c>
      <c r="V865" s="23">
        <f>SUM(_xlfn.XLOOKUP($D865,当月商品!$D:$D,当月商品!H:H,0),_xlfn.XLOOKUP($D865,前月商品!$D:$D,前月商品!H:H,0),_xlfn.XLOOKUP($D865,前々月商品!$D:$D,前々月商品!H:H,0))</f>
        <v>0</v>
      </c>
      <c r="W865" s="13">
        <f t="shared" si="186"/>
        <v>0</v>
      </c>
      <c r="X865" s="15">
        <f t="shared" si="187"/>
        <v>0</v>
      </c>
      <c r="Y865" s="22">
        <f>_xlfn.XLOOKUP($D865,当月商品!$D:$D,当月商品!I:I,0)</f>
        <v>0</v>
      </c>
      <c r="Z865" s="23">
        <f>_xlfn.XLOOKUP($D865,前月商品!$D:$D,前月商品!I:I,0)</f>
        <v>0</v>
      </c>
      <c r="AA865" s="23">
        <f>_xlfn.XLOOKUP($D865,前々月商品!$D:$D,前々月商品!I:I,0)</f>
        <v>0</v>
      </c>
      <c r="AB865" s="23">
        <f>_xlfn.XLOOKUP($D865,当月商品!$D:$D,当月商品!V:V,0)</f>
        <v>0</v>
      </c>
      <c r="AC865" s="23">
        <f>_xlfn.XLOOKUP($D865,前月商品!$D:$D,前月商品!V:V,0)</f>
        <v>0</v>
      </c>
      <c r="AD865" s="23">
        <f>_xlfn.XLOOKUP($D865,前々月商品!$D:$D,前々月商品!V:V,0)</f>
        <v>0</v>
      </c>
      <c r="AE865" s="23">
        <f t="shared" si="188"/>
        <v>0</v>
      </c>
      <c r="AF865" s="23">
        <f t="shared" si="189"/>
        <v>0</v>
      </c>
      <c r="AG865" s="23">
        <f t="shared" si="190"/>
        <v>0</v>
      </c>
      <c r="AH865" s="12">
        <f>_xlfn.XLOOKUP($D865,当月商品!$D:$D,当月商品!W:W,0)</f>
        <v>0</v>
      </c>
      <c r="AI865" s="12">
        <f>_xlfn.XLOOKUP($D865,前月商品!$D:$D,前月商品!W:W,0)</f>
        <v>0</v>
      </c>
      <c r="AJ865" s="12">
        <f>_xlfn.XLOOKUP($D865,前々月商品!$D:$D,前々月商品!W:W,0)</f>
        <v>0</v>
      </c>
      <c r="AK865" s="12">
        <f>_xlfn.XLOOKUP($D865,当月商品!$D:$D,当月商品!H:H,0)</f>
        <v>0</v>
      </c>
      <c r="AL865" s="12">
        <f>_xlfn.XLOOKUP($D865,前月商品!$D:$D,前月商品!H:H,0)</f>
        <v>0</v>
      </c>
      <c r="AM865" s="12">
        <f>_xlfn.XLOOKUP($D865,前々月商品!$D:$D,前々月商品!H:H,0)</f>
        <v>0</v>
      </c>
      <c r="AN865" s="13">
        <f t="shared" si="191"/>
        <v>0</v>
      </c>
      <c r="AO865" s="13">
        <f t="shared" si="192"/>
        <v>0</v>
      </c>
      <c r="AP865" s="13">
        <f t="shared" si="193"/>
        <v>0</v>
      </c>
      <c r="AQ865" s="16">
        <f t="shared" si="194"/>
        <v>0</v>
      </c>
      <c r="AR865" s="16">
        <f t="shared" si="195"/>
        <v>0</v>
      </c>
      <c r="AS865" s="17">
        <f t="shared" si="196"/>
        <v>0</v>
      </c>
      <c r="AT865" t="e">
        <f t="shared" si="197"/>
        <v>#VALUE!</v>
      </c>
    </row>
    <row r="866" spans="3:46" ht="36.65" customHeight="1">
      <c r="C866" s="20">
        <v>861</v>
      </c>
      <c r="D866" s="53">
        <f>現状商品設定!B863</f>
        <v>0</v>
      </c>
      <c r="E866" s="26" t="str">
        <f>IFERROR(_xlfn.XLOOKUP($D866,現状商品設定!B:B,現状商品設定!C:C,"-"),"-")</f>
        <v>-</v>
      </c>
      <c r="F866" s="32" t="s">
        <v>46</v>
      </c>
      <c r="G866" s="30" t="str">
        <f>IFERROR(_xlfn.XLOOKUP($D866,現状商品設定!B:B,現状商品設定!F:F),"-")</f>
        <v>-</v>
      </c>
      <c r="H866" s="34" t="e">
        <f>IF(IF(AND(V866&gt;=設定!$C$3,X866&gt;=L866),G866*(1+設定!$C$6),IF(AND(V866&gt;=設定!$C$3,X866&lt;L866),G866*(1+設定!$C$7*-1),IF(V866&lt;設定!$C$3,G866*(1+設定!$C$6),"除外")))&gt;10,IF(AND(V866&gt;=設定!$C$3,X866&gt;=L866),G866*(1+設定!$C$6),IF(AND(V866&gt;=設定!$C$3,X866&lt;L866),G866*(1+設定!$C$7*-1),IF(V866&lt;設定!$C$3,G866*(1+設定!$C$6),"除外"))),10)</f>
        <v>#VALUE!</v>
      </c>
      <c r="I866" s="34" t="e">
        <f ca="1">IF(消化率!$I$5&lt;1,商品!H866*消化率!$I$5,IF(商品!W866*商品!Q866/(商品!H866*消化率!$I$5)&gt;商品!L866,商品!H866*消化率!$I$5,J866))</f>
        <v>#DIV/0!</v>
      </c>
      <c r="J866" s="34" t="e">
        <f t="shared" si="184"/>
        <v>#VALUE!</v>
      </c>
      <c r="K866" s="34" t="e">
        <f ca="1">IF(ROUNDDOWN(IF(I866&gt;=設定!$C$8,設定!$C$8,商品!I866),0)&lt;10,10,ROUNDDOWN(IF(I866&gt;=設定!$C$8,設定!$C$8,商品!I866),0))</f>
        <v>#DIV/0!</v>
      </c>
      <c r="L866" s="64">
        <f>IF(F866="標準",設定!$C$4,商品!F866)</f>
        <v>5</v>
      </c>
      <c r="M866" s="63" t="str">
        <f>_xlfn.XLOOKUP($D866,全商品!$F:$F,全商品!H:H,"-")</f>
        <v>-</v>
      </c>
      <c r="N866" s="12" t="str">
        <f>_xlfn.XLOOKUP($D866,全商品!$F:$F,全商品!I:I,"-")</f>
        <v>-</v>
      </c>
      <c r="O866" s="23" t="str">
        <f>_xlfn.XLOOKUP($D866,全商品!$F:$F,全商品!K:K,"-")</f>
        <v>-</v>
      </c>
      <c r="P866" s="13" t="str">
        <f>_xlfn.XLOOKUP($D866,全商品!$F:$F,全商品!M:M,"-")</f>
        <v>-</v>
      </c>
      <c r="Q866" s="25" t="str">
        <f>_xlfn.XLOOKUP($D866,現状商品設定!B:B,現状商品設定!D:D,"-")</f>
        <v>-</v>
      </c>
      <c r="R866" s="22">
        <f>SUM(_xlfn.XLOOKUP($D866,当月商品!$D:$D,当月商品!I:I,0),_xlfn.XLOOKUP($D866,前月商品!$D:$D,前月商品!I:I,0),_xlfn.XLOOKUP($D866,前々月商品!$D:$D,前々月商品!I:I,0))</f>
        <v>0</v>
      </c>
      <c r="S866" s="23">
        <f>SUM(_xlfn.XLOOKUP($D866,当月商品!$D:$D,当月商品!V:V,0),_xlfn.XLOOKUP($D866,前月商品!$D:$D,前月商品!V:V,0),_xlfn.XLOOKUP($D866,前々月商品!$D:$D,前々月商品!V:V,0))</f>
        <v>0</v>
      </c>
      <c r="T866" s="23">
        <f t="shared" si="185"/>
        <v>0</v>
      </c>
      <c r="U866" s="23">
        <f>SUM(_xlfn.XLOOKUP($D866,当月商品!$D:$D,当月商品!W:W,0),_xlfn.XLOOKUP($D866,前月商品!$D:$D,前月商品!W:W,0),_xlfn.XLOOKUP($D866,前々月商品!$D:$D,前々月商品!W:W,0))</f>
        <v>0</v>
      </c>
      <c r="V866" s="23">
        <f>SUM(_xlfn.XLOOKUP($D866,当月商品!$D:$D,当月商品!H:H,0),_xlfn.XLOOKUP($D866,前月商品!$D:$D,前月商品!H:H,0),_xlfn.XLOOKUP($D866,前々月商品!$D:$D,前々月商品!H:H,0))</f>
        <v>0</v>
      </c>
      <c r="W866" s="13">
        <f t="shared" si="186"/>
        <v>0</v>
      </c>
      <c r="X866" s="15">
        <f t="shared" si="187"/>
        <v>0</v>
      </c>
      <c r="Y866" s="22">
        <f>_xlfn.XLOOKUP($D866,当月商品!$D:$D,当月商品!I:I,0)</f>
        <v>0</v>
      </c>
      <c r="Z866" s="23">
        <f>_xlfn.XLOOKUP($D866,前月商品!$D:$D,前月商品!I:I,0)</f>
        <v>0</v>
      </c>
      <c r="AA866" s="23">
        <f>_xlfn.XLOOKUP($D866,前々月商品!$D:$D,前々月商品!I:I,0)</f>
        <v>0</v>
      </c>
      <c r="AB866" s="23">
        <f>_xlfn.XLOOKUP($D866,当月商品!$D:$D,当月商品!V:V,0)</f>
        <v>0</v>
      </c>
      <c r="AC866" s="23">
        <f>_xlfn.XLOOKUP($D866,前月商品!$D:$D,前月商品!V:V,0)</f>
        <v>0</v>
      </c>
      <c r="AD866" s="23">
        <f>_xlfn.XLOOKUP($D866,前々月商品!$D:$D,前々月商品!V:V,0)</f>
        <v>0</v>
      </c>
      <c r="AE866" s="23">
        <f t="shared" si="188"/>
        <v>0</v>
      </c>
      <c r="AF866" s="23">
        <f t="shared" si="189"/>
        <v>0</v>
      </c>
      <c r="AG866" s="23">
        <f t="shared" si="190"/>
        <v>0</v>
      </c>
      <c r="AH866" s="12">
        <f>_xlfn.XLOOKUP($D866,当月商品!$D:$D,当月商品!W:W,0)</f>
        <v>0</v>
      </c>
      <c r="AI866" s="12">
        <f>_xlfn.XLOOKUP($D866,前月商品!$D:$D,前月商品!W:W,0)</f>
        <v>0</v>
      </c>
      <c r="AJ866" s="12">
        <f>_xlfn.XLOOKUP($D866,前々月商品!$D:$D,前々月商品!W:W,0)</f>
        <v>0</v>
      </c>
      <c r="AK866" s="12">
        <f>_xlfn.XLOOKUP($D866,当月商品!$D:$D,当月商品!H:H,0)</f>
        <v>0</v>
      </c>
      <c r="AL866" s="12">
        <f>_xlfn.XLOOKUP($D866,前月商品!$D:$D,前月商品!H:H,0)</f>
        <v>0</v>
      </c>
      <c r="AM866" s="12">
        <f>_xlfn.XLOOKUP($D866,前々月商品!$D:$D,前々月商品!H:H,0)</f>
        <v>0</v>
      </c>
      <c r="AN866" s="13">
        <f t="shared" si="191"/>
        <v>0</v>
      </c>
      <c r="AO866" s="13">
        <f t="shared" si="192"/>
        <v>0</v>
      </c>
      <c r="AP866" s="13">
        <f t="shared" si="193"/>
        <v>0</v>
      </c>
      <c r="AQ866" s="16">
        <f t="shared" si="194"/>
        <v>0</v>
      </c>
      <c r="AR866" s="16">
        <f t="shared" si="195"/>
        <v>0</v>
      </c>
      <c r="AS866" s="17">
        <f t="shared" si="196"/>
        <v>0</v>
      </c>
      <c r="AT866" t="e">
        <f t="shared" si="197"/>
        <v>#VALUE!</v>
      </c>
    </row>
    <row r="867" spans="3:46" ht="36.65" customHeight="1">
      <c r="C867" s="20">
        <v>862</v>
      </c>
      <c r="D867" s="53">
        <f>現状商品設定!B864</f>
        <v>0</v>
      </c>
      <c r="E867" s="26" t="str">
        <f>IFERROR(_xlfn.XLOOKUP($D867,現状商品設定!B:B,現状商品設定!C:C,"-"),"-")</f>
        <v>-</v>
      </c>
      <c r="F867" s="32" t="s">
        <v>46</v>
      </c>
      <c r="G867" s="30" t="str">
        <f>IFERROR(_xlfn.XLOOKUP($D867,現状商品設定!B:B,現状商品設定!F:F),"-")</f>
        <v>-</v>
      </c>
      <c r="H867" s="34" t="e">
        <f>IF(IF(AND(V867&gt;=設定!$C$3,X867&gt;=L867),G867*(1+設定!$C$6),IF(AND(V867&gt;=設定!$C$3,X867&lt;L867),G867*(1+設定!$C$7*-1),IF(V867&lt;設定!$C$3,G867*(1+設定!$C$6),"除外")))&gt;10,IF(AND(V867&gt;=設定!$C$3,X867&gt;=L867),G867*(1+設定!$C$6),IF(AND(V867&gt;=設定!$C$3,X867&lt;L867),G867*(1+設定!$C$7*-1),IF(V867&lt;設定!$C$3,G867*(1+設定!$C$6),"除外"))),10)</f>
        <v>#VALUE!</v>
      </c>
      <c r="I867" s="34" t="e">
        <f ca="1">IF(消化率!$I$5&lt;1,商品!H867*消化率!$I$5,IF(商品!W867*商品!Q867/(商品!H867*消化率!$I$5)&gt;商品!L867,商品!H867*消化率!$I$5,J867))</f>
        <v>#DIV/0!</v>
      </c>
      <c r="J867" s="34" t="e">
        <f t="shared" si="184"/>
        <v>#VALUE!</v>
      </c>
      <c r="K867" s="34" t="e">
        <f ca="1">IF(ROUNDDOWN(IF(I867&gt;=設定!$C$8,設定!$C$8,商品!I867),0)&lt;10,10,ROUNDDOWN(IF(I867&gt;=設定!$C$8,設定!$C$8,商品!I867),0))</f>
        <v>#DIV/0!</v>
      </c>
      <c r="L867" s="64">
        <f>IF(F867="標準",設定!$C$4,商品!F867)</f>
        <v>5</v>
      </c>
      <c r="M867" s="63" t="str">
        <f>_xlfn.XLOOKUP($D867,全商品!$F:$F,全商品!H:H,"-")</f>
        <v>-</v>
      </c>
      <c r="N867" s="12" t="str">
        <f>_xlfn.XLOOKUP($D867,全商品!$F:$F,全商品!I:I,"-")</f>
        <v>-</v>
      </c>
      <c r="O867" s="23" t="str">
        <f>_xlfn.XLOOKUP($D867,全商品!$F:$F,全商品!K:K,"-")</f>
        <v>-</v>
      </c>
      <c r="P867" s="13" t="str">
        <f>_xlfn.XLOOKUP($D867,全商品!$F:$F,全商品!M:M,"-")</f>
        <v>-</v>
      </c>
      <c r="Q867" s="25" t="str">
        <f>_xlfn.XLOOKUP($D867,現状商品設定!B:B,現状商品設定!D:D,"-")</f>
        <v>-</v>
      </c>
      <c r="R867" s="22">
        <f>SUM(_xlfn.XLOOKUP($D867,当月商品!$D:$D,当月商品!I:I,0),_xlfn.XLOOKUP($D867,前月商品!$D:$D,前月商品!I:I,0),_xlfn.XLOOKUP($D867,前々月商品!$D:$D,前々月商品!I:I,0))</f>
        <v>0</v>
      </c>
      <c r="S867" s="23">
        <f>SUM(_xlfn.XLOOKUP($D867,当月商品!$D:$D,当月商品!V:V,0),_xlfn.XLOOKUP($D867,前月商品!$D:$D,前月商品!V:V,0),_xlfn.XLOOKUP($D867,前々月商品!$D:$D,前々月商品!V:V,0))</f>
        <v>0</v>
      </c>
      <c r="T867" s="23">
        <f t="shared" si="185"/>
        <v>0</v>
      </c>
      <c r="U867" s="23">
        <f>SUM(_xlfn.XLOOKUP($D867,当月商品!$D:$D,当月商品!W:W,0),_xlfn.XLOOKUP($D867,前月商品!$D:$D,前月商品!W:W,0),_xlfn.XLOOKUP($D867,前々月商品!$D:$D,前々月商品!W:W,0))</f>
        <v>0</v>
      </c>
      <c r="V867" s="23">
        <f>SUM(_xlfn.XLOOKUP($D867,当月商品!$D:$D,当月商品!H:H,0),_xlfn.XLOOKUP($D867,前月商品!$D:$D,前月商品!H:H,0),_xlfn.XLOOKUP($D867,前々月商品!$D:$D,前々月商品!H:H,0))</f>
        <v>0</v>
      </c>
      <c r="W867" s="13">
        <f t="shared" si="186"/>
        <v>0</v>
      </c>
      <c r="X867" s="15">
        <f t="shared" si="187"/>
        <v>0</v>
      </c>
      <c r="Y867" s="22">
        <f>_xlfn.XLOOKUP($D867,当月商品!$D:$D,当月商品!I:I,0)</f>
        <v>0</v>
      </c>
      <c r="Z867" s="23">
        <f>_xlfn.XLOOKUP($D867,前月商品!$D:$D,前月商品!I:I,0)</f>
        <v>0</v>
      </c>
      <c r="AA867" s="23">
        <f>_xlfn.XLOOKUP($D867,前々月商品!$D:$D,前々月商品!I:I,0)</f>
        <v>0</v>
      </c>
      <c r="AB867" s="23">
        <f>_xlfn.XLOOKUP($D867,当月商品!$D:$D,当月商品!V:V,0)</f>
        <v>0</v>
      </c>
      <c r="AC867" s="23">
        <f>_xlfn.XLOOKUP($D867,前月商品!$D:$D,前月商品!V:V,0)</f>
        <v>0</v>
      </c>
      <c r="AD867" s="23">
        <f>_xlfn.XLOOKUP($D867,前々月商品!$D:$D,前々月商品!V:V,0)</f>
        <v>0</v>
      </c>
      <c r="AE867" s="23">
        <f t="shared" si="188"/>
        <v>0</v>
      </c>
      <c r="AF867" s="23">
        <f t="shared" si="189"/>
        <v>0</v>
      </c>
      <c r="AG867" s="23">
        <f t="shared" si="190"/>
        <v>0</v>
      </c>
      <c r="AH867" s="12">
        <f>_xlfn.XLOOKUP($D867,当月商品!$D:$D,当月商品!W:W,0)</f>
        <v>0</v>
      </c>
      <c r="AI867" s="12">
        <f>_xlfn.XLOOKUP($D867,前月商品!$D:$D,前月商品!W:W,0)</f>
        <v>0</v>
      </c>
      <c r="AJ867" s="12">
        <f>_xlfn.XLOOKUP($D867,前々月商品!$D:$D,前々月商品!W:W,0)</f>
        <v>0</v>
      </c>
      <c r="AK867" s="12">
        <f>_xlfn.XLOOKUP($D867,当月商品!$D:$D,当月商品!H:H,0)</f>
        <v>0</v>
      </c>
      <c r="AL867" s="12">
        <f>_xlfn.XLOOKUP($D867,前月商品!$D:$D,前月商品!H:H,0)</f>
        <v>0</v>
      </c>
      <c r="AM867" s="12">
        <f>_xlfn.XLOOKUP($D867,前々月商品!$D:$D,前々月商品!H:H,0)</f>
        <v>0</v>
      </c>
      <c r="AN867" s="13">
        <f t="shared" si="191"/>
        <v>0</v>
      </c>
      <c r="AO867" s="13">
        <f t="shared" si="192"/>
        <v>0</v>
      </c>
      <c r="AP867" s="13">
        <f t="shared" si="193"/>
        <v>0</v>
      </c>
      <c r="AQ867" s="16">
        <f t="shared" si="194"/>
        <v>0</v>
      </c>
      <c r="AR867" s="16">
        <f t="shared" si="195"/>
        <v>0</v>
      </c>
      <c r="AS867" s="17">
        <f t="shared" si="196"/>
        <v>0</v>
      </c>
      <c r="AT867" t="e">
        <f t="shared" si="197"/>
        <v>#VALUE!</v>
      </c>
    </row>
    <row r="868" spans="3:46" ht="36.65" customHeight="1">
      <c r="C868" s="20">
        <v>863</v>
      </c>
      <c r="D868" s="53">
        <f>現状商品設定!B865</f>
        <v>0</v>
      </c>
      <c r="E868" s="26" t="str">
        <f>IFERROR(_xlfn.XLOOKUP($D868,現状商品設定!B:B,現状商品設定!C:C,"-"),"-")</f>
        <v>-</v>
      </c>
      <c r="F868" s="32" t="s">
        <v>46</v>
      </c>
      <c r="G868" s="30" t="str">
        <f>IFERROR(_xlfn.XLOOKUP($D868,現状商品設定!B:B,現状商品設定!F:F),"-")</f>
        <v>-</v>
      </c>
      <c r="H868" s="34" t="e">
        <f>IF(IF(AND(V868&gt;=設定!$C$3,X868&gt;=L868),G868*(1+設定!$C$6),IF(AND(V868&gt;=設定!$C$3,X868&lt;L868),G868*(1+設定!$C$7*-1),IF(V868&lt;設定!$C$3,G868*(1+設定!$C$6),"除外")))&gt;10,IF(AND(V868&gt;=設定!$C$3,X868&gt;=L868),G868*(1+設定!$C$6),IF(AND(V868&gt;=設定!$C$3,X868&lt;L868),G868*(1+設定!$C$7*-1),IF(V868&lt;設定!$C$3,G868*(1+設定!$C$6),"除外"))),10)</f>
        <v>#VALUE!</v>
      </c>
      <c r="I868" s="34" t="e">
        <f ca="1">IF(消化率!$I$5&lt;1,商品!H868*消化率!$I$5,IF(商品!W868*商品!Q868/(商品!H868*消化率!$I$5)&gt;商品!L868,商品!H868*消化率!$I$5,J868))</f>
        <v>#DIV/0!</v>
      </c>
      <c r="J868" s="34" t="e">
        <f t="shared" si="184"/>
        <v>#VALUE!</v>
      </c>
      <c r="K868" s="34" t="e">
        <f ca="1">IF(ROUNDDOWN(IF(I868&gt;=設定!$C$8,設定!$C$8,商品!I868),0)&lt;10,10,ROUNDDOWN(IF(I868&gt;=設定!$C$8,設定!$C$8,商品!I868),0))</f>
        <v>#DIV/0!</v>
      </c>
      <c r="L868" s="64">
        <f>IF(F868="標準",設定!$C$4,商品!F868)</f>
        <v>5</v>
      </c>
      <c r="M868" s="63" t="str">
        <f>_xlfn.XLOOKUP($D868,全商品!$F:$F,全商品!H:H,"-")</f>
        <v>-</v>
      </c>
      <c r="N868" s="12" t="str">
        <f>_xlfn.XLOOKUP($D868,全商品!$F:$F,全商品!I:I,"-")</f>
        <v>-</v>
      </c>
      <c r="O868" s="23" t="str">
        <f>_xlfn.XLOOKUP($D868,全商品!$F:$F,全商品!K:K,"-")</f>
        <v>-</v>
      </c>
      <c r="P868" s="13" t="str">
        <f>_xlfn.XLOOKUP($D868,全商品!$F:$F,全商品!M:M,"-")</f>
        <v>-</v>
      </c>
      <c r="Q868" s="25" t="str">
        <f>_xlfn.XLOOKUP($D868,現状商品設定!B:B,現状商品設定!D:D,"-")</f>
        <v>-</v>
      </c>
      <c r="R868" s="22">
        <f>SUM(_xlfn.XLOOKUP($D868,当月商品!$D:$D,当月商品!I:I,0),_xlfn.XLOOKUP($D868,前月商品!$D:$D,前月商品!I:I,0),_xlfn.XLOOKUP($D868,前々月商品!$D:$D,前々月商品!I:I,0))</f>
        <v>0</v>
      </c>
      <c r="S868" s="23">
        <f>SUM(_xlfn.XLOOKUP($D868,当月商品!$D:$D,当月商品!V:V,0),_xlfn.XLOOKUP($D868,前月商品!$D:$D,前月商品!V:V,0),_xlfn.XLOOKUP($D868,前々月商品!$D:$D,前々月商品!V:V,0))</f>
        <v>0</v>
      </c>
      <c r="T868" s="23">
        <f t="shared" si="185"/>
        <v>0</v>
      </c>
      <c r="U868" s="23">
        <f>SUM(_xlfn.XLOOKUP($D868,当月商品!$D:$D,当月商品!W:W,0),_xlfn.XLOOKUP($D868,前月商品!$D:$D,前月商品!W:W,0),_xlfn.XLOOKUP($D868,前々月商品!$D:$D,前々月商品!W:W,0))</f>
        <v>0</v>
      </c>
      <c r="V868" s="23">
        <f>SUM(_xlfn.XLOOKUP($D868,当月商品!$D:$D,当月商品!H:H,0),_xlfn.XLOOKUP($D868,前月商品!$D:$D,前月商品!H:H,0),_xlfn.XLOOKUP($D868,前々月商品!$D:$D,前々月商品!H:H,0))</f>
        <v>0</v>
      </c>
      <c r="W868" s="13">
        <f t="shared" si="186"/>
        <v>0</v>
      </c>
      <c r="X868" s="15">
        <f t="shared" si="187"/>
        <v>0</v>
      </c>
      <c r="Y868" s="22">
        <f>_xlfn.XLOOKUP($D868,当月商品!$D:$D,当月商品!I:I,0)</f>
        <v>0</v>
      </c>
      <c r="Z868" s="23">
        <f>_xlfn.XLOOKUP($D868,前月商品!$D:$D,前月商品!I:I,0)</f>
        <v>0</v>
      </c>
      <c r="AA868" s="23">
        <f>_xlfn.XLOOKUP($D868,前々月商品!$D:$D,前々月商品!I:I,0)</f>
        <v>0</v>
      </c>
      <c r="AB868" s="23">
        <f>_xlfn.XLOOKUP($D868,当月商品!$D:$D,当月商品!V:V,0)</f>
        <v>0</v>
      </c>
      <c r="AC868" s="23">
        <f>_xlfn.XLOOKUP($D868,前月商品!$D:$D,前月商品!V:V,0)</f>
        <v>0</v>
      </c>
      <c r="AD868" s="23">
        <f>_xlfn.XLOOKUP($D868,前々月商品!$D:$D,前々月商品!V:V,0)</f>
        <v>0</v>
      </c>
      <c r="AE868" s="23">
        <f t="shared" si="188"/>
        <v>0</v>
      </c>
      <c r="AF868" s="23">
        <f t="shared" si="189"/>
        <v>0</v>
      </c>
      <c r="AG868" s="23">
        <f t="shared" si="190"/>
        <v>0</v>
      </c>
      <c r="AH868" s="12">
        <f>_xlfn.XLOOKUP($D868,当月商品!$D:$D,当月商品!W:W,0)</f>
        <v>0</v>
      </c>
      <c r="AI868" s="12">
        <f>_xlfn.XLOOKUP($D868,前月商品!$D:$D,前月商品!W:W,0)</f>
        <v>0</v>
      </c>
      <c r="AJ868" s="12">
        <f>_xlfn.XLOOKUP($D868,前々月商品!$D:$D,前々月商品!W:W,0)</f>
        <v>0</v>
      </c>
      <c r="AK868" s="12">
        <f>_xlfn.XLOOKUP($D868,当月商品!$D:$D,当月商品!H:H,0)</f>
        <v>0</v>
      </c>
      <c r="AL868" s="12">
        <f>_xlfn.XLOOKUP($D868,前月商品!$D:$D,前月商品!H:H,0)</f>
        <v>0</v>
      </c>
      <c r="AM868" s="12">
        <f>_xlfn.XLOOKUP($D868,前々月商品!$D:$D,前々月商品!H:H,0)</f>
        <v>0</v>
      </c>
      <c r="AN868" s="13">
        <f t="shared" si="191"/>
        <v>0</v>
      </c>
      <c r="AO868" s="13">
        <f t="shared" si="192"/>
        <v>0</v>
      </c>
      <c r="AP868" s="13">
        <f t="shared" si="193"/>
        <v>0</v>
      </c>
      <c r="AQ868" s="16">
        <f t="shared" si="194"/>
        <v>0</v>
      </c>
      <c r="AR868" s="16">
        <f t="shared" si="195"/>
        <v>0</v>
      </c>
      <c r="AS868" s="17">
        <f t="shared" si="196"/>
        <v>0</v>
      </c>
      <c r="AT868" t="e">
        <f t="shared" si="197"/>
        <v>#VALUE!</v>
      </c>
    </row>
    <row r="869" spans="3:46" ht="36.65" customHeight="1">
      <c r="C869" s="20">
        <v>864</v>
      </c>
      <c r="D869" s="53">
        <f>現状商品設定!B866</f>
        <v>0</v>
      </c>
      <c r="E869" s="26" t="str">
        <f>IFERROR(_xlfn.XLOOKUP($D869,現状商品設定!B:B,現状商品設定!C:C,"-"),"-")</f>
        <v>-</v>
      </c>
      <c r="F869" s="32" t="s">
        <v>46</v>
      </c>
      <c r="G869" s="30" t="str">
        <f>IFERROR(_xlfn.XLOOKUP($D869,現状商品設定!B:B,現状商品設定!F:F),"-")</f>
        <v>-</v>
      </c>
      <c r="H869" s="34" t="e">
        <f>IF(IF(AND(V869&gt;=設定!$C$3,X869&gt;=L869),G869*(1+設定!$C$6),IF(AND(V869&gt;=設定!$C$3,X869&lt;L869),G869*(1+設定!$C$7*-1),IF(V869&lt;設定!$C$3,G869*(1+設定!$C$6),"除外")))&gt;10,IF(AND(V869&gt;=設定!$C$3,X869&gt;=L869),G869*(1+設定!$C$6),IF(AND(V869&gt;=設定!$C$3,X869&lt;L869),G869*(1+設定!$C$7*-1),IF(V869&lt;設定!$C$3,G869*(1+設定!$C$6),"除外"))),10)</f>
        <v>#VALUE!</v>
      </c>
      <c r="I869" s="34" t="e">
        <f ca="1">IF(消化率!$I$5&lt;1,商品!H869*消化率!$I$5,IF(商品!W869*商品!Q869/(商品!H869*消化率!$I$5)&gt;商品!L869,商品!H869*消化率!$I$5,J869))</f>
        <v>#DIV/0!</v>
      </c>
      <c r="J869" s="34" t="e">
        <f t="shared" si="184"/>
        <v>#VALUE!</v>
      </c>
      <c r="K869" s="34" t="e">
        <f ca="1">IF(ROUNDDOWN(IF(I869&gt;=設定!$C$8,設定!$C$8,商品!I869),0)&lt;10,10,ROUNDDOWN(IF(I869&gt;=設定!$C$8,設定!$C$8,商品!I869),0))</f>
        <v>#DIV/0!</v>
      </c>
      <c r="L869" s="64">
        <f>IF(F869="標準",設定!$C$4,商品!F869)</f>
        <v>5</v>
      </c>
      <c r="M869" s="63" t="str">
        <f>_xlfn.XLOOKUP($D869,全商品!$F:$F,全商品!H:H,"-")</f>
        <v>-</v>
      </c>
      <c r="N869" s="12" t="str">
        <f>_xlfn.XLOOKUP($D869,全商品!$F:$F,全商品!I:I,"-")</f>
        <v>-</v>
      </c>
      <c r="O869" s="23" t="str">
        <f>_xlfn.XLOOKUP($D869,全商品!$F:$F,全商品!K:K,"-")</f>
        <v>-</v>
      </c>
      <c r="P869" s="13" t="str">
        <f>_xlfn.XLOOKUP($D869,全商品!$F:$F,全商品!M:M,"-")</f>
        <v>-</v>
      </c>
      <c r="Q869" s="25" t="str">
        <f>_xlfn.XLOOKUP($D869,現状商品設定!B:B,現状商品設定!D:D,"-")</f>
        <v>-</v>
      </c>
      <c r="R869" s="22">
        <f>SUM(_xlfn.XLOOKUP($D869,当月商品!$D:$D,当月商品!I:I,0),_xlfn.XLOOKUP($D869,前月商品!$D:$D,前月商品!I:I,0),_xlfn.XLOOKUP($D869,前々月商品!$D:$D,前々月商品!I:I,0))</f>
        <v>0</v>
      </c>
      <c r="S869" s="23">
        <f>SUM(_xlfn.XLOOKUP($D869,当月商品!$D:$D,当月商品!V:V,0),_xlfn.XLOOKUP($D869,前月商品!$D:$D,前月商品!V:V,0),_xlfn.XLOOKUP($D869,前々月商品!$D:$D,前々月商品!V:V,0))</f>
        <v>0</v>
      </c>
      <c r="T869" s="23">
        <f t="shared" si="185"/>
        <v>0</v>
      </c>
      <c r="U869" s="23">
        <f>SUM(_xlfn.XLOOKUP($D869,当月商品!$D:$D,当月商品!W:W,0),_xlfn.XLOOKUP($D869,前月商品!$D:$D,前月商品!W:W,0),_xlfn.XLOOKUP($D869,前々月商品!$D:$D,前々月商品!W:W,0))</f>
        <v>0</v>
      </c>
      <c r="V869" s="23">
        <f>SUM(_xlfn.XLOOKUP($D869,当月商品!$D:$D,当月商品!H:H,0),_xlfn.XLOOKUP($D869,前月商品!$D:$D,前月商品!H:H,0),_xlfn.XLOOKUP($D869,前々月商品!$D:$D,前々月商品!H:H,0))</f>
        <v>0</v>
      </c>
      <c r="W869" s="13">
        <f t="shared" si="186"/>
        <v>0</v>
      </c>
      <c r="X869" s="15">
        <f t="shared" si="187"/>
        <v>0</v>
      </c>
      <c r="Y869" s="22">
        <f>_xlfn.XLOOKUP($D869,当月商品!$D:$D,当月商品!I:I,0)</f>
        <v>0</v>
      </c>
      <c r="Z869" s="23">
        <f>_xlfn.XLOOKUP($D869,前月商品!$D:$D,前月商品!I:I,0)</f>
        <v>0</v>
      </c>
      <c r="AA869" s="23">
        <f>_xlfn.XLOOKUP($D869,前々月商品!$D:$D,前々月商品!I:I,0)</f>
        <v>0</v>
      </c>
      <c r="AB869" s="23">
        <f>_xlfn.XLOOKUP($D869,当月商品!$D:$D,当月商品!V:V,0)</f>
        <v>0</v>
      </c>
      <c r="AC869" s="23">
        <f>_xlfn.XLOOKUP($D869,前月商品!$D:$D,前月商品!V:V,0)</f>
        <v>0</v>
      </c>
      <c r="AD869" s="23">
        <f>_xlfn.XLOOKUP($D869,前々月商品!$D:$D,前々月商品!V:V,0)</f>
        <v>0</v>
      </c>
      <c r="AE869" s="23">
        <f t="shared" si="188"/>
        <v>0</v>
      </c>
      <c r="AF869" s="23">
        <f t="shared" si="189"/>
        <v>0</v>
      </c>
      <c r="AG869" s="23">
        <f t="shared" si="190"/>
        <v>0</v>
      </c>
      <c r="AH869" s="12">
        <f>_xlfn.XLOOKUP($D869,当月商品!$D:$D,当月商品!W:W,0)</f>
        <v>0</v>
      </c>
      <c r="AI869" s="12">
        <f>_xlfn.XLOOKUP($D869,前月商品!$D:$D,前月商品!W:W,0)</f>
        <v>0</v>
      </c>
      <c r="AJ869" s="12">
        <f>_xlfn.XLOOKUP($D869,前々月商品!$D:$D,前々月商品!W:W,0)</f>
        <v>0</v>
      </c>
      <c r="AK869" s="12">
        <f>_xlfn.XLOOKUP($D869,当月商品!$D:$D,当月商品!H:H,0)</f>
        <v>0</v>
      </c>
      <c r="AL869" s="12">
        <f>_xlfn.XLOOKUP($D869,前月商品!$D:$D,前月商品!H:H,0)</f>
        <v>0</v>
      </c>
      <c r="AM869" s="12">
        <f>_xlfn.XLOOKUP($D869,前々月商品!$D:$D,前々月商品!H:H,0)</f>
        <v>0</v>
      </c>
      <c r="AN869" s="13">
        <f t="shared" si="191"/>
        <v>0</v>
      </c>
      <c r="AO869" s="13">
        <f t="shared" si="192"/>
        <v>0</v>
      </c>
      <c r="AP869" s="13">
        <f t="shared" si="193"/>
        <v>0</v>
      </c>
      <c r="AQ869" s="16">
        <f t="shared" si="194"/>
        <v>0</v>
      </c>
      <c r="AR869" s="16">
        <f t="shared" si="195"/>
        <v>0</v>
      </c>
      <c r="AS869" s="17">
        <f t="shared" si="196"/>
        <v>0</v>
      </c>
      <c r="AT869" t="e">
        <f t="shared" si="197"/>
        <v>#VALUE!</v>
      </c>
    </row>
    <row r="870" spans="3:46" ht="36.65" customHeight="1">
      <c r="C870" s="20">
        <v>865</v>
      </c>
      <c r="D870" s="53">
        <f>現状商品設定!B867</f>
        <v>0</v>
      </c>
      <c r="E870" s="26" t="str">
        <f>IFERROR(_xlfn.XLOOKUP($D870,現状商品設定!B:B,現状商品設定!C:C,"-"),"-")</f>
        <v>-</v>
      </c>
      <c r="F870" s="32" t="s">
        <v>46</v>
      </c>
      <c r="G870" s="30" t="str">
        <f>IFERROR(_xlfn.XLOOKUP($D870,現状商品設定!B:B,現状商品設定!F:F),"-")</f>
        <v>-</v>
      </c>
      <c r="H870" s="34" t="e">
        <f>IF(IF(AND(V870&gt;=設定!$C$3,X870&gt;=L870),G870*(1+設定!$C$6),IF(AND(V870&gt;=設定!$C$3,X870&lt;L870),G870*(1+設定!$C$7*-1),IF(V870&lt;設定!$C$3,G870*(1+設定!$C$6),"除外")))&gt;10,IF(AND(V870&gt;=設定!$C$3,X870&gt;=L870),G870*(1+設定!$C$6),IF(AND(V870&gt;=設定!$C$3,X870&lt;L870),G870*(1+設定!$C$7*-1),IF(V870&lt;設定!$C$3,G870*(1+設定!$C$6),"除外"))),10)</f>
        <v>#VALUE!</v>
      </c>
      <c r="I870" s="34" t="e">
        <f ca="1">IF(消化率!$I$5&lt;1,商品!H870*消化率!$I$5,IF(商品!W870*商品!Q870/(商品!H870*消化率!$I$5)&gt;商品!L870,商品!H870*消化率!$I$5,J870))</f>
        <v>#DIV/0!</v>
      </c>
      <c r="J870" s="34" t="e">
        <f t="shared" si="184"/>
        <v>#VALUE!</v>
      </c>
      <c r="K870" s="34" t="e">
        <f ca="1">IF(ROUNDDOWN(IF(I870&gt;=設定!$C$8,設定!$C$8,商品!I870),0)&lt;10,10,ROUNDDOWN(IF(I870&gt;=設定!$C$8,設定!$C$8,商品!I870),0))</f>
        <v>#DIV/0!</v>
      </c>
      <c r="L870" s="64">
        <f>IF(F870="標準",設定!$C$4,商品!F870)</f>
        <v>5</v>
      </c>
      <c r="M870" s="63" t="str">
        <f>_xlfn.XLOOKUP($D870,全商品!$F:$F,全商品!H:H,"-")</f>
        <v>-</v>
      </c>
      <c r="N870" s="12" t="str">
        <f>_xlfn.XLOOKUP($D870,全商品!$F:$F,全商品!I:I,"-")</f>
        <v>-</v>
      </c>
      <c r="O870" s="23" t="str">
        <f>_xlfn.XLOOKUP($D870,全商品!$F:$F,全商品!K:K,"-")</f>
        <v>-</v>
      </c>
      <c r="P870" s="13" t="str">
        <f>_xlfn.XLOOKUP($D870,全商品!$F:$F,全商品!M:M,"-")</f>
        <v>-</v>
      </c>
      <c r="Q870" s="25" t="str">
        <f>_xlfn.XLOOKUP($D870,現状商品設定!B:B,現状商品設定!D:D,"-")</f>
        <v>-</v>
      </c>
      <c r="R870" s="22">
        <f>SUM(_xlfn.XLOOKUP($D870,当月商品!$D:$D,当月商品!I:I,0),_xlfn.XLOOKUP($D870,前月商品!$D:$D,前月商品!I:I,0),_xlfn.XLOOKUP($D870,前々月商品!$D:$D,前々月商品!I:I,0))</f>
        <v>0</v>
      </c>
      <c r="S870" s="23">
        <f>SUM(_xlfn.XLOOKUP($D870,当月商品!$D:$D,当月商品!V:V,0),_xlfn.XLOOKUP($D870,前月商品!$D:$D,前月商品!V:V,0),_xlfn.XLOOKUP($D870,前々月商品!$D:$D,前々月商品!V:V,0))</f>
        <v>0</v>
      </c>
      <c r="T870" s="23">
        <f t="shared" si="185"/>
        <v>0</v>
      </c>
      <c r="U870" s="23">
        <f>SUM(_xlfn.XLOOKUP($D870,当月商品!$D:$D,当月商品!W:W,0),_xlfn.XLOOKUP($D870,前月商品!$D:$D,前月商品!W:W,0),_xlfn.XLOOKUP($D870,前々月商品!$D:$D,前々月商品!W:W,0))</f>
        <v>0</v>
      </c>
      <c r="V870" s="23">
        <f>SUM(_xlfn.XLOOKUP($D870,当月商品!$D:$D,当月商品!H:H,0),_xlfn.XLOOKUP($D870,前月商品!$D:$D,前月商品!H:H,0),_xlfn.XLOOKUP($D870,前々月商品!$D:$D,前々月商品!H:H,0))</f>
        <v>0</v>
      </c>
      <c r="W870" s="13">
        <f t="shared" si="186"/>
        <v>0</v>
      </c>
      <c r="X870" s="15">
        <f t="shared" si="187"/>
        <v>0</v>
      </c>
      <c r="Y870" s="22">
        <f>_xlfn.XLOOKUP($D870,当月商品!$D:$D,当月商品!I:I,0)</f>
        <v>0</v>
      </c>
      <c r="Z870" s="23">
        <f>_xlfn.XLOOKUP($D870,前月商品!$D:$D,前月商品!I:I,0)</f>
        <v>0</v>
      </c>
      <c r="AA870" s="23">
        <f>_xlfn.XLOOKUP($D870,前々月商品!$D:$D,前々月商品!I:I,0)</f>
        <v>0</v>
      </c>
      <c r="AB870" s="23">
        <f>_xlfn.XLOOKUP($D870,当月商品!$D:$D,当月商品!V:V,0)</f>
        <v>0</v>
      </c>
      <c r="AC870" s="23">
        <f>_xlfn.XLOOKUP($D870,前月商品!$D:$D,前月商品!V:V,0)</f>
        <v>0</v>
      </c>
      <c r="AD870" s="23">
        <f>_xlfn.XLOOKUP($D870,前々月商品!$D:$D,前々月商品!V:V,0)</f>
        <v>0</v>
      </c>
      <c r="AE870" s="23">
        <f t="shared" si="188"/>
        <v>0</v>
      </c>
      <c r="AF870" s="23">
        <f t="shared" si="189"/>
        <v>0</v>
      </c>
      <c r="AG870" s="23">
        <f t="shared" si="190"/>
        <v>0</v>
      </c>
      <c r="AH870" s="12">
        <f>_xlfn.XLOOKUP($D870,当月商品!$D:$D,当月商品!W:W,0)</f>
        <v>0</v>
      </c>
      <c r="AI870" s="12">
        <f>_xlfn.XLOOKUP($D870,前月商品!$D:$D,前月商品!W:W,0)</f>
        <v>0</v>
      </c>
      <c r="AJ870" s="12">
        <f>_xlfn.XLOOKUP($D870,前々月商品!$D:$D,前々月商品!W:W,0)</f>
        <v>0</v>
      </c>
      <c r="AK870" s="12">
        <f>_xlfn.XLOOKUP($D870,当月商品!$D:$D,当月商品!H:H,0)</f>
        <v>0</v>
      </c>
      <c r="AL870" s="12">
        <f>_xlfn.XLOOKUP($D870,前月商品!$D:$D,前月商品!H:H,0)</f>
        <v>0</v>
      </c>
      <c r="AM870" s="12">
        <f>_xlfn.XLOOKUP($D870,前々月商品!$D:$D,前々月商品!H:H,0)</f>
        <v>0</v>
      </c>
      <c r="AN870" s="13">
        <f t="shared" si="191"/>
        <v>0</v>
      </c>
      <c r="AO870" s="13">
        <f t="shared" si="192"/>
        <v>0</v>
      </c>
      <c r="AP870" s="13">
        <f t="shared" si="193"/>
        <v>0</v>
      </c>
      <c r="AQ870" s="16">
        <f t="shared" si="194"/>
        <v>0</v>
      </c>
      <c r="AR870" s="16">
        <f t="shared" si="195"/>
        <v>0</v>
      </c>
      <c r="AS870" s="17">
        <f t="shared" si="196"/>
        <v>0</v>
      </c>
      <c r="AT870" t="e">
        <f t="shared" si="197"/>
        <v>#VALUE!</v>
      </c>
    </row>
    <row r="871" spans="3:46" ht="36.65" customHeight="1">
      <c r="C871" s="20">
        <v>866</v>
      </c>
      <c r="D871" s="53">
        <f>現状商品設定!B868</f>
        <v>0</v>
      </c>
      <c r="E871" s="26" t="str">
        <f>IFERROR(_xlfn.XLOOKUP($D871,現状商品設定!B:B,現状商品設定!C:C,"-"),"-")</f>
        <v>-</v>
      </c>
      <c r="F871" s="32" t="s">
        <v>46</v>
      </c>
      <c r="G871" s="30" t="str">
        <f>IFERROR(_xlfn.XLOOKUP($D871,現状商品設定!B:B,現状商品設定!F:F),"-")</f>
        <v>-</v>
      </c>
      <c r="H871" s="34" t="e">
        <f>IF(IF(AND(V871&gt;=設定!$C$3,X871&gt;=L871),G871*(1+設定!$C$6),IF(AND(V871&gt;=設定!$C$3,X871&lt;L871),G871*(1+設定!$C$7*-1),IF(V871&lt;設定!$C$3,G871*(1+設定!$C$6),"除外")))&gt;10,IF(AND(V871&gt;=設定!$C$3,X871&gt;=L871),G871*(1+設定!$C$6),IF(AND(V871&gt;=設定!$C$3,X871&lt;L871),G871*(1+設定!$C$7*-1),IF(V871&lt;設定!$C$3,G871*(1+設定!$C$6),"除外"))),10)</f>
        <v>#VALUE!</v>
      </c>
      <c r="I871" s="34" t="e">
        <f ca="1">IF(消化率!$I$5&lt;1,商品!H871*消化率!$I$5,IF(商品!W871*商品!Q871/(商品!H871*消化率!$I$5)&gt;商品!L871,商品!H871*消化率!$I$5,J871))</f>
        <v>#DIV/0!</v>
      </c>
      <c r="J871" s="34" t="e">
        <f t="shared" si="184"/>
        <v>#VALUE!</v>
      </c>
      <c r="K871" s="34" t="e">
        <f ca="1">IF(ROUNDDOWN(IF(I871&gt;=設定!$C$8,設定!$C$8,商品!I871),0)&lt;10,10,ROUNDDOWN(IF(I871&gt;=設定!$C$8,設定!$C$8,商品!I871),0))</f>
        <v>#DIV/0!</v>
      </c>
      <c r="L871" s="64">
        <f>IF(F871="標準",設定!$C$4,商品!F871)</f>
        <v>5</v>
      </c>
      <c r="M871" s="63" t="str">
        <f>_xlfn.XLOOKUP($D871,全商品!$F:$F,全商品!H:H,"-")</f>
        <v>-</v>
      </c>
      <c r="N871" s="12" t="str">
        <f>_xlfn.XLOOKUP($D871,全商品!$F:$F,全商品!I:I,"-")</f>
        <v>-</v>
      </c>
      <c r="O871" s="23" t="str">
        <f>_xlfn.XLOOKUP($D871,全商品!$F:$F,全商品!K:K,"-")</f>
        <v>-</v>
      </c>
      <c r="P871" s="13" t="str">
        <f>_xlfn.XLOOKUP($D871,全商品!$F:$F,全商品!M:M,"-")</f>
        <v>-</v>
      </c>
      <c r="Q871" s="25" t="str">
        <f>_xlfn.XLOOKUP($D871,現状商品設定!B:B,現状商品設定!D:D,"-")</f>
        <v>-</v>
      </c>
      <c r="R871" s="22">
        <f>SUM(_xlfn.XLOOKUP($D871,当月商品!$D:$D,当月商品!I:I,0),_xlfn.XLOOKUP($D871,前月商品!$D:$D,前月商品!I:I,0),_xlfn.XLOOKUP($D871,前々月商品!$D:$D,前々月商品!I:I,0))</f>
        <v>0</v>
      </c>
      <c r="S871" s="23">
        <f>SUM(_xlfn.XLOOKUP($D871,当月商品!$D:$D,当月商品!V:V,0),_xlfn.XLOOKUP($D871,前月商品!$D:$D,前月商品!V:V,0),_xlfn.XLOOKUP($D871,前々月商品!$D:$D,前々月商品!V:V,0))</f>
        <v>0</v>
      </c>
      <c r="T871" s="23">
        <f t="shared" si="185"/>
        <v>0</v>
      </c>
      <c r="U871" s="23">
        <f>SUM(_xlfn.XLOOKUP($D871,当月商品!$D:$D,当月商品!W:W,0),_xlfn.XLOOKUP($D871,前月商品!$D:$D,前月商品!W:W,0),_xlfn.XLOOKUP($D871,前々月商品!$D:$D,前々月商品!W:W,0))</f>
        <v>0</v>
      </c>
      <c r="V871" s="23">
        <f>SUM(_xlfn.XLOOKUP($D871,当月商品!$D:$D,当月商品!H:H,0),_xlfn.XLOOKUP($D871,前月商品!$D:$D,前月商品!H:H,0),_xlfn.XLOOKUP($D871,前々月商品!$D:$D,前々月商品!H:H,0))</f>
        <v>0</v>
      </c>
      <c r="W871" s="13">
        <f t="shared" si="186"/>
        <v>0</v>
      </c>
      <c r="X871" s="15">
        <f t="shared" si="187"/>
        <v>0</v>
      </c>
      <c r="Y871" s="22">
        <f>_xlfn.XLOOKUP($D871,当月商品!$D:$D,当月商品!I:I,0)</f>
        <v>0</v>
      </c>
      <c r="Z871" s="23">
        <f>_xlfn.XLOOKUP($D871,前月商品!$D:$D,前月商品!I:I,0)</f>
        <v>0</v>
      </c>
      <c r="AA871" s="23">
        <f>_xlfn.XLOOKUP($D871,前々月商品!$D:$D,前々月商品!I:I,0)</f>
        <v>0</v>
      </c>
      <c r="AB871" s="23">
        <f>_xlfn.XLOOKUP($D871,当月商品!$D:$D,当月商品!V:V,0)</f>
        <v>0</v>
      </c>
      <c r="AC871" s="23">
        <f>_xlfn.XLOOKUP($D871,前月商品!$D:$D,前月商品!V:V,0)</f>
        <v>0</v>
      </c>
      <c r="AD871" s="23">
        <f>_xlfn.XLOOKUP($D871,前々月商品!$D:$D,前々月商品!V:V,0)</f>
        <v>0</v>
      </c>
      <c r="AE871" s="23">
        <f t="shared" si="188"/>
        <v>0</v>
      </c>
      <c r="AF871" s="23">
        <f t="shared" si="189"/>
        <v>0</v>
      </c>
      <c r="AG871" s="23">
        <f t="shared" si="190"/>
        <v>0</v>
      </c>
      <c r="AH871" s="12">
        <f>_xlfn.XLOOKUP($D871,当月商品!$D:$D,当月商品!W:W,0)</f>
        <v>0</v>
      </c>
      <c r="AI871" s="12">
        <f>_xlfn.XLOOKUP($D871,前月商品!$D:$D,前月商品!W:W,0)</f>
        <v>0</v>
      </c>
      <c r="AJ871" s="12">
        <f>_xlfn.XLOOKUP($D871,前々月商品!$D:$D,前々月商品!W:W,0)</f>
        <v>0</v>
      </c>
      <c r="AK871" s="12">
        <f>_xlfn.XLOOKUP($D871,当月商品!$D:$D,当月商品!H:H,0)</f>
        <v>0</v>
      </c>
      <c r="AL871" s="12">
        <f>_xlfn.XLOOKUP($D871,前月商品!$D:$D,前月商品!H:H,0)</f>
        <v>0</v>
      </c>
      <c r="AM871" s="12">
        <f>_xlfn.XLOOKUP($D871,前々月商品!$D:$D,前々月商品!H:H,0)</f>
        <v>0</v>
      </c>
      <c r="AN871" s="13">
        <f t="shared" si="191"/>
        <v>0</v>
      </c>
      <c r="AO871" s="13">
        <f t="shared" si="192"/>
        <v>0</v>
      </c>
      <c r="AP871" s="13">
        <f t="shared" si="193"/>
        <v>0</v>
      </c>
      <c r="AQ871" s="16">
        <f t="shared" si="194"/>
        <v>0</v>
      </c>
      <c r="AR871" s="16">
        <f t="shared" si="195"/>
        <v>0</v>
      </c>
      <c r="AS871" s="17">
        <f t="shared" si="196"/>
        <v>0</v>
      </c>
      <c r="AT871" t="e">
        <f t="shared" si="197"/>
        <v>#VALUE!</v>
      </c>
    </row>
    <row r="872" spans="3:46" ht="36.65" customHeight="1">
      <c r="C872" s="20">
        <v>867</v>
      </c>
      <c r="D872" s="53">
        <f>現状商品設定!B869</f>
        <v>0</v>
      </c>
      <c r="E872" s="26" t="str">
        <f>IFERROR(_xlfn.XLOOKUP($D872,現状商品設定!B:B,現状商品設定!C:C,"-"),"-")</f>
        <v>-</v>
      </c>
      <c r="F872" s="32" t="s">
        <v>46</v>
      </c>
      <c r="G872" s="30" t="str">
        <f>IFERROR(_xlfn.XLOOKUP($D872,現状商品設定!B:B,現状商品設定!F:F),"-")</f>
        <v>-</v>
      </c>
      <c r="H872" s="34" t="e">
        <f>IF(IF(AND(V872&gt;=設定!$C$3,X872&gt;=L872),G872*(1+設定!$C$6),IF(AND(V872&gt;=設定!$C$3,X872&lt;L872),G872*(1+設定!$C$7*-1),IF(V872&lt;設定!$C$3,G872*(1+設定!$C$6),"除外")))&gt;10,IF(AND(V872&gt;=設定!$C$3,X872&gt;=L872),G872*(1+設定!$C$6),IF(AND(V872&gt;=設定!$C$3,X872&lt;L872),G872*(1+設定!$C$7*-1),IF(V872&lt;設定!$C$3,G872*(1+設定!$C$6),"除外"))),10)</f>
        <v>#VALUE!</v>
      </c>
      <c r="I872" s="34" t="e">
        <f ca="1">IF(消化率!$I$5&lt;1,商品!H872*消化率!$I$5,IF(商品!W872*商品!Q872/(商品!H872*消化率!$I$5)&gt;商品!L872,商品!H872*消化率!$I$5,J872))</f>
        <v>#DIV/0!</v>
      </c>
      <c r="J872" s="34" t="e">
        <f t="shared" si="184"/>
        <v>#VALUE!</v>
      </c>
      <c r="K872" s="34" t="e">
        <f ca="1">IF(ROUNDDOWN(IF(I872&gt;=設定!$C$8,設定!$C$8,商品!I872),0)&lt;10,10,ROUNDDOWN(IF(I872&gt;=設定!$C$8,設定!$C$8,商品!I872),0))</f>
        <v>#DIV/0!</v>
      </c>
      <c r="L872" s="64">
        <f>IF(F872="標準",設定!$C$4,商品!F872)</f>
        <v>5</v>
      </c>
      <c r="M872" s="63" t="str">
        <f>_xlfn.XLOOKUP($D872,全商品!$F:$F,全商品!H:H,"-")</f>
        <v>-</v>
      </c>
      <c r="N872" s="12" t="str">
        <f>_xlfn.XLOOKUP($D872,全商品!$F:$F,全商品!I:I,"-")</f>
        <v>-</v>
      </c>
      <c r="O872" s="23" t="str">
        <f>_xlfn.XLOOKUP($D872,全商品!$F:$F,全商品!K:K,"-")</f>
        <v>-</v>
      </c>
      <c r="P872" s="13" t="str">
        <f>_xlfn.XLOOKUP($D872,全商品!$F:$F,全商品!M:M,"-")</f>
        <v>-</v>
      </c>
      <c r="Q872" s="25" t="str">
        <f>_xlfn.XLOOKUP($D872,現状商品設定!B:B,現状商品設定!D:D,"-")</f>
        <v>-</v>
      </c>
      <c r="R872" s="22">
        <f>SUM(_xlfn.XLOOKUP($D872,当月商品!$D:$D,当月商品!I:I,0),_xlfn.XLOOKUP($D872,前月商品!$D:$D,前月商品!I:I,0),_xlfn.XLOOKUP($D872,前々月商品!$D:$D,前々月商品!I:I,0))</f>
        <v>0</v>
      </c>
      <c r="S872" s="23">
        <f>SUM(_xlfn.XLOOKUP($D872,当月商品!$D:$D,当月商品!V:V,0),_xlfn.XLOOKUP($D872,前月商品!$D:$D,前月商品!V:V,0),_xlfn.XLOOKUP($D872,前々月商品!$D:$D,前々月商品!V:V,0))</f>
        <v>0</v>
      </c>
      <c r="T872" s="23">
        <f t="shared" si="185"/>
        <v>0</v>
      </c>
      <c r="U872" s="23">
        <f>SUM(_xlfn.XLOOKUP($D872,当月商品!$D:$D,当月商品!W:W,0),_xlfn.XLOOKUP($D872,前月商品!$D:$D,前月商品!W:W,0),_xlfn.XLOOKUP($D872,前々月商品!$D:$D,前々月商品!W:W,0))</f>
        <v>0</v>
      </c>
      <c r="V872" s="23">
        <f>SUM(_xlfn.XLOOKUP($D872,当月商品!$D:$D,当月商品!H:H,0),_xlfn.XLOOKUP($D872,前月商品!$D:$D,前月商品!H:H,0),_xlfn.XLOOKUP($D872,前々月商品!$D:$D,前々月商品!H:H,0))</f>
        <v>0</v>
      </c>
      <c r="W872" s="13">
        <f t="shared" si="186"/>
        <v>0</v>
      </c>
      <c r="X872" s="15">
        <f t="shared" si="187"/>
        <v>0</v>
      </c>
      <c r="Y872" s="22">
        <f>_xlfn.XLOOKUP($D872,当月商品!$D:$D,当月商品!I:I,0)</f>
        <v>0</v>
      </c>
      <c r="Z872" s="23">
        <f>_xlfn.XLOOKUP($D872,前月商品!$D:$D,前月商品!I:I,0)</f>
        <v>0</v>
      </c>
      <c r="AA872" s="23">
        <f>_xlfn.XLOOKUP($D872,前々月商品!$D:$D,前々月商品!I:I,0)</f>
        <v>0</v>
      </c>
      <c r="AB872" s="23">
        <f>_xlfn.XLOOKUP($D872,当月商品!$D:$D,当月商品!V:V,0)</f>
        <v>0</v>
      </c>
      <c r="AC872" s="23">
        <f>_xlfn.XLOOKUP($D872,前月商品!$D:$D,前月商品!V:V,0)</f>
        <v>0</v>
      </c>
      <c r="AD872" s="23">
        <f>_xlfn.XLOOKUP($D872,前々月商品!$D:$D,前々月商品!V:V,0)</f>
        <v>0</v>
      </c>
      <c r="AE872" s="23">
        <f t="shared" si="188"/>
        <v>0</v>
      </c>
      <c r="AF872" s="23">
        <f t="shared" si="189"/>
        <v>0</v>
      </c>
      <c r="AG872" s="23">
        <f t="shared" si="190"/>
        <v>0</v>
      </c>
      <c r="AH872" s="12">
        <f>_xlfn.XLOOKUP($D872,当月商品!$D:$D,当月商品!W:W,0)</f>
        <v>0</v>
      </c>
      <c r="AI872" s="12">
        <f>_xlfn.XLOOKUP($D872,前月商品!$D:$D,前月商品!W:W,0)</f>
        <v>0</v>
      </c>
      <c r="AJ872" s="12">
        <f>_xlfn.XLOOKUP($D872,前々月商品!$D:$D,前々月商品!W:W,0)</f>
        <v>0</v>
      </c>
      <c r="AK872" s="12">
        <f>_xlfn.XLOOKUP($D872,当月商品!$D:$D,当月商品!H:H,0)</f>
        <v>0</v>
      </c>
      <c r="AL872" s="12">
        <f>_xlfn.XLOOKUP($D872,前月商品!$D:$D,前月商品!H:H,0)</f>
        <v>0</v>
      </c>
      <c r="AM872" s="12">
        <f>_xlfn.XLOOKUP($D872,前々月商品!$D:$D,前々月商品!H:H,0)</f>
        <v>0</v>
      </c>
      <c r="AN872" s="13">
        <f t="shared" si="191"/>
        <v>0</v>
      </c>
      <c r="AO872" s="13">
        <f t="shared" si="192"/>
        <v>0</v>
      </c>
      <c r="AP872" s="13">
        <f t="shared" si="193"/>
        <v>0</v>
      </c>
      <c r="AQ872" s="16">
        <f t="shared" si="194"/>
        <v>0</v>
      </c>
      <c r="AR872" s="16">
        <f t="shared" si="195"/>
        <v>0</v>
      </c>
      <c r="AS872" s="17">
        <f t="shared" si="196"/>
        <v>0</v>
      </c>
      <c r="AT872" t="e">
        <f t="shared" si="197"/>
        <v>#VALUE!</v>
      </c>
    </row>
    <row r="873" spans="3:46" ht="36.65" customHeight="1">
      <c r="C873" s="20">
        <v>868</v>
      </c>
      <c r="D873" s="53">
        <f>現状商品設定!B870</f>
        <v>0</v>
      </c>
      <c r="E873" s="26" t="str">
        <f>IFERROR(_xlfn.XLOOKUP($D873,現状商品設定!B:B,現状商品設定!C:C,"-"),"-")</f>
        <v>-</v>
      </c>
      <c r="F873" s="32" t="s">
        <v>46</v>
      </c>
      <c r="G873" s="30" t="str">
        <f>IFERROR(_xlfn.XLOOKUP($D873,現状商品設定!B:B,現状商品設定!F:F),"-")</f>
        <v>-</v>
      </c>
      <c r="H873" s="34" t="e">
        <f>IF(IF(AND(V873&gt;=設定!$C$3,X873&gt;=L873),G873*(1+設定!$C$6),IF(AND(V873&gt;=設定!$C$3,X873&lt;L873),G873*(1+設定!$C$7*-1),IF(V873&lt;設定!$C$3,G873*(1+設定!$C$6),"除外")))&gt;10,IF(AND(V873&gt;=設定!$C$3,X873&gt;=L873),G873*(1+設定!$C$6),IF(AND(V873&gt;=設定!$C$3,X873&lt;L873),G873*(1+設定!$C$7*-1),IF(V873&lt;設定!$C$3,G873*(1+設定!$C$6),"除外"))),10)</f>
        <v>#VALUE!</v>
      </c>
      <c r="I873" s="34" t="e">
        <f ca="1">IF(消化率!$I$5&lt;1,商品!H873*消化率!$I$5,IF(商品!W873*商品!Q873/(商品!H873*消化率!$I$5)&gt;商品!L873,商品!H873*消化率!$I$5,J873))</f>
        <v>#DIV/0!</v>
      </c>
      <c r="J873" s="34" t="e">
        <f t="shared" si="184"/>
        <v>#VALUE!</v>
      </c>
      <c r="K873" s="34" t="e">
        <f ca="1">IF(ROUNDDOWN(IF(I873&gt;=設定!$C$8,設定!$C$8,商品!I873),0)&lt;10,10,ROUNDDOWN(IF(I873&gt;=設定!$C$8,設定!$C$8,商品!I873),0))</f>
        <v>#DIV/0!</v>
      </c>
      <c r="L873" s="64">
        <f>IF(F873="標準",設定!$C$4,商品!F873)</f>
        <v>5</v>
      </c>
      <c r="M873" s="63" t="str">
        <f>_xlfn.XLOOKUP($D873,全商品!$F:$F,全商品!H:H,"-")</f>
        <v>-</v>
      </c>
      <c r="N873" s="12" t="str">
        <f>_xlfn.XLOOKUP($D873,全商品!$F:$F,全商品!I:I,"-")</f>
        <v>-</v>
      </c>
      <c r="O873" s="23" t="str">
        <f>_xlfn.XLOOKUP($D873,全商品!$F:$F,全商品!K:K,"-")</f>
        <v>-</v>
      </c>
      <c r="P873" s="13" t="str">
        <f>_xlfn.XLOOKUP($D873,全商品!$F:$F,全商品!M:M,"-")</f>
        <v>-</v>
      </c>
      <c r="Q873" s="25" t="str">
        <f>_xlfn.XLOOKUP($D873,現状商品設定!B:B,現状商品設定!D:D,"-")</f>
        <v>-</v>
      </c>
      <c r="R873" s="22">
        <f>SUM(_xlfn.XLOOKUP($D873,当月商品!$D:$D,当月商品!I:I,0),_xlfn.XLOOKUP($D873,前月商品!$D:$D,前月商品!I:I,0),_xlfn.XLOOKUP($D873,前々月商品!$D:$D,前々月商品!I:I,0))</f>
        <v>0</v>
      </c>
      <c r="S873" s="23">
        <f>SUM(_xlfn.XLOOKUP($D873,当月商品!$D:$D,当月商品!V:V,0),_xlfn.XLOOKUP($D873,前月商品!$D:$D,前月商品!V:V,0),_xlfn.XLOOKUP($D873,前々月商品!$D:$D,前々月商品!V:V,0))</f>
        <v>0</v>
      </c>
      <c r="T873" s="23">
        <f t="shared" si="185"/>
        <v>0</v>
      </c>
      <c r="U873" s="23">
        <f>SUM(_xlfn.XLOOKUP($D873,当月商品!$D:$D,当月商品!W:W,0),_xlfn.XLOOKUP($D873,前月商品!$D:$D,前月商品!W:W,0),_xlfn.XLOOKUP($D873,前々月商品!$D:$D,前々月商品!W:W,0))</f>
        <v>0</v>
      </c>
      <c r="V873" s="23">
        <f>SUM(_xlfn.XLOOKUP($D873,当月商品!$D:$D,当月商品!H:H,0),_xlfn.XLOOKUP($D873,前月商品!$D:$D,前月商品!H:H,0),_xlfn.XLOOKUP($D873,前々月商品!$D:$D,前々月商品!H:H,0))</f>
        <v>0</v>
      </c>
      <c r="W873" s="13">
        <f t="shared" si="186"/>
        <v>0</v>
      </c>
      <c r="X873" s="15">
        <f t="shared" si="187"/>
        <v>0</v>
      </c>
      <c r="Y873" s="22">
        <f>_xlfn.XLOOKUP($D873,当月商品!$D:$D,当月商品!I:I,0)</f>
        <v>0</v>
      </c>
      <c r="Z873" s="23">
        <f>_xlfn.XLOOKUP($D873,前月商品!$D:$D,前月商品!I:I,0)</f>
        <v>0</v>
      </c>
      <c r="AA873" s="23">
        <f>_xlfn.XLOOKUP($D873,前々月商品!$D:$D,前々月商品!I:I,0)</f>
        <v>0</v>
      </c>
      <c r="AB873" s="23">
        <f>_xlfn.XLOOKUP($D873,当月商品!$D:$D,当月商品!V:V,0)</f>
        <v>0</v>
      </c>
      <c r="AC873" s="23">
        <f>_xlfn.XLOOKUP($D873,前月商品!$D:$D,前月商品!V:V,0)</f>
        <v>0</v>
      </c>
      <c r="AD873" s="23">
        <f>_xlfn.XLOOKUP($D873,前々月商品!$D:$D,前々月商品!V:V,0)</f>
        <v>0</v>
      </c>
      <c r="AE873" s="23">
        <f t="shared" si="188"/>
        <v>0</v>
      </c>
      <c r="AF873" s="23">
        <f t="shared" si="189"/>
        <v>0</v>
      </c>
      <c r="AG873" s="23">
        <f t="shared" si="190"/>
        <v>0</v>
      </c>
      <c r="AH873" s="12">
        <f>_xlfn.XLOOKUP($D873,当月商品!$D:$D,当月商品!W:W,0)</f>
        <v>0</v>
      </c>
      <c r="AI873" s="12">
        <f>_xlfn.XLOOKUP($D873,前月商品!$D:$D,前月商品!W:W,0)</f>
        <v>0</v>
      </c>
      <c r="AJ873" s="12">
        <f>_xlfn.XLOOKUP($D873,前々月商品!$D:$D,前々月商品!W:W,0)</f>
        <v>0</v>
      </c>
      <c r="AK873" s="12">
        <f>_xlfn.XLOOKUP($D873,当月商品!$D:$D,当月商品!H:H,0)</f>
        <v>0</v>
      </c>
      <c r="AL873" s="12">
        <f>_xlfn.XLOOKUP($D873,前月商品!$D:$D,前月商品!H:H,0)</f>
        <v>0</v>
      </c>
      <c r="AM873" s="12">
        <f>_xlfn.XLOOKUP($D873,前々月商品!$D:$D,前々月商品!H:H,0)</f>
        <v>0</v>
      </c>
      <c r="AN873" s="13">
        <f t="shared" si="191"/>
        <v>0</v>
      </c>
      <c r="AO873" s="13">
        <f t="shared" si="192"/>
        <v>0</v>
      </c>
      <c r="AP873" s="13">
        <f t="shared" si="193"/>
        <v>0</v>
      </c>
      <c r="AQ873" s="16">
        <f t="shared" si="194"/>
        <v>0</v>
      </c>
      <c r="AR873" s="16">
        <f t="shared" si="195"/>
        <v>0</v>
      </c>
      <c r="AS873" s="17">
        <f t="shared" si="196"/>
        <v>0</v>
      </c>
      <c r="AT873" t="e">
        <f t="shared" si="197"/>
        <v>#VALUE!</v>
      </c>
    </row>
    <row r="874" spans="3:46" ht="36.65" customHeight="1">
      <c r="C874" s="20">
        <v>869</v>
      </c>
      <c r="D874" s="53">
        <f>現状商品設定!B871</f>
        <v>0</v>
      </c>
      <c r="E874" s="26" t="str">
        <f>IFERROR(_xlfn.XLOOKUP($D874,現状商品設定!B:B,現状商品設定!C:C,"-"),"-")</f>
        <v>-</v>
      </c>
      <c r="F874" s="32" t="s">
        <v>46</v>
      </c>
      <c r="G874" s="30" t="str">
        <f>IFERROR(_xlfn.XLOOKUP($D874,現状商品設定!B:B,現状商品設定!F:F),"-")</f>
        <v>-</v>
      </c>
      <c r="H874" s="34" t="e">
        <f>IF(IF(AND(V874&gt;=設定!$C$3,X874&gt;=L874),G874*(1+設定!$C$6),IF(AND(V874&gt;=設定!$C$3,X874&lt;L874),G874*(1+設定!$C$7*-1),IF(V874&lt;設定!$C$3,G874*(1+設定!$C$6),"除外")))&gt;10,IF(AND(V874&gt;=設定!$C$3,X874&gt;=L874),G874*(1+設定!$C$6),IF(AND(V874&gt;=設定!$C$3,X874&lt;L874),G874*(1+設定!$C$7*-1),IF(V874&lt;設定!$C$3,G874*(1+設定!$C$6),"除外"))),10)</f>
        <v>#VALUE!</v>
      </c>
      <c r="I874" s="34" t="e">
        <f ca="1">IF(消化率!$I$5&lt;1,商品!H874*消化率!$I$5,IF(商品!W874*商品!Q874/(商品!H874*消化率!$I$5)&gt;商品!L874,商品!H874*消化率!$I$5,J874))</f>
        <v>#DIV/0!</v>
      </c>
      <c r="J874" s="34" t="e">
        <f t="shared" si="184"/>
        <v>#VALUE!</v>
      </c>
      <c r="K874" s="34" t="e">
        <f ca="1">IF(ROUNDDOWN(IF(I874&gt;=設定!$C$8,設定!$C$8,商品!I874),0)&lt;10,10,ROUNDDOWN(IF(I874&gt;=設定!$C$8,設定!$C$8,商品!I874),0))</f>
        <v>#DIV/0!</v>
      </c>
      <c r="L874" s="64">
        <f>IF(F874="標準",設定!$C$4,商品!F874)</f>
        <v>5</v>
      </c>
      <c r="M874" s="63" t="str">
        <f>_xlfn.XLOOKUP($D874,全商品!$F:$F,全商品!H:H,"-")</f>
        <v>-</v>
      </c>
      <c r="N874" s="12" t="str">
        <f>_xlfn.XLOOKUP($D874,全商品!$F:$F,全商品!I:I,"-")</f>
        <v>-</v>
      </c>
      <c r="O874" s="23" t="str">
        <f>_xlfn.XLOOKUP($D874,全商品!$F:$F,全商品!K:K,"-")</f>
        <v>-</v>
      </c>
      <c r="P874" s="13" t="str">
        <f>_xlfn.XLOOKUP($D874,全商品!$F:$F,全商品!M:M,"-")</f>
        <v>-</v>
      </c>
      <c r="Q874" s="25" t="str">
        <f>_xlfn.XLOOKUP($D874,現状商品設定!B:B,現状商品設定!D:D,"-")</f>
        <v>-</v>
      </c>
      <c r="R874" s="22">
        <f>SUM(_xlfn.XLOOKUP($D874,当月商品!$D:$D,当月商品!I:I,0),_xlfn.XLOOKUP($D874,前月商品!$D:$D,前月商品!I:I,0),_xlfn.XLOOKUP($D874,前々月商品!$D:$D,前々月商品!I:I,0))</f>
        <v>0</v>
      </c>
      <c r="S874" s="23">
        <f>SUM(_xlfn.XLOOKUP($D874,当月商品!$D:$D,当月商品!V:V,0),_xlfn.XLOOKUP($D874,前月商品!$D:$D,前月商品!V:V,0),_xlfn.XLOOKUP($D874,前々月商品!$D:$D,前々月商品!V:V,0))</f>
        <v>0</v>
      </c>
      <c r="T874" s="23">
        <f t="shared" si="185"/>
        <v>0</v>
      </c>
      <c r="U874" s="23">
        <f>SUM(_xlfn.XLOOKUP($D874,当月商品!$D:$D,当月商品!W:W,0),_xlfn.XLOOKUP($D874,前月商品!$D:$D,前月商品!W:W,0),_xlfn.XLOOKUP($D874,前々月商品!$D:$D,前々月商品!W:W,0))</f>
        <v>0</v>
      </c>
      <c r="V874" s="23">
        <f>SUM(_xlfn.XLOOKUP($D874,当月商品!$D:$D,当月商品!H:H,0),_xlfn.XLOOKUP($D874,前月商品!$D:$D,前月商品!H:H,0),_xlfn.XLOOKUP($D874,前々月商品!$D:$D,前々月商品!H:H,0))</f>
        <v>0</v>
      </c>
      <c r="W874" s="13">
        <f t="shared" si="186"/>
        <v>0</v>
      </c>
      <c r="X874" s="15">
        <f t="shared" si="187"/>
        <v>0</v>
      </c>
      <c r="Y874" s="22">
        <f>_xlfn.XLOOKUP($D874,当月商品!$D:$D,当月商品!I:I,0)</f>
        <v>0</v>
      </c>
      <c r="Z874" s="23">
        <f>_xlfn.XLOOKUP($D874,前月商品!$D:$D,前月商品!I:I,0)</f>
        <v>0</v>
      </c>
      <c r="AA874" s="23">
        <f>_xlfn.XLOOKUP($D874,前々月商品!$D:$D,前々月商品!I:I,0)</f>
        <v>0</v>
      </c>
      <c r="AB874" s="23">
        <f>_xlfn.XLOOKUP($D874,当月商品!$D:$D,当月商品!V:V,0)</f>
        <v>0</v>
      </c>
      <c r="AC874" s="23">
        <f>_xlfn.XLOOKUP($D874,前月商品!$D:$D,前月商品!V:V,0)</f>
        <v>0</v>
      </c>
      <c r="AD874" s="23">
        <f>_xlfn.XLOOKUP($D874,前々月商品!$D:$D,前々月商品!V:V,0)</f>
        <v>0</v>
      </c>
      <c r="AE874" s="23">
        <f t="shared" si="188"/>
        <v>0</v>
      </c>
      <c r="AF874" s="23">
        <f t="shared" si="189"/>
        <v>0</v>
      </c>
      <c r="AG874" s="23">
        <f t="shared" si="190"/>
        <v>0</v>
      </c>
      <c r="AH874" s="12">
        <f>_xlfn.XLOOKUP($D874,当月商品!$D:$D,当月商品!W:W,0)</f>
        <v>0</v>
      </c>
      <c r="AI874" s="12">
        <f>_xlfn.XLOOKUP($D874,前月商品!$D:$D,前月商品!W:W,0)</f>
        <v>0</v>
      </c>
      <c r="AJ874" s="12">
        <f>_xlfn.XLOOKUP($D874,前々月商品!$D:$D,前々月商品!W:W,0)</f>
        <v>0</v>
      </c>
      <c r="AK874" s="12">
        <f>_xlfn.XLOOKUP($D874,当月商品!$D:$D,当月商品!H:H,0)</f>
        <v>0</v>
      </c>
      <c r="AL874" s="12">
        <f>_xlfn.XLOOKUP($D874,前月商品!$D:$D,前月商品!H:H,0)</f>
        <v>0</v>
      </c>
      <c r="AM874" s="12">
        <f>_xlfn.XLOOKUP($D874,前々月商品!$D:$D,前々月商品!H:H,0)</f>
        <v>0</v>
      </c>
      <c r="AN874" s="13">
        <f t="shared" si="191"/>
        <v>0</v>
      </c>
      <c r="AO874" s="13">
        <f t="shared" si="192"/>
        <v>0</v>
      </c>
      <c r="AP874" s="13">
        <f t="shared" si="193"/>
        <v>0</v>
      </c>
      <c r="AQ874" s="16">
        <f t="shared" si="194"/>
        <v>0</v>
      </c>
      <c r="AR874" s="16">
        <f t="shared" si="195"/>
        <v>0</v>
      </c>
      <c r="AS874" s="17">
        <f t="shared" si="196"/>
        <v>0</v>
      </c>
      <c r="AT874" t="e">
        <f t="shared" si="197"/>
        <v>#VALUE!</v>
      </c>
    </row>
    <row r="875" spans="3:46" ht="36.65" customHeight="1">
      <c r="C875" s="20">
        <v>870</v>
      </c>
      <c r="D875" s="53">
        <f>現状商品設定!B872</f>
        <v>0</v>
      </c>
      <c r="E875" s="26" t="str">
        <f>IFERROR(_xlfn.XLOOKUP($D875,現状商品設定!B:B,現状商品設定!C:C,"-"),"-")</f>
        <v>-</v>
      </c>
      <c r="F875" s="32" t="s">
        <v>46</v>
      </c>
      <c r="G875" s="30" t="str">
        <f>IFERROR(_xlfn.XLOOKUP($D875,現状商品設定!B:B,現状商品設定!F:F),"-")</f>
        <v>-</v>
      </c>
      <c r="H875" s="34" t="e">
        <f>IF(IF(AND(V875&gt;=設定!$C$3,X875&gt;=L875),G875*(1+設定!$C$6),IF(AND(V875&gt;=設定!$C$3,X875&lt;L875),G875*(1+設定!$C$7*-1),IF(V875&lt;設定!$C$3,G875*(1+設定!$C$6),"除外")))&gt;10,IF(AND(V875&gt;=設定!$C$3,X875&gt;=L875),G875*(1+設定!$C$6),IF(AND(V875&gt;=設定!$C$3,X875&lt;L875),G875*(1+設定!$C$7*-1),IF(V875&lt;設定!$C$3,G875*(1+設定!$C$6),"除外"))),10)</f>
        <v>#VALUE!</v>
      </c>
      <c r="I875" s="34" t="e">
        <f ca="1">IF(消化率!$I$5&lt;1,商品!H875*消化率!$I$5,IF(商品!W875*商品!Q875/(商品!H875*消化率!$I$5)&gt;商品!L875,商品!H875*消化率!$I$5,J875))</f>
        <v>#DIV/0!</v>
      </c>
      <c r="J875" s="34" t="e">
        <f t="shared" si="184"/>
        <v>#VALUE!</v>
      </c>
      <c r="K875" s="34" t="e">
        <f ca="1">IF(ROUNDDOWN(IF(I875&gt;=設定!$C$8,設定!$C$8,商品!I875),0)&lt;10,10,ROUNDDOWN(IF(I875&gt;=設定!$C$8,設定!$C$8,商品!I875),0))</f>
        <v>#DIV/0!</v>
      </c>
      <c r="L875" s="64">
        <f>IF(F875="標準",設定!$C$4,商品!F875)</f>
        <v>5</v>
      </c>
      <c r="M875" s="63" t="str">
        <f>_xlfn.XLOOKUP($D875,全商品!$F:$F,全商品!H:H,"-")</f>
        <v>-</v>
      </c>
      <c r="N875" s="12" t="str">
        <f>_xlfn.XLOOKUP($D875,全商品!$F:$F,全商品!I:I,"-")</f>
        <v>-</v>
      </c>
      <c r="O875" s="23" t="str">
        <f>_xlfn.XLOOKUP($D875,全商品!$F:$F,全商品!K:K,"-")</f>
        <v>-</v>
      </c>
      <c r="P875" s="13" t="str">
        <f>_xlfn.XLOOKUP($D875,全商品!$F:$F,全商品!M:M,"-")</f>
        <v>-</v>
      </c>
      <c r="Q875" s="25" t="str">
        <f>_xlfn.XLOOKUP($D875,現状商品設定!B:B,現状商品設定!D:D,"-")</f>
        <v>-</v>
      </c>
      <c r="R875" s="22">
        <f>SUM(_xlfn.XLOOKUP($D875,当月商品!$D:$D,当月商品!I:I,0),_xlfn.XLOOKUP($D875,前月商品!$D:$D,前月商品!I:I,0),_xlfn.XLOOKUP($D875,前々月商品!$D:$D,前々月商品!I:I,0))</f>
        <v>0</v>
      </c>
      <c r="S875" s="23">
        <f>SUM(_xlfn.XLOOKUP($D875,当月商品!$D:$D,当月商品!V:V,0),_xlfn.XLOOKUP($D875,前月商品!$D:$D,前月商品!V:V,0),_xlfn.XLOOKUP($D875,前々月商品!$D:$D,前々月商品!V:V,0))</f>
        <v>0</v>
      </c>
      <c r="T875" s="23">
        <f t="shared" si="185"/>
        <v>0</v>
      </c>
      <c r="U875" s="23">
        <f>SUM(_xlfn.XLOOKUP($D875,当月商品!$D:$D,当月商品!W:W,0),_xlfn.XLOOKUP($D875,前月商品!$D:$D,前月商品!W:W,0),_xlfn.XLOOKUP($D875,前々月商品!$D:$D,前々月商品!W:W,0))</f>
        <v>0</v>
      </c>
      <c r="V875" s="23">
        <f>SUM(_xlfn.XLOOKUP($D875,当月商品!$D:$D,当月商品!H:H,0),_xlfn.XLOOKUP($D875,前月商品!$D:$D,前月商品!H:H,0),_xlfn.XLOOKUP($D875,前々月商品!$D:$D,前々月商品!H:H,0))</f>
        <v>0</v>
      </c>
      <c r="W875" s="13">
        <f t="shared" si="186"/>
        <v>0</v>
      </c>
      <c r="X875" s="15">
        <f t="shared" si="187"/>
        <v>0</v>
      </c>
      <c r="Y875" s="22">
        <f>_xlfn.XLOOKUP($D875,当月商品!$D:$D,当月商品!I:I,0)</f>
        <v>0</v>
      </c>
      <c r="Z875" s="23">
        <f>_xlfn.XLOOKUP($D875,前月商品!$D:$D,前月商品!I:I,0)</f>
        <v>0</v>
      </c>
      <c r="AA875" s="23">
        <f>_xlfn.XLOOKUP($D875,前々月商品!$D:$D,前々月商品!I:I,0)</f>
        <v>0</v>
      </c>
      <c r="AB875" s="23">
        <f>_xlfn.XLOOKUP($D875,当月商品!$D:$D,当月商品!V:V,0)</f>
        <v>0</v>
      </c>
      <c r="AC875" s="23">
        <f>_xlfn.XLOOKUP($D875,前月商品!$D:$D,前月商品!V:V,0)</f>
        <v>0</v>
      </c>
      <c r="AD875" s="23">
        <f>_xlfn.XLOOKUP($D875,前々月商品!$D:$D,前々月商品!V:V,0)</f>
        <v>0</v>
      </c>
      <c r="AE875" s="23">
        <f t="shared" si="188"/>
        <v>0</v>
      </c>
      <c r="AF875" s="23">
        <f t="shared" si="189"/>
        <v>0</v>
      </c>
      <c r="AG875" s="23">
        <f t="shared" si="190"/>
        <v>0</v>
      </c>
      <c r="AH875" s="12">
        <f>_xlfn.XLOOKUP($D875,当月商品!$D:$D,当月商品!W:W,0)</f>
        <v>0</v>
      </c>
      <c r="AI875" s="12">
        <f>_xlfn.XLOOKUP($D875,前月商品!$D:$D,前月商品!W:W,0)</f>
        <v>0</v>
      </c>
      <c r="AJ875" s="12">
        <f>_xlfn.XLOOKUP($D875,前々月商品!$D:$D,前々月商品!W:W,0)</f>
        <v>0</v>
      </c>
      <c r="AK875" s="12">
        <f>_xlfn.XLOOKUP($D875,当月商品!$D:$D,当月商品!H:H,0)</f>
        <v>0</v>
      </c>
      <c r="AL875" s="12">
        <f>_xlfn.XLOOKUP($D875,前月商品!$D:$D,前月商品!H:H,0)</f>
        <v>0</v>
      </c>
      <c r="AM875" s="12">
        <f>_xlfn.XLOOKUP($D875,前々月商品!$D:$D,前々月商品!H:H,0)</f>
        <v>0</v>
      </c>
      <c r="AN875" s="13">
        <f t="shared" si="191"/>
        <v>0</v>
      </c>
      <c r="AO875" s="13">
        <f t="shared" si="192"/>
        <v>0</v>
      </c>
      <c r="AP875" s="13">
        <f t="shared" si="193"/>
        <v>0</v>
      </c>
      <c r="AQ875" s="16">
        <f t="shared" si="194"/>
        <v>0</v>
      </c>
      <c r="AR875" s="16">
        <f t="shared" si="195"/>
        <v>0</v>
      </c>
      <c r="AS875" s="17">
        <f t="shared" si="196"/>
        <v>0</v>
      </c>
      <c r="AT875" t="e">
        <f t="shared" si="197"/>
        <v>#VALUE!</v>
      </c>
    </row>
    <row r="876" spans="3:46" ht="36.65" customHeight="1">
      <c r="C876" s="20">
        <v>871</v>
      </c>
      <c r="D876" s="53">
        <f>現状商品設定!B873</f>
        <v>0</v>
      </c>
      <c r="E876" s="26" t="str">
        <f>IFERROR(_xlfn.XLOOKUP($D876,現状商品設定!B:B,現状商品設定!C:C,"-"),"-")</f>
        <v>-</v>
      </c>
      <c r="F876" s="32" t="s">
        <v>46</v>
      </c>
      <c r="G876" s="30" t="str">
        <f>IFERROR(_xlfn.XLOOKUP($D876,現状商品設定!B:B,現状商品設定!F:F),"-")</f>
        <v>-</v>
      </c>
      <c r="H876" s="34" t="e">
        <f>IF(IF(AND(V876&gt;=設定!$C$3,X876&gt;=L876),G876*(1+設定!$C$6),IF(AND(V876&gt;=設定!$C$3,X876&lt;L876),G876*(1+設定!$C$7*-1),IF(V876&lt;設定!$C$3,G876*(1+設定!$C$6),"除外")))&gt;10,IF(AND(V876&gt;=設定!$C$3,X876&gt;=L876),G876*(1+設定!$C$6),IF(AND(V876&gt;=設定!$C$3,X876&lt;L876),G876*(1+設定!$C$7*-1),IF(V876&lt;設定!$C$3,G876*(1+設定!$C$6),"除外"))),10)</f>
        <v>#VALUE!</v>
      </c>
      <c r="I876" s="34" t="e">
        <f ca="1">IF(消化率!$I$5&lt;1,商品!H876*消化率!$I$5,IF(商品!W876*商品!Q876/(商品!H876*消化率!$I$5)&gt;商品!L876,商品!H876*消化率!$I$5,J876))</f>
        <v>#DIV/0!</v>
      </c>
      <c r="J876" s="34" t="e">
        <f t="shared" si="184"/>
        <v>#VALUE!</v>
      </c>
      <c r="K876" s="34" t="e">
        <f ca="1">IF(ROUNDDOWN(IF(I876&gt;=設定!$C$8,設定!$C$8,商品!I876),0)&lt;10,10,ROUNDDOWN(IF(I876&gt;=設定!$C$8,設定!$C$8,商品!I876),0))</f>
        <v>#DIV/0!</v>
      </c>
      <c r="L876" s="64">
        <f>IF(F876="標準",設定!$C$4,商品!F876)</f>
        <v>5</v>
      </c>
      <c r="M876" s="63" t="str">
        <f>_xlfn.XLOOKUP($D876,全商品!$F:$F,全商品!H:H,"-")</f>
        <v>-</v>
      </c>
      <c r="N876" s="12" t="str">
        <f>_xlfn.XLOOKUP($D876,全商品!$F:$F,全商品!I:I,"-")</f>
        <v>-</v>
      </c>
      <c r="O876" s="23" t="str">
        <f>_xlfn.XLOOKUP($D876,全商品!$F:$F,全商品!K:K,"-")</f>
        <v>-</v>
      </c>
      <c r="P876" s="13" t="str">
        <f>_xlfn.XLOOKUP($D876,全商品!$F:$F,全商品!M:M,"-")</f>
        <v>-</v>
      </c>
      <c r="Q876" s="25" t="str">
        <f>_xlfn.XLOOKUP($D876,現状商品設定!B:B,現状商品設定!D:D,"-")</f>
        <v>-</v>
      </c>
      <c r="R876" s="22">
        <f>SUM(_xlfn.XLOOKUP($D876,当月商品!$D:$D,当月商品!I:I,0),_xlfn.XLOOKUP($D876,前月商品!$D:$D,前月商品!I:I,0),_xlfn.XLOOKUP($D876,前々月商品!$D:$D,前々月商品!I:I,0))</f>
        <v>0</v>
      </c>
      <c r="S876" s="23">
        <f>SUM(_xlfn.XLOOKUP($D876,当月商品!$D:$D,当月商品!V:V,0),_xlfn.XLOOKUP($D876,前月商品!$D:$D,前月商品!V:V,0),_xlfn.XLOOKUP($D876,前々月商品!$D:$D,前々月商品!V:V,0))</f>
        <v>0</v>
      </c>
      <c r="T876" s="23">
        <f t="shared" si="185"/>
        <v>0</v>
      </c>
      <c r="U876" s="23">
        <f>SUM(_xlfn.XLOOKUP($D876,当月商品!$D:$D,当月商品!W:W,0),_xlfn.XLOOKUP($D876,前月商品!$D:$D,前月商品!W:W,0),_xlfn.XLOOKUP($D876,前々月商品!$D:$D,前々月商品!W:W,0))</f>
        <v>0</v>
      </c>
      <c r="V876" s="23">
        <f>SUM(_xlfn.XLOOKUP($D876,当月商品!$D:$D,当月商品!H:H,0),_xlfn.XLOOKUP($D876,前月商品!$D:$D,前月商品!H:H,0),_xlfn.XLOOKUP($D876,前々月商品!$D:$D,前々月商品!H:H,0))</f>
        <v>0</v>
      </c>
      <c r="W876" s="13">
        <f t="shared" si="186"/>
        <v>0</v>
      </c>
      <c r="X876" s="15">
        <f t="shared" si="187"/>
        <v>0</v>
      </c>
      <c r="Y876" s="22">
        <f>_xlfn.XLOOKUP($D876,当月商品!$D:$D,当月商品!I:I,0)</f>
        <v>0</v>
      </c>
      <c r="Z876" s="23">
        <f>_xlfn.XLOOKUP($D876,前月商品!$D:$D,前月商品!I:I,0)</f>
        <v>0</v>
      </c>
      <c r="AA876" s="23">
        <f>_xlfn.XLOOKUP($D876,前々月商品!$D:$D,前々月商品!I:I,0)</f>
        <v>0</v>
      </c>
      <c r="AB876" s="23">
        <f>_xlfn.XLOOKUP($D876,当月商品!$D:$D,当月商品!V:V,0)</f>
        <v>0</v>
      </c>
      <c r="AC876" s="23">
        <f>_xlfn.XLOOKUP($D876,前月商品!$D:$D,前月商品!V:V,0)</f>
        <v>0</v>
      </c>
      <c r="AD876" s="23">
        <f>_xlfn.XLOOKUP($D876,前々月商品!$D:$D,前々月商品!V:V,0)</f>
        <v>0</v>
      </c>
      <c r="AE876" s="23">
        <f t="shared" si="188"/>
        <v>0</v>
      </c>
      <c r="AF876" s="23">
        <f t="shared" si="189"/>
        <v>0</v>
      </c>
      <c r="AG876" s="23">
        <f t="shared" si="190"/>
        <v>0</v>
      </c>
      <c r="AH876" s="12">
        <f>_xlfn.XLOOKUP($D876,当月商品!$D:$D,当月商品!W:W,0)</f>
        <v>0</v>
      </c>
      <c r="AI876" s="12">
        <f>_xlfn.XLOOKUP($D876,前月商品!$D:$D,前月商品!W:W,0)</f>
        <v>0</v>
      </c>
      <c r="AJ876" s="12">
        <f>_xlfn.XLOOKUP($D876,前々月商品!$D:$D,前々月商品!W:W,0)</f>
        <v>0</v>
      </c>
      <c r="AK876" s="12">
        <f>_xlfn.XLOOKUP($D876,当月商品!$D:$D,当月商品!H:H,0)</f>
        <v>0</v>
      </c>
      <c r="AL876" s="12">
        <f>_xlfn.XLOOKUP($D876,前月商品!$D:$D,前月商品!H:H,0)</f>
        <v>0</v>
      </c>
      <c r="AM876" s="12">
        <f>_xlfn.XLOOKUP($D876,前々月商品!$D:$D,前々月商品!H:H,0)</f>
        <v>0</v>
      </c>
      <c r="AN876" s="13">
        <f t="shared" si="191"/>
        <v>0</v>
      </c>
      <c r="AO876" s="13">
        <f t="shared" si="192"/>
        <v>0</v>
      </c>
      <c r="AP876" s="13">
        <f t="shared" si="193"/>
        <v>0</v>
      </c>
      <c r="AQ876" s="16">
        <f t="shared" si="194"/>
        <v>0</v>
      </c>
      <c r="AR876" s="16">
        <f t="shared" si="195"/>
        <v>0</v>
      </c>
      <c r="AS876" s="17">
        <f t="shared" si="196"/>
        <v>0</v>
      </c>
      <c r="AT876" t="e">
        <f t="shared" si="197"/>
        <v>#VALUE!</v>
      </c>
    </row>
    <row r="877" spans="3:46" ht="36.65" customHeight="1">
      <c r="C877" s="20">
        <v>872</v>
      </c>
      <c r="D877" s="53">
        <f>現状商品設定!B874</f>
        <v>0</v>
      </c>
      <c r="E877" s="26" t="str">
        <f>IFERROR(_xlfn.XLOOKUP($D877,現状商品設定!B:B,現状商品設定!C:C,"-"),"-")</f>
        <v>-</v>
      </c>
      <c r="F877" s="32" t="s">
        <v>46</v>
      </c>
      <c r="G877" s="30" t="str">
        <f>IFERROR(_xlfn.XLOOKUP($D877,現状商品設定!B:B,現状商品設定!F:F),"-")</f>
        <v>-</v>
      </c>
      <c r="H877" s="34" t="e">
        <f>IF(IF(AND(V877&gt;=設定!$C$3,X877&gt;=L877),G877*(1+設定!$C$6),IF(AND(V877&gt;=設定!$C$3,X877&lt;L877),G877*(1+設定!$C$7*-1),IF(V877&lt;設定!$C$3,G877*(1+設定!$C$6),"除外")))&gt;10,IF(AND(V877&gt;=設定!$C$3,X877&gt;=L877),G877*(1+設定!$C$6),IF(AND(V877&gt;=設定!$C$3,X877&lt;L877),G877*(1+設定!$C$7*-1),IF(V877&lt;設定!$C$3,G877*(1+設定!$C$6),"除外"))),10)</f>
        <v>#VALUE!</v>
      </c>
      <c r="I877" s="34" t="e">
        <f ca="1">IF(消化率!$I$5&lt;1,商品!H877*消化率!$I$5,IF(商品!W877*商品!Q877/(商品!H877*消化率!$I$5)&gt;商品!L877,商品!H877*消化率!$I$5,J877))</f>
        <v>#DIV/0!</v>
      </c>
      <c r="J877" s="34" t="e">
        <f t="shared" si="184"/>
        <v>#VALUE!</v>
      </c>
      <c r="K877" s="34" t="e">
        <f ca="1">IF(ROUNDDOWN(IF(I877&gt;=設定!$C$8,設定!$C$8,商品!I877),0)&lt;10,10,ROUNDDOWN(IF(I877&gt;=設定!$C$8,設定!$C$8,商品!I877),0))</f>
        <v>#DIV/0!</v>
      </c>
      <c r="L877" s="64">
        <f>IF(F877="標準",設定!$C$4,商品!F877)</f>
        <v>5</v>
      </c>
      <c r="M877" s="63" t="str">
        <f>_xlfn.XLOOKUP($D877,全商品!$F:$F,全商品!H:H,"-")</f>
        <v>-</v>
      </c>
      <c r="N877" s="12" t="str">
        <f>_xlfn.XLOOKUP($D877,全商品!$F:$F,全商品!I:I,"-")</f>
        <v>-</v>
      </c>
      <c r="O877" s="23" t="str">
        <f>_xlfn.XLOOKUP($D877,全商品!$F:$F,全商品!K:K,"-")</f>
        <v>-</v>
      </c>
      <c r="P877" s="13" t="str">
        <f>_xlfn.XLOOKUP($D877,全商品!$F:$F,全商品!M:M,"-")</f>
        <v>-</v>
      </c>
      <c r="Q877" s="25" t="str">
        <f>_xlfn.XLOOKUP($D877,現状商品設定!B:B,現状商品設定!D:D,"-")</f>
        <v>-</v>
      </c>
      <c r="R877" s="22">
        <f>SUM(_xlfn.XLOOKUP($D877,当月商品!$D:$D,当月商品!I:I,0),_xlfn.XLOOKUP($D877,前月商品!$D:$D,前月商品!I:I,0),_xlfn.XLOOKUP($D877,前々月商品!$D:$D,前々月商品!I:I,0))</f>
        <v>0</v>
      </c>
      <c r="S877" s="23">
        <f>SUM(_xlfn.XLOOKUP($D877,当月商品!$D:$D,当月商品!V:V,0),_xlfn.XLOOKUP($D877,前月商品!$D:$D,前月商品!V:V,0),_xlfn.XLOOKUP($D877,前々月商品!$D:$D,前々月商品!V:V,0))</f>
        <v>0</v>
      </c>
      <c r="T877" s="23">
        <f t="shared" si="185"/>
        <v>0</v>
      </c>
      <c r="U877" s="23">
        <f>SUM(_xlfn.XLOOKUP($D877,当月商品!$D:$D,当月商品!W:W,0),_xlfn.XLOOKUP($D877,前月商品!$D:$D,前月商品!W:W,0),_xlfn.XLOOKUP($D877,前々月商品!$D:$D,前々月商品!W:W,0))</f>
        <v>0</v>
      </c>
      <c r="V877" s="23">
        <f>SUM(_xlfn.XLOOKUP($D877,当月商品!$D:$D,当月商品!H:H,0),_xlfn.XLOOKUP($D877,前月商品!$D:$D,前月商品!H:H,0),_xlfn.XLOOKUP($D877,前々月商品!$D:$D,前々月商品!H:H,0))</f>
        <v>0</v>
      </c>
      <c r="W877" s="13">
        <f t="shared" si="186"/>
        <v>0</v>
      </c>
      <c r="X877" s="15">
        <f t="shared" si="187"/>
        <v>0</v>
      </c>
      <c r="Y877" s="22">
        <f>_xlfn.XLOOKUP($D877,当月商品!$D:$D,当月商品!I:I,0)</f>
        <v>0</v>
      </c>
      <c r="Z877" s="23">
        <f>_xlfn.XLOOKUP($D877,前月商品!$D:$D,前月商品!I:I,0)</f>
        <v>0</v>
      </c>
      <c r="AA877" s="23">
        <f>_xlfn.XLOOKUP($D877,前々月商品!$D:$D,前々月商品!I:I,0)</f>
        <v>0</v>
      </c>
      <c r="AB877" s="23">
        <f>_xlfn.XLOOKUP($D877,当月商品!$D:$D,当月商品!V:V,0)</f>
        <v>0</v>
      </c>
      <c r="AC877" s="23">
        <f>_xlfn.XLOOKUP($D877,前月商品!$D:$D,前月商品!V:V,0)</f>
        <v>0</v>
      </c>
      <c r="AD877" s="23">
        <f>_xlfn.XLOOKUP($D877,前々月商品!$D:$D,前々月商品!V:V,0)</f>
        <v>0</v>
      </c>
      <c r="AE877" s="23">
        <f t="shared" si="188"/>
        <v>0</v>
      </c>
      <c r="AF877" s="23">
        <f t="shared" si="189"/>
        <v>0</v>
      </c>
      <c r="AG877" s="23">
        <f t="shared" si="190"/>
        <v>0</v>
      </c>
      <c r="AH877" s="12">
        <f>_xlfn.XLOOKUP($D877,当月商品!$D:$D,当月商品!W:W,0)</f>
        <v>0</v>
      </c>
      <c r="AI877" s="12">
        <f>_xlfn.XLOOKUP($D877,前月商品!$D:$D,前月商品!W:W,0)</f>
        <v>0</v>
      </c>
      <c r="AJ877" s="12">
        <f>_xlfn.XLOOKUP($D877,前々月商品!$D:$D,前々月商品!W:W,0)</f>
        <v>0</v>
      </c>
      <c r="AK877" s="12">
        <f>_xlfn.XLOOKUP($D877,当月商品!$D:$D,当月商品!H:H,0)</f>
        <v>0</v>
      </c>
      <c r="AL877" s="12">
        <f>_xlfn.XLOOKUP($D877,前月商品!$D:$D,前月商品!H:H,0)</f>
        <v>0</v>
      </c>
      <c r="AM877" s="12">
        <f>_xlfn.XLOOKUP($D877,前々月商品!$D:$D,前々月商品!H:H,0)</f>
        <v>0</v>
      </c>
      <c r="AN877" s="13">
        <f t="shared" si="191"/>
        <v>0</v>
      </c>
      <c r="AO877" s="13">
        <f t="shared" si="192"/>
        <v>0</v>
      </c>
      <c r="AP877" s="13">
        <f t="shared" si="193"/>
        <v>0</v>
      </c>
      <c r="AQ877" s="16">
        <f t="shared" si="194"/>
        <v>0</v>
      </c>
      <c r="AR877" s="16">
        <f t="shared" si="195"/>
        <v>0</v>
      </c>
      <c r="AS877" s="17">
        <f t="shared" si="196"/>
        <v>0</v>
      </c>
      <c r="AT877" t="e">
        <f t="shared" si="197"/>
        <v>#VALUE!</v>
      </c>
    </row>
    <row r="878" spans="3:46" ht="36.65" customHeight="1">
      <c r="C878" s="20">
        <v>873</v>
      </c>
      <c r="D878" s="53">
        <f>現状商品設定!B875</f>
        <v>0</v>
      </c>
      <c r="E878" s="26" t="str">
        <f>IFERROR(_xlfn.XLOOKUP($D878,現状商品設定!B:B,現状商品設定!C:C,"-"),"-")</f>
        <v>-</v>
      </c>
      <c r="F878" s="32" t="s">
        <v>46</v>
      </c>
      <c r="G878" s="30" t="str">
        <f>IFERROR(_xlfn.XLOOKUP($D878,現状商品設定!B:B,現状商品設定!F:F),"-")</f>
        <v>-</v>
      </c>
      <c r="H878" s="34" t="e">
        <f>IF(IF(AND(V878&gt;=設定!$C$3,X878&gt;=L878),G878*(1+設定!$C$6),IF(AND(V878&gt;=設定!$C$3,X878&lt;L878),G878*(1+設定!$C$7*-1),IF(V878&lt;設定!$C$3,G878*(1+設定!$C$6),"除外")))&gt;10,IF(AND(V878&gt;=設定!$C$3,X878&gt;=L878),G878*(1+設定!$C$6),IF(AND(V878&gt;=設定!$C$3,X878&lt;L878),G878*(1+設定!$C$7*-1),IF(V878&lt;設定!$C$3,G878*(1+設定!$C$6),"除外"))),10)</f>
        <v>#VALUE!</v>
      </c>
      <c r="I878" s="34" t="e">
        <f ca="1">IF(消化率!$I$5&lt;1,商品!H878*消化率!$I$5,IF(商品!W878*商品!Q878/(商品!H878*消化率!$I$5)&gt;商品!L878,商品!H878*消化率!$I$5,J878))</f>
        <v>#DIV/0!</v>
      </c>
      <c r="J878" s="34" t="e">
        <f t="shared" si="184"/>
        <v>#VALUE!</v>
      </c>
      <c r="K878" s="34" t="e">
        <f ca="1">IF(ROUNDDOWN(IF(I878&gt;=設定!$C$8,設定!$C$8,商品!I878),0)&lt;10,10,ROUNDDOWN(IF(I878&gt;=設定!$C$8,設定!$C$8,商品!I878),0))</f>
        <v>#DIV/0!</v>
      </c>
      <c r="L878" s="64">
        <f>IF(F878="標準",設定!$C$4,商品!F878)</f>
        <v>5</v>
      </c>
      <c r="M878" s="63" t="str">
        <f>_xlfn.XLOOKUP($D878,全商品!$F:$F,全商品!H:H,"-")</f>
        <v>-</v>
      </c>
      <c r="N878" s="12" t="str">
        <f>_xlfn.XLOOKUP($D878,全商品!$F:$F,全商品!I:I,"-")</f>
        <v>-</v>
      </c>
      <c r="O878" s="23" t="str">
        <f>_xlfn.XLOOKUP($D878,全商品!$F:$F,全商品!K:K,"-")</f>
        <v>-</v>
      </c>
      <c r="P878" s="13" t="str">
        <f>_xlfn.XLOOKUP($D878,全商品!$F:$F,全商品!M:M,"-")</f>
        <v>-</v>
      </c>
      <c r="Q878" s="25" t="str">
        <f>_xlfn.XLOOKUP($D878,現状商品設定!B:B,現状商品設定!D:D,"-")</f>
        <v>-</v>
      </c>
      <c r="R878" s="22">
        <f>SUM(_xlfn.XLOOKUP($D878,当月商品!$D:$D,当月商品!I:I,0),_xlfn.XLOOKUP($D878,前月商品!$D:$D,前月商品!I:I,0),_xlfn.XLOOKUP($D878,前々月商品!$D:$D,前々月商品!I:I,0))</f>
        <v>0</v>
      </c>
      <c r="S878" s="23">
        <f>SUM(_xlfn.XLOOKUP($D878,当月商品!$D:$D,当月商品!V:V,0),_xlfn.XLOOKUP($D878,前月商品!$D:$D,前月商品!V:V,0),_xlfn.XLOOKUP($D878,前々月商品!$D:$D,前々月商品!V:V,0))</f>
        <v>0</v>
      </c>
      <c r="T878" s="23">
        <f t="shared" si="185"/>
        <v>0</v>
      </c>
      <c r="U878" s="23">
        <f>SUM(_xlfn.XLOOKUP($D878,当月商品!$D:$D,当月商品!W:W,0),_xlfn.XLOOKUP($D878,前月商品!$D:$D,前月商品!W:W,0),_xlfn.XLOOKUP($D878,前々月商品!$D:$D,前々月商品!W:W,0))</f>
        <v>0</v>
      </c>
      <c r="V878" s="23">
        <f>SUM(_xlfn.XLOOKUP($D878,当月商品!$D:$D,当月商品!H:H,0),_xlfn.XLOOKUP($D878,前月商品!$D:$D,前月商品!H:H,0),_xlfn.XLOOKUP($D878,前々月商品!$D:$D,前々月商品!H:H,0))</f>
        <v>0</v>
      </c>
      <c r="W878" s="13">
        <f t="shared" si="186"/>
        <v>0</v>
      </c>
      <c r="X878" s="15">
        <f t="shared" si="187"/>
        <v>0</v>
      </c>
      <c r="Y878" s="22">
        <f>_xlfn.XLOOKUP($D878,当月商品!$D:$D,当月商品!I:I,0)</f>
        <v>0</v>
      </c>
      <c r="Z878" s="23">
        <f>_xlfn.XLOOKUP($D878,前月商品!$D:$D,前月商品!I:I,0)</f>
        <v>0</v>
      </c>
      <c r="AA878" s="23">
        <f>_xlfn.XLOOKUP($D878,前々月商品!$D:$D,前々月商品!I:I,0)</f>
        <v>0</v>
      </c>
      <c r="AB878" s="23">
        <f>_xlfn.XLOOKUP($D878,当月商品!$D:$D,当月商品!V:V,0)</f>
        <v>0</v>
      </c>
      <c r="AC878" s="23">
        <f>_xlfn.XLOOKUP($D878,前月商品!$D:$D,前月商品!V:V,0)</f>
        <v>0</v>
      </c>
      <c r="AD878" s="23">
        <f>_xlfn.XLOOKUP($D878,前々月商品!$D:$D,前々月商品!V:V,0)</f>
        <v>0</v>
      </c>
      <c r="AE878" s="23">
        <f t="shared" si="188"/>
        <v>0</v>
      </c>
      <c r="AF878" s="23">
        <f t="shared" si="189"/>
        <v>0</v>
      </c>
      <c r="AG878" s="23">
        <f t="shared" si="190"/>
        <v>0</v>
      </c>
      <c r="AH878" s="12">
        <f>_xlfn.XLOOKUP($D878,当月商品!$D:$D,当月商品!W:W,0)</f>
        <v>0</v>
      </c>
      <c r="AI878" s="12">
        <f>_xlfn.XLOOKUP($D878,前月商品!$D:$D,前月商品!W:W,0)</f>
        <v>0</v>
      </c>
      <c r="AJ878" s="12">
        <f>_xlfn.XLOOKUP($D878,前々月商品!$D:$D,前々月商品!W:W,0)</f>
        <v>0</v>
      </c>
      <c r="AK878" s="12">
        <f>_xlfn.XLOOKUP($D878,当月商品!$D:$D,当月商品!H:H,0)</f>
        <v>0</v>
      </c>
      <c r="AL878" s="12">
        <f>_xlfn.XLOOKUP($D878,前月商品!$D:$D,前月商品!H:H,0)</f>
        <v>0</v>
      </c>
      <c r="AM878" s="12">
        <f>_xlfn.XLOOKUP($D878,前々月商品!$D:$D,前々月商品!H:H,0)</f>
        <v>0</v>
      </c>
      <c r="AN878" s="13">
        <f t="shared" si="191"/>
        <v>0</v>
      </c>
      <c r="AO878" s="13">
        <f t="shared" si="192"/>
        <v>0</v>
      </c>
      <c r="AP878" s="13">
        <f t="shared" si="193"/>
        <v>0</v>
      </c>
      <c r="AQ878" s="16">
        <f t="shared" si="194"/>
        <v>0</v>
      </c>
      <c r="AR878" s="16">
        <f t="shared" si="195"/>
        <v>0</v>
      </c>
      <c r="AS878" s="17">
        <f t="shared" si="196"/>
        <v>0</v>
      </c>
      <c r="AT878" t="e">
        <f t="shared" si="197"/>
        <v>#VALUE!</v>
      </c>
    </row>
    <row r="879" spans="3:46" ht="36.65" customHeight="1">
      <c r="C879" s="20">
        <v>874</v>
      </c>
      <c r="D879" s="53">
        <f>現状商品設定!B876</f>
        <v>0</v>
      </c>
      <c r="E879" s="26" t="str">
        <f>IFERROR(_xlfn.XLOOKUP($D879,現状商品設定!B:B,現状商品設定!C:C,"-"),"-")</f>
        <v>-</v>
      </c>
      <c r="F879" s="32" t="s">
        <v>46</v>
      </c>
      <c r="G879" s="30" t="str">
        <f>IFERROR(_xlfn.XLOOKUP($D879,現状商品設定!B:B,現状商品設定!F:F),"-")</f>
        <v>-</v>
      </c>
      <c r="H879" s="34" t="e">
        <f>IF(IF(AND(V879&gt;=設定!$C$3,X879&gt;=L879),G879*(1+設定!$C$6),IF(AND(V879&gt;=設定!$C$3,X879&lt;L879),G879*(1+設定!$C$7*-1),IF(V879&lt;設定!$C$3,G879*(1+設定!$C$6),"除外")))&gt;10,IF(AND(V879&gt;=設定!$C$3,X879&gt;=L879),G879*(1+設定!$C$6),IF(AND(V879&gt;=設定!$C$3,X879&lt;L879),G879*(1+設定!$C$7*-1),IF(V879&lt;設定!$C$3,G879*(1+設定!$C$6),"除外"))),10)</f>
        <v>#VALUE!</v>
      </c>
      <c r="I879" s="34" t="e">
        <f ca="1">IF(消化率!$I$5&lt;1,商品!H879*消化率!$I$5,IF(商品!W879*商品!Q879/(商品!H879*消化率!$I$5)&gt;商品!L879,商品!H879*消化率!$I$5,J879))</f>
        <v>#DIV/0!</v>
      </c>
      <c r="J879" s="34" t="e">
        <f t="shared" si="184"/>
        <v>#VALUE!</v>
      </c>
      <c r="K879" s="34" t="e">
        <f ca="1">IF(ROUNDDOWN(IF(I879&gt;=設定!$C$8,設定!$C$8,商品!I879),0)&lt;10,10,ROUNDDOWN(IF(I879&gt;=設定!$C$8,設定!$C$8,商品!I879),0))</f>
        <v>#DIV/0!</v>
      </c>
      <c r="L879" s="64">
        <f>IF(F879="標準",設定!$C$4,商品!F879)</f>
        <v>5</v>
      </c>
      <c r="M879" s="63" t="str">
        <f>_xlfn.XLOOKUP($D879,全商品!$F:$F,全商品!H:H,"-")</f>
        <v>-</v>
      </c>
      <c r="N879" s="12" t="str">
        <f>_xlfn.XLOOKUP($D879,全商品!$F:$F,全商品!I:I,"-")</f>
        <v>-</v>
      </c>
      <c r="O879" s="23" t="str">
        <f>_xlfn.XLOOKUP($D879,全商品!$F:$F,全商品!K:K,"-")</f>
        <v>-</v>
      </c>
      <c r="P879" s="13" t="str">
        <f>_xlfn.XLOOKUP($D879,全商品!$F:$F,全商品!M:M,"-")</f>
        <v>-</v>
      </c>
      <c r="Q879" s="25" t="str">
        <f>_xlfn.XLOOKUP($D879,現状商品設定!B:B,現状商品設定!D:D,"-")</f>
        <v>-</v>
      </c>
      <c r="R879" s="22">
        <f>SUM(_xlfn.XLOOKUP($D879,当月商品!$D:$D,当月商品!I:I,0),_xlfn.XLOOKUP($D879,前月商品!$D:$D,前月商品!I:I,0),_xlfn.XLOOKUP($D879,前々月商品!$D:$D,前々月商品!I:I,0))</f>
        <v>0</v>
      </c>
      <c r="S879" s="23">
        <f>SUM(_xlfn.XLOOKUP($D879,当月商品!$D:$D,当月商品!V:V,0),_xlfn.XLOOKUP($D879,前月商品!$D:$D,前月商品!V:V,0),_xlfn.XLOOKUP($D879,前々月商品!$D:$D,前々月商品!V:V,0))</f>
        <v>0</v>
      </c>
      <c r="T879" s="23">
        <f t="shared" si="185"/>
        <v>0</v>
      </c>
      <c r="U879" s="23">
        <f>SUM(_xlfn.XLOOKUP($D879,当月商品!$D:$D,当月商品!W:W,0),_xlfn.XLOOKUP($D879,前月商品!$D:$D,前月商品!W:W,0),_xlfn.XLOOKUP($D879,前々月商品!$D:$D,前々月商品!W:W,0))</f>
        <v>0</v>
      </c>
      <c r="V879" s="23">
        <f>SUM(_xlfn.XLOOKUP($D879,当月商品!$D:$D,当月商品!H:H,0),_xlfn.XLOOKUP($D879,前月商品!$D:$D,前月商品!H:H,0),_xlfn.XLOOKUP($D879,前々月商品!$D:$D,前々月商品!H:H,0))</f>
        <v>0</v>
      </c>
      <c r="W879" s="13">
        <f t="shared" si="186"/>
        <v>0</v>
      </c>
      <c r="X879" s="15">
        <f t="shared" si="187"/>
        <v>0</v>
      </c>
      <c r="Y879" s="22">
        <f>_xlfn.XLOOKUP($D879,当月商品!$D:$D,当月商品!I:I,0)</f>
        <v>0</v>
      </c>
      <c r="Z879" s="23">
        <f>_xlfn.XLOOKUP($D879,前月商品!$D:$D,前月商品!I:I,0)</f>
        <v>0</v>
      </c>
      <c r="AA879" s="23">
        <f>_xlfn.XLOOKUP($D879,前々月商品!$D:$D,前々月商品!I:I,0)</f>
        <v>0</v>
      </c>
      <c r="AB879" s="23">
        <f>_xlfn.XLOOKUP($D879,当月商品!$D:$D,当月商品!V:V,0)</f>
        <v>0</v>
      </c>
      <c r="AC879" s="23">
        <f>_xlfn.XLOOKUP($D879,前月商品!$D:$D,前月商品!V:V,0)</f>
        <v>0</v>
      </c>
      <c r="AD879" s="23">
        <f>_xlfn.XLOOKUP($D879,前々月商品!$D:$D,前々月商品!V:V,0)</f>
        <v>0</v>
      </c>
      <c r="AE879" s="23">
        <f t="shared" si="188"/>
        <v>0</v>
      </c>
      <c r="AF879" s="23">
        <f t="shared" si="189"/>
        <v>0</v>
      </c>
      <c r="AG879" s="23">
        <f t="shared" si="190"/>
        <v>0</v>
      </c>
      <c r="AH879" s="12">
        <f>_xlfn.XLOOKUP($D879,当月商品!$D:$D,当月商品!W:W,0)</f>
        <v>0</v>
      </c>
      <c r="AI879" s="12">
        <f>_xlfn.XLOOKUP($D879,前月商品!$D:$D,前月商品!W:W,0)</f>
        <v>0</v>
      </c>
      <c r="AJ879" s="12">
        <f>_xlfn.XLOOKUP($D879,前々月商品!$D:$D,前々月商品!W:W,0)</f>
        <v>0</v>
      </c>
      <c r="AK879" s="12">
        <f>_xlfn.XLOOKUP($D879,当月商品!$D:$D,当月商品!H:H,0)</f>
        <v>0</v>
      </c>
      <c r="AL879" s="12">
        <f>_xlfn.XLOOKUP($D879,前月商品!$D:$D,前月商品!H:H,0)</f>
        <v>0</v>
      </c>
      <c r="AM879" s="12">
        <f>_xlfn.XLOOKUP($D879,前々月商品!$D:$D,前々月商品!H:H,0)</f>
        <v>0</v>
      </c>
      <c r="AN879" s="13">
        <f t="shared" si="191"/>
        <v>0</v>
      </c>
      <c r="AO879" s="13">
        <f t="shared" si="192"/>
        <v>0</v>
      </c>
      <c r="AP879" s="13">
        <f t="shared" si="193"/>
        <v>0</v>
      </c>
      <c r="AQ879" s="16">
        <f t="shared" si="194"/>
        <v>0</v>
      </c>
      <c r="AR879" s="16">
        <f t="shared" si="195"/>
        <v>0</v>
      </c>
      <c r="AS879" s="17">
        <f t="shared" si="196"/>
        <v>0</v>
      </c>
      <c r="AT879" t="e">
        <f t="shared" si="197"/>
        <v>#VALUE!</v>
      </c>
    </row>
    <row r="880" spans="3:46" ht="36.65" customHeight="1">
      <c r="C880" s="20">
        <v>875</v>
      </c>
      <c r="D880" s="53">
        <f>現状商品設定!B877</f>
        <v>0</v>
      </c>
      <c r="E880" s="26" t="str">
        <f>IFERROR(_xlfn.XLOOKUP($D880,現状商品設定!B:B,現状商品設定!C:C,"-"),"-")</f>
        <v>-</v>
      </c>
      <c r="F880" s="32" t="s">
        <v>46</v>
      </c>
      <c r="G880" s="30" t="str">
        <f>IFERROR(_xlfn.XLOOKUP($D880,現状商品設定!B:B,現状商品設定!F:F),"-")</f>
        <v>-</v>
      </c>
      <c r="H880" s="34" t="e">
        <f>IF(IF(AND(V880&gt;=設定!$C$3,X880&gt;=L880),G880*(1+設定!$C$6),IF(AND(V880&gt;=設定!$C$3,X880&lt;L880),G880*(1+設定!$C$7*-1),IF(V880&lt;設定!$C$3,G880*(1+設定!$C$6),"除外")))&gt;10,IF(AND(V880&gt;=設定!$C$3,X880&gt;=L880),G880*(1+設定!$C$6),IF(AND(V880&gt;=設定!$C$3,X880&lt;L880),G880*(1+設定!$C$7*-1),IF(V880&lt;設定!$C$3,G880*(1+設定!$C$6),"除外"))),10)</f>
        <v>#VALUE!</v>
      </c>
      <c r="I880" s="34" t="e">
        <f ca="1">IF(消化率!$I$5&lt;1,商品!H880*消化率!$I$5,IF(商品!W880*商品!Q880/(商品!H880*消化率!$I$5)&gt;商品!L880,商品!H880*消化率!$I$5,J880))</f>
        <v>#DIV/0!</v>
      </c>
      <c r="J880" s="34" t="e">
        <f t="shared" si="184"/>
        <v>#VALUE!</v>
      </c>
      <c r="K880" s="34" t="e">
        <f ca="1">IF(ROUNDDOWN(IF(I880&gt;=設定!$C$8,設定!$C$8,商品!I880),0)&lt;10,10,ROUNDDOWN(IF(I880&gt;=設定!$C$8,設定!$C$8,商品!I880),0))</f>
        <v>#DIV/0!</v>
      </c>
      <c r="L880" s="64">
        <f>IF(F880="標準",設定!$C$4,商品!F880)</f>
        <v>5</v>
      </c>
      <c r="M880" s="63" t="str">
        <f>_xlfn.XLOOKUP($D880,全商品!$F:$F,全商品!H:H,"-")</f>
        <v>-</v>
      </c>
      <c r="N880" s="12" t="str">
        <f>_xlfn.XLOOKUP($D880,全商品!$F:$F,全商品!I:I,"-")</f>
        <v>-</v>
      </c>
      <c r="O880" s="23" t="str">
        <f>_xlfn.XLOOKUP($D880,全商品!$F:$F,全商品!K:K,"-")</f>
        <v>-</v>
      </c>
      <c r="P880" s="13" t="str">
        <f>_xlfn.XLOOKUP($D880,全商品!$F:$F,全商品!M:M,"-")</f>
        <v>-</v>
      </c>
      <c r="Q880" s="25" t="str">
        <f>_xlfn.XLOOKUP($D880,現状商品設定!B:B,現状商品設定!D:D,"-")</f>
        <v>-</v>
      </c>
      <c r="R880" s="22">
        <f>SUM(_xlfn.XLOOKUP($D880,当月商品!$D:$D,当月商品!I:I,0),_xlfn.XLOOKUP($D880,前月商品!$D:$D,前月商品!I:I,0),_xlfn.XLOOKUP($D880,前々月商品!$D:$D,前々月商品!I:I,0))</f>
        <v>0</v>
      </c>
      <c r="S880" s="23">
        <f>SUM(_xlfn.XLOOKUP($D880,当月商品!$D:$D,当月商品!V:V,0),_xlfn.XLOOKUP($D880,前月商品!$D:$D,前月商品!V:V,0),_xlfn.XLOOKUP($D880,前々月商品!$D:$D,前々月商品!V:V,0))</f>
        <v>0</v>
      </c>
      <c r="T880" s="23">
        <f t="shared" si="185"/>
        <v>0</v>
      </c>
      <c r="U880" s="23">
        <f>SUM(_xlfn.XLOOKUP($D880,当月商品!$D:$D,当月商品!W:W,0),_xlfn.XLOOKUP($D880,前月商品!$D:$D,前月商品!W:W,0),_xlfn.XLOOKUP($D880,前々月商品!$D:$D,前々月商品!W:W,0))</f>
        <v>0</v>
      </c>
      <c r="V880" s="23">
        <f>SUM(_xlfn.XLOOKUP($D880,当月商品!$D:$D,当月商品!H:H,0),_xlfn.XLOOKUP($D880,前月商品!$D:$D,前月商品!H:H,0),_xlfn.XLOOKUP($D880,前々月商品!$D:$D,前々月商品!H:H,0))</f>
        <v>0</v>
      </c>
      <c r="W880" s="13">
        <f t="shared" si="186"/>
        <v>0</v>
      </c>
      <c r="X880" s="15">
        <f t="shared" si="187"/>
        <v>0</v>
      </c>
      <c r="Y880" s="22">
        <f>_xlfn.XLOOKUP($D880,当月商品!$D:$D,当月商品!I:I,0)</f>
        <v>0</v>
      </c>
      <c r="Z880" s="23">
        <f>_xlfn.XLOOKUP($D880,前月商品!$D:$D,前月商品!I:I,0)</f>
        <v>0</v>
      </c>
      <c r="AA880" s="23">
        <f>_xlfn.XLOOKUP($D880,前々月商品!$D:$D,前々月商品!I:I,0)</f>
        <v>0</v>
      </c>
      <c r="AB880" s="23">
        <f>_xlfn.XLOOKUP($D880,当月商品!$D:$D,当月商品!V:V,0)</f>
        <v>0</v>
      </c>
      <c r="AC880" s="23">
        <f>_xlfn.XLOOKUP($D880,前月商品!$D:$D,前月商品!V:V,0)</f>
        <v>0</v>
      </c>
      <c r="AD880" s="23">
        <f>_xlfn.XLOOKUP($D880,前々月商品!$D:$D,前々月商品!V:V,0)</f>
        <v>0</v>
      </c>
      <c r="AE880" s="23">
        <f t="shared" si="188"/>
        <v>0</v>
      </c>
      <c r="AF880" s="23">
        <f t="shared" si="189"/>
        <v>0</v>
      </c>
      <c r="AG880" s="23">
        <f t="shared" si="190"/>
        <v>0</v>
      </c>
      <c r="AH880" s="12">
        <f>_xlfn.XLOOKUP($D880,当月商品!$D:$D,当月商品!W:W,0)</f>
        <v>0</v>
      </c>
      <c r="AI880" s="12">
        <f>_xlfn.XLOOKUP($D880,前月商品!$D:$D,前月商品!W:W,0)</f>
        <v>0</v>
      </c>
      <c r="AJ880" s="12">
        <f>_xlfn.XLOOKUP($D880,前々月商品!$D:$D,前々月商品!W:W,0)</f>
        <v>0</v>
      </c>
      <c r="AK880" s="12">
        <f>_xlfn.XLOOKUP($D880,当月商品!$D:$D,当月商品!H:H,0)</f>
        <v>0</v>
      </c>
      <c r="AL880" s="12">
        <f>_xlfn.XLOOKUP($D880,前月商品!$D:$D,前月商品!H:H,0)</f>
        <v>0</v>
      </c>
      <c r="AM880" s="12">
        <f>_xlfn.XLOOKUP($D880,前々月商品!$D:$D,前々月商品!H:H,0)</f>
        <v>0</v>
      </c>
      <c r="AN880" s="13">
        <f t="shared" si="191"/>
        <v>0</v>
      </c>
      <c r="AO880" s="13">
        <f t="shared" si="192"/>
        <v>0</v>
      </c>
      <c r="AP880" s="13">
        <f t="shared" si="193"/>
        <v>0</v>
      </c>
      <c r="AQ880" s="16">
        <f t="shared" si="194"/>
        <v>0</v>
      </c>
      <c r="AR880" s="16">
        <f t="shared" si="195"/>
        <v>0</v>
      </c>
      <c r="AS880" s="17">
        <f t="shared" si="196"/>
        <v>0</v>
      </c>
      <c r="AT880" t="e">
        <f t="shared" si="197"/>
        <v>#VALUE!</v>
      </c>
    </row>
    <row r="881" spans="3:46" ht="36.65" customHeight="1">
      <c r="C881" s="20">
        <v>876</v>
      </c>
      <c r="D881" s="53">
        <f>現状商品設定!B878</f>
        <v>0</v>
      </c>
      <c r="E881" s="26" t="str">
        <f>IFERROR(_xlfn.XLOOKUP($D881,現状商品設定!B:B,現状商品設定!C:C,"-"),"-")</f>
        <v>-</v>
      </c>
      <c r="F881" s="32" t="s">
        <v>46</v>
      </c>
      <c r="G881" s="30" t="str">
        <f>IFERROR(_xlfn.XLOOKUP($D881,現状商品設定!B:B,現状商品設定!F:F),"-")</f>
        <v>-</v>
      </c>
      <c r="H881" s="34" t="e">
        <f>IF(IF(AND(V881&gt;=設定!$C$3,X881&gt;=L881),G881*(1+設定!$C$6),IF(AND(V881&gt;=設定!$C$3,X881&lt;L881),G881*(1+設定!$C$7*-1),IF(V881&lt;設定!$C$3,G881*(1+設定!$C$6),"除外")))&gt;10,IF(AND(V881&gt;=設定!$C$3,X881&gt;=L881),G881*(1+設定!$C$6),IF(AND(V881&gt;=設定!$C$3,X881&lt;L881),G881*(1+設定!$C$7*-1),IF(V881&lt;設定!$C$3,G881*(1+設定!$C$6),"除外"))),10)</f>
        <v>#VALUE!</v>
      </c>
      <c r="I881" s="34" t="e">
        <f ca="1">IF(消化率!$I$5&lt;1,商品!H881*消化率!$I$5,IF(商品!W881*商品!Q881/(商品!H881*消化率!$I$5)&gt;商品!L881,商品!H881*消化率!$I$5,J881))</f>
        <v>#DIV/0!</v>
      </c>
      <c r="J881" s="34" t="e">
        <f t="shared" si="184"/>
        <v>#VALUE!</v>
      </c>
      <c r="K881" s="34" t="e">
        <f ca="1">IF(ROUNDDOWN(IF(I881&gt;=設定!$C$8,設定!$C$8,商品!I881),0)&lt;10,10,ROUNDDOWN(IF(I881&gt;=設定!$C$8,設定!$C$8,商品!I881),0))</f>
        <v>#DIV/0!</v>
      </c>
      <c r="L881" s="64">
        <f>IF(F881="標準",設定!$C$4,商品!F881)</f>
        <v>5</v>
      </c>
      <c r="M881" s="63" t="str">
        <f>_xlfn.XLOOKUP($D881,全商品!$F:$F,全商品!H:H,"-")</f>
        <v>-</v>
      </c>
      <c r="N881" s="12" t="str">
        <f>_xlfn.XLOOKUP($D881,全商品!$F:$F,全商品!I:I,"-")</f>
        <v>-</v>
      </c>
      <c r="O881" s="23" t="str">
        <f>_xlfn.XLOOKUP($D881,全商品!$F:$F,全商品!K:K,"-")</f>
        <v>-</v>
      </c>
      <c r="P881" s="13" t="str">
        <f>_xlfn.XLOOKUP($D881,全商品!$F:$F,全商品!M:M,"-")</f>
        <v>-</v>
      </c>
      <c r="Q881" s="25" t="str">
        <f>_xlfn.XLOOKUP($D881,現状商品設定!B:B,現状商品設定!D:D,"-")</f>
        <v>-</v>
      </c>
      <c r="R881" s="22">
        <f>SUM(_xlfn.XLOOKUP($D881,当月商品!$D:$D,当月商品!I:I,0),_xlfn.XLOOKUP($D881,前月商品!$D:$D,前月商品!I:I,0),_xlfn.XLOOKUP($D881,前々月商品!$D:$D,前々月商品!I:I,0))</f>
        <v>0</v>
      </c>
      <c r="S881" s="23">
        <f>SUM(_xlfn.XLOOKUP($D881,当月商品!$D:$D,当月商品!V:V,0),_xlfn.XLOOKUP($D881,前月商品!$D:$D,前月商品!V:V,0),_xlfn.XLOOKUP($D881,前々月商品!$D:$D,前々月商品!V:V,0))</f>
        <v>0</v>
      </c>
      <c r="T881" s="23">
        <f t="shared" si="185"/>
        <v>0</v>
      </c>
      <c r="U881" s="23">
        <f>SUM(_xlfn.XLOOKUP($D881,当月商品!$D:$D,当月商品!W:W,0),_xlfn.XLOOKUP($D881,前月商品!$D:$D,前月商品!W:W,0),_xlfn.XLOOKUP($D881,前々月商品!$D:$D,前々月商品!W:W,0))</f>
        <v>0</v>
      </c>
      <c r="V881" s="23">
        <f>SUM(_xlfn.XLOOKUP($D881,当月商品!$D:$D,当月商品!H:H,0),_xlfn.XLOOKUP($D881,前月商品!$D:$D,前月商品!H:H,0),_xlfn.XLOOKUP($D881,前々月商品!$D:$D,前々月商品!H:H,0))</f>
        <v>0</v>
      </c>
      <c r="W881" s="13">
        <f t="shared" si="186"/>
        <v>0</v>
      </c>
      <c r="X881" s="15">
        <f t="shared" si="187"/>
        <v>0</v>
      </c>
      <c r="Y881" s="22">
        <f>_xlfn.XLOOKUP($D881,当月商品!$D:$D,当月商品!I:I,0)</f>
        <v>0</v>
      </c>
      <c r="Z881" s="23">
        <f>_xlfn.XLOOKUP($D881,前月商品!$D:$D,前月商品!I:I,0)</f>
        <v>0</v>
      </c>
      <c r="AA881" s="23">
        <f>_xlfn.XLOOKUP($D881,前々月商品!$D:$D,前々月商品!I:I,0)</f>
        <v>0</v>
      </c>
      <c r="AB881" s="23">
        <f>_xlfn.XLOOKUP($D881,当月商品!$D:$D,当月商品!V:V,0)</f>
        <v>0</v>
      </c>
      <c r="AC881" s="23">
        <f>_xlfn.XLOOKUP($D881,前月商品!$D:$D,前月商品!V:V,0)</f>
        <v>0</v>
      </c>
      <c r="AD881" s="23">
        <f>_xlfn.XLOOKUP($D881,前々月商品!$D:$D,前々月商品!V:V,0)</f>
        <v>0</v>
      </c>
      <c r="AE881" s="23">
        <f t="shared" si="188"/>
        <v>0</v>
      </c>
      <c r="AF881" s="23">
        <f t="shared" si="189"/>
        <v>0</v>
      </c>
      <c r="AG881" s="23">
        <f t="shared" si="190"/>
        <v>0</v>
      </c>
      <c r="AH881" s="12">
        <f>_xlfn.XLOOKUP($D881,当月商品!$D:$D,当月商品!W:W,0)</f>
        <v>0</v>
      </c>
      <c r="AI881" s="12">
        <f>_xlfn.XLOOKUP($D881,前月商品!$D:$D,前月商品!W:W,0)</f>
        <v>0</v>
      </c>
      <c r="AJ881" s="12">
        <f>_xlfn.XLOOKUP($D881,前々月商品!$D:$D,前々月商品!W:W,0)</f>
        <v>0</v>
      </c>
      <c r="AK881" s="12">
        <f>_xlfn.XLOOKUP($D881,当月商品!$D:$D,当月商品!H:H,0)</f>
        <v>0</v>
      </c>
      <c r="AL881" s="12">
        <f>_xlfn.XLOOKUP($D881,前月商品!$D:$D,前月商品!H:H,0)</f>
        <v>0</v>
      </c>
      <c r="AM881" s="12">
        <f>_xlfn.XLOOKUP($D881,前々月商品!$D:$D,前々月商品!H:H,0)</f>
        <v>0</v>
      </c>
      <c r="AN881" s="13">
        <f t="shared" si="191"/>
        <v>0</v>
      </c>
      <c r="AO881" s="13">
        <f t="shared" si="192"/>
        <v>0</v>
      </c>
      <c r="AP881" s="13">
        <f t="shared" si="193"/>
        <v>0</v>
      </c>
      <c r="AQ881" s="16">
        <f t="shared" si="194"/>
        <v>0</v>
      </c>
      <c r="AR881" s="16">
        <f t="shared" si="195"/>
        <v>0</v>
      </c>
      <c r="AS881" s="17">
        <f t="shared" si="196"/>
        <v>0</v>
      </c>
      <c r="AT881" t="e">
        <f t="shared" si="197"/>
        <v>#VALUE!</v>
      </c>
    </row>
    <row r="882" spans="3:46" ht="36.65" customHeight="1">
      <c r="C882" s="20">
        <v>877</v>
      </c>
      <c r="D882" s="53">
        <f>現状商品設定!B879</f>
        <v>0</v>
      </c>
      <c r="E882" s="26" t="str">
        <f>IFERROR(_xlfn.XLOOKUP($D882,現状商品設定!B:B,現状商品設定!C:C,"-"),"-")</f>
        <v>-</v>
      </c>
      <c r="F882" s="32" t="s">
        <v>46</v>
      </c>
      <c r="G882" s="30" t="str">
        <f>IFERROR(_xlfn.XLOOKUP($D882,現状商品設定!B:B,現状商品設定!F:F),"-")</f>
        <v>-</v>
      </c>
      <c r="H882" s="34" t="e">
        <f>IF(IF(AND(V882&gt;=設定!$C$3,X882&gt;=L882),G882*(1+設定!$C$6),IF(AND(V882&gt;=設定!$C$3,X882&lt;L882),G882*(1+設定!$C$7*-1),IF(V882&lt;設定!$C$3,G882*(1+設定!$C$6),"除外")))&gt;10,IF(AND(V882&gt;=設定!$C$3,X882&gt;=L882),G882*(1+設定!$C$6),IF(AND(V882&gt;=設定!$C$3,X882&lt;L882),G882*(1+設定!$C$7*-1),IF(V882&lt;設定!$C$3,G882*(1+設定!$C$6),"除外"))),10)</f>
        <v>#VALUE!</v>
      </c>
      <c r="I882" s="34" t="e">
        <f ca="1">IF(消化率!$I$5&lt;1,商品!H882*消化率!$I$5,IF(商品!W882*商品!Q882/(商品!H882*消化率!$I$5)&gt;商品!L882,商品!H882*消化率!$I$5,J882))</f>
        <v>#DIV/0!</v>
      </c>
      <c r="J882" s="34" t="e">
        <f t="shared" si="184"/>
        <v>#VALUE!</v>
      </c>
      <c r="K882" s="34" t="e">
        <f ca="1">IF(ROUNDDOWN(IF(I882&gt;=設定!$C$8,設定!$C$8,商品!I882),0)&lt;10,10,ROUNDDOWN(IF(I882&gt;=設定!$C$8,設定!$C$8,商品!I882),0))</f>
        <v>#DIV/0!</v>
      </c>
      <c r="L882" s="64">
        <f>IF(F882="標準",設定!$C$4,商品!F882)</f>
        <v>5</v>
      </c>
      <c r="M882" s="63" t="str">
        <f>_xlfn.XLOOKUP($D882,全商品!$F:$F,全商品!H:H,"-")</f>
        <v>-</v>
      </c>
      <c r="N882" s="12" t="str">
        <f>_xlfn.XLOOKUP($D882,全商品!$F:$F,全商品!I:I,"-")</f>
        <v>-</v>
      </c>
      <c r="O882" s="23" t="str">
        <f>_xlfn.XLOOKUP($D882,全商品!$F:$F,全商品!K:K,"-")</f>
        <v>-</v>
      </c>
      <c r="P882" s="13" t="str">
        <f>_xlfn.XLOOKUP($D882,全商品!$F:$F,全商品!M:M,"-")</f>
        <v>-</v>
      </c>
      <c r="Q882" s="25" t="str">
        <f>_xlfn.XLOOKUP($D882,現状商品設定!B:B,現状商品設定!D:D,"-")</f>
        <v>-</v>
      </c>
      <c r="R882" s="22">
        <f>SUM(_xlfn.XLOOKUP($D882,当月商品!$D:$D,当月商品!I:I,0),_xlfn.XLOOKUP($D882,前月商品!$D:$D,前月商品!I:I,0),_xlfn.XLOOKUP($D882,前々月商品!$D:$D,前々月商品!I:I,0))</f>
        <v>0</v>
      </c>
      <c r="S882" s="23">
        <f>SUM(_xlfn.XLOOKUP($D882,当月商品!$D:$D,当月商品!V:V,0),_xlfn.XLOOKUP($D882,前月商品!$D:$D,前月商品!V:V,0),_xlfn.XLOOKUP($D882,前々月商品!$D:$D,前々月商品!V:V,0))</f>
        <v>0</v>
      </c>
      <c r="T882" s="23">
        <f t="shared" si="185"/>
        <v>0</v>
      </c>
      <c r="U882" s="23">
        <f>SUM(_xlfn.XLOOKUP($D882,当月商品!$D:$D,当月商品!W:W,0),_xlfn.XLOOKUP($D882,前月商品!$D:$D,前月商品!W:W,0),_xlfn.XLOOKUP($D882,前々月商品!$D:$D,前々月商品!W:W,0))</f>
        <v>0</v>
      </c>
      <c r="V882" s="23">
        <f>SUM(_xlfn.XLOOKUP($D882,当月商品!$D:$D,当月商品!H:H,0),_xlfn.XLOOKUP($D882,前月商品!$D:$D,前月商品!H:H,0),_xlfn.XLOOKUP($D882,前々月商品!$D:$D,前々月商品!H:H,0))</f>
        <v>0</v>
      </c>
      <c r="W882" s="13">
        <f t="shared" si="186"/>
        <v>0</v>
      </c>
      <c r="X882" s="15">
        <f t="shared" si="187"/>
        <v>0</v>
      </c>
      <c r="Y882" s="22">
        <f>_xlfn.XLOOKUP($D882,当月商品!$D:$D,当月商品!I:I,0)</f>
        <v>0</v>
      </c>
      <c r="Z882" s="23">
        <f>_xlfn.XLOOKUP($D882,前月商品!$D:$D,前月商品!I:I,0)</f>
        <v>0</v>
      </c>
      <c r="AA882" s="23">
        <f>_xlfn.XLOOKUP($D882,前々月商品!$D:$D,前々月商品!I:I,0)</f>
        <v>0</v>
      </c>
      <c r="AB882" s="23">
        <f>_xlfn.XLOOKUP($D882,当月商品!$D:$D,当月商品!V:V,0)</f>
        <v>0</v>
      </c>
      <c r="AC882" s="23">
        <f>_xlfn.XLOOKUP($D882,前月商品!$D:$D,前月商品!V:V,0)</f>
        <v>0</v>
      </c>
      <c r="AD882" s="23">
        <f>_xlfn.XLOOKUP($D882,前々月商品!$D:$D,前々月商品!V:V,0)</f>
        <v>0</v>
      </c>
      <c r="AE882" s="23">
        <f t="shared" si="188"/>
        <v>0</v>
      </c>
      <c r="AF882" s="23">
        <f t="shared" si="189"/>
        <v>0</v>
      </c>
      <c r="AG882" s="23">
        <f t="shared" si="190"/>
        <v>0</v>
      </c>
      <c r="AH882" s="12">
        <f>_xlfn.XLOOKUP($D882,当月商品!$D:$D,当月商品!W:W,0)</f>
        <v>0</v>
      </c>
      <c r="AI882" s="12">
        <f>_xlfn.XLOOKUP($D882,前月商品!$D:$D,前月商品!W:W,0)</f>
        <v>0</v>
      </c>
      <c r="AJ882" s="12">
        <f>_xlfn.XLOOKUP($D882,前々月商品!$D:$D,前々月商品!W:W,0)</f>
        <v>0</v>
      </c>
      <c r="AK882" s="12">
        <f>_xlfn.XLOOKUP($D882,当月商品!$D:$D,当月商品!H:H,0)</f>
        <v>0</v>
      </c>
      <c r="AL882" s="12">
        <f>_xlfn.XLOOKUP($D882,前月商品!$D:$D,前月商品!H:H,0)</f>
        <v>0</v>
      </c>
      <c r="AM882" s="12">
        <f>_xlfn.XLOOKUP($D882,前々月商品!$D:$D,前々月商品!H:H,0)</f>
        <v>0</v>
      </c>
      <c r="AN882" s="13">
        <f t="shared" si="191"/>
        <v>0</v>
      </c>
      <c r="AO882" s="13">
        <f t="shared" si="192"/>
        <v>0</v>
      </c>
      <c r="AP882" s="13">
        <f t="shared" si="193"/>
        <v>0</v>
      </c>
      <c r="AQ882" s="16">
        <f t="shared" si="194"/>
        <v>0</v>
      </c>
      <c r="AR882" s="16">
        <f t="shared" si="195"/>
        <v>0</v>
      </c>
      <c r="AS882" s="17">
        <f t="shared" si="196"/>
        <v>0</v>
      </c>
      <c r="AT882" t="e">
        <f t="shared" si="197"/>
        <v>#VALUE!</v>
      </c>
    </row>
    <row r="883" spans="3:46" ht="36.65" customHeight="1">
      <c r="C883" s="20">
        <v>878</v>
      </c>
      <c r="D883" s="53">
        <f>現状商品設定!B880</f>
        <v>0</v>
      </c>
      <c r="E883" s="26" t="str">
        <f>IFERROR(_xlfn.XLOOKUP($D883,現状商品設定!B:B,現状商品設定!C:C,"-"),"-")</f>
        <v>-</v>
      </c>
      <c r="F883" s="32" t="s">
        <v>46</v>
      </c>
      <c r="G883" s="30" t="str">
        <f>IFERROR(_xlfn.XLOOKUP($D883,現状商品設定!B:B,現状商品設定!F:F),"-")</f>
        <v>-</v>
      </c>
      <c r="H883" s="34" t="e">
        <f>IF(IF(AND(V883&gt;=設定!$C$3,X883&gt;=L883),G883*(1+設定!$C$6),IF(AND(V883&gt;=設定!$C$3,X883&lt;L883),G883*(1+設定!$C$7*-1),IF(V883&lt;設定!$C$3,G883*(1+設定!$C$6),"除外")))&gt;10,IF(AND(V883&gt;=設定!$C$3,X883&gt;=L883),G883*(1+設定!$C$6),IF(AND(V883&gt;=設定!$C$3,X883&lt;L883),G883*(1+設定!$C$7*-1),IF(V883&lt;設定!$C$3,G883*(1+設定!$C$6),"除外"))),10)</f>
        <v>#VALUE!</v>
      </c>
      <c r="I883" s="34" t="e">
        <f ca="1">IF(消化率!$I$5&lt;1,商品!H883*消化率!$I$5,IF(商品!W883*商品!Q883/(商品!H883*消化率!$I$5)&gt;商品!L883,商品!H883*消化率!$I$5,J883))</f>
        <v>#DIV/0!</v>
      </c>
      <c r="J883" s="34" t="e">
        <f t="shared" si="184"/>
        <v>#VALUE!</v>
      </c>
      <c r="K883" s="34" t="e">
        <f ca="1">IF(ROUNDDOWN(IF(I883&gt;=設定!$C$8,設定!$C$8,商品!I883),0)&lt;10,10,ROUNDDOWN(IF(I883&gt;=設定!$C$8,設定!$C$8,商品!I883),0))</f>
        <v>#DIV/0!</v>
      </c>
      <c r="L883" s="64">
        <f>IF(F883="標準",設定!$C$4,商品!F883)</f>
        <v>5</v>
      </c>
      <c r="M883" s="63" t="str">
        <f>_xlfn.XLOOKUP($D883,全商品!$F:$F,全商品!H:H,"-")</f>
        <v>-</v>
      </c>
      <c r="N883" s="12" t="str">
        <f>_xlfn.XLOOKUP($D883,全商品!$F:$F,全商品!I:I,"-")</f>
        <v>-</v>
      </c>
      <c r="O883" s="23" t="str">
        <f>_xlfn.XLOOKUP($D883,全商品!$F:$F,全商品!K:K,"-")</f>
        <v>-</v>
      </c>
      <c r="P883" s="13" t="str">
        <f>_xlfn.XLOOKUP($D883,全商品!$F:$F,全商品!M:M,"-")</f>
        <v>-</v>
      </c>
      <c r="Q883" s="25" t="str">
        <f>_xlfn.XLOOKUP($D883,現状商品設定!B:B,現状商品設定!D:D,"-")</f>
        <v>-</v>
      </c>
      <c r="R883" s="22">
        <f>SUM(_xlfn.XLOOKUP($D883,当月商品!$D:$D,当月商品!I:I,0),_xlfn.XLOOKUP($D883,前月商品!$D:$D,前月商品!I:I,0),_xlfn.XLOOKUP($D883,前々月商品!$D:$D,前々月商品!I:I,0))</f>
        <v>0</v>
      </c>
      <c r="S883" s="23">
        <f>SUM(_xlfn.XLOOKUP($D883,当月商品!$D:$D,当月商品!V:V,0),_xlfn.XLOOKUP($D883,前月商品!$D:$D,前月商品!V:V,0),_xlfn.XLOOKUP($D883,前々月商品!$D:$D,前々月商品!V:V,0))</f>
        <v>0</v>
      </c>
      <c r="T883" s="23">
        <f t="shared" si="185"/>
        <v>0</v>
      </c>
      <c r="U883" s="23">
        <f>SUM(_xlfn.XLOOKUP($D883,当月商品!$D:$D,当月商品!W:W,0),_xlfn.XLOOKUP($D883,前月商品!$D:$D,前月商品!W:W,0),_xlfn.XLOOKUP($D883,前々月商品!$D:$D,前々月商品!W:W,0))</f>
        <v>0</v>
      </c>
      <c r="V883" s="23">
        <f>SUM(_xlfn.XLOOKUP($D883,当月商品!$D:$D,当月商品!H:H,0),_xlfn.XLOOKUP($D883,前月商品!$D:$D,前月商品!H:H,0),_xlfn.XLOOKUP($D883,前々月商品!$D:$D,前々月商品!H:H,0))</f>
        <v>0</v>
      </c>
      <c r="W883" s="13">
        <f t="shared" si="186"/>
        <v>0</v>
      </c>
      <c r="X883" s="15">
        <f t="shared" si="187"/>
        <v>0</v>
      </c>
      <c r="Y883" s="22">
        <f>_xlfn.XLOOKUP($D883,当月商品!$D:$D,当月商品!I:I,0)</f>
        <v>0</v>
      </c>
      <c r="Z883" s="23">
        <f>_xlfn.XLOOKUP($D883,前月商品!$D:$D,前月商品!I:I,0)</f>
        <v>0</v>
      </c>
      <c r="AA883" s="23">
        <f>_xlfn.XLOOKUP($D883,前々月商品!$D:$D,前々月商品!I:I,0)</f>
        <v>0</v>
      </c>
      <c r="AB883" s="23">
        <f>_xlfn.XLOOKUP($D883,当月商品!$D:$D,当月商品!V:V,0)</f>
        <v>0</v>
      </c>
      <c r="AC883" s="23">
        <f>_xlfn.XLOOKUP($D883,前月商品!$D:$D,前月商品!V:V,0)</f>
        <v>0</v>
      </c>
      <c r="AD883" s="23">
        <f>_xlfn.XLOOKUP($D883,前々月商品!$D:$D,前々月商品!V:V,0)</f>
        <v>0</v>
      </c>
      <c r="AE883" s="23">
        <f t="shared" si="188"/>
        <v>0</v>
      </c>
      <c r="AF883" s="23">
        <f t="shared" si="189"/>
        <v>0</v>
      </c>
      <c r="AG883" s="23">
        <f t="shared" si="190"/>
        <v>0</v>
      </c>
      <c r="AH883" s="12">
        <f>_xlfn.XLOOKUP($D883,当月商品!$D:$D,当月商品!W:W,0)</f>
        <v>0</v>
      </c>
      <c r="AI883" s="12">
        <f>_xlfn.XLOOKUP($D883,前月商品!$D:$D,前月商品!W:W,0)</f>
        <v>0</v>
      </c>
      <c r="AJ883" s="12">
        <f>_xlfn.XLOOKUP($D883,前々月商品!$D:$D,前々月商品!W:W,0)</f>
        <v>0</v>
      </c>
      <c r="AK883" s="12">
        <f>_xlfn.XLOOKUP($D883,当月商品!$D:$D,当月商品!H:H,0)</f>
        <v>0</v>
      </c>
      <c r="AL883" s="12">
        <f>_xlfn.XLOOKUP($D883,前月商品!$D:$D,前月商品!H:H,0)</f>
        <v>0</v>
      </c>
      <c r="AM883" s="12">
        <f>_xlfn.XLOOKUP($D883,前々月商品!$D:$D,前々月商品!H:H,0)</f>
        <v>0</v>
      </c>
      <c r="AN883" s="13">
        <f t="shared" si="191"/>
        <v>0</v>
      </c>
      <c r="AO883" s="13">
        <f t="shared" si="192"/>
        <v>0</v>
      </c>
      <c r="AP883" s="13">
        <f t="shared" si="193"/>
        <v>0</v>
      </c>
      <c r="AQ883" s="16">
        <f t="shared" si="194"/>
        <v>0</v>
      </c>
      <c r="AR883" s="16">
        <f t="shared" si="195"/>
        <v>0</v>
      </c>
      <c r="AS883" s="17">
        <f t="shared" si="196"/>
        <v>0</v>
      </c>
      <c r="AT883" t="e">
        <f t="shared" si="197"/>
        <v>#VALUE!</v>
      </c>
    </row>
    <row r="884" spans="3:46" ht="36.65" customHeight="1">
      <c r="C884" s="20">
        <v>879</v>
      </c>
      <c r="D884" s="53">
        <f>現状商品設定!B881</f>
        <v>0</v>
      </c>
      <c r="E884" s="26" t="str">
        <f>IFERROR(_xlfn.XLOOKUP($D884,現状商品設定!B:B,現状商品設定!C:C,"-"),"-")</f>
        <v>-</v>
      </c>
      <c r="F884" s="32" t="s">
        <v>46</v>
      </c>
      <c r="G884" s="30" t="str">
        <f>IFERROR(_xlfn.XLOOKUP($D884,現状商品設定!B:B,現状商品設定!F:F),"-")</f>
        <v>-</v>
      </c>
      <c r="H884" s="34" t="e">
        <f>IF(IF(AND(V884&gt;=設定!$C$3,X884&gt;=L884),G884*(1+設定!$C$6),IF(AND(V884&gt;=設定!$C$3,X884&lt;L884),G884*(1+設定!$C$7*-1),IF(V884&lt;設定!$C$3,G884*(1+設定!$C$6),"除外")))&gt;10,IF(AND(V884&gt;=設定!$C$3,X884&gt;=L884),G884*(1+設定!$C$6),IF(AND(V884&gt;=設定!$C$3,X884&lt;L884),G884*(1+設定!$C$7*-1),IF(V884&lt;設定!$C$3,G884*(1+設定!$C$6),"除外"))),10)</f>
        <v>#VALUE!</v>
      </c>
      <c r="I884" s="34" t="e">
        <f ca="1">IF(消化率!$I$5&lt;1,商品!H884*消化率!$I$5,IF(商品!W884*商品!Q884/(商品!H884*消化率!$I$5)&gt;商品!L884,商品!H884*消化率!$I$5,J884))</f>
        <v>#DIV/0!</v>
      </c>
      <c r="J884" s="34" t="e">
        <f t="shared" si="184"/>
        <v>#VALUE!</v>
      </c>
      <c r="K884" s="34" t="e">
        <f ca="1">IF(ROUNDDOWN(IF(I884&gt;=設定!$C$8,設定!$C$8,商品!I884),0)&lt;10,10,ROUNDDOWN(IF(I884&gt;=設定!$C$8,設定!$C$8,商品!I884),0))</f>
        <v>#DIV/0!</v>
      </c>
      <c r="L884" s="64">
        <f>IF(F884="標準",設定!$C$4,商品!F884)</f>
        <v>5</v>
      </c>
      <c r="M884" s="63" t="str">
        <f>_xlfn.XLOOKUP($D884,全商品!$F:$F,全商品!H:H,"-")</f>
        <v>-</v>
      </c>
      <c r="N884" s="12" t="str">
        <f>_xlfn.XLOOKUP($D884,全商品!$F:$F,全商品!I:I,"-")</f>
        <v>-</v>
      </c>
      <c r="O884" s="23" t="str">
        <f>_xlfn.XLOOKUP($D884,全商品!$F:$F,全商品!K:K,"-")</f>
        <v>-</v>
      </c>
      <c r="P884" s="13" t="str">
        <f>_xlfn.XLOOKUP($D884,全商品!$F:$F,全商品!M:M,"-")</f>
        <v>-</v>
      </c>
      <c r="Q884" s="25" t="str">
        <f>_xlfn.XLOOKUP($D884,現状商品設定!B:B,現状商品設定!D:D,"-")</f>
        <v>-</v>
      </c>
      <c r="R884" s="22">
        <f>SUM(_xlfn.XLOOKUP($D884,当月商品!$D:$D,当月商品!I:I,0),_xlfn.XLOOKUP($D884,前月商品!$D:$D,前月商品!I:I,0),_xlfn.XLOOKUP($D884,前々月商品!$D:$D,前々月商品!I:I,0))</f>
        <v>0</v>
      </c>
      <c r="S884" s="23">
        <f>SUM(_xlfn.XLOOKUP($D884,当月商品!$D:$D,当月商品!V:V,0),_xlfn.XLOOKUP($D884,前月商品!$D:$D,前月商品!V:V,0),_xlfn.XLOOKUP($D884,前々月商品!$D:$D,前々月商品!V:V,0))</f>
        <v>0</v>
      </c>
      <c r="T884" s="23">
        <f t="shared" si="185"/>
        <v>0</v>
      </c>
      <c r="U884" s="23">
        <f>SUM(_xlfn.XLOOKUP($D884,当月商品!$D:$D,当月商品!W:W,0),_xlfn.XLOOKUP($D884,前月商品!$D:$D,前月商品!W:W,0),_xlfn.XLOOKUP($D884,前々月商品!$D:$D,前々月商品!W:W,0))</f>
        <v>0</v>
      </c>
      <c r="V884" s="23">
        <f>SUM(_xlfn.XLOOKUP($D884,当月商品!$D:$D,当月商品!H:H,0),_xlfn.XLOOKUP($D884,前月商品!$D:$D,前月商品!H:H,0),_xlfn.XLOOKUP($D884,前々月商品!$D:$D,前々月商品!H:H,0))</f>
        <v>0</v>
      </c>
      <c r="W884" s="13">
        <f t="shared" si="186"/>
        <v>0</v>
      </c>
      <c r="X884" s="15">
        <f t="shared" si="187"/>
        <v>0</v>
      </c>
      <c r="Y884" s="22">
        <f>_xlfn.XLOOKUP($D884,当月商品!$D:$D,当月商品!I:I,0)</f>
        <v>0</v>
      </c>
      <c r="Z884" s="23">
        <f>_xlfn.XLOOKUP($D884,前月商品!$D:$D,前月商品!I:I,0)</f>
        <v>0</v>
      </c>
      <c r="AA884" s="23">
        <f>_xlfn.XLOOKUP($D884,前々月商品!$D:$D,前々月商品!I:I,0)</f>
        <v>0</v>
      </c>
      <c r="AB884" s="23">
        <f>_xlfn.XLOOKUP($D884,当月商品!$D:$D,当月商品!V:V,0)</f>
        <v>0</v>
      </c>
      <c r="AC884" s="23">
        <f>_xlfn.XLOOKUP($D884,前月商品!$D:$D,前月商品!V:V,0)</f>
        <v>0</v>
      </c>
      <c r="AD884" s="23">
        <f>_xlfn.XLOOKUP($D884,前々月商品!$D:$D,前々月商品!V:V,0)</f>
        <v>0</v>
      </c>
      <c r="AE884" s="23">
        <f t="shared" si="188"/>
        <v>0</v>
      </c>
      <c r="AF884" s="23">
        <f t="shared" si="189"/>
        <v>0</v>
      </c>
      <c r="AG884" s="23">
        <f t="shared" si="190"/>
        <v>0</v>
      </c>
      <c r="AH884" s="12">
        <f>_xlfn.XLOOKUP($D884,当月商品!$D:$D,当月商品!W:W,0)</f>
        <v>0</v>
      </c>
      <c r="AI884" s="12">
        <f>_xlfn.XLOOKUP($D884,前月商品!$D:$D,前月商品!W:W,0)</f>
        <v>0</v>
      </c>
      <c r="AJ884" s="12">
        <f>_xlfn.XLOOKUP($D884,前々月商品!$D:$D,前々月商品!W:W,0)</f>
        <v>0</v>
      </c>
      <c r="AK884" s="12">
        <f>_xlfn.XLOOKUP($D884,当月商品!$D:$D,当月商品!H:H,0)</f>
        <v>0</v>
      </c>
      <c r="AL884" s="12">
        <f>_xlfn.XLOOKUP($D884,前月商品!$D:$D,前月商品!H:H,0)</f>
        <v>0</v>
      </c>
      <c r="AM884" s="12">
        <f>_xlfn.XLOOKUP($D884,前々月商品!$D:$D,前々月商品!H:H,0)</f>
        <v>0</v>
      </c>
      <c r="AN884" s="13">
        <f t="shared" si="191"/>
        <v>0</v>
      </c>
      <c r="AO884" s="13">
        <f t="shared" si="192"/>
        <v>0</v>
      </c>
      <c r="AP884" s="13">
        <f t="shared" si="193"/>
        <v>0</v>
      </c>
      <c r="AQ884" s="16">
        <f t="shared" si="194"/>
        <v>0</v>
      </c>
      <c r="AR884" s="16">
        <f t="shared" si="195"/>
        <v>0</v>
      </c>
      <c r="AS884" s="17">
        <f t="shared" si="196"/>
        <v>0</v>
      </c>
      <c r="AT884" t="e">
        <f t="shared" si="197"/>
        <v>#VALUE!</v>
      </c>
    </row>
    <row r="885" spans="3:46" ht="36.65" customHeight="1">
      <c r="C885" s="20">
        <v>880</v>
      </c>
      <c r="D885" s="53">
        <f>現状商品設定!B882</f>
        <v>0</v>
      </c>
      <c r="E885" s="26" t="str">
        <f>IFERROR(_xlfn.XLOOKUP($D885,現状商品設定!B:B,現状商品設定!C:C,"-"),"-")</f>
        <v>-</v>
      </c>
      <c r="F885" s="32" t="s">
        <v>46</v>
      </c>
      <c r="G885" s="30" t="str">
        <f>IFERROR(_xlfn.XLOOKUP($D885,現状商品設定!B:B,現状商品設定!F:F),"-")</f>
        <v>-</v>
      </c>
      <c r="H885" s="34" t="e">
        <f>IF(IF(AND(V885&gt;=設定!$C$3,X885&gt;=L885),G885*(1+設定!$C$6),IF(AND(V885&gt;=設定!$C$3,X885&lt;L885),G885*(1+設定!$C$7*-1),IF(V885&lt;設定!$C$3,G885*(1+設定!$C$6),"除外")))&gt;10,IF(AND(V885&gt;=設定!$C$3,X885&gt;=L885),G885*(1+設定!$C$6),IF(AND(V885&gt;=設定!$C$3,X885&lt;L885),G885*(1+設定!$C$7*-1),IF(V885&lt;設定!$C$3,G885*(1+設定!$C$6),"除外"))),10)</f>
        <v>#VALUE!</v>
      </c>
      <c r="I885" s="34" t="e">
        <f ca="1">IF(消化率!$I$5&lt;1,商品!H885*消化率!$I$5,IF(商品!W885*商品!Q885/(商品!H885*消化率!$I$5)&gt;商品!L885,商品!H885*消化率!$I$5,J885))</f>
        <v>#DIV/0!</v>
      </c>
      <c r="J885" s="34" t="e">
        <f t="shared" si="184"/>
        <v>#VALUE!</v>
      </c>
      <c r="K885" s="34" t="e">
        <f ca="1">IF(ROUNDDOWN(IF(I885&gt;=設定!$C$8,設定!$C$8,商品!I885),0)&lt;10,10,ROUNDDOWN(IF(I885&gt;=設定!$C$8,設定!$C$8,商品!I885),0))</f>
        <v>#DIV/0!</v>
      </c>
      <c r="L885" s="64">
        <f>IF(F885="標準",設定!$C$4,商品!F885)</f>
        <v>5</v>
      </c>
      <c r="M885" s="63" t="str">
        <f>_xlfn.XLOOKUP($D885,全商品!$F:$F,全商品!H:H,"-")</f>
        <v>-</v>
      </c>
      <c r="N885" s="12" t="str">
        <f>_xlfn.XLOOKUP($D885,全商品!$F:$F,全商品!I:I,"-")</f>
        <v>-</v>
      </c>
      <c r="O885" s="23" t="str">
        <f>_xlfn.XLOOKUP($D885,全商品!$F:$F,全商品!K:K,"-")</f>
        <v>-</v>
      </c>
      <c r="P885" s="13" t="str">
        <f>_xlfn.XLOOKUP($D885,全商品!$F:$F,全商品!M:M,"-")</f>
        <v>-</v>
      </c>
      <c r="Q885" s="25" t="str">
        <f>_xlfn.XLOOKUP($D885,現状商品設定!B:B,現状商品設定!D:D,"-")</f>
        <v>-</v>
      </c>
      <c r="R885" s="22">
        <f>SUM(_xlfn.XLOOKUP($D885,当月商品!$D:$D,当月商品!I:I,0),_xlfn.XLOOKUP($D885,前月商品!$D:$D,前月商品!I:I,0),_xlfn.XLOOKUP($D885,前々月商品!$D:$D,前々月商品!I:I,0))</f>
        <v>0</v>
      </c>
      <c r="S885" s="23">
        <f>SUM(_xlfn.XLOOKUP($D885,当月商品!$D:$D,当月商品!V:V,0),_xlfn.XLOOKUP($D885,前月商品!$D:$D,前月商品!V:V,0),_xlfn.XLOOKUP($D885,前々月商品!$D:$D,前々月商品!V:V,0))</f>
        <v>0</v>
      </c>
      <c r="T885" s="23">
        <f t="shared" si="185"/>
        <v>0</v>
      </c>
      <c r="U885" s="23">
        <f>SUM(_xlfn.XLOOKUP($D885,当月商品!$D:$D,当月商品!W:W,0),_xlfn.XLOOKUP($D885,前月商品!$D:$D,前月商品!W:W,0),_xlfn.XLOOKUP($D885,前々月商品!$D:$D,前々月商品!W:W,0))</f>
        <v>0</v>
      </c>
      <c r="V885" s="23">
        <f>SUM(_xlfn.XLOOKUP($D885,当月商品!$D:$D,当月商品!H:H,0),_xlfn.XLOOKUP($D885,前月商品!$D:$D,前月商品!H:H,0),_xlfn.XLOOKUP($D885,前々月商品!$D:$D,前々月商品!H:H,0))</f>
        <v>0</v>
      </c>
      <c r="W885" s="13">
        <f t="shared" si="186"/>
        <v>0</v>
      </c>
      <c r="X885" s="15">
        <f t="shared" si="187"/>
        <v>0</v>
      </c>
      <c r="Y885" s="22">
        <f>_xlfn.XLOOKUP($D885,当月商品!$D:$D,当月商品!I:I,0)</f>
        <v>0</v>
      </c>
      <c r="Z885" s="23">
        <f>_xlfn.XLOOKUP($D885,前月商品!$D:$D,前月商品!I:I,0)</f>
        <v>0</v>
      </c>
      <c r="AA885" s="23">
        <f>_xlfn.XLOOKUP($D885,前々月商品!$D:$D,前々月商品!I:I,0)</f>
        <v>0</v>
      </c>
      <c r="AB885" s="23">
        <f>_xlfn.XLOOKUP($D885,当月商品!$D:$D,当月商品!V:V,0)</f>
        <v>0</v>
      </c>
      <c r="AC885" s="23">
        <f>_xlfn.XLOOKUP($D885,前月商品!$D:$D,前月商品!V:V,0)</f>
        <v>0</v>
      </c>
      <c r="AD885" s="23">
        <f>_xlfn.XLOOKUP($D885,前々月商品!$D:$D,前々月商品!V:V,0)</f>
        <v>0</v>
      </c>
      <c r="AE885" s="23">
        <f t="shared" si="188"/>
        <v>0</v>
      </c>
      <c r="AF885" s="23">
        <f t="shared" si="189"/>
        <v>0</v>
      </c>
      <c r="AG885" s="23">
        <f t="shared" si="190"/>
        <v>0</v>
      </c>
      <c r="AH885" s="12">
        <f>_xlfn.XLOOKUP($D885,当月商品!$D:$D,当月商品!W:W,0)</f>
        <v>0</v>
      </c>
      <c r="AI885" s="12">
        <f>_xlfn.XLOOKUP($D885,前月商品!$D:$D,前月商品!W:W,0)</f>
        <v>0</v>
      </c>
      <c r="AJ885" s="12">
        <f>_xlfn.XLOOKUP($D885,前々月商品!$D:$D,前々月商品!W:W,0)</f>
        <v>0</v>
      </c>
      <c r="AK885" s="12">
        <f>_xlfn.XLOOKUP($D885,当月商品!$D:$D,当月商品!H:H,0)</f>
        <v>0</v>
      </c>
      <c r="AL885" s="12">
        <f>_xlfn.XLOOKUP($D885,前月商品!$D:$D,前月商品!H:H,0)</f>
        <v>0</v>
      </c>
      <c r="AM885" s="12">
        <f>_xlfn.XLOOKUP($D885,前々月商品!$D:$D,前々月商品!H:H,0)</f>
        <v>0</v>
      </c>
      <c r="AN885" s="13">
        <f t="shared" si="191"/>
        <v>0</v>
      </c>
      <c r="AO885" s="13">
        <f t="shared" si="192"/>
        <v>0</v>
      </c>
      <c r="AP885" s="13">
        <f t="shared" si="193"/>
        <v>0</v>
      </c>
      <c r="AQ885" s="16">
        <f t="shared" si="194"/>
        <v>0</v>
      </c>
      <c r="AR885" s="16">
        <f t="shared" si="195"/>
        <v>0</v>
      </c>
      <c r="AS885" s="17">
        <f t="shared" si="196"/>
        <v>0</v>
      </c>
      <c r="AT885" t="e">
        <f t="shared" si="197"/>
        <v>#VALUE!</v>
      </c>
    </row>
    <row r="886" spans="3:46" ht="36.65" customHeight="1">
      <c r="C886" s="20">
        <v>881</v>
      </c>
      <c r="D886" s="53">
        <f>現状商品設定!B883</f>
        <v>0</v>
      </c>
      <c r="E886" s="26" t="str">
        <f>IFERROR(_xlfn.XLOOKUP($D886,現状商品設定!B:B,現状商品設定!C:C,"-"),"-")</f>
        <v>-</v>
      </c>
      <c r="F886" s="32" t="s">
        <v>46</v>
      </c>
      <c r="G886" s="30" t="str">
        <f>IFERROR(_xlfn.XLOOKUP($D886,現状商品設定!B:B,現状商品設定!F:F),"-")</f>
        <v>-</v>
      </c>
      <c r="H886" s="34" t="e">
        <f>IF(IF(AND(V886&gt;=設定!$C$3,X886&gt;=L886),G886*(1+設定!$C$6),IF(AND(V886&gt;=設定!$C$3,X886&lt;L886),G886*(1+設定!$C$7*-1),IF(V886&lt;設定!$C$3,G886*(1+設定!$C$6),"除外")))&gt;10,IF(AND(V886&gt;=設定!$C$3,X886&gt;=L886),G886*(1+設定!$C$6),IF(AND(V886&gt;=設定!$C$3,X886&lt;L886),G886*(1+設定!$C$7*-1),IF(V886&lt;設定!$C$3,G886*(1+設定!$C$6),"除外"))),10)</f>
        <v>#VALUE!</v>
      </c>
      <c r="I886" s="34" t="e">
        <f ca="1">IF(消化率!$I$5&lt;1,商品!H886*消化率!$I$5,IF(商品!W886*商品!Q886/(商品!H886*消化率!$I$5)&gt;商品!L886,商品!H886*消化率!$I$5,J886))</f>
        <v>#DIV/0!</v>
      </c>
      <c r="J886" s="34" t="e">
        <f t="shared" si="184"/>
        <v>#VALUE!</v>
      </c>
      <c r="K886" s="34" t="e">
        <f ca="1">IF(ROUNDDOWN(IF(I886&gt;=設定!$C$8,設定!$C$8,商品!I886),0)&lt;10,10,ROUNDDOWN(IF(I886&gt;=設定!$C$8,設定!$C$8,商品!I886),0))</f>
        <v>#DIV/0!</v>
      </c>
      <c r="L886" s="64">
        <f>IF(F886="標準",設定!$C$4,商品!F886)</f>
        <v>5</v>
      </c>
      <c r="M886" s="63" t="str">
        <f>_xlfn.XLOOKUP($D886,全商品!$F:$F,全商品!H:H,"-")</f>
        <v>-</v>
      </c>
      <c r="N886" s="12" t="str">
        <f>_xlfn.XLOOKUP($D886,全商品!$F:$F,全商品!I:I,"-")</f>
        <v>-</v>
      </c>
      <c r="O886" s="23" t="str">
        <f>_xlfn.XLOOKUP($D886,全商品!$F:$F,全商品!K:K,"-")</f>
        <v>-</v>
      </c>
      <c r="P886" s="13" t="str">
        <f>_xlfn.XLOOKUP($D886,全商品!$F:$F,全商品!M:M,"-")</f>
        <v>-</v>
      </c>
      <c r="Q886" s="25" t="str">
        <f>_xlfn.XLOOKUP($D886,現状商品設定!B:B,現状商品設定!D:D,"-")</f>
        <v>-</v>
      </c>
      <c r="R886" s="22">
        <f>SUM(_xlfn.XLOOKUP($D886,当月商品!$D:$D,当月商品!I:I,0),_xlfn.XLOOKUP($D886,前月商品!$D:$D,前月商品!I:I,0),_xlfn.XLOOKUP($D886,前々月商品!$D:$D,前々月商品!I:I,0))</f>
        <v>0</v>
      </c>
      <c r="S886" s="23">
        <f>SUM(_xlfn.XLOOKUP($D886,当月商品!$D:$D,当月商品!V:V,0),_xlfn.XLOOKUP($D886,前月商品!$D:$D,前月商品!V:V,0),_xlfn.XLOOKUP($D886,前々月商品!$D:$D,前々月商品!V:V,0))</f>
        <v>0</v>
      </c>
      <c r="T886" s="23">
        <f t="shared" si="185"/>
        <v>0</v>
      </c>
      <c r="U886" s="23">
        <f>SUM(_xlfn.XLOOKUP($D886,当月商品!$D:$D,当月商品!W:W,0),_xlfn.XLOOKUP($D886,前月商品!$D:$D,前月商品!W:W,0),_xlfn.XLOOKUP($D886,前々月商品!$D:$D,前々月商品!W:W,0))</f>
        <v>0</v>
      </c>
      <c r="V886" s="23">
        <f>SUM(_xlfn.XLOOKUP($D886,当月商品!$D:$D,当月商品!H:H,0),_xlfn.XLOOKUP($D886,前月商品!$D:$D,前月商品!H:H,0),_xlfn.XLOOKUP($D886,前々月商品!$D:$D,前々月商品!H:H,0))</f>
        <v>0</v>
      </c>
      <c r="W886" s="13">
        <f t="shared" si="186"/>
        <v>0</v>
      </c>
      <c r="X886" s="15">
        <f t="shared" si="187"/>
        <v>0</v>
      </c>
      <c r="Y886" s="22">
        <f>_xlfn.XLOOKUP($D886,当月商品!$D:$D,当月商品!I:I,0)</f>
        <v>0</v>
      </c>
      <c r="Z886" s="23">
        <f>_xlfn.XLOOKUP($D886,前月商品!$D:$D,前月商品!I:I,0)</f>
        <v>0</v>
      </c>
      <c r="AA886" s="23">
        <f>_xlfn.XLOOKUP($D886,前々月商品!$D:$D,前々月商品!I:I,0)</f>
        <v>0</v>
      </c>
      <c r="AB886" s="23">
        <f>_xlfn.XLOOKUP($D886,当月商品!$D:$D,当月商品!V:V,0)</f>
        <v>0</v>
      </c>
      <c r="AC886" s="23">
        <f>_xlfn.XLOOKUP($D886,前月商品!$D:$D,前月商品!V:V,0)</f>
        <v>0</v>
      </c>
      <c r="AD886" s="23">
        <f>_xlfn.XLOOKUP($D886,前々月商品!$D:$D,前々月商品!V:V,0)</f>
        <v>0</v>
      </c>
      <c r="AE886" s="23">
        <f t="shared" si="188"/>
        <v>0</v>
      </c>
      <c r="AF886" s="23">
        <f t="shared" si="189"/>
        <v>0</v>
      </c>
      <c r="AG886" s="23">
        <f t="shared" si="190"/>
        <v>0</v>
      </c>
      <c r="AH886" s="12">
        <f>_xlfn.XLOOKUP($D886,当月商品!$D:$D,当月商品!W:W,0)</f>
        <v>0</v>
      </c>
      <c r="AI886" s="12">
        <f>_xlfn.XLOOKUP($D886,前月商品!$D:$D,前月商品!W:W,0)</f>
        <v>0</v>
      </c>
      <c r="AJ886" s="12">
        <f>_xlfn.XLOOKUP($D886,前々月商品!$D:$D,前々月商品!W:W,0)</f>
        <v>0</v>
      </c>
      <c r="AK886" s="12">
        <f>_xlfn.XLOOKUP($D886,当月商品!$D:$D,当月商品!H:H,0)</f>
        <v>0</v>
      </c>
      <c r="AL886" s="12">
        <f>_xlfn.XLOOKUP($D886,前月商品!$D:$D,前月商品!H:H,0)</f>
        <v>0</v>
      </c>
      <c r="AM886" s="12">
        <f>_xlfn.XLOOKUP($D886,前々月商品!$D:$D,前々月商品!H:H,0)</f>
        <v>0</v>
      </c>
      <c r="AN886" s="13">
        <f t="shared" si="191"/>
        <v>0</v>
      </c>
      <c r="AO886" s="13">
        <f t="shared" si="192"/>
        <v>0</v>
      </c>
      <c r="AP886" s="13">
        <f t="shared" si="193"/>
        <v>0</v>
      </c>
      <c r="AQ886" s="16">
        <f t="shared" si="194"/>
        <v>0</v>
      </c>
      <c r="AR886" s="16">
        <f t="shared" si="195"/>
        <v>0</v>
      </c>
      <c r="AS886" s="17">
        <f t="shared" si="196"/>
        <v>0</v>
      </c>
      <c r="AT886" t="e">
        <f t="shared" si="197"/>
        <v>#VALUE!</v>
      </c>
    </row>
    <row r="887" spans="3:46" ht="36.65" customHeight="1">
      <c r="C887" s="20">
        <v>882</v>
      </c>
      <c r="D887" s="53">
        <f>現状商品設定!B884</f>
        <v>0</v>
      </c>
      <c r="E887" s="26" t="str">
        <f>IFERROR(_xlfn.XLOOKUP($D887,現状商品設定!B:B,現状商品設定!C:C,"-"),"-")</f>
        <v>-</v>
      </c>
      <c r="F887" s="32" t="s">
        <v>46</v>
      </c>
      <c r="G887" s="30" t="str">
        <f>IFERROR(_xlfn.XLOOKUP($D887,現状商品設定!B:B,現状商品設定!F:F),"-")</f>
        <v>-</v>
      </c>
      <c r="H887" s="34" t="e">
        <f>IF(IF(AND(V887&gt;=設定!$C$3,X887&gt;=L887),G887*(1+設定!$C$6),IF(AND(V887&gt;=設定!$C$3,X887&lt;L887),G887*(1+設定!$C$7*-1),IF(V887&lt;設定!$C$3,G887*(1+設定!$C$6),"除外")))&gt;10,IF(AND(V887&gt;=設定!$C$3,X887&gt;=L887),G887*(1+設定!$C$6),IF(AND(V887&gt;=設定!$C$3,X887&lt;L887),G887*(1+設定!$C$7*-1),IF(V887&lt;設定!$C$3,G887*(1+設定!$C$6),"除外"))),10)</f>
        <v>#VALUE!</v>
      </c>
      <c r="I887" s="34" t="e">
        <f ca="1">IF(消化率!$I$5&lt;1,商品!H887*消化率!$I$5,IF(商品!W887*商品!Q887/(商品!H887*消化率!$I$5)&gt;商品!L887,商品!H887*消化率!$I$5,J887))</f>
        <v>#DIV/0!</v>
      </c>
      <c r="J887" s="34" t="e">
        <f t="shared" si="184"/>
        <v>#VALUE!</v>
      </c>
      <c r="K887" s="34" t="e">
        <f ca="1">IF(ROUNDDOWN(IF(I887&gt;=設定!$C$8,設定!$C$8,商品!I887),0)&lt;10,10,ROUNDDOWN(IF(I887&gt;=設定!$C$8,設定!$C$8,商品!I887),0))</f>
        <v>#DIV/0!</v>
      </c>
      <c r="L887" s="64">
        <f>IF(F887="標準",設定!$C$4,商品!F887)</f>
        <v>5</v>
      </c>
      <c r="M887" s="63" t="str">
        <f>_xlfn.XLOOKUP($D887,全商品!$F:$F,全商品!H:H,"-")</f>
        <v>-</v>
      </c>
      <c r="N887" s="12" t="str">
        <f>_xlfn.XLOOKUP($D887,全商品!$F:$F,全商品!I:I,"-")</f>
        <v>-</v>
      </c>
      <c r="O887" s="23" t="str">
        <f>_xlfn.XLOOKUP($D887,全商品!$F:$F,全商品!K:K,"-")</f>
        <v>-</v>
      </c>
      <c r="P887" s="13" t="str">
        <f>_xlfn.XLOOKUP($D887,全商品!$F:$F,全商品!M:M,"-")</f>
        <v>-</v>
      </c>
      <c r="Q887" s="25" t="str">
        <f>_xlfn.XLOOKUP($D887,現状商品設定!B:B,現状商品設定!D:D,"-")</f>
        <v>-</v>
      </c>
      <c r="R887" s="22">
        <f>SUM(_xlfn.XLOOKUP($D887,当月商品!$D:$D,当月商品!I:I,0),_xlfn.XLOOKUP($D887,前月商品!$D:$D,前月商品!I:I,0),_xlfn.XLOOKUP($D887,前々月商品!$D:$D,前々月商品!I:I,0))</f>
        <v>0</v>
      </c>
      <c r="S887" s="23">
        <f>SUM(_xlfn.XLOOKUP($D887,当月商品!$D:$D,当月商品!V:V,0),_xlfn.XLOOKUP($D887,前月商品!$D:$D,前月商品!V:V,0),_xlfn.XLOOKUP($D887,前々月商品!$D:$D,前々月商品!V:V,0))</f>
        <v>0</v>
      </c>
      <c r="T887" s="23">
        <f t="shared" si="185"/>
        <v>0</v>
      </c>
      <c r="U887" s="23">
        <f>SUM(_xlfn.XLOOKUP($D887,当月商品!$D:$D,当月商品!W:W,0),_xlfn.XLOOKUP($D887,前月商品!$D:$D,前月商品!W:W,0),_xlfn.XLOOKUP($D887,前々月商品!$D:$D,前々月商品!W:W,0))</f>
        <v>0</v>
      </c>
      <c r="V887" s="23">
        <f>SUM(_xlfn.XLOOKUP($D887,当月商品!$D:$D,当月商品!H:H,0),_xlfn.XLOOKUP($D887,前月商品!$D:$D,前月商品!H:H,0),_xlfn.XLOOKUP($D887,前々月商品!$D:$D,前々月商品!H:H,0))</f>
        <v>0</v>
      </c>
      <c r="W887" s="13">
        <f t="shared" si="186"/>
        <v>0</v>
      </c>
      <c r="X887" s="15">
        <f t="shared" si="187"/>
        <v>0</v>
      </c>
      <c r="Y887" s="22">
        <f>_xlfn.XLOOKUP($D887,当月商品!$D:$D,当月商品!I:I,0)</f>
        <v>0</v>
      </c>
      <c r="Z887" s="23">
        <f>_xlfn.XLOOKUP($D887,前月商品!$D:$D,前月商品!I:I,0)</f>
        <v>0</v>
      </c>
      <c r="AA887" s="23">
        <f>_xlfn.XLOOKUP($D887,前々月商品!$D:$D,前々月商品!I:I,0)</f>
        <v>0</v>
      </c>
      <c r="AB887" s="23">
        <f>_xlfn.XLOOKUP($D887,当月商品!$D:$D,当月商品!V:V,0)</f>
        <v>0</v>
      </c>
      <c r="AC887" s="23">
        <f>_xlfn.XLOOKUP($D887,前月商品!$D:$D,前月商品!V:V,0)</f>
        <v>0</v>
      </c>
      <c r="AD887" s="23">
        <f>_xlfn.XLOOKUP($D887,前々月商品!$D:$D,前々月商品!V:V,0)</f>
        <v>0</v>
      </c>
      <c r="AE887" s="23">
        <f t="shared" si="188"/>
        <v>0</v>
      </c>
      <c r="AF887" s="23">
        <f t="shared" si="189"/>
        <v>0</v>
      </c>
      <c r="AG887" s="23">
        <f t="shared" si="190"/>
        <v>0</v>
      </c>
      <c r="AH887" s="12">
        <f>_xlfn.XLOOKUP($D887,当月商品!$D:$D,当月商品!W:W,0)</f>
        <v>0</v>
      </c>
      <c r="AI887" s="12">
        <f>_xlfn.XLOOKUP($D887,前月商品!$D:$D,前月商品!W:W,0)</f>
        <v>0</v>
      </c>
      <c r="AJ887" s="12">
        <f>_xlfn.XLOOKUP($D887,前々月商品!$D:$D,前々月商品!W:W,0)</f>
        <v>0</v>
      </c>
      <c r="AK887" s="12">
        <f>_xlfn.XLOOKUP($D887,当月商品!$D:$D,当月商品!H:H,0)</f>
        <v>0</v>
      </c>
      <c r="AL887" s="12">
        <f>_xlfn.XLOOKUP($D887,前月商品!$D:$D,前月商品!H:H,0)</f>
        <v>0</v>
      </c>
      <c r="AM887" s="12">
        <f>_xlfn.XLOOKUP($D887,前々月商品!$D:$D,前々月商品!H:H,0)</f>
        <v>0</v>
      </c>
      <c r="AN887" s="13">
        <f t="shared" si="191"/>
        <v>0</v>
      </c>
      <c r="AO887" s="13">
        <f t="shared" si="192"/>
        <v>0</v>
      </c>
      <c r="AP887" s="13">
        <f t="shared" si="193"/>
        <v>0</v>
      </c>
      <c r="AQ887" s="16">
        <f t="shared" si="194"/>
        <v>0</v>
      </c>
      <c r="AR887" s="16">
        <f t="shared" si="195"/>
        <v>0</v>
      </c>
      <c r="AS887" s="17">
        <f t="shared" si="196"/>
        <v>0</v>
      </c>
      <c r="AT887" t="e">
        <f t="shared" si="197"/>
        <v>#VALUE!</v>
      </c>
    </row>
    <row r="888" spans="3:46" ht="36.65" customHeight="1">
      <c r="C888" s="20">
        <v>883</v>
      </c>
      <c r="D888" s="53">
        <f>現状商品設定!B885</f>
        <v>0</v>
      </c>
      <c r="E888" s="26" t="str">
        <f>IFERROR(_xlfn.XLOOKUP($D888,現状商品設定!B:B,現状商品設定!C:C,"-"),"-")</f>
        <v>-</v>
      </c>
      <c r="F888" s="32" t="s">
        <v>46</v>
      </c>
      <c r="G888" s="30" t="str">
        <f>IFERROR(_xlfn.XLOOKUP($D888,現状商品設定!B:B,現状商品設定!F:F),"-")</f>
        <v>-</v>
      </c>
      <c r="H888" s="34" t="e">
        <f>IF(IF(AND(V888&gt;=設定!$C$3,X888&gt;=L888),G888*(1+設定!$C$6),IF(AND(V888&gt;=設定!$C$3,X888&lt;L888),G888*(1+設定!$C$7*-1),IF(V888&lt;設定!$C$3,G888*(1+設定!$C$6),"除外")))&gt;10,IF(AND(V888&gt;=設定!$C$3,X888&gt;=L888),G888*(1+設定!$C$6),IF(AND(V888&gt;=設定!$C$3,X888&lt;L888),G888*(1+設定!$C$7*-1),IF(V888&lt;設定!$C$3,G888*(1+設定!$C$6),"除外"))),10)</f>
        <v>#VALUE!</v>
      </c>
      <c r="I888" s="34" t="e">
        <f ca="1">IF(消化率!$I$5&lt;1,商品!H888*消化率!$I$5,IF(商品!W888*商品!Q888/(商品!H888*消化率!$I$5)&gt;商品!L888,商品!H888*消化率!$I$5,J888))</f>
        <v>#DIV/0!</v>
      </c>
      <c r="J888" s="34" t="e">
        <f t="shared" si="184"/>
        <v>#VALUE!</v>
      </c>
      <c r="K888" s="34" t="e">
        <f ca="1">IF(ROUNDDOWN(IF(I888&gt;=設定!$C$8,設定!$C$8,商品!I888),0)&lt;10,10,ROUNDDOWN(IF(I888&gt;=設定!$C$8,設定!$C$8,商品!I888),0))</f>
        <v>#DIV/0!</v>
      </c>
      <c r="L888" s="64">
        <f>IF(F888="標準",設定!$C$4,商品!F888)</f>
        <v>5</v>
      </c>
      <c r="M888" s="63" t="str">
        <f>_xlfn.XLOOKUP($D888,全商品!$F:$F,全商品!H:H,"-")</f>
        <v>-</v>
      </c>
      <c r="N888" s="12" t="str">
        <f>_xlfn.XLOOKUP($D888,全商品!$F:$F,全商品!I:I,"-")</f>
        <v>-</v>
      </c>
      <c r="O888" s="23" t="str">
        <f>_xlfn.XLOOKUP($D888,全商品!$F:$F,全商品!K:K,"-")</f>
        <v>-</v>
      </c>
      <c r="P888" s="13" t="str">
        <f>_xlfn.XLOOKUP($D888,全商品!$F:$F,全商品!M:M,"-")</f>
        <v>-</v>
      </c>
      <c r="Q888" s="25" t="str">
        <f>_xlfn.XLOOKUP($D888,現状商品設定!B:B,現状商品設定!D:D,"-")</f>
        <v>-</v>
      </c>
      <c r="R888" s="22">
        <f>SUM(_xlfn.XLOOKUP($D888,当月商品!$D:$D,当月商品!I:I,0),_xlfn.XLOOKUP($D888,前月商品!$D:$D,前月商品!I:I,0),_xlfn.XLOOKUP($D888,前々月商品!$D:$D,前々月商品!I:I,0))</f>
        <v>0</v>
      </c>
      <c r="S888" s="23">
        <f>SUM(_xlfn.XLOOKUP($D888,当月商品!$D:$D,当月商品!V:V,0),_xlfn.XLOOKUP($D888,前月商品!$D:$D,前月商品!V:V,0),_xlfn.XLOOKUP($D888,前々月商品!$D:$D,前々月商品!V:V,0))</f>
        <v>0</v>
      </c>
      <c r="T888" s="23">
        <f t="shared" si="185"/>
        <v>0</v>
      </c>
      <c r="U888" s="23">
        <f>SUM(_xlfn.XLOOKUP($D888,当月商品!$D:$D,当月商品!W:W,0),_xlfn.XLOOKUP($D888,前月商品!$D:$D,前月商品!W:W,0),_xlfn.XLOOKUP($D888,前々月商品!$D:$D,前々月商品!W:W,0))</f>
        <v>0</v>
      </c>
      <c r="V888" s="23">
        <f>SUM(_xlfn.XLOOKUP($D888,当月商品!$D:$D,当月商品!H:H,0),_xlfn.XLOOKUP($D888,前月商品!$D:$D,前月商品!H:H,0),_xlfn.XLOOKUP($D888,前々月商品!$D:$D,前々月商品!H:H,0))</f>
        <v>0</v>
      </c>
      <c r="W888" s="13">
        <f t="shared" si="186"/>
        <v>0</v>
      </c>
      <c r="X888" s="15">
        <f t="shared" si="187"/>
        <v>0</v>
      </c>
      <c r="Y888" s="22">
        <f>_xlfn.XLOOKUP($D888,当月商品!$D:$D,当月商品!I:I,0)</f>
        <v>0</v>
      </c>
      <c r="Z888" s="23">
        <f>_xlfn.XLOOKUP($D888,前月商品!$D:$D,前月商品!I:I,0)</f>
        <v>0</v>
      </c>
      <c r="AA888" s="23">
        <f>_xlfn.XLOOKUP($D888,前々月商品!$D:$D,前々月商品!I:I,0)</f>
        <v>0</v>
      </c>
      <c r="AB888" s="23">
        <f>_xlfn.XLOOKUP($D888,当月商品!$D:$D,当月商品!V:V,0)</f>
        <v>0</v>
      </c>
      <c r="AC888" s="23">
        <f>_xlfn.XLOOKUP($D888,前月商品!$D:$D,前月商品!V:V,0)</f>
        <v>0</v>
      </c>
      <c r="AD888" s="23">
        <f>_xlfn.XLOOKUP($D888,前々月商品!$D:$D,前々月商品!V:V,0)</f>
        <v>0</v>
      </c>
      <c r="AE888" s="23">
        <f t="shared" si="188"/>
        <v>0</v>
      </c>
      <c r="AF888" s="23">
        <f t="shared" si="189"/>
        <v>0</v>
      </c>
      <c r="AG888" s="23">
        <f t="shared" si="190"/>
        <v>0</v>
      </c>
      <c r="AH888" s="12">
        <f>_xlfn.XLOOKUP($D888,当月商品!$D:$D,当月商品!W:W,0)</f>
        <v>0</v>
      </c>
      <c r="AI888" s="12">
        <f>_xlfn.XLOOKUP($D888,前月商品!$D:$D,前月商品!W:W,0)</f>
        <v>0</v>
      </c>
      <c r="AJ888" s="12">
        <f>_xlfn.XLOOKUP($D888,前々月商品!$D:$D,前々月商品!W:W,0)</f>
        <v>0</v>
      </c>
      <c r="AK888" s="12">
        <f>_xlfn.XLOOKUP($D888,当月商品!$D:$D,当月商品!H:H,0)</f>
        <v>0</v>
      </c>
      <c r="AL888" s="12">
        <f>_xlfn.XLOOKUP($D888,前月商品!$D:$D,前月商品!H:H,0)</f>
        <v>0</v>
      </c>
      <c r="AM888" s="12">
        <f>_xlfn.XLOOKUP($D888,前々月商品!$D:$D,前々月商品!H:H,0)</f>
        <v>0</v>
      </c>
      <c r="AN888" s="13">
        <f t="shared" si="191"/>
        <v>0</v>
      </c>
      <c r="AO888" s="13">
        <f t="shared" si="192"/>
        <v>0</v>
      </c>
      <c r="AP888" s="13">
        <f t="shared" si="193"/>
        <v>0</v>
      </c>
      <c r="AQ888" s="16">
        <f t="shared" si="194"/>
        <v>0</v>
      </c>
      <c r="AR888" s="16">
        <f t="shared" si="195"/>
        <v>0</v>
      </c>
      <c r="AS888" s="17">
        <f t="shared" si="196"/>
        <v>0</v>
      </c>
      <c r="AT888" t="e">
        <f t="shared" si="197"/>
        <v>#VALUE!</v>
      </c>
    </row>
    <row r="889" spans="3:46" ht="36.65" customHeight="1">
      <c r="C889" s="20">
        <v>884</v>
      </c>
      <c r="D889" s="53">
        <f>現状商品設定!B886</f>
        <v>0</v>
      </c>
      <c r="E889" s="26" t="str">
        <f>IFERROR(_xlfn.XLOOKUP($D889,現状商品設定!B:B,現状商品設定!C:C,"-"),"-")</f>
        <v>-</v>
      </c>
      <c r="F889" s="32" t="s">
        <v>46</v>
      </c>
      <c r="G889" s="30" t="str">
        <f>IFERROR(_xlfn.XLOOKUP($D889,現状商品設定!B:B,現状商品設定!F:F),"-")</f>
        <v>-</v>
      </c>
      <c r="H889" s="34" t="e">
        <f>IF(IF(AND(V889&gt;=設定!$C$3,X889&gt;=L889),G889*(1+設定!$C$6),IF(AND(V889&gt;=設定!$C$3,X889&lt;L889),G889*(1+設定!$C$7*-1),IF(V889&lt;設定!$C$3,G889*(1+設定!$C$6),"除外")))&gt;10,IF(AND(V889&gt;=設定!$C$3,X889&gt;=L889),G889*(1+設定!$C$6),IF(AND(V889&gt;=設定!$C$3,X889&lt;L889),G889*(1+設定!$C$7*-1),IF(V889&lt;設定!$C$3,G889*(1+設定!$C$6),"除外"))),10)</f>
        <v>#VALUE!</v>
      </c>
      <c r="I889" s="34" t="e">
        <f ca="1">IF(消化率!$I$5&lt;1,商品!H889*消化率!$I$5,IF(商品!W889*商品!Q889/(商品!H889*消化率!$I$5)&gt;商品!L889,商品!H889*消化率!$I$5,J889))</f>
        <v>#DIV/0!</v>
      </c>
      <c r="J889" s="34" t="e">
        <f t="shared" si="184"/>
        <v>#VALUE!</v>
      </c>
      <c r="K889" s="34" t="e">
        <f ca="1">IF(ROUNDDOWN(IF(I889&gt;=設定!$C$8,設定!$C$8,商品!I889),0)&lt;10,10,ROUNDDOWN(IF(I889&gt;=設定!$C$8,設定!$C$8,商品!I889),0))</f>
        <v>#DIV/0!</v>
      </c>
      <c r="L889" s="64">
        <f>IF(F889="標準",設定!$C$4,商品!F889)</f>
        <v>5</v>
      </c>
      <c r="M889" s="63" t="str">
        <f>_xlfn.XLOOKUP($D889,全商品!$F:$F,全商品!H:H,"-")</f>
        <v>-</v>
      </c>
      <c r="N889" s="12" t="str">
        <f>_xlfn.XLOOKUP($D889,全商品!$F:$F,全商品!I:I,"-")</f>
        <v>-</v>
      </c>
      <c r="O889" s="23" t="str">
        <f>_xlfn.XLOOKUP($D889,全商品!$F:$F,全商品!K:K,"-")</f>
        <v>-</v>
      </c>
      <c r="P889" s="13" t="str">
        <f>_xlfn.XLOOKUP($D889,全商品!$F:$F,全商品!M:M,"-")</f>
        <v>-</v>
      </c>
      <c r="Q889" s="25" t="str">
        <f>_xlfn.XLOOKUP($D889,現状商品設定!B:B,現状商品設定!D:D,"-")</f>
        <v>-</v>
      </c>
      <c r="R889" s="22">
        <f>SUM(_xlfn.XLOOKUP($D889,当月商品!$D:$D,当月商品!I:I,0),_xlfn.XLOOKUP($D889,前月商品!$D:$D,前月商品!I:I,0),_xlfn.XLOOKUP($D889,前々月商品!$D:$D,前々月商品!I:I,0))</f>
        <v>0</v>
      </c>
      <c r="S889" s="23">
        <f>SUM(_xlfn.XLOOKUP($D889,当月商品!$D:$D,当月商品!V:V,0),_xlfn.XLOOKUP($D889,前月商品!$D:$D,前月商品!V:V,0),_xlfn.XLOOKUP($D889,前々月商品!$D:$D,前々月商品!V:V,0))</f>
        <v>0</v>
      </c>
      <c r="T889" s="23">
        <f t="shared" si="185"/>
        <v>0</v>
      </c>
      <c r="U889" s="23">
        <f>SUM(_xlfn.XLOOKUP($D889,当月商品!$D:$D,当月商品!W:W,0),_xlfn.XLOOKUP($D889,前月商品!$D:$D,前月商品!W:W,0),_xlfn.XLOOKUP($D889,前々月商品!$D:$D,前々月商品!W:W,0))</f>
        <v>0</v>
      </c>
      <c r="V889" s="23">
        <f>SUM(_xlfn.XLOOKUP($D889,当月商品!$D:$D,当月商品!H:H,0),_xlfn.XLOOKUP($D889,前月商品!$D:$D,前月商品!H:H,0),_xlfn.XLOOKUP($D889,前々月商品!$D:$D,前々月商品!H:H,0))</f>
        <v>0</v>
      </c>
      <c r="W889" s="13">
        <f t="shared" si="186"/>
        <v>0</v>
      </c>
      <c r="X889" s="15">
        <f t="shared" si="187"/>
        <v>0</v>
      </c>
      <c r="Y889" s="22">
        <f>_xlfn.XLOOKUP($D889,当月商品!$D:$D,当月商品!I:I,0)</f>
        <v>0</v>
      </c>
      <c r="Z889" s="23">
        <f>_xlfn.XLOOKUP($D889,前月商品!$D:$D,前月商品!I:I,0)</f>
        <v>0</v>
      </c>
      <c r="AA889" s="23">
        <f>_xlfn.XLOOKUP($D889,前々月商品!$D:$D,前々月商品!I:I,0)</f>
        <v>0</v>
      </c>
      <c r="AB889" s="23">
        <f>_xlfn.XLOOKUP($D889,当月商品!$D:$D,当月商品!V:V,0)</f>
        <v>0</v>
      </c>
      <c r="AC889" s="23">
        <f>_xlfn.XLOOKUP($D889,前月商品!$D:$D,前月商品!V:V,0)</f>
        <v>0</v>
      </c>
      <c r="AD889" s="23">
        <f>_xlfn.XLOOKUP($D889,前々月商品!$D:$D,前々月商品!V:V,0)</f>
        <v>0</v>
      </c>
      <c r="AE889" s="23">
        <f t="shared" si="188"/>
        <v>0</v>
      </c>
      <c r="AF889" s="23">
        <f t="shared" si="189"/>
        <v>0</v>
      </c>
      <c r="AG889" s="23">
        <f t="shared" si="190"/>
        <v>0</v>
      </c>
      <c r="AH889" s="12">
        <f>_xlfn.XLOOKUP($D889,当月商品!$D:$D,当月商品!W:W,0)</f>
        <v>0</v>
      </c>
      <c r="AI889" s="12">
        <f>_xlfn.XLOOKUP($D889,前月商品!$D:$D,前月商品!W:W,0)</f>
        <v>0</v>
      </c>
      <c r="AJ889" s="12">
        <f>_xlfn.XLOOKUP($D889,前々月商品!$D:$D,前々月商品!W:W,0)</f>
        <v>0</v>
      </c>
      <c r="AK889" s="12">
        <f>_xlfn.XLOOKUP($D889,当月商品!$D:$D,当月商品!H:H,0)</f>
        <v>0</v>
      </c>
      <c r="AL889" s="12">
        <f>_xlfn.XLOOKUP($D889,前月商品!$D:$D,前月商品!H:H,0)</f>
        <v>0</v>
      </c>
      <c r="AM889" s="12">
        <f>_xlfn.XLOOKUP($D889,前々月商品!$D:$D,前々月商品!H:H,0)</f>
        <v>0</v>
      </c>
      <c r="AN889" s="13">
        <f t="shared" si="191"/>
        <v>0</v>
      </c>
      <c r="AO889" s="13">
        <f t="shared" si="192"/>
        <v>0</v>
      </c>
      <c r="AP889" s="13">
        <f t="shared" si="193"/>
        <v>0</v>
      </c>
      <c r="AQ889" s="16">
        <f t="shared" si="194"/>
        <v>0</v>
      </c>
      <c r="AR889" s="16">
        <f t="shared" si="195"/>
        <v>0</v>
      </c>
      <c r="AS889" s="17">
        <f t="shared" si="196"/>
        <v>0</v>
      </c>
      <c r="AT889" t="e">
        <f t="shared" si="197"/>
        <v>#VALUE!</v>
      </c>
    </row>
    <row r="890" spans="3:46" ht="36.65" customHeight="1">
      <c r="C890" s="20">
        <v>885</v>
      </c>
      <c r="D890" s="53">
        <f>現状商品設定!B887</f>
        <v>0</v>
      </c>
      <c r="E890" s="26" t="str">
        <f>IFERROR(_xlfn.XLOOKUP($D890,現状商品設定!B:B,現状商品設定!C:C,"-"),"-")</f>
        <v>-</v>
      </c>
      <c r="F890" s="32" t="s">
        <v>46</v>
      </c>
      <c r="G890" s="30" t="str">
        <f>IFERROR(_xlfn.XLOOKUP($D890,現状商品設定!B:B,現状商品設定!F:F),"-")</f>
        <v>-</v>
      </c>
      <c r="H890" s="34" t="e">
        <f>IF(IF(AND(V890&gt;=設定!$C$3,X890&gt;=L890),G890*(1+設定!$C$6),IF(AND(V890&gt;=設定!$C$3,X890&lt;L890),G890*(1+設定!$C$7*-1),IF(V890&lt;設定!$C$3,G890*(1+設定!$C$6),"除外")))&gt;10,IF(AND(V890&gt;=設定!$C$3,X890&gt;=L890),G890*(1+設定!$C$6),IF(AND(V890&gt;=設定!$C$3,X890&lt;L890),G890*(1+設定!$C$7*-1),IF(V890&lt;設定!$C$3,G890*(1+設定!$C$6),"除外"))),10)</f>
        <v>#VALUE!</v>
      </c>
      <c r="I890" s="34" t="e">
        <f ca="1">IF(消化率!$I$5&lt;1,商品!H890*消化率!$I$5,IF(商品!W890*商品!Q890/(商品!H890*消化率!$I$5)&gt;商品!L890,商品!H890*消化率!$I$5,J890))</f>
        <v>#DIV/0!</v>
      </c>
      <c r="J890" s="34" t="e">
        <f t="shared" si="184"/>
        <v>#VALUE!</v>
      </c>
      <c r="K890" s="34" t="e">
        <f ca="1">IF(ROUNDDOWN(IF(I890&gt;=設定!$C$8,設定!$C$8,商品!I890),0)&lt;10,10,ROUNDDOWN(IF(I890&gt;=設定!$C$8,設定!$C$8,商品!I890),0))</f>
        <v>#DIV/0!</v>
      </c>
      <c r="L890" s="64">
        <f>IF(F890="標準",設定!$C$4,商品!F890)</f>
        <v>5</v>
      </c>
      <c r="M890" s="63" t="str">
        <f>_xlfn.XLOOKUP($D890,全商品!$F:$F,全商品!H:H,"-")</f>
        <v>-</v>
      </c>
      <c r="N890" s="12" t="str">
        <f>_xlfn.XLOOKUP($D890,全商品!$F:$F,全商品!I:I,"-")</f>
        <v>-</v>
      </c>
      <c r="O890" s="23" t="str">
        <f>_xlfn.XLOOKUP($D890,全商品!$F:$F,全商品!K:K,"-")</f>
        <v>-</v>
      </c>
      <c r="P890" s="13" t="str">
        <f>_xlfn.XLOOKUP($D890,全商品!$F:$F,全商品!M:M,"-")</f>
        <v>-</v>
      </c>
      <c r="Q890" s="25" t="str">
        <f>_xlfn.XLOOKUP($D890,現状商品設定!B:B,現状商品設定!D:D,"-")</f>
        <v>-</v>
      </c>
      <c r="R890" s="22">
        <f>SUM(_xlfn.XLOOKUP($D890,当月商品!$D:$D,当月商品!I:I,0),_xlfn.XLOOKUP($D890,前月商品!$D:$D,前月商品!I:I,0),_xlfn.XLOOKUP($D890,前々月商品!$D:$D,前々月商品!I:I,0))</f>
        <v>0</v>
      </c>
      <c r="S890" s="23">
        <f>SUM(_xlfn.XLOOKUP($D890,当月商品!$D:$D,当月商品!V:V,0),_xlfn.XLOOKUP($D890,前月商品!$D:$D,前月商品!V:V,0),_xlfn.XLOOKUP($D890,前々月商品!$D:$D,前々月商品!V:V,0))</f>
        <v>0</v>
      </c>
      <c r="T890" s="23">
        <f t="shared" si="185"/>
        <v>0</v>
      </c>
      <c r="U890" s="23">
        <f>SUM(_xlfn.XLOOKUP($D890,当月商品!$D:$D,当月商品!W:W,0),_xlfn.XLOOKUP($D890,前月商品!$D:$D,前月商品!W:W,0),_xlfn.XLOOKUP($D890,前々月商品!$D:$D,前々月商品!W:W,0))</f>
        <v>0</v>
      </c>
      <c r="V890" s="23">
        <f>SUM(_xlfn.XLOOKUP($D890,当月商品!$D:$D,当月商品!H:H,0),_xlfn.XLOOKUP($D890,前月商品!$D:$D,前月商品!H:H,0),_xlfn.XLOOKUP($D890,前々月商品!$D:$D,前々月商品!H:H,0))</f>
        <v>0</v>
      </c>
      <c r="W890" s="13">
        <f t="shared" si="186"/>
        <v>0</v>
      </c>
      <c r="X890" s="15">
        <f t="shared" si="187"/>
        <v>0</v>
      </c>
      <c r="Y890" s="22">
        <f>_xlfn.XLOOKUP($D890,当月商品!$D:$D,当月商品!I:I,0)</f>
        <v>0</v>
      </c>
      <c r="Z890" s="23">
        <f>_xlfn.XLOOKUP($D890,前月商品!$D:$D,前月商品!I:I,0)</f>
        <v>0</v>
      </c>
      <c r="AA890" s="23">
        <f>_xlfn.XLOOKUP($D890,前々月商品!$D:$D,前々月商品!I:I,0)</f>
        <v>0</v>
      </c>
      <c r="AB890" s="23">
        <f>_xlfn.XLOOKUP($D890,当月商品!$D:$D,当月商品!V:V,0)</f>
        <v>0</v>
      </c>
      <c r="AC890" s="23">
        <f>_xlfn.XLOOKUP($D890,前月商品!$D:$D,前月商品!V:V,0)</f>
        <v>0</v>
      </c>
      <c r="AD890" s="23">
        <f>_xlfn.XLOOKUP($D890,前々月商品!$D:$D,前々月商品!V:V,0)</f>
        <v>0</v>
      </c>
      <c r="AE890" s="23">
        <f t="shared" si="188"/>
        <v>0</v>
      </c>
      <c r="AF890" s="23">
        <f t="shared" si="189"/>
        <v>0</v>
      </c>
      <c r="AG890" s="23">
        <f t="shared" si="190"/>
        <v>0</v>
      </c>
      <c r="AH890" s="12">
        <f>_xlfn.XLOOKUP($D890,当月商品!$D:$D,当月商品!W:W,0)</f>
        <v>0</v>
      </c>
      <c r="AI890" s="12">
        <f>_xlfn.XLOOKUP($D890,前月商品!$D:$D,前月商品!W:W,0)</f>
        <v>0</v>
      </c>
      <c r="AJ890" s="12">
        <f>_xlfn.XLOOKUP($D890,前々月商品!$D:$D,前々月商品!W:W,0)</f>
        <v>0</v>
      </c>
      <c r="AK890" s="12">
        <f>_xlfn.XLOOKUP($D890,当月商品!$D:$D,当月商品!H:H,0)</f>
        <v>0</v>
      </c>
      <c r="AL890" s="12">
        <f>_xlfn.XLOOKUP($D890,前月商品!$D:$D,前月商品!H:H,0)</f>
        <v>0</v>
      </c>
      <c r="AM890" s="12">
        <f>_xlfn.XLOOKUP($D890,前々月商品!$D:$D,前々月商品!H:H,0)</f>
        <v>0</v>
      </c>
      <c r="AN890" s="13">
        <f t="shared" si="191"/>
        <v>0</v>
      </c>
      <c r="AO890" s="13">
        <f t="shared" si="192"/>
        <v>0</v>
      </c>
      <c r="AP890" s="13">
        <f t="shared" si="193"/>
        <v>0</v>
      </c>
      <c r="AQ890" s="16">
        <f t="shared" si="194"/>
        <v>0</v>
      </c>
      <c r="AR890" s="16">
        <f t="shared" si="195"/>
        <v>0</v>
      </c>
      <c r="AS890" s="17">
        <f t="shared" si="196"/>
        <v>0</v>
      </c>
      <c r="AT890" t="e">
        <f t="shared" si="197"/>
        <v>#VALUE!</v>
      </c>
    </row>
    <row r="891" spans="3:46" ht="36.65" customHeight="1">
      <c r="C891" s="20">
        <v>886</v>
      </c>
      <c r="D891" s="53">
        <f>現状商品設定!B888</f>
        <v>0</v>
      </c>
      <c r="E891" s="26" t="str">
        <f>IFERROR(_xlfn.XLOOKUP($D891,現状商品設定!B:B,現状商品設定!C:C,"-"),"-")</f>
        <v>-</v>
      </c>
      <c r="F891" s="32" t="s">
        <v>46</v>
      </c>
      <c r="G891" s="30" t="str">
        <f>IFERROR(_xlfn.XLOOKUP($D891,現状商品設定!B:B,現状商品設定!F:F),"-")</f>
        <v>-</v>
      </c>
      <c r="H891" s="34" t="e">
        <f>IF(IF(AND(V891&gt;=設定!$C$3,X891&gt;=L891),G891*(1+設定!$C$6),IF(AND(V891&gt;=設定!$C$3,X891&lt;L891),G891*(1+設定!$C$7*-1),IF(V891&lt;設定!$C$3,G891*(1+設定!$C$6),"除外")))&gt;10,IF(AND(V891&gt;=設定!$C$3,X891&gt;=L891),G891*(1+設定!$C$6),IF(AND(V891&gt;=設定!$C$3,X891&lt;L891),G891*(1+設定!$C$7*-1),IF(V891&lt;設定!$C$3,G891*(1+設定!$C$6),"除外"))),10)</f>
        <v>#VALUE!</v>
      </c>
      <c r="I891" s="34" t="e">
        <f ca="1">IF(消化率!$I$5&lt;1,商品!H891*消化率!$I$5,IF(商品!W891*商品!Q891/(商品!H891*消化率!$I$5)&gt;商品!L891,商品!H891*消化率!$I$5,J891))</f>
        <v>#DIV/0!</v>
      </c>
      <c r="J891" s="34" t="e">
        <f t="shared" si="184"/>
        <v>#VALUE!</v>
      </c>
      <c r="K891" s="34" t="e">
        <f ca="1">IF(ROUNDDOWN(IF(I891&gt;=設定!$C$8,設定!$C$8,商品!I891),0)&lt;10,10,ROUNDDOWN(IF(I891&gt;=設定!$C$8,設定!$C$8,商品!I891),0))</f>
        <v>#DIV/0!</v>
      </c>
      <c r="L891" s="64">
        <f>IF(F891="標準",設定!$C$4,商品!F891)</f>
        <v>5</v>
      </c>
      <c r="M891" s="63" t="str">
        <f>_xlfn.XLOOKUP($D891,全商品!$F:$F,全商品!H:H,"-")</f>
        <v>-</v>
      </c>
      <c r="N891" s="12" t="str">
        <f>_xlfn.XLOOKUP($D891,全商品!$F:$F,全商品!I:I,"-")</f>
        <v>-</v>
      </c>
      <c r="O891" s="23" t="str">
        <f>_xlfn.XLOOKUP($D891,全商品!$F:$F,全商品!K:K,"-")</f>
        <v>-</v>
      </c>
      <c r="P891" s="13" t="str">
        <f>_xlfn.XLOOKUP($D891,全商品!$F:$F,全商品!M:M,"-")</f>
        <v>-</v>
      </c>
      <c r="Q891" s="25" t="str">
        <f>_xlfn.XLOOKUP($D891,現状商品設定!B:B,現状商品設定!D:D,"-")</f>
        <v>-</v>
      </c>
      <c r="R891" s="22">
        <f>SUM(_xlfn.XLOOKUP($D891,当月商品!$D:$D,当月商品!I:I,0),_xlfn.XLOOKUP($D891,前月商品!$D:$D,前月商品!I:I,0),_xlfn.XLOOKUP($D891,前々月商品!$D:$D,前々月商品!I:I,0))</f>
        <v>0</v>
      </c>
      <c r="S891" s="23">
        <f>SUM(_xlfn.XLOOKUP($D891,当月商品!$D:$D,当月商品!V:V,0),_xlfn.XLOOKUP($D891,前月商品!$D:$D,前月商品!V:V,0),_xlfn.XLOOKUP($D891,前々月商品!$D:$D,前々月商品!V:V,0))</f>
        <v>0</v>
      </c>
      <c r="T891" s="23">
        <f t="shared" si="185"/>
        <v>0</v>
      </c>
      <c r="U891" s="23">
        <f>SUM(_xlfn.XLOOKUP($D891,当月商品!$D:$D,当月商品!W:W,0),_xlfn.XLOOKUP($D891,前月商品!$D:$D,前月商品!W:W,0),_xlfn.XLOOKUP($D891,前々月商品!$D:$D,前々月商品!W:W,0))</f>
        <v>0</v>
      </c>
      <c r="V891" s="23">
        <f>SUM(_xlfn.XLOOKUP($D891,当月商品!$D:$D,当月商品!H:H,0),_xlfn.XLOOKUP($D891,前月商品!$D:$D,前月商品!H:H,0),_xlfn.XLOOKUP($D891,前々月商品!$D:$D,前々月商品!H:H,0))</f>
        <v>0</v>
      </c>
      <c r="W891" s="13">
        <f t="shared" si="186"/>
        <v>0</v>
      </c>
      <c r="X891" s="15">
        <f t="shared" si="187"/>
        <v>0</v>
      </c>
      <c r="Y891" s="22">
        <f>_xlfn.XLOOKUP($D891,当月商品!$D:$D,当月商品!I:I,0)</f>
        <v>0</v>
      </c>
      <c r="Z891" s="23">
        <f>_xlfn.XLOOKUP($D891,前月商品!$D:$D,前月商品!I:I,0)</f>
        <v>0</v>
      </c>
      <c r="AA891" s="23">
        <f>_xlfn.XLOOKUP($D891,前々月商品!$D:$D,前々月商品!I:I,0)</f>
        <v>0</v>
      </c>
      <c r="AB891" s="23">
        <f>_xlfn.XLOOKUP($D891,当月商品!$D:$D,当月商品!V:V,0)</f>
        <v>0</v>
      </c>
      <c r="AC891" s="23">
        <f>_xlfn.XLOOKUP($D891,前月商品!$D:$D,前月商品!V:V,0)</f>
        <v>0</v>
      </c>
      <c r="AD891" s="23">
        <f>_xlfn.XLOOKUP($D891,前々月商品!$D:$D,前々月商品!V:V,0)</f>
        <v>0</v>
      </c>
      <c r="AE891" s="23">
        <f t="shared" si="188"/>
        <v>0</v>
      </c>
      <c r="AF891" s="23">
        <f t="shared" si="189"/>
        <v>0</v>
      </c>
      <c r="AG891" s="23">
        <f t="shared" si="190"/>
        <v>0</v>
      </c>
      <c r="AH891" s="12">
        <f>_xlfn.XLOOKUP($D891,当月商品!$D:$D,当月商品!W:W,0)</f>
        <v>0</v>
      </c>
      <c r="AI891" s="12">
        <f>_xlfn.XLOOKUP($D891,前月商品!$D:$D,前月商品!W:W,0)</f>
        <v>0</v>
      </c>
      <c r="AJ891" s="12">
        <f>_xlfn.XLOOKUP($D891,前々月商品!$D:$D,前々月商品!W:W,0)</f>
        <v>0</v>
      </c>
      <c r="AK891" s="12">
        <f>_xlfn.XLOOKUP($D891,当月商品!$D:$D,当月商品!H:H,0)</f>
        <v>0</v>
      </c>
      <c r="AL891" s="12">
        <f>_xlfn.XLOOKUP($D891,前月商品!$D:$D,前月商品!H:H,0)</f>
        <v>0</v>
      </c>
      <c r="AM891" s="12">
        <f>_xlfn.XLOOKUP($D891,前々月商品!$D:$D,前々月商品!H:H,0)</f>
        <v>0</v>
      </c>
      <c r="AN891" s="13">
        <f t="shared" si="191"/>
        <v>0</v>
      </c>
      <c r="AO891" s="13">
        <f t="shared" si="192"/>
        <v>0</v>
      </c>
      <c r="AP891" s="13">
        <f t="shared" si="193"/>
        <v>0</v>
      </c>
      <c r="AQ891" s="16">
        <f t="shared" si="194"/>
        <v>0</v>
      </c>
      <c r="AR891" s="16">
        <f t="shared" si="195"/>
        <v>0</v>
      </c>
      <c r="AS891" s="17">
        <f t="shared" si="196"/>
        <v>0</v>
      </c>
      <c r="AT891" t="e">
        <f t="shared" si="197"/>
        <v>#VALUE!</v>
      </c>
    </row>
    <row r="892" spans="3:46" ht="36.65" customHeight="1">
      <c r="C892" s="20">
        <v>887</v>
      </c>
      <c r="D892" s="53">
        <f>現状商品設定!B889</f>
        <v>0</v>
      </c>
      <c r="E892" s="26" t="str">
        <f>IFERROR(_xlfn.XLOOKUP($D892,現状商品設定!B:B,現状商品設定!C:C,"-"),"-")</f>
        <v>-</v>
      </c>
      <c r="F892" s="32" t="s">
        <v>46</v>
      </c>
      <c r="G892" s="30" t="str">
        <f>IFERROR(_xlfn.XLOOKUP($D892,現状商品設定!B:B,現状商品設定!F:F),"-")</f>
        <v>-</v>
      </c>
      <c r="H892" s="34" t="e">
        <f>IF(IF(AND(V892&gt;=設定!$C$3,X892&gt;=L892),G892*(1+設定!$C$6),IF(AND(V892&gt;=設定!$C$3,X892&lt;L892),G892*(1+設定!$C$7*-1),IF(V892&lt;設定!$C$3,G892*(1+設定!$C$6),"除外")))&gt;10,IF(AND(V892&gt;=設定!$C$3,X892&gt;=L892),G892*(1+設定!$C$6),IF(AND(V892&gt;=設定!$C$3,X892&lt;L892),G892*(1+設定!$C$7*-1),IF(V892&lt;設定!$C$3,G892*(1+設定!$C$6),"除外"))),10)</f>
        <v>#VALUE!</v>
      </c>
      <c r="I892" s="34" t="e">
        <f ca="1">IF(消化率!$I$5&lt;1,商品!H892*消化率!$I$5,IF(商品!W892*商品!Q892/(商品!H892*消化率!$I$5)&gt;商品!L892,商品!H892*消化率!$I$5,J892))</f>
        <v>#DIV/0!</v>
      </c>
      <c r="J892" s="34" t="e">
        <f t="shared" si="184"/>
        <v>#VALUE!</v>
      </c>
      <c r="K892" s="34" t="e">
        <f ca="1">IF(ROUNDDOWN(IF(I892&gt;=設定!$C$8,設定!$C$8,商品!I892),0)&lt;10,10,ROUNDDOWN(IF(I892&gt;=設定!$C$8,設定!$C$8,商品!I892),0))</f>
        <v>#DIV/0!</v>
      </c>
      <c r="L892" s="64">
        <f>IF(F892="標準",設定!$C$4,商品!F892)</f>
        <v>5</v>
      </c>
      <c r="M892" s="63" t="str">
        <f>_xlfn.XLOOKUP($D892,全商品!$F:$F,全商品!H:H,"-")</f>
        <v>-</v>
      </c>
      <c r="N892" s="12" t="str">
        <f>_xlfn.XLOOKUP($D892,全商品!$F:$F,全商品!I:I,"-")</f>
        <v>-</v>
      </c>
      <c r="O892" s="23" t="str">
        <f>_xlfn.XLOOKUP($D892,全商品!$F:$F,全商品!K:K,"-")</f>
        <v>-</v>
      </c>
      <c r="P892" s="13" t="str">
        <f>_xlfn.XLOOKUP($D892,全商品!$F:$F,全商品!M:M,"-")</f>
        <v>-</v>
      </c>
      <c r="Q892" s="25" t="str">
        <f>_xlfn.XLOOKUP($D892,現状商品設定!B:B,現状商品設定!D:D,"-")</f>
        <v>-</v>
      </c>
      <c r="R892" s="22">
        <f>SUM(_xlfn.XLOOKUP($D892,当月商品!$D:$D,当月商品!I:I,0),_xlfn.XLOOKUP($D892,前月商品!$D:$D,前月商品!I:I,0),_xlfn.XLOOKUP($D892,前々月商品!$D:$D,前々月商品!I:I,0))</f>
        <v>0</v>
      </c>
      <c r="S892" s="23">
        <f>SUM(_xlfn.XLOOKUP($D892,当月商品!$D:$D,当月商品!V:V,0),_xlfn.XLOOKUP($D892,前月商品!$D:$D,前月商品!V:V,0),_xlfn.XLOOKUP($D892,前々月商品!$D:$D,前々月商品!V:V,0))</f>
        <v>0</v>
      </c>
      <c r="T892" s="23">
        <f t="shared" si="185"/>
        <v>0</v>
      </c>
      <c r="U892" s="23">
        <f>SUM(_xlfn.XLOOKUP($D892,当月商品!$D:$D,当月商品!W:W,0),_xlfn.XLOOKUP($D892,前月商品!$D:$D,前月商品!W:W,0),_xlfn.XLOOKUP($D892,前々月商品!$D:$D,前々月商品!W:W,0))</f>
        <v>0</v>
      </c>
      <c r="V892" s="23">
        <f>SUM(_xlfn.XLOOKUP($D892,当月商品!$D:$D,当月商品!H:H,0),_xlfn.XLOOKUP($D892,前月商品!$D:$D,前月商品!H:H,0),_xlfn.XLOOKUP($D892,前々月商品!$D:$D,前々月商品!H:H,0))</f>
        <v>0</v>
      </c>
      <c r="W892" s="13">
        <f t="shared" si="186"/>
        <v>0</v>
      </c>
      <c r="X892" s="15">
        <f t="shared" si="187"/>
        <v>0</v>
      </c>
      <c r="Y892" s="22">
        <f>_xlfn.XLOOKUP($D892,当月商品!$D:$D,当月商品!I:I,0)</f>
        <v>0</v>
      </c>
      <c r="Z892" s="23">
        <f>_xlfn.XLOOKUP($D892,前月商品!$D:$D,前月商品!I:I,0)</f>
        <v>0</v>
      </c>
      <c r="AA892" s="23">
        <f>_xlfn.XLOOKUP($D892,前々月商品!$D:$D,前々月商品!I:I,0)</f>
        <v>0</v>
      </c>
      <c r="AB892" s="23">
        <f>_xlfn.XLOOKUP($D892,当月商品!$D:$D,当月商品!V:V,0)</f>
        <v>0</v>
      </c>
      <c r="AC892" s="23">
        <f>_xlfn.XLOOKUP($D892,前月商品!$D:$D,前月商品!V:V,0)</f>
        <v>0</v>
      </c>
      <c r="AD892" s="23">
        <f>_xlfn.XLOOKUP($D892,前々月商品!$D:$D,前々月商品!V:V,0)</f>
        <v>0</v>
      </c>
      <c r="AE892" s="23">
        <f t="shared" si="188"/>
        <v>0</v>
      </c>
      <c r="AF892" s="23">
        <f t="shared" si="189"/>
        <v>0</v>
      </c>
      <c r="AG892" s="23">
        <f t="shared" si="190"/>
        <v>0</v>
      </c>
      <c r="AH892" s="12">
        <f>_xlfn.XLOOKUP($D892,当月商品!$D:$D,当月商品!W:W,0)</f>
        <v>0</v>
      </c>
      <c r="AI892" s="12">
        <f>_xlfn.XLOOKUP($D892,前月商品!$D:$D,前月商品!W:W,0)</f>
        <v>0</v>
      </c>
      <c r="AJ892" s="12">
        <f>_xlfn.XLOOKUP($D892,前々月商品!$D:$D,前々月商品!W:W,0)</f>
        <v>0</v>
      </c>
      <c r="AK892" s="12">
        <f>_xlfn.XLOOKUP($D892,当月商品!$D:$D,当月商品!H:H,0)</f>
        <v>0</v>
      </c>
      <c r="AL892" s="12">
        <f>_xlfn.XLOOKUP($D892,前月商品!$D:$D,前月商品!H:H,0)</f>
        <v>0</v>
      </c>
      <c r="AM892" s="12">
        <f>_xlfn.XLOOKUP($D892,前々月商品!$D:$D,前々月商品!H:H,0)</f>
        <v>0</v>
      </c>
      <c r="AN892" s="13">
        <f t="shared" si="191"/>
        <v>0</v>
      </c>
      <c r="AO892" s="13">
        <f t="shared" si="192"/>
        <v>0</v>
      </c>
      <c r="AP892" s="13">
        <f t="shared" si="193"/>
        <v>0</v>
      </c>
      <c r="AQ892" s="16">
        <f t="shared" si="194"/>
        <v>0</v>
      </c>
      <c r="AR892" s="16">
        <f t="shared" si="195"/>
        <v>0</v>
      </c>
      <c r="AS892" s="17">
        <f t="shared" si="196"/>
        <v>0</v>
      </c>
      <c r="AT892" t="e">
        <f t="shared" si="197"/>
        <v>#VALUE!</v>
      </c>
    </row>
    <row r="893" spans="3:46" ht="36.65" customHeight="1">
      <c r="C893" s="20">
        <v>888</v>
      </c>
      <c r="D893" s="53">
        <f>現状商品設定!B890</f>
        <v>0</v>
      </c>
      <c r="E893" s="26" t="str">
        <f>IFERROR(_xlfn.XLOOKUP($D893,現状商品設定!B:B,現状商品設定!C:C,"-"),"-")</f>
        <v>-</v>
      </c>
      <c r="F893" s="32" t="s">
        <v>46</v>
      </c>
      <c r="G893" s="30" t="str">
        <f>IFERROR(_xlfn.XLOOKUP($D893,現状商品設定!B:B,現状商品設定!F:F),"-")</f>
        <v>-</v>
      </c>
      <c r="H893" s="34" t="e">
        <f>IF(IF(AND(V893&gt;=設定!$C$3,X893&gt;=L893),G893*(1+設定!$C$6),IF(AND(V893&gt;=設定!$C$3,X893&lt;L893),G893*(1+設定!$C$7*-1),IF(V893&lt;設定!$C$3,G893*(1+設定!$C$6),"除外")))&gt;10,IF(AND(V893&gt;=設定!$C$3,X893&gt;=L893),G893*(1+設定!$C$6),IF(AND(V893&gt;=設定!$C$3,X893&lt;L893),G893*(1+設定!$C$7*-1),IF(V893&lt;設定!$C$3,G893*(1+設定!$C$6),"除外"))),10)</f>
        <v>#VALUE!</v>
      </c>
      <c r="I893" s="34" t="e">
        <f ca="1">IF(消化率!$I$5&lt;1,商品!H893*消化率!$I$5,IF(商品!W893*商品!Q893/(商品!H893*消化率!$I$5)&gt;商品!L893,商品!H893*消化率!$I$5,J893))</f>
        <v>#DIV/0!</v>
      </c>
      <c r="J893" s="34" t="e">
        <f t="shared" si="184"/>
        <v>#VALUE!</v>
      </c>
      <c r="K893" s="34" t="e">
        <f ca="1">IF(ROUNDDOWN(IF(I893&gt;=設定!$C$8,設定!$C$8,商品!I893),0)&lt;10,10,ROUNDDOWN(IF(I893&gt;=設定!$C$8,設定!$C$8,商品!I893),0))</f>
        <v>#DIV/0!</v>
      </c>
      <c r="L893" s="64">
        <f>IF(F893="標準",設定!$C$4,商品!F893)</f>
        <v>5</v>
      </c>
      <c r="M893" s="63" t="str">
        <f>_xlfn.XLOOKUP($D893,全商品!$F:$F,全商品!H:H,"-")</f>
        <v>-</v>
      </c>
      <c r="N893" s="12" t="str">
        <f>_xlfn.XLOOKUP($D893,全商品!$F:$F,全商品!I:I,"-")</f>
        <v>-</v>
      </c>
      <c r="O893" s="23" t="str">
        <f>_xlfn.XLOOKUP($D893,全商品!$F:$F,全商品!K:K,"-")</f>
        <v>-</v>
      </c>
      <c r="P893" s="13" t="str">
        <f>_xlfn.XLOOKUP($D893,全商品!$F:$F,全商品!M:M,"-")</f>
        <v>-</v>
      </c>
      <c r="Q893" s="25" t="str">
        <f>_xlfn.XLOOKUP($D893,現状商品設定!B:B,現状商品設定!D:D,"-")</f>
        <v>-</v>
      </c>
      <c r="R893" s="22">
        <f>SUM(_xlfn.XLOOKUP($D893,当月商品!$D:$D,当月商品!I:I,0),_xlfn.XLOOKUP($D893,前月商品!$D:$D,前月商品!I:I,0),_xlfn.XLOOKUP($D893,前々月商品!$D:$D,前々月商品!I:I,0))</f>
        <v>0</v>
      </c>
      <c r="S893" s="23">
        <f>SUM(_xlfn.XLOOKUP($D893,当月商品!$D:$D,当月商品!V:V,0),_xlfn.XLOOKUP($D893,前月商品!$D:$D,前月商品!V:V,0),_xlfn.XLOOKUP($D893,前々月商品!$D:$D,前々月商品!V:V,0))</f>
        <v>0</v>
      </c>
      <c r="T893" s="23">
        <f t="shared" si="185"/>
        <v>0</v>
      </c>
      <c r="U893" s="23">
        <f>SUM(_xlfn.XLOOKUP($D893,当月商品!$D:$D,当月商品!W:W,0),_xlfn.XLOOKUP($D893,前月商品!$D:$D,前月商品!W:W,0),_xlfn.XLOOKUP($D893,前々月商品!$D:$D,前々月商品!W:W,0))</f>
        <v>0</v>
      </c>
      <c r="V893" s="23">
        <f>SUM(_xlfn.XLOOKUP($D893,当月商品!$D:$D,当月商品!H:H,0),_xlfn.XLOOKUP($D893,前月商品!$D:$D,前月商品!H:H,0),_xlfn.XLOOKUP($D893,前々月商品!$D:$D,前々月商品!H:H,0))</f>
        <v>0</v>
      </c>
      <c r="W893" s="13">
        <f t="shared" si="186"/>
        <v>0</v>
      </c>
      <c r="X893" s="15">
        <f t="shared" si="187"/>
        <v>0</v>
      </c>
      <c r="Y893" s="22">
        <f>_xlfn.XLOOKUP($D893,当月商品!$D:$D,当月商品!I:I,0)</f>
        <v>0</v>
      </c>
      <c r="Z893" s="23">
        <f>_xlfn.XLOOKUP($D893,前月商品!$D:$D,前月商品!I:I,0)</f>
        <v>0</v>
      </c>
      <c r="AA893" s="23">
        <f>_xlfn.XLOOKUP($D893,前々月商品!$D:$D,前々月商品!I:I,0)</f>
        <v>0</v>
      </c>
      <c r="AB893" s="23">
        <f>_xlfn.XLOOKUP($D893,当月商品!$D:$D,当月商品!V:V,0)</f>
        <v>0</v>
      </c>
      <c r="AC893" s="23">
        <f>_xlfn.XLOOKUP($D893,前月商品!$D:$D,前月商品!V:V,0)</f>
        <v>0</v>
      </c>
      <c r="AD893" s="23">
        <f>_xlfn.XLOOKUP($D893,前々月商品!$D:$D,前々月商品!V:V,0)</f>
        <v>0</v>
      </c>
      <c r="AE893" s="23">
        <f t="shared" si="188"/>
        <v>0</v>
      </c>
      <c r="AF893" s="23">
        <f t="shared" si="189"/>
        <v>0</v>
      </c>
      <c r="AG893" s="23">
        <f t="shared" si="190"/>
        <v>0</v>
      </c>
      <c r="AH893" s="12">
        <f>_xlfn.XLOOKUP($D893,当月商品!$D:$D,当月商品!W:W,0)</f>
        <v>0</v>
      </c>
      <c r="AI893" s="12">
        <f>_xlfn.XLOOKUP($D893,前月商品!$D:$D,前月商品!W:W,0)</f>
        <v>0</v>
      </c>
      <c r="AJ893" s="12">
        <f>_xlfn.XLOOKUP($D893,前々月商品!$D:$D,前々月商品!W:W,0)</f>
        <v>0</v>
      </c>
      <c r="AK893" s="12">
        <f>_xlfn.XLOOKUP($D893,当月商品!$D:$D,当月商品!H:H,0)</f>
        <v>0</v>
      </c>
      <c r="AL893" s="12">
        <f>_xlfn.XLOOKUP($D893,前月商品!$D:$D,前月商品!H:H,0)</f>
        <v>0</v>
      </c>
      <c r="AM893" s="12">
        <f>_xlfn.XLOOKUP($D893,前々月商品!$D:$D,前々月商品!H:H,0)</f>
        <v>0</v>
      </c>
      <c r="AN893" s="13">
        <f t="shared" si="191"/>
        <v>0</v>
      </c>
      <c r="AO893" s="13">
        <f t="shared" si="192"/>
        <v>0</v>
      </c>
      <c r="AP893" s="13">
        <f t="shared" si="193"/>
        <v>0</v>
      </c>
      <c r="AQ893" s="16">
        <f t="shared" si="194"/>
        <v>0</v>
      </c>
      <c r="AR893" s="16">
        <f t="shared" si="195"/>
        <v>0</v>
      </c>
      <c r="AS893" s="17">
        <f t="shared" si="196"/>
        <v>0</v>
      </c>
      <c r="AT893" t="e">
        <f t="shared" si="197"/>
        <v>#VALUE!</v>
      </c>
    </row>
    <row r="894" spans="3:46" ht="36.65" customHeight="1">
      <c r="C894" s="20">
        <v>889</v>
      </c>
      <c r="D894" s="53">
        <f>現状商品設定!B891</f>
        <v>0</v>
      </c>
      <c r="E894" s="26" t="str">
        <f>IFERROR(_xlfn.XLOOKUP($D894,現状商品設定!B:B,現状商品設定!C:C,"-"),"-")</f>
        <v>-</v>
      </c>
      <c r="F894" s="32" t="s">
        <v>46</v>
      </c>
      <c r="G894" s="30" t="str">
        <f>IFERROR(_xlfn.XLOOKUP($D894,現状商品設定!B:B,現状商品設定!F:F),"-")</f>
        <v>-</v>
      </c>
      <c r="H894" s="34" t="e">
        <f>IF(IF(AND(V894&gt;=設定!$C$3,X894&gt;=L894),G894*(1+設定!$C$6),IF(AND(V894&gt;=設定!$C$3,X894&lt;L894),G894*(1+設定!$C$7*-1),IF(V894&lt;設定!$C$3,G894*(1+設定!$C$6),"除外")))&gt;10,IF(AND(V894&gt;=設定!$C$3,X894&gt;=L894),G894*(1+設定!$C$6),IF(AND(V894&gt;=設定!$C$3,X894&lt;L894),G894*(1+設定!$C$7*-1),IF(V894&lt;設定!$C$3,G894*(1+設定!$C$6),"除外"))),10)</f>
        <v>#VALUE!</v>
      </c>
      <c r="I894" s="34" t="e">
        <f ca="1">IF(消化率!$I$5&lt;1,商品!H894*消化率!$I$5,IF(商品!W894*商品!Q894/(商品!H894*消化率!$I$5)&gt;商品!L894,商品!H894*消化率!$I$5,J894))</f>
        <v>#DIV/0!</v>
      </c>
      <c r="J894" s="34" t="e">
        <f t="shared" si="184"/>
        <v>#VALUE!</v>
      </c>
      <c r="K894" s="34" t="e">
        <f ca="1">IF(ROUNDDOWN(IF(I894&gt;=設定!$C$8,設定!$C$8,商品!I894),0)&lt;10,10,ROUNDDOWN(IF(I894&gt;=設定!$C$8,設定!$C$8,商品!I894),0))</f>
        <v>#DIV/0!</v>
      </c>
      <c r="L894" s="64">
        <f>IF(F894="標準",設定!$C$4,商品!F894)</f>
        <v>5</v>
      </c>
      <c r="M894" s="63" t="str">
        <f>_xlfn.XLOOKUP($D894,全商品!$F:$F,全商品!H:H,"-")</f>
        <v>-</v>
      </c>
      <c r="N894" s="12" t="str">
        <f>_xlfn.XLOOKUP($D894,全商品!$F:$F,全商品!I:I,"-")</f>
        <v>-</v>
      </c>
      <c r="O894" s="23" t="str">
        <f>_xlfn.XLOOKUP($D894,全商品!$F:$F,全商品!K:K,"-")</f>
        <v>-</v>
      </c>
      <c r="P894" s="13" t="str">
        <f>_xlfn.XLOOKUP($D894,全商品!$F:$F,全商品!M:M,"-")</f>
        <v>-</v>
      </c>
      <c r="Q894" s="25" t="str">
        <f>_xlfn.XLOOKUP($D894,現状商品設定!B:B,現状商品設定!D:D,"-")</f>
        <v>-</v>
      </c>
      <c r="R894" s="22">
        <f>SUM(_xlfn.XLOOKUP($D894,当月商品!$D:$D,当月商品!I:I,0),_xlfn.XLOOKUP($D894,前月商品!$D:$D,前月商品!I:I,0),_xlfn.XLOOKUP($D894,前々月商品!$D:$D,前々月商品!I:I,0))</f>
        <v>0</v>
      </c>
      <c r="S894" s="23">
        <f>SUM(_xlfn.XLOOKUP($D894,当月商品!$D:$D,当月商品!V:V,0),_xlfn.XLOOKUP($D894,前月商品!$D:$D,前月商品!V:V,0),_xlfn.XLOOKUP($D894,前々月商品!$D:$D,前々月商品!V:V,0))</f>
        <v>0</v>
      </c>
      <c r="T894" s="23">
        <f t="shared" si="185"/>
        <v>0</v>
      </c>
      <c r="U894" s="23">
        <f>SUM(_xlfn.XLOOKUP($D894,当月商品!$D:$D,当月商品!W:W,0),_xlfn.XLOOKUP($D894,前月商品!$D:$D,前月商品!W:W,0),_xlfn.XLOOKUP($D894,前々月商品!$D:$D,前々月商品!W:W,0))</f>
        <v>0</v>
      </c>
      <c r="V894" s="23">
        <f>SUM(_xlfn.XLOOKUP($D894,当月商品!$D:$D,当月商品!H:H,0),_xlfn.XLOOKUP($D894,前月商品!$D:$D,前月商品!H:H,0),_xlfn.XLOOKUP($D894,前々月商品!$D:$D,前々月商品!H:H,0))</f>
        <v>0</v>
      </c>
      <c r="W894" s="13">
        <f t="shared" si="186"/>
        <v>0</v>
      </c>
      <c r="X894" s="15">
        <f t="shared" si="187"/>
        <v>0</v>
      </c>
      <c r="Y894" s="22">
        <f>_xlfn.XLOOKUP($D894,当月商品!$D:$D,当月商品!I:I,0)</f>
        <v>0</v>
      </c>
      <c r="Z894" s="23">
        <f>_xlfn.XLOOKUP($D894,前月商品!$D:$D,前月商品!I:I,0)</f>
        <v>0</v>
      </c>
      <c r="AA894" s="23">
        <f>_xlfn.XLOOKUP($D894,前々月商品!$D:$D,前々月商品!I:I,0)</f>
        <v>0</v>
      </c>
      <c r="AB894" s="23">
        <f>_xlfn.XLOOKUP($D894,当月商品!$D:$D,当月商品!V:V,0)</f>
        <v>0</v>
      </c>
      <c r="AC894" s="23">
        <f>_xlfn.XLOOKUP($D894,前月商品!$D:$D,前月商品!V:V,0)</f>
        <v>0</v>
      </c>
      <c r="AD894" s="23">
        <f>_xlfn.XLOOKUP($D894,前々月商品!$D:$D,前々月商品!V:V,0)</f>
        <v>0</v>
      </c>
      <c r="AE894" s="23">
        <f t="shared" si="188"/>
        <v>0</v>
      </c>
      <c r="AF894" s="23">
        <f t="shared" si="189"/>
        <v>0</v>
      </c>
      <c r="AG894" s="23">
        <f t="shared" si="190"/>
        <v>0</v>
      </c>
      <c r="AH894" s="12">
        <f>_xlfn.XLOOKUP($D894,当月商品!$D:$D,当月商品!W:W,0)</f>
        <v>0</v>
      </c>
      <c r="AI894" s="12">
        <f>_xlfn.XLOOKUP($D894,前月商品!$D:$D,前月商品!W:W,0)</f>
        <v>0</v>
      </c>
      <c r="AJ894" s="12">
        <f>_xlfn.XLOOKUP($D894,前々月商品!$D:$D,前々月商品!W:W,0)</f>
        <v>0</v>
      </c>
      <c r="AK894" s="12">
        <f>_xlfn.XLOOKUP($D894,当月商品!$D:$D,当月商品!H:H,0)</f>
        <v>0</v>
      </c>
      <c r="AL894" s="12">
        <f>_xlfn.XLOOKUP($D894,前月商品!$D:$D,前月商品!H:H,0)</f>
        <v>0</v>
      </c>
      <c r="AM894" s="12">
        <f>_xlfn.XLOOKUP($D894,前々月商品!$D:$D,前々月商品!H:H,0)</f>
        <v>0</v>
      </c>
      <c r="AN894" s="13">
        <f t="shared" si="191"/>
        <v>0</v>
      </c>
      <c r="AO894" s="13">
        <f t="shared" si="192"/>
        <v>0</v>
      </c>
      <c r="AP894" s="13">
        <f t="shared" si="193"/>
        <v>0</v>
      </c>
      <c r="AQ894" s="16">
        <f t="shared" si="194"/>
        <v>0</v>
      </c>
      <c r="AR894" s="16">
        <f t="shared" si="195"/>
        <v>0</v>
      </c>
      <c r="AS894" s="17">
        <f t="shared" si="196"/>
        <v>0</v>
      </c>
      <c r="AT894" t="e">
        <f t="shared" si="197"/>
        <v>#VALUE!</v>
      </c>
    </row>
    <row r="895" spans="3:46" ht="36.65" customHeight="1">
      <c r="C895" s="20">
        <v>890</v>
      </c>
      <c r="D895" s="53">
        <f>現状商品設定!B892</f>
        <v>0</v>
      </c>
      <c r="E895" s="26" t="str">
        <f>IFERROR(_xlfn.XLOOKUP($D895,現状商品設定!B:B,現状商品設定!C:C,"-"),"-")</f>
        <v>-</v>
      </c>
      <c r="F895" s="32" t="s">
        <v>46</v>
      </c>
      <c r="G895" s="30" t="str">
        <f>IFERROR(_xlfn.XLOOKUP($D895,現状商品設定!B:B,現状商品設定!F:F),"-")</f>
        <v>-</v>
      </c>
      <c r="H895" s="34" t="e">
        <f>IF(IF(AND(V895&gt;=設定!$C$3,X895&gt;=L895),G895*(1+設定!$C$6),IF(AND(V895&gt;=設定!$C$3,X895&lt;L895),G895*(1+設定!$C$7*-1),IF(V895&lt;設定!$C$3,G895*(1+設定!$C$6),"除外")))&gt;10,IF(AND(V895&gt;=設定!$C$3,X895&gt;=L895),G895*(1+設定!$C$6),IF(AND(V895&gt;=設定!$C$3,X895&lt;L895),G895*(1+設定!$C$7*-1),IF(V895&lt;設定!$C$3,G895*(1+設定!$C$6),"除外"))),10)</f>
        <v>#VALUE!</v>
      </c>
      <c r="I895" s="34" t="e">
        <f ca="1">IF(消化率!$I$5&lt;1,商品!H895*消化率!$I$5,IF(商品!W895*商品!Q895/(商品!H895*消化率!$I$5)&gt;商品!L895,商品!H895*消化率!$I$5,J895))</f>
        <v>#DIV/0!</v>
      </c>
      <c r="J895" s="34" t="e">
        <f t="shared" si="184"/>
        <v>#VALUE!</v>
      </c>
      <c r="K895" s="34" t="e">
        <f ca="1">IF(ROUNDDOWN(IF(I895&gt;=設定!$C$8,設定!$C$8,商品!I895),0)&lt;10,10,ROUNDDOWN(IF(I895&gt;=設定!$C$8,設定!$C$8,商品!I895),0))</f>
        <v>#DIV/0!</v>
      </c>
      <c r="L895" s="64">
        <f>IF(F895="標準",設定!$C$4,商品!F895)</f>
        <v>5</v>
      </c>
      <c r="M895" s="63" t="str">
        <f>_xlfn.XLOOKUP($D895,全商品!$F:$F,全商品!H:H,"-")</f>
        <v>-</v>
      </c>
      <c r="N895" s="12" t="str">
        <f>_xlfn.XLOOKUP($D895,全商品!$F:$F,全商品!I:I,"-")</f>
        <v>-</v>
      </c>
      <c r="O895" s="23" t="str">
        <f>_xlfn.XLOOKUP($D895,全商品!$F:$F,全商品!K:K,"-")</f>
        <v>-</v>
      </c>
      <c r="P895" s="13" t="str">
        <f>_xlfn.XLOOKUP($D895,全商品!$F:$F,全商品!M:M,"-")</f>
        <v>-</v>
      </c>
      <c r="Q895" s="25" t="str">
        <f>_xlfn.XLOOKUP($D895,現状商品設定!B:B,現状商品設定!D:D,"-")</f>
        <v>-</v>
      </c>
      <c r="R895" s="22">
        <f>SUM(_xlfn.XLOOKUP($D895,当月商品!$D:$D,当月商品!I:I,0),_xlfn.XLOOKUP($D895,前月商品!$D:$D,前月商品!I:I,0),_xlfn.XLOOKUP($D895,前々月商品!$D:$D,前々月商品!I:I,0))</f>
        <v>0</v>
      </c>
      <c r="S895" s="23">
        <f>SUM(_xlfn.XLOOKUP($D895,当月商品!$D:$D,当月商品!V:V,0),_xlfn.XLOOKUP($D895,前月商品!$D:$D,前月商品!V:V,0),_xlfn.XLOOKUP($D895,前々月商品!$D:$D,前々月商品!V:V,0))</f>
        <v>0</v>
      </c>
      <c r="T895" s="23">
        <f t="shared" si="185"/>
        <v>0</v>
      </c>
      <c r="U895" s="23">
        <f>SUM(_xlfn.XLOOKUP($D895,当月商品!$D:$D,当月商品!W:W,0),_xlfn.XLOOKUP($D895,前月商品!$D:$D,前月商品!W:W,0),_xlfn.XLOOKUP($D895,前々月商品!$D:$D,前々月商品!W:W,0))</f>
        <v>0</v>
      </c>
      <c r="V895" s="23">
        <f>SUM(_xlfn.XLOOKUP($D895,当月商品!$D:$D,当月商品!H:H,0),_xlfn.XLOOKUP($D895,前月商品!$D:$D,前月商品!H:H,0),_xlfn.XLOOKUP($D895,前々月商品!$D:$D,前々月商品!H:H,0))</f>
        <v>0</v>
      </c>
      <c r="W895" s="13">
        <f t="shared" si="186"/>
        <v>0</v>
      </c>
      <c r="X895" s="15">
        <f t="shared" si="187"/>
        <v>0</v>
      </c>
      <c r="Y895" s="22">
        <f>_xlfn.XLOOKUP($D895,当月商品!$D:$D,当月商品!I:I,0)</f>
        <v>0</v>
      </c>
      <c r="Z895" s="23">
        <f>_xlfn.XLOOKUP($D895,前月商品!$D:$D,前月商品!I:I,0)</f>
        <v>0</v>
      </c>
      <c r="AA895" s="23">
        <f>_xlfn.XLOOKUP($D895,前々月商品!$D:$D,前々月商品!I:I,0)</f>
        <v>0</v>
      </c>
      <c r="AB895" s="23">
        <f>_xlfn.XLOOKUP($D895,当月商品!$D:$D,当月商品!V:V,0)</f>
        <v>0</v>
      </c>
      <c r="AC895" s="23">
        <f>_xlfn.XLOOKUP($D895,前月商品!$D:$D,前月商品!V:V,0)</f>
        <v>0</v>
      </c>
      <c r="AD895" s="23">
        <f>_xlfn.XLOOKUP($D895,前々月商品!$D:$D,前々月商品!V:V,0)</f>
        <v>0</v>
      </c>
      <c r="AE895" s="23">
        <f t="shared" si="188"/>
        <v>0</v>
      </c>
      <c r="AF895" s="23">
        <f t="shared" si="189"/>
        <v>0</v>
      </c>
      <c r="AG895" s="23">
        <f t="shared" si="190"/>
        <v>0</v>
      </c>
      <c r="AH895" s="12">
        <f>_xlfn.XLOOKUP($D895,当月商品!$D:$D,当月商品!W:W,0)</f>
        <v>0</v>
      </c>
      <c r="AI895" s="12">
        <f>_xlfn.XLOOKUP($D895,前月商品!$D:$D,前月商品!W:W,0)</f>
        <v>0</v>
      </c>
      <c r="AJ895" s="12">
        <f>_xlfn.XLOOKUP($D895,前々月商品!$D:$D,前々月商品!W:W,0)</f>
        <v>0</v>
      </c>
      <c r="AK895" s="12">
        <f>_xlfn.XLOOKUP($D895,当月商品!$D:$D,当月商品!H:H,0)</f>
        <v>0</v>
      </c>
      <c r="AL895" s="12">
        <f>_xlfn.XLOOKUP($D895,前月商品!$D:$D,前月商品!H:H,0)</f>
        <v>0</v>
      </c>
      <c r="AM895" s="12">
        <f>_xlfn.XLOOKUP($D895,前々月商品!$D:$D,前々月商品!H:H,0)</f>
        <v>0</v>
      </c>
      <c r="AN895" s="13">
        <f t="shared" si="191"/>
        <v>0</v>
      </c>
      <c r="AO895" s="13">
        <f t="shared" si="192"/>
        <v>0</v>
      </c>
      <c r="AP895" s="13">
        <f t="shared" si="193"/>
        <v>0</v>
      </c>
      <c r="AQ895" s="16">
        <f t="shared" si="194"/>
        <v>0</v>
      </c>
      <c r="AR895" s="16">
        <f t="shared" si="195"/>
        <v>0</v>
      </c>
      <c r="AS895" s="17">
        <f t="shared" si="196"/>
        <v>0</v>
      </c>
      <c r="AT895" t="e">
        <f t="shared" si="197"/>
        <v>#VALUE!</v>
      </c>
    </row>
    <row r="896" spans="3:46" ht="36.65" customHeight="1">
      <c r="C896" s="20">
        <v>891</v>
      </c>
      <c r="D896" s="53">
        <f>現状商品設定!B893</f>
        <v>0</v>
      </c>
      <c r="E896" s="26" t="str">
        <f>IFERROR(_xlfn.XLOOKUP($D896,現状商品設定!B:B,現状商品設定!C:C,"-"),"-")</f>
        <v>-</v>
      </c>
      <c r="F896" s="32" t="s">
        <v>46</v>
      </c>
      <c r="G896" s="30" t="str">
        <f>IFERROR(_xlfn.XLOOKUP($D896,現状商品設定!B:B,現状商品設定!F:F),"-")</f>
        <v>-</v>
      </c>
      <c r="H896" s="34" t="e">
        <f>IF(IF(AND(V896&gt;=設定!$C$3,X896&gt;=L896),G896*(1+設定!$C$6),IF(AND(V896&gt;=設定!$C$3,X896&lt;L896),G896*(1+設定!$C$7*-1),IF(V896&lt;設定!$C$3,G896*(1+設定!$C$6),"除外")))&gt;10,IF(AND(V896&gt;=設定!$C$3,X896&gt;=L896),G896*(1+設定!$C$6),IF(AND(V896&gt;=設定!$C$3,X896&lt;L896),G896*(1+設定!$C$7*-1),IF(V896&lt;設定!$C$3,G896*(1+設定!$C$6),"除外"))),10)</f>
        <v>#VALUE!</v>
      </c>
      <c r="I896" s="34" t="e">
        <f ca="1">IF(消化率!$I$5&lt;1,商品!H896*消化率!$I$5,IF(商品!W896*商品!Q896/(商品!H896*消化率!$I$5)&gt;商品!L896,商品!H896*消化率!$I$5,J896))</f>
        <v>#DIV/0!</v>
      </c>
      <c r="J896" s="34" t="e">
        <f t="shared" si="184"/>
        <v>#VALUE!</v>
      </c>
      <c r="K896" s="34" t="e">
        <f ca="1">IF(ROUNDDOWN(IF(I896&gt;=設定!$C$8,設定!$C$8,商品!I896),0)&lt;10,10,ROUNDDOWN(IF(I896&gt;=設定!$C$8,設定!$C$8,商品!I896),0))</f>
        <v>#DIV/0!</v>
      </c>
      <c r="L896" s="64">
        <f>IF(F896="標準",設定!$C$4,商品!F896)</f>
        <v>5</v>
      </c>
      <c r="M896" s="63" t="str">
        <f>_xlfn.XLOOKUP($D896,全商品!$F:$F,全商品!H:H,"-")</f>
        <v>-</v>
      </c>
      <c r="N896" s="12" t="str">
        <f>_xlfn.XLOOKUP($D896,全商品!$F:$F,全商品!I:I,"-")</f>
        <v>-</v>
      </c>
      <c r="O896" s="23" t="str">
        <f>_xlfn.XLOOKUP($D896,全商品!$F:$F,全商品!K:K,"-")</f>
        <v>-</v>
      </c>
      <c r="P896" s="13" t="str">
        <f>_xlfn.XLOOKUP($D896,全商品!$F:$F,全商品!M:M,"-")</f>
        <v>-</v>
      </c>
      <c r="Q896" s="25" t="str">
        <f>_xlfn.XLOOKUP($D896,現状商品設定!B:B,現状商品設定!D:D,"-")</f>
        <v>-</v>
      </c>
      <c r="R896" s="22">
        <f>SUM(_xlfn.XLOOKUP($D896,当月商品!$D:$D,当月商品!I:I,0),_xlfn.XLOOKUP($D896,前月商品!$D:$D,前月商品!I:I,0),_xlfn.XLOOKUP($D896,前々月商品!$D:$D,前々月商品!I:I,0))</f>
        <v>0</v>
      </c>
      <c r="S896" s="23">
        <f>SUM(_xlfn.XLOOKUP($D896,当月商品!$D:$D,当月商品!V:V,0),_xlfn.XLOOKUP($D896,前月商品!$D:$D,前月商品!V:V,0),_xlfn.XLOOKUP($D896,前々月商品!$D:$D,前々月商品!V:V,0))</f>
        <v>0</v>
      </c>
      <c r="T896" s="23">
        <f t="shared" si="185"/>
        <v>0</v>
      </c>
      <c r="U896" s="23">
        <f>SUM(_xlfn.XLOOKUP($D896,当月商品!$D:$D,当月商品!W:W,0),_xlfn.XLOOKUP($D896,前月商品!$D:$D,前月商品!W:W,0),_xlfn.XLOOKUP($D896,前々月商品!$D:$D,前々月商品!W:W,0))</f>
        <v>0</v>
      </c>
      <c r="V896" s="23">
        <f>SUM(_xlfn.XLOOKUP($D896,当月商品!$D:$D,当月商品!H:H,0),_xlfn.XLOOKUP($D896,前月商品!$D:$D,前月商品!H:H,0),_xlfn.XLOOKUP($D896,前々月商品!$D:$D,前々月商品!H:H,0))</f>
        <v>0</v>
      </c>
      <c r="W896" s="13">
        <f t="shared" si="186"/>
        <v>0</v>
      </c>
      <c r="X896" s="15">
        <f t="shared" si="187"/>
        <v>0</v>
      </c>
      <c r="Y896" s="22">
        <f>_xlfn.XLOOKUP($D896,当月商品!$D:$D,当月商品!I:I,0)</f>
        <v>0</v>
      </c>
      <c r="Z896" s="23">
        <f>_xlfn.XLOOKUP($D896,前月商品!$D:$D,前月商品!I:I,0)</f>
        <v>0</v>
      </c>
      <c r="AA896" s="23">
        <f>_xlfn.XLOOKUP($D896,前々月商品!$D:$D,前々月商品!I:I,0)</f>
        <v>0</v>
      </c>
      <c r="AB896" s="23">
        <f>_xlfn.XLOOKUP($D896,当月商品!$D:$D,当月商品!V:V,0)</f>
        <v>0</v>
      </c>
      <c r="AC896" s="23">
        <f>_xlfn.XLOOKUP($D896,前月商品!$D:$D,前月商品!V:V,0)</f>
        <v>0</v>
      </c>
      <c r="AD896" s="23">
        <f>_xlfn.XLOOKUP($D896,前々月商品!$D:$D,前々月商品!V:V,0)</f>
        <v>0</v>
      </c>
      <c r="AE896" s="23">
        <f t="shared" si="188"/>
        <v>0</v>
      </c>
      <c r="AF896" s="23">
        <f t="shared" si="189"/>
        <v>0</v>
      </c>
      <c r="AG896" s="23">
        <f t="shared" si="190"/>
        <v>0</v>
      </c>
      <c r="AH896" s="12">
        <f>_xlfn.XLOOKUP($D896,当月商品!$D:$D,当月商品!W:W,0)</f>
        <v>0</v>
      </c>
      <c r="AI896" s="12">
        <f>_xlfn.XLOOKUP($D896,前月商品!$D:$D,前月商品!W:W,0)</f>
        <v>0</v>
      </c>
      <c r="AJ896" s="12">
        <f>_xlfn.XLOOKUP($D896,前々月商品!$D:$D,前々月商品!W:W,0)</f>
        <v>0</v>
      </c>
      <c r="AK896" s="12">
        <f>_xlfn.XLOOKUP($D896,当月商品!$D:$D,当月商品!H:H,0)</f>
        <v>0</v>
      </c>
      <c r="AL896" s="12">
        <f>_xlfn.XLOOKUP($D896,前月商品!$D:$D,前月商品!H:H,0)</f>
        <v>0</v>
      </c>
      <c r="AM896" s="12">
        <f>_xlfn.XLOOKUP($D896,前々月商品!$D:$D,前々月商品!H:H,0)</f>
        <v>0</v>
      </c>
      <c r="AN896" s="13">
        <f t="shared" si="191"/>
        <v>0</v>
      </c>
      <c r="AO896" s="13">
        <f t="shared" si="192"/>
        <v>0</v>
      </c>
      <c r="AP896" s="13">
        <f t="shared" si="193"/>
        <v>0</v>
      </c>
      <c r="AQ896" s="16">
        <f t="shared" si="194"/>
        <v>0</v>
      </c>
      <c r="AR896" s="16">
        <f t="shared" si="195"/>
        <v>0</v>
      </c>
      <c r="AS896" s="17">
        <f t="shared" si="196"/>
        <v>0</v>
      </c>
      <c r="AT896" t="e">
        <f t="shared" si="197"/>
        <v>#VALUE!</v>
      </c>
    </row>
    <row r="897" spans="3:46" ht="36.65" customHeight="1">
      <c r="C897" s="20">
        <v>892</v>
      </c>
      <c r="D897" s="53">
        <f>現状商品設定!B894</f>
        <v>0</v>
      </c>
      <c r="E897" s="26" t="str">
        <f>IFERROR(_xlfn.XLOOKUP($D897,現状商品設定!B:B,現状商品設定!C:C,"-"),"-")</f>
        <v>-</v>
      </c>
      <c r="F897" s="32" t="s">
        <v>46</v>
      </c>
      <c r="G897" s="30" t="str">
        <f>IFERROR(_xlfn.XLOOKUP($D897,現状商品設定!B:B,現状商品設定!F:F),"-")</f>
        <v>-</v>
      </c>
      <c r="H897" s="34" t="e">
        <f>IF(IF(AND(V897&gt;=設定!$C$3,X897&gt;=L897),G897*(1+設定!$C$6),IF(AND(V897&gt;=設定!$C$3,X897&lt;L897),G897*(1+設定!$C$7*-1),IF(V897&lt;設定!$C$3,G897*(1+設定!$C$6),"除外")))&gt;10,IF(AND(V897&gt;=設定!$C$3,X897&gt;=L897),G897*(1+設定!$C$6),IF(AND(V897&gt;=設定!$C$3,X897&lt;L897),G897*(1+設定!$C$7*-1),IF(V897&lt;設定!$C$3,G897*(1+設定!$C$6),"除外"))),10)</f>
        <v>#VALUE!</v>
      </c>
      <c r="I897" s="34" t="e">
        <f ca="1">IF(消化率!$I$5&lt;1,商品!H897*消化率!$I$5,IF(商品!W897*商品!Q897/(商品!H897*消化率!$I$5)&gt;商品!L897,商品!H897*消化率!$I$5,J897))</f>
        <v>#DIV/0!</v>
      </c>
      <c r="J897" s="34" t="e">
        <f t="shared" si="184"/>
        <v>#VALUE!</v>
      </c>
      <c r="K897" s="34" t="e">
        <f ca="1">IF(ROUNDDOWN(IF(I897&gt;=設定!$C$8,設定!$C$8,商品!I897),0)&lt;10,10,ROUNDDOWN(IF(I897&gt;=設定!$C$8,設定!$C$8,商品!I897),0))</f>
        <v>#DIV/0!</v>
      </c>
      <c r="L897" s="64">
        <f>IF(F897="標準",設定!$C$4,商品!F897)</f>
        <v>5</v>
      </c>
      <c r="M897" s="63" t="str">
        <f>_xlfn.XLOOKUP($D897,全商品!$F:$F,全商品!H:H,"-")</f>
        <v>-</v>
      </c>
      <c r="N897" s="12" t="str">
        <f>_xlfn.XLOOKUP($D897,全商品!$F:$F,全商品!I:I,"-")</f>
        <v>-</v>
      </c>
      <c r="O897" s="23" t="str">
        <f>_xlfn.XLOOKUP($D897,全商品!$F:$F,全商品!K:K,"-")</f>
        <v>-</v>
      </c>
      <c r="P897" s="13" t="str">
        <f>_xlfn.XLOOKUP($D897,全商品!$F:$F,全商品!M:M,"-")</f>
        <v>-</v>
      </c>
      <c r="Q897" s="25" t="str">
        <f>_xlfn.XLOOKUP($D897,現状商品設定!B:B,現状商品設定!D:D,"-")</f>
        <v>-</v>
      </c>
      <c r="R897" s="22">
        <f>SUM(_xlfn.XLOOKUP($D897,当月商品!$D:$D,当月商品!I:I,0),_xlfn.XLOOKUP($D897,前月商品!$D:$D,前月商品!I:I,0),_xlfn.XLOOKUP($D897,前々月商品!$D:$D,前々月商品!I:I,0))</f>
        <v>0</v>
      </c>
      <c r="S897" s="23">
        <f>SUM(_xlfn.XLOOKUP($D897,当月商品!$D:$D,当月商品!V:V,0),_xlfn.XLOOKUP($D897,前月商品!$D:$D,前月商品!V:V,0),_xlfn.XLOOKUP($D897,前々月商品!$D:$D,前々月商品!V:V,0))</f>
        <v>0</v>
      </c>
      <c r="T897" s="23">
        <f t="shared" si="185"/>
        <v>0</v>
      </c>
      <c r="U897" s="23">
        <f>SUM(_xlfn.XLOOKUP($D897,当月商品!$D:$D,当月商品!W:W,0),_xlfn.XLOOKUP($D897,前月商品!$D:$D,前月商品!W:W,0),_xlfn.XLOOKUP($D897,前々月商品!$D:$D,前々月商品!W:W,0))</f>
        <v>0</v>
      </c>
      <c r="V897" s="23">
        <f>SUM(_xlfn.XLOOKUP($D897,当月商品!$D:$D,当月商品!H:H,0),_xlfn.XLOOKUP($D897,前月商品!$D:$D,前月商品!H:H,0),_xlfn.XLOOKUP($D897,前々月商品!$D:$D,前々月商品!H:H,0))</f>
        <v>0</v>
      </c>
      <c r="W897" s="13">
        <f t="shared" si="186"/>
        <v>0</v>
      </c>
      <c r="X897" s="15">
        <f t="shared" si="187"/>
        <v>0</v>
      </c>
      <c r="Y897" s="22">
        <f>_xlfn.XLOOKUP($D897,当月商品!$D:$D,当月商品!I:I,0)</f>
        <v>0</v>
      </c>
      <c r="Z897" s="23">
        <f>_xlfn.XLOOKUP($D897,前月商品!$D:$D,前月商品!I:I,0)</f>
        <v>0</v>
      </c>
      <c r="AA897" s="23">
        <f>_xlfn.XLOOKUP($D897,前々月商品!$D:$D,前々月商品!I:I,0)</f>
        <v>0</v>
      </c>
      <c r="AB897" s="23">
        <f>_xlfn.XLOOKUP($D897,当月商品!$D:$D,当月商品!V:V,0)</f>
        <v>0</v>
      </c>
      <c r="AC897" s="23">
        <f>_xlfn.XLOOKUP($D897,前月商品!$D:$D,前月商品!V:V,0)</f>
        <v>0</v>
      </c>
      <c r="AD897" s="23">
        <f>_xlfn.XLOOKUP($D897,前々月商品!$D:$D,前々月商品!V:V,0)</f>
        <v>0</v>
      </c>
      <c r="AE897" s="23">
        <f t="shared" si="188"/>
        <v>0</v>
      </c>
      <c r="AF897" s="23">
        <f t="shared" si="189"/>
        <v>0</v>
      </c>
      <c r="AG897" s="23">
        <f t="shared" si="190"/>
        <v>0</v>
      </c>
      <c r="AH897" s="12">
        <f>_xlfn.XLOOKUP($D897,当月商品!$D:$D,当月商品!W:W,0)</f>
        <v>0</v>
      </c>
      <c r="AI897" s="12">
        <f>_xlfn.XLOOKUP($D897,前月商品!$D:$D,前月商品!W:W,0)</f>
        <v>0</v>
      </c>
      <c r="AJ897" s="12">
        <f>_xlfn.XLOOKUP($D897,前々月商品!$D:$D,前々月商品!W:W,0)</f>
        <v>0</v>
      </c>
      <c r="AK897" s="12">
        <f>_xlfn.XLOOKUP($D897,当月商品!$D:$D,当月商品!H:H,0)</f>
        <v>0</v>
      </c>
      <c r="AL897" s="12">
        <f>_xlfn.XLOOKUP($D897,前月商品!$D:$D,前月商品!H:H,0)</f>
        <v>0</v>
      </c>
      <c r="AM897" s="12">
        <f>_xlfn.XLOOKUP($D897,前々月商品!$D:$D,前々月商品!H:H,0)</f>
        <v>0</v>
      </c>
      <c r="AN897" s="13">
        <f t="shared" si="191"/>
        <v>0</v>
      </c>
      <c r="AO897" s="13">
        <f t="shared" si="192"/>
        <v>0</v>
      </c>
      <c r="AP897" s="13">
        <f t="shared" si="193"/>
        <v>0</v>
      </c>
      <c r="AQ897" s="16">
        <f t="shared" si="194"/>
        <v>0</v>
      </c>
      <c r="AR897" s="16">
        <f t="shared" si="195"/>
        <v>0</v>
      </c>
      <c r="AS897" s="17">
        <f t="shared" si="196"/>
        <v>0</v>
      </c>
      <c r="AT897" t="e">
        <f t="shared" si="197"/>
        <v>#VALUE!</v>
      </c>
    </row>
    <row r="898" spans="3:46" ht="36.65" customHeight="1">
      <c r="C898" s="20">
        <v>893</v>
      </c>
      <c r="D898" s="53">
        <f>現状商品設定!B895</f>
        <v>0</v>
      </c>
      <c r="E898" s="26" t="str">
        <f>IFERROR(_xlfn.XLOOKUP($D898,現状商品設定!B:B,現状商品設定!C:C,"-"),"-")</f>
        <v>-</v>
      </c>
      <c r="F898" s="32" t="s">
        <v>46</v>
      </c>
      <c r="G898" s="30" t="str">
        <f>IFERROR(_xlfn.XLOOKUP($D898,現状商品設定!B:B,現状商品設定!F:F),"-")</f>
        <v>-</v>
      </c>
      <c r="H898" s="34" t="e">
        <f>IF(IF(AND(V898&gt;=設定!$C$3,X898&gt;=L898),G898*(1+設定!$C$6),IF(AND(V898&gt;=設定!$C$3,X898&lt;L898),G898*(1+設定!$C$7*-1),IF(V898&lt;設定!$C$3,G898*(1+設定!$C$6),"除外")))&gt;10,IF(AND(V898&gt;=設定!$C$3,X898&gt;=L898),G898*(1+設定!$C$6),IF(AND(V898&gt;=設定!$C$3,X898&lt;L898),G898*(1+設定!$C$7*-1),IF(V898&lt;設定!$C$3,G898*(1+設定!$C$6),"除外"))),10)</f>
        <v>#VALUE!</v>
      </c>
      <c r="I898" s="34" t="e">
        <f ca="1">IF(消化率!$I$5&lt;1,商品!H898*消化率!$I$5,IF(商品!W898*商品!Q898/(商品!H898*消化率!$I$5)&gt;商品!L898,商品!H898*消化率!$I$5,J898))</f>
        <v>#DIV/0!</v>
      </c>
      <c r="J898" s="34" t="e">
        <f t="shared" si="184"/>
        <v>#VALUE!</v>
      </c>
      <c r="K898" s="34" t="e">
        <f ca="1">IF(ROUNDDOWN(IF(I898&gt;=設定!$C$8,設定!$C$8,商品!I898),0)&lt;10,10,ROUNDDOWN(IF(I898&gt;=設定!$C$8,設定!$C$8,商品!I898),0))</f>
        <v>#DIV/0!</v>
      </c>
      <c r="L898" s="64">
        <f>IF(F898="標準",設定!$C$4,商品!F898)</f>
        <v>5</v>
      </c>
      <c r="M898" s="63" t="str">
        <f>_xlfn.XLOOKUP($D898,全商品!$F:$F,全商品!H:H,"-")</f>
        <v>-</v>
      </c>
      <c r="N898" s="12" t="str">
        <f>_xlfn.XLOOKUP($D898,全商品!$F:$F,全商品!I:I,"-")</f>
        <v>-</v>
      </c>
      <c r="O898" s="23" t="str">
        <f>_xlfn.XLOOKUP($D898,全商品!$F:$F,全商品!K:K,"-")</f>
        <v>-</v>
      </c>
      <c r="P898" s="13" t="str">
        <f>_xlfn.XLOOKUP($D898,全商品!$F:$F,全商品!M:M,"-")</f>
        <v>-</v>
      </c>
      <c r="Q898" s="25" t="str">
        <f>_xlfn.XLOOKUP($D898,現状商品設定!B:B,現状商品設定!D:D,"-")</f>
        <v>-</v>
      </c>
      <c r="R898" s="22">
        <f>SUM(_xlfn.XLOOKUP($D898,当月商品!$D:$D,当月商品!I:I,0),_xlfn.XLOOKUP($D898,前月商品!$D:$D,前月商品!I:I,0),_xlfn.XLOOKUP($D898,前々月商品!$D:$D,前々月商品!I:I,0))</f>
        <v>0</v>
      </c>
      <c r="S898" s="23">
        <f>SUM(_xlfn.XLOOKUP($D898,当月商品!$D:$D,当月商品!V:V,0),_xlfn.XLOOKUP($D898,前月商品!$D:$D,前月商品!V:V,0),_xlfn.XLOOKUP($D898,前々月商品!$D:$D,前々月商品!V:V,0))</f>
        <v>0</v>
      </c>
      <c r="T898" s="23">
        <f t="shared" si="185"/>
        <v>0</v>
      </c>
      <c r="U898" s="23">
        <f>SUM(_xlfn.XLOOKUP($D898,当月商品!$D:$D,当月商品!W:W,0),_xlfn.XLOOKUP($D898,前月商品!$D:$D,前月商品!W:W,0),_xlfn.XLOOKUP($D898,前々月商品!$D:$D,前々月商品!W:W,0))</f>
        <v>0</v>
      </c>
      <c r="V898" s="23">
        <f>SUM(_xlfn.XLOOKUP($D898,当月商品!$D:$D,当月商品!H:H,0),_xlfn.XLOOKUP($D898,前月商品!$D:$D,前月商品!H:H,0),_xlfn.XLOOKUP($D898,前々月商品!$D:$D,前々月商品!H:H,0))</f>
        <v>0</v>
      </c>
      <c r="W898" s="13">
        <f t="shared" si="186"/>
        <v>0</v>
      </c>
      <c r="X898" s="15">
        <f t="shared" si="187"/>
        <v>0</v>
      </c>
      <c r="Y898" s="22">
        <f>_xlfn.XLOOKUP($D898,当月商品!$D:$D,当月商品!I:I,0)</f>
        <v>0</v>
      </c>
      <c r="Z898" s="23">
        <f>_xlfn.XLOOKUP($D898,前月商品!$D:$D,前月商品!I:I,0)</f>
        <v>0</v>
      </c>
      <c r="AA898" s="23">
        <f>_xlfn.XLOOKUP($D898,前々月商品!$D:$D,前々月商品!I:I,0)</f>
        <v>0</v>
      </c>
      <c r="AB898" s="23">
        <f>_xlfn.XLOOKUP($D898,当月商品!$D:$D,当月商品!V:V,0)</f>
        <v>0</v>
      </c>
      <c r="AC898" s="23">
        <f>_xlfn.XLOOKUP($D898,前月商品!$D:$D,前月商品!V:V,0)</f>
        <v>0</v>
      </c>
      <c r="AD898" s="23">
        <f>_xlfn.XLOOKUP($D898,前々月商品!$D:$D,前々月商品!V:V,0)</f>
        <v>0</v>
      </c>
      <c r="AE898" s="23">
        <f t="shared" si="188"/>
        <v>0</v>
      </c>
      <c r="AF898" s="23">
        <f t="shared" si="189"/>
        <v>0</v>
      </c>
      <c r="AG898" s="23">
        <f t="shared" si="190"/>
        <v>0</v>
      </c>
      <c r="AH898" s="12">
        <f>_xlfn.XLOOKUP($D898,当月商品!$D:$D,当月商品!W:W,0)</f>
        <v>0</v>
      </c>
      <c r="AI898" s="12">
        <f>_xlfn.XLOOKUP($D898,前月商品!$D:$D,前月商品!W:W,0)</f>
        <v>0</v>
      </c>
      <c r="AJ898" s="12">
        <f>_xlfn.XLOOKUP($D898,前々月商品!$D:$D,前々月商品!W:W,0)</f>
        <v>0</v>
      </c>
      <c r="AK898" s="12">
        <f>_xlfn.XLOOKUP($D898,当月商品!$D:$D,当月商品!H:H,0)</f>
        <v>0</v>
      </c>
      <c r="AL898" s="12">
        <f>_xlfn.XLOOKUP($D898,前月商品!$D:$D,前月商品!H:H,0)</f>
        <v>0</v>
      </c>
      <c r="AM898" s="12">
        <f>_xlfn.XLOOKUP($D898,前々月商品!$D:$D,前々月商品!H:H,0)</f>
        <v>0</v>
      </c>
      <c r="AN898" s="13">
        <f t="shared" si="191"/>
        <v>0</v>
      </c>
      <c r="AO898" s="13">
        <f t="shared" si="192"/>
        <v>0</v>
      </c>
      <c r="AP898" s="13">
        <f t="shared" si="193"/>
        <v>0</v>
      </c>
      <c r="AQ898" s="16">
        <f t="shared" si="194"/>
        <v>0</v>
      </c>
      <c r="AR898" s="16">
        <f t="shared" si="195"/>
        <v>0</v>
      </c>
      <c r="AS898" s="17">
        <f t="shared" si="196"/>
        <v>0</v>
      </c>
      <c r="AT898" t="e">
        <f t="shared" si="197"/>
        <v>#VALUE!</v>
      </c>
    </row>
    <row r="899" spans="3:46" ht="36.65" customHeight="1">
      <c r="C899" s="20">
        <v>894</v>
      </c>
      <c r="D899" s="53">
        <f>現状商品設定!B896</f>
        <v>0</v>
      </c>
      <c r="E899" s="26" t="str">
        <f>IFERROR(_xlfn.XLOOKUP($D899,現状商品設定!B:B,現状商品設定!C:C,"-"),"-")</f>
        <v>-</v>
      </c>
      <c r="F899" s="32" t="s">
        <v>46</v>
      </c>
      <c r="G899" s="30" t="str">
        <f>IFERROR(_xlfn.XLOOKUP($D899,現状商品設定!B:B,現状商品設定!F:F),"-")</f>
        <v>-</v>
      </c>
      <c r="H899" s="34" t="e">
        <f>IF(IF(AND(V899&gt;=設定!$C$3,X899&gt;=L899),G899*(1+設定!$C$6),IF(AND(V899&gt;=設定!$C$3,X899&lt;L899),G899*(1+設定!$C$7*-1),IF(V899&lt;設定!$C$3,G899*(1+設定!$C$6),"除外")))&gt;10,IF(AND(V899&gt;=設定!$C$3,X899&gt;=L899),G899*(1+設定!$C$6),IF(AND(V899&gt;=設定!$C$3,X899&lt;L899),G899*(1+設定!$C$7*-1),IF(V899&lt;設定!$C$3,G899*(1+設定!$C$6),"除外"))),10)</f>
        <v>#VALUE!</v>
      </c>
      <c r="I899" s="34" t="e">
        <f ca="1">IF(消化率!$I$5&lt;1,商品!H899*消化率!$I$5,IF(商品!W899*商品!Q899/(商品!H899*消化率!$I$5)&gt;商品!L899,商品!H899*消化率!$I$5,J899))</f>
        <v>#DIV/0!</v>
      </c>
      <c r="J899" s="34" t="e">
        <f t="shared" si="184"/>
        <v>#VALUE!</v>
      </c>
      <c r="K899" s="34" t="e">
        <f ca="1">IF(ROUNDDOWN(IF(I899&gt;=設定!$C$8,設定!$C$8,商品!I899),0)&lt;10,10,ROUNDDOWN(IF(I899&gt;=設定!$C$8,設定!$C$8,商品!I899),0))</f>
        <v>#DIV/0!</v>
      </c>
      <c r="L899" s="64">
        <f>IF(F899="標準",設定!$C$4,商品!F899)</f>
        <v>5</v>
      </c>
      <c r="M899" s="63" t="str">
        <f>_xlfn.XLOOKUP($D899,全商品!$F:$F,全商品!H:H,"-")</f>
        <v>-</v>
      </c>
      <c r="N899" s="12" t="str">
        <f>_xlfn.XLOOKUP($D899,全商品!$F:$F,全商品!I:I,"-")</f>
        <v>-</v>
      </c>
      <c r="O899" s="23" t="str">
        <f>_xlfn.XLOOKUP($D899,全商品!$F:$F,全商品!K:K,"-")</f>
        <v>-</v>
      </c>
      <c r="P899" s="13" t="str">
        <f>_xlfn.XLOOKUP($D899,全商品!$F:$F,全商品!M:M,"-")</f>
        <v>-</v>
      </c>
      <c r="Q899" s="25" t="str">
        <f>_xlfn.XLOOKUP($D899,現状商品設定!B:B,現状商品設定!D:D,"-")</f>
        <v>-</v>
      </c>
      <c r="R899" s="22">
        <f>SUM(_xlfn.XLOOKUP($D899,当月商品!$D:$D,当月商品!I:I,0),_xlfn.XLOOKUP($D899,前月商品!$D:$D,前月商品!I:I,0),_xlfn.XLOOKUP($D899,前々月商品!$D:$D,前々月商品!I:I,0))</f>
        <v>0</v>
      </c>
      <c r="S899" s="23">
        <f>SUM(_xlfn.XLOOKUP($D899,当月商品!$D:$D,当月商品!V:V,0),_xlfn.XLOOKUP($D899,前月商品!$D:$D,前月商品!V:V,0),_xlfn.XLOOKUP($D899,前々月商品!$D:$D,前々月商品!V:V,0))</f>
        <v>0</v>
      </c>
      <c r="T899" s="23">
        <f t="shared" si="185"/>
        <v>0</v>
      </c>
      <c r="U899" s="23">
        <f>SUM(_xlfn.XLOOKUP($D899,当月商品!$D:$D,当月商品!W:W,0),_xlfn.XLOOKUP($D899,前月商品!$D:$D,前月商品!W:W,0),_xlfn.XLOOKUP($D899,前々月商品!$D:$D,前々月商品!W:W,0))</f>
        <v>0</v>
      </c>
      <c r="V899" s="23">
        <f>SUM(_xlfn.XLOOKUP($D899,当月商品!$D:$D,当月商品!H:H,0),_xlfn.XLOOKUP($D899,前月商品!$D:$D,前月商品!H:H,0),_xlfn.XLOOKUP($D899,前々月商品!$D:$D,前々月商品!H:H,0))</f>
        <v>0</v>
      </c>
      <c r="W899" s="13">
        <f t="shared" si="186"/>
        <v>0</v>
      </c>
      <c r="X899" s="15">
        <f t="shared" si="187"/>
        <v>0</v>
      </c>
      <c r="Y899" s="22">
        <f>_xlfn.XLOOKUP($D899,当月商品!$D:$D,当月商品!I:I,0)</f>
        <v>0</v>
      </c>
      <c r="Z899" s="23">
        <f>_xlfn.XLOOKUP($D899,前月商品!$D:$D,前月商品!I:I,0)</f>
        <v>0</v>
      </c>
      <c r="AA899" s="23">
        <f>_xlfn.XLOOKUP($D899,前々月商品!$D:$D,前々月商品!I:I,0)</f>
        <v>0</v>
      </c>
      <c r="AB899" s="23">
        <f>_xlfn.XLOOKUP($D899,当月商品!$D:$D,当月商品!V:V,0)</f>
        <v>0</v>
      </c>
      <c r="AC899" s="23">
        <f>_xlfn.XLOOKUP($D899,前月商品!$D:$D,前月商品!V:V,0)</f>
        <v>0</v>
      </c>
      <c r="AD899" s="23">
        <f>_xlfn.XLOOKUP($D899,前々月商品!$D:$D,前々月商品!V:V,0)</f>
        <v>0</v>
      </c>
      <c r="AE899" s="23">
        <f t="shared" si="188"/>
        <v>0</v>
      </c>
      <c r="AF899" s="23">
        <f t="shared" si="189"/>
        <v>0</v>
      </c>
      <c r="AG899" s="23">
        <f t="shared" si="190"/>
        <v>0</v>
      </c>
      <c r="AH899" s="12">
        <f>_xlfn.XLOOKUP($D899,当月商品!$D:$D,当月商品!W:W,0)</f>
        <v>0</v>
      </c>
      <c r="AI899" s="12">
        <f>_xlfn.XLOOKUP($D899,前月商品!$D:$D,前月商品!W:W,0)</f>
        <v>0</v>
      </c>
      <c r="AJ899" s="12">
        <f>_xlfn.XLOOKUP($D899,前々月商品!$D:$D,前々月商品!W:W,0)</f>
        <v>0</v>
      </c>
      <c r="AK899" s="12">
        <f>_xlfn.XLOOKUP($D899,当月商品!$D:$D,当月商品!H:H,0)</f>
        <v>0</v>
      </c>
      <c r="AL899" s="12">
        <f>_xlfn.XLOOKUP($D899,前月商品!$D:$D,前月商品!H:H,0)</f>
        <v>0</v>
      </c>
      <c r="AM899" s="12">
        <f>_xlfn.XLOOKUP($D899,前々月商品!$D:$D,前々月商品!H:H,0)</f>
        <v>0</v>
      </c>
      <c r="AN899" s="13">
        <f t="shared" si="191"/>
        <v>0</v>
      </c>
      <c r="AO899" s="13">
        <f t="shared" si="192"/>
        <v>0</v>
      </c>
      <c r="AP899" s="13">
        <f t="shared" si="193"/>
        <v>0</v>
      </c>
      <c r="AQ899" s="16">
        <f t="shared" si="194"/>
        <v>0</v>
      </c>
      <c r="AR899" s="16">
        <f t="shared" si="195"/>
        <v>0</v>
      </c>
      <c r="AS899" s="17">
        <f t="shared" si="196"/>
        <v>0</v>
      </c>
      <c r="AT899" t="e">
        <f t="shared" si="197"/>
        <v>#VALUE!</v>
      </c>
    </row>
    <row r="900" spans="3:46" ht="36.65" customHeight="1">
      <c r="C900" s="20">
        <v>895</v>
      </c>
      <c r="D900" s="53">
        <f>現状商品設定!B897</f>
        <v>0</v>
      </c>
      <c r="E900" s="26" t="str">
        <f>IFERROR(_xlfn.XLOOKUP($D900,現状商品設定!B:B,現状商品設定!C:C,"-"),"-")</f>
        <v>-</v>
      </c>
      <c r="F900" s="32" t="s">
        <v>46</v>
      </c>
      <c r="G900" s="30" t="str">
        <f>IFERROR(_xlfn.XLOOKUP($D900,現状商品設定!B:B,現状商品設定!F:F),"-")</f>
        <v>-</v>
      </c>
      <c r="H900" s="34" t="e">
        <f>IF(IF(AND(V900&gt;=設定!$C$3,X900&gt;=L900),G900*(1+設定!$C$6),IF(AND(V900&gt;=設定!$C$3,X900&lt;L900),G900*(1+設定!$C$7*-1),IF(V900&lt;設定!$C$3,G900*(1+設定!$C$6),"除外")))&gt;10,IF(AND(V900&gt;=設定!$C$3,X900&gt;=L900),G900*(1+設定!$C$6),IF(AND(V900&gt;=設定!$C$3,X900&lt;L900),G900*(1+設定!$C$7*-1),IF(V900&lt;設定!$C$3,G900*(1+設定!$C$6),"除外"))),10)</f>
        <v>#VALUE!</v>
      </c>
      <c r="I900" s="34" t="e">
        <f ca="1">IF(消化率!$I$5&lt;1,商品!H900*消化率!$I$5,IF(商品!W900*商品!Q900/(商品!H900*消化率!$I$5)&gt;商品!L900,商品!H900*消化率!$I$5,J900))</f>
        <v>#DIV/0!</v>
      </c>
      <c r="J900" s="34" t="e">
        <f t="shared" si="184"/>
        <v>#VALUE!</v>
      </c>
      <c r="K900" s="34" t="e">
        <f ca="1">IF(ROUNDDOWN(IF(I900&gt;=設定!$C$8,設定!$C$8,商品!I900),0)&lt;10,10,ROUNDDOWN(IF(I900&gt;=設定!$C$8,設定!$C$8,商品!I900),0))</f>
        <v>#DIV/0!</v>
      </c>
      <c r="L900" s="64">
        <f>IF(F900="標準",設定!$C$4,商品!F900)</f>
        <v>5</v>
      </c>
      <c r="M900" s="63" t="str">
        <f>_xlfn.XLOOKUP($D900,全商品!$F:$F,全商品!H:H,"-")</f>
        <v>-</v>
      </c>
      <c r="N900" s="12" t="str">
        <f>_xlfn.XLOOKUP($D900,全商品!$F:$F,全商品!I:I,"-")</f>
        <v>-</v>
      </c>
      <c r="O900" s="23" t="str">
        <f>_xlfn.XLOOKUP($D900,全商品!$F:$F,全商品!K:K,"-")</f>
        <v>-</v>
      </c>
      <c r="P900" s="13" t="str">
        <f>_xlfn.XLOOKUP($D900,全商品!$F:$F,全商品!M:M,"-")</f>
        <v>-</v>
      </c>
      <c r="Q900" s="25" t="str">
        <f>_xlfn.XLOOKUP($D900,現状商品設定!B:B,現状商品設定!D:D,"-")</f>
        <v>-</v>
      </c>
      <c r="R900" s="22">
        <f>SUM(_xlfn.XLOOKUP($D900,当月商品!$D:$D,当月商品!I:I,0),_xlfn.XLOOKUP($D900,前月商品!$D:$D,前月商品!I:I,0),_xlfn.XLOOKUP($D900,前々月商品!$D:$D,前々月商品!I:I,0))</f>
        <v>0</v>
      </c>
      <c r="S900" s="23">
        <f>SUM(_xlfn.XLOOKUP($D900,当月商品!$D:$D,当月商品!V:V,0),_xlfn.XLOOKUP($D900,前月商品!$D:$D,前月商品!V:V,0),_xlfn.XLOOKUP($D900,前々月商品!$D:$D,前々月商品!V:V,0))</f>
        <v>0</v>
      </c>
      <c r="T900" s="23">
        <f t="shared" si="185"/>
        <v>0</v>
      </c>
      <c r="U900" s="23">
        <f>SUM(_xlfn.XLOOKUP($D900,当月商品!$D:$D,当月商品!W:W,0),_xlfn.XLOOKUP($D900,前月商品!$D:$D,前月商品!W:W,0),_xlfn.XLOOKUP($D900,前々月商品!$D:$D,前々月商品!W:W,0))</f>
        <v>0</v>
      </c>
      <c r="V900" s="23">
        <f>SUM(_xlfn.XLOOKUP($D900,当月商品!$D:$D,当月商品!H:H,0),_xlfn.XLOOKUP($D900,前月商品!$D:$D,前月商品!H:H,0),_xlfn.XLOOKUP($D900,前々月商品!$D:$D,前々月商品!H:H,0))</f>
        <v>0</v>
      </c>
      <c r="W900" s="13">
        <f t="shared" si="186"/>
        <v>0</v>
      </c>
      <c r="X900" s="15">
        <f t="shared" si="187"/>
        <v>0</v>
      </c>
      <c r="Y900" s="22">
        <f>_xlfn.XLOOKUP($D900,当月商品!$D:$D,当月商品!I:I,0)</f>
        <v>0</v>
      </c>
      <c r="Z900" s="23">
        <f>_xlfn.XLOOKUP($D900,前月商品!$D:$D,前月商品!I:I,0)</f>
        <v>0</v>
      </c>
      <c r="AA900" s="23">
        <f>_xlfn.XLOOKUP($D900,前々月商品!$D:$D,前々月商品!I:I,0)</f>
        <v>0</v>
      </c>
      <c r="AB900" s="23">
        <f>_xlfn.XLOOKUP($D900,当月商品!$D:$D,当月商品!V:V,0)</f>
        <v>0</v>
      </c>
      <c r="AC900" s="23">
        <f>_xlfn.XLOOKUP($D900,前月商品!$D:$D,前月商品!V:V,0)</f>
        <v>0</v>
      </c>
      <c r="AD900" s="23">
        <f>_xlfn.XLOOKUP($D900,前々月商品!$D:$D,前々月商品!V:V,0)</f>
        <v>0</v>
      </c>
      <c r="AE900" s="23">
        <f t="shared" si="188"/>
        <v>0</v>
      </c>
      <c r="AF900" s="23">
        <f t="shared" si="189"/>
        <v>0</v>
      </c>
      <c r="AG900" s="23">
        <f t="shared" si="190"/>
        <v>0</v>
      </c>
      <c r="AH900" s="12">
        <f>_xlfn.XLOOKUP($D900,当月商品!$D:$D,当月商品!W:W,0)</f>
        <v>0</v>
      </c>
      <c r="AI900" s="12">
        <f>_xlfn.XLOOKUP($D900,前月商品!$D:$D,前月商品!W:W,0)</f>
        <v>0</v>
      </c>
      <c r="AJ900" s="12">
        <f>_xlfn.XLOOKUP($D900,前々月商品!$D:$D,前々月商品!W:W,0)</f>
        <v>0</v>
      </c>
      <c r="AK900" s="12">
        <f>_xlfn.XLOOKUP($D900,当月商品!$D:$D,当月商品!H:H,0)</f>
        <v>0</v>
      </c>
      <c r="AL900" s="12">
        <f>_xlfn.XLOOKUP($D900,前月商品!$D:$D,前月商品!H:H,0)</f>
        <v>0</v>
      </c>
      <c r="AM900" s="12">
        <f>_xlfn.XLOOKUP($D900,前々月商品!$D:$D,前々月商品!H:H,0)</f>
        <v>0</v>
      </c>
      <c r="AN900" s="13">
        <f t="shared" si="191"/>
        <v>0</v>
      </c>
      <c r="AO900" s="13">
        <f t="shared" si="192"/>
        <v>0</v>
      </c>
      <c r="AP900" s="13">
        <f t="shared" si="193"/>
        <v>0</v>
      </c>
      <c r="AQ900" s="16">
        <f t="shared" si="194"/>
        <v>0</v>
      </c>
      <c r="AR900" s="16">
        <f t="shared" si="195"/>
        <v>0</v>
      </c>
      <c r="AS900" s="17">
        <f t="shared" si="196"/>
        <v>0</v>
      </c>
      <c r="AT900" t="e">
        <f t="shared" si="197"/>
        <v>#VALUE!</v>
      </c>
    </row>
    <row r="901" spans="3:46" ht="36.65" customHeight="1">
      <c r="C901" s="20">
        <v>896</v>
      </c>
      <c r="D901" s="53">
        <f>現状商品設定!B898</f>
        <v>0</v>
      </c>
      <c r="E901" s="26" t="str">
        <f>IFERROR(_xlfn.XLOOKUP($D901,現状商品設定!B:B,現状商品設定!C:C,"-"),"-")</f>
        <v>-</v>
      </c>
      <c r="F901" s="32" t="s">
        <v>46</v>
      </c>
      <c r="G901" s="30" t="str">
        <f>IFERROR(_xlfn.XLOOKUP($D901,現状商品設定!B:B,現状商品設定!F:F),"-")</f>
        <v>-</v>
      </c>
      <c r="H901" s="34" t="e">
        <f>IF(IF(AND(V901&gt;=設定!$C$3,X901&gt;=L901),G901*(1+設定!$C$6),IF(AND(V901&gt;=設定!$C$3,X901&lt;L901),G901*(1+設定!$C$7*-1),IF(V901&lt;設定!$C$3,G901*(1+設定!$C$6),"除外")))&gt;10,IF(AND(V901&gt;=設定!$C$3,X901&gt;=L901),G901*(1+設定!$C$6),IF(AND(V901&gt;=設定!$C$3,X901&lt;L901),G901*(1+設定!$C$7*-1),IF(V901&lt;設定!$C$3,G901*(1+設定!$C$6),"除外"))),10)</f>
        <v>#VALUE!</v>
      </c>
      <c r="I901" s="34" t="e">
        <f ca="1">IF(消化率!$I$5&lt;1,商品!H901*消化率!$I$5,IF(商品!W901*商品!Q901/(商品!H901*消化率!$I$5)&gt;商品!L901,商品!H901*消化率!$I$5,J901))</f>
        <v>#DIV/0!</v>
      </c>
      <c r="J901" s="34" t="e">
        <f t="shared" si="184"/>
        <v>#VALUE!</v>
      </c>
      <c r="K901" s="34" t="e">
        <f ca="1">IF(ROUNDDOWN(IF(I901&gt;=設定!$C$8,設定!$C$8,商品!I901),0)&lt;10,10,ROUNDDOWN(IF(I901&gt;=設定!$C$8,設定!$C$8,商品!I901),0))</f>
        <v>#DIV/0!</v>
      </c>
      <c r="L901" s="64">
        <f>IF(F901="標準",設定!$C$4,商品!F901)</f>
        <v>5</v>
      </c>
      <c r="M901" s="63" t="str">
        <f>_xlfn.XLOOKUP($D901,全商品!$F:$F,全商品!H:H,"-")</f>
        <v>-</v>
      </c>
      <c r="N901" s="12" t="str">
        <f>_xlfn.XLOOKUP($D901,全商品!$F:$F,全商品!I:I,"-")</f>
        <v>-</v>
      </c>
      <c r="O901" s="23" t="str">
        <f>_xlfn.XLOOKUP($D901,全商品!$F:$F,全商品!K:K,"-")</f>
        <v>-</v>
      </c>
      <c r="P901" s="13" t="str">
        <f>_xlfn.XLOOKUP($D901,全商品!$F:$F,全商品!M:M,"-")</f>
        <v>-</v>
      </c>
      <c r="Q901" s="25" t="str">
        <f>_xlfn.XLOOKUP($D901,現状商品設定!B:B,現状商品設定!D:D,"-")</f>
        <v>-</v>
      </c>
      <c r="R901" s="22">
        <f>SUM(_xlfn.XLOOKUP($D901,当月商品!$D:$D,当月商品!I:I,0),_xlfn.XLOOKUP($D901,前月商品!$D:$D,前月商品!I:I,0),_xlfn.XLOOKUP($D901,前々月商品!$D:$D,前々月商品!I:I,0))</f>
        <v>0</v>
      </c>
      <c r="S901" s="23">
        <f>SUM(_xlfn.XLOOKUP($D901,当月商品!$D:$D,当月商品!V:V,0),_xlfn.XLOOKUP($D901,前月商品!$D:$D,前月商品!V:V,0),_xlfn.XLOOKUP($D901,前々月商品!$D:$D,前々月商品!V:V,0))</f>
        <v>0</v>
      </c>
      <c r="T901" s="23">
        <f t="shared" si="185"/>
        <v>0</v>
      </c>
      <c r="U901" s="23">
        <f>SUM(_xlfn.XLOOKUP($D901,当月商品!$D:$D,当月商品!W:W,0),_xlfn.XLOOKUP($D901,前月商品!$D:$D,前月商品!W:W,0),_xlfn.XLOOKUP($D901,前々月商品!$D:$D,前々月商品!W:W,0))</f>
        <v>0</v>
      </c>
      <c r="V901" s="23">
        <f>SUM(_xlfn.XLOOKUP($D901,当月商品!$D:$D,当月商品!H:H,0),_xlfn.XLOOKUP($D901,前月商品!$D:$D,前月商品!H:H,0),_xlfn.XLOOKUP($D901,前々月商品!$D:$D,前々月商品!H:H,0))</f>
        <v>0</v>
      </c>
      <c r="W901" s="13">
        <f t="shared" si="186"/>
        <v>0</v>
      </c>
      <c r="X901" s="15">
        <f t="shared" si="187"/>
        <v>0</v>
      </c>
      <c r="Y901" s="22">
        <f>_xlfn.XLOOKUP($D901,当月商品!$D:$D,当月商品!I:I,0)</f>
        <v>0</v>
      </c>
      <c r="Z901" s="23">
        <f>_xlfn.XLOOKUP($D901,前月商品!$D:$D,前月商品!I:I,0)</f>
        <v>0</v>
      </c>
      <c r="AA901" s="23">
        <f>_xlfn.XLOOKUP($D901,前々月商品!$D:$D,前々月商品!I:I,0)</f>
        <v>0</v>
      </c>
      <c r="AB901" s="23">
        <f>_xlfn.XLOOKUP($D901,当月商品!$D:$D,当月商品!V:V,0)</f>
        <v>0</v>
      </c>
      <c r="AC901" s="23">
        <f>_xlfn.XLOOKUP($D901,前月商品!$D:$D,前月商品!V:V,0)</f>
        <v>0</v>
      </c>
      <c r="AD901" s="23">
        <f>_xlfn.XLOOKUP($D901,前々月商品!$D:$D,前々月商品!V:V,0)</f>
        <v>0</v>
      </c>
      <c r="AE901" s="23">
        <f t="shared" si="188"/>
        <v>0</v>
      </c>
      <c r="AF901" s="23">
        <f t="shared" si="189"/>
        <v>0</v>
      </c>
      <c r="AG901" s="23">
        <f t="shared" si="190"/>
        <v>0</v>
      </c>
      <c r="AH901" s="12">
        <f>_xlfn.XLOOKUP($D901,当月商品!$D:$D,当月商品!W:W,0)</f>
        <v>0</v>
      </c>
      <c r="AI901" s="12">
        <f>_xlfn.XLOOKUP($D901,前月商品!$D:$D,前月商品!W:W,0)</f>
        <v>0</v>
      </c>
      <c r="AJ901" s="12">
        <f>_xlfn.XLOOKUP($D901,前々月商品!$D:$D,前々月商品!W:W,0)</f>
        <v>0</v>
      </c>
      <c r="AK901" s="12">
        <f>_xlfn.XLOOKUP($D901,当月商品!$D:$D,当月商品!H:H,0)</f>
        <v>0</v>
      </c>
      <c r="AL901" s="12">
        <f>_xlfn.XLOOKUP($D901,前月商品!$D:$D,前月商品!H:H,0)</f>
        <v>0</v>
      </c>
      <c r="AM901" s="12">
        <f>_xlfn.XLOOKUP($D901,前々月商品!$D:$D,前々月商品!H:H,0)</f>
        <v>0</v>
      </c>
      <c r="AN901" s="13">
        <f t="shared" si="191"/>
        <v>0</v>
      </c>
      <c r="AO901" s="13">
        <f t="shared" si="192"/>
        <v>0</v>
      </c>
      <c r="AP901" s="13">
        <f t="shared" si="193"/>
        <v>0</v>
      </c>
      <c r="AQ901" s="16">
        <f t="shared" si="194"/>
        <v>0</v>
      </c>
      <c r="AR901" s="16">
        <f t="shared" si="195"/>
        <v>0</v>
      </c>
      <c r="AS901" s="17">
        <f t="shared" si="196"/>
        <v>0</v>
      </c>
      <c r="AT901" t="e">
        <f t="shared" si="197"/>
        <v>#VALUE!</v>
      </c>
    </row>
    <row r="902" spans="3:46" ht="36.65" customHeight="1">
      <c r="C902" s="20">
        <v>897</v>
      </c>
      <c r="D902" s="53">
        <f>現状商品設定!B899</f>
        <v>0</v>
      </c>
      <c r="E902" s="26" t="str">
        <f>IFERROR(_xlfn.XLOOKUP($D902,現状商品設定!B:B,現状商品設定!C:C,"-"),"-")</f>
        <v>-</v>
      </c>
      <c r="F902" s="32" t="s">
        <v>46</v>
      </c>
      <c r="G902" s="30" t="str">
        <f>IFERROR(_xlfn.XLOOKUP($D902,現状商品設定!B:B,現状商品設定!F:F),"-")</f>
        <v>-</v>
      </c>
      <c r="H902" s="34" t="e">
        <f>IF(IF(AND(V902&gt;=設定!$C$3,X902&gt;=L902),G902*(1+設定!$C$6),IF(AND(V902&gt;=設定!$C$3,X902&lt;L902),G902*(1+設定!$C$7*-1),IF(V902&lt;設定!$C$3,G902*(1+設定!$C$6),"除外")))&gt;10,IF(AND(V902&gt;=設定!$C$3,X902&gt;=L902),G902*(1+設定!$C$6),IF(AND(V902&gt;=設定!$C$3,X902&lt;L902),G902*(1+設定!$C$7*-1),IF(V902&lt;設定!$C$3,G902*(1+設定!$C$6),"除外"))),10)</f>
        <v>#VALUE!</v>
      </c>
      <c r="I902" s="34" t="e">
        <f ca="1">IF(消化率!$I$5&lt;1,商品!H902*消化率!$I$5,IF(商品!W902*商品!Q902/(商品!H902*消化率!$I$5)&gt;商品!L902,商品!H902*消化率!$I$5,J902))</f>
        <v>#DIV/0!</v>
      </c>
      <c r="J902" s="34" t="e">
        <f t="shared" si="184"/>
        <v>#VALUE!</v>
      </c>
      <c r="K902" s="34" t="e">
        <f ca="1">IF(ROUNDDOWN(IF(I902&gt;=設定!$C$8,設定!$C$8,商品!I902),0)&lt;10,10,ROUNDDOWN(IF(I902&gt;=設定!$C$8,設定!$C$8,商品!I902),0))</f>
        <v>#DIV/0!</v>
      </c>
      <c r="L902" s="64">
        <f>IF(F902="標準",設定!$C$4,商品!F902)</f>
        <v>5</v>
      </c>
      <c r="M902" s="63" t="str">
        <f>_xlfn.XLOOKUP($D902,全商品!$F:$F,全商品!H:H,"-")</f>
        <v>-</v>
      </c>
      <c r="N902" s="12" t="str">
        <f>_xlfn.XLOOKUP($D902,全商品!$F:$F,全商品!I:I,"-")</f>
        <v>-</v>
      </c>
      <c r="O902" s="23" t="str">
        <f>_xlfn.XLOOKUP($D902,全商品!$F:$F,全商品!K:K,"-")</f>
        <v>-</v>
      </c>
      <c r="P902" s="13" t="str">
        <f>_xlfn.XLOOKUP($D902,全商品!$F:$F,全商品!M:M,"-")</f>
        <v>-</v>
      </c>
      <c r="Q902" s="25" t="str">
        <f>_xlfn.XLOOKUP($D902,現状商品設定!B:B,現状商品設定!D:D,"-")</f>
        <v>-</v>
      </c>
      <c r="R902" s="22">
        <f>SUM(_xlfn.XLOOKUP($D902,当月商品!$D:$D,当月商品!I:I,0),_xlfn.XLOOKUP($D902,前月商品!$D:$D,前月商品!I:I,0),_xlfn.XLOOKUP($D902,前々月商品!$D:$D,前々月商品!I:I,0))</f>
        <v>0</v>
      </c>
      <c r="S902" s="23">
        <f>SUM(_xlfn.XLOOKUP($D902,当月商品!$D:$D,当月商品!V:V,0),_xlfn.XLOOKUP($D902,前月商品!$D:$D,前月商品!V:V,0),_xlfn.XLOOKUP($D902,前々月商品!$D:$D,前々月商品!V:V,0))</f>
        <v>0</v>
      </c>
      <c r="T902" s="23">
        <f t="shared" si="185"/>
        <v>0</v>
      </c>
      <c r="U902" s="23">
        <f>SUM(_xlfn.XLOOKUP($D902,当月商品!$D:$D,当月商品!W:W,0),_xlfn.XLOOKUP($D902,前月商品!$D:$D,前月商品!W:W,0),_xlfn.XLOOKUP($D902,前々月商品!$D:$D,前々月商品!W:W,0))</f>
        <v>0</v>
      </c>
      <c r="V902" s="23">
        <f>SUM(_xlfn.XLOOKUP($D902,当月商品!$D:$D,当月商品!H:H,0),_xlfn.XLOOKUP($D902,前月商品!$D:$D,前月商品!H:H,0),_xlfn.XLOOKUP($D902,前々月商品!$D:$D,前々月商品!H:H,0))</f>
        <v>0</v>
      </c>
      <c r="W902" s="13">
        <f t="shared" si="186"/>
        <v>0</v>
      </c>
      <c r="X902" s="15">
        <f t="shared" si="187"/>
        <v>0</v>
      </c>
      <c r="Y902" s="22">
        <f>_xlfn.XLOOKUP($D902,当月商品!$D:$D,当月商品!I:I,0)</f>
        <v>0</v>
      </c>
      <c r="Z902" s="23">
        <f>_xlfn.XLOOKUP($D902,前月商品!$D:$D,前月商品!I:I,0)</f>
        <v>0</v>
      </c>
      <c r="AA902" s="23">
        <f>_xlfn.XLOOKUP($D902,前々月商品!$D:$D,前々月商品!I:I,0)</f>
        <v>0</v>
      </c>
      <c r="AB902" s="23">
        <f>_xlfn.XLOOKUP($D902,当月商品!$D:$D,当月商品!V:V,0)</f>
        <v>0</v>
      </c>
      <c r="AC902" s="23">
        <f>_xlfn.XLOOKUP($D902,前月商品!$D:$D,前月商品!V:V,0)</f>
        <v>0</v>
      </c>
      <c r="AD902" s="23">
        <f>_xlfn.XLOOKUP($D902,前々月商品!$D:$D,前々月商品!V:V,0)</f>
        <v>0</v>
      </c>
      <c r="AE902" s="23">
        <f t="shared" si="188"/>
        <v>0</v>
      </c>
      <c r="AF902" s="23">
        <f t="shared" si="189"/>
        <v>0</v>
      </c>
      <c r="AG902" s="23">
        <f t="shared" si="190"/>
        <v>0</v>
      </c>
      <c r="AH902" s="12">
        <f>_xlfn.XLOOKUP($D902,当月商品!$D:$D,当月商品!W:W,0)</f>
        <v>0</v>
      </c>
      <c r="AI902" s="12">
        <f>_xlfn.XLOOKUP($D902,前月商品!$D:$D,前月商品!W:W,0)</f>
        <v>0</v>
      </c>
      <c r="AJ902" s="12">
        <f>_xlfn.XLOOKUP($D902,前々月商品!$D:$D,前々月商品!W:W,0)</f>
        <v>0</v>
      </c>
      <c r="AK902" s="12">
        <f>_xlfn.XLOOKUP($D902,当月商品!$D:$D,当月商品!H:H,0)</f>
        <v>0</v>
      </c>
      <c r="AL902" s="12">
        <f>_xlfn.XLOOKUP($D902,前月商品!$D:$D,前月商品!H:H,0)</f>
        <v>0</v>
      </c>
      <c r="AM902" s="12">
        <f>_xlfn.XLOOKUP($D902,前々月商品!$D:$D,前々月商品!H:H,0)</f>
        <v>0</v>
      </c>
      <c r="AN902" s="13">
        <f t="shared" si="191"/>
        <v>0</v>
      </c>
      <c r="AO902" s="13">
        <f t="shared" si="192"/>
        <v>0</v>
      </c>
      <c r="AP902" s="13">
        <f t="shared" si="193"/>
        <v>0</v>
      </c>
      <c r="AQ902" s="16">
        <f t="shared" si="194"/>
        <v>0</v>
      </c>
      <c r="AR902" s="16">
        <f t="shared" si="195"/>
        <v>0</v>
      </c>
      <c r="AS902" s="17">
        <f t="shared" si="196"/>
        <v>0</v>
      </c>
      <c r="AT902" t="e">
        <f t="shared" si="197"/>
        <v>#VALUE!</v>
      </c>
    </row>
    <row r="903" spans="3:46" ht="36.65" customHeight="1">
      <c r="C903" s="20">
        <v>898</v>
      </c>
      <c r="D903" s="53">
        <f>現状商品設定!B900</f>
        <v>0</v>
      </c>
      <c r="E903" s="26" t="str">
        <f>IFERROR(_xlfn.XLOOKUP($D903,現状商品設定!B:B,現状商品設定!C:C,"-"),"-")</f>
        <v>-</v>
      </c>
      <c r="F903" s="32" t="s">
        <v>46</v>
      </c>
      <c r="G903" s="30" t="str">
        <f>IFERROR(_xlfn.XLOOKUP($D903,現状商品設定!B:B,現状商品設定!F:F),"-")</f>
        <v>-</v>
      </c>
      <c r="H903" s="34" t="e">
        <f>IF(IF(AND(V903&gt;=設定!$C$3,X903&gt;=L903),G903*(1+設定!$C$6),IF(AND(V903&gt;=設定!$C$3,X903&lt;L903),G903*(1+設定!$C$7*-1),IF(V903&lt;設定!$C$3,G903*(1+設定!$C$6),"除外")))&gt;10,IF(AND(V903&gt;=設定!$C$3,X903&gt;=L903),G903*(1+設定!$C$6),IF(AND(V903&gt;=設定!$C$3,X903&lt;L903),G903*(1+設定!$C$7*-1),IF(V903&lt;設定!$C$3,G903*(1+設定!$C$6),"除外"))),10)</f>
        <v>#VALUE!</v>
      </c>
      <c r="I903" s="34" t="e">
        <f ca="1">IF(消化率!$I$5&lt;1,商品!H903*消化率!$I$5,IF(商品!W903*商品!Q903/(商品!H903*消化率!$I$5)&gt;商品!L903,商品!H903*消化率!$I$5,J903))</f>
        <v>#DIV/0!</v>
      </c>
      <c r="J903" s="34" t="e">
        <f t="shared" ref="J903:J966" si="198">W903*Q903/L903</f>
        <v>#VALUE!</v>
      </c>
      <c r="K903" s="34" t="e">
        <f ca="1">IF(ROUNDDOWN(IF(I903&gt;=設定!$C$8,設定!$C$8,商品!I903),0)&lt;10,10,ROUNDDOWN(IF(I903&gt;=設定!$C$8,設定!$C$8,商品!I903),0))</f>
        <v>#DIV/0!</v>
      </c>
      <c r="L903" s="64">
        <f>IF(F903="標準",設定!$C$4,商品!F903)</f>
        <v>5</v>
      </c>
      <c r="M903" s="63" t="str">
        <f>_xlfn.XLOOKUP($D903,全商品!$F:$F,全商品!H:H,"-")</f>
        <v>-</v>
      </c>
      <c r="N903" s="12" t="str">
        <f>_xlfn.XLOOKUP($D903,全商品!$F:$F,全商品!I:I,"-")</f>
        <v>-</v>
      </c>
      <c r="O903" s="23" t="str">
        <f>_xlfn.XLOOKUP($D903,全商品!$F:$F,全商品!K:K,"-")</f>
        <v>-</v>
      </c>
      <c r="P903" s="13" t="str">
        <f>_xlfn.XLOOKUP($D903,全商品!$F:$F,全商品!M:M,"-")</f>
        <v>-</v>
      </c>
      <c r="Q903" s="25" t="str">
        <f>_xlfn.XLOOKUP($D903,現状商品設定!B:B,現状商品設定!D:D,"-")</f>
        <v>-</v>
      </c>
      <c r="R903" s="22">
        <f>SUM(_xlfn.XLOOKUP($D903,当月商品!$D:$D,当月商品!I:I,0),_xlfn.XLOOKUP($D903,前月商品!$D:$D,前月商品!I:I,0),_xlfn.XLOOKUP($D903,前々月商品!$D:$D,前々月商品!I:I,0))</f>
        <v>0</v>
      </c>
      <c r="S903" s="23">
        <f>SUM(_xlfn.XLOOKUP($D903,当月商品!$D:$D,当月商品!V:V,0),_xlfn.XLOOKUP($D903,前月商品!$D:$D,前月商品!V:V,0),_xlfn.XLOOKUP($D903,前々月商品!$D:$D,前々月商品!V:V,0))</f>
        <v>0</v>
      </c>
      <c r="T903" s="23">
        <f t="shared" ref="T903:T966" si="199">IFERROR(R903/V903,0)</f>
        <v>0</v>
      </c>
      <c r="U903" s="23">
        <f>SUM(_xlfn.XLOOKUP($D903,当月商品!$D:$D,当月商品!W:W,0),_xlfn.XLOOKUP($D903,前月商品!$D:$D,前月商品!W:W,0),_xlfn.XLOOKUP($D903,前々月商品!$D:$D,前々月商品!W:W,0))</f>
        <v>0</v>
      </c>
      <c r="V903" s="23">
        <f>SUM(_xlfn.XLOOKUP($D903,当月商品!$D:$D,当月商品!H:H,0),_xlfn.XLOOKUP($D903,前月商品!$D:$D,前月商品!H:H,0),_xlfn.XLOOKUP($D903,前々月商品!$D:$D,前々月商品!H:H,0))</f>
        <v>0</v>
      </c>
      <c r="W903" s="13">
        <f t="shared" ref="W903:W966" si="200">IFERROR(U903/V903,0)</f>
        <v>0</v>
      </c>
      <c r="X903" s="15">
        <f t="shared" ref="X903:X966" si="201">IFERROR(S903/R903,0)</f>
        <v>0</v>
      </c>
      <c r="Y903" s="22">
        <f>_xlfn.XLOOKUP($D903,当月商品!$D:$D,当月商品!I:I,0)</f>
        <v>0</v>
      </c>
      <c r="Z903" s="23">
        <f>_xlfn.XLOOKUP($D903,前月商品!$D:$D,前月商品!I:I,0)</f>
        <v>0</v>
      </c>
      <c r="AA903" s="23">
        <f>_xlfn.XLOOKUP($D903,前々月商品!$D:$D,前々月商品!I:I,0)</f>
        <v>0</v>
      </c>
      <c r="AB903" s="23">
        <f>_xlfn.XLOOKUP($D903,当月商品!$D:$D,当月商品!V:V,0)</f>
        <v>0</v>
      </c>
      <c r="AC903" s="23">
        <f>_xlfn.XLOOKUP($D903,前月商品!$D:$D,前月商品!V:V,0)</f>
        <v>0</v>
      </c>
      <c r="AD903" s="23">
        <f>_xlfn.XLOOKUP($D903,前々月商品!$D:$D,前々月商品!V:V,0)</f>
        <v>0</v>
      </c>
      <c r="AE903" s="23">
        <f t="shared" ref="AE903:AE966" si="202">IFERROR(Y903/AK903,0)</f>
        <v>0</v>
      </c>
      <c r="AF903" s="23">
        <f t="shared" ref="AF903:AF966" si="203">IFERROR(Z903/AL903,0)</f>
        <v>0</v>
      </c>
      <c r="AG903" s="23">
        <f t="shared" ref="AG903:AG966" si="204">IFERROR(AA903/AM903,0)</f>
        <v>0</v>
      </c>
      <c r="AH903" s="12">
        <f>_xlfn.XLOOKUP($D903,当月商品!$D:$D,当月商品!W:W,0)</f>
        <v>0</v>
      </c>
      <c r="AI903" s="12">
        <f>_xlfn.XLOOKUP($D903,前月商品!$D:$D,前月商品!W:W,0)</f>
        <v>0</v>
      </c>
      <c r="AJ903" s="12">
        <f>_xlfn.XLOOKUP($D903,前々月商品!$D:$D,前々月商品!W:W,0)</f>
        <v>0</v>
      </c>
      <c r="AK903" s="12">
        <f>_xlfn.XLOOKUP($D903,当月商品!$D:$D,当月商品!H:H,0)</f>
        <v>0</v>
      </c>
      <c r="AL903" s="12">
        <f>_xlfn.XLOOKUP($D903,前月商品!$D:$D,前月商品!H:H,0)</f>
        <v>0</v>
      </c>
      <c r="AM903" s="12">
        <f>_xlfn.XLOOKUP($D903,前々月商品!$D:$D,前々月商品!H:H,0)</f>
        <v>0</v>
      </c>
      <c r="AN903" s="13">
        <f t="shared" ref="AN903:AN966" si="205">IFERROR(AH903/AK903,0)</f>
        <v>0</v>
      </c>
      <c r="AO903" s="13">
        <f t="shared" ref="AO903:AO966" si="206">IFERROR(AI903/AL903,0)</f>
        <v>0</v>
      </c>
      <c r="AP903" s="13">
        <f t="shared" ref="AP903:AP966" si="207">IFERROR(AJ903/AM903,0)</f>
        <v>0</v>
      </c>
      <c r="AQ903" s="16">
        <f t="shared" ref="AQ903:AQ966" si="208">IFERROR(AB903/Y903,0)</f>
        <v>0</v>
      </c>
      <c r="AR903" s="16">
        <f t="shared" ref="AR903:AR966" si="209">IFERROR(AC903/Z903,0)</f>
        <v>0</v>
      </c>
      <c r="AS903" s="17">
        <f t="shared" ref="AS903:AS966" si="210">IFERROR(AD903/AA903,0)</f>
        <v>0</v>
      </c>
      <c r="AT903" t="e">
        <f t="shared" ref="AT903:AT966" si="211">P903*Q903</f>
        <v>#VALUE!</v>
      </c>
    </row>
    <row r="904" spans="3:46" ht="36.65" customHeight="1">
      <c r="C904" s="20">
        <v>899</v>
      </c>
      <c r="D904" s="53">
        <f>現状商品設定!B901</f>
        <v>0</v>
      </c>
      <c r="E904" s="26" t="str">
        <f>IFERROR(_xlfn.XLOOKUP($D904,現状商品設定!B:B,現状商品設定!C:C,"-"),"-")</f>
        <v>-</v>
      </c>
      <c r="F904" s="32" t="s">
        <v>46</v>
      </c>
      <c r="G904" s="30" t="str">
        <f>IFERROR(_xlfn.XLOOKUP($D904,現状商品設定!B:B,現状商品設定!F:F),"-")</f>
        <v>-</v>
      </c>
      <c r="H904" s="34" t="e">
        <f>IF(IF(AND(V904&gt;=設定!$C$3,X904&gt;=L904),G904*(1+設定!$C$6),IF(AND(V904&gt;=設定!$C$3,X904&lt;L904),G904*(1+設定!$C$7*-1),IF(V904&lt;設定!$C$3,G904*(1+設定!$C$6),"除外")))&gt;10,IF(AND(V904&gt;=設定!$C$3,X904&gt;=L904),G904*(1+設定!$C$6),IF(AND(V904&gt;=設定!$C$3,X904&lt;L904),G904*(1+設定!$C$7*-1),IF(V904&lt;設定!$C$3,G904*(1+設定!$C$6),"除外"))),10)</f>
        <v>#VALUE!</v>
      </c>
      <c r="I904" s="34" t="e">
        <f ca="1">IF(消化率!$I$5&lt;1,商品!H904*消化率!$I$5,IF(商品!W904*商品!Q904/(商品!H904*消化率!$I$5)&gt;商品!L904,商品!H904*消化率!$I$5,J904))</f>
        <v>#DIV/0!</v>
      </c>
      <c r="J904" s="34" t="e">
        <f t="shared" si="198"/>
        <v>#VALUE!</v>
      </c>
      <c r="K904" s="34" t="e">
        <f ca="1">IF(ROUNDDOWN(IF(I904&gt;=設定!$C$8,設定!$C$8,商品!I904),0)&lt;10,10,ROUNDDOWN(IF(I904&gt;=設定!$C$8,設定!$C$8,商品!I904),0))</f>
        <v>#DIV/0!</v>
      </c>
      <c r="L904" s="64">
        <f>IF(F904="標準",設定!$C$4,商品!F904)</f>
        <v>5</v>
      </c>
      <c r="M904" s="63" t="str">
        <f>_xlfn.XLOOKUP($D904,全商品!$F:$F,全商品!H:H,"-")</f>
        <v>-</v>
      </c>
      <c r="N904" s="12" t="str">
        <f>_xlfn.XLOOKUP($D904,全商品!$F:$F,全商品!I:I,"-")</f>
        <v>-</v>
      </c>
      <c r="O904" s="23" t="str">
        <f>_xlfn.XLOOKUP($D904,全商品!$F:$F,全商品!K:K,"-")</f>
        <v>-</v>
      </c>
      <c r="P904" s="13" t="str">
        <f>_xlfn.XLOOKUP($D904,全商品!$F:$F,全商品!M:M,"-")</f>
        <v>-</v>
      </c>
      <c r="Q904" s="25" t="str">
        <f>_xlfn.XLOOKUP($D904,現状商品設定!B:B,現状商品設定!D:D,"-")</f>
        <v>-</v>
      </c>
      <c r="R904" s="22">
        <f>SUM(_xlfn.XLOOKUP($D904,当月商品!$D:$D,当月商品!I:I,0),_xlfn.XLOOKUP($D904,前月商品!$D:$D,前月商品!I:I,0),_xlfn.XLOOKUP($D904,前々月商品!$D:$D,前々月商品!I:I,0))</f>
        <v>0</v>
      </c>
      <c r="S904" s="23">
        <f>SUM(_xlfn.XLOOKUP($D904,当月商品!$D:$D,当月商品!V:V,0),_xlfn.XLOOKUP($D904,前月商品!$D:$D,前月商品!V:V,0),_xlfn.XLOOKUP($D904,前々月商品!$D:$D,前々月商品!V:V,0))</f>
        <v>0</v>
      </c>
      <c r="T904" s="23">
        <f t="shared" si="199"/>
        <v>0</v>
      </c>
      <c r="U904" s="23">
        <f>SUM(_xlfn.XLOOKUP($D904,当月商品!$D:$D,当月商品!W:W,0),_xlfn.XLOOKUP($D904,前月商品!$D:$D,前月商品!W:W,0),_xlfn.XLOOKUP($D904,前々月商品!$D:$D,前々月商品!W:W,0))</f>
        <v>0</v>
      </c>
      <c r="V904" s="23">
        <f>SUM(_xlfn.XLOOKUP($D904,当月商品!$D:$D,当月商品!H:H,0),_xlfn.XLOOKUP($D904,前月商品!$D:$D,前月商品!H:H,0),_xlfn.XLOOKUP($D904,前々月商品!$D:$D,前々月商品!H:H,0))</f>
        <v>0</v>
      </c>
      <c r="W904" s="13">
        <f t="shared" si="200"/>
        <v>0</v>
      </c>
      <c r="X904" s="15">
        <f t="shared" si="201"/>
        <v>0</v>
      </c>
      <c r="Y904" s="22">
        <f>_xlfn.XLOOKUP($D904,当月商品!$D:$D,当月商品!I:I,0)</f>
        <v>0</v>
      </c>
      <c r="Z904" s="23">
        <f>_xlfn.XLOOKUP($D904,前月商品!$D:$D,前月商品!I:I,0)</f>
        <v>0</v>
      </c>
      <c r="AA904" s="23">
        <f>_xlfn.XLOOKUP($D904,前々月商品!$D:$D,前々月商品!I:I,0)</f>
        <v>0</v>
      </c>
      <c r="AB904" s="23">
        <f>_xlfn.XLOOKUP($D904,当月商品!$D:$D,当月商品!V:V,0)</f>
        <v>0</v>
      </c>
      <c r="AC904" s="23">
        <f>_xlfn.XLOOKUP($D904,前月商品!$D:$D,前月商品!V:V,0)</f>
        <v>0</v>
      </c>
      <c r="AD904" s="23">
        <f>_xlfn.XLOOKUP($D904,前々月商品!$D:$D,前々月商品!V:V,0)</f>
        <v>0</v>
      </c>
      <c r="AE904" s="23">
        <f t="shared" si="202"/>
        <v>0</v>
      </c>
      <c r="AF904" s="23">
        <f t="shared" si="203"/>
        <v>0</v>
      </c>
      <c r="AG904" s="23">
        <f t="shared" si="204"/>
        <v>0</v>
      </c>
      <c r="AH904" s="12">
        <f>_xlfn.XLOOKUP($D904,当月商品!$D:$D,当月商品!W:W,0)</f>
        <v>0</v>
      </c>
      <c r="AI904" s="12">
        <f>_xlfn.XLOOKUP($D904,前月商品!$D:$D,前月商品!W:W,0)</f>
        <v>0</v>
      </c>
      <c r="AJ904" s="12">
        <f>_xlfn.XLOOKUP($D904,前々月商品!$D:$D,前々月商品!W:W,0)</f>
        <v>0</v>
      </c>
      <c r="AK904" s="12">
        <f>_xlfn.XLOOKUP($D904,当月商品!$D:$D,当月商品!H:H,0)</f>
        <v>0</v>
      </c>
      <c r="AL904" s="12">
        <f>_xlfn.XLOOKUP($D904,前月商品!$D:$D,前月商品!H:H,0)</f>
        <v>0</v>
      </c>
      <c r="AM904" s="12">
        <f>_xlfn.XLOOKUP($D904,前々月商品!$D:$D,前々月商品!H:H,0)</f>
        <v>0</v>
      </c>
      <c r="AN904" s="13">
        <f t="shared" si="205"/>
        <v>0</v>
      </c>
      <c r="AO904" s="13">
        <f t="shared" si="206"/>
        <v>0</v>
      </c>
      <c r="AP904" s="13">
        <f t="shared" si="207"/>
        <v>0</v>
      </c>
      <c r="AQ904" s="16">
        <f t="shared" si="208"/>
        <v>0</v>
      </c>
      <c r="AR904" s="16">
        <f t="shared" si="209"/>
        <v>0</v>
      </c>
      <c r="AS904" s="17">
        <f t="shared" si="210"/>
        <v>0</v>
      </c>
      <c r="AT904" t="e">
        <f t="shared" si="211"/>
        <v>#VALUE!</v>
      </c>
    </row>
    <row r="905" spans="3:46" ht="36.65" customHeight="1">
      <c r="C905" s="20">
        <v>900</v>
      </c>
      <c r="D905" s="53">
        <f>現状商品設定!B902</f>
        <v>0</v>
      </c>
      <c r="E905" s="26" t="str">
        <f>IFERROR(_xlfn.XLOOKUP($D905,現状商品設定!B:B,現状商品設定!C:C,"-"),"-")</f>
        <v>-</v>
      </c>
      <c r="F905" s="32" t="s">
        <v>46</v>
      </c>
      <c r="G905" s="30" t="str">
        <f>IFERROR(_xlfn.XLOOKUP($D905,現状商品設定!B:B,現状商品設定!F:F),"-")</f>
        <v>-</v>
      </c>
      <c r="H905" s="34" t="e">
        <f>IF(IF(AND(V905&gt;=設定!$C$3,X905&gt;=L905),G905*(1+設定!$C$6),IF(AND(V905&gt;=設定!$C$3,X905&lt;L905),G905*(1+設定!$C$7*-1),IF(V905&lt;設定!$C$3,G905*(1+設定!$C$6),"除外")))&gt;10,IF(AND(V905&gt;=設定!$C$3,X905&gt;=L905),G905*(1+設定!$C$6),IF(AND(V905&gt;=設定!$C$3,X905&lt;L905),G905*(1+設定!$C$7*-1),IF(V905&lt;設定!$C$3,G905*(1+設定!$C$6),"除外"))),10)</f>
        <v>#VALUE!</v>
      </c>
      <c r="I905" s="34" t="e">
        <f ca="1">IF(消化率!$I$5&lt;1,商品!H905*消化率!$I$5,IF(商品!W905*商品!Q905/(商品!H905*消化率!$I$5)&gt;商品!L905,商品!H905*消化率!$I$5,J905))</f>
        <v>#DIV/0!</v>
      </c>
      <c r="J905" s="34" t="e">
        <f t="shared" si="198"/>
        <v>#VALUE!</v>
      </c>
      <c r="K905" s="34" t="e">
        <f ca="1">IF(ROUNDDOWN(IF(I905&gt;=設定!$C$8,設定!$C$8,商品!I905),0)&lt;10,10,ROUNDDOWN(IF(I905&gt;=設定!$C$8,設定!$C$8,商品!I905),0))</f>
        <v>#DIV/0!</v>
      </c>
      <c r="L905" s="64">
        <f>IF(F905="標準",設定!$C$4,商品!F905)</f>
        <v>5</v>
      </c>
      <c r="M905" s="63" t="str">
        <f>_xlfn.XLOOKUP($D905,全商品!$F:$F,全商品!H:H,"-")</f>
        <v>-</v>
      </c>
      <c r="N905" s="12" t="str">
        <f>_xlfn.XLOOKUP($D905,全商品!$F:$F,全商品!I:I,"-")</f>
        <v>-</v>
      </c>
      <c r="O905" s="23" t="str">
        <f>_xlfn.XLOOKUP($D905,全商品!$F:$F,全商品!K:K,"-")</f>
        <v>-</v>
      </c>
      <c r="P905" s="13" t="str">
        <f>_xlfn.XLOOKUP($D905,全商品!$F:$F,全商品!M:M,"-")</f>
        <v>-</v>
      </c>
      <c r="Q905" s="25" t="str">
        <f>_xlfn.XLOOKUP($D905,現状商品設定!B:B,現状商品設定!D:D,"-")</f>
        <v>-</v>
      </c>
      <c r="R905" s="22">
        <f>SUM(_xlfn.XLOOKUP($D905,当月商品!$D:$D,当月商品!I:I,0),_xlfn.XLOOKUP($D905,前月商品!$D:$D,前月商品!I:I,0),_xlfn.XLOOKUP($D905,前々月商品!$D:$D,前々月商品!I:I,0))</f>
        <v>0</v>
      </c>
      <c r="S905" s="23">
        <f>SUM(_xlfn.XLOOKUP($D905,当月商品!$D:$D,当月商品!V:V,0),_xlfn.XLOOKUP($D905,前月商品!$D:$D,前月商品!V:V,0),_xlfn.XLOOKUP($D905,前々月商品!$D:$D,前々月商品!V:V,0))</f>
        <v>0</v>
      </c>
      <c r="T905" s="23">
        <f t="shared" si="199"/>
        <v>0</v>
      </c>
      <c r="U905" s="23">
        <f>SUM(_xlfn.XLOOKUP($D905,当月商品!$D:$D,当月商品!W:W,0),_xlfn.XLOOKUP($D905,前月商品!$D:$D,前月商品!W:W,0),_xlfn.XLOOKUP($D905,前々月商品!$D:$D,前々月商品!W:W,0))</f>
        <v>0</v>
      </c>
      <c r="V905" s="23">
        <f>SUM(_xlfn.XLOOKUP($D905,当月商品!$D:$D,当月商品!H:H,0),_xlfn.XLOOKUP($D905,前月商品!$D:$D,前月商品!H:H,0),_xlfn.XLOOKUP($D905,前々月商品!$D:$D,前々月商品!H:H,0))</f>
        <v>0</v>
      </c>
      <c r="W905" s="13">
        <f t="shared" si="200"/>
        <v>0</v>
      </c>
      <c r="X905" s="15">
        <f t="shared" si="201"/>
        <v>0</v>
      </c>
      <c r="Y905" s="22">
        <f>_xlfn.XLOOKUP($D905,当月商品!$D:$D,当月商品!I:I,0)</f>
        <v>0</v>
      </c>
      <c r="Z905" s="23">
        <f>_xlfn.XLOOKUP($D905,前月商品!$D:$D,前月商品!I:I,0)</f>
        <v>0</v>
      </c>
      <c r="AA905" s="23">
        <f>_xlfn.XLOOKUP($D905,前々月商品!$D:$D,前々月商品!I:I,0)</f>
        <v>0</v>
      </c>
      <c r="AB905" s="23">
        <f>_xlfn.XLOOKUP($D905,当月商品!$D:$D,当月商品!V:V,0)</f>
        <v>0</v>
      </c>
      <c r="AC905" s="23">
        <f>_xlfn.XLOOKUP($D905,前月商品!$D:$D,前月商品!V:V,0)</f>
        <v>0</v>
      </c>
      <c r="AD905" s="23">
        <f>_xlfn.XLOOKUP($D905,前々月商品!$D:$D,前々月商品!V:V,0)</f>
        <v>0</v>
      </c>
      <c r="AE905" s="23">
        <f t="shared" si="202"/>
        <v>0</v>
      </c>
      <c r="AF905" s="23">
        <f t="shared" si="203"/>
        <v>0</v>
      </c>
      <c r="AG905" s="23">
        <f t="shared" si="204"/>
        <v>0</v>
      </c>
      <c r="AH905" s="12">
        <f>_xlfn.XLOOKUP($D905,当月商品!$D:$D,当月商品!W:W,0)</f>
        <v>0</v>
      </c>
      <c r="AI905" s="12">
        <f>_xlfn.XLOOKUP($D905,前月商品!$D:$D,前月商品!W:W,0)</f>
        <v>0</v>
      </c>
      <c r="AJ905" s="12">
        <f>_xlfn.XLOOKUP($D905,前々月商品!$D:$D,前々月商品!W:W,0)</f>
        <v>0</v>
      </c>
      <c r="AK905" s="12">
        <f>_xlfn.XLOOKUP($D905,当月商品!$D:$D,当月商品!H:H,0)</f>
        <v>0</v>
      </c>
      <c r="AL905" s="12">
        <f>_xlfn.XLOOKUP($D905,前月商品!$D:$D,前月商品!H:H,0)</f>
        <v>0</v>
      </c>
      <c r="AM905" s="12">
        <f>_xlfn.XLOOKUP($D905,前々月商品!$D:$D,前々月商品!H:H,0)</f>
        <v>0</v>
      </c>
      <c r="AN905" s="13">
        <f t="shared" si="205"/>
        <v>0</v>
      </c>
      <c r="AO905" s="13">
        <f t="shared" si="206"/>
        <v>0</v>
      </c>
      <c r="AP905" s="13">
        <f t="shared" si="207"/>
        <v>0</v>
      </c>
      <c r="AQ905" s="16">
        <f t="shared" si="208"/>
        <v>0</v>
      </c>
      <c r="AR905" s="16">
        <f t="shared" si="209"/>
        <v>0</v>
      </c>
      <c r="AS905" s="17">
        <f t="shared" si="210"/>
        <v>0</v>
      </c>
      <c r="AT905" t="e">
        <f t="shared" si="211"/>
        <v>#VALUE!</v>
      </c>
    </row>
    <row r="906" spans="3:46" ht="36.65" customHeight="1">
      <c r="C906" s="20">
        <v>901</v>
      </c>
      <c r="D906" s="53">
        <f>現状商品設定!B903</f>
        <v>0</v>
      </c>
      <c r="E906" s="26" t="str">
        <f>IFERROR(_xlfn.XLOOKUP($D906,現状商品設定!B:B,現状商品設定!C:C,"-"),"-")</f>
        <v>-</v>
      </c>
      <c r="F906" s="32" t="s">
        <v>46</v>
      </c>
      <c r="G906" s="30" t="str">
        <f>IFERROR(_xlfn.XLOOKUP($D906,現状商品設定!B:B,現状商品設定!F:F),"-")</f>
        <v>-</v>
      </c>
      <c r="H906" s="34" t="e">
        <f>IF(IF(AND(V906&gt;=設定!$C$3,X906&gt;=L906),G906*(1+設定!$C$6),IF(AND(V906&gt;=設定!$C$3,X906&lt;L906),G906*(1+設定!$C$7*-1),IF(V906&lt;設定!$C$3,G906*(1+設定!$C$6),"除外")))&gt;10,IF(AND(V906&gt;=設定!$C$3,X906&gt;=L906),G906*(1+設定!$C$6),IF(AND(V906&gt;=設定!$C$3,X906&lt;L906),G906*(1+設定!$C$7*-1),IF(V906&lt;設定!$C$3,G906*(1+設定!$C$6),"除外"))),10)</f>
        <v>#VALUE!</v>
      </c>
      <c r="I906" s="34" t="e">
        <f ca="1">IF(消化率!$I$5&lt;1,商品!H906*消化率!$I$5,IF(商品!W906*商品!Q906/(商品!H906*消化率!$I$5)&gt;商品!L906,商品!H906*消化率!$I$5,J906))</f>
        <v>#DIV/0!</v>
      </c>
      <c r="J906" s="34" t="e">
        <f t="shared" si="198"/>
        <v>#VALUE!</v>
      </c>
      <c r="K906" s="34" t="e">
        <f ca="1">IF(ROUNDDOWN(IF(I906&gt;=設定!$C$8,設定!$C$8,商品!I906),0)&lt;10,10,ROUNDDOWN(IF(I906&gt;=設定!$C$8,設定!$C$8,商品!I906),0))</f>
        <v>#DIV/0!</v>
      </c>
      <c r="L906" s="64">
        <f>IF(F906="標準",設定!$C$4,商品!F906)</f>
        <v>5</v>
      </c>
      <c r="M906" s="63" t="str">
        <f>_xlfn.XLOOKUP($D906,全商品!$F:$F,全商品!H:H,"-")</f>
        <v>-</v>
      </c>
      <c r="N906" s="12" t="str">
        <f>_xlfn.XLOOKUP($D906,全商品!$F:$F,全商品!I:I,"-")</f>
        <v>-</v>
      </c>
      <c r="O906" s="23" t="str">
        <f>_xlfn.XLOOKUP($D906,全商品!$F:$F,全商品!K:K,"-")</f>
        <v>-</v>
      </c>
      <c r="P906" s="13" t="str">
        <f>_xlfn.XLOOKUP($D906,全商品!$F:$F,全商品!M:M,"-")</f>
        <v>-</v>
      </c>
      <c r="Q906" s="25" t="str">
        <f>_xlfn.XLOOKUP($D906,現状商品設定!B:B,現状商品設定!D:D,"-")</f>
        <v>-</v>
      </c>
      <c r="R906" s="22">
        <f>SUM(_xlfn.XLOOKUP($D906,当月商品!$D:$D,当月商品!I:I,0),_xlfn.XLOOKUP($D906,前月商品!$D:$D,前月商品!I:I,0),_xlfn.XLOOKUP($D906,前々月商品!$D:$D,前々月商品!I:I,0))</f>
        <v>0</v>
      </c>
      <c r="S906" s="23">
        <f>SUM(_xlfn.XLOOKUP($D906,当月商品!$D:$D,当月商品!V:V,0),_xlfn.XLOOKUP($D906,前月商品!$D:$D,前月商品!V:V,0),_xlfn.XLOOKUP($D906,前々月商品!$D:$D,前々月商品!V:V,0))</f>
        <v>0</v>
      </c>
      <c r="T906" s="23">
        <f t="shared" si="199"/>
        <v>0</v>
      </c>
      <c r="U906" s="23">
        <f>SUM(_xlfn.XLOOKUP($D906,当月商品!$D:$D,当月商品!W:W,0),_xlfn.XLOOKUP($D906,前月商品!$D:$D,前月商品!W:W,0),_xlfn.XLOOKUP($D906,前々月商品!$D:$D,前々月商品!W:W,0))</f>
        <v>0</v>
      </c>
      <c r="V906" s="23">
        <f>SUM(_xlfn.XLOOKUP($D906,当月商品!$D:$D,当月商品!H:H,0),_xlfn.XLOOKUP($D906,前月商品!$D:$D,前月商品!H:H,0),_xlfn.XLOOKUP($D906,前々月商品!$D:$D,前々月商品!H:H,0))</f>
        <v>0</v>
      </c>
      <c r="W906" s="13">
        <f t="shared" si="200"/>
        <v>0</v>
      </c>
      <c r="X906" s="15">
        <f t="shared" si="201"/>
        <v>0</v>
      </c>
      <c r="Y906" s="22">
        <f>_xlfn.XLOOKUP($D906,当月商品!$D:$D,当月商品!I:I,0)</f>
        <v>0</v>
      </c>
      <c r="Z906" s="23">
        <f>_xlfn.XLOOKUP($D906,前月商品!$D:$D,前月商品!I:I,0)</f>
        <v>0</v>
      </c>
      <c r="AA906" s="23">
        <f>_xlfn.XLOOKUP($D906,前々月商品!$D:$D,前々月商品!I:I,0)</f>
        <v>0</v>
      </c>
      <c r="AB906" s="23">
        <f>_xlfn.XLOOKUP($D906,当月商品!$D:$D,当月商品!V:V,0)</f>
        <v>0</v>
      </c>
      <c r="AC906" s="23">
        <f>_xlfn.XLOOKUP($D906,前月商品!$D:$D,前月商品!V:V,0)</f>
        <v>0</v>
      </c>
      <c r="AD906" s="23">
        <f>_xlfn.XLOOKUP($D906,前々月商品!$D:$D,前々月商品!V:V,0)</f>
        <v>0</v>
      </c>
      <c r="AE906" s="23">
        <f t="shared" si="202"/>
        <v>0</v>
      </c>
      <c r="AF906" s="23">
        <f t="shared" si="203"/>
        <v>0</v>
      </c>
      <c r="AG906" s="23">
        <f t="shared" si="204"/>
        <v>0</v>
      </c>
      <c r="AH906" s="12">
        <f>_xlfn.XLOOKUP($D906,当月商品!$D:$D,当月商品!W:W,0)</f>
        <v>0</v>
      </c>
      <c r="AI906" s="12">
        <f>_xlfn.XLOOKUP($D906,前月商品!$D:$D,前月商品!W:W,0)</f>
        <v>0</v>
      </c>
      <c r="AJ906" s="12">
        <f>_xlfn.XLOOKUP($D906,前々月商品!$D:$D,前々月商品!W:W,0)</f>
        <v>0</v>
      </c>
      <c r="AK906" s="12">
        <f>_xlfn.XLOOKUP($D906,当月商品!$D:$D,当月商品!H:H,0)</f>
        <v>0</v>
      </c>
      <c r="AL906" s="12">
        <f>_xlfn.XLOOKUP($D906,前月商品!$D:$D,前月商品!H:H,0)</f>
        <v>0</v>
      </c>
      <c r="AM906" s="12">
        <f>_xlfn.XLOOKUP($D906,前々月商品!$D:$D,前々月商品!H:H,0)</f>
        <v>0</v>
      </c>
      <c r="AN906" s="13">
        <f t="shared" si="205"/>
        <v>0</v>
      </c>
      <c r="AO906" s="13">
        <f t="shared" si="206"/>
        <v>0</v>
      </c>
      <c r="AP906" s="13">
        <f t="shared" si="207"/>
        <v>0</v>
      </c>
      <c r="AQ906" s="16">
        <f t="shared" si="208"/>
        <v>0</v>
      </c>
      <c r="AR906" s="16">
        <f t="shared" si="209"/>
        <v>0</v>
      </c>
      <c r="AS906" s="17">
        <f t="shared" si="210"/>
        <v>0</v>
      </c>
      <c r="AT906" t="e">
        <f t="shared" si="211"/>
        <v>#VALUE!</v>
      </c>
    </row>
    <row r="907" spans="3:46" ht="36.65" customHeight="1">
      <c r="C907" s="20">
        <v>902</v>
      </c>
      <c r="D907" s="53">
        <f>現状商品設定!B904</f>
        <v>0</v>
      </c>
      <c r="E907" s="26" t="str">
        <f>IFERROR(_xlfn.XLOOKUP($D907,現状商品設定!B:B,現状商品設定!C:C,"-"),"-")</f>
        <v>-</v>
      </c>
      <c r="F907" s="32" t="s">
        <v>46</v>
      </c>
      <c r="G907" s="30" t="str">
        <f>IFERROR(_xlfn.XLOOKUP($D907,現状商品設定!B:B,現状商品設定!F:F),"-")</f>
        <v>-</v>
      </c>
      <c r="H907" s="34" t="e">
        <f>IF(IF(AND(V907&gt;=設定!$C$3,X907&gt;=L907),G907*(1+設定!$C$6),IF(AND(V907&gt;=設定!$C$3,X907&lt;L907),G907*(1+設定!$C$7*-1),IF(V907&lt;設定!$C$3,G907*(1+設定!$C$6),"除外")))&gt;10,IF(AND(V907&gt;=設定!$C$3,X907&gt;=L907),G907*(1+設定!$C$6),IF(AND(V907&gt;=設定!$C$3,X907&lt;L907),G907*(1+設定!$C$7*-1),IF(V907&lt;設定!$C$3,G907*(1+設定!$C$6),"除外"))),10)</f>
        <v>#VALUE!</v>
      </c>
      <c r="I907" s="34" t="e">
        <f ca="1">IF(消化率!$I$5&lt;1,商品!H907*消化率!$I$5,IF(商品!W907*商品!Q907/(商品!H907*消化率!$I$5)&gt;商品!L907,商品!H907*消化率!$I$5,J907))</f>
        <v>#DIV/0!</v>
      </c>
      <c r="J907" s="34" t="e">
        <f t="shared" si="198"/>
        <v>#VALUE!</v>
      </c>
      <c r="K907" s="34" t="e">
        <f ca="1">IF(ROUNDDOWN(IF(I907&gt;=設定!$C$8,設定!$C$8,商品!I907),0)&lt;10,10,ROUNDDOWN(IF(I907&gt;=設定!$C$8,設定!$C$8,商品!I907),0))</f>
        <v>#DIV/0!</v>
      </c>
      <c r="L907" s="64">
        <f>IF(F907="標準",設定!$C$4,商品!F907)</f>
        <v>5</v>
      </c>
      <c r="M907" s="63" t="str">
        <f>_xlfn.XLOOKUP($D907,全商品!$F:$F,全商品!H:H,"-")</f>
        <v>-</v>
      </c>
      <c r="N907" s="12" t="str">
        <f>_xlfn.XLOOKUP($D907,全商品!$F:$F,全商品!I:I,"-")</f>
        <v>-</v>
      </c>
      <c r="O907" s="23" t="str">
        <f>_xlfn.XLOOKUP($D907,全商品!$F:$F,全商品!K:K,"-")</f>
        <v>-</v>
      </c>
      <c r="P907" s="13" t="str">
        <f>_xlfn.XLOOKUP($D907,全商品!$F:$F,全商品!M:M,"-")</f>
        <v>-</v>
      </c>
      <c r="Q907" s="25" t="str">
        <f>_xlfn.XLOOKUP($D907,現状商品設定!B:B,現状商品設定!D:D,"-")</f>
        <v>-</v>
      </c>
      <c r="R907" s="22">
        <f>SUM(_xlfn.XLOOKUP($D907,当月商品!$D:$D,当月商品!I:I,0),_xlfn.XLOOKUP($D907,前月商品!$D:$D,前月商品!I:I,0),_xlfn.XLOOKUP($D907,前々月商品!$D:$D,前々月商品!I:I,0))</f>
        <v>0</v>
      </c>
      <c r="S907" s="23">
        <f>SUM(_xlfn.XLOOKUP($D907,当月商品!$D:$D,当月商品!V:V,0),_xlfn.XLOOKUP($D907,前月商品!$D:$D,前月商品!V:V,0),_xlfn.XLOOKUP($D907,前々月商品!$D:$D,前々月商品!V:V,0))</f>
        <v>0</v>
      </c>
      <c r="T907" s="23">
        <f t="shared" si="199"/>
        <v>0</v>
      </c>
      <c r="U907" s="23">
        <f>SUM(_xlfn.XLOOKUP($D907,当月商品!$D:$D,当月商品!W:W,0),_xlfn.XLOOKUP($D907,前月商品!$D:$D,前月商品!W:W,0),_xlfn.XLOOKUP($D907,前々月商品!$D:$D,前々月商品!W:W,0))</f>
        <v>0</v>
      </c>
      <c r="V907" s="23">
        <f>SUM(_xlfn.XLOOKUP($D907,当月商品!$D:$D,当月商品!H:H,0),_xlfn.XLOOKUP($D907,前月商品!$D:$D,前月商品!H:H,0),_xlfn.XLOOKUP($D907,前々月商品!$D:$D,前々月商品!H:H,0))</f>
        <v>0</v>
      </c>
      <c r="W907" s="13">
        <f t="shared" si="200"/>
        <v>0</v>
      </c>
      <c r="X907" s="15">
        <f t="shared" si="201"/>
        <v>0</v>
      </c>
      <c r="Y907" s="22">
        <f>_xlfn.XLOOKUP($D907,当月商品!$D:$D,当月商品!I:I,0)</f>
        <v>0</v>
      </c>
      <c r="Z907" s="23">
        <f>_xlfn.XLOOKUP($D907,前月商品!$D:$D,前月商品!I:I,0)</f>
        <v>0</v>
      </c>
      <c r="AA907" s="23">
        <f>_xlfn.XLOOKUP($D907,前々月商品!$D:$D,前々月商品!I:I,0)</f>
        <v>0</v>
      </c>
      <c r="AB907" s="23">
        <f>_xlfn.XLOOKUP($D907,当月商品!$D:$D,当月商品!V:V,0)</f>
        <v>0</v>
      </c>
      <c r="AC907" s="23">
        <f>_xlfn.XLOOKUP($D907,前月商品!$D:$D,前月商品!V:V,0)</f>
        <v>0</v>
      </c>
      <c r="AD907" s="23">
        <f>_xlfn.XLOOKUP($D907,前々月商品!$D:$D,前々月商品!V:V,0)</f>
        <v>0</v>
      </c>
      <c r="AE907" s="23">
        <f t="shared" si="202"/>
        <v>0</v>
      </c>
      <c r="AF907" s="23">
        <f t="shared" si="203"/>
        <v>0</v>
      </c>
      <c r="AG907" s="23">
        <f t="shared" si="204"/>
        <v>0</v>
      </c>
      <c r="AH907" s="12">
        <f>_xlfn.XLOOKUP($D907,当月商品!$D:$D,当月商品!W:W,0)</f>
        <v>0</v>
      </c>
      <c r="AI907" s="12">
        <f>_xlfn.XLOOKUP($D907,前月商品!$D:$D,前月商品!W:W,0)</f>
        <v>0</v>
      </c>
      <c r="AJ907" s="12">
        <f>_xlfn.XLOOKUP($D907,前々月商品!$D:$D,前々月商品!W:W,0)</f>
        <v>0</v>
      </c>
      <c r="AK907" s="12">
        <f>_xlfn.XLOOKUP($D907,当月商品!$D:$D,当月商品!H:H,0)</f>
        <v>0</v>
      </c>
      <c r="AL907" s="12">
        <f>_xlfn.XLOOKUP($D907,前月商品!$D:$D,前月商品!H:H,0)</f>
        <v>0</v>
      </c>
      <c r="AM907" s="12">
        <f>_xlfn.XLOOKUP($D907,前々月商品!$D:$D,前々月商品!H:H,0)</f>
        <v>0</v>
      </c>
      <c r="AN907" s="13">
        <f t="shared" si="205"/>
        <v>0</v>
      </c>
      <c r="AO907" s="13">
        <f t="shared" si="206"/>
        <v>0</v>
      </c>
      <c r="AP907" s="13">
        <f t="shared" si="207"/>
        <v>0</v>
      </c>
      <c r="AQ907" s="16">
        <f t="shared" si="208"/>
        <v>0</v>
      </c>
      <c r="AR907" s="16">
        <f t="shared" si="209"/>
        <v>0</v>
      </c>
      <c r="AS907" s="17">
        <f t="shared" si="210"/>
        <v>0</v>
      </c>
      <c r="AT907" t="e">
        <f t="shared" si="211"/>
        <v>#VALUE!</v>
      </c>
    </row>
    <row r="908" spans="3:46" ht="36.65" customHeight="1">
      <c r="C908" s="20">
        <v>903</v>
      </c>
      <c r="D908" s="53">
        <f>現状商品設定!B905</f>
        <v>0</v>
      </c>
      <c r="E908" s="26" t="str">
        <f>IFERROR(_xlfn.XLOOKUP($D908,現状商品設定!B:B,現状商品設定!C:C,"-"),"-")</f>
        <v>-</v>
      </c>
      <c r="F908" s="32" t="s">
        <v>46</v>
      </c>
      <c r="G908" s="30" t="str">
        <f>IFERROR(_xlfn.XLOOKUP($D908,現状商品設定!B:B,現状商品設定!F:F),"-")</f>
        <v>-</v>
      </c>
      <c r="H908" s="34" t="e">
        <f>IF(IF(AND(V908&gt;=設定!$C$3,X908&gt;=L908),G908*(1+設定!$C$6),IF(AND(V908&gt;=設定!$C$3,X908&lt;L908),G908*(1+設定!$C$7*-1),IF(V908&lt;設定!$C$3,G908*(1+設定!$C$6),"除外")))&gt;10,IF(AND(V908&gt;=設定!$C$3,X908&gt;=L908),G908*(1+設定!$C$6),IF(AND(V908&gt;=設定!$C$3,X908&lt;L908),G908*(1+設定!$C$7*-1),IF(V908&lt;設定!$C$3,G908*(1+設定!$C$6),"除外"))),10)</f>
        <v>#VALUE!</v>
      </c>
      <c r="I908" s="34" t="e">
        <f ca="1">IF(消化率!$I$5&lt;1,商品!H908*消化率!$I$5,IF(商品!W908*商品!Q908/(商品!H908*消化率!$I$5)&gt;商品!L908,商品!H908*消化率!$I$5,J908))</f>
        <v>#DIV/0!</v>
      </c>
      <c r="J908" s="34" t="e">
        <f t="shared" si="198"/>
        <v>#VALUE!</v>
      </c>
      <c r="K908" s="34" t="e">
        <f ca="1">IF(ROUNDDOWN(IF(I908&gt;=設定!$C$8,設定!$C$8,商品!I908),0)&lt;10,10,ROUNDDOWN(IF(I908&gt;=設定!$C$8,設定!$C$8,商品!I908),0))</f>
        <v>#DIV/0!</v>
      </c>
      <c r="L908" s="64">
        <f>IF(F908="標準",設定!$C$4,商品!F908)</f>
        <v>5</v>
      </c>
      <c r="M908" s="63" t="str">
        <f>_xlfn.XLOOKUP($D908,全商品!$F:$F,全商品!H:H,"-")</f>
        <v>-</v>
      </c>
      <c r="N908" s="12" t="str">
        <f>_xlfn.XLOOKUP($D908,全商品!$F:$F,全商品!I:I,"-")</f>
        <v>-</v>
      </c>
      <c r="O908" s="23" t="str">
        <f>_xlfn.XLOOKUP($D908,全商品!$F:$F,全商品!K:K,"-")</f>
        <v>-</v>
      </c>
      <c r="P908" s="13" t="str">
        <f>_xlfn.XLOOKUP($D908,全商品!$F:$F,全商品!M:M,"-")</f>
        <v>-</v>
      </c>
      <c r="Q908" s="25" t="str">
        <f>_xlfn.XLOOKUP($D908,現状商品設定!B:B,現状商品設定!D:D,"-")</f>
        <v>-</v>
      </c>
      <c r="R908" s="22">
        <f>SUM(_xlfn.XLOOKUP($D908,当月商品!$D:$D,当月商品!I:I,0),_xlfn.XLOOKUP($D908,前月商品!$D:$D,前月商品!I:I,0),_xlfn.XLOOKUP($D908,前々月商品!$D:$D,前々月商品!I:I,0))</f>
        <v>0</v>
      </c>
      <c r="S908" s="23">
        <f>SUM(_xlfn.XLOOKUP($D908,当月商品!$D:$D,当月商品!V:V,0),_xlfn.XLOOKUP($D908,前月商品!$D:$D,前月商品!V:V,0),_xlfn.XLOOKUP($D908,前々月商品!$D:$D,前々月商品!V:V,0))</f>
        <v>0</v>
      </c>
      <c r="T908" s="23">
        <f t="shared" si="199"/>
        <v>0</v>
      </c>
      <c r="U908" s="23">
        <f>SUM(_xlfn.XLOOKUP($D908,当月商品!$D:$D,当月商品!W:W,0),_xlfn.XLOOKUP($D908,前月商品!$D:$D,前月商品!W:W,0),_xlfn.XLOOKUP($D908,前々月商品!$D:$D,前々月商品!W:W,0))</f>
        <v>0</v>
      </c>
      <c r="V908" s="23">
        <f>SUM(_xlfn.XLOOKUP($D908,当月商品!$D:$D,当月商品!H:H,0),_xlfn.XLOOKUP($D908,前月商品!$D:$D,前月商品!H:H,0),_xlfn.XLOOKUP($D908,前々月商品!$D:$D,前々月商品!H:H,0))</f>
        <v>0</v>
      </c>
      <c r="W908" s="13">
        <f t="shared" si="200"/>
        <v>0</v>
      </c>
      <c r="X908" s="15">
        <f t="shared" si="201"/>
        <v>0</v>
      </c>
      <c r="Y908" s="22">
        <f>_xlfn.XLOOKUP($D908,当月商品!$D:$D,当月商品!I:I,0)</f>
        <v>0</v>
      </c>
      <c r="Z908" s="23">
        <f>_xlfn.XLOOKUP($D908,前月商品!$D:$D,前月商品!I:I,0)</f>
        <v>0</v>
      </c>
      <c r="AA908" s="23">
        <f>_xlfn.XLOOKUP($D908,前々月商品!$D:$D,前々月商品!I:I,0)</f>
        <v>0</v>
      </c>
      <c r="AB908" s="23">
        <f>_xlfn.XLOOKUP($D908,当月商品!$D:$D,当月商品!V:V,0)</f>
        <v>0</v>
      </c>
      <c r="AC908" s="23">
        <f>_xlfn.XLOOKUP($D908,前月商品!$D:$D,前月商品!V:V,0)</f>
        <v>0</v>
      </c>
      <c r="AD908" s="23">
        <f>_xlfn.XLOOKUP($D908,前々月商品!$D:$D,前々月商品!V:V,0)</f>
        <v>0</v>
      </c>
      <c r="AE908" s="23">
        <f t="shared" si="202"/>
        <v>0</v>
      </c>
      <c r="AF908" s="23">
        <f t="shared" si="203"/>
        <v>0</v>
      </c>
      <c r="AG908" s="23">
        <f t="shared" si="204"/>
        <v>0</v>
      </c>
      <c r="AH908" s="12">
        <f>_xlfn.XLOOKUP($D908,当月商品!$D:$D,当月商品!W:W,0)</f>
        <v>0</v>
      </c>
      <c r="AI908" s="12">
        <f>_xlfn.XLOOKUP($D908,前月商品!$D:$D,前月商品!W:W,0)</f>
        <v>0</v>
      </c>
      <c r="AJ908" s="12">
        <f>_xlfn.XLOOKUP($D908,前々月商品!$D:$D,前々月商品!W:W,0)</f>
        <v>0</v>
      </c>
      <c r="AK908" s="12">
        <f>_xlfn.XLOOKUP($D908,当月商品!$D:$D,当月商品!H:H,0)</f>
        <v>0</v>
      </c>
      <c r="AL908" s="12">
        <f>_xlfn.XLOOKUP($D908,前月商品!$D:$D,前月商品!H:H,0)</f>
        <v>0</v>
      </c>
      <c r="AM908" s="12">
        <f>_xlfn.XLOOKUP($D908,前々月商品!$D:$D,前々月商品!H:H,0)</f>
        <v>0</v>
      </c>
      <c r="AN908" s="13">
        <f t="shared" si="205"/>
        <v>0</v>
      </c>
      <c r="AO908" s="13">
        <f t="shared" si="206"/>
        <v>0</v>
      </c>
      <c r="AP908" s="13">
        <f t="shared" si="207"/>
        <v>0</v>
      </c>
      <c r="AQ908" s="16">
        <f t="shared" si="208"/>
        <v>0</v>
      </c>
      <c r="AR908" s="16">
        <f t="shared" si="209"/>
        <v>0</v>
      </c>
      <c r="AS908" s="17">
        <f t="shared" si="210"/>
        <v>0</v>
      </c>
      <c r="AT908" t="e">
        <f t="shared" si="211"/>
        <v>#VALUE!</v>
      </c>
    </row>
    <row r="909" spans="3:46" ht="36.65" customHeight="1">
      <c r="C909" s="20">
        <v>904</v>
      </c>
      <c r="D909" s="53">
        <f>現状商品設定!B906</f>
        <v>0</v>
      </c>
      <c r="E909" s="26" t="str">
        <f>IFERROR(_xlfn.XLOOKUP($D909,現状商品設定!B:B,現状商品設定!C:C,"-"),"-")</f>
        <v>-</v>
      </c>
      <c r="F909" s="32" t="s">
        <v>46</v>
      </c>
      <c r="G909" s="30" t="str">
        <f>IFERROR(_xlfn.XLOOKUP($D909,現状商品設定!B:B,現状商品設定!F:F),"-")</f>
        <v>-</v>
      </c>
      <c r="H909" s="34" t="e">
        <f>IF(IF(AND(V909&gt;=設定!$C$3,X909&gt;=L909),G909*(1+設定!$C$6),IF(AND(V909&gt;=設定!$C$3,X909&lt;L909),G909*(1+設定!$C$7*-1),IF(V909&lt;設定!$C$3,G909*(1+設定!$C$6),"除外")))&gt;10,IF(AND(V909&gt;=設定!$C$3,X909&gt;=L909),G909*(1+設定!$C$6),IF(AND(V909&gt;=設定!$C$3,X909&lt;L909),G909*(1+設定!$C$7*-1),IF(V909&lt;設定!$C$3,G909*(1+設定!$C$6),"除外"))),10)</f>
        <v>#VALUE!</v>
      </c>
      <c r="I909" s="34" t="e">
        <f ca="1">IF(消化率!$I$5&lt;1,商品!H909*消化率!$I$5,IF(商品!W909*商品!Q909/(商品!H909*消化率!$I$5)&gt;商品!L909,商品!H909*消化率!$I$5,J909))</f>
        <v>#DIV/0!</v>
      </c>
      <c r="J909" s="34" t="e">
        <f t="shared" si="198"/>
        <v>#VALUE!</v>
      </c>
      <c r="K909" s="34" t="e">
        <f ca="1">IF(ROUNDDOWN(IF(I909&gt;=設定!$C$8,設定!$C$8,商品!I909),0)&lt;10,10,ROUNDDOWN(IF(I909&gt;=設定!$C$8,設定!$C$8,商品!I909),0))</f>
        <v>#DIV/0!</v>
      </c>
      <c r="L909" s="64">
        <f>IF(F909="標準",設定!$C$4,商品!F909)</f>
        <v>5</v>
      </c>
      <c r="M909" s="63" t="str">
        <f>_xlfn.XLOOKUP($D909,全商品!$F:$F,全商品!H:H,"-")</f>
        <v>-</v>
      </c>
      <c r="N909" s="12" t="str">
        <f>_xlfn.XLOOKUP($D909,全商品!$F:$F,全商品!I:I,"-")</f>
        <v>-</v>
      </c>
      <c r="O909" s="23" t="str">
        <f>_xlfn.XLOOKUP($D909,全商品!$F:$F,全商品!K:K,"-")</f>
        <v>-</v>
      </c>
      <c r="P909" s="13" t="str">
        <f>_xlfn.XLOOKUP($D909,全商品!$F:$F,全商品!M:M,"-")</f>
        <v>-</v>
      </c>
      <c r="Q909" s="25" t="str">
        <f>_xlfn.XLOOKUP($D909,現状商品設定!B:B,現状商品設定!D:D,"-")</f>
        <v>-</v>
      </c>
      <c r="R909" s="22">
        <f>SUM(_xlfn.XLOOKUP($D909,当月商品!$D:$D,当月商品!I:I,0),_xlfn.XLOOKUP($D909,前月商品!$D:$D,前月商品!I:I,0),_xlfn.XLOOKUP($D909,前々月商品!$D:$D,前々月商品!I:I,0))</f>
        <v>0</v>
      </c>
      <c r="S909" s="23">
        <f>SUM(_xlfn.XLOOKUP($D909,当月商品!$D:$D,当月商品!V:V,0),_xlfn.XLOOKUP($D909,前月商品!$D:$D,前月商品!V:V,0),_xlfn.XLOOKUP($D909,前々月商品!$D:$D,前々月商品!V:V,0))</f>
        <v>0</v>
      </c>
      <c r="T909" s="23">
        <f t="shared" si="199"/>
        <v>0</v>
      </c>
      <c r="U909" s="23">
        <f>SUM(_xlfn.XLOOKUP($D909,当月商品!$D:$D,当月商品!W:W,0),_xlfn.XLOOKUP($D909,前月商品!$D:$D,前月商品!W:W,0),_xlfn.XLOOKUP($D909,前々月商品!$D:$D,前々月商品!W:W,0))</f>
        <v>0</v>
      </c>
      <c r="V909" s="23">
        <f>SUM(_xlfn.XLOOKUP($D909,当月商品!$D:$D,当月商品!H:H,0),_xlfn.XLOOKUP($D909,前月商品!$D:$D,前月商品!H:H,0),_xlfn.XLOOKUP($D909,前々月商品!$D:$D,前々月商品!H:H,0))</f>
        <v>0</v>
      </c>
      <c r="W909" s="13">
        <f t="shared" si="200"/>
        <v>0</v>
      </c>
      <c r="X909" s="15">
        <f t="shared" si="201"/>
        <v>0</v>
      </c>
      <c r="Y909" s="22">
        <f>_xlfn.XLOOKUP($D909,当月商品!$D:$D,当月商品!I:I,0)</f>
        <v>0</v>
      </c>
      <c r="Z909" s="23">
        <f>_xlfn.XLOOKUP($D909,前月商品!$D:$D,前月商品!I:I,0)</f>
        <v>0</v>
      </c>
      <c r="AA909" s="23">
        <f>_xlfn.XLOOKUP($D909,前々月商品!$D:$D,前々月商品!I:I,0)</f>
        <v>0</v>
      </c>
      <c r="AB909" s="23">
        <f>_xlfn.XLOOKUP($D909,当月商品!$D:$D,当月商品!V:V,0)</f>
        <v>0</v>
      </c>
      <c r="AC909" s="23">
        <f>_xlfn.XLOOKUP($D909,前月商品!$D:$D,前月商品!V:V,0)</f>
        <v>0</v>
      </c>
      <c r="AD909" s="23">
        <f>_xlfn.XLOOKUP($D909,前々月商品!$D:$D,前々月商品!V:V,0)</f>
        <v>0</v>
      </c>
      <c r="AE909" s="23">
        <f t="shared" si="202"/>
        <v>0</v>
      </c>
      <c r="AF909" s="23">
        <f t="shared" si="203"/>
        <v>0</v>
      </c>
      <c r="AG909" s="23">
        <f t="shared" si="204"/>
        <v>0</v>
      </c>
      <c r="AH909" s="12">
        <f>_xlfn.XLOOKUP($D909,当月商品!$D:$D,当月商品!W:W,0)</f>
        <v>0</v>
      </c>
      <c r="AI909" s="12">
        <f>_xlfn.XLOOKUP($D909,前月商品!$D:$D,前月商品!W:W,0)</f>
        <v>0</v>
      </c>
      <c r="AJ909" s="12">
        <f>_xlfn.XLOOKUP($D909,前々月商品!$D:$D,前々月商品!W:W,0)</f>
        <v>0</v>
      </c>
      <c r="AK909" s="12">
        <f>_xlfn.XLOOKUP($D909,当月商品!$D:$D,当月商品!H:H,0)</f>
        <v>0</v>
      </c>
      <c r="AL909" s="12">
        <f>_xlfn.XLOOKUP($D909,前月商品!$D:$D,前月商品!H:H,0)</f>
        <v>0</v>
      </c>
      <c r="AM909" s="12">
        <f>_xlfn.XLOOKUP($D909,前々月商品!$D:$D,前々月商品!H:H,0)</f>
        <v>0</v>
      </c>
      <c r="AN909" s="13">
        <f t="shared" si="205"/>
        <v>0</v>
      </c>
      <c r="AO909" s="13">
        <f t="shared" si="206"/>
        <v>0</v>
      </c>
      <c r="AP909" s="13">
        <f t="shared" si="207"/>
        <v>0</v>
      </c>
      <c r="AQ909" s="16">
        <f t="shared" si="208"/>
        <v>0</v>
      </c>
      <c r="AR909" s="16">
        <f t="shared" si="209"/>
        <v>0</v>
      </c>
      <c r="AS909" s="17">
        <f t="shared" si="210"/>
        <v>0</v>
      </c>
      <c r="AT909" t="e">
        <f t="shared" si="211"/>
        <v>#VALUE!</v>
      </c>
    </row>
    <row r="910" spans="3:46" ht="36.65" customHeight="1">
      <c r="C910" s="20">
        <v>905</v>
      </c>
      <c r="D910" s="53">
        <f>現状商品設定!B907</f>
        <v>0</v>
      </c>
      <c r="E910" s="26" t="str">
        <f>IFERROR(_xlfn.XLOOKUP($D910,現状商品設定!B:B,現状商品設定!C:C,"-"),"-")</f>
        <v>-</v>
      </c>
      <c r="F910" s="32" t="s">
        <v>46</v>
      </c>
      <c r="G910" s="30" t="str">
        <f>IFERROR(_xlfn.XLOOKUP($D910,現状商品設定!B:B,現状商品設定!F:F),"-")</f>
        <v>-</v>
      </c>
      <c r="H910" s="34" t="e">
        <f>IF(IF(AND(V910&gt;=設定!$C$3,X910&gt;=L910),G910*(1+設定!$C$6),IF(AND(V910&gt;=設定!$C$3,X910&lt;L910),G910*(1+設定!$C$7*-1),IF(V910&lt;設定!$C$3,G910*(1+設定!$C$6),"除外")))&gt;10,IF(AND(V910&gt;=設定!$C$3,X910&gt;=L910),G910*(1+設定!$C$6),IF(AND(V910&gt;=設定!$C$3,X910&lt;L910),G910*(1+設定!$C$7*-1),IF(V910&lt;設定!$C$3,G910*(1+設定!$C$6),"除外"))),10)</f>
        <v>#VALUE!</v>
      </c>
      <c r="I910" s="34" t="e">
        <f ca="1">IF(消化率!$I$5&lt;1,商品!H910*消化率!$I$5,IF(商品!W910*商品!Q910/(商品!H910*消化率!$I$5)&gt;商品!L910,商品!H910*消化率!$I$5,J910))</f>
        <v>#DIV/0!</v>
      </c>
      <c r="J910" s="34" t="e">
        <f t="shared" si="198"/>
        <v>#VALUE!</v>
      </c>
      <c r="K910" s="34" t="e">
        <f ca="1">IF(ROUNDDOWN(IF(I910&gt;=設定!$C$8,設定!$C$8,商品!I910),0)&lt;10,10,ROUNDDOWN(IF(I910&gt;=設定!$C$8,設定!$C$8,商品!I910),0))</f>
        <v>#DIV/0!</v>
      </c>
      <c r="L910" s="64">
        <f>IF(F910="標準",設定!$C$4,商品!F910)</f>
        <v>5</v>
      </c>
      <c r="M910" s="63" t="str">
        <f>_xlfn.XLOOKUP($D910,全商品!$F:$F,全商品!H:H,"-")</f>
        <v>-</v>
      </c>
      <c r="N910" s="12" t="str">
        <f>_xlfn.XLOOKUP($D910,全商品!$F:$F,全商品!I:I,"-")</f>
        <v>-</v>
      </c>
      <c r="O910" s="23" t="str">
        <f>_xlfn.XLOOKUP($D910,全商品!$F:$F,全商品!K:K,"-")</f>
        <v>-</v>
      </c>
      <c r="P910" s="13" t="str">
        <f>_xlfn.XLOOKUP($D910,全商品!$F:$F,全商品!M:M,"-")</f>
        <v>-</v>
      </c>
      <c r="Q910" s="25" t="str">
        <f>_xlfn.XLOOKUP($D910,現状商品設定!B:B,現状商品設定!D:D,"-")</f>
        <v>-</v>
      </c>
      <c r="R910" s="22">
        <f>SUM(_xlfn.XLOOKUP($D910,当月商品!$D:$D,当月商品!I:I,0),_xlfn.XLOOKUP($D910,前月商品!$D:$D,前月商品!I:I,0),_xlfn.XLOOKUP($D910,前々月商品!$D:$D,前々月商品!I:I,0))</f>
        <v>0</v>
      </c>
      <c r="S910" s="23">
        <f>SUM(_xlfn.XLOOKUP($D910,当月商品!$D:$D,当月商品!V:V,0),_xlfn.XLOOKUP($D910,前月商品!$D:$D,前月商品!V:V,0),_xlfn.XLOOKUP($D910,前々月商品!$D:$D,前々月商品!V:V,0))</f>
        <v>0</v>
      </c>
      <c r="T910" s="23">
        <f t="shared" si="199"/>
        <v>0</v>
      </c>
      <c r="U910" s="23">
        <f>SUM(_xlfn.XLOOKUP($D910,当月商品!$D:$D,当月商品!W:W,0),_xlfn.XLOOKUP($D910,前月商品!$D:$D,前月商品!W:W,0),_xlfn.XLOOKUP($D910,前々月商品!$D:$D,前々月商品!W:W,0))</f>
        <v>0</v>
      </c>
      <c r="V910" s="23">
        <f>SUM(_xlfn.XLOOKUP($D910,当月商品!$D:$D,当月商品!H:H,0),_xlfn.XLOOKUP($D910,前月商品!$D:$D,前月商品!H:H,0),_xlfn.XLOOKUP($D910,前々月商品!$D:$D,前々月商品!H:H,0))</f>
        <v>0</v>
      </c>
      <c r="W910" s="13">
        <f t="shared" si="200"/>
        <v>0</v>
      </c>
      <c r="X910" s="15">
        <f t="shared" si="201"/>
        <v>0</v>
      </c>
      <c r="Y910" s="22">
        <f>_xlfn.XLOOKUP($D910,当月商品!$D:$D,当月商品!I:I,0)</f>
        <v>0</v>
      </c>
      <c r="Z910" s="23">
        <f>_xlfn.XLOOKUP($D910,前月商品!$D:$D,前月商品!I:I,0)</f>
        <v>0</v>
      </c>
      <c r="AA910" s="23">
        <f>_xlfn.XLOOKUP($D910,前々月商品!$D:$D,前々月商品!I:I,0)</f>
        <v>0</v>
      </c>
      <c r="AB910" s="23">
        <f>_xlfn.XLOOKUP($D910,当月商品!$D:$D,当月商品!V:V,0)</f>
        <v>0</v>
      </c>
      <c r="AC910" s="23">
        <f>_xlfn.XLOOKUP($D910,前月商品!$D:$D,前月商品!V:V,0)</f>
        <v>0</v>
      </c>
      <c r="AD910" s="23">
        <f>_xlfn.XLOOKUP($D910,前々月商品!$D:$D,前々月商品!V:V,0)</f>
        <v>0</v>
      </c>
      <c r="AE910" s="23">
        <f t="shared" si="202"/>
        <v>0</v>
      </c>
      <c r="AF910" s="23">
        <f t="shared" si="203"/>
        <v>0</v>
      </c>
      <c r="AG910" s="23">
        <f t="shared" si="204"/>
        <v>0</v>
      </c>
      <c r="AH910" s="12">
        <f>_xlfn.XLOOKUP($D910,当月商品!$D:$D,当月商品!W:W,0)</f>
        <v>0</v>
      </c>
      <c r="AI910" s="12">
        <f>_xlfn.XLOOKUP($D910,前月商品!$D:$D,前月商品!W:W,0)</f>
        <v>0</v>
      </c>
      <c r="AJ910" s="12">
        <f>_xlfn.XLOOKUP($D910,前々月商品!$D:$D,前々月商品!W:W,0)</f>
        <v>0</v>
      </c>
      <c r="AK910" s="12">
        <f>_xlfn.XLOOKUP($D910,当月商品!$D:$D,当月商品!H:H,0)</f>
        <v>0</v>
      </c>
      <c r="AL910" s="12">
        <f>_xlfn.XLOOKUP($D910,前月商品!$D:$D,前月商品!H:H,0)</f>
        <v>0</v>
      </c>
      <c r="AM910" s="12">
        <f>_xlfn.XLOOKUP($D910,前々月商品!$D:$D,前々月商品!H:H,0)</f>
        <v>0</v>
      </c>
      <c r="AN910" s="13">
        <f t="shared" si="205"/>
        <v>0</v>
      </c>
      <c r="AO910" s="13">
        <f t="shared" si="206"/>
        <v>0</v>
      </c>
      <c r="AP910" s="13">
        <f t="shared" si="207"/>
        <v>0</v>
      </c>
      <c r="AQ910" s="16">
        <f t="shared" si="208"/>
        <v>0</v>
      </c>
      <c r="AR910" s="16">
        <f t="shared" si="209"/>
        <v>0</v>
      </c>
      <c r="AS910" s="17">
        <f t="shared" si="210"/>
        <v>0</v>
      </c>
      <c r="AT910" t="e">
        <f t="shared" si="211"/>
        <v>#VALUE!</v>
      </c>
    </row>
    <row r="911" spans="3:46" ht="36.65" customHeight="1">
      <c r="C911" s="20">
        <v>906</v>
      </c>
      <c r="D911" s="53">
        <f>現状商品設定!B908</f>
        <v>0</v>
      </c>
      <c r="E911" s="26" t="str">
        <f>IFERROR(_xlfn.XLOOKUP($D911,現状商品設定!B:B,現状商品設定!C:C,"-"),"-")</f>
        <v>-</v>
      </c>
      <c r="F911" s="32" t="s">
        <v>46</v>
      </c>
      <c r="G911" s="30" t="str">
        <f>IFERROR(_xlfn.XLOOKUP($D911,現状商品設定!B:B,現状商品設定!F:F),"-")</f>
        <v>-</v>
      </c>
      <c r="H911" s="34" t="e">
        <f>IF(IF(AND(V911&gt;=設定!$C$3,X911&gt;=L911),G911*(1+設定!$C$6),IF(AND(V911&gt;=設定!$C$3,X911&lt;L911),G911*(1+設定!$C$7*-1),IF(V911&lt;設定!$C$3,G911*(1+設定!$C$6),"除外")))&gt;10,IF(AND(V911&gt;=設定!$C$3,X911&gt;=L911),G911*(1+設定!$C$6),IF(AND(V911&gt;=設定!$C$3,X911&lt;L911),G911*(1+設定!$C$7*-1),IF(V911&lt;設定!$C$3,G911*(1+設定!$C$6),"除外"))),10)</f>
        <v>#VALUE!</v>
      </c>
      <c r="I911" s="34" t="e">
        <f ca="1">IF(消化率!$I$5&lt;1,商品!H911*消化率!$I$5,IF(商品!W911*商品!Q911/(商品!H911*消化率!$I$5)&gt;商品!L911,商品!H911*消化率!$I$5,J911))</f>
        <v>#DIV/0!</v>
      </c>
      <c r="J911" s="34" t="e">
        <f t="shared" si="198"/>
        <v>#VALUE!</v>
      </c>
      <c r="K911" s="34" t="e">
        <f ca="1">IF(ROUNDDOWN(IF(I911&gt;=設定!$C$8,設定!$C$8,商品!I911),0)&lt;10,10,ROUNDDOWN(IF(I911&gt;=設定!$C$8,設定!$C$8,商品!I911),0))</f>
        <v>#DIV/0!</v>
      </c>
      <c r="L911" s="64">
        <f>IF(F911="標準",設定!$C$4,商品!F911)</f>
        <v>5</v>
      </c>
      <c r="M911" s="63" t="str">
        <f>_xlfn.XLOOKUP($D911,全商品!$F:$F,全商品!H:H,"-")</f>
        <v>-</v>
      </c>
      <c r="N911" s="12" t="str">
        <f>_xlfn.XLOOKUP($D911,全商品!$F:$F,全商品!I:I,"-")</f>
        <v>-</v>
      </c>
      <c r="O911" s="23" t="str">
        <f>_xlfn.XLOOKUP($D911,全商品!$F:$F,全商品!K:K,"-")</f>
        <v>-</v>
      </c>
      <c r="P911" s="13" t="str">
        <f>_xlfn.XLOOKUP($D911,全商品!$F:$F,全商品!M:M,"-")</f>
        <v>-</v>
      </c>
      <c r="Q911" s="25" t="str">
        <f>_xlfn.XLOOKUP($D911,現状商品設定!B:B,現状商品設定!D:D,"-")</f>
        <v>-</v>
      </c>
      <c r="R911" s="22">
        <f>SUM(_xlfn.XLOOKUP($D911,当月商品!$D:$D,当月商品!I:I,0),_xlfn.XLOOKUP($D911,前月商品!$D:$D,前月商品!I:I,0),_xlfn.XLOOKUP($D911,前々月商品!$D:$D,前々月商品!I:I,0))</f>
        <v>0</v>
      </c>
      <c r="S911" s="23">
        <f>SUM(_xlfn.XLOOKUP($D911,当月商品!$D:$D,当月商品!V:V,0),_xlfn.XLOOKUP($D911,前月商品!$D:$D,前月商品!V:V,0),_xlfn.XLOOKUP($D911,前々月商品!$D:$D,前々月商品!V:V,0))</f>
        <v>0</v>
      </c>
      <c r="T911" s="23">
        <f t="shared" si="199"/>
        <v>0</v>
      </c>
      <c r="U911" s="23">
        <f>SUM(_xlfn.XLOOKUP($D911,当月商品!$D:$D,当月商品!W:W,0),_xlfn.XLOOKUP($D911,前月商品!$D:$D,前月商品!W:W,0),_xlfn.XLOOKUP($D911,前々月商品!$D:$D,前々月商品!W:W,0))</f>
        <v>0</v>
      </c>
      <c r="V911" s="23">
        <f>SUM(_xlfn.XLOOKUP($D911,当月商品!$D:$D,当月商品!H:H,0),_xlfn.XLOOKUP($D911,前月商品!$D:$D,前月商品!H:H,0),_xlfn.XLOOKUP($D911,前々月商品!$D:$D,前々月商品!H:H,0))</f>
        <v>0</v>
      </c>
      <c r="W911" s="13">
        <f t="shared" si="200"/>
        <v>0</v>
      </c>
      <c r="X911" s="15">
        <f t="shared" si="201"/>
        <v>0</v>
      </c>
      <c r="Y911" s="22">
        <f>_xlfn.XLOOKUP($D911,当月商品!$D:$D,当月商品!I:I,0)</f>
        <v>0</v>
      </c>
      <c r="Z911" s="23">
        <f>_xlfn.XLOOKUP($D911,前月商品!$D:$D,前月商品!I:I,0)</f>
        <v>0</v>
      </c>
      <c r="AA911" s="23">
        <f>_xlfn.XLOOKUP($D911,前々月商品!$D:$D,前々月商品!I:I,0)</f>
        <v>0</v>
      </c>
      <c r="AB911" s="23">
        <f>_xlfn.XLOOKUP($D911,当月商品!$D:$D,当月商品!V:V,0)</f>
        <v>0</v>
      </c>
      <c r="AC911" s="23">
        <f>_xlfn.XLOOKUP($D911,前月商品!$D:$D,前月商品!V:V,0)</f>
        <v>0</v>
      </c>
      <c r="AD911" s="23">
        <f>_xlfn.XLOOKUP($D911,前々月商品!$D:$D,前々月商品!V:V,0)</f>
        <v>0</v>
      </c>
      <c r="AE911" s="23">
        <f t="shared" si="202"/>
        <v>0</v>
      </c>
      <c r="AF911" s="23">
        <f t="shared" si="203"/>
        <v>0</v>
      </c>
      <c r="AG911" s="23">
        <f t="shared" si="204"/>
        <v>0</v>
      </c>
      <c r="AH911" s="12">
        <f>_xlfn.XLOOKUP($D911,当月商品!$D:$D,当月商品!W:W,0)</f>
        <v>0</v>
      </c>
      <c r="AI911" s="12">
        <f>_xlfn.XLOOKUP($D911,前月商品!$D:$D,前月商品!W:W,0)</f>
        <v>0</v>
      </c>
      <c r="AJ911" s="12">
        <f>_xlfn.XLOOKUP($D911,前々月商品!$D:$D,前々月商品!W:W,0)</f>
        <v>0</v>
      </c>
      <c r="AK911" s="12">
        <f>_xlfn.XLOOKUP($D911,当月商品!$D:$D,当月商品!H:H,0)</f>
        <v>0</v>
      </c>
      <c r="AL911" s="12">
        <f>_xlfn.XLOOKUP($D911,前月商品!$D:$D,前月商品!H:H,0)</f>
        <v>0</v>
      </c>
      <c r="AM911" s="12">
        <f>_xlfn.XLOOKUP($D911,前々月商品!$D:$D,前々月商品!H:H,0)</f>
        <v>0</v>
      </c>
      <c r="AN911" s="13">
        <f t="shared" si="205"/>
        <v>0</v>
      </c>
      <c r="AO911" s="13">
        <f t="shared" si="206"/>
        <v>0</v>
      </c>
      <c r="AP911" s="13">
        <f t="shared" si="207"/>
        <v>0</v>
      </c>
      <c r="AQ911" s="16">
        <f t="shared" si="208"/>
        <v>0</v>
      </c>
      <c r="AR911" s="16">
        <f t="shared" si="209"/>
        <v>0</v>
      </c>
      <c r="AS911" s="17">
        <f t="shared" si="210"/>
        <v>0</v>
      </c>
      <c r="AT911" t="e">
        <f t="shared" si="211"/>
        <v>#VALUE!</v>
      </c>
    </row>
    <row r="912" spans="3:46" ht="36.65" customHeight="1">
      <c r="C912" s="20">
        <v>907</v>
      </c>
      <c r="D912" s="53">
        <f>現状商品設定!B909</f>
        <v>0</v>
      </c>
      <c r="E912" s="26" t="str">
        <f>IFERROR(_xlfn.XLOOKUP($D912,現状商品設定!B:B,現状商品設定!C:C,"-"),"-")</f>
        <v>-</v>
      </c>
      <c r="F912" s="32" t="s">
        <v>46</v>
      </c>
      <c r="G912" s="30" t="str">
        <f>IFERROR(_xlfn.XLOOKUP($D912,現状商品設定!B:B,現状商品設定!F:F),"-")</f>
        <v>-</v>
      </c>
      <c r="H912" s="34" t="e">
        <f>IF(IF(AND(V912&gt;=設定!$C$3,X912&gt;=L912),G912*(1+設定!$C$6),IF(AND(V912&gt;=設定!$C$3,X912&lt;L912),G912*(1+設定!$C$7*-1),IF(V912&lt;設定!$C$3,G912*(1+設定!$C$6),"除外")))&gt;10,IF(AND(V912&gt;=設定!$C$3,X912&gt;=L912),G912*(1+設定!$C$6),IF(AND(V912&gt;=設定!$C$3,X912&lt;L912),G912*(1+設定!$C$7*-1),IF(V912&lt;設定!$C$3,G912*(1+設定!$C$6),"除外"))),10)</f>
        <v>#VALUE!</v>
      </c>
      <c r="I912" s="34" t="e">
        <f ca="1">IF(消化率!$I$5&lt;1,商品!H912*消化率!$I$5,IF(商品!W912*商品!Q912/(商品!H912*消化率!$I$5)&gt;商品!L912,商品!H912*消化率!$I$5,J912))</f>
        <v>#DIV/0!</v>
      </c>
      <c r="J912" s="34" t="e">
        <f t="shared" si="198"/>
        <v>#VALUE!</v>
      </c>
      <c r="K912" s="34" t="e">
        <f ca="1">IF(ROUNDDOWN(IF(I912&gt;=設定!$C$8,設定!$C$8,商品!I912),0)&lt;10,10,ROUNDDOWN(IF(I912&gt;=設定!$C$8,設定!$C$8,商品!I912),0))</f>
        <v>#DIV/0!</v>
      </c>
      <c r="L912" s="64">
        <f>IF(F912="標準",設定!$C$4,商品!F912)</f>
        <v>5</v>
      </c>
      <c r="M912" s="63" t="str">
        <f>_xlfn.XLOOKUP($D912,全商品!$F:$F,全商品!H:H,"-")</f>
        <v>-</v>
      </c>
      <c r="N912" s="12" t="str">
        <f>_xlfn.XLOOKUP($D912,全商品!$F:$F,全商品!I:I,"-")</f>
        <v>-</v>
      </c>
      <c r="O912" s="23" t="str">
        <f>_xlfn.XLOOKUP($D912,全商品!$F:$F,全商品!K:K,"-")</f>
        <v>-</v>
      </c>
      <c r="P912" s="13" t="str">
        <f>_xlfn.XLOOKUP($D912,全商品!$F:$F,全商品!M:M,"-")</f>
        <v>-</v>
      </c>
      <c r="Q912" s="25" t="str">
        <f>_xlfn.XLOOKUP($D912,現状商品設定!B:B,現状商品設定!D:D,"-")</f>
        <v>-</v>
      </c>
      <c r="R912" s="22">
        <f>SUM(_xlfn.XLOOKUP($D912,当月商品!$D:$D,当月商品!I:I,0),_xlfn.XLOOKUP($D912,前月商品!$D:$D,前月商品!I:I,0),_xlfn.XLOOKUP($D912,前々月商品!$D:$D,前々月商品!I:I,0))</f>
        <v>0</v>
      </c>
      <c r="S912" s="23">
        <f>SUM(_xlfn.XLOOKUP($D912,当月商品!$D:$D,当月商品!V:V,0),_xlfn.XLOOKUP($D912,前月商品!$D:$D,前月商品!V:V,0),_xlfn.XLOOKUP($D912,前々月商品!$D:$D,前々月商品!V:V,0))</f>
        <v>0</v>
      </c>
      <c r="T912" s="23">
        <f t="shared" si="199"/>
        <v>0</v>
      </c>
      <c r="U912" s="23">
        <f>SUM(_xlfn.XLOOKUP($D912,当月商品!$D:$D,当月商品!W:W,0),_xlfn.XLOOKUP($D912,前月商品!$D:$D,前月商品!W:W,0),_xlfn.XLOOKUP($D912,前々月商品!$D:$D,前々月商品!W:W,0))</f>
        <v>0</v>
      </c>
      <c r="V912" s="23">
        <f>SUM(_xlfn.XLOOKUP($D912,当月商品!$D:$D,当月商品!H:H,0),_xlfn.XLOOKUP($D912,前月商品!$D:$D,前月商品!H:H,0),_xlfn.XLOOKUP($D912,前々月商品!$D:$D,前々月商品!H:H,0))</f>
        <v>0</v>
      </c>
      <c r="W912" s="13">
        <f t="shared" si="200"/>
        <v>0</v>
      </c>
      <c r="X912" s="15">
        <f t="shared" si="201"/>
        <v>0</v>
      </c>
      <c r="Y912" s="22">
        <f>_xlfn.XLOOKUP($D912,当月商品!$D:$D,当月商品!I:I,0)</f>
        <v>0</v>
      </c>
      <c r="Z912" s="23">
        <f>_xlfn.XLOOKUP($D912,前月商品!$D:$D,前月商品!I:I,0)</f>
        <v>0</v>
      </c>
      <c r="AA912" s="23">
        <f>_xlfn.XLOOKUP($D912,前々月商品!$D:$D,前々月商品!I:I,0)</f>
        <v>0</v>
      </c>
      <c r="AB912" s="23">
        <f>_xlfn.XLOOKUP($D912,当月商品!$D:$D,当月商品!V:V,0)</f>
        <v>0</v>
      </c>
      <c r="AC912" s="23">
        <f>_xlfn.XLOOKUP($D912,前月商品!$D:$D,前月商品!V:V,0)</f>
        <v>0</v>
      </c>
      <c r="AD912" s="23">
        <f>_xlfn.XLOOKUP($D912,前々月商品!$D:$D,前々月商品!V:V,0)</f>
        <v>0</v>
      </c>
      <c r="AE912" s="23">
        <f t="shared" si="202"/>
        <v>0</v>
      </c>
      <c r="AF912" s="23">
        <f t="shared" si="203"/>
        <v>0</v>
      </c>
      <c r="AG912" s="23">
        <f t="shared" si="204"/>
        <v>0</v>
      </c>
      <c r="AH912" s="12">
        <f>_xlfn.XLOOKUP($D912,当月商品!$D:$D,当月商品!W:W,0)</f>
        <v>0</v>
      </c>
      <c r="AI912" s="12">
        <f>_xlfn.XLOOKUP($D912,前月商品!$D:$D,前月商品!W:W,0)</f>
        <v>0</v>
      </c>
      <c r="AJ912" s="12">
        <f>_xlfn.XLOOKUP($D912,前々月商品!$D:$D,前々月商品!W:W,0)</f>
        <v>0</v>
      </c>
      <c r="AK912" s="12">
        <f>_xlfn.XLOOKUP($D912,当月商品!$D:$D,当月商品!H:H,0)</f>
        <v>0</v>
      </c>
      <c r="AL912" s="12">
        <f>_xlfn.XLOOKUP($D912,前月商品!$D:$D,前月商品!H:H,0)</f>
        <v>0</v>
      </c>
      <c r="AM912" s="12">
        <f>_xlfn.XLOOKUP($D912,前々月商品!$D:$D,前々月商品!H:H,0)</f>
        <v>0</v>
      </c>
      <c r="AN912" s="13">
        <f t="shared" si="205"/>
        <v>0</v>
      </c>
      <c r="AO912" s="13">
        <f t="shared" si="206"/>
        <v>0</v>
      </c>
      <c r="AP912" s="13">
        <f t="shared" si="207"/>
        <v>0</v>
      </c>
      <c r="AQ912" s="16">
        <f t="shared" si="208"/>
        <v>0</v>
      </c>
      <c r="AR912" s="16">
        <f t="shared" si="209"/>
        <v>0</v>
      </c>
      <c r="AS912" s="17">
        <f t="shared" si="210"/>
        <v>0</v>
      </c>
      <c r="AT912" t="e">
        <f t="shared" si="211"/>
        <v>#VALUE!</v>
      </c>
    </row>
    <row r="913" spans="3:46" ht="36.65" customHeight="1">
      <c r="C913" s="20">
        <v>908</v>
      </c>
      <c r="D913" s="53">
        <f>現状商品設定!B910</f>
        <v>0</v>
      </c>
      <c r="E913" s="26" t="str">
        <f>IFERROR(_xlfn.XLOOKUP($D913,現状商品設定!B:B,現状商品設定!C:C,"-"),"-")</f>
        <v>-</v>
      </c>
      <c r="F913" s="32" t="s">
        <v>46</v>
      </c>
      <c r="G913" s="30" t="str">
        <f>IFERROR(_xlfn.XLOOKUP($D913,現状商品設定!B:B,現状商品設定!F:F),"-")</f>
        <v>-</v>
      </c>
      <c r="H913" s="34" t="e">
        <f>IF(IF(AND(V913&gt;=設定!$C$3,X913&gt;=L913),G913*(1+設定!$C$6),IF(AND(V913&gt;=設定!$C$3,X913&lt;L913),G913*(1+設定!$C$7*-1),IF(V913&lt;設定!$C$3,G913*(1+設定!$C$6),"除外")))&gt;10,IF(AND(V913&gt;=設定!$C$3,X913&gt;=L913),G913*(1+設定!$C$6),IF(AND(V913&gt;=設定!$C$3,X913&lt;L913),G913*(1+設定!$C$7*-1),IF(V913&lt;設定!$C$3,G913*(1+設定!$C$6),"除外"))),10)</f>
        <v>#VALUE!</v>
      </c>
      <c r="I913" s="34" t="e">
        <f ca="1">IF(消化率!$I$5&lt;1,商品!H913*消化率!$I$5,IF(商品!W913*商品!Q913/(商品!H913*消化率!$I$5)&gt;商品!L913,商品!H913*消化率!$I$5,J913))</f>
        <v>#DIV/0!</v>
      </c>
      <c r="J913" s="34" t="e">
        <f t="shared" si="198"/>
        <v>#VALUE!</v>
      </c>
      <c r="K913" s="34" t="e">
        <f ca="1">IF(ROUNDDOWN(IF(I913&gt;=設定!$C$8,設定!$C$8,商品!I913),0)&lt;10,10,ROUNDDOWN(IF(I913&gt;=設定!$C$8,設定!$C$8,商品!I913),0))</f>
        <v>#DIV/0!</v>
      </c>
      <c r="L913" s="64">
        <f>IF(F913="標準",設定!$C$4,商品!F913)</f>
        <v>5</v>
      </c>
      <c r="M913" s="63" t="str">
        <f>_xlfn.XLOOKUP($D913,全商品!$F:$F,全商品!H:H,"-")</f>
        <v>-</v>
      </c>
      <c r="N913" s="12" t="str">
        <f>_xlfn.XLOOKUP($D913,全商品!$F:$F,全商品!I:I,"-")</f>
        <v>-</v>
      </c>
      <c r="O913" s="23" t="str">
        <f>_xlfn.XLOOKUP($D913,全商品!$F:$F,全商品!K:K,"-")</f>
        <v>-</v>
      </c>
      <c r="P913" s="13" t="str">
        <f>_xlfn.XLOOKUP($D913,全商品!$F:$F,全商品!M:M,"-")</f>
        <v>-</v>
      </c>
      <c r="Q913" s="25" t="str">
        <f>_xlfn.XLOOKUP($D913,現状商品設定!B:B,現状商品設定!D:D,"-")</f>
        <v>-</v>
      </c>
      <c r="R913" s="22">
        <f>SUM(_xlfn.XLOOKUP($D913,当月商品!$D:$D,当月商品!I:I,0),_xlfn.XLOOKUP($D913,前月商品!$D:$D,前月商品!I:I,0),_xlfn.XLOOKUP($D913,前々月商品!$D:$D,前々月商品!I:I,0))</f>
        <v>0</v>
      </c>
      <c r="S913" s="23">
        <f>SUM(_xlfn.XLOOKUP($D913,当月商品!$D:$D,当月商品!V:V,0),_xlfn.XLOOKUP($D913,前月商品!$D:$D,前月商品!V:V,0),_xlfn.XLOOKUP($D913,前々月商品!$D:$D,前々月商品!V:V,0))</f>
        <v>0</v>
      </c>
      <c r="T913" s="23">
        <f t="shared" si="199"/>
        <v>0</v>
      </c>
      <c r="U913" s="23">
        <f>SUM(_xlfn.XLOOKUP($D913,当月商品!$D:$D,当月商品!W:W,0),_xlfn.XLOOKUP($D913,前月商品!$D:$D,前月商品!W:W,0),_xlfn.XLOOKUP($D913,前々月商品!$D:$D,前々月商品!W:W,0))</f>
        <v>0</v>
      </c>
      <c r="V913" s="23">
        <f>SUM(_xlfn.XLOOKUP($D913,当月商品!$D:$D,当月商品!H:H,0),_xlfn.XLOOKUP($D913,前月商品!$D:$D,前月商品!H:H,0),_xlfn.XLOOKUP($D913,前々月商品!$D:$D,前々月商品!H:H,0))</f>
        <v>0</v>
      </c>
      <c r="W913" s="13">
        <f t="shared" si="200"/>
        <v>0</v>
      </c>
      <c r="X913" s="15">
        <f t="shared" si="201"/>
        <v>0</v>
      </c>
      <c r="Y913" s="22">
        <f>_xlfn.XLOOKUP($D913,当月商品!$D:$D,当月商品!I:I,0)</f>
        <v>0</v>
      </c>
      <c r="Z913" s="23">
        <f>_xlfn.XLOOKUP($D913,前月商品!$D:$D,前月商品!I:I,0)</f>
        <v>0</v>
      </c>
      <c r="AA913" s="23">
        <f>_xlfn.XLOOKUP($D913,前々月商品!$D:$D,前々月商品!I:I,0)</f>
        <v>0</v>
      </c>
      <c r="AB913" s="23">
        <f>_xlfn.XLOOKUP($D913,当月商品!$D:$D,当月商品!V:V,0)</f>
        <v>0</v>
      </c>
      <c r="AC913" s="23">
        <f>_xlfn.XLOOKUP($D913,前月商品!$D:$D,前月商品!V:V,0)</f>
        <v>0</v>
      </c>
      <c r="AD913" s="23">
        <f>_xlfn.XLOOKUP($D913,前々月商品!$D:$D,前々月商品!V:V,0)</f>
        <v>0</v>
      </c>
      <c r="AE913" s="23">
        <f t="shared" si="202"/>
        <v>0</v>
      </c>
      <c r="AF913" s="23">
        <f t="shared" si="203"/>
        <v>0</v>
      </c>
      <c r="AG913" s="23">
        <f t="shared" si="204"/>
        <v>0</v>
      </c>
      <c r="AH913" s="12">
        <f>_xlfn.XLOOKUP($D913,当月商品!$D:$D,当月商品!W:W,0)</f>
        <v>0</v>
      </c>
      <c r="AI913" s="12">
        <f>_xlfn.XLOOKUP($D913,前月商品!$D:$D,前月商品!W:W,0)</f>
        <v>0</v>
      </c>
      <c r="AJ913" s="12">
        <f>_xlfn.XLOOKUP($D913,前々月商品!$D:$D,前々月商品!W:W,0)</f>
        <v>0</v>
      </c>
      <c r="AK913" s="12">
        <f>_xlfn.XLOOKUP($D913,当月商品!$D:$D,当月商品!H:H,0)</f>
        <v>0</v>
      </c>
      <c r="AL913" s="12">
        <f>_xlfn.XLOOKUP($D913,前月商品!$D:$D,前月商品!H:H,0)</f>
        <v>0</v>
      </c>
      <c r="AM913" s="12">
        <f>_xlfn.XLOOKUP($D913,前々月商品!$D:$D,前々月商品!H:H,0)</f>
        <v>0</v>
      </c>
      <c r="AN913" s="13">
        <f t="shared" si="205"/>
        <v>0</v>
      </c>
      <c r="AO913" s="13">
        <f t="shared" si="206"/>
        <v>0</v>
      </c>
      <c r="AP913" s="13">
        <f t="shared" si="207"/>
        <v>0</v>
      </c>
      <c r="AQ913" s="16">
        <f t="shared" si="208"/>
        <v>0</v>
      </c>
      <c r="AR913" s="16">
        <f t="shared" si="209"/>
        <v>0</v>
      </c>
      <c r="AS913" s="17">
        <f t="shared" si="210"/>
        <v>0</v>
      </c>
      <c r="AT913" t="e">
        <f t="shared" si="211"/>
        <v>#VALUE!</v>
      </c>
    </row>
    <row r="914" spans="3:46" ht="36.65" customHeight="1">
      <c r="C914" s="20">
        <v>909</v>
      </c>
      <c r="D914" s="53">
        <f>現状商品設定!B911</f>
        <v>0</v>
      </c>
      <c r="E914" s="26" t="str">
        <f>IFERROR(_xlfn.XLOOKUP($D914,現状商品設定!B:B,現状商品設定!C:C,"-"),"-")</f>
        <v>-</v>
      </c>
      <c r="F914" s="32" t="s">
        <v>46</v>
      </c>
      <c r="G914" s="30" t="str">
        <f>IFERROR(_xlfn.XLOOKUP($D914,現状商品設定!B:B,現状商品設定!F:F),"-")</f>
        <v>-</v>
      </c>
      <c r="H914" s="34" t="e">
        <f>IF(IF(AND(V914&gt;=設定!$C$3,X914&gt;=L914),G914*(1+設定!$C$6),IF(AND(V914&gt;=設定!$C$3,X914&lt;L914),G914*(1+設定!$C$7*-1),IF(V914&lt;設定!$C$3,G914*(1+設定!$C$6),"除外")))&gt;10,IF(AND(V914&gt;=設定!$C$3,X914&gt;=L914),G914*(1+設定!$C$6),IF(AND(V914&gt;=設定!$C$3,X914&lt;L914),G914*(1+設定!$C$7*-1),IF(V914&lt;設定!$C$3,G914*(1+設定!$C$6),"除外"))),10)</f>
        <v>#VALUE!</v>
      </c>
      <c r="I914" s="34" t="e">
        <f ca="1">IF(消化率!$I$5&lt;1,商品!H914*消化率!$I$5,IF(商品!W914*商品!Q914/(商品!H914*消化率!$I$5)&gt;商品!L914,商品!H914*消化率!$I$5,J914))</f>
        <v>#DIV/0!</v>
      </c>
      <c r="J914" s="34" t="e">
        <f t="shared" si="198"/>
        <v>#VALUE!</v>
      </c>
      <c r="K914" s="34" t="e">
        <f ca="1">IF(ROUNDDOWN(IF(I914&gt;=設定!$C$8,設定!$C$8,商品!I914),0)&lt;10,10,ROUNDDOWN(IF(I914&gt;=設定!$C$8,設定!$C$8,商品!I914),0))</f>
        <v>#DIV/0!</v>
      </c>
      <c r="L914" s="64">
        <f>IF(F914="標準",設定!$C$4,商品!F914)</f>
        <v>5</v>
      </c>
      <c r="M914" s="63" t="str">
        <f>_xlfn.XLOOKUP($D914,全商品!$F:$F,全商品!H:H,"-")</f>
        <v>-</v>
      </c>
      <c r="N914" s="12" t="str">
        <f>_xlfn.XLOOKUP($D914,全商品!$F:$F,全商品!I:I,"-")</f>
        <v>-</v>
      </c>
      <c r="O914" s="23" t="str">
        <f>_xlfn.XLOOKUP($D914,全商品!$F:$F,全商品!K:K,"-")</f>
        <v>-</v>
      </c>
      <c r="P914" s="13" t="str">
        <f>_xlfn.XLOOKUP($D914,全商品!$F:$F,全商品!M:M,"-")</f>
        <v>-</v>
      </c>
      <c r="Q914" s="25" t="str">
        <f>_xlfn.XLOOKUP($D914,現状商品設定!B:B,現状商品設定!D:D,"-")</f>
        <v>-</v>
      </c>
      <c r="R914" s="22">
        <f>SUM(_xlfn.XLOOKUP($D914,当月商品!$D:$D,当月商品!I:I,0),_xlfn.XLOOKUP($D914,前月商品!$D:$D,前月商品!I:I,0),_xlfn.XLOOKUP($D914,前々月商品!$D:$D,前々月商品!I:I,0))</f>
        <v>0</v>
      </c>
      <c r="S914" s="23">
        <f>SUM(_xlfn.XLOOKUP($D914,当月商品!$D:$D,当月商品!V:V,0),_xlfn.XLOOKUP($D914,前月商品!$D:$D,前月商品!V:V,0),_xlfn.XLOOKUP($D914,前々月商品!$D:$D,前々月商品!V:V,0))</f>
        <v>0</v>
      </c>
      <c r="T914" s="23">
        <f t="shared" si="199"/>
        <v>0</v>
      </c>
      <c r="U914" s="23">
        <f>SUM(_xlfn.XLOOKUP($D914,当月商品!$D:$D,当月商品!W:W,0),_xlfn.XLOOKUP($D914,前月商品!$D:$D,前月商品!W:W,0),_xlfn.XLOOKUP($D914,前々月商品!$D:$D,前々月商品!W:W,0))</f>
        <v>0</v>
      </c>
      <c r="V914" s="23">
        <f>SUM(_xlfn.XLOOKUP($D914,当月商品!$D:$D,当月商品!H:H,0),_xlfn.XLOOKUP($D914,前月商品!$D:$D,前月商品!H:H,0),_xlfn.XLOOKUP($D914,前々月商品!$D:$D,前々月商品!H:H,0))</f>
        <v>0</v>
      </c>
      <c r="W914" s="13">
        <f t="shared" si="200"/>
        <v>0</v>
      </c>
      <c r="X914" s="15">
        <f t="shared" si="201"/>
        <v>0</v>
      </c>
      <c r="Y914" s="22">
        <f>_xlfn.XLOOKUP($D914,当月商品!$D:$D,当月商品!I:I,0)</f>
        <v>0</v>
      </c>
      <c r="Z914" s="23">
        <f>_xlfn.XLOOKUP($D914,前月商品!$D:$D,前月商品!I:I,0)</f>
        <v>0</v>
      </c>
      <c r="AA914" s="23">
        <f>_xlfn.XLOOKUP($D914,前々月商品!$D:$D,前々月商品!I:I,0)</f>
        <v>0</v>
      </c>
      <c r="AB914" s="23">
        <f>_xlfn.XLOOKUP($D914,当月商品!$D:$D,当月商品!V:V,0)</f>
        <v>0</v>
      </c>
      <c r="AC914" s="23">
        <f>_xlfn.XLOOKUP($D914,前月商品!$D:$D,前月商品!V:V,0)</f>
        <v>0</v>
      </c>
      <c r="AD914" s="23">
        <f>_xlfn.XLOOKUP($D914,前々月商品!$D:$D,前々月商品!V:V,0)</f>
        <v>0</v>
      </c>
      <c r="AE914" s="23">
        <f t="shared" si="202"/>
        <v>0</v>
      </c>
      <c r="AF914" s="23">
        <f t="shared" si="203"/>
        <v>0</v>
      </c>
      <c r="AG914" s="23">
        <f t="shared" si="204"/>
        <v>0</v>
      </c>
      <c r="AH914" s="12">
        <f>_xlfn.XLOOKUP($D914,当月商品!$D:$D,当月商品!W:W,0)</f>
        <v>0</v>
      </c>
      <c r="AI914" s="12">
        <f>_xlfn.XLOOKUP($D914,前月商品!$D:$D,前月商品!W:W,0)</f>
        <v>0</v>
      </c>
      <c r="AJ914" s="12">
        <f>_xlfn.XLOOKUP($D914,前々月商品!$D:$D,前々月商品!W:W,0)</f>
        <v>0</v>
      </c>
      <c r="AK914" s="12">
        <f>_xlfn.XLOOKUP($D914,当月商品!$D:$D,当月商品!H:H,0)</f>
        <v>0</v>
      </c>
      <c r="AL914" s="12">
        <f>_xlfn.XLOOKUP($D914,前月商品!$D:$D,前月商品!H:H,0)</f>
        <v>0</v>
      </c>
      <c r="AM914" s="12">
        <f>_xlfn.XLOOKUP($D914,前々月商品!$D:$D,前々月商品!H:H,0)</f>
        <v>0</v>
      </c>
      <c r="AN914" s="13">
        <f t="shared" si="205"/>
        <v>0</v>
      </c>
      <c r="AO914" s="13">
        <f t="shared" si="206"/>
        <v>0</v>
      </c>
      <c r="AP914" s="13">
        <f t="shared" si="207"/>
        <v>0</v>
      </c>
      <c r="AQ914" s="16">
        <f t="shared" si="208"/>
        <v>0</v>
      </c>
      <c r="AR914" s="16">
        <f t="shared" si="209"/>
        <v>0</v>
      </c>
      <c r="AS914" s="17">
        <f t="shared" si="210"/>
        <v>0</v>
      </c>
      <c r="AT914" t="e">
        <f t="shared" si="211"/>
        <v>#VALUE!</v>
      </c>
    </row>
    <row r="915" spans="3:46" ht="36.65" customHeight="1">
      <c r="C915" s="20">
        <v>910</v>
      </c>
      <c r="D915" s="53">
        <f>現状商品設定!B912</f>
        <v>0</v>
      </c>
      <c r="E915" s="26" t="str">
        <f>IFERROR(_xlfn.XLOOKUP($D915,現状商品設定!B:B,現状商品設定!C:C,"-"),"-")</f>
        <v>-</v>
      </c>
      <c r="F915" s="32" t="s">
        <v>46</v>
      </c>
      <c r="G915" s="30" t="str">
        <f>IFERROR(_xlfn.XLOOKUP($D915,現状商品設定!B:B,現状商品設定!F:F),"-")</f>
        <v>-</v>
      </c>
      <c r="H915" s="34" t="e">
        <f>IF(IF(AND(V915&gt;=設定!$C$3,X915&gt;=L915),G915*(1+設定!$C$6),IF(AND(V915&gt;=設定!$C$3,X915&lt;L915),G915*(1+設定!$C$7*-1),IF(V915&lt;設定!$C$3,G915*(1+設定!$C$6),"除外")))&gt;10,IF(AND(V915&gt;=設定!$C$3,X915&gt;=L915),G915*(1+設定!$C$6),IF(AND(V915&gt;=設定!$C$3,X915&lt;L915),G915*(1+設定!$C$7*-1),IF(V915&lt;設定!$C$3,G915*(1+設定!$C$6),"除外"))),10)</f>
        <v>#VALUE!</v>
      </c>
      <c r="I915" s="34" t="e">
        <f ca="1">IF(消化率!$I$5&lt;1,商品!H915*消化率!$I$5,IF(商品!W915*商品!Q915/(商品!H915*消化率!$I$5)&gt;商品!L915,商品!H915*消化率!$I$5,J915))</f>
        <v>#DIV/0!</v>
      </c>
      <c r="J915" s="34" t="e">
        <f t="shared" si="198"/>
        <v>#VALUE!</v>
      </c>
      <c r="K915" s="34" t="e">
        <f ca="1">IF(ROUNDDOWN(IF(I915&gt;=設定!$C$8,設定!$C$8,商品!I915),0)&lt;10,10,ROUNDDOWN(IF(I915&gt;=設定!$C$8,設定!$C$8,商品!I915),0))</f>
        <v>#DIV/0!</v>
      </c>
      <c r="L915" s="64">
        <f>IF(F915="標準",設定!$C$4,商品!F915)</f>
        <v>5</v>
      </c>
      <c r="M915" s="63" t="str">
        <f>_xlfn.XLOOKUP($D915,全商品!$F:$F,全商品!H:H,"-")</f>
        <v>-</v>
      </c>
      <c r="N915" s="12" t="str">
        <f>_xlfn.XLOOKUP($D915,全商品!$F:$F,全商品!I:I,"-")</f>
        <v>-</v>
      </c>
      <c r="O915" s="23" t="str">
        <f>_xlfn.XLOOKUP($D915,全商品!$F:$F,全商品!K:K,"-")</f>
        <v>-</v>
      </c>
      <c r="P915" s="13" t="str">
        <f>_xlfn.XLOOKUP($D915,全商品!$F:$F,全商品!M:M,"-")</f>
        <v>-</v>
      </c>
      <c r="Q915" s="25" t="str">
        <f>_xlfn.XLOOKUP($D915,現状商品設定!B:B,現状商品設定!D:D,"-")</f>
        <v>-</v>
      </c>
      <c r="R915" s="22">
        <f>SUM(_xlfn.XLOOKUP($D915,当月商品!$D:$D,当月商品!I:I,0),_xlfn.XLOOKUP($D915,前月商品!$D:$D,前月商品!I:I,0),_xlfn.XLOOKUP($D915,前々月商品!$D:$D,前々月商品!I:I,0))</f>
        <v>0</v>
      </c>
      <c r="S915" s="23">
        <f>SUM(_xlfn.XLOOKUP($D915,当月商品!$D:$D,当月商品!V:V,0),_xlfn.XLOOKUP($D915,前月商品!$D:$D,前月商品!V:V,0),_xlfn.XLOOKUP($D915,前々月商品!$D:$D,前々月商品!V:V,0))</f>
        <v>0</v>
      </c>
      <c r="T915" s="23">
        <f t="shared" si="199"/>
        <v>0</v>
      </c>
      <c r="U915" s="23">
        <f>SUM(_xlfn.XLOOKUP($D915,当月商品!$D:$D,当月商品!W:W,0),_xlfn.XLOOKUP($D915,前月商品!$D:$D,前月商品!W:W,0),_xlfn.XLOOKUP($D915,前々月商品!$D:$D,前々月商品!W:W,0))</f>
        <v>0</v>
      </c>
      <c r="V915" s="23">
        <f>SUM(_xlfn.XLOOKUP($D915,当月商品!$D:$D,当月商品!H:H,0),_xlfn.XLOOKUP($D915,前月商品!$D:$D,前月商品!H:H,0),_xlfn.XLOOKUP($D915,前々月商品!$D:$D,前々月商品!H:H,0))</f>
        <v>0</v>
      </c>
      <c r="W915" s="13">
        <f t="shared" si="200"/>
        <v>0</v>
      </c>
      <c r="X915" s="15">
        <f t="shared" si="201"/>
        <v>0</v>
      </c>
      <c r="Y915" s="22">
        <f>_xlfn.XLOOKUP($D915,当月商品!$D:$D,当月商品!I:I,0)</f>
        <v>0</v>
      </c>
      <c r="Z915" s="23">
        <f>_xlfn.XLOOKUP($D915,前月商品!$D:$D,前月商品!I:I,0)</f>
        <v>0</v>
      </c>
      <c r="AA915" s="23">
        <f>_xlfn.XLOOKUP($D915,前々月商品!$D:$D,前々月商品!I:I,0)</f>
        <v>0</v>
      </c>
      <c r="AB915" s="23">
        <f>_xlfn.XLOOKUP($D915,当月商品!$D:$D,当月商品!V:V,0)</f>
        <v>0</v>
      </c>
      <c r="AC915" s="23">
        <f>_xlfn.XLOOKUP($D915,前月商品!$D:$D,前月商品!V:V,0)</f>
        <v>0</v>
      </c>
      <c r="AD915" s="23">
        <f>_xlfn.XLOOKUP($D915,前々月商品!$D:$D,前々月商品!V:V,0)</f>
        <v>0</v>
      </c>
      <c r="AE915" s="23">
        <f t="shared" si="202"/>
        <v>0</v>
      </c>
      <c r="AF915" s="23">
        <f t="shared" si="203"/>
        <v>0</v>
      </c>
      <c r="AG915" s="23">
        <f t="shared" si="204"/>
        <v>0</v>
      </c>
      <c r="AH915" s="12">
        <f>_xlfn.XLOOKUP($D915,当月商品!$D:$D,当月商品!W:W,0)</f>
        <v>0</v>
      </c>
      <c r="AI915" s="12">
        <f>_xlfn.XLOOKUP($D915,前月商品!$D:$D,前月商品!W:W,0)</f>
        <v>0</v>
      </c>
      <c r="AJ915" s="12">
        <f>_xlfn.XLOOKUP($D915,前々月商品!$D:$D,前々月商品!W:W,0)</f>
        <v>0</v>
      </c>
      <c r="AK915" s="12">
        <f>_xlfn.XLOOKUP($D915,当月商品!$D:$D,当月商品!H:H,0)</f>
        <v>0</v>
      </c>
      <c r="AL915" s="12">
        <f>_xlfn.XLOOKUP($D915,前月商品!$D:$D,前月商品!H:H,0)</f>
        <v>0</v>
      </c>
      <c r="AM915" s="12">
        <f>_xlfn.XLOOKUP($D915,前々月商品!$D:$D,前々月商品!H:H,0)</f>
        <v>0</v>
      </c>
      <c r="AN915" s="13">
        <f t="shared" si="205"/>
        <v>0</v>
      </c>
      <c r="AO915" s="13">
        <f t="shared" si="206"/>
        <v>0</v>
      </c>
      <c r="AP915" s="13">
        <f t="shared" si="207"/>
        <v>0</v>
      </c>
      <c r="AQ915" s="16">
        <f t="shared" si="208"/>
        <v>0</v>
      </c>
      <c r="AR915" s="16">
        <f t="shared" si="209"/>
        <v>0</v>
      </c>
      <c r="AS915" s="17">
        <f t="shared" si="210"/>
        <v>0</v>
      </c>
      <c r="AT915" t="e">
        <f t="shared" si="211"/>
        <v>#VALUE!</v>
      </c>
    </row>
    <row r="916" spans="3:46" ht="36.65" customHeight="1">
      <c r="C916" s="20">
        <v>911</v>
      </c>
      <c r="D916" s="53">
        <f>現状商品設定!B913</f>
        <v>0</v>
      </c>
      <c r="E916" s="26" t="str">
        <f>IFERROR(_xlfn.XLOOKUP($D916,現状商品設定!B:B,現状商品設定!C:C,"-"),"-")</f>
        <v>-</v>
      </c>
      <c r="F916" s="32" t="s">
        <v>46</v>
      </c>
      <c r="G916" s="30" t="str">
        <f>IFERROR(_xlfn.XLOOKUP($D916,現状商品設定!B:B,現状商品設定!F:F),"-")</f>
        <v>-</v>
      </c>
      <c r="H916" s="34" t="e">
        <f>IF(IF(AND(V916&gt;=設定!$C$3,X916&gt;=L916),G916*(1+設定!$C$6),IF(AND(V916&gt;=設定!$C$3,X916&lt;L916),G916*(1+設定!$C$7*-1),IF(V916&lt;設定!$C$3,G916*(1+設定!$C$6),"除外")))&gt;10,IF(AND(V916&gt;=設定!$C$3,X916&gt;=L916),G916*(1+設定!$C$6),IF(AND(V916&gt;=設定!$C$3,X916&lt;L916),G916*(1+設定!$C$7*-1),IF(V916&lt;設定!$C$3,G916*(1+設定!$C$6),"除外"))),10)</f>
        <v>#VALUE!</v>
      </c>
      <c r="I916" s="34" t="e">
        <f ca="1">IF(消化率!$I$5&lt;1,商品!H916*消化率!$I$5,IF(商品!W916*商品!Q916/(商品!H916*消化率!$I$5)&gt;商品!L916,商品!H916*消化率!$I$5,J916))</f>
        <v>#DIV/0!</v>
      </c>
      <c r="J916" s="34" t="e">
        <f t="shared" si="198"/>
        <v>#VALUE!</v>
      </c>
      <c r="K916" s="34" t="e">
        <f ca="1">IF(ROUNDDOWN(IF(I916&gt;=設定!$C$8,設定!$C$8,商品!I916),0)&lt;10,10,ROUNDDOWN(IF(I916&gt;=設定!$C$8,設定!$C$8,商品!I916),0))</f>
        <v>#DIV/0!</v>
      </c>
      <c r="L916" s="64">
        <f>IF(F916="標準",設定!$C$4,商品!F916)</f>
        <v>5</v>
      </c>
      <c r="M916" s="63" t="str">
        <f>_xlfn.XLOOKUP($D916,全商品!$F:$F,全商品!H:H,"-")</f>
        <v>-</v>
      </c>
      <c r="N916" s="12" t="str">
        <f>_xlfn.XLOOKUP($D916,全商品!$F:$F,全商品!I:I,"-")</f>
        <v>-</v>
      </c>
      <c r="O916" s="23" t="str">
        <f>_xlfn.XLOOKUP($D916,全商品!$F:$F,全商品!K:K,"-")</f>
        <v>-</v>
      </c>
      <c r="P916" s="13" t="str">
        <f>_xlfn.XLOOKUP($D916,全商品!$F:$F,全商品!M:M,"-")</f>
        <v>-</v>
      </c>
      <c r="Q916" s="25" t="str">
        <f>_xlfn.XLOOKUP($D916,現状商品設定!B:B,現状商品設定!D:D,"-")</f>
        <v>-</v>
      </c>
      <c r="R916" s="22">
        <f>SUM(_xlfn.XLOOKUP($D916,当月商品!$D:$D,当月商品!I:I,0),_xlfn.XLOOKUP($D916,前月商品!$D:$D,前月商品!I:I,0),_xlfn.XLOOKUP($D916,前々月商品!$D:$D,前々月商品!I:I,0))</f>
        <v>0</v>
      </c>
      <c r="S916" s="23">
        <f>SUM(_xlfn.XLOOKUP($D916,当月商品!$D:$D,当月商品!V:V,0),_xlfn.XLOOKUP($D916,前月商品!$D:$D,前月商品!V:V,0),_xlfn.XLOOKUP($D916,前々月商品!$D:$D,前々月商品!V:V,0))</f>
        <v>0</v>
      </c>
      <c r="T916" s="23">
        <f t="shared" si="199"/>
        <v>0</v>
      </c>
      <c r="U916" s="23">
        <f>SUM(_xlfn.XLOOKUP($D916,当月商品!$D:$D,当月商品!W:W,0),_xlfn.XLOOKUP($D916,前月商品!$D:$D,前月商品!W:W,0),_xlfn.XLOOKUP($D916,前々月商品!$D:$D,前々月商品!W:W,0))</f>
        <v>0</v>
      </c>
      <c r="V916" s="23">
        <f>SUM(_xlfn.XLOOKUP($D916,当月商品!$D:$D,当月商品!H:H,0),_xlfn.XLOOKUP($D916,前月商品!$D:$D,前月商品!H:H,0),_xlfn.XLOOKUP($D916,前々月商品!$D:$D,前々月商品!H:H,0))</f>
        <v>0</v>
      </c>
      <c r="W916" s="13">
        <f t="shared" si="200"/>
        <v>0</v>
      </c>
      <c r="X916" s="15">
        <f t="shared" si="201"/>
        <v>0</v>
      </c>
      <c r="Y916" s="22">
        <f>_xlfn.XLOOKUP($D916,当月商品!$D:$D,当月商品!I:I,0)</f>
        <v>0</v>
      </c>
      <c r="Z916" s="23">
        <f>_xlfn.XLOOKUP($D916,前月商品!$D:$D,前月商品!I:I,0)</f>
        <v>0</v>
      </c>
      <c r="AA916" s="23">
        <f>_xlfn.XLOOKUP($D916,前々月商品!$D:$D,前々月商品!I:I,0)</f>
        <v>0</v>
      </c>
      <c r="AB916" s="23">
        <f>_xlfn.XLOOKUP($D916,当月商品!$D:$D,当月商品!V:V,0)</f>
        <v>0</v>
      </c>
      <c r="AC916" s="23">
        <f>_xlfn.XLOOKUP($D916,前月商品!$D:$D,前月商品!V:V,0)</f>
        <v>0</v>
      </c>
      <c r="AD916" s="23">
        <f>_xlfn.XLOOKUP($D916,前々月商品!$D:$D,前々月商品!V:V,0)</f>
        <v>0</v>
      </c>
      <c r="AE916" s="23">
        <f t="shared" si="202"/>
        <v>0</v>
      </c>
      <c r="AF916" s="23">
        <f t="shared" si="203"/>
        <v>0</v>
      </c>
      <c r="AG916" s="23">
        <f t="shared" si="204"/>
        <v>0</v>
      </c>
      <c r="AH916" s="12">
        <f>_xlfn.XLOOKUP($D916,当月商品!$D:$D,当月商品!W:W,0)</f>
        <v>0</v>
      </c>
      <c r="AI916" s="12">
        <f>_xlfn.XLOOKUP($D916,前月商品!$D:$D,前月商品!W:W,0)</f>
        <v>0</v>
      </c>
      <c r="AJ916" s="12">
        <f>_xlfn.XLOOKUP($D916,前々月商品!$D:$D,前々月商品!W:W,0)</f>
        <v>0</v>
      </c>
      <c r="AK916" s="12">
        <f>_xlfn.XLOOKUP($D916,当月商品!$D:$D,当月商品!H:H,0)</f>
        <v>0</v>
      </c>
      <c r="AL916" s="12">
        <f>_xlfn.XLOOKUP($D916,前月商品!$D:$D,前月商品!H:H,0)</f>
        <v>0</v>
      </c>
      <c r="AM916" s="12">
        <f>_xlfn.XLOOKUP($D916,前々月商品!$D:$D,前々月商品!H:H,0)</f>
        <v>0</v>
      </c>
      <c r="AN916" s="13">
        <f t="shared" si="205"/>
        <v>0</v>
      </c>
      <c r="AO916" s="13">
        <f t="shared" si="206"/>
        <v>0</v>
      </c>
      <c r="AP916" s="13">
        <f t="shared" si="207"/>
        <v>0</v>
      </c>
      <c r="AQ916" s="16">
        <f t="shared" si="208"/>
        <v>0</v>
      </c>
      <c r="AR916" s="16">
        <f t="shared" si="209"/>
        <v>0</v>
      </c>
      <c r="AS916" s="17">
        <f t="shared" si="210"/>
        <v>0</v>
      </c>
      <c r="AT916" t="e">
        <f t="shared" si="211"/>
        <v>#VALUE!</v>
      </c>
    </row>
    <row r="917" spans="3:46" ht="36.65" customHeight="1">
      <c r="C917" s="20">
        <v>912</v>
      </c>
      <c r="D917" s="53">
        <f>現状商品設定!B914</f>
        <v>0</v>
      </c>
      <c r="E917" s="26" t="str">
        <f>IFERROR(_xlfn.XLOOKUP($D917,現状商品設定!B:B,現状商品設定!C:C,"-"),"-")</f>
        <v>-</v>
      </c>
      <c r="F917" s="32" t="s">
        <v>46</v>
      </c>
      <c r="G917" s="30" t="str">
        <f>IFERROR(_xlfn.XLOOKUP($D917,現状商品設定!B:B,現状商品設定!F:F),"-")</f>
        <v>-</v>
      </c>
      <c r="H917" s="34" t="e">
        <f>IF(IF(AND(V917&gt;=設定!$C$3,X917&gt;=L917),G917*(1+設定!$C$6),IF(AND(V917&gt;=設定!$C$3,X917&lt;L917),G917*(1+設定!$C$7*-1),IF(V917&lt;設定!$C$3,G917*(1+設定!$C$6),"除外")))&gt;10,IF(AND(V917&gt;=設定!$C$3,X917&gt;=L917),G917*(1+設定!$C$6),IF(AND(V917&gt;=設定!$C$3,X917&lt;L917),G917*(1+設定!$C$7*-1),IF(V917&lt;設定!$C$3,G917*(1+設定!$C$6),"除外"))),10)</f>
        <v>#VALUE!</v>
      </c>
      <c r="I917" s="34" t="e">
        <f ca="1">IF(消化率!$I$5&lt;1,商品!H917*消化率!$I$5,IF(商品!W917*商品!Q917/(商品!H917*消化率!$I$5)&gt;商品!L917,商品!H917*消化率!$I$5,J917))</f>
        <v>#DIV/0!</v>
      </c>
      <c r="J917" s="34" t="e">
        <f t="shared" si="198"/>
        <v>#VALUE!</v>
      </c>
      <c r="K917" s="34" t="e">
        <f ca="1">IF(ROUNDDOWN(IF(I917&gt;=設定!$C$8,設定!$C$8,商品!I917),0)&lt;10,10,ROUNDDOWN(IF(I917&gt;=設定!$C$8,設定!$C$8,商品!I917),0))</f>
        <v>#DIV/0!</v>
      </c>
      <c r="L917" s="64">
        <f>IF(F917="標準",設定!$C$4,商品!F917)</f>
        <v>5</v>
      </c>
      <c r="M917" s="63" t="str">
        <f>_xlfn.XLOOKUP($D917,全商品!$F:$F,全商品!H:H,"-")</f>
        <v>-</v>
      </c>
      <c r="N917" s="12" t="str">
        <f>_xlfn.XLOOKUP($D917,全商品!$F:$F,全商品!I:I,"-")</f>
        <v>-</v>
      </c>
      <c r="O917" s="23" t="str">
        <f>_xlfn.XLOOKUP($D917,全商品!$F:$F,全商品!K:K,"-")</f>
        <v>-</v>
      </c>
      <c r="P917" s="13" t="str">
        <f>_xlfn.XLOOKUP($D917,全商品!$F:$F,全商品!M:M,"-")</f>
        <v>-</v>
      </c>
      <c r="Q917" s="25" t="str">
        <f>_xlfn.XLOOKUP($D917,現状商品設定!B:B,現状商品設定!D:D,"-")</f>
        <v>-</v>
      </c>
      <c r="R917" s="22">
        <f>SUM(_xlfn.XLOOKUP($D917,当月商品!$D:$D,当月商品!I:I,0),_xlfn.XLOOKUP($D917,前月商品!$D:$D,前月商品!I:I,0),_xlfn.XLOOKUP($D917,前々月商品!$D:$D,前々月商品!I:I,0))</f>
        <v>0</v>
      </c>
      <c r="S917" s="23">
        <f>SUM(_xlfn.XLOOKUP($D917,当月商品!$D:$D,当月商品!V:V,0),_xlfn.XLOOKUP($D917,前月商品!$D:$D,前月商品!V:V,0),_xlfn.XLOOKUP($D917,前々月商品!$D:$D,前々月商品!V:V,0))</f>
        <v>0</v>
      </c>
      <c r="T917" s="23">
        <f t="shared" si="199"/>
        <v>0</v>
      </c>
      <c r="U917" s="23">
        <f>SUM(_xlfn.XLOOKUP($D917,当月商品!$D:$D,当月商品!W:W,0),_xlfn.XLOOKUP($D917,前月商品!$D:$D,前月商品!W:W,0),_xlfn.XLOOKUP($D917,前々月商品!$D:$D,前々月商品!W:W,0))</f>
        <v>0</v>
      </c>
      <c r="V917" s="23">
        <f>SUM(_xlfn.XLOOKUP($D917,当月商品!$D:$D,当月商品!H:H,0),_xlfn.XLOOKUP($D917,前月商品!$D:$D,前月商品!H:H,0),_xlfn.XLOOKUP($D917,前々月商品!$D:$D,前々月商品!H:H,0))</f>
        <v>0</v>
      </c>
      <c r="W917" s="13">
        <f t="shared" si="200"/>
        <v>0</v>
      </c>
      <c r="X917" s="15">
        <f t="shared" si="201"/>
        <v>0</v>
      </c>
      <c r="Y917" s="22">
        <f>_xlfn.XLOOKUP($D917,当月商品!$D:$D,当月商品!I:I,0)</f>
        <v>0</v>
      </c>
      <c r="Z917" s="23">
        <f>_xlfn.XLOOKUP($D917,前月商品!$D:$D,前月商品!I:I,0)</f>
        <v>0</v>
      </c>
      <c r="AA917" s="23">
        <f>_xlfn.XLOOKUP($D917,前々月商品!$D:$D,前々月商品!I:I,0)</f>
        <v>0</v>
      </c>
      <c r="AB917" s="23">
        <f>_xlfn.XLOOKUP($D917,当月商品!$D:$D,当月商品!V:V,0)</f>
        <v>0</v>
      </c>
      <c r="AC917" s="23">
        <f>_xlfn.XLOOKUP($D917,前月商品!$D:$D,前月商品!V:V,0)</f>
        <v>0</v>
      </c>
      <c r="AD917" s="23">
        <f>_xlfn.XLOOKUP($D917,前々月商品!$D:$D,前々月商品!V:V,0)</f>
        <v>0</v>
      </c>
      <c r="AE917" s="23">
        <f t="shared" si="202"/>
        <v>0</v>
      </c>
      <c r="AF917" s="23">
        <f t="shared" si="203"/>
        <v>0</v>
      </c>
      <c r="AG917" s="23">
        <f t="shared" si="204"/>
        <v>0</v>
      </c>
      <c r="AH917" s="12">
        <f>_xlfn.XLOOKUP($D917,当月商品!$D:$D,当月商品!W:W,0)</f>
        <v>0</v>
      </c>
      <c r="AI917" s="12">
        <f>_xlfn.XLOOKUP($D917,前月商品!$D:$D,前月商品!W:W,0)</f>
        <v>0</v>
      </c>
      <c r="AJ917" s="12">
        <f>_xlfn.XLOOKUP($D917,前々月商品!$D:$D,前々月商品!W:W,0)</f>
        <v>0</v>
      </c>
      <c r="AK917" s="12">
        <f>_xlfn.XLOOKUP($D917,当月商品!$D:$D,当月商品!H:H,0)</f>
        <v>0</v>
      </c>
      <c r="AL917" s="12">
        <f>_xlfn.XLOOKUP($D917,前月商品!$D:$D,前月商品!H:H,0)</f>
        <v>0</v>
      </c>
      <c r="AM917" s="12">
        <f>_xlfn.XLOOKUP($D917,前々月商品!$D:$D,前々月商品!H:H,0)</f>
        <v>0</v>
      </c>
      <c r="AN917" s="13">
        <f t="shared" si="205"/>
        <v>0</v>
      </c>
      <c r="AO917" s="13">
        <f t="shared" si="206"/>
        <v>0</v>
      </c>
      <c r="AP917" s="13">
        <f t="shared" si="207"/>
        <v>0</v>
      </c>
      <c r="AQ917" s="16">
        <f t="shared" si="208"/>
        <v>0</v>
      </c>
      <c r="AR917" s="16">
        <f t="shared" si="209"/>
        <v>0</v>
      </c>
      <c r="AS917" s="17">
        <f t="shared" si="210"/>
        <v>0</v>
      </c>
      <c r="AT917" t="e">
        <f t="shared" si="211"/>
        <v>#VALUE!</v>
      </c>
    </row>
    <row r="918" spans="3:46" ht="36.65" customHeight="1">
      <c r="C918" s="20">
        <v>913</v>
      </c>
      <c r="D918" s="53">
        <f>現状商品設定!B915</f>
        <v>0</v>
      </c>
      <c r="E918" s="26" t="str">
        <f>IFERROR(_xlfn.XLOOKUP($D918,現状商品設定!B:B,現状商品設定!C:C,"-"),"-")</f>
        <v>-</v>
      </c>
      <c r="F918" s="32" t="s">
        <v>46</v>
      </c>
      <c r="G918" s="30" t="str">
        <f>IFERROR(_xlfn.XLOOKUP($D918,現状商品設定!B:B,現状商品設定!F:F),"-")</f>
        <v>-</v>
      </c>
      <c r="H918" s="34" t="e">
        <f>IF(IF(AND(V918&gt;=設定!$C$3,X918&gt;=L918),G918*(1+設定!$C$6),IF(AND(V918&gt;=設定!$C$3,X918&lt;L918),G918*(1+設定!$C$7*-1),IF(V918&lt;設定!$C$3,G918*(1+設定!$C$6),"除外")))&gt;10,IF(AND(V918&gt;=設定!$C$3,X918&gt;=L918),G918*(1+設定!$C$6),IF(AND(V918&gt;=設定!$C$3,X918&lt;L918),G918*(1+設定!$C$7*-1),IF(V918&lt;設定!$C$3,G918*(1+設定!$C$6),"除外"))),10)</f>
        <v>#VALUE!</v>
      </c>
      <c r="I918" s="34" t="e">
        <f ca="1">IF(消化率!$I$5&lt;1,商品!H918*消化率!$I$5,IF(商品!W918*商品!Q918/(商品!H918*消化率!$I$5)&gt;商品!L918,商品!H918*消化率!$I$5,J918))</f>
        <v>#DIV/0!</v>
      </c>
      <c r="J918" s="34" t="e">
        <f t="shared" si="198"/>
        <v>#VALUE!</v>
      </c>
      <c r="K918" s="34" t="e">
        <f ca="1">IF(ROUNDDOWN(IF(I918&gt;=設定!$C$8,設定!$C$8,商品!I918),0)&lt;10,10,ROUNDDOWN(IF(I918&gt;=設定!$C$8,設定!$C$8,商品!I918),0))</f>
        <v>#DIV/0!</v>
      </c>
      <c r="L918" s="64">
        <f>IF(F918="標準",設定!$C$4,商品!F918)</f>
        <v>5</v>
      </c>
      <c r="M918" s="63" t="str">
        <f>_xlfn.XLOOKUP($D918,全商品!$F:$F,全商品!H:H,"-")</f>
        <v>-</v>
      </c>
      <c r="N918" s="12" t="str">
        <f>_xlfn.XLOOKUP($D918,全商品!$F:$F,全商品!I:I,"-")</f>
        <v>-</v>
      </c>
      <c r="O918" s="23" t="str">
        <f>_xlfn.XLOOKUP($D918,全商品!$F:$F,全商品!K:K,"-")</f>
        <v>-</v>
      </c>
      <c r="P918" s="13" t="str">
        <f>_xlfn.XLOOKUP($D918,全商品!$F:$F,全商品!M:M,"-")</f>
        <v>-</v>
      </c>
      <c r="Q918" s="25" t="str">
        <f>_xlfn.XLOOKUP($D918,現状商品設定!B:B,現状商品設定!D:D,"-")</f>
        <v>-</v>
      </c>
      <c r="R918" s="22">
        <f>SUM(_xlfn.XLOOKUP($D918,当月商品!$D:$D,当月商品!I:I,0),_xlfn.XLOOKUP($D918,前月商品!$D:$D,前月商品!I:I,0),_xlfn.XLOOKUP($D918,前々月商品!$D:$D,前々月商品!I:I,0))</f>
        <v>0</v>
      </c>
      <c r="S918" s="23">
        <f>SUM(_xlfn.XLOOKUP($D918,当月商品!$D:$D,当月商品!V:V,0),_xlfn.XLOOKUP($D918,前月商品!$D:$D,前月商品!V:V,0),_xlfn.XLOOKUP($D918,前々月商品!$D:$D,前々月商品!V:V,0))</f>
        <v>0</v>
      </c>
      <c r="T918" s="23">
        <f t="shared" si="199"/>
        <v>0</v>
      </c>
      <c r="U918" s="23">
        <f>SUM(_xlfn.XLOOKUP($D918,当月商品!$D:$D,当月商品!W:W,0),_xlfn.XLOOKUP($D918,前月商品!$D:$D,前月商品!W:W,0),_xlfn.XLOOKUP($D918,前々月商品!$D:$D,前々月商品!W:W,0))</f>
        <v>0</v>
      </c>
      <c r="V918" s="23">
        <f>SUM(_xlfn.XLOOKUP($D918,当月商品!$D:$D,当月商品!H:H,0),_xlfn.XLOOKUP($D918,前月商品!$D:$D,前月商品!H:H,0),_xlfn.XLOOKUP($D918,前々月商品!$D:$D,前々月商品!H:H,0))</f>
        <v>0</v>
      </c>
      <c r="W918" s="13">
        <f t="shared" si="200"/>
        <v>0</v>
      </c>
      <c r="X918" s="15">
        <f t="shared" si="201"/>
        <v>0</v>
      </c>
      <c r="Y918" s="22">
        <f>_xlfn.XLOOKUP($D918,当月商品!$D:$D,当月商品!I:I,0)</f>
        <v>0</v>
      </c>
      <c r="Z918" s="23">
        <f>_xlfn.XLOOKUP($D918,前月商品!$D:$D,前月商品!I:I,0)</f>
        <v>0</v>
      </c>
      <c r="AA918" s="23">
        <f>_xlfn.XLOOKUP($D918,前々月商品!$D:$D,前々月商品!I:I,0)</f>
        <v>0</v>
      </c>
      <c r="AB918" s="23">
        <f>_xlfn.XLOOKUP($D918,当月商品!$D:$D,当月商品!V:V,0)</f>
        <v>0</v>
      </c>
      <c r="AC918" s="23">
        <f>_xlfn.XLOOKUP($D918,前月商品!$D:$D,前月商品!V:V,0)</f>
        <v>0</v>
      </c>
      <c r="AD918" s="23">
        <f>_xlfn.XLOOKUP($D918,前々月商品!$D:$D,前々月商品!V:V,0)</f>
        <v>0</v>
      </c>
      <c r="AE918" s="23">
        <f t="shared" si="202"/>
        <v>0</v>
      </c>
      <c r="AF918" s="23">
        <f t="shared" si="203"/>
        <v>0</v>
      </c>
      <c r="AG918" s="23">
        <f t="shared" si="204"/>
        <v>0</v>
      </c>
      <c r="AH918" s="12">
        <f>_xlfn.XLOOKUP($D918,当月商品!$D:$D,当月商品!W:W,0)</f>
        <v>0</v>
      </c>
      <c r="AI918" s="12">
        <f>_xlfn.XLOOKUP($D918,前月商品!$D:$D,前月商品!W:W,0)</f>
        <v>0</v>
      </c>
      <c r="AJ918" s="12">
        <f>_xlfn.XLOOKUP($D918,前々月商品!$D:$D,前々月商品!W:W,0)</f>
        <v>0</v>
      </c>
      <c r="AK918" s="12">
        <f>_xlfn.XLOOKUP($D918,当月商品!$D:$D,当月商品!H:H,0)</f>
        <v>0</v>
      </c>
      <c r="AL918" s="12">
        <f>_xlfn.XLOOKUP($D918,前月商品!$D:$D,前月商品!H:H,0)</f>
        <v>0</v>
      </c>
      <c r="AM918" s="12">
        <f>_xlfn.XLOOKUP($D918,前々月商品!$D:$D,前々月商品!H:H,0)</f>
        <v>0</v>
      </c>
      <c r="AN918" s="13">
        <f t="shared" si="205"/>
        <v>0</v>
      </c>
      <c r="AO918" s="13">
        <f t="shared" si="206"/>
        <v>0</v>
      </c>
      <c r="AP918" s="13">
        <f t="shared" si="207"/>
        <v>0</v>
      </c>
      <c r="AQ918" s="16">
        <f t="shared" si="208"/>
        <v>0</v>
      </c>
      <c r="AR918" s="16">
        <f t="shared" si="209"/>
        <v>0</v>
      </c>
      <c r="AS918" s="17">
        <f t="shared" si="210"/>
        <v>0</v>
      </c>
      <c r="AT918" t="e">
        <f t="shared" si="211"/>
        <v>#VALUE!</v>
      </c>
    </row>
    <row r="919" spans="3:46" ht="36.65" customHeight="1">
      <c r="C919" s="20">
        <v>914</v>
      </c>
      <c r="D919" s="53">
        <f>現状商品設定!B916</f>
        <v>0</v>
      </c>
      <c r="E919" s="26" t="str">
        <f>IFERROR(_xlfn.XLOOKUP($D919,現状商品設定!B:B,現状商品設定!C:C,"-"),"-")</f>
        <v>-</v>
      </c>
      <c r="F919" s="32" t="s">
        <v>46</v>
      </c>
      <c r="G919" s="30" t="str">
        <f>IFERROR(_xlfn.XLOOKUP($D919,現状商品設定!B:B,現状商品設定!F:F),"-")</f>
        <v>-</v>
      </c>
      <c r="H919" s="34" t="e">
        <f>IF(IF(AND(V919&gt;=設定!$C$3,X919&gt;=L919),G919*(1+設定!$C$6),IF(AND(V919&gt;=設定!$C$3,X919&lt;L919),G919*(1+設定!$C$7*-1),IF(V919&lt;設定!$C$3,G919*(1+設定!$C$6),"除外")))&gt;10,IF(AND(V919&gt;=設定!$C$3,X919&gt;=L919),G919*(1+設定!$C$6),IF(AND(V919&gt;=設定!$C$3,X919&lt;L919),G919*(1+設定!$C$7*-1),IF(V919&lt;設定!$C$3,G919*(1+設定!$C$6),"除外"))),10)</f>
        <v>#VALUE!</v>
      </c>
      <c r="I919" s="34" t="e">
        <f ca="1">IF(消化率!$I$5&lt;1,商品!H919*消化率!$I$5,IF(商品!W919*商品!Q919/(商品!H919*消化率!$I$5)&gt;商品!L919,商品!H919*消化率!$I$5,J919))</f>
        <v>#DIV/0!</v>
      </c>
      <c r="J919" s="34" t="e">
        <f t="shared" si="198"/>
        <v>#VALUE!</v>
      </c>
      <c r="K919" s="34" t="e">
        <f ca="1">IF(ROUNDDOWN(IF(I919&gt;=設定!$C$8,設定!$C$8,商品!I919),0)&lt;10,10,ROUNDDOWN(IF(I919&gt;=設定!$C$8,設定!$C$8,商品!I919),0))</f>
        <v>#DIV/0!</v>
      </c>
      <c r="L919" s="64">
        <f>IF(F919="標準",設定!$C$4,商品!F919)</f>
        <v>5</v>
      </c>
      <c r="M919" s="63" t="str">
        <f>_xlfn.XLOOKUP($D919,全商品!$F:$F,全商品!H:H,"-")</f>
        <v>-</v>
      </c>
      <c r="N919" s="12" t="str">
        <f>_xlfn.XLOOKUP($D919,全商品!$F:$F,全商品!I:I,"-")</f>
        <v>-</v>
      </c>
      <c r="O919" s="23" t="str">
        <f>_xlfn.XLOOKUP($D919,全商品!$F:$F,全商品!K:K,"-")</f>
        <v>-</v>
      </c>
      <c r="P919" s="13" t="str">
        <f>_xlfn.XLOOKUP($D919,全商品!$F:$F,全商品!M:M,"-")</f>
        <v>-</v>
      </c>
      <c r="Q919" s="25" t="str">
        <f>_xlfn.XLOOKUP($D919,現状商品設定!B:B,現状商品設定!D:D,"-")</f>
        <v>-</v>
      </c>
      <c r="R919" s="22">
        <f>SUM(_xlfn.XLOOKUP($D919,当月商品!$D:$D,当月商品!I:I,0),_xlfn.XLOOKUP($D919,前月商品!$D:$D,前月商品!I:I,0),_xlfn.XLOOKUP($D919,前々月商品!$D:$D,前々月商品!I:I,0))</f>
        <v>0</v>
      </c>
      <c r="S919" s="23">
        <f>SUM(_xlfn.XLOOKUP($D919,当月商品!$D:$D,当月商品!V:V,0),_xlfn.XLOOKUP($D919,前月商品!$D:$D,前月商品!V:V,0),_xlfn.XLOOKUP($D919,前々月商品!$D:$D,前々月商品!V:V,0))</f>
        <v>0</v>
      </c>
      <c r="T919" s="23">
        <f t="shared" si="199"/>
        <v>0</v>
      </c>
      <c r="U919" s="23">
        <f>SUM(_xlfn.XLOOKUP($D919,当月商品!$D:$D,当月商品!W:W,0),_xlfn.XLOOKUP($D919,前月商品!$D:$D,前月商品!W:W,0),_xlfn.XLOOKUP($D919,前々月商品!$D:$D,前々月商品!W:W,0))</f>
        <v>0</v>
      </c>
      <c r="V919" s="23">
        <f>SUM(_xlfn.XLOOKUP($D919,当月商品!$D:$D,当月商品!H:H,0),_xlfn.XLOOKUP($D919,前月商品!$D:$D,前月商品!H:H,0),_xlfn.XLOOKUP($D919,前々月商品!$D:$D,前々月商品!H:H,0))</f>
        <v>0</v>
      </c>
      <c r="W919" s="13">
        <f t="shared" si="200"/>
        <v>0</v>
      </c>
      <c r="X919" s="15">
        <f t="shared" si="201"/>
        <v>0</v>
      </c>
      <c r="Y919" s="22">
        <f>_xlfn.XLOOKUP($D919,当月商品!$D:$D,当月商品!I:I,0)</f>
        <v>0</v>
      </c>
      <c r="Z919" s="23">
        <f>_xlfn.XLOOKUP($D919,前月商品!$D:$D,前月商品!I:I,0)</f>
        <v>0</v>
      </c>
      <c r="AA919" s="23">
        <f>_xlfn.XLOOKUP($D919,前々月商品!$D:$D,前々月商品!I:I,0)</f>
        <v>0</v>
      </c>
      <c r="AB919" s="23">
        <f>_xlfn.XLOOKUP($D919,当月商品!$D:$D,当月商品!V:V,0)</f>
        <v>0</v>
      </c>
      <c r="AC919" s="23">
        <f>_xlfn.XLOOKUP($D919,前月商品!$D:$D,前月商品!V:V,0)</f>
        <v>0</v>
      </c>
      <c r="AD919" s="23">
        <f>_xlfn.XLOOKUP($D919,前々月商品!$D:$D,前々月商品!V:V,0)</f>
        <v>0</v>
      </c>
      <c r="AE919" s="23">
        <f t="shared" si="202"/>
        <v>0</v>
      </c>
      <c r="AF919" s="23">
        <f t="shared" si="203"/>
        <v>0</v>
      </c>
      <c r="AG919" s="23">
        <f t="shared" si="204"/>
        <v>0</v>
      </c>
      <c r="AH919" s="12">
        <f>_xlfn.XLOOKUP($D919,当月商品!$D:$D,当月商品!W:W,0)</f>
        <v>0</v>
      </c>
      <c r="AI919" s="12">
        <f>_xlfn.XLOOKUP($D919,前月商品!$D:$D,前月商品!W:W,0)</f>
        <v>0</v>
      </c>
      <c r="AJ919" s="12">
        <f>_xlfn.XLOOKUP($D919,前々月商品!$D:$D,前々月商品!W:W,0)</f>
        <v>0</v>
      </c>
      <c r="AK919" s="12">
        <f>_xlfn.XLOOKUP($D919,当月商品!$D:$D,当月商品!H:H,0)</f>
        <v>0</v>
      </c>
      <c r="AL919" s="12">
        <f>_xlfn.XLOOKUP($D919,前月商品!$D:$D,前月商品!H:H,0)</f>
        <v>0</v>
      </c>
      <c r="AM919" s="12">
        <f>_xlfn.XLOOKUP($D919,前々月商品!$D:$D,前々月商品!H:H,0)</f>
        <v>0</v>
      </c>
      <c r="AN919" s="13">
        <f t="shared" si="205"/>
        <v>0</v>
      </c>
      <c r="AO919" s="13">
        <f t="shared" si="206"/>
        <v>0</v>
      </c>
      <c r="AP919" s="13">
        <f t="shared" si="207"/>
        <v>0</v>
      </c>
      <c r="AQ919" s="16">
        <f t="shared" si="208"/>
        <v>0</v>
      </c>
      <c r="AR919" s="16">
        <f t="shared" si="209"/>
        <v>0</v>
      </c>
      <c r="AS919" s="17">
        <f t="shared" si="210"/>
        <v>0</v>
      </c>
      <c r="AT919" t="e">
        <f t="shared" si="211"/>
        <v>#VALUE!</v>
      </c>
    </row>
    <row r="920" spans="3:46" ht="36.65" customHeight="1">
      <c r="C920" s="20">
        <v>915</v>
      </c>
      <c r="D920" s="53">
        <f>現状商品設定!B917</f>
        <v>0</v>
      </c>
      <c r="E920" s="26" t="str">
        <f>IFERROR(_xlfn.XLOOKUP($D920,現状商品設定!B:B,現状商品設定!C:C,"-"),"-")</f>
        <v>-</v>
      </c>
      <c r="F920" s="32" t="s">
        <v>46</v>
      </c>
      <c r="G920" s="30" t="str">
        <f>IFERROR(_xlfn.XLOOKUP($D920,現状商品設定!B:B,現状商品設定!F:F),"-")</f>
        <v>-</v>
      </c>
      <c r="H920" s="34" t="e">
        <f>IF(IF(AND(V920&gt;=設定!$C$3,X920&gt;=L920),G920*(1+設定!$C$6),IF(AND(V920&gt;=設定!$C$3,X920&lt;L920),G920*(1+設定!$C$7*-1),IF(V920&lt;設定!$C$3,G920*(1+設定!$C$6),"除外")))&gt;10,IF(AND(V920&gt;=設定!$C$3,X920&gt;=L920),G920*(1+設定!$C$6),IF(AND(V920&gt;=設定!$C$3,X920&lt;L920),G920*(1+設定!$C$7*-1),IF(V920&lt;設定!$C$3,G920*(1+設定!$C$6),"除外"))),10)</f>
        <v>#VALUE!</v>
      </c>
      <c r="I920" s="34" t="e">
        <f ca="1">IF(消化率!$I$5&lt;1,商品!H920*消化率!$I$5,IF(商品!W920*商品!Q920/(商品!H920*消化率!$I$5)&gt;商品!L920,商品!H920*消化率!$I$5,J920))</f>
        <v>#DIV/0!</v>
      </c>
      <c r="J920" s="34" t="e">
        <f t="shared" si="198"/>
        <v>#VALUE!</v>
      </c>
      <c r="K920" s="34" t="e">
        <f ca="1">IF(ROUNDDOWN(IF(I920&gt;=設定!$C$8,設定!$C$8,商品!I920),0)&lt;10,10,ROUNDDOWN(IF(I920&gt;=設定!$C$8,設定!$C$8,商品!I920),0))</f>
        <v>#DIV/0!</v>
      </c>
      <c r="L920" s="64">
        <f>IF(F920="標準",設定!$C$4,商品!F920)</f>
        <v>5</v>
      </c>
      <c r="M920" s="63" t="str">
        <f>_xlfn.XLOOKUP($D920,全商品!$F:$F,全商品!H:H,"-")</f>
        <v>-</v>
      </c>
      <c r="N920" s="12" t="str">
        <f>_xlfn.XLOOKUP($D920,全商品!$F:$F,全商品!I:I,"-")</f>
        <v>-</v>
      </c>
      <c r="O920" s="23" t="str">
        <f>_xlfn.XLOOKUP($D920,全商品!$F:$F,全商品!K:K,"-")</f>
        <v>-</v>
      </c>
      <c r="P920" s="13" t="str">
        <f>_xlfn.XLOOKUP($D920,全商品!$F:$F,全商品!M:M,"-")</f>
        <v>-</v>
      </c>
      <c r="Q920" s="25" t="str">
        <f>_xlfn.XLOOKUP($D920,現状商品設定!B:B,現状商品設定!D:D,"-")</f>
        <v>-</v>
      </c>
      <c r="R920" s="22">
        <f>SUM(_xlfn.XLOOKUP($D920,当月商品!$D:$D,当月商品!I:I,0),_xlfn.XLOOKUP($D920,前月商品!$D:$D,前月商品!I:I,0),_xlfn.XLOOKUP($D920,前々月商品!$D:$D,前々月商品!I:I,0))</f>
        <v>0</v>
      </c>
      <c r="S920" s="23">
        <f>SUM(_xlfn.XLOOKUP($D920,当月商品!$D:$D,当月商品!V:V,0),_xlfn.XLOOKUP($D920,前月商品!$D:$D,前月商品!V:V,0),_xlfn.XLOOKUP($D920,前々月商品!$D:$D,前々月商品!V:V,0))</f>
        <v>0</v>
      </c>
      <c r="T920" s="23">
        <f t="shared" si="199"/>
        <v>0</v>
      </c>
      <c r="U920" s="23">
        <f>SUM(_xlfn.XLOOKUP($D920,当月商品!$D:$D,当月商品!W:W,0),_xlfn.XLOOKUP($D920,前月商品!$D:$D,前月商品!W:W,0),_xlfn.XLOOKUP($D920,前々月商品!$D:$D,前々月商品!W:W,0))</f>
        <v>0</v>
      </c>
      <c r="V920" s="23">
        <f>SUM(_xlfn.XLOOKUP($D920,当月商品!$D:$D,当月商品!H:H,0),_xlfn.XLOOKUP($D920,前月商品!$D:$D,前月商品!H:H,0),_xlfn.XLOOKUP($D920,前々月商品!$D:$D,前々月商品!H:H,0))</f>
        <v>0</v>
      </c>
      <c r="W920" s="13">
        <f t="shared" si="200"/>
        <v>0</v>
      </c>
      <c r="X920" s="15">
        <f t="shared" si="201"/>
        <v>0</v>
      </c>
      <c r="Y920" s="22">
        <f>_xlfn.XLOOKUP($D920,当月商品!$D:$D,当月商品!I:I,0)</f>
        <v>0</v>
      </c>
      <c r="Z920" s="23">
        <f>_xlfn.XLOOKUP($D920,前月商品!$D:$D,前月商品!I:I,0)</f>
        <v>0</v>
      </c>
      <c r="AA920" s="23">
        <f>_xlfn.XLOOKUP($D920,前々月商品!$D:$D,前々月商品!I:I,0)</f>
        <v>0</v>
      </c>
      <c r="AB920" s="23">
        <f>_xlfn.XLOOKUP($D920,当月商品!$D:$D,当月商品!V:V,0)</f>
        <v>0</v>
      </c>
      <c r="AC920" s="23">
        <f>_xlfn.XLOOKUP($D920,前月商品!$D:$D,前月商品!V:V,0)</f>
        <v>0</v>
      </c>
      <c r="AD920" s="23">
        <f>_xlfn.XLOOKUP($D920,前々月商品!$D:$D,前々月商品!V:V,0)</f>
        <v>0</v>
      </c>
      <c r="AE920" s="23">
        <f t="shared" si="202"/>
        <v>0</v>
      </c>
      <c r="AF920" s="23">
        <f t="shared" si="203"/>
        <v>0</v>
      </c>
      <c r="AG920" s="23">
        <f t="shared" si="204"/>
        <v>0</v>
      </c>
      <c r="AH920" s="12">
        <f>_xlfn.XLOOKUP($D920,当月商品!$D:$D,当月商品!W:W,0)</f>
        <v>0</v>
      </c>
      <c r="AI920" s="12">
        <f>_xlfn.XLOOKUP($D920,前月商品!$D:$D,前月商品!W:W,0)</f>
        <v>0</v>
      </c>
      <c r="AJ920" s="12">
        <f>_xlfn.XLOOKUP($D920,前々月商品!$D:$D,前々月商品!W:W,0)</f>
        <v>0</v>
      </c>
      <c r="AK920" s="12">
        <f>_xlfn.XLOOKUP($D920,当月商品!$D:$D,当月商品!H:H,0)</f>
        <v>0</v>
      </c>
      <c r="AL920" s="12">
        <f>_xlfn.XLOOKUP($D920,前月商品!$D:$D,前月商品!H:H,0)</f>
        <v>0</v>
      </c>
      <c r="AM920" s="12">
        <f>_xlfn.XLOOKUP($D920,前々月商品!$D:$D,前々月商品!H:H,0)</f>
        <v>0</v>
      </c>
      <c r="AN920" s="13">
        <f t="shared" si="205"/>
        <v>0</v>
      </c>
      <c r="AO920" s="13">
        <f t="shared" si="206"/>
        <v>0</v>
      </c>
      <c r="AP920" s="13">
        <f t="shared" si="207"/>
        <v>0</v>
      </c>
      <c r="AQ920" s="16">
        <f t="shared" si="208"/>
        <v>0</v>
      </c>
      <c r="AR920" s="16">
        <f t="shared" si="209"/>
        <v>0</v>
      </c>
      <c r="AS920" s="17">
        <f t="shared" si="210"/>
        <v>0</v>
      </c>
      <c r="AT920" t="e">
        <f t="shared" si="211"/>
        <v>#VALUE!</v>
      </c>
    </row>
    <row r="921" spans="3:46" ht="36.65" customHeight="1">
      <c r="C921" s="20">
        <v>916</v>
      </c>
      <c r="D921" s="53">
        <f>現状商品設定!B918</f>
        <v>0</v>
      </c>
      <c r="E921" s="26" t="str">
        <f>IFERROR(_xlfn.XLOOKUP($D921,現状商品設定!B:B,現状商品設定!C:C,"-"),"-")</f>
        <v>-</v>
      </c>
      <c r="F921" s="32" t="s">
        <v>46</v>
      </c>
      <c r="G921" s="30" t="str">
        <f>IFERROR(_xlfn.XLOOKUP($D921,現状商品設定!B:B,現状商品設定!F:F),"-")</f>
        <v>-</v>
      </c>
      <c r="H921" s="34" t="e">
        <f>IF(IF(AND(V921&gt;=設定!$C$3,X921&gt;=L921),G921*(1+設定!$C$6),IF(AND(V921&gt;=設定!$C$3,X921&lt;L921),G921*(1+設定!$C$7*-1),IF(V921&lt;設定!$C$3,G921*(1+設定!$C$6),"除外")))&gt;10,IF(AND(V921&gt;=設定!$C$3,X921&gt;=L921),G921*(1+設定!$C$6),IF(AND(V921&gt;=設定!$C$3,X921&lt;L921),G921*(1+設定!$C$7*-1),IF(V921&lt;設定!$C$3,G921*(1+設定!$C$6),"除外"))),10)</f>
        <v>#VALUE!</v>
      </c>
      <c r="I921" s="34" t="e">
        <f ca="1">IF(消化率!$I$5&lt;1,商品!H921*消化率!$I$5,IF(商品!W921*商品!Q921/(商品!H921*消化率!$I$5)&gt;商品!L921,商品!H921*消化率!$I$5,J921))</f>
        <v>#DIV/0!</v>
      </c>
      <c r="J921" s="34" t="e">
        <f t="shared" si="198"/>
        <v>#VALUE!</v>
      </c>
      <c r="K921" s="34" t="e">
        <f ca="1">IF(ROUNDDOWN(IF(I921&gt;=設定!$C$8,設定!$C$8,商品!I921),0)&lt;10,10,ROUNDDOWN(IF(I921&gt;=設定!$C$8,設定!$C$8,商品!I921),0))</f>
        <v>#DIV/0!</v>
      </c>
      <c r="L921" s="64">
        <f>IF(F921="標準",設定!$C$4,商品!F921)</f>
        <v>5</v>
      </c>
      <c r="M921" s="63" t="str">
        <f>_xlfn.XLOOKUP($D921,全商品!$F:$F,全商品!H:H,"-")</f>
        <v>-</v>
      </c>
      <c r="N921" s="12" t="str">
        <f>_xlfn.XLOOKUP($D921,全商品!$F:$F,全商品!I:I,"-")</f>
        <v>-</v>
      </c>
      <c r="O921" s="23" t="str">
        <f>_xlfn.XLOOKUP($D921,全商品!$F:$F,全商品!K:K,"-")</f>
        <v>-</v>
      </c>
      <c r="P921" s="13" t="str">
        <f>_xlfn.XLOOKUP($D921,全商品!$F:$F,全商品!M:M,"-")</f>
        <v>-</v>
      </c>
      <c r="Q921" s="25" t="str">
        <f>_xlfn.XLOOKUP($D921,現状商品設定!B:B,現状商品設定!D:D,"-")</f>
        <v>-</v>
      </c>
      <c r="R921" s="22">
        <f>SUM(_xlfn.XLOOKUP($D921,当月商品!$D:$D,当月商品!I:I,0),_xlfn.XLOOKUP($D921,前月商品!$D:$D,前月商品!I:I,0),_xlfn.XLOOKUP($D921,前々月商品!$D:$D,前々月商品!I:I,0))</f>
        <v>0</v>
      </c>
      <c r="S921" s="23">
        <f>SUM(_xlfn.XLOOKUP($D921,当月商品!$D:$D,当月商品!V:V,0),_xlfn.XLOOKUP($D921,前月商品!$D:$D,前月商品!V:V,0),_xlfn.XLOOKUP($D921,前々月商品!$D:$D,前々月商品!V:V,0))</f>
        <v>0</v>
      </c>
      <c r="T921" s="23">
        <f t="shared" si="199"/>
        <v>0</v>
      </c>
      <c r="U921" s="23">
        <f>SUM(_xlfn.XLOOKUP($D921,当月商品!$D:$D,当月商品!W:W,0),_xlfn.XLOOKUP($D921,前月商品!$D:$D,前月商品!W:W,0),_xlfn.XLOOKUP($D921,前々月商品!$D:$D,前々月商品!W:W,0))</f>
        <v>0</v>
      </c>
      <c r="V921" s="23">
        <f>SUM(_xlfn.XLOOKUP($D921,当月商品!$D:$D,当月商品!H:H,0),_xlfn.XLOOKUP($D921,前月商品!$D:$D,前月商品!H:H,0),_xlfn.XLOOKUP($D921,前々月商品!$D:$D,前々月商品!H:H,0))</f>
        <v>0</v>
      </c>
      <c r="W921" s="13">
        <f t="shared" si="200"/>
        <v>0</v>
      </c>
      <c r="X921" s="15">
        <f t="shared" si="201"/>
        <v>0</v>
      </c>
      <c r="Y921" s="22">
        <f>_xlfn.XLOOKUP($D921,当月商品!$D:$D,当月商品!I:I,0)</f>
        <v>0</v>
      </c>
      <c r="Z921" s="23">
        <f>_xlfn.XLOOKUP($D921,前月商品!$D:$D,前月商品!I:I,0)</f>
        <v>0</v>
      </c>
      <c r="AA921" s="23">
        <f>_xlfn.XLOOKUP($D921,前々月商品!$D:$D,前々月商品!I:I,0)</f>
        <v>0</v>
      </c>
      <c r="AB921" s="23">
        <f>_xlfn.XLOOKUP($D921,当月商品!$D:$D,当月商品!V:V,0)</f>
        <v>0</v>
      </c>
      <c r="AC921" s="23">
        <f>_xlfn.XLOOKUP($D921,前月商品!$D:$D,前月商品!V:V,0)</f>
        <v>0</v>
      </c>
      <c r="AD921" s="23">
        <f>_xlfn.XLOOKUP($D921,前々月商品!$D:$D,前々月商品!V:V,0)</f>
        <v>0</v>
      </c>
      <c r="AE921" s="23">
        <f t="shared" si="202"/>
        <v>0</v>
      </c>
      <c r="AF921" s="23">
        <f t="shared" si="203"/>
        <v>0</v>
      </c>
      <c r="AG921" s="23">
        <f t="shared" si="204"/>
        <v>0</v>
      </c>
      <c r="AH921" s="12">
        <f>_xlfn.XLOOKUP($D921,当月商品!$D:$D,当月商品!W:W,0)</f>
        <v>0</v>
      </c>
      <c r="AI921" s="12">
        <f>_xlfn.XLOOKUP($D921,前月商品!$D:$D,前月商品!W:W,0)</f>
        <v>0</v>
      </c>
      <c r="AJ921" s="12">
        <f>_xlfn.XLOOKUP($D921,前々月商品!$D:$D,前々月商品!W:W,0)</f>
        <v>0</v>
      </c>
      <c r="AK921" s="12">
        <f>_xlfn.XLOOKUP($D921,当月商品!$D:$D,当月商品!H:H,0)</f>
        <v>0</v>
      </c>
      <c r="AL921" s="12">
        <f>_xlfn.XLOOKUP($D921,前月商品!$D:$D,前月商品!H:H,0)</f>
        <v>0</v>
      </c>
      <c r="AM921" s="12">
        <f>_xlfn.XLOOKUP($D921,前々月商品!$D:$D,前々月商品!H:H,0)</f>
        <v>0</v>
      </c>
      <c r="AN921" s="13">
        <f t="shared" si="205"/>
        <v>0</v>
      </c>
      <c r="AO921" s="13">
        <f t="shared" si="206"/>
        <v>0</v>
      </c>
      <c r="AP921" s="13">
        <f t="shared" si="207"/>
        <v>0</v>
      </c>
      <c r="AQ921" s="16">
        <f t="shared" si="208"/>
        <v>0</v>
      </c>
      <c r="AR921" s="16">
        <f t="shared" si="209"/>
        <v>0</v>
      </c>
      <c r="AS921" s="17">
        <f t="shared" si="210"/>
        <v>0</v>
      </c>
      <c r="AT921" t="e">
        <f t="shared" si="211"/>
        <v>#VALUE!</v>
      </c>
    </row>
    <row r="922" spans="3:46" ht="36.65" customHeight="1">
      <c r="C922" s="20">
        <v>917</v>
      </c>
      <c r="D922" s="53">
        <f>現状商品設定!B919</f>
        <v>0</v>
      </c>
      <c r="E922" s="26" t="str">
        <f>IFERROR(_xlfn.XLOOKUP($D922,現状商品設定!B:B,現状商品設定!C:C,"-"),"-")</f>
        <v>-</v>
      </c>
      <c r="F922" s="32" t="s">
        <v>46</v>
      </c>
      <c r="G922" s="30" t="str">
        <f>IFERROR(_xlfn.XLOOKUP($D922,現状商品設定!B:B,現状商品設定!F:F),"-")</f>
        <v>-</v>
      </c>
      <c r="H922" s="34" t="e">
        <f>IF(IF(AND(V922&gt;=設定!$C$3,X922&gt;=L922),G922*(1+設定!$C$6),IF(AND(V922&gt;=設定!$C$3,X922&lt;L922),G922*(1+設定!$C$7*-1),IF(V922&lt;設定!$C$3,G922*(1+設定!$C$6),"除外")))&gt;10,IF(AND(V922&gt;=設定!$C$3,X922&gt;=L922),G922*(1+設定!$C$6),IF(AND(V922&gt;=設定!$C$3,X922&lt;L922),G922*(1+設定!$C$7*-1),IF(V922&lt;設定!$C$3,G922*(1+設定!$C$6),"除外"))),10)</f>
        <v>#VALUE!</v>
      </c>
      <c r="I922" s="34" t="e">
        <f ca="1">IF(消化率!$I$5&lt;1,商品!H922*消化率!$I$5,IF(商品!W922*商品!Q922/(商品!H922*消化率!$I$5)&gt;商品!L922,商品!H922*消化率!$I$5,J922))</f>
        <v>#DIV/0!</v>
      </c>
      <c r="J922" s="34" t="e">
        <f t="shared" si="198"/>
        <v>#VALUE!</v>
      </c>
      <c r="K922" s="34" t="e">
        <f ca="1">IF(ROUNDDOWN(IF(I922&gt;=設定!$C$8,設定!$C$8,商品!I922),0)&lt;10,10,ROUNDDOWN(IF(I922&gt;=設定!$C$8,設定!$C$8,商品!I922),0))</f>
        <v>#DIV/0!</v>
      </c>
      <c r="L922" s="64">
        <f>IF(F922="標準",設定!$C$4,商品!F922)</f>
        <v>5</v>
      </c>
      <c r="M922" s="63" t="str">
        <f>_xlfn.XLOOKUP($D922,全商品!$F:$F,全商品!H:H,"-")</f>
        <v>-</v>
      </c>
      <c r="N922" s="12" t="str">
        <f>_xlfn.XLOOKUP($D922,全商品!$F:$F,全商品!I:I,"-")</f>
        <v>-</v>
      </c>
      <c r="O922" s="23" t="str">
        <f>_xlfn.XLOOKUP($D922,全商品!$F:$F,全商品!K:K,"-")</f>
        <v>-</v>
      </c>
      <c r="P922" s="13" t="str">
        <f>_xlfn.XLOOKUP($D922,全商品!$F:$F,全商品!M:M,"-")</f>
        <v>-</v>
      </c>
      <c r="Q922" s="25" t="str">
        <f>_xlfn.XLOOKUP($D922,現状商品設定!B:B,現状商品設定!D:D,"-")</f>
        <v>-</v>
      </c>
      <c r="R922" s="22">
        <f>SUM(_xlfn.XLOOKUP($D922,当月商品!$D:$D,当月商品!I:I,0),_xlfn.XLOOKUP($D922,前月商品!$D:$D,前月商品!I:I,0),_xlfn.XLOOKUP($D922,前々月商品!$D:$D,前々月商品!I:I,0))</f>
        <v>0</v>
      </c>
      <c r="S922" s="23">
        <f>SUM(_xlfn.XLOOKUP($D922,当月商品!$D:$D,当月商品!V:V,0),_xlfn.XLOOKUP($D922,前月商品!$D:$D,前月商品!V:V,0),_xlfn.XLOOKUP($D922,前々月商品!$D:$D,前々月商品!V:V,0))</f>
        <v>0</v>
      </c>
      <c r="T922" s="23">
        <f t="shared" si="199"/>
        <v>0</v>
      </c>
      <c r="U922" s="23">
        <f>SUM(_xlfn.XLOOKUP($D922,当月商品!$D:$D,当月商品!W:W,0),_xlfn.XLOOKUP($D922,前月商品!$D:$D,前月商品!W:W,0),_xlfn.XLOOKUP($D922,前々月商品!$D:$D,前々月商品!W:W,0))</f>
        <v>0</v>
      </c>
      <c r="V922" s="23">
        <f>SUM(_xlfn.XLOOKUP($D922,当月商品!$D:$D,当月商品!H:H,0),_xlfn.XLOOKUP($D922,前月商品!$D:$D,前月商品!H:H,0),_xlfn.XLOOKUP($D922,前々月商品!$D:$D,前々月商品!H:H,0))</f>
        <v>0</v>
      </c>
      <c r="W922" s="13">
        <f t="shared" si="200"/>
        <v>0</v>
      </c>
      <c r="X922" s="15">
        <f t="shared" si="201"/>
        <v>0</v>
      </c>
      <c r="Y922" s="22">
        <f>_xlfn.XLOOKUP($D922,当月商品!$D:$D,当月商品!I:I,0)</f>
        <v>0</v>
      </c>
      <c r="Z922" s="23">
        <f>_xlfn.XLOOKUP($D922,前月商品!$D:$D,前月商品!I:I,0)</f>
        <v>0</v>
      </c>
      <c r="AA922" s="23">
        <f>_xlfn.XLOOKUP($D922,前々月商品!$D:$D,前々月商品!I:I,0)</f>
        <v>0</v>
      </c>
      <c r="AB922" s="23">
        <f>_xlfn.XLOOKUP($D922,当月商品!$D:$D,当月商品!V:V,0)</f>
        <v>0</v>
      </c>
      <c r="AC922" s="23">
        <f>_xlfn.XLOOKUP($D922,前月商品!$D:$D,前月商品!V:V,0)</f>
        <v>0</v>
      </c>
      <c r="AD922" s="23">
        <f>_xlfn.XLOOKUP($D922,前々月商品!$D:$D,前々月商品!V:V,0)</f>
        <v>0</v>
      </c>
      <c r="AE922" s="23">
        <f t="shared" si="202"/>
        <v>0</v>
      </c>
      <c r="AF922" s="23">
        <f t="shared" si="203"/>
        <v>0</v>
      </c>
      <c r="AG922" s="23">
        <f t="shared" si="204"/>
        <v>0</v>
      </c>
      <c r="AH922" s="12">
        <f>_xlfn.XLOOKUP($D922,当月商品!$D:$D,当月商品!W:W,0)</f>
        <v>0</v>
      </c>
      <c r="AI922" s="12">
        <f>_xlfn.XLOOKUP($D922,前月商品!$D:$D,前月商品!W:W,0)</f>
        <v>0</v>
      </c>
      <c r="AJ922" s="12">
        <f>_xlfn.XLOOKUP($D922,前々月商品!$D:$D,前々月商品!W:W,0)</f>
        <v>0</v>
      </c>
      <c r="AK922" s="12">
        <f>_xlfn.XLOOKUP($D922,当月商品!$D:$D,当月商品!H:H,0)</f>
        <v>0</v>
      </c>
      <c r="AL922" s="12">
        <f>_xlfn.XLOOKUP($D922,前月商品!$D:$D,前月商品!H:H,0)</f>
        <v>0</v>
      </c>
      <c r="AM922" s="12">
        <f>_xlfn.XLOOKUP($D922,前々月商品!$D:$D,前々月商品!H:H,0)</f>
        <v>0</v>
      </c>
      <c r="AN922" s="13">
        <f t="shared" si="205"/>
        <v>0</v>
      </c>
      <c r="AO922" s="13">
        <f t="shared" si="206"/>
        <v>0</v>
      </c>
      <c r="AP922" s="13">
        <f t="shared" si="207"/>
        <v>0</v>
      </c>
      <c r="AQ922" s="16">
        <f t="shared" si="208"/>
        <v>0</v>
      </c>
      <c r="AR922" s="16">
        <f t="shared" si="209"/>
        <v>0</v>
      </c>
      <c r="AS922" s="17">
        <f t="shared" si="210"/>
        <v>0</v>
      </c>
      <c r="AT922" t="e">
        <f t="shared" si="211"/>
        <v>#VALUE!</v>
      </c>
    </row>
    <row r="923" spans="3:46" ht="36.65" customHeight="1">
      <c r="C923" s="20">
        <v>918</v>
      </c>
      <c r="D923" s="53">
        <f>現状商品設定!B920</f>
        <v>0</v>
      </c>
      <c r="E923" s="26" t="str">
        <f>IFERROR(_xlfn.XLOOKUP($D923,現状商品設定!B:B,現状商品設定!C:C,"-"),"-")</f>
        <v>-</v>
      </c>
      <c r="F923" s="32" t="s">
        <v>46</v>
      </c>
      <c r="G923" s="30" t="str">
        <f>IFERROR(_xlfn.XLOOKUP($D923,現状商品設定!B:B,現状商品設定!F:F),"-")</f>
        <v>-</v>
      </c>
      <c r="H923" s="34" t="e">
        <f>IF(IF(AND(V923&gt;=設定!$C$3,X923&gt;=L923),G923*(1+設定!$C$6),IF(AND(V923&gt;=設定!$C$3,X923&lt;L923),G923*(1+設定!$C$7*-1),IF(V923&lt;設定!$C$3,G923*(1+設定!$C$6),"除外")))&gt;10,IF(AND(V923&gt;=設定!$C$3,X923&gt;=L923),G923*(1+設定!$C$6),IF(AND(V923&gt;=設定!$C$3,X923&lt;L923),G923*(1+設定!$C$7*-1),IF(V923&lt;設定!$C$3,G923*(1+設定!$C$6),"除外"))),10)</f>
        <v>#VALUE!</v>
      </c>
      <c r="I923" s="34" t="e">
        <f ca="1">IF(消化率!$I$5&lt;1,商品!H923*消化率!$I$5,IF(商品!W923*商品!Q923/(商品!H923*消化率!$I$5)&gt;商品!L923,商品!H923*消化率!$I$5,J923))</f>
        <v>#DIV/0!</v>
      </c>
      <c r="J923" s="34" t="e">
        <f t="shared" si="198"/>
        <v>#VALUE!</v>
      </c>
      <c r="K923" s="34" t="e">
        <f ca="1">IF(ROUNDDOWN(IF(I923&gt;=設定!$C$8,設定!$C$8,商品!I923),0)&lt;10,10,ROUNDDOWN(IF(I923&gt;=設定!$C$8,設定!$C$8,商品!I923),0))</f>
        <v>#DIV/0!</v>
      </c>
      <c r="L923" s="64">
        <f>IF(F923="標準",設定!$C$4,商品!F923)</f>
        <v>5</v>
      </c>
      <c r="M923" s="63" t="str">
        <f>_xlfn.XLOOKUP($D923,全商品!$F:$F,全商品!H:H,"-")</f>
        <v>-</v>
      </c>
      <c r="N923" s="12" t="str">
        <f>_xlfn.XLOOKUP($D923,全商品!$F:$F,全商品!I:I,"-")</f>
        <v>-</v>
      </c>
      <c r="O923" s="23" t="str">
        <f>_xlfn.XLOOKUP($D923,全商品!$F:$F,全商品!K:K,"-")</f>
        <v>-</v>
      </c>
      <c r="P923" s="13" t="str">
        <f>_xlfn.XLOOKUP($D923,全商品!$F:$F,全商品!M:M,"-")</f>
        <v>-</v>
      </c>
      <c r="Q923" s="25" t="str">
        <f>_xlfn.XLOOKUP($D923,現状商品設定!B:B,現状商品設定!D:D,"-")</f>
        <v>-</v>
      </c>
      <c r="R923" s="22">
        <f>SUM(_xlfn.XLOOKUP($D923,当月商品!$D:$D,当月商品!I:I,0),_xlfn.XLOOKUP($D923,前月商品!$D:$D,前月商品!I:I,0),_xlfn.XLOOKUP($D923,前々月商品!$D:$D,前々月商品!I:I,0))</f>
        <v>0</v>
      </c>
      <c r="S923" s="23">
        <f>SUM(_xlfn.XLOOKUP($D923,当月商品!$D:$D,当月商品!V:V,0),_xlfn.XLOOKUP($D923,前月商品!$D:$D,前月商品!V:V,0),_xlfn.XLOOKUP($D923,前々月商品!$D:$D,前々月商品!V:V,0))</f>
        <v>0</v>
      </c>
      <c r="T923" s="23">
        <f t="shared" si="199"/>
        <v>0</v>
      </c>
      <c r="U923" s="23">
        <f>SUM(_xlfn.XLOOKUP($D923,当月商品!$D:$D,当月商品!W:W,0),_xlfn.XLOOKUP($D923,前月商品!$D:$D,前月商品!W:W,0),_xlfn.XLOOKUP($D923,前々月商品!$D:$D,前々月商品!W:W,0))</f>
        <v>0</v>
      </c>
      <c r="V923" s="23">
        <f>SUM(_xlfn.XLOOKUP($D923,当月商品!$D:$D,当月商品!H:H,0),_xlfn.XLOOKUP($D923,前月商品!$D:$D,前月商品!H:H,0),_xlfn.XLOOKUP($D923,前々月商品!$D:$D,前々月商品!H:H,0))</f>
        <v>0</v>
      </c>
      <c r="W923" s="13">
        <f t="shared" si="200"/>
        <v>0</v>
      </c>
      <c r="X923" s="15">
        <f t="shared" si="201"/>
        <v>0</v>
      </c>
      <c r="Y923" s="22">
        <f>_xlfn.XLOOKUP($D923,当月商品!$D:$D,当月商品!I:I,0)</f>
        <v>0</v>
      </c>
      <c r="Z923" s="23">
        <f>_xlfn.XLOOKUP($D923,前月商品!$D:$D,前月商品!I:I,0)</f>
        <v>0</v>
      </c>
      <c r="AA923" s="23">
        <f>_xlfn.XLOOKUP($D923,前々月商品!$D:$D,前々月商品!I:I,0)</f>
        <v>0</v>
      </c>
      <c r="AB923" s="23">
        <f>_xlfn.XLOOKUP($D923,当月商品!$D:$D,当月商品!V:V,0)</f>
        <v>0</v>
      </c>
      <c r="AC923" s="23">
        <f>_xlfn.XLOOKUP($D923,前月商品!$D:$D,前月商品!V:V,0)</f>
        <v>0</v>
      </c>
      <c r="AD923" s="23">
        <f>_xlfn.XLOOKUP($D923,前々月商品!$D:$D,前々月商品!V:V,0)</f>
        <v>0</v>
      </c>
      <c r="AE923" s="23">
        <f t="shared" si="202"/>
        <v>0</v>
      </c>
      <c r="AF923" s="23">
        <f t="shared" si="203"/>
        <v>0</v>
      </c>
      <c r="AG923" s="23">
        <f t="shared" si="204"/>
        <v>0</v>
      </c>
      <c r="AH923" s="12">
        <f>_xlfn.XLOOKUP($D923,当月商品!$D:$D,当月商品!W:W,0)</f>
        <v>0</v>
      </c>
      <c r="AI923" s="12">
        <f>_xlfn.XLOOKUP($D923,前月商品!$D:$D,前月商品!W:W,0)</f>
        <v>0</v>
      </c>
      <c r="AJ923" s="12">
        <f>_xlfn.XLOOKUP($D923,前々月商品!$D:$D,前々月商品!W:W,0)</f>
        <v>0</v>
      </c>
      <c r="AK923" s="12">
        <f>_xlfn.XLOOKUP($D923,当月商品!$D:$D,当月商品!H:H,0)</f>
        <v>0</v>
      </c>
      <c r="AL923" s="12">
        <f>_xlfn.XLOOKUP($D923,前月商品!$D:$D,前月商品!H:H,0)</f>
        <v>0</v>
      </c>
      <c r="AM923" s="12">
        <f>_xlfn.XLOOKUP($D923,前々月商品!$D:$D,前々月商品!H:H,0)</f>
        <v>0</v>
      </c>
      <c r="AN923" s="13">
        <f t="shared" si="205"/>
        <v>0</v>
      </c>
      <c r="AO923" s="13">
        <f t="shared" si="206"/>
        <v>0</v>
      </c>
      <c r="AP923" s="13">
        <f t="shared" si="207"/>
        <v>0</v>
      </c>
      <c r="AQ923" s="16">
        <f t="shared" si="208"/>
        <v>0</v>
      </c>
      <c r="AR923" s="16">
        <f t="shared" si="209"/>
        <v>0</v>
      </c>
      <c r="AS923" s="17">
        <f t="shared" si="210"/>
        <v>0</v>
      </c>
      <c r="AT923" t="e">
        <f t="shared" si="211"/>
        <v>#VALUE!</v>
      </c>
    </row>
    <row r="924" spans="3:46" ht="36.65" customHeight="1">
      <c r="C924" s="20">
        <v>919</v>
      </c>
      <c r="D924" s="53">
        <f>現状商品設定!B921</f>
        <v>0</v>
      </c>
      <c r="E924" s="26" t="str">
        <f>IFERROR(_xlfn.XLOOKUP($D924,現状商品設定!B:B,現状商品設定!C:C,"-"),"-")</f>
        <v>-</v>
      </c>
      <c r="F924" s="32" t="s">
        <v>46</v>
      </c>
      <c r="G924" s="30" t="str">
        <f>IFERROR(_xlfn.XLOOKUP($D924,現状商品設定!B:B,現状商品設定!F:F),"-")</f>
        <v>-</v>
      </c>
      <c r="H924" s="34" t="e">
        <f>IF(IF(AND(V924&gt;=設定!$C$3,X924&gt;=L924),G924*(1+設定!$C$6),IF(AND(V924&gt;=設定!$C$3,X924&lt;L924),G924*(1+設定!$C$7*-1),IF(V924&lt;設定!$C$3,G924*(1+設定!$C$6),"除外")))&gt;10,IF(AND(V924&gt;=設定!$C$3,X924&gt;=L924),G924*(1+設定!$C$6),IF(AND(V924&gt;=設定!$C$3,X924&lt;L924),G924*(1+設定!$C$7*-1),IF(V924&lt;設定!$C$3,G924*(1+設定!$C$6),"除外"))),10)</f>
        <v>#VALUE!</v>
      </c>
      <c r="I924" s="34" t="e">
        <f ca="1">IF(消化率!$I$5&lt;1,商品!H924*消化率!$I$5,IF(商品!W924*商品!Q924/(商品!H924*消化率!$I$5)&gt;商品!L924,商品!H924*消化率!$I$5,J924))</f>
        <v>#DIV/0!</v>
      </c>
      <c r="J924" s="34" t="e">
        <f t="shared" si="198"/>
        <v>#VALUE!</v>
      </c>
      <c r="K924" s="34" t="e">
        <f ca="1">IF(ROUNDDOWN(IF(I924&gt;=設定!$C$8,設定!$C$8,商品!I924),0)&lt;10,10,ROUNDDOWN(IF(I924&gt;=設定!$C$8,設定!$C$8,商品!I924),0))</f>
        <v>#DIV/0!</v>
      </c>
      <c r="L924" s="64">
        <f>IF(F924="標準",設定!$C$4,商品!F924)</f>
        <v>5</v>
      </c>
      <c r="M924" s="63" t="str">
        <f>_xlfn.XLOOKUP($D924,全商品!$F:$F,全商品!H:H,"-")</f>
        <v>-</v>
      </c>
      <c r="N924" s="12" t="str">
        <f>_xlfn.XLOOKUP($D924,全商品!$F:$F,全商品!I:I,"-")</f>
        <v>-</v>
      </c>
      <c r="O924" s="23" t="str">
        <f>_xlfn.XLOOKUP($D924,全商品!$F:$F,全商品!K:K,"-")</f>
        <v>-</v>
      </c>
      <c r="P924" s="13" t="str">
        <f>_xlfn.XLOOKUP($D924,全商品!$F:$F,全商品!M:M,"-")</f>
        <v>-</v>
      </c>
      <c r="Q924" s="25" t="str">
        <f>_xlfn.XLOOKUP($D924,現状商品設定!B:B,現状商品設定!D:D,"-")</f>
        <v>-</v>
      </c>
      <c r="R924" s="22">
        <f>SUM(_xlfn.XLOOKUP($D924,当月商品!$D:$D,当月商品!I:I,0),_xlfn.XLOOKUP($D924,前月商品!$D:$D,前月商品!I:I,0),_xlfn.XLOOKUP($D924,前々月商品!$D:$D,前々月商品!I:I,0))</f>
        <v>0</v>
      </c>
      <c r="S924" s="23">
        <f>SUM(_xlfn.XLOOKUP($D924,当月商品!$D:$D,当月商品!V:V,0),_xlfn.XLOOKUP($D924,前月商品!$D:$D,前月商品!V:V,0),_xlfn.XLOOKUP($D924,前々月商品!$D:$D,前々月商品!V:V,0))</f>
        <v>0</v>
      </c>
      <c r="T924" s="23">
        <f t="shared" si="199"/>
        <v>0</v>
      </c>
      <c r="U924" s="23">
        <f>SUM(_xlfn.XLOOKUP($D924,当月商品!$D:$D,当月商品!W:W,0),_xlfn.XLOOKUP($D924,前月商品!$D:$D,前月商品!W:W,0),_xlfn.XLOOKUP($D924,前々月商品!$D:$D,前々月商品!W:W,0))</f>
        <v>0</v>
      </c>
      <c r="V924" s="23">
        <f>SUM(_xlfn.XLOOKUP($D924,当月商品!$D:$D,当月商品!H:H,0),_xlfn.XLOOKUP($D924,前月商品!$D:$D,前月商品!H:H,0),_xlfn.XLOOKUP($D924,前々月商品!$D:$D,前々月商品!H:H,0))</f>
        <v>0</v>
      </c>
      <c r="W924" s="13">
        <f t="shared" si="200"/>
        <v>0</v>
      </c>
      <c r="X924" s="15">
        <f t="shared" si="201"/>
        <v>0</v>
      </c>
      <c r="Y924" s="22">
        <f>_xlfn.XLOOKUP($D924,当月商品!$D:$D,当月商品!I:I,0)</f>
        <v>0</v>
      </c>
      <c r="Z924" s="23">
        <f>_xlfn.XLOOKUP($D924,前月商品!$D:$D,前月商品!I:I,0)</f>
        <v>0</v>
      </c>
      <c r="AA924" s="23">
        <f>_xlfn.XLOOKUP($D924,前々月商品!$D:$D,前々月商品!I:I,0)</f>
        <v>0</v>
      </c>
      <c r="AB924" s="23">
        <f>_xlfn.XLOOKUP($D924,当月商品!$D:$D,当月商品!V:V,0)</f>
        <v>0</v>
      </c>
      <c r="AC924" s="23">
        <f>_xlfn.XLOOKUP($D924,前月商品!$D:$D,前月商品!V:V,0)</f>
        <v>0</v>
      </c>
      <c r="AD924" s="23">
        <f>_xlfn.XLOOKUP($D924,前々月商品!$D:$D,前々月商品!V:V,0)</f>
        <v>0</v>
      </c>
      <c r="AE924" s="23">
        <f t="shared" si="202"/>
        <v>0</v>
      </c>
      <c r="AF924" s="23">
        <f t="shared" si="203"/>
        <v>0</v>
      </c>
      <c r="AG924" s="23">
        <f t="shared" si="204"/>
        <v>0</v>
      </c>
      <c r="AH924" s="12">
        <f>_xlfn.XLOOKUP($D924,当月商品!$D:$D,当月商品!W:W,0)</f>
        <v>0</v>
      </c>
      <c r="AI924" s="12">
        <f>_xlfn.XLOOKUP($D924,前月商品!$D:$D,前月商品!W:W,0)</f>
        <v>0</v>
      </c>
      <c r="AJ924" s="12">
        <f>_xlfn.XLOOKUP($D924,前々月商品!$D:$D,前々月商品!W:W,0)</f>
        <v>0</v>
      </c>
      <c r="AK924" s="12">
        <f>_xlfn.XLOOKUP($D924,当月商品!$D:$D,当月商品!H:H,0)</f>
        <v>0</v>
      </c>
      <c r="AL924" s="12">
        <f>_xlfn.XLOOKUP($D924,前月商品!$D:$D,前月商品!H:H,0)</f>
        <v>0</v>
      </c>
      <c r="AM924" s="12">
        <f>_xlfn.XLOOKUP($D924,前々月商品!$D:$D,前々月商品!H:H,0)</f>
        <v>0</v>
      </c>
      <c r="AN924" s="13">
        <f t="shared" si="205"/>
        <v>0</v>
      </c>
      <c r="AO924" s="13">
        <f t="shared" si="206"/>
        <v>0</v>
      </c>
      <c r="AP924" s="13">
        <f t="shared" si="207"/>
        <v>0</v>
      </c>
      <c r="AQ924" s="16">
        <f t="shared" si="208"/>
        <v>0</v>
      </c>
      <c r="AR924" s="16">
        <f t="shared" si="209"/>
        <v>0</v>
      </c>
      <c r="AS924" s="17">
        <f t="shared" si="210"/>
        <v>0</v>
      </c>
      <c r="AT924" t="e">
        <f t="shared" si="211"/>
        <v>#VALUE!</v>
      </c>
    </row>
    <row r="925" spans="3:46" ht="36.65" customHeight="1">
      <c r="C925" s="20">
        <v>920</v>
      </c>
      <c r="D925" s="53">
        <f>現状商品設定!B922</f>
        <v>0</v>
      </c>
      <c r="E925" s="26" t="str">
        <f>IFERROR(_xlfn.XLOOKUP($D925,現状商品設定!B:B,現状商品設定!C:C,"-"),"-")</f>
        <v>-</v>
      </c>
      <c r="F925" s="32" t="s">
        <v>46</v>
      </c>
      <c r="G925" s="30" t="str">
        <f>IFERROR(_xlfn.XLOOKUP($D925,現状商品設定!B:B,現状商品設定!F:F),"-")</f>
        <v>-</v>
      </c>
      <c r="H925" s="34" t="e">
        <f>IF(IF(AND(V925&gt;=設定!$C$3,X925&gt;=L925),G925*(1+設定!$C$6),IF(AND(V925&gt;=設定!$C$3,X925&lt;L925),G925*(1+設定!$C$7*-1),IF(V925&lt;設定!$C$3,G925*(1+設定!$C$6),"除外")))&gt;10,IF(AND(V925&gt;=設定!$C$3,X925&gt;=L925),G925*(1+設定!$C$6),IF(AND(V925&gt;=設定!$C$3,X925&lt;L925),G925*(1+設定!$C$7*-1),IF(V925&lt;設定!$C$3,G925*(1+設定!$C$6),"除外"))),10)</f>
        <v>#VALUE!</v>
      </c>
      <c r="I925" s="34" t="e">
        <f ca="1">IF(消化率!$I$5&lt;1,商品!H925*消化率!$I$5,IF(商品!W925*商品!Q925/(商品!H925*消化率!$I$5)&gt;商品!L925,商品!H925*消化率!$I$5,J925))</f>
        <v>#DIV/0!</v>
      </c>
      <c r="J925" s="34" t="e">
        <f t="shared" si="198"/>
        <v>#VALUE!</v>
      </c>
      <c r="K925" s="34" t="e">
        <f ca="1">IF(ROUNDDOWN(IF(I925&gt;=設定!$C$8,設定!$C$8,商品!I925),0)&lt;10,10,ROUNDDOWN(IF(I925&gt;=設定!$C$8,設定!$C$8,商品!I925),0))</f>
        <v>#DIV/0!</v>
      </c>
      <c r="L925" s="64">
        <f>IF(F925="標準",設定!$C$4,商品!F925)</f>
        <v>5</v>
      </c>
      <c r="M925" s="63" t="str">
        <f>_xlfn.XLOOKUP($D925,全商品!$F:$F,全商品!H:H,"-")</f>
        <v>-</v>
      </c>
      <c r="N925" s="12" t="str">
        <f>_xlfn.XLOOKUP($D925,全商品!$F:$F,全商品!I:I,"-")</f>
        <v>-</v>
      </c>
      <c r="O925" s="23" t="str">
        <f>_xlfn.XLOOKUP($D925,全商品!$F:$F,全商品!K:K,"-")</f>
        <v>-</v>
      </c>
      <c r="P925" s="13" t="str">
        <f>_xlfn.XLOOKUP($D925,全商品!$F:$F,全商品!M:M,"-")</f>
        <v>-</v>
      </c>
      <c r="Q925" s="25" t="str">
        <f>_xlfn.XLOOKUP($D925,現状商品設定!B:B,現状商品設定!D:D,"-")</f>
        <v>-</v>
      </c>
      <c r="R925" s="22">
        <f>SUM(_xlfn.XLOOKUP($D925,当月商品!$D:$D,当月商品!I:I,0),_xlfn.XLOOKUP($D925,前月商品!$D:$D,前月商品!I:I,0),_xlfn.XLOOKUP($D925,前々月商品!$D:$D,前々月商品!I:I,0))</f>
        <v>0</v>
      </c>
      <c r="S925" s="23">
        <f>SUM(_xlfn.XLOOKUP($D925,当月商品!$D:$D,当月商品!V:V,0),_xlfn.XLOOKUP($D925,前月商品!$D:$D,前月商品!V:V,0),_xlfn.XLOOKUP($D925,前々月商品!$D:$D,前々月商品!V:V,0))</f>
        <v>0</v>
      </c>
      <c r="T925" s="23">
        <f t="shared" si="199"/>
        <v>0</v>
      </c>
      <c r="U925" s="23">
        <f>SUM(_xlfn.XLOOKUP($D925,当月商品!$D:$D,当月商品!W:W,0),_xlfn.XLOOKUP($D925,前月商品!$D:$D,前月商品!W:W,0),_xlfn.XLOOKUP($D925,前々月商品!$D:$D,前々月商品!W:W,0))</f>
        <v>0</v>
      </c>
      <c r="V925" s="23">
        <f>SUM(_xlfn.XLOOKUP($D925,当月商品!$D:$D,当月商品!H:H,0),_xlfn.XLOOKUP($D925,前月商品!$D:$D,前月商品!H:H,0),_xlfn.XLOOKUP($D925,前々月商品!$D:$D,前々月商品!H:H,0))</f>
        <v>0</v>
      </c>
      <c r="W925" s="13">
        <f t="shared" si="200"/>
        <v>0</v>
      </c>
      <c r="X925" s="15">
        <f t="shared" si="201"/>
        <v>0</v>
      </c>
      <c r="Y925" s="22">
        <f>_xlfn.XLOOKUP($D925,当月商品!$D:$D,当月商品!I:I,0)</f>
        <v>0</v>
      </c>
      <c r="Z925" s="23">
        <f>_xlfn.XLOOKUP($D925,前月商品!$D:$D,前月商品!I:I,0)</f>
        <v>0</v>
      </c>
      <c r="AA925" s="23">
        <f>_xlfn.XLOOKUP($D925,前々月商品!$D:$D,前々月商品!I:I,0)</f>
        <v>0</v>
      </c>
      <c r="AB925" s="23">
        <f>_xlfn.XLOOKUP($D925,当月商品!$D:$D,当月商品!V:V,0)</f>
        <v>0</v>
      </c>
      <c r="AC925" s="23">
        <f>_xlfn.XLOOKUP($D925,前月商品!$D:$D,前月商品!V:V,0)</f>
        <v>0</v>
      </c>
      <c r="AD925" s="23">
        <f>_xlfn.XLOOKUP($D925,前々月商品!$D:$D,前々月商品!V:V,0)</f>
        <v>0</v>
      </c>
      <c r="AE925" s="23">
        <f t="shared" si="202"/>
        <v>0</v>
      </c>
      <c r="AF925" s="23">
        <f t="shared" si="203"/>
        <v>0</v>
      </c>
      <c r="AG925" s="23">
        <f t="shared" si="204"/>
        <v>0</v>
      </c>
      <c r="AH925" s="12">
        <f>_xlfn.XLOOKUP($D925,当月商品!$D:$D,当月商品!W:W,0)</f>
        <v>0</v>
      </c>
      <c r="AI925" s="12">
        <f>_xlfn.XLOOKUP($D925,前月商品!$D:$D,前月商品!W:W,0)</f>
        <v>0</v>
      </c>
      <c r="AJ925" s="12">
        <f>_xlfn.XLOOKUP($D925,前々月商品!$D:$D,前々月商品!W:W,0)</f>
        <v>0</v>
      </c>
      <c r="AK925" s="12">
        <f>_xlfn.XLOOKUP($D925,当月商品!$D:$D,当月商品!H:H,0)</f>
        <v>0</v>
      </c>
      <c r="AL925" s="12">
        <f>_xlfn.XLOOKUP($D925,前月商品!$D:$D,前月商品!H:H,0)</f>
        <v>0</v>
      </c>
      <c r="AM925" s="12">
        <f>_xlfn.XLOOKUP($D925,前々月商品!$D:$D,前々月商品!H:H,0)</f>
        <v>0</v>
      </c>
      <c r="AN925" s="13">
        <f t="shared" si="205"/>
        <v>0</v>
      </c>
      <c r="AO925" s="13">
        <f t="shared" si="206"/>
        <v>0</v>
      </c>
      <c r="AP925" s="13">
        <f t="shared" si="207"/>
        <v>0</v>
      </c>
      <c r="AQ925" s="16">
        <f t="shared" si="208"/>
        <v>0</v>
      </c>
      <c r="AR925" s="16">
        <f t="shared" si="209"/>
        <v>0</v>
      </c>
      <c r="AS925" s="17">
        <f t="shared" si="210"/>
        <v>0</v>
      </c>
      <c r="AT925" t="e">
        <f t="shared" si="211"/>
        <v>#VALUE!</v>
      </c>
    </row>
    <row r="926" spans="3:46" ht="36.65" customHeight="1">
      <c r="C926" s="20">
        <v>921</v>
      </c>
      <c r="D926" s="53">
        <f>現状商品設定!B923</f>
        <v>0</v>
      </c>
      <c r="E926" s="26" t="str">
        <f>IFERROR(_xlfn.XLOOKUP($D926,現状商品設定!B:B,現状商品設定!C:C,"-"),"-")</f>
        <v>-</v>
      </c>
      <c r="F926" s="32" t="s">
        <v>46</v>
      </c>
      <c r="G926" s="30" t="str">
        <f>IFERROR(_xlfn.XLOOKUP($D926,現状商品設定!B:B,現状商品設定!F:F),"-")</f>
        <v>-</v>
      </c>
      <c r="H926" s="34" t="e">
        <f>IF(IF(AND(V926&gt;=設定!$C$3,X926&gt;=L926),G926*(1+設定!$C$6),IF(AND(V926&gt;=設定!$C$3,X926&lt;L926),G926*(1+設定!$C$7*-1),IF(V926&lt;設定!$C$3,G926*(1+設定!$C$6),"除外")))&gt;10,IF(AND(V926&gt;=設定!$C$3,X926&gt;=L926),G926*(1+設定!$C$6),IF(AND(V926&gt;=設定!$C$3,X926&lt;L926),G926*(1+設定!$C$7*-1),IF(V926&lt;設定!$C$3,G926*(1+設定!$C$6),"除外"))),10)</f>
        <v>#VALUE!</v>
      </c>
      <c r="I926" s="34" t="e">
        <f ca="1">IF(消化率!$I$5&lt;1,商品!H926*消化率!$I$5,IF(商品!W926*商品!Q926/(商品!H926*消化率!$I$5)&gt;商品!L926,商品!H926*消化率!$I$5,J926))</f>
        <v>#DIV/0!</v>
      </c>
      <c r="J926" s="34" t="e">
        <f t="shared" si="198"/>
        <v>#VALUE!</v>
      </c>
      <c r="K926" s="34" t="e">
        <f ca="1">IF(ROUNDDOWN(IF(I926&gt;=設定!$C$8,設定!$C$8,商品!I926),0)&lt;10,10,ROUNDDOWN(IF(I926&gt;=設定!$C$8,設定!$C$8,商品!I926),0))</f>
        <v>#DIV/0!</v>
      </c>
      <c r="L926" s="64">
        <f>IF(F926="標準",設定!$C$4,商品!F926)</f>
        <v>5</v>
      </c>
      <c r="M926" s="63" t="str">
        <f>_xlfn.XLOOKUP($D926,全商品!$F:$F,全商品!H:H,"-")</f>
        <v>-</v>
      </c>
      <c r="N926" s="12" t="str">
        <f>_xlfn.XLOOKUP($D926,全商品!$F:$F,全商品!I:I,"-")</f>
        <v>-</v>
      </c>
      <c r="O926" s="23" t="str">
        <f>_xlfn.XLOOKUP($D926,全商品!$F:$F,全商品!K:K,"-")</f>
        <v>-</v>
      </c>
      <c r="P926" s="13" t="str">
        <f>_xlfn.XLOOKUP($D926,全商品!$F:$F,全商品!M:M,"-")</f>
        <v>-</v>
      </c>
      <c r="Q926" s="25" t="str">
        <f>_xlfn.XLOOKUP($D926,現状商品設定!B:B,現状商品設定!D:D,"-")</f>
        <v>-</v>
      </c>
      <c r="R926" s="22">
        <f>SUM(_xlfn.XLOOKUP($D926,当月商品!$D:$D,当月商品!I:I,0),_xlfn.XLOOKUP($D926,前月商品!$D:$D,前月商品!I:I,0),_xlfn.XLOOKUP($D926,前々月商品!$D:$D,前々月商品!I:I,0))</f>
        <v>0</v>
      </c>
      <c r="S926" s="23">
        <f>SUM(_xlfn.XLOOKUP($D926,当月商品!$D:$D,当月商品!V:V,0),_xlfn.XLOOKUP($D926,前月商品!$D:$D,前月商品!V:V,0),_xlfn.XLOOKUP($D926,前々月商品!$D:$D,前々月商品!V:V,0))</f>
        <v>0</v>
      </c>
      <c r="T926" s="23">
        <f t="shared" si="199"/>
        <v>0</v>
      </c>
      <c r="U926" s="23">
        <f>SUM(_xlfn.XLOOKUP($D926,当月商品!$D:$D,当月商品!W:W,0),_xlfn.XLOOKUP($D926,前月商品!$D:$D,前月商品!W:W,0),_xlfn.XLOOKUP($D926,前々月商品!$D:$D,前々月商品!W:W,0))</f>
        <v>0</v>
      </c>
      <c r="V926" s="23">
        <f>SUM(_xlfn.XLOOKUP($D926,当月商品!$D:$D,当月商品!H:H,0),_xlfn.XLOOKUP($D926,前月商品!$D:$D,前月商品!H:H,0),_xlfn.XLOOKUP($D926,前々月商品!$D:$D,前々月商品!H:H,0))</f>
        <v>0</v>
      </c>
      <c r="W926" s="13">
        <f t="shared" si="200"/>
        <v>0</v>
      </c>
      <c r="X926" s="15">
        <f t="shared" si="201"/>
        <v>0</v>
      </c>
      <c r="Y926" s="22">
        <f>_xlfn.XLOOKUP($D926,当月商品!$D:$D,当月商品!I:I,0)</f>
        <v>0</v>
      </c>
      <c r="Z926" s="23">
        <f>_xlfn.XLOOKUP($D926,前月商品!$D:$D,前月商品!I:I,0)</f>
        <v>0</v>
      </c>
      <c r="AA926" s="23">
        <f>_xlfn.XLOOKUP($D926,前々月商品!$D:$D,前々月商品!I:I,0)</f>
        <v>0</v>
      </c>
      <c r="AB926" s="23">
        <f>_xlfn.XLOOKUP($D926,当月商品!$D:$D,当月商品!V:V,0)</f>
        <v>0</v>
      </c>
      <c r="AC926" s="23">
        <f>_xlfn.XLOOKUP($D926,前月商品!$D:$D,前月商品!V:V,0)</f>
        <v>0</v>
      </c>
      <c r="AD926" s="23">
        <f>_xlfn.XLOOKUP($D926,前々月商品!$D:$D,前々月商品!V:V,0)</f>
        <v>0</v>
      </c>
      <c r="AE926" s="23">
        <f t="shared" si="202"/>
        <v>0</v>
      </c>
      <c r="AF926" s="23">
        <f t="shared" si="203"/>
        <v>0</v>
      </c>
      <c r="AG926" s="23">
        <f t="shared" si="204"/>
        <v>0</v>
      </c>
      <c r="AH926" s="12">
        <f>_xlfn.XLOOKUP($D926,当月商品!$D:$D,当月商品!W:W,0)</f>
        <v>0</v>
      </c>
      <c r="AI926" s="12">
        <f>_xlfn.XLOOKUP($D926,前月商品!$D:$D,前月商品!W:W,0)</f>
        <v>0</v>
      </c>
      <c r="AJ926" s="12">
        <f>_xlfn.XLOOKUP($D926,前々月商品!$D:$D,前々月商品!W:W,0)</f>
        <v>0</v>
      </c>
      <c r="AK926" s="12">
        <f>_xlfn.XLOOKUP($D926,当月商品!$D:$D,当月商品!H:H,0)</f>
        <v>0</v>
      </c>
      <c r="AL926" s="12">
        <f>_xlfn.XLOOKUP($D926,前月商品!$D:$D,前月商品!H:H,0)</f>
        <v>0</v>
      </c>
      <c r="AM926" s="12">
        <f>_xlfn.XLOOKUP($D926,前々月商品!$D:$D,前々月商品!H:H,0)</f>
        <v>0</v>
      </c>
      <c r="AN926" s="13">
        <f t="shared" si="205"/>
        <v>0</v>
      </c>
      <c r="AO926" s="13">
        <f t="shared" si="206"/>
        <v>0</v>
      </c>
      <c r="AP926" s="13">
        <f t="shared" si="207"/>
        <v>0</v>
      </c>
      <c r="AQ926" s="16">
        <f t="shared" si="208"/>
        <v>0</v>
      </c>
      <c r="AR926" s="16">
        <f t="shared" si="209"/>
        <v>0</v>
      </c>
      <c r="AS926" s="17">
        <f t="shared" si="210"/>
        <v>0</v>
      </c>
      <c r="AT926" t="e">
        <f t="shared" si="211"/>
        <v>#VALUE!</v>
      </c>
    </row>
    <row r="927" spans="3:46" ht="36.65" customHeight="1">
      <c r="C927" s="20">
        <v>922</v>
      </c>
      <c r="D927" s="53">
        <f>現状商品設定!B924</f>
        <v>0</v>
      </c>
      <c r="E927" s="26" t="str">
        <f>IFERROR(_xlfn.XLOOKUP($D927,現状商品設定!B:B,現状商品設定!C:C,"-"),"-")</f>
        <v>-</v>
      </c>
      <c r="F927" s="32" t="s">
        <v>46</v>
      </c>
      <c r="G927" s="30" t="str">
        <f>IFERROR(_xlfn.XLOOKUP($D927,現状商品設定!B:B,現状商品設定!F:F),"-")</f>
        <v>-</v>
      </c>
      <c r="H927" s="34" t="e">
        <f>IF(IF(AND(V927&gt;=設定!$C$3,X927&gt;=L927),G927*(1+設定!$C$6),IF(AND(V927&gt;=設定!$C$3,X927&lt;L927),G927*(1+設定!$C$7*-1),IF(V927&lt;設定!$C$3,G927*(1+設定!$C$6),"除外")))&gt;10,IF(AND(V927&gt;=設定!$C$3,X927&gt;=L927),G927*(1+設定!$C$6),IF(AND(V927&gt;=設定!$C$3,X927&lt;L927),G927*(1+設定!$C$7*-1),IF(V927&lt;設定!$C$3,G927*(1+設定!$C$6),"除外"))),10)</f>
        <v>#VALUE!</v>
      </c>
      <c r="I927" s="34" t="e">
        <f ca="1">IF(消化率!$I$5&lt;1,商品!H927*消化率!$I$5,IF(商品!W927*商品!Q927/(商品!H927*消化率!$I$5)&gt;商品!L927,商品!H927*消化率!$I$5,J927))</f>
        <v>#DIV/0!</v>
      </c>
      <c r="J927" s="34" t="e">
        <f t="shared" si="198"/>
        <v>#VALUE!</v>
      </c>
      <c r="K927" s="34" t="e">
        <f ca="1">IF(ROUNDDOWN(IF(I927&gt;=設定!$C$8,設定!$C$8,商品!I927),0)&lt;10,10,ROUNDDOWN(IF(I927&gt;=設定!$C$8,設定!$C$8,商品!I927),0))</f>
        <v>#DIV/0!</v>
      </c>
      <c r="L927" s="64">
        <f>IF(F927="標準",設定!$C$4,商品!F927)</f>
        <v>5</v>
      </c>
      <c r="M927" s="63" t="str">
        <f>_xlfn.XLOOKUP($D927,全商品!$F:$F,全商品!H:H,"-")</f>
        <v>-</v>
      </c>
      <c r="N927" s="12" t="str">
        <f>_xlfn.XLOOKUP($D927,全商品!$F:$F,全商品!I:I,"-")</f>
        <v>-</v>
      </c>
      <c r="O927" s="23" t="str">
        <f>_xlfn.XLOOKUP($D927,全商品!$F:$F,全商品!K:K,"-")</f>
        <v>-</v>
      </c>
      <c r="P927" s="13" t="str">
        <f>_xlfn.XLOOKUP($D927,全商品!$F:$F,全商品!M:M,"-")</f>
        <v>-</v>
      </c>
      <c r="Q927" s="25" t="str">
        <f>_xlfn.XLOOKUP($D927,現状商品設定!B:B,現状商品設定!D:D,"-")</f>
        <v>-</v>
      </c>
      <c r="R927" s="22">
        <f>SUM(_xlfn.XLOOKUP($D927,当月商品!$D:$D,当月商品!I:I,0),_xlfn.XLOOKUP($D927,前月商品!$D:$D,前月商品!I:I,0),_xlfn.XLOOKUP($D927,前々月商品!$D:$D,前々月商品!I:I,0))</f>
        <v>0</v>
      </c>
      <c r="S927" s="23">
        <f>SUM(_xlfn.XLOOKUP($D927,当月商品!$D:$D,当月商品!V:V,0),_xlfn.XLOOKUP($D927,前月商品!$D:$D,前月商品!V:V,0),_xlfn.XLOOKUP($D927,前々月商品!$D:$D,前々月商品!V:V,0))</f>
        <v>0</v>
      </c>
      <c r="T927" s="23">
        <f t="shared" si="199"/>
        <v>0</v>
      </c>
      <c r="U927" s="23">
        <f>SUM(_xlfn.XLOOKUP($D927,当月商品!$D:$D,当月商品!W:W,0),_xlfn.XLOOKUP($D927,前月商品!$D:$D,前月商品!W:W,0),_xlfn.XLOOKUP($D927,前々月商品!$D:$D,前々月商品!W:W,0))</f>
        <v>0</v>
      </c>
      <c r="V927" s="23">
        <f>SUM(_xlfn.XLOOKUP($D927,当月商品!$D:$D,当月商品!H:H,0),_xlfn.XLOOKUP($D927,前月商品!$D:$D,前月商品!H:H,0),_xlfn.XLOOKUP($D927,前々月商品!$D:$D,前々月商品!H:H,0))</f>
        <v>0</v>
      </c>
      <c r="W927" s="13">
        <f t="shared" si="200"/>
        <v>0</v>
      </c>
      <c r="X927" s="15">
        <f t="shared" si="201"/>
        <v>0</v>
      </c>
      <c r="Y927" s="22">
        <f>_xlfn.XLOOKUP($D927,当月商品!$D:$D,当月商品!I:I,0)</f>
        <v>0</v>
      </c>
      <c r="Z927" s="23">
        <f>_xlfn.XLOOKUP($D927,前月商品!$D:$D,前月商品!I:I,0)</f>
        <v>0</v>
      </c>
      <c r="AA927" s="23">
        <f>_xlfn.XLOOKUP($D927,前々月商品!$D:$D,前々月商品!I:I,0)</f>
        <v>0</v>
      </c>
      <c r="AB927" s="23">
        <f>_xlfn.XLOOKUP($D927,当月商品!$D:$D,当月商品!V:V,0)</f>
        <v>0</v>
      </c>
      <c r="AC927" s="23">
        <f>_xlfn.XLOOKUP($D927,前月商品!$D:$D,前月商品!V:V,0)</f>
        <v>0</v>
      </c>
      <c r="AD927" s="23">
        <f>_xlfn.XLOOKUP($D927,前々月商品!$D:$D,前々月商品!V:V,0)</f>
        <v>0</v>
      </c>
      <c r="AE927" s="23">
        <f t="shared" si="202"/>
        <v>0</v>
      </c>
      <c r="AF927" s="23">
        <f t="shared" si="203"/>
        <v>0</v>
      </c>
      <c r="AG927" s="23">
        <f t="shared" si="204"/>
        <v>0</v>
      </c>
      <c r="AH927" s="12">
        <f>_xlfn.XLOOKUP($D927,当月商品!$D:$D,当月商品!W:W,0)</f>
        <v>0</v>
      </c>
      <c r="AI927" s="12">
        <f>_xlfn.XLOOKUP($D927,前月商品!$D:$D,前月商品!W:W,0)</f>
        <v>0</v>
      </c>
      <c r="AJ927" s="12">
        <f>_xlfn.XLOOKUP($D927,前々月商品!$D:$D,前々月商品!W:W,0)</f>
        <v>0</v>
      </c>
      <c r="AK927" s="12">
        <f>_xlfn.XLOOKUP($D927,当月商品!$D:$D,当月商品!H:H,0)</f>
        <v>0</v>
      </c>
      <c r="AL927" s="12">
        <f>_xlfn.XLOOKUP($D927,前月商品!$D:$D,前月商品!H:H,0)</f>
        <v>0</v>
      </c>
      <c r="AM927" s="12">
        <f>_xlfn.XLOOKUP($D927,前々月商品!$D:$D,前々月商品!H:H,0)</f>
        <v>0</v>
      </c>
      <c r="AN927" s="13">
        <f t="shared" si="205"/>
        <v>0</v>
      </c>
      <c r="AO927" s="13">
        <f t="shared" si="206"/>
        <v>0</v>
      </c>
      <c r="AP927" s="13">
        <f t="shared" si="207"/>
        <v>0</v>
      </c>
      <c r="AQ927" s="16">
        <f t="shared" si="208"/>
        <v>0</v>
      </c>
      <c r="AR927" s="16">
        <f t="shared" si="209"/>
        <v>0</v>
      </c>
      <c r="AS927" s="17">
        <f t="shared" si="210"/>
        <v>0</v>
      </c>
      <c r="AT927" t="e">
        <f t="shared" si="211"/>
        <v>#VALUE!</v>
      </c>
    </row>
    <row r="928" spans="3:46" ht="36.65" customHeight="1">
      <c r="C928" s="20">
        <v>923</v>
      </c>
      <c r="D928" s="53">
        <f>現状商品設定!B925</f>
        <v>0</v>
      </c>
      <c r="E928" s="26" t="str">
        <f>IFERROR(_xlfn.XLOOKUP($D928,現状商品設定!B:B,現状商品設定!C:C,"-"),"-")</f>
        <v>-</v>
      </c>
      <c r="F928" s="32" t="s">
        <v>46</v>
      </c>
      <c r="G928" s="30" t="str">
        <f>IFERROR(_xlfn.XLOOKUP($D928,現状商品設定!B:B,現状商品設定!F:F),"-")</f>
        <v>-</v>
      </c>
      <c r="H928" s="34" t="e">
        <f>IF(IF(AND(V928&gt;=設定!$C$3,X928&gt;=L928),G928*(1+設定!$C$6),IF(AND(V928&gt;=設定!$C$3,X928&lt;L928),G928*(1+設定!$C$7*-1),IF(V928&lt;設定!$C$3,G928*(1+設定!$C$6),"除外")))&gt;10,IF(AND(V928&gt;=設定!$C$3,X928&gt;=L928),G928*(1+設定!$C$6),IF(AND(V928&gt;=設定!$C$3,X928&lt;L928),G928*(1+設定!$C$7*-1),IF(V928&lt;設定!$C$3,G928*(1+設定!$C$6),"除外"))),10)</f>
        <v>#VALUE!</v>
      </c>
      <c r="I928" s="34" t="e">
        <f ca="1">IF(消化率!$I$5&lt;1,商品!H928*消化率!$I$5,IF(商品!W928*商品!Q928/(商品!H928*消化率!$I$5)&gt;商品!L928,商品!H928*消化率!$I$5,J928))</f>
        <v>#DIV/0!</v>
      </c>
      <c r="J928" s="34" t="e">
        <f t="shared" si="198"/>
        <v>#VALUE!</v>
      </c>
      <c r="K928" s="34" t="e">
        <f ca="1">IF(ROUNDDOWN(IF(I928&gt;=設定!$C$8,設定!$C$8,商品!I928),0)&lt;10,10,ROUNDDOWN(IF(I928&gt;=設定!$C$8,設定!$C$8,商品!I928),0))</f>
        <v>#DIV/0!</v>
      </c>
      <c r="L928" s="64">
        <f>IF(F928="標準",設定!$C$4,商品!F928)</f>
        <v>5</v>
      </c>
      <c r="M928" s="63" t="str">
        <f>_xlfn.XLOOKUP($D928,全商品!$F:$F,全商品!H:H,"-")</f>
        <v>-</v>
      </c>
      <c r="N928" s="12" t="str">
        <f>_xlfn.XLOOKUP($D928,全商品!$F:$F,全商品!I:I,"-")</f>
        <v>-</v>
      </c>
      <c r="O928" s="23" t="str">
        <f>_xlfn.XLOOKUP($D928,全商品!$F:$F,全商品!K:K,"-")</f>
        <v>-</v>
      </c>
      <c r="P928" s="13" t="str">
        <f>_xlfn.XLOOKUP($D928,全商品!$F:$F,全商品!M:M,"-")</f>
        <v>-</v>
      </c>
      <c r="Q928" s="25" t="str">
        <f>_xlfn.XLOOKUP($D928,現状商品設定!B:B,現状商品設定!D:D,"-")</f>
        <v>-</v>
      </c>
      <c r="R928" s="22">
        <f>SUM(_xlfn.XLOOKUP($D928,当月商品!$D:$D,当月商品!I:I,0),_xlfn.XLOOKUP($D928,前月商品!$D:$D,前月商品!I:I,0),_xlfn.XLOOKUP($D928,前々月商品!$D:$D,前々月商品!I:I,0))</f>
        <v>0</v>
      </c>
      <c r="S928" s="23">
        <f>SUM(_xlfn.XLOOKUP($D928,当月商品!$D:$D,当月商品!V:V,0),_xlfn.XLOOKUP($D928,前月商品!$D:$D,前月商品!V:V,0),_xlfn.XLOOKUP($D928,前々月商品!$D:$D,前々月商品!V:V,0))</f>
        <v>0</v>
      </c>
      <c r="T928" s="23">
        <f t="shared" si="199"/>
        <v>0</v>
      </c>
      <c r="U928" s="23">
        <f>SUM(_xlfn.XLOOKUP($D928,当月商品!$D:$D,当月商品!W:W,0),_xlfn.XLOOKUP($D928,前月商品!$D:$D,前月商品!W:W,0),_xlfn.XLOOKUP($D928,前々月商品!$D:$D,前々月商品!W:W,0))</f>
        <v>0</v>
      </c>
      <c r="V928" s="23">
        <f>SUM(_xlfn.XLOOKUP($D928,当月商品!$D:$D,当月商品!H:H,0),_xlfn.XLOOKUP($D928,前月商品!$D:$D,前月商品!H:H,0),_xlfn.XLOOKUP($D928,前々月商品!$D:$D,前々月商品!H:H,0))</f>
        <v>0</v>
      </c>
      <c r="W928" s="13">
        <f t="shared" si="200"/>
        <v>0</v>
      </c>
      <c r="X928" s="15">
        <f t="shared" si="201"/>
        <v>0</v>
      </c>
      <c r="Y928" s="22">
        <f>_xlfn.XLOOKUP($D928,当月商品!$D:$D,当月商品!I:I,0)</f>
        <v>0</v>
      </c>
      <c r="Z928" s="23">
        <f>_xlfn.XLOOKUP($D928,前月商品!$D:$D,前月商品!I:I,0)</f>
        <v>0</v>
      </c>
      <c r="AA928" s="23">
        <f>_xlfn.XLOOKUP($D928,前々月商品!$D:$D,前々月商品!I:I,0)</f>
        <v>0</v>
      </c>
      <c r="AB928" s="23">
        <f>_xlfn.XLOOKUP($D928,当月商品!$D:$D,当月商品!V:V,0)</f>
        <v>0</v>
      </c>
      <c r="AC928" s="23">
        <f>_xlfn.XLOOKUP($D928,前月商品!$D:$D,前月商品!V:V,0)</f>
        <v>0</v>
      </c>
      <c r="AD928" s="23">
        <f>_xlfn.XLOOKUP($D928,前々月商品!$D:$D,前々月商品!V:V,0)</f>
        <v>0</v>
      </c>
      <c r="AE928" s="23">
        <f t="shared" si="202"/>
        <v>0</v>
      </c>
      <c r="AF928" s="23">
        <f t="shared" si="203"/>
        <v>0</v>
      </c>
      <c r="AG928" s="23">
        <f t="shared" si="204"/>
        <v>0</v>
      </c>
      <c r="AH928" s="12">
        <f>_xlfn.XLOOKUP($D928,当月商品!$D:$D,当月商品!W:W,0)</f>
        <v>0</v>
      </c>
      <c r="AI928" s="12">
        <f>_xlfn.XLOOKUP($D928,前月商品!$D:$D,前月商品!W:W,0)</f>
        <v>0</v>
      </c>
      <c r="AJ928" s="12">
        <f>_xlfn.XLOOKUP($D928,前々月商品!$D:$D,前々月商品!W:W,0)</f>
        <v>0</v>
      </c>
      <c r="AK928" s="12">
        <f>_xlfn.XLOOKUP($D928,当月商品!$D:$D,当月商品!H:H,0)</f>
        <v>0</v>
      </c>
      <c r="AL928" s="12">
        <f>_xlfn.XLOOKUP($D928,前月商品!$D:$D,前月商品!H:H,0)</f>
        <v>0</v>
      </c>
      <c r="AM928" s="12">
        <f>_xlfn.XLOOKUP($D928,前々月商品!$D:$D,前々月商品!H:H,0)</f>
        <v>0</v>
      </c>
      <c r="AN928" s="13">
        <f t="shared" si="205"/>
        <v>0</v>
      </c>
      <c r="AO928" s="13">
        <f t="shared" si="206"/>
        <v>0</v>
      </c>
      <c r="AP928" s="13">
        <f t="shared" si="207"/>
        <v>0</v>
      </c>
      <c r="AQ928" s="16">
        <f t="shared" si="208"/>
        <v>0</v>
      </c>
      <c r="AR928" s="16">
        <f t="shared" si="209"/>
        <v>0</v>
      </c>
      <c r="AS928" s="17">
        <f t="shared" si="210"/>
        <v>0</v>
      </c>
      <c r="AT928" t="e">
        <f t="shared" si="211"/>
        <v>#VALUE!</v>
      </c>
    </row>
    <row r="929" spans="3:46" ht="36.65" customHeight="1">
      <c r="C929" s="20">
        <v>924</v>
      </c>
      <c r="D929" s="53">
        <f>現状商品設定!B926</f>
        <v>0</v>
      </c>
      <c r="E929" s="26" t="str">
        <f>IFERROR(_xlfn.XLOOKUP($D929,現状商品設定!B:B,現状商品設定!C:C,"-"),"-")</f>
        <v>-</v>
      </c>
      <c r="F929" s="32" t="s">
        <v>46</v>
      </c>
      <c r="G929" s="30" t="str">
        <f>IFERROR(_xlfn.XLOOKUP($D929,現状商品設定!B:B,現状商品設定!F:F),"-")</f>
        <v>-</v>
      </c>
      <c r="H929" s="34" t="e">
        <f>IF(IF(AND(V929&gt;=設定!$C$3,X929&gt;=L929),G929*(1+設定!$C$6),IF(AND(V929&gt;=設定!$C$3,X929&lt;L929),G929*(1+設定!$C$7*-1),IF(V929&lt;設定!$C$3,G929*(1+設定!$C$6),"除外")))&gt;10,IF(AND(V929&gt;=設定!$C$3,X929&gt;=L929),G929*(1+設定!$C$6),IF(AND(V929&gt;=設定!$C$3,X929&lt;L929),G929*(1+設定!$C$7*-1),IF(V929&lt;設定!$C$3,G929*(1+設定!$C$6),"除外"))),10)</f>
        <v>#VALUE!</v>
      </c>
      <c r="I929" s="34" t="e">
        <f ca="1">IF(消化率!$I$5&lt;1,商品!H929*消化率!$I$5,IF(商品!W929*商品!Q929/(商品!H929*消化率!$I$5)&gt;商品!L929,商品!H929*消化率!$I$5,J929))</f>
        <v>#DIV/0!</v>
      </c>
      <c r="J929" s="34" t="e">
        <f t="shared" si="198"/>
        <v>#VALUE!</v>
      </c>
      <c r="K929" s="34" t="e">
        <f ca="1">IF(ROUNDDOWN(IF(I929&gt;=設定!$C$8,設定!$C$8,商品!I929),0)&lt;10,10,ROUNDDOWN(IF(I929&gt;=設定!$C$8,設定!$C$8,商品!I929),0))</f>
        <v>#DIV/0!</v>
      </c>
      <c r="L929" s="64">
        <f>IF(F929="標準",設定!$C$4,商品!F929)</f>
        <v>5</v>
      </c>
      <c r="M929" s="63" t="str">
        <f>_xlfn.XLOOKUP($D929,全商品!$F:$F,全商品!H:H,"-")</f>
        <v>-</v>
      </c>
      <c r="N929" s="12" t="str">
        <f>_xlfn.XLOOKUP($D929,全商品!$F:$F,全商品!I:I,"-")</f>
        <v>-</v>
      </c>
      <c r="O929" s="23" t="str">
        <f>_xlfn.XLOOKUP($D929,全商品!$F:$F,全商品!K:K,"-")</f>
        <v>-</v>
      </c>
      <c r="P929" s="13" t="str">
        <f>_xlfn.XLOOKUP($D929,全商品!$F:$F,全商品!M:M,"-")</f>
        <v>-</v>
      </c>
      <c r="Q929" s="25" t="str">
        <f>_xlfn.XLOOKUP($D929,現状商品設定!B:B,現状商品設定!D:D,"-")</f>
        <v>-</v>
      </c>
      <c r="R929" s="22">
        <f>SUM(_xlfn.XLOOKUP($D929,当月商品!$D:$D,当月商品!I:I,0),_xlfn.XLOOKUP($D929,前月商品!$D:$D,前月商品!I:I,0),_xlfn.XLOOKUP($D929,前々月商品!$D:$D,前々月商品!I:I,0))</f>
        <v>0</v>
      </c>
      <c r="S929" s="23">
        <f>SUM(_xlfn.XLOOKUP($D929,当月商品!$D:$D,当月商品!V:V,0),_xlfn.XLOOKUP($D929,前月商品!$D:$D,前月商品!V:V,0),_xlfn.XLOOKUP($D929,前々月商品!$D:$D,前々月商品!V:V,0))</f>
        <v>0</v>
      </c>
      <c r="T929" s="23">
        <f t="shared" si="199"/>
        <v>0</v>
      </c>
      <c r="U929" s="23">
        <f>SUM(_xlfn.XLOOKUP($D929,当月商品!$D:$D,当月商品!W:W,0),_xlfn.XLOOKUP($D929,前月商品!$D:$D,前月商品!W:W,0),_xlfn.XLOOKUP($D929,前々月商品!$D:$D,前々月商品!W:W,0))</f>
        <v>0</v>
      </c>
      <c r="V929" s="23">
        <f>SUM(_xlfn.XLOOKUP($D929,当月商品!$D:$D,当月商品!H:H,0),_xlfn.XLOOKUP($D929,前月商品!$D:$D,前月商品!H:H,0),_xlfn.XLOOKUP($D929,前々月商品!$D:$D,前々月商品!H:H,0))</f>
        <v>0</v>
      </c>
      <c r="W929" s="13">
        <f t="shared" si="200"/>
        <v>0</v>
      </c>
      <c r="X929" s="15">
        <f t="shared" si="201"/>
        <v>0</v>
      </c>
      <c r="Y929" s="22">
        <f>_xlfn.XLOOKUP($D929,当月商品!$D:$D,当月商品!I:I,0)</f>
        <v>0</v>
      </c>
      <c r="Z929" s="23">
        <f>_xlfn.XLOOKUP($D929,前月商品!$D:$D,前月商品!I:I,0)</f>
        <v>0</v>
      </c>
      <c r="AA929" s="23">
        <f>_xlfn.XLOOKUP($D929,前々月商品!$D:$D,前々月商品!I:I,0)</f>
        <v>0</v>
      </c>
      <c r="AB929" s="23">
        <f>_xlfn.XLOOKUP($D929,当月商品!$D:$D,当月商品!V:V,0)</f>
        <v>0</v>
      </c>
      <c r="AC929" s="23">
        <f>_xlfn.XLOOKUP($D929,前月商品!$D:$D,前月商品!V:V,0)</f>
        <v>0</v>
      </c>
      <c r="AD929" s="23">
        <f>_xlfn.XLOOKUP($D929,前々月商品!$D:$D,前々月商品!V:V,0)</f>
        <v>0</v>
      </c>
      <c r="AE929" s="23">
        <f t="shared" si="202"/>
        <v>0</v>
      </c>
      <c r="AF929" s="23">
        <f t="shared" si="203"/>
        <v>0</v>
      </c>
      <c r="AG929" s="23">
        <f t="shared" si="204"/>
        <v>0</v>
      </c>
      <c r="AH929" s="12">
        <f>_xlfn.XLOOKUP($D929,当月商品!$D:$D,当月商品!W:W,0)</f>
        <v>0</v>
      </c>
      <c r="AI929" s="12">
        <f>_xlfn.XLOOKUP($D929,前月商品!$D:$D,前月商品!W:W,0)</f>
        <v>0</v>
      </c>
      <c r="AJ929" s="12">
        <f>_xlfn.XLOOKUP($D929,前々月商品!$D:$D,前々月商品!W:W,0)</f>
        <v>0</v>
      </c>
      <c r="AK929" s="12">
        <f>_xlfn.XLOOKUP($D929,当月商品!$D:$D,当月商品!H:H,0)</f>
        <v>0</v>
      </c>
      <c r="AL929" s="12">
        <f>_xlfn.XLOOKUP($D929,前月商品!$D:$D,前月商品!H:H,0)</f>
        <v>0</v>
      </c>
      <c r="AM929" s="12">
        <f>_xlfn.XLOOKUP($D929,前々月商品!$D:$D,前々月商品!H:H,0)</f>
        <v>0</v>
      </c>
      <c r="AN929" s="13">
        <f t="shared" si="205"/>
        <v>0</v>
      </c>
      <c r="AO929" s="13">
        <f t="shared" si="206"/>
        <v>0</v>
      </c>
      <c r="AP929" s="13">
        <f t="shared" si="207"/>
        <v>0</v>
      </c>
      <c r="AQ929" s="16">
        <f t="shared" si="208"/>
        <v>0</v>
      </c>
      <c r="AR929" s="16">
        <f t="shared" si="209"/>
        <v>0</v>
      </c>
      <c r="AS929" s="17">
        <f t="shared" si="210"/>
        <v>0</v>
      </c>
      <c r="AT929" t="e">
        <f t="shared" si="211"/>
        <v>#VALUE!</v>
      </c>
    </row>
    <row r="930" spans="3:46" ht="36.65" customHeight="1">
      <c r="C930" s="20">
        <v>925</v>
      </c>
      <c r="D930" s="53">
        <f>現状商品設定!B927</f>
        <v>0</v>
      </c>
      <c r="E930" s="26" t="str">
        <f>IFERROR(_xlfn.XLOOKUP($D930,現状商品設定!B:B,現状商品設定!C:C,"-"),"-")</f>
        <v>-</v>
      </c>
      <c r="F930" s="32" t="s">
        <v>46</v>
      </c>
      <c r="G930" s="30" t="str">
        <f>IFERROR(_xlfn.XLOOKUP($D930,現状商品設定!B:B,現状商品設定!F:F),"-")</f>
        <v>-</v>
      </c>
      <c r="H930" s="34" t="e">
        <f>IF(IF(AND(V930&gt;=設定!$C$3,X930&gt;=L930),G930*(1+設定!$C$6),IF(AND(V930&gt;=設定!$C$3,X930&lt;L930),G930*(1+設定!$C$7*-1),IF(V930&lt;設定!$C$3,G930*(1+設定!$C$6),"除外")))&gt;10,IF(AND(V930&gt;=設定!$C$3,X930&gt;=L930),G930*(1+設定!$C$6),IF(AND(V930&gt;=設定!$C$3,X930&lt;L930),G930*(1+設定!$C$7*-1),IF(V930&lt;設定!$C$3,G930*(1+設定!$C$6),"除外"))),10)</f>
        <v>#VALUE!</v>
      </c>
      <c r="I930" s="34" t="e">
        <f ca="1">IF(消化率!$I$5&lt;1,商品!H930*消化率!$I$5,IF(商品!W930*商品!Q930/(商品!H930*消化率!$I$5)&gt;商品!L930,商品!H930*消化率!$I$5,J930))</f>
        <v>#DIV/0!</v>
      </c>
      <c r="J930" s="34" t="e">
        <f t="shared" si="198"/>
        <v>#VALUE!</v>
      </c>
      <c r="K930" s="34" t="e">
        <f ca="1">IF(ROUNDDOWN(IF(I930&gt;=設定!$C$8,設定!$C$8,商品!I930),0)&lt;10,10,ROUNDDOWN(IF(I930&gt;=設定!$C$8,設定!$C$8,商品!I930),0))</f>
        <v>#DIV/0!</v>
      </c>
      <c r="L930" s="64">
        <f>IF(F930="標準",設定!$C$4,商品!F930)</f>
        <v>5</v>
      </c>
      <c r="M930" s="63" t="str">
        <f>_xlfn.XLOOKUP($D930,全商品!$F:$F,全商品!H:H,"-")</f>
        <v>-</v>
      </c>
      <c r="N930" s="12" t="str">
        <f>_xlfn.XLOOKUP($D930,全商品!$F:$F,全商品!I:I,"-")</f>
        <v>-</v>
      </c>
      <c r="O930" s="23" t="str">
        <f>_xlfn.XLOOKUP($D930,全商品!$F:$F,全商品!K:K,"-")</f>
        <v>-</v>
      </c>
      <c r="P930" s="13" t="str">
        <f>_xlfn.XLOOKUP($D930,全商品!$F:$F,全商品!M:M,"-")</f>
        <v>-</v>
      </c>
      <c r="Q930" s="25" t="str">
        <f>_xlfn.XLOOKUP($D930,現状商品設定!B:B,現状商品設定!D:D,"-")</f>
        <v>-</v>
      </c>
      <c r="R930" s="22">
        <f>SUM(_xlfn.XLOOKUP($D930,当月商品!$D:$D,当月商品!I:I,0),_xlfn.XLOOKUP($D930,前月商品!$D:$D,前月商品!I:I,0),_xlfn.XLOOKUP($D930,前々月商品!$D:$D,前々月商品!I:I,0))</f>
        <v>0</v>
      </c>
      <c r="S930" s="23">
        <f>SUM(_xlfn.XLOOKUP($D930,当月商品!$D:$D,当月商品!V:V,0),_xlfn.XLOOKUP($D930,前月商品!$D:$D,前月商品!V:V,0),_xlfn.XLOOKUP($D930,前々月商品!$D:$D,前々月商品!V:V,0))</f>
        <v>0</v>
      </c>
      <c r="T930" s="23">
        <f t="shared" si="199"/>
        <v>0</v>
      </c>
      <c r="U930" s="23">
        <f>SUM(_xlfn.XLOOKUP($D930,当月商品!$D:$D,当月商品!W:W,0),_xlfn.XLOOKUP($D930,前月商品!$D:$D,前月商品!W:W,0),_xlfn.XLOOKUP($D930,前々月商品!$D:$D,前々月商品!W:W,0))</f>
        <v>0</v>
      </c>
      <c r="V930" s="23">
        <f>SUM(_xlfn.XLOOKUP($D930,当月商品!$D:$D,当月商品!H:H,0),_xlfn.XLOOKUP($D930,前月商品!$D:$D,前月商品!H:H,0),_xlfn.XLOOKUP($D930,前々月商品!$D:$D,前々月商品!H:H,0))</f>
        <v>0</v>
      </c>
      <c r="W930" s="13">
        <f t="shared" si="200"/>
        <v>0</v>
      </c>
      <c r="X930" s="15">
        <f t="shared" si="201"/>
        <v>0</v>
      </c>
      <c r="Y930" s="22">
        <f>_xlfn.XLOOKUP($D930,当月商品!$D:$D,当月商品!I:I,0)</f>
        <v>0</v>
      </c>
      <c r="Z930" s="23">
        <f>_xlfn.XLOOKUP($D930,前月商品!$D:$D,前月商品!I:I,0)</f>
        <v>0</v>
      </c>
      <c r="AA930" s="23">
        <f>_xlfn.XLOOKUP($D930,前々月商品!$D:$D,前々月商品!I:I,0)</f>
        <v>0</v>
      </c>
      <c r="AB930" s="23">
        <f>_xlfn.XLOOKUP($D930,当月商品!$D:$D,当月商品!V:V,0)</f>
        <v>0</v>
      </c>
      <c r="AC930" s="23">
        <f>_xlfn.XLOOKUP($D930,前月商品!$D:$D,前月商品!V:V,0)</f>
        <v>0</v>
      </c>
      <c r="AD930" s="23">
        <f>_xlfn.XLOOKUP($D930,前々月商品!$D:$D,前々月商品!V:V,0)</f>
        <v>0</v>
      </c>
      <c r="AE930" s="23">
        <f t="shared" si="202"/>
        <v>0</v>
      </c>
      <c r="AF930" s="23">
        <f t="shared" si="203"/>
        <v>0</v>
      </c>
      <c r="AG930" s="23">
        <f t="shared" si="204"/>
        <v>0</v>
      </c>
      <c r="AH930" s="12">
        <f>_xlfn.XLOOKUP($D930,当月商品!$D:$D,当月商品!W:W,0)</f>
        <v>0</v>
      </c>
      <c r="AI930" s="12">
        <f>_xlfn.XLOOKUP($D930,前月商品!$D:$D,前月商品!W:W,0)</f>
        <v>0</v>
      </c>
      <c r="AJ930" s="12">
        <f>_xlfn.XLOOKUP($D930,前々月商品!$D:$D,前々月商品!W:W,0)</f>
        <v>0</v>
      </c>
      <c r="AK930" s="12">
        <f>_xlfn.XLOOKUP($D930,当月商品!$D:$D,当月商品!H:H,0)</f>
        <v>0</v>
      </c>
      <c r="AL930" s="12">
        <f>_xlfn.XLOOKUP($D930,前月商品!$D:$D,前月商品!H:H,0)</f>
        <v>0</v>
      </c>
      <c r="AM930" s="12">
        <f>_xlfn.XLOOKUP($D930,前々月商品!$D:$D,前々月商品!H:H,0)</f>
        <v>0</v>
      </c>
      <c r="AN930" s="13">
        <f t="shared" si="205"/>
        <v>0</v>
      </c>
      <c r="AO930" s="13">
        <f t="shared" si="206"/>
        <v>0</v>
      </c>
      <c r="AP930" s="13">
        <f t="shared" si="207"/>
        <v>0</v>
      </c>
      <c r="AQ930" s="16">
        <f t="shared" si="208"/>
        <v>0</v>
      </c>
      <c r="AR930" s="16">
        <f t="shared" si="209"/>
        <v>0</v>
      </c>
      <c r="AS930" s="17">
        <f t="shared" si="210"/>
        <v>0</v>
      </c>
      <c r="AT930" t="e">
        <f t="shared" si="211"/>
        <v>#VALUE!</v>
      </c>
    </row>
    <row r="931" spans="3:46" ht="36.65" customHeight="1">
      <c r="C931" s="20">
        <v>926</v>
      </c>
      <c r="D931" s="53">
        <f>現状商品設定!B928</f>
        <v>0</v>
      </c>
      <c r="E931" s="26" t="str">
        <f>IFERROR(_xlfn.XLOOKUP($D931,現状商品設定!B:B,現状商品設定!C:C,"-"),"-")</f>
        <v>-</v>
      </c>
      <c r="F931" s="32" t="s">
        <v>46</v>
      </c>
      <c r="G931" s="30" t="str">
        <f>IFERROR(_xlfn.XLOOKUP($D931,現状商品設定!B:B,現状商品設定!F:F),"-")</f>
        <v>-</v>
      </c>
      <c r="H931" s="34" t="e">
        <f>IF(IF(AND(V931&gt;=設定!$C$3,X931&gt;=L931),G931*(1+設定!$C$6),IF(AND(V931&gt;=設定!$C$3,X931&lt;L931),G931*(1+設定!$C$7*-1),IF(V931&lt;設定!$C$3,G931*(1+設定!$C$6),"除外")))&gt;10,IF(AND(V931&gt;=設定!$C$3,X931&gt;=L931),G931*(1+設定!$C$6),IF(AND(V931&gt;=設定!$C$3,X931&lt;L931),G931*(1+設定!$C$7*-1),IF(V931&lt;設定!$C$3,G931*(1+設定!$C$6),"除外"))),10)</f>
        <v>#VALUE!</v>
      </c>
      <c r="I931" s="34" t="e">
        <f ca="1">IF(消化率!$I$5&lt;1,商品!H931*消化率!$I$5,IF(商品!W931*商品!Q931/(商品!H931*消化率!$I$5)&gt;商品!L931,商品!H931*消化率!$I$5,J931))</f>
        <v>#DIV/0!</v>
      </c>
      <c r="J931" s="34" t="e">
        <f t="shared" si="198"/>
        <v>#VALUE!</v>
      </c>
      <c r="K931" s="34" t="e">
        <f ca="1">IF(ROUNDDOWN(IF(I931&gt;=設定!$C$8,設定!$C$8,商品!I931),0)&lt;10,10,ROUNDDOWN(IF(I931&gt;=設定!$C$8,設定!$C$8,商品!I931),0))</f>
        <v>#DIV/0!</v>
      </c>
      <c r="L931" s="64">
        <f>IF(F931="標準",設定!$C$4,商品!F931)</f>
        <v>5</v>
      </c>
      <c r="M931" s="63" t="str">
        <f>_xlfn.XLOOKUP($D931,全商品!$F:$F,全商品!H:H,"-")</f>
        <v>-</v>
      </c>
      <c r="N931" s="12" t="str">
        <f>_xlfn.XLOOKUP($D931,全商品!$F:$F,全商品!I:I,"-")</f>
        <v>-</v>
      </c>
      <c r="O931" s="23" t="str">
        <f>_xlfn.XLOOKUP($D931,全商品!$F:$F,全商品!K:K,"-")</f>
        <v>-</v>
      </c>
      <c r="P931" s="13" t="str">
        <f>_xlfn.XLOOKUP($D931,全商品!$F:$F,全商品!M:M,"-")</f>
        <v>-</v>
      </c>
      <c r="Q931" s="25" t="str">
        <f>_xlfn.XLOOKUP($D931,現状商品設定!B:B,現状商品設定!D:D,"-")</f>
        <v>-</v>
      </c>
      <c r="R931" s="22">
        <f>SUM(_xlfn.XLOOKUP($D931,当月商品!$D:$D,当月商品!I:I,0),_xlfn.XLOOKUP($D931,前月商品!$D:$D,前月商品!I:I,0),_xlfn.XLOOKUP($D931,前々月商品!$D:$D,前々月商品!I:I,0))</f>
        <v>0</v>
      </c>
      <c r="S931" s="23">
        <f>SUM(_xlfn.XLOOKUP($D931,当月商品!$D:$D,当月商品!V:V,0),_xlfn.XLOOKUP($D931,前月商品!$D:$D,前月商品!V:V,0),_xlfn.XLOOKUP($D931,前々月商品!$D:$D,前々月商品!V:V,0))</f>
        <v>0</v>
      </c>
      <c r="T931" s="23">
        <f t="shared" si="199"/>
        <v>0</v>
      </c>
      <c r="U931" s="23">
        <f>SUM(_xlfn.XLOOKUP($D931,当月商品!$D:$D,当月商品!W:W,0),_xlfn.XLOOKUP($D931,前月商品!$D:$D,前月商品!W:W,0),_xlfn.XLOOKUP($D931,前々月商品!$D:$D,前々月商品!W:W,0))</f>
        <v>0</v>
      </c>
      <c r="V931" s="23">
        <f>SUM(_xlfn.XLOOKUP($D931,当月商品!$D:$D,当月商品!H:H,0),_xlfn.XLOOKUP($D931,前月商品!$D:$D,前月商品!H:H,0),_xlfn.XLOOKUP($D931,前々月商品!$D:$D,前々月商品!H:H,0))</f>
        <v>0</v>
      </c>
      <c r="W931" s="13">
        <f t="shared" si="200"/>
        <v>0</v>
      </c>
      <c r="X931" s="15">
        <f t="shared" si="201"/>
        <v>0</v>
      </c>
      <c r="Y931" s="22">
        <f>_xlfn.XLOOKUP($D931,当月商品!$D:$D,当月商品!I:I,0)</f>
        <v>0</v>
      </c>
      <c r="Z931" s="23">
        <f>_xlfn.XLOOKUP($D931,前月商品!$D:$D,前月商品!I:I,0)</f>
        <v>0</v>
      </c>
      <c r="AA931" s="23">
        <f>_xlfn.XLOOKUP($D931,前々月商品!$D:$D,前々月商品!I:I,0)</f>
        <v>0</v>
      </c>
      <c r="AB931" s="23">
        <f>_xlfn.XLOOKUP($D931,当月商品!$D:$D,当月商品!V:V,0)</f>
        <v>0</v>
      </c>
      <c r="AC931" s="23">
        <f>_xlfn.XLOOKUP($D931,前月商品!$D:$D,前月商品!V:V,0)</f>
        <v>0</v>
      </c>
      <c r="AD931" s="23">
        <f>_xlfn.XLOOKUP($D931,前々月商品!$D:$D,前々月商品!V:V,0)</f>
        <v>0</v>
      </c>
      <c r="AE931" s="23">
        <f t="shared" si="202"/>
        <v>0</v>
      </c>
      <c r="AF931" s="23">
        <f t="shared" si="203"/>
        <v>0</v>
      </c>
      <c r="AG931" s="23">
        <f t="shared" si="204"/>
        <v>0</v>
      </c>
      <c r="AH931" s="12">
        <f>_xlfn.XLOOKUP($D931,当月商品!$D:$D,当月商品!W:W,0)</f>
        <v>0</v>
      </c>
      <c r="AI931" s="12">
        <f>_xlfn.XLOOKUP($D931,前月商品!$D:$D,前月商品!W:W,0)</f>
        <v>0</v>
      </c>
      <c r="AJ931" s="12">
        <f>_xlfn.XLOOKUP($D931,前々月商品!$D:$D,前々月商品!W:W,0)</f>
        <v>0</v>
      </c>
      <c r="AK931" s="12">
        <f>_xlfn.XLOOKUP($D931,当月商品!$D:$D,当月商品!H:H,0)</f>
        <v>0</v>
      </c>
      <c r="AL931" s="12">
        <f>_xlfn.XLOOKUP($D931,前月商品!$D:$D,前月商品!H:H,0)</f>
        <v>0</v>
      </c>
      <c r="AM931" s="12">
        <f>_xlfn.XLOOKUP($D931,前々月商品!$D:$D,前々月商品!H:H,0)</f>
        <v>0</v>
      </c>
      <c r="AN931" s="13">
        <f t="shared" si="205"/>
        <v>0</v>
      </c>
      <c r="AO931" s="13">
        <f t="shared" si="206"/>
        <v>0</v>
      </c>
      <c r="AP931" s="13">
        <f t="shared" si="207"/>
        <v>0</v>
      </c>
      <c r="AQ931" s="16">
        <f t="shared" si="208"/>
        <v>0</v>
      </c>
      <c r="AR931" s="16">
        <f t="shared" si="209"/>
        <v>0</v>
      </c>
      <c r="AS931" s="17">
        <f t="shared" si="210"/>
        <v>0</v>
      </c>
      <c r="AT931" t="e">
        <f t="shared" si="211"/>
        <v>#VALUE!</v>
      </c>
    </row>
    <row r="932" spans="3:46" ht="36.65" customHeight="1">
      <c r="C932" s="20">
        <v>927</v>
      </c>
      <c r="D932" s="53">
        <f>現状商品設定!B929</f>
        <v>0</v>
      </c>
      <c r="E932" s="26" t="str">
        <f>IFERROR(_xlfn.XLOOKUP($D932,現状商品設定!B:B,現状商品設定!C:C,"-"),"-")</f>
        <v>-</v>
      </c>
      <c r="F932" s="32" t="s">
        <v>46</v>
      </c>
      <c r="G932" s="30" t="str">
        <f>IFERROR(_xlfn.XLOOKUP($D932,現状商品設定!B:B,現状商品設定!F:F),"-")</f>
        <v>-</v>
      </c>
      <c r="H932" s="34" t="e">
        <f>IF(IF(AND(V932&gt;=設定!$C$3,X932&gt;=L932),G932*(1+設定!$C$6),IF(AND(V932&gt;=設定!$C$3,X932&lt;L932),G932*(1+設定!$C$7*-1),IF(V932&lt;設定!$C$3,G932*(1+設定!$C$6),"除外")))&gt;10,IF(AND(V932&gt;=設定!$C$3,X932&gt;=L932),G932*(1+設定!$C$6),IF(AND(V932&gt;=設定!$C$3,X932&lt;L932),G932*(1+設定!$C$7*-1),IF(V932&lt;設定!$C$3,G932*(1+設定!$C$6),"除外"))),10)</f>
        <v>#VALUE!</v>
      </c>
      <c r="I932" s="34" t="e">
        <f ca="1">IF(消化率!$I$5&lt;1,商品!H932*消化率!$I$5,IF(商品!W932*商品!Q932/(商品!H932*消化率!$I$5)&gt;商品!L932,商品!H932*消化率!$I$5,J932))</f>
        <v>#DIV/0!</v>
      </c>
      <c r="J932" s="34" t="e">
        <f t="shared" si="198"/>
        <v>#VALUE!</v>
      </c>
      <c r="K932" s="34" t="e">
        <f ca="1">IF(ROUNDDOWN(IF(I932&gt;=設定!$C$8,設定!$C$8,商品!I932),0)&lt;10,10,ROUNDDOWN(IF(I932&gt;=設定!$C$8,設定!$C$8,商品!I932),0))</f>
        <v>#DIV/0!</v>
      </c>
      <c r="L932" s="64">
        <f>IF(F932="標準",設定!$C$4,商品!F932)</f>
        <v>5</v>
      </c>
      <c r="M932" s="63" t="str">
        <f>_xlfn.XLOOKUP($D932,全商品!$F:$F,全商品!H:H,"-")</f>
        <v>-</v>
      </c>
      <c r="N932" s="12" t="str">
        <f>_xlfn.XLOOKUP($D932,全商品!$F:$F,全商品!I:I,"-")</f>
        <v>-</v>
      </c>
      <c r="O932" s="23" t="str">
        <f>_xlfn.XLOOKUP($D932,全商品!$F:$F,全商品!K:K,"-")</f>
        <v>-</v>
      </c>
      <c r="P932" s="13" t="str">
        <f>_xlfn.XLOOKUP($D932,全商品!$F:$F,全商品!M:M,"-")</f>
        <v>-</v>
      </c>
      <c r="Q932" s="25" t="str">
        <f>_xlfn.XLOOKUP($D932,現状商品設定!B:B,現状商品設定!D:D,"-")</f>
        <v>-</v>
      </c>
      <c r="R932" s="22">
        <f>SUM(_xlfn.XLOOKUP($D932,当月商品!$D:$D,当月商品!I:I,0),_xlfn.XLOOKUP($D932,前月商品!$D:$D,前月商品!I:I,0),_xlfn.XLOOKUP($D932,前々月商品!$D:$D,前々月商品!I:I,0))</f>
        <v>0</v>
      </c>
      <c r="S932" s="23">
        <f>SUM(_xlfn.XLOOKUP($D932,当月商品!$D:$D,当月商品!V:V,0),_xlfn.XLOOKUP($D932,前月商品!$D:$D,前月商品!V:V,0),_xlfn.XLOOKUP($D932,前々月商品!$D:$D,前々月商品!V:V,0))</f>
        <v>0</v>
      </c>
      <c r="T932" s="23">
        <f t="shared" si="199"/>
        <v>0</v>
      </c>
      <c r="U932" s="23">
        <f>SUM(_xlfn.XLOOKUP($D932,当月商品!$D:$D,当月商品!W:W,0),_xlfn.XLOOKUP($D932,前月商品!$D:$D,前月商品!W:W,0),_xlfn.XLOOKUP($D932,前々月商品!$D:$D,前々月商品!W:W,0))</f>
        <v>0</v>
      </c>
      <c r="V932" s="23">
        <f>SUM(_xlfn.XLOOKUP($D932,当月商品!$D:$D,当月商品!H:H,0),_xlfn.XLOOKUP($D932,前月商品!$D:$D,前月商品!H:H,0),_xlfn.XLOOKUP($D932,前々月商品!$D:$D,前々月商品!H:H,0))</f>
        <v>0</v>
      </c>
      <c r="W932" s="13">
        <f t="shared" si="200"/>
        <v>0</v>
      </c>
      <c r="X932" s="15">
        <f t="shared" si="201"/>
        <v>0</v>
      </c>
      <c r="Y932" s="22">
        <f>_xlfn.XLOOKUP($D932,当月商品!$D:$D,当月商品!I:I,0)</f>
        <v>0</v>
      </c>
      <c r="Z932" s="23">
        <f>_xlfn.XLOOKUP($D932,前月商品!$D:$D,前月商品!I:I,0)</f>
        <v>0</v>
      </c>
      <c r="AA932" s="23">
        <f>_xlfn.XLOOKUP($D932,前々月商品!$D:$D,前々月商品!I:I,0)</f>
        <v>0</v>
      </c>
      <c r="AB932" s="23">
        <f>_xlfn.XLOOKUP($D932,当月商品!$D:$D,当月商品!V:V,0)</f>
        <v>0</v>
      </c>
      <c r="AC932" s="23">
        <f>_xlfn.XLOOKUP($D932,前月商品!$D:$D,前月商品!V:V,0)</f>
        <v>0</v>
      </c>
      <c r="AD932" s="23">
        <f>_xlfn.XLOOKUP($D932,前々月商品!$D:$D,前々月商品!V:V,0)</f>
        <v>0</v>
      </c>
      <c r="AE932" s="23">
        <f t="shared" si="202"/>
        <v>0</v>
      </c>
      <c r="AF932" s="23">
        <f t="shared" si="203"/>
        <v>0</v>
      </c>
      <c r="AG932" s="23">
        <f t="shared" si="204"/>
        <v>0</v>
      </c>
      <c r="AH932" s="12">
        <f>_xlfn.XLOOKUP($D932,当月商品!$D:$D,当月商品!W:W,0)</f>
        <v>0</v>
      </c>
      <c r="AI932" s="12">
        <f>_xlfn.XLOOKUP($D932,前月商品!$D:$D,前月商品!W:W,0)</f>
        <v>0</v>
      </c>
      <c r="AJ932" s="12">
        <f>_xlfn.XLOOKUP($D932,前々月商品!$D:$D,前々月商品!W:W,0)</f>
        <v>0</v>
      </c>
      <c r="AK932" s="12">
        <f>_xlfn.XLOOKUP($D932,当月商品!$D:$D,当月商品!H:H,0)</f>
        <v>0</v>
      </c>
      <c r="AL932" s="12">
        <f>_xlfn.XLOOKUP($D932,前月商品!$D:$D,前月商品!H:H,0)</f>
        <v>0</v>
      </c>
      <c r="AM932" s="12">
        <f>_xlfn.XLOOKUP($D932,前々月商品!$D:$D,前々月商品!H:H,0)</f>
        <v>0</v>
      </c>
      <c r="AN932" s="13">
        <f t="shared" si="205"/>
        <v>0</v>
      </c>
      <c r="AO932" s="13">
        <f t="shared" si="206"/>
        <v>0</v>
      </c>
      <c r="AP932" s="13">
        <f t="shared" si="207"/>
        <v>0</v>
      </c>
      <c r="AQ932" s="16">
        <f t="shared" si="208"/>
        <v>0</v>
      </c>
      <c r="AR932" s="16">
        <f t="shared" si="209"/>
        <v>0</v>
      </c>
      <c r="AS932" s="17">
        <f t="shared" si="210"/>
        <v>0</v>
      </c>
      <c r="AT932" t="e">
        <f t="shared" si="211"/>
        <v>#VALUE!</v>
      </c>
    </row>
    <row r="933" spans="3:46" ht="36.65" customHeight="1">
      <c r="C933" s="20">
        <v>928</v>
      </c>
      <c r="D933" s="53">
        <f>現状商品設定!B930</f>
        <v>0</v>
      </c>
      <c r="E933" s="26" t="str">
        <f>IFERROR(_xlfn.XLOOKUP($D933,現状商品設定!B:B,現状商品設定!C:C,"-"),"-")</f>
        <v>-</v>
      </c>
      <c r="F933" s="32" t="s">
        <v>46</v>
      </c>
      <c r="G933" s="30" t="str">
        <f>IFERROR(_xlfn.XLOOKUP($D933,現状商品設定!B:B,現状商品設定!F:F),"-")</f>
        <v>-</v>
      </c>
      <c r="H933" s="34" t="e">
        <f>IF(IF(AND(V933&gt;=設定!$C$3,X933&gt;=L933),G933*(1+設定!$C$6),IF(AND(V933&gt;=設定!$C$3,X933&lt;L933),G933*(1+設定!$C$7*-1),IF(V933&lt;設定!$C$3,G933*(1+設定!$C$6),"除外")))&gt;10,IF(AND(V933&gt;=設定!$C$3,X933&gt;=L933),G933*(1+設定!$C$6),IF(AND(V933&gt;=設定!$C$3,X933&lt;L933),G933*(1+設定!$C$7*-1),IF(V933&lt;設定!$C$3,G933*(1+設定!$C$6),"除外"))),10)</f>
        <v>#VALUE!</v>
      </c>
      <c r="I933" s="34" t="e">
        <f ca="1">IF(消化率!$I$5&lt;1,商品!H933*消化率!$I$5,IF(商品!W933*商品!Q933/(商品!H933*消化率!$I$5)&gt;商品!L933,商品!H933*消化率!$I$5,J933))</f>
        <v>#DIV/0!</v>
      </c>
      <c r="J933" s="34" t="e">
        <f t="shared" si="198"/>
        <v>#VALUE!</v>
      </c>
      <c r="K933" s="34" t="e">
        <f ca="1">IF(ROUNDDOWN(IF(I933&gt;=設定!$C$8,設定!$C$8,商品!I933),0)&lt;10,10,ROUNDDOWN(IF(I933&gt;=設定!$C$8,設定!$C$8,商品!I933),0))</f>
        <v>#DIV/0!</v>
      </c>
      <c r="L933" s="64">
        <f>IF(F933="標準",設定!$C$4,商品!F933)</f>
        <v>5</v>
      </c>
      <c r="M933" s="63" t="str">
        <f>_xlfn.XLOOKUP($D933,全商品!$F:$F,全商品!H:H,"-")</f>
        <v>-</v>
      </c>
      <c r="N933" s="12" t="str">
        <f>_xlfn.XLOOKUP($D933,全商品!$F:$F,全商品!I:I,"-")</f>
        <v>-</v>
      </c>
      <c r="O933" s="23" t="str">
        <f>_xlfn.XLOOKUP($D933,全商品!$F:$F,全商品!K:K,"-")</f>
        <v>-</v>
      </c>
      <c r="P933" s="13" t="str">
        <f>_xlfn.XLOOKUP($D933,全商品!$F:$F,全商品!M:M,"-")</f>
        <v>-</v>
      </c>
      <c r="Q933" s="25" t="str">
        <f>_xlfn.XLOOKUP($D933,現状商品設定!B:B,現状商品設定!D:D,"-")</f>
        <v>-</v>
      </c>
      <c r="R933" s="22">
        <f>SUM(_xlfn.XLOOKUP($D933,当月商品!$D:$D,当月商品!I:I,0),_xlfn.XLOOKUP($D933,前月商品!$D:$D,前月商品!I:I,0),_xlfn.XLOOKUP($D933,前々月商品!$D:$D,前々月商品!I:I,0))</f>
        <v>0</v>
      </c>
      <c r="S933" s="23">
        <f>SUM(_xlfn.XLOOKUP($D933,当月商品!$D:$D,当月商品!V:V,0),_xlfn.XLOOKUP($D933,前月商品!$D:$D,前月商品!V:V,0),_xlfn.XLOOKUP($D933,前々月商品!$D:$D,前々月商品!V:V,0))</f>
        <v>0</v>
      </c>
      <c r="T933" s="23">
        <f t="shared" si="199"/>
        <v>0</v>
      </c>
      <c r="U933" s="23">
        <f>SUM(_xlfn.XLOOKUP($D933,当月商品!$D:$D,当月商品!W:W,0),_xlfn.XLOOKUP($D933,前月商品!$D:$D,前月商品!W:W,0),_xlfn.XLOOKUP($D933,前々月商品!$D:$D,前々月商品!W:W,0))</f>
        <v>0</v>
      </c>
      <c r="V933" s="23">
        <f>SUM(_xlfn.XLOOKUP($D933,当月商品!$D:$D,当月商品!H:H,0),_xlfn.XLOOKUP($D933,前月商品!$D:$D,前月商品!H:H,0),_xlfn.XLOOKUP($D933,前々月商品!$D:$D,前々月商品!H:H,0))</f>
        <v>0</v>
      </c>
      <c r="W933" s="13">
        <f t="shared" si="200"/>
        <v>0</v>
      </c>
      <c r="X933" s="15">
        <f t="shared" si="201"/>
        <v>0</v>
      </c>
      <c r="Y933" s="22">
        <f>_xlfn.XLOOKUP($D933,当月商品!$D:$D,当月商品!I:I,0)</f>
        <v>0</v>
      </c>
      <c r="Z933" s="23">
        <f>_xlfn.XLOOKUP($D933,前月商品!$D:$D,前月商品!I:I,0)</f>
        <v>0</v>
      </c>
      <c r="AA933" s="23">
        <f>_xlfn.XLOOKUP($D933,前々月商品!$D:$D,前々月商品!I:I,0)</f>
        <v>0</v>
      </c>
      <c r="AB933" s="23">
        <f>_xlfn.XLOOKUP($D933,当月商品!$D:$D,当月商品!V:V,0)</f>
        <v>0</v>
      </c>
      <c r="AC933" s="23">
        <f>_xlfn.XLOOKUP($D933,前月商品!$D:$D,前月商品!V:V,0)</f>
        <v>0</v>
      </c>
      <c r="AD933" s="23">
        <f>_xlfn.XLOOKUP($D933,前々月商品!$D:$D,前々月商品!V:V,0)</f>
        <v>0</v>
      </c>
      <c r="AE933" s="23">
        <f t="shared" si="202"/>
        <v>0</v>
      </c>
      <c r="AF933" s="23">
        <f t="shared" si="203"/>
        <v>0</v>
      </c>
      <c r="AG933" s="23">
        <f t="shared" si="204"/>
        <v>0</v>
      </c>
      <c r="AH933" s="12">
        <f>_xlfn.XLOOKUP($D933,当月商品!$D:$D,当月商品!W:W,0)</f>
        <v>0</v>
      </c>
      <c r="AI933" s="12">
        <f>_xlfn.XLOOKUP($D933,前月商品!$D:$D,前月商品!W:W,0)</f>
        <v>0</v>
      </c>
      <c r="AJ933" s="12">
        <f>_xlfn.XLOOKUP($D933,前々月商品!$D:$D,前々月商品!W:W,0)</f>
        <v>0</v>
      </c>
      <c r="AK933" s="12">
        <f>_xlfn.XLOOKUP($D933,当月商品!$D:$D,当月商品!H:H,0)</f>
        <v>0</v>
      </c>
      <c r="AL933" s="12">
        <f>_xlfn.XLOOKUP($D933,前月商品!$D:$D,前月商品!H:H,0)</f>
        <v>0</v>
      </c>
      <c r="AM933" s="12">
        <f>_xlfn.XLOOKUP($D933,前々月商品!$D:$D,前々月商品!H:H,0)</f>
        <v>0</v>
      </c>
      <c r="AN933" s="13">
        <f t="shared" si="205"/>
        <v>0</v>
      </c>
      <c r="AO933" s="13">
        <f t="shared" si="206"/>
        <v>0</v>
      </c>
      <c r="AP933" s="13">
        <f t="shared" si="207"/>
        <v>0</v>
      </c>
      <c r="AQ933" s="16">
        <f t="shared" si="208"/>
        <v>0</v>
      </c>
      <c r="AR933" s="16">
        <f t="shared" si="209"/>
        <v>0</v>
      </c>
      <c r="AS933" s="17">
        <f t="shared" si="210"/>
        <v>0</v>
      </c>
      <c r="AT933" t="e">
        <f t="shared" si="211"/>
        <v>#VALUE!</v>
      </c>
    </row>
    <row r="934" spans="3:46" ht="36.65" customHeight="1">
      <c r="C934" s="20">
        <v>929</v>
      </c>
      <c r="D934" s="53">
        <f>現状商品設定!B931</f>
        <v>0</v>
      </c>
      <c r="E934" s="26" t="str">
        <f>IFERROR(_xlfn.XLOOKUP($D934,現状商品設定!B:B,現状商品設定!C:C,"-"),"-")</f>
        <v>-</v>
      </c>
      <c r="F934" s="32" t="s">
        <v>46</v>
      </c>
      <c r="G934" s="30" t="str">
        <f>IFERROR(_xlfn.XLOOKUP($D934,現状商品設定!B:B,現状商品設定!F:F),"-")</f>
        <v>-</v>
      </c>
      <c r="H934" s="34" t="e">
        <f>IF(IF(AND(V934&gt;=設定!$C$3,X934&gt;=L934),G934*(1+設定!$C$6),IF(AND(V934&gt;=設定!$C$3,X934&lt;L934),G934*(1+設定!$C$7*-1),IF(V934&lt;設定!$C$3,G934*(1+設定!$C$6),"除外")))&gt;10,IF(AND(V934&gt;=設定!$C$3,X934&gt;=L934),G934*(1+設定!$C$6),IF(AND(V934&gt;=設定!$C$3,X934&lt;L934),G934*(1+設定!$C$7*-1),IF(V934&lt;設定!$C$3,G934*(1+設定!$C$6),"除外"))),10)</f>
        <v>#VALUE!</v>
      </c>
      <c r="I934" s="34" t="e">
        <f ca="1">IF(消化率!$I$5&lt;1,商品!H934*消化率!$I$5,IF(商品!W934*商品!Q934/(商品!H934*消化率!$I$5)&gt;商品!L934,商品!H934*消化率!$I$5,J934))</f>
        <v>#DIV/0!</v>
      </c>
      <c r="J934" s="34" t="e">
        <f t="shared" si="198"/>
        <v>#VALUE!</v>
      </c>
      <c r="K934" s="34" t="e">
        <f ca="1">IF(ROUNDDOWN(IF(I934&gt;=設定!$C$8,設定!$C$8,商品!I934),0)&lt;10,10,ROUNDDOWN(IF(I934&gt;=設定!$C$8,設定!$C$8,商品!I934),0))</f>
        <v>#DIV/0!</v>
      </c>
      <c r="L934" s="64">
        <f>IF(F934="標準",設定!$C$4,商品!F934)</f>
        <v>5</v>
      </c>
      <c r="M934" s="63" t="str">
        <f>_xlfn.XLOOKUP($D934,全商品!$F:$F,全商品!H:H,"-")</f>
        <v>-</v>
      </c>
      <c r="N934" s="12" t="str">
        <f>_xlfn.XLOOKUP($D934,全商品!$F:$F,全商品!I:I,"-")</f>
        <v>-</v>
      </c>
      <c r="O934" s="23" t="str">
        <f>_xlfn.XLOOKUP($D934,全商品!$F:$F,全商品!K:K,"-")</f>
        <v>-</v>
      </c>
      <c r="P934" s="13" t="str">
        <f>_xlfn.XLOOKUP($D934,全商品!$F:$F,全商品!M:M,"-")</f>
        <v>-</v>
      </c>
      <c r="Q934" s="25" t="str">
        <f>_xlfn.XLOOKUP($D934,現状商品設定!B:B,現状商品設定!D:D,"-")</f>
        <v>-</v>
      </c>
      <c r="R934" s="22">
        <f>SUM(_xlfn.XLOOKUP($D934,当月商品!$D:$D,当月商品!I:I,0),_xlfn.XLOOKUP($D934,前月商品!$D:$D,前月商品!I:I,0),_xlfn.XLOOKUP($D934,前々月商品!$D:$D,前々月商品!I:I,0))</f>
        <v>0</v>
      </c>
      <c r="S934" s="23">
        <f>SUM(_xlfn.XLOOKUP($D934,当月商品!$D:$D,当月商品!V:V,0),_xlfn.XLOOKUP($D934,前月商品!$D:$D,前月商品!V:V,0),_xlfn.XLOOKUP($D934,前々月商品!$D:$D,前々月商品!V:V,0))</f>
        <v>0</v>
      </c>
      <c r="T934" s="23">
        <f t="shared" si="199"/>
        <v>0</v>
      </c>
      <c r="U934" s="23">
        <f>SUM(_xlfn.XLOOKUP($D934,当月商品!$D:$D,当月商品!W:W,0),_xlfn.XLOOKUP($D934,前月商品!$D:$D,前月商品!W:W,0),_xlfn.XLOOKUP($D934,前々月商品!$D:$D,前々月商品!W:W,0))</f>
        <v>0</v>
      </c>
      <c r="V934" s="23">
        <f>SUM(_xlfn.XLOOKUP($D934,当月商品!$D:$D,当月商品!H:H,0),_xlfn.XLOOKUP($D934,前月商品!$D:$D,前月商品!H:H,0),_xlfn.XLOOKUP($D934,前々月商品!$D:$D,前々月商品!H:H,0))</f>
        <v>0</v>
      </c>
      <c r="W934" s="13">
        <f t="shared" si="200"/>
        <v>0</v>
      </c>
      <c r="X934" s="15">
        <f t="shared" si="201"/>
        <v>0</v>
      </c>
      <c r="Y934" s="22">
        <f>_xlfn.XLOOKUP($D934,当月商品!$D:$D,当月商品!I:I,0)</f>
        <v>0</v>
      </c>
      <c r="Z934" s="23">
        <f>_xlfn.XLOOKUP($D934,前月商品!$D:$D,前月商品!I:I,0)</f>
        <v>0</v>
      </c>
      <c r="AA934" s="23">
        <f>_xlfn.XLOOKUP($D934,前々月商品!$D:$D,前々月商品!I:I,0)</f>
        <v>0</v>
      </c>
      <c r="AB934" s="23">
        <f>_xlfn.XLOOKUP($D934,当月商品!$D:$D,当月商品!V:V,0)</f>
        <v>0</v>
      </c>
      <c r="AC934" s="23">
        <f>_xlfn.XLOOKUP($D934,前月商品!$D:$D,前月商品!V:V,0)</f>
        <v>0</v>
      </c>
      <c r="AD934" s="23">
        <f>_xlfn.XLOOKUP($D934,前々月商品!$D:$D,前々月商品!V:V,0)</f>
        <v>0</v>
      </c>
      <c r="AE934" s="23">
        <f t="shared" si="202"/>
        <v>0</v>
      </c>
      <c r="AF934" s="23">
        <f t="shared" si="203"/>
        <v>0</v>
      </c>
      <c r="AG934" s="23">
        <f t="shared" si="204"/>
        <v>0</v>
      </c>
      <c r="AH934" s="12">
        <f>_xlfn.XLOOKUP($D934,当月商品!$D:$D,当月商品!W:W,0)</f>
        <v>0</v>
      </c>
      <c r="AI934" s="12">
        <f>_xlfn.XLOOKUP($D934,前月商品!$D:$D,前月商品!W:W,0)</f>
        <v>0</v>
      </c>
      <c r="AJ934" s="12">
        <f>_xlfn.XLOOKUP($D934,前々月商品!$D:$D,前々月商品!W:W,0)</f>
        <v>0</v>
      </c>
      <c r="AK934" s="12">
        <f>_xlfn.XLOOKUP($D934,当月商品!$D:$D,当月商品!H:H,0)</f>
        <v>0</v>
      </c>
      <c r="AL934" s="12">
        <f>_xlfn.XLOOKUP($D934,前月商品!$D:$D,前月商品!H:H,0)</f>
        <v>0</v>
      </c>
      <c r="AM934" s="12">
        <f>_xlfn.XLOOKUP($D934,前々月商品!$D:$D,前々月商品!H:H,0)</f>
        <v>0</v>
      </c>
      <c r="AN934" s="13">
        <f t="shared" si="205"/>
        <v>0</v>
      </c>
      <c r="AO934" s="13">
        <f t="shared" si="206"/>
        <v>0</v>
      </c>
      <c r="AP934" s="13">
        <f t="shared" si="207"/>
        <v>0</v>
      </c>
      <c r="AQ934" s="16">
        <f t="shared" si="208"/>
        <v>0</v>
      </c>
      <c r="AR934" s="16">
        <f t="shared" si="209"/>
        <v>0</v>
      </c>
      <c r="AS934" s="17">
        <f t="shared" si="210"/>
        <v>0</v>
      </c>
      <c r="AT934" t="e">
        <f t="shared" si="211"/>
        <v>#VALUE!</v>
      </c>
    </row>
    <row r="935" spans="3:46" ht="36.65" customHeight="1">
      <c r="C935" s="20">
        <v>930</v>
      </c>
      <c r="D935" s="53">
        <f>現状商品設定!B932</f>
        <v>0</v>
      </c>
      <c r="E935" s="26" t="str">
        <f>IFERROR(_xlfn.XLOOKUP($D935,現状商品設定!B:B,現状商品設定!C:C,"-"),"-")</f>
        <v>-</v>
      </c>
      <c r="F935" s="32" t="s">
        <v>46</v>
      </c>
      <c r="G935" s="30" t="str">
        <f>IFERROR(_xlfn.XLOOKUP($D935,現状商品設定!B:B,現状商品設定!F:F),"-")</f>
        <v>-</v>
      </c>
      <c r="H935" s="34" t="e">
        <f>IF(IF(AND(V935&gt;=設定!$C$3,X935&gt;=L935),G935*(1+設定!$C$6),IF(AND(V935&gt;=設定!$C$3,X935&lt;L935),G935*(1+設定!$C$7*-1),IF(V935&lt;設定!$C$3,G935*(1+設定!$C$6),"除外")))&gt;10,IF(AND(V935&gt;=設定!$C$3,X935&gt;=L935),G935*(1+設定!$C$6),IF(AND(V935&gt;=設定!$C$3,X935&lt;L935),G935*(1+設定!$C$7*-1),IF(V935&lt;設定!$C$3,G935*(1+設定!$C$6),"除外"))),10)</f>
        <v>#VALUE!</v>
      </c>
      <c r="I935" s="34" t="e">
        <f ca="1">IF(消化率!$I$5&lt;1,商品!H935*消化率!$I$5,IF(商品!W935*商品!Q935/(商品!H935*消化率!$I$5)&gt;商品!L935,商品!H935*消化率!$I$5,J935))</f>
        <v>#DIV/0!</v>
      </c>
      <c r="J935" s="34" t="e">
        <f t="shared" si="198"/>
        <v>#VALUE!</v>
      </c>
      <c r="K935" s="34" t="e">
        <f ca="1">IF(ROUNDDOWN(IF(I935&gt;=設定!$C$8,設定!$C$8,商品!I935),0)&lt;10,10,ROUNDDOWN(IF(I935&gt;=設定!$C$8,設定!$C$8,商品!I935),0))</f>
        <v>#DIV/0!</v>
      </c>
      <c r="L935" s="64">
        <f>IF(F935="標準",設定!$C$4,商品!F935)</f>
        <v>5</v>
      </c>
      <c r="M935" s="63" t="str">
        <f>_xlfn.XLOOKUP($D935,全商品!$F:$F,全商品!H:H,"-")</f>
        <v>-</v>
      </c>
      <c r="N935" s="12" t="str">
        <f>_xlfn.XLOOKUP($D935,全商品!$F:$F,全商品!I:I,"-")</f>
        <v>-</v>
      </c>
      <c r="O935" s="23" t="str">
        <f>_xlfn.XLOOKUP($D935,全商品!$F:$F,全商品!K:K,"-")</f>
        <v>-</v>
      </c>
      <c r="P935" s="13" t="str">
        <f>_xlfn.XLOOKUP($D935,全商品!$F:$F,全商品!M:M,"-")</f>
        <v>-</v>
      </c>
      <c r="Q935" s="25" t="str">
        <f>_xlfn.XLOOKUP($D935,現状商品設定!B:B,現状商品設定!D:D,"-")</f>
        <v>-</v>
      </c>
      <c r="R935" s="22">
        <f>SUM(_xlfn.XLOOKUP($D935,当月商品!$D:$D,当月商品!I:I,0),_xlfn.XLOOKUP($D935,前月商品!$D:$D,前月商品!I:I,0),_xlfn.XLOOKUP($D935,前々月商品!$D:$D,前々月商品!I:I,0))</f>
        <v>0</v>
      </c>
      <c r="S935" s="23">
        <f>SUM(_xlfn.XLOOKUP($D935,当月商品!$D:$D,当月商品!V:V,0),_xlfn.XLOOKUP($D935,前月商品!$D:$D,前月商品!V:V,0),_xlfn.XLOOKUP($D935,前々月商品!$D:$D,前々月商品!V:V,0))</f>
        <v>0</v>
      </c>
      <c r="T935" s="23">
        <f t="shared" si="199"/>
        <v>0</v>
      </c>
      <c r="U935" s="23">
        <f>SUM(_xlfn.XLOOKUP($D935,当月商品!$D:$D,当月商品!W:W,0),_xlfn.XLOOKUP($D935,前月商品!$D:$D,前月商品!W:W,0),_xlfn.XLOOKUP($D935,前々月商品!$D:$D,前々月商品!W:W,0))</f>
        <v>0</v>
      </c>
      <c r="V935" s="23">
        <f>SUM(_xlfn.XLOOKUP($D935,当月商品!$D:$D,当月商品!H:H,0),_xlfn.XLOOKUP($D935,前月商品!$D:$D,前月商品!H:H,0),_xlfn.XLOOKUP($D935,前々月商品!$D:$D,前々月商品!H:H,0))</f>
        <v>0</v>
      </c>
      <c r="W935" s="13">
        <f t="shared" si="200"/>
        <v>0</v>
      </c>
      <c r="X935" s="15">
        <f t="shared" si="201"/>
        <v>0</v>
      </c>
      <c r="Y935" s="22">
        <f>_xlfn.XLOOKUP($D935,当月商品!$D:$D,当月商品!I:I,0)</f>
        <v>0</v>
      </c>
      <c r="Z935" s="23">
        <f>_xlfn.XLOOKUP($D935,前月商品!$D:$D,前月商品!I:I,0)</f>
        <v>0</v>
      </c>
      <c r="AA935" s="23">
        <f>_xlfn.XLOOKUP($D935,前々月商品!$D:$D,前々月商品!I:I,0)</f>
        <v>0</v>
      </c>
      <c r="AB935" s="23">
        <f>_xlfn.XLOOKUP($D935,当月商品!$D:$D,当月商品!V:V,0)</f>
        <v>0</v>
      </c>
      <c r="AC935" s="23">
        <f>_xlfn.XLOOKUP($D935,前月商品!$D:$D,前月商品!V:V,0)</f>
        <v>0</v>
      </c>
      <c r="AD935" s="23">
        <f>_xlfn.XLOOKUP($D935,前々月商品!$D:$D,前々月商品!V:V,0)</f>
        <v>0</v>
      </c>
      <c r="AE935" s="23">
        <f t="shared" si="202"/>
        <v>0</v>
      </c>
      <c r="AF935" s="23">
        <f t="shared" si="203"/>
        <v>0</v>
      </c>
      <c r="AG935" s="23">
        <f t="shared" si="204"/>
        <v>0</v>
      </c>
      <c r="AH935" s="12">
        <f>_xlfn.XLOOKUP($D935,当月商品!$D:$D,当月商品!W:W,0)</f>
        <v>0</v>
      </c>
      <c r="AI935" s="12">
        <f>_xlfn.XLOOKUP($D935,前月商品!$D:$D,前月商品!W:W,0)</f>
        <v>0</v>
      </c>
      <c r="AJ935" s="12">
        <f>_xlfn.XLOOKUP($D935,前々月商品!$D:$D,前々月商品!W:W,0)</f>
        <v>0</v>
      </c>
      <c r="AK935" s="12">
        <f>_xlfn.XLOOKUP($D935,当月商品!$D:$D,当月商品!H:H,0)</f>
        <v>0</v>
      </c>
      <c r="AL935" s="12">
        <f>_xlfn.XLOOKUP($D935,前月商品!$D:$D,前月商品!H:H,0)</f>
        <v>0</v>
      </c>
      <c r="AM935" s="12">
        <f>_xlfn.XLOOKUP($D935,前々月商品!$D:$D,前々月商品!H:H,0)</f>
        <v>0</v>
      </c>
      <c r="AN935" s="13">
        <f t="shared" si="205"/>
        <v>0</v>
      </c>
      <c r="AO935" s="13">
        <f t="shared" si="206"/>
        <v>0</v>
      </c>
      <c r="AP935" s="13">
        <f t="shared" si="207"/>
        <v>0</v>
      </c>
      <c r="AQ935" s="16">
        <f t="shared" si="208"/>
        <v>0</v>
      </c>
      <c r="AR935" s="16">
        <f t="shared" si="209"/>
        <v>0</v>
      </c>
      <c r="AS935" s="17">
        <f t="shared" si="210"/>
        <v>0</v>
      </c>
      <c r="AT935" t="e">
        <f t="shared" si="211"/>
        <v>#VALUE!</v>
      </c>
    </row>
    <row r="936" spans="3:46" ht="36.65" customHeight="1">
      <c r="C936" s="20">
        <v>931</v>
      </c>
      <c r="D936" s="53">
        <f>現状商品設定!B933</f>
        <v>0</v>
      </c>
      <c r="E936" s="26" t="str">
        <f>IFERROR(_xlfn.XLOOKUP($D936,現状商品設定!B:B,現状商品設定!C:C,"-"),"-")</f>
        <v>-</v>
      </c>
      <c r="F936" s="32" t="s">
        <v>46</v>
      </c>
      <c r="G936" s="30" t="str">
        <f>IFERROR(_xlfn.XLOOKUP($D936,現状商品設定!B:B,現状商品設定!F:F),"-")</f>
        <v>-</v>
      </c>
      <c r="H936" s="34" t="e">
        <f>IF(IF(AND(V936&gt;=設定!$C$3,X936&gt;=L936),G936*(1+設定!$C$6),IF(AND(V936&gt;=設定!$C$3,X936&lt;L936),G936*(1+設定!$C$7*-1),IF(V936&lt;設定!$C$3,G936*(1+設定!$C$6),"除外")))&gt;10,IF(AND(V936&gt;=設定!$C$3,X936&gt;=L936),G936*(1+設定!$C$6),IF(AND(V936&gt;=設定!$C$3,X936&lt;L936),G936*(1+設定!$C$7*-1),IF(V936&lt;設定!$C$3,G936*(1+設定!$C$6),"除外"))),10)</f>
        <v>#VALUE!</v>
      </c>
      <c r="I936" s="34" t="e">
        <f ca="1">IF(消化率!$I$5&lt;1,商品!H936*消化率!$I$5,IF(商品!W936*商品!Q936/(商品!H936*消化率!$I$5)&gt;商品!L936,商品!H936*消化率!$I$5,J936))</f>
        <v>#DIV/0!</v>
      </c>
      <c r="J936" s="34" t="e">
        <f t="shared" si="198"/>
        <v>#VALUE!</v>
      </c>
      <c r="K936" s="34" t="e">
        <f ca="1">IF(ROUNDDOWN(IF(I936&gt;=設定!$C$8,設定!$C$8,商品!I936),0)&lt;10,10,ROUNDDOWN(IF(I936&gt;=設定!$C$8,設定!$C$8,商品!I936),0))</f>
        <v>#DIV/0!</v>
      </c>
      <c r="L936" s="64">
        <f>IF(F936="標準",設定!$C$4,商品!F936)</f>
        <v>5</v>
      </c>
      <c r="M936" s="63" t="str">
        <f>_xlfn.XLOOKUP($D936,全商品!$F:$F,全商品!H:H,"-")</f>
        <v>-</v>
      </c>
      <c r="N936" s="12" t="str">
        <f>_xlfn.XLOOKUP($D936,全商品!$F:$F,全商品!I:I,"-")</f>
        <v>-</v>
      </c>
      <c r="O936" s="23" t="str">
        <f>_xlfn.XLOOKUP($D936,全商品!$F:$F,全商品!K:K,"-")</f>
        <v>-</v>
      </c>
      <c r="P936" s="13" t="str">
        <f>_xlfn.XLOOKUP($D936,全商品!$F:$F,全商品!M:M,"-")</f>
        <v>-</v>
      </c>
      <c r="Q936" s="25" t="str">
        <f>_xlfn.XLOOKUP($D936,現状商品設定!B:B,現状商品設定!D:D,"-")</f>
        <v>-</v>
      </c>
      <c r="R936" s="22">
        <f>SUM(_xlfn.XLOOKUP($D936,当月商品!$D:$D,当月商品!I:I,0),_xlfn.XLOOKUP($D936,前月商品!$D:$D,前月商品!I:I,0),_xlfn.XLOOKUP($D936,前々月商品!$D:$D,前々月商品!I:I,0))</f>
        <v>0</v>
      </c>
      <c r="S936" s="23">
        <f>SUM(_xlfn.XLOOKUP($D936,当月商品!$D:$D,当月商品!V:V,0),_xlfn.XLOOKUP($D936,前月商品!$D:$D,前月商品!V:V,0),_xlfn.XLOOKUP($D936,前々月商品!$D:$D,前々月商品!V:V,0))</f>
        <v>0</v>
      </c>
      <c r="T936" s="23">
        <f t="shared" si="199"/>
        <v>0</v>
      </c>
      <c r="U936" s="23">
        <f>SUM(_xlfn.XLOOKUP($D936,当月商品!$D:$D,当月商品!W:W,0),_xlfn.XLOOKUP($D936,前月商品!$D:$D,前月商品!W:W,0),_xlfn.XLOOKUP($D936,前々月商品!$D:$D,前々月商品!W:W,0))</f>
        <v>0</v>
      </c>
      <c r="V936" s="23">
        <f>SUM(_xlfn.XLOOKUP($D936,当月商品!$D:$D,当月商品!H:H,0),_xlfn.XLOOKUP($D936,前月商品!$D:$D,前月商品!H:H,0),_xlfn.XLOOKUP($D936,前々月商品!$D:$D,前々月商品!H:H,0))</f>
        <v>0</v>
      </c>
      <c r="W936" s="13">
        <f t="shared" si="200"/>
        <v>0</v>
      </c>
      <c r="X936" s="15">
        <f t="shared" si="201"/>
        <v>0</v>
      </c>
      <c r="Y936" s="22">
        <f>_xlfn.XLOOKUP($D936,当月商品!$D:$D,当月商品!I:I,0)</f>
        <v>0</v>
      </c>
      <c r="Z936" s="23">
        <f>_xlfn.XLOOKUP($D936,前月商品!$D:$D,前月商品!I:I,0)</f>
        <v>0</v>
      </c>
      <c r="AA936" s="23">
        <f>_xlfn.XLOOKUP($D936,前々月商品!$D:$D,前々月商品!I:I,0)</f>
        <v>0</v>
      </c>
      <c r="AB936" s="23">
        <f>_xlfn.XLOOKUP($D936,当月商品!$D:$D,当月商品!V:V,0)</f>
        <v>0</v>
      </c>
      <c r="AC936" s="23">
        <f>_xlfn.XLOOKUP($D936,前月商品!$D:$D,前月商品!V:V,0)</f>
        <v>0</v>
      </c>
      <c r="AD936" s="23">
        <f>_xlfn.XLOOKUP($D936,前々月商品!$D:$D,前々月商品!V:V,0)</f>
        <v>0</v>
      </c>
      <c r="AE936" s="23">
        <f t="shared" si="202"/>
        <v>0</v>
      </c>
      <c r="AF936" s="23">
        <f t="shared" si="203"/>
        <v>0</v>
      </c>
      <c r="AG936" s="23">
        <f t="shared" si="204"/>
        <v>0</v>
      </c>
      <c r="AH936" s="12">
        <f>_xlfn.XLOOKUP($D936,当月商品!$D:$D,当月商品!W:W,0)</f>
        <v>0</v>
      </c>
      <c r="AI936" s="12">
        <f>_xlfn.XLOOKUP($D936,前月商品!$D:$D,前月商品!W:W,0)</f>
        <v>0</v>
      </c>
      <c r="AJ936" s="12">
        <f>_xlfn.XLOOKUP($D936,前々月商品!$D:$D,前々月商品!W:W,0)</f>
        <v>0</v>
      </c>
      <c r="AK936" s="12">
        <f>_xlfn.XLOOKUP($D936,当月商品!$D:$D,当月商品!H:H,0)</f>
        <v>0</v>
      </c>
      <c r="AL936" s="12">
        <f>_xlfn.XLOOKUP($D936,前月商品!$D:$D,前月商品!H:H,0)</f>
        <v>0</v>
      </c>
      <c r="AM936" s="12">
        <f>_xlfn.XLOOKUP($D936,前々月商品!$D:$D,前々月商品!H:H,0)</f>
        <v>0</v>
      </c>
      <c r="AN936" s="13">
        <f t="shared" si="205"/>
        <v>0</v>
      </c>
      <c r="AO936" s="13">
        <f t="shared" si="206"/>
        <v>0</v>
      </c>
      <c r="AP936" s="13">
        <f t="shared" si="207"/>
        <v>0</v>
      </c>
      <c r="AQ936" s="16">
        <f t="shared" si="208"/>
        <v>0</v>
      </c>
      <c r="AR936" s="16">
        <f t="shared" si="209"/>
        <v>0</v>
      </c>
      <c r="AS936" s="17">
        <f t="shared" si="210"/>
        <v>0</v>
      </c>
      <c r="AT936" t="e">
        <f t="shared" si="211"/>
        <v>#VALUE!</v>
      </c>
    </row>
    <row r="937" spans="3:46" ht="36.65" customHeight="1">
      <c r="C937" s="20">
        <v>932</v>
      </c>
      <c r="D937" s="53">
        <f>現状商品設定!B934</f>
        <v>0</v>
      </c>
      <c r="E937" s="26" t="str">
        <f>IFERROR(_xlfn.XLOOKUP($D937,現状商品設定!B:B,現状商品設定!C:C,"-"),"-")</f>
        <v>-</v>
      </c>
      <c r="F937" s="32" t="s">
        <v>46</v>
      </c>
      <c r="G937" s="30" t="str">
        <f>IFERROR(_xlfn.XLOOKUP($D937,現状商品設定!B:B,現状商品設定!F:F),"-")</f>
        <v>-</v>
      </c>
      <c r="H937" s="34" t="e">
        <f>IF(IF(AND(V937&gt;=設定!$C$3,X937&gt;=L937),G937*(1+設定!$C$6),IF(AND(V937&gt;=設定!$C$3,X937&lt;L937),G937*(1+設定!$C$7*-1),IF(V937&lt;設定!$C$3,G937*(1+設定!$C$6),"除外")))&gt;10,IF(AND(V937&gt;=設定!$C$3,X937&gt;=L937),G937*(1+設定!$C$6),IF(AND(V937&gt;=設定!$C$3,X937&lt;L937),G937*(1+設定!$C$7*-1),IF(V937&lt;設定!$C$3,G937*(1+設定!$C$6),"除外"))),10)</f>
        <v>#VALUE!</v>
      </c>
      <c r="I937" s="34" t="e">
        <f ca="1">IF(消化率!$I$5&lt;1,商品!H937*消化率!$I$5,IF(商品!W937*商品!Q937/(商品!H937*消化率!$I$5)&gt;商品!L937,商品!H937*消化率!$I$5,J937))</f>
        <v>#DIV/0!</v>
      </c>
      <c r="J937" s="34" t="e">
        <f t="shared" si="198"/>
        <v>#VALUE!</v>
      </c>
      <c r="K937" s="34" t="e">
        <f ca="1">IF(ROUNDDOWN(IF(I937&gt;=設定!$C$8,設定!$C$8,商品!I937),0)&lt;10,10,ROUNDDOWN(IF(I937&gt;=設定!$C$8,設定!$C$8,商品!I937),0))</f>
        <v>#DIV/0!</v>
      </c>
      <c r="L937" s="64">
        <f>IF(F937="標準",設定!$C$4,商品!F937)</f>
        <v>5</v>
      </c>
      <c r="M937" s="63" t="str">
        <f>_xlfn.XLOOKUP($D937,全商品!$F:$F,全商品!H:H,"-")</f>
        <v>-</v>
      </c>
      <c r="N937" s="12" t="str">
        <f>_xlfn.XLOOKUP($D937,全商品!$F:$F,全商品!I:I,"-")</f>
        <v>-</v>
      </c>
      <c r="O937" s="23" t="str">
        <f>_xlfn.XLOOKUP($D937,全商品!$F:$F,全商品!K:K,"-")</f>
        <v>-</v>
      </c>
      <c r="P937" s="13" t="str">
        <f>_xlfn.XLOOKUP($D937,全商品!$F:$F,全商品!M:M,"-")</f>
        <v>-</v>
      </c>
      <c r="Q937" s="25" t="str">
        <f>_xlfn.XLOOKUP($D937,現状商品設定!B:B,現状商品設定!D:D,"-")</f>
        <v>-</v>
      </c>
      <c r="R937" s="22">
        <f>SUM(_xlfn.XLOOKUP($D937,当月商品!$D:$D,当月商品!I:I,0),_xlfn.XLOOKUP($D937,前月商品!$D:$D,前月商品!I:I,0),_xlfn.XLOOKUP($D937,前々月商品!$D:$D,前々月商品!I:I,0))</f>
        <v>0</v>
      </c>
      <c r="S937" s="23">
        <f>SUM(_xlfn.XLOOKUP($D937,当月商品!$D:$D,当月商品!V:V,0),_xlfn.XLOOKUP($D937,前月商品!$D:$D,前月商品!V:V,0),_xlfn.XLOOKUP($D937,前々月商品!$D:$D,前々月商品!V:V,0))</f>
        <v>0</v>
      </c>
      <c r="T937" s="23">
        <f t="shared" si="199"/>
        <v>0</v>
      </c>
      <c r="U937" s="23">
        <f>SUM(_xlfn.XLOOKUP($D937,当月商品!$D:$D,当月商品!W:W,0),_xlfn.XLOOKUP($D937,前月商品!$D:$D,前月商品!W:W,0),_xlfn.XLOOKUP($D937,前々月商品!$D:$D,前々月商品!W:W,0))</f>
        <v>0</v>
      </c>
      <c r="V937" s="23">
        <f>SUM(_xlfn.XLOOKUP($D937,当月商品!$D:$D,当月商品!H:H,0),_xlfn.XLOOKUP($D937,前月商品!$D:$D,前月商品!H:H,0),_xlfn.XLOOKUP($D937,前々月商品!$D:$D,前々月商品!H:H,0))</f>
        <v>0</v>
      </c>
      <c r="W937" s="13">
        <f t="shared" si="200"/>
        <v>0</v>
      </c>
      <c r="X937" s="15">
        <f t="shared" si="201"/>
        <v>0</v>
      </c>
      <c r="Y937" s="22">
        <f>_xlfn.XLOOKUP($D937,当月商品!$D:$D,当月商品!I:I,0)</f>
        <v>0</v>
      </c>
      <c r="Z937" s="23">
        <f>_xlfn.XLOOKUP($D937,前月商品!$D:$D,前月商品!I:I,0)</f>
        <v>0</v>
      </c>
      <c r="AA937" s="23">
        <f>_xlfn.XLOOKUP($D937,前々月商品!$D:$D,前々月商品!I:I,0)</f>
        <v>0</v>
      </c>
      <c r="AB937" s="23">
        <f>_xlfn.XLOOKUP($D937,当月商品!$D:$D,当月商品!V:V,0)</f>
        <v>0</v>
      </c>
      <c r="AC937" s="23">
        <f>_xlfn.XLOOKUP($D937,前月商品!$D:$D,前月商品!V:V,0)</f>
        <v>0</v>
      </c>
      <c r="AD937" s="23">
        <f>_xlfn.XLOOKUP($D937,前々月商品!$D:$D,前々月商品!V:V,0)</f>
        <v>0</v>
      </c>
      <c r="AE937" s="23">
        <f t="shared" si="202"/>
        <v>0</v>
      </c>
      <c r="AF937" s="23">
        <f t="shared" si="203"/>
        <v>0</v>
      </c>
      <c r="AG937" s="23">
        <f t="shared" si="204"/>
        <v>0</v>
      </c>
      <c r="AH937" s="12">
        <f>_xlfn.XLOOKUP($D937,当月商品!$D:$D,当月商品!W:W,0)</f>
        <v>0</v>
      </c>
      <c r="AI937" s="12">
        <f>_xlfn.XLOOKUP($D937,前月商品!$D:$D,前月商品!W:W,0)</f>
        <v>0</v>
      </c>
      <c r="AJ937" s="12">
        <f>_xlfn.XLOOKUP($D937,前々月商品!$D:$D,前々月商品!W:W,0)</f>
        <v>0</v>
      </c>
      <c r="AK937" s="12">
        <f>_xlfn.XLOOKUP($D937,当月商品!$D:$D,当月商品!H:H,0)</f>
        <v>0</v>
      </c>
      <c r="AL937" s="12">
        <f>_xlfn.XLOOKUP($D937,前月商品!$D:$D,前月商品!H:H,0)</f>
        <v>0</v>
      </c>
      <c r="AM937" s="12">
        <f>_xlfn.XLOOKUP($D937,前々月商品!$D:$D,前々月商品!H:H,0)</f>
        <v>0</v>
      </c>
      <c r="AN937" s="13">
        <f t="shared" si="205"/>
        <v>0</v>
      </c>
      <c r="AO937" s="13">
        <f t="shared" si="206"/>
        <v>0</v>
      </c>
      <c r="AP937" s="13">
        <f t="shared" si="207"/>
        <v>0</v>
      </c>
      <c r="AQ937" s="16">
        <f t="shared" si="208"/>
        <v>0</v>
      </c>
      <c r="AR937" s="16">
        <f t="shared" si="209"/>
        <v>0</v>
      </c>
      <c r="AS937" s="17">
        <f t="shared" si="210"/>
        <v>0</v>
      </c>
      <c r="AT937" t="e">
        <f t="shared" si="211"/>
        <v>#VALUE!</v>
      </c>
    </row>
    <row r="938" spans="3:46" ht="36.65" customHeight="1">
      <c r="C938" s="20">
        <v>933</v>
      </c>
      <c r="D938" s="53">
        <f>現状商品設定!B935</f>
        <v>0</v>
      </c>
      <c r="E938" s="26" t="str">
        <f>IFERROR(_xlfn.XLOOKUP($D938,現状商品設定!B:B,現状商品設定!C:C,"-"),"-")</f>
        <v>-</v>
      </c>
      <c r="F938" s="32" t="s">
        <v>46</v>
      </c>
      <c r="G938" s="30" t="str">
        <f>IFERROR(_xlfn.XLOOKUP($D938,現状商品設定!B:B,現状商品設定!F:F),"-")</f>
        <v>-</v>
      </c>
      <c r="H938" s="34" t="e">
        <f>IF(IF(AND(V938&gt;=設定!$C$3,X938&gt;=L938),G938*(1+設定!$C$6),IF(AND(V938&gt;=設定!$C$3,X938&lt;L938),G938*(1+設定!$C$7*-1),IF(V938&lt;設定!$C$3,G938*(1+設定!$C$6),"除外")))&gt;10,IF(AND(V938&gt;=設定!$C$3,X938&gt;=L938),G938*(1+設定!$C$6),IF(AND(V938&gt;=設定!$C$3,X938&lt;L938),G938*(1+設定!$C$7*-1),IF(V938&lt;設定!$C$3,G938*(1+設定!$C$6),"除外"))),10)</f>
        <v>#VALUE!</v>
      </c>
      <c r="I938" s="34" t="e">
        <f ca="1">IF(消化率!$I$5&lt;1,商品!H938*消化率!$I$5,IF(商品!W938*商品!Q938/(商品!H938*消化率!$I$5)&gt;商品!L938,商品!H938*消化率!$I$5,J938))</f>
        <v>#DIV/0!</v>
      </c>
      <c r="J938" s="34" t="e">
        <f t="shared" si="198"/>
        <v>#VALUE!</v>
      </c>
      <c r="K938" s="34" t="e">
        <f ca="1">IF(ROUNDDOWN(IF(I938&gt;=設定!$C$8,設定!$C$8,商品!I938),0)&lt;10,10,ROUNDDOWN(IF(I938&gt;=設定!$C$8,設定!$C$8,商品!I938),0))</f>
        <v>#DIV/0!</v>
      </c>
      <c r="L938" s="64">
        <f>IF(F938="標準",設定!$C$4,商品!F938)</f>
        <v>5</v>
      </c>
      <c r="M938" s="63" t="str">
        <f>_xlfn.XLOOKUP($D938,全商品!$F:$F,全商品!H:H,"-")</f>
        <v>-</v>
      </c>
      <c r="N938" s="12" t="str">
        <f>_xlfn.XLOOKUP($D938,全商品!$F:$F,全商品!I:I,"-")</f>
        <v>-</v>
      </c>
      <c r="O938" s="23" t="str">
        <f>_xlfn.XLOOKUP($D938,全商品!$F:$F,全商品!K:K,"-")</f>
        <v>-</v>
      </c>
      <c r="P938" s="13" t="str">
        <f>_xlfn.XLOOKUP($D938,全商品!$F:$F,全商品!M:M,"-")</f>
        <v>-</v>
      </c>
      <c r="Q938" s="25" t="str">
        <f>_xlfn.XLOOKUP($D938,現状商品設定!B:B,現状商品設定!D:D,"-")</f>
        <v>-</v>
      </c>
      <c r="R938" s="22">
        <f>SUM(_xlfn.XLOOKUP($D938,当月商品!$D:$D,当月商品!I:I,0),_xlfn.XLOOKUP($D938,前月商品!$D:$D,前月商品!I:I,0),_xlfn.XLOOKUP($D938,前々月商品!$D:$D,前々月商品!I:I,0))</f>
        <v>0</v>
      </c>
      <c r="S938" s="23">
        <f>SUM(_xlfn.XLOOKUP($D938,当月商品!$D:$D,当月商品!V:V,0),_xlfn.XLOOKUP($D938,前月商品!$D:$D,前月商品!V:V,0),_xlfn.XLOOKUP($D938,前々月商品!$D:$D,前々月商品!V:V,0))</f>
        <v>0</v>
      </c>
      <c r="T938" s="23">
        <f t="shared" si="199"/>
        <v>0</v>
      </c>
      <c r="U938" s="23">
        <f>SUM(_xlfn.XLOOKUP($D938,当月商品!$D:$D,当月商品!W:W,0),_xlfn.XLOOKUP($D938,前月商品!$D:$D,前月商品!W:W,0),_xlfn.XLOOKUP($D938,前々月商品!$D:$D,前々月商品!W:W,0))</f>
        <v>0</v>
      </c>
      <c r="V938" s="23">
        <f>SUM(_xlfn.XLOOKUP($D938,当月商品!$D:$D,当月商品!H:H,0),_xlfn.XLOOKUP($D938,前月商品!$D:$D,前月商品!H:H,0),_xlfn.XLOOKUP($D938,前々月商品!$D:$D,前々月商品!H:H,0))</f>
        <v>0</v>
      </c>
      <c r="W938" s="13">
        <f t="shared" si="200"/>
        <v>0</v>
      </c>
      <c r="X938" s="15">
        <f t="shared" si="201"/>
        <v>0</v>
      </c>
      <c r="Y938" s="22">
        <f>_xlfn.XLOOKUP($D938,当月商品!$D:$D,当月商品!I:I,0)</f>
        <v>0</v>
      </c>
      <c r="Z938" s="23">
        <f>_xlfn.XLOOKUP($D938,前月商品!$D:$D,前月商品!I:I,0)</f>
        <v>0</v>
      </c>
      <c r="AA938" s="23">
        <f>_xlfn.XLOOKUP($D938,前々月商品!$D:$D,前々月商品!I:I,0)</f>
        <v>0</v>
      </c>
      <c r="AB938" s="23">
        <f>_xlfn.XLOOKUP($D938,当月商品!$D:$D,当月商品!V:V,0)</f>
        <v>0</v>
      </c>
      <c r="AC938" s="23">
        <f>_xlfn.XLOOKUP($D938,前月商品!$D:$D,前月商品!V:V,0)</f>
        <v>0</v>
      </c>
      <c r="AD938" s="23">
        <f>_xlfn.XLOOKUP($D938,前々月商品!$D:$D,前々月商品!V:V,0)</f>
        <v>0</v>
      </c>
      <c r="AE938" s="23">
        <f t="shared" si="202"/>
        <v>0</v>
      </c>
      <c r="AF938" s="23">
        <f t="shared" si="203"/>
        <v>0</v>
      </c>
      <c r="AG938" s="23">
        <f t="shared" si="204"/>
        <v>0</v>
      </c>
      <c r="AH938" s="12">
        <f>_xlfn.XLOOKUP($D938,当月商品!$D:$D,当月商品!W:W,0)</f>
        <v>0</v>
      </c>
      <c r="AI938" s="12">
        <f>_xlfn.XLOOKUP($D938,前月商品!$D:$D,前月商品!W:W,0)</f>
        <v>0</v>
      </c>
      <c r="AJ938" s="12">
        <f>_xlfn.XLOOKUP($D938,前々月商品!$D:$D,前々月商品!W:W,0)</f>
        <v>0</v>
      </c>
      <c r="AK938" s="12">
        <f>_xlfn.XLOOKUP($D938,当月商品!$D:$D,当月商品!H:H,0)</f>
        <v>0</v>
      </c>
      <c r="AL938" s="12">
        <f>_xlfn.XLOOKUP($D938,前月商品!$D:$D,前月商品!H:H,0)</f>
        <v>0</v>
      </c>
      <c r="AM938" s="12">
        <f>_xlfn.XLOOKUP($D938,前々月商品!$D:$D,前々月商品!H:H,0)</f>
        <v>0</v>
      </c>
      <c r="AN938" s="13">
        <f t="shared" si="205"/>
        <v>0</v>
      </c>
      <c r="AO938" s="13">
        <f t="shared" si="206"/>
        <v>0</v>
      </c>
      <c r="AP938" s="13">
        <f t="shared" si="207"/>
        <v>0</v>
      </c>
      <c r="AQ938" s="16">
        <f t="shared" si="208"/>
        <v>0</v>
      </c>
      <c r="AR938" s="16">
        <f t="shared" si="209"/>
        <v>0</v>
      </c>
      <c r="AS938" s="17">
        <f t="shared" si="210"/>
        <v>0</v>
      </c>
      <c r="AT938" t="e">
        <f t="shared" si="211"/>
        <v>#VALUE!</v>
      </c>
    </row>
    <row r="939" spans="3:46" ht="36.65" customHeight="1">
      <c r="C939" s="20">
        <v>934</v>
      </c>
      <c r="D939" s="53">
        <f>現状商品設定!B936</f>
        <v>0</v>
      </c>
      <c r="E939" s="26" t="str">
        <f>IFERROR(_xlfn.XLOOKUP($D939,現状商品設定!B:B,現状商品設定!C:C,"-"),"-")</f>
        <v>-</v>
      </c>
      <c r="F939" s="32" t="s">
        <v>46</v>
      </c>
      <c r="G939" s="30" t="str">
        <f>IFERROR(_xlfn.XLOOKUP($D939,現状商品設定!B:B,現状商品設定!F:F),"-")</f>
        <v>-</v>
      </c>
      <c r="H939" s="34" t="e">
        <f>IF(IF(AND(V939&gt;=設定!$C$3,X939&gt;=L939),G939*(1+設定!$C$6),IF(AND(V939&gt;=設定!$C$3,X939&lt;L939),G939*(1+設定!$C$7*-1),IF(V939&lt;設定!$C$3,G939*(1+設定!$C$6),"除外")))&gt;10,IF(AND(V939&gt;=設定!$C$3,X939&gt;=L939),G939*(1+設定!$C$6),IF(AND(V939&gt;=設定!$C$3,X939&lt;L939),G939*(1+設定!$C$7*-1),IF(V939&lt;設定!$C$3,G939*(1+設定!$C$6),"除外"))),10)</f>
        <v>#VALUE!</v>
      </c>
      <c r="I939" s="34" t="e">
        <f ca="1">IF(消化率!$I$5&lt;1,商品!H939*消化率!$I$5,IF(商品!W939*商品!Q939/(商品!H939*消化率!$I$5)&gt;商品!L939,商品!H939*消化率!$I$5,J939))</f>
        <v>#DIV/0!</v>
      </c>
      <c r="J939" s="34" t="e">
        <f t="shared" si="198"/>
        <v>#VALUE!</v>
      </c>
      <c r="K939" s="34" t="e">
        <f ca="1">IF(ROUNDDOWN(IF(I939&gt;=設定!$C$8,設定!$C$8,商品!I939),0)&lt;10,10,ROUNDDOWN(IF(I939&gt;=設定!$C$8,設定!$C$8,商品!I939),0))</f>
        <v>#DIV/0!</v>
      </c>
      <c r="L939" s="64">
        <f>IF(F939="標準",設定!$C$4,商品!F939)</f>
        <v>5</v>
      </c>
      <c r="M939" s="63" t="str">
        <f>_xlfn.XLOOKUP($D939,全商品!$F:$F,全商品!H:H,"-")</f>
        <v>-</v>
      </c>
      <c r="N939" s="12" t="str">
        <f>_xlfn.XLOOKUP($D939,全商品!$F:$F,全商品!I:I,"-")</f>
        <v>-</v>
      </c>
      <c r="O939" s="23" t="str">
        <f>_xlfn.XLOOKUP($D939,全商品!$F:$F,全商品!K:K,"-")</f>
        <v>-</v>
      </c>
      <c r="P939" s="13" t="str">
        <f>_xlfn.XLOOKUP($D939,全商品!$F:$F,全商品!M:M,"-")</f>
        <v>-</v>
      </c>
      <c r="Q939" s="25" t="str">
        <f>_xlfn.XLOOKUP($D939,現状商品設定!B:B,現状商品設定!D:D,"-")</f>
        <v>-</v>
      </c>
      <c r="R939" s="22">
        <f>SUM(_xlfn.XLOOKUP($D939,当月商品!$D:$D,当月商品!I:I,0),_xlfn.XLOOKUP($D939,前月商品!$D:$D,前月商品!I:I,0),_xlfn.XLOOKUP($D939,前々月商品!$D:$D,前々月商品!I:I,0))</f>
        <v>0</v>
      </c>
      <c r="S939" s="23">
        <f>SUM(_xlfn.XLOOKUP($D939,当月商品!$D:$D,当月商品!V:V,0),_xlfn.XLOOKUP($D939,前月商品!$D:$D,前月商品!V:V,0),_xlfn.XLOOKUP($D939,前々月商品!$D:$D,前々月商品!V:V,0))</f>
        <v>0</v>
      </c>
      <c r="T939" s="23">
        <f t="shared" si="199"/>
        <v>0</v>
      </c>
      <c r="U939" s="23">
        <f>SUM(_xlfn.XLOOKUP($D939,当月商品!$D:$D,当月商品!W:W,0),_xlfn.XLOOKUP($D939,前月商品!$D:$D,前月商品!W:W,0),_xlfn.XLOOKUP($D939,前々月商品!$D:$D,前々月商品!W:W,0))</f>
        <v>0</v>
      </c>
      <c r="V939" s="23">
        <f>SUM(_xlfn.XLOOKUP($D939,当月商品!$D:$D,当月商品!H:H,0),_xlfn.XLOOKUP($D939,前月商品!$D:$D,前月商品!H:H,0),_xlfn.XLOOKUP($D939,前々月商品!$D:$D,前々月商品!H:H,0))</f>
        <v>0</v>
      </c>
      <c r="W939" s="13">
        <f t="shared" si="200"/>
        <v>0</v>
      </c>
      <c r="X939" s="15">
        <f t="shared" si="201"/>
        <v>0</v>
      </c>
      <c r="Y939" s="22">
        <f>_xlfn.XLOOKUP($D939,当月商品!$D:$D,当月商品!I:I,0)</f>
        <v>0</v>
      </c>
      <c r="Z939" s="23">
        <f>_xlfn.XLOOKUP($D939,前月商品!$D:$D,前月商品!I:I,0)</f>
        <v>0</v>
      </c>
      <c r="AA939" s="23">
        <f>_xlfn.XLOOKUP($D939,前々月商品!$D:$D,前々月商品!I:I,0)</f>
        <v>0</v>
      </c>
      <c r="AB939" s="23">
        <f>_xlfn.XLOOKUP($D939,当月商品!$D:$D,当月商品!V:V,0)</f>
        <v>0</v>
      </c>
      <c r="AC939" s="23">
        <f>_xlfn.XLOOKUP($D939,前月商品!$D:$D,前月商品!V:V,0)</f>
        <v>0</v>
      </c>
      <c r="AD939" s="23">
        <f>_xlfn.XLOOKUP($D939,前々月商品!$D:$D,前々月商品!V:V,0)</f>
        <v>0</v>
      </c>
      <c r="AE939" s="23">
        <f t="shared" si="202"/>
        <v>0</v>
      </c>
      <c r="AF939" s="23">
        <f t="shared" si="203"/>
        <v>0</v>
      </c>
      <c r="AG939" s="23">
        <f t="shared" si="204"/>
        <v>0</v>
      </c>
      <c r="AH939" s="12">
        <f>_xlfn.XLOOKUP($D939,当月商品!$D:$D,当月商品!W:W,0)</f>
        <v>0</v>
      </c>
      <c r="AI939" s="12">
        <f>_xlfn.XLOOKUP($D939,前月商品!$D:$D,前月商品!W:W,0)</f>
        <v>0</v>
      </c>
      <c r="AJ939" s="12">
        <f>_xlfn.XLOOKUP($D939,前々月商品!$D:$D,前々月商品!W:W,0)</f>
        <v>0</v>
      </c>
      <c r="AK939" s="12">
        <f>_xlfn.XLOOKUP($D939,当月商品!$D:$D,当月商品!H:H,0)</f>
        <v>0</v>
      </c>
      <c r="AL939" s="12">
        <f>_xlfn.XLOOKUP($D939,前月商品!$D:$D,前月商品!H:H,0)</f>
        <v>0</v>
      </c>
      <c r="AM939" s="12">
        <f>_xlfn.XLOOKUP($D939,前々月商品!$D:$D,前々月商品!H:H,0)</f>
        <v>0</v>
      </c>
      <c r="AN939" s="13">
        <f t="shared" si="205"/>
        <v>0</v>
      </c>
      <c r="AO939" s="13">
        <f t="shared" si="206"/>
        <v>0</v>
      </c>
      <c r="AP939" s="13">
        <f t="shared" si="207"/>
        <v>0</v>
      </c>
      <c r="AQ939" s="16">
        <f t="shared" si="208"/>
        <v>0</v>
      </c>
      <c r="AR939" s="16">
        <f t="shared" si="209"/>
        <v>0</v>
      </c>
      <c r="AS939" s="17">
        <f t="shared" si="210"/>
        <v>0</v>
      </c>
      <c r="AT939" t="e">
        <f t="shared" si="211"/>
        <v>#VALUE!</v>
      </c>
    </row>
    <row r="940" spans="3:46" ht="36.65" customHeight="1">
      <c r="C940" s="20">
        <v>935</v>
      </c>
      <c r="D940" s="53">
        <f>現状商品設定!B937</f>
        <v>0</v>
      </c>
      <c r="E940" s="26" t="str">
        <f>IFERROR(_xlfn.XLOOKUP($D940,現状商品設定!B:B,現状商品設定!C:C,"-"),"-")</f>
        <v>-</v>
      </c>
      <c r="F940" s="32" t="s">
        <v>46</v>
      </c>
      <c r="G940" s="30" t="str">
        <f>IFERROR(_xlfn.XLOOKUP($D940,現状商品設定!B:B,現状商品設定!F:F),"-")</f>
        <v>-</v>
      </c>
      <c r="H940" s="34" t="e">
        <f>IF(IF(AND(V940&gt;=設定!$C$3,X940&gt;=L940),G940*(1+設定!$C$6),IF(AND(V940&gt;=設定!$C$3,X940&lt;L940),G940*(1+設定!$C$7*-1),IF(V940&lt;設定!$C$3,G940*(1+設定!$C$6),"除外")))&gt;10,IF(AND(V940&gt;=設定!$C$3,X940&gt;=L940),G940*(1+設定!$C$6),IF(AND(V940&gt;=設定!$C$3,X940&lt;L940),G940*(1+設定!$C$7*-1),IF(V940&lt;設定!$C$3,G940*(1+設定!$C$6),"除外"))),10)</f>
        <v>#VALUE!</v>
      </c>
      <c r="I940" s="34" t="e">
        <f ca="1">IF(消化率!$I$5&lt;1,商品!H940*消化率!$I$5,IF(商品!W940*商品!Q940/(商品!H940*消化率!$I$5)&gt;商品!L940,商品!H940*消化率!$I$5,J940))</f>
        <v>#DIV/0!</v>
      </c>
      <c r="J940" s="34" t="e">
        <f t="shared" si="198"/>
        <v>#VALUE!</v>
      </c>
      <c r="K940" s="34" t="e">
        <f ca="1">IF(ROUNDDOWN(IF(I940&gt;=設定!$C$8,設定!$C$8,商品!I940),0)&lt;10,10,ROUNDDOWN(IF(I940&gt;=設定!$C$8,設定!$C$8,商品!I940),0))</f>
        <v>#DIV/0!</v>
      </c>
      <c r="L940" s="64">
        <f>IF(F940="標準",設定!$C$4,商品!F940)</f>
        <v>5</v>
      </c>
      <c r="M940" s="63" t="str">
        <f>_xlfn.XLOOKUP($D940,全商品!$F:$F,全商品!H:H,"-")</f>
        <v>-</v>
      </c>
      <c r="N940" s="12" t="str">
        <f>_xlfn.XLOOKUP($D940,全商品!$F:$F,全商品!I:I,"-")</f>
        <v>-</v>
      </c>
      <c r="O940" s="23" t="str">
        <f>_xlfn.XLOOKUP($D940,全商品!$F:$F,全商品!K:K,"-")</f>
        <v>-</v>
      </c>
      <c r="P940" s="13" t="str">
        <f>_xlfn.XLOOKUP($D940,全商品!$F:$F,全商品!M:M,"-")</f>
        <v>-</v>
      </c>
      <c r="Q940" s="25" t="str">
        <f>_xlfn.XLOOKUP($D940,現状商品設定!B:B,現状商品設定!D:D,"-")</f>
        <v>-</v>
      </c>
      <c r="R940" s="22">
        <f>SUM(_xlfn.XLOOKUP($D940,当月商品!$D:$D,当月商品!I:I,0),_xlfn.XLOOKUP($D940,前月商品!$D:$D,前月商品!I:I,0),_xlfn.XLOOKUP($D940,前々月商品!$D:$D,前々月商品!I:I,0))</f>
        <v>0</v>
      </c>
      <c r="S940" s="23">
        <f>SUM(_xlfn.XLOOKUP($D940,当月商品!$D:$D,当月商品!V:V,0),_xlfn.XLOOKUP($D940,前月商品!$D:$D,前月商品!V:V,0),_xlfn.XLOOKUP($D940,前々月商品!$D:$D,前々月商品!V:V,0))</f>
        <v>0</v>
      </c>
      <c r="T940" s="23">
        <f t="shared" si="199"/>
        <v>0</v>
      </c>
      <c r="U940" s="23">
        <f>SUM(_xlfn.XLOOKUP($D940,当月商品!$D:$D,当月商品!W:W,0),_xlfn.XLOOKUP($D940,前月商品!$D:$D,前月商品!W:W,0),_xlfn.XLOOKUP($D940,前々月商品!$D:$D,前々月商品!W:W,0))</f>
        <v>0</v>
      </c>
      <c r="V940" s="23">
        <f>SUM(_xlfn.XLOOKUP($D940,当月商品!$D:$D,当月商品!H:H,0),_xlfn.XLOOKUP($D940,前月商品!$D:$D,前月商品!H:H,0),_xlfn.XLOOKUP($D940,前々月商品!$D:$D,前々月商品!H:H,0))</f>
        <v>0</v>
      </c>
      <c r="W940" s="13">
        <f t="shared" si="200"/>
        <v>0</v>
      </c>
      <c r="X940" s="15">
        <f t="shared" si="201"/>
        <v>0</v>
      </c>
      <c r="Y940" s="22">
        <f>_xlfn.XLOOKUP($D940,当月商品!$D:$D,当月商品!I:I,0)</f>
        <v>0</v>
      </c>
      <c r="Z940" s="23">
        <f>_xlfn.XLOOKUP($D940,前月商品!$D:$D,前月商品!I:I,0)</f>
        <v>0</v>
      </c>
      <c r="AA940" s="23">
        <f>_xlfn.XLOOKUP($D940,前々月商品!$D:$D,前々月商品!I:I,0)</f>
        <v>0</v>
      </c>
      <c r="AB940" s="23">
        <f>_xlfn.XLOOKUP($D940,当月商品!$D:$D,当月商品!V:V,0)</f>
        <v>0</v>
      </c>
      <c r="AC940" s="23">
        <f>_xlfn.XLOOKUP($D940,前月商品!$D:$D,前月商品!V:V,0)</f>
        <v>0</v>
      </c>
      <c r="AD940" s="23">
        <f>_xlfn.XLOOKUP($D940,前々月商品!$D:$D,前々月商品!V:V,0)</f>
        <v>0</v>
      </c>
      <c r="AE940" s="23">
        <f t="shared" si="202"/>
        <v>0</v>
      </c>
      <c r="AF940" s="23">
        <f t="shared" si="203"/>
        <v>0</v>
      </c>
      <c r="AG940" s="23">
        <f t="shared" si="204"/>
        <v>0</v>
      </c>
      <c r="AH940" s="12">
        <f>_xlfn.XLOOKUP($D940,当月商品!$D:$D,当月商品!W:W,0)</f>
        <v>0</v>
      </c>
      <c r="AI940" s="12">
        <f>_xlfn.XLOOKUP($D940,前月商品!$D:$D,前月商品!W:W,0)</f>
        <v>0</v>
      </c>
      <c r="AJ940" s="12">
        <f>_xlfn.XLOOKUP($D940,前々月商品!$D:$D,前々月商品!W:W,0)</f>
        <v>0</v>
      </c>
      <c r="AK940" s="12">
        <f>_xlfn.XLOOKUP($D940,当月商品!$D:$D,当月商品!H:H,0)</f>
        <v>0</v>
      </c>
      <c r="AL940" s="12">
        <f>_xlfn.XLOOKUP($D940,前月商品!$D:$D,前月商品!H:H,0)</f>
        <v>0</v>
      </c>
      <c r="AM940" s="12">
        <f>_xlfn.XLOOKUP($D940,前々月商品!$D:$D,前々月商品!H:H,0)</f>
        <v>0</v>
      </c>
      <c r="AN940" s="13">
        <f t="shared" si="205"/>
        <v>0</v>
      </c>
      <c r="AO940" s="13">
        <f t="shared" si="206"/>
        <v>0</v>
      </c>
      <c r="AP940" s="13">
        <f t="shared" si="207"/>
        <v>0</v>
      </c>
      <c r="AQ940" s="16">
        <f t="shared" si="208"/>
        <v>0</v>
      </c>
      <c r="AR940" s="16">
        <f t="shared" si="209"/>
        <v>0</v>
      </c>
      <c r="AS940" s="17">
        <f t="shared" si="210"/>
        <v>0</v>
      </c>
      <c r="AT940" t="e">
        <f t="shared" si="211"/>
        <v>#VALUE!</v>
      </c>
    </row>
    <row r="941" spans="3:46" ht="36.65" customHeight="1">
      <c r="C941" s="20">
        <v>936</v>
      </c>
      <c r="D941" s="53">
        <f>現状商品設定!B938</f>
        <v>0</v>
      </c>
      <c r="E941" s="26" t="str">
        <f>IFERROR(_xlfn.XLOOKUP($D941,現状商品設定!B:B,現状商品設定!C:C,"-"),"-")</f>
        <v>-</v>
      </c>
      <c r="F941" s="32" t="s">
        <v>46</v>
      </c>
      <c r="G941" s="30" t="str">
        <f>IFERROR(_xlfn.XLOOKUP($D941,現状商品設定!B:B,現状商品設定!F:F),"-")</f>
        <v>-</v>
      </c>
      <c r="H941" s="34" t="e">
        <f>IF(IF(AND(V941&gt;=設定!$C$3,X941&gt;=L941),G941*(1+設定!$C$6),IF(AND(V941&gt;=設定!$C$3,X941&lt;L941),G941*(1+設定!$C$7*-1),IF(V941&lt;設定!$C$3,G941*(1+設定!$C$6),"除外")))&gt;10,IF(AND(V941&gt;=設定!$C$3,X941&gt;=L941),G941*(1+設定!$C$6),IF(AND(V941&gt;=設定!$C$3,X941&lt;L941),G941*(1+設定!$C$7*-1),IF(V941&lt;設定!$C$3,G941*(1+設定!$C$6),"除外"))),10)</f>
        <v>#VALUE!</v>
      </c>
      <c r="I941" s="34" t="e">
        <f ca="1">IF(消化率!$I$5&lt;1,商品!H941*消化率!$I$5,IF(商品!W941*商品!Q941/(商品!H941*消化率!$I$5)&gt;商品!L941,商品!H941*消化率!$I$5,J941))</f>
        <v>#DIV/0!</v>
      </c>
      <c r="J941" s="34" t="e">
        <f t="shared" si="198"/>
        <v>#VALUE!</v>
      </c>
      <c r="K941" s="34" t="e">
        <f ca="1">IF(ROUNDDOWN(IF(I941&gt;=設定!$C$8,設定!$C$8,商品!I941),0)&lt;10,10,ROUNDDOWN(IF(I941&gt;=設定!$C$8,設定!$C$8,商品!I941),0))</f>
        <v>#DIV/0!</v>
      </c>
      <c r="L941" s="64">
        <f>IF(F941="標準",設定!$C$4,商品!F941)</f>
        <v>5</v>
      </c>
      <c r="M941" s="63" t="str">
        <f>_xlfn.XLOOKUP($D941,全商品!$F:$F,全商品!H:H,"-")</f>
        <v>-</v>
      </c>
      <c r="N941" s="12" t="str">
        <f>_xlfn.XLOOKUP($D941,全商品!$F:$F,全商品!I:I,"-")</f>
        <v>-</v>
      </c>
      <c r="O941" s="23" t="str">
        <f>_xlfn.XLOOKUP($D941,全商品!$F:$F,全商品!K:K,"-")</f>
        <v>-</v>
      </c>
      <c r="P941" s="13" t="str">
        <f>_xlfn.XLOOKUP($D941,全商品!$F:$F,全商品!M:M,"-")</f>
        <v>-</v>
      </c>
      <c r="Q941" s="25" t="str">
        <f>_xlfn.XLOOKUP($D941,現状商品設定!B:B,現状商品設定!D:D,"-")</f>
        <v>-</v>
      </c>
      <c r="R941" s="22">
        <f>SUM(_xlfn.XLOOKUP($D941,当月商品!$D:$D,当月商品!I:I,0),_xlfn.XLOOKUP($D941,前月商品!$D:$D,前月商品!I:I,0),_xlfn.XLOOKUP($D941,前々月商品!$D:$D,前々月商品!I:I,0))</f>
        <v>0</v>
      </c>
      <c r="S941" s="23">
        <f>SUM(_xlfn.XLOOKUP($D941,当月商品!$D:$D,当月商品!V:V,0),_xlfn.XLOOKUP($D941,前月商品!$D:$D,前月商品!V:V,0),_xlfn.XLOOKUP($D941,前々月商品!$D:$D,前々月商品!V:V,0))</f>
        <v>0</v>
      </c>
      <c r="T941" s="23">
        <f t="shared" si="199"/>
        <v>0</v>
      </c>
      <c r="U941" s="23">
        <f>SUM(_xlfn.XLOOKUP($D941,当月商品!$D:$D,当月商品!W:W,0),_xlfn.XLOOKUP($D941,前月商品!$D:$D,前月商品!W:W,0),_xlfn.XLOOKUP($D941,前々月商品!$D:$D,前々月商品!W:W,0))</f>
        <v>0</v>
      </c>
      <c r="V941" s="23">
        <f>SUM(_xlfn.XLOOKUP($D941,当月商品!$D:$D,当月商品!H:H,0),_xlfn.XLOOKUP($D941,前月商品!$D:$D,前月商品!H:H,0),_xlfn.XLOOKUP($D941,前々月商品!$D:$D,前々月商品!H:H,0))</f>
        <v>0</v>
      </c>
      <c r="W941" s="13">
        <f t="shared" si="200"/>
        <v>0</v>
      </c>
      <c r="X941" s="15">
        <f t="shared" si="201"/>
        <v>0</v>
      </c>
      <c r="Y941" s="22">
        <f>_xlfn.XLOOKUP($D941,当月商品!$D:$D,当月商品!I:I,0)</f>
        <v>0</v>
      </c>
      <c r="Z941" s="23">
        <f>_xlfn.XLOOKUP($D941,前月商品!$D:$D,前月商品!I:I,0)</f>
        <v>0</v>
      </c>
      <c r="AA941" s="23">
        <f>_xlfn.XLOOKUP($D941,前々月商品!$D:$D,前々月商品!I:I,0)</f>
        <v>0</v>
      </c>
      <c r="AB941" s="23">
        <f>_xlfn.XLOOKUP($D941,当月商品!$D:$D,当月商品!V:V,0)</f>
        <v>0</v>
      </c>
      <c r="AC941" s="23">
        <f>_xlfn.XLOOKUP($D941,前月商品!$D:$D,前月商品!V:V,0)</f>
        <v>0</v>
      </c>
      <c r="AD941" s="23">
        <f>_xlfn.XLOOKUP($D941,前々月商品!$D:$D,前々月商品!V:V,0)</f>
        <v>0</v>
      </c>
      <c r="AE941" s="23">
        <f t="shared" si="202"/>
        <v>0</v>
      </c>
      <c r="AF941" s="23">
        <f t="shared" si="203"/>
        <v>0</v>
      </c>
      <c r="AG941" s="23">
        <f t="shared" si="204"/>
        <v>0</v>
      </c>
      <c r="AH941" s="12">
        <f>_xlfn.XLOOKUP($D941,当月商品!$D:$D,当月商品!W:W,0)</f>
        <v>0</v>
      </c>
      <c r="AI941" s="12">
        <f>_xlfn.XLOOKUP($D941,前月商品!$D:$D,前月商品!W:W,0)</f>
        <v>0</v>
      </c>
      <c r="AJ941" s="12">
        <f>_xlfn.XLOOKUP($D941,前々月商品!$D:$D,前々月商品!W:W,0)</f>
        <v>0</v>
      </c>
      <c r="AK941" s="12">
        <f>_xlfn.XLOOKUP($D941,当月商品!$D:$D,当月商品!H:H,0)</f>
        <v>0</v>
      </c>
      <c r="AL941" s="12">
        <f>_xlfn.XLOOKUP($D941,前月商品!$D:$D,前月商品!H:H,0)</f>
        <v>0</v>
      </c>
      <c r="AM941" s="12">
        <f>_xlfn.XLOOKUP($D941,前々月商品!$D:$D,前々月商品!H:H,0)</f>
        <v>0</v>
      </c>
      <c r="AN941" s="13">
        <f t="shared" si="205"/>
        <v>0</v>
      </c>
      <c r="AO941" s="13">
        <f t="shared" si="206"/>
        <v>0</v>
      </c>
      <c r="AP941" s="13">
        <f t="shared" si="207"/>
        <v>0</v>
      </c>
      <c r="AQ941" s="16">
        <f t="shared" si="208"/>
        <v>0</v>
      </c>
      <c r="AR941" s="16">
        <f t="shared" si="209"/>
        <v>0</v>
      </c>
      <c r="AS941" s="17">
        <f t="shared" si="210"/>
        <v>0</v>
      </c>
      <c r="AT941" t="e">
        <f t="shared" si="211"/>
        <v>#VALUE!</v>
      </c>
    </row>
    <row r="942" spans="3:46" ht="36.65" customHeight="1">
      <c r="C942" s="20">
        <v>937</v>
      </c>
      <c r="D942" s="53">
        <f>現状商品設定!B939</f>
        <v>0</v>
      </c>
      <c r="E942" s="26" t="str">
        <f>IFERROR(_xlfn.XLOOKUP($D942,現状商品設定!B:B,現状商品設定!C:C,"-"),"-")</f>
        <v>-</v>
      </c>
      <c r="F942" s="32" t="s">
        <v>46</v>
      </c>
      <c r="G942" s="30" t="str">
        <f>IFERROR(_xlfn.XLOOKUP($D942,現状商品設定!B:B,現状商品設定!F:F),"-")</f>
        <v>-</v>
      </c>
      <c r="H942" s="34" t="e">
        <f>IF(IF(AND(V942&gt;=設定!$C$3,X942&gt;=L942),G942*(1+設定!$C$6),IF(AND(V942&gt;=設定!$C$3,X942&lt;L942),G942*(1+設定!$C$7*-1),IF(V942&lt;設定!$C$3,G942*(1+設定!$C$6),"除外")))&gt;10,IF(AND(V942&gt;=設定!$C$3,X942&gt;=L942),G942*(1+設定!$C$6),IF(AND(V942&gt;=設定!$C$3,X942&lt;L942),G942*(1+設定!$C$7*-1),IF(V942&lt;設定!$C$3,G942*(1+設定!$C$6),"除外"))),10)</f>
        <v>#VALUE!</v>
      </c>
      <c r="I942" s="34" t="e">
        <f ca="1">IF(消化率!$I$5&lt;1,商品!H942*消化率!$I$5,IF(商品!W942*商品!Q942/(商品!H942*消化率!$I$5)&gt;商品!L942,商品!H942*消化率!$I$5,J942))</f>
        <v>#DIV/0!</v>
      </c>
      <c r="J942" s="34" t="e">
        <f t="shared" si="198"/>
        <v>#VALUE!</v>
      </c>
      <c r="K942" s="34" t="e">
        <f ca="1">IF(ROUNDDOWN(IF(I942&gt;=設定!$C$8,設定!$C$8,商品!I942),0)&lt;10,10,ROUNDDOWN(IF(I942&gt;=設定!$C$8,設定!$C$8,商品!I942),0))</f>
        <v>#DIV/0!</v>
      </c>
      <c r="L942" s="64">
        <f>IF(F942="標準",設定!$C$4,商品!F942)</f>
        <v>5</v>
      </c>
      <c r="M942" s="63" t="str">
        <f>_xlfn.XLOOKUP($D942,全商品!$F:$F,全商品!H:H,"-")</f>
        <v>-</v>
      </c>
      <c r="N942" s="12" t="str">
        <f>_xlfn.XLOOKUP($D942,全商品!$F:$F,全商品!I:I,"-")</f>
        <v>-</v>
      </c>
      <c r="O942" s="23" t="str">
        <f>_xlfn.XLOOKUP($D942,全商品!$F:$F,全商品!K:K,"-")</f>
        <v>-</v>
      </c>
      <c r="P942" s="13" t="str">
        <f>_xlfn.XLOOKUP($D942,全商品!$F:$F,全商品!M:M,"-")</f>
        <v>-</v>
      </c>
      <c r="Q942" s="25" t="str">
        <f>_xlfn.XLOOKUP($D942,現状商品設定!B:B,現状商品設定!D:D,"-")</f>
        <v>-</v>
      </c>
      <c r="R942" s="22">
        <f>SUM(_xlfn.XLOOKUP($D942,当月商品!$D:$D,当月商品!I:I,0),_xlfn.XLOOKUP($D942,前月商品!$D:$D,前月商品!I:I,0),_xlfn.XLOOKUP($D942,前々月商品!$D:$D,前々月商品!I:I,0))</f>
        <v>0</v>
      </c>
      <c r="S942" s="23">
        <f>SUM(_xlfn.XLOOKUP($D942,当月商品!$D:$D,当月商品!V:V,0),_xlfn.XLOOKUP($D942,前月商品!$D:$D,前月商品!V:V,0),_xlfn.XLOOKUP($D942,前々月商品!$D:$D,前々月商品!V:V,0))</f>
        <v>0</v>
      </c>
      <c r="T942" s="23">
        <f t="shared" si="199"/>
        <v>0</v>
      </c>
      <c r="U942" s="23">
        <f>SUM(_xlfn.XLOOKUP($D942,当月商品!$D:$D,当月商品!W:W,0),_xlfn.XLOOKUP($D942,前月商品!$D:$D,前月商品!W:W,0),_xlfn.XLOOKUP($D942,前々月商品!$D:$D,前々月商品!W:W,0))</f>
        <v>0</v>
      </c>
      <c r="V942" s="23">
        <f>SUM(_xlfn.XLOOKUP($D942,当月商品!$D:$D,当月商品!H:H,0),_xlfn.XLOOKUP($D942,前月商品!$D:$D,前月商品!H:H,0),_xlfn.XLOOKUP($D942,前々月商品!$D:$D,前々月商品!H:H,0))</f>
        <v>0</v>
      </c>
      <c r="W942" s="13">
        <f t="shared" si="200"/>
        <v>0</v>
      </c>
      <c r="X942" s="15">
        <f t="shared" si="201"/>
        <v>0</v>
      </c>
      <c r="Y942" s="22">
        <f>_xlfn.XLOOKUP($D942,当月商品!$D:$D,当月商品!I:I,0)</f>
        <v>0</v>
      </c>
      <c r="Z942" s="23">
        <f>_xlfn.XLOOKUP($D942,前月商品!$D:$D,前月商品!I:I,0)</f>
        <v>0</v>
      </c>
      <c r="AA942" s="23">
        <f>_xlfn.XLOOKUP($D942,前々月商品!$D:$D,前々月商品!I:I,0)</f>
        <v>0</v>
      </c>
      <c r="AB942" s="23">
        <f>_xlfn.XLOOKUP($D942,当月商品!$D:$D,当月商品!V:V,0)</f>
        <v>0</v>
      </c>
      <c r="AC942" s="23">
        <f>_xlfn.XLOOKUP($D942,前月商品!$D:$D,前月商品!V:V,0)</f>
        <v>0</v>
      </c>
      <c r="AD942" s="23">
        <f>_xlfn.XLOOKUP($D942,前々月商品!$D:$D,前々月商品!V:V,0)</f>
        <v>0</v>
      </c>
      <c r="AE942" s="23">
        <f t="shared" si="202"/>
        <v>0</v>
      </c>
      <c r="AF942" s="23">
        <f t="shared" si="203"/>
        <v>0</v>
      </c>
      <c r="AG942" s="23">
        <f t="shared" si="204"/>
        <v>0</v>
      </c>
      <c r="AH942" s="12">
        <f>_xlfn.XLOOKUP($D942,当月商品!$D:$D,当月商品!W:W,0)</f>
        <v>0</v>
      </c>
      <c r="AI942" s="12">
        <f>_xlfn.XLOOKUP($D942,前月商品!$D:$D,前月商品!W:W,0)</f>
        <v>0</v>
      </c>
      <c r="AJ942" s="12">
        <f>_xlfn.XLOOKUP($D942,前々月商品!$D:$D,前々月商品!W:W,0)</f>
        <v>0</v>
      </c>
      <c r="AK942" s="12">
        <f>_xlfn.XLOOKUP($D942,当月商品!$D:$D,当月商品!H:H,0)</f>
        <v>0</v>
      </c>
      <c r="AL942" s="12">
        <f>_xlfn.XLOOKUP($D942,前月商品!$D:$D,前月商品!H:H,0)</f>
        <v>0</v>
      </c>
      <c r="AM942" s="12">
        <f>_xlfn.XLOOKUP($D942,前々月商品!$D:$D,前々月商品!H:H,0)</f>
        <v>0</v>
      </c>
      <c r="AN942" s="13">
        <f t="shared" si="205"/>
        <v>0</v>
      </c>
      <c r="AO942" s="13">
        <f t="shared" si="206"/>
        <v>0</v>
      </c>
      <c r="AP942" s="13">
        <f t="shared" si="207"/>
        <v>0</v>
      </c>
      <c r="AQ942" s="16">
        <f t="shared" si="208"/>
        <v>0</v>
      </c>
      <c r="AR942" s="16">
        <f t="shared" si="209"/>
        <v>0</v>
      </c>
      <c r="AS942" s="17">
        <f t="shared" si="210"/>
        <v>0</v>
      </c>
      <c r="AT942" t="e">
        <f t="shared" si="211"/>
        <v>#VALUE!</v>
      </c>
    </row>
    <row r="943" spans="3:46" ht="36.65" customHeight="1">
      <c r="C943" s="20">
        <v>938</v>
      </c>
      <c r="D943" s="53">
        <f>現状商品設定!B940</f>
        <v>0</v>
      </c>
      <c r="E943" s="26" t="str">
        <f>IFERROR(_xlfn.XLOOKUP($D943,現状商品設定!B:B,現状商品設定!C:C,"-"),"-")</f>
        <v>-</v>
      </c>
      <c r="F943" s="32" t="s">
        <v>46</v>
      </c>
      <c r="G943" s="30" t="str">
        <f>IFERROR(_xlfn.XLOOKUP($D943,現状商品設定!B:B,現状商品設定!F:F),"-")</f>
        <v>-</v>
      </c>
      <c r="H943" s="34" t="e">
        <f>IF(IF(AND(V943&gt;=設定!$C$3,X943&gt;=L943),G943*(1+設定!$C$6),IF(AND(V943&gt;=設定!$C$3,X943&lt;L943),G943*(1+設定!$C$7*-1),IF(V943&lt;設定!$C$3,G943*(1+設定!$C$6),"除外")))&gt;10,IF(AND(V943&gt;=設定!$C$3,X943&gt;=L943),G943*(1+設定!$C$6),IF(AND(V943&gt;=設定!$C$3,X943&lt;L943),G943*(1+設定!$C$7*-1),IF(V943&lt;設定!$C$3,G943*(1+設定!$C$6),"除外"))),10)</f>
        <v>#VALUE!</v>
      </c>
      <c r="I943" s="34" t="e">
        <f ca="1">IF(消化率!$I$5&lt;1,商品!H943*消化率!$I$5,IF(商品!W943*商品!Q943/(商品!H943*消化率!$I$5)&gt;商品!L943,商品!H943*消化率!$I$5,J943))</f>
        <v>#DIV/0!</v>
      </c>
      <c r="J943" s="34" t="e">
        <f t="shared" si="198"/>
        <v>#VALUE!</v>
      </c>
      <c r="K943" s="34" t="e">
        <f ca="1">IF(ROUNDDOWN(IF(I943&gt;=設定!$C$8,設定!$C$8,商品!I943),0)&lt;10,10,ROUNDDOWN(IF(I943&gt;=設定!$C$8,設定!$C$8,商品!I943),0))</f>
        <v>#DIV/0!</v>
      </c>
      <c r="L943" s="64">
        <f>IF(F943="標準",設定!$C$4,商品!F943)</f>
        <v>5</v>
      </c>
      <c r="M943" s="63" t="str">
        <f>_xlfn.XLOOKUP($D943,全商品!$F:$F,全商品!H:H,"-")</f>
        <v>-</v>
      </c>
      <c r="N943" s="12" t="str">
        <f>_xlfn.XLOOKUP($D943,全商品!$F:$F,全商品!I:I,"-")</f>
        <v>-</v>
      </c>
      <c r="O943" s="23" t="str">
        <f>_xlfn.XLOOKUP($D943,全商品!$F:$F,全商品!K:K,"-")</f>
        <v>-</v>
      </c>
      <c r="P943" s="13" t="str">
        <f>_xlfn.XLOOKUP($D943,全商品!$F:$F,全商品!M:M,"-")</f>
        <v>-</v>
      </c>
      <c r="Q943" s="25" t="str">
        <f>_xlfn.XLOOKUP($D943,現状商品設定!B:B,現状商品設定!D:D,"-")</f>
        <v>-</v>
      </c>
      <c r="R943" s="22">
        <f>SUM(_xlfn.XLOOKUP($D943,当月商品!$D:$D,当月商品!I:I,0),_xlfn.XLOOKUP($D943,前月商品!$D:$D,前月商品!I:I,0),_xlfn.XLOOKUP($D943,前々月商品!$D:$D,前々月商品!I:I,0))</f>
        <v>0</v>
      </c>
      <c r="S943" s="23">
        <f>SUM(_xlfn.XLOOKUP($D943,当月商品!$D:$D,当月商品!V:V,0),_xlfn.XLOOKUP($D943,前月商品!$D:$D,前月商品!V:V,0),_xlfn.XLOOKUP($D943,前々月商品!$D:$D,前々月商品!V:V,0))</f>
        <v>0</v>
      </c>
      <c r="T943" s="23">
        <f t="shared" si="199"/>
        <v>0</v>
      </c>
      <c r="U943" s="23">
        <f>SUM(_xlfn.XLOOKUP($D943,当月商品!$D:$D,当月商品!W:W,0),_xlfn.XLOOKUP($D943,前月商品!$D:$D,前月商品!W:W,0),_xlfn.XLOOKUP($D943,前々月商品!$D:$D,前々月商品!W:W,0))</f>
        <v>0</v>
      </c>
      <c r="V943" s="23">
        <f>SUM(_xlfn.XLOOKUP($D943,当月商品!$D:$D,当月商品!H:H,0),_xlfn.XLOOKUP($D943,前月商品!$D:$D,前月商品!H:H,0),_xlfn.XLOOKUP($D943,前々月商品!$D:$D,前々月商品!H:H,0))</f>
        <v>0</v>
      </c>
      <c r="W943" s="13">
        <f t="shared" si="200"/>
        <v>0</v>
      </c>
      <c r="X943" s="15">
        <f t="shared" si="201"/>
        <v>0</v>
      </c>
      <c r="Y943" s="22">
        <f>_xlfn.XLOOKUP($D943,当月商品!$D:$D,当月商品!I:I,0)</f>
        <v>0</v>
      </c>
      <c r="Z943" s="23">
        <f>_xlfn.XLOOKUP($D943,前月商品!$D:$D,前月商品!I:I,0)</f>
        <v>0</v>
      </c>
      <c r="AA943" s="23">
        <f>_xlfn.XLOOKUP($D943,前々月商品!$D:$D,前々月商品!I:I,0)</f>
        <v>0</v>
      </c>
      <c r="AB943" s="23">
        <f>_xlfn.XLOOKUP($D943,当月商品!$D:$D,当月商品!V:V,0)</f>
        <v>0</v>
      </c>
      <c r="AC943" s="23">
        <f>_xlfn.XLOOKUP($D943,前月商品!$D:$D,前月商品!V:V,0)</f>
        <v>0</v>
      </c>
      <c r="AD943" s="23">
        <f>_xlfn.XLOOKUP($D943,前々月商品!$D:$D,前々月商品!V:V,0)</f>
        <v>0</v>
      </c>
      <c r="AE943" s="23">
        <f t="shared" si="202"/>
        <v>0</v>
      </c>
      <c r="AF943" s="23">
        <f t="shared" si="203"/>
        <v>0</v>
      </c>
      <c r="AG943" s="23">
        <f t="shared" si="204"/>
        <v>0</v>
      </c>
      <c r="AH943" s="12">
        <f>_xlfn.XLOOKUP($D943,当月商品!$D:$D,当月商品!W:W,0)</f>
        <v>0</v>
      </c>
      <c r="AI943" s="12">
        <f>_xlfn.XLOOKUP($D943,前月商品!$D:$D,前月商品!W:W,0)</f>
        <v>0</v>
      </c>
      <c r="AJ943" s="12">
        <f>_xlfn.XLOOKUP($D943,前々月商品!$D:$D,前々月商品!W:W,0)</f>
        <v>0</v>
      </c>
      <c r="AK943" s="12">
        <f>_xlfn.XLOOKUP($D943,当月商品!$D:$D,当月商品!H:H,0)</f>
        <v>0</v>
      </c>
      <c r="AL943" s="12">
        <f>_xlfn.XLOOKUP($D943,前月商品!$D:$D,前月商品!H:H,0)</f>
        <v>0</v>
      </c>
      <c r="AM943" s="12">
        <f>_xlfn.XLOOKUP($D943,前々月商品!$D:$D,前々月商品!H:H,0)</f>
        <v>0</v>
      </c>
      <c r="AN943" s="13">
        <f t="shared" si="205"/>
        <v>0</v>
      </c>
      <c r="AO943" s="13">
        <f t="shared" si="206"/>
        <v>0</v>
      </c>
      <c r="AP943" s="13">
        <f t="shared" si="207"/>
        <v>0</v>
      </c>
      <c r="AQ943" s="16">
        <f t="shared" si="208"/>
        <v>0</v>
      </c>
      <c r="AR943" s="16">
        <f t="shared" si="209"/>
        <v>0</v>
      </c>
      <c r="AS943" s="17">
        <f t="shared" si="210"/>
        <v>0</v>
      </c>
      <c r="AT943" t="e">
        <f t="shared" si="211"/>
        <v>#VALUE!</v>
      </c>
    </row>
    <row r="944" spans="3:46" ht="36.65" customHeight="1">
      <c r="C944" s="20">
        <v>939</v>
      </c>
      <c r="D944" s="53">
        <f>現状商品設定!B941</f>
        <v>0</v>
      </c>
      <c r="E944" s="26" t="str">
        <f>IFERROR(_xlfn.XLOOKUP($D944,現状商品設定!B:B,現状商品設定!C:C,"-"),"-")</f>
        <v>-</v>
      </c>
      <c r="F944" s="32" t="s">
        <v>46</v>
      </c>
      <c r="G944" s="30" t="str">
        <f>IFERROR(_xlfn.XLOOKUP($D944,現状商品設定!B:B,現状商品設定!F:F),"-")</f>
        <v>-</v>
      </c>
      <c r="H944" s="34" t="e">
        <f>IF(IF(AND(V944&gt;=設定!$C$3,X944&gt;=L944),G944*(1+設定!$C$6),IF(AND(V944&gt;=設定!$C$3,X944&lt;L944),G944*(1+設定!$C$7*-1),IF(V944&lt;設定!$C$3,G944*(1+設定!$C$6),"除外")))&gt;10,IF(AND(V944&gt;=設定!$C$3,X944&gt;=L944),G944*(1+設定!$C$6),IF(AND(V944&gt;=設定!$C$3,X944&lt;L944),G944*(1+設定!$C$7*-1),IF(V944&lt;設定!$C$3,G944*(1+設定!$C$6),"除外"))),10)</f>
        <v>#VALUE!</v>
      </c>
      <c r="I944" s="34" t="e">
        <f ca="1">IF(消化率!$I$5&lt;1,商品!H944*消化率!$I$5,IF(商品!W944*商品!Q944/(商品!H944*消化率!$I$5)&gt;商品!L944,商品!H944*消化率!$I$5,J944))</f>
        <v>#DIV/0!</v>
      </c>
      <c r="J944" s="34" t="e">
        <f t="shared" si="198"/>
        <v>#VALUE!</v>
      </c>
      <c r="K944" s="34" t="e">
        <f ca="1">IF(ROUNDDOWN(IF(I944&gt;=設定!$C$8,設定!$C$8,商品!I944),0)&lt;10,10,ROUNDDOWN(IF(I944&gt;=設定!$C$8,設定!$C$8,商品!I944),0))</f>
        <v>#DIV/0!</v>
      </c>
      <c r="L944" s="64">
        <f>IF(F944="標準",設定!$C$4,商品!F944)</f>
        <v>5</v>
      </c>
      <c r="M944" s="63" t="str">
        <f>_xlfn.XLOOKUP($D944,全商品!$F:$F,全商品!H:H,"-")</f>
        <v>-</v>
      </c>
      <c r="N944" s="12" t="str">
        <f>_xlfn.XLOOKUP($D944,全商品!$F:$F,全商品!I:I,"-")</f>
        <v>-</v>
      </c>
      <c r="O944" s="23" t="str">
        <f>_xlfn.XLOOKUP($D944,全商品!$F:$F,全商品!K:K,"-")</f>
        <v>-</v>
      </c>
      <c r="P944" s="13" t="str">
        <f>_xlfn.XLOOKUP($D944,全商品!$F:$F,全商品!M:M,"-")</f>
        <v>-</v>
      </c>
      <c r="Q944" s="25" t="str">
        <f>_xlfn.XLOOKUP($D944,現状商品設定!B:B,現状商品設定!D:D,"-")</f>
        <v>-</v>
      </c>
      <c r="R944" s="22">
        <f>SUM(_xlfn.XLOOKUP($D944,当月商品!$D:$D,当月商品!I:I,0),_xlfn.XLOOKUP($D944,前月商品!$D:$D,前月商品!I:I,0),_xlfn.XLOOKUP($D944,前々月商品!$D:$D,前々月商品!I:I,0))</f>
        <v>0</v>
      </c>
      <c r="S944" s="23">
        <f>SUM(_xlfn.XLOOKUP($D944,当月商品!$D:$D,当月商品!V:V,0),_xlfn.XLOOKUP($D944,前月商品!$D:$D,前月商品!V:V,0),_xlfn.XLOOKUP($D944,前々月商品!$D:$D,前々月商品!V:V,0))</f>
        <v>0</v>
      </c>
      <c r="T944" s="23">
        <f t="shared" si="199"/>
        <v>0</v>
      </c>
      <c r="U944" s="23">
        <f>SUM(_xlfn.XLOOKUP($D944,当月商品!$D:$D,当月商品!W:W,0),_xlfn.XLOOKUP($D944,前月商品!$D:$D,前月商品!W:W,0),_xlfn.XLOOKUP($D944,前々月商品!$D:$D,前々月商品!W:W,0))</f>
        <v>0</v>
      </c>
      <c r="V944" s="23">
        <f>SUM(_xlfn.XLOOKUP($D944,当月商品!$D:$D,当月商品!H:H,0),_xlfn.XLOOKUP($D944,前月商品!$D:$D,前月商品!H:H,0),_xlfn.XLOOKUP($D944,前々月商品!$D:$D,前々月商品!H:H,0))</f>
        <v>0</v>
      </c>
      <c r="W944" s="13">
        <f t="shared" si="200"/>
        <v>0</v>
      </c>
      <c r="X944" s="15">
        <f t="shared" si="201"/>
        <v>0</v>
      </c>
      <c r="Y944" s="22">
        <f>_xlfn.XLOOKUP($D944,当月商品!$D:$D,当月商品!I:I,0)</f>
        <v>0</v>
      </c>
      <c r="Z944" s="23">
        <f>_xlfn.XLOOKUP($D944,前月商品!$D:$D,前月商品!I:I,0)</f>
        <v>0</v>
      </c>
      <c r="AA944" s="23">
        <f>_xlfn.XLOOKUP($D944,前々月商品!$D:$D,前々月商品!I:I,0)</f>
        <v>0</v>
      </c>
      <c r="AB944" s="23">
        <f>_xlfn.XLOOKUP($D944,当月商品!$D:$D,当月商品!V:V,0)</f>
        <v>0</v>
      </c>
      <c r="AC944" s="23">
        <f>_xlfn.XLOOKUP($D944,前月商品!$D:$D,前月商品!V:V,0)</f>
        <v>0</v>
      </c>
      <c r="AD944" s="23">
        <f>_xlfn.XLOOKUP($D944,前々月商品!$D:$D,前々月商品!V:V,0)</f>
        <v>0</v>
      </c>
      <c r="AE944" s="23">
        <f t="shared" si="202"/>
        <v>0</v>
      </c>
      <c r="AF944" s="23">
        <f t="shared" si="203"/>
        <v>0</v>
      </c>
      <c r="AG944" s="23">
        <f t="shared" si="204"/>
        <v>0</v>
      </c>
      <c r="AH944" s="12">
        <f>_xlfn.XLOOKUP($D944,当月商品!$D:$D,当月商品!W:W,0)</f>
        <v>0</v>
      </c>
      <c r="AI944" s="12">
        <f>_xlfn.XLOOKUP($D944,前月商品!$D:$D,前月商品!W:W,0)</f>
        <v>0</v>
      </c>
      <c r="AJ944" s="12">
        <f>_xlfn.XLOOKUP($D944,前々月商品!$D:$D,前々月商品!W:W,0)</f>
        <v>0</v>
      </c>
      <c r="AK944" s="12">
        <f>_xlfn.XLOOKUP($D944,当月商品!$D:$D,当月商品!H:H,0)</f>
        <v>0</v>
      </c>
      <c r="AL944" s="12">
        <f>_xlfn.XLOOKUP($D944,前月商品!$D:$D,前月商品!H:H,0)</f>
        <v>0</v>
      </c>
      <c r="AM944" s="12">
        <f>_xlfn.XLOOKUP($D944,前々月商品!$D:$D,前々月商品!H:H,0)</f>
        <v>0</v>
      </c>
      <c r="AN944" s="13">
        <f t="shared" si="205"/>
        <v>0</v>
      </c>
      <c r="AO944" s="13">
        <f t="shared" si="206"/>
        <v>0</v>
      </c>
      <c r="AP944" s="13">
        <f t="shared" si="207"/>
        <v>0</v>
      </c>
      <c r="AQ944" s="16">
        <f t="shared" si="208"/>
        <v>0</v>
      </c>
      <c r="AR944" s="16">
        <f t="shared" si="209"/>
        <v>0</v>
      </c>
      <c r="AS944" s="17">
        <f t="shared" si="210"/>
        <v>0</v>
      </c>
      <c r="AT944" t="e">
        <f t="shared" si="211"/>
        <v>#VALUE!</v>
      </c>
    </row>
    <row r="945" spans="3:46" ht="36.65" customHeight="1">
      <c r="C945" s="20">
        <v>940</v>
      </c>
      <c r="D945" s="53">
        <f>現状商品設定!B942</f>
        <v>0</v>
      </c>
      <c r="E945" s="26" t="str">
        <f>IFERROR(_xlfn.XLOOKUP($D945,現状商品設定!B:B,現状商品設定!C:C,"-"),"-")</f>
        <v>-</v>
      </c>
      <c r="F945" s="32" t="s">
        <v>46</v>
      </c>
      <c r="G945" s="30" t="str">
        <f>IFERROR(_xlfn.XLOOKUP($D945,現状商品設定!B:B,現状商品設定!F:F),"-")</f>
        <v>-</v>
      </c>
      <c r="H945" s="34" t="e">
        <f>IF(IF(AND(V945&gt;=設定!$C$3,X945&gt;=L945),G945*(1+設定!$C$6),IF(AND(V945&gt;=設定!$C$3,X945&lt;L945),G945*(1+設定!$C$7*-1),IF(V945&lt;設定!$C$3,G945*(1+設定!$C$6),"除外")))&gt;10,IF(AND(V945&gt;=設定!$C$3,X945&gt;=L945),G945*(1+設定!$C$6),IF(AND(V945&gt;=設定!$C$3,X945&lt;L945),G945*(1+設定!$C$7*-1),IF(V945&lt;設定!$C$3,G945*(1+設定!$C$6),"除外"))),10)</f>
        <v>#VALUE!</v>
      </c>
      <c r="I945" s="34" t="e">
        <f ca="1">IF(消化率!$I$5&lt;1,商品!H945*消化率!$I$5,IF(商品!W945*商品!Q945/(商品!H945*消化率!$I$5)&gt;商品!L945,商品!H945*消化率!$I$5,J945))</f>
        <v>#DIV/0!</v>
      </c>
      <c r="J945" s="34" t="e">
        <f t="shared" si="198"/>
        <v>#VALUE!</v>
      </c>
      <c r="K945" s="34" t="e">
        <f ca="1">IF(ROUNDDOWN(IF(I945&gt;=設定!$C$8,設定!$C$8,商品!I945),0)&lt;10,10,ROUNDDOWN(IF(I945&gt;=設定!$C$8,設定!$C$8,商品!I945),0))</f>
        <v>#DIV/0!</v>
      </c>
      <c r="L945" s="64">
        <f>IF(F945="標準",設定!$C$4,商品!F945)</f>
        <v>5</v>
      </c>
      <c r="M945" s="63" t="str">
        <f>_xlfn.XLOOKUP($D945,全商品!$F:$F,全商品!H:H,"-")</f>
        <v>-</v>
      </c>
      <c r="N945" s="12" t="str">
        <f>_xlfn.XLOOKUP($D945,全商品!$F:$F,全商品!I:I,"-")</f>
        <v>-</v>
      </c>
      <c r="O945" s="23" t="str">
        <f>_xlfn.XLOOKUP($D945,全商品!$F:$F,全商品!K:K,"-")</f>
        <v>-</v>
      </c>
      <c r="P945" s="13" t="str">
        <f>_xlfn.XLOOKUP($D945,全商品!$F:$F,全商品!M:M,"-")</f>
        <v>-</v>
      </c>
      <c r="Q945" s="25" t="str">
        <f>_xlfn.XLOOKUP($D945,現状商品設定!B:B,現状商品設定!D:D,"-")</f>
        <v>-</v>
      </c>
      <c r="R945" s="22">
        <f>SUM(_xlfn.XLOOKUP($D945,当月商品!$D:$D,当月商品!I:I,0),_xlfn.XLOOKUP($D945,前月商品!$D:$D,前月商品!I:I,0),_xlfn.XLOOKUP($D945,前々月商品!$D:$D,前々月商品!I:I,0))</f>
        <v>0</v>
      </c>
      <c r="S945" s="23">
        <f>SUM(_xlfn.XLOOKUP($D945,当月商品!$D:$D,当月商品!V:V,0),_xlfn.XLOOKUP($D945,前月商品!$D:$D,前月商品!V:V,0),_xlfn.XLOOKUP($D945,前々月商品!$D:$D,前々月商品!V:V,0))</f>
        <v>0</v>
      </c>
      <c r="T945" s="23">
        <f t="shared" si="199"/>
        <v>0</v>
      </c>
      <c r="U945" s="23">
        <f>SUM(_xlfn.XLOOKUP($D945,当月商品!$D:$D,当月商品!W:W,0),_xlfn.XLOOKUP($D945,前月商品!$D:$D,前月商品!W:W,0),_xlfn.XLOOKUP($D945,前々月商品!$D:$D,前々月商品!W:W,0))</f>
        <v>0</v>
      </c>
      <c r="V945" s="23">
        <f>SUM(_xlfn.XLOOKUP($D945,当月商品!$D:$D,当月商品!H:H,0),_xlfn.XLOOKUP($D945,前月商品!$D:$D,前月商品!H:H,0),_xlfn.XLOOKUP($D945,前々月商品!$D:$D,前々月商品!H:H,0))</f>
        <v>0</v>
      </c>
      <c r="W945" s="13">
        <f t="shared" si="200"/>
        <v>0</v>
      </c>
      <c r="X945" s="15">
        <f t="shared" si="201"/>
        <v>0</v>
      </c>
      <c r="Y945" s="22">
        <f>_xlfn.XLOOKUP($D945,当月商品!$D:$D,当月商品!I:I,0)</f>
        <v>0</v>
      </c>
      <c r="Z945" s="23">
        <f>_xlfn.XLOOKUP($D945,前月商品!$D:$D,前月商品!I:I,0)</f>
        <v>0</v>
      </c>
      <c r="AA945" s="23">
        <f>_xlfn.XLOOKUP($D945,前々月商品!$D:$D,前々月商品!I:I,0)</f>
        <v>0</v>
      </c>
      <c r="AB945" s="23">
        <f>_xlfn.XLOOKUP($D945,当月商品!$D:$D,当月商品!V:V,0)</f>
        <v>0</v>
      </c>
      <c r="AC945" s="23">
        <f>_xlfn.XLOOKUP($D945,前月商品!$D:$D,前月商品!V:V,0)</f>
        <v>0</v>
      </c>
      <c r="AD945" s="23">
        <f>_xlfn.XLOOKUP($D945,前々月商品!$D:$D,前々月商品!V:V,0)</f>
        <v>0</v>
      </c>
      <c r="AE945" s="23">
        <f t="shared" si="202"/>
        <v>0</v>
      </c>
      <c r="AF945" s="23">
        <f t="shared" si="203"/>
        <v>0</v>
      </c>
      <c r="AG945" s="23">
        <f t="shared" si="204"/>
        <v>0</v>
      </c>
      <c r="AH945" s="12">
        <f>_xlfn.XLOOKUP($D945,当月商品!$D:$D,当月商品!W:W,0)</f>
        <v>0</v>
      </c>
      <c r="AI945" s="12">
        <f>_xlfn.XLOOKUP($D945,前月商品!$D:$D,前月商品!W:W,0)</f>
        <v>0</v>
      </c>
      <c r="AJ945" s="12">
        <f>_xlfn.XLOOKUP($D945,前々月商品!$D:$D,前々月商品!W:W,0)</f>
        <v>0</v>
      </c>
      <c r="AK945" s="12">
        <f>_xlfn.XLOOKUP($D945,当月商品!$D:$D,当月商品!H:H,0)</f>
        <v>0</v>
      </c>
      <c r="AL945" s="12">
        <f>_xlfn.XLOOKUP($D945,前月商品!$D:$D,前月商品!H:H,0)</f>
        <v>0</v>
      </c>
      <c r="AM945" s="12">
        <f>_xlfn.XLOOKUP($D945,前々月商品!$D:$D,前々月商品!H:H,0)</f>
        <v>0</v>
      </c>
      <c r="AN945" s="13">
        <f t="shared" si="205"/>
        <v>0</v>
      </c>
      <c r="AO945" s="13">
        <f t="shared" si="206"/>
        <v>0</v>
      </c>
      <c r="AP945" s="13">
        <f t="shared" si="207"/>
        <v>0</v>
      </c>
      <c r="AQ945" s="16">
        <f t="shared" si="208"/>
        <v>0</v>
      </c>
      <c r="AR945" s="16">
        <f t="shared" si="209"/>
        <v>0</v>
      </c>
      <c r="AS945" s="17">
        <f t="shared" si="210"/>
        <v>0</v>
      </c>
      <c r="AT945" t="e">
        <f t="shared" si="211"/>
        <v>#VALUE!</v>
      </c>
    </row>
    <row r="946" spans="3:46" ht="36.65" customHeight="1">
      <c r="C946" s="20">
        <v>941</v>
      </c>
      <c r="D946" s="53">
        <f>現状商品設定!B943</f>
        <v>0</v>
      </c>
      <c r="E946" s="26" t="str">
        <f>IFERROR(_xlfn.XLOOKUP($D946,現状商品設定!B:B,現状商品設定!C:C,"-"),"-")</f>
        <v>-</v>
      </c>
      <c r="F946" s="32" t="s">
        <v>46</v>
      </c>
      <c r="G946" s="30" t="str">
        <f>IFERROR(_xlfn.XLOOKUP($D946,現状商品設定!B:B,現状商品設定!F:F),"-")</f>
        <v>-</v>
      </c>
      <c r="H946" s="34" t="e">
        <f>IF(IF(AND(V946&gt;=設定!$C$3,X946&gt;=L946),G946*(1+設定!$C$6),IF(AND(V946&gt;=設定!$C$3,X946&lt;L946),G946*(1+設定!$C$7*-1),IF(V946&lt;設定!$C$3,G946*(1+設定!$C$6),"除外")))&gt;10,IF(AND(V946&gt;=設定!$C$3,X946&gt;=L946),G946*(1+設定!$C$6),IF(AND(V946&gt;=設定!$C$3,X946&lt;L946),G946*(1+設定!$C$7*-1),IF(V946&lt;設定!$C$3,G946*(1+設定!$C$6),"除外"))),10)</f>
        <v>#VALUE!</v>
      </c>
      <c r="I946" s="34" t="e">
        <f ca="1">IF(消化率!$I$5&lt;1,商品!H946*消化率!$I$5,IF(商品!W946*商品!Q946/(商品!H946*消化率!$I$5)&gt;商品!L946,商品!H946*消化率!$I$5,J946))</f>
        <v>#DIV/0!</v>
      </c>
      <c r="J946" s="34" t="e">
        <f t="shared" si="198"/>
        <v>#VALUE!</v>
      </c>
      <c r="K946" s="34" t="e">
        <f ca="1">IF(ROUNDDOWN(IF(I946&gt;=設定!$C$8,設定!$C$8,商品!I946),0)&lt;10,10,ROUNDDOWN(IF(I946&gt;=設定!$C$8,設定!$C$8,商品!I946),0))</f>
        <v>#DIV/0!</v>
      </c>
      <c r="L946" s="64">
        <f>IF(F946="標準",設定!$C$4,商品!F946)</f>
        <v>5</v>
      </c>
      <c r="M946" s="63" t="str">
        <f>_xlfn.XLOOKUP($D946,全商品!$F:$F,全商品!H:H,"-")</f>
        <v>-</v>
      </c>
      <c r="N946" s="12" t="str">
        <f>_xlfn.XLOOKUP($D946,全商品!$F:$F,全商品!I:I,"-")</f>
        <v>-</v>
      </c>
      <c r="O946" s="23" t="str">
        <f>_xlfn.XLOOKUP($D946,全商品!$F:$F,全商品!K:K,"-")</f>
        <v>-</v>
      </c>
      <c r="P946" s="13" t="str">
        <f>_xlfn.XLOOKUP($D946,全商品!$F:$F,全商品!M:M,"-")</f>
        <v>-</v>
      </c>
      <c r="Q946" s="25" t="str">
        <f>_xlfn.XLOOKUP($D946,現状商品設定!B:B,現状商品設定!D:D,"-")</f>
        <v>-</v>
      </c>
      <c r="R946" s="22">
        <f>SUM(_xlfn.XLOOKUP($D946,当月商品!$D:$D,当月商品!I:I,0),_xlfn.XLOOKUP($D946,前月商品!$D:$D,前月商品!I:I,0),_xlfn.XLOOKUP($D946,前々月商品!$D:$D,前々月商品!I:I,0))</f>
        <v>0</v>
      </c>
      <c r="S946" s="23">
        <f>SUM(_xlfn.XLOOKUP($D946,当月商品!$D:$D,当月商品!V:V,0),_xlfn.XLOOKUP($D946,前月商品!$D:$D,前月商品!V:V,0),_xlfn.XLOOKUP($D946,前々月商品!$D:$D,前々月商品!V:V,0))</f>
        <v>0</v>
      </c>
      <c r="T946" s="23">
        <f t="shared" si="199"/>
        <v>0</v>
      </c>
      <c r="U946" s="23">
        <f>SUM(_xlfn.XLOOKUP($D946,当月商品!$D:$D,当月商品!W:W,0),_xlfn.XLOOKUP($D946,前月商品!$D:$D,前月商品!W:W,0),_xlfn.XLOOKUP($D946,前々月商品!$D:$D,前々月商品!W:W,0))</f>
        <v>0</v>
      </c>
      <c r="V946" s="23">
        <f>SUM(_xlfn.XLOOKUP($D946,当月商品!$D:$D,当月商品!H:H,0),_xlfn.XLOOKUP($D946,前月商品!$D:$D,前月商品!H:H,0),_xlfn.XLOOKUP($D946,前々月商品!$D:$D,前々月商品!H:H,0))</f>
        <v>0</v>
      </c>
      <c r="W946" s="13">
        <f t="shared" si="200"/>
        <v>0</v>
      </c>
      <c r="X946" s="15">
        <f t="shared" si="201"/>
        <v>0</v>
      </c>
      <c r="Y946" s="22">
        <f>_xlfn.XLOOKUP($D946,当月商品!$D:$D,当月商品!I:I,0)</f>
        <v>0</v>
      </c>
      <c r="Z946" s="23">
        <f>_xlfn.XLOOKUP($D946,前月商品!$D:$D,前月商品!I:I,0)</f>
        <v>0</v>
      </c>
      <c r="AA946" s="23">
        <f>_xlfn.XLOOKUP($D946,前々月商品!$D:$D,前々月商品!I:I,0)</f>
        <v>0</v>
      </c>
      <c r="AB946" s="23">
        <f>_xlfn.XLOOKUP($D946,当月商品!$D:$D,当月商品!V:V,0)</f>
        <v>0</v>
      </c>
      <c r="AC946" s="23">
        <f>_xlfn.XLOOKUP($D946,前月商品!$D:$D,前月商品!V:V,0)</f>
        <v>0</v>
      </c>
      <c r="AD946" s="23">
        <f>_xlfn.XLOOKUP($D946,前々月商品!$D:$D,前々月商品!V:V,0)</f>
        <v>0</v>
      </c>
      <c r="AE946" s="23">
        <f t="shared" si="202"/>
        <v>0</v>
      </c>
      <c r="AF946" s="23">
        <f t="shared" si="203"/>
        <v>0</v>
      </c>
      <c r="AG946" s="23">
        <f t="shared" si="204"/>
        <v>0</v>
      </c>
      <c r="AH946" s="12">
        <f>_xlfn.XLOOKUP($D946,当月商品!$D:$D,当月商品!W:W,0)</f>
        <v>0</v>
      </c>
      <c r="AI946" s="12">
        <f>_xlfn.XLOOKUP($D946,前月商品!$D:$D,前月商品!W:W,0)</f>
        <v>0</v>
      </c>
      <c r="AJ946" s="12">
        <f>_xlfn.XLOOKUP($D946,前々月商品!$D:$D,前々月商品!W:W,0)</f>
        <v>0</v>
      </c>
      <c r="AK946" s="12">
        <f>_xlfn.XLOOKUP($D946,当月商品!$D:$D,当月商品!H:H,0)</f>
        <v>0</v>
      </c>
      <c r="AL946" s="12">
        <f>_xlfn.XLOOKUP($D946,前月商品!$D:$D,前月商品!H:H,0)</f>
        <v>0</v>
      </c>
      <c r="AM946" s="12">
        <f>_xlfn.XLOOKUP($D946,前々月商品!$D:$D,前々月商品!H:H,0)</f>
        <v>0</v>
      </c>
      <c r="AN946" s="13">
        <f t="shared" si="205"/>
        <v>0</v>
      </c>
      <c r="AO946" s="13">
        <f t="shared" si="206"/>
        <v>0</v>
      </c>
      <c r="AP946" s="13">
        <f t="shared" si="207"/>
        <v>0</v>
      </c>
      <c r="AQ946" s="16">
        <f t="shared" si="208"/>
        <v>0</v>
      </c>
      <c r="AR946" s="16">
        <f t="shared" si="209"/>
        <v>0</v>
      </c>
      <c r="AS946" s="17">
        <f t="shared" si="210"/>
        <v>0</v>
      </c>
      <c r="AT946" t="e">
        <f t="shared" si="211"/>
        <v>#VALUE!</v>
      </c>
    </row>
    <row r="947" spans="3:46" ht="36.65" customHeight="1">
      <c r="C947" s="20">
        <v>942</v>
      </c>
      <c r="D947" s="53">
        <f>現状商品設定!B944</f>
        <v>0</v>
      </c>
      <c r="E947" s="26" t="str">
        <f>IFERROR(_xlfn.XLOOKUP($D947,現状商品設定!B:B,現状商品設定!C:C,"-"),"-")</f>
        <v>-</v>
      </c>
      <c r="F947" s="32" t="s">
        <v>46</v>
      </c>
      <c r="G947" s="30" t="str">
        <f>IFERROR(_xlfn.XLOOKUP($D947,現状商品設定!B:B,現状商品設定!F:F),"-")</f>
        <v>-</v>
      </c>
      <c r="H947" s="34" t="e">
        <f>IF(IF(AND(V947&gt;=設定!$C$3,X947&gt;=L947),G947*(1+設定!$C$6),IF(AND(V947&gt;=設定!$C$3,X947&lt;L947),G947*(1+設定!$C$7*-1),IF(V947&lt;設定!$C$3,G947*(1+設定!$C$6),"除外")))&gt;10,IF(AND(V947&gt;=設定!$C$3,X947&gt;=L947),G947*(1+設定!$C$6),IF(AND(V947&gt;=設定!$C$3,X947&lt;L947),G947*(1+設定!$C$7*-1),IF(V947&lt;設定!$C$3,G947*(1+設定!$C$6),"除外"))),10)</f>
        <v>#VALUE!</v>
      </c>
      <c r="I947" s="34" t="e">
        <f ca="1">IF(消化率!$I$5&lt;1,商品!H947*消化率!$I$5,IF(商品!W947*商品!Q947/(商品!H947*消化率!$I$5)&gt;商品!L947,商品!H947*消化率!$I$5,J947))</f>
        <v>#DIV/0!</v>
      </c>
      <c r="J947" s="34" t="e">
        <f t="shared" si="198"/>
        <v>#VALUE!</v>
      </c>
      <c r="K947" s="34" t="e">
        <f ca="1">IF(ROUNDDOWN(IF(I947&gt;=設定!$C$8,設定!$C$8,商品!I947),0)&lt;10,10,ROUNDDOWN(IF(I947&gt;=設定!$C$8,設定!$C$8,商品!I947),0))</f>
        <v>#DIV/0!</v>
      </c>
      <c r="L947" s="64">
        <f>IF(F947="標準",設定!$C$4,商品!F947)</f>
        <v>5</v>
      </c>
      <c r="M947" s="63" t="str">
        <f>_xlfn.XLOOKUP($D947,全商品!$F:$F,全商品!H:H,"-")</f>
        <v>-</v>
      </c>
      <c r="N947" s="12" t="str">
        <f>_xlfn.XLOOKUP($D947,全商品!$F:$F,全商品!I:I,"-")</f>
        <v>-</v>
      </c>
      <c r="O947" s="23" t="str">
        <f>_xlfn.XLOOKUP($D947,全商品!$F:$F,全商品!K:K,"-")</f>
        <v>-</v>
      </c>
      <c r="P947" s="13" t="str">
        <f>_xlfn.XLOOKUP($D947,全商品!$F:$F,全商品!M:M,"-")</f>
        <v>-</v>
      </c>
      <c r="Q947" s="25" t="str">
        <f>_xlfn.XLOOKUP($D947,現状商品設定!B:B,現状商品設定!D:D,"-")</f>
        <v>-</v>
      </c>
      <c r="R947" s="22">
        <f>SUM(_xlfn.XLOOKUP($D947,当月商品!$D:$D,当月商品!I:I,0),_xlfn.XLOOKUP($D947,前月商品!$D:$D,前月商品!I:I,0),_xlfn.XLOOKUP($D947,前々月商品!$D:$D,前々月商品!I:I,0))</f>
        <v>0</v>
      </c>
      <c r="S947" s="23">
        <f>SUM(_xlfn.XLOOKUP($D947,当月商品!$D:$D,当月商品!V:V,0),_xlfn.XLOOKUP($D947,前月商品!$D:$D,前月商品!V:V,0),_xlfn.XLOOKUP($D947,前々月商品!$D:$D,前々月商品!V:V,0))</f>
        <v>0</v>
      </c>
      <c r="T947" s="23">
        <f t="shared" si="199"/>
        <v>0</v>
      </c>
      <c r="U947" s="23">
        <f>SUM(_xlfn.XLOOKUP($D947,当月商品!$D:$D,当月商品!W:W,0),_xlfn.XLOOKUP($D947,前月商品!$D:$D,前月商品!W:W,0),_xlfn.XLOOKUP($D947,前々月商品!$D:$D,前々月商品!W:W,0))</f>
        <v>0</v>
      </c>
      <c r="V947" s="23">
        <f>SUM(_xlfn.XLOOKUP($D947,当月商品!$D:$D,当月商品!H:H,0),_xlfn.XLOOKUP($D947,前月商品!$D:$D,前月商品!H:H,0),_xlfn.XLOOKUP($D947,前々月商品!$D:$D,前々月商品!H:H,0))</f>
        <v>0</v>
      </c>
      <c r="W947" s="13">
        <f t="shared" si="200"/>
        <v>0</v>
      </c>
      <c r="X947" s="15">
        <f t="shared" si="201"/>
        <v>0</v>
      </c>
      <c r="Y947" s="22">
        <f>_xlfn.XLOOKUP($D947,当月商品!$D:$D,当月商品!I:I,0)</f>
        <v>0</v>
      </c>
      <c r="Z947" s="23">
        <f>_xlfn.XLOOKUP($D947,前月商品!$D:$D,前月商品!I:I,0)</f>
        <v>0</v>
      </c>
      <c r="AA947" s="23">
        <f>_xlfn.XLOOKUP($D947,前々月商品!$D:$D,前々月商品!I:I,0)</f>
        <v>0</v>
      </c>
      <c r="AB947" s="23">
        <f>_xlfn.XLOOKUP($D947,当月商品!$D:$D,当月商品!V:V,0)</f>
        <v>0</v>
      </c>
      <c r="AC947" s="23">
        <f>_xlfn.XLOOKUP($D947,前月商品!$D:$D,前月商品!V:V,0)</f>
        <v>0</v>
      </c>
      <c r="AD947" s="23">
        <f>_xlfn.XLOOKUP($D947,前々月商品!$D:$D,前々月商品!V:V,0)</f>
        <v>0</v>
      </c>
      <c r="AE947" s="23">
        <f t="shared" si="202"/>
        <v>0</v>
      </c>
      <c r="AF947" s="23">
        <f t="shared" si="203"/>
        <v>0</v>
      </c>
      <c r="AG947" s="23">
        <f t="shared" si="204"/>
        <v>0</v>
      </c>
      <c r="AH947" s="12">
        <f>_xlfn.XLOOKUP($D947,当月商品!$D:$D,当月商品!W:W,0)</f>
        <v>0</v>
      </c>
      <c r="AI947" s="12">
        <f>_xlfn.XLOOKUP($D947,前月商品!$D:$D,前月商品!W:W,0)</f>
        <v>0</v>
      </c>
      <c r="AJ947" s="12">
        <f>_xlfn.XLOOKUP($D947,前々月商品!$D:$D,前々月商品!W:W,0)</f>
        <v>0</v>
      </c>
      <c r="AK947" s="12">
        <f>_xlfn.XLOOKUP($D947,当月商品!$D:$D,当月商品!H:H,0)</f>
        <v>0</v>
      </c>
      <c r="AL947" s="12">
        <f>_xlfn.XLOOKUP($D947,前月商品!$D:$D,前月商品!H:H,0)</f>
        <v>0</v>
      </c>
      <c r="AM947" s="12">
        <f>_xlfn.XLOOKUP($D947,前々月商品!$D:$D,前々月商品!H:H,0)</f>
        <v>0</v>
      </c>
      <c r="AN947" s="13">
        <f t="shared" si="205"/>
        <v>0</v>
      </c>
      <c r="AO947" s="13">
        <f t="shared" si="206"/>
        <v>0</v>
      </c>
      <c r="AP947" s="13">
        <f t="shared" si="207"/>
        <v>0</v>
      </c>
      <c r="AQ947" s="16">
        <f t="shared" si="208"/>
        <v>0</v>
      </c>
      <c r="AR947" s="16">
        <f t="shared" si="209"/>
        <v>0</v>
      </c>
      <c r="AS947" s="17">
        <f t="shared" si="210"/>
        <v>0</v>
      </c>
      <c r="AT947" t="e">
        <f t="shared" si="211"/>
        <v>#VALUE!</v>
      </c>
    </row>
    <row r="948" spans="3:46" ht="36.65" customHeight="1">
      <c r="C948" s="20">
        <v>943</v>
      </c>
      <c r="D948" s="53">
        <f>現状商品設定!B945</f>
        <v>0</v>
      </c>
      <c r="E948" s="26" t="str">
        <f>IFERROR(_xlfn.XLOOKUP($D948,現状商品設定!B:B,現状商品設定!C:C,"-"),"-")</f>
        <v>-</v>
      </c>
      <c r="F948" s="32" t="s">
        <v>46</v>
      </c>
      <c r="G948" s="30" t="str">
        <f>IFERROR(_xlfn.XLOOKUP($D948,現状商品設定!B:B,現状商品設定!F:F),"-")</f>
        <v>-</v>
      </c>
      <c r="H948" s="34" t="e">
        <f>IF(IF(AND(V948&gt;=設定!$C$3,X948&gt;=L948),G948*(1+設定!$C$6),IF(AND(V948&gt;=設定!$C$3,X948&lt;L948),G948*(1+設定!$C$7*-1),IF(V948&lt;設定!$C$3,G948*(1+設定!$C$6),"除外")))&gt;10,IF(AND(V948&gt;=設定!$C$3,X948&gt;=L948),G948*(1+設定!$C$6),IF(AND(V948&gt;=設定!$C$3,X948&lt;L948),G948*(1+設定!$C$7*-1),IF(V948&lt;設定!$C$3,G948*(1+設定!$C$6),"除外"))),10)</f>
        <v>#VALUE!</v>
      </c>
      <c r="I948" s="34" t="e">
        <f ca="1">IF(消化率!$I$5&lt;1,商品!H948*消化率!$I$5,IF(商品!W948*商品!Q948/(商品!H948*消化率!$I$5)&gt;商品!L948,商品!H948*消化率!$I$5,J948))</f>
        <v>#DIV/0!</v>
      </c>
      <c r="J948" s="34" t="e">
        <f t="shared" si="198"/>
        <v>#VALUE!</v>
      </c>
      <c r="K948" s="34" t="e">
        <f ca="1">IF(ROUNDDOWN(IF(I948&gt;=設定!$C$8,設定!$C$8,商品!I948),0)&lt;10,10,ROUNDDOWN(IF(I948&gt;=設定!$C$8,設定!$C$8,商品!I948),0))</f>
        <v>#DIV/0!</v>
      </c>
      <c r="L948" s="64">
        <f>IF(F948="標準",設定!$C$4,商品!F948)</f>
        <v>5</v>
      </c>
      <c r="M948" s="63" t="str">
        <f>_xlfn.XLOOKUP($D948,全商品!$F:$F,全商品!H:H,"-")</f>
        <v>-</v>
      </c>
      <c r="N948" s="12" t="str">
        <f>_xlfn.XLOOKUP($D948,全商品!$F:$F,全商品!I:I,"-")</f>
        <v>-</v>
      </c>
      <c r="O948" s="23" t="str">
        <f>_xlfn.XLOOKUP($D948,全商品!$F:$F,全商品!K:K,"-")</f>
        <v>-</v>
      </c>
      <c r="P948" s="13" t="str">
        <f>_xlfn.XLOOKUP($D948,全商品!$F:$F,全商品!M:M,"-")</f>
        <v>-</v>
      </c>
      <c r="Q948" s="25" t="str">
        <f>_xlfn.XLOOKUP($D948,現状商品設定!B:B,現状商品設定!D:D,"-")</f>
        <v>-</v>
      </c>
      <c r="R948" s="22">
        <f>SUM(_xlfn.XLOOKUP($D948,当月商品!$D:$D,当月商品!I:I,0),_xlfn.XLOOKUP($D948,前月商品!$D:$D,前月商品!I:I,0),_xlfn.XLOOKUP($D948,前々月商品!$D:$D,前々月商品!I:I,0))</f>
        <v>0</v>
      </c>
      <c r="S948" s="23">
        <f>SUM(_xlfn.XLOOKUP($D948,当月商品!$D:$D,当月商品!V:V,0),_xlfn.XLOOKUP($D948,前月商品!$D:$D,前月商品!V:V,0),_xlfn.XLOOKUP($D948,前々月商品!$D:$D,前々月商品!V:V,0))</f>
        <v>0</v>
      </c>
      <c r="T948" s="23">
        <f t="shared" si="199"/>
        <v>0</v>
      </c>
      <c r="U948" s="23">
        <f>SUM(_xlfn.XLOOKUP($D948,当月商品!$D:$D,当月商品!W:W,0),_xlfn.XLOOKUP($D948,前月商品!$D:$D,前月商品!W:W,0),_xlfn.XLOOKUP($D948,前々月商品!$D:$D,前々月商品!W:W,0))</f>
        <v>0</v>
      </c>
      <c r="V948" s="23">
        <f>SUM(_xlfn.XLOOKUP($D948,当月商品!$D:$D,当月商品!H:H,0),_xlfn.XLOOKUP($D948,前月商品!$D:$D,前月商品!H:H,0),_xlfn.XLOOKUP($D948,前々月商品!$D:$D,前々月商品!H:H,0))</f>
        <v>0</v>
      </c>
      <c r="W948" s="13">
        <f t="shared" si="200"/>
        <v>0</v>
      </c>
      <c r="X948" s="15">
        <f t="shared" si="201"/>
        <v>0</v>
      </c>
      <c r="Y948" s="22">
        <f>_xlfn.XLOOKUP($D948,当月商品!$D:$D,当月商品!I:I,0)</f>
        <v>0</v>
      </c>
      <c r="Z948" s="23">
        <f>_xlfn.XLOOKUP($D948,前月商品!$D:$D,前月商品!I:I,0)</f>
        <v>0</v>
      </c>
      <c r="AA948" s="23">
        <f>_xlfn.XLOOKUP($D948,前々月商品!$D:$D,前々月商品!I:I,0)</f>
        <v>0</v>
      </c>
      <c r="AB948" s="23">
        <f>_xlfn.XLOOKUP($D948,当月商品!$D:$D,当月商品!V:V,0)</f>
        <v>0</v>
      </c>
      <c r="AC948" s="23">
        <f>_xlfn.XLOOKUP($D948,前月商品!$D:$D,前月商品!V:V,0)</f>
        <v>0</v>
      </c>
      <c r="AD948" s="23">
        <f>_xlfn.XLOOKUP($D948,前々月商品!$D:$D,前々月商品!V:V,0)</f>
        <v>0</v>
      </c>
      <c r="AE948" s="23">
        <f t="shared" si="202"/>
        <v>0</v>
      </c>
      <c r="AF948" s="23">
        <f t="shared" si="203"/>
        <v>0</v>
      </c>
      <c r="AG948" s="23">
        <f t="shared" si="204"/>
        <v>0</v>
      </c>
      <c r="AH948" s="12">
        <f>_xlfn.XLOOKUP($D948,当月商品!$D:$D,当月商品!W:W,0)</f>
        <v>0</v>
      </c>
      <c r="AI948" s="12">
        <f>_xlfn.XLOOKUP($D948,前月商品!$D:$D,前月商品!W:W,0)</f>
        <v>0</v>
      </c>
      <c r="AJ948" s="12">
        <f>_xlfn.XLOOKUP($D948,前々月商品!$D:$D,前々月商品!W:W,0)</f>
        <v>0</v>
      </c>
      <c r="AK948" s="12">
        <f>_xlfn.XLOOKUP($D948,当月商品!$D:$D,当月商品!H:H,0)</f>
        <v>0</v>
      </c>
      <c r="AL948" s="12">
        <f>_xlfn.XLOOKUP($D948,前月商品!$D:$D,前月商品!H:H,0)</f>
        <v>0</v>
      </c>
      <c r="AM948" s="12">
        <f>_xlfn.XLOOKUP($D948,前々月商品!$D:$D,前々月商品!H:H,0)</f>
        <v>0</v>
      </c>
      <c r="AN948" s="13">
        <f t="shared" si="205"/>
        <v>0</v>
      </c>
      <c r="AO948" s="13">
        <f t="shared" si="206"/>
        <v>0</v>
      </c>
      <c r="AP948" s="13">
        <f t="shared" si="207"/>
        <v>0</v>
      </c>
      <c r="AQ948" s="16">
        <f t="shared" si="208"/>
        <v>0</v>
      </c>
      <c r="AR948" s="16">
        <f t="shared" si="209"/>
        <v>0</v>
      </c>
      <c r="AS948" s="17">
        <f t="shared" si="210"/>
        <v>0</v>
      </c>
      <c r="AT948" t="e">
        <f t="shared" si="211"/>
        <v>#VALUE!</v>
      </c>
    </row>
    <row r="949" spans="3:46" ht="36.65" customHeight="1">
      <c r="C949" s="20">
        <v>944</v>
      </c>
      <c r="D949" s="53">
        <f>現状商品設定!B946</f>
        <v>0</v>
      </c>
      <c r="E949" s="26" t="str">
        <f>IFERROR(_xlfn.XLOOKUP($D949,現状商品設定!B:B,現状商品設定!C:C,"-"),"-")</f>
        <v>-</v>
      </c>
      <c r="F949" s="32" t="s">
        <v>46</v>
      </c>
      <c r="G949" s="30" t="str">
        <f>IFERROR(_xlfn.XLOOKUP($D949,現状商品設定!B:B,現状商品設定!F:F),"-")</f>
        <v>-</v>
      </c>
      <c r="H949" s="34" t="e">
        <f>IF(IF(AND(V949&gt;=設定!$C$3,X949&gt;=L949),G949*(1+設定!$C$6),IF(AND(V949&gt;=設定!$C$3,X949&lt;L949),G949*(1+設定!$C$7*-1),IF(V949&lt;設定!$C$3,G949*(1+設定!$C$6),"除外")))&gt;10,IF(AND(V949&gt;=設定!$C$3,X949&gt;=L949),G949*(1+設定!$C$6),IF(AND(V949&gt;=設定!$C$3,X949&lt;L949),G949*(1+設定!$C$7*-1),IF(V949&lt;設定!$C$3,G949*(1+設定!$C$6),"除外"))),10)</f>
        <v>#VALUE!</v>
      </c>
      <c r="I949" s="34" t="e">
        <f ca="1">IF(消化率!$I$5&lt;1,商品!H949*消化率!$I$5,IF(商品!W949*商品!Q949/(商品!H949*消化率!$I$5)&gt;商品!L949,商品!H949*消化率!$I$5,J949))</f>
        <v>#DIV/0!</v>
      </c>
      <c r="J949" s="34" t="e">
        <f t="shared" si="198"/>
        <v>#VALUE!</v>
      </c>
      <c r="K949" s="34" t="e">
        <f ca="1">IF(ROUNDDOWN(IF(I949&gt;=設定!$C$8,設定!$C$8,商品!I949),0)&lt;10,10,ROUNDDOWN(IF(I949&gt;=設定!$C$8,設定!$C$8,商品!I949),0))</f>
        <v>#DIV/0!</v>
      </c>
      <c r="L949" s="64">
        <f>IF(F949="標準",設定!$C$4,商品!F949)</f>
        <v>5</v>
      </c>
      <c r="M949" s="63" t="str">
        <f>_xlfn.XLOOKUP($D949,全商品!$F:$F,全商品!H:H,"-")</f>
        <v>-</v>
      </c>
      <c r="N949" s="12" t="str">
        <f>_xlfn.XLOOKUP($D949,全商品!$F:$F,全商品!I:I,"-")</f>
        <v>-</v>
      </c>
      <c r="O949" s="23" t="str">
        <f>_xlfn.XLOOKUP($D949,全商品!$F:$F,全商品!K:K,"-")</f>
        <v>-</v>
      </c>
      <c r="P949" s="13" t="str">
        <f>_xlfn.XLOOKUP($D949,全商品!$F:$F,全商品!M:M,"-")</f>
        <v>-</v>
      </c>
      <c r="Q949" s="25" t="str">
        <f>_xlfn.XLOOKUP($D949,現状商品設定!B:B,現状商品設定!D:D,"-")</f>
        <v>-</v>
      </c>
      <c r="R949" s="22">
        <f>SUM(_xlfn.XLOOKUP($D949,当月商品!$D:$D,当月商品!I:I,0),_xlfn.XLOOKUP($D949,前月商品!$D:$D,前月商品!I:I,0),_xlfn.XLOOKUP($D949,前々月商品!$D:$D,前々月商品!I:I,0))</f>
        <v>0</v>
      </c>
      <c r="S949" s="23">
        <f>SUM(_xlfn.XLOOKUP($D949,当月商品!$D:$D,当月商品!V:V,0),_xlfn.XLOOKUP($D949,前月商品!$D:$D,前月商品!V:V,0),_xlfn.XLOOKUP($D949,前々月商品!$D:$D,前々月商品!V:V,0))</f>
        <v>0</v>
      </c>
      <c r="T949" s="23">
        <f t="shared" si="199"/>
        <v>0</v>
      </c>
      <c r="U949" s="23">
        <f>SUM(_xlfn.XLOOKUP($D949,当月商品!$D:$D,当月商品!W:W,0),_xlfn.XLOOKUP($D949,前月商品!$D:$D,前月商品!W:W,0),_xlfn.XLOOKUP($D949,前々月商品!$D:$D,前々月商品!W:W,0))</f>
        <v>0</v>
      </c>
      <c r="V949" s="23">
        <f>SUM(_xlfn.XLOOKUP($D949,当月商品!$D:$D,当月商品!H:H,0),_xlfn.XLOOKUP($D949,前月商品!$D:$D,前月商品!H:H,0),_xlfn.XLOOKUP($D949,前々月商品!$D:$D,前々月商品!H:H,0))</f>
        <v>0</v>
      </c>
      <c r="W949" s="13">
        <f t="shared" si="200"/>
        <v>0</v>
      </c>
      <c r="X949" s="15">
        <f t="shared" si="201"/>
        <v>0</v>
      </c>
      <c r="Y949" s="22">
        <f>_xlfn.XLOOKUP($D949,当月商品!$D:$D,当月商品!I:I,0)</f>
        <v>0</v>
      </c>
      <c r="Z949" s="23">
        <f>_xlfn.XLOOKUP($D949,前月商品!$D:$D,前月商品!I:I,0)</f>
        <v>0</v>
      </c>
      <c r="AA949" s="23">
        <f>_xlfn.XLOOKUP($D949,前々月商品!$D:$D,前々月商品!I:I,0)</f>
        <v>0</v>
      </c>
      <c r="AB949" s="23">
        <f>_xlfn.XLOOKUP($D949,当月商品!$D:$D,当月商品!V:V,0)</f>
        <v>0</v>
      </c>
      <c r="AC949" s="23">
        <f>_xlfn.XLOOKUP($D949,前月商品!$D:$D,前月商品!V:V,0)</f>
        <v>0</v>
      </c>
      <c r="AD949" s="23">
        <f>_xlfn.XLOOKUP($D949,前々月商品!$D:$D,前々月商品!V:V,0)</f>
        <v>0</v>
      </c>
      <c r="AE949" s="23">
        <f t="shared" si="202"/>
        <v>0</v>
      </c>
      <c r="AF949" s="23">
        <f t="shared" si="203"/>
        <v>0</v>
      </c>
      <c r="AG949" s="23">
        <f t="shared" si="204"/>
        <v>0</v>
      </c>
      <c r="AH949" s="12">
        <f>_xlfn.XLOOKUP($D949,当月商品!$D:$D,当月商品!W:W,0)</f>
        <v>0</v>
      </c>
      <c r="AI949" s="12">
        <f>_xlfn.XLOOKUP($D949,前月商品!$D:$D,前月商品!W:W,0)</f>
        <v>0</v>
      </c>
      <c r="AJ949" s="12">
        <f>_xlfn.XLOOKUP($D949,前々月商品!$D:$D,前々月商品!W:W,0)</f>
        <v>0</v>
      </c>
      <c r="AK949" s="12">
        <f>_xlfn.XLOOKUP($D949,当月商品!$D:$D,当月商品!H:H,0)</f>
        <v>0</v>
      </c>
      <c r="AL949" s="12">
        <f>_xlfn.XLOOKUP($D949,前月商品!$D:$D,前月商品!H:H,0)</f>
        <v>0</v>
      </c>
      <c r="AM949" s="12">
        <f>_xlfn.XLOOKUP($D949,前々月商品!$D:$D,前々月商品!H:H,0)</f>
        <v>0</v>
      </c>
      <c r="AN949" s="13">
        <f t="shared" si="205"/>
        <v>0</v>
      </c>
      <c r="AO949" s="13">
        <f t="shared" si="206"/>
        <v>0</v>
      </c>
      <c r="AP949" s="13">
        <f t="shared" si="207"/>
        <v>0</v>
      </c>
      <c r="AQ949" s="16">
        <f t="shared" si="208"/>
        <v>0</v>
      </c>
      <c r="AR949" s="16">
        <f t="shared" si="209"/>
        <v>0</v>
      </c>
      <c r="AS949" s="17">
        <f t="shared" si="210"/>
        <v>0</v>
      </c>
      <c r="AT949" t="e">
        <f t="shared" si="211"/>
        <v>#VALUE!</v>
      </c>
    </row>
    <row r="950" spans="3:46" ht="36.65" customHeight="1">
      <c r="C950" s="20">
        <v>945</v>
      </c>
      <c r="D950" s="53">
        <f>現状商品設定!B947</f>
        <v>0</v>
      </c>
      <c r="E950" s="26" t="str">
        <f>IFERROR(_xlfn.XLOOKUP($D950,現状商品設定!B:B,現状商品設定!C:C,"-"),"-")</f>
        <v>-</v>
      </c>
      <c r="F950" s="32" t="s">
        <v>46</v>
      </c>
      <c r="G950" s="30" t="str">
        <f>IFERROR(_xlfn.XLOOKUP($D950,現状商品設定!B:B,現状商品設定!F:F),"-")</f>
        <v>-</v>
      </c>
      <c r="H950" s="34" t="e">
        <f>IF(IF(AND(V950&gt;=設定!$C$3,X950&gt;=L950),G950*(1+設定!$C$6),IF(AND(V950&gt;=設定!$C$3,X950&lt;L950),G950*(1+設定!$C$7*-1),IF(V950&lt;設定!$C$3,G950*(1+設定!$C$6),"除外")))&gt;10,IF(AND(V950&gt;=設定!$C$3,X950&gt;=L950),G950*(1+設定!$C$6),IF(AND(V950&gt;=設定!$C$3,X950&lt;L950),G950*(1+設定!$C$7*-1),IF(V950&lt;設定!$C$3,G950*(1+設定!$C$6),"除外"))),10)</f>
        <v>#VALUE!</v>
      </c>
      <c r="I950" s="34" t="e">
        <f ca="1">IF(消化率!$I$5&lt;1,商品!H950*消化率!$I$5,IF(商品!W950*商品!Q950/(商品!H950*消化率!$I$5)&gt;商品!L950,商品!H950*消化率!$I$5,J950))</f>
        <v>#DIV/0!</v>
      </c>
      <c r="J950" s="34" t="e">
        <f t="shared" si="198"/>
        <v>#VALUE!</v>
      </c>
      <c r="K950" s="34" t="e">
        <f ca="1">IF(ROUNDDOWN(IF(I950&gt;=設定!$C$8,設定!$C$8,商品!I950),0)&lt;10,10,ROUNDDOWN(IF(I950&gt;=設定!$C$8,設定!$C$8,商品!I950),0))</f>
        <v>#DIV/0!</v>
      </c>
      <c r="L950" s="64">
        <f>IF(F950="標準",設定!$C$4,商品!F950)</f>
        <v>5</v>
      </c>
      <c r="M950" s="63" t="str">
        <f>_xlfn.XLOOKUP($D950,全商品!$F:$F,全商品!H:H,"-")</f>
        <v>-</v>
      </c>
      <c r="N950" s="12" t="str">
        <f>_xlfn.XLOOKUP($D950,全商品!$F:$F,全商品!I:I,"-")</f>
        <v>-</v>
      </c>
      <c r="O950" s="23" t="str">
        <f>_xlfn.XLOOKUP($D950,全商品!$F:$F,全商品!K:K,"-")</f>
        <v>-</v>
      </c>
      <c r="P950" s="13" t="str">
        <f>_xlfn.XLOOKUP($D950,全商品!$F:$F,全商品!M:M,"-")</f>
        <v>-</v>
      </c>
      <c r="Q950" s="25" t="str">
        <f>_xlfn.XLOOKUP($D950,現状商品設定!B:B,現状商品設定!D:D,"-")</f>
        <v>-</v>
      </c>
      <c r="R950" s="22">
        <f>SUM(_xlfn.XLOOKUP($D950,当月商品!$D:$D,当月商品!I:I,0),_xlfn.XLOOKUP($D950,前月商品!$D:$D,前月商品!I:I,0),_xlfn.XLOOKUP($D950,前々月商品!$D:$D,前々月商品!I:I,0))</f>
        <v>0</v>
      </c>
      <c r="S950" s="23">
        <f>SUM(_xlfn.XLOOKUP($D950,当月商品!$D:$D,当月商品!V:V,0),_xlfn.XLOOKUP($D950,前月商品!$D:$D,前月商品!V:V,0),_xlfn.XLOOKUP($D950,前々月商品!$D:$D,前々月商品!V:V,0))</f>
        <v>0</v>
      </c>
      <c r="T950" s="23">
        <f t="shared" si="199"/>
        <v>0</v>
      </c>
      <c r="U950" s="23">
        <f>SUM(_xlfn.XLOOKUP($D950,当月商品!$D:$D,当月商品!W:W,0),_xlfn.XLOOKUP($D950,前月商品!$D:$D,前月商品!W:W,0),_xlfn.XLOOKUP($D950,前々月商品!$D:$D,前々月商品!W:W,0))</f>
        <v>0</v>
      </c>
      <c r="V950" s="23">
        <f>SUM(_xlfn.XLOOKUP($D950,当月商品!$D:$D,当月商品!H:H,0),_xlfn.XLOOKUP($D950,前月商品!$D:$D,前月商品!H:H,0),_xlfn.XLOOKUP($D950,前々月商品!$D:$D,前々月商品!H:H,0))</f>
        <v>0</v>
      </c>
      <c r="W950" s="13">
        <f t="shared" si="200"/>
        <v>0</v>
      </c>
      <c r="X950" s="15">
        <f t="shared" si="201"/>
        <v>0</v>
      </c>
      <c r="Y950" s="22">
        <f>_xlfn.XLOOKUP($D950,当月商品!$D:$D,当月商品!I:I,0)</f>
        <v>0</v>
      </c>
      <c r="Z950" s="23">
        <f>_xlfn.XLOOKUP($D950,前月商品!$D:$D,前月商品!I:I,0)</f>
        <v>0</v>
      </c>
      <c r="AA950" s="23">
        <f>_xlfn.XLOOKUP($D950,前々月商品!$D:$D,前々月商品!I:I,0)</f>
        <v>0</v>
      </c>
      <c r="AB950" s="23">
        <f>_xlfn.XLOOKUP($D950,当月商品!$D:$D,当月商品!V:V,0)</f>
        <v>0</v>
      </c>
      <c r="AC950" s="23">
        <f>_xlfn.XLOOKUP($D950,前月商品!$D:$D,前月商品!V:V,0)</f>
        <v>0</v>
      </c>
      <c r="AD950" s="23">
        <f>_xlfn.XLOOKUP($D950,前々月商品!$D:$D,前々月商品!V:V,0)</f>
        <v>0</v>
      </c>
      <c r="AE950" s="23">
        <f t="shared" si="202"/>
        <v>0</v>
      </c>
      <c r="AF950" s="23">
        <f t="shared" si="203"/>
        <v>0</v>
      </c>
      <c r="AG950" s="23">
        <f t="shared" si="204"/>
        <v>0</v>
      </c>
      <c r="AH950" s="12">
        <f>_xlfn.XLOOKUP($D950,当月商品!$D:$D,当月商品!W:W,0)</f>
        <v>0</v>
      </c>
      <c r="AI950" s="12">
        <f>_xlfn.XLOOKUP($D950,前月商品!$D:$D,前月商品!W:W,0)</f>
        <v>0</v>
      </c>
      <c r="AJ950" s="12">
        <f>_xlfn.XLOOKUP($D950,前々月商品!$D:$D,前々月商品!W:W,0)</f>
        <v>0</v>
      </c>
      <c r="AK950" s="12">
        <f>_xlfn.XLOOKUP($D950,当月商品!$D:$D,当月商品!H:H,0)</f>
        <v>0</v>
      </c>
      <c r="AL950" s="12">
        <f>_xlfn.XLOOKUP($D950,前月商品!$D:$D,前月商品!H:H,0)</f>
        <v>0</v>
      </c>
      <c r="AM950" s="12">
        <f>_xlfn.XLOOKUP($D950,前々月商品!$D:$D,前々月商品!H:H,0)</f>
        <v>0</v>
      </c>
      <c r="AN950" s="13">
        <f t="shared" si="205"/>
        <v>0</v>
      </c>
      <c r="AO950" s="13">
        <f t="shared" si="206"/>
        <v>0</v>
      </c>
      <c r="AP950" s="13">
        <f t="shared" si="207"/>
        <v>0</v>
      </c>
      <c r="AQ950" s="16">
        <f t="shared" si="208"/>
        <v>0</v>
      </c>
      <c r="AR950" s="16">
        <f t="shared" si="209"/>
        <v>0</v>
      </c>
      <c r="AS950" s="17">
        <f t="shared" si="210"/>
        <v>0</v>
      </c>
      <c r="AT950" t="e">
        <f t="shared" si="211"/>
        <v>#VALUE!</v>
      </c>
    </row>
    <row r="951" spans="3:46" ht="36.65" customHeight="1">
      <c r="C951" s="20">
        <v>946</v>
      </c>
      <c r="D951" s="53">
        <f>現状商品設定!B948</f>
        <v>0</v>
      </c>
      <c r="E951" s="26" t="str">
        <f>IFERROR(_xlfn.XLOOKUP($D951,現状商品設定!B:B,現状商品設定!C:C,"-"),"-")</f>
        <v>-</v>
      </c>
      <c r="F951" s="32" t="s">
        <v>46</v>
      </c>
      <c r="G951" s="30" t="str">
        <f>IFERROR(_xlfn.XLOOKUP($D951,現状商品設定!B:B,現状商品設定!F:F),"-")</f>
        <v>-</v>
      </c>
      <c r="H951" s="34" t="e">
        <f>IF(IF(AND(V951&gt;=設定!$C$3,X951&gt;=L951),G951*(1+設定!$C$6),IF(AND(V951&gt;=設定!$C$3,X951&lt;L951),G951*(1+設定!$C$7*-1),IF(V951&lt;設定!$C$3,G951*(1+設定!$C$6),"除外")))&gt;10,IF(AND(V951&gt;=設定!$C$3,X951&gt;=L951),G951*(1+設定!$C$6),IF(AND(V951&gt;=設定!$C$3,X951&lt;L951),G951*(1+設定!$C$7*-1),IF(V951&lt;設定!$C$3,G951*(1+設定!$C$6),"除外"))),10)</f>
        <v>#VALUE!</v>
      </c>
      <c r="I951" s="34" t="e">
        <f ca="1">IF(消化率!$I$5&lt;1,商品!H951*消化率!$I$5,IF(商品!W951*商品!Q951/(商品!H951*消化率!$I$5)&gt;商品!L951,商品!H951*消化率!$I$5,J951))</f>
        <v>#DIV/0!</v>
      </c>
      <c r="J951" s="34" t="e">
        <f t="shared" si="198"/>
        <v>#VALUE!</v>
      </c>
      <c r="K951" s="34" t="e">
        <f ca="1">IF(ROUNDDOWN(IF(I951&gt;=設定!$C$8,設定!$C$8,商品!I951),0)&lt;10,10,ROUNDDOWN(IF(I951&gt;=設定!$C$8,設定!$C$8,商品!I951),0))</f>
        <v>#DIV/0!</v>
      </c>
      <c r="L951" s="64">
        <f>IF(F951="標準",設定!$C$4,商品!F951)</f>
        <v>5</v>
      </c>
      <c r="M951" s="63" t="str">
        <f>_xlfn.XLOOKUP($D951,全商品!$F:$F,全商品!H:H,"-")</f>
        <v>-</v>
      </c>
      <c r="N951" s="12" t="str">
        <f>_xlfn.XLOOKUP($D951,全商品!$F:$F,全商品!I:I,"-")</f>
        <v>-</v>
      </c>
      <c r="O951" s="23" t="str">
        <f>_xlfn.XLOOKUP($D951,全商品!$F:$F,全商品!K:K,"-")</f>
        <v>-</v>
      </c>
      <c r="P951" s="13" t="str">
        <f>_xlfn.XLOOKUP($D951,全商品!$F:$F,全商品!M:M,"-")</f>
        <v>-</v>
      </c>
      <c r="Q951" s="25" t="str">
        <f>_xlfn.XLOOKUP($D951,現状商品設定!B:B,現状商品設定!D:D,"-")</f>
        <v>-</v>
      </c>
      <c r="R951" s="22">
        <f>SUM(_xlfn.XLOOKUP($D951,当月商品!$D:$D,当月商品!I:I,0),_xlfn.XLOOKUP($D951,前月商品!$D:$D,前月商品!I:I,0),_xlfn.XLOOKUP($D951,前々月商品!$D:$D,前々月商品!I:I,0))</f>
        <v>0</v>
      </c>
      <c r="S951" s="23">
        <f>SUM(_xlfn.XLOOKUP($D951,当月商品!$D:$D,当月商品!V:V,0),_xlfn.XLOOKUP($D951,前月商品!$D:$D,前月商品!V:V,0),_xlfn.XLOOKUP($D951,前々月商品!$D:$D,前々月商品!V:V,0))</f>
        <v>0</v>
      </c>
      <c r="T951" s="23">
        <f t="shared" si="199"/>
        <v>0</v>
      </c>
      <c r="U951" s="23">
        <f>SUM(_xlfn.XLOOKUP($D951,当月商品!$D:$D,当月商品!W:W,0),_xlfn.XLOOKUP($D951,前月商品!$D:$D,前月商品!W:W,0),_xlfn.XLOOKUP($D951,前々月商品!$D:$D,前々月商品!W:W,0))</f>
        <v>0</v>
      </c>
      <c r="V951" s="23">
        <f>SUM(_xlfn.XLOOKUP($D951,当月商品!$D:$D,当月商品!H:H,0),_xlfn.XLOOKUP($D951,前月商品!$D:$D,前月商品!H:H,0),_xlfn.XLOOKUP($D951,前々月商品!$D:$D,前々月商品!H:H,0))</f>
        <v>0</v>
      </c>
      <c r="W951" s="13">
        <f t="shared" si="200"/>
        <v>0</v>
      </c>
      <c r="X951" s="15">
        <f t="shared" si="201"/>
        <v>0</v>
      </c>
      <c r="Y951" s="22">
        <f>_xlfn.XLOOKUP($D951,当月商品!$D:$D,当月商品!I:I,0)</f>
        <v>0</v>
      </c>
      <c r="Z951" s="23">
        <f>_xlfn.XLOOKUP($D951,前月商品!$D:$D,前月商品!I:I,0)</f>
        <v>0</v>
      </c>
      <c r="AA951" s="23">
        <f>_xlfn.XLOOKUP($D951,前々月商品!$D:$D,前々月商品!I:I,0)</f>
        <v>0</v>
      </c>
      <c r="AB951" s="23">
        <f>_xlfn.XLOOKUP($D951,当月商品!$D:$D,当月商品!V:V,0)</f>
        <v>0</v>
      </c>
      <c r="AC951" s="23">
        <f>_xlfn.XLOOKUP($D951,前月商品!$D:$D,前月商品!V:V,0)</f>
        <v>0</v>
      </c>
      <c r="AD951" s="23">
        <f>_xlfn.XLOOKUP($D951,前々月商品!$D:$D,前々月商品!V:V,0)</f>
        <v>0</v>
      </c>
      <c r="AE951" s="23">
        <f t="shared" si="202"/>
        <v>0</v>
      </c>
      <c r="AF951" s="23">
        <f t="shared" si="203"/>
        <v>0</v>
      </c>
      <c r="AG951" s="23">
        <f t="shared" si="204"/>
        <v>0</v>
      </c>
      <c r="AH951" s="12">
        <f>_xlfn.XLOOKUP($D951,当月商品!$D:$D,当月商品!W:W,0)</f>
        <v>0</v>
      </c>
      <c r="AI951" s="12">
        <f>_xlfn.XLOOKUP($D951,前月商品!$D:$D,前月商品!W:W,0)</f>
        <v>0</v>
      </c>
      <c r="AJ951" s="12">
        <f>_xlfn.XLOOKUP($D951,前々月商品!$D:$D,前々月商品!W:W,0)</f>
        <v>0</v>
      </c>
      <c r="AK951" s="12">
        <f>_xlfn.XLOOKUP($D951,当月商品!$D:$D,当月商品!H:H,0)</f>
        <v>0</v>
      </c>
      <c r="AL951" s="12">
        <f>_xlfn.XLOOKUP($D951,前月商品!$D:$D,前月商品!H:H,0)</f>
        <v>0</v>
      </c>
      <c r="AM951" s="12">
        <f>_xlfn.XLOOKUP($D951,前々月商品!$D:$D,前々月商品!H:H,0)</f>
        <v>0</v>
      </c>
      <c r="AN951" s="13">
        <f t="shared" si="205"/>
        <v>0</v>
      </c>
      <c r="AO951" s="13">
        <f t="shared" si="206"/>
        <v>0</v>
      </c>
      <c r="AP951" s="13">
        <f t="shared" si="207"/>
        <v>0</v>
      </c>
      <c r="AQ951" s="16">
        <f t="shared" si="208"/>
        <v>0</v>
      </c>
      <c r="AR951" s="16">
        <f t="shared" si="209"/>
        <v>0</v>
      </c>
      <c r="AS951" s="17">
        <f t="shared" si="210"/>
        <v>0</v>
      </c>
      <c r="AT951" t="e">
        <f t="shared" si="211"/>
        <v>#VALUE!</v>
      </c>
    </row>
    <row r="952" spans="3:46" ht="36.65" customHeight="1">
      <c r="C952" s="20">
        <v>947</v>
      </c>
      <c r="D952" s="53">
        <f>現状商品設定!B949</f>
        <v>0</v>
      </c>
      <c r="E952" s="26" t="str">
        <f>IFERROR(_xlfn.XLOOKUP($D952,現状商品設定!B:B,現状商品設定!C:C,"-"),"-")</f>
        <v>-</v>
      </c>
      <c r="F952" s="32" t="s">
        <v>46</v>
      </c>
      <c r="G952" s="30" t="str">
        <f>IFERROR(_xlfn.XLOOKUP($D952,現状商品設定!B:B,現状商品設定!F:F),"-")</f>
        <v>-</v>
      </c>
      <c r="H952" s="34" t="e">
        <f>IF(IF(AND(V952&gt;=設定!$C$3,X952&gt;=L952),G952*(1+設定!$C$6),IF(AND(V952&gt;=設定!$C$3,X952&lt;L952),G952*(1+設定!$C$7*-1),IF(V952&lt;設定!$C$3,G952*(1+設定!$C$6),"除外")))&gt;10,IF(AND(V952&gt;=設定!$C$3,X952&gt;=L952),G952*(1+設定!$C$6),IF(AND(V952&gt;=設定!$C$3,X952&lt;L952),G952*(1+設定!$C$7*-1),IF(V952&lt;設定!$C$3,G952*(1+設定!$C$6),"除外"))),10)</f>
        <v>#VALUE!</v>
      </c>
      <c r="I952" s="34" t="e">
        <f ca="1">IF(消化率!$I$5&lt;1,商品!H952*消化率!$I$5,IF(商品!W952*商品!Q952/(商品!H952*消化率!$I$5)&gt;商品!L952,商品!H952*消化率!$I$5,J952))</f>
        <v>#DIV/0!</v>
      </c>
      <c r="J952" s="34" t="e">
        <f t="shared" si="198"/>
        <v>#VALUE!</v>
      </c>
      <c r="K952" s="34" t="e">
        <f ca="1">IF(ROUNDDOWN(IF(I952&gt;=設定!$C$8,設定!$C$8,商品!I952),0)&lt;10,10,ROUNDDOWN(IF(I952&gt;=設定!$C$8,設定!$C$8,商品!I952),0))</f>
        <v>#DIV/0!</v>
      </c>
      <c r="L952" s="64">
        <f>IF(F952="標準",設定!$C$4,商品!F952)</f>
        <v>5</v>
      </c>
      <c r="M952" s="63" t="str">
        <f>_xlfn.XLOOKUP($D952,全商品!$F:$F,全商品!H:H,"-")</f>
        <v>-</v>
      </c>
      <c r="N952" s="12" t="str">
        <f>_xlfn.XLOOKUP($D952,全商品!$F:$F,全商品!I:I,"-")</f>
        <v>-</v>
      </c>
      <c r="O952" s="23" t="str">
        <f>_xlfn.XLOOKUP($D952,全商品!$F:$F,全商品!K:K,"-")</f>
        <v>-</v>
      </c>
      <c r="P952" s="13" t="str">
        <f>_xlfn.XLOOKUP($D952,全商品!$F:$F,全商品!M:M,"-")</f>
        <v>-</v>
      </c>
      <c r="Q952" s="25" t="str">
        <f>_xlfn.XLOOKUP($D952,現状商品設定!B:B,現状商品設定!D:D,"-")</f>
        <v>-</v>
      </c>
      <c r="R952" s="22">
        <f>SUM(_xlfn.XLOOKUP($D952,当月商品!$D:$D,当月商品!I:I,0),_xlfn.XLOOKUP($D952,前月商品!$D:$D,前月商品!I:I,0),_xlfn.XLOOKUP($D952,前々月商品!$D:$D,前々月商品!I:I,0))</f>
        <v>0</v>
      </c>
      <c r="S952" s="23">
        <f>SUM(_xlfn.XLOOKUP($D952,当月商品!$D:$D,当月商品!V:V,0),_xlfn.XLOOKUP($D952,前月商品!$D:$D,前月商品!V:V,0),_xlfn.XLOOKUP($D952,前々月商品!$D:$D,前々月商品!V:V,0))</f>
        <v>0</v>
      </c>
      <c r="T952" s="23">
        <f t="shared" si="199"/>
        <v>0</v>
      </c>
      <c r="U952" s="23">
        <f>SUM(_xlfn.XLOOKUP($D952,当月商品!$D:$D,当月商品!W:W,0),_xlfn.XLOOKUP($D952,前月商品!$D:$D,前月商品!W:W,0),_xlfn.XLOOKUP($D952,前々月商品!$D:$D,前々月商品!W:W,0))</f>
        <v>0</v>
      </c>
      <c r="V952" s="23">
        <f>SUM(_xlfn.XLOOKUP($D952,当月商品!$D:$D,当月商品!H:H,0),_xlfn.XLOOKUP($D952,前月商品!$D:$D,前月商品!H:H,0),_xlfn.XLOOKUP($D952,前々月商品!$D:$D,前々月商品!H:H,0))</f>
        <v>0</v>
      </c>
      <c r="W952" s="13">
        <f t="shared" si="200"/>
        <v>0</v>
      </c>
      <c r="X952" s="15">
        <f t="shared" si="201"/>
        <v>0</v>
      </c>
      <c r="Y952" s="22">
        <f>_xlfn.XLOOKUP($D952,当月商品!$D:$D,当月商品!I:I,0)</f>
        <v>0</v>
      </c>
      <c r="Z952" s="23">
        <f>_xlfn.XLOOKUP($D952,前月商品!$D:$D,前月商品!I:I,0)</f>
        <v>0</v>
      </c>
      <c r="AA952" s="23">
        <f>_xlfn.XLOOKUP($D952,前々月商品!$D:$D,前々月商品!I:I,0)</f>
        <v>0</v>
      </c>
      <c r="AB952" s="23">
        <f>_xlfn.XLOOKUP($D952,当月商品!$D:$D,当月商品!V:V,0)</f>
        <v>0</v>
      </c>
      <c r="AC952" s="23">
        <f>_xlfn.XLOOKUP($D952,前月商品!$D:$D,前月商品!V:V,0)</f>
        <v>0</v>
      </c>
      <c r="AD952" s="23">
        <f>_xlfn.XLOOKUP($D952,前々月商品!$D:$D,前々月商品!V:V,0)</f>
        <v>0</v>
      </c>
      <c r="AE952" s="23">
        <f t="shared" si="202"/>
        <v>0</v>
      </c>
      <c r="AF952" s="23">
        <f t="shared" si="203"/>
        <v>0</v>
      </c>
      <c r="AG952" s="23">
        <f t="shared" si="204"/>
        <v>0</v>
      </c>
      <c r="AH952" s="12">
        <f>_xlfn.XLOOKUP($D952,当月商品!$D:$D,当月商品!W:W,0)</f>
        <v>0</v>
      </c>
      <c r="AI952" s="12">
        <f>_xlfn.XLOOKUP($D952,前月商品!$D:$D,前月商品!W:W,0)</f>
        <v>0</v>
      </c>
      <c r="AJ952" s="12">
        <f>_xlfn.XLOOKUP($D952,前々月商品!$D:$D,前々月商品!W:W,0)</f>
        <v>0</v>
      </c>
      <c r="AK952" s="12">
        <f>_xlfn.XLOOKUP($D952,当月商品!$D:$D,当月商品!H:H,0)</f>
        <v>0</v>
      </c>
      <c r="AL952" s="12">
        <f>_xlfn.XLOOKUP($D952,前月商品!$D:$D,前月商品!H:H,0)</f>
        <v>0</v>
      </c>
      <c r="AM952" s="12">
        <f>_xlfn.XLOOKUP($D952,前々月商品!$D:$D,前々月商品!H:H,0)</f>
        <v>0</v>
      </c>
      <c r="AN952" s="13">
        <f t="shared" si="205"/>
        <v>0</v>
      </c>
      <c r="AO952" s="13">
        <f t="shared" si="206"/>
        <v>0</v>
      </c>
      <c r="AP952" s="13">
        <f t="shared" si="207"/>
        <v>0</v>
      </c>
      <c r="AQ952" s="16">
        <f t="shared" si="208"/>
        <v>0</v>
      </c>
      <c r="AR952" s="16">
        <f t="shared" si="209"/>
        <v>0</v>
      </c>
      <c r="AS952" s="17">
        <f t="shared" si="210"/>
        <v>0</v>
      </c>
      <c r="AT952" t="e">
        <f t="shared" si="211"/>
        <v>#VALUE!</v>
      </c>
    </row>
    <row r="953" spans="3:46" ht="36.65" customHeight="1">
      <c r="C953" s="20">
        <v>948</v>
      </c>
      <c r="D953" s="53">
        <f>現状商品設定!B950</f>
        <v>0</v>
      </c>
      <c r="E953" s="26" t="str">
        <f>IFERROR(_xlfn.XLOOKUP($D953,現状商品設定!B:B,現状商品設定!C:C,"-"),"-")</f>
        <v>-</v>
      </c>
      <c r="F953" s="32" t="s">
        <v>46</v>
      </c>
      <c r="G953" s="30" t="str">
        <f>IFERROR(_xlfn.XLOOKUP($D953,現状商品設定!B:B,現状商品設定!F:F),"-")</f>
        <v>-</v>
      </c>
      <c r="H953" s="34" t="e">
        <f>IF(IF(AND(V953&gt;=設定!$C$3,X953&gt;=L953),G953*(1+設定!$C$6),IF(AND(V953&gt;=設定!$C$3,X953&lt;L953),G953*(1+設定!$C$7*-1),IF(V953&lt;設定!$C$3,G953*(1+設定!$C$6),"除外")))&gt;10,IF(AND(V953&gt;=設定!$C$3,X953&gt;=L953),G953*(1+設定!$C$6),IF(AND(V953&gt;=設定!$C$3,X953&lt;L953),G953*(1+設定!$C$7*-1),IF(V953&lt;設定!$C$3,G953*(1+設定!$C$6),"除外"))),10)</f>
        <v>#VALUE!</v>
      </c>
      <c r="I953" s="34" t="e">
        <f ca="1">IF(消化率!$I$5&lt;1,商品!H953*消化率!$I$5,IF(商品!W953*商品!Q953/(商品!H953*消化率!$I$5)&gt;商品!L953,商品!H953*消化率!$I$5,J953))</f>
        <v>#DIV/0!</v>
      </c>
      <c r="J953" s="34" t="e">
        <f t="shared" si="198"/>
        <v>#VALUE!</v>
      </c>
      <c r="K953" s="34" t="e">
        <f ca="1">IF(ROUNDDOWN(IF(I953&gt;=設定!$C$8,設定!$C$8,商品!I953),0)&lt;10,10,ROUNDDOWN(IF(I953&gt;=設定!$C$8,設定!$C$8,商品!I953),0))</f>
        <v>#DIV/0!</v>
      </c>
      <c r="L953" s="64">
        <f>IF(F953="標準",設定!$C$4,商品!F953)</f>
        <v>5</v>
      </c>
      <c r="M953" s="63" t="str">
        <f>_xlfn.XLOOKUP($D953,全商品!$F:$F,全商品!H:H,"-")</f>
        <v>-</v>
      </c>
      <c r="N953" s="12" t="str">
        <f>_xlfn.XLOOKUP($D953,全商品!$F:$F,全商品!I:I,"-")</f>
        <v>-</v>
      </c>
      <c r="O953" s="23" t="str">
        <f>_xlfn.XLOOKUP($D953,全商品!$F:$F,全商品!K:K,"-")</f>
        <v>-</v>
      </c>
      <c r="P953" s="13" t="str">
        <f>_xlfn.XLOOKUP($D953,全商品!$F:$F,全商品!M:M,"-")</f>
        <v>-</v>
      </c>
      <c r="Q953" s="25" t="str">
        <f>_xlfn.XLOOKUP($D953,現状商品設定!B:B,現状商品設定!D:D,"-")</f>
        <v>-</v>
      </c>
      <c r="R953" s="22">
        <f>SUM(_xlfn.XLOOKUP($D953,当月商品!$D:$D,当月商品!I:I,0),_xlfn.XLOOKUP($D953,前月商品!$D:$D,前月商品!I:I,0),_xlfn.XLOOKUP($D953,前々月商品!$D:$D,前々月商品!I:I,0))</f>
        <v>0</v>
      </c>
      <c r="S953" s="23">
        <f>SUM(_xlfn.XLOOKUP($D953,当月商品!$D:$D,当月商品!V:V,0),_xlfn.XLOOKUP($D953,前月商品!$D:$D,前月商品!V:V,0),_xlfn.XLOOKUP($D953,前々月商品!$D:$D,前々月商品!V:V,0))</f>
        <v>0</v>
      </c>
      <c r="T953" s="23">
        <f t="shared" si="199"/>
        <v>0</v>
      </c>
      <c r="U953" s="23">
        <f>SUM(_xlfn.XLOOKUP($D953,当月商品!$D:$D,当月商品!W:W,0),_xlfn.XLOOKUP($D953,前月商品!$D:$D,前月商品!W:W,0),_xlfn.XLOOKUP($D953,前々月商品!$D:$D,前々月商品!W:W,0))</f>
        <v>0</v>
      </c>
      <c r="V953" s="23">
        <f>SUM(_xlfn.XLOOKUP($D953,当月商品!$D:$D,当月商品!H:H,0),_xlfn.XLOOKUP($D953,前月商品!$D:$D,前月商品!H:H,0),_xlfn.XLOOKUP($D953,前々月商品!$D:$D,前々月商品!H:H,0))</f>
        <v>0</v>
      </c>
      <c r="W953" s="13">
        <f t="shared" si="200"/>
        <v>0</v>
      </c>
      <c r="X953" s="15">
        <f t="shared" si="201"/>
        <v>0</v>
      </c>
      <c r="Y953" s="22">
        <f>_xlfn.XLOOKUP($D953,当月商品!$D:$D,当月商品!I:I,0)</f>
        <v>0</v>
      </c>
      <c r="Z953" s="23">
        <f>_xlfn.XLOOKUP($D953,前月商品!$D:$D,前月商品!I:I,0)</f>
        <v>0</v>
      </c>
      <c r="AA953" s="23">
        <f>_xlfn.XLOOKUP($D953,前々月商品!$D:$D,前々月商品!I:I,0)</f>
        <v>0</v>
      </c>
      <c r="AB953" s="23">
        <f>_xlfn.XLOOKUP($D953,当月商品!$D:$D,当月商品!V:V,0)</f>
        <v>0</v>
      </c>
      <c r="AC953" s="23">
        <f>_xlfn.XLOOKUP($D953,前月商品!$D:$D,前月商品!V:V,0)</f>
        <v>0</v>
      </c>
      <c r="AD953" s="23">
        <f>_xlfn.XLOOKUP($D953,前々月商品!$D:$D,前々月商品!V:V,0)</f>
        <v>0</v>
      </c>
      <c r="AE953" s="23">
        <f t="shared" si="202"/>
        <v>0</v>
      </c>
      <c r="AF953" s="23">
        <f t="shared" si="203"/>
        <v>0</v>
      </c>
      <c r="AG953" s="23">
        <f t="shared" si="204"/>
        <v>0</v>
      </c>
      <c r="AH953" s="12">
        <f>_xlfn.XLOOKUP($D953,当月商品!$D:$D,当月商品!W:W,0)</f>
        <v>0</v>
      </c>
      <c r="AI953" s="12">
        <f>_xlfn.XLOOKUP($D953,前月商品!$D:$D,前月商品!W:W,0)</f>
        <v>0</v>
      </c>
      <c r="AJ953" s="12">
        <f>_xlfn.XLOOKUP($D953,前々月商品!$D:$D,前々月商品!W:W,0)</f>
        <v>0</v>
      </c>
      <c r="AK953" s="12">
        <f>_xlfn.XLOOKUP($D953,当月商品!$D:$D,当月商品!H:H,0)</f>
        <v>0</v>
      </c>
      <c r="AL953" s="12">
        <f>_xlfn.XLOOKUP($D953,前月商品!$D:$D,前月商品!H:H,0)</f>
        <v>0</v>
      </c>
      <c r="AM953" s="12">
        <f>_xlfn.XLOOKUP($D953,前々月商品!$D:$D,前々月商品!H:H,0)</f>
        <v>0</v>
      </c>
      <c r="AN953" s="13">
        <f t="shared" si="205"/>
        <v>0</v>
      </c>
      <c r="AO953" s="13">
        <f t="shared" si="206"/>
        <v>0</v>
      </c>
      <c r="AP953" s="13">
        <f t="shared" si="207"/>
        <v>0</v>
      </c>
      <c r="AQ953" s="16">
        <f t="shared" si="208"/>
        <v>0</v>
      </c>
      <c r="AR953" s="16">
        <f t="shared" si="209"/>
        <v>0</v>
      </c>
      <c r="AS953" s="17">
        <f t="shared" si="210"/>
        <v>0</v>
      </c>
      <c r="AT953" t="e">
        <f t="shared" si="211"/>
        <v>#VALUE!</v>
      </c>
    </row>
    <row r="954" spans="3:46" ht="36.65" customHeight="1">
      <c r="C954" s="20">
        <v>949</v>
      </c>
      <c r="D954" s="53">
        <f>現状商品設定!B951</f>
        <v>0</v>
      </c>
      <c r="E954" s="26" t="str">
        <f>IFERROR(_xlfn.XLOOKUP($D954,現状商品設定!B:B,現状商品設定!C:C,"-"),"-")</f>
        <v>-</v>
      </c>
      <c r="F954" s="32" t="s">
        <v>46</v>
      </c>
      <c r="G954" s="30" t="str">
        <f>IFERROR(_xlfn.XLOOKUP($D954,現状商品設定!B:B,現状商品設定!F:F),"-")</f>
        <v>-</v>
      </c>
      <c r="H954" s="34" t="e">
        <f>IF(IF(AND(V954&gt;=設定!$C$3,X954&gt;=L954),G954*(1+設定!$C$6),IF(AND(V954&gt;=設定!$C$3,X954&lt;L954),G954*(1+設定!$C$7*-1),IF(V954&lt;設定!$C$3,G954*(1+設定!$C$6),"除外")))&gt;10,IF(AND(V954&gt;=設定!$C$3,X954&gt;=L954),G954*(1+設定!$C$6),IF(AND(V954&gt;=設定!$C$3,X954&lt;L954),G954*(1+設定!$C$7*-1),IF(V954&lt;設定!$C$3,G954*(1+設定!$C$6),"除外"))),10)</f>
        <v>#VALUE!</v>
      </c>
      <c r="I954" s="34" t="e">
        <f ca="1">IF(消化率!$I$5&lt;1,商品!H954*消化率!$I$5,IF(商品!W954*商品!Q954/(商品!H954*消化率!$I$5)&gt;商品!L954,商品!H954*消化率!$I$5,J954))</f>
        <v>#DIV/0!</v>
      </c>
      <c r="J954" s="34" t="e">
        <f t="shared" si="198"/>
        <v>#VALUE!</v>
      </c>
      <c r="K954" s="34" t="e">
        <f ca="1">IF(ROUNDDOWN(IF(I954&gt;=設定!$C$8,設定!$C$8,商品!I954),0)&lt;10,10,ROUNDDOWN(IF(I954&gt;=設定!$C$8,設定!$C$8,商品!I954),0))</f>
        <v>#DIV/0!</v>
      </c>
      <c r="L954" s="64">
        <f>IF(F954="標準",設定!$C$4,商品!F954)</f>
        <v>5</v>
      </c>
      <c r="M954" s="63" t="str">
        <f>_xlfn.XLOOKUP($D954,全商品!$F:$F,全商品!H:H,"-")</f>
        <v>-</v>
      </c>
      <c r="N954" s="12" t="str">
        <f>_xlfn.XLOOKUP($D954,全商品!$F:$F,全商品!I:I,"-")</f>
        <v>-</v>
      </c>
      <c r="O954" s="23" t="str">
        <f>_xlfn.XLOOKUP($D954,全商品!$F:$F,全商品!K:K,"-")</f>
        <v>-</v>
      </c>
      <c r="P954" s="13" t="str">
        <f>_xlfn.XLOOKUP($D954,全商品!$F:$F,全商品!M:M,"-")</f>
        <v>-</v>
      </c>
      <c r="Q954" s="25" t="str">
        <f>_xlfn.XLOOKUP($D954,現状商品設定!B:B,現状商品設定!D:D,"-")</f>
        <v>-</v>
      </c>
      <c r="R954" s="22">
        <f>SUM(_xlfn.XLOOKUP($D954,当月商品!$D:$D,当月商品!I:I,0),_xlfn.XLOOKUP($D954,前月商品!$D:$D,前月商品!I:I,0),_xlfn.XLOOKUP($D954,前々月商品!$D:$D,前々月商品!I:I,0))</f>
        <v>0</v>
      </c>
      <c r="S954" s="23">
        <f>SUM(_xlfn.XLOOKUP($D954,当月商品!$D:$D,当月商品!V:V,0),_xlfn.XLOOKUP($D954,前月商品!$D:$D,前月商品!V:V,0),_xlfn.XLOOKUP($D954,前々月商品!$D:$D,前々月商品!V:V,0))</f>
        <v>0</v>
      </c>
      <c r="T954" s="23">
        <f t="shared" si="199"/>
        <v>0</v>
      </c>
      <c r="U954" s="23">
        <f>SUM(_xlfn.XLOOKUP($D954,当月商品!$D:$D,当月商品!W:W,0),_xlfn.XLOOKUP($D954,前月商品!$D:$D,前月商品!W:W,0),_xlfn.XLOOKUP($D954,前々月商品!$D:$D,前々月商品!W:W,0))</f>
        <v>0</v>
      </c>
      <c r="V954" s="23">
        <f>SUM(_xlfn.XLOOKUP($D954,当月商品!$D:$D,当月商品!H:H,0),_xlfn.XLOOKUP($D954,前月商品!$D:$D,前月商品!H:H,0),_xlfn.XLOOKUP($D954,前々月商品!$D:$D,前々月商品!H:H,0))</f>
        <v>0</v>
      </c>
      <c r="W954" s="13">
        <f t="shared" si="200"/>
        <v>0</v>
      </c>
      <c r="X954" s="15">
        <f t="shared" si="201"/>
        <v>0</v>
      </c>
      <c r="Y954" s="22">
        <f>_xlfn.XLOOKUP($D954,当月商品!$D:$D,当月商品!I:I,0)</f>
        <v>0</v>
      </c>
      <c r="Z954" s="23">
        <f>_xlfn.XLOOKUP($D954,前月商品!$D:$D,前月商品!I:I,0)</f>
        <v>0</v>
      </c>
      <c r="AA954" s="23">
        <f>_xlfn.XLOOKUP($D954,前々月商品!$D:$D,前々月商品!I:I,0)</f>
        <v>0</v>
      </c>
      <c r="AB954" s="23">
        <f>_xlfn.XLOOKUP($D954,当月商品!$D:$D,当月商品!V:V,0)</f>
        <v>0</v>
      </c>
      <c r="AC954" s="23">
        <f>_xlfn.XLOOKUP($D954,前月商品!$D:$D,前月商品!V:V,0)</f>
        <v>0</v>
      </c>
      <c r="AD954" s="23">
        <f>_xlfn.XLOOKUP($D954,前々月商品!$D:$D,前々月商品!V:V,0)</f>
        <v>0</v>
      </c>
      <c r="AE954" s="23">
        <f t="shared" si="202"/>
        <v>0</v>
      </c>
      <c r="AF954" s="23">
        <f t="shared" si="203"/>
        <v>0</v>
      </c>
      <c r="AG954" s="23">
        <f t="shared" si="204"/>
        <v>0</v>
      </c>
      <c r="AH954" s="12">
        <f>_xlfn.XLOOKUP($D954,当月商品!$D:$D,当月商品!W:W,0)</f>
        <v>0</v>
      </c>
      <c r="AI954" s="12">
        <f>_xlfn.XLOOKUP($D954,前月商品!$D:$D,前月商品!W:W,0)</f>
        <v>0</v>
      </c>
      <c r="AJ954" s="12">
        <f>_xlfn.XLOOKUP($D954,前々月商品!$D:$D,前々月商品!W:W,0)</f>
        <v>0</v>
      </c>
      <c r="AK954" s="12">
        <f>_xlfn.XLOOKUP($D954,当月商品!$D:$D,当月商品!H:H,0)</f>
        <v>0</v>
      </c>
      <c r="AL954" s="12">
        <f>_xlfn.XLOOKUP($D954,前月商品!$D:$D,前月商品!H:H,0)</f>
        <v>0</v>
      </c>
      <c r="AM954" s="12">
        <f>_xlfn.XLOOKUP($D954,前々月商品!$D:$D,前々月商品!H:H,0)</f>
        <v>0</v>
      </c>
      <c r="AN954" s="13">
        <f t="shared" si="205"/>
        <v>0</v>
      </c>
      <c r="AO954" s="13">
        <f t="shared" si="206"/>
        <v>0</v>
      </c>
      <c r="AP954" s="13">
        <f t="shared" si="207"/>
        <v>0</v>
      </c>
      <c r="AQ954" s="16">
        <f t="shared" si="208"/>
        <v>0</v>
      </c>
      <c r="AR954" s="16">
        <f t="shared" si="209"/>
        <v>0</v>
      </c>
      <c r="AS954" s="17">
        <f t="shared" si="210"/>
        <v>0</v>
      </c>
      <c r="AT954" t="e">
        <f t="shared" si="211"/>
        <v>#VALUE!</v>
      </c>
    </row>
    <row r="955" spans="3:46" ht="36.65" customHeight="1">
      <c r="C955" s="20">
        <v>950</v>
      </c>
      <c r="D955" s="53">
        <f>現状商品設定!B952</f>
        <v>0</v>
      </c>
      <c r="E955" s="26" t="str">
        <f>IFERROR(_xlfn.XLOOKUP($D955,現状商品設定!B:B,現状商品設定!C:C,"-"),"-")</f>
        <v>-</v>
      </c>
      <c r="F955" s="32" t="s">
        <v>46</v>
      </c>
      <c r="G955" s="30" t="str">
        <f>IFERROR(_xlfn.XLOOKUP($D955,現状商品設定!B:B,現状商品設定!F:F),"-")</f>
        <v>-</v>
      </c>
      <c r="H955" s="34" t="e">
        <f>IF(IF(AND(V955&gt;=設定!$C$3,X955&gt;=L955),G955*(1+設定!$C$6),IF(AND(V955&gt;=設定!$C$3,X955&lt;L955),G955*(1+設定!$C$7*-1),IF(V955&lt;設定!$C$3,G955*(1+設定!$C$6),"除外")))&gt;10,IF(AND(V955&gt;=設定!$C$3,X955&gt;=L955),G955*(1+設定!$C$6),IF(AND(V955&gt;=設定!$C$3,X955&lt;L955),G955*(1+設定!$C$7*-1),IF(V955&lt;設定!$C$3,G955*(1+設定!$C$6),"除外"))),10)</f>
        <v>#VALUE!</v>
      </c>
      <c r="I955" s="34" t="e">
        <f ca="1">IF(消化率!$I$5&lt;1,商品!H955*消化率!$I$5,IF(商品!W955*商品!Q955/(商品!H955*消化率!$I$5)&gt;商品!L955,商品!H955*消化率!$I$5,J955))</f>
        <v>#DIV/0!</v>
      </c>
      <c r="J955" s="34" t="e">
        <f t="shared" si="198"/>
        <v>#VALUE!</v>
      </c>
      <c r="K955" s="34" t="e">
        <f ca="1">IF(ROUNDDOWN(IF(I955&gt;=設定!$C$8,設定!$C$8,商品!I955),0)&lt;10,10,ROUNDDOWN(IF(I955&gt;=設定!$C$8,設定!$C$8,商品!I955),0))</f>
        <v>#DIV/0!</v>
      </c>
      <c r="L955" s="64">
        <f>IF(F955="標準",設定!$C$4,商品!F955)</f>
        <v>5</v>
      </c>
      <c r="M955" s="63" t="str">
        <f>_xlfn.XLOOKUP($D955,全商品!$F:$F,全商品!H:H,"-")</f>
        <v>-</v>
      </c>
      <c r="N955" s="12" t="str">
        <f>_xlfn.XLOOKUP($D955,全商品!$F:$F,全商品!I:I,"-")</f>
        <v>-</v>
      </c>
      <c r="O955" s="23" t="str">
        <f>_xlfn.XLOOKUP($D955,全商品!$F:$F,全商品!K:K,"-")</f>
        <v>-</v>
      </c>
      <c r="P955" s="13" t="str">
        <f>_xlfn.XLOOKUP($D955,全商品!$F:$F,全商品!M:M,"-")</f>
        <v>-</v>
      </c>
      <c r="Q955" s="25" t="str">
        <f>_xlfn.XLOOKUP($D955,現状商品設定!B:B,現状商品設定!D:D,"-")</f>
        <v>-</v>
      </c>
      <c r="R955" s="22">
        <f>SUM(_xlfn.XLOOKUP($D955,当月商品!$D:$D,当月商品!I:I,0),_xlfn.XLOOKUP($D955,前月商品!$D:$D,前月商品!I:I,0),_xlfn.XLOOKUP($D955,前々月商品!$D:$D,前々月商品!I:I,0))</f>
        <v>0</v>
      </c>
      <c r="S955" s="23">
        <f>SUM(_xlfn.XLOOKUP($D955,当月商品!$D:$D,当月商品!V:V,0),_xlfn.XLOOKUP($D955,前月商品!$D:$D,前月商品!V:V,0),_xlfn.XLOOKUP($D955,前々月商品!$D:$D,前々月商品!V:V,0))</f>
        <v>0</v>
      </c>
      <c r="T955" s="23">
        <f t="shared" si="199"/>
        <v>0</v>
      </c>
      <c r="U955" s="23">
        <f>SUM(_xlfn.XLOOKUP($D955,当月商品!$D:$D,当月商品!W:W,0),_xlfn.XLOOKUP($D955,前月商品!$D:$D,前月商品!W:W,0),_xlfn.XLOOKUP($D955,前々月商品!$D:$D,前々月商品!W:W,0))</f>
        <v>0</v>
      </c>
      <c r="V955" s="23">
        <f>SUM(_xlfn.XLOOKUP($D955,当月商品!$D:$D,当月商品!H:H,0),_xlfn.XLOOKUP($D955,前月商品!$D:$D,前月商品!H:H,0),_xlfn.XLOOKUP($D955,前々月商品!$D:$D,前々月商品!H:H,0))</f>
        <v>0</v>
      </c>
      <c r="W955" s="13">
        <f t="shared" si="200"/>
        <v>0</v>
      </c>
      <c r="X955" s="15">
        <f t="shared" si="201"/>
        <v>0</v>
      </c>
      <c r="Y955" s="22">
        <f>_xlfn.XLOOKUP($D955,当月商品!$D:$D,当月商品!I:I,0)</f>
        <v>0</v>
      </c>
      <c r="Z955" s="23">
        <f>_xlfn.XLOOKUP($D955,前月商品!$D:$D,前月商品!I:I,0)</f>
        <v>0</v>
      </c>
      <c r="AA955" s="23">
        <f>_xlfn.XLOOKUP($D955,前々月商品!$D:$D,前々月商品!I:I,0)</f>
        <v>0</v>
      </c>
      <c r="AB955" s="23">
        <f>_xlfn.XLOOKUP($D955,当月商品!$D:$D,当月商品!V:V,0)</f>
        <v>0</v>
      </c>
      <c r="AC955" s="23">
        <f>_xlfn.XLOOKUP($D955,前月商品!$D:$D,前月商品!V:V,0)</f>
        <v>0</v>
      </c>
      <c r="AD955" s="23">
        <f>_xlfn.XLOOKUP($D955,前々月商品!$D:$D,前々月商品!V:V,0)</f>
        <v>0</v>
      </c>
      <c r="AE955" s="23">
        <f t="shared" si="202"/>
        <v>0</v>
      </c>
      <c r="AF955" s="23">
        <f t="shared" si="203"/>
        <v>0</v>
      </c>
      <c r="AG955" s="23">
        <f t="shared" si="204"/>
        <v>0</v>
      </c>
      <c r="AH955" s="12">
        <f>_xlfn.XLOOKUP($D955,当月商品!$D:$D,当月商品!W:W,0)</f>
        <v>0</v>
      </c>
      <c r="AI955" s="12">
        <f>_xlfn.XLOOKUP($D955,前月商品!$D:$D,前月商品!W:W,0)</f>
        <v>0</v>
      </c>
      <c r="AJ955" s="12">
        <f>_xlfn.XLOOKUP($D955,前々月商品!$D:$D,前々月商品!W:W,0)</f>
        <v>0</v>
      </c>
      <c r="AK955" s="12">
        <f>_xlfn.XLOOKUP($D955,当月商品!$D:$D,当月商品!H:H,0)</f>
        <v>0</v>
      </c>
      <c r="AL955" s="12">
        <f>_xlfn.XLOOKUP($D955,前月商品!$D:$D,前月商品!H:H,0)</f>
        <v>0</v>
      </c>
      <c r="AM955" s="12">
        <f>_xlfn.XLOOKUP($D955,前々月商品!$D:$D,前々月商品!H:H,0)</f>
        <v>0</v>
      </c>
      <c r="AN955" s="13">
        <f t="shared" si="205"/>
        <v>0</v>
      </c>
      <c r="AO955" s="13">
        <f t="shared" si="206"/>
        <v>0</v>
      </c>
      <c r="AP955" s="13">
        <f t="shared" si="207"/>
        <v>0</v>
      </c>
      <c r="AQ955" s="16">
        <f t="shared" si="208"/>
        <v>0</v>
      </c>
      <c r="AR955" s="16">
        <f t="shared" si="209"/>
        <v>0</v>
      </c>
      <c r="AS955" s="17">
        <f t="shared" si="210"/>
        <v>0</v>
      </c>
      <c r="AT955" t="e">
        <f t="shared" si="211"/>
        <v>#VALUE!</v>
      </c>
    </row>
    <row r="956" spans="3:46" ht="36.65" customHeight="1">
      <c r="C956" s="20">
        <v>951</v>
      </c>
      <c r="D956" s="53">
        <f>現状商品設定!B953</f>
        <v>0</v>
      </c>
      <c r="E956" s="26" t="str">
        <f>IFERROR(_xlfn.XLOOKUP($D956,現状商品設定!B:B,現状商品設定!C:C,"-"),"-")</f>
        <v>-</v>
      </c>
      <c r="F956" s="32" t="s">
        <v>46</v>
      </c>
      <c r="G956" s="30" t="str">
        <f>IFERROR(_xlfn.XLOOKUP($D956,現状商品設定!B:B,現状商品設定!F:F),"-")</f>
        <v>-</v>
      </c>
      <c r="H956" s="34" t="e">
        <f>IF(IF(AND(V956&gt;=設定!$C$3,X956&gt;=L956),G956*(1+設定!$C$6),IF(AND(V956&gt;=設定!$C$3,X956&lt;L956),G956*(1+設定!$C$7*-1),IF(V956&lt;設定!$C$3,G956*(1+設定!$C$6),"除外")))&gt;10,IF(AND(V956&gt;=設定!$C$3,X956&gt;=L956),G956*(1+設定!$C$6),IF(AND(V956&gt;=設定!$C$3,X956&lt;L956),G956*(1+設定!$C$7*-1),IF(V956&lt;設定!$C$3,G956*(1+設定!$C$6),"除外"))),10)</f>
        <v>#VALUE!</v>
      </c>
      <c r="I956" s="34" t="e">
        <f ca="1">IF(消化率!$I$5&lt;1,商品!H956*消化率!$I$5,IF(商品!W956*商品!Q956/(商品!H956*消化率!$I$5)&gt;商品!L956,商品!H956*消化率!$I$5,J956))</f>
        <v>#DIV/0!</v>
      </c>
      <c r="J956" s="34" t="e">
        <f t="shared" si="198"/>
        <v>#VALUE!</v>
      </c>
      <c r="K956" s="34" t="e">
        <f ca="1">IF(ROUNDDOWN(IF(I956&gt;=設定!$C$8,設定!$C$8,商品!I956),0)&lt;10,10,ROUNDDOWN(IF(I956&gt;=設定!$C$8,設定!$C$8,商品!I956),0))</f>
        <v>#DIV/0!</v>
      </c>
      <c r="L956" s="64">
        <f>IF(F956="標準",設定!$C$4,商品!F956)</f>
        <v>5</v>
      </c>
      <c r="M956" s="63" t="str">
        <f>_xlfn.XLOOKUP($D956,全商品!$F:$F,全商品!H:H,"-")</f>
        <v>-</v>
      </c>
      <c r="N956" s="12" t="str">
        <f>_xlfn.XLOOKUP($D956,全商品!$F:$F,全商品!I:I,"-")</f>
        <v>-</v>
      </c>
      <c r="O956" s="23" t="str">
        <f>_xlfn.XLOOKUP($D956,全商品!$F:$F,全商品!K:K,"-")</f>
        <v>-</v>
      </c>
      <c r="P956" s="13" t="str">
        <f>_xlfn.XLOOKUP($D956,全商品!$F:$F,全商品!M:M,"-")</f>
        <v>-</v>
      </c>
      <c r="Q956" s="25" t="str">
        <f>_xlfn.XLOOKUP($D956,現状商品設定!B:B,現状商品設定!D:D,"-")</f>
        <v>-</v>
      </c>
      <c r="R956" s="22">
        <f>SUM(_xlfn.XLOOKUP($D956,当月商品!$D:$D,当月商品!I:I,0),_xlfn.XLOOKUP($D956,前月商品!$D:$D,前月商品!I:I,0),_xlfn.XLOOKUP($D956,前々月商品!$D:$D,前々月商品!I:I,0))</f>
        <v>0</v>
      </c>
      <c r="S956" s="23">
        <f>SUM(_xlfn.XLOOKUP($D956,当月商品!$D:$D,当月商品!V:V,0),_xlfn.XLOOKUP($D956,前月商品!$D:$D,前月商品!V:V,0),_xlfn.XLOOKUP($D956,前々月商品!$D:$D,前々月商品!V:V,0))</f>
        <v>0</v>
      </c>
      <c r="T956" s="23">
        <f t="shared" si="199"/>
        <v>0</v>
      </c>
      <c r="U956" s="23">
        <f>SUM(_xlfn.XLOOKUP($D956,当月商品!$D:$D,当月商品!W:W,0),_xlfn.XLOOKUP($D956,前月商品!$D:$D,前月商品!W:W,0),_xlfn.XLOOKUP($D956,前々月商品!$D:$D,前々月商品!W:W,0))</f>
        <v>0</v>
      </c>
      <c r="V956" s="23">
        <f>SUM(_xlfn.XLOOKUP($D956,当月商品!$D:$D,当月商品!H:H,0),_xlfn.XLOOKUP($D956,前月商品!$D:$D,前月商品!H:H,0),_xlfn.XLOOKUP($D956,前々月商品!$D:$D,前々月商品!H:H,0))</f>
        <v>0</v>
      </c>
      <c r="W956" s="13">
        <f t="shared" si="200"/>
        <v>0</v>
      </c>
      <c r="X956" s="15">
        <f t="shared" si="201"/>
        <v>0</v>
      </c>
      <c r="Y956" s="22">
        <f>_xlfn.XLOOKUP($D956,当月商品!$D:$D,当月商品!I:I,0)</f>
        <v>0</v>
      </c>
      <c r="Z956" s="23">
        <f>_xlfn.XLOOKUP($D956,前月商品!$D:$D,前月商品!I:I,0)</f>
        <v>0</v>
      </c>
      <c r="AA956" s="23">
        <f>_xlfn.XLOOKUP($D956,前々月商品!$D:$D,前々月商品!I:I,0)</f>
        <v>0</v>
      </c>
      <c r="AB956" s="23">
        <f>_xlfn.XLOOKUP($D956,当月商品!$D:$D,当月商品!V:V,0)</f>
        <v>0</v>
      </c>
      <c r="AC956" s="23">
        <f>_xlfn.XLOOKUP($D956,前月商品!$D:$D,前月商品!V:V,0)</f>
        <v>0</v>
      </c>
      <c r="AD956" s="23">
        <f>_xlfn.XLOOKUP($D956,前々月商品!$D:$D,前々月商品!V:V,0)</f>
        <v>0</v>
      </c>
      <c r="AE956" s="23">
        <f t="shared" si="202"/>
        <v>0</v>
      </c>
      <c r="AF956" s="23">
        <f t="shared" si="203"/>
        <v>0</v>
      </c>
      <c r="AG956" s="23">
        <f t="shared" si="204"/>
        <v>0</v>
      </c>
      <c r="AH956" s="12">
        <f>_xlfn.XLOOKUP($D956,当月商品!$D:$D,当月商品!W:W,0)</f>
        <v>0</v>
      </c>
      <c r="AI956" s="12">
        <f>_xlfn.XLOOKUP($D956,前月商品!$D:$D,前月商品!W:W,0)</f>
        <v>0</v>
      </c>
      <c r="AJ956" s="12">
        <f>_xlfn.XLOOKUP($D956,前々月商品!$D:$D,前々月商品!W:W,0)</f>
        <v>0</v>
      </c>
      <c r="AK956" s="12">
        <f>_xlfn.XLOOKUP($D956,当月商品!$D:$D,当月商品!H:H,0)</f>
        <v>0</v>
      </c>
      <c r="AL956" s="12">
        <f>_xlfn.XLOOKUP($D956,前月商品!$D:$D,前月商品!H:H,0)</f>
        <v>0</v>
      </c>
      <c r="AM956" s="12">
        <f>_xlfn.XLOOKUP($D956,前々月商品!$D:$D,前々月商品!H:H,0)</f>
        <v>0</v>
      </c>
      <c r="AN956" s="13">
        <f t="shared" si="205"/>
        <v>0</v>
      </c>
      <c r="AO956" s="13">
        <f t="shared" si="206"/>
        <v>0</v>
      </c>
      <c r="AP956" s="13">
        <f t="shared" si="207"/>
        <v>0</v>
      </c>
      <c r="AQ956" s="16">
        <f t="shared" si="208"/>
        <v>0</v>
      </c>
      <c r="AR956" s="16">
        <f t="shared" si="209"/>
        <v>0</v>
      </c>
      <c r="AS956" s="17">
        <f t="shared" si="210"/>
        <v>0</v>
      </c>
      <c r="AT956" t="e">
        <f t="shared" si="211"/>
        <v>#VALUE!</v>
      </c>
    </row>
    <row r="957" spans="3:46" ht="36.65" customHeight="1">
      <c r="C957" s="20">
        <v>952</v>
      </c>
      <c r="D957" s="53">
        <f>現状商品設定!B954</f>
        <v>0</v>
      </c>
      <c r="E957" s="26" t="str">
        <f>IFERROR(_xlfn.XLOOKUP($D957,現状商品設定!B:B,現状商品設定!C:C,"-"),"-")</f>
        <v>-</v>
      </c>
      <c r="F957" s="32" t="s">
        <v>46</v>
      </c>
      <c r="G957" s="30" t="str">
        <f>IFERROR(_xlfn.XLOOKUP($D957,現状商品設定!B:B,現状商品設定!F:F),"-")</f>
        <v>-</v>
      </c>
      <c r="H957" s="34" t="e">
        <f>IF(IF(AND(V957&gt;=設定!$C$3,X957&gt;=L957),G957*(1+設定!$C$6),IF(AND(V957&gt;=設定!$C$3,X957&lt;L957),G957*(1+設定!$C$7*-1),IF(V957&lt;設定!$C$3,G957*(1+設定!$C$6),"除外")))&gt;10,IF(AND(V957&gt;=設定!$C$3,X957&gt;=L957),G957*(1+設定!$C$6),IF(AND(V957&gt;=設定!$C$3,X957&lt;L957),G957*(1+設定!$C$7*-1),IF(V957&lt;設定!$C$3,G957*(1+設定!$C$6),"除外"))),10)</f>
        <v>#VALUE!</v>
      </c>
      <c r="I957" s="34" t="e">
        <f ca="1">IF(消化率!$I$5&lt;1,商品!H957*消化率!$I$5,IF(商品!W957*商品!Q957/(商品!H957*消化率!$I$5)&gt;商品!L957,商品!H957*消化率!$I$5,J957))</f>
        <v>#DIV/0!</v>
      </c>
      <c r="J957" s="34" t="e">
        <f t="shared" si="198"/>
        <v>#VALUE!</v>
      </c>
      <c r="K957" s="34" t="e">
        <f ca="1">IF(ROUNDDOWN(IF(I957&gt;=設定!$C$8,設定!$C$8,商品!I957),0)&lt;10,10,ROUNDDOWN(IF(I957&gt;=設定!$C$8,設定!$C$8,商品!I957),0))</f>
        <v>#DIV/0!</v>
      </c>
      <c r="L957" s="64">
        <f>IF(F957="標準",設定!$C$4,商品!F957)</f>
        <v>5</v>
      </c>
      <c r="M957" s="63" t="str">
        <f>_xlfn.XLOOKUP($D957,全商品!$F:$F,全商品!H:H,"-")</f>
        <v>-</v>
      </c>
      <c r="N957" s="12" t="str">
        <f>_xlfn.XLOOKUP($D957,全商品!$F:$F,全商品!I:I,"-")</f>
        <v>-</v>
      </c>
      <c r="O957" s="23" t="str">
        <f>_xlfn.XLOOKUP($D957,全商品!$F:$F,全商品!K:K,"-")</f>
        <v>-</v>
      </c>
      <c r="P957" s="13" t="str">
        <f>_xlfn.XLOOKUP($D957,全商品!$F:$F,全商品!M:M,"-")</f>
        <v>-</v>
      </c>
      <c r="Q957" s="25" t="str">
        <f>_xlfn.XLOOKUP($D957,現状商品設定!B:B,現状商品設定!D:D,"-")</f>
        <v>-</v>
      </c>
      <c r="R957" s="22">
        <f>SUM(_xlfn.XLOOKUP($D957,当月商品!$D:$D,当月商品!I:I,0),_xlfn.XLOOKUP($D957,前月商品!$D:$D,前月商品!I:I,0),_xlfn.XLOOKUP($D957,前々月商品!$D:$D,前々月商品!I:I,0))</f>
        <v>0</v>
      </c>
      <c r="S957" s="23">
        <f>SUM(_xlfn.XLOOKUP($D957,当月商品!$D:$D,当月商品!V:V,0),_xlfn.XLOOKUP($D957,前月商品!$D:$D,前月商品!V:V,0),_xlfn.XLOOKUP($D957,前々月商品!$D:$D,前々月商品!V:V,0))</f>
        <v>0</v>
      </c>
      <c r="T957" s="23">
        <f t="shared" si="199"/>
        <v>0</v>
      </c>
      <c r="U957" s="23">
        <f>SUM(_xlfn.XLOOKUP($D957,当月商品!$D:$D,当月商品!W:W,0),_xlfn.XLOOKUP($D957,前月商品!$D:$D,前月商品!W:W,0),_xlfn.XLOOKUP($D957,前々月商品!$D:$D,前々月商品!W:W,0))</f>
        <v>0</v>
      </c>
      <c r="V957" s="23">
        <f>SUM(_xlfn.XLOOKUP($D957,当月商品!$D:$D,当月商品!H:H,0),_xlfn.XLOOKUP($D957,前月商品!$D:$D,前月商品!H:H,0),_xlfn.XLOOKUP($D957,前々月商品!$D:$D,前々月商品!H:H,0))</f>
        <v>0</v>
      </c>
      <c r="W957" s="13">
        <f t="shared" si="200"/>
        <v>0</v>
      </c>
      <c r="X957" s="15">
        <f t="shared" si="201"/>
        <v>0</v>
      </c>
      <c r="Y957" s="22">
        <f>_xlfn.XLOOKUP($D957,当月商品!$D:$D,当月商品!I:I,0)</f>
        <v>0</v>
      </c>
      <c r="Z957" s="23">
        <f>_xlfn.XLOOKUP($D957,前月商品!$D:$D,前月商品!I:I,0)</f>
        <v>0</v>
      </c>
      <c r="AA957" s="23">
        <f>_xlfn.XLOOKUP($D957,前々月商品!$D:$D,前々月商品!I:I,0)</f>
        <v>0</v>
      </c>
      <c r="AB957" s="23">
        <f>_xlfn.XLOOKUP($D957,当月商品!$D:$D,当月商品!V:V,0)</f>
        <v>0</v>
      </c>
      <c r="AC957" s="23">
        <f>_xlfn.XLOOKUP($D957,前月商品!$D:$D,前月商品!V:V,0)</f>
        <v>0</v>
      </c>
      <c r="AD957" s="23">
        <f>_xlfn.XLOOKUP($D957,前々月商品!$D:$D,前々月商品!V:V,0)</f>
        <v>0</v>
      </c>
      <c r="AE957" s="23">
        <f t="shared" si="202"/>
        <v>0</v>
      </c>
      <c r="AF957" s="23">
        <f t="shared" si="203"/>
        <v>0</v>
      </c>
      <c r="AG957" s="23">
        <f t="shared" si="204"/>
        <v>0</v>
      </c>
      <c r="AH957" s="12">
        <f>_xlfn.XLOOKUP($D957,当月商品!$D:$D,当月商品!W:W,0)</f>
        <v>0</v>
      </c>
      <c r="AI957" s="12">
        <f>_xlfn.XLOOKUP($D957,前月商品!$D:$D,前月商品!W:W,0)</f>
        <v>0</v>
      </c>
      <c r="AJ957" s="12">
        <f>_xlfn.XLOOKUP($D957,前々月商品!$D:$D,前々月商品!W:W,0)</f>
        <v>0</v>
      </c>
      <c r="AK957" s="12">
        <f>_xlfn.XLOOKUP($D957,当月商品!$D:$D,当月商品!H:H,0)</f>
        <v>0</v>
      </c>
      <c r="AL957" s="12">
        <f>_xlfn.XLOOKUP($D957,前月商品!$D:$D,前月商品!H:H,0)</f>
        <v>0</v>
      </c>
      <c r="AM957" s="12">
        <f>_xlfn.XLOOKUP($D957,前々月商品!$D:$D,前々月商品!H:H,0)</f>
        <v>0</v>
      </c>
      <c r="AN957" s="13">
        <f t="shared" si="205"/>
        <v>0</v>
      </c>
      <c r="AO957" s="13">
        <f t="shared" si="206"/>
        <v>0</v>
      </c>
      <c r="AP957" s="13">
        <f t="shared" si="207"/>
        <v>0</v>
      </c>
      <c r="AQ957" s="16">
        <f t="shared" si="208"/>
        <v>0</v>
      </c>
      <c r="AR957" s="16">
        <f t="shared" si="209"/>
        <v>0</v>
      </c>
      <c r="AS957" s="17">
        <f t="shared" si="210"/>
        <v>0</v>
      </c>
      <c r="AT957" t="e">
        <f t="shared" si="211"/>
        <v>#VALUE!</v>
      </c>
    </row>
    <row r="958" spans="3:46" ht="36.65" customHeight="1">
      <c r="C958" s="20">
        <v>953</v>
      </c>
      <c r="D958" s="53">
        <f>現状商品設定!B955</f>
        <v>0</v>
      </c>
      <c r="E958" s="26" t="str">
        <f>IFERROR(_xlfn.XLOOKUP($D958,現状商品設定!B:B,現状商品設定!C:C,"-"),"-")</f>
        <v>-</v>
      </c>
      <c r="F958" s="32" t="s">
        <v>46</v>
      </c>
      <c r="G958" s="30" t="str">
        <f>IFERROR(_xlfn.XLOOKUP($D958,現状商品設定!B:B,現状商品設定!F:F),"-")</f>
        <v>-</v>
      </c>
      <c r="H958" s="34" t="e">
        <f>IF(IF(AND(V958&gt;=設定!$C$3,X958&gt;=L958),G958*(1+設定!$C$6),IF(AND(V958&gt;=設定!$C$3,X958&lt;L958),G958*(1+設定!$C$7*-1),IF(V958&lt;設定!$C$3,G958*(1+設定!$C$6),"除外")))&gt;10,IF(AND(V958&gt;=設定!$C$3,X958&gt;=L958),G958*(1+設定!$C$6),IF(AND(V958&gt;=設定!$C$3,X958&lt;L958),G958*(1+設定!$C$7*-1),IF(V958&lt;設定!$C$3,G958*(1+設定!$C$6),"除外"))),10)</f>
        <v>#VALUE!</v>
      </c>
      <c r="I958" s="34" t="e">
        <f ca="1">IF(消化率!$I$5&lt;1,商品!H958*消化率!$I$5,IF(商品!W958*商品!Q958/(商品!H958*消化率!$I$5)&gt;商品!L958,商品!H958*消化率!$I$5,J958))</f>
        <v>#DIV/0!</v>
      </c>
      <c r="J958" s="34" t="e">
        <f t="shared" si="198"/>
        <v>#VALUE!</v>
      </c>
      <c r="K958" s="34" t="e">
        <f ca="1">IF(ROUNDDOWN(IF(I958&gt;=設定!$C$8,設定!$C$8,商品!I958),0)&lt;10,10,ROUNDDOWN(IF(I958&gt;=設定!$C$8,設定!$C$8,商品!I958),0))</f>
        <v>#DIV/0!</v>
      </c>
      <c r="L958" s="64">
        <f>IF(F958="標準",設定!$C$4,商品!F958)</f>
        <v>5</v>
      </c>
      <c r="M958" s="63" t="str">
        <f>_xlfn.XLOOKUP($D958,全商品!$F:$F,全商品!H:H,"-")</f>
        <v>-</v>
      </c>
      <c r="N958" s="12" t="str">
        <f>_xlfn.XLOOKUP($D958,全商品!$F:$F,全商品!I:I,"-")</f>
        <v>-</v>
      </c>
      <c r="O958" s="23" t="str">
        <f>_xlfn.XLOOKUP($D958,全商品!$F:$F,全商品!K:K,"-")</f>
        <v>-</v>
      </c>
      <c r="P958" s="13" t="str">
        <f>_xlfn.XLOOKUP($D958,全商品!$F:$F,全商品!M:M,"-")</f>
        <v>-</v>
      </c>
      <c r="Q958" s="25" t="str">
        <f>_xlfn.XLOOKUP($D958,現状商品設定!B:B,現状商品設定!D:D,"-")</f>
        <v>-</v>
      </c>
      <c r="R958" s="22">
        <f>SUM(_xlfn.XLOOKUP($D958,当月商品!$D:$D,当月商品!I:I,0),_xlfn.XLOOKUP($D958,前月商品!$D:$D,前月商品!I:I,0),_xlfn.XLOOKUP($D958,前々月商品!$D:$D,前々月商品!I:I,0))</f>
        <v>0</v>
      </c>
      <c r="S958" s="23">
        <f>SUM(_xlfn.XLOOKUP($D958,当月商品!$D:$D,当月商品!V:V,0),_xlfn.XLOOKUP($D958,前月商品!$D:$D,前月商品!V:V,0),_xlfn.XLOOKUP($D958,前々月商品!$D:$D,前々月商品!V:V,0))</f>
        <v>0</v>
      </c>
      <c r="T958" s="23">
        <f t="shared" si="199"/>
        <v>0</v>
      </c>
      <c r="U958" s="23">
        <f>SUM(_xlfn.XLOOKUP($D958,当月商品!$D:$D,当月商品!W:W,0),_xlfn.XLOOKUP($D958,前月商品!$D:$D,前月商品!W:W,0),_xlfn.XLOOKUP($D958,前々月商品!$D:$D,前々月商品!W:W,0))</f>
        <v>0</v>
      </c>
      <c r="V958" s="23">
        <f>SUM(_xlfn.XLOOKUP($D958,当月商品!$D:$D,当月商品!H:H,0),_xlfn.XLOOKUP($D958,前月商品!$D:$D,前月商品!H:H,0),_xlfn.XLOOKUP($D958,前々月商品!$D:$D,前々月商品!H:H,0))</f>
        <v>0</v>
      </c>
      <c r="W958" s="13">
        <f t="shared" si="200"/>
        <v>0</v>
      </c>
      <c r="X958" s="15">
        <f t="shared" si="201"/>
        <v>0</v>
      </c>
      <c r="Y958" s="22">
        <f>_xlfn.XLOOKUP($D958,当月商品!$D:$D,当月商品!I:I,0)</f>
        <v>0</v>
      </c>
      <c r="Z958" s="23">
        <f>_xlfn.XLOOKUP($D958,前月商品!$D:$D,前月商品!I:I,0)</f>
        <v>0</v>
      </c>
      <c r="AA958" s="23">
        <f>_xlfn.XLOOKUP($D958,前々月商品!$D:$D,前々月商品!I:I,0)</f>
        <v>0</v>
      </c>
      <c r="AB958" s="23">
        <f>_xlfn.XLOOKUP($D958,当月商品!$D:$D,当月商品!V:V,0)</f>
        <v>0</v>
      </c>
      <c r="AC958" s="23">
        <f>_xlfn.XLOOKUP($D958,前月商品!$D:$D,前月商品!V:V,0)</f>
        <v>0</v>
      </c>
      <c r="AD958" s="23">
        <f>_xlfn.XLOOKUP($D958,前々月商品!$D:$D,前々月商品!V:V,0)</f>
        <v>0</v>
      </c>
      <c r="AE958" s="23">
        <f t="shared" si="202"/>
        <v>0</v>
      </c>
      <c r="AF958" s="23">
        <f t="shared" si="203"/>
        <v>0</v>
      </c>
      <c r="AG958" s="23">
        <f t="shared" si="204"/>
        <v>0</v>
      </c>
      <c r="AH958" s="12">
        <f>_xlfn.XLOOKUP($D958,当月商品!$D:$D,当月商品!W:W,0)</f>
        <v>0</v>
      </c>
      <c r="AI958" s="12">
        <f>_xlfn.XLOOKUP($D958,前月商品!$D:$D,前月商品!W:W,0)</f>
        <v>0</v>
      </c>
      <c r="AJ958" s="12">
        <f>_xlfn.XLOOKUP($D958,前々月商品!$D:$D,前々月商品!W:W,0)</f>
        <v>0</v>
      </c>
      <c r="AK958" s="12">
        <f>_xlfn.XLOOKUP($D958,当月商品!$D:$D,当月商品!H:H,0)</f>
        <v>0</v>
      </c>
      <c r="AL958" s="12">
        <f>_xlfn.XLOOKUP($D958,前月商品!$D:$D,前月商品!H:H,0)</f>
        <v>0</v>
      </c>
      <c r="AM958" s="12">
        <f>_xlfn.XLOOKUP($D958,前々月商品!$D:$D,前々月商品!H:H,0)</f>
        <v>0</v>
      </c>
      <c r="AN958" s="13">
        <f t="shared" si="205"/>
        <v>0</v>
      </c>
      <c r="AO958" s="13">
        <f t="shared" si="206"/>
        <v>0</v>
      </c>
      <c r="AP958" s="13">
        <f t="shared" si="207"/>
        <v>0</v>
      </c>
      <c r="AQ958" s="16">
        <f t="shared" si="208"/>
        <v>0</v>
      </c>
      <c r="AR958" s="16">
        <f t="shared" si="209"/>
        <v>0</v>
      </c>
      <c r="AS958" s="17">
        <f t="shared" si="210"/>
        <v>0</v>
      </c>
      <c r="AT958" t="e">
        <f t="shared" si="211"/>
        <v>#VALUE!</v>
      </c>
    </row>
    <row r="959" spans="3:46" ht="36.65" customHeight="1">
      <c r="C959" s="20">
        <v>954</v>
      </c>
      <c r="D959" s="53">
        <f>現状商品設定!B956</f>
        <v>0</v>
      </c>
      <c r="E959" s="26" t="str">
        <f>IFERROR(_xlfn.XLOOKUP($D959,現状商品設定!B:B,現状商品設定!C:C,"-"),"-")</f>
        <v>-</v>
      </c>
      <c r="F959" s="32" t="s">
        <v>46</v>
      </c>
      <c r="G959" s="30" t="str">
        <f>IFERROR(_xlfn.XLOOKUP($D959,現状商品設定!B:B,現状商品設定!F:F),"-")</f>
        <v>-</v>
      </c>
      <c r="H959" s="34" t="e">
        <f>IF(IF(AND(V959&gt;=設定!$C$3,X959&gt;=L959),G959*(1+設定!$C$6),IF(AND(V959&gt;=設定!$C$3,X959&lt;L959),G959*(1+設定!$C$7*-1),IF(V959&lt;設定!$C$3,G959*(1+設定!$C$6),"除外")))&gt;10,IF(AND(V959&gt;=設定!$C$3,X959&gt;=L959),G959*(1+設定!$C$6),IF(AND(V959&gt;=設定!$C$3,X959&lt;L959),G959*(1+設定!$C$7*-1),IF(V959&lt;設定!$C$3,G959*(1+設定!$C$6),"除外"))),10)</f>
        <v>#VALUE!</v>
      </c>
      <c r="I959" s="34" t="e">
        <f ca="1">IF(消化率!$I$5&lt;1,商品!H959*消化率!$I$5,IF(商品!W959*商品!Q959/(商品!H959*消化率!$I$5)&gt;商品!L959,商品!H959*消化率!$I$5,J959))</f>
        <v>#DIV/0!</v>
      </c>
      <c r="J959" s="34" t="e">
        <f t="shared" si="198"/>
        <v>#VALUE!</v>
      </c>
      <c r="K959" s="34" t="e">
        <f ca="1">IF(ROUNDDOWN(IF(I959&gt;=設定!$C$8,設定!$C$8,商品!I959),0)&lt;10,10,ROUNDDOWN(IF(I959&gt;=設定!$C$8,設定!$C$8,商品!I959),0))</f>
        <v>#DIV/0!</v>
      </c>
      <c r="L959" s="64">
        <f>IF(F959="標準",設定!$C$4,商品!F959)</f>
        <v>5</v>
      </c>
      <c r="M959" s="63" t="str">
        <f>_xlfn.XLOOKUP($D959,全商品!$F:$F,全商品!H:H,"-")</f>
        <v>-</v>
      </c>
      <c r="N959" s="12" t="str">
        <f>_xlfn.XLOOKUP($D959,全商品!$F:$F,全商品!I:I,"-")</f>
        <v>-</v>
      </c>
      <c r="O959" s="23" t="str">
        <f>_xlfn.XLOOKUP($D959,全商品!$F:$F,全商品!K:K,"-")</f>
        <v>-</v>
      </c>
      <c r="P959" s="13" t="str">
        <f>_xlfn.XLOOKUP($D959,全商品!$F:$F,全商品!M:M,"-")</f>
        <v>-</v>
      </c>
      <c r="Q959" s="25" t="str">
        <f>_xlfn.XLOOKUP($D959,現状商品設定!B:B,現状商品設定!D:D,"-")</f>
        <v>-</v>
      </c>
      <c r="R959" s="22">
        <f>SUM(_xlfn.XLOOKUP($D959,当月商品!$D:$D,当月商品!I:I,0),_xlfn.XLOOKUP($D959,前月商品!$D:$D,前月商品!I:I,0),_xlfn.XLOOKUP($D959,前々月商品!$D:$D,前々月商品!I:I,0))</f>
        <v>0</v>
      </c>
      <c r="S959" s="23">
        <f>SUM(_xlfn.XLOOKUP($D959,当月商品!$D:$D,当月商品!V:V,0),_xlfn.XLOOKUP($D959,前月商品!$D:$D,前月商品!V:V,0),_xlfn.XLOOKUP($D959,前々月商品!$D:$D,前々月商品!V:V,0))</f>
        <v>0</v>
      </c>
      <c r="T959" s="23">
        <f t="shared" si="199"/>
        <v>0</v>
      </c>
      <c r="U959" s="23">
        <f>SUM(_xlfn.XLOOKUP($D959,当月商品!$D:$D,当月商品!W:W,0),_xlfn.XLOOKUP($D959,前月商品!$D:$D,前月商品!W:W,0),_xlfn.XLOOKUP($D959,前々月商品!$D:$D,前々月商品!W:W,0))</f>
        <v>0</v>
      </c>
      <c r="V959" s="23">
        <f>SUM(_xlfn.XLOOKUP($D959,当月商品!$D:$D,当月商品!H:H,0),_xlfn.XLOOKUP($D959,前月商品!$D:$D,前月商品!H:H,0),_xlfn.XLOOKUP($D959,前々月商品!$D:$D,前々月商品!H:H,0))</f>
        <v>0</v>
      </c>
      <c r="W959" s="13">
        <f t="shared" si="200"/>
        <v>0</v>
      </c>
      <c r="X959" s="15">
        <f t="shared" si="201"/>
        <v>0</v>
      </c>
      <c r="Y959" s="22">
        <f>_xlfn.XLOOKUP($D959,当月商品!$D:$D,当月商品!I:I,0)</f>
        <v>0</v>
      </c>
      <c r="Z959" s="23">
        <f>_xlfn.XLOOKUP($D959,前月商品!$D:$D,前月商品!I:I,0)</f>
        <v>0</v>
      </c>
      <c r="AA959" s="23">
        <f>_xlfn.XLOOKUP($D959,前々月商品!$D:$D,前々月商品!I:I,0)</f>
        <v>0</v>
      </c>
      <c r="AB959" s="23">
        <f>_xlfn.XLOOKUP($D959,当月商品!$D:$D,当月商品!V:V,0)</f>
        <v>0</v>
      </c>
      <c r="AC959" s="23">
        <f>_xlfn.XLOOKUP($D959,前月商品!$D:$D,前月商品!V:V,0)</f>
        <v>0</v>
      </c>
      <c r="AD959" s="23">
        <f>_xlfn.XLOOKUP($D959,前々月商品!$D:$D,前々月商品!V:V,0)</f>
        <v>0</v>
      </c>
      <c r="AE959" s="23">
        <f t="shared" si="202"/>
        <v>0</v>
      </c>
      <c r="AF959" s="23">
        <f t="shared" si="203"/>
        <v>0</v>
      </c>
      <c r="AG959" s="23">
        <f t="shared" si="204"/>
        <v>0</v>
      </c>
      <c r="AH959" s="12">
        <f>_xlfn.XLOOKUP($D959,当月商品!$D:$D,当月商品!W:W,0)</f>
        <v>0</v>
      </c>
      <c r="AI959" s="12">
        <f>_xlfn.XLOOKUP($D959,前月商品!$D:$D,前月商品!W:W,0)</f>
        <v>0</v>
      </c>
      <c r="AJ959" s="12">
        <f>_xlfn.XLOOKUP($D959,前々月商品!$D:$D,前々月商品!W:W,0)</f>
        <v>0</v>
      </c>
      <c r="AK959" s="12">
        <f>_xlfn.XLOOKUP($D959,当月商品!$D:$D,当月商品!H:H,0)</f>
        <v>0</v>
      </c>
      <c r="AL959" s="12">
        <f>_xlfn.XLOOKUP($D959,前月商品!$D:$D,前月商品!H:H,0)</f>
        <v>0</v>
      </c>
      <c r="AM959" s="12">
        <f>_xlfn.XLOOKUP($D959,前々月商品!$D:$D,前々月商品!H:H,0)</f>
        <v>0</v>
      </c>
      <c r="AN959" s="13">
        <f t="shared" si="205"/>
        <v>0</v>
      </c>
      <c r="AO959" s="13">
        <f t="shared" si="206"/>
        <v>0</v>
      </c>
      <c r="AP959" s="13">
        <f t="shared" si="207"/>
        <v>0</v>
      </c>
      <c r="AQ959" s="16">
        <f t="shared" si="208"/>
        <v>0</v>
      </c>
      <c r="AR959" s="16">
        <f t="shared" si="209"/>
        <v>0</v>
      </c>
      <c r="AS959" s="17">
        <f t="shared" si="210"/>
        <v>0</v>
      </c>
      <c r="AT959" t="e">
        <f t="shared" si="211"/>
        <v>#VALUE!</v>
      </c>
    </row>
    <row r="960" spans="3:46" ht="36.65" customHeight="1">
      <c r="C960" s="20">
        <v>955</v>
      </c>
      <c r="D960" s="53">
        <f>現状商品設定!B957</f>
        <v>0</v>
      </c>
      <c r="E960" s="26" t="str">
        <f>IFERROR(_xlfn.XLOOKUP($D960,現状商品設定!B:B,現状商品設定!C:C,"-"),"-")</f>
        <v>-</v>
      </c>
      <c r="F960" s="32" t="s">
        <v>46</v>
      </c>
      <c r="G960" s="30" t="str">
        <f>IFERROR(_xlfn.XLOOKUP($D960,現状商品設定!B:B,現状商品設定!F:F),"-")</f>
        <v>-</v>
      </c>
      <c r="H960" s="34" t="e">
        <f>IF(IF(AND(V960&gt;=設定!$C$3,X960&gt;=L960),G960*(1+設定!$C$6),IF(AND(V960&gt;=設定!$C$3,X960&lt;L960),G960*(1+設定!$C$7*-1),IF(V960&lt;設定!$C$3,G960*(1+設定!$C$6),"除外")))&gt;10,IF(AND(V960&gt;=設定!$C$3,X960&gt;=L960),G960*(1+設定!$C$6),IF(AND(V960&gt;=設定!$C$3,X960&lt;L960),G960*(1+設定!$C$7*-1),IF(V960&lt;設定!$C$3,G960*(1+設定!$C$6),"除外"))),10)</f>
        <v>#VALUE!</v>
      </c>
      <c r="I960" s="34" t="e">
        <f ca="1">IF(消化率!$I$5&lt;1,商品!H960*消化率!$I$5,IF(商品!W960*商品!Q960/(商品!H960*消化率!$I$5)&gt;商品!L960,商品!H960*消化率!$I$5,J960))</f>
        <v>#DIV/0!</v>
      </c>
      <c r="J960" s="34" t="e">
        <f t="shared" si="198"/>
        <v>#VALUE!</v>
      </c>
      <c r="K960" s="34" t="e">
        <f ca="1">IF(ROUNDDOWN(IF(I960&gt;=設定!$C$8,設定!$C$8,商品!I960),0)&lt;10,10,ROUNDDOWN(IF(I960&gt;=設定!$C$8,設定!$C$8,商品!I960),0))</f>
        <v>#DIV/0!</v>
      </c>
      <c r="L960" s="64">
        <f>IF(F960="標準",設定!$C$4,商品!F960)</f>
        <v>5</v>
      </c>
      <c r="M960" s="63" t="str">
        <f>_xlfn.XLOOKUP($D960,全商品!$F:$F,全商品!H:H,"-")</f>
        <v>-</v>
      </c>
      <c r="N960" s="12" t="str">
        <f>_xlfn.XLOOKUP($D960,全商品!$F:$F,全商品!I:I,"-")</f>
        <v>-</v>
      </c>
      <c r="O960" s="23" t="str">
        <f>_xlfn.XLOOKUP($D960,全商品!$F:$F,全商品!K:K,"-")</f>
        <v>-</v>
      </c>
      <c r="P960" s="13" t="str">
        <f>_xlfn.XLOOKUP($D960,全商品!$F:$F,全商品!M:M,"-")</f>
        <v>-</v>
      </c>
      <c r="Q960" s="25" t="str">
        <f>_xlfn.XLOOKUP($D960,現状商品設定!B:B,現状商品設定!D:D,"-")</f>
        <v>-</v>
      </c>
      <c r="R960" s="22">
        <f>SUM(_xlfn.XLOOKUP($D960,当月商品!$D:$D,当月商品!I:I,0),_xlfn.XLOOKUP($D960,前月商品!$D:$D,前月商品!I:I,0),_xlfn.XLOOKUP($D960,前々月商品!$D:$D,前々月商品!I:I,0))</f>
        <v>0</v>
      </c>
      <c r="S960" s="23">
        <f>SUM(_xlfn.XLOOKUP($D960,当月商品!$D:$D,当月商品!V:V,0),_xlfn.XLOOKUP($D960,前月商品!$D:$D,前月商品!V:V,0),_xlfn.XLOOKUP($D960,前々月商品!$D:$D,前々月商品!V:V,0))</f>
        <v>0</v>
      </c>
      <c r="T960" s="23">
        <f t="shared" si="199"/>
        <v>0</v>
      </c>
      <c r="U960" s="23">
        <f>SUM(_xlfn.XLOOKUP($D960,当月商品!$D:$D,当月商品!W:W,0),_xlfn.XLOOKUP($D960,前月商品!$D:$D,前月商品!W:W,0),_xlfn.XLOOKUP($D960,前々月商品!$D:$D,前々月商品!W:W,0))</f>
        <v>0</v>
      </c>
      <c r="V960" s="23">
        <f>SUM(_xlfn.XLOOKUP($D960,当月商品!$D:$D,当月商品!H:H,0),_xlfn.XLOOKUP($D960,前月商品!$D:$D,前月商品!H:H,0),_xlfn.XLOOKUP($D960,前々月商品!$D:$D,前々月商品!H:H,0))</f>
        <v>0</v>
      </c>
      <c r="W960" s="13">
        <f t="shared" si="200"/>
        <v>0</v>
      </c>
      <c r="X960" s="15">
        <f t="shared" si="201"/>
        <v>0</v>
      </c>
      <c r="Y960" s="22">
        <f>_xlfn.XLOOKUP($D960,当月商品!$D:$D,当月商品!I:I,0)</f>
        <v>0</v>
      </c>
      <c r="Z960" s="23">
        <f>_xlfn.XLOOKUP($D960,前月商品!$D:$D,前月商品!I:I,0)</f>
        <v>0</v>
      </c>
      <c r="AA960" s="23">
        <f>_xlfn.XLOOKUP($D960,前々月商品!$D:$D,前々月商品!I:I,0)</f>
        <v>0</v>
      </c>
      <c r="AB960" s="23">
        <f>_xlfn.XLOOKUP($D960,当月商品!$D:$D,当月商品!V:V,0)</f>
        <v>0</v>
      </c>
      <c r="AC960" s="23">
        <f>_xlfn.XLOOKUP($D960,前月商品!$D:$D,前月商品!V:V,0)</f>
        <v>0</v>
      </c>
      <c r="AD960" s="23">
        <f>_xlfn.XLOOKUP($D960,前々月商品!$D:$D,前々月商品!V:V,0)</f>
        <v>0</v>
      </c>
      <c r="AE960" s="23">
        <f t="shared" si="202"/>
        <v>0</v>
      </c>
      <c r="AF960" s="23">
        <f t="shared" si="203"/>
        <v>0</v>
      </c>
      <c r="AG960" s="23">
        <f t="shared" si="204"/>
        <v>0</v>
      </c>
      <c r="AH960" s="12">
        <f>_xlfn.XLOOKUP($D960,当月商品!$D:$D,当月商品!W:W,0)</f>
        <v>0</v>
      </c>
      <c r="AI960" s="12">
        <f>_xlfn.XLOOKUP($D960,前月商品!$D:$D,前月商品!W:W,0)</f>
        <v>0</v>
      </c>
      <c r="AJ960" s="12">
        <f>_xlfn.XLOOKUP($D960,前々月商品!$D:$D,前々月商品!W:W,0)</f>
        <v>0</v>
      </c>
      <c r="AK960" s="12">
        <f>_xlfn.XLOOKUP($D960,当月商品!$D:$D,当月商品!H:H,0)</f>
        <v>0</v>
      </c>
      <c r="AL960" s="12">
        <f>_xlfn.XLOOKUP($D960,前月商品!$D:$D,前月商品!H:H,0)</f>
        <v>0</v>
      </c>
      <c r="AM960" s="12">
        <f>_xlfn.XLOOKUP($D960,前々月商品!$D:$D,前々月商品!H:H,0)</f>
        <v>0</v>
      </c>
      <c r="AN960" s="13">
        <f t="shared" si="205"/>
        <v>0</v>
      </c>
      <c r="AO960" s="13">
        <f t="shared" si="206"/>
        <v>0</v>
      </c>
      <c r="AP960" s="13">
        <f t="shared" si="207"/>
        <v>0</v>
      </c>
      <c r="AQ960" s="16">
        <f t="shared" si="208"/>
        <v>0</v>
      </c>
      <c r="AR960" s="16">
        <f t="shared" si="209"/>
        <v>0</v>
      </c>
      <c r="AS960" s="17">
        <f t="shared" si="210"/>
        <v>0</v>
      </c>
      <c r="AT960" t="e">
        <f t="shared" si="211"/>
        <v>#VALUE!</v>
      </c>
    </row>
    <row r="961" spans="3:46" ht="36.65" customHeight="1">
      <c r="C961" s="20">
        <v>956</v>
      </c>
      <c r="D961" s="53">
        <f>現状商品設定!B958</f>
        <v>0</v>
      </c>
      <c r="E961" s="26" t="str">
        <f>IFERROR(_xlfn.XLOOKUP($D961,現状商品設定!B:B,現状商品設定!C:C,"-"),"-")</f>
        <v>-</v>
      </c>
      <c r="F961" s="32" t="s">
        <v>46</v>
      </c>
      <c r="G961" s="30" t="str">
        <f>IFERROR(_xlfn.XLOOKUP($D961,現状商品設定!B:B,現状商品設定!F:F),"-")</f>
        <v>-</v>
      </c>
      <c r="H961" s="34" t="e">
        <f>IF(IF(AND(V961&gt;=設定!$C$3,X961&gt;=L961),G961*(1+設定!$C$6),IF(AND(V961&gt;=設定!$C$3,X961&lt;L961),G961*(1+設定!$C$7*-1),IF(V961&lt;設定!$C$3,G961*(1+設定!$C$6),"除外")))&gt;10,IF(AND(V961&gt;=設定!$C$3,X961&gt;=L961),G961*(1+設定!$C$6),IF(AND(V961&gt;=設定!$C$3,X961&lt;L961),G961*(1+設定!$C$7*-1),IF(V961&lt;設定!$C$3,G961*(1+設定!$C$6),"除外"))),10)</f>
        <v>#VALUE!</v>
      </c>
      <c r="I961" s="34" t="e">
        <f ca="1">IF(消化率!$I$5&lt;1,商品!H961*消化率!$I$5,IF(商品!W961*商品!Q961/(商品!H961*消化率!$I$5)&gt;商品!L961,商品!H961*消化率!$I$5,J961))</f>
        <v>#DIV/0!</v>
      </c>
      <c r="J961" s="34" t="e">
        <f t="shared" si="198"/>
        <v>#VALUE!</v>
      </c>
      <c r="K961" s="34" t="e">
        <f ca="1">IF(ROUNDDOWN(IF(I961&gt;=設定!$C$8,設定!$C$8,商品!I961),0)&lt;10,10,ROUNDDOWN(IF(I961&gt;=設定!$C$8,設定!$C$8,商品!I961),0))</f>
        <v>#DIV/0!</v>
      </c>
      <c r="L961" s="64">
        <f>IF(F961="標準",設定!$C$4,商品!F961)</f>
        <v>5</v>
      </c>
      <c r="M961" s="63" t="str">
        <f>_xlfn.XLOOKUP($D961,全商品!$F:$F,全商品!H:H,"-")</f>
        <v>-</v>
      </c>
      <c r="N961" s="12" t="str">
        <f>_xlfn.XLOOKUP($D961,全商品!$F:$F,全商品!I:I,"-")</f>
        <v>-</v>
      </c>
      <c r="O961" s="23" t="str">
        <f>_xlfn.XLOOKUP($D961,全商品!$F:$F,全商品!K:K,"-")</f>
        <v>-</v>
      </c>
      <c r="P961" s="13" t="str">
        <f>_xlfn.XLOOKUP($D961,全商品!$F:$F,全商品!M:M,"-")</f>
        <v>-</v>
      </c>
      <c r="Q961" s="25" t="str">
        <f>_xlfn.XLOOKUP($D961,現状商品設定!B:B,現状商品設定!D:D,"-")</f>
        <v>-</v>
      </c>
      <c r="R961" s="22">
        <f>SUM(_xlfn.XLOOKUP($D961,当月商品!$D:$D,当月商品!I:I,0),_xlfn.XLOOKUP($D961,前月商品!$D:$D,前月商品!I:I,0),_xlfn.XLOOKUP($D961,前々月商品!$D:$D,前々月商品!I:I,0))</f>
        <v>0</v>
      </c>
      <c r="S961" s="23">
        <f>SUM(_xlfn.XLOOKUP($D961,当月商品!$D:$D,当月商品!V:V,0),_xlfn.XLOOKUP($D961,前月商品!$D:$D,前月商品!V:V,0),_xlfn.XLOOKUP($D961,前々月商品!$D:$D,前々月商品!V:V,0))</f>
        <v>0</v>
      </c>
      <c r="T961" s="23">
        <f t="shared" si="199"/>
        <v>0</v>
      </c>
      <c r="U961" s="23">
        <f>SUM(_xlfn.XLOOKUP($D961,当月商品!$D:$D,当月商品!W:W,0),_xlfn.XLOOKUP($D961,前月商品!$D:$D,前月商品!W:W,0),_xlfn.XLOOKUP($D961,前々月商品!$D:$D,前々月商品!W:W,0))</f>
        <v>0</v>
      </c>
      <c r="V961" s="23">
        <f>SUM(_xlfn.XLOOKUP($D961,当月商品!$D:$D,当月商品!H:H,0),_xlfn.XLOOKUP($D961,前月商品!$D:$D,前月商品!H:H,0),_xlfn.XLOOKUP($D961,前々月商品!$D:$D,前々月商品!H:H,0))</f>
        <v>0</v>
      </c>
      <c r="W961" s="13">
        <f t="shared" si="200"/>
        <v>0</v>
      </c>
      <c r="X961" s="15">
        <f t="shared" si="201"/>
        <v>0</v>
      </c>
      <c r="Y961" s="22">
        <f>_xlfn.XLOOKUP($D961,当月商品!$D:$D,当月商品!I:I,0)</f>
        <v>0</v>
      </c>
      <c r="Z961" s="23">
        <f>_xlfn.XLOOKUP($D961,前月商品!$D:$D,前月商品!I:I,0)</f>
        <v>0</v>
      </c>
      <c r="AA961" s="23">
        <f>_xlfn.XLOOKUP($D961,前々月商品!$D:$D,前々月商品!I:I,0)</f>
        <v>0</v>
      </c>
      <c r="AB961" s="23">
        <f>_xlfn.XLOOKUP($D961,当月商品!$D:$D,当月商品!V:V,0)</f>
        <v>0</v>
      </c>
      <c r="AC961" s="23">
        <f>_xlfn.XLOOKUP($D961,前月商品!$D:$D,前月商品!V:V,0)</f>
        <v>0</v>
      </c>
      <c r="AD961" s="23">
        <f>_xlfn.XLOOKUP($D961,前々月商品!$D:$D,前々月商品!V:V,0)</f>
        <v>0</v>
      </c>
      <c r="AE961" s="23">
        <f t="shared" si="202"/>
        <v>0</v>
      </c>
      <c r="AF961" s="23">
        <f t="shared" si="203"/>
        <v>0</v>
      </c>
      <c r="AG961" s="23">
        <f t="shared" si="204"/>
        <v>0</v>
      </c>
      <c r="AH961" s="12">
        <f>_xlfn.XLOOKUP($D961,当月商品!$D:$D,当月商品!W:W,0)</f>
        <v>0</v>
      </c>
      <c r="AI961" s="12">
        <f>_xlfn.XLOOKUP($D961,前月商品!$D:$D,前月商品!W:W,0)</f>
        <v>0</v>
      </c>
      <c r="AJ961" s="12">
        <f>_xlfn.XLOOKUP($D961,前々月商品!$D:$D,前々月商品!W:W,0)</f>
        <v>0</v>
      </c>
      <c r="AK961" s="12">
        <f>_xlfn.XLOOKUP($D961,当月商品!$D:$D,当月商品!H:H,0)</f>
        <v>0</v>
      </c>
      <c r="AL961" s="12">
        <f>_xlfn.XLOOKUP($D961,前月商品!$D:$D,前月商品!H:H,0)</f>
        <v>0</v>
      </c>
      <c r="AM961" s="12">
        <f>_xlfn.XLOOKUP($D961,前々月商品!$D:$D,前々月商品!H:H,0)</f>
        <v>0</v>
      </c>
      <c r="AN961" s="13">
        <f t="shared" si="205"/>
        <v>0</v>
      </c>
      <c r="AO961" s="13">
        <f t="shared" si="206"/>
        <v>0</v>
      </c>
      <c r="AP961" s="13">
        <f t="shared" si="207"/>
        <v>0</v>
      </c>
      <c r="AQ961" s="16">
        <f t="shared" si="208"/>
        <v>0</v>
      </c>
      <c r="AR961" s="16">
        <f t="shared" si="209"/>
        <v>0</v>
      </c>
      <c r="AS961" s="17">
        <f t="shared" si="210"/>
        <v>0</v>
      </c>
      <c r="AT961" t="e">
        <f t="shared" si="211"/>
        <v>#VALUE!</v>
      </c>
    </row>
    <row r="962" spans="3:46" ht="36.65" customHeight="1">
      <c r="C962" s="20">
        <v>957</v>
      </c>
      <c r="D962" s="53">
        <f>現状商品設定!B959</f>
        <v>0</v>
      </c>
      <c r="E962" s="26" t="str">
        <f>IFERROR(_xlfn.XLOOKUP($D962,現状商品設定!B:B,現状商品設定!C:C,"-"),"-")</f>
        <v>-</v>
      </c>
      <c r="F962" s="32" t="s">
        <v>46</v>
      </c>
      <c r="G962" s="30" t="str">
        <f>IFERROR(_xlfn.XLOOKUP($D962,現状商品設定!B:B,現状商品設定!F:F),"-")</f>
        <v>-</v>
      </c>
      <c r="H962" s="34" t="e">
        <f>IF(IF(AND(V962&gt;=設定!$C$3,X962&gt;=L962),G962*(1+設定!$C$6),IF(AND(V962&gt;=設定!$C$3,X962&lt;L962),G962*(1+設定!$C$7*-1),IF(V962&lt;設定!$C$3,G962*(1+設定!$C$6),"除外")))&gt;10,IF(AND(V962&gt;=設定!$C$3,X962&gt;=L962),G962*(1+設定!$C$6),IF(AND(V962&gt;=設定!$C$3,X962&lt;L962),G962*(1+設定!$C$7*-1),IF(V962&lt;設定!$C$3,G962*(1+設定!$C$6),"除外"))),10)</f>
        <v>#VALUE!</v>
      </c>
      <c r="I962" s="34" t="e">
        <f ca="1">IF(消化率!$I$5&lt;1,商品!H962*消化率!$I$5,IF(商品!W962*商品!Q962/(商品!H962*消化率!$I$5)&gt;商品!L962,商品!H962*消化率!$I$5,J962))</f>
        <v>#DIV/0!</v>
      </c>
      <c r="J962" s="34" t="e">
        <f t="shared" si="198"/>
        <v>#VALUE!</v>
      </c>
      <c r="K962" s="34" t="e">
        <f ca="1">IF(ROUNDDOWN(IF(I962&gt;=設定!$C$8,設定!$C$8,商品!I962),0)&lt;10,10,ROUNDDOWN(IF(I962&gt;=設定!$C$8,設定!$C$8,商品!I962),0))</f>
        <v>#DIV/0!</v>
      </c>
      <c r="L962" s="64">
        <f>IF(F962="標準",設定!$C$4,商品!F962)</f>
        <v>5</v>
      </c>
      <c r="M962" s="63" t="str">
        <f>_xlfn.XLOOKUP($D962,全商品!$F:$F,全商品!H:H,"-")</f>
        <v>-</v>
      </c>
      <c r="N962" s="12" t="str">
        <f>_xlfn.XLOOKUP($D962,全商品!$F:$F,全商品!I:I,"-")</f>
        <v>-</v>
      </c>
      <c r="O962" s="23" t="str">
        <f>_xlfn.XLOOKUP($D962,全商品!$F:$F,全商品!K:K,"-")</f>
        <v>-</v>
      </c>
      <c r="P962" s="13" t="str">
        <f>_xlfn.XLOOKUP($D962,全商品!$F:$F,全商品!M:M,"-")</f>
        <v>-</v>
      </c>
      <c r="Q962" s="25" t="str">
        <f>_xlfn.XLOOKUP($D962,現状商品設定!B:B,現状商品設定!D:D,"-")</f>
        <v>-</v>
      </c>
      <c r="R962" s="22">
        <f>SUM(_xlfn.XLOOKUP($D962,当月商品!$D:$D,当月商品!I:I,0),_xlfn.XLOOKUP($D962,前月商品!$D:$D,前月商品!I:I,0),_xlfn.XLOOKUP($D962,前々月商品!$D:$D,前々月商品!I:I,0))</f>
        <v>0</v>
      </c>
      <c r="S962" s="23">
        <f>SUM(_xlfn.XLOOKUP($D962,当月商品!$D:$D,当月商品!V:V,0),_xlfn.XLOOKUP($D962,前月商品!$D:$D,前月商品!V:V,0),_xlfn.XLOOKUP($D962,前々月商品!$D:$D,前々月商品!V:V,0))</f>
        <v>0</v>
      </c>
      <c r="T962" s="23">
        <f t="shared" si="199"/>
        <v>0</v>
      </c>
      <c r="U962" s="23">
        <f>SUM(_xlfn.XLOOKUP($D962,当月商品!$D:$D,当月商品!W:W,0),_xlfn.XLOOKUP($D962,前月商品!$D:$D,前月商品!W:W,0),_xlfn.XLOOKUP($D962,前々月商品!$D:$D,前々月商品!W:W,0))</f>
        <v>0</v>
      </c>
      <c r="V962" s="23">
        <f>SUM(_xlfn.XLOOKUP($D962,当月商品!$D:$D,当月商品!H:H,0),_xlfn.XLOOKUP($D962,前月商品!$D:$D,前月商品!H:H,0),_xlfn.XLOOKUP($D962,前々月商品!$D:$D,前々月商品!H:H,0))</f>
        <v>0</v>
      </c>
      <c r="W962" s="13">
        <f t="shared" si="200"/>
        <v>0</v>
      </c>
      <c r="X962" s="15">
        <f t="shared" si="201"/>
        <v>0</v>
      </c>
      <c r="Y962" s="22">
        <f>_xlfn.XLOOKUP($D962,当月商品!$D:$D,当月商品!I:I,0)</f>
        <v>0</v>
      </c>
      <c r="Z962" s="23">
        <f>_xlfn.XLOOKUP($D962,前月商品!$D:$D,前月商品!I:I,0)</f>
        <v>0</v>
      </c>
      <c r="AA962" s="23">
        <f>_xlfn.XLOOKUP($D962,前々月商品!$D:$D,前々月商品!I:I,0)</f>
        <v>0</v>
      </c>
      <c r="AB962" s="23">
        <f>_xlfn.XLOOKUP($D962,当月商品!$D:$D,当月商品!V:V,0)</f>
        <v>0</v>
      </c>
      <c r="AC962" s="23">
        <f>_xlfn.XLOOKUP($D962,前月商品!$D:$D,前月商品!V:V,0)</f>
        <v>0</v>
      </c>
      <c r="AD962" s="23">
        <f>_xlfn.XLOOKUP($D962,前々月商品!$D:$D,前々月商品!V:V,0)</f>
        <v>0</v>
      </c>
      <c r="AE962" s="23">
        <f t="shared" si="202"/>
        <v>0</v>
      </c>
      <c r="AF962" s="23">
        <f t="shared" si="203"/>
        <v>0</v>
      </c>
      <c r="AG962" s="23">
        <f t="shared" si="204"/>
        <v>0</v>
      </c>
      <c r="AH962" s="12">
        <f>_xlfn.XLOOKUP($D962,当月商品!$D:$D,当月商品!W:W,0)</f>
        <v>0</v>
      </c>
      <c r="AI962" s="12">
        <f>_xlfn.XLOOKUP($D962,前月商品!$D:$D,前月商品!W:W,0)</f>
        <v>0</v>
      </c>
      <c r="AJ962" s="12">
        <f>_xlfn.XLOOKUP($D962,前々月商品!$D:$D,前々月商品!W:W,0)</f>
        <v>0</v>
      </c>
      <c r="AK962" s="12">
        <f>_xlfn.XLOOKUP($D962,当月商品!$D:$D,当月商品!H:H,0)</f>
        <v>0</v>
      </c>
      <c r="AL962" s="12">
        <f>_xlfn.XLOOKUP($D962,前月商品!$D:$D,前月商品!H:H,0)</f>
        <v>0</v>
      </c>
      <c r="AM962" s="12">
        <f>_xlfn.XLOOKUP($D962,前々月商品!$D:$D,前々月商品!H:H,0)</f>
        <v>0</v>
      </c>
      <c r="AN962" s="13">
        <f t="shared" si="205"/>
        <v>0</v>
      </c>
      <c r="AO962" s="13">
        <f t="shared" si="206"/>
        <v>0</v>
      </c>
      <c r="AP962" s="13">
        <f t="shared" si="207"/>
        <v>0</v>
      </c>
      <c r="AQ962" s="16">
        <f t="shared" si="208"/>
        <v>0</v>
      </c>
      <c r="AR962" s="16">
        <f t="shared" si="209"/>
        <v>0</v>
      </c>
      <c r="AS962" s="17">
        <f t="shared" si="210"/>
        <v>0</v>
      </c>
      <c r="AT962" t="e">
        <f t="shared" si="211"/>
        <v>#VALUE!</v>
      </c>
    </row>
    <row r="963" spans="3:46" ht="36.65" customHeight="1">
      <c r="C963" s="20">
        <v>958</v>
      </c>
      <c r="D963" s="53">
        <f>現状商品設定!B960</f>
        <v>0</v>
      </c>
      <c r="E963" s="26" t="str">
        <f>IFERROR(_xlfn.XLOOKUP($D963,現状商品設定!B:B,現状商品設定!C:C,"-"),"-")</f>
        <v>-</v>
      </c>
      <c r="F963" s="32" t="s">
        <v>46</v>
      </c>
      <c r="G963" s="30" t="str">
        <f>IFERROR(_xlfn.XLOOKUP($D963,現状商品設定!B:B,現状商品設定!F:F),"-")</f>
        <v>-</v>
      </c>
      <c r="H963" s="34" t="e">
        <f>IF(IF(AND(V963&gt;=設定!$C$3,X963&gt;=L963),G963*(1+設定!$C$6),IF(AND(V963&gt;=設定!$C$3,X963&lt;L963),G963*(1+設定!$C$7*-1),IF(V963&lt;設定!$C$3,G963*(1+設定!$C$6),"除外")))&gt;10,IF(AND(V963&gt;=設定!$C$3,X963&gt;=L963),G963*(1+設定!$C$6),IF(AND(V963&gt;=設定!$C$3,X963&lt;L963),G963*(1+設定!$C$7*-1),IF(V963&lt;設定!$C$3,G963*(1+設定!$C$6),"除外"))),10)</f>
        <v>#VALUE!</v>
      </c>
      <c r="I963" s="34" t="e">
        <f ca="1">IF(消化率!$I$5&lt;1,商品!H963*消化率!$I$5,IF(商品!W963*商品!Q963/(商品!H963*消化率!$I$5)&gt;商品!L963,商品!H963*消化率!$I$5,J963))</f>
        <v>#DIV/0!</v>
      </c>
      <c r="J963" s="34" t="e">
        <f t="shared" si="198"/>
        <v>#VALUE!</v>
      </c>
      <c r="K963" s="34" t="e">
        <f ca="1">IF(ROUNDDOWN(IF(I963&gt;=設定!$C$8,設定!$C$8,商品!I963),0)&lt;10,10,ROUNDDOWN(IF(I963&gt;=設定!$C$8,設定!$C$8,商品!I963),0))</f>
        <v>#DIV/0!</v>
      </c>
      <c r="L963" s="64">
        <f>IF(F963="標準",設定!$C$4,商品!F963)</f>
        <v>5</v>
      </c>
      <c r="M963" s="63" t="str">
        <f>_xlfn.XLOOKUP($D963,全商品!$F:$F,全商品!H:H,"-")</f>
        <v>-</v>
      </c>
      <c r="N963" s="12" t="str">
        <f>_xlfn.XLOOKUP($D963,全商品!$F:$F,全商品!I:I,"-")</f>
        <v>-</v>
      </c>
      <c r="O963" s="23" t="str">
        <f>_xlfn.XLOOKUP($D963,全商品!$F:$F,全商品!K:K,"-")</f>
        <v>-</v>
      </c>
      <c r="P963" s="13" t="str">
        <f>_xlfn.XLOOKUP($D963,全商品!$F:$F,全商品!M:M,"-")</f>
        <v>-</v>
      </c>
      <c r="Q963" s="25" t="str">
        <f>_xlfn.XLOOKUP($D963,現状商品設定!B:B,現状商品設定!D:D,"-")</f>
        <v>-</v>
      </c>
      <c r="R963" s="22">
        <f>SUM(_xlfn.XLOOKUP($D963,当月商品!$D:$D,当月商品!I:I,0),_xlfn.XLOOKUP($D963,前月商品!$D:$D,前月商品!I:I,0),_xlfn.XLOOKUP($D963,前々月商品!$D:$D,前々月商品!I:I,0))</f>
        <v>0</v>
      </c>
      <c r="S963" s="23">
        <f>SUM(_xlfn.XLOOKUP($D963,当月商品!$D:$D,当月商品!V:V,0),_xlfn.XLOOKUP($D963,前月商品!$D:$D,前月商品!V:V,0),_xlfn.XLOOKUP($D963,前々月商品!$D:$D,前々月商品!V:V,0))</f>
        <v>0</v>
      </c>
      <c r="T963" s="23">
        <f t="shared" si="199"/>
        <v>0</v>
      </c>
      <c r="U963" s="23">
        <f>SUM(_xlfn.XLOOKUP($D963,当月商品!$D:$D,当月商品!W:W,0),_xlfn.XLOOKUP($D963,前月商品!$D:$D,前月商品!W:W,0),_xlfn.XLOOKUP($D963,前々月商品!$D:$D,前々月商品!W:W,0))</f>
        <v>0</v>
      </c>
      <c r="V963" s="23">
        <f>SUM(_xlfn.XLOOKUP($D963,当月商品!$D:$D,当月商品!H:H,0),_xlfn.XLOOKUP($D963,前月商品!$D:$D,前月商品!H:H,0),_xlfn.XLOOKUP($D963,前々月商品!$D:$D,前々月商品!H:H,0))</f>
        <v>0</v>
      </c>
      <c r="W963" s="13">
        <f t="shared" si="200"/>
        <v>0</v>
      </c>
      <c r="X963" s="15">
        <f t="shared" si="201"/>
        <v>0</v>
      </c>
      <c r="Y963" s="22">
        <f>_xlfn.XLOOKUP($D963,当月商品!$D:$D,当月商品!I:I,0)</f>
        <v>0</v>
      </c>
      <c r="Z963" s="23">
        <f>_xlfn.XLOOKUP($D963,前月商品!$D:$D,前月商品!I:I,0)</f>
        <v>0</v>
      </c>
      <c r="AA963" s="23">
        <f>_xlfn.XLOOKUP($D963,前々月商品!$D:$D,前々月商品!I:I,0)</f>
        <v>0</v>
      </c>
      <c r="AB963" s="23">
        <f>_xlfn.XLOOKUP($D963,当月商品!$D:$D,当月商品!V:V,0)</f>
        <v>0</v>
      </c>
      <c r="AC963" s="23">
        <f>_xlfn.XLOOKUP($D963,前月商品!$D:$D,前月商品!V:V,0)</f>
        <v>0</v>
      </c>
      <c r="AD963" s="23">
        <f>_xlfn.XLOOKUP($D963,前々月商品!$D:$D,前々月商品!V:V,0)</f>
        <v>0</v>
      </c>
      <c r="AE963" s="23">
        <f t="shared" si="202"/>
        <v>0</v>
      </c>
      <c r="AF963" s="23">
        <f t="shared" si="203"/>
        <v>0</v>
      </c>
      <c r="AG963" s="23">
        <f t="shared" si="204"/>
        <v>0</v>
      </c>
      <c r="AH963" s="12">
        <f>_xlfn.XLOOKUP($D963,当月商品!$D:$D,当月商品!W:W,0)</f>
        <v>0</v>
      </c>
      <c r="AI963" s="12">
        <f>_xlfn.XLOOKUP($D963,前月商品!$D:$D,前月商品!W:W,0)</f>
        <v>0</v>
      </c>
      <c r="AJ963" s="12">
        <f>_xlfn.XLOOKUP($D963,前々月商品!$D:$D,前々月商品!W:W,0)</f>
        <v>0</v>
      </c>
      <c r="AK963" s="12">
        <f>_xlfn.XLOOKUP($D963,当月商品!$D:$D,当月商品!H:H,0)</f>
        <v>0</v>
      </c>
      <c r="AL963" s="12">
        <f>_xlfn.XLOOKUP($D963,前月商品!$D:$D,前月商品!H:H,0)</f>
        <v>0</v>
      </c>
      <c r="AM963" s="12">
        <f>_xlfn.XLOOKUP($D963,前々月商品!$D:$D,前々月商品!H:H,0)</f>
        <v>0</v>
      </c>
      <c r="AN963" s="13">
        <f t="shared" si="205"/>
        <v>0</v>
      </c>
      <c r="AO963" s="13">
        <f t="shared" si="206"/>
        <v>0</v>
      </c>
      <c r="AP963" s="13">
        <f t="shared" si="207"/>
        <v>0</v>
      </c>
      <c r="AQ963" s="16">
        <f t="shared" si="208"/>
        <v>0</v>
      </c>
      <c r="AR963" s="16">
        <f t="shared" si="209"/>
        <v>0</v>
      </c>
      <c r="AS963" s="17">
        <f t="shared" si="210"/>
        <v>0</v>
      </c>
      <c r="AT963" t="e">
        <f t="shared" si="211"/>
        <v>#VALUE!</v>
      </c>
    </row>
    <row r="964" spans="3:46" ht="36.65" customHeight="1">
      <c r="C964" s="20">
        <v>959</v>
      </c>
      <c r="D964" s="53">
        <f>現状商品設定!B961</f>
        <v>0</v>
      </c>
      <c r="E964" s="26" t="str">
        <f>IFERROR(_xlfn.XLOOKUP($D964,現状商品設定!B:B,現状商品設定!C:C,"-"),"-")</f>
        <v>-</v>
      </c>
      <c r="F964" s="32" t="s">
        <v>46</v>
      </c>
      <c r="G964" s="30" t="str">
        <f>IFERROR(_xlfn.XLOOKUP($D964,現状商品設定!B:B,現状商品設定!F:F),"-")</f>
        <v>-</v>
      </c>
      <c r="H964" s="34" t="e">
        <f>IF(IF(AND(V964&gt;=設定!$C$3,X964&gt;=L964),G964*(1+設定!$C$6),IF(AND(V964&gt;=設定!$C$3,X964&lt;L964),G964*(1+設定!$C$7*-1),IF(V964&lt;設定!$C$3,G964*(1+設定!$C$6),"除外")))&gt;10,IF(AND(V964&gt;=設定!$C$3,X964&gt;=L964),G964*(1+設定!$C$6),IF(AND(V964&gt;=設定!$C$3,X964&lt;L964),G964*(1+設定!$C$7*-1),IF(V964&lt;設定!$C$3,G964*(1+設定!$C$6),"除外"))),10)</f>
        <v>#VALUE!</v>
      </c>
      <c r="I964" s="34" t="e">
        <f ca="1">IF(消化率!$I$5&lt;1,商品!H964*消化率!$I$5,IF(商品!W964*商品!Q964/(商品!H964*消化率!$I$5)&gt;商品!L964,商品!H964*消化率!$I$5,J964))</f>
        <v>#DIV/0!</v>
      </c>
      <c r="J964" s="34" t="e">
        <f t="shared" si="198"/>
        <v>#VALUE!</v>
      </c>
      <c r="K964" s="34" t="e">
        <f ca="1">IF(ROUNDDOWN(IF(I964&gt;=設定!$C$8,設定!$C$8,商品!I964),0)&lt;10,10,ROUNDDOWN(IF(I964&gt;=設定!$C$8,設定!$C$8,商品!I964),0))</f>
        <v>#DIV/0!</v>
      </c>
      <c r="L964" s="64">
        <f>IF(F964="標準",設定!$C$4,商品!F964)</f>
        <v>5</v>
      </c>
      <c r="M964" s="63" t="str">
        <f>_xlfn.XLOOKUP($D964,全商品!$F:$F,全商品!H:H,"-")</f>
        <v>-</v>
      </c>
      <c r="N964" s="12" t="str">
        <f>_xlfn.XLOOKUP($D964,全商品!$F:$F,全商品!I:I,"-")</f>
        <v>-</v>
      </c>
      <c r="O964" s="23" t="str">
        <f>_xlfn.XLOOKUP($D964,全商品!$F:$F,全商品!K:K,"-")</f>
        <v>-</v>
      </c>
      <c r="P964" s="13" t="str">
        <f>_xlfn.XLOOKUP($D964,全商品!$F:$F,全商品!M:M,"-")</f>
        <v>-</v>
      </c>
      <c r="Q964" s="25" t="str">
        <f>_xlfn.XLOOKUP($D964,現状商品設定!B:B,現状商品設定!D:D,"-")</f>
        <v>-</v>
      </c>
      <c r="R964" s="22">
        <f>SUM(_xlfn.XLOOKUP($D964,当月商品!$D:$D,当月商品!I:I,0),_xlfn.XLOOKUP($D964,前月商品!$D:$D,前月商品!I:I,0),_xlfn.XLOOKUP($D964,前々月商品!$D:$D,前々月商品!I:I,0))</f>
        <v>0</v>
      </c>
      <c r="S964" s="23">
        <f>SUM(_xlfn.XLOOKUP($D964,当月商品!$D:$D,当月商品!V:V,0),_xlfn.XLOOKUP($D964,前月商品!$D:$D,前月商品!V:V,0),_xlfn.XLOOKUP($D964,前々月商品!$D:$D,前々月商品!V:V,0))</f>
        <v>0</v>
      </c>
      <c r="T964" s="23">
        <f t="shared" si="199"/>
        <v>0</v>
      </c>
      <c r="U964" s="23">
        <f>SUM(_xlfn.XLOOKUP($D964,当月商品!$D:$D,当月商品!W:W,0),_xlfn.XLOOKUP($D964,前月商品!$D:$D,前月商品!W:W,0),_xlfn.XLOOKUP($D964,前々月商品!$D:$D,前々月商品!W:W,0))</f>
        <v>0</v>
      </c>
      <c r="V964" s="23">
        <f>SUM(_xlfn.XLOOKUP($D964,当月商品!$D:$D,当月商品!H:H,0),_xlfn.XLOOKUP($D964,前月商品!$D:$D,前月商品!H:H,0),_xlfn.XLOOKUP($D964,前々月商品!$D:$D,前々月商品!H:H,0))</f>
        <v>0</v>
      </c>
      <c r="W964" s="13">
        <f t="shared" si="200"/>
        <v>0</v>
      </c>
      <c r="X964" s="15">
        <f t="shared" si="201"/>
        <v>0</v>
      </c>
      <c r="Y964" s="22">
        <f>_xlfn.XLOOKUP($D964,当月商品!$D:$D,当月商品!I:I,0)</f>
        <v>0</v>
      </c>
      <c r="Z964" s="23">
        <f>_xlfn.XLOOKUP($D964,前月商品!$D:$D,前月商品!I:I,0)</f>
        <v>0</v>
      </c>
      <c r="AA964" s="23">
        <f>_xlfn.XLOOKUP($D964,前々月商品!$D:$D,前々月商品!I:I,0)</f>
        <v>0</v>
      </c>
      <c r="AB964" s="23">
        <f>_xlfn.XLOOKUP($D964,当月商品!$D:$D,当月商品!V:V,0)</f>
        <v>0</v>
      </c>
      <c r="AC964" s="23">
        <f>_xlfn.XLOOKUP($D964,前月商品!$D:$D,前月商品!V:V,0)</f>
        <v>0</v>
      </c>
      <c r="AD964" s="23">
        <f>_xlfn.XLOOKUP($D964,前々月商品!$D:$D,前々月商品!V:V,0)</f>
        <v>0</v>
      </c>
      <c r="AE964" s="23">
        <f t="shared" si="202"/>
        <v>0</v>
      </c>
      <c r="AF964" s="23">
        <f t="shared" si="203"/>
        <v>0</v>
      </c>
      <c r="AG964" s="23">
        <f t="shared" si="204"/>
        <v>0</v>
      </c>
      <c r="AH964" s="12">
        <f>_xlfn.XLOOKUP($D964,当月商品!$D:$D,当月商品!W:W,0)</f>
        <v>0</v>
      </c>
      <c r="AI964" s="12">
        <f>_xlfn.XLOOKUP($D964,前月商品!$D:$D,前月商品!W:W,0)</f>
        <v>0</v>
      </c>
      <c r="AJ964" s="12">
        <f>_xlfn.XLOOKUP($D964,前々月商品!$D:$D,前々月商品!W:W,0)</f>
        <v>0</v>
      </c>
      <c r="AK964" s="12">
        <f>_xlfn.XLOOKUP($D964,当月商品!$D:$D,当月商品!H:H,0)</f>
        <v>0</v>
      </c>
      <c r="AL964" s="12">
        <f>_xlfn.XLOOKUP($D964,前月商品!$D:$D,前月商品!H:H,0)</f>
        <v>0</v>
      </c>
      <c r="AM964" s="12">
        <f>_xlfn.XLOOKUP($D964,前々月商品!$D:$D,前々月商品!H:H,0)</f>
        <v>0</v>
      </c>
      <c r="AN964" s="13">
        <f t="shared" si="205"/>
        <v>0</v>
      </c>
      <c r="AO964" s="13">
        <f t="shared" si="206"/>
        <v>0</v>
      </c>
      <c r="AP964" s="13">
        <f t="shared" si="207"/>
        <v>0</v>
      </c>
      <c r="AQ964" s="16">
        <f t="shared" si="208"/>
        <v>0</v>
      </c>
      <c r="AR964" s="16">
        <f t="shared" si="209"/>
        <v>0</v>
      </c>
      <c r="AS964" s="17">
        <f t="shared" si="210"/>
        <v>0</v>
      </c>
      <c r="AT964" t="e">
        <f t="shared" si="211"/>
        <v>#VALUE!</v>
      </c>
    </row>
    <row r="965" spans="3:46" ht="36.65" customHeight="1">
      <c r="C965" s="20">
        <v>960</v>
      </c>
      <c r="D965" s="53">
        <f>現状商品設定!B962</f>
        <v>0</v>
      </c>
      <c r="E965" s="26" t="str">
        <f>IFERROR(_xlfn.XLOOKUP($D965,現状商品設定!B:B,現状商品設定!C:C,"-"),"-")</f>
        <v>-</v>
      </c>
      <c r="F965" s="32" t="s">
        <v>46</v>
      </c>
      <c r="G965" s="30" t="str">
        <f>IFERROR(_xlfn.XLOOKUP($D965,現状商品設定!B:B,現状商品設定!F:F),"-")</f>
        <v>-</v>
      </c>
      <c r="H965" s="34" t="e">
        <f>IF(IF(AND(V965&gt;=設定!$C$3,X965&gt;=L965),G965*(1+設定!$C$6),IF(AND(V965&gt;=設定!$C$3,X965&lt;L965),G965*(1+設定!$C$7*-1),IF(V965&lt;設定!$C$3,G965*(1+設定!$C$6),"除外")))&gt;10,IF(AND(V965&gt;=設定!$C$3,X965&gt;=L965),G965*(1+設定!$C$6),IF(AND(V965&gt;=設定!$C$3,X965&lt;L965),G965*(1+設定!$C$7*-1),IF(V965&lt;設定!$C$3,G965*(1+設定!$C$6),"除外"))),10)</f>
        <v>#VALUE!</v>
      </c>
      <c r="I965" s="34" t="e">
        <f ca="1">IF(消化率!$I$5&lt;1,商品!H965*消化率!$I$5,IF(商品!W965*商品!Q965/(商品!H965*消化率!$I$5)&gt;商品!L965,商品!H965*消化率!$I$5,J965))</f>
        <v>#DIV/0!</v>
      </c>
      <c r="J965" s="34" t="e">
        <f t="shared" si="198"/>
        <v>#VALUE!</v>
      </c>
      <c r="K965" s="34" t="e">
        <f ca="1">IF(ROUNDDOWN(IF(I965&gt;=設定!$C$8,設定!$C$8,商品!I965),0)&lt;10,10,ROUNDDOWN(IF(I965&gt;=設定!$C$8,設定!$C$8,商品!I965),0))</f>
        <v>#DIV/0!</v>
      </c>
      <c r="L965" s="64">
        <f>IF(F965="標準",設定!$C$4,商品!F965)</f>
        <v>5</v>
      </c>
      <c r="M965" s="63" t="str">
        <f>_xlfn.XLOOKUP($D965,全商品!$F:$F,全商品!H:H,"-")</f>
        <v>-</v>
      </c>
      <c r="N965" s="12" t="str">
        <f>_xlfn.XLOOKUP($D965,全商品!$F:$F,全商品!I:I,"-")</f>
        <v>-</v>
      </c>
      <c r="O965" s="23" t="str">
        <f>_xlfn.XLOOKUP($D965,全商品!$F:$F,全商品!K:K,"-")</f>
        <v>-</v>
      </c>
      <c r="P965" s="13" t="str">
        <f>_xlfn.XLOOKUP($D965,全商品!$F:$F,全商品!M:M,"-")</f>
        <v>-</v>
      </c>
      <c r="Q965" s="25" t="str">
        <f>_xlfn.XLOOKUP($D965,現状商品設定!B:B,現状商品設定!D:D,"-")</f>
        <v>-</v>
      </c>
      <c r="R965" s="22">
        <f>SUM(_xlfn.XLOOKUP($D965,当月商品!$D:$D,当月商品!I:I,0),_xlfn.XLOOKUP($D965,前月商品!$D:$D,前月商品!I:I,0),_xlfn.XLOOKUP($D965,前々月商品!$D:$D,前々月商品!I:I,0))</f>
        <v>0</v>
      </c>
      <c r="S965" s="23">
        <f>SUM(_xlfn.XLOOKUP($D965,当月商品!$D:$D,当月商品!V:V,0),_xlfn.XLOOKUP($D965,前月商品!$D:$D,前月商品!V:V,0),_xlfn.XLOOKUP($D965,前々月商品!$D:$D,前々月商品!V:V,0))</f>
        <v>0</v>
      </c>
      <c r="T965" s="23">
        <f t="shared" si="199"/>
        <v>0</v>
      </c>
      <c r="U965" s="23">
        <f>SUM(_xlfn.XLOOKUP($D965,当月商品!$D:$D,当月商品!W:W,0),_xlfn.XLOOKUP($D965,前月商品!$D:$D,前月商品!W:W,0),_xlfn.XLOOKUP($D965,前々月商品!$D:$D,前々月商品!W:W,0))</f>
        <v>0</v>
      </c>
      <c r="V965" s="23">
        <f>SUM(_xlfn.XLOOKUP($D965,当月商品!$D:$D,当月商品!H:H,0),_xlfn.XLOOKUP($D965,前月商品!$D:$D,前月商品!H:H,0),_xlfn.XLOOKUP($D965,前々月商品!$D:$D,前々月商品!H:H,0))</f>
        <v>0</v>
      </c>
      <c r="W965" s="13">
        <f t="shared" si="200"/>
        <v>0</v>
      </c>
      <c r="X965" s="15">
        <f t="shared" si="201"/>
        <v>0</v>
      </c>
      <c r="Y965" s="22">
        <f>_xlfn.XLOOKUP($D965,当月商品!$D:$D,当月商品!I:I,0)</f>
        <v>0</v>
      </c>
      <c r="Z965" s="23">
        <f>_xlfn.XLOOKUP($D965,前月商品!$D:$D,前月商品!I:I,0)</f>
        <v>0</v>
      </c>
      <c r="AA965" s="23">
        <f>_xlfn.XLOOKUP($D965,前々月商品!$D:$D,前々月商品!I:I,0)</f>
        <v>0</v>
      </c>
      <c r="AB965" s="23">
        <f>_xlfn.XLOOKUP($D965,当月商品!$D:$D,当月商品!V:V,0)</f>
        <v>0</v>
      </c>
      <c r="AC965" s="23">
        <f>_xlfn.XLOOKUP($D965,前月商品!$D:$D,前月商品!V:V,0)</f>
        <v>0</v>
      </c>
      <c r="AD965" s="23">
        <f>_xlfn.XLOOKUP($D965,前々月商品!$D:$D,前々月商品!V:V,0)</f>
        <v>0</v>
      </c>
      <c r="AE965" s="23">
        <f t="shared" si="202"/>
        <v>0</v>
      </c>
      <c r="AF965" s="23">
        <f t="shared" si="203"/>
        <v>0</v>
      </c>
      <c r="AG965" s="23">
        <f t="shared" si="204"/>
        <v>0</v>
      </c>
      <c r="AH965" s="12">
        <f>_xlfn.XLOOKUP($D965,当月商品!$D:$D,当月商品!W:W,0)</f>
        <v>0</v>
      </c>
      <c r="AI965" s="12">
        <f>_xlfn.XLOOKUP($D965,前月商品!$D:$D,前月商品!W:W,0)</f>
        <v>0</v>
      </c>
      <c r="AJ965" s="12">
        <f>_xlfn.XLOOKUP($D965,前々月商品!$D:$D,前々月商品!W:W,0)</f>
        <v>0</v>
      </c>
      <c r="AK965" s="12">
        <f>_xlfn.XLOOKUP($D965,当月商品!$D:$D,当月商品!H:H,0)</f>
        <v>0</v>
      </c>
      <c r="AL965" s="12">
        <f>_xlfn.XLOOKUP($D965,前月商品!$D:$D,前月商品!H:H,0)</f>
        <v>0</v>
      </c>
      <c r="AM965" s="12">
        <f>_xlfn.XLOOKUP($D965,前々月商品!$D:$D,前々月商品!H:H,0)</f>
        <v>0</v>
      </c>
      <c r="AN965" s="13">
        <f t="shared" si="205"/>
        <v>0</v>
      </c>
      <c r="AO965" s="13">
        <f t="shared" si="206"/>
        <v>0</v>
      </c>
      <c r="AP965" s="13">
        <f t="shared" si="207"/>
        <v>0</v>
      </c>
      <c r="AQ965" s="16">
        <f t="shared" si="208"/>
        <v>0</v>
      </c>
      <c r="AR965" s="16">
        <f t="shared" si="209"/>
        <v>0</v>
      </c>
      <c r="AS965" s="17">
        <f t="shared" si="210"/>
        <v>0</v>
      </c>
      <c r="AT965" t="e">
        <f t="shared" si="211"/>
        <v>#VALUE!</v>
      </c>
    </row>
    <row r="966" spans="3:46" ht="36.65" customHeight="1">
      <c r="C966" s="20">
        <v>961</v>
      </c>
      <c r="D966" s="53">
        <f>現状商品設定!B963</f>
        <v>0</v>
      </c>
      <c r="E966" s="26" t="str">
        <f>IFERROR(_xlfn.XLOOKUP($D966,現状商品設定!B:B,現状商品設定!C:C,"-"),"-")</f>
        <v>-</v>
      </c>
      <c r="F966" s="32" t="s">
        <v>46</v>
      </c>
      <c r="G966" s="30" t="str">
        <f>IFERROR(_xlfn.XLOOKUP($D966,現状商品設定!B:B,現状商品設定!F:F),"-")</f>
        <v>-</v>
      </c>
      <c r="H966" s="34" t="e">
        <f>IF(IF(AND(V966&gt;=設定!$C$3,X966&gt;=L966),G966*(1+設定!$C$6),IF(AND(V966&gt;=設定!$C$3,X966&lt;L966),G966*(1+設定!$C$7*-1),IF(V966&lt;設定!$C$3,G966*(1+設定!$C$6),"除外")))&gt;10,IF(AND(V966&gt;=設定!$C$3,X966&gt;=L966),G966*(1+設定!$C$6),IF(AND(V966&gt;=設定!$C$3,X966&lt;L966),G966*(1+設定!$C$7*-1),IF(V966&lt;設定!$C$3,G966*(1+設定!$C$6),"除外"))),10)</f>
        <v>#VALUE!</v>
      </c>
      <c r="I966" s="34" t="e">
        <f ca="1">IF(消化率!$I$5&lt;1,商品!H966*消化率!$I$5,IF(商品!W966*商品!Q966/(商品!H966*消化率!$I$5)&gt;商品!L966,商品!H966*消化率!$I$5,J966))</f>
        <v>#DIV/0!</v>
      </c>
      <c r="J966" s="34" t="e">
        <f t="shared" si="198"/>
        <v>#VALUE!</v>
      </c>
      <c r="K966" s="34" t="e">
        <f ca="1">IF(ROUNDDOWN(IF(I966&gt;=設定!$C$8,設定!$C$8,商品!I966),0)&lt;10,10,ROUNDDOWN(IF(I966&gt;=設定!$C$8,設定!$C$8,商品!I966),0))</f>
        <v>#DIV/0!</v>
      </c>
      <c r="L966" s="64">
        <f>IF(F966="標準",設定!$C$4,商品!F966)</f>
        <v>5</v>
      </c>
      <c r="M966" s="63" t="str">
        <f>_xlfn.XLOOKUP($D966,全商品!$F:$F,全商品!H:H,"-")</f>
        <v>-</v>
      </c>
      <c r="N966" s="12" t="str">
        <f>_xlfn.XLOOKUP($D966,全商品!$F:$F,全商品!I:I,"-")</f>
        <v>-</v>
      </c>
      <c r="O966" s="23" t="str">
        <f>_xlfn.XLOOKUP($D966,全商品!$F:$F,全商品!K:K,"-")</f>
        <v>-</v>
      </c>
      <c r="P966" s="13" t="str">
        <f>_xlfn.XLOOKUP($D966,全商品!$F:$F,全商品!M:M,"-")</f>
        <v>-</v>
      </c>
      <c r="Q966" s="25" t="str">
        <f>_xlfn.XLOOKUP($D966,現状商品設定!B:B,現状商品設定!D:D,"-")</f>
        <v>-</v>
      </c>
      <c r="R966" s="22">
        <f>SUM(_xlfn.XLOOKUP($D966,当月商品!$D:$D,当月商品!I:I,0),_xlfn.XLOOKUP($D966,前月商品!$D:$D,前月商品!I:I,0),_xlfn.XLOOKUP($D966,前々月商品!$D:$D,前々月商品!I:I,0))</f>
        <v>0</v>
      </c>
      <c r="S966" s="23">
        <f>SUM(_xlfn.XLOOKUP($D966,当月商品!$D:$D,当月商品!V:V,0),_xlfn.XLOOKUP($D966,前月商品!$D:$D,前月商品!V:V,0),_xlfn.XLOOKUP($D966,前々月商品!$D:$D,前々月商品!V:V,0))</f>
        <v>0</v>
      </c>
      <c r="T966" s="23">
        <f t="shared" si="199"/>
        <v>0</v>
      </c>
      <c r="U966" s="23">
        <f>SUM(_xlfn.XLOOKUP($D966,当月商品!$D:$D,当月商品!W:W,0),_xlfn.XLOOKUP($D966,前月商品!$D:$D,前月商品!W:W,0),_xlfn.XLOOKUP($D966,前々月商品!$D:$D,前々月商品!W:W,0))</f>
        <v>0</v>
      </c>
      <c r="V966" s="23">
        <f>SUM(_xlfn.XLOOKUP($D966,当月商品!$D:$D,当月商品!H:H,0),_xlfn.XLOOKUP($D966,前月商品!$D:$D,前月商品!H:H,0),_xlfn.XLOOKUP($D966,前々月商品!$D:$D,前々月商品!H:H,0))</f>
        <v>0</v>
      </c>
      <c r="W966" s="13">
        <f t="shared" si="200"/>
        <v>0</v>
      </c>
      <c r="X966" s="15">
        <f t="shared" si="201"/>
        <v>0</v>
      </c>
      <c r="Y966" s="22">
        <f>_xlfn.XLOOKUP($D966,当月商品!$D:$D,当月商品!I:I,0)</f>
        <v>0</v>
      </c>
      <c r="Z966" s="23">
        <f>_xlfn.XLOOKUP($D966,前月商品!$D:$D,前月商品!I:I,0)</f>
        <v>0</v>
      </c>
      <c r="AA966" s="23">
        <f>_xlfn.XLOOKUP($D966,前々月商品!$D:$D,前々月商品!I:I,0)</f>
        <v>0</v>
      </c>
      <c r="AB966" s="23">
        <f>_xlfn.XLOOKUP($D966,当月商品!$D:$D,当月商品!V:V,0)</f>
        <v>0</v>
      </c>
      <c r="AC966" s="23">
        <f>_xlfn.XLOOKUP($D966,前月商品!$D:$D,前月商品!V:V,0)</f>
        <v>0</v>
      </c>
      <c r="AD966" s="23">
        <f>_xlfn.XLOOKUP($D966,前々月商品!$D:$D,前々月商品!V:V,0)</f>
        <v>0</v>
      </c>
      <c r="AE966" s="23">
        <f t="shared" si="202"/>
        <v>0</v>
      </c>
      <c r="AF966" s="23">
        <f t="shared" si="203"/>
        <v>0</v>
      </c>
      <c r="AG966" s="23">
        <f t="shared" si="204"/>
        <v>0</v>
      </c>
      <c r="AH966" s="12">
        <f>_xlfn.XLOOKUP($D966,当月商品!$D:$D,当月商品!W:W,0)</f>
        <v>0</v>
      </c>
      <c r="AI966" s="12">
        <f>_xlfn.XLOOKUP($D966,前月商品!$D:$D,前月商品!W:W,0)</f>
        <v>0</v>
      </c>
      <c r="AJ966" s="12">
        <f>_xlfn.XLOOKUP($D966,前々月商品!$D:$D,前々月商品!W:W,0)</f>
        <v>0</v>
      </c>
      <c r="AK966" s="12">
        <f>_xlfn.XLOOKUP($D966,当月商品!$D:$D,当月商品!H:H,0)</f>
        <v>0</v>
      </c>
      <c r="AL966" s="12">
        <f>_xlfn.XLOOKUP($D966,前月商品!$D:$D,前月商品!H:H,0)</f>
        <v>0</v>
      </c>
      <c r="AM966" s="12">
        <f>_xlfn.XLOOKUP($D966,前々月商品!$D:$D,前々月商品!H:H,0)</f>
        <v>0</v>
      </c>
      <c r="AN966" s="13">
        <f t="shared" si="205"/>
        <v>0</v>
      </c>
      <c r="AO966" s="13">
        <f t="shared" si="206"/>
        <v>0</v>
      </c>
      <c r="AP966" s="13">
        <f t="shared" si="207"/>
        <v>0</v>
      </c>
      <c r="AQ966" s="16">
        <f t="shared" si="208"/>
        <v>0</v>
      </c>
      <c r="AR966" s="16">
        <f t="shared" si="209"/>
        <v>0</v>
      </c>
      <c r="AS966" s="17">
        <f t="shared" si="210"/>
        <v>0</v>
      </c>
      <c r="AT966" t="e">
        <f t="shared" si="211"/>
        <v>#VALUE!</v>
      </c>
    </row>
    <row r="967" spans="3:46" ht="36.65" customHeight="1">
      <c r="C967" s="20">
        <v>962</v>
      </c>
      <c r="D967" s="53">
        <f>現状商品設定!B964</f>
        <v>0</v>
      </c>
      <c r="E967" s="26" t="str">
        <f>IFERROR(_xlfn.XLOOKUP($D967,現状商品設定!B:B,現状商品設定!C:C,"-"),"-")</f>
        <v>-</v>
      </c>
      <c r="F967" s="32" t="s">
        <v>46</v>
      </c>
      <c r="G967" s="30" t="str">
        <f>IFERROR(_xlfn.XLOOKUP($D967,現状商品設定!B:B,現状商品設定!F:F),"-")</f>
        <v>-</v>
      </c>
      <c r="H967" s="34" t="e">
        <f>IF(IF(AND(V967&gt;=設定!$C$3,X967&gt;=L967),G967*(1+設定!$C$6),IF(AND(V967&gt;=設定!$C$3,X967&lt;L967),G967*(1+設定!$C$7*-1),IF(V967&lt;設定!$C$3,G967*(1+設定!$C$6),"除外")))&gt;10,IF(AND(V967&gt;=設定!$C$3,X967&gt;=L967),G967*(1+設定!$C$6),IF(AND(V967&gt;=設定!$C$3,X967&lt;L967),G967*(1+設定!$C$7*-1),IF(V967&lt;設定!$C$3,G967*(1+設定!$C$6),"除外"))),10)</f>
        <v>#VALUE!</v>
      </c>
      <c r="I967" s="34" t="e">
        <f ca="1">IF(消化率!$I$5&lt;1,商品!H967*消化率!$I$5,IF(商品!W967*商品!Q967/(商品!H967*消化率!$I$5)&gt;商品!L967,商品!H967*消化率!$I$5,J967))</f>
        <v>#DIV/0!</v>
      </c>
      <c r="J967" s="34" t="e">
        <f t="shared" ref="J967:J1005" si="212">W967*Q967/L967</f>
        <v>#VALUE!</v>
      </c>
      <c r="K967" s="34" t="e">
        <f ca="1">IF(ROUNDDOWN(IF(I967&gt;=設定!$C$8,設定!$C$8,商品!I967),0)&lt;10,10,ROUNDDOWN(IF(I967&gt;=設定!$C$8,設定!$C$8,商品!I967),0))</f>
        <v>#DIV/0!</v>
      </c>
      <c r="L967" s="64">
        <f>IF(F967="標準",設定!$C$4,商品!F967)</f>
        <v>5</v>
      </c>
      <c r="M967" s="63" t="str">
        <f>_xlfn.XLOOKUP($D967,全商品!$F:$F,全商品!H:H,"-")</f>
        <v>-</v>
      </c>
      <c r="N967" s="12" t="str">
        <f>_xlfn.XLOOKUP($D967,全商品!$F:$F,全商品!I:I,"-")</f>
        <v>-</v>
      </c>
      <c r="O967" s="23" t="str">
        <f>_xlfn.XLOOKUP($D967,全商品!$F:$F,全商品!K:K,"-")</f>
        <v>-</v>
      </c>
      <c r="P967" s="13" t="str">
        <f>_xlfn.XLOOKUP($D967,全商品!$F:$F,全商品!M:M,"-")</f>
        <v>-</v>
      </c>
      <c r="Q967" s="25" t="str">
        <f>_xlfn.XLOOKUP($D967,現状商品設定!B:B,現状商品設定!D:D,"-")</f>
        <v>-</v>
      </c>
      <c r="R967" s="22">
        <f>SUM(_xlfn.XLOOKUP($D967,当月商品!$D:$D,当月商品!I:I,0),_xlfn.XLOOKUP($D967,前月商品!$D:$D,前月商品!I:I,0),_xlfn.XLOOKUP($D967,前々月商品!$D:$D,前々月商品!I:I,0))</f>
        <v>0</v>
      </c>
      <c r="S967" s="23">
        <f>SUM(_xlfn.XLOOKUP($D967,当月商品!$D:$D,当月商品!V:V,0),_xlfn.XLOOKUP($D967,前月商品!$D:$D,前月商品!V:V,0),_xlfn.XLOOKUP($D967,前々月商品!$D:$D,前々月商品!V:V,0))</f>
        <v>0</v>
      </c>
      <c r="T967" s="23">
        <f t="shared" ref="T967:T1005" si="213">IFERROR(R967/V967,0)</f>
        <v>0</v>
      </c>
      <c r="U967" s="23">
        <f>SUM(_xlfn.XLOOKUP($D967,当月商品!$D:$D,当月商品!W:W,0),_xlfn.XLOOKUP($D967,前月商品!$D:$D,前月商品!W:W,0),_xlfn.XLOOKUP($D967,前々月商品!$D:$D,前々月商品!W:W,0))</f>
        <v>0</v>
      </c>
      <c r="V967" s="23">
        <f>SUM(_xlfn.XLOOKUP($D967,当月商品!$D:$D,当月商品!H:H,0),_xlfn.XLOOKUP($D967,前月商品!$D:$D,前月商品!H:H,0),_xlfn.XLOOKUP($D967,前々月商品!$D:$D,前々月商品!H:H,0))</f>
        <v>0</v>
      </c>
      <c r="W967" s="13">
        <f t="shared" ref="W967:W1005" si="214">IFERROR(U967/V967,0)</f>
        <v>0</v>
      </c>
      <c r="X967" s="15">
        <f t="shared" ref="X967:X1005" si="215">IFERROR(S967/R967,0)</f>
        <v>0</v>
      </c>
      <c r="Y967" s="22">
        <f>_xlfn.XLOOKUP($D967,当月商品!$D:$D,当月商品!I:I,0)</f>
        <v>0</v>
      </c>
      <c r="Z967" s="23">
        <f>_xlfn.XLOOKUP($D967,前月商品!$D:$D,前月商品!I:I,0)</f>
        <v>0</v>
      </c>
      <c r="AA967" s="23">
        <f>_xlfn.XLOOKUP($D967,前々月商品!$D:$D,前々月商品!I:I,0)</f>
        <v>0</v>
      </c>
      <c r="AB967" s="23">
        <f>_xlfn.XLOOKUP($D967,当月商品!$D:$D,当月商品!V:V,0)</f>
        <v>0</v>
      </c>
      <c r="AC967" s="23">
        <f>_xlfn.XLOOKUP($D967,前月商品!$D:$D,前月商品!V:V,0)</f>
        <v>0</v>
      </c>
      <c r="AD967" s="23">
        <f>_xlfn.XLOOKUP($D967,前々月商品!$D:$D,前々月商品!V:V,0)</f>
        <v>0</v>
      </c>
      <c r="AE967" s="23">
        <f t="shared" ref="AE967:AE1005" si="216">IFERROR(Y967/AK967,0)</f>
        <v>0</v>
      </c>
      <c r="AF967" s="23">
        <f t="shared" ref="AF967:AF1005" si="217">IFERROR(Z967/AL967,0)</f>
        <v>0</v>
      </c>
      <c r="AG967" s="23">
        <f t="shared" ref="AG967:AG1005" si="218">IFERROR(AA967/AM967,0)</f>
        <v>0</v>
      </c>
      <c r="AH967" s="12">
        <f>_xlfn.XLOOKUP($D967,当月商品!$D:$D,当月商品!W:W,0)</f>
        <v>0</v>
      </c>
      <c r="AI967" s="12">
        <f>_xlfn.XLOOKUP($D967,前月商品!$D:$D,前月商品!W:W,0)</f>
        <v>0</v>
      </c>
      <c r="AJ967" s="12">
        <f>_xlfn.XLOOKUP($D967,前々月商品!$D:$D,前々月商品!W:W,0)</f>
        <v>0</v>
      </c>
      <c r="AK967" s="12">
        <f>_xlfn.XLOOKUP($D967,当月商品!$D:$D,当月商品!H:H,0)</f>
        <v>0</v>
      </c>
      <c r="AL967" s="12">
        <f>_xlfn.XLOOKUP($D967,前月商品!$D:$D,前月商品!H:H,0)</f>
        <v>0</v>
      </c>
      <c r="AM967" s="12">
        <f>_xlfn.XLOOKUP($D967,前々月商品!$D:$D,前々月商品!H:H,0)</f>
        <v>0</v>
      </c>
      <c r="AN967" s="13">
        <f t="shared" ref="AN967:AN1005" si="219">IFERROR(AH967/AK967,0)</f>
        <v>0</v>
      </c>
      <c r="AO967" s="13">
        <f t="shared" ref="AO967:AO1005" si="220">IFERROR(AI967/AL967,0)</f>
        <v>0</v>
      </c>
      <c r="AP967" s="13">
        <f t="shared" ref="AP967:AP1005" si="221">IFERROR(AJ967/AM967,0)</f>
        <v>0</v>
      </c>
      <c r="AQ967" s="16">
        <f t="shared" ref="AQ967:AQ1005" si="222">IFERROR(AB967/Y967,0)</f>
        <v>0</v>
      </c>
      <c r="AR967" s="16">
        <f t="shared" ref="AR967:AR1005" si="223">IFERROR(AC967/Z967,0)</f>
        <v>0</v>
      </c>
      <c r="AS967" s="17">
        <f t="shared" ref="AS967:AS1005" si="224">IFERROR(AD967/AA967,0)</f>
        <v>0</v>
      </c>
      <c r="AT967" t="e">
        <f t="shared" ref="AT967:AT1005" si="225">P967*Q967</f>
        <v>#VALUE!</v>
      </c>
    </row>
    <row r="968" spans="3:46" ht="36.65" customHeight="1">
      <c r="C968" s="20">
        <v>963</v>
      </c>
      <c r="D968" s="53">
        <f>現状商品設定!B965</f>
        <v>0</v>
      </c>
      <c r="E968" s="26" t="str">
        <f>IFERROR(_xlfn.XLOOKUP($D968,現状商品設定!B:B,現状商品設定!C:C,"-"),"-")</f>
        <v>-</v>
      </c>
      <c r="F968" s="32" t="s">
        <v>46</v>
      </c>
      <c r="G968" s="30" t="str">
        <f>IFERROR(_xlfn.XLOOKUP($D968,現状商品設定!B:B,現状商品設定!F:F),"-")</f>
        <v>-</v>
      </c>
      <c r="H968" s="34" t="e">
        <f>IF(IF(AND(V968&gt;=設定!$C$3,X968&gt;=L968),G968*(1+設定!$C$6),IF(AND(V968&gt;=設定!$C$3,X968&lt;L968),G968*(1+設定!$C$7*-1),IF(V968&lt;設定!$C$3,G968*(1+設定!$C$6),"除外")))&gt;10,IF(AND(V968&gt;=設定!$C$3,X968&gt;=L968),G968*(1+設定!$C$6),IF(AND(V968&gt;=設定!$C$3,X968&lt;L968),G968*(1+設定!$C$7*-1),IF(V968&lt;設定!$C$3,G968*(1+設定!$C$6),"除外"))),10)</f>
        <v>#VALUE!</v>
      </c>
      <c r="I968" s="34" t="e">
        <f ca="1">IF(消化率!$I$5&lt;1,商品!H968*消化率!$I$5,IF(商品!W968*商品!Q968/(商品!H968*消化率!$I$5)&gt;商品!L968,商品!H968*消化率!$I$5,J968))</f>
        <v>#DIV/0!</v>
      </c>
      <c r="J968" s="34" t="e">
        <f t="shared" si="212"/>
        <v>#VALUE!</v>
      </c>
      <c r="K968" s="34" t="e">
        <f ca="1">IF(ROUNDDOWN(IF(I968&gt;=設定!$C$8,設定!$C$8,商品!I968),0)&lt;10,10,ROUNDDOWN(IF(I968&gt;=設定!$C$8,設定!$C$8,商品!I968),0))</f>
        <v>#DIV/0!</v>
      </c>
      <c r="L968" s="64">
        <f>IF(F968="標準",設定!$C$4,商品!F968)</f>
        <v>5</v>
      </c>
      <c r="M968" s="63" t="str">
        <f>_xlfn.XLOOKUP($D968,全商品!$F:$F,全商品!H:H,"-")</f>
        <v>-</v>
      </c>
      <c r="N968" s="12" t="str">
        <f>_xlfn.XLOOKUP($D968,全商品!$F:$F,全商品!I:I,"-")</f>
        <v>-</v>
      </c>
      <c r="O968" s="23" t="str">
        <f>_xlfn.XLOOKUP($D968,全商品!$F:$F,全商品!K:K,"-")</f>
        <v>-</v>
      </c>
      <c r="P968" s="13" t="str">
        <f>_xlfn.XLOOKUP($D968,全商品!$F:$F,全商品!M:M,"-")</f>
        <v>-</v>
      </c>
      <c r="Q968" s="25" t="str">
        <f>_xlfn.XLOOKUP($D968,現状商品設定!B:B,現状商品設定!D:D,"-")</f>
        <v>-</v>
      </c>
      <c r="R968" s="22">
        <f>SUM(_xlfn.XLOOKUP($D968,当月商品!$D:$D,当月商品!I:I,0),_xlfn.XLOOKUP($D968,前月商品!$D:$D,前月商品!I:I,0),_xlfn.XLOOKUP($D968,前々月商品!$D:$D,前々月商品!I:I,0))</f>
        <v>0</v>
      </c>
      <c r="S968" s="23">
        <f>SUM(_xlfn.XLOOKUP($D968,当月商品!$D:$D,当月商品!V:V,0),_xlfn.XLOOKUP($D968,前月商品!$D:$D,前月商品!V:V,0),_xlfn.XLOOKUP($D968,前々月商品!$D:$D,前々月商品!V:V,0))</f>
        <v>0</v>
      </c>
      <c r="T968" s="23">
        <f t="shared" si="213"/>
        <v>0</v>
      </c>
      <c r="U968" s="23">
        <f>SUM(_xlfn.XLOOKUP($D968,当月商品!$D:$D,当月商品!W:W,0),_xlfn.XLOOKUP($D968,前月商品!$D:$D,前月商品!W:W,0),_xlfn.XLOOKUP($D968,前々月商品!$D:$D,前々月商品!W:W,0))</f>
        <v>0</v>
      </c>
      <c r="V968" s="23">
        <f>SUM(_xlfn.XLOOKUP($D968,当月商品!$D:$D,当月商品!H:H,0),_xlfn.XLOOKUP($D968,前月商品!$D:$D,前月商品!H:H,0),_xlfn.XLOOKUP($D968,前々月商品!$D:$D,前々月商品!H:H,0))</f>
        <v>0</v>
      </c>
      <c r="W968" s="13">
        <f t="shared" si="214"/>
        <v>0</v>
      </c>
      <c r="X968" s="15">
        <f t="shared" si="215"/>
        <v>0</v>
      </c>
      <c r="Y968" s="22">
        <f>_xlfn.XLOOKUP($D968,当月商品!$D:$D,当月商品!I:I,0)</f>
        <v>0</v>
      </c>
      <c r="Z968" s="23">
        <f>_xlfn.XLOOKUP($D968,前月商品!$D:$D,前月商品!I:I,0)</f>
        <v>0</v>
      </c>
      <c r="AA968" s="23">
        <f>_xlfn.XLOOKUP($D968,前々月商品!$D:$D,前々月商品!I:I,0)</f>
        <v>0</v>
      </c>
      <c r="AB968" s="23">
        <f>_xlfn.XLOOKUP($D968,当月商品!$D:$D,当月商品!V:V,0)</f>
        <v>0</v>
      </c>
      <c r="AC968" s="23">
        <f>_xlfn.XLOOKUP($D968,前月商品!$D:$D,前月商品!V:V,0)</f>
        <v>0</v>
      </c>
      <c r="AD968" s="23">
        <f>_xlfn.XLOOKUP($D968,前々月商品!$D:$D,前々月商品!V:V,0)</f>
        <v>0</v>
      </c>
      <c r="AE968" s="23">
        <f t="shared" si="216"/>
        <v>0</v>
      </c>
      <c r="AF968" s="23">
        <f t="shared" si="217"/>
        <v>0</v>
      </c>
      <c r="AG968" s="23">
        <f t="shared" si="218"/>
        <v>0</v>
      </c>
      <c r="AH968" s="12">
        <f>_xlfn.XLOOKUP($D968,当月商品!$D:$D,当月商品!W:W,0)</f>
        <v>0</v>
      </c>
      <c r="AI968" s="12">
        <f>_xlfn.XLOOKUP($D968,前月商品!$D:$D,前月商品!W:W,0)</f>
        <v>0</v>
      </c>
      <c r="AJ968" s="12">
        <f>_xlfn.XLOOKUP($D968,前々月商品!$D:$D,前々月商品!W:W,0)</f>
        <v>0</v>
      </c>
      <c r="AK968" s="12">
        <f>_xlfn.XLOOKUP($D968,当月商品!$D:$D,当月商品!H:H,0)</f>
        <v>0</v>
      </c>
      <c r="AL968" s="12">
        <f>_xlfn.XLOOKUP($D968,前月商品!$D:$D,前月商品!H:H,0)</f>
        <v>0</v>
      </c>
      <c r="AM968" s="12">
        <f>_xlfn.XLOOKUP($D968,前々月商品!$D:$D,前々月商品!H:H,0)</f>
        <v>0</v>
      </c>
      <c r="AN968" s="13">
        <f t="shared" si="219"/>
        <v>0</v>
      </c>
      <c r="AO968" s="13">
        <f t="shared" si="220"/>
        <v>0</v>
      </c>
      <c r="AP968" s="13">
        <f t="shared" si="221"/>
        <v>0</v>
      </c>
      <c r="AQ968" s="16">
        <f t="shared" si="222"/>
        <v>0</v>
      </c>
      <c r="AR968" s="16">
        <f t="shared" si="223"/>
        <v>0</v>
      </c>
      <c r="AS968" s="17">
        <f t="shared" si="224"/>
        <v>0</v>
      </c>
      <c r="AT968" t="e">
        <f t="shared" si="225"/>
        <v>#VALUE!</v>
      </c>
    </row>
    <row r="969" spans="3:46" ht="36.65" customHeight="1">
      <c r="C969" s="20">
        <v>964</v>
      </c>
      <c r="D969" s="53">
        <f>現状商品設定!B966</f>
        <v>0</v>
      </c>
      <c r="E969" s="26" t="str">
        <f>IFERROR(_xlfn.XLOOKUP($D969,現状商品設定!B:B,現状商品設定!C:C,"-"),"-")</f>
        <v>-</v>
      </c>
      <c r="F969" s="32" t="s">
        <v>46</v>
      </c>
      <c r="G969" s="30" t="str">
        <f>IFERROR(_xlfn.XLOOKUP($D969,現状商品設定!B:B,現状商品設定!F:F),"-")</f>
        <v>-</v>
      </c>
      <c r="H969" s="34" t="e">
        <f>IF(IF(AND(V969&gt;=設定!$C$3,X969&gt;=L969),G969*(1+設定!$C$6),IF(AND(V969&gt;=設定!$C$3,X969&lt;L969),G969*(1+設定!$C$7*-1),IF(V969&lt;設定!$C$3,G969*(1+設定!$C$6),"除外")))&gt;10,IF(AND(V969&gt;=設定!$C$3,X969&gt;=L969),G969*(1+設定!$C$6),IF(AND(V969&gt;=設定!$C$3,X969&lt;L969),G969*(1+設定!$C$7*-1),IF(V969&lt;設定!$C$3,G969*(1+設定!$C$6),"除外"))),10)</f>
        <v>#VALUE!</v>
      </c>
      <c r="I969" s="34" t="e">
        <f ca="1">IF(消化率!$I$5&lt;1,商品!H969*消化率!$I$5,IF(商品!W969*商品!Q969/(商品!H969*消化率!$I$5)&gt;商品!L969,商品!H969*消化率!$I$5,J969))</f>
        <v>#DIV/0!</v>
      </c>
      <c r="J969" s="34" t="e">
        <f t="shared" si="212"/>
        <v>#VALUE!</v>
      </c>
      <c r="K969" s="34" t="e">
        <f ca="1">IF(ROUNDDOWN(IF(I969&gt;=設定!$C$8,設定!$C$8,商品!I969),0)&lt;10,10,ROUNDDOWN(IF(I969&gt;=設定!$C$8,設定!$C$8,商品!I969),0))</f>
        <v>#DIV/0!</v>
      </c>
      <c r="L969" s="64">
        <f>IF(F969="標準",設定!$C$4,商品!F969)</f>
        <v>5</v>
      </c>
      <c r="M969" s="63" t="str">
        <f>_xlfn.XLOOKUP($D969,全商品!$F:$F,全商品!H:H,"-")</f>
        <v>-</v>
      </c>
      <c r="N969" s="12" t="str">
        <f>_xlfn.XLOOKUP($D969,全商品!$F:$F,全商品!I:I,"-")</f>
        <v>-</v>
      </c>
      <c r="O969" s="23" t="str">
        <f>_xlfn.XLOOKUP($D969,全商品!$F:$F,全商品!K:K,"-")</f>
        <v>-</v>
      </c>
      <c r="P969" s="13" t="str">
        <f>_xlfn.XLOOKUP($D969,全商品!$F:$F,全商品!M:M,"-")</f>
        <v>-</v>
      </c>
      <c r="Q969" s="25" t="str">
        <f>_xlfn.XLOOKUP($D969,現状商品設定!B:B,現状商品設定!D:D,"-")</f>
        <v>-</v>
      </c>
      <c r="R969" s="22">
        <f>SUM(_xlfn.XLOOKUP($D969,当月商品!$D:$D,当月商品!I:I,0),_xlfn.XLOOKUP($D969,前月商品!$D:$D,前月商品!I:I,0),_xlfn.XLOOKUP($D969,前々月商品!$D:$D,前々月商品!I:I,0))</f>
        <v>0</v>
      </c>
      <c r="S969" s="23">
        <f>SUM(_xlfn.XLOOKUP($D969,当月商品!$D:$D,当月商品!V:V,0),_xlfn.XLOOKUP($D969,前月商品!$D:$D,前月商品!V:V,0),_xlfn.XLOOKUP($D969,前々月商品!$D:$D,前々月商品!V:V,0))</f>
        <v>0</v>
      </c>
      <c r="T969" s="23">
        <f t="shared" si="213"/>
        <v>0</v>
      </c>
      <c r="U969" s="23">
        <f>SUM(_xlfn.XLOOKUP($D969,当月商品!$D:$D,当月商品!W:W,0),_xlfn.XLOOKUP($D969,前月商品!$D:$D,前月商品!W:W,0),_xlfn.XLOOKUP($D969,前々月商品!$D:$D,前々月商品!W:W,0))</f>
        <v>0</v>
      </c>
      <c r="V969" s="23">
        <f>SUM(_xlfn.XLOOKUP($D969,当月商品!$D:$D,当月商品!H:H,0),_xlfn.XLOOKUP($D969,前月商品!$D:$D,前月商品!H:H,0),_xlfn.XLOOKUP($D969,前々月商品!$D:$D,前々月商品!H:H,0))</f>
        <v>0</v>
      </c>
      <c r="W969" s="13">
        <f t="shared" si="214"/>
        <v>0</v>
      </c>
      <c r="X969" s="15">
        <f t="shared" si="215"/>
        <v>0</v>
      </c>
      <c r="Y969" s="22">
        <f>_xlfn.XLOOKUP($D969,当月商品!$D:$D,当月商品!I:I,0)</f>
        <v>0</v>
      </c>
      <c r="Z969" s="23">
        <f>_xlfn.XLOOKUP($D969,前月商品!$D:$D,前月商品!I:I,0)</f>
        <v>0</v>
      </c>
      <c r="AA969" s="23">
        <f>_xlfn.XLOOKUP($D969,前々月商品!$D:$D,前々月商品!I:I,0)</f>
        <v>0</v>
      </c>
      <c r="AB969" s="23">
        <f>_xlfn.XLOOKUP($D969,当月商品!$D:$D,当月商品!V:V,0)</f>
        <v>0</v>
      </c>
      <c r="AC969" s="23">
        <f>_xlfn.XLOOKUP($D969,前月商品!$D:$D,前月商品!V:V,0)</f>
        <v>0</v>
      </c>
      <c r="AD969" s="23">
        <f>_xlfn.XLOOKUP($D969,前々月商品!$D:$D,前々月商品!V:V,0)</f>
        <v>0</v>
      </c>
      <c r="AE969" s="23">
        <f t="shared" si="216"/>
        <v>0</v>
      </c>
      <c r="AF969" s="23">
        <f t="shared" si="217"/>
        <v>0</v>
      </c>
      <c r="AG969" s="23">
        <f t="shared" si="218"/>
        <v>0</v>
      </c>
      <c r="AH969" s="12">
        <f>_xlfn.XLOOKUP($D969,当月商品!$D:$D,当月商品!W:W,0)</f>
        <v>0</v>
      </c>
      <c r="AI969" s="12">
        <f>_xlfn.XLOOKUP($D969,前月商品!$D:$D,前月商品!W:W,0)</f>
        <v>0</v>
      </c>
      <c r="AJ969" s="12">
        <f>_xlfn.XLOOKUP($D969,前々月商品!$D:$D,前々月商品!W:W,0)</f>
        <v>0</v>
      </c>
      <c r="AK969" s="12">
        <f>_xlfn.XLOOKUP($D969,当月商品!$D:$D,当月商品!H:H,0)</f>
        <v>0</v>
      </c>
      <c r="AL969" s="12">
        <f>_xlfn.XLOOKUP($D969,前月商品!$D:$D,前月商品!H:H,0)</f>
        <v>0</v>
      </c>
      <c r="AM969" s="12">
        <f>_xlfn.XLOOKUP($D969,前々月商品!$D:$D,前々月商品!H:H,0)</f>
        <v>0</v>
      </c>
      <c r="AN969" s="13">
        <f t="shared" si="219"/>
        <v>0</v>
      </c>
      <c r="AO969" s="13">
        <f t="shared" si="220"/>
        <v>0</v>
      </c>
      <c r="AP969" s="13">
        <f t="shared" si="221"/>
        <v>0</v>
      </c>
      <c r="AQ969" s="16">
        <f t="shared" si="222"/>
        <v>0</v>
      </c>
      <c r="AR969" s="16">
        <f t="shared" si="223"/>
        <v>0</v>
      </c>
      <c r="AS969" s="17">
        <f t="shared" si="224"/>
        <v>0</v>
      </c>
      <c r="AT969" t="e">
        <f t="shared" si="225"/>
        <v>#VALUE!</v>
      </c>
    </row>
    <row r="970" spans="3:46" ht="36.65" customHeight="1">
      <c r="C970" s="20">
        <v>965</v>
      </c>
      <c r="D970" s="53">
        <f>現状商品設定!B967</f>
        <v>0</v>
      </c>
      <c r="E970" s="26" t="str">
        <f>IFERROR(_xlfn.XLOOKUP($D970,現状商品設定!B:B,現状商品設定!C:C,"-"),"-")</f>
        <v>-</v>
      </c>
      <c r="F970" s="32" t="s">
        <v>46</v>
      </c>
      <c r="G970" s="30" t="str">
        <f>IFERROR(_xlfn.XLOOKUP($D970,現状商品設定!B:B,現状商品設定!F:F),"-")</f>
        <v>-</v>
      </c>
      <c r="H970" s="34" t="e">
        <f>IF(IF(AND(V970&gt;=設定!$C$3,X970&gt;=L970),G970*(1+設定!$C$6),IF(AND(V970&gt;=設定!$C$3,X970&lt;L970),G970*(1+設定!$C$7*-1),IF(V970&lt;設定!$C$3,G970*(1+設定!$C$6),"除外")))&gt;10,IF(AND(V970&gt;=設定!$C$3,X970&gt;=L970),G970*(1+設定!$C$6),IF(AND(V970&gt;=設定!$C$3,X970&lt;L970),G970*(1+設定!$C$7*-1),IF(V970&lt;設定!$C$3,G970*(1+設定!$C$6),"除外"))),10)</f>
        <v>#VALUE!</v>
      </c>
      <c r="I970" s="34" t="e">
        <f ca="1">IF(消化率!$I$5&lt;1,商品!H970*消化率!$I$5,IF(商品!W970*商品!Q970/(商品!H970*消化率!$I$5)&gt;商品!L970,商品!H970*消化率!$I$5,J970))</f>
        <v>#DIV/0!</v>
      </c>
      <c r="J970" s="34" t="e">
        <f t="shared" si="212"/>
        <v>#VALUE!</v>
      </c>
      <c r="K970" s="34" t="e">
        <f ca="1">IF(ROUNDDOWN(IF(I970&gt;=設定!$C$8,設定!$C$8,商品!I970),0)&lt;10,10,ROUNDDOWN(IF(I970&gt;=設定!$C$8,設定!$C$8,商品!I970),0))</f>
        <v>#DIV/0!</v>
      </c>
      <c r="L970" s="64">
        <f>IF(F970="標準",設定!$C$4,商品!F970)</f>
        <v>5</v>
      </c>
      <c r="M970" s="63" t="str">
        <f>_xlfn.XLOOKUP($D970,全商品!$F:$F,全商品!H:H,"-")</f>
        <v>-</v>
      </c>
      <c r="N970" s="12" t="str">
        <f>_xlfn.XLOOKUP($D970,全商品!$F:$F,全商品!I:I,"-")</f>
        <v>-</v>
      </c>
      <c r="O970" s="23" t="str">
        <f>_xlfn.XLOOKUP($D970,全商品!$F:$F,全商品!K:K,"-")</f>
        <v>-</v>
      </c>
      <c r="P970" s="13" t="str">
        <f>_xlfn.XLOOKUP($D970,全商品!$F:$F,全商品!M:M,"-")</f>
        <v>-</v>
      </c>
      <c r="Q970" s="25" t="str">
        <f>_xlfn.XLOOKUP($D970,現状商品設定!B:B,現状商品設定!D:D,"-")</f>
        <v>-</v>
      </c>
      <c r="R970" s="22">
        <f>SUM(_xlfn.XLOOKUP($D970,当月商品!$D:$D,当月商品!I:I,0),_xlfn.XLOOKUP($D970,前月商品!$D:$D,前月商品!I:I,0),_xlfn.XLOOKUP($D970,前々月商品!$D:$D,前々月商品!I:I,0))</f>
        <v>0</v>
      </c>
      <c r="S970" s="23">
        <f>SUM(_xlfn.XLOOKUP($D970,当月商品!$D:$D,当月商品!V:V,0),_xlfn.XLOOKUP($D970,前月商品!$D:$D,前月商品!V:V,0),_xlfn.XLOOKUP($D970,前々月商品!$D:$D,前々月商品!V:V,0))</f>
        <v>0</v>
      </c>
      <c r="T970" s="23">
        <f t="shared" si="213"/>
        <v>0</v>
      </c>
      <c r="U970" s="23">
        <f>SUM(_xlfn.XLOOKUP($D970,当月商品!$D:$D,当月商品!W:W,0),_xlfn.XLOOKUP($D970,前月商品!$D:$D,前月商品!W:W,0),_xlfn.XLOOKUP($D970,前々月商品!$D:$D,前々月商品!W:W,0))</f>
        <v>0</v>
      </c>
      <c r="V970" s="23">
        <f>SUM(_xlfn.XLOOKUP($D970,当月商品!$D:$D,当月商品!H:H,0),_xlfn.XLOOKUP($D970,前月商品!$D:$D,前月商品!H:H,0),_xlfn.XLOOKUP($D970,前々月商品!$D:$D,前々月商品!H:H,0))</f>
        <v>0</v>
      </c>
      <c r="W970" s="13">
        <f t="shared" si="214"/>
        <v>0</v>
      </c>
      <c r="X970" s="15">
        <f t="shared" si="215"/>
        <v>0</v>
      </c>
      <c r="Y970" s="22">
        <f>_xlfn.XLOOKUP($D970,当月商品!$D:$D,当月商品!I:I,0)</f>
        <v>0</v>
      </c>
      <c r="Z970" s="23">
        <f>_xlfn.XLOOKUP($D970,前月商品!$D:$D,前月商品!I:I,0)</f>
        <v>0</v>
      </c>
      <c r="AA970" s="23">
        <f>_xlfn.XLOOKUP($D970,前々月商品!$D:$D,前々月商品!I:I,0)</f>
        <v>0</v>
      </c>
      <c r="AB970" s="23">
        <f>_xlfn.XLOOKUP($D970,当月商品!$D:$D,当月商品!V:V,0)</f>
        <v>0</v>
      </c>
      <c r="AC970" s="23">
        <f>_xlfn.XLOOKUP($D970,前月商品!$D:$D,前月商品!V:V,0)</f>
        <v>0</v>
      </c>
      <c r="AD970" s="23">
        <f>_xlfn.XLOOKUP($D970,前々月商品!$D:$D,前々月商品!V:V,0)</f>
        <v>0</v>
      </c>
      <c r="AE970" s="23">
        <f t="shared" si="216"/>
        <v>0</v>
      </c>
      <c r="AF970" s="23">
        <f t="shared" si="217"/>
        <v>0</v>
      </c>
      <c r="AG970" s="23">
        <f t="shared" si="218"/>
        <v>0</v>
      </c>
      <c r="AH970" s="12">
        <f>_xlfn.XLOOKUP($D970,当月商品!$D:$D,当月商品!W:W,0)</f>
        <v>0</v>
      </c>
      <c r="AI970" s="12">
        <f>_xlfn.XLOOKUP($D970,前月商品!$D:$D,前月商品!W:W,0)</f>
        <v>0</v>
      </c>
      <c r="AJ970" s="12">
        <f>_xlfn.XLOOKUP($D970,前々月商品!$D:$D,前々月商品!W:W,0)</f>
        <v>0</v>
      </c>
      <c r="AK970" s="12">
        <f>_xlfn.XLOOKUP($D970,当月商品!$D:$D,当月商品!H:H,0)</f>
        <v>0</v>
      </c>
      <c r="AL970" s="12">
        <f>_xlfn.XLOOKUP($D970,前月商品!$D:$D,前月商品!H:H,0)</f>
        <v>0</v>
      </c>
      <c r="AM970" s="12">
        <f>_xlfn.XLOOKUP($D970,前々月商品!$D:$D,前々月商品!H:H,0)</f>
        <v>0</v>
      </c>
      <c r="AN970" s="13">
        <f t="shared" si="219"/>
        <v>0</v>
      </c>
      <c r="AO970" s="13">
        <f t="shared" si="220"/>
        <v>0</v>
      </c>
      <c r="AP970" s="13">
        <f t="shared" si="221"/>
        <v>0</v>
      </c>
      <c r="AQ970" s="16">
        <f t="shared" si="222"/>
        <v>0</v>
      </c>
      <c r="AR970" s="16">
        <f t="shared" si="223"/>
        <v>0</v>
      </c>
      <c r="AS970" s="17">
        <f t="shared" si="224"/>
        <v>0</v>
      </c>
      <c r="AT970" t="e">
        <f t="shared" si="225"/>
        <v>#VALUE!</v>
      </c>
    </row>
    <row r="971" spans="3:46" ht="36.65" customHeight="1">
      <c r="C971" s="20">
        <v>966</v>
      </c>
      <c r="D971" s="53">
        <f>現状商品設定!B968</f>
        <v>0</v>
      </c>
      <c r="E971" s="26" t="str">
        <f>IFERROR(_xlfn.XLOOKUP($D971,現状商品設定!B:B,現状商品設定!C:C,"-"),"-")</f>
        <v>-</v>
      </c>
      <c r="F971" s="32" t="s">
        <v>46</v>
      </c>
      <c r="G971" s="30" t="str">
        <f>IFERROR(_xlfn.XLOOKUP($D971,現状商品設定!B:B,現状商品設定!F:F),"-")</f>
        <v>-</v>
      </c>
      <c r="H971" s="34" t="e">
        <f>IF(IF(AND(V971&gt;=設定!$C$3,X971&gt;=L971),G971*(1+設定!$C$6),IF(AND(V971&gt;=設定!$C$3,X971&lt;L971),G971*(1+設定!$C$7*-1),IF(V971&lt;設定!$C$3,G971*(1+設定!$C$6),"除外")))&gt;10,IF(AND(V971&gt;=設定!$C$3,X971&gt;=L971),G971*(1+設定!$C$6),IF(AND(V971&gt;=設定!$C$3,X971&lt;L971),G971*(1+設定!$C$7*-1),IF(V971&lt;設定!$C$3,G971*(1+設定!$C$6),"除外"))),10)</f>
        <v>#VALUE!</v>
      </c>
      <c r="I971" s="34" t="e">
        <f ca="1">IF(消化率!$I$5&lt;1,商品!H971*消化率!$I$5,IF(商品!W971*商品!Q971/(商品!H971*消化率!$I$5)&gt;商品!L971,商品!H971*消化率!$I$5,J971))</f>
        <v>#DIV/0!</v>
      </c>
      <c r="J971" s="34" t="e">
        <f t="shared" si="212"/>
        <v>#VALUE!</v>
      </c>
      <c r="K971" s="34" t="e">
        <f ca="1">IF(ROUNDDOWN(IF(I971&gt;=設定!$C$8,設定!$C$8,商品!I971),0)&lt;10,10,ROUNDDOWN(IF(I971&gt;=設定!$C$8,設定!$C$8,商品!I971),0))</f>
        <v>#DIV/0!</v>
      </c>
      <c r="L971" s="64">
        <f>IF(F971="標準",設定!$C$4,商品!F971)</f>
        <v>5</v>
      </c>
      <c r="M971" s="63" t="str">
        <f>_xlfn.XLOOKUP($D971,全商品!$F:$F,全商品!H:H,"-")</f>
        <v>-</v>
      </c>
      <c r="N971" s="12" t="str">
        <f>_xlfn.XLOOKUP($D971,全商品!$F:$F,全商品!I:I,"-")</f>
        <v>-</v>
      </c>
      <c r="O971" s="23" t="str">
        <f>_xlfn.XLOOKUP($D971,全商品!$F:$F,全商品!K:K,"-")</f>
        <v>-</v>
      </c>
      <c r="P971" s="13" t="str">
        <f>_xlfn.XLOOKUP($D971,全商品!$F:$F,全商品!M:M,"-")</f>
        <v>-</v>
      </c>
      <c r="Q971" s="25" t="str">
        <f>_xlfn.XLOOKUP($D971,現状商品設定!B:B,現状商品設定!D:D,"-")</f>
        <v>-</v>
      </c>
      <c r="R971" s="22">
        <f>SUM(_xlfn.XLOOKUP($D971,当月商品!$D:$D,当月商品!I:I,0),_xlfn.XLOOKUP($D971,前月商品!$D:$D,前月商品!I:I,0),_xlfn.XLOOKUP($D971,前々月商品!$D:$D,前々月商品!I:I,0))</f>
        <v>0</v>
      </c>
      <c r="S971" s="23">
        <f>SUM(_xlfn.XLOOKUP($D971,当月商品!$D:$D,当月商品!V:V,0),_xlfn.XLOOKUP($D971,前月商品!$D:$D,前月商品!V:V,0),_xlfn.XLOOKUP($D971,前々月商品!$D:$D,前々月商品!V:V,0))</f>
        <v>0</v>
      </c>
      <c r="T971" s="23">
        <f t="shared" si="213"/>
        <v>0</v>
      </c>
      <c r="U971" s="23">
        <f>SUM(_xlfn.XLOOKUP($D971,当月商品!$D:$D,当月商品!W:W,0),_xlfn.XLOOKUP($D971,前月商品!$D:$D,前月商品!W:W,0),_xlfn.XLOOKUP($D971,前々月商品!$D:$D,前々月商品!W:W,0))</f>
        <v>0</v>
      </c>
      <c r="V971" s="23">
        <f>SUM(_xlfn.XLOOKUP($D971,当月商品!$D:$D,当月商品!H:H,0),_xlfn.XLOOKUP($D971,前月商品!$D:$D,前月商品!H:H,0),_xlfn.XLOOKUP($D971,前々月商品!$D:$D,前々月商品!H:H,0))</f>
        <v>0</v>
      </c>
      <c r="W971" s="13">
        <f t="shared" si="214"/>
        <v>0</v>
      </c>
      <c r="X971" s="15">
        <f t="shared" si="215"/>
        <v>0</v>
      </c>
      <c r="Y971" s="22">
        <f>_xlfn.XLOOKUP($D971,当月商品!$D:$D,当月商品!I:I,0)</f>
        <v>0</v>
      </c>
      <c r="Z971" s="23">
        <f>_xlfn.XLOOKUP($D971,前月商品!$D:$D,前月商品!I:I,0)</f>
        <v>0</v>
      </c>
      <c r="AA971" s="23">
        <f>_xlfn.XLOOKUP($D971,前々月商品!$D:$D,前々月商品!I:I,0)</f>
        <v>0</v>
      </c>
      <c r="AB971" s="23">
        <f>_xlfn.XLOOKUP($D971,当月商品!$D:$D,当月商品!V:V,0)</f>
        <v>0</v>
      </c>
      <c r="AC971" s="23">
        <f>_xlfn.XLOOKUP($D971,前月商品!$D:$D,前月商品!V:V,0)</f>
        <v>0</v>
      </c>
      <c r="AD971" s="23">
        <f>_xlfn.XLOOKUP($D971,前々月商品!$D:$D,前々月商品!V:V,0)</f>
        <v>0</v>
      </c>
      <c r="AE971" s="23">
        <f t="shared" si="216"/>
        <v>0</v>
      </c>
      <c r="AF971" s="23">
        <f t="shared" si="217"/>
        <v>0</v>
      </c>
      <c r="AG971" s="23">
        <f t="shared" si="218"/>
        <v>0</v>
      </c>
      <c r="AH971" s="12">
        <f>_xlfn.XLOOKUP($D971,当月商品!$D:$D,当月商品!W:W,0)</f>
        <v>0</v>
      </c>
      <c r="AI971" s="12">
        <f>_xlfn.XLOOKUP($D971,前月商品!$D:$D,前月商品!W:W,0)</f>
        <v>0</v>
      </c>
      <c r="AJ971" s="12">
        <f>_xlfn.XLOOKUP($D971,前々月商品!$D:$D,前々月商品!W:W,0)</f>
        <v>0</v>
      </c>
      <c r="AK971" s="12">
        <f>_xlfn.XLOOKUP($D971,当月商品!$D:$D,当月商品!H:H,0)</f>
        <v>0</v>
      </c>
      <c r="AL971" s="12">
        <f>_xlfn.XLOOKUP($D971,前月商品!$D:$D,前月商品!H:H,0)</f>
        <v>0</v>
      </c>
      <c r="AM971" s="12">
        <f>_xlfn.XLOOKUP($D971,前々月商品!$D:$D,前々月商品!H:H,0)</f>
        <v>0</v>
      </c>
      <c r="AN971" s="13">
        <f t="shared" si="219"/>
        <v>0</v>
      </c>
      <c r="AO971" s="13">
        <f t="shared" si="220"/>
        <v>0</v>
      </c>
      <c r="AP971" s="13">
        <f t="shared" si="221"/>
        <v>0</v>
      </c>
      <c r="AQ971" s="16">
        <f t="shared" si="222"/>
        <v>0</v>
      </c>
      <c r="AR971" s="16">
        <f t="shared" si="223"/>
        <v>0</v>
      </c>
      <c r="AS971" s="17">
        <f t="shared" si="224"/>
        <v>0</v>
      </c>
      <c r="AT971" t="e">
        <f t="shared" si="225"/>
        <v>#VALUE!</v>
      </c>
    </row>
    <row r="972" spans="3:46" ht="36.65" customHeight="1">
      <c r="C972" s="20">
        <v>967</v>
      </c>
      <c r="D972" s="53">
        <f>現状商品設定!B969</f>
        <v>0</v>
      </c>
      <c r="E972" s="26" t="str">
        <f>IFERROR(_xlfn.XLOOKUP($D972,現状商品設定!B:B,現状商品設定!C:C,"-"),"-")</f>
        <v>-</v>
      </c>
      <c r="F972" s="32" t="s">
        <v>46</v>
      </c>
      <c r="G972" s="30" t="str">
        <f>IFERROR(_xlfn.XLOOKUP($D972,現状商品設定!B:B,現状商品設定!F:F),"-")</f>
        <v>-</v>
      </c>
      <c r="H972" s="34" t="e">
        <f>IF(IF(AND(V972&gt;=設定!$C$3,X972&gt;=L972),G972*(1+設定!$C$6),IF(AND(V972&gt;=設定!$C$3,X972&lt;L972),G972*(1+設定!$C$7*-1),IF(V972&lt;設定!$C$3,G972*(1+設定!$C$6),"除外")))&gt;10,IF(AND(V972&gt;=設定!$C$3,X972&gt;=L972),G972*(1+設定!$C$6),IF(AND(V972&gt;=設定!$C$3,X972&lt;L972),G972*(1+設定!$C$7*-1),IF(V972&lt;設定!$C$3,G972*(1+設定!$C$6),"除外"))),10)</f>
        <v>#VALUE!</v>
      </c>
      <c r="I972" s="34" t="e">
        <f ca="1">IF(消化率!$I$5&lt;1,商品!H972*消化率!$I$5,IF(商品!W972*商品!Q972/(商品!H972*消化率!$I$5)&gt;商品!L972,商品!H972*消化率!$I$5,J972))</f>
        <v>#DIV/0!</v>
      </c>
      <c r="J972" s="34" t="e">
        <f t="shared" si="212"/>
        <v>#VALUE!</v>
      </c>
      <c r="K972" s="34" t="e">
        <f ca="1">IF(ROUNDDOWN(IF(I972&gt;=設定!$C$8,設定!$C$8,商品!I972),0)&lt;10,10,ROUNDDOWN(IF(I972&gt;=設定!$C$8,設定!$C$8,商品!I972),0))</f>
        <v>#DIV/0!</v>
      </c>
      <c r="L972" s="64">
        <f>IF(F972="標準",設定!$C$4,商品!F972)</f>
        <v>5</v>
      </c>
      <c r="M972" s="63" t="str">
        <f>_xlfn.XLOOKUP($D972,全商品!$F:$F,全商品!H:H,"-")</f>
        <v>-</v>
      </c>
      <c r="N972" s="12" t="str">
        <f>_xlfn.XLOOKUP($D972,全商品!$F:$F,全商品!I:I,"-")</f>
        <v>-</v>
      </c>
      <c r="O972" s="23" t="str">
        <f>_xlfn.XLOOKUP($D972,全商品!$F:$F,全商品!K:K,"-")</f>
        <v>-</v>
      </c>
      <c r="P972" s="13" t="str">
        <f>_xlfn.XLOOKUP($D972,全商品!$F:$F,全商品!M:M,"-")</f>
        <v>-</v>
      </c>
      <c r="Q972" s="25" t="str">
        <f>_xlfn.XLOOKUP($D972,現状商品設定!B:B,現状商品設定!D:D,"-")</f>
        <v>-</v>
      </c>
      <c r="R972" s="22">
        <f>SUM(_xlfn.XLOOKUP($D972,当月商品!$D:$D,当月商品!I:I,0),_xlfn.XLOOKUP($D972,前月商品!$D:$D,前月商品!I:I,0),_xlfn.XLOOKUP($D972,前々月商品!$D:$D,前々月商品!I:I,0))</f>
        <v>0</v>
      </c>
      <c r="S972" s="23">
        <f>SUM(_xlfn.XLOOKUP($D972,当月商品!$D:$D,当月商品!V:V,0),_xlfn.XLOOKUP($D972,前月商品!$D:$D,前月商品!V:V,0),_xlfn.XLOOKUP($D972,前々月商品!$D:$D,前々月商品!V:V,0))</f>
        <v>0</v>
      </c>
      <c r="T972" s="23">
        <f t="shared" si="213"/>
        <v>0</v>
      </c>
      <c r="U972" s="23">
        <f>SUM(_xlfn.XLOOKUP($D972,当月商品!$D:$D,当月商品!W:W,0),_xlfn.XLOOKUP($D972,前月商品!$D:$D,前月商品!W:W,0),_xlfn.XLOOKUP($D972,前々月商品!$D:$D,前々月商品!W:W,0))</f>
        <v>0</v>
      </c>
      <c r="V972" s="23">
        <f>SUM(_xlfn.XLOOKUP($D972,当月商品!$D:$D,当月商品!H:H,0),_xlfn.XLOOKUP($D972,前月商品!$D:$D,前月商品!H:H,0),_xlfn.XLOOKUP($D972,前々月商品!$D:$D,前々月商品!H:H,0))</f>
        <v>0</v>
      </c>
      <c r="W972" s="13">
        <f t="shared" si="214"/>
        <v>0</v>
      </c>
      <c r="X972" s="15">
        <f t="shared" si="215"/>
        <v>0</v>
      </c>
      <c r="Y972" s="22">
        <f>_xlfn.XLOOKUP($D972,当月商品!$D:$D,当月商品!I:I,0)</f>
        <v>0</v>
      </c>
      <c r="Z972" s="23">
        <f>_xlfn.XLOOKUP($D972,前月商品!$D:$D,前月商品!I:I,0)</f>
        <v>0</v>
      </c>
      <c r="AA972" s="23">
        <f>_xlfn.XLOOKUP($D972,前々月商品!$D:$D,前々月商品!I:I,0)</f>
        <v>0</v>
      </c>
      <c r="AB972" s="23">
        <f>_xlfn.XLOOKUP($D972,当月商品!$D:$D,当月商品!V:V,0)</f>
        <v>0</v>
      </c>
      <c r="AC972" s="23">
        <f>_xlfn.XLOOKUP($D972,前月商品!$D:$D,前月商品!V:V,0)</f>
        <v>0</v>
      </c>
      <c r="AD972" s="23">
        <f>_xlfn.XLOOKUP($D972,前々月商品!$D:$D,前々月商品!V:V,0)</f>
        <v>0</v>
      </c>
      <c r="AE972" s="23">
        <f t="shared" si="216"/>
        <v>0</v>
      </c>
      <c r="AF972" s="23">
        <f t="shared" si="217"/>
        <v>0</v>
      </c>
      <c r="AG972" s="23">
        <f t="shared" si="218"/>
        <v>0</v>
      </c>
      <c r="AH972" s="12">
        <f>_xlfn.XLOOKUP($D972,当月商品!$D:$D,当月商品!W:W,0)</f>
        <v>0</v>
      </c>
      <c r="AI972" s="12">
        <f>_xlfn.XLOOKUP($D972,前月商品!$D:$D,前月商品!W:W,0)</f>
        <v>0</v>
      </c>
      <c r="AJ972" s="12">
        <f>_xlfn.XLOOKUP($D972,前々月商品!$D:$D,前々月商品!W:W,0)</f>
        <v>0</v>
      </c>
      <c r="AK972" s="12">
        <f>_xlfn.XLOOKUP($D972,当月商品!$D:$D,当月商品!H:H,0)</f>
        <v>0</v>
      </c>
      <c r="AL972" s="12">
        <f>_xlfn.XLOOKUP($D972,前月商品!$D:$D,前月商品!H:H,0)</f>
        <v>0</v>
      </c>
      <c r="AM972" s="12">
        <f>_xlfn.XLOOKUP($D972,前々月商品!$D:$D,前々月商品!H:H,0)</f>
        <v>0</v>
      </c>
      <c r="AN972" s="13">
        <f t="shared" si="219"/>
        <v>0</v>
      </c>
      <c r="AO972" s="13">
        <f t="shared" si="220"/>
        <v>0</v>
      </c>
      <c r="AP972" s="13">
        <f t="shared" si="221"/>
        <v>0</v>
      </c>
      <c r="AQ972" s="16">
        <f t="shared" si="222"/>
        <v>0</v>
      </c>
      <c r="AR972" s="16">
        <f t="shared" si="223"/>
        <v>0</v>
      </c>
      <c r="AS972" s="17">
        <f t="shared" si="224"/>
        <v>0</v>
      </c>
      <c r="AT972" t="e">
        <f t="shared" si="225"/>
        <v>#VALUE!</v>
      </c>
    </row>
    <row r="973" spans="3:46" ht="36.65" customHeight="1">
      <c r="C973" s="20">
        <v>968</v>
      </c>
      <c r="D973" s="53">
        <f>現状商品設定!B970</f>
        <v>0</v>
      </c>
      <c r="E973" s="26" t="str">
        <f>IFERROR(_xlfn.XLOOKUP($D973,現状商品設定!B:B,現状商品設定!C:C,"-"),"-")</f>
        <v>-</v>
      </c>
      <c r="F973" s="32" t="s">
        <v>46</v>
      </c>
      <c r="G973" s="30" t="str">
        <f>IFERROR(_xlfn.XLOOKUP($D973,現状商品設定!B:B,現状商品設定!F:F),"-")</f>
        <v>-</v>
      </c>
      <c r="H973" s="34" t="e">
        <f>IF(IF(AND(V973&gt;=設定!$C$3,X973&gt;=L973),G973*(1+設定!$C$6),IF(AND(V973&gt;=設定!$C$3,X973&lt;L973),G973*(1+設定!$C$7*-1),IF(V973&lt;設定!$C$3,G973*(1+設定!$C$6),"除外")))&gt;10,IF(AND(V973&gt;=設定!$C$3,X973&gt;=L973),G973*(1+設定!$C$6),IF(AND(V973&gt;=設定!$C$3,X973&lt;L973),G973*(1+設定!$C$7*-1),IF(V973&lt;設定!$C$3,G973*(1+設定!$C$6),"除外"))),10)</f>
        <v>#VALUE!</v>
      </c>
      <c r="I973" s="34" t="e">
        <f ca="1">IF(消化率!$I$5&lt;1,商品!H973*消化率!$I$5,IF(商品!W973*商品!Q973/(商品!H973*消化率!$I$5)&gt;商品!L973,商品!H973*消化率!$I$5,J973))</f>
        <v>#DIV/0!</v>
      </c>
      <c r="J973" s="34" t="e">
        <f t="shared" si="212"/>
        <v>#VALUE!</v>
      </c>
      <c r="K973" s="34" t="e">
        <f ca="1">IF(ROUNDDOWN(IF(I973&gt;=設定!$C$8,設定!$C$8,商品!I973),0)&lt;10,10,ROUNDDOWN(IF(I973&gt;=設定!$C$8,設定!$C$8,商品!I973),0))</f>
        <v>#DIV/0!</v>
      </c>
      <c r="L973" s="64">
        <f>IF(F973="標準",設定!$C$4,商品!F973)</f>
        <v>5</v>
      </c>
      <c r="M973" s="63" t="str">
        <f>_xlfn.XLOOKUP($D973,全商品!$F:$F,全商品!H:H,"-")</f>
        <v>-</v>
      </c>
      <c r="N973" s="12" t="str">
        <f>_xlfn.XLOOKUP($D973,全商品!$F:$F,全商品!I:I,"-")</f>
        <v>-</v>
      </c>
      <c r="O973" s="23" t="str">
        <f>_xlfn.XLOOKUP($D973,全商品!$F:$F,全商品!K:K,"-")</f>
        <v>-</v>
      </c>
      <c r="P973" s="13" t="str">
        <f>_xlfn.XLOOKUP($D973,全商品!$F:$F,全商品!M:M,"-")</f>
        <v>-</v>
      </c>
      <c r="Q973" s="25" t="str">
        <f>_xlfn.XLOOKUP($D973,現状商品設定!B:B,現状商品設定!D:D,"-")</f>
        <v>-</v>
      </c>
      <c r="R973" s="22">
        <f>SUM(_xlfn.XLOOKUP($D973,当月商品!$D:$D,当月商品!I:I,0),_xlfn.XLOOKUP($D973,前月商品!$D:$D,前月商品!I:I,0),_xlfn.XLOOKUP($D973,前々月商品!$D:$D,前々月商品!I:I,0))</f>
        <v>0</v>
      </c>
      <c r="S973" s="23">
        <f>SUM(_xlfn.XLOOKUP($D973,当月商品!$D:$D,当月商品!V:V,0),_xlfn.XLOOKUP($D973,前月商品!$D:$D,前月商品!V:V,0),_xlfn.XLOOKUP($D973,前々月商品!$D:$D,前々月商品!V:V,0))</f>
        <v>0</v>
      </c>
      <c r="T973" s="23">
        <f t="shared" si="213"/>
        <v>0</v>
      </c>
      <c r="U973" s="23">
        <f>SUM(_xlfn.XLOOKUP($D973,当月商品!$D:$D,当月商品!W:W,0),_xlfn.XLOOKUP($D973,前月商品!$D:$D,前月商品!W:W,0),_xlfn.XLOOKUP($D973,前々月商品!$D:$D,前々月商品!W:W,0))</f>
        <v>0</v>
      </c>
      <c r="V973" s="23">
        <f>SUM(_xlfn.XLOOKUP($D973,当月商品!$D:$D,当月商品!H:H,0),_xlfn.XLOOKUP($D973,前月商品!$D:$D,前月商品!H:H,0),_xlfn.XLOOKUP($D973,前々月商品!$D:$D,前々月商品!H:H,0))</f>
        <v>0</v>
      </c>
      <c r="W973" s="13">
        <f t="shared" si="214"/>
        <v>0</v>
      </c>
      <c r="X973" s="15">
        <f t="shared" si="215"/>
        <v>0</v>
      </c>
      <c r="Y973" s="22">
        <f>_xlfn.XLOOKUP($D973,当月商品!$D:$D,当月商品!I:I,0)</f>
        <v>0</v>
      </c>
      <c r="Z973" s="23">
        <f>_xlfn.XLOOKUP($D973,前月商品!$D:$D,前月商品!I:I,0)</f>
        <v>0</v>
      </c>
      <c r="AA973" s="23">
        <f>_xlfn.XLOOKUP($D973,前々月商品!$D:$D,前々月商品!I:I,0)</f>
        <v>0</v>
      </c>
      <c r="AB973" s="23">
        <f>_xlfn.XLOOKUP($D973,当月商品!$D:$D,当月商品!V:V,0)</f>
        <v>0</v>
      </c>
      <c r="AC973" s="23">
        <f>_xlfn.XLOOKUP($D973,前月商品!$D:$D,前月商品!V:V,0)</f>
        <v>0</v>
      </c>
      <c r="AD973" s="23">
        <f>_xlfn.XLOOKUP($D973,前々月商品!$D:$D,前々月商品!V:V,0)</f>
        <v>0</v>
      </c>
      <c r="AE973" s="23">
        <f t="shared" si="216"/>
        <v>0</v>
      </c>
      <c r="AF973" s="23">
        <f t="shared" si="217"/>
        <v>0</v>
      </c>
      <c r="AG973" s="23">
        <f t="shared" si="218"/>
        <v>0</v>
      </c>
      <c r="AH973" s="12">
        <f>_xlfn.XLOOKUP($D973,当月商品!$D:$D,当月商品!W:W,0)</f>
        <v>0</v>
      </c>
      <c r="AI973" s="12">
        <f>_xlfn.XLOOKUP($D973,前月商品!$D:$D,前月商品!W:W,0)</f>
        <v>0</v>
      </c>
      <c r="AJ973" s="12">
        <f>_xlfn.XLOOKUP($D973,前々月商品!$D:$D,前々月商品!W:W,0)</f>
        <v>0</v>
      </c>
      <c r="AK973" s="12">
        <f>_xlfn.XLOOKUP($D973,当月商品!$D:$D,当月商品!H:H,0)</f>
        <v>0</v>
      </c>
      <c r="AL973" s="12">
        <f>_xlfn.XLOOKUP($D973,前月商品!$D:$D,前月商品!H:H,0)</f>
        <v>0</v>
      </c>
      <c r="AM973" s="12">
        <f>_xlfn.XLOOKUP($D973,前々月商品!$D:$D,前々月商品!H:H,0)</f>
        <v>0</v>
      </c>
      <c r="AN973" s="13">
        <f t="shared" si="219"/>
        <v>0</v>
      </c>
      <c r="AO973" s="13">
        <f t="shared" si="220"/>
        <v>0</v>
      </c>
      <c r="AP973" s="13">
        <f t="shared" si="221"/>
        <v>0</v>
      </c>
      <c r="AQ973" s="16">
        <f t="shared" si="222"/>
        <v>0</v>
      </c>
      <c r="AR973" s="16">
        <f t="shared" si="223"/>
        <v>0</v>
      </c>
      <c r="AS973" s="17">
        <f t="shared" si="224"/>
        <v>0</v>
      </c>
      <c r="AT973" t="e">
        <f t="shared" si="225"/>
        <v>#VALUE!</v>
      </c>
    </row>
    <row r="974" spans="3:46" ht="36.65" customHeight="1">
      <c r="C974" s="20">
        <v>969</v>
      </c>
      <c r="D974" s="53">
        <f>現状商品設定!B971</f>
        <v>0</v>
      </c>
      <c r="E974" s="26" t="str">
        <f>IFERROR(_xlfn.XLOOKUP($D974,現状商品設定!B:B,現状商品設定!C:C,"-"),"-")</f>
        <v>-</v>
      </c>
      <c r="F974" s="32" t="s">
        <v>46</v>
      </c>
      <c r="G974" s="30" t="str">
        <f>IFERROR(_xlfn.XLOOKUP($D974,現状商品設定!B:B,現状商品設定!F:F),"-")</f>
        <v>-</v>
      </c>
      <c r="H974" s="34" t="e">
        <f>IF(IF(AND(V974&gt;=設定!$C$3,X974&gt;=L974),G974*(1+設定!$C$6),IF(AND(V974&gt;=設定!$C$3,X974&lt;L974),G974*(1+設定!$C$7*-1),IF(V974&lt;設定!$C$3,G974*(1+設定!$C$6),"除外")))&gt;10,IF(AND(V974&gt;=設定!$C$3,X974&gt;=L974),G974*(1+設定!$C$6),IF(AND(V974&gt;=設定!$C$3,X974&lt;L974),G974*(1+設定!$C$7*-1),IF(V974&lt;設定!$C$3,G974*(1+設定!$C$6),"除外"))),10)</f>
        <v>#VALUE!</v>
      </c>
      <c r="I974" s="34" t="e">
        <f ca="1">IF(消化率!$I$5&lt;1,商品!H974*消化率!$I$5,IF(商品!W974*商品!Q974/(商品!H974*消化率!$I$5)&gt;商品!L974,商品!H974*消化率!$I$5,J974))</f>
        <v>#DIV/0!</v>
      </c>
      <c r="J974" s="34" t="e">
        <f t="shared" si="212"/>
        <v>#VALUE!</v>
      </c>
      <c r="K974" s="34" t="e">
        <f ca="1">IF(ROUNDDOWN(IF(I974&gt;=設定!$C$8,設定!$C$8,商品!I974),0)&lt;10,10,ROUNDDOWN(IF(I974&gt;=設定!$C$8,設定!$C$8,商品!I974),0))</f>
        <v>#DIV/0!</v>
      </c>
      <c r="L974" s="64">
        <f>IF(F974="標準",設定!$C$4,商品!F974)</f>
        <v>5</v>
      </c>
      <c r="M974" s="63" t="str">
        <f>_xlfn.XLOOKUP($D974,全商品!$F:$F,全商品!H:H,"-")</f>
        <v>-</v>
      </c>
      <c r="N974" s="12" t="str">
        <f>_xlfn.XLOOKUP($D974,全商品!$F:$F,全商品!I:I,"-")</f>
        <v>-</v>
      </c>
      <c r="O974" s="23" t="str">
        <f>_xlfn.XLOOKUP($D974,全商品!$F:$F,全商品!K:K,"-")</f>
        <v>-</v>
      </c>
      <c r="P974" s="13" t="str">
        <f>_xlfn.XLOOKUP($D974,全商品!$F:$F,全商品!M:M,"-")</f>
        <v>-</v>
      </c>
      <c r="Q974" s="25" t="str">
        <f>_xlfn.XLOOKUP($D974,現状商品設定!B:B,現状商品設定!D:D,"-")</f>
        <v>-</v>
      </c>
      <c r="R974" s="22">
        <f>SUM(_xlfn.XLOOKUP($D974,当月商品!$D:$D,当月商品!I:I,0),_xlfn.XLOOKUP($D974,前月商品!$D:$D,前月商品!I:I,0),_xlfn.XLOOKUP($D974,前々月商品!$D:$D,前々月商品!I:I,0))</f>
        <v>0</v>
      </c>
      <c r="S974" s="23">
        <f>SUM(_xlfn.XLOOKUP($D974,当月商品!$D:$D,当月商品!V:V,0),_xlfn.XLOOKUP($D974,前月商品!$D:$D,前月商品!V:V,0),_xlfn.XLOOKUP($D974,前々月商品!$D:$D,前々月商品!V:V,0))</f>
        <v>0</v>
      </c>
      <c r="T974" s="23">
        <f t="shared" si="213"/>
        <v>0</v>
      </c>
      <c r="U974" s="23">
        <f>SUM(_xlfn.XLOOKUP($D974,当月商品!$D:$D,当月商品!W:W,0),_xlfn.XLOOKUP($D974,前月商品!$D:$D,前月商品!W:W,0),_xlfn.XLOOKUP($D974,前々月商品!$D:$D,前々月商品!W:W,0))</f>
        <v>0</v>
      </c>
      <c r="V974" s="23">
        <f>SUM(_xlfn.XLOOKUP($D974,当月商品!$D:$D,当月商品!H:H,0),_xlfn.XLOOKUP($D974,前月商品!$D:$D,前月商品!H:H,0),_xlfn.XLOOKUP($D974,前々月商品!$D:$D,前々月商品!H:H,0))</f>
        <v>0</v>
      </c>
      <c r="W974" s="13">
        <f t="shared" si="214"/>
        <v>0</v>
      </c>
      <c r="X974" s="15">
        <f t="shared" si="215"/>
        <v>0</v>
      </c>
      <c r="Y974" s="22">
        <f>_xlfn.XLOOKUP($D974,当月商品!$D:$D,当月商品!I:I,0)</f>
        <v>0</v>
      </c>
      <c r="Z974" s="23">
        <f>_xlfn.XLOOKUP($D974,前月商品!$D:$D,前月商品!I:I,0)</f>
        <v>0</v>
      </c>
      <c r="AA974" s="23">
        <f>_xlfn.XLOOKUP($D974,前々月商品!$D:$D,前々月商品!I:I,0)</f>
        <v>0</v>
      </c>
      <c r="AB974" s="23">
        <f>_xlfn.XLOOKUP($D974,当月商品!$D:$D,当月商品!V:V,0)</f>
        <v>0</v>
      </c>
      <c r="AC974" s="23">
        <f>_xlfn.XLOOKUP($D974,前月商品!$D:$D,前月商品!V:V,0)</f>
        <v>0</v>
      </c>
      <c r="AD974" s="23">
        <f>_xlfn.XLOOKUP($D974,前々月商品!$D:$D,前々月商品!V:V,0)</f>
        <v>0</v>
      </c>
      <c r="AE974" s="23">
        <f t="shared" si="216"/>
        <v>0</v>
      </c>
      <c r="AF974" s="23">
        <f t="shared" si="217"/>
        <v>0</v>
      </c>
      <c r="AG974" s="23">
        <f t="shared" si="218"/>
        <v>0</v>
      </c>
      <c r="AH974" s="12">
        <f>_xlfn.XLOOKUP($D974,当月商品!$D:$D,当月商品!W:W,0)</f>
        <v>0</v>
      </c>
      <c r="AI974" s="12">
        <f>_xlfn.XLOOKUP($D974,前月商品!$D:$D,前月商品!W:W,0)</f>
        <v>0</v>
      </c>
      <c r="AJ974" s="12">
        <f>_xlfn.XLOOKUP($D974,前々月商品!$D:$D,前々月商品!W:W,0)</f>
        <v>0</v>
      </c>
      <c r="AK974" s="12">
        <f>_xlfn.XLOOKUP($D974,当月商品!$D:$D,当月商品!H:H,0)</f>
        <v>0</v>
      </c>
      <c r="AL974" s="12">
        <f>_xlfn.XLOOKUP($D974,前月商品!$D:$D,前月商品!H:H,0)</f>
        <v>0</v>
      </c>
      <c r="AM974" s="12">
        <f>_xlfn.XLOOKUP($D974,前々月商品!$D:$D,前々月商品!H:H,0)</f>
        <v>0</v>
      </c>
      <c r="AN974" s="13">
        <f t="shared" si="219"/>
        <v>0</v>
      </c>
      <c r="AO974" s="13">
        <f t="shared" si="220"/>
        <v>0</v>
      </c>
      <c r="AP974" s="13">
        <f t="shared" si="221"/>
        <v>0</v>
      </c>
      <c r="AQ974" s="16">
        <f t="shared" si="222"/>
        <v>0</v>
      </c>
      <c r="AR974" s="16">
        <f t="shared" si="223"/>
        <v>0</v>
      </c>
      <c r="AS974" s="17">
        <f t="shared" si="224"/>
        <v>0</v>
      </c>
      <c r="AT974" t="e">
        <f t="shared" si="225"/>
        <v>#VALUE!</v>
      </c>
    </row>
    <row r="975" spans="3:46" ht="36.65" customHeight="1">
      <c r="C975" s="20">
        <v>970</v>
      </c>
      <c r="D975" s="53">
        <f>現状商品設定!B972</f>
        <v>0</v>
      </c>
      <c r="E975" s="26" t="str">
        <f>IFERROR(_xlfn.XLOOKUP($D975,現状商品設定!B:B,現状商品設定!C:C,"-"),"-")</f>
        <v>-</v>
      </c>
      <c r="F975" s="32" t="s">
        <v>46</v>
      </c>
      <c r="G975" s="30" t="str">
        <f>IFERROR(_xlfn.XLOOKUP($D975,現状商品設定!B:B,現状商品設定!F:F),"-")</f>
        <v>-</v>
      </c>
      <c r="H975" s="34" t="e">
        <f>IF(IF(AND(V975&gt;=設定!$C$3,X975&gt;=L975),G975*(1+設定!$C$6),IF(AND(V975&gt;=設定!$C$3,X975&lt;L975),G975*(1+設定!$C$7*-1),IF(V975&lt;設定!$C$3,G975*(1+設定!$C$6),"除外")))&gt;10,IF(AND(V975&gt;=設定!$C$3,X975&gt;=L975),G975*(1+設定!$C$6),IF(AND(V975&gt;=設定!$C$3,X975&lt;L975),G975*(1+設定!$C$7*-1),IF(V975&lt;設定!$C$3,G975*(1+設定!$C$6),"除外"))),10)</f>
        <v>#VALUE!</v>
      </c>
      <c r="I975" s="34" t="e">
        <f ca="1">IF(消化率!$I$5&lt;1,商品!H975*消化率!$I$5,IF(商品!W975*商品!Q975/(商品!H975*消化率!$I$5)&gt;商品!L975,商品!H975*消化率!$I$5,J975))</f>
        <v>#DIV/0!</v>
      </c>
      <c r="J975" s="34" t="e">
        <f t="shared" si="212"/>
        <v>#VALUE!</v>
      </c>
      <c r="K975" s="34" t="e">
        <f ca="1">IF(ROUNDDOWN(IF(I975&gt;=設定!$C$8,設定!$C$8,商品!I975),0)&lt;10,10,ROUNDDOWN(IF(I975&gt;=設定!$C$8,設定!$C$8,商品!I975),0))</f>
        <v>#DIV/0!</v>
      </c>
      <c r="L975" s="64">
        <f>IF(F975="標準",設定!$C$4,商品!F975)</f>
        <v>5</v>
      </c>
      <c r="M975" s="63" t="str">
        <f>_xlfn.XLOOKUP($D975,全商品!$F:$F,全商品!H:H,"-")</f>
        <v>-</v>
      </c>
      <c r="N975" s="12" t="str">
        <f>_xlfn.XLOOKUP($D975,全商品!$F:$F,全商品!I:I,"-")</f>
        <v>-</v>
      </c>
      <c r="O975" s="23" t="str">
        <f>_xlfn.XLOOKUP($D975,全商品!$F:$F,全商品!K:K,"-")</f>
        <v>-</v>
      </c>
      <c r="P975" s="13" t="str">
        <f>_xlfn.XLOOKUP($D975,全商品!$F:$F,全商品!M:M,"-")</f>
        <v>-</v>
      </c>
      <c r="Q975" s="25" t="str">
        <f>_xlfn.XLOOKUP($D975,現状商品設定!B:B,現状商品設定!D:D,"-")</f>
        <v>-</v>
      </c>
      <c r="R975" s="22">
        <f>SUM(_xlfn.XLOOKUP($D975,当月商品!$D:$D,当月商品!I:I,0),_xlfn.XLOOKUP($D975,前月商品!$D:$D,前月商品!I:I,0),_xlfn.XLOOKUP($D975,前々月商品!$D:$D,前々月商品!I:I,0))</f>
        <v>0</v>
      </c>
      <c r="S975" s="23">
        <f>SUM(_xlfn.XLOOKUP($D975,当月商品!$D:$D,当月商品!V:V,0),_xlfn.XLOOKUP($D975,前月商品!$D:$D,前月商品!V:V,0),_xlfn.XLOOKUP($D975,前々月商品!$D:$D,前々月商品!V:V,0))</f>
        <v>0</v>
      </c>
      <c r="T975" s="23">
        <f t="shared" si="213"/>
        <v>0</v>
      </c>
      <c r="U975" s="23">
        <f>SUM(_xlfn.XLOOKUP($D975,当月商品!$D:$D,当月商品!W:W,0),_xlfn.XLOOKUP($D975,前月商品!$D:$D,前月商品!W:W,0),_xlfn.XLOOKUP($D975,前々月商品!$D:$D,前々月商品!W:W,0))</f>
        <v>0</v>
      </c>
      <c r="V975" s="23">
        <f>SUM(_xlfn.XLOOKUP($D975,当月商品!$D:$D,当月商品!H:H,0),_xlfn.XLOOKUP($D975,前月商品!$D:$D,前月商品!H:H,0),_xlfn.XLOOKUP($D975,前々月商品!$D:$D,前々月商品!H:H,0))</f>
        <v>0</v>
      </c>
      <c r="W975" s="13">
        <f t="shared" si="214"/>
        <v>0</v>
      </c>
      <c r="X975" s="15">
        <f t="shared" si="215"/>
        <v>0</v>
      </c>
      <c r="Y975" s="22">
        <f>_xlfn.XLOOKUP($D975,当月商品!$D:$D,当月商品!I:I,0)</f>
        <v>0</v>
      </c>
      <c r="Z975" s="23">
        <f>_xlfn.XLOOKUP($D975,前月商品!$D:$D,前月商品!I:I,0)</f>
        <v>0</v>
      </c>
      <c r="AA975" s="23">
        <f>_xlfn.XLOOKUP($D975,前々月商品!$D:$D,前々月商品!I:I,0)</f>
        <v>0</v>
      </c>
      <c r="AB975" s="23">
        <f>_xlfn.XLOOKUP($D975,当月商品!$D:$D,当月商品!V:V,0)</f>
        <v>0</v>
      </c>
      <c r="AC975" s="23">
        <f>_xlfn.XLOOKUP($D975,前月商品!$D:$D,前月商品!V:V,0)</f>
        <v>0</v>
      </c>
      <c r="AD975" s="23">
        <f>_xlfn.XLOOKUP($D975,前々月商品!$D:$D,前々月商品!V:V,0)</f>
        <v>0</v>
      </c>
      <c r="AE975" s="23">
        <f t="shared" si="216"/>
        <v>0</v>
      </c>
      <c r="AF975" s="23">
        <f t="shared" si="217"/>
        <v>0</v>
      </c>
      <c r="AG975" s="23">
        <f t="shared" si="218"/>
        <v>0</v>
      </c>
      <c r="AH975" s="12">
        <f>_xlfn.XLOOKUP($D975,当月商品!$D:$D,当月商品!W:W,0)</f>
        <v>0</v>
      </c>
      <c r="AI975" s="12">
        <f>_xlfn.XLOOKUP($D975,前月商品!$D:$D,前月商品!W:W,0)</f>
        <v>0</v>
      </c>
      <c r="AJ975" s="12">
        <f>_xlfn.XLOOKUP($D975,前々月商品!$D:$D,前々月商品!W:W,0)</f>
        <v>0</v>
      </c>
      <c r="AK975" s="12">
        <f>_xlfn.XLOOKUP($D975,当月商品!$D:$D,当月商品!H:H,0)</f>
        <v>0</v>
      </c>
      <c r="AL975" s="12">
        <f>_xlfn.XLOOKUP($D975,前月商品!$D:$D,前月商品!H:H,0)</f>
        <v>0</v>
      </c>
      <c r="AM975" s="12">
        <f>_xlfn.XLOOKUP($D975,前々月商品!$D:$D,前々月商品!H:H,0)</f>
        <v>0</v>
      </c>
      <c r="AN975" s="13">
        <f t="shared" si="219"/>
        <v>0</v>
      </c>
      <c r="AO975" s="13">
        <f t="shared" si="220"/>
        <v>0</v>
      </c>
      <c r="AP975" s="13">
        <f t="shared" si="221"/>
        <v>0</v>
      </c>
      <c r="AQ975" s="16">
        <f t="shared" si="222"/>
        <v>0</v>
      </c>
      <c r="AR975" s="16">
        <f t="shared" si="223"/>
        <v>0</v>
      </c>
      <c r="AS975" s="17">
        <f t="shared" si="224"/>
        <v>0</v>
      </c>
      <c r="AT975" t="e">
        <f t="shared" si="225"/>
        <v>#VALUE!</v>
      </c>
    </row>
    <row r="976" spans="3:46" ht="36.65" customHeight="1">
      <c r="C976" s="20">
        <v>971</v>
      </c>
      <c r="D976" s="53">
        <f>現状商品設定!B973</f>
        <v>0</v>
      </c>
      <c r="E976" s="26" t="str">
        <f>IFERROR(_xlfn.XLOOKUP($D976,現状商品設定!B:B,現状商品設定!C:C,"-"),"-")</f>
        <v>-</v>
      </c>
      <c r="F976" s="32" t="s">
        <v>46</v>
      </c>
      <c r="G976" s="30" t="str">
        <f>IFERROR(_xlfn.XLOOKUP($D976,現状商品設定!B:B,現状商品設定!F:F),"-")</f>
        <v>-</v>
      </c>
      <c r="H976" s="34" t="e">
        <f>IF(IF(AND(V976&gt;=設定!$C$3,X976&gt;=L976),G976*(1+設定!$C$6),IF(AND(V976&gt;=設定!$C$3,X976&lt;L976),G976*(1+設定!$C$7*-1),IF(V976&lt;設定!$C$3,G976*(1+設定!$C$6),"除外")))&gt;10,IF(AND(V976&gt;=設定!$C$3,X976&gt;=L976),G976*(1+設定!$C$6),IF(AND(V976&gt;=設定!$C$3,X976&lt;L976),G976*(1+設定!$C$7*-1),IF(V976&lt;設定!$C$3,G976*(1+設定!$C$6),"除外"))),10)</f>
        <v>#VALUE!</v>
      </c>
      <c r="I976" s="34" t="e">
        <f ca="1">IF(消化率!$I$5&lt;1,商品!H976*消化率!$I$5,IF(商品!W976*商品!Q976/(商品!H976*消化率!$I$5)&gt;商品!L976,商品!H976*消化率!$I$5,J976))</f>
        <v>#DIV/0!</v>
      </c>
      <c r="J976" s="34" t="e">
        <f t="shared" si="212"/>
        <v>#VALUE!</v>
      </c>
      <c r="K976" s="34" t="e">
        <f ca="1">IF(ROUNDDOWN(IF(I976&gt;=設定!$C$8,設定!$C$8,商品!I976),0)&lt;10,10,ROUNDDOWN(IF(I976&gt;=設定!$C$8,設定!$C$8,商品!I976),0))</f>
        <v>#DIV/0!</v>
      </c>
      <c r="L976" s="64">
        <f>IF(F976="標準",設定!$C$4,商品!F976)</f>
        <v>5</v>
      </c>
      <c r="M976" s="63" t="str">
        <f>_xlfn.XLOOKUP($D976,全商品!$F:$F,全商品!H:H,"-")</f>
        <v>-</v>
      </c>
      <c r="N976" s="12" t="str">
        <f>_xlfn.XLOOKUP($D976,全商品!$F:$F,全商品!I:I,"-")</f>
        <v>-</v>
      </c>
      <c r="O976" s="23" t="str">
        <f>_xlfn.XLOOKUP($D976,全商品!$F:$F,全商品!K:K,"-")</f>
        <v>-</v>
      </c>
      <c r="P976" s="13" t="str">
        <f>_xlfn.XLOOKUP($D976,全商品!$F:$F,全商品!M:M,"-")</f>
        <v>-</v>
      </c>
      <c r="Q976" s="25" t="str">
        <f>_xlfn.XLOOKUP($D976,現状商品設定!B:B,現状商品設定!D:D,"-")</f>
        <v>-</v>
      </c>
      <c r="R976" s="22">
        <f>SUM(_xlfn.XLOOKUP($D976,当月商品!$D:$D,当月商品!I:I,0),_xlfn.XLOOKUP($D976,前月商品!$D:$D,前月商品!I:I,0),_xlfn.XLOOKUP($D976,前々月商品!$D:$D,前々月商品!I:I,0))</f>
        <v>0</v>
      </c>
      <c r="S976" s="23">
        <f>SUM(_xlfn.XLOOKUP($D976,当月商品!$D:$D,当月商品!V:V,0),_xlfn.XLOOKUP($D976,前月商品!$D:$D,前月商品!V:V,0),_xlfn.XLOOKUP($D976,前々月商品!$D:$D,前々月商品!V:V,0))</f>
        <v>0</v>
      </c>
      <c r="T976" s="23">
        <f t="shared" si="213"/>
        <v>0</v>
      </c>
      <c r="U976" s="23">
        <f>SUM(_xlfn.XLOOKUP($D976,当月商品!$D:$D,当月商品!W:W,0),_xlfn.XLOOKUP($D976,前月商品!$D:$D,前月商品!W:W,0),_xlfn.XLOOKUP($D976,前々月商品!$D:$D,前々月商品!W:W,0))</f>
        <v>0</v>
      </c>
      <c r="V976" s="23">
        <f>SUM(_xlfn.XLOOKUP($D976,当月商品!$D:$D,当月商品!H:H,0),_xlfn.XLOOKUP($D976,前月商品!$D:$D,前月商品!H:H,0),_xlfn.XLOOKUP($D976,前々月商品!$D:$D,前々月商品!H:H,0))</f>
        <v>0</v>
      </c>
      <c r="W976" s="13">
        <f t="shared" si="214"/>
        <v>0</v>
      </c>
      <c r="X976" s="15">
        <f t="shared" si="215"/>
        <v>0</v>
      </c>
      <c r="Y976" s="22">
        <f>_xlfn.XLOOKUP($D976,当月商品!$D:$D,当月商品!I:I,0)</f>
        <v>0</v>
      </c>
      <c r="Z976" s="23">
        <f>_xlfn.XLOOKUP($D976,前月商品!$D:$D,前月商品!I:I,0)</f>
        <v>0</v>
      </c>
      <c r="AA976" s="23">
        <f>_xlfn.XLOOKUP($D976,前々月商品!$D:$D,前々月商品!I:I,0)</f>
        <v>0</v>
      </c>
      <c r="AB976" s="23">
        <f>_xlfn.XLOOKUP($D976,当月商品!$D:$D,当月商品!V:V,0)</f>
        <v>0</v>
      </c>
      <c r="AC976" s="23">
        <f>_xlfn.XLOOKUP($D976,前月商品!$D:$D,前月商品!V:V,0)</f>
        <v>0</v>
      </c>
      <c r="AD976" s="23">
        <f>_xlfn.XLOOKUP($D976,前々月商品!$D:$D,前々月商品!V:V,0)</f>
        <v>0</v>
      </c>
      <c r="AE976" s="23">
        <f t="shared" si="216"/>
        <v>0</v>
      </c>
      <c r="AF976" s="23">
        <f t="shared" si="217"/>
        <v>0</v>
      </c>
      <c r="AG976" s="23">
        <f t="shared" si="218"/>
        <v>0</v>
      </c>
      <c r="AH976" s="12">
        <f>_xlfn.XLOOKUP($D976,当月商品!$D:$D,当月商品!W:W,0)</f>
        <v>0</v>
      </c>
      <c r="AI976" s="12">
        <f>_xlfn.XLOOKUP($D976,前月商品!$D:$D,前月商品!W:W,0)</f>
        <v>0</v>
      </c>
      <c r="AJ976" s="12">
        <f>_xlfn.XLOOKUP($D976,前々月商品!$D:$D,前々月商品!W:W,0)</f>
        <v>0</v>
      </c>
      <c r="AK976" s="12">
        <f>_xlfn.XLOOKUP($D976,当月商品!$D:$D,当月商品!H:H,0)</f>
        <v>0</v>
      </c>
      <c r="AL976" s="12">
        <f>_xlfn.XLOOKUP($D976,前月商品!$D:$D,前月商品!H:H,0)</f>
        <v>0</v>
      </c>
      <c r="AM976" s="12">
        <f>_xlfn.XLOOKUP($D976,前々月商品!$D:$D,前々月商品!H:H,0)</f>
        <v>0</v>
      </c>
      <c r="AN976" s="13">
        <f t="shared" si="219"/>
        <v>0</v>
      </c>
      <c r="AO976" s="13">
        <f t="shared" si="220"/>
        <v>0</v>
      </c>
      <c r="AP976" s="13">
        <f t="shared" si="221"/>
        <v>0</v>
      </c>
      <c r="AQ976" s="16">
        <f t="shared" si="222"/>
        <v>0</v>
      </c>
      <c r="AR976" s="16">
        <f t="shared" si="223"/>
        <v>0</v>
      </c>
      <c r="AS976" s="17">
        <f t="shared" si="224"/>
        <v>0</v>
      </c>
      <c r="AT976" t="e">
        <f t="shared" si="225"/>
        <v>#VALUE!</v>
      </c>
    </row>
    <row r="977" spans="3:46" ht="36.65" customHeight="1">
      <c r="C977" s="20">
        <v>972</v>
      </c>
      <c r="D977" s="53">
        <f>現状商品設定!B974</f>
        <v>0</v>
      </c>
      <c r="E977" s="26" t="str">
        <f>IFERROR(_xlfn.XLOOKUP($D977,現状商品設定!B:B,現状商品設定!C:C,"-"),"-")</f>
        <v>-</v>
      </c>
      <c r="F977" s="32" t="s">
        <v>46</v>
      </c>
      <c r="G977" s="30" t="str">
        <f>IFERROR(_xlfn.XLOOKUP($D977,現状商品設定!B:B,現状商品設定!F:F),"-")</f>
        <v>-</v>
      </c>
      <c r="H977" s="34" t="e">
        <f>IF(IF(AND(V977&gt;=設定!$C$3,X977&gt;=L977),G977*(1+設定!$C$6),IF(AND(V977&gt;=設定!$C$3,X977&lt;L977),G977*(1+設定!$C$7*-1),IF(V977&lt;設定!$C$3,G977*(1+設定!$C$6),"除外")))&gt;10,IF(AND(V977&gt;=設定!$C$3,X977&gt;=L977),G977*(1+設定!$C$6),IF(AND(V977&gt;=設定!$C$3,X977&lt;L977),G977*(1+設定!$C$7*-1),IF(V977&lt;設定!$C$3,G977*(1+設定!$C$6),"除外"))),10)</f>
        <v>#VALUE!</v>
      </c>
      <c r="I977" s="34" t="e">
        <f ca="1">IF(消化率!$I$5&lt;1,商品!H977*消化率!$I$5,IF(商品!W977*商品!Q977/(商品!H977*消化率!$I$5)&gt;商品!L977,商品!H977*消化率!$I$5,J977))</f>
        <v>#DIV/0!</v>
      </c>
      <c r="J977" s="34" t="e">
        <f t="shared" si="212"/>
        <v>#VALUE!</v>
      </c>
      <c r="K977" s="34" t="e">
        <f ca="1">IF(ROUNDDOWN(IF(I977&gt;=設定!$C$8,設定!$C$8,商品!I977),0)&lt;10,10,ROUNDDOWN(IF(I977&gt;=設定!$C$8,設定!$C$8,商品!I977),0))</f>
        <v>#DIV/0!</v>
      </c>
      <c r="L977" s="64">
        <f>IF(F977="標準",設定!$C$4,商品!F977)</f>
        <v>5</v>
      </c>
      <c r="M977" s="63" t="str">
        <f>_xlfn.XLOOKUP($D977,全商品!$F:$F,全商品!H:H,"-")</f>
        <v>-</v>
      </c>
      <c r="N977" s="12" t="str">
        <f>_xlfn.XLOOKUP($D977,全商品!$F:$F,全商品!I:I,"-")</f>
        <v>-</v>
      </c>
      <c r="O977" s="23" t="str">
        <f>_xlfn.XLOOKUP($D977,全商品!$F:$F,全商品!K:K,"-")</f>
        <v>-</v>
      </c>
      <c r="P977" s="13" t="str">
        <f>_xlfn.XLOOKUP($D977,全商品!$F:$F,全商品!M:M,"-")</f>
        <v>-</v>
      </c>
      <c r="Q977" s="25" t="str">
        <f>_xlfn.XLOOKUP($D977,現状商品設定!B:B,現状商品設定!D:D,"-")</f>
        <v>-</v>
      </c>
      <c r="R977" s="22">
        <f>SUM(_xlfn.XLOOKUP($D977,当月商品!$D:$D,当月商品!I:I,0),_xlfn.XLOOKUP($D977,前月商品!$D:$D,前月商品!I:I,0),_xlfn.XLOOKUP($D977,前々月商品!$D:$D,前々月商品!I:I,0))</f>
        <v>0</v>
      </c>
      <c r="S977" s="23">
        <f>SUM(_xlfn.XLOOKUP($D977,当月商品!$D:$D,当月商品!V:V,0),_xlfn.XLOOKUP($D977,前月商品!$D:$D,前月商品!V:V,0),_xlfn.XLOOKUP($D977,前々月商品!$D:$D,前々月商品!V:V,0))</f>
        <v>0</v>
      </c>
      <c r="T977" s="23">
        <f t="shared" si="213"/>
        <v>0</v>
      </c>
      <c r="U977" s="23">
        <f>SUM(_xlfn.XLOOKUP($D977,当月商品!$D:$D,当月商品!W:W,0),_xlfn.XLOOKUP($D977,前月商品!$D:$D,前月商品!W:W,0),_xlfn.XLOOKUP($D977,前々月商品!$D:$D,前々月商品!W:W,0))</f>
        <v>0</v>
      </c>
      <c r="V977" s="23">
        <f>SUM(_xlfn.XLOOKUP($D977,当月商品!$D:$D,当月商品!H:H,0),_xlfn.XLOOKUP($D977,前月商品!$D:$D,前月商品!H:H,0),_xlfn.XLOOKUP($D977,前々月商品!$D:$D,前々月商品!H:H,0))</f>
        <v>0</v>
      </c>
      <c r="W977" s="13">
        <f t="shared" si="214"/>
        <v>0</v>
      </c>
      <c r="X977" s="15">
        <f t="shared" si="215"/>
        <v>0</v>
      </c>
      <c r="Y977" s="22">
        <f>_xlfn.XLOOKUP($D977,当月商品!$D:$D,当月商品!I:I,0)</f>
        <v>0</v>
      </c>
      <c r="Z977" s="23">
        <f>_xlfn.XLOOKUP($D977,前月商品!$D:$D,前月商品!I:I,0)</f>
        <v>0</v>
      </c>
      <c r="AA977" s="23">
        <f>_xlfn.XLOOKUP($D977,前々月商品!$D:$D,前々月商品!I:I,0)</f>
        <v>0</v>
      </c>
      <c r="AB977" s="23">
        <f>_xlfn.XLOOKUP($D977,当月商品!$D:$D,当月商品!V:V,0)</f>
        <v>0</v>
      </c>
      <c r="AC977" s="23">
        <f>_xlfn.XLOOKUP($D977,前月商品!$D:$D,前月商品!V:V,0)</f>
        <v>0</v>
      </c>
      <c r="AD977" s="23">
        <f>_xlfn.XLOOKUP($D977,前々月商品!$D:$D,前々月商品!V:V,0)</f>
        <v>0</v>
      </c>
      <c r="AE977" s="23">
        <f t="shared" si="216"/>
        <v>0</v>
      </c>
      <c r="AF977" s="23">
        <f t="shared" si="217"/>
        <v>0</v>
      </c>
      <c r="AG977" s="23">
        <f t="shared" si="218"/>
        <v>0</v>
      </c>
      <c r="AH977" s="12">
        <f>_xlfn.XLOOKUP($D977,当月商品!$D:$D,当月商品!W:W,0)</f>
        <v>0</v>
      </c>
      <c r="AI977" s="12">
        <f>_xlfn.XLOOKUP($D977,前月商品!$D:$D,前月商品!W:W,0)</f>
        <v>0</v>
      </c>
      <c r="AJ977" s="12">
        <f>_xlfn.XLOOKUP($D977,前々月商品!$D:$D,前々月商品!W:W,0)</f>
        <v>0</v>
      </c>
      <c r="AK977" s="12">
        <f>_xlfn.XLOOKUP($D977,当月商品!$D:$D,当月商品!H:H,0)</f>
        <v>0</v>
      </c>
      <c r="AL977" s="12">
        <f>_xlfn.XLOOKUP($D977,前月商品!$D:$D,前月商品!H:H,0)</f>
        <v>0</v>
      </c>
      <c r="AM977" s="12">
        <f>_xlfn.XLOOKUP($D977,前々月商品!$D:$D,前々月商品!H:H,0)</f>
        <v>0</v>
      </c>
      <c r="AN977" s="13">
        <f t="shared" si="219"/>
        <v>0</v>
      </c>
      <c r="AO977" s="13">
        <f t="shared" si="220"/>
        <v>0</v>
      </c>
      <c r="AP977" s="13">
        <f t="shared" si="221"/>
        <v>0</v>
      </c>
      <c r="AQ977" s="16">
        <f t="shared" si="222"/>
        <v>0</v>
      </c>
      <c r="AR977" s="16">
        <f t="shared" si="223"/>
        <v>0</v>
      </c>
      <c r="AS977" s="17">
        <f t="shared" si="224"/>
        <v>0</v>
      </c>
      <c r="AT977" t="e">
        <f t="shared" si="225"/>
        <v>#VALUE!</v>
      </c>
    </row>
    <row r="978" spans="3:46" ht="36.65" customHeight="1">
      <c r="C978" s="20">
        <v>973</v>
      </c>
      <c r="D978" s="53">
        <f>現状商品設定!B975</f>
        <v>0</v>
      </c>
      <c r="E978" s="26" t="str">
        <f>IFERROR(_xlfn.XLOOKUP($D978,現状商品設定!B:B,現状商品設定!C:C,"-"),"-")</f>
        <v>-</v>
      </c>
      <c r="F978" s="32" t="s">
        <v>46</v>
      </c>
      <c r="G978" s="30" t="str">
        <f>IFERROR(_xlfn.XLOOKUP($D978,現状商品設定!B:B,現状商品設定!F:F),"-")</f>
        <v>-</v>
      </c>
      <c r="H978" s="34" t="e">
        <f>IF(IF(AND(V978&gt;=設定!$C$3,X978&gt;=L978),G978*(1+設定!$C$6),IF(AND(V978&gt;=設定!$C$3,X978&lt;L978),G978*(1+設定!$C$7*-1),IF(V978&lt;設定!$C$3,G978*(1+設定!$C$6),"除外")))&gt;10,IF(AND(V978&gt;=設定!$C$3,X978&gt;=L978),G978*(1+設定!$C$6),IF(AND(V978&gt;=設定!$C$3,X978&lt;L978),G978*(1+設定!$C$7*-1),IF(V978&lt;設定!$C$3,G978*(1+設定!$C$6),"除外"))),10)</f>
        <v>#VALUE!</v>
      </c>
      <c r="I978" s="34" t="e">
        <f ca="1">IF(消化率!$I$5&lt;1,商品!H978*消化率!$I$5,IF(商品!W978*商品!Q978/(商品!H978*消化率!$I$5)&gt;商品!L978,商品!H978*消化率!$I$5,J978))</f>
        <v>#DIV/0!</v>
      </c>
      <c r="J978" s="34" t="e">
        <f t="shared" si="212"/>
        <v>#VALUE!</v>
      </c>
      <c r="K978" s="34" t="e">
        <f ca="1">IF(ROUNDDOWN(IF(I978&gt;=設定!$C$8,設定!$C$8,商品!I978),0)&lt;10,10,ROUNDDOWN(IF(I978&gt;=設定!$C$8,設定!$C$8,商品!I978),0))</f>
        <v>#DIV/0!</v>
      </c>
      <c r="L978" s="64">
        <f>IF(F978="標準",設定!$C$4,商品!F978)</f>
        <v>5</v>
      </c>
      <c r="M978" s="63" t="str">
        <f>_xlfn.XLOOKUP($D978,全商品!$F:$F,全商品!H:H,"-")</f>
        <v>-</v>
      </c>
      <c r="N978" s="12" t="str">
        <f>_xlfn.XLOOKUP($D978,全商品!$F:$F,全商品!I:I,"-")</f>
        <v>-</v>
      </c>
      <c r="O978" s="23" t="str">
        <f>_xlfn.XLOOKUP($D978,全商品!$F:$F,全商品!K:K,"-")</f>
        <v>-</v>
      </c>
      <c r="P978" s="13" t="str">
        <f>_xlfn.XLOOKUP($D978,全商品!$F:$F,全商品!M:M,"-")</f>
        <v>-</v>
      </c>
      <c r="Q978" s="25" t="str">
        <f>_xlfn.XLOOKUP($D978,現状商品設定!B:B,現状商品設定!D:D,"-")</f>
        <v>-</v>
      </c>
      <c r="R978" s="22">
        <f>SUM(_xlfn.XLOOKUP($D978,当月商品!$D:$D,当月商品!I:I,0),_xlfn.XLOOKUP($D978,前月商品!$D:$D,前月商品!I:I,0),_xlfn.XLOOKUP($D978,前々月商品!$D:$D,前々月商品!I:I,0))</f>
        <v>0</v>
      </c>
      <c r="S978" s="23">
        <f>SUM(_xlfn.XLOOKUP($D978,当月商品!$D:$D,当月商品!V:V,0),_xlfn.XLOOKUP($D978,前月商品!$D:$D,前月商品!V:V,0),_xlfn.XLOOKUP($D978,前々月商品!$D:$D,前々月商品!V:V,0))</f>
        <v>0</v>
      </c>
      <c r="T978" s="23">
        <f t="shared" si="213"/>
        <v>0</v>
      </c>
      <c r="U978" s="23">
        <f>SUM(_xlfn.XLOOKUP($D978,当月商品!$D:$D,当月商品!W:W,0),_xlfn.XLOOKUP($D978,前月商品!$D:$D,前月商品!W:W,0),_xlfn.XLOOKUP($D978,前々月商品!$D:$D,前々月商品!W:W,0))</f>
        <v>0</v>
      </c>
      <c r="V978" s="23">
        <f>SUM(_xlfn.XLOOKUP($D978,当月商品!$D:$D,当月商品!H:H,0),_xlfn.XLOOKUP($D978,前月商品!$D:$D,前月商品!H:H,0),_xlfn.XLOOKUP($D978,前々月商品!$D:$D,前々月商品!H:H,0))</f>
        <v>0</v>
      </c>
      <c r="W978" s="13">
        <f t="shared" si="214"/>
        <v>0</v>
      </c>
      <c r="X978" s="15">
        <f t="shared" si="215"/>
        <v>0</v>
      </c>
      <c r="Y978" s="22">
        <f>_xlfn.XLOOKUP($D978,当月商品!$D:$D,当月商品!I:I,0)</f>
        <v>0</v>
      </c>
      <c r="Z978" s="23">
        <f>_xlfn.XLOOKUP($D978,前月商品!$D:$D,前月商品!I:I,0)</f>
        <v>0</v>
      </c>
      <c r="AA978" s="23">
        <f>_xlfn.XLOOKUP($D978,前々月商品!$D:$D,前々月商品!I:I,0)</f>
        <v>0</v>
      </c>
      <c r="AB978" s="23">
        <f>_xlfn.XLOOKUP($D978,当月商品!$D:$D,当月商品!V:V,0)</f>
        <v>0</v>
      </c>
      <c r="AC978" s="23">
        <f>_xlfn.XLOOKUP($D978,前月商品!$D:$D,前月商品!V:V,0)</f>
        <v>0</v>
      </c>
      <c r="AD978" s="23">
        <f>_xlfn.XLOOKUP($D978,前々月商品!$D:$D,前々月商品!V:V,0)</f>
        <v>0</v>
      </c>
      <c r="AE978" s="23">
        <f t="shared" si="216"/>
        <v>0</v>
      </c>
      <c r="AF978" s="23">
        <f t="shared" si="217"/>
        <v>0</v>
      </c>
      <c r="AG978" s="23">
        <f t="shared" si="218"/>
        <v>0</v>
      </c>
      <c r="AH978" s="12">
        <f>_xlfn.XLOOKUP($D978,当月商品!$D:$D,当月商品!W:W,0)</f>
        <v>0</v>
      </c>
      <c r="AI978" s="12">
        <f>_xlfn.XLOOKUP($D978,前月商品!$D:$D,前月商品!W:W,0)</f>
        <v>0</v>
      </c>
      <c r="AJ978" s="12">
        <f>_xlfn.XLOOKUP($D978,前々月商品!$D:$D,前々月商品!W:W,0)</f>
        <v>0</v>
      </c>
      <c r="AK978" s="12">
        <f>_xlfn.XLOOKUP($D978,当月商品!$D:$D,当月商品!H:H,0)</f>
        <v>0</v>
      </c>
      <c r="AL978" s="12">
        <f>_xlfn.XLOOKUP($D978,前月商品!$D:$D,前月商品!H:H,0)</f>
        <v>0</v>
      </c>
      <c r="AM978" s="12">
        <f>_xlfn.XLOOKUP($D978,前々月商品!$D:$D,前々月商品!H:H,0)</f>
        <v>0</v>
      </c>
      <c r="AN978" s="13">
        <f t="shared" si="219"/>
        <v>0</v>
      </c>
      <c r="AO978" s="13">
        <f t="shared" si="220"/>
        <v>0</v>
      </c>
      <c r="AP978" s="13">
        <f t="shared" si="221"/>
        <v>0</v>
      </c>
      <c r="AQ978" s="16">
        <f t="shared" si="222"/>
        <v>0</v>
      </c>
      <c r="AR978" s="16">
        <f t="shared" si="223"/>
        <v>0</v>
      </c>
      <c r="AS978" s="17">
        <f t="shared" si="224"/>
        <v>0</v>
      </c>
      <c r="AT978" t="e">
        <f t="shared" si="225"/>
        <v>#VALUE!</v>
      </c>
    </row>
    <row r="979" spans="3:46" ht="36.65" customHeight="1">
      <c r="C979" s="20">
        <v>974</v>
      </c>
      <c r="D979" s="53">
        <f>現状商品設定!B976</f>
        <v>0</v>
      </c>
      <c r="E979" s="26" t="str">
        <f>IFERROR(_xlfn.XLOOKUP($D979,現状商品設定!B:B,現状商品設定!C:C,"-"),"-")</f>
        <v>-</v>
      </c>
      <c r="F979" s="32" t="s">
        <v>46</v>
      </c>
      <c r="G979" s="30" t="str">
        <f>IFERROR(_xlfn.XLOOKUP($D979,現状商品設定!B:B,現状商品設定!F:F),"-")</f>
        <v>-</v>
      </c>
      <c r="H979" s="34" t="e">
        <f>IF(IF(AND(V979&gt;=設定!$C$3,X979&gt;=L979),G979*(1+設定!$C$6),IF(AND(V979&gt;=設定!$C$3,X979&lt;L979),G979*(1+設定!$C$7*-1),IF(V979&lt;設定!$C$3,G979*(1+設定!$C$6),"除外")))&gt;10,IF(AND(V979&gt;=設定!$C$3,X979&gt;=L979),G979*(1+設定!$C$6),IF(AND(V979&gt;=設定!$C$3,X979&lt;L979),G979*(1+設定!$C$7*-1),IF(V979&lt;設定!$C$3,G979*(1+設定!$C$6),"除外"))),10)</f>
        <v>#VALUE!</v>
      </c>
      <c r="I979" s="34" t="e">
        <f ca="1">IF(消化率!$I$5&lt;1,商品!H979*消化率!$I$5,IF(商品!W979*商品!Q979/(商品!H979*消化率!$I$5)&gt;商品!L979,商品!H979*消化率!$I$5,J979))</f>
        <v>#DIV/0!</v>
      </c>
      <c r="J979" s="34" t="e">
        <f t="shared" si="212"/>
        <v>#VALUE!</v>
      </c>
      <c r="K979" s="34" t="e">
        <f ca="1">IF(ROUNDDOWN(IF(I979&gt;=設定!$C$8,設定!$C$8,商品!I979),0)&lt;10,10,ROUNDDOWN(IF(I979&gt;=設定!$C$8,設定!$C$8,商品!I979),0))</f>
        <v>#DIV/0!</v>
      </c>
      <c r="L979" s="64">
        <f>IF(F979="標準",設定!$C$4,商品!F979)</f>
        <v>5</v>
      </c>
      <c r="M979" s="63" t="str">
        <f>_xlfn.XLOOKUP($D979,全商品!$F:$F,全商品!H:H,"-")</f>
        <v>-</v>
      </c>
      <c r="N979" s="12" t="str">
        <f>_xlfn.XLOOKUP($D979,全商品!$F:$F,全商品!I:I,"-")</f>
        <v>-</v>
      </c>
      <c r="O979" s="23" t="str">
        <f>_xlfn.XLOOKUP($D979,全商品!$F:$F,全商品!K:K,"-")</f>
        <v>-</v>
      </c>
      <c r="P979" s="13" t="str">
        <f>_xlfn.XLOOKUP($D979,全商品!$F:$F,全商品!M:M,"-")</f>
        <v>-</v>
      </c>
      <c r="Q979" s="25" t="str">
        <f>_xlfn.XLOOKUP($D979,現状商品設定!B:B,現状商品設定!D:D,"-")</f>
        <v>-</v>
      </c>
      <c r="R979" s="22">
        <f>SUM(_xlfn.XLOOKUP($D979,当月商品!$D:$D,当月商品!I:I,0),_xlfn.XLOOKUP($D979,前月商品!$D:$D,前月商品!I:I,0),_xlfn.XLOOKUP($D979,前々月商品!$D:$D,前々月商品!I:I,0))</f>
        <v>0</v>
      </c>
      <c r="S979" s="23">
        <f>SUM(_xlfn.XLOOKUP($D979,当月商品!$D:$D,当月商品!V:V,0),_xlfn.XLOOKUP($D979,前月商品!$D:$D,前月商品!V:V,0),_xlfn.XLOOKUP($D979,前々月商品!$D:$D,前々月商品!V:V,0))</f>
        <v>0</v>
      </c>
      <c r="T979" s="23">
        <f t="shared" si="213"/>
        <v>0</v>
      </c>
      <c r="U979" s="23">
        <f>SUM(_xlfn.XLOOKUP($D979,当月商品!$D:$D,当月商品!W:W,0),_xlfn.XLOOKUP($D979,前月商品!$D:$D,前月商品!W:W,0),_xlfn.XLOOKUP($D979,前々月商品!$D:$D,前々月商品!W:W,0))</f>
        <v>0</v>
      </c>
      <c r="V979" s="23">
        <f>SUM(_xlfn.XLOOKUP($D979,当月商品!$D:$D,当月商品!H:H,0),_xlfn.XLOOKUP($D979,前月商品!$D:$D,前月商品!H:H,0),_xlfn.XLOOKUP($D979,前々月商品!$D:$D,前々月商品!H:H,0))</f>
        <v>0</v>
      </c>
      <c r="W979" s="13">
        <f t="shared" si="214"/>
        <v>0</v>
      </c>
      <c r="X979" s="15">
        <f t="shared" si="215"/>
        <v>0</v>
      </c>
      <c r="Y979" s="22">
        <f>_xlfn.XLOOKUP($D979,当月商品!$D:$D,当月商品!I:I,0)</f>
        <v>0</v>
      </c>
      <c r="Z979" s="23">
        <f>_xlfn.XLOOKUP($D979,前月商品!$D:$D,前月商品!I:I,0)</f>
        <v>0</v>
      </c>
      <c r="AA979" s="23">
        <f>_xlfn.XLOOKUP($D979,前々月商品!$D:$D,前々月商品!I:I,0)</f>
        <v>0</v>
      </c>
      <c r="AB979" s="23">
        <f>_xlfn.XLOOKUP($D979,当月商品!$D:$D,当月商品!V:V,0)</f>
        <v>0</v>
      </c>
      <c r="AC979" s="23">
        <f>_xlfn.XLOOKUP($D979,前月商品!$D:$D,前月商品!V:V,0)</f>
        <v>0</v>
      </c>
      <c r="AD979" s="23">
        <f>_xlfn.XLOOKUP($D979,前々月商品!$D:$D,前々月商品!V:V,0)</f>
        <v>0</v>
      </c>
      <c r="AE979" s="23">
        <f t="shared" si="216"/>
        <v>0</v>
      </c>
      <c r="AF979" s="23">
        <f t="shared" si="217"/>
        <v>0</v>
      </c>
      <c r="AG979" s="23">
        <f t="shared" si="218"/>
        <v>0</v>
      </c>
      <c r="AH979" s="12">
        <f>_xlfn.XLOOKUP($D979,当月商品!$D:$D,当月商品!W:W,0)</f>
        <v>0</v>
      </c>
      <c r="AI979" s="12">
        <f>_xlfn.XLOOKUP($D979,前月商品!$D:$D,前月商品!W:W,0)</f>
        <v>0</v>
      </c>
      <c r="AJ979" s="12">
        <f>_xlfn.XLOOKUP($D979,前々月商品!$D:$D,前々月商品!W:W,0)</f>
        <v>0</v>
      </c>
      <c r="AK979" s="12">
        <f>_xlfn.XLOOKUP($D979,当月商品!$D:$D,当月商品!H:H,0)</f>
        <v>0</v>
      </c>
      <c r="AL979" s="12">
        <f>_xlfn.XLOOKUP($D979,前月商品!$D:$D,前月商品!H:H,0)</f>
        <v>0</v>
      </c>
      <c r="AM979" s="12">
        <f>_xlfn.XLOOKUP($D979,前々月商品!$D:$D,前々月商品!H:H,0)</f>
        <v>0</v>
      </c>
      <c r="AN979" s="13">
        <f t="shared" si="219"/>
        <v>0</v>
      </c>
      <c r="AO979" s="13">
        <f t="shared" si="220"/>
        <v>0</v>
      </c>
      <c r="AP979" s="13">
        <f t="shared" si="221"/>
        <v>0</v>
      </c>
      <c r="AQ979" s="16">
        <f t="shared" si="222"/>
        <v>0</v>
      </c>
      <c r="AR979" s="16">
        <f t="shared" si="223"/>
        <v>0</v>
      </c>
      <c r="AS979" s="17">
        <f t="shared" si="224"/>
        <v>0</v>
      </c>
      <c r="AT979" t="e">
        <f t="shared" si="225"/>
        <v>#VALUE!</v>
      </c>
    </row>
    <row r="980" spans="3:46" ht="36.65" customHeight="1">
      <c r="C980" s="20">
        <v>975</v>
      </c>
      <c r="D980" s="53">
        <f>現状商品設定!B977</f>
        <v>0</v>
      </c>
      <c r="E980" s="26" t="str">
        <f>IFERROR(_xlfn.XLOOKUP($D980,現状商品設定!B:B,現状商品設定!C:C,"-"),"-")</f>
        <v>-</v>
      </c>
      <c r="F980" s="32" t="s">
        <v>46</v>
      </c>
      <c r="G980" s="30" t="str">
        <f>IFERROR(_xlfn.XLOOKUP($D980,現状商品設定!B:B,現状商品設定!F:F),"-")</f>
        <v>-</v>
      </c>
      <c r="H980" s="34" t="e">
        <f>IF(IF(AND(V980&gt;=設定!$C$3,X980&gt;=L980),G980*(1+設定!$C$6),IF(AND(V980&gt;=設定!$C$3,X980&lt;L980),G980*(1+設定!$C$7*-1),IF(V980&lt;設定!$C$3,G980*(1+設定!$C$6),"除外")))&gt;10,IF(AND(V980&gt;=設定!$C$3,X980&gt;=L980),G980*(1+設定!$C$6),IF(AND(V980&gt;=設定!$C$3,X980&lt;L980),G980*(1+設定!$C$7*-1),IF(V980&lt;設定!$C$3,G980*(1+設定!$C$6),"除外"))),10)</f>
        <v>#VALUE!</v>
      </c>
      <c r="I980" s="34" t="e">
        <f ca="1">IF(消化率!$I$5&lt;1,商品!H980*消化率!$I$5,IF(商品!W980*商品!Q980/(商品!H980*消化率!$I$5)&gt;商品!L980,商品!H980*消化率!$I$5,J980))</f>
        <v>#DIV/0!</v>
      </c>
      <c r="J980" s="34" t="e">
        <f t="shared" si="212"/>
        <v>#VALUE!</v>
      </c>
      <c r="K980" s="34" t="e">
        <f ca="1">IF(ROUNDDOWN(IF(I980&gt;=設定!$C$8,設定!$C$8,商品!I980),0)&lt;10,10,ROUNDDOWN(IF(I980&gt;=設定!$C$8,設定!$C$8,商品!I980),0))</f>
        <v>#DIV/0!</v>
      </c>
      <c r="L980" s="64">
        <f>IF(F980="標準",設定!$C$4,商品!F980)</f>
        <v>5</v>
      </c>
      <c r="M980" s="63" t="str">
        <f>_xlfn.XLOOKUP($D980,全商品!$F:$F,全商品!H:H,"-")</f>
        <v>-</v>
      </c>
      <c r="N980" s="12" t="str">
        <f>_xlfn.XLOOKUP($D980,全商品!$F:$F,全商品!I:I,"-")</f>
        <v>-</v>
      </c>
      <c r="O980" s="23" t="str">
        <f>_xlfn.XLOOKUP($D980,全商品!$F:$F,全商品!K:K,"-")</f>
        <v>-</v>
      </c>
      <c r="P980" s="13" t="str">
        <f>_xlfn.XLOOKUP($D980,全商品!$F:$F,全商品!M:M,"-")</f>
        <v>-</v>
      </c>
      <c r="Q980" s="25" t="str">
        <f>_xlfn.XLOOKUP($D980,現状商品設定!B:B,現状商品設定!D:D,"-")</f>
        <v>-</v>
      </c>
      <c r="R980" s="22">
        <f>SUM(_xlfn.XLOOKUP($D980,当月商品!$D:$D,当月商品!I:I,0),_xlfn.XLOOKUP($D980,前月商品!$D:$D,前月商品!I:I,0),_xlfn.XLOOKUP($D980,前々月商品!$D:$D,前々月商品!I:I,0))</f>
        <v>0</v>
      </c>
      <c r="S980" s="23">
        <f>SUM(_xlfn.XLOOKUP($D980,当月商品!$D:$D,当月商品!V:V,0),_xlfn.XLOOKUP($D980,前月商品!$D:$D,前月商品!V:V,0),_xlfn.XLOOKUP($D980,前々月商品!$D:$D,前々月商品!V:V,0))</f>
        <v>0</v>
      </c>
      <c r="T980" s="23">
        <f t="shared" si="213"/>
        <v>0</v>
      </c>
      <c r="U980" s="23">
        <f>SUM(_xlfn.XLOOKUP($D980,当月商品!$D:$D,当月商品!W:W,0),_xlfn.XLOOKUP($D980,前月商品!$D:$D,前月商品!W:W,0),_xlfn.XLOOKUP($D980,前々月商品!$D:$D,前々月商品!W:W,0))</f>
        <v>0</v>
      </c>
      <c r="V980" s="23">
        <f>SUM(_xlfn.XLOOKUP($D980,当月商品!$D:$D,当月商品!H:H,0),_xlfn.XLOOKUP($D980,前月商品!$D:$D,前月商品!H:H,0),_xlfn.XLOOKUP($D980,前々月商品!$D:$D,前々月商品!H:H,0))</f>
        <v>0</v>
      </c>
      <c r="W980" s="13">
        <f t="shared" si="214"/>
        <v>0</v>
      </c>
      <c r="X980" s="15">
        <f t="shared" si="215"/>
        <v>0</v>
      </c>
      <c r="Y980" s="22">
        <f>_xlfn.XLOOKUP($D980,当月商品!$D:$D,当月商品!I:I,0)</f>
        <v>0</v>
      </c>
      <c r="Z980" s="23">
        <f>_xlfn.XLOOKUP($D980,前月商品!$D:$D,前月商品!I:I,0)</f>
        <v>0</v>
      </c>
      <c r="AA980" s="23">
        <f>_xlfn.XLOOKUP($D980,前々月商品!$D:$D,前々月商品!I:I,0)</f>
        <v>0</v>
      </c>
      <c r="AB980" s="23">
        <f>_xlfn.XLOOKUP($D980,当月商品!$D:$D,当月商品!V:V,0)</f>
        <v>0</v>
      </c>
      <c r="AC980" s="23">
        <f>_xlfn.XLOOKUP($D980,前月商品!$D:$D,前月商品!V:V,0)</f>
        <v>0</v>
      </c>
      <c r="AD980" s="23">
        <f>_xlfn.XLOOKUP($D980,前々月商品!$D:$D,前々月商品!V:V,0)</f>
        <v>0</v>
      </c>
      <c r="AE980" s="23">
        <f t="shared" si="216"/>
        <v>0</v>
      </c>
      <c r="AF980" s="23">
        <f t="shared" si="217"/>
        <v>0</v>
      </c>
      <c r="AG980" s="23">
        <f t="shared" si="218"/>
        <v>0</v>
      </c>
      <c r="AH980" s="12">
        <f>_xlfn.XLOOKUP($D980,当月商品!$D:$D,当月商品!W:W,0)</f>
        <v>0</v>
      </c>
      <c r="AI980" s="12">
        <f>_xlfn.XLOOKUP($D980,前月商品!$D:$D,前月商品!W:W,0)</f>
        <v>0</v>
      </c>
      <c r="AJ980" s="12">
        <f>_xlfn.XLOOKUP($D980,前々月商品!$D:$D,前々月商品!W:W,0)</f>
        <v>0</v>
      </c>
      <c r="AK980" s="12">
        <f>_xlfn.XLOOKUP($D980,当月商品!$D:$D,当月商品!H:H,0)</f>
        <v>0</v>
      </c>
      <c r="AL980" s="12">
        <f>_xlfn.XLOOKUP($D980,前月商品!$D:$D,前月商品!H:H,0)</f>
        <v>0</v>
      </c>
      <c r="AM980" s="12">
        <f>_xlfn.XLOOKUP($D980,前々月商品!$D:$D,前々月商品!H:H,0)</f>
        <v>0</v>
      </c>
      <c r="AN980" s="13">
        <f t="shared" si="219"/>
        <v>0</v>
      </c>
      <c r="AO980" s="13">
        <f t="shared" si="220"/>
        <v>0</v>
      </c>
      <c r="AP980" s="13">
        <f t="shared" si="221"/>
        <v>0</v>
      </c>
      <c r="AQ980" s="16">
        <f t="shared" si="222"/>
        <v>0</v>
      </c>
      <c r="AR980" s="16">
        <f t="shared" si="223"/>
        <v>0</v>
      </c>
      <c r="AS980" s="17">
        <f t="shared" si="224"/>
        <v>0</v>
      </c>
      <c r="AT980" t="e">
        <f t="shared" si="225"/>
        <v>#VALUE!</v>
      </c>
    </row>
    <row r="981" spans="3:46" ht="36.65" customHeight="1">
      <c r="C981" s="20">
        <v>976</v>
      </c>
      <c r="D981" s="53">
        <f>現状商品設定!B978</f>
        <v>0</v>
      </c>
      <c r="E981" s="26" t="str">
        <f>IFERROR(_xlfn.XLOOKUP($D981,現状商品設定!B:B,現状商品設定!C:C,"-"),"-")</f>
        <v>-</v>
      </c>
      <c r="F981" s="32" t="s">
        <v>46</v>
      </c>
      <c r="G981" s="30" t="str">
        <f>IFERROR(_xlfn.XLOOKUP($D981,現状商品設定!B:B,現状商品設定!F:F),"-")</f>
        <v>-</v>
      </c>
      <c r="H981" s="34" t="e">
        <f>IF(IF(AND(V981&gt;=設定!$C$3,X981&gt;=L981),G981*(1+設定!$C$6),IF(AND(V981&gt;=設定!$C$3,X981&lt;L981),G981*(1+設定!$C$7*-1),IF(V981&lt;設定!$C$3,G981*(1+設定!$C$6),"除外")))&gt;10,IF(AND(V981&gt;=設定!$C$3,X981&gt;=L981),G981*(1+設定!$C$6),IF(AND(V981&gt;=設定!$C$3,X981&lt;L981),G981*(1+設定!$C$7*-1),IF(V981&lt;設定!$C$3,G981*(1+設定!$C$6),"除外"))),10)</f>
        <v>#VALUE!</v>
      </c>
      <c r="I981" s="34" t="e">
        <f ca="1">IF(消化率!$I$5&lt;1,商品!H981*消化率!$I$5,IF(商品!W981*商品!Q981/(商品!H981*消化率!$I$5)&gt;商品!L981,商品!H981*消化率!$I$5,J981))</f>
        <v>#DIV/0!</v>
      </c>
      <c r="J981" s="34" t="e">
        <f t="shared" si="212"/>
        <v>#VALUE!</v>
      </c>
      <c r="K981" s="34" t="e">
        <f ca="1">IF(ROUNDDOWN(IF(I981&gt;=設定!$C$8,設定!$C$8,商品!I981),0)&lt;10,10,ROUNDDOWN(IF(I981&gt;=設定!$C$8,設定!$C$8,商品!I981),0))</f>
        <v>#DIV/0!</v>
      </c>
      <c r="L981" s="64">
        <f>IF(F981="標準",設定!$C$4,商品!F981)</f>
        <v>5</v>
      </c>
      <c r="M981" s="63" t="str">
        <f>_xlfn.XLOOKUP($D981,全商品!$F:$F,全商品!H:H,"-")</f>
        <v>-</v>
      </c>
      <c r="N981" s="12" t="str">
        <f>_xlfn.XLOOKUP($D981,全商品!$F:$F,全商品!I:I,"-")</f>
        <v>-</v>
      </c>
      <c r="O981" s="23" t="str">
        <f>_xlfn.XLOOKUP($D981,全商品!$F:$F,全商品!K:K,"-")</f>
        <v>-</v>
      </c>
      <c r="P981" s="13" t="str">
        <f>_xlfn.XLOOKUP($D981,全商品!$F:$F,全商品!M:M,"-")</f>
        <v>-</v>
      </c>
      <c r="Q981" s="25" t="str">
        <f>_xlfn.XLOOKUP($D981,現状商品設定!B:B,現状商品設定!D:D,"-")</f>
        <v>-</v>
      </c>
      <c r="R981" s="22">
        <f>SUM(_xlfn.XLOOKUP($D981,当月商品!$D:$D,当月商品!I:I,0),_xlfn.XLOOKUP($D981,前月商品!$D:$D,前月商品!I:I,0),_xlfn.XLOOKUP($D981,前々月商品!$D:$D,前々月商品!I:I,0))</f>
        <v>0</v>
      </c>
      <c r="S981" s="23">
        <f>SUM(_xlfn.XLOOKUP($D981,当月商品!$D:$D,当月商品!V:V,0),_xlfn.XLOOKUP($D981,前月商品!$D:$D,前月商品!V:V,0),_xlfn.XLOOKUP($D981,前々月商品!$D:$D,前々月商品!V:V,0))</f>
        <v>0</v>
      </c>
      <c r="T981" s="23">
        <f t="shared" si="213"/>
        <v>0</v>
      </c>
      <c r="U981" s="23">
        <f>SUM(_xlfn.XLOOKUP($D981,当月商品!$D:$D,当月商品!W:W,0),_xlfn.XLOOKUP($D981,前月商品!$D:$D,前月商品!W:W,0),_xlfn.XLOOKUP($D981,前々月商品!$D:$D,前々月商品!W:W,0))</f>
        <v>0</v>
      </c>
      <c r="V981" s="23">
        <f>SUM(_xlfn.XLOOKUP($D981,当月商品!$D:$D,当月商品!H:H,0),_xlfn.XLOOKUP($D981,前月商品!$D:$D,前月商品!H:H,0),_xlfn.XLOOKUP($D981,前々月商品!$D:$D,前々月商品!H:H,0))</f>
        <v>0</v>
      </c>
      <c r="W981" s="13">
        <f t="shared" si="214"/>
        <v>0</v>
      </c>
      <c r="X981" s="15">
        <f t="shared" si="215"/>
        <v>0</v>
      </c>
      <c r="Y981" s="22">
        <f>_xlfn.XLOOKUP($D981,当月商品!$D:$D,当月商品!I:I,0)</f>
        <v>0</v>
      </c>
      <c r="Z981" s="23">
        <f>_xlfn.XLOOKUP($D981,前月商品!$D:$D,前月商品!I:I,0)</f>
        <v>0</v>
      </c>
      <c r="AA981" s="23">
        <f>_xlfn.XLOOKUP($D981,前々月商品!$D:$D,前々月商品!I:I,0)</f>
        <v>0</v>
      </c>
      <c r="AB981" s="23">
        <f>_xlfn.XLOOKUP($D981,当月商品!$D:$D,当月商品!V:V,0)</f>
        <v>0</v>
      </c>
      <c r="AC981" s="23">
        <f>_xlfn.XLOOKUP($D981,前月商品!$D:$D,前月商品!V:V,0)</f>
        <v>0</v>
      </c>
      <c r="AD981" s="23">
        <f>_xlfn.XLOOKUP($D981,前々月商品!$D:$D,前々月商品!V:V,0)</f>
        <v>0</v>
      </c>
      <c r="AE981" s="23">
        <f t="shared" si="216"/>
        <v>0</v>
      </c>
      <c r="AF981" s="23">
        <f t="shared" si="217"/>
        <v>0</v>
      </c>
      <c r="AG981" s="23">
        <f t="shared" si="218"/>
        <v>0</v>
      </c>
      <c r="AH981" s="12">
        <f>_xlfn.XLOOKUP($D981,当月商品!$D:$D,当月商品!W:W,0)</f>
        <v>0</v>
      </c>
      <c r="AI981" s="12">
        <f>_xlfn.XLOOKUP($D981,前月商品!$D:$D,前月商品!W:W,0)</f>
        <v>0</v>
      </c>
      <c r="AJ981" s="12">
        <f>_xlfn.XLOOKUP($D981,前々月商品!$D:$D,前々月商品!W:W,0)</f>
        <v>0</v>
      </c>
      <c r="AK981" s="12">
        <f>_xlfn.XLOOKUP($D981,当月商品!$D:$D,当月商品!H:H,0)</f>
        <v>0</v>
      </c>
      <c r="AL981" s="12">
        <f>_xlfn.XLOOKUP($D981,前月商品!$D:$D,前月商品!H:H,0)</f>
        <v>0</v>
      </c>
      <c r="AM981" s="12">
        <f>_xlfn.XLOOKUP($D981,前々月商品!$D:$D,前々月商品!H:H,0)</f>
        <v>0</v>
      </c>
      <c r="AN981" s="13">
        <f t="shared" si="219"/>
        <v>0</v>
      </c>
      <c r="AO981" s="13">
        <f t="shared" si="220"/>
        <v>0</v>
      </c>
      <c r="AP981" s="13">
        <f t="shared" si="221"/>
        <v>0</v>
      </c>
      <c r="AQ981" s="16">
        <f t="shared" si="222"/>
        <v>0</v>
      </c>
      <c r="AR981" s="16">
        <f t="shared" si="223"/>
        <v>0</v>
      </c>
      <c r="AS981" s="17">
        <f t="shared" si="224"/>
        <v>0</v>
      </c>
      <c r="AT981" t="e">
        <f t="shared" si="225"/>
        <v>#VALUE!</v>
      </c>
    </row>
    <row r="982" spans="3:46" ht="36.65" customHeight="1">
      <c r="C982" s="20">
        <v>977</v>
      </c>
      <c r="D982" s="53">
        <f>現状商品設定!B979</f>
        <v>0</v>
      </c>
      <c r="E982" s="26" t="str">
        <f>IFERROR(_xlfn.XLOOKUP($D982,現状商品設定!B:B,現状商品設定!C:C,"-"),"-")</f>
        <v>-</v>
      </c>
      <c r="F982" s="32" t="s">
        <v>46</v>
      </c>
      <c r="G982" s="30" t="str">
        <f>IFERROR(_xlfn.XLOOKUP($D982,現状商品設定!B:B,現状商品設定!F:F),"-")</f>
        <v>-</v>
      </c>
      <c r="H982" s="34" t="e">
        <f>IF(IF(AND(V982&gt;=設定!$C$3,X982&gt;=L982),G982*(1+設定!$C$6),IF(AND(V982&gt;=設定!$C$3,X982&lt;L982),G982*(1+設定!$C$7*-1),IF(V982&lt;設定!$C$3,G982*(1+設定!$C$6),"除外")))&gt;10,IF(AND(V982&gt;=設定!$C$3,X982&gt;=L982),G982*(1+設定!$C$6),IF(AND(V982&gt;=設定!$C$3,X982&lt;L982),G982*(1+設定!$C$7*-1),IF(V982&lt;設定!$C$3,G982*(1+設定!$C$6),"除外"))),10)</f>
        <v>#VALUE!</v>
      </c>
      <c r="I982" s="34" t="e">
        <f ca="1">IF(消化率!$I$5&lt;1,商品!H982*消化率!$I$5,IF(商品!W982*商品!Q982/(商品!H982*消化率!$I$5)&gt;商品!L982,商品!H982*消化率!$I$5,J982))</f>
        <v>#DIV/0!</v>
      </c>
      <c r="J982" s="34" t="e">
        <f t="shared" si="212"/>
        <v>#VALUE!</v>
      </c>
      <c r="K982" s="34" t="e">
        <f ca="1">IF(ROUNDDOWN(IF(I982&gt;=設定!$C$8,設定!$C$8,商品!I982),0)&lt;10,10,ROUNDDOWN(IF(I982&gt;=設定!$C$8,設定!$C$8,商品!I982),0))</f>
        <v>#DIV/0!</v>
      </c>
      <c r="L982" s="64">
        <f>IF(F982="標準",設定!$C$4,商品!F982)</f>
        <v>5</v>
      </c>
      <c r="M982" s="63" t="str">
        <f>_xlfn.XLOOKUP($D982,全商品!$F:$F,全商品!H:H,"-")</f>
        <v>-</v>
      </c>
      <c r="N982" s="12" t="str">
        <f>_xlfn.XLOOKUP($D982,全商品!$F:$F,全商品!I:I,"-")</f>
        <v>-</v>
      </c>
      <c r="O982" s="23" t="str">
        <f>_xlfn.XLOOKUP($D982,全商品!$F:$F,全商品!K:K,"-")</f>
        <v>-</v>
      </c>
      <c r="P982" s="13" t="str">
        <f>_xlfn.XLOOKUP($D982,全商品!$F:$F,全商品!M:M,"-")</f>
        <v>-</v>
      </c>
      <c r="Q982" s="25" t="str">
        <f>_xlfn.XLOOKUP($D982,現状商品設定!B:B,現状商品設定!D:D,"-")</f>
        <v>-</v>
      </c>
      <c r="R982" s="22">
        <f>SUM(_xlfn.XLOOKUP($D982,当月商品!$D:$D,当月商品!I:I,0),_xlfn.XLOOKUP($D982,前月商品!$D:$D,前月商品!I:I,0),_xlfn.XLOOKUP($D982,前々月商品!$D:$D,前々月商品!I:I,0))</f>
        <v>0</v>
      </c>
      <c r="S982" s="23">
        <f>SUM(_xlfn.XLOOKUP($D982,当月商品!$D:$D,当月商品!V:V,0),_xlfn.XLOOKUP($D982,前月商品!$D:$D,前月商品!V:V,0),_xlfn.XLOOKUP($D982,前々月商品!$D:$D,前々月商品!V:V,0))</f>
        <v>0</v>
      </c>
      <c r="T982" s="23">
        <f t="shared" si="213"/>
        <v>0</v>
      </c>
      <c r="U982" s="23">
        <f>SUM(_xlfn.XLOOKUP($D982,当月商品!$D:$D,当月商品!W:W,0),_xlfn.XLOOKUP($D982,前月商品!$D:$D,前月商品!W:W,0),_xlfn.XLOOKUP($D982,前々月商品!$D:$D,前々月商品!W:W,0))</f>
        <v>0</v>
      </c>
      <c r="V982" s="23">
        <f>SUM(_xlfn.XLOOKUP($D982,当月商品!$D:$D,当月商品!H:H,0),_xlfn.XLOOKUP($D982,前月商品!$D:$D,前月商品!H:H,0),_xlfn.XLOOKUP($D982,前々月商品!$D:$D,前々月商品!H:H,0))</f>
        <v>0</v>
      </c>
      <c r="W982" s="13">
        <f t="shared" si="214"/>
        <v>0</v>
      </c>
      <c r="X982" s="15">
        <f t="shared" si="215"/>
        <v>0</v>
      </c>
      <c r="Y982" s="22">
        <f>_xlfn.XLOOKUP($D982,当月商品!$D:$D,当月商品!I:I,0)</f>
        <v>0</v>
      </c>
      <c r="Z982" s="23">
        <f>_xlfn.XLOOKUP($D982,前月商品!$D:$D,前月商品!I:I,0)</f>
        <v>0</v>
      </c>
      <c r="AA982" s="23">
        <f>_xlfn.XLOOKUP($D982,前々月商品!$D:$D,前々月商品!I:I,0)</f>
        <v>0</v>
      </c>
      <c r="AB982" s="23">
        <f>_xlfn.XLOOKUP($D982,当月商品!$D:$D,当月商品!V:V,0)</f>
        <v>0</v>
      </c>
      <c r="AC982" s="23">
        <f>_xlfn.XLOOKUP($D982,前月商品!$D:$D,前月商品!V:V,0)</f>
        <v>0</v>
      </c>
      <c r="AD982" s="23">
        <f>_xlfn.XLOOKUP($D982,前々月商品!$D:$D,前々月商品!V:V,0)</f>
        <v>0</v>
      </c>
      <c r="AE982" s="23">
        <f t="shared" si="216"/>
        <v>0</v>
      </c>
      <c r="AF982" s="23">
        <f t="shared" si="217"/>
        <v>0</v>
      </c>
      <c r="AG982" s="23">
        <f t="shared" si="218"/>
        <v>0</v>
      </c>
      <c r="AH982" s="12">
        <f>_xlfn.XLOOKUP($D982,当月商品!$D:$D,当月商品!W:W,0)</f>
        <v>0</v>
      </c>
      <c r="AI982" s="12">
        <f>_xlfn.XLOOKUP($D982,前月商品!$D:$D,前月商品!W:W,0)</f>
        <v>0</v>
      </c>
      <c r="AJ982" s="12">
        <f>_xlfn.XLOOKUP($D982,前々月商品!$D:$D,前々月商品!W:W,0)</f>
        <v>0</v>
      </c>
      <c r="AK982" s="12">
        <f>_xlfn.XLOOKUP($D982,当月商品!$D:$D,当月商品!H:H,0)</f>
        <v>0</v>
      </c>
      <c r="AL982" s="12">
        <f>_xlfn.XLOOKUP($D982,前月商品!$D:$D,前月商品!H:H,0)</f>
        <v>0</v>
      </c>
      <c r="AM982" s="12">
        <f>_xlfn.XLOOKUP($D982,前々月商品!$D:$D,前々月商品!H:H,0)</f>
        <v>0</v>
      </c>
      <c r="AN982" s="13">
        <f t="shared" si="219"/>
        <v>0</v>
      </c>
      <c r="AO982" s="13">
        <f t="shared" si="220"/>
        <v>0</v>
      </c>
      <c r="AP982" s="13">
        <f t="shared" si="221"/>
        <v>0</v>
      </c>
      <c r="AQ982" s="16">
        <f t="shared" si="222"/>
        <v>0</v>
      </c>
      <c r="AR982" s="16">
        <f t="shared" si="223"/>
        <v>0</v>
      </c>
      <c r="AS982" s="17">
        <f t="shared" si="224"/>
        <v>0</v>
      </c>
      <c r="AT982" t="e">
        <f t="shared" si="225"/>
        <v>#VALUE!</v>
      </c>
    </row>
    <row r="983" spans="3:46" ht="36.65" customHeight="1">
      <c r="C983" s="20">
        <v>978</v>
      </c>
      <c r="D983" s="53">
        <f>現状商品設定!B980</f>
        <v>0</v>
      </c>
      <c r="E983" s="26" t="str">
        <f>IFERROR(_xlfn.XLOOKUP($D983,現状商品設定!B:B,現状商品設定!C:C,"-"),"-")</f>
        <v>-</v>
      </c>
      <c r="F983" s="32" t="s">
        <v>46</v>
      </c>
      <c r="G983" s="30" t="str">
        <f>IFERROR(_xlfn.XLOOKUP($D983,現状商品設定!B:B,現状商品設定!F:F),"-")</f>
        <v>-</v>
      </c>
      <c r="H983" s="34" t="e">
        <f>IF(IF(AND(V983&gt;=設定!$C$3,X983&gt;=L983),G983*(1+設定!$C$6),IF(AND(V983&gt;=設定!$C$3,X983&lt;L983),G983*(1+設定!$C$7*-1),IF(V983&lt;設定!$C$3,G983*(1+設定!$C$6),"除外")))&gt;10,IF(AND(V983&gt;=設定!$C$3,X983&gt;=L983),G983*(1+設定!$C$6),IF(AND(V983&gt;=設定!$C$3,X983&lt;L983),G983*(1+設定!$C$7*-1),IF(V983&lt;設定!$C$3,G983*(1+設定!$C$6),"除外"))),10)</f>
        <v>#VALUE!</v>
      </c>
      <c r="I983" s="34" t="e">
        <f ca="1">IF(消化率!$I$5&lt;1,商品!H983*消化率!$I$5,IF(商品!W983*商品!Q983/(商品!H983*消化率!$I$5)&gt;商品!L983,商品!H983*消化率!$I$5,J983))</f>
        <v>#DIV/0!</v>
      </c>
      <c r="J983" s="34" t="e">
        <f t="shared" si="212"/>
        <v>#VALUE!</v>
      </c>
      <c r="K983" s="34" t="e">
        <f ca="1">IF(ROUNDDOWN(IF(I983&gt;=設定!$C$8,設定!$C$8,商品!I983),0)&lt;10,10,ROUNDDOWN(IF(I983&gt;=設定!$C$8,設定!$C$8,商品!I983),0))</f>
        <v>#DIV/0!</v>
      </c>
      <c r="L983" s="64">
        <f>IF(F983="標準",設定!$C$4,商品!F983)</f>
        <v>5</v>
      </c>
      <c r="M983" s="63" t="str">
        <f>_xlfn.XLOOKUP($D983,全商品!$F:$F,全商品!H:H,"-")</f>
        <v>-</v>
      </c>
      <c r="N983" s="12" t="str">
        <f>_xlfn.XLOOKUP($D983,全商品!$F:$F,全商品!I:I,"-")</f>
        <v>-</v>
      </c>
      <c r="O983" s="23" t="str">
        <f>_xlfn.XLOOKUP($D983,全商品!$F:$F,全商品!K:K,"-")</f>
        <v>-</v>
      </c>
      <c r="P983" s="13" t="str">
        <f>_xlfn.XLOOKUP($D983,全商品!$F:$F,全商品!M:M,"-")</f>
        <v>-</v>
      </c>
      <c r="Q983" s="25" t="str">
        <f>_xlfn.XLOOKUP($D983,現状商品設定!B:B,現状商品設定!D:D,"-")</f>
        <v>-</v>
      </c>
      <c r="R983" s="22">
        <f>SUM(_xlfn.XLOOKUP($D983,当月商品!$D:$D,当月商品!I:I,0),_xlfn.XLOOKUP($D983,前月商品!$D:$D,前月商品!I:I,0),_xlfn.XLOOKUP($D983,前々月商品!$D:$D,前々月商品!I:I,0))</f>
        <v>0</v>
      </c>
      <c r="S983" s="23">
        <f>SUM(_xlfn.XLOOKUP($D983,当月商品!$D:$D,当月商品!V:V,0),_xlfn.XLOOKUP($D983,前月商品!$D:$D,前月商品!V:V,0),_xlfn.XLOOKUP($D983,前々月商品!$D:$D,前々月商品!V:V,0))</f>
        <v>0</v>
      </c>
      <c r="T983" s="23">
        <f t="shared" si="213"/>
        <v>0</v>
      </c>
      <c r="U983" s="23">
        <f>SUM(_xlfn.XLOOKUP($D983,当月商品!$D:$D,当月商品!W:W,0),_xlfn.XLOOKUP($D983,前月商品!$D:$D,前月商品!W:W,0),_xlfn.XLOOKUP($D983,前々月商品!$D:$D,前々月商品!W:W,0))</f>
        <v>0</v>
      </c>
      <c r="V983" s="23">
        <f>SUM(_xlfn.XLOOKUP($D983,当月商品!$D:$D,当月商品!H:H,0),_xlfn.XLOOKUP($D983,前月商品!$D:$D,前月商品!H:H,0),_xlfn.XLOOKUP($D983,前々月商品!$D:$D,前々月商品!H:H,0))</f>
        <v>0</v>
      </c>
      <c r="W983" s="13">
        <f t="shared" si="214"/>
        <v>0</v>
      </c>
      <c r="X983" s="15">
        <f t="shared" si="215"/>
        <v>0</v>
      </c>
      <c r="Y983" s="22">
        <f>_xlfn.XLOOKUP($D983,当月商品!$D:$D,当月商品!I:I,0)</f>
        <v>0</v>
      </c>
      <c r="Z983" s="23">
        <f>_xlfn.XLOOKUP($D983,前月商品!$D:$D,前月商品!I:I,0)</f>
        <v>0</v>
      </c>
      <c r="AA983" s="23">
        <f>_xlfn.XLOOKUP($D983,前々月商品!$D:$D,前々月商品!I:I,0)</f>
        <v>0</v>
      </c>
      <c r="AB983" s="23">
        <f>_xlfn.XLOOKUP($D983,当月商品!$D:$D,当月商品!V:V,0)</f>
        <v>0</v>
      </c>
      <c r="AC983" s="23">
        <f>_xlfn.XLOOKUP($D983,前月商品!$D:$D,前月商品!V:V,0)</f>
        <v>0</v>
      </c>
      <c r="AD983" s="23">
        <f>_xlfn.XLOOKUP($D983,前々月商品!$D:$D,前々月商品!V:V,0)</f>
        <v>0</v>
      </c>
      <c r="AE983" s="23">
        <f t="shared" si="216"/>
        <v>0</v>
      </c>
      <c r="AF983" s="23">
        <f t="shared" si="217"/>
        <v>0</v>
      </c>
      <c r="AG983" s="23">
        <f t="shared" si="218"/>
        <v>0</v>
      </c>
      <c r="AH983" s="12">
        <f>_xlfn.XLOOKUP($D983,当月商品!$D:$D,当月商品!W:W,0)</f>
        <v>0</v>
      </c>
      <c r="AI983" s="12">
        <f>_xlfn.XLOOKUP($D983,前月商品!$D:$D,前月商品!W:W,0)</f>
        <v>0</v>
      </c>
      <c r="AJ983" s="12">
        <f>_xlfn.XLOOKUP($D983,前々月商品!$D:$D,前々月商品!W:W,0)</f>
        <v>0</v>
      </c>
      <c r="AK983" s="12">
        <f>_xlfn.XLOOKUP($D983,当月商品!$D:$D,当月商品!H:H,0)</f>
        <v>0</v>
      </c>
      <c r="AL983" s="12">
        <f>_xlfn.XLOOKUP($D983,前月商品!$D:$D,前月商品!H:H,0)</f>
        <v>0</v>
      </c>
      <c r="AM983" s="12">
        <f>_xlfn.XLOOKUP($D983,前々月商品!$D:$D,前々月商品!H:H,0)</f>
        <v>0</v>
      </c>
      <c r="AN983" s="13">
        <f t="shared" si="219"/>
        <v>0</v>
      </c>
      <c r="AO983" s="13">
        <f t="shared" si="220"/>
        <v>0</v>
      </c>
      <c r="AP983" s="13">
        <f t="shared" si="221"/>
        <v>0</v>
      </c>
      <c r="AQ983" s="16">
        <f t="shared" si="222"/>
        <v>0</v>
      </c>
      <c r="AR983" s="16">
        <f t="shared" si="223"/>
        <v>0</v>
      </c>
      <c r="AS983" s="17">
        <f t="shared" si="224"/>
        <v>0</v>
      </c>
      <c r="AT983" t="e">
        <f t="shared" si="225"/>
        <v>#VALUE!</v>
      </c>
    </row>
    <row r="984" spans="3:46" ht="36.65" customHeight="1">
      <c r="C984" s="20">
        <v>979</v>
      </c>
      <c r="D984" s="53">
        <f>現状商品設定!B981</f>
        <v>0</v>
      </c>
      <c r="E984" s="26" t="str">
        <f>IFERROR(_xlfn.XLOOKUP($D984,現状商品設定!B:B,現状商品設定!C:C,"-"),"-")</f>
        <v>-</v>
      </c>
      <c r="F984" s="32" t="s">
        <v>46</v>
      </c>
      <c r="G984" s="30" t="str">
        <f>IFERROR(_xlfn.XLOOKUP($D984,現状商品設定!B:B,現状商品設定!F:F),"-")</f>
        <v>-</v>
      </c>
      <c r="H984" s="34" t="e">
        <f>IF(IF(AND(V984&gt;=設定!$C$3,X984&gt;=L984),G984*(1+設定!$C$6),IF(AND(V984&gt;=設定!$C$3,X984&lt;L984),G984*(1+設定!$C$7*-1),IF(V984&lt;設定!$C$3,G984*(1+設定!$C$6),"除外")))&gt;10,IF(AND(V984&gt;=設定!$C$3,X984&gt;=L984),G984*(1+設定!$C$6),IF(AND(V984&gt;=設定!$C$3,X984&lt;L984),G984*(1+設定!$C$7*-1),IF(V984&lt;設定!$C$3,G984*(1+設定!$C$6),"除外"))),10)</f>
        <v>#VALUE!</v>
      </c>
      <c r="I984" s="34" t="e">
        <f ca="1">IF(消化率!$I$5&lt;1,商品!H984*消化率!$I$5,IF(商品!W984*商品!Q984/(商品!H984*消化率!$I$5)&gt;商品!L984,商品!H984*消化率!$I$5,J984))</f>
        <v>#DIV/0!</v>
      </c>
      <c r="J984" s="34" t="e">
        <f t="shared" si="212"/>
        <v>#VALUE!</v>
      </c>
      <c r="K984" s="34" t="e">
        <f ca="1">IF(ROUNDDOWN(IF(I984&gt;=設定!$C$8,設定!$C$8,商品!I984),0)&lt;10,10,ROUNDDOWN(IF(I984&gt;=設定!$C$8,設定!$C$8,商品!I984),0))</f>
        <v>#DIV/0!</v>
      </c>
      <c r="L984" s="64">
        <f>IF(F984="標準",設定!$C$4,商品!F984)</f>
        <v>5</v>
      </c>
      <c r="M984" s="63" t="str">
        <f>_xlfn.XLOOKUP($D984,全商品!$F:$F,全商品!H:H,"-")</f>
        <v>-</v>
      </c>
      <c r="N984" s="12" t="str">
        <f>_xlfn.XLOOKUP($D984,全商品!$F:$F,全商品!I:I,"-")</f>
        <v>-</v>
      </c>
      <c r="O984" s="23" t="str">
        <f>_xlfn.XLOOKUP($D984,全商品!$F:$F,全商品!K:K,"-")</f>
        <v>-</v>
      </c>
      <c r="P984" s="13" t="str">
        <f>_xlfn.XLOOKUP($D984,全商品!$F:$F,全商品!M:M,"-")</f>
        <v>-</v>
      </c>
      <c r="Q984" s="25" t="str">
        <f>_xlfn.XLOOKUP($D984,現状商品設定!B:B,現状商品設定!D:D,"-")</f>
        <v>-</v>
      </c>
      <c r="R984" s="22">
        <f>SUM(_xlfn.XLOOKUP($D984,当月商品!$D:$D,当月商品!I:I,0),_xlfn.XLOOKUP($D984,前月商品!$D:$D,前月商品!I:I,0),_xlfn.XLOOKUP($D984,前々月商品!$D:$D,前々月商品!I:I,0))</f>
        <v>0</v>
      </c>
      <c r="S984" s="23">
        <f>SUM(_xlfn.XLOOKUP($D984,当月商品!$D:$D,当月商品!V:V,0),_xlfn.XLOOKUP($D984,前月商品!$D:$D,前月商品!V:V,0),_xlfn.XLOOKUP($D984,前々月商品!$D:$D,前々月商品!V:V,0))</f>
        <v>0</v>
      </c>
      <c r="T984" s="23">
        <f t="shared" si="213"/>
        <v>0</v>
      </c>
      <c r="U984" s="23">
        <f>SUM(_xlfn.XLOOKUP($D984,当月商品!$D:$D,当月商品!W:W,0),_xlfn.XLOOKUP($D984,前月商品!$D:$D,前月商品!W:W,0),_xlfn.XLOOKUP($D984,前々月商品!$D:$D,前々月商品!W:W,0))</f>
        <v>0</v>
      </c>
      <c r="V984" s="23">
        <f>SUM(_xlfn.XLOOKUP($D984,当月商品!$D:$D,当月商品!H:H,0),_xlfn.XLOOKUP($D984,前月商品!$D:$D,前月商品!H:H,0),_xlfn.XLOOKUP($D984,前々月商品!$D:$D,前々月商品!H:H,0))</f>
        <v>0</v>
      </c>
      <c r="W984" s="13">
        <f t="shared" si="214"/>
        <v>0</v>
      </c>
      <c r="X984" s="15">
        <f t="shared" si="215"/>
        <v>0</v>
      </c>
      <c r="Y984" s="22">
        <f>_xlfn.XLOOKUP($D984,当月商品!$D:$D,当月商品!I:I,0)</f>
        <v>0</v>
      </c>
      <c r="Z984" s="23">
        <f>_xlfn.XLOOKUP($D984,前月商品!$D:$D,前月商品!I:I,0)</f>
        <v>0</v>
      </c>
      <c r="AA984" s="23">
        <f>_xlfn.XLOOKUP($D984,前々月商品!$D:$D,前々月商品!I:I,0)</f>
        <v>0</v>
      </c>
      <c r="AB984" s="23">
        <f>_xlfn.XLOOKUP($D984,当月商品!$D:$D,当月商品!V:V,0)</f>
        <v>0</v>
      </c>
      <c r="AC984" s="23">
        <f>_xlfn.XLOOKUP($D984,前月商品!$D:$D,前月商品!V:V,0)</f>
        <v>0</v>
      </c>
      <c r="AD984" s="23">
        <f>_xlfn.XLOOKUP($D984,前々月商品!$D:$D,前々月商品!V:V,0)</f>
        <v>0</v>
      </c>
      <c r="AE984" s="23">
        <f t="shared" si="216"/>
        <v>0</v>
      </c>
      <c r="AF984" s="23">
        <f t="shared" si="217"/>
        <v>0</v>
      </c>
      <c r="AG984" s="23">
        <f t="shared" si="218"/>
        <v>0</v>
      </c>
      <c r="AH984" s="12">
        <f>_xlfn.XLOOKUP($D984,当月商品!$D:$D,当月商品!W:W,0)</f>
        <v>0</v>
      </c>
      <c r="AI984" s="12">
        <f>_xlfn.XLOOKUP($D984,前月商品!$D:$D,前月商品!W:W,0)</f>
        <v>0</v>
      </c>
      <c r="AJ984" s="12">
        <f>_xlfn.XLOOKUP($D984,前々月商品!$D:$D,前々月商品!W:W,0)</f>
        <v>0</v>
      </c>
      <c r="AK984" s="12">
        <f>_xlfn.XLOOKUP($D984,当月商品!$D:$D,当月商品!H:H,0)</f>
        <v>0</v>
      </c>
      <c r="AL984" s="12">
        <f>_xlfn.XLOOKUP($D984,前月商品!$D:$D,前月商品!H:H,0)</f>
        <v>0</v>
      </c>
      <c r="AM984" s="12">
        <f>_xlfn.XLOOKUP($D984,前々月商品!$D:$D,前々月商品!H:H,0)</f>
        <v>0</v>
      </c>
      <c r="AN984" s="13">
        <f t="shared" si="219"/>
        <v>0</v>
      </c>
      <c r="AO984" s="13">
        <f t="shared" si="220"/>
        <v>0</v>
      </c>
      <c r="AP984" s="13">
        <f t="shared" si="221"/>
        <v>0</v>
      </c>
      <c r="AQ984" s="16">
        <f t="shared" si="222"/>
        <v>0</v>
      </c>
      <c r="AR984" s="16">
        <f t="shared" si="223"/>
        <v>0</v>
      </c>
      <c r="AS984" s="17">
        <f t="shared" si="224"/>
        <v>0</v>
      </c>
      <c r="AT984" t="e">
        <f t="shared" si="225"/>
        <v>#VALUE!</v>
      </c>
    </row>
    <row r="985" spans="3:46" ht="36.65" customHeight="1">
      <c r="C985" s="20">
        <v>980</v>
      </c>
      <c r="D985" s="53">
        <f>現状商品設定!B982</f>
        <v>0</v>
      </c>
      <c r="E985" s="26" t="str">
        <f>IFERROR(_xlfn.XLOOKUP($D985,現状商品設定!B:B,現状商品設定!C:C,"-"),"-")</f>
        <v>-</v>
      </c>
      <c r="F985" s="32" t="s">
        <v>46</v>
      </c>
      <c r="G985" s="30" t="str">
        <f>IFERROR(_xlfn.XLOOKUP($D985,現状商品設定!B:B,現状商品設定!F:F),"-")</f>
        <v>-</v>
      </c>
      <c r="H985" s="34" t="e">
        <f>IF(IF(AND(V985&gt;=設定!$C$3,X985&gt;=L985),G985*(1+設定!$C$6),IF(AND(V985&gt;=設定!$C$3,X985&lt;L985),G985*(1+設定!$C$7*-1),IF(V985&lt;設定!$C$3,G985*(1+設定!$C$6),"除外")))&gt;10,IF(AND(V985&gt;=設定!$C$3,X985&gt;=L985),G985*(1+設定!$C$6),IF(AND(V985&gt;=設定!$C$3,X985&lt;L985),G985*(1+設定!$C$7*-1),IF(V985&lt;設定!$C$3,G985*(1+設定!$C$6),"除外"))),10)</f>
        <v>#VALUE!</v>
      </c>
      <c r="I985" s="34" t="e">
        <f ca="1">IF(消化率!$I$5&lt;1,商品!H985*消化率!$I$5,IF(商品!W985*商品!Q985/(商品!H985*消化率!$I$5)&gt;商品!L985,商品!H985*消化率!$I$5,J985))</f>
        <v>#DIV/0!</v>
      </c>
      <c r="J985" s="34" t="e">
        <f t="shared" si="212"/>
        <v>#VALUE!</v>
      </c>
      <c r="K985" s="34" t="e">
        <f ca="1">IF(ROUNDDOWN(IF(I985&gt;=設定!$C$8,設定!$C$8,商品!I985),0)&lt;10,10,ROUNDDOWN(IF(I985&gt;=設定!$C$8,設定!$C$8,商品!I985),0))</f>
        <v>#DIV/0!</v>
      </c>
      <c r="L985" s="64">
        <f>IF(F985="標準",設定!$C$4,商品!F985)</f>
        <v>5</v>
      </c>
      <c r="M985" s="63" t="str">
        <f>_xlfn.XLOOKUP($D985,全商品!$F:$F,全商品!H:H,"-")</f>
        <v>-</v>
      </c>
      <c r="N985" s="12" t="str">
        <f>_xlfn.XLOOKUP($D985,全商品!$F:$F,全商品!I:I,"-")</f>
        <v>-</v>
      </c>
      <c r="O985" s="23" t="str">
        <f>_xlfn.XLOOKUP($D985,全商品!$F:$F,全商品!K:K,"-")</f>
        <v>-</v>
      </c>
      <c r="P985" s="13" t="str">
        <f>_xlfn.XLOOKUP($D985,全商品!$F:$F,全商品!M:M,"-")</f>
        <v>-</v>
      </c>
      <c r="Q985" s="25" t="str">
        <f>_xlfn.XLOOKUP($D985,現状商品設定!B:B,現状商品設定!D:D,"-")</f>
        <v>-</v>
      </c>
      <c r="R985" s="22">
        <f>SUM(_xlfn.XLOOKUP($D985,当月商品!$D:$D,当月商品!I:I,0),_xlfn.XLOOKUP($D985,前月商品!$D:$D,前月商品!I:I,0),_xlfn.XLOOKUP($D985,前々月商品!$D:$D,前々月商品!I:I,0))</f>
        <v>0</v>
      </c>
      <c r="S985" s="23">
        <f>SUM(_xlfn.XLOOKUP($D985,当月商品!$D:$D,当月商品!V:V,0),_xlfn.XLOOKUP($D985,前月商品!$D:$D,前月商品!V:V,0),_xlfn.XLOOKUP($D985,前々月商品!$D:$D,前々月商品!V:V,0))</f>
        <v>0</v>
      </c>
      <c r="T985" s="23">
        <f t="shared" si="213"/>
        <v>0</v>
      </c>
      <c r="U985" s="23">
        <f>SUM(_xlfn.XLOOKUP($D985,当月商品!$D:$D,当月商品!W:W,0),_xlfn.XLOOKUP($D985,前月商品!$D:$D,前月商品!W:W,0),_xlfn.XLOOKUP($D985,前々月商品!$D:$D,前々月商品!W:W,0))</f>
        <v>0</v>
      </c>
      <c r="V985" s="23">
        <f>SUM(_xlfn.XLOOKUP($D985,当月商品!$D:$D,当月商品!H:H,0),_xlfn.XLOOKUP($D985,前月商品!$D:$D,前月商品!H:H,0),_xlfn.XLOOKUP($D985,前々月商品!$D:$D,前々月商品!H:H,0))</f>
        <v>0</v>
      </c>
      <c r="W985" s="13">
        <f t="shared" si="214"/>
        <v>0</v>
      </c>
      <c r="X985" s="15">
        <f t="shared" si="215"/>
        <v>0</v>
      </c>
      <c r="Y985" s="22">
        <f>_xlfn.XLOOKUP($D985,当月商品!$D:$D,当月商品!I:I,0)</f>
        <v>0</v>
      </c>
      <c r="Z985" s="23">
        <f>_xlfn.XLOOKUP($D985,前月商品!$D:$D,前月商品!I:I,0)</f>
        <v>0</v>
      </c>
      <c r="AA985" s="23">
        <f>_xlfn.XLOOKUP($D985,前々月商品!$D:$D,前々月商品!I:I,0)</f>
        <v>0</v>
      </c>
      <c r="AB985" s="23">
        <f>_xlfn.XLOOKUP($D985,当月商品!$D:$D,当月商品!V:V,0)</f>
        <v>0</v>
      </c>
      <c r="AC985" s="23">
        <f>_xlfn.XLOOKUP($D985,前月商品!$D:$D,前月商品!V:V,0)</f>
        <v>0</v>
      </c>
      <c r="AD985" s="23">
        <f>_xlfn.XLOOKUP($D985,前々月商品!$D:$D,前々月商品!V:V,0)</f>
        <v>0</v>
      </c>
      <c r="AE985" s="23">
        <f t="shared" si="216"/>
        <v>0</v>
      </c>
      <c r="AF985" s="23">
        <f t="shared" si="217"/>
        <v>0</v>
      </c>
      <c r="AG985" s="23">
        <f t="shared" si="218"/>
        <v>0</v>
      </c>
      <c r="AH985" s="12">
        <f>_xlfn.XLOOKUP($D985,当月商品!$D:$D,当月商品!W:W,0)</f>
        <v>0</v>
      </c>
      <c r="AI985" s="12">
        <f>_xlfn.XLOOKUP($D985,前月商品!$D:$D,前月商品!W:W,0)</f>
        <v>0</v>
      </c>
      <c r="AJ985" s="12">
        <f>_xlfn.XLOOKUP($D985,前々月商品!$D:$D,前々月商品!W:W,0)</f>
        <v>0</v>
      </c>
      <c r="AK985" s="12">
        <f>_xlfn.XLOOKUP($D985,当月商品!$D:$D,当月商品!H:H,0)</f>
        <v>0</v>
      </c>
      <c r="AL985" s="12">
        <f>_xlfn.XLOOKUP($D985,前月商品!$D:$D,前月商品!H:H,0)</f>
        <v>0</v>
      </c>
      <c r="AM985" s="12">
        <f>_xlfn.XLOOKUP($D985,前々月商品!$D:$D,前々月商品!H:H,0)</f>
        <v>0</v>
      </c>
      <c r="AN985" s="13">
        <f t="shared" si="219"/>
        <v>0</v>
      </c>
      <c r="AO985" s="13">
        <f t="shared" si="220"/>
        <v>0</v>
      </c>
      <c r="AP985" s="13">
        <f t="shared" si="221"/>
        <v>0</v>
      </c>
      <c r="AQ985" s="16">
        <f t="shared" si="222"/>
        <v>0</v>
      </c>
      <c r="AR985" s="16">
        <f t="shared" si="223"/>
        <v>0</v>
      </c>
      <c r="AS985" s="17">
        <f t="shared" si="224"/>
        <v>0</v>
      </c>
      <c r="AT985" t="e">
        <f t="shared" si="225"/>
        <v>#VALUE!</v>
      </c>
    </row>
    <row r="986" spans="3:46" ht="36.65" customHeight="1">
      <c r="C986" s="20">
        <v>981</v>
      </c>
      <c r="D986" s="53">
        <f>現状商品設定!B983</f>
        <v>0</v>
      </c>
      <c r="E986" s="26" t="str">
        <f>IFERROR(_xlfn.XLOOKUP($D986,現状商品設定!B:B,現状商品設定!C:C,"-"),"-")</f>
        <v>-</v>
      </c>
      <c r="F986" s="32" t="s">
        <v>46</v>
      </c>
      <c r="G986" s="30" t="str">
        <f>IFERROR(_xlfn.XLOOKUP($D986,現状商品設定!B:B,現状商品設定!F:F),"-")</f>
        <v>-</v>
      </c>
      <c r="H986" s="34" t="e">
        <f>IF(IF(AND(V986&gt;=設定!$C$3,X986&gt;=L986),G986*(1+設定!$C$6),IF(AND(V986&gt;=設定!$C$3,X986&lt;L986),G986*(1+設定!$C$7*-1),IF(V986&lt;設定!$C$3,G986*(1+設定!$C$6),"除外")))&gt;10,IF(AND(V986&gt;=設定!$C$3,X986&gt;=L986),G986*(1+設定!$C$6),IF(AND(V986&gt;=設定!$C$3,X986&lt;L986),G986*(1+設定!$C$7*-1),IF(V986&lt;設定!$C$3,G986*(1+設定!$C$6),"除外"))),10)</f>
        <v>#VALUE!</v>
      </c>
      <c r="I986" s="34" t="e">
        <f ca="1">IF(消化率!$I$5&lt;1,商品!H986*消化率!$I$5,IF(商品!W986*商品!Q986/(商品!H986*消化率!$I$5)&gt;商品!L986,商品!H986*消化率!$I$5,J986))</f>
        <v>#DIV/0!</v>
      </c>
      <c r="J986" s="34" t="e">
        <f t="shared" si="212"/>
        <v>#VALUE!</v>
      </c>
      <c r="K986" s="34" t="e">
        <f ca="1">IF(ROUNDDOWN(IF(I986&gt;=設定!$C$8,設定!$C$8,商品!I986),0)&lt;10,10,ROUNDDOWN(IF(I986&gt;=設定!$C$8,設定!$C$8,商品!I986),0))</f>
        <v>#DIV/0!</v>
      </c>
      <c r="L986" s="64">
        <f>IF(F986="標準",設定!$C$4,商品!F986)</f>
        <v>5</v>
      </c>
      <c r="M986" s="63" t="str">
        <f>_xlfn.XLOOKUP($D986,全商品!$F:$F,全商品!H:H,"-")</f>
        <v>-</v>
      </c>
      <c r="N986" s="12" t="str">
        <f>_xlfn.XLOOKUP($D986,全商品!$F:$F,全商品!I:I,"-")</f>
        <v>-</v>
      </c>
      <c r="O986" s="23" t="str">
        <f>_xlfn.XLOOKUP($D986,全商品!$F:$F,全商品!K:K,"-")</f>
        <v>-</v>
      </c>
      <c r="P986" s="13" t="str">
        <f>_xlfn.XLOOKUP($D986,全商品!$F:$F,全商品!M:M,"-")</f>
        <v>-</v>
      </c>
      <c r="Q986" s="25" t="str">
        <f>_xlfn.XLOOKUP($D986,現状商品設定!B:B,現状商品設定!D:D,"-")</f>
        <v>-</v>
      </c>
      <c r="R986" s="22">
        <f>SUM(_xlfn.XLOOKUP($D986,当月商品!$D:$D,当月商品!I:I,0),_xlfn.XLOOKUP($D986,前月商品!$D:$D,前月商品!I:I,0),_xlfn.XLOOKUP($D986,前々月商品!$D:$D,前々月商品!I:I,0))</f>
        <v>0</v>
      </c>
      <c r="S986" s="23">
        <f>SUM(_xlfn.XLOOKUP($D986,当月商品!$D:$D,当月商品!V:V,0),_xlfn.XLOOKUP($D986,前月商品!$D:$D,前月商品!V:V,0),_xlfn.XLOOKUP($D986,前々月商品!$D:$D,前々月商品!V:V,0))</f>
        <v>0</v>
      </c>
      <c r="T986" s="23">
        <f t="shared" si="213"/>
        <v>0</v>
      </c>
      <c r="U986" s="23">
        <f>SUM(_xlfn.XLOOKUP($D986,当月商品!$D:$D,当月商品!W:W,0),_xlfn.XLOOKUP($D986,前月商品!$D:$D,前月商品!W:W,0),_xlfn.XLOOKUP($D986,前々月商品!$D:$D,前々月商品!W:W,0))</f>
        <v>0</v>
      </c>
      <c r="V986" s="23">
        <f>SUM(_xlfn.XLOOKUP($D986,当月商品!$D:$D,当月商品!H:H,0),_xlfn.XLOOKUP($D986,前月商品!$D:$D,前月商品!H:H,0),_xlfn.XLOOKUP($D986,前々月商品!$D:$D,前々月商品!H:H,0))</f>
        <v>0</v>
      </c>
      <c r="W986" s="13">
        <f t="shared" si="214"/>
        <v>0</v>
      </c>
      <c r="X986" s="15">
        <f t="shared" si="215"/>
        <v>0</v>
      </c>
      <c r="Y986" s="22">
        <f>_xlfn.XLOOKUP($D986,当月商品!$D:$D,当月商品!I:I,0)</f>
        <v>0</v>
      </c>
      <c r="Z986" s="23">
        <f>_xlfn.XLOOKUP($D986,前月商品!$D:$D,前月商品!I:I,0)</f>
        <v>0</v>
      </c>
      <c r="AA986" s="23">
        <f>_xlfn.XLOOKUP($D986,前々月商品!$D:$D,前々月商品!I:I,0)</f>
        <v>0</v>
      </c>
      <c r="AB986" s="23">
        <f>_xlfn.XLOOKUP($D986,当月商品!$D:$D,当月商品!V:V,0)</f>
        <v>0</v>
      </c>
      <c r="AC986" s="23">
        <f>_xlfn.XLOOKUP($D986,前月商品!$D:$D,前月商品!V:V,0)</f>
        <v>0</v>
      </c>
      <c r="AD986" s="23">
        <f>_xlfn.XLOOKUP($D986,前々月商品!$D:$D,前々月商品!V:V,0)</f>
        <v>0</v>
      </c>
      <c r="AE986" s="23">
        <f t="shared" si="216"/>
        <v>0</v>
      </c>
      <c r="AF986" s="23">
        <f t="shared" si="217"/>
        <v>0</v>
      </c>
      <c r="AG986" s="23">
        <f t="shared" si="218"/>
        <v>0</v>
      </c>
      <c r="AH986" s="12">
        <f>_xlfn.XLOOKUP($D986,当月商品!$D:$D,当月商品!W:W,0)</f>
        <v>0</v>
      </c>
      <c r="AI986" s="12">
        <f>_xlfn.XLOOKUP($D986,前月商品!$D:$D,前月商品!W:W,0)</f>
        <v>0</v>
      </c>
      <c r="AJ986" s="12">
        <f>_xlfn.XLOOKUP($D986,前々月商品!$D:$D,前々月商品!W:W,0)</f>
        <v>0</v>
      </c>
      <c r="AK986" s="12">
        <f>_xlfn.XLOOKUP($D986,当月商品!$D:$D,当月商品!H:H,0)</f>
        <v>0</v>
      </c>
      <c r="AL986" s="12">
        <f>_xlfn.XLOOKUP($D986,前月商品!$D:$D,前月商品!H:H,0)</f>
        <v>0</v>
      </c>
      <c r="AM986" s="12">
        <f>_xlfn.XLOOKUP($D986,前々月商品!$D:$D,前々月商品!H:H,0)</f>
        <v>0</v>
      </c>
      <c r="AN986" s="13">
        <f t="shared" si="219"/>
        <v>0</v>
      </c>
      <c r="AO986" s="13">
        <f t="shared" si="220"/>
        <v>0</v>
      </c>
      <c r="AP986" s="13">
        <f t="shared" si="221"/>
        <v>0</v>
      </c>
      <c r="AQ986" s="16">
        <f t="shared" si="222"/>
        <v>0</v>
      </c>
      <c r="AR986" s="16">
        <f t="shared" si="223"/>
        <v>0</v>
      </c>
      <c r="AS986" s="17">
        <f t="shared" si="224"/>
        <v>0</v>
      </c>
      <c r="AT986" t="e">
        <f t="shared" si="225"/>
        <v>#VALUE!</v>
      </c>
    </row>
    <row r="987" spans="3:46" ht="36.65" customHeight="1">
      <c r="C987" s="20">
        <v>982</v>
      </c>
      <c r="D987" s="53">
        <f>現状商品設定!B984</f>
        <v>0</v>
      </c>
      <c r="E987" s="26" t="str">
        <f>IFERROR(_xlfn.XLOOKUP($D987,現状商品設定!B:B,現状商品設定!C:C,"-"),"-")</f>
        <v>-</v>
      </c>
      <c r="F987" s="32" t="s">
        <v>46</v>
      </c>
      <c r="G987" s="30" t="str">
        <f>IFERROR(_xlfn.XLOOKUP($D987,現状商品設定!B:B,現状商品設定!F:F),"-")</f>
        <v>-</v>
      </c>
      <c r="H987" s="34" t="e">
        <f>IF(IF(AND(V987&gt;=設定!$C$3,X987&gt;=L987),G987*(1+設定!$C$6),IF(AND(V987&gt;=設定!$C$3,X987&lt;L987),G987*(1+設定!$C$7*-1),IF(V987&lt;設定!$C$3,G987*(1+設定!$C$6),"除外")))&gt;10,IF(AND(V987&gt;=設定!$C$3,X987&gt;=L987),G987*(1+設定!$C$6),IF(AND(V987&gt;=設定!$C$3,X987&lt;L987),G987*(1+設定!$C$7*-1),IF(V987&lt;設定!$C$3,G987*(1+設定!$C$6),"除外"))),10)</f>
        <v>#VALUE!</v>
      </c>
      <c r="I987" s="34" t="e">
        <f ca="1">IF(消化率!$I$5&lt;1,商品!H987*消化率!$I$5,IF(商品!W987*商品!Q987/(商品!H987*消化率!$I$5)&gt;商品!L987,商品!H987*消化率!$I$5,J987))</f>
        <v>#DIV/0!</v>
      </c>
      <c r="J987" s="34" t="e">
        <f t="shared" si="212"/>
        <v>#VALUE!</v>
      </c>
      <c r="K987" s="34" t="e">
        <f ca="1">IF(ROUNDDOWN(IF(I987&gt;=設定!$C$8,設定!$C$8,商品!I987),0)&lt;10,10,ROUNDDOWN(IF(I987&gt;=設定!$C$8,設定!$C$8,商品!I987),0))</f>
        <v>#DIV/0!</v>
      </c>
      <c r="L987" s="64">
        <f>IF(F987="標準",設定!$C$4,商品!F987)</f>
        <v>5</v>
      </c>
      <c r="M987" s="63" t="str">
        <f>_xlfn.XLOOKUP($D987,全商品!$F:$F,全商品!H:H,"-")</f>
        <v>-</v>
      </c>
      <c r="N987" s="12" t="str">
        <f>_xlfn.XLOOKUP($D987,全商品!$F:$F,全商品!I:I,"-")</f>
        <v>-</v>
      </c>
      <c r="O987" s="23" t="str">
        <f>_xlfn.XLOOKUP($D987,全商品!$F:$F,全商品!K:K,"-")</f>
        <v>-</v>
      </c>
      <c r="P987" s="13" t="str">
        <f>_xlfn.XLOOKUP($D987,全商品!$F:$F,全商品!M:M,"-")</f>
        <v>-</v>
      </c>
      <c r="Q987" s="25" t="str">
        <f>_xlfn.XLOOKUP($D987,現状商品設定!B:B,現状商品設定!D:D,"-")</f>
        <v>-</v>
      </c>
      <c r="R987" s="22">
        <f>SUM(_xlfn.XLOOKUP($D987,当月商品!$D:$D,当月商品!I:I,0),_xlfn.XLOOKUP($D987,前月商品!$D:$D,前月商品!I:I,0),_xlfn.XLOOKUP($D987,前々月商品!$D:$D,前々月商品!I:I,0))</f>
        <v>0</v>
      </c>
      <c r="S987" s="23">
        <f>SUM(_xlfn.XLOOKUP($D987,当月商品!$D:$D,当月商品!V:V,0),_xlfn.XLOOKUP($D987,前月商品!$D:$D,前月商品!V:V,0),_xlfn.XLOOKUP($D987,前々月商品!$D:$D,前々月商品!V:V,0))</f>
        <v>0</v>
      </c>
      <c r="T987" s="23">
        <f t="shared" si="213"/>
        <v>0</v>
      </c>
      <c r="U987" s="23">
        <f>SUM(_xlfn.XLOOKUP($D987,当月商品!$D:$D,当月商品!W:W,0),_xlfn.XLOOKUP($D987,前月商品!$D:$D,前月商品!W:W,0),_xlfn.XLOOKUP($D987,前々月商品!$D:$D,前々月商品!W:W,0))</f>
        <v>0</v>
      </c>
      <c r="V987" s="23">
        <f>SUM(_xlfn.XLOOKUP($D987,当月商品!$D:$D,当月商品!H:H,0),_xlfn.XLOOKUP($D987,前月商品!$D:$D,前月商品!H:H,0),_xlfn.XLOOKUP($D987,前々月商品!$D:$D,前々月商品!H:H,0))</f>
        <v>0</v>
      </c>
      <c r="W987" s="13">
        <f t="shared" si="214"/>
        <v>0</v>
      </c>
      <c r="X987" s="15">
        <f t="shared" si="215"/>
        <v>0</v>
      </c>
      <c r="Y987" s="22">
        <f>_xlfn.XLOOKUP($D987,当月商品!$D:$D,当月商品!I:I,0)</f>
        <v>0</v>
      </c>
      <c r="Z987" s="23">
        <f>_xlfn.XLOOKUP($D987,前月商品!$D:$D,前月商品!I:I,0)</f>
        <v>0</v>
      </c>
      <c r="AA987" s="23">
        <f>_xlfn.XLOOKUP($D987,前々月商品!$D:$D,前々月商品!I:I,0)</f>
        <v>0</v>
      </c>
      <c r="AB987" s="23">
        <f>_xlfn.XLOOKUP($D987,当月商品!$D:$D,当月商品!V:V,0)</f>
        <v>0</v>
      </c>
      <c r="AC987" s="23">
        <f>_xlfn.XLOOKUP($D987,前月商品!$D:$D,前月商品!V:V,0)</f>
        <v>0</v>
      </c>
      <c r="AD987" s="23">
        <f>_xlfn.XLOOKUP($D987,前々月商品!$D:$D,前々月商品!V:V,0)</f>
        <v>0</v>
      </c>
      <c r="AE987" s="23">
        <f t="shared" si="216"/>
        <v>0</v>
      </c>
      <c r="AF987" s="23">
        <f t="shared" si="217"/>
        <v>0</v>
      </c>
      <c r="AG987" s="23">
        <f t="shared" si="218"/>
        <v>0</v>
      </c>
      <c r="AH987" s="12">
        <f>_xlfn.XLOOKUP($D987,当月商品!$D:$D,当月商品!W:W,0)</f>
        <v>0</v>
      </c>
      <c r="AI987" s="12">
        <f>_xlfn.XLOOKUP($D987,前月商品!$D:$D,前月商品!W:W,0)</f>
        <v>0</v>
      </c>
      <c r="AJ987" s="12">
        <f>_xlfn.XLOOKUP($D987,前々月商品!$D:$D,前々月商品!W:W,0)</f>
        <v>0</v>
      </c>
      <c r="AK987" s="12">
        <f>_xlfn.XLOOKUP($D987,当月商品!$D:$D,当月商品!H:H,0)</f>
        <v>0</v>
      </c>
      <c r="AL987" s="12">
        <f>_xlfn.XLOOKUP($D987,前月商品!$D:$D,前月商品!H:H,0)</f>
        <v>0</v>
      </c>
      <c r="AM987" s="12">
        <f>_xlfn.XLOOKUP($D987,前々月商品!$D:$D,前々月商品!H:H,0)</f>
        <v>0</v>
      </c>
      <c r="AN987" s="13">
        <f t="shared" si="219"/>
        <v>0</v>
      </c>
      <c r="AO987" s="13">
        <f t="shared" si="220"/>
        <v>0</v>
      </c>
      <c r="AP987" s="13">
        <f t="shared" si="221"/>
        <v>0</v>
      </c>
      <c r="AQ987" s="16">
        <f t="shared" si="222"/>
        <v>0</v>
      </c>
      <c r="AR987" s="16">
        <f t="shared" si="223"/>
        <v>0</v>
      </c>
      <c r="AS987" s="17">
        <f t="shared" si="224"/>
        <v>0</v>
      </c>
      <c r="AT987" t="e">
        <f t="shared" si="225"/>
        <v>#VALUE!</v>
      </c>
    </row>
    <row r="988" spans="3:46" ht="36.65" customHeight="1">
      <c r="C988" s="20">
        <v>983</v>
      </c>
      <c r="D988" s="53">
        <f>現状商品設定!B985</f>
        <v>0</v>
      </c>
      <c r="E988" s="26" t="str">
        <f>IFERROR(_xlfn.XLOOKUP($D988,現状商品設定!B:B,現状商品設定!C:C,"-"),"-")</f>
        <v>-</v>
      </c>
      <c r="F988" s="32" t="s">
        <v>46</v>
      </c>
      <c r="G988" s="30" t="str">
        <f>IFERROR(_xlfn.XLOOKUP($D988,現状商品設定!B:B,現状商品設定!F:F),"-")</f>
        <v>-</v>
      </c>
      <c r="H988" s="34" t="e">
        <f>IF(IF(AND(V988&gt;=設定!$C$3,X988&gt;=L988),G988*(1+設定!$C$6),IF(AND(V988&gt;=設定!$C$3,X988&lt;L988),G988*(1+設定!$C$7*-1),IF(V988&lt;設定!$C$3,G988*(1+設定!$C$6),"除外")))&gt;10,IF(AND(V988&gt;=設定!$C$3,X988&gt;=L988),G988*(1+設定!$C$6),IF(AND(V988&gt;=設定!$C$3,X988&lt;L988),G988*(1+設定!$C$7*-1),IF(V988&lt;設定!$C$3,G988*(1+設定!$C$6),"除外"))),10)</f>
        <v>#VALUE!</v>
      </c>
      <c r="I988" s="34" t="e">
        <f ca="1">IF(消化率!$I$5&lt;1,商品!H988*消化率!$I$5,IF(商品!W988*商品!Q988/(商品!H988*消化率!$I$5)&gt;商品!L988,商品!H988*消化率!$I$5,J988))</f>
        <v>#DIV/0!</v>
      </c>
      <c r="J988" s="34" t="e">
        <f t="shared" si="212"/>
        <v>#VALUE!</v>
      </c>
      <c r="K988" s="34" t="e">
        <f ca="1">IF(ROUNDDOWN(IF(I988&gt;=設定!$C$8,設定!$C$8,商品!I988),0)&lt;10,10,ROUNDDOWN(IF(I988&gt;=設定!$C$8,設定!$C$8,商品!I988),0))</f>
        <v>#DIV/0!</v>
      </c>
      <c r="L988" s="64">
        <f>IF(F988="標準",設定!$C$4,商品!F988)</f>
        <v>5</v>
      </c>
      <c r="M988" s="63" t="str">
        <f>_xlfn.XLOOKUP($D988,全商品!$F:$F,全商品!H:H,"-")</f>
        <v>-</v>
      </c>
      <c r="N988" s="12" t="str">
        <f>_xlfn.XLOOKUP($D988,全商品!$F:$F,全商品!I:I,"-")</f>
        <v>-</v>
      </c>
      <c r="O988" s="23" t="str">
        <f>_xlfn.XLOOKUP($D988,全商品!$F:$F,全商品!K:K,"-")</f>
        <v>-</v>
      </c>
      <c r="P988" s="13" t="str">
        <f>_xlfn.XLOOKUP($D988,全商品!$F:$F,全商品!M:M,"-")</f>
        <v>-</v>
      </c>
      <c r="Q988" s="25" t="str">
        <f>_xlfn.XLOOKUP($D988,現状商品設定!B:B,現状商品設定!D:D,"-")</f>
        <v>-</v>
      </c>
      <c r="R988" s="22">
        <f>SUM(_xlfn.XLOOKUP($D988,当月商品!$D:$D,当月商品!I:I,0),_xlfn.XLOOKUP($D988,前月商品!$D:$D,前月商品!I:I,0),_xlfn.XLOOKUP($D988,前々月商品!$D:$D,前々月商品!I:I,0))</f>
        <v>0</v>
      </c>
      <c r="S988" s="23">
        <f>SUM(_xlfn.XLOOKUP($D988,当月商品!$D:$D,当月商品!V:V,0),_xlfn.XLOOKUP($D988,前月商品!$D:$D,前月商品!V:V,0),_xlfn.XLOOKUP($D988,前々月商品!$D:$D,前々月商品!V:V,0))</f>
        <v>0</v>
      </c>
      <c r="T988" s="23">
        <f t="shared" si="213"/>
        <v>0</v>
      </c>
      <c r="U988" s="23">
        <f>SUM(_xlfn.XLOOKUP($D988,当月商品!$D:$D,当月商品!W:W,0),_xlfn.XLOOKUP($D988,前月商品!$D:$D,前月商品!W:W,0),_xlfn.XLOOKUP($D988,前々月商品!$D:$D,前々月商品!W:W,0))</f>
        <v>0</v>
      </c>
      <c r="V988" s="23">
        <f>SUM(_xlfn.XLOOKUP($D988,当月商品!$D:$D,当月商品!H:H,0),_xlfn.XLOOKUP($D988,前月商品!$D:$D,前月商品!H:H,0),_xlfn.XLOOKUP($D988,前々月商品!$D:$D,前々月商品!H:H,0))</f>
        <v>0</v>
      </c>
      <c r="W988" s="13">
        <f t="shared" si="214"/>
        <v>0</v>
      </c>
      <c r="X988" s="15">
        <f t="shared" si="215"/>
        <v>0</v>
      </c>
      <c r="Y988" s="22">
        <f>_xlfn.XLOOKUP($D988,当月商品!$D:$D,当月商品!I:I,0)</f>
        <v>0</v>
      </c>
      <c r="Z988" s="23">
        <f>_xlfn.XLOOKUP($D988,前月商品!$D:$D,前月商品!I:I,0)</f>
        <v>0</v>
      </c>
      <c r="AA988" s="23">
        <f>_xlfn.XLOOKUP($D988,前々月商品!$D:$D,前々月商品!I:I,0)</f>
        <v>0</v>
      </c>
      <c r="AB988" s="23">
        <f>_xlfn.XLOOKUP($D988,当月商品!$D:$D,当月商品!V:V,0)</f>
        <v>0</v>
      </c>
      <c r="AC988" s="23">
        <f>_xlfn.XLOOKUP($D988,前月商品!$D:$D,前月商品!V:V,0)</f>
        <v>0</v>
      </c>
      <c r="AD988" s="23">
        <f>_xlfn.XLOOKUP($D988,前々月商品!$D:$D,前々月商品!V:V,0)</f>
        <v>0</v>
      </c>
      <c r="AE988" s="23">
        <f t="shared" si="216"/>
        <v>0</v>
      </c>
      <c r="AF988" s="23">
        <f t="shared" si="217"/>
        <v>0</v>
      </c>
      <c r="AG988" s="23">
        <f t="shared" si="218"/>
        <v>0</v>
      </c>
      <c r="AH988" s="12">
        <f>_xlfn.XLOOKUP($D988,当月商品!$D:$D,当月商品!W:W,0)</f>
        <v>0</v>
      </c>
      <c r="AI988" s="12">
        <f>_xlfn.XLOOKUP($D988,前月商品!$D:$D,前月商品!W:W,0)</f>
        <v>0</v>
      </c>
      <c r="AJ988" s="12">
        <f>_xlfn.XLOOKUP($D988,前々月商品!$D:$D,前々月商品!W:W,0)</f>
        <v>0</v>
      </c>
      <c r="AK988" s="12">
        <f>_xlfn.XLOOKUP($D988,当月商品!$D:$D,当月商品!H:H,0)</f>
        <v>0</v>
      </c>
      <c r="AL988" s="12">
        <f>_xlfn.XLOOKUP($D988,前月商品!$D:$D,前月商品!H:H,0)</f>
        <v>0</v>
      </c>
      <c r="AM988" s="12">
        <f>_xlfn.XLOOKUP($D988,前々月商品!$D:$D,前々月商品!H:H,0)</f>
        <v>0</v>
      </c>
      <c r="AN988" s="13">
        <f t="shared" si="219"/>
        <v>0</v>
      </c>
      <c r="AO988" s="13">
        <f t="shared" si="220"/>
        <v>0</v>
      </c>
      <c r="AP988" s="13">
        <f t="shared" si="221"/>
        <v>0</v>
      </c>
      <c r="AQ988" s="16">
        <f t="shared" si="222"/>
        <v>0</v>
      </c>
      <c r="AR988" s="16">
        <f t="shared" si="223"/>
        <v>0</v>
      </c>
      <c r="AS988" s="17">
        <f t="shared" si="224"/>
        <v>0</v>
      </c>
      <c r="AT988" t="e">
        <f t="shared" si="225"/>
        <v>#VALUE!</v>
      </c>
    </row>
    <row r="989" spans="3:46" ht="36.65" customHeight="1">
      <c r="C989" s="20">
        <v>984</v>
      </c>
      <c r="D989" s="53">
        <f>現状商品設定!B986</f>
        <v>0</v>
      </c>
      <c r="E989" s="26" t="str">
        <f>IFERROR(_xlfn.XLOOKUP($D989,現状商品設定!B:B,現状商品設定!C:C,"-"),"-")</f>
        <v>-</v>
      </c>
      <c r="F989" s="32" t="s">
        <v>46</v>
      </c>
      <c r="G989" s="30" t="str">
        <f>IFERROR(_xlfn.XLOOKUP($D989,現状商品設定!B:B,現状商品設定!F:F),"-")</f>
        <v>-</v>
      </c>
      <c r="H989" s="34" t="e">
        <f>IF(IF(AND(V989&gt;=設定!$C$3,X989&gt;=L989),G989*(1+設定!$C$6),IF(AND(V989&gt;=設定!$C$3,X989&lt;L989),G989*(1+設定!$C$7*-1),IF(V989&lt;設定!$C$3,G989*(1+設定!$C$6),"除外")))&gt;10,IF(AND(V989&gt;=設定!$C$3,X989&gt;=L989),G989*(1+設定!$C$6),IF(AND(V989&gt;=設定!$C$3,X989&lt;L989),G989*(1+設定!$C$7*-1),IF(V989&lt;設定!$C$3,G989*(1+設定!$C$6),"除外"))),10)</f>
        <v>#VALUE!</v>
      </c>
      <c r="I989" s="34" t="e">
        <f ca="1">IF(消化率!$I$5&lt;1,商品!H989*消化率!$I$5,IF(商品!W989*商品!Q989/(商品!H989*消化率!$I$5)&gt;商品!L989,商品!H989*消化率!$I$5,J989))</f>
        <v>#DIV/0!</v>
      </c>
      <c r="J989" s="34" t="e">
        <f t="shared" si="212"/>
        <v>#VALUE!</v>
      </c>
      <c r="K989" s="34" t="e">
        <f ca="1">IF(ROUNDDOWN(IF(I989&gt;=設定!$C$8,設定!$C$8,商品!I989),0)&lt;10,10,ROUNDDOWN(IF(I989&gt;=設定!$C$8,設定!$C$8,商品!I989),0))</f>
        <v>#DIV/0!</v>
      </c>
      <c r="L989" s="64">
        <f>IF(F989="標準",設定!$C$4,商品!F989)</f>
        <v>5</v>
      </c>
      <c r="M989" s="63" t="str">
        <f>_xlfn.XLOOKUP($D989,全商品!$F:$F,全商品!H:H,"-")</f>
        <v>-</v>
      </c>
      <c r="N989" s="12" t="str">
        <f>_xlfn.XLOOKUP($D989,全商品!$F:$F,全商品!I:I,"-")</f>
        <v>-</v>
      </c>
      <c r="O989" s="23" t="str">
        <f>_xlfn.XLOOKUP($D989,全商品!$F:$F,全商品!K:K,"-")</f>
        <v>-</v>
      </c>
      <c r="P989" s="13" t="str">
        <f>_xlfn.XLOOKUP($D989,全商品!$F:$F,全商品!M:M,"-")</f>
        <v>-</v>
      </c>
      <c r="Q989" s="25" t="str">
        <f>_xlfn.XLOOKUP($D989,現状商品設定!B:B,現状商品設定!D:D,"-")</f>
        <v>-</v>
      </c>
      <c r="R989" s="22">
        <f>SUM(_xlfn.XLOOKUP($D989,当月商品!$D:$D,当月商品!I:I,0),_xlfn.XLOOKUP($D989,前月商品!$D:$D,前月商品!I:I,0),_xlfn.XLOOKUP($D989,前々月商品!$D:$D,前々月商品!I:I,0))</f>
        <v>0</v>
      </c>
      <c r="S989" s="23">
        <f>SUM(_xlfn.XLOOKUP($D989,当月商品!$D:$D,当月商品!V:V,0),_xlfn.XLOOKUP($D989,前月商品!$D:$D,前月商品!V:V,0),_xlfn.XLOOKUP($D989,前々月商品!$D:$D,前々月商品!V:V,0))</f>
        <v>0</v>
      </c>
      <c r="T989" s="23">
        <f t="shared" si="213"/>
        <v>0</v>
      </c>
      <c r="U989" s="23">
        <f>SUM(_xlfn.XLOOKUP($D989,当月商品!$D:$D,当月商品!W:W,0),_xlfn.XLOOKUP($D989,前月商品!$D:$D,前月商品!W:W,0),_xlfn.XLOOKUP($D989,前々月商品!$D:$D,前々月商品!W:W,0))</f>
        <v>0</v>
      </c>
      <c r="V989" s="23">
        <f>SUM(_xlfn.XLOOKUP($D989,当月商品!$D:$D,当月商品!H:H,0),_xlfn.XLOOKUP($D989,前月商品!$D:$D,前月商品!H:H,0),_xlfn.XLOOKUP($D989,前々月商品!$D:$D,前々月商品!H:H,0))</f>
        <v>0</v>
      </c>
      <c r="W989" s="13">
        <f t="shared" si="214"/>
        <v>0</v>
      </c>
      <c r="X989" s="15">
        <f t="shared" si="215"/>
        <v>0</v>
      </c>
      <c r="Y989" s="22">
        <f>_xlfn.XLOOKUP($D989,当月商品!$D:$D,当月商品!I:I,0)</f>
        <v>0</v>
      </c>
      <c r="Z989" s="23">
        <f>_xlfn.XLOOKUP($D989,前月商品!$D:$D,前月商品!I:I,0)</f>
        <v>0</v>
      </c>
      <c r="AA989" s="23">
        <f>_xlfn.XLOOKUP($D989,前々月商品!$D:$D,前々月商品!I:I,0)</f>
        <v>0</v>
      </c>
      <c r="AB989" s="23">
        <f>_xlfn.XLOOKUP($D989,当月商品!$D:$D,当月商品!V:V,0)</f>
        <v>0</v>
      </c>
      <c r="AC989" s="23">
        <f>_xlfn.XLOOKUP($D989,前月商品!$D:$D,前月商品!V:V,0)</f>
        <v>0</v>
      </c>
      <c r="AD989" s="23">
        <f>_xlfn.XLOOKUP($D989,前々月商品!$D:$D,前々月商品!V:V,0)</f>
        <v>0</v>
      </c>
      <c r="AE989" s="23">
        <f t="shared" si="216"/>
        <v>0</v>
      </c>
      <c r="AF989" s="23">
        <f t="shared" si="217"/>
        <v>0</v>
      </c>
      <c r="AG989" s="23">
        <f t="shared" si="218"/>
        <v>0</v>
      </c>
      <c r="AH989" s="12">
        <f>_xlfn.XLOOKUP($D989,当月商品!$D:$D,当月商品!W:W,0)</f>
        <v>0</v>
      </c>
      <c r="AI989" s="12">
        <f>_xlfn.XLOOKUP($D989,前月商品!$D:$D,前月商品!W:W,0)</f>
        <v>0</v>
      </c>
      <c r="AJ989" s="12">
        <f>_xlfn.XLOOKUP($D989,前々月商品!$D:$D,前々月商品!W:W,0)</f>
        <v>0</v>
      </c>
      <c r="AK989" s="12">
        <f>_xlfn.XLOOKUP($D989,当月商品!$D:$D,当月商品!H:H,0)</f>
        <v>0</v>
      </c>
      <c r="AL989" s="12">
        <f>_xlfn.XLOOKUP($D989,前月商品!$D:$D,前月商品!H:H,0)</f>
        <v>0</v>
      </c>
      <c r="AM989" s="12">
        <f>_xlfn.XLOOKUP($D989,前々月商品!$D:$D,前々月商品!H:H,0)</f>
        <v>0</v>
      </c>
      <c r="AN989" s="13">
        <f t="shared" si="219"/>
        <v>0</v>
      </c>
      <c r="AO989" s="13">
        <f t="shared" si="220"/>
        <v>0</v>
      </c>
      <c r="AP989" s="13">
        <f t="shared" si="221"/>
        <v>0</v>
      </c>
      <c r="AQ989" s="16">
        <f t="shared" si="222"/>
        <v>0</v>
      </c>
      <c r="AR989" s="16">
        <f t="shared" si="223"/>
        <v>0</v>
      </c>
      <c r="AS989" s="17">
        <f t="shared" si="224"/>
        <v>0</v>
      </c>
      <c r="AT989" t="e">
        <f t="shared" si="225"/>
        <v>#VALUE!</v>
      </c>
    </row>
    <row r="990" spans="3:46" ht="36.65" customHeight="1">
      <c r="C990" s="20">
        <v>985</v>
      </c>
      <c r="D990" s="53">
        <f>現状商品設定!B987</f>
        <v>0</v>
      </c>
      <c r="E990" s="26" t="str">
        <f>IFERROR(_xlfn.XLOOKUP($D990,現状商品設定!B:B,現状商品設定!C:C,"-"),"-")</f>
        <v>-</v>
      </c>
      <c r="F990" s="32" t="s">
        <v>46</v>
      </c>
      <c r="G990" s="30" t="str">
        <f>IFERROR(_xlfn.XLOOKUP($D990,現状商品設定!B:B,現状商品設定!F:F),"-")</f>
        <v>-</v>
      </c>
      <c r="H990" s="34" t="e">
        <f>IF(IF(AND(V990&gt;=設定!$C$3,X990&gt;=L990),G990*(1+設定!$C$6),IF(AND(V990&gt;=設定!$C$3,X990&lt;L990),G990*(1+設定!$C$7*-1),IF(V990&lt;設定!$C$3,G990*(1+設定!$C$6),"除外")))&gt;10,IF(AND(V990&gt;=設定!$C$3,X990&gt;=L990),G990*(1+設定!$C$6),IF(AND(V990&gt;=設定!$C$3,X990&lt;L990),G990*(1+設定!$C$7*-1),IF(V990&lt;設定!$C$3,G990*(1+設定!$C$6),"除外"))),10)</f>
        <v>#VALUE!</v>
      </c>
      <c r="I990" s="34" t="e">
        <f ca="1">IF(消化率!$I$5&lt;1,商品!H990*消化率!$I$5,IF(商品!W990*商品!Q990/(商品!H990*消化率!$I$5)&gt;商品!L990,商品!H990*消化率!$I$5,J990))</f>
        <v>#DIV/0!</v>
      </c>
      <c r="J990" s="34" t="e">
        <f t="shared" si="212"/>
        <v>#VALUE!</v>
      </c>
      <c r="K990" s="34" t="e">
        <f ca="1">IF(ROUNDDOWN(IF(I990&gt;=設定!$C$8,設定!$C$8,商品!I990),0)&lt;10,10,ROUNDDOWN(IF(I990&gt;=設定!$C$8,設定!$C$8,商品!I990),0))</f>
        <v>#DIV/0!</v>
      </c>
      <c r="L990" s="64">
        <f>IF(F990="標準",設定!$C$4,商品!F990)</f>
        <v>5</v>
      </c>
      <c r="M990" s="63" t="str">
        <f>_xlfn.XLOOKUP($D990,全商品!$F:$F,全商品!H:H,"-")</f>
        <v>-</v>
      </c>
      <c r="N990" s="12" t="str">
        <f>_xlfn.XLOOKUP($D990,全商品!$F:$F,全商品!I:I,"-")</f>
        <v>-</v>
      </c>
      <c r="O990" s="23" t="str">
        <f>_xlfn.XLOOKUP($D990,全商品!$F:$F,全商品!K:K,"-")</f>
        <v>-</v>
      </c>
      <c r="P990" s="13" t="str">
        <f>_xlfn.XLOOKUP($D990,全商品!$F:$F,全商品!M:M,"-")</f>
        <v>-</v>
      </c>
      <c r="Q990" s="25" t="str">
        <f>_xlfn.XLOOKUP($D990,現状商品設定!B:B,現状商品設定!D:D,"-")</f>
        <v>-</v>
      </c>
      <c r="R990" s="22">
        <f>SUM(_xlfn.XLOOKUP($D990,当月商品!$D:$D,当月商品!I:I,0),_xlfn.XLOOKUP($D990,前月商品!$D:$D,前月商品!I:I,0),_xlfn.XLOOKUP($D990,前々月商品!$D:$D,前々月商品!I:I,0))</f>
        <v>0</v>
      </c>
      <c r="S990" s="23">
        <f>SUM(_xlfn.XLOOKUP($D990,当月商品!$D:$D,当月商品!V:V,0),_xlfn.XLOOKUP($D990,前月商品!$D:$D,前月商品!V:V,0),_xlfn.XLOOKUP($D990,前々月商品!$D:$D,前々月商品!V:V,0))</f>
        <v>0</v>
      </c>
      <c r="T990" s="23">
        <f t="shared" si="213"/>
        <v>0</v>
      </c>
      <c r="U990" s="23">
        <f>SUM(_xlfn.XLOOKUP($D990,当月商品!$D:$D,当月商品!W:W,0),_xlfn.XLOOKUP($D990,前月商品!$D:$D,前月商品!W:W,0),_xlfn.XLOOKUP($D990,前々月商品!$D:$D,前々月商品!W:W,0))</f>
        <v>0</v>
      </c>
      <c r="V990" s="23">
        <f>SUM(_xlfn.XLOOKUP($D990,当月商品!$D:$D,当月商品!H:H,0),_xlfn.XLOOKUP($D990,前月商品!$D:$D,前月商品!H:H,0),_xlfn.XLOOKUP($D990,前々月商品!$D:$D,前々月商品!H:H,0))</f>
        <v>0</v>
      </c>
      <c r="W990" s="13">
        <f t="shared" si="214"/>
        <v>0</v>
      </c>
      <c r="X990" s="15">
        <f t="shared" si="215"/>
        <v>0</v>
      </c>
      <c r="Y990" s="22">
        <f>_xlfn.XLOOKUP($D990,当月商品!$D:$D,当月商品!I:I,0)</f>
        <v>0</v>
      </c>
      <c r="Z990" s="23">
        <f>_xlfn.XLOOKUP($D990,前月商品!$D:$D,前月商品!I:I,0)</f>
        <v>0</v>
      </c>
      <c r="AA990" s="23">
        <f>_xlfn.XLOOKUP($D990,前々月商品!$D:$D,前々月商品!I:I,0)</f>
        <v>0</v>
      </c>
      <c r="AB990" s="23">
        <f>_xlfn.XLOOKUP($D990,当月商品!$D:$D,当月商品!V:V,0)</f>
        <v>0</v>
      </c>
      <c r="AC990" s="23">
        <f>_xlfn.XLOOKUP($D990,前月商品!$D:$D,前月商品!V:V,0)</f>
        <v>0</v>
      </c>
      <c r="AD990" s="23">
        <f>_xlfn.XLOOKUP($D990,前々月商品!$D:$D,前々月商品!V:V,0)</f>
        <v>0</v>
      </c>
      <c r="AE990" s="23">
        <f t="shared" si="216"/>
        <v>0</v>
      </c>
      <c r="AF990" s="23">
        <f t="shared" si="217"/>
        <v>0</v>
      </c>
      <c r="AG990" s="23">
        <f t="shared" si="218"/>
        <v>0</v>
      </c>
      <c r="AH990" s="12">
        <f>_xlfn.XLOOKUP($D990,当月商品!$D:$D,当月商品!W:W,0)</f>
        <v>0</v>
      </c>
      <c r="AI990" s="12">
        <f>_xlfn.XLOOKUP($D990,前月商品!$D:$D,前月商品!W:W,0)</f>
        <v>0</v>
      </c>
      <c r="AJ990" s="12">
        <f>_xlfn.XLOOKUP($D990,前々月商品!$D:$D,前々月商品!W:W,0)</f>
        <v>0</v>
      </c>
      <c r="AK990" s="12">
        <f>_xlfn.XLOOKUP($D990,当月商品!$D:$D,当月商品!H:H,0)</f>
        <v>0</v>
      </c>
      <c r="AL990" s="12">
        <f>_xlfn.XLOOKUP($D990,前月商品!$D:$D,前月商品!H:H,0)</f>
        <v>0</v>
      </c>
      <c r="AM990" s="12">
        <f>_xlfn.XLOOKUP($D990,前々月商品!$D:$D,前々月商品!H:H,0)</f>
        <v>0</v>
      </c>
      <c r="AN990" s="13">
        <f t="shared" si="219"/>
        <v>0</v>
      </c>
      <c r="AO990" s="13">
        <f t="shared" si="220"/>
        <v>0</v>
      </c>
      <c r="AP990" s="13">
        <f t="shared" si="221"/>
        <v>0</v>
      </c>
      <c r="AQ990" s="16">
        <f t="shared" si="222"/>
        <v>0</v>
      </c>
      <c r="AR990" s="16">
        <f t="shared" si="223"/>
        <v>0</v>
      </c>
      <c r="AS990" s="17">
        <f t="shared" si="224"/>
        <v>0</v>
      </c>
      <c r="AT990" t="e">
        <f t="shared" si="225"/>
        <v>#VALUE!</v>
      </c>
    </row>
    <row r="991" spans="3:46" ht="36.65" customHeight="1">
      <c r="C991" s="20">
        <v>986</v>
      </c>
      <c r="D991" s="53">
        <f>現状商品設定!B988</f>
        <v>0</v>
      </c>
      <c r="E991" s="26" t="str">
        <f>IFERROR(_xlfn.XLOOKUP($D991,現状商品設定!B:B,現状商品設定!C:C,"-"),"-")</f>
        <v>-</v>
      </c>
      <c r="F991" s="32" t="s">
        <v>46</v>
      </c>
      <c r="G991" s="30" t="str">
        <f>IFERROR(_xlfn.XLOOKUP($D991,現状商品設定!B:B,現状商品設定!F:F),"-")</f>
        <v>-</v>
      </c>
      <c r="H991" s="34" t="e">
        <f>IF(IF(AND(V991&gt;=設定!$C$3,X991&gt;=L991),G991*(1+設定!$C$6),IF(AND(V991&gt;=設定!$C$3,X991&lt;L991),G991*(1+設定!$C$7*-1),IF(V991&lt;設定!$C$3,G991*(1+設定!$C$6),"除外")))&gt;10,IF(AND(V991&gt;=設定!$C$3,X991&gt;=L991),G991*(1+設定!$C$6),IF(AND(V991&gt;=設定!$C$3,X991&lt;L991),G991*(1+設定!$C$7*-1),IF(V991&lt;設定!$C$3,G991*(1+設定!$C$6),"除外"))),10)</f>
        <v>#VALUE!</v>
      </c>
      <c r="I991" s="34" t="e">
        <f ca="1">IF(消化率!$I$5&lt;1,商品!H991*消化率!$I$5,IF(商品!W991*商品!Q991/(商品!H991*消化率!$I$5)&gt;商品!L991,商品!H991*消化率!$I$5,J991))</f>
        <v>#DIV/0!</v>
      </c>
      <c r="J991" s="34" t="e">
        <f t="shared" si="212"/>
        <v>#VALUE!</v>
      </c>
      <c r="K991" s="34" t="e">
        <f ca="1">IF(ROUNDDOWN(IF(I991&gt;=設定!$C$8,設定!$C$8,商品!I991),0)&lt;10,10,ROUNDDOWN(IF(I991&gt;=設定!$C$8,設定!$C$8,商品!I991),0))</f>
        <v>#DIV/0!</v>
      </c>
      <c r="L991" s="64">
        <f>IF(F991="標準",設定!$C$4,商品!F991)</f>
        <v>5</v>
      </c>
      <c r="M991" s="63" t="str">
        <f>_xlfn.XLOOKUP($D991,全商品!$F:$F,全商品!H:H,"-")</f>
        <v>-</v>
      </c>
      <c r="N991" s="12" t="str">
        <f>_xlfn.XLOOKUP($D991,全商品!$F:$F,全商品!I:I,"-")</f>
        <v>-</v>
      </c>
      <c r="O991" s="23" t="str">
        <f>_xlfn.XLOOKUP($D991,全商品!$F:$F,全商品!K:K,"-")</f>
        <v>-</v>
      </c>
      <c r="P991" s="13" t="str">
        <f>_xlfn.XLOOKUP($D991,全商品!$F:$F,全商品!M:M,"-")</f>
        <v>-</v>
      </c>
      <c r="Q991" s="25" t="str">
        <f>_xlfn.XLOOKUP($D991,現状商品設定!B:B,現状商品設定!D:D,"-")</f>
        <v>-</v>
      </c>
      <c r="R991" s="22">
        <f>SUM(_xlfn.XLOOKUP($D991,当月商品!$D:$D,当月商品!I:I,0),_xlfn.XLOOKUP($D991,前月商品!$D:$D,前月商品!I:I,0),_xlfn.XLOOKUP($D991,前々月商品!$D:$D,前々月商品!I:I,0))</f>
        <v>0</v>
      </c>
      <c r="S991" s="23">
        <f>SUM(_xlfn.XLOOKUP($D991,当月商品!$D:$D,当月商品!V:V,0),_xlfn.XLOOKUP($D991,前月商品!$D:$D,前月商品!V:V,0),_xlfn.XLOOKUP($D991,前々月商品!$D:$D,前々月商品!V:V,0))</f>
        <v>0</v>
      </c>
      <c r="T991" s="23">
        <f t="shared" si="213"/>
        <v>0</v>
      </c>
      <c r="U991" s="23">
        <f>SUM(_xlfn.XLOOKUP($D991,当月商品!$D:$D,当月商品!W:W,0),_xlfn.XLOOKUP($D991,前月商品!$D:$D,前月商品!W:W,0),_xlfn.XLOOKUP($D991,前々月商品!$D:$D,前々月商品!W:W,0))</f>
        <v>0</v>
      </c>
      <c r="V991" s="23">
        <f>SUM(_xlfn.XLOOKUP($D991,当月商品!$D:$D,当月商品!H:H,0),_xlfn.XLOOKUP($D991,前月商品!$D:$D,前月商品!H:H,0),_xlfn.XLOOKUP($D991,前々月商品!$D:$D,前々月商品!H:H,0))</f>
        <v>0</v>
      </c>
      <c r="W991" s="13">
        <f t="shared" si="214"/>
        <v>0</v>
      </c>
      <c r="X991" s="15">
        <f t="shared" si="215"/>
        <v>0</v>
      </c>
      <c r="Y991" s="22">
        <f>_xlfn.XLOOKUP($D991,当月商品!$D:$D,当月商品!I:I,0)</f>
        <v>0</v>
      </c>
      <c r="Z991" s="23">
        <f>_xlfn.XLOOKUP($D991,前月商品!$D:$D,前月商品!I:I,0)</f>
        <v>0</v>
      </c>
      <c r="AA991" s="23">
        <f>_xlfn.XLOOKUP($D991,前々月商品!$D:$D,前々月商品!I:I,0)</f>
        <v>0</v>
      </c>
      <c r="AB991" s="23">
        <f>_xlfn.XLOOKUP($D991,当月商品!$D:$D,当月商品!V:V,0)</f>
        <v>0</v>
      </c>
      <c r="AC991" s="23">
        <f>_xlfn.XLOOKUP($D991,前月商品!$D:$D,前月商品!V:V,0)</f>
        <v>0</v>
      </c>
      <c r="AD991" s="23">
        <f>_xlfn.XLOOKUP($D991,前々月商品!$D:$D,前々月商品!V:V,0)</f>
        <v>0</v>
      </c>
      <c r="AE991" s="23">
        <f t="shared" si="216"/>
        <v>0</v>
      </c>
      <c r="AF991" s="23">
        <f t="shared" si="217"/>
        <v>0</v>
      </c>
      <c r="AG991" s="23">
        <f t="shared" si="218"/>
        <v>0</v>
      </c>
      <c r="AH991" s="12">
        <f>_xlfn.XLOOKUP($D991,当月商品!$D:$D,当月商品!W:W,0)</f>
        <v>0</v>
      </c>
      <c r="AI991" s="12">
        <f>_xlfn.XLOOKUP($D991,前月商品!$D:$D,前月商品!W:W,0)</f>
        <v>0</v>
      </c>
      <c r="AJ991" s="12">
        <f>_xlfn.XLOOKUP($D991,前々月商品!$D:$D,前々月商品!W:W,0)</f>
        <v>0</v>
      </c>
      <c r="AK991" s="12">
        <f>_xlfn.XLOOKUP($D991,当月商品!$D:$D,当月商品!H:H,0)</f>
        <v>0</v>
      </c>
      <c r="AL991" s="12">
        <f>_xlfn.XLOOKUP($D991,前月商品!$D:$D,前月商品!H:H,0)</f>
        <v>0</v>
      </c>
      <c r="AM991" s="12">
        <f>_xlfn.XLOOKUP($D991,前々月商品!$D:$D,前々月商品!H:H,0)</f>
        <v>0</v>
      </c>
      <c r="AN991" s="13">
        <f t="shared" si="219"/>
        <v>0</v>
      </c>
      <c r="AO991" s="13">
        <f t="shared" si="220"/>
        <v>0</v>
      </c>
      <c r="AP991" s="13">
        <f t="shared" si="221"/>
        <v>0</v>
      </c>
      <c r="AQ991" s="16">
        <f t="shared" si="222"/>
        <v>0</v>
      </c>
      <c r="AR991" s="16">
        <f t="shared" si="223"/>
        <v>0</v>
      </c>
      <c r="AS991" s="17">
        <f t="shared" si="224"/>
        <v>0</v>
      </c>
      <c r="AT991" t="e">
        <f t="shared" si="225"/>
        <v>#VALUE!</v>
      </c>
    </row>
    <row r="992" spans="3:46" ht="36.65" customHeight="1">
      <c r="C992" s="20">
        <v>987</v>
      </c>
      <c r="D992" s="53">
        <f>現状商品設定!B989</f>
        <v>0</v>
      </c>
      <c r="E992" s="26" t="str">
        <f>IFERROR(_xlfn.XLOOKUP($D992,現状商品設定!B:B,現状商品設定!C:C,"-"),"-")</f>
        <v>-</v>
      </c>
      <c r="F992" s="32" t="s">
        <v>46</v>
      </c>
      <c r="G992" s="30" t="str">
        <f>IFERROR(_xlfn.XLOOKUP($D992,現状商品設定!B:B,現状商品設定!F:F),"-")</f>
        <v>-</v>
      </c>
      <c r="H992" s="34" t="e">
        <f>IF(IF(AND(V992&gt;=設定!$C$3,X992&gt;=L992),G992*(1+設定!$C$6),IF(AND(V992&gt;=設定!$C$3,X992&lt;L992),G992*(1+設定!$C$7*-1),IF(V992&lt;設定!$C$3,G992*(1+設定!$C$6),"除外")))&gt;10,IF(AND(V992&gt;=設定!$C$3,X992&gt;=L992),G992*(1+設定!$C$6),IF(AND(V992&gt;=設定!$C$3,X992&lt;L992),G992*(1+設定!$C$7*-1),IF(V992&lt;設定!$C$3,G992*(1+設定!$C$6),"除外"))),10)</f>
        <v>#VALUE!</v>
      </c>
      <c r="I992" s="34" t="e">
        <f ca="1">IF(消化率!$I$5&lt;1,商品!H992*消化率!$I$5,IF(商品!W992*商品!Q992/(商品!H992*消化率!$I$5)&gt;商品!L992,商品!H992*消化率!$I$5,J992))</f>
        <v>#DIV/0!</v>
      </c>
      <c r="J992" s="34" t="e">
        <f t="shared" si="212"/>
        <v>#VALUE!</v>
      </c>
      <c r="K992" s="34" t="e">
        <f ca="1">IF(ROUNDDOWN(IF(I992&gt;=設定!$C$8,設定!$C$8,商品!I992),0)&lt;10,10,ROUNDDOWN(IF(I992&gt;=設定!$C$8,設定!$C$8,商品!I992),0))</f>
        <v>#DIV/0!</v>
      </c>
      <c r="L992" s="64">
        <f>IF(F992="標準",設定!$C$4,商品!F992)</f>
        <v>5</v>
      </c>
      <c r="M992" s="63" t="str">
        <f>_xlfn.XLOOKUP($D992,全商品!$F:$F,全商品!H:H,"-")</f>
        <v>-</v>
      </c>
      <c r="N992" s="12" t="str">
        <f>_xlfn.XLOOKUP($D992,全商品!$F:$F,全商品!I:I,"-")</f>
        <v>-</v>
      </c>
      <c r="O992" s="23" t="str">
        <f>_xlfn.XLOOKUP($D992,全商品!$F:$F,全商品!K:K,"-")</f>
        <v>-</v>
      </c>
      <c r="P992" s="13" t="str">
        <f>_xlfn.XLOOKUP($D992,全商品!$F:$F,全商品!M:M,"-")</f>
        <v>-</v>
      </c>
      <c r="Q992" s="25" t="str">
        <f>_xlfn.XLOOKUP($D992,現状商品設定!B:B,現状商品設定!D:D,"-")</f>
        <v>-</v>
      </c>
      <c r="R992" s="22">
        <f>SUM(_xlfn.XLOOKUP($D992,当月商品!$D:$D,当月商品!I:I,0),_xlfn.XLOOKUP($D992,前月商品!$D:$D,前月商品!I:I,0),_xlfn.XLOOKUP($D992,前々月商品!$D:$D,前々月商品!I:I,0))</f>
        <v>0</v>
      </c>
      <c r="S992" s="23">
        <f>SUM(_xlfn.XLOOKUP($D992,当月商品!$D:$D,当月商品!V:V,0),_xlfn.XLOOKUP($D992,前月商品!$D:$D,前月商品!V:V,0),_xlfn.XLOOKUP($D992,前々月商品!$D:$D,前々月商品!V:V,0))</f>
        <v>0</v>
      </c>
      <c r="T992" s="23">
        <f t="shared" si="213"/>
        <v>0</v>
      </c>
      <c r="U992" s="23">
        <f>SUM(_xlfn.XLOOKUP($D992,当月商品!$D:$D,当月商品!W:W,0),_xlfn.XLOOKUP($D992,前月商品!$D:$D,前月商品!W:W,0),_xlfn.XLOOKUP($D992,前々月商品!$D:$D,前々月商品!W:W,0))</f>
        <v>0</v>
      </c>
      <c r="V992" s="23">
        <f>SUM(_xlfn.XLOOKUP($D992,当月商品!$D:$D,当月商品!H:H,0),_xlfn.XLOOKUP($D992,前月商品!$D:$D,前月商品!H:H,0),_xlfn.XLOOKUP($D992,前々月商品!$D:$D,前々月商品!H:H,0))</f>
        <v>0</v>
      </c>
      <c r="W992" s="13">
        <f t="shared" si="214"/>
        <v>0</v>
      </c>
      <c r="X992" s="15">
        <f t="shared" si="215"/>
        <v>0</v>
      </c>
      <c r="Y992" s="22">
        <f>_xlfn.XLOOKUP($D992,当月商品!$D:$D,当月商品!I:I,0)</f>
        <v>0</v>
      </c>
      <c r="Z992" s="23">
        <f>_xlfn.XLOOKUP($D992,前月商品!$D:$D,前月商品!I:I,0)</f>
        <v>0</v>
      </c>
      <c r="AA992" s="23">
        <f>_xlfn.XLOOKUP($D992,前々月商品!$D:$D,前々月商品!I:I,0)</f>
        <v>0</v>
      </c>
      <c r="AB992" s="23">
        <f>_xlfn.XLOOKUP($D992,当月商品!$D:$D,当月商品!V:V,0)</f>
        <v>0</v>
      </c>
      <c r="AC992" s="23">
        <f>_xlfn.XLOOKUP($D992,前月商品!$D:$D,前月商品!V:V,0)</f>
        <v>0</v>
      </c>
      <c r="AD992" s="23">
        <f>_xlfn.XLOOKUP($D992,前々月商品!$D:$D,前々月商品!V:V,0)</f>
        <v>0</v>
      </c>
      <c r="AE992" s="23">
        <f t="shared" si="216"/>
        <v>0</v>
      </c>
      <c r="AF992" s="23">
        <f t="shared" si="217"/>
        <v>0</v>
      </c>
      <c r="AG992" s="23">
        <f t="shared" si="218"/>
        <v>0</v>
      </c>
      <c r="AH992" s="12">
        <f>_xlfn.XLOOKUP($D992,当月商品!$D:$D,当月商品!W:W,0)</f>
        <v>0</v>
      </c>
      <c r="AI992" s="12">
        <f>_xlfn.XLOOKUP($D992,前月商品!$D:$D,前月商品!W:W,0)</f>
        <v>0</v>
      </c>
      <c r="AJ992" s="12">
        <f>_xlfn.XLOOKUP($D992,前々月商品!$D:$D,前々月商品!W:W,0)</f>
        <v>0</v>
      </c>
      <c r="AK992" s="12">
        <f>_xlfn.XLOOKUP($D992,当月商品!$D:$D,当月商品!H:H,0)</f>
        <v>0</v>
      </c>
      <c r="AL992" s="12">
        <f>_xlfn.XLOOKUP($D992,前月商品!$D:$D,前月商品!H:H,0)</f>
        <v>0</v>
      </c>
      <c r="AM992" s="12">
        <f>_xlfn.XLOOKUP($D992,前々月商品!$D:$D,前々月商品!H:H,0)</f>
        <v>0</v>
      </c>
      <c r="AN992" s="13">
        <f t="shared" si="219"/>
        <v>0</v>
      </c>
      <c r="AO992" s="13">
        <f t="shared" si="220"/>
        <v>0</v>
      </c>
      <c r="AP992" s="13">
        <f t="shared" si="221"/>
        <v>0</v>
      </c>
      <c r="AQ992" s="16">
        <f t="shared" si="222"/>
        <v>0</v>
      </c>
      <c r="AR992" s="16">
        <f t="shared" si="223"/>
        <v>0</v>
      </c>
      <c r="AS992" s="17">
        <f t="shared" si="224"/>
        <v>0</v>
      </c>
      <c r="AT992" t="e">
        <f t="shared" si="225"/>
        <v>#VALUE!</v>
      </c>
    </row>
    <row r="993" spans="3:46" ht="36.65" customHeight="1">
      <c r="C993" s="20">
        <v>988</v>
      </c>
      <c r="D993" s="53">
        <f>現状商品設定!B990</f>
        <v>0</v>
      </c>
      <c r="E993" s="26" t="str">
        <f>IFERROR(_xlfn.XLOOKUP($D993,現状商品設定!B:B,現状商品設定!C:C,"-"),"-")</f>
        <v>-</v>
      </c>
      <c r="F993" s="32" t="s">
        <v>46</v>
      </c>
      <c r="G993" s="30" t="str">
        <f>IFERROR(_xlfn.XLOOKUP($D993,現状商品設定!B:B,現状商品設定!F:F),"-")</f>
        <v>-</v>
      </c>
      <c r="H993" s="34" t="e">
        <f>IF(IF(AND(V993&gt;=設定!$C$3,X993&gt;=L993),G993*(1+設定!$C$6),IF(AND(V993&gt;=設定!$C$3,X993&lt;L993),G993*(1+設定!$C$7*-1),IF(V993&lt;設定!$C$3,G993*(1+設定!$C$6),"除外")))&gt;10,IF(AND(V993&gt;=設定!$C$3,X993&gt;=L993),G993*(1+設定!$C$6),IF(AND(V993&gt;=設定!$C$3,X993&lt;L993),G993*(1+設定!$C$7*-1),IF(V993&lt;設定!$C$3,G993*(1+設定!$C$6),"除外"))),10)</f>
        <v>#VALUE!</v>
      </c>
      <c r="I993" s="34" t="e">
        <f ca="1">IF(消化率!$I$5&lt;1,商品!H993*消化率!$I$5,IF(商品!W993*商品!Q993/(商品!H993*消化率!$I$5)&gt;商品!L993,商品!H993*消化率!$I$5,J993))</f>
        <v>#DIV/0!</v>
      </c>
      <c r="J993" s="34" t="e">
        <f t="shared" si="212"/>
        <v>#VALUE!</v>
      </c>
      <c r="K993" s="34" t="e">
        <f ca="1">IF(ROUNDDOWN(IF(I993&gt;=設定!$C$8,設定!$C$8,商品!I993),0)&lt;10,10,ROUNDDOWN(IF(I993&gt;=設定!$C$8,設定!$C$8,商品!I993),0))</f>
        <v>#DIV/0!</v>
      </c>
      <c r="L993" s="64">
        <f>IF(F993="標準",設定!$C$4,商品!F993)</f>
        <v>5</v>
      </c>
      <c r="M993" s="63" t="str">
        <f>_xlfn.XLOOKUP($D993,全商品!$F:$F,全商品!H:H,"-")</f>
        <v>-</v>
      </c>
      <c r="N993" s="12" t="str">
        <f>_xlfn.XLOOKUP($D993,全商品!$F:$F,全商品!I:I,"-")</f>
        <v>-</v>
      </c>
      <c r="O993" s="23" t="str">
        <f>_xlfn.XLOOKUP($D993,全商品!$F:$F,全商品!K:K,"-")</f>
        <v>-</v>
      </c>
      <c r="P993" s="13" t="str">
        <f>_xlfn.XLOOKUP($D993,全商品!$F:$F,全商品!M:M,"-")</f>
        <v>-</v>
      </c>
      <c r="Q993" s="25" t="str">
        <f>_xlfn.XLOOKUP($D993,現状商品設定!B:B,現状商品設定!D:D,"-")</f>
        <v>-</v>
      </c>
      <c r="R993" s="22">
        <f>SUM(_xlfn.XLOOKUP($D993,当月商品!$D:$D,当月商品!I:I,0),_xlfn.XLOOKUP($D993,前月商品!$D:$D,前月商品!I:I,0),_xlfn.XLOOKUP($D993,前々月商品!$D:$D,前々月商品!I:I,0))</f>
        <v>0</v>
      </c>
      <c r="S993" s="23">
        <f>SUM(_xlfn.XLOOKUP($D993,当月商品!$D:$D,当月商品!V:V,0),_xlfn.XLOOKUP($D993,前月商品!$D:$D,前月商品!V:V,0),_xlfn.XLOOKUP($D993,前々月商品!$D:$D,前々月商品!V:V,0))</f>
        <v>0</v>
      </c>
      <c r="T993" s="23">
        <f t="shared" si="213"/>
        <v>0</v>
      </c>
      <c r="U993" s="23">
        <f>SUM(_xlfn.XLOOKUP($D993,当月商品!$D:$D,当月商品!W:W,0),_xlfn.XLOOKUP($D993,前月商品!$D:$D,前月商品!W:W,0),_xlfn.XLOOKUP($D993,前々月商品!$D:$D,前々月商品!W:W,0))</f>
        <v>0</v>
      </c>
      <c r="V993" s="23">
        <f>SUM(_xlfn.XLOOKUP($D993,当月商品!$D:$D,当月商品!H:H,0),_xlfn.XLOOKUP($D993,前月商品!$D:$D,前月商品!H:H,0),_xlfn.XLOOKUP($D993,前々月商品!$D:$D,前々月商品!H:H,0))</f>
        <v>0</v>
      </c>
      <c r="W993" s="13">
        <f t="shared" si="214"/>
        <v>0</v>
      </c>
      <c r="X993" s="15">
        <f t="shared" si="215"/>
        <v>0</v>
      </c>
      <c r="Y993" s="22">
        <f>_xlfn.XLOOKUP($D993,当月商品!$D:$D,当月商品!I:I,0)</f>
        <v>0</v>
      </c>
      <c r="Z993" s="23">
        <f>_xlfn.XLOOKUP($D993,前月商品!$D:$D,前月商品!I:I,0)</f>
        <v>0</v>
      </c>
      <c r="AA993" s="23">
        <f>_xlfn.XLOOKUP($D993,前々月商品!$D:$D,前々月商品!I:I,0)</f>
        <v>0</v>
      </c>
      <c r="AB993" s="23">
        <f>_xlfn.XLOOKUP($D993,当月商品!$D:$D,当月商品!V:V,0)</f>
        <v>0</v>
      </c>
      <c r="AC993" s="23">
        <f>_xlfn.XLOOKUP($D993,前月商品!$D:$D,前月商品!V:V,0)</f>
        <v>0</v>
      </c>
      <c r="AD993" s="23">
        <f>_xlfn.XLOOKUP($D993,前々月商品!$D:$D,前々月商品!V:V,0)</f>
        <v>0</v>
      </c>
      <c r="AE993" s="23">
        <f t="shared" si="216"/>
        <v>0</v>
      </c>
      <c r="AF993" s="23">
        <f t="shared" si="217"/>
        <v>0</v>
      </c>
      <c r="AG993" s="23">
        <f t="shared" si="218"/>
        <v>0</v>
      </c>
      <c r="AH993" s="12">
        <f>_xlfn.XLOOKUP($D993,当月商品!$D:$D,当月商品!W:W,0)</f>
        <v>0</v>
      </c>
      <c r="AI993" s="12">
        <f>_xlfn.XLOOKUP($D993,前月商品!$D:$D,前月商品!W:W,0)</f>
        <v>0</v>
      </c>
      <c r="AJ993" s="12">
        <f>_xlfn.XLOOKUP($D993,前々月商品!$D:$D,前々月商品!W:W,0)</f>
        <v>0</v>
      </c>
      <c r="AK993" s="12">
        <f>_xlfn.XLOOKUP($D993,当月商品!$D:$D,当月商品!H:H,0)</f>
        <v>0</v>
      </c>
      <c r="AL993" s="12">
        <f>_xlfn.XLOOKUP($D993,前月商品!$D:$D,前月商品!H:H,0)</f>
        <v>0</v>
      </c>
      <c r="AM993" s="12">
        <f>_xlfn.XLOOKUP($D993,前々月商品!$D:$D,前々月商品!H:H,0)</f>
        <v>0</v>
      </c>
      <c r="AN993" s="13">
        <f t="shared" si="219"/>
        <v>0</v>
      </c>
      <c r="AO993" s="13">
        <f t="shared" si="220"/>
        <v>0</v>
      </c>
      <c r="AP993" s="13">
        <f t="shared" si="221"/>
        <v>0</v>
      </c>
      <c r="AQ993" s="16">
        <f t="shared" si="222"/>
        <v>0</v>
      </c>
      <c r="AR993" s="16">
        <f t="shared" si="223"/>
        <v>0</v>
      </c>
      <c r="AS993" s="17">
        <f t="shared" si="224"/>
        <v>0</v>
      </c>
      <c r="AT993" t="e">
        <f t="shared" si="225"/>
        <v>#VALUE!</v>
      </c>
    </row>
    <row r="994" spans="3:46" ht="36.65" customHeight="1">
      <c r="C994" s="20">
        <v>989</v>
      </c>
      <c r="D994" s="53">
        <f>現状商品設定!B991</f>
        <v>0</v>
      </c>
      <c r="E994" s="26" t="str">
        <f>IFERROR(_xlfn.XLOOKUP($D994,現状商品設定!B:B,現状商品設定!C:C,"-"),"-")</f>
        <v>-</v>
      </c>
      <c r="F994" s="32" t="s">
        <v>46</v>
      </c>
      <c r="G994" s="30" t="str">
        <f>IFERROR(_xlfn.XLOOKUP($D994,現状商品設定!B:B,現状商品設定!F:F),"-")</f>
        <v>-</v>
      </c>
      <c r="H994" s="34" t="e">
        <f>IF(IF(AND(V994&gt;=設定!$C$3,X994&gt;=L994),G994*(1+設定!$C$6),IF(AND(V994&gt;=設定!$C$3,X994&lt;L994),G994*(1+設定!$C$7*-1),IF(V994&lt;設定!$C$3,G994*(1+設定!$C$6),"除外")))&gt;10,IF(AND(V994&gt;=設定!$C$3,X994&gt;=L994),G994*(1+設定!$C$6),IF(AND(V994&gt;=設定!$C$3,X994&lt;L994),G994*(1+設定!$C$7*-1),IF(V994&lt;設定!$C$3,G994*(1+設定!$C$6),"除外"))),10)</f>
        <v>#VALUE!</v>
      </c>
      <c r="I994" s="34" t="e">
        <f ca="1">IF(消化率!$I$5&lt;1,商品!H994*消化率!$I$5,IF(商品!W994*商品!Q994/(商品!H994*消化率!$I$5)&gt;商品!L994,商品!H994*消化率!$I$5,J994))</f>
        <v>#DIV/0!</v>
      </c>
      <c r="J994" s="34" t="e">
        <f t="shared" si="212"/>
        <v>#VALUE!</v>
      </c>
      <c r="K994" s="34" t="e">
        <f ca="1">IF(ROUNDDOWN(IF(I994&gt;=設定!$C$8,設定!$C$8,商品!I994),0)&lt;10,10,ROUNDDOWN(IF(I994&gt;=設定!$C$8,設定!$C$8,商品!I994),0))</f>
        <v>#DIV/0!</v>
      </c>
      <c r="L994" s="64">
        <f>IF(F994="標準",設定!$C$4,商品!F994)</f>
        <v>5</v>
      </c>
      <c r="M994" s="63" t="str">
        <f>_xlfn.XLOOKUP($D994,全商品!$F:$F,全商品!H:H,"-")</f>
        <v>-</v>
      </c>
      <c r="N994" s="12" t="str">
        <f>_xlfn.XLOOKUP($D994,全商品!$F:$F,全商品!I:I,"-")</f>
        <v>-</v>
      </c>
      <c r="O994" s="23" t="str">
        <f>_xlfn.XLOOKUP($D994,全商品!$F:$F,全商品!K:K,"-")</f>
        <v>-</v>
      </c>
      <c r="P994" s="13" t="str">
        <f>_xlfn.XLOOKUP($D994,全商品!$F:$F,全商品!M:M,"-")</f>
        <v>-</v>
      </c>
      <c r="Q994" s="25" t="str">
        <f>_xlfn.XLOOKUP($D994,現状商品設定!B:B,現状商品設定!D:D,"-")</f>
        <v>-</v>
      </c>
      <c r="R994" s="22">
        <f>SUM(_xlfn.XLOOKUP($D994,当月商品!$D:$D,当月商品!I:I,0),_xlfn.XLOOKUP($D994,前月商品!$D:$D,前月商品!I:I,0),_xlfn.XLOOKUP($D994,前々月商品!$D:$D,前々月商品!I:I,0))</f>
        <v>0</v>
      </c>
      <c r="S994" s="23">
        <f>SUM(_xlfn.XLOOKUP($D994,当月商品!$D:$D,当月商品!V:V,0),_xlfn.XLOOKUP($D994,前月商品!$D:$D,前月商品!V:V,0),_xlfn.XLOOKUP($D994,前々月商品!$D:$D,前々月商品!V:V,0))</f>
        <v>0</v>
      </c>
      <c r="T994" s="23">
        <f t="shared" si="213"/>
        <v>0</v>
      </c>
      <c r="U994" s="23">
        <f>SUM(_xlfn.XLOOKUP($D994,当月商品!$D:$D,当月商品!W:W,0),_xlfn.XLOOKUP($D994,前月商品!$D:$D,前月商品!W:W,0),_xlfn.XLOOKUP($D994,前々月商品!$D:$D,前々月商品!W:W,0))</f>
        <v>0</v>
      </c>
      <c r="V994" s="23">
        <f>SUM(_xlfn.XLOOKUP($D994,当月商品!$D:$D,当月商品!H:H,0),_xlfn.XLOOKUP($D994,前月商品!$D:$D,前月商品!H:H,0),_xlfn.XLOOKUP($D994,前々月商品!$D:$D,前々月商品!H:H,0))</f>
        <v>0</v>
      </c>
      <c r="W994" s="13">
        <f t="shared" si="214"/>
        <v>0</v>
      </c>
      <c r="X994" s="15">
        <f t="shared" si="215"/>
        <v>0</v>
      </c>
      <c r="Y994" s="22">
        <f>_xlfn.XLOOKUP($D994,当月商品!$D:$D,当月商品!I:I,0)</f>
        <v>0</v>
      </c>
      <c r="Z994" s="23">
        <f>_xlfn.XLOOKUP($D994,前月商品!$D:$D,前月商品!I:I,0)</f>
        <v>0</v>
      </c>
      <c r="AA994" s="23">
        <f>_xlfn.XLOOKUP($D994,前々月商品!$D:$D,前々月商品!I:I,0)</f>
        <v>0</v>
      </c>
      <c r="AB994" s="23">
        <f>_xlfn.XLOOKUP($D994,当月商品!$D:$D,当月商品!V:V,0)</f>
        <v>0</v>
      </c>
      <c r="AC994" s="23">
        <f>_xlfn.XLOOKUP($D994,前月商品!$D:$D,前月商品!V:V,0)</f>
        <v>0</v>
      </c>
      <c r="AD994" s="23">
        <f>_xlfn.XLOOKUP($D994,前々月商品!$D:$D,前々月商品!V:V,0)</f>
        <v>0</v>
      </c>
      <c r="AE994" s="23">
        <f t="shared" si="216"/>
        <v>0</v>
      </c>
      <c r="AF994" s="23">
        <f t="shared" si="217"/>
        <v>0</v>
      </c>
      <c r="AG994" s="23">
        <f t="shared" si="218"/>
        <v>0</v>
      </c>
      <c r="AH994" s="12">
        <f>_xlfn.XLOOKUP($D994,当月商品!$D:$D,当月商品!W:W,0)</f>
        <v>0</v>
      </c>
      <c r="AI994" s="12">
        <f>_xlfn.XLOOKUP($D994,前月商品!$D:$D,前月商品!W:W,0)</f>
        <v>0</v>
      </c>
      <c r="AJ994" s="12">
        <f>_xlfn.XLOOKUP($D994,前々月商品!$D:$D,前々月商品!W:W,0)</f>
        <v>0</v>
      </c>
      <c r="AK994" s="12">
        <f>_xlfn.XLOOKUP($D994,当月商品!$D:$D,当月商品!H:H,0)</f>
        <v>0</v>
      </c>
      <c r="AL994" s="12">
        <f>_xlfn.XLOOKUP($D994,前月商品!$D:$D,前月商品!H:H,0)</f>
        <v>0</v>
      </c>
      <c r="AM994" s="12">
        <f>_xlfn.XLOOKUP($D994,前々月商品!$D:$D,前々月商品!H:H,0)</f>
        <v>0</v>
      </c>
      <c r="AN994" s="13">
        <f t="shared" si="219"/>
        <v>0</v>
      </c>
      <c r="AO994" s="13">
        <f t="shared" si="220"/>
        <v>0</v>
      </c>
      <c r="AP994" s="13">
        <f t="shared" si="221"/>
        <v>0</v>
      </c>
      <c r="AQ994" s="16">
        <f t="shared" si="222"/>
        <v>0</v>
      </c>
      <c r="AR994" s="16">
        <f t="shared" si="223"/>
        <v>0</v>
      </c>
      <c r="AS994" s="17">
        <f t="shared" si="224"/>
        <v>0</v>
      </c>
      <c r="AT994" t="e">
        <f t="shared" si="225"/>
        <v>#VALUE!</v>
      </c>
    </row>
    <row r="995" spans="3:46" ht="36.65" customHeight="1">
      <c r="C995" s="20">
        <v>990</v>
      </c>
      <c r="D995" s="53">
        <f>現状商品設定!B992</f>
        <v>0</v>
      </c>
      <c r="E995" s="26" t="str">
        <f>IFERROR(_xlfn.XLOOKUP($D995,現状商品設定!B:B,現状商品設定!C:C,"-"),"-")</f>
        <v>-</v>
      </c>
      <c r="F995" s="32" t="s">
        <v>46</v>
      </c>
      <c r="G995" s="30" t="str">
        <f>IFERROR(_xlfn.XLOOKUP($D995,現状商品設定!B:B,現状商品設定!F:F),"-")</f>
        <v>-</v>
      </c>
      <c r="H995" s="34" t="e">
        <f>IF(IF(AND(V995&gt;=設定!$C$3,X995&gt;=L995),G995*(1+設定!$C$6),IF(AND(V995&gt;=設定!$C$3,X995&lt;L995),G995*(1+設定!$C$7*-1),IF(V995&lt;設定!$C$3,G995*(1+設定!$C$6),"除外")))&gt;10,IF(AND(V995&gt;=設定!$C$3,X995&gt;=L995),G995*(1+設定!$C$6),IF(AND(V995&gt;=設定!$C$3,X995&lt;L995),G995*(1+設定!$C$7*-1),IF(V995&lt;設定!$C$3,G995*(1+設定!$C$6),"除外"))),10)</f>
        <v>#VALUE!</v>
      </c>
      <c r="I995" s="34" t="e">
        <f ca="1">IF(消化率!$I$5&lt;1,商品!H995*消化率!$I$5,IF(商品!W995*商品!Q995/(商品!H995*消化率!$I$5)&gt;商品!L995,商品!H995*消化率!$I$5,J995))</f>
        <v>#DIV/0!</v>
      </c>
      <c r="J995" s="34" t="e">
        <f t="shared" si="212"/>
        <v>#VALUE!</v>
      </c>
      <c r="K995" s="34" t="e">
        <f ca="1">IF(ROUNDDOWN(IF(I995&gt;=設定!$C$8,設定!$C$8,商品!I995),0)&lt;10,10,ROUNDDOWN(IF(I995&gt;=設定!$C$8,設定!$C$8,商品!I995),0))</f>
        <v>#DIV/0!</v>
      </c>
      <c r="L995" s="64">
        <f>IF(F995="標準",設定!$C$4,商品!F995)</f>
        <v>5</v>
      </c>
      <c r="M995" s="63" t="str">
        <f>_xlfn.XLOOKUP($D995,全商品!$F:$F,全商品!H:H,"-")</f>
        <v>-</v>
      </c>
      <c r="N995" s="12" t="str">
        <f>_xlfn.XLOOKUP($D995,全商品!$F:$F,全商品!I:I,"-")</f>
        <v>-</v>
      </c>
      <c r="O995" s="23" t="str">
        <f>_xlfn.XLOOKUP($D995,全商品!$F:$F,全商品!K:K,"-")</f>
        <v>-</v>
      </c>
      <c r="P995" s="13" t="str">
        <f>_xlfn.XLOOKUP($D995,全商品!$F:$F,全商品!M:M,"-")</f>
        <v>-</v>
      </c>
      <c r="Q995" s="25" t="str">
        <f>_xlfn.XLOOKUP($D995,現状商品設定!B:B,現状商品設定!D:D,"-")</f>
        <v>-</v>
      </c>
      <c r="R995" s="22">
        <f>SUM(_xlfn.XLOOKUP($D995,当月商品!$D:$D,当月商品!I:I,0),_xlfn.XLOOKUP($D995,前月商品!$D:$D,前月商品!I:I,0),_xlfn.XLOOKUP($D995,前々月商品!$D:$D,前々月商品!I:I,0))</f>
        <v>0</v>
      </c>
      <c r="S995" s="23">
        <f>SUM(_xlfn.XLOOKUP($D995,当月商品!$D:$D,当月商品!V:V,0),_xlfn.XLOOKUP($D995,前月商品!$D:$D,前月商品!V:V,0),_xlfn.XLOOKUP($D995,前々月商品!$D:$D,前々月商品!V:V,0))</f>
        <v>0</v>
      </c>
      <c r="T995" s="23">
        <f t="shared" si="213"/>
        <v>0</v>
      </c>
      <c r="U995" s="23">
        <f>SUM(_xlfn.XLOOKUP($D995,当月商品!$D:$D,当月商品!W:W,0),_xlfn.XLOOKUP($D995,前月商品!$D:$D,前月商品!W:W,0),_xlfn.XLOOKUP($D995,前々月商品!$D:$D,前々月商品!W:W,0))</f>
        <v>0</v>
      </c>
      <c r="V995" s="23">
        <f>SUM(_xlfn.XLOOKUP($D995,当月商品!$D:$D,当月商品!H:H,0),_xlfn.XLOOKUP($D995,前月商品!$D:$D,前月商品!H:H,0),_xlfn.XLOOKUP($D995,前々月商品!$D:$D,前々月商品!H:H,0))</f>
        <v>0</v>
      </c>
      <c r="W995" s="13">
        <f t="shared" si="214"/>
        <v>0</v>
      </c>
      <c r="X995" s="15">
        <f t="shared" si="215"/>
        <v>0</v>
      </c>
      <c r="Y995" s="22">
        <f>_xlfn.XLOOKUP($D995,当月商品!$D:$D,当月商品!I:I,0)</f>
        <v>0</v>
      </c>
      <c r="Z995" s="23">
        <f>_xlfn.XLOOKUP($D995,前月商品!$D:$D,前月商品!I:I,0)</f>
        <v>0</v>
      </c>
      <c r="AA995" s="23">
        <f>_xlfn.XLOOKUP($D995,前々月商品!$D:$D,前々月商品!I:I,0)</f>
        <v>0</v>
      </c>
      <c r="AB995" s="23">
        <f>_xlfn.XLOOKUP($D995,当月商品!$D:$D,当月商品!V:V,0)</f>
        <v>0</v>
      </c>
      <c r="AC995" s="23">
        <f>_xlfn.XLOOKUP($D995,前月商品!$D:$D,前月商品!V:V,0)</f>
        <v>0</v>
      </c>
      <c r="AD995" s="23">
        <f>_xlfn.XLOOKUP($D995,前々月商品!$D:$D,前々月商品!V:V,0)</f>
        <v>0</v>
      </c>
      <c r="AE995" s="23">
        <f t="shared" si="216"/>
        <v>0</v>
      </c>
      <c r="AF995" s="23">
        <f t="shared" si="217"/>
        <v>0</v>
      </c>
      <c r="AG995" s="23">
        <f t="shared" si="218"/>
        <v>0</v>
      </c>
      <c r="AH995" s="12">
        <f>_xlfn.XLOOKUP($D995,当月商品!$D:$D,当月商品!W:W,0)</f>
        <v>0</v>
      </c>
      <c r="AI995" s="12">
        <f>_xlfn.XLOOKUP($D995,前月商品!$D:$D,前月商品!W:W,0)</f>
        <v>0</v>
      </c>
      <c r="AJ995" s="12">
        <f>_xlfn.XLOOKUP($D995,前々月商品!$D:$D,前々月商品!W:W,0)</f>
        <v>0</v>
      </c>
      <c r="AK995" s="12">
        <f>_xlfn.XLOOKUP($D995,当月商品!$D:$D,当月商品!H:H,0)</f>
        <v>0</v>
      </c>
      <c r="AL995" s="12">
        <f>_xlfn.XLOOKUP($D995,前月商品!$D:$D,前月商品!H:H,0)</f>
        <v>0</v>
      </c>
      <c r="AM995" s="12">
        <f>_xlfn.XLOOKUP($D995,前々月商品!$D:$D,前々月商品!H:H,0)</f>
        <v>0</v>
      </c>
      <c r="AN995" s="13">
        <f t="shared" si="219"/>
        <v>0</v>
      </c>
      <c r="AO995" s="13">
        <f t="shared" si="220"/>
        <v>0</v>
      </c>
      <c r="AP995" s="13">
        <f t="shared" si="221"/>
        <v>0</v>
      </c>
      <c r="AQ995" s="16">
        <f t="shared" si="222"/>
        <v>0</v>
      </c>
      <c r="AR995" s="16">
        <f t="shared" si="223"/>
        <v>0</v>
      </c>
      <c r="AS995" s="17">
        <f t="shared" si="224"/>
        <v>0</v>
      </c>
      <c r="AT995" t="e">
        <f t="shared" si="225"/>
        <v>#VALUE!</v>
      </c>
    </row>
    <row r="996" spans="3:46" ht="36.65" customHeight="1">
      <c r="C996" s="20">
        <v>991</v>
      </c>
      <c r="D996" s="53">
        <f>現状商品設定!B993</f>
        <v>0</v>
      </c>
      <c r="E996" s="26" t="str">
        <f>IFERROR(_xlfn.XLOOKUP($D996,現状商品設定!B:B,現状商品設定!C:C,"-"),"-")</f>
        <v>-</v>
      </c>
      <c r="F996" s="32" t="s">
        <v>46</v>
      </c>
      <c r="G996" s="30" t="str">
        <f>IFERROR(_xlfn.XLOOKUP($D996,現状商品設定!B:B,現状商品設定!F:F),"-")</f>
        <v>-</v>
      </c>
      <c r="H996" s="34" t="e">
        <f>IF(IF(AND(V996&gt;=設定!$C$3,X996&gt;=L996),G996*(1+設定!$C$6),IF(AND(V996&gt;=設定!$C$3,X996&lt;L996),G996*(1+設定!$C$7*-1),IF(V996&lt;設定!$C$3,G996*(1+設定!$C$6),"除外")))&gt;10,IF(AND(V996&gt;=設定!$C$3,X996&gt;=L996),G996*(1+設定!$C$6),IF(AND(V996&gt;=設定!$C$3,X996&lt;L996),G996*(1+設定!$C$7*-1),IF(V996&lt;設定!$C$3,G996*(1+設定!$C$6),"除外"))),10)</f>
        <v>#VALUE!</v>
      </c>
      <c r="I996" s="34" t="e">
        <f ca="1">IF(消化率!$I$5&lt;1,商品!H996*消化率!$I$5,IF(商品!W996*商品!Q996/(商品!H996*消化率!$I$5)&gt;商品!L996,商品!H996*消化率!$I$5,J996))</f>
        <v>#DIV/0!</v>
      </c>
      <c r="J996" s="34" t="e">
        <f t="shared" si="212"/>
        <v>#VALUE!</v>
      </c>
      <c r="K996" s="34" t="e">
        <f ca="1">IF(ROUNDDOWN(IF(I996&gt;=設定!$C$8,設定!$C$8,商品!I996),0)&lt;10,10,ROUNDDOWN(IF(I996&gt;=設定!$C$8,設定!$C$8,商品!I996),0))</f>
        <v>#DIV/0!</v>
      </c>
      <c r="L996" s="64">
        <f>IF(F996="標準",設定!$C$4,商品!F996)</f>
        <v>5</v>
      </c>
      <c r="M996" s="63" t="str">
        <f>_xlfn.XLOOKUP($D996,全商品!$F:$F,全商品!H:H,"-")</f>
        <v>-</v>
      </c>
      <c r="N996" s="12" t="str">
        <f>_xlfn.XLOOKUP($D996,全商品!$F:$F,全商品!I:I,"-")</f>
        <v>-</v>
      </c>
      <c r="O996" s="23" t="str">
        <f>_xlfn.XLOOKUP($D996,全商品!$F:$F,全商品!K:K,"-")</f>
        <v>-</v>
      </c>
      <c r="P996" s="13" t="str">
        <f>_xlfn.XLOOKUP($D996,全商品!$F:$F,全商品!M:M,"-")</f>
        <v>-</v>
      </c>
      <c r="Q996" s="25" t="str">
        <f>_xlfn.XLOOKUP($D996,現状商品設定!B:B,現状商品設定!D:D,"-")</f>
        <v>-</v>
      </c>
      <c r="R996" s="22">
        <f>SUM(_xlfn.XLOOKUP($D996,当月商品!$D:$D,当月商品!I:I,0),_xlfn.XLOOKUP($D996,前月商品!$D:$D,前月商品!I:I,0),_xlfn.XLOOKUP($D996,前々月商品!$D:$D,前々月商品!I:I,0))</f>
        <v>0</v>
      </c>
      <c r="S996" s="23">
        <f>SUM(_xlfn.XLOOKUP($D996,当月商品!$D:$D,当月商品!V:V,0),_xlfn.XLOOKUP($D996,前月商品!$D:$D,前月商品!V:V,0),_xlfn.XLOOKUP($D996,前々月商品!$D:$D,前々月商品!V:V,0))</f>
        <v>0</v>
      </c>
      <c r="T996" s="23">
        <f t="shared" si="213"/>
        <v>0</v>
      </c>
      <c r="U996" s="23">
        <f>SUM(_xlfn.XLOOKUP($D996,当月商品!$D:$D,当月商品!W:W,0),_xlfn.XLOOKUP($D996,前月商品!$D:$D,前月商品!W:W,0),_xlfn.XLOOKUP($D996,前々月商品!$D:$D,前々月商品!W:W,0))</f>
        <v>0</v>
      </c>
      <c r="V996" s="23">
        <f>SUM(_xlfn.XLOOKUP($D996,当月商品!$D:$D,当月商品!H:H,0),_xlfn.XLOOKUP($D996,前月商品!$D:$D,前月商品!H:H,0),_xlfn.XLOOKUP($D996,前々月商品!$D:$D,前々月商品!H:H,0))</f>
        <v>0</v>
      </c>
      <c r="W996" s="13">
        <f t="shared" si="214"/>
        <v>0</v>
      </c>
      <c r="X996" s="15">
        <f t="shared" si="215"/>
        <v>0</v>
      </c>
      <c r="Y996" s="22">
        <f>_xlfn.XLOOKUP($D996,当月商品!$D:$D,当月商品!I:I,0)</f>
        <v>0</v>
      </c>
      <c r="Z996" s="23">
        <f>_xlfn.XLOOKUP($D996,前月商品!$D:$D,前月商品!I:I,0)</f>
        <v>0</v>
      </c>
      <c r="AA996" s="23">
        <f>_xlfn.XLOOKUP($D996,前々月商品!$D:$D,前々月商品!I:I,0)</f>
        <v>0</v>
      </c>
      <c r="AB996" s="23">
        <f>_xlfn.XLOOKUP($D996,当月商品!$D:$D,当月商品!V:V,0)</f>
        <v>0</v>
      </c>
      <c r="AC996" s="23">
        <f>_xlfn.XLOOKUP($D996,前月商品!$D:$D,前月商品!V:V,0)</f>
        <v>0</v>
      </c>
      <c r="AD996" s="23">
        <f>_xlfn.XLOOKUP($D996,前々月商品!$D:$D,前々月商品!V:V,0)</f>
        <v>0</v>
      </c>
      <c r="AE996" s="23">
        <f t="shared" si="216"/>
        <v>0</v>
      </c>
      <c r="AF996" s="23">
        <f t="shared" si="217"/>
        <v>0</v>
      </c>
      <c r="AG996" s="23">
        <f t="shared" si="218"/>
        <v>0</v>
      </c>
      <c r="AH996" s="12">
        <f>_xlfn.XLOOKUP($D996,当月商品!$D:$D,当月商品!W:W,0)</f>
        <v>0</v>
      </c>
      <c r="AI996" s="12">
        <f>_xlfn.XLOOKUP($D996,前月商品!$D:$D,前月商品!W:W,0)</f>
        <v>0</v>
      </c>
      <c r="AJ996" s="12">
        <f>_xlfn.XLOOKUP($D996,前々月商品!$D:$D,前々月商品!W:W,0)</f>
        <v>0</v>
      </c>
      <c r="AK996" s="12">
        <f>_xlfn.XLOOKUP($D996,当月商品!$D:$D,当月商品!H:H,0)</f>
        <v>0</v>
      </c>
      <c r="AL996" s="12">
        <f>_xlfn.XLOOKUP($D996,前月商品!$D:$D,前月商品!H:H,0)</f>
        <v>0</v>
      </c>
      <c r="AM996" s="12">
        <f>_xlfn.XLOOKUP($D996,前々月商品!$D:$D,前々月商品!H:H,0)</f>
        <v>0</v>
      </c>
      <c r="AN996" s="13">
        <f t="shared" si="219"/>
        <v>0</v>
      </c>
      <c r="AO996" s="13">
        <f t="shared" si="220"/>
        <v>0</v>
      </c>
      <c r="AP996" s="13">
        <f t="shared" si="221"/>
        <v>0</v>
      </c>
      <c r="AQ996" s="16">
        <f t="shared" si="222"/>
        <v>0</v>
      </c>
      <c r="AR996" s="16">
        <f t="shared" si="223"/>
        <v>0</v>
      </c>
      <c r="AS996" s="17">
        <f t="shared" si="224"/>
        <v>0</v>
      </c>
      <c r="AT996" t="e">
        <f t="shared" si="225"/>
        <v>#VALUE!</v>
      </c>
    </row>
    <row r="997" spans="3:46" ht="36.65" customHeight="1">
      <c r="C997" s="20">
        <v>992</v>
      </c>
      <c r="D997" s="53">
        <f>現状商品設定!B994</f>
        <v>0</v>
      </c>
      <c r="E997" s="26" t="str">
        <f>IFERROR(_xlfn.XLOOKUP($D997,現状商品設定!B:B,現状商品設定!C:C,"-"),"-")</f>
        <v>-</v>
      </c>
      <c r="F997" s="32" t="s">
        <v>46</v>
      </c>
      <c r="G997" s="30" t="str">
        <f>IFERROR(_xlfn.XLOOKUP($D997,現状商品設定!B:B,現状商品設定!F:F),"-")</f>
        <v>-</v>
      </c>
      <c r="H997" s="34" t="e">
        <f>IF(IF(AND(V997&gt;=設定!$C$3,X997&gt;=L997),G997*(1+設定!$C$6),IF(AND(V997&gt;=設定!$C$3,X997&lt;L997),G997*(1+設定!$C$7*-1),IF(V997&lt;設定!$C$3,G997*(1+設定!$C$6),"除外")))&gt;10,IF(AND(V997&gt;=設定!$C$3,X997&gt;=L997),G997*(1+設定!$C$6),IF(AND(V997&gt;=設定!$C$3,X997&lt;L997),G997*(1+設定!$C$7*-1),IF(V997&lt;設定!$C$3,G997*(1+設定!$C$6),"除外"))),10)</f>
        <v>#VALUE!</v>
      </c>
      <c r="I997" s="34" t="e">
        <f ca="1">IF(消化率!$I$5&lt;1,商品!H997*消化率!$I$5,IF(商品!W997*商品!Q997/(商品!H997*消化率!$I$5)&gt;商品!L997,商品!H997*消化率!$I$5,J997))</f>
        <v>#DIV/0!</v>
      </c>
      <c r="J997" s="34" t="e">
        <f t="shared" si="212"/>
        <v>#VALUE!</v>
      </c>
      <c r="K997" s="34" t="e">
        <f ca="1">IF(ROUNDDOWN(IF(I997&gt;=設定!$C$8,設定!$C$8,商品!I997),0)&lt;10,10,ROUNDDOWN(IF(I997&gt;=設定!$C$8,設定!$C$8,商品!I997),0))</f>
        <v>#DIV/0!</v>
      </c>
      <c r="L997" s="64">
        <f>IF(F997="標準",設定!$C$4,商品!F997)</f>
        <v>5</v>
      </c>
      <c r="M997" s="63" t="str">
        <f>_xlfn.XLOOKUP($D997,全商品!$F:$F,全商品!H:H,"-")</f>
        <v>-</v>
      </c>
      <c r="N997" s="12" t="str">
        <f>_xlfn.XLOOKUP($D997,全商品!$F:$F,全商品!I:I,"-")</f>
        <v>-</v>
      </c>
      <c r="O997" s="23" t="str">
        <f>_xlfn.XLOOKUP($D997,全商品!$F:$F,全商品!K:K,"-")</f>
        <v>-</v>
      </c>
      <c r="P997" s="13" t="str">
        <f>_xlfn.XLOOKUP($D997,全商品!$F:$F,全商品!M:M,"-")</f>
        <v>-</v>
      </c>
      <c r="Q997" s="25" t="str">
        <f>_xlfn.XLOOKUP($D997,現状商品設定!B:B,現状商品設定!D:D,"-")</f>
        <v>-</v>
      </c>
      <c r="R997" s="22">
        <f>SUM(_xlfn.XLOOKUP($D997,当月商品!$D:$D,当月商品!I:I,0),_xlfn.XLOOKUP($D997,前月商品!$D:$D,前月商品!I:I,0),_xlfn.XLOOKUP($D997,前々月商品!$D:$D,前々月商品!I:I,0))</f>
        <v>0</v>
      </c>
      <c r="S997" s="23">
        <f>SUM(_xlfn.XLOOKUP($D997,当月商品!$D:$D,当月商品!V:V,0),_xlfn.XLOOKUP($D997,前月商品!$D:$D,前月商品!V:V,0),_xlfn.XLOOKUP($D997,前々月商品!$D:$D,前々月商品!V:V,0))</f>
        <v>0</v>
      </c>
      <c r="T997" s="23">
        <f t="shared" si="213"/>
        <v>0</v>
      </c>
      <c r="U997" s="23">
        <f>SUM(_xlfn.XLOOKUP($D997,当月商品!$D:$D,当月商品!W:W,0),_xlfn.XLOOKUP($D997,前月商品!$D:$D,前月商品!W:W,0),_xlfn.XLOOKUP($D997,前々月商品!$D:$D,前々月商品!W:W,0))</f>
        <v>0</v>
      </c>
      <c r="V997" s="23">
        <f>SUM(_xlfn.XLOOKUP($D997,当月商品!$D:$D,当月商品!H:H,0),_xlfn.XLOOKUP($D997,前月商品!$D:$D,前月商品!H:H,0),_xlfn.XLOOKUP($D997,前々月商品!$D:$D,前々月商品!H:H,0))</f>
        <v>0</v>
      </c>
      <c r="W997" s="13">
        <f t="shared" si="214"/>
        <v>0</v>
      </c>
      <c r="X997" s="15">
        <f t="shared" si="215"/>
        <v>0</v>
      </c>
      <c r="Y997" s="22">
        <f>_xlfn.XLOOKUP($D997,当月商品!$D:$D,当月商品!I:I,0)</f>
        <v>0</v>
      </c>
      <c r="Z997" s="23">
        <f>_xlfn.XLOOKUP($D997,前月商品!$D:$D,前月商品!I:I,0)</f>
        <v>0</v>
      </c>
      <c r="AA997" s="23">
        <f>_xlfn.XLOOKUP($D997,前々月商品!$D:$D,前々月商品!I:I,0)</f>
        <v>0</v>
      </c>
      <c r="AB997" s="23">
        <f>_xlfn.XLOOKUP($D997,当月商品!$D:$D,当月商品!V:V,0)</f>
        <v>0</v>
      </c>
      <c r="AC997" s="23">
        <f>_xlfn.XLOOKUP($D997,前月商品!$D:$D,前月商品!V:V,0)</f>
        <v>0</v>
      </c>
      <c r="AD997" s="23">
        <f>_xlfn.XLOOKUP($D997,前々月商品!$D:$D,前々月商品!V:V,0)</f>
        <v>0</v>
      </c>
      <c r="AE997" s="23">
        <f t="shared" si="216"/>
        <v>0</v>
      </c>
      <c r="AF997" s="23">
        <f t="shared" si="217"/>
        <v>0</v>
      </c>
      <c r="AG997" s="23">
        <f t="shared" si="218"/>
        <v>0</v>
      </c>
      <c r="AH997" s="12">
        <f>_xlfn.XLOOKUP($D997,当月商品!$D:$D,当月商品!W:W,0)</f>
        <v>0</v>
      </c>
      <c r="AI997" s="12">
        <f>_xlfn.XLOOKUP($D997,前月商品!$D:$D,前月商品!W:W,0)</f>
        <v>0</v>
      </c>
      <c r="AJ997" s="12">
        <f>_xlfn.XLOOKUP($D997,前々月商品!$D:$D,前々月商品!W:W,0)</f>
        <v>0</v>
      </c>
      <c r="AK997" s="12">
        <f>_xlfn.XLOOKUP($D997,当月商品!$D:$D,当月商品!H:H,0)</f>
        <v>0</v>
      </c>
      <c r="AL997" s="12">
        <f>_xlfn.XLOOKUP($D997,前月商品!$D:$D,前月商品!H:H,0)</f>
        <v>0</v>
      </c>
      <c r="AM997" s="12">
        <f>_xlfn.XLOOKUP($D997,前々月商品!$D:$D,前々月商品!H:H,0)</f>
        <v>0</v>
      </c>
      <c r="AN997" s="13">
        <f t="shared" si="219"/>
        <v>0</v>
      </c>
      <c r="AO997" s="13">
        <f t="shared" si="220"/>
        <v>0</v>
      </c>
      <c r="AP997" s="13">
        <f t="shared" si="221"/>
        <v>0</v>
      </c>
      <c r="AQ997" s="16">
        <f t="shared" si="222"/>
        <v>0</v>
      </c>
      <c r="AR997" s="16">
        <f t="shared" si="223"/>
        <v>0</v>
      </c>
      <c r="AS997" s="17">
        <f t="shared" si="224"/>
        <v>0</v>
      </c>
      <c r="AT997" t="e">
        <f t="shared" si="225"/>
        <v>#VALUE!</v>
      </c>
    </row>
    <row r="998" spans="3:46" ht="36.65" customHeight="1">
      <c r="C998" s="20">
        <v>993</v>
      </c>
      <c r="D998" s="53">
        <f>現状商品設定!B995</f>
        <v>0</v>
      </c>
      <c r="E998" s="26" t="str">
        <f>IFERROR(_xlfn.XLOOKUP($D998,現状商品設定!B:B,現状商品設定!C:C,"-"),"-")</f>
        <v>-</v>
      </c>
      <c r="F998" s="32" t="s">
        <v>46</v>
      </c>
      <c r="G998" s="30" t="str">
        <f>IFERROR(_xlfn.XLOOKUP($D998,現状商品設定!B:B,現状商品設定!F:F),"-")</f>
        <v>-</v>
      </c>
      <c r="H998" s="34" t="e">
        <f>IF(IF(AND(V998&gt;=設定!$C$3,X998&gt;=L998),G998*(1+設定!$C$6),IF(AND(V998&gt;=設定!$C$3,X998&lt;L998),G998*(1+設定!$C$7*-1),IF(V998&lt;設定!$C$3,G998*(1+設定!$C$6),"除外")))&gt;10,IF(AND(V998&gt;=設定!$C$3,X998&gt;=L998),G998*(1+設定!$C$6),IF(AND(V998&gt;=設定!$C$3,X998&lt;L998),G998*(1+設定!$C$7*-1),IF(V998&lt;設定!$C$3,G998*(1+設定!$C$6),"除外"))),10)</f>
        <v>#VALUE!</v>
      </c>
      <c r="I998" s="34" t="e">
        <f ca="1">IF(消化率!$I$5&lt;1,商品!H998*消化率!$I$5,IF(商品!W998*商品!Q998/(商品!H998*消化率!$I$5)&gt;商品!L998,商品!H998*消化率!$I$5,J998))</f>
        <v>#DIV/0!</v>
      </c>
      <c r="J998" s="34" t="e">
        <f t="shared" si="212"/>
        <v>#VALUE!</v>
      </c>
      <c r="K998" s="34" t="e">
        <f ca="1">IF(ROUNDDOWN(IF(I998&gt;=設定!$C$8,設定!$C$8,商品!I998),0)&lt;10,10,ROUNDDOWN(IF(I998&gt;=設定!$C$8,設定!$C$8,商品!I998),0))</f>
        <v>#DIV/0!</v>
      </c>
      <c r="L998" s="64">
        <f>IF(F998="標準",設定!$C$4,商品!F998)</f>
        <v>5</v>
      </c>
      <c r="M998" s="63" t="str">
        <f>_xlfn.XLOOKUP($D998,全商品!$F:$F,全商品!H:H,"-")</f>
        <v>-</v>
      </c>
      <c r="N998" s="12" t="str">
        <f>_xlfn.XLOOKUP($D998,全商品!$F:$F,全商品!I:I,"-")</f>
        <v>-</v>
      </c>
      <c r="O998" s="23" t="str">
        <f>_xlfn.XLOOKUP($D998,全商品!$F:$F,全商品!K:K,"-")</f>
        <v>-</v>
      </c>
      <c r="P998" s="13" t="str">
        <f>_xlfn.XLOOKUP($D998,全商品!$F:$F,全商品!M:M,"-")</f>
        <v>-</v>
      </c>
      <c r="Q998" s="25" t="str">
        <f>_xlfn.XLOOKUP($D998,現状商品設定!B:B,現状商品設定!D:D,"-")</f>
        <v>-</v>
      </c>
      <c r="R998" s="22">
        <f>SUM(_xlfn.XLOOKUP($D998,当月商品!$D:$D,当月商品!I:I,0),_xlfn.XLOOKUP($D998,前月商品!$D:$D,前月商品!I:I,0),_xlfn.XLOOKUP($D998,前々月商品!$D:$D,前々月商品!I:I,0))</f>
        <v>0</v>
      </c>
      <c r="S998" s="23">
        <f>SUM(_xlfn.XLOOKUP($D998,当月商品!$D:$D,当月商品!V:V,0),_xlfn.XLOOKUP($D998,前月商品!$D:$D,前月商品!V:V,0),_xlfn.XLOOKUP($D998,前々月商品!$D:$D,前々月商品!V:V,0))</f>
        <v>0</v>
      </c>
      <c r="T998" s="23">
        <f t="shared" si="213"/>
        <v>0</v>
      </c>
      <c r="U998" s="23">
        <f>SUM(_xlfn.XLOOKUP($D998,当月商品!$D:$D,当月商品!W:W,0),_xlfn.XLOOKUP($D998,前月商品!$D:$D,前月商品!W:W,0),_xlfn.XLOOKUP($D998,前々月商品!$D:$D,前々月商品!W:W,0))</f>
        <v>0</v>
      </c>
      <c r="V998" s="23">
        <f>SUM(_xlfn.XLOOKUP($D998,当月商品!$D:$D,当月商品!H:H,0),_xlfn.XLOOKUP($D998,前月商品!$D:$D,前月商品!H:H,0),_xlfn.XLOOKUP($D998,前々月商品!$D:$D,前々月商品!H:H,0))</f>
        <v>0</v>
      </c>
      <c r="W998" s="13">
        <f t="shared" si="214"/>
        <v>0</v>
      </c>
      <c r="X998" s="15">
        <f t="shared" si="215"/>
        <v>0</v>
      </c>
      <c r="Y998" s="22">
        <f>_xlfn.XLOOKUP($D998,当月商品!$D:$D,当月商品!I:I,0)</f>
        <v>0</v>
      </c>
      <c r="Z998" s="23">
        <f>_xlfn.XLOOKUP($D998,前月商品!$D:$D,前月商品!I:I,0)</f>
        <v>0</v>
      </c>
      <c r="AA998" s="23">
        <f>_xlfn.XLOOKUP($D998,前々月商品!$D:$D,前々月商品!I:I,0)</f>
        <v>0</v>
      </c>
      <c r="AB998" s="23">
        <f>_xlfn.XLOOKUP($D998,当月商品!$D:$D,当月商品!V:V,0)</f>
        <v>0</v>
      </c>
      <c r="AC998" s="23">
        <f>_xlfn.XLOOKUP($D998,前月商品!$D:$D,前月商品!V:V,0)</f>
        <v>0</v>
      </c>
      <c r="AD998" s="23">
        <f>_xlfn.XLOOKUP($D998,前々月商品!$D:$D,前々月商品!V:V,0)</f>
        <v>0</v>
      </c>
      <c r="AE998" s="23">
        <f t="shared" si="216"/>
        <v>0</v>
      </c>
      <c r="AF998" s="23">
        <f t="shared" si="217"/>
        <v>0</v>
      </c>
      <c r="AG998" s="23">
        <f t="shared" si="218"/>
        <v>0</v>
      </c>
      <c r="AH998" s="12">
        <f>_xlfn.XLOOKUP($D998,当月商品!$D:$D,当月商品!W:W,0)</f>
        <v>0</v>
      </c>
      <c r="AI998" s="12">
        <f>_xlfn.XLOOKUP($D998,前月商品!$D:$D,前月商品!W:W,0)</f>
        <v>0</v>
      </c>
      <c r="AJ998" s="12">
        <f>_xlfn.XLOOKUP($D998,前々月商品!$D:$D,前々月商品!W:W,0)</f>
        <v>0</v>
      </c>
      <c r="AK998" s="12">
        <f>_xlfn.XLOOKUP($D998,当月商品!$D:$D,当月商品!H:H,0)</f>
        <v>0</v>
      </c>
      <c r="AL998" s="12">
        <f>_xlfn.XLOOKUP($D998,前月商品!$D:$D,前月商品!H:H,0)</f>
        <v>0</v>
      </c>
      <c r="AM998" s="12">
        <f>_xlfn.XLOOKUP($D998,前々月商品!$D:$D,前々月商品!H:H,0)</f>
        <v>0</v>
      </c>
      <c r="AN998" s="13">
        <f t="shared" si="219"/>
        <v>0</v>
      </c>
      <c r="AO998" s="13">
        <f t="shared" si="220"/>
        <v>0</v>
      </c>
      <c r="AP998" s="13">
        <f t="shared" si="221"/>
        <v>0</v>
      </c>
      <c r="AQ998" s="16">
        <f t="shared" si="222"/>
        <v>0</v>
      </c>
      <c r="AR998" s="16">
        <f t="shared" si="223"/>
        <v>0</v>
      </c>
      <c r="AS998" s="17">
        <f t="shared" si="224"/>
        <v>0</v>
      </c>
      <c r="AT998" t="e">
        <f t="shared" si="225"/>
        <v>#VALUE!</v>
      </c>
    </row>
    <row r="999" spans="3:46" ht="36.65" customHeight="1">
      <c r="C999" s="20">
        <v>994</v>
      </c>
      <c r="D999" s="53">
        <f>現状商品設定!B996</f>
        <v>0</v>
      </c>
      <c r="E999" s="26" t="str">
        <f>IFERROR(_xlfn.XLOOKUP($D999,現状商品設定!B:B,現状商品設定!C:C,"-"),"-")</f>
        <v>-</v>
      </c>
      <c r="F999" s="32" t="s">
        <v>46</v>
      </c>
      <c r="G999" s="30" t="str">
        <f>IFERROR(_xlfn.XLOOKUP($D999,現状商品設定!B:B,現状商品設定!F:F),"-")</f>
        <v>-</v>
      </c>
      <c r="H999" s="34" t="e">
        <f>IF(IF(AND(V999&gt;=設定!$C$3,X999&gt;=L999),G999*(1+設定!$C$6),IF(AND(V999&gt;=設定!$C$3,X999&lt;L999),G999*(1+設定!$C$7*-1),IF(V999&lt;設定!$C$3,G999*(1+設定!$C$6),"除外")))&gt;10,IF(AND(V999&gt;=設定!$C$3,X999&gt;=L999),G999*(1+設定!$C$6),IF(AND(V999&gt;=設定!$C$3,X999&lt;L999),G999*(1+設定!$C$7*-1),IF(V999&lt;設定!$C$3,G999*(1+設定!$C$6),"除外"))),10)</f>
        <v>#VALUE!</v>
      </c>
      <c r="I999" s="34" t="e">
        <f ca="1">IF(消化率!$I$5&lt;1,商品!H999*消化率!$I$5,IF(商品!W999*商品!Q999/(商品!H999*消化率!$I$5)&gt;商品!L999,商品!H999*消化率!$I$5,J999))</f>
        <v>#DIV/0!</v>
      </c>
      <c r="J999" s="34" t="e">
        <f t="shared" si="212"/>
        <v>#VALUE!</v>
      </c>
      <c r="K999" s="34" t="e">
        <f ca="1">IF(ROUNDDOWN(IF(I999&gt;=設定!$C$8,設定!$C$8,商品!I999),0)&lt;10,10,ROUNDDOWN(IF(I999&gt;=設定!$C$8,設定!$C$8,商品!I999),0))</f>
        <v>#DIV/0!</v>
      </c>
      <c r="L999" s="64">
        <f>IF(F999="標準",設定!$C$4,商品!F999)</f>
        <v>5</v>
      </c>
      <c r="M999" s="63" t="str">
        <f>_xlfn.XLOOKUP($D999,全商品!$F:$F,全商品!H:H,"-")</f>
        <v>-</v>
      </c>
      <c r="N999" s="12" t="str">
        <f>_xlfn.XLOOKUP($D999,全商品!$F:$F,全商品!I:I,"-")</f>
        <v>-</v>
      </c>
      <c r="O999" s="23" t="str">
        <f>_xlfn.XLOOKUP($D999,全商品!$F:$F,全商品!K:K,"-")</f>
        <v>-</v>
      </c>
      <c r="P999" s="13" t="str">
        <f>_xlfn.XLOOKUP($D999,全商品!$F:$F,全商品!M:M,"-")</f>
        <v>-</v>
      </c>
      <c r="Q999" s="25" t="str">
        <f>_xlfn.XLOOKUP($D999,現状商品設定!B:B,現状商品設定!D:D,"-")</f>
        <v>-</v>
      </c>
      <c r="R999" s="22">
        <f>SUM(_xlfn.XLOOKUP($D999,当月商品!$D:$D,当月商品!I:I,0),_xlfn.XLOOKUP($D999,前月商品!$D:$D,前月商品!I:I,0),_xlfn.XLOOKUP($D999,前々月商品!$D:$D,前々月商品!I:I,0))</f>
        <v>0</v>
      </c>
      <c r="S999" s="23">
        <f>SUM(_xlfn.XLOOKUP($D999,当月商品!$D:$D,当月商品!V:V,0),_xlfn.XLOOKUP($D999,前月商品!$D:$D,前月商品!V:V,0),_xlfn.XLOOKUP($D999,前々月商品!$D:$D,前々月商品!V:V,0))</f>
        <v>0</v>
      </c>
      <c r="T999" s="23">
        <f t="shared" si="213"/>
        <v>0</v>
      </c>
      <c r="U999" s="23">
        <f>SUM(_xlfn.XLOOKUP($D999,当月商品!$D:$D,当月商品!W:W,0),_xlfn.XLOOKUP($D999,前月商品!$D:$D,前月商品!W:W,0),_xlfn.XLOOKUP($D999,前々月商品!$D:$D,前々月商品!W:W,0))</f>
        <v>0</v>
      </c>
      <c r="V999" s="23">
        <f>SUM(_xlfn.XLOOKUP($D999,当月商品!$D:$D,当月商品!H:H,0),_xlfn.XLOOKUP($D999,前月商品!$D:$D,前月商品!H:H,0),_xlfn.XLOOKUP($D999,前々月商品!$D:$D,前々月商品!H:H,0))</f>
        <v>0</v>
      </c>
      <c r="W999" s="13">
        <f t="shared" si="214"/>
        <v>0</v>
      </c>
      <c r="X999" s="15">
        <f t="shared" si="215"/>
        <v>0</v>
      </c>
      <c r="Y999" s="22">
        <f>_xlfn.XLOOKUP($D999,当月商品!$D:$D,当月商品!I:I,0)</f>
        <v>0</v>
      </c>
      <c r="Z999" s="23">
        <f>_xlfn.XLOOKUP($D999,前月商品!$D:$D,前月商品!I:I,0)</f>
        <v>0</v>
      </c>
      <c r="AA999" s="23">
        <f>_xlfn.XLOOKUP($D999,前々月商品!$D:$D,前々月商品!I:I,0)</f>
        <v>0</v>
      </c>
      <c r="AB999" s="23">
        <f>_xlfn.XLOOKUP($D999,当月商品!$D:$D,当月商品!V:V,0)</f>
        <v>0</v>
      </c>
      <c r="AC999" s="23">
        <f>_xlfn.XLOOKUP($D999,前月商品!$D:$D,前月商品!V:V,0)</f>
        <v>0</v>
      </c>
      <c r="AD999" s="23">
        <f>_xlfn.XLOOKUP($D999,前々月商品!$D:$D,前々月商品!V:V,0)</f>
        <v>0</v>
      </c>
      <c r="AE999" s="23">
        <f t="shared" si="216"/>
        <v>0</v>
      </c>
      <c r="AF999" s="23">
        <f t="shared" si="217"/>
        <v>0</v>
      </c>
      <c r="AG999" s="23">
        <f t="shared" si="218"/>
        <v>0</v>
      </c>
      <c r="AH999" s="12">
        <f>_xlfn.XLOOKUP($D999,当月商品!$D:$D,当月商品!W:W,0)</f>
        <v>0</v>
      </c>
      <c r="AI999" s="12">
        <f>_xlfn.XLOOKUP($D999,前月商品!$D:$D,前月商品!W:W,0)</f>
        <v>0</v>
      </c>
      <c r="AJ999" s="12">
        <f>_xlfn.XLOOKUP($D999,前々月商品!$D:$D,前々月商品!W:W,0)</f>
        <v>0</v>
      </c>
      <c r="AK999" s="12">
        <f>_xlfn.XLOOKUP($D999,当月商品!$D:$D,当月商品!H:H,0)</f>
        <v>0</v>
      </c>
      <c r="AL999" s="12">
        <f>_xlfn.XLOOKUP($D999,前月商品!$D:$D,前月商品!H:H,0)</f>
        <v>0</v>
      </c>
      <c r="AM999" s="12">
        <f>_xlfn.XLOOKUP($D999,前々月商品!$D:$D,前々月商品!H:H,0)</f>
        <v>0</v>
      </c>
      <c r="AN999" s="13">
        <f t="shared" si="219"/>
        <v>0</v>
      </c>
      <c r="AO999" s="13">
        <f t="shared" si="220"/>
        <v>0</v>
      </c>
      <c r="AP999" s="13">
        <f t="shared" si="221"/>
        <v>0</v>
      </c>
      <c r="AQ999" s="16">
        <f t="shared" si="222"/>
        <v>0</v>
      </c>
      <c r="AR999" s="16">
        <f t="shared" si="223"/>
        <v>0</v>
      </c>
      <c r="AS999" s="17">
        <f t="shared" si="224"/>
        <v>0</v>
      </c>
      <c r="AT999" t="e">
        <f t="shared" si="225"/>
        <v>#VALUE!</v>
      </c>
    </row>
    <row r="1000" spans="3:46" ht="36.65" customHeight="1">
      <c r="C1000" s="20">
        <v>995</v>
      </c>
      <c r="D1000" s="53">
        <f>現状商品設定!B997</f>
        <v>0</v>
      </c>
      <c r="E1000" s="26" t="str">
        <f>IFERROR(_xlfn.XLOOKUP($D1000,現状商品設定!B:B,現状商品設定!C:C,"-"),"-")</f>
        <v>-</v>
      </c>
      <c r="F1000" s="32" t="s">
        <v>46</v>
      </c>
      <c r="G1000" s="30" t="str">
        <f>IFERROR(_xlfn.XLOOKUP($D1000,現状商品設定!B:B,現状商品設定!F:F),"-")</f>
        <v>-</v>
      </c>
      <c r="H1000" s="34" t="e">
        <f>IF(IF(AND(V1000&gt;=設定!$C$3,X1000&gt;=L1000),G1000*(1+設定!$C$6),IF(AND(V1000&gt;=設定!$C$3,X1000&lt;L1000),G1000*(1+設定!$C$7*-1),IF(V1000&lt;設定!$C$3,G1000*(1+設定!$C$6),"除外")))&gt;10,IF(AND(V1000&gt;=設定!$C$3,X1000&gt;=L1000),G1000*(1+設定!$C$6),IF(AND(V1000&gt;=設定!$C$3,X1000&lt;L1000),G1000*(1+設定!$C$7*-1),IF(V1000&lt;設定!$C$3,G1000*(1+設定!$C$6),"除外"))),10)</f>
        <v>#VALUE!</v>
      </c>
      <c r="I1000" s="34" t="e">
        <f ca="1">IF(消化率!$I$5&lt;1,商品!H1000*消化率!$I$5,IF(商品!W1000*商品!Q1000/(商品!H1000*消化率!$I$5)&gt;商品!L1000,商品!H1000*消化率!$I$5,J1000))</f>
        <v>#DIV/0!</v>
      </c>
      <c r="J1000" s="34" t="e">
        <f t="shared" si="212"/>
        <v>#VALUE!</v>
      </c>
      <c r="K1000" s="34" t="e">
        <f ca="1">IF(ROUNDDOWN(IF(I1000&gt;=設定!$C$8,設定!$C$8,商品!I1000),0)&lt;10,10,ROUNDDOWN(IF(I1000&gt;=設定!$C$8,設定!$C$8,商品!I1000),0))</f>
        <v>#DIV/0!</v>
      </c>
      <c r="L1000" s="64">
        <f>IF(F1000="標準",設定!$C$4,商品!F1000)</f>
        <v>5</v>
      </c>
      <c r="M1000" s="63" t="str">
        <f>_xlfn.XLOOKUP($D1000,全商品!$F:$F,全商品!H:H,"-")</f>
        <v>-</v>
      </c>
      <c r="N1000" s="12" t="str">
        <f>_xlfn.XLOOKUP($D1000,全商品!$F:$F,全商品!I:I,"-")</f>
        <v>-</v>
      </c>
      <c r="O1000" s="23" t="str">
        <f>_xlfn.XLOOKUP($D1000,全商品!$F:$F,全商品!K:K,"-")</f>
        <v>-</v>
      </c>
      <c r="P1000" s="13" t="str">
        <f>_xlfn.XLOOKUP($D1000,全商品!$F:$F,全商品!M:M,"-")</f>
        <v>-</v>
      </c>
      <c r="Q1000" s="25" t="str">
        <f>_xlfn.XLOOKUP($D1000,現状商品設定!B:B,現状商品設定!D:D,"-")</f>
        <v>-</v>
      </c>
      <c r="R1000" s="22">
        <f>SUM(_xlfn.XLOOKUP($D1000,当月商品!$D:$D,当月商品!I:I,0),_xlfn.XLOOKUP($D1000,前月商品!$D:$D,前月商品!I:I,0),_xlfn.XLOOKUP($D1000,前々月商品!$D:$D,前々月商品!I:I,0))</f>
        <v>0</v>
      </c>
      <c r="S1000" s="23">
        <f>SUM(_xlfn.XLOOKUP($D1000,当月商品!$D:$D,当月商品!V:V,0),_xlfn.XLOOKUP($D1000,前月商品!$D:$D,前月商品!V:V,0),_xlfn.XLOOKUP($D1000,前々月商品!$D:$D,前々月商品!V:V,0))</f>
        <v>0</v>
      </c>
      <c r="T1000" s="23">
        <f t="shared" si="213"/>
        <v>0</v>
      </c>
      <c r="U1000" s="23">
        <f>SUM(_xlfn.XLOOKUP($D1000,当月商品!$D:$D,当月商品!W:W,0),_xlfn.XLOOKUP($D1000,前月商品!$D:$D,前月商品!W:W,0),_xlfn.XLOOKUP($D1000,前々月商品!$D:$D,前々月商品!W:W,0))</f>
        <v>0</v>
      </c>
      <c r="V1000" s="23">
        <f>SUM(_xlfn.XLOOKUP($D1000,当月商品!$D:$D,当月商品!H:H,0),_xlfn.XLOOKUP($D1000,前月商品!$D:$D,前月商品!H:H,0),_xlfn.XLOOKUP($D1000,前々月商品!$D:$D,前々月商品!H:H,0))</f>
        <v>0</v>
      </c>
      <c r="W1000" s="13">
        <f t="shared" si="214"/>
        <v>0</v>
      </c>
      <c r="X1000" s="15">
        <f t="shared" si="215"/>
        <v>0</v>
      </c>
      <c r="Y1000" s="22">
        <f>_xlfn.XLOOKUP($D1000,当月商品!$D:$D,当月商品!I:I,0)</f>
        <v>0</v>
      </c>
      <c r="Z1000" s="23">
        <f>_xlfn.XLOOKUP($D1000,前月商品!$D:$D,前月商品!I:I,0)</f>
        <v>0</v>
      </c>
      <c r="AA1000" s="23">
        <f>_xlfn.XLOOKUP($D1000,前々月商品!$D:$D,前々月商品!I:I,0)</f>
        <v>0</v>
      </c>
      <c r="AB1000" s="23">
        <f>_xlfn.XLOOKUP($D1000,当月商品!$D:$D,当月商品!V:V,0)</f>
        <v>0</v>
      </c>
      <c r="AC1000" s="23">
        <f>_xlfn.XLOOKUP($D1000,前月商品!$D:$D,前月商品!V:V,0)</f>
        <v>0</v>
      </c>
      <c r="AD1000" s="23">
        <f>_xlfn.XLOOKUP($D1000,前々月商品!$D:$D,前々月商品!V:V,0)</f>
        <v>0</v>
      </c>
      <c r="AE1000" s="23">
        <f t="shared" si="216"/>
        <v>0</v>
      </c>
      <c r="AF1000" s="23">
        <f t="shared" si="217"/>
        <v>0</v>
      </c>
      <c r="AG1000" s="23">
        <f t="shared" si="218"/>
        <v>0</v>
      </c>
      <c r="AH1000" s="12">
        <f>_xlfn.XLOOKUP($D1000,当月商品!$D:$D,当月商品!W:W,0)</f>
        <v>0</v>
      </c>
      <c r="AI1000" s="12">
        <f>_xlfn.XLOOKUP($D1000,前月商品!$D:$D,前月商品!W:W,0)</f>
        <v>0</v>
      </c>
      <c r="AJ1000" s="12">
        <f>_xlfn.XLOOKUP($D1000,前々月商品!$D:$D,前々月商品!W:W,0)</f>
        <v>0</v>
      </c>
      <c r="AK1000" s="12">
        <f>_xlfn.XLOOKUP($D1000,当月商品!$D:$D,当月商品!H:H,0)</f>
        <v>0</v>
      </c>
      <c r="AL1000" s="12">
        <f>_xlfn.XLOOKUP($D1000,前月商品!$D:$D,前月商品!H:H,0)</f>
        <v>0</v>
      </c>
      <c r="AM1000" s="12">
        <f>_xlfn.XLOOKUP($D1000,前々月商品!$D:$D,前々月商品!H:H,0)</f>
        <v>0</v>
      </c>
      <c r="AN1000" s="13">
        <f t="shared" si="219"/>
        <v>0</v>
      </c>
      <c r="AO1000" s="13">
        <f t="shared" si="220"/>
        <v>0</v>
      </c>
      <c r="AP1000" s="13">
        <f t="shared" si="221"/>
        <v>0</v>
      </c>
      <c r="AQ1000" s="16">
        <f t="shared" si="222"/>
        <v>0</v>
      </c>
      <c r="AR1000" s="16">
        <f t="shared" si="223"/>
        <v>0</v>
      </c>
      <c r="AS1000" s="17">
        <f t="shared" si="224"/>
        <v>0</v>
      </c>
      <c r="AT1000" t="e">
        <f t="shared" si="225"/>
        <v>#VALUE!</v>
      </c>
    </row>
    <row r="1001" spans="3:46" ht="36.65" customHeight="1">
      <c r="C1001" s="20">
        <v>996</v>
      </c>
      <c r="D1001" s="53">
        <f>現状商品設定!B998</f>
        <v>0</v>
      </c>
      <c r="E1001" s="26" t="str">
        <f>IFERROR(_xlfn.XLOOKUP($D1001,現状商品設定!B:B,現状商品設定!C:C,"-"),"-")</f>
        <v>-</v>
      </c>
      <c r="F1001" s="32" t="s">
        <v>46</v>
      </c>
      <c r="G1001" s="30" t="str">
        <f>IFERROR(_xlfn.XLOOKUP($D1001,現状商品設定!B:B,現状商品設定!F:F),"-")</f>
        <v>-</v>
      </c>
      <c r="H1001" s="34" t="e">
        <f>IF(IF(AND(V1001&gt;=設定!$C$3,X1001&gt;=L1001),G1001*(1+設定!$C$6),IF(AND(V1001&gt;=設定!$C$3,X1001&lt;L1001),G1001*(1+設定!$C$7*-1),IF(V1001&lt;設定!$C$3,G1001*(1+設定!$C$6),"除外")))&gt;10,IF(AND(V1001&gt;=設定!$C$3,X1001&gt;=L1001),G1001*(1+設定!$C$6),IF(AND(V1001&gt;=設定!$C$3,X1001&lt;L1001),G1001*(1+設定!$C$7*-1),IF(V1001&lt;設定!$C$3,G1001*(1+設定!$C$6),"除外"))),10)</f>
        <v>#VALUE!</v>
      </c>
      <c r="I1001" s="34" t="e">
        <f ca="1">IF(消化率!$I$5&lt;1,商品!H1001*消化率!$I$5,IF(商品!W1001*商品!Q1001/(商品!H1001*消化率!$I$5)&gt;商品!L1001,商品!H1001*消化率!$I$5,J1001))</f>
        <v>#DIV/0!</v>
      </c>
      <c r="J1001" s="34" t="e">
        <f t="shared" si="212"/>
        <v>#VALUE!</v>
      </c>
      <c r="K1001" s="34" t="e">
        <f ca="1">IF(ROUNDDOWN(IF(I1001&gt;=設定!$C$8,設定!$C$8,商品!I1001),0)&lt;10,10,ROUNDDOWN(IF(I1001&gt;=設定!$C$8,設定!$C$8,商品!I1001),0))</f>
        <v>#DIV/0!</v>
      </c>
      <c r="L1001" s="64">
        <f>IF(F1001="標準",設定!$C$4,商品!F1001)</f>
        <v>5</v>
      </c>
      <c r="M1001" s="63" t="str">
        <f>_xlfn.XLOOKUP($D1001,全商品!$F:$F,全商品!H:H,"-")</f>
        <v>-</v>
      </c>
      <c r="N1001" s="12" t="str">
        <f>_xlfn.XLOOKUP($D1001,全商品!$F:$F,全商品!I:I,"-")</f>
        <v>-</v>
      </c>
      <c r="O1001" s="23" t="str">
        <f>_xlfn.XLOOKUP($D1001,全商品!$F:$F,全商品!K:K,"-")</f>
        <v>-</v>
      </c>
      <c r="P1001" s="13" t="str">
        <f>_xlfn.XLOOKUP($D1001,全商品!$F:$F,全商品!M:M,"-")</f>
        <v>-</v>
      </c>
      <c r="Q1001" s="25" t="str">
        <f>_xlfn.XLOOKUP($D1001,現状商品設定!B:B,現状商品設定!D:D,"-")</f>
        <v>-</v>
      </c>
      <c r="R1001" s="22">
        <f>SUM(_xlfn.XLOOKUP($D1001,当月商品!$D:$D,当月商品!I:I,0),_xlfn.XLOOKUP($D1001,前月商品!$D:$D,前月商品!I:I,0),_xlfn.XLOOKUP($D1001,前々月商品!$D:$D,前々月商品!I:I,0))</f>
        <v>0</v>
      </c>
      <c r="S1001" s="23">
        <f>SUM(_xlfn.XLOOKUP($D1001,当月商品!$D:$D,当月商品!V:V,0),_xlfn.XLOOKUP($D1001,前月商品!$D:$D,前月商品!V:V,0),_xlfn.XLOOKUP($D1001,前々月商品!$D:$D,前々月商品!V:V,0))</f>
        <v>0</v>
      </c>
      <c r="T1001" s="23">
        <f t="shared" si="213"/>
        <v>0</v>
      </c>
      <c r="U1001" s="23">
        <f>SUM(_xlfn.XLOOKUP($D1001,当月商品!$D:$D,当月商品!W:W,0),_xlfn.XLOOKUP($D1001,前月商品!$D:$D,前月商品!W:W,0),_xlfn.XLOOKUP($D1001,前々月商品!$D:$D,前々月商品!W:W,0))</f>
        <v>0</v>
      </c>
      <c r="V1001" s="23">
        <f>SUM(_xlfn.XLOOKUP($D1001,当月商品!$D:$D,当月商品!H:H,0),_xlfn.XLOOKUP($D1001,前月商品!$D:$D,前月商品!H:H,0),_xlfn.XLOOKUP($D1001,前々月商品!$D:$D,前々月商品!H:H,0))</f>
        <v>0</v>
      </c>
      <c r="W1001" s="13">
        <f t="shared" si="214"/>
        <v>0</v>
      </c>
      <c r="X1001" s="15">
        <f t="shared" si="215"/>
        <v>0</v>
      </c>
      <c r="Y1001" s="22">
        <f>_xlfn.XLOOKUP($D1001,当月商品!$D:$D,当月商品!I:I,0)</f>
        <v>0</v>
      </c>
      <c r="Z1001" s="23">
        <f>_xlfn.XLOOKUP($D1001,前月商品!$D:$D,前月商品!I:I,0)</f>
        <v>0</v>
      </c>
      <c r="AA1001" s="23">
        <f>_xlfn.XLOOKUP($D1001,前々月商品!$D:$D,前々月商品!I:I,0)</f>
        <v>0</v>
      </c>
      <c r="AB1001" s="23">
        <f>_xlfn.XLOOKUP($D1001,当月商品!$D:$D,当月商品!V:V,0)</f>
        <v>0</v>
      </c>
      <c r="AC1001" s="23">
        <f>_xlfn.XLOOKUP($D1001,前月商品!$D:$D,前月商品!V:V,0)</f>
        <v>0</v>
      </c>
      <c r="AD1001" s="23">
        <f>_xlfn.XLOOKUP($D1001,前々月商品!$D:$D,前々月商品!V:V,0)</f>
        <v>0</v>
      </c>
      <c r="AE1001" s="23">
        <f t="shared" si="216"/>
        <v>0</v>
      </c>
      <c r="AF1001" s="23">
        <f t="shared" si="217"/>
        <v>0</v>
      </c>
      <c r="AG1001" s="23">
        <f t="shared" si="218"/>
        <v>0</v>
      </c>
      <c r="AH1001" s="12">
        <f>_xlfn.XLOOKUP($D1001,当月商品!$D:$D,当月商品!W:W,0)</f>
        <v>0</v>
      </c>
      <c r="AI1001" s="12">
        <f>_xlfn.XLOOKUP($D1001,前月商品!$D:$D,前月商品!W:W,0)</f>
        <v>0</v>
      </c>
      <c r="AJ1001" s="12">
        <f>_xlfn.XLOOKUP($D1001,前々月商品!$D:$D,前々月商品!W:W,0)</f>
        <v>0</v>
      </c>
      <c r="AK1001" s="12">
        <f>_xlfn.XLOOKUP($D1001,当月商品!$D:$D,当月商品!H:H,0)</f>
        <v>0</v>
      </c>
      <c r="AL1001" s="12">
        <f>_xlfn.XLOOKUP($D1001,前月商品!$D:$D,前月商品!H:H,0)</f>
        <v>0</v>
      </c>
      <c r="AM1001" s="12">
        <f>_xlfn.XLOOKUP($D1001,前々月商品!$D:$D,前々月商品!H:H,0)</f>
        <v>0</v>
      </c>
      <c r="AN1001" s="13">
        <f t="shared" si="219"/>
        <v>0</v>
      </c>
      <c r="AO1001" s="13">
        <f t="shared" si="220"/>
        <v>0</v>
      </c>
      <c r="AP1001" s="13">
        <f t="shared" si="221"/>
        <v>0</v>
      </c>
      <c r="AQ1001" s="16">
        <f t="shared" si="222"/>
        <v>0</v>
      </c>
      <c r="AR1001" s="16">
        <f t="shared" si="223"/>
        <v>0</v>
      </c>
      <c r="AS1001" s="17">
        <f t="shared" si="224"/>
        <v>0</v>
      </c>
      <c r="AT1001" t="e">
        <f t="shared" si="225"/>
        <v>#VALUE!</v>
      </c>
    </row>
    <row r="1002" spans="3:46" ht="36.65" customHeight="1">
      <c r="C1002" s="20">
        <v>997</v>
      </c>
      <c r="D1002" s="53">
        <f>現状商品設定!B999</f>
        <v>0</v>
      </c>
      <c r="E1002" s="26" t="str">
        <f>IFERROR(_xlfn.XLOOKUP($D1002,現状商品設定!B:B,現状商品設定!C:C,"-"),"-")</f>
        <v>-</v>
      </c>
      <c r="F1002" s="32" t="s">
        <v>46</v>
      </c>
      <c r="G1002" s="30" t="str">
        <f>IFERROR(_xlfn.XLOOKUP($D1002,現状商品設定!B:B,現状商品設定!F:F),"-")</f>
        <v>-</v>
      </c>
      <c r="H1002" s="34" t="e">
        <f>IF(IF(AND(V1002&gt;=設定!$C$3,X1002&gt;=L1002),G1002*(1+設定!$C$6),IF(AND(V1002&gt;=設定!$C$3,X1002&lt;L1002),G1002*(1+設定!$C$7*-1),IF(V1002&lt;設定!$C$3,G1002*(1+設定!$C$6),"除外")))&gt;10,IF(AND(V1002&gt;=設定!$C$3,X1002&gt;=L1002),G1002*(1+設定!$C$6),IF(AND(V1002&gt;=設定!$C$3,X1002&lt;L1002),G1002*(1+設定!$C$7*-1),IF(V1002&lt;設定!$C$3,G1002*(1+設定!$C$6),"除外"))),10)</f>
        <v>#VALUE!</v>
      </c>
      <c r="I1002" s="34" t="e">
        <f ca="1">IF(消化率!$I$5&lt;1,商品!H1002*消化率!$I$5,IF(商品!W1002*商品!Q1002/(商品!H1002*消化率!$I$5)&gt;商品!L1002,商品!H1002*消化率!$I$5,J1002))</f>
        <v>#DIV/0!</v>
      </c>
      <c r="J1002" s="34" t="e">
        <f t="shared" si="212"/>
        <v>#VALUE!</v>
      </c>
      <c r="K1002" s="34" t="e">
        <f ca="1">IF(ROUNDDOWN(IF(I1002&gt;=設定!$C$8,設定!$C$8,商品!I1002),0)&lt;10,10,ROUNDDOWN(IF(I1002&gt;=設定!$C$8,設定!$C$8,商品!I1002),0))</f>
        <v>#DIV/0!</v>
      </c>
      <c r="L1002" s="64">
        <f>IF(F1002="標準",設定!$C$4,商品!F1002)</f>
        <v>5</v>
      </c>
      <c r="M1002" s="63" t="str">
        <f>_xlfn.XLOOKUP($D1002,全商品!$F:$F,全商品!H:H,"-")</f>
        <v>-</v>
      </c>
      <c r="N1002" s="12" t="str">
        <f>_xlfn.XLOOKUP($D1002,全商品!$F:$F,全商品!I:I,"-")</f>
        <v>-</v>
      </c>
      <c r="O1002" s="23" t="str">
        <f>_xlfn.XLOOKUP($D1002,全商品!$F:$F,全商品!K:K,"-")</f>
        <v>-</v>
      </c>
      <c r="P1002" s="13" t="str">
        <f>_xlfn.XLOOKUP($D1002,全商品!$F:$F,全商品!M:M,"-")</f>
        <v>-</v>
      </c>
      <c r="Q1002" s="25" t="str">
        <f>_xlfn.XLOOKUP($D1002,現状商品設定!B:B,現状商品設定!D:D,"-")</f>
        <v>-</v>
      </c>
      <c r="R1002" s="22">
        <f>SUM(_xlfn.XLOOKUP($D1002,当月商品!$D:$D,当月商品!I:I,0),_xlfn.XLOOKUP($D1002,前月商品!$D:$D,前月商品!I:I,0),_xlfn.XLOOKUP($D1002,前々月商品!$D:$D,前々月商品!I:I,0))</f>
        <v>0</v>
      </c>
      <c r="S1002" s="23">
        <f>SUM(_xlfn.XLOOKUP($D1002,当月商品!$D:$D,当月商品!V:V,0),_xlfn.XLOOKUP($D1002,前月商品!$D:$D,前月商品!V:V,0),_xlfn.XLOOKUP($D1002,前々月商品!$D:$D,前々月商品!V:V,0))</f>
        <v>0</v>
      </c>
      <c r="T1002" s="23">
        <f t="shared" si="213"/>
        <v>0</v>
      </c>
      <c r="U1002" s="23">
        <f>SUM(_xlfn.XLOOKUP($D1002,当月商品!$D:$D,当月商品!W:W,0),_xlfn.XLOOKUP($D1002,前月商品!$D:$D,前月商品!W:W,0),_xlfn.XLOOKUP($D1002,前々月商品!$D:$D,前々月商品!W:W,0))</f>
        <v>0</v>
      </c>
      <c r="V1002" s="23">
        <f>SUM(_xlfn.XLOOKUP($D1002,当月商品!$D:$D,当月商品!H:H,0),_xlfn.XLOOKUP($D1002,前月商品!$D:$D,前月商品!H:H,0),_xlfn.XLOOKUP($D1002,前々月商品!$D:$D,前々月商品!H:H,0))</f>
        <v>0</v>
      </c>
      <c r="W1002" s="13">
        <f t="shared" si="214"/>
        <v>0</v>
      </c>
      <c r="X1002" s="15">
        <f t="shared" si="215"/>
        <v>0</v>
      </c>
      <c r="Y1002" s="22">
        <f>_xlfn.XLOOKUP($D1002,当月商品!$D:$D,当月商品!I:I,0)</f>
        <v>0</v>
      </c>
      <c r="Z1002" s="23">
        <f>_xlfn.XLOOKUP($D1002,前月商品!$D:$D,前月商品!I:I,0)</f>
        <v>0</v>
      </c>
      <c r="AA1002" s="23">
        <f>_xlfn.XLOOKUP($D1002,前々月商品!$D:$D,前々月商品!I:I,0)</f>
        <v>0</v>
      </c>
      <c r="AB1002" s="23">
        <f>_xlfn.XLOOKUP($D1002,当月商品!$D:$D,当月商品!V:V,0)</f>
        <v>0</v>
      </c>
      <c r="AC1002" s="23">
        <f>_xlfn.XLOOKUP($D1002,前月商品!$D:$D,前月商品!V:V,0)</f>
        <v>0</v>
      </c>
      <c r="AD1002" s="23">
        <f>_xlfn.XLOOKUP($D1002,前々月商品!$D:$D,前々月商品!V:V,0)</f>
        <v>0</v>
      </c>
      <c r="AE1002" s="23">
        <f t="shared" si="216"/>
        <v>0</v>
      </c>
      <c r="AF1002" s="23">
        <f t="shared" si="217"/>
        <v>0</v>
      </c>
      <c r="AG1002" s="23">
        <f t="shared" si="218"/>
        <v>0</v>
      </c>
      <c r="AH1002" s="12">
        <f>_xlfn.XLOOKUP($D1002,当月商品!$D:$D,当月商品!W:W,0)</f>
        <v>0</v>
      </c>
      <c r="AI1002" s="12">
        <f>_xlfn.XLOOKUP($D1002,前月商品!$D:$D,前月商品!W:W,0)</f>
        <v>0</v>
      </c>
      <c r="AJ1002" s="12">
        <f>_xlfn.XLOOKUP($D1002,前々月商品!$D:$D,前々月商品!W:W,0)</f>
        <v>0</v>
      </c>
      <c r="AK1002" s="12">
        <f>_xlfn.XLOOKUP($D1002,当月商品!$D:$D,当月商品!H:H,0)</f>
        <v>0</v>
      </c>
      <c r="AL1002" s="12">
        <f>_xlfn.XLOOKUP($D1002,前月商品!$D:$D,前月商品!H:H,0)</f>
        <v>0</v>
      </c>
      <c r="AM1002" s="12">
        <f>_xlfn.XLOOKUP($D1002,前々月商品!$D:$D,前々月商品!H:H,0)</f>
        <v>0</v>
      </c>
      <c r="AN1002" s="13">
        <f t="shared" si="219"/>
        <v>0</v>
      </c>
      <c r="AO1002" s="13">
        <f t="shared" si="220"/>
        <v>0</v>
      </c>
      <c r="AP1002" s="13">
        <f t="shared" si="221"/>
        <v>0</v>
      </c>
      <c r="AQ1002" s="16">
        <f t="shared" si="222"/>
        <v>0</v>
      </c>
      <c r="AR1002" s="16">
        <f t="shared" si="223"/>
        <v>0</v>
      </c>
      <c r="AS1002" s="17">
        <f t="shared" si="224"/>
        <v>0</v>
      </c>
      <c r="AT1002" t="e">
        <f t="shared" si="225"/>
        <v>#VALUE!</v>
      </c>
    </row>
    <row r="1003" spans="3:46" ht="36.65" customHeight="1">
      <c r="C1003" s="20">
        <v>998</v>
      </c>
      <c r="D1003" s="53">
        <f>現状商品設定!B1000</f>
        <v>0</v>
      </c>
      <c r="E1003" s="26" t="str">
        <f>IFERROR(_xlfn.XLOOKUP($D1003,現状商品設定!B:B,現状商品設定!C:C,"-"),"-")</f>
        <v>-</v>
      </c>
      <c r="F1003" s="32" t="s">
        <v>46</v>
      </c>
      <c r="G1003" s="30" t="str">
        <f>IFERROR(_xlfn.XLOOKUP($D1003,現状商品設定!B:B,現状商品設定!F:F),"-")</f>
        <v>-</v>
      </c>
      <c r="H1003" s="34" t="e">
        <f>IF(IF(AND(V1003&gt;=設定!$C$3,X1003&gt;=L1003),G1003*(1+設定!$C$6),IF(AND(V1003&gt;=設定!$C$3,X1003&lt;L1003),G1003*(1+設定!$C$7*-1),IF(V1003&lt;設定!$C$3,G1003*(1+設定!$C$6),"除外")))&gt;10,IF(AND(V1003&gt;=設定!$C$3,X1003&gt;=L1003),G1003*(1+設定!$C$6),IF(AND(V1003&gt;=設定!$C$3,X1003&lt;L1003),G1003*(1+設定!$C$7*-1),IF(V1003&lt;設定!$C$3,G1003*(1+設定!$C$6),"除外"))),10)</f>
        <v>#VALUE!</v>
      </c>
      <c r="I1003" s="34" t="e">
        <f ca="1">IF(消化率!$I$5&lt;1,商品!H1003*消化率!$I$5,IF(商品!W1003*商品!Q1003/(商品!H1003*消化率!$I$5)&gt;商品!L1003,商品!H1003*消化率!$I$5,J1003))</f>
        <v>#DIV/0!</v>
      </c>
      <c r="J1003" s="34" t="e">
        <f t="shared" si="212"/>
        <v>#VALUE!</v>
      </c>
      <c r="K1003" s="34" t="e">
        <f ca="1">IF(ROUNDDOWN(IF(I1003&gt;=設定!$C$8,設定!$C$8,商品!I1003),0)&lt;10,10,ROUNDDOWN(IF(I1003&gt;=設定!$C$8,設定!$C$8,商品!I1003),0))</f>
        <v>#DIV/0!</v>
      </c>
      <c r="L1003" s="64">
        <f>IF(F1003="標準",設定!$C$4,商品!F1003)</f>
        <v>5</v>
      </c>
      <c r="M1003" s="63" t="str">
        <f>_xlfn.XLOOKUP($D1003,全商品!$F:$F,全商品!H:H,"-")</f>
        <v>-</v>
      </c>
      <c r="N1003" s="12" t="str">
        <f>_xlfn.XLOOKUP($D1003,全商品!$F:$F,全商品!I:I,"-")</f>
        <v>-</v>
      </c>
      <c r="O1003" s="23" t="str">
        <f>_xlfn.XLOOKUP($D1003,全商品!$F:$F,全商品!K:K,"-")</f>
        <v>-</v>
      </c>
      <c r="P1003" s="13" t="str">
        <f>_xlfn.XLOOKUP($D1003,全商品!$F:$F,全商品!M:M,"-")</f>
        <v>-</v>
      </c>
      <c r="Q1003" s="25" t="str">
        <f>_xlfn.XLOOKUP($D1003,現状商品設定!B:B,現状商品設定!D:D,"-")</f>
        <v>-</v>
      </c>
      <c r="R1003" s="22">
        <f>SUM(_xlfn.XLOOKUP($D1003,当月商品!$D:$D,当月商品!I:I,0),_xlfn.XLOOKUP($D1003,前月商品!$D:$D,前月商品!I:I,0),_xlfn.XLOOKUP($D1003,前々月商品!$D:$D,前々月商品!I:I,0))</f>
        <v>0</v>
      </c>
      <c r="S1003" s="23">
        <f>SUM(_xlfn.XLOOKUP($D1003,当月商品!$D:$D,当月商品!V:V,0),_xlfn.XLOOKUP($D1003,前月商品!$D:$D,前月商品!V:V,0),_xlfn.XLOOKUP($D1003,前々月商品!$D:$D,前々月商品!V:V,0))</f>
        <v>0</v>
      </c>
      <c r="T1003" s="23">
        <f t="shared" si="213"/>
        <v>0</v>
      </c>
      <c r="U1003" s="23">
        <f>SUM(_xlfn.XLOOKUP($D1003,当月商品!$D:$D,当月商品!W:W,0),_xlfn.XLOOKUP($D1003,前月商品!$D:$D,前月商品!W:W,0),_xlfn.XLOOKUP($D1003,前々月商品!$D:$D,前々月商品!W:W,0))</f>
        <v>0</v>
      </c>
      <c r="V1003" s="23">
        <f>SUM(_xlfn.XLOOKUP($D1003,当月商品!$D:$D,当月商品!H:H,0),_xlfn.XLOOKUP($D1003,前月商品!$D:$D,前月商品!H:H,0),_xlfn.XLOOKUP($D1003,前々月商品!$D:$D,前々月商品!H:H,0))</f>
        <v>0</v>
      </c>
      <c r="W1003" s="13">
        <f t="shared" si="214"/>
        <v>0</v>
      </c>
      <c r="X1003" s="15">
        <f t="shared" si="215"/>
        <v>0</v>
      </c>
      <c r="Y1003" s="22">
        <f>_xlfn.XLOOKUP($D1003,当月商品!$D:$D,当月商品!I:I,0)</f>
        <v>0</v>
      </c>
      <c r="Z1003" s="23">
        <f>_xlfn.XLOOKUP($D1003,前月商品!$D:$D,前月商品!I:I,0)</f>
        <v>0</v>
      </c>
      <c r="AA1003" s="23">
        <f>_xlfn.XLOOKUP($D1003,前々月商品!$D:$D,前々月商品!I:I,0)</f>
        <v>0</v>
      </c>
      <c r="AB1003" s="23">
        <f>_xlfn.XLOOKUP($D1003,当月商品!$D:$D,当月商品!V:V,0)</f>
        <v>0</v>
      </c>
      <c r="AC1003" s="23">
        <f>_xlfn.XLOOKUP($D1003,前月商品!$D:$D,前月商品!V:V,0)</f>
        <v>0</v>
      </c>
      <c r="AD1003" s="23">
        <f>_xlfn.XLOOKUP($D1003,前々月商品!$D:$D,前々月商品!V:V,0)</f>
        <v>0</v>
      </c>
      <c r="AE1003" s="23">
        <f t="shared" si="216"/>
        <v>0</v>
      </c>
      <c r="AF1003" s="23">
        <f t="shared" si="217"/>
        <v>0</v>
      </c>
      <c r="AG1003" s="23">
        <f t="shared" si="218"/>
        <v>0</v>
      </c>
      <c r="AH1003" s="12">
        <f>_xlfn.XLOOKUP($D1003,当月商品!$D:$D,当月商品!W:W,0)</f>
        <v>0</v>
      </c>
      <c r="AI1003" s="12">
        <f>_xlfn.XLOOKUP($D1003,前月商品!$D:$D,前月商品!W:W,0)</f>
        <v>0</v>
      </c>
      <c r="AJ1003" s="12">
        <f>_xlfn.XLOOKUP($D1003,前々月商品!$D:$D,前々月商品!W:W,0)</f>
        <v>0</v>
      </c>
      <c r="AK1003" s="12">
        <f>_xlfn.XLOOKUP($D1003,当月商品!$D:$D,当月商品!H:H,0)</f>
        <v>0</v>
      </c>
      <c r="AL1003" s="12">
        <f>_xlfn.XLOOKUP($D1003,前月商品!$D:$D,前月商品!H:H,0)</f>
        <v>0</v>
      </c>
      <c r="AM1003" s="12">
        <f>_xlfn.XLOOKUP($D1003,前々月商品!$D:$D,前々月商品!H:H,0)</f>
        <v>0</v>
      </c>
      <c r="AN1003" s="13">
        <f t="shared" si="219"/>
        <v>0</v>
      </c>
      <c r="AO1003" s="13">
        <f t="shared" si="220"/>
        <v>0</v>
      </c>
      <c r="AP1003" s="13">
        <f t="shared" si="221"/>
        <v>0</v>
      </c>
      <c r="AQ1003" s="16">
        <f t="shared" si="222"/>
        <v>0</v>
      </c>
      <c r="AR1003" s="16">
        <f t="shared" si="223"/>
        <v>0</v>
      </c>
      <c r="AS1003" s="17">
        <f t="shared" si="224"/>
        <v>0</v>
      </c>
      <c r="AT1003" t="e">
        <f t="shared" si="225"/>
        <v>#VALUE!</v>
      </c>
    </row>
    <row r="1004" spans="3:46" ht="36.65" customHeight="1">
      <c r="C1004" s="20">
        <v>999</v>
      </c>
      <c r="D1004" s="53">
        <f>現状商品設定!B1001</f>
        <v>0</v>
      </c>
      <c r="E1004" s="26" t="str">
        <f>IFERROR(_xlfn.XLOOKUP($D1004,現状商品設定!B:B,現状商品設定!C:C,"-"),"-")</f>
        <v>-</v>
      </c>
      <c r="F1004" s="32" t="s">
        <v>46</v>
      </c>
      <c r="G1004" s="30" t="str">
        <f>IFERROR(_xlfn.XLOOKUP($D1004,現状商品設定!B:B,現状商品設定!F:F),"-")</f>
        <v>-</v>
      </c>
      <c r="H1004" s="34" t="e">
        <f>IF(IF(AND(V1004&gt;=設定!$C$3,X1004&gt;=L1004),G1004*(1+設定!$C$6),IF(AND(V1004&gt;=設定!$C$3,X1004&lt;L1004),G1004*(1+設定!$C$7*-1),IF(V1004&lt;設定!$C$3,G1004*(1+設定!$C$6),"除外")))&gt;10,IF(AND(V1004&gt;=設定!$C$3,X1004&gt;=L1004),G1004*(1+設定!$C$6),IF(AND(V1004&gt;=設定!$C$3,X1004&lt;L1004),G1004*(1+設定!$C$7*-1),IF(V1004&lt;設定!$C$3,G1004*(1+設定!$C$6),"除外"))),10)</f>
        <v>#VALUE!</v>
      </c>
      <c r="I1004" s="34" t="e">
        <f ca="1">IF(消化率!$I$5&lt;1,商品!H1004*消化率!$I$5,IF(商品!W1004*商品!Q1004/(商品!H1004*消化率!$I$5)&gt;商品!L1004,商品!H1004*消化率!$I$5,J1004))</f>
        <v>#DIV/0!</v>
      </c>
      <c r="J1004" s="34" t="e">
        <f t="shared" si="212"/>
        <v>#VALUE!</v>
      </c>
      <c r="K1004" s="34" t="e">
        <f ca="1">IF(ROUNDDOWN(IF(I1004&gt;=設定!$C$8,設定!$C$8,商品!I1004),0)&lt;10,10,ROUNDDOWN(IF(I1004&gt;=設定!$C$8,設定!$C$8,商品!I1004),0))</f>
        <v>#DIV/0!</v>
      </c>
      <c r="L1004" s="64">
        <f>IF(F1004="標準",設定!$C$4,商品!F1004)</f>
        <v>5</v>
      </c>
      <c r="M1004" s="63" t="str">
        <f>_xlfn.XLOOKUP($D1004,全商品!$F:$F,全商品!H:H,"-")</f>
        <v>-</v>
      </c>
      <c r="N1004" s="12" t="str">
        <f>_xlfn.XLOOKUP($D1004,全商品!$F:$F,全商品!I:I,"-")</f>
        <v>-</v>
      </c>
      <c r="O1004" s="23" t="str">
        <f>_xlfn.XLOOKUP($D1004,全商品!$F:$F,全商品!K:K,"-")</f>
        <v>-</v>
      </c>
      <c r="P1004" s="13" t="str">
        <f>_xlfn.XLOOKUP($D1004,全商品!$F:$F,全商品!M:M,"-")</f>
        <v>-</v>
      </c>
      <c r="Q1004" s="25" t="str">
        <f>_xlfn.XLOOKUP($D1004,現状商品設定!B:B,現状商品設定!D:D,"-")</f>
        <v>-</v>
      </c>
      <c r="R1004" s="22">
        <f>SUM(_xlfn.XLOOKUP($D1004,当月商品!$D:$D,当月商品!I:I,0),_xlfn.XLOOKUP($D1004,前月商品!$D:$D,前月商品!I:I,0),_xlfn.XLOOKUP($D1004,前々月商品!$D:$D,前々月商品!I:I,0))</f>
        <v>0</v>
      </c>
      <c r="S1004" s="23">
        <f>SUM(_xlfn.XLOOKUP($D1004,当月商品!$D:$D,当月商品!V:V,0),_xlfn.XLOOKUP($D1004,前月商品!$D:$D,前月商品!V:V,0),_xlfn.XLOOKUP($D1004,前々月商品!$D:$D,前々月商品!V:V,0))</f>
        <v>0</v>
      </c>
      <c r="T1004" s="23">
        <f t="shared" si="213"/>
        <v>0</v>
      </c>
      <c r="U1004" s="23">
        <f>SUM(_xlfn.XLOOKUP($D1004,当月商品!$D:$D,当月商品!W:W,0),_xlfn.XLOOKUP($D1004,前月商品!$D:$D,前月商品!W:W,0),_xlfn.XLOOKUP($D1004,前々月商品!$D:$D,前々月商品!W:W,0))</f>
        <v>0</v>
      </c>
      <c r="V1004" s="23">
        <f>SUM(_xlfn.XLOOKUP($D1004,当月商品!$D:$D,当月商品!H:H,0),_xlfn.XLOOKUP($D1004,前月商品!$D:$D,前月商品!H:H,0),_xlfn.XLOOKUP($D1004,前々月商品!$D:$D,前々月商品!H:H,0))</f>
        <v>0</v>
      </c>
      <c r="W1004" s="13">
        <f t="shared" si="214"/>
        <v>0</v>
      </c>
      <c r="X1004" s="15">
        <f t="shared" si="215"/>
        <v>0</v>
      </c>
      <c r="Y1004" s="22">
        <f>_xlfn.XLOOKUP($D1004,当月商品!$D:$D,当月商品!I:I,0)</f>
        <v>0</v>
      </c>
      <c r="Z1004" s="23">
        <f>_xlfn.XLOOKUP($D1004,前月商品!$D:$D,前月商品!I:I,0)</f>
        <v>0</v>
      </c>
      <c r="AA1004" s="23">
        <f>_xlfn.XLOOKUP($D1004,前々月商品!$D:$D,前々月商品!I:I,0)</f>
        <v>0</v>
      </c>
      <c r="AB1004" s="23">
        <f>_xlfn.XLOOKUP($D1004,当月商品!$D:$D,当月商品!V:V,0)</f>
        <v>0</v>
      </c>
      <c r="AC1004" s="23">
        <f>_xlfn.XLOOKUP($D1004,前月商品!$D:$D,前月商品!V:V,0)</f>
        <v>0</v>
      </c>
      <c r="AD1004" s="23">
        <f>_xlfn.XLOOKUP($D1004,前々月商品!$D:$D,前々月商品!V:V,0)</f>
        <v>0</v>
      </c>
      <c r="AE1004" s="23">
        <f t="shared" si="216"/>
        <v>0</v>
      </c>
      <c r="AF1004" s="23">
        <f t="shared" si="217"/>
        <v>0</v>
      </c>
      <c r="AG1004" s="23">
        <f t="shared" si="218"/>
        <v>0</v>
      </c>
      <c r="AH1004" s="12">
        <f>_xlfn.XLOOKUP($D1004,当月商品!$D:$D,当月商品!W:W,0)</f>
        <v>0</v>
      </c>
      <c r="AI1004" s="12">
        <f>_xlfn.XLOOKUP($D1004,前月商品!$D:$D,前月商品!W:W,0)</f>
        <v>0</v>
      </c>
      <c r="AJ1004" s="12">
        <f>_xlfn.XLOOKUP($D1004,前々月商品!$D:$D,前々月商品!W:W,0)</f>
        <v>0</v>
      </c>
      <c r="AK1004" s="12">
        <f>_xlfn.XLOOKUP($D1004,当月商品!$D:$D,当月商品!H:H,0)</f>
        <v>0</v>
      </c>
      <c r="AL1004" s="12">
        <f>_xlfn.XLOOKUP($D1004,前月商品!$D:$D,前月商品!H:H,0)</f>
        <v>0</v>
      </c>
      <c r="AM1004" s="12">
        <f>_xlfn.XLOOKUP($D1004,前々月商品!$D:$D,前々月商品!H:H,0)</f>
        <v>0</v>
      </c>
      <c r="AN1004" s="13">
        <f t="shared" si="219"/>
        <v>0</v>
      </c>
      <c r="AO1004" s="13">
        <f t="shared" si="220"/>
        <v>0</v>
      </c>
      <c r="AP1004" s="13">
        <f t="shared" si="221"/>
        <v>0</v>
      </c>
      <c r="AQ1004" s="16">
        <f t="shared" si="222"/>
        <v>0</v>
      </c>
      <c r="AR1004" s="16">
        <f t="shared" si="223"/>
        <v>0</v>
      </c>
      <c r="AS1004" s="17">
        <f t="shared" si="224"/>
        <v>0</v>
      </c>
      <c r="AT1004" t="e">
        <f t="shared" si="225"/>
        <v>#VALUE!</v>
      </c>
    </row>
    <row r="1005" spans="3:46" ht="36.65" customHeight="1">
      <c r="C1005" s="20">
        <v>1000</v>
      </c>
      <c r="D1005" s="53">
        <f>現状商品設定!B1002</f>
        <v>0</v>
      </c>
      <c r="E1005" s="26" t="str">
        <f>IFERROR(_xlfn.XLOOKUP($D1005,現状商品設定!B:B,現状商品設定!C:C,"-"),"-")</f>
        <v>-</v>
      </c>
      <c r="F1005" s="32" t="s">
        <v>46</v>
      </c>
      <c r="G1005" s="30" t="str">
        <f>IFERROR(_xlfn.XLOOKUP($D1005,現状商品設定!B:B,現状商品設定!F:F),"-")</f>
        <v>-</v>
      </c>
      <c r="H1005" s="34" t="e">
        <f>IF(IF(AND(V1005&gt;=設定!$C$3,X1005&gt;=L1005),G1005*(1+設定!$C$6),IF(AND(V1005&gt;=設定!$C$3,X1005&lt;L1005),G1005*(1+設定!$C$7*-1),IF(V1005&lt;設定!$C$3,G1005*(1+設定!$C$6),"除外")))&gt;10,IF(AND(V1005&gt;=設定!$C$3,X1005&gt;=L1005),G1005*(1+設定!$C$6),IF(AND(V1005&gt;=設定!$C$3,X1005&lt;L1005),G1005*(1+設定!$C$7*-1),IF(V1005&lt;設定!$C$3,G1005*(1+設定!$C$6),"除外"))),10)</f>
        <v>#VALUE!</v>
      </c>
      <c r="I1005" s="34" t="e">
        <f ca="1">IF(消化率!$I$5&lt;1,商品!H1005*消化率!$I$5,IF(商品!W1005*商品!Q1005/(商品!H1005*消化率!$I$5)&gt;商品!L1005,商品!H1005*消化率!$I$5,J1005))</f>
        <v>#DIV/0!</v>
      </c>
      <c r="J1005" s="34" t="e">
        <f t="shared" si="212"/>
        <v>#VALUE!</v>
      </c>
      <c r="K1005" s="34" t="e">
        <f ca="1">IF(ROUNDDOWN(IF(I1005&gt;=設定!$C$8,設定!$C$8,商品!I1005),0)&lt;10,10,ROUNDDOWN(IF(I1005&gt;=設定!$C$8,設定!$C$8,商品!I1005),0))</f>
        <v>#DIV/0!</v>
      </c>
      <c r="L1005" s="64">
        <f>IF(F1005="標準",設定!$C$4,商品!F1005)</f>
        <v>5</v>
      </c>
      <c r="M1005" s="63" t="str">
        <f>_xlfn.XLOOKUP($D1005,全商品!$F:$F,全商品!H:H,"-")</f>
        <v>-</v>
      </c>
      <c r="N1005" s="12" t="str">
        <f>_xlfn.XLOOKUP($D1005,全商品!$F:$F,全商品!I:I,"-")</f>
        <v>-</v>
      </c>
      <c r="O1005" s="23" t="str">
        <f>_xlfn.XLOOKUP($D1005,全商品!$F:$F,全商品!K:K,"-")</f>
        <v>-</v>
      </c>
      <c r="P1005" s="13" t="str">
        <f>_xlfn.XLOOKUP($D1005,全商品!$F:$F,全商品!M:M,"-")</f>
        <v>-</v>
      </c>
      <c r="Q1005" s="25" t="str">
        <f>_xlfn.XLOOKUP($D1005,現状商品設定!B:B,現状商品設定!D:D,"-")</f>
        <v>-</v>
      </c>
      <c r="R1005" s="22">
        <f>SUM(_xlfn.XLOOKUP($D1005,当月商品!$D:$D,当月商品!I:I,0),_xlfn.XLOOKUP($D1005,前月商品!$D:$D,前月商品!I:I,0),_xlfn.XLOOKUP($D1005,前々月商品!$D:$D,前々月商品!I:I,0))</f>
        <v>0</v>
      </c>
      <c r="S1005" s="23">
        <f>SUM(_xlfn.XLOOKUP($D1005,当月商品!$D:$D,当月商品!V:V,0),_xlfn.XLOOKUP($D1005,前月商品!$D:$D,前月商品!V:V,0),_xlfn.XLOOKUP($D1005,前々月商品!$D:$D,前々月商品!V:V,0))</f>
        <v>0</v>
      </c>
      <c r="T1005" s="23">
        <f t="shared" si="213"/>
        <v>0</v>
      </c>
      <c r="U1005" s="23">
        <f>SUM(_xlfn.XLOOKUP($D1005,当月商品!$D:$D,当月商品!W:W,0),_xlfn.XLOOKUP($D1005,前月商品!$D:$D,前月商品!W:W,0),_xlfn.XLOOKUP($D1005,前々月商品!$D:$D,前々月商品!W:W,0))</f>
        <v>0</v>
      </c>
      <c r="V1005" s="23">
        <f>SUM(_xlfn.XLOOKUP($D1005,当月商品!$D:$D,当月商品!H:H,0),_xlfn.XLOOKUP($D1005,前月商品!$D:$D,前月商品!H:H,0),_xlfn.XLOOKUP($D1005,前々月商品!$D:$D,前々月商品!H:H,0))</f>
        <v>0</v>
      </c>
      <c r="W1005" s="13">
        <f t="shared" si="214"/>
        <v>0</v>
      </c>
      <c r="X1005" s="15">
        <f t="shared" si="215"/>
        <v>0</v>
      </c>
      <c r="Y1005" s="22">
        <f>_xlfn.XLOOKUP($D1005,当月商品!$D:$D,当月商品!I:I,0)</f>
        <v>0</v>
      </c>
      <c r="Z1005" s="23">
        <f>_xlfn.XLOOKUP($D1005,前月商品!$D:$D,前月商品!I:I,0)</f>
        <v>0</v>
      </c>
      <c r="AA1005" s="23">
        <f>_xlfn.XLOOKUP($D1005,前々月商品!$D:$D,前々月商品!I:I,0)</f>
        <v>0</v>
      </c>
      <c r="AB1005" s="23">
        <f>_xlfn.XLOOKUP($D1005,当月商品!$D:$D,当月商品!V:V,0)</f>
        <v>0</v>
      </c>
      <c r="AC1005" s="23">
        <f>_xlfn.XLOOKUP($D1005,前月商品!$D:$D,前月商品!V:V,0)</f>
        <v>0</v>
      </c>
      <c r="AD1005" s="23">
        <f>_xlfn.XLOOKUP($D1005,前々月商品!$D:$D,前々月商品!V:V,0)</f>
        <v>0</v>
      </c>
      <c r="AE1005" s="23">
        <f t="shared" si="216"/>
        <v>0</v>
      </c>
      <c r="AF1005" s="23">
        <f t="shared" si="217"/>
        <v>0</v>
      </c>
      <c r="AG1005" s="23">
        <f t="shared" si="218"/>
        <v>0</v>
      </c>
      <c r="AH1005" s="12">
        <f>_xlfn.XLOOKUP($D1005,当月商品!$D:$D,当月商品!W:W,0)</f>
        <v>0</v>
      </c>
      <c r="AI1005" s="12">
        <f>_xlfn.XLOOKUP($D1005,前月商品!$D:$D,前月商品!W:W,0)</f>
        <v>0</v>
      </c>
      <c r="AJ1005" s="12">
        <f>_xlfn.XLOOKUP($D1005,前々月商品!$D:$D,前々月商品!W:W,0)</f>
        <v>0</v>
      </c>
      <c r="AK1005" s="12">
        <f>_xlfn.XLOOKUP($D1005,当月商品!$D:$D,当月商品!H:H,0)</f>
        <v>0</v>
      </c>
      <c r="AL1005" s="12">
        <f>_xlfn.XLOOKUP($D1005,前月商品!$D:$D,前月商品!H:H,0)</f>
        <v>0</v>
      </c>
      <c r="AM1005" s="12">
        <f>_xlfn.XLOOKUP($D1005,前々月商品!$D:$D,前々月商品!H:H,0)</f>
        <v>0</v>
      </c>
      <c r="AN1005" s="13">
        <f t="shared" si="219"/>
        <v>0</v>
      </c>
      <c r="AO1005" s="13">
        <f t="shared" si="220"/>
        <v>0</v>
      </c>
      <c r="AP1005" s="13">
        <f t="shared" si="221"/>
        <v>0</v>
      </c>
      <c r="AQ1005" s="16">
        <f t="shared" si="222"/>
        <v>0</v>
      </c>
      <c r="AR1005" s="16">
        <f t="shared" si="223"/>
        <v>0</v>
      </c>
      <c r="AS1005" s="17">
        <f t="shared" si="224"/>
        <v>0</v>
      </c>
      <c r="AT1005" t="e">
        <f t="shared" si="225"/>
        <v>#VALUE!</v>
      </c>
    </row>
    <row r="1006" spans="3:46">
      <c r="E1006" s="27" t="s">
        <v>47</v>
      </c>
      <c r="F1006" s="27"/>
      <c r="G1006" s="27"/>
      <c r="H1006" s="31"/>
      <c r="I1006" s="31"/>
      <c r="J1006" s="31"/>
      <c r="K1006" s="31"/>
      <c r="L1006" s="27"/>
      <c r="Q1006" s="24"/>
      <c r="R1006" s="24">
        <f>SUM(R6:R1005)</f>
        <v>0</v>
      </c>
      <c r="S1006" s="24">
        <f>SUM(S6:S1005)</f>
        <v>0</v>
      </c>
      <c r="T1006" s="24">
        <f t="shared" ref="T1006" si="226">IFERROR(R1006/V1006,0)</f>
        <v>0</v>
      </c>
      <c r="U1006" s="24">
        <f>SUM(U6:U1005)</f>
        <v>0</v>
      </c>
      <c r="V1006" s="24">
        <f>SUM(V6:V1005)</f>
        <v>0</v>
      </c>
      <c r="W1006" s="18">
        <f t="shared" ref="W1006" si="227">IFERROR(U1006/V1006,0)</f>
        <v>0</v>
      </c>
      <c r="X1006" s="19">
        <f t="shared" ref="X1006" si="228">IFERROR(S1006/R1006,0)</f>
        <v>0</v>
      </c>
    </row>
  </sheetData>
  <autoFilter ref="C5:AS1006" xr:uid="{00000000-0009-0000-0000-000000000000}"/>
  <phoneticPr fontId="2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7DE863-4193-458A-92B9-DC1C0C108562}">
  <dimension ref="B1:AR1006"/>
  <sheetViews>
    <sheetView showGridLines="0" zoomScaleNormal="100" workbookViewId="0">
      <pane xSplit="5" ySplit="5" topLeftCell="F6" activePane="bottomRight" state="frozen"/>
      <selection pane="topRight" activeCell="D1" sqref="D1"/>
      <selection pane="bottomLeft" activeCell="A5" sqref="A5"/>
      <selection pane="bottomRight" activeCell="H6" sqref="H6"/>
    </sheetView>
  </sheetViews>
  <sheetFormatPr defaultRowHeight="18"/>
  <cols>
    <col min="1" max="2" width="1.08203125" customWidth="1"/>
    <col min="3" max="3" width="5.5" customWidth="1"/>
    <col min="4" max="4" width="24.83203125" style="51" customWidth="1"/>
    <col min="5" max="6" width="36.58203125" customWidth="1"/>
    <col min="7" max="15" width="9.5" customWidth="1"/>
    <col min="16" max="16" width="10.5" customWidth="1"/>
    <col min="17" max="17" width="13" bestFit="1" customWidth="1"/>
    <col min="18" max="21" width="10.5" customWidth="1"/>
    <col min="22" max="22" width="8.83203125" customWidth="1"/>
    <col min="23" max="44" width="10.5" customWidth="1"/>
  </cols>
  <sheetData>
    <row r="1" spans="2:44" ht="22.5">
      <c r="G1" s="28"/>
      <c r="H1" s="28"/>
      <c r="J1" s="28"/>
    </row>
    <row r="2" spans="2:44" ht="22.5">
      <c r="B2" s="1"/>
      <c r="C2" s="2" t="s">
        <v>48</v>
      </c>
      <c r="D2" s="54"/>
      <c r="E2" s="2"/>
      <c r="F2" s="28"/>
      <c r="I2" s="28"/>
      <c r="K2" s="28"/>
      <c r="L2" s="28"/>
      <c r="M2" s="28"/>
      <c r="N2" s="28"/>
      <c r="O2" s="28"/>
    </row>
    <row r="3" spans="2:44" ht="18.5" thickBot="1">
      <c r="N3" s="35"/>
      <c r="X3" t="s">
        <v>49</v>
      </c>
      <c r="AA3" t="s">
        <v>49</v>
      </c>
      <c r="AG3" t="s">
        <v>49</v>
      </c>
      <c r="AJ3" t="s">
        <v>49</v>
      </c>
    </row>
    <row r="4" spans="2:44" ht="18.5" thickTop="1">
      <c r="G4" t="s">
        <v>24</v>
      </c>
      <c r="P4" s="5" t="s">
        <v>26</v>
      </c>
      <c r="Q4" s="4"/>
      <c r="R4" s="4"/>
      <c r="S4" s="4"/>
      <c r="T4" s="4"/>
      <c r="U4" s="4"/>
      <c r="V4" s="4"/>
      <c r="W4" s="6"/>
      <c r="X4" s="5"/>
      <c r="Y4" s="4" t="s">
        <v>27</v>
      </c>
      <c r="Z4" s="6"/>
      <c r="AA4" s="3"/>
      <c r="AB4" s="4" t="s">
        <v>28</v>
      </c>
      <c r="AC4" s="6"/>
      <c r="AD4" s="3"/>
      <c r="AE4" s="4" t="s">
        <v>29</v>
      </c>
      <c r="AF4" s="6"/>
      <c r="AG4" s="3"/>
      <c r="AH4" s="4" t="s">
        <v>30</v>
      </c>
      <c r="AI4" s="6"/>
      <c r="AJ4" s="3"/>
      <c r="AK4" s="4" t="s">
        <v>31</v>
      </c>
      <c r="AL4" s="6"/>
      <c r="AM4" s="3"/>
      <c r="AN4" s="4" t="s">
        <v>32</v>
      </c>
      <c r="AO4" s="6"/>
      <c r="AP4" s="3"/>
      <c r="AQ4" s="4" t="s">
        <v>14</v>
      </c>
      <c r="AR4" s="7"/>
    </row>
    <row r="5" spans="2:44">
      <c r="C5" s="8" t="s">
        <v>33</v>
      </c>
      <c r="D5" s="52" t="s">
        <v>34</v>
      </c>
      <c r="E5" s="9" t="s">
        <v>35</v>
      </c>
      <c r="F5" s="46" t="s">
        <v>50</v>
      </c>
      <c r="G5" s="59" t="s">
        <v>36</v>
      </c>
      <c r="H5" s="59" t="s">
        <v>51</v>
      </c>
      <c r="I5" s="59" t="s">
        <v>37</v>
      </c>
      <c r="J5" s="59" t="s">
        <v>52</v>
      </c>
      <c r="K5" s="59" t="s">
        <v>38</v>
      </c>
      <c r="L5" s="59" t="s">
        <v>179</v>
      </c>
      <c r="M5" s="59" t="s">
        <v>180</v>
      </c>
      <c r="N5" s="57" t="s">
        <v>39</v>
      </c>
      <c r="O5" s="33" t="s">
        <v>40</v>
      </c>
      <c r="P5" s="10" t="s">
        <v>27</v>
      </c>
      <c r="Q5" s="8" t="s">
        <v>28</v>
      </c>
      <c r="R5" s="8" t="s">
        <v>29</v>
      </c>
      <c r="S5" s="8" t="s">
        <v>30</v>
      </c>
      <c r="T5" s="8" t="s">
        <v>31</v>
      </c>
      <c r="U5" s="8" t="s">
        <v>32</v>
      </c>
      <c r="V5" s="9" t="s">
        <v>42</v>
      </c>
      <c r="W5" s="9" t="s">
        <v>14</v>
      </c>
      <c r="X5" s="10" t="s">
        <v>43</v>
      </c>
      <c r="Y5" s="8" t="s">
        <v>53</v>
      </c>
      <c r="Z5" s="8" t="s">
        <v>54</v>
      </c>
      <c r="AA5" s="10" t="s">
        <v>43</v>
      </c>
      <c r="AB5" s="8" t="s">
        <v>53</v>
      </c>
      <c r="AC5" s="8" t="s">
        <v>54</v>
      </c>
      <c r="AD5" s="10" t="s">
        <v>43</v>
      </c>
      <c r="AE5" s="8" t="s">
        <v>53</v>
      </c>
      <c r="AF5" s="8" t="s">
        <v>54</v>
      </c>
      <c r="AG5" s="10" t="s">
        <v>43</v>
      </c>
      <c r="AH5" s="8" t="s">
        <v>53</v>
      </c>
      <c r="AI5" s="8" t="s">
        <v>54</v>
      </c>
      <c r="AJ5" s="10" t="s">
        <v>43</v>
      </c>
      <c r="AK5" s="8" t="s">
        <v>53</v>
      </c>
      <c r="AL5" s="8" t="s">
        <v>54</v>
      </c>
      <c r="AM5" s="10" t="s">
        <v>43</v>
      </c>
      <c r="AN5" s="8" t="s">
        <v>53</v>
      </c>
      <c r="AO5" s="8" t="s">
        <v>54</v>
      </c>
      <c r="AP5" s="10" t="s">
        <v>43</v>
      </c>
      <c r="AQ5" s="8" t="s">
        <v>53</v>
      </c>
      <c r="AR5" s="8" t="s">
        <v>54</v>
      </c>
    </row>
    <row r="6" spans="2:44" ht="36.65" customHeight="1">
      <c r="C6" s="20">
        <v>1</v>
      </c>
      <c r="D6" s="53">
        <f>現状ワード設定!B3</f>
        <v>0</v>
      </c>
      <c r="E6" s="26" t="str">
        <f>IFERROR(_xlfn.XLOOKUP($D6,現状商品設定!B:B,現状商品設定!C:C,"-"),"-")</f>
        <v>-</v>
      </c>
      <c r="F6" s="56">
        <f>現状ワード設定!G3</f>
        <v>0</v>
      </c>
      <c r="G6" s="60" t="s">
        <v>46</v>
      </c>
      <c r="H6" s="47" t="str">
        <f>IFERROR(_xlfn.XLOOKUP(D6,商品!$D:$D,商品!$H:$H),"")</f>
        <v/>
      </c>
      <c r="I6" s="50" t="str">
        <f>IFERROR(_xlfn.XLOOKUP(D6&amp;F6,現状ワード設定!J:J,現状ワード設定!H:H),"")</f>
        <v/>
      </c>
      <c r="J6" s="47" t="str">
        <f>IFERROR(_xlfn.XLOOKUP(D6&amp;F6,現状ワード設定!J:J,現状ワード設定!I:I),"")</f>
        <v/>
      </c>
      <c r="K6" s="47" t="e">
        <f>IF(AND(T6&gt;=設定!$C$12,W6&gt;=O6),I6*(1+設定!$F$12),IF(AND(T6&gt;=設定!$C$13,W6&lt;O6),I6*(1+設定!$F$13),IF(AND(T6&lt;設定!$C$14,U6&gt;=設定!$E$14),I6*(1+設定!$F$14),IF(AND(T6&lt;設定!$C$15,U6&lt;設定!$E$15),I6*(1+設定!$F$15),"除外"))))</f>
        <v>#VALUE!</v>
      </c>
      <c r="L6" s="58" t="e">
        <f ca="1">IF(消化率!$I$5&lt;1,K6*消化率!$I$5,IF(U6*V6/(K6*消化率!$I$5)&gt;O6,K6*消化率!$I$5,M6))</f>
        <v>#DIV/0!</v>
      </c>
      <c r="M6" s="58" t="e">
        <f>IF(U6*V6/O6-H6&gt;0,U6*V6/O6-H6,K6)</f>
        <v>#VALUE!</v>
      </c>
      <c r="N6" s="58" t="e">
        <f ca="1">IF(ROUNDUP(IF(IF(IF(AND(設定!$D$8&lt;=L6,設定!$D$8&lt;J6),設定!$D$8,IF(AND(J6&lt;=L6,J6&lt;設定!$D$8),J6,IF(AND(L6&lt;=J6,J6&lt;設定!$D$8),J6,L6)))=0,設定!$D$8,IF(AND(設定!$D$8&lt;=L6,設定!$D$8&lt;J6),設定!$D$8,IF(AND(J6&lt;=L6,J6&lt;設定!$D$8),J6,IF(AND(L6&lt;=J6,J6&lt;設定!$D$8),J6,L6))))&lt;=H6,H6+1,IF(IF(AND(設定!$D$8&lt;=L6,設定!$D$8&lt;J6),設定!$D$8,IF(AND(J6&lt;=L6,J6&lt;設定!$D$8),J6,IF(AND(L6&lt;=J6,J6&lt;設定!$D$8),J6,L6)))=0,設定!$D$8,IF(AND(設定!$D$8&lt;=L6,設定!$D$8&lt;J6),設定!$D$8,IF(AND(J6&lt;=L6,J6&lt;設定!$D$8),J6,IF(AND(L6&lt;=J6,J6&lt;設定!$D$8),J6,L6))))),0)&gt;40,ROUNDUP(IF(IF(IF(AND(設定!$D$8&lt;=L6,設定!$D$8&lt;J6),設定!$D$8,IF(AND(J6&lt;=L6,J6&lt;設定!$D$8),J6,IF(AND(L6&lt;=J6,J6&lt;設定!$D$8),J6,L6)))=0,設定!$D$8,IF(AND(設定!$D$8&lt;=L6,設定!$D$8&lt;J6),設定!$D$8,IF(AND(J6&lt;=L6,J6&lt;設定!$D$8),J6,IF(AND(L6&lt;=J6,J6&lt;設定!$D$8),J6,L6))))&lt;=H6,H6+1,IF(IF(AND(設定!$D$8&lt;=L6,設定!$D$8&lt;J6),設定!$D$8,IF(AND(J6&lt;=L6,J6&lt;設定!$D$8),J6,IF(AND(L6&lt;=J6,J6&lt;設定!$D$8),J6,L6)))=0,設定!$D$8,IF(AND(設定!$D$8&lt;=L6,設定!$D$8&lt;J6),設定!$D$8,IF(AND(J6&lt;=L6,J6&lt;設定!$D$8),J6,IF(AND(L6&lt;=J6,J6&lt;設定!$D$8),J6,L6))))),0),40)</f>
        <v>#DIV/0!</v>
      </c>
      <c r="O6" s="55">
        <f>IF(G6="標準",設定!$C$4,G6)</f>
        <v>5</v>
      </c>
      <c r="P6" s="45">
        <f>SUM(X6:Z6)</f>
        <v>0</v>
      </c>
      <c r="Q6" s="14">
        <f>SUM(AA6:AC6)</f>
        <v>0</v>
      </c>
      <c r="R6" s="23">
        <f t="shared" ref="R6:R7" si="0">IFERROR(P6/T6,0)</f>
        <v>0</v>
      </c>
      <c r="S6" s="12">
        <f>SUM(AG6:AI6)</f>
        <v>0</v>
      </c>
      <c r="T6" s="23">
        <f>SUM(AJ6:AL6)</f>
        <v>0</v>
      </c>
      <c r="U6" s="13">
        <f>IFERROR(S6/T6,0)</f>
        <v>0</v>
      </c>
      <c r="V6" s="104" t="str">
        <f>INDEX(商品!Q:Q,MATCH(キーワード!D6,商品!D:D,0),1)</f>
        <v>-</v>
      </c>
      <c r="W6" s="15">
        <f>IFERROR(Q6/P6,0)</f>
        <v>0</v>
      </c>
      <c r="X6" s="22">
        <f>SUMIFS(当月ワード!$J$3:$J$1000,当月ワード!$D$3:$D$1000,キーワード!$D6,当月ワード!$E$3:$E$1000,キーワード!$F6)</f>
        <v>0</v>
      </c>
      <c r="Y6" s="23">
        <f>SUMIFS(前月ワード!$J$3:$J$1000,前月ワード!$D$3:$D$1000,キーワード!$D6,前月ワード!$E$3:$E$1000,キーワード!$F6)</f>
        <v>0</v>
      </c>
      <c r="Z6" s="23">
        <f>SUMIFS(前々月ワード!$J$3:$J$1000,前々月ワード!$D$3:$D$1000,キーワード!$D6,前々月ワード!$E$3:$E$1000,キーワード!$F6)</f>
        <v>0</v>
      </c>
      <c r="AA6" s="22">
        <f>SUMIFS(当月ワード!$W$3:$W$1000,当月ワード!$D$3:$D$1000,キーワード!$D6,当月ワード!$E$3:$E$1000,キーワード!$F6)</f>
        <v>0</v>
      </c>
      <c r="AB6" s="23">
        <f>SUMIFS(前月ワード!$W$3:$W$1000,前月ワード!$D$3:$D$1000,キーワード!$D6,前月ワード!$E$3:$E$1000,キーワード!$F6)</f>
        <v>0</v>
      </c>
      <c r="AC6" s="23">
        <f>SUMIFS(前々月ワード!$W$3:$W$1000,前々月ワード!$D$3:$D$1000,キーワード!$D6,前々月ワード!$E$3:$E$1000,キーワード!$F6)</f>
        <v>0</v>
      </c>
      <c r="AD6" s="23">
        <f>IFERROR(X6/AJ6,0)</f>
        <v>0</v>
      </c>
      <c r="AE6" s="23">
        <f t="shared" ref="AE6:AF21" si="1">IFERROR(Y6/AK6,0)</f>
        <v>0</v>
      </c>
      <c r="AF6" s="23">
        <f>IFERROR(Z6/AL6,0)</f>
        <v>0</v>
      </c>
      <c r="AG6" s="22">
        <f>SUMIFS(当月ワード!$X$3:$X$1000,当月ワード!$D$3:$D$1000,キーワード!$D6,当月ワード!$E$3:$E$1000,キーワード!$F6)</f>
        <v>0</v>
      </c>
      <c r="AH6" s="23">
        <f>SUMIFS(前月ワード!$X$3:$X$1000,前月ワード!$D$3:$D$1000,キーワード!$D6,前月ワード!$E$3:$E$1000,キーワード!$F6)</f>
        <v>0</v>
      </c>
      <c r="AI6" s="23">
        <f>SUMIFS(前々月ワード!$X$3:$X$1000,前々月ワード!$D$3:$D$1000,キーワード!$D6,前々月ワード!$E$3:$E$1000,キーワード!$F6)</f>
        <v>0</v>
      </c>
      <c r="AJ6" s="22">
        <f>SUMIFS(当月ワード!$I$3:$I$1000,当月ワード!$D$3:$D$1000,キーワード!$D6,当月ワード!$E$3:$E$1000,キーワード!$F6)</f>
        <v>0</v>
      </c>
      <c r="AK6" s="23">
        <f>SUMIFS(前月ワード!$I$3:$I$1000,前月ワード!$D$3:$D$1000,キーワード!$D6,前月ワード!$E$3:$E$1000,キーワード!$F6)</f>
        <v>0</v>
      </c>
      <c r="AL6" s="23">
        <f>SUMIFS(前々月ワード!$I$3:$I$1000,前々月ワード!$D$3:$D$1000,キーワード!$D6,前々月ワード!$E$3:$E$1000,キーワード!$F6)</f>
        <v>0</v>
      </c>
      <c r="AM6" s="13">
        <f>IFERROR(AG6/AJ6,0)</f>
        <v>0</v>
      </c>
      <c r="AN6" s="13">
        <f t="shared" ref="AN6:AO21" si="2">IFERROR(AH6/AK6,0)</f>
        <v>0</v>
      </c>
      <c r="AO6" s="13">
        <f t="shared" si="2"/>
        <v>0</v>
      </c>
      <c r="AP6" s="16">
        <f>IFERROR(AA6/X6,0)</f>
        <v>0</v>
      </c>
      <c r="AQ6" s="16">
        <f>IFERROR(AB6/Y6,0)</f>
        <v>0</v>
      </c>
      <c r="AR6" s="17">
        <f>IFERROR(AC6/Z6,0)</f>
        <v>0</v>
      </c>
    </row>
    <row r="7" spans="2:44" ht="36.65" customHeight="1">
      <c r="C7" s="20">
        <v>2</v>
      </c>
      <c r="D7" s="53">
        <f>現状ワード設定!B4</f>
        <v>0</v>
      </c>
      <c r="E7" s="26" t="str">
        <f>IFERROR(_xlfn.XLOOKUP($D7,現状商品設定!B:B,現状商品設定!C:C,"-"),"-")</f>
        <v>-</v>
      </c>
      <c r="F7" s="56">
        <f>現状ワード設定!G4</f>
        <v>0</v>
      </c>
      <c r="G7" s="60" t="s">
        <v>46</v>
      </c>
      <c r="H7" s="47" t="str">
        <f>IFERROR(_xlfn.XLOOKUP(D7,商品!$D:$D,商品!$H:$H),"")</f>
        <v/>
      </c>
      <c r="I7" s="50" t="str">
        <f>IFERROR(_xlfn.XLOOKUP(D7&amp;F7,現状ワード設定!J:J,現状ワード設定!H:H),"")</f>
        <v/>
      </c>
      <c r="J7" s="47" t="str">
        <f>IFERROR(_xlfn.XLOOKUP(D7&amp;F7,現状ワード設定!J:J,現状ワード設定!I:I),"")</f>
        <v/>
      </c>
      <c r="K7" s="47" t="e">
        <f>IF(AND(T7&gt;=設定!$C$12,W7&gt;=O7),I7*(1+設定!$F$12),IF(AND(T7&gt;=設定!$C$13,W7&lt;O7),I7*(1+設定!$F$13),IF(AND(T7&lt;設定!$C$14,U7&gt;=設定!$E$14),I7*(1+設定!$F$14),IF(AND(T7&lt;設定!$C$15,U7&lt;設定!$E$15),I7*(1+設定!$F$15),"除外"))))</f>
        <v>#VALUE!</v>
      </c>
      <c r="L7" s="58" t="e">
        <f ca="1">IF(消化率!$I$5&lt;1,K7*消化率!$I$5,IF(U7*V7/(K7*消化率!$I$5)&gt;O7,K7*消化率!$I$5,M7))</f>
        <v>#DIV/0!</v>
      </c>
      <c r="M7" s="58" t="e">
        <f t="shared" ref="M7:M70" si="3">IF(U7*V7/O7-H7&gt;0,U7*V7/O7-H7,K7)</f>
        <v>#VALUE!</v>
      </c>
      <c r="N7" s="58" t="e">
        <f ca="1">IF(ROUNDUP(IF(IF(IF(AND(設定!$D$8&lt;=L7,設定!$D$8&lt;J7),設定!$D$8,IF(AND(J7&lt;=L7,J7&lt;設定!$D$8),J7,IF(AND(L7&lt;=J7,J7&lt;設定!$D$8),J7,L7)))=0,設定!$D$8,IF(AND(設定!$D$8&lt;=L7,設定!$D$8&lt;J7),設定!$D$8,IF(AND(J7&lt;=L7,J7&lt;設定!$D$8),J7,IF(AND(L7&lt;=J7,J7&lt;設定!$D$8),J7,L7))))&lt;=H7,H7+1,IF(IF(AND(設定!$D$8&lt;=L7,設定!$D$8&lt;J7),設定!$D$8,IF(AND(J7&lt;=L7,J7&lt;設定!$D$8),J7,IF(AND(L7&lt;=J7,J7&lt;設定!$D$8),J7,L7)))=0,設定!$D$8,IF(AND(設定!$D$8&lt;=L7,設定!$D$8&lt;J7),設定!$D$8,IF(AND(J7&lt;=L7,J7&lt;設定!$D$8),J7,IF(AND(L7&lt;=J7,J7&lt;設定!$D$8),J7,L7))))),0)&gt;40,ROUNDUP(IF(IF(IF(AND(設定!$D$8&lt;=L7,設定!$D$8&lt;J7),設定!$D$8,IF(AND(J7&lt;=L7,J7&lt;設定!$D$8),J7,IF(AND(L7&lt;=J7,J7&lt;設定!$D$8),J7,L7)))=0,設定!$D$8,IF(AND(設定!$D$8&lt;=L7,設定!$D$8&lt;J7),設定!$D$8,IF(AND(J7&lt;=L7,J7&lt;設定!$D$8),J7,IF(AND(L7&lt;=J7,J7&lt;設定!$D$8),J7,L7))))&lt;=H7,H7+1,IF(IF(AND(設定!$D$8&lt;=L7,設定!$D$8&lt;J7),設定!$D$8,IF(AND(J7&lt;=L7,J7&lt;設定!$D$8),J7,IF(AND(L7&lt;=J7,J7&lt;設定!$D$8),J7,L7)))=0,設定!$D$8,IF(AND(設定!$D$8&lt;=L7,設定!$D$8&lt;J7),設定!$D$8,IF(AND(J7&lt;=L7,J7&lt;設定!$D$8),J7,IF(AND(L7&lt;=J7,J7&lt;設定!$D$8),J7,L7))))),0),40)</f>
        <v>#DIV/0!</v>
      </c>
      <c r="O7" s="55">
        <f>IF(G7="標準",設定!$C$4,G7)</f>
        <v>5</v>
      </c>
      <c r="P7" s="45">
        <f>SUM(X7:Z7)</f>
        <v>0</v>
      </c>
      <c r="Q7" s="14">
        <f t="shared" ref="Q7:Q70" si="4">SUM(AA7:AC7)</f>
        <v>0</v>
      </c>
      <c r="R7" s="23">
        <f t="shared" si="0"/>
        <v>0</v>
      </c>
      <c r="S7" s="12">
        <f>SUM(AG7:AI7)</f>
        <v>0</v>
      </c>
      <c r="T7" s="23">
        <f>SUM(AJ7:AL7)</f>
        <v>0</v>
      </c>
      <c r="U7" s="13">
        <f t="shared" ref="U7:U70" si="5">IFERROR(S7/T7,0)</f>
        <v>0</v>
      </c>
      <c r="V7" s="104" t="str">
        <f>INDEX(商品!Q:Q,MATCH(キーワード!D7,商品!D:D,0),1)</f>
        <v>-</v>
      </c>
      <c r="W7" s="15">
        <f t="shared" ref="W7:W70" si="6">IFERROR(Q7/P7,0)</f>
        <v>0</v>
      </c>
      <c r="X7" s="22">
        <f>SUMIFS(当月ワード!$J$3:$J$1000,当月ワード!$D$3:$D$1000,キーワード!$D7,当月ワード!$E$3:$E$1000,キーワード!$F7)</f>
        <v>0</v>
      </c>
      <c r="Y7" s="23">
        <f>SUMIFS(前月ワード!$J$3:$J$1000,前月ワード!$D$3:$D$1000,キーワード!$D7,前月ワード!$E$3:$E$1000,キーワード!$F7)</f>
        <v>0</v>
      </c>
      <c r="Z7" s="23">
        <f>SUMIFS(前々月ワード!$J$3:$J$1000,前々月ワード!$D$3:$D$1000,キーワード!$D7,前々月ワード!$E$3:$E$1000,キーワード!$F7)</f>
        <v>0</v>
      </c>
      <c r="AA7" s="22">
        <f>SUMIFS(当月ワード!$W$3:$W$1000,当月ワード!$D$3:$D$1000,キーワード!$D7,当月ワード!$E$3:$E$1000,キーワード!$F7)</f>
        <v>0</v>
      </c>
      <c r="AB7" s="23">
        <f>SUMIFS(前月ワード!$W$3:$W$1000,前月ワード!$D$3:$D$1000,キーワード!$D7,前月ワード!$E$3:$E$1000,キーワード!$F7)</f>
        <v>0</v>
      </c>
      <c r="AC7" s="23">
        <f>SUMIFS(前々月ワード!$W$3:$W$1000,前々月ワード!$D$3:$D$1000,キーワード!$D7,前々月ワード!$E$3:$E$1000,キーワード!$F7)</f>
        <v>0</v>
      </c>
      <c r="AD7" s="23">
        <f t="shared" ref="AD7:AF70" si="7">IFERROR(X7/AJ7,0)</f>
        <v>0</v>
      </c>
      <c r="AE7" s="23">
        <f t="shared" si="1"/>
        <v>0</v>
      </c>
      <c r="AF7" s="23">
        <f t="shared" si="1"/>
        <v>0</v>
      </c>
      <c r="AG7" s="22">
        <f>SUMIFS(当月ワード!$X$3:$X$1000,当月ワード!$D$3:$D$1000,キーワード!$D7,当月ワード!$E$3:$E$1000,キーワード!$F7)</f>
        <v>0</v>
      </c>
      <c r="AH7" s="23">
        <f>SUMIFS(前月ワード!$X$3:$X$1000,前月ワード!$D$3:$D$1000,キーワード!$D7,前月ワード!$E$3:$E$1000,キーワード!$F7)</f>
        <v>0</v>
      </c>
      <c r="AI7" s="23">
        <f>SUMIFS(前々月ワード!$X$3:$X$1000,前々月ワード!$D$3:$D$1000,キーワード!$D7,前々月ワード!$E$3:$E$1000,キーワード!$F7)</f>
        <v>0</v>
      </c>
      <c r="AJ7" s="22">
        <f>SUMIFS(当月ワード!$I$3:$I$1000,当月ワード!$D$3:$D$1000,キーワード!$D7,当月ワード!$E$3:$E$1000,キーワード!$F7)</f>
        <v>0</v>
      </c>
      <c r="AK7" s="23">
        <f>SUMIFS(前月ワード!$I$3:$I$1000,前月ワード!$D$3:$D$1000,キーワード!$D7,前月ワード!$E$3:$E$1000,キーワード!$F7)</f>
        <v>0</v>
      </c>
      <c r="AL7" s="23">
        <f>SUMIFS(前々月ワード!$I$3:$I$1000,前々月ワード!$D$3:$D$1000,キーワード!$D7,前々月ワード!$E$3:$E$1000,キーワード!$F7)</f>
        <v>0</v>
      </c>
      <c r="AM7" s="13">
        <f t="shared" ref="AM7:AO70" si="8">IFERROR(AG7/AJ7,0)</f>
        <v>0</v>
      </c>
      <c r="AN7" s="13">
        <f t="shared" si="2"/>
        <v>0</v>
      </c>
      <c r="AO7" s="13">
        <f t="shared" si="2"/>
        <v>0</v>
      </c>
      <c r="AP7" s="16">
        <f t="shared" ref="AP7:AR70" si="9">IFERROR(AA7/X7,0)</f>
        <v>0</v>
      </c>
      <c r="AQ7" s="16">
        <f t="shared" si="9"/>
        <v>0</v>
      </c>
      <c r="AR7" s="17">
        <f t="shared" si="9"/>
        <v>0</v>
      </c>
    </row>
    <row r="8" spans="2:44" ht="36.65" customHeight="1">
      <c r="C8" s="20">
        <v>3</v>
      </c>
      <c r="D8" s="53">
        <f>現状ワード設定!B5</f>
        <v>0</v>
      </c>
      <c r="E8" s="26" t="str">
        <f>IFERROR(_xlfn.XLOOKUP($D8,現状商品設定!B:B,現状商品設定!C:C,"-"),"-")</f>
        <v>-</v>
      </c>
      <c r="F8" s="56">
        <f>現状ワード設定!G5</f>
        <v>0</v>
      </c>
      <c r="G8" s="60" t="s">
        <v>46</v>
      </c>
      <c r="H8" s="47" t="str">
        <f>IFERROR(_xlfn.XLOOKUP(D8,商品!$D:$D,商品!$H:$H),"")</f>
        <v/>
      </c>
      <c r="I8" s="50" t="str">
        <f>IFERROR(_xlfn.XLOOKUP(D8&amp;F8,現状ワード設定!J:J,現状ワード設定!H:H),"")</f>
        <v/>
      </c>
      <c r="J8" s="47" t="str">
        <f>IFERROR(_xlfn.XLOOKUP(D8&amp;F8,現状ワード設定!J:J,現状ワード設定!I:I),"")</f>
        <v/>
      </c>
      <c r="K8" s="47" t="e">
        <f>IF(AND(T8&gt;=設定!$C$12,W8&gt;=O8),I8*(1+設定!$F$12),IF(AND(T8&gt;=設定!$C$13,W8&lt;O8),I8*(1+設定!$F$13),IF(AND(T8&lt;設定!$C$14,U8&gt;=設定!$E$14),I8*(1+設定!$F$14),IF(AND(T8&lt;設定!$C$15,U8&lt;設定!$E$15),I8*(1+設定!$F$15),"除外"))))</f>
        <v>#VALUE!</v>
      </c>
      <c r="L8" s="58" t="e">
        <f ca="1">IF(消化率!$I$5&lt;1,K8*消化率!$I$5,IF(U8*V8/(K8*消化率!$I$5)&gt;O8,K8*消化率!$I$5,M8))</f>
        <v>#DIV/0!</v>
      </c>
      <c r="M8" s="58" t="e">
        <f t="shared" si="3"/>
        <v>#VALUE!</v>
      </c>
      <c r="N8" s="58" t="e">
        <f ca="1">IF(ROUNDUP(IF(IF(IF(AND(設定!$D$8&lt;=L8,設定!$D$8&lt;J8),設定!$D$8,IF(AND(J8&lt;=L8,J8&lt;設定!$D$8),J8,IF(AND(L8&lt;=J8,J8&lt;設定!$D$8),J8,L8)))=0,設定!$D$8,IF(AND(設定!$D$8&lt;=L8,設定!$D$8&lt;J8),設定!$D$8,IF(AND(J8&lt;=L8,J8&lt;設定!$D$8),J8,IF(AND(L8&lt;=J8,J8&lt;設定!$D$8),J8,L8))))&lt;=H8,H8+1,IF(IF(AND(設定!$D$8&lt;=L8,設定!$D$8&lt;J8),設定!$D$8,IF(AND(J8&lt;=L8,J8&lt;設定!$D$8),J8,IF(AND(L8&lt;=J8,J8&lt;設定!$D$8),J8,L8)))=0,設定!$D$8,IF(AND(設定!$D$8&lt;=L8,設定!$D$8&lt;J8),設定!$D$8,IF(AND(J8&lt;=L8,J8&lt;設定!$D$8),J8,IF(AND(L8&lt;=J8,J8&lt;設定!$D$8),J8,L8))))),0)&gt;40,ROUNDUP(IF(IF(IF(AND(設定!$D$8&lt;=L8,設定!$D$8&lt;J8),設定!$D$8,IF(AND(J8&lt;=L8,J8&lt;設定!$D$8),J8,IF(AND(L8&lt;=J8,J8&lt;設定!$D$8),J8,L8)))=0,設定!$D$8,IF(AND(設定!$D$8&lt;=L8,設定!$D$8&lt;J8),設定!$D$8,IF(AND(J8&lt;=L8,J8&lt;設定!$D$8),J8,IF(AND(L8&lt;=J8,J8&lt;設定!$D$8),J8,L8))))&lt;=H8,H8+1,IF(IF(AND(設定!$D$8&lt;=L8,設定!$D$8&lt;J8),設定!$D$8,IF(AND(J8&lt;=L8,J8&lt;設定!$D$8),J8,IF(AND(L8&lt;=J8,J8&lt;設定!$D$8),J8,L8)))=0,設定!$D$8,IF(AND(設定!$D$8&lt;=L8,設定!$D$8&lt;J8),設定!$D$8,IF(AND(J8&lt;=L8,J8&lt;設定!$D$8),J8,IF(AND(L8&lt;=J8,J8&lt;設定!$D$8),J8,L8))))),0),40)</f>
        <v>#DIV/0!</v>
      </c>
      <c r="O8" s="55">
        <f>IF(G8="標準",設定!$C$4,G8)</f>
        <v>5</v>
      </c>
      <c r="P8" s="45">
        <f>SUM(X8:Z8)</f>
        <v>0</v>
      </c>
      <c r="Q8" s="14">
        <f>SUM(AA8:AC8)</f>
        <v>0</v>
      </c>
      <c r="R8" s="23">
        <f>IFERROR(P8/T8,0)</f>
        <v>0</v>
      </c>
      <c r="S8" s="12">
        <f t="shared" ref="S8:S70" si="10">SUM(AG8:AI8)</f>
        <v>0</v>
      </c>
      <c r="T8" s="23">
        <f t="shared" ref="T8:T70" si="11">SUM(AJ8:AL8)</f>
        <v>0</v>
      </c>
      <c r="U8" s="13">
        <f t="shared" si="5"/>
        <v>0</v>
      </c>
      <c r="V8" s="104" t="str">
        <f>INDEX(商品!Q:Q,MATCH(キーワード!D8,商品!D:D,0),1)</f>
        <v>-</v>
      </c>
      <c r="W8" s="15">
        <f t="shared" si="6"/>
        <v>0</v>
      </c>
      <c r="X8" s="22">
        <f>SUMIFS(当月ワード!$J$3:$J$1000,当月ワード!$D$3:$D$1000,キーワード!$D8,当月ワード!$E$3:$E$1000,キーワード!$F8)</f>
        <v>0</v>
      </c>
      <c r="Y8" s="23">
        <f>SUMIFS(前月ワード!$J$3:$J$1000,前月ワード!$D$3:$D$1000,キーワード!$D8,前月ワード!$E$3:$E$1000,キーワード!$F8)</f>
        <v>0</v>
      </c>
      <c r="Z8" s="23">
        <f>SUMIFS(前々月ワード!$J$3:$J$1000,前々月ワード!$D$3:$D$1000,キーワード!$D8,前々月ワード!$E$3:$E$1000,キーワード!$F8)</f>
        <v>0</v>
      </c>
      <c r="AA8" s="22">
        <f>SUMIFS(当月ワード!$W$3:$W$1000,当月ワード!$D$3:$D$1000,キーワード!$D8,当月ワード!$E$3:$E$1000,キーワード!$F8)</f>
        <v>0</v>
      </c>
      <c r="AB8" s="23">
        <f>SUMIFS(前月ワード!$W$3:$W$1000,前月ワード!$D$3:$D$1000,キーワード!$D8,前月ワード!$E$3:$E$1000,キーワード!$F8)</f>
        <v>0</v>
      </c>
      <c r="AC8" s="23">
        <f>SUMIFS(前々月ワード!$W$3:$W$1000,前々月ワード!$D$3:$D$1000,キーワード!$D8,前々月ワード!$E$3:$E$1000,キーワード!$F8)</f>
        <v>0</v>
      </c>
      <c r="AD8" s="23">
        <f t="shared" si="7"/>
        <v>0</v>
      </c>
      <c r="AE8" s="23">
        <f t="shared" si="1"/>
        <v>0</v>
      </c>
      <c r="AF8" s="23">
        <f t="shared" si="1"/>
        <v>0</v>
      </c>
      <c r="AG8" s="22">
        <f>SUMIFS(当月ワード!$X$3:$X$1000,当月ワード!$D$3:$D$1000,キーワード!$D8,当月ワード!$E$3:$E$1000,キーワード!$F8)</f>
        <v>0</v>
      </c>
      <c r="AH8" s="23">
        <f>SUMIFS(前月ワード!$X$3:$X$1000,前月ワード!$D$3:$D$1000,キーワード!$D8,前月ワード!$E$3:$E$1000,キーワード!$F8)</f>
        <v>0</v>
      </c>
      <c r="AI8" s="23">
        <f>SUMIFS(前々月ワード!$X$3:$X$1000,前々月ワード!$D$3:$D$1000,キーワード!$D8,前々月ワード!$E$3:$E$1000,キーワード!$F8)</f>
        <v>0</v>
      </c>
      <c r="AJ8" s="22">
        <f>SUMIFS(当月ワード!$I$3:$I$1000,当月ワード!$D$3:$D$1000,キーワード!$D8,当月ワード!$E$3:$E$1000,キーワード!$F8)</f>
        <v>0</v>
      </c>
      <c r="AK8" s="23">
        <f>SUMIFS(前月ワード!$I$3:$I$1000,前月ワード!$D$3:$D$1000,キーワード!$D8,前月ワード!$E$3:$E$1000,キーワード!$F8)</f>
        <v>0</v>
      </c>
      <c r="AL8" s="23">
        <f>SUMIFS(前々月ワード!$I$3:$I$1000,前々月ワード!$D$3:$D$1000,キーワード!$D8,前々月ワード!$E$3:$E$1000,キーワード!$F8)</f>
        <v>0</v>
      </c>
      <c r="AM8" s="13">
        <f t="shared" si="8"/>
        <v>0</v>
      </c>
      <c r="AN8" s="13">
        <f t="shared" si="2"/>
        <v>0</v>
      </c>
      <c r="AO8" s="13">
        <f t="shared" si="2"/>
        <v>0</v>
      </c>
      <c r="AP8" s="16">
        <f t="shared" si="9"/>
        <v>0</v>
      </c>
      <c r="AQ8" s="16">
        <f t="shared" si="9"/>
        <v>0</v>
      </c>
      <c r="AR8" s="17">
        <f t="shared" si="9"/>
        <v>0</v>
      </c>
    </row>
    <row r="9" spans="2:44" ht="36.65" customHeight="1">
      <c r="C9" s="20">
        <v>4</v>
      </c>
      <c r="D9" s="53">
        <f>現状ワード設定!B6</f>
        <v>0</v>
      </c>
      <c r="E9" s="26" t="str">
        <f>IFERROR(_xlfn.XLOOKUP($D9,現状商品設定!B:B,現状商品設定!C:C,"-"),"-")</f>
        <v>-</v>
      </c>
      <c r="F9" s="56">
        <f>現状ワード設定!G6</f>
        <v>0</v>
      </c>
      <c r="G9" s="60" t="s">
        <v>46</v>
      </c>
      <c r="H9" s="47" t="str">
        <f>IFERROR(_xlfn.XLOOKUP(D9,商品!$D:$D,商品!$H:$H),"")</f>
        <v/>
      </c>
      <c r="I9" s="50" t="str">
        <f>IFERROR(_xlfn.XLOOKUP(D9&amp;F9,現状ワード設定!J:J,現状ワード設定!H:H),"")</f>
        <v/>
      </c>
      <c r="J9" s="47" t="str">
        <f>IFERROR(_xlfn.XLOOKUP(D9&amp;F9,現状ワード設定!J:J,現状ワード設定!I:I),"")</f>
        <v/>
      </c>
      <c r="K9" s="47" t="e">
        <f>IF(AND(T9&gt;=設定!$C$12,W9&gt;=O9),I9*(1+設定!$F$12),IF(AND(T9&gt;=設定!$C$13,W9&lt;O9),I9*(1+設定!$F$13),IF(AND(T9&lt;設定!$C$14,U9&gt;=設定!$E$14),I9*(1+設定!$F$14),IF(AND(T9&lt;設定!$C$15,U9&lt;設定!$E$15),I9*(1+設定!$F$15),"除外"))))</f>
        <v>#VALUE!</v>
      </c>
      <c r="L9" s="58" t="e">
        <f ca="1">IF(消化率!$I$5&lt;1,K9*消化率!$I$5,IF(U9*V9/(K9*消化率!$I$5)&gt;O9,K9*消化率!$I$5,M9))</f>
        <v>#DIV/0!</v>
      </c>
      <c r="M9" s="58" t="e">
        <f t="shared" si="3"/>
        <v>#VALUE!</v>
      </c>
      <c r="N9" s="58" t="e">
        <f ca="1">IF(ROUNDUP(IF(IF(IF(AND(設定!$D$8&lt;=L9,設定!$D$8&lt;J9),設定!$D$8,IF(AND(J9&lt;=L9,J9&lt;設定!$D$8),J9,IF(AND(L9&lt;=J9,J9&lt;設定!$D$8),J9,L9)))=0,設定!$D$8,IF(AND(設定!$D$8&lt;=L9,設定!$D$8&lt;J9),設定!$D$8,IF(AND(J9&lt;=L9,J9&lt;設定!$D$8),J9,IF(AND(L9&lt;=J9,J9&lt;設定!$D$8),J9,L9))))&lt;=H9,H9+1,IF(IF(AND(設定!$D$8&lt;=L9,設定!$D$8&lt;J9),設定!$D$8,IF(AND(J9&lt;=L9,J9&lt;設定!$D$8),J9,IF(AND(L9&lt;=J9,J9&lt;設定!$D$8),J9,L9)))=0,設定!$D$8,IF(AND(設定!$D$8&lt;=L9,設定!$D$8&lt;J9),設定!$D$8,IF(AND(J9&lt;=L9,J9&lt;設定!$D$8),J9,IF(AND(L9&lt;=J9,J9&lt;設定!$D$8),J9,L9))))),0)&gt;40,ROUNDUP(IF(IF(IF(AND(設定!$D$8&lt;=L9,設定!$D$8&lt;J9),設定!$D$8,IF(AND(J9&lt;=L9,J9&lt;設定!$D$8),J9,IF(AND(L9&lt;=J9,J9&lt;設定!$D$8),J9,L9)))=0,設定!$D$8,IF(AND(設定!$D$8&lt;=L9,設定!$D$8&lt;J9),設定!$D$8,IF(AND(J9&lt;=L9,J9&lt;設定!$D$8),J9,IF(AND(L9&lt;=J9,J9&lt;設定!$D$8),J9,L9))))&lt;=H9,H9+1,IF(IF(AND(設定!$D$8&lt;=L9,設定!$D$8&lt;J9),設定!$D$8,IF(AND(J9&lt;=L9,J9&lt;設定!$D$8),J9,IF(AND(L9&lt;=J9,J9&lt;設定!$D$8),J9,L9)))=0,設定!$D$8,IF(AND(設定!$D$8&lt;=L9,設定!$D$8&lt;J9),設定!$D$8,IF(AND(J9&lt;=L9,J9&lt;設定!$D$8),J9,IF(AND(L9&lt;=J9,J9&lt;設定!$D$8),J9,L9))))),0),40)</f>
        <v>#DIV/0!</v>
      </c>
      <c r="O9" s="55">
        <f>IF(G9="標準",設定!$C$4,G9)</f>
        <v>5</v>
      </c>
      <c r="P9" s="45">
        <f t="shared" ref="P9:P70" si="12">SUM(X9:Z9)</f>
        <v>0</v>
      </c>
      <c r="Q9" s="14">
        <f t="shared" si="4"/>
        <v>0</v>
      </c>
      <c r="R9" s="23">
        <f t="shared" ref="R9:R72" si="13">IFERROR(P9/T9,0)</f>
        <v>0</v>
      </c>
      <c r="S9" s="12">
        <f t="shared" si="10"/>
        <v>0</v>
      </c>
      <c r="T9" s="23">
        <f t="shared" si="11"/>
        <v>0</v>
      </c>
      <c r="U9" s="13">
        <f t="shared" si="5"/>
        <v>0</v>
      </c>
      <c r="V9" s="104" t="str">
        <f>INDEX(商品!Q:Q,MATCH(キーワード!D9,商品!D:D,0),1)</f>
        <v>-</v>
      </c>
      <c r="W9" s="15">
        <f t="shared" si="6"/>
        <v>0</v>
      </c>
      <c r="X9" s="22">
        <f>SUMIFS(当月ワード!$J$3:$J$1000,当月ワード!$D$3:$D$1000,キーワード!$D9,当月ワード!$E$3:$E$1000,キーワード!$F9)</f>
        <v>0</v>
      </c>
      <c r="Y9" s="23">
        <f>SUMIFS(前月ワード!$J$3:$J$1000,前月ワード!$D$3:$D$1000,キーワード!$D9,前月ワード!$E$3:$E$1000,キーワード!$F9)</f>
        <v>0</v>
      </c>
      <c r="Z9" s="23">
        <f>SUMIFS(前々月ワード!$J$3:$J$1000,前々月ワード!$D$3:$D$1000,キーワード!$D9,前々月ワード!$E$3:$E$1000,キーワード!$F9)</f>
        <v>0</v>
      </c>
      <c r="AA9" s="22">
        <f>SUMIFS(当月ワード!$W$3:$W$1000,当月ワード!$D$3:$D$1000,キーワード!$D9,当月ワード!$E$3:$E$1000,キーワード!$F9)</f>
        <v>0</v>
      </c>
      <c r="AB9" s="23">
        <f>SUMIFS(前月ワード!$W$3:$W$1000,前月ワード!$D$3:$D$1000,キーワード!$D9,前月ワード!$E$3:$E$1000,キーワード!$F9)</f>
        <v>0</v>
      </c>
      <c r="AC9" s="23">
        <f>SUMIFS(前々月ワード!$W$3:$W$1000,前々月ワード!$D$3:$D$1000,キーワード!$D9,前々月ワード!$E$3:$E$1000,キーワード!$F9)</f>
        <v>0</v>
      </c>
      <c r="AD9" s="23">
        <f t="shared" si="7"/>
        <v>0</v>
      </c>
      <c r="AE9" s="23">
        <f t="shared" si="1"/>
        <v>0</v>
      </c>
      <c r="AF9" s="23">
        <f t="shared" si="1"/>
        <v>0</v>
      </c>
      <c r="AG9" s="22">
        <f>SUMIFS(当月ワード!$X$3:$X$1000,当月ワード!$D$3:$D$1000,キーワード!$D9,当月ワード!$E$3:$E$1000,キーワード!$F9)</f>
        <v>0</v>
      </c>
      <c r="AH9" s="23">
        <f>SUMIFS(前月ワード!$X$3:$X$1000,前月ワード!$D$3:$D$1000,キーワード!$D9,前月ワード!$E$3:$E$1000,キーワード!$F9)</f>
        <v>0</v>
      </c>
      <c r="AI9" s="23">
        <f>SUMIFS(前々月ワード!$X$3:$X$1000,前々月ワード!$D$3:$D$1000,キーワード!$D9,前々月ワード!$E$3:$E$1000,キーワード!$F9)</f>
        <v>0</v>
      </c>
      <c r="AJ9" s="22">
        <f>SUMIFS(当月ワード!$I$3:$I$1000,当月ワード!$D$3:$D$1000,キーワード!$D9,当月ワード!$E$3:$E$1000,キーワード!$F9)</f>
        <v>0</v>
      </c>
      <c r="AK9" s="23">
        <f>SUMIFS(前月ワード!$I$3:$I$1000,前月ワード!$D$3:$D$1000,キーワード!$D9,前月ワード!$E$3:$E$1000,キーワード!$F9)</f>
        <v>0</v>
      </c>
      <c r="AL9" s="23">
        <f>SUMIFS(前々月ワード!$I$3:$I$1000,前々月ワード!$D$3:$D$1000,キーワード!$D9,前々月ワード!$E$3:$E$1000,キーワード!$F9)</f>
        <v>0</v>
      </c>
      <c r="AM9" s="13">
        <f t="shared" si="8"/>
        <v>0</v>
      </c>
      <c r="AN9" s="13">
        <f t="shared" si="2"/>
        <v>0</v>
      </c>
      <c r="AO9" s="13">
        <f t="shared" si="2"/>
        <v>0</v>
      </c>
      <c r="AP9" s="16">
        <f t="shared" si="9"/>
        <v>0</v>
      </c>
      <c r="AQ9" s="16">
        <f t="shared" si="9"/>
        <v>0</v>
      </c>
      <c r="AR9" s="17">
        <f t="shared" si="9"/>
        <v>0</v>
      </c>
    </row>
    <row r="10" spans="2:44" ht="36.65" customHeight="1">
      <c r="C10" s="20">
        <v>5</v>
      </c>
      <c r="D10" s="53">
        <f>現状ワード設定!B7</f>
        <v>0</v>
      </c>
      <c r="E10" s="26" t="str">
        <f>IFERROR(_xlfn.XLOOKUP($D10,現状商品設定!B:B,現状商品設定!C:C,"-"),"-")</f>
        <v>-</v>
      </c>
      <c r="F10" s="56">
        <f>現状ワード設定!G7</f>
        <v>0</v>
      </c>
      <c r="G10" s="60" t="s">
        <v>46</v>
      </c>
      <c r="H10" s="47" t="str">
        <f>IFERROR(_xlfn.XLOOKUP(D10,商品!$D:$D,商品!$H:$H),"")</f>
        <v/>
      </c>
      <c r="I10" s="50" t="str">
        <f>IFERROR(_xlfn.XLOOKUP(D10&amp;F10,現状ワード設定!J:J,現状ワード設定!H:H),"")</f>
        <v/>
      </c>
      <c r="J10" s="47" t="str">
        <f>IFERROR(_xlfn.XLOOKUP(D10&amp;F10,現状ワード設定!J:J,現状ワード設定!I:I),"")</f>
        <v/>
      </c>
      <c r="K10" s="47" t="e">
        <f>IF(AND(T10&gt;=設定!$C$12,W10&gt;=O10),I10*(1+設定!$F$12),IF(AND(T10&gt;=設定!$C$13,W10&lt;O10),I10*(1+設定!$F$13),IF(AND(T10&lt;設定!$C$14,U10&gt;=設定!$E$14),I10*(1+設定!$F$14),IF(AND(T10&lt;設定!$C$15,U10&lt;設定!$E$15),I10*(1+設定!$F$15),"除外"))))</f>
        <v>#VALUE!</v>
      </c>
      <c r="L10" s="58" t="e">
        <f ca="1">IF(消化率!$I$5&lt;1,K10*消化率!$I$5,IF(U10*V10/(K10*消化率!$I$5)&gt;O10,K10*消化率!$I$5,M10))</f>
        <v>#DIV/0!</v>
      </c>
      <c r="M10" s="58" t="e">
        <f t="shared" si="3"/>
        <v>#VALUE!</v>
      </c>
      <c r="N10" s="58" t="e">
        <f ca="1">IF(ROUNDUP(IF(IF(IF(AND(設定!$D$8&lt;=L10,設定!$D$8&lt;J10),設定!$D$8,IF(AND(J10&lt;=L10,J10&lt;設定!$D$8),J10,IF(AND(L10&lt;=J10,J10&lt;設定!$D$8),J10,L10)))=0,設定!$D$8,IF(AND(設定!$D$8&lt;=L10,設定!$D$8&lt;J10),設定!$D$8,IF(AND(J10&lt;=L10,J10&lt;設定!$D$8),J10,IF(AND(L10&lt;=J10,J10&lt;設定!$D$8),J10,L10))))&lt;=H10,H10+1,IF(IF(AND(設定!$D$8&lt;=L10,設定!$D$8&lt;J10),設定!$D$8,IF(AND(J10&lt;=L10,J10&lt;設定!$D$8),J10,IF(AND(L10&lt;=J10,J10&lt;設定!$D$8),J10,L10)))=0,設定!$D$8,IF(AND(設定!$D$8&lt;=L10,設定!$D$8&lt;J10),設定!$D$8,IF(AND(J10&lt;=L10,J10&lt;設定!$D$8),J10,IF(AND(L10&lt;=J10,J10&lt;設定!$D$8),J10,L10))))),0)&gt;40,ROUNDUP(IF(IF(IF(AND(設定!$D$8&lt;=L10,設定!$D$8&lt;J10),設定!$D$8,IF(AND(J10&lt;=L10,J10&lt;設定!$D$8),J10,IF(AND(L10&lt;=J10,J10&lt;設定!$D$8),J10,L10)))=0,設定!$D$8,IF(AND(設定!$D$8&lt;=L10,設定!$D$8&lt;J10),設定!$D$8,IF(AND(J10&lt;=L10,J10&lt;設定!$D$8),J10,IF(AND(L10&lt;=J10,J10&lt;設定!$D$8),J10,L10))))&lt;=H10,H10+1,IF(IF(AND(設定!$D$8&lt;=L10,設定!$D$8&lt;J10),設定!$D$8,IF(AND(J10&lt;=L10,J10&lt;設定!$D$8),J10,IF(AND(L10&lt;=J10,J10&lt;設定!$D$8),J10,L10)))=0,設定!$D$8,IF(AND(設定!$D$8&lt;=L10,設定!$D$8&lt;J10),設定!$D$8,IF(AND(J10&lt;=L10,J10&lt;設定!$D$8),J10,IF(AND(L10&lt;=J10,J10&lt;設定!$D$8),J10,L10))))),0),40)</f>
        <v>#DIV/0!</v>
      </c>
      <c r="O10" s="55">
        <f>IF(G10="標準",設定!$C$4,G10)</f>
        <v>5</v>
      </c>
      <c r="P10" s="45">
        <f t="shared" si="12"/>
        <v>0</v>
      </c>
      <c r="Q10" s="14">
        <f t="shared" si="4"/>
        <v>0</v>
      </c>
      <c r="R10" s="23">
        <f t="shared" si="13"/>
        <v>0</v>
      </c>
      <c r="S10" s="12">
        <f t="shared" si="10"/>
        <v>0</v>
      </c>
      <c r="T10" s="23">
        <f t="shared" si="11"/>
        <v>0</v>
      </c>
      <c r="U10" s="13">
        <f t="shared" si="5"/>
        <v>0</v>
      </c>
      <c r="V10" s="104" t="str">
        <f>INDEX(商品!Q:Q,MATCH(キーワード!D10,商品!D:D,0),1)</f>
        <v>-</v>
      </c>
      <c r="W10" s="15">
        <f t="shared" si="6"/>
        <v>0</v>
      </c>
      <c r="X10" s="22">
        <f>SUMIFS(当月ワード!$J$3:$J$1000,当月ワード!$D$3:$D$1000,キーワード!$D10,当月ワード!$E$3:$E$1000,キーワード!$F10)</f>
        <v>0</v>
      </c>
      <c r="Y10" s="23">
        <f>SUMIFS(前月ワード!$J$3:$J$1000,前月ワード!$D$3:$D$1000,キーワード!$D10,前月ワード!$E$3:$E$1000,キーワード!$F10)</f>
        <v>0</v>
      </c>
      <c r="Z10" s="23">
        <f>SUMIFS(前々月ワード!$J$3:$J$1000,前々月ワード!$D$3:$D$1000,キーワード!$D10,前々月ワード!$E$3:$E$1000,キーワード!$F10)</f>
        <v>0</v>
      </c>
      <c r="AA10" s="22">
        <f>SUMIFS(当月ワード!$W$3:$W$1000,当月ワード!$D$3:$D$1000,キーワード!$D10,当月ワード!$E$3:$E$1000,キーワード!$F10)</f>
        <v>0</v>
      </c>
      <c r="AB10" s="23">
        <f>SUMIFS(前月ワード!$W$3:$W$1000,前月ワード!$D$3:$D$1000,キーワード!$D10,前月ワード!$E$3:$E$1000,キーワード!$F10)</f>
        <v>0</v>
      </c>
      <c r="AC10" s="23">
        <f>SUMIFS(前々月ワード!$W$3:$W$1000,前々月ワード!$D$3:$D$1000,キーワード!$D10,前々月ワード!$E$3:$E$1000,キーワード!$F10)</f>
        <v>0</v>
      </c>
      <c r="AD10" s="23">
        <f t="shared" si="7"/>
        <v>0</v>
      </c>
      <c r="AE10" s="23">
        <f t="shared" si="1"/>
        <v>0</v>
      </c>
      <c r="AF10" s="23">
        <f t="shared" si="1"/>
        <v>0</v>
      </c>
      <c r="AG10" s="22">
        <f>SUMIFS(当月ワード!$X$3:$X$1000,当月ワード!$D$3:$D$1000,キーワード!$D10,当月ワード!$E$3:$E$1000,キーワード!$F10)</f>
        <v>0</v>
      </c>
      <c r="AH10" s="23">
        <f>SUMIFS(前月ワード!$X$3:$X$1000,前月ワード!$D$3:$D$1000,キーワード!$D10,前月ワード!$E$3:$E$1000,キーワード!$F10)</f>
        <v>0</v>
      </c>
      <c r="AI10" s="23">
        <f>SUMIFS(前々月ワード!$X$3:$X$1000,前々月ワード!$D$3:$D$1000,キーワード!$D10,前々月ワード!$E$3:$E$1000,キーワード!$F10)</f>
        <v>0</v>
      </c>
      <c r="AJ10" s="22">
        <f>SUMIFS(当月ワード!$I$3:$I$1000,当月ワード!$D$3:$D$1000,キーワード!$D10,当月ワード!$E$3:$E$1000,キーワード!$F10)</f>
        <v>0</v>
      </c>
      <c r="AK10" s="23">
        <f>SUMIFS(前月ワード!$I$3:$I$1000,前月ワード!$D$3:$D$1000,キーワード!$D10,前月ワード!$E$3:$E$1000,キーワード!$F10)</f>
        <v>0</v>
      </c>
      <c r="AL10" s="23">
        <f>SUMIFS(前々月ワード!$I$3:$I$1000,前々月ワード!$D$3:$D$1000,キーワード!$D10,前々月ワード!$E$3:$E$1000,キーワード!$F10)</f>
        <v>0</v>
      </c>
      <c r="AM10" s="13">
        <f t="shared" si="8"/>
        <v>0</v>
      </c>
      <c r="AN10" s="13">
        <f t="shared" si="2"/>
        <v>0</v>
      </c>
      <c r="AO10" s="13">
        <f t="shared" si="2"/>
        <v>0</v>
      </c>
      <c r="AP10" s="16">
        <f t="shared" si="9"/>
        <v>0</v>
      </c>
      <c r="AQ10" s="16">
        <f t="shared" si="9"/>
        <v>0</v>
      </c>
      <c r="AR10" s="17">
        <f t="shared" si="9"/>
        <v>0</v>
      </c>
    </row>
    <row r="11" spans="2:44" ht="36.65" customHeight="1">
      <c r="C11" s="20">
        <v>6</v>
      </c>
      <c r="D11" s="53">
        <f>現状ワード設定!B8</f>
        <v>0</v>
      </c>
      <c r="E11" s="26" t="str">
        <f>IFERROR(_xlfn.XLOOKUP($D11,現状商品設定!B:B,現状商品設定!C:C,"-"),"-")</f>
        <v>-</v>
      </c>
      <c r="F11" s="56">
        <f>現状ワード設定!G8</f>
        <v>0</v>
      </c>
      <c r="G11" s="60" t="s">
        <v>46</v>
      </c>
      <c r="H11" s="47" t="str">
        <f>IFERROR(_xlfn.XLOOKUP(D11,商品!$D:$D,商品!$H:$H),"")</f>
        <v/>
      </c>
      <c r="I11" s="50" t="str">
        <f>IFERROR(_xlfn.XLOOKUP(D11&amp;F11,現状ワード設定!J:J,現状ワード設定!H:H),"")</f>
        <v/>
      </c>
      <c r="J11" s="47" t="str">
        <f>IFERROR(_xlfn.XLOOKUP(D11&amp;F11,現状ワード設定!J:J,現状ワード設定!I:I),"")</f>
        <v/>
      </c>
      <c r="K11" s="47" t="e">
        <f>IF(AND(T11&gt;=設定!$C$12,W11&gt;=O11),I11*(1+設定!$F$12),IF(AND(T11&gt;=設定!$C$13,W11&lt;O11),I11*(1+設定!$F$13),IF(AND(T11&lt;設定!$C$14,U11&gt;=設定!$E$14),I11*(1+設定!$F$14),IF(AND(T11&lt;設定!$C$15,U11&lt;設定!$E$15),I11*(1+設定!$F$15),"除外"))))</f>
        <v>#VALUE!</v>
      </c>
      <c r="L11" s="58" t="e">
        <f ca="1">IF(消化率!$I$5&lt;1,K11*消化率!$I$5,IF(U11*V11/(K11*消化率!$I$5)&gt;O11,K11*消化率!$I$5,M11))</f>
        <v>#DIV/0!</v>
      </c>
      <c r="M11" s="58" t="e">
        <f t="shared" si="3"/>
        <v>#VALUE!</v>
      </c>
      <c r="N11" s="58" t="e">
        <f ca="1">IF(ROUNDUP(IF(IF(IF(AND(設定!$D$8&lt;=L11,設定!$D$8&lt;J11),設定!$D$8,IF(AND(J11&lt;=L11,J11&lt;設定!$D$8),J11,IF(AND(L11&lt;=J11,J11&lt;設定!$D$8),J11,L11)))=0,設定!$D$8,IF(AND(設定!$D$8&lt;=L11,設定!$D$8&lt;J11),設定!$D$8,IF(AND(J11&lt;=L11,J11&lt;設定!$D$8),J11,IF(AND(L11&lt;=J11,J11&lt;設定!$D$8),J11,L11))))&lt;=H11,H11+1,IF(IF(AND(設定!$D$8&lt;=L11,設定!$D$8&lt;J11),設定!$D$8,IF(AND(J11&lt;=L11,J11&lt;設定!$D$8),J11,IF(AND(L11&lt;=J11,J11&lt;設定!$D$8),J11,L11)))=0,設定!$D$8,IF(AND(設定!$D$8&lt;=L11,設定!$D$8&lt;J11),設定!$D$8,IF(AND(J11&lt;=L11,J11&lt;設定!$D$8),J11,IF(AND(L11&lt;=J11,J11&lt;設定!$D$8),J11,L11))))),0)&gt;40,ROUNDUP(IF(IF(IF(AND(設定!$D$8&lt;=L11,設定!$D$8&lt;J11),設定!$D$8,IF(AND(J11&lt;=L11,J11&lt;設定!$D$8),J11,IF(AND(L11&lt;=J11,J11&lt;設定!$D$8),J11,L11)))=0,設定!$D$8,IF(AND(設定!$D$8&lt;=L11,設定!$D$8&lt;J11),設定!$D$8,IF(AND(J11&lt;=L11,J11&lt;設定!$D$8),J11,IF(AND(L11&lt;=J11,J11&lt;設定!$D$8),J11,L11))))&lt;=H11,H11+1,IF(IF(AND(設定!$D$8&lt;=L11,設定!$D$8&lt;J11),設定!$D$8,IF(AND(J11&lt;=L11,J11&lt;設定!$D$8),J11,IF(AND(L11&lt;=J11,J11&lt;設定!$D$8),J11,L11)))=0,設定!$D$8,IF(AND(設定!$D$8&lt;=L11,設定!$D$8&lt;J11),設定!$D$8,IF(AND(J11&lt;=L11,J11&lt;設定!$D$8),J11,IF(AND(L11&lt;=J11,J11&lt;設定!$D$8),J11,L11))))),0),40)</f>
        <v>#DIV/0!</v>
      </c>
      <c r="O11" s="55">
        <f>IF(G11="標準",設定!$C$4,G11)</f>
        <v>5</v>
      </c>
      <c r="P11" s="45">
        <f t="shared" si="12"/>
        <v>0</v>
      </c>
      <c r="Q11" s="14">
        <f t="shared" si="4"/>
        <v>0</v>
      </c>
      <c r="R11" s="23">
        <f t="shared" si="13"/>
        <v>0</v>
      </c>
      <c r="S11" s="12">
        <f t="shared" si="10"/>
        <v>0</v>
      </c>
      <c r="T11" s="23">
        <f t="shared" si="11"/>
        <v>0</v>
      </c>
      <c r="U11" s="13">
        <f t="shared" si="5"/>
        <v>0</v>
      </c>
      <c r="V11" s="104" t="str">
        <f>INDEX(商品!Q:Q,MATCH(キーワード!D11,商品!D:D,0),1)</f>
        <v>-</v>
      </c>
      <c r="W11" s="15">
        <f t="shared" si="6"/>
        <v>0</v>
      </c>
      <c r="X11" s="22">
        <f>SUMIFS(当月ワード!$J$3:$J$1000,当月ワード!$D$3:$D$1000,キーワード!$D11,当月ワード!$E$3:$E$1000,キーワード!$F11)</f>
        <v>0</v>
      </c>
      <c r="Y11" s="23">
        <f>SUMIFS(前月ワード!$J$3:$J$1000,前月ワード!$D$3:$D$1000,キーワード!$D11,前月ワード!$E$3:$E$1000,キーワード!$F11)</f>
        <v>0</v>
      </c>
      <c r="Z11" s="23">
        <f>SUMIFS(前々月ワード!$J$3:$J$1000,前々月ワード!$D$3:$D$1000,キーワード!$D11,前々月ワード!$E$3:$E$1000,キーワード!$F11)</f>
        <v>0</v>
      </c>
      <c r="AA11" s="22">
        <f>SUMIFS(当月ワード!$W$3:$W$1000,当月ワード!$D$3:$D$1000,キーワード!$D11,当月ワード!$E$3:$E$1000,キーワード!$F11)</f>
        <v>0</v>
      </c>
      <c r="AB11" s="23">
        <f>SUMIFS(前月ワード!$W$3:$W$1000,前月ワード!$D$3:$D$1000,キーワード!$D11,前月ワード!$E$3:$E$1000,キーワード!$F11)</f>
        <v>0</v>
      </c>
      <c r="AC11" s="23">
        <f>SUMIFS(前々月ワード!$W$3:$W$1000,前々月ワード!$D$3:$D$1000,キーワード!$D11,前々月ワード!$E$3:$E$1000,キーワード!$F11)</f>
        <v>0</v>
      </c>
      <c r="AD11" s="23">
        <f t="shared" si="7"/>
        <v>0</v>
      </c>
      <c r="AE11" s="23">
        <f t="shared" si="1"/>
        <v>0</v>
      </c>
      <c r="AF11" s="23">
        <f t="shared" si="1"/>
        <v>0</v>
      </c>
      <c r="AG11" s="22">
        <f>SUMIFS(当月ワード!$X$3:$X$1000,当月ワード!$D$3:$D$1000,キーワード!$D11,当月ワード!$E$3:$E$1000,キーワード!$F11)</f>
        <v>0</v>
      </c>
      <c r="AH11" s="23">
        <f>SUMIFS(前月ワード!$X$3:$X$1000,前月ワード!$D$3:$D$1000,キーワード!$D11,前月ワード!$E$3:$E$1000,キーワード!$F11)</f>
        <v>0</v>
      </c>
      <c r="AI11" s="23">
        <f>SUMIFS(前々月ワード!$X$3:$X$1000,前々月ワード!$D$3:$D$1000,キーワード!$D11,前々月ワード!$E$3:$E$1000,キーワード!$F11)</f>
        <v>0</v>
      </c>
      <c r="AJ11" s="22">
        <f>SUMIFS(当月ワード!$I$3:$I$1000,当月ワード!$D$3:$D$1000,キーワード!$D11,当月ワード!$E$3:$E$1000,キーワード!$F11)</f>
        <v>0</v>
      </c>
      <c r="AK11" s="23">
        <f>SUMIFS(前月ワード!$I$3:$I$1000,前月ワード!$D$3:$D$1000,キーワード!$D11,前月ワード!$E$3:$E$1000,キーワード!$F11)</f>
        <v>0</v>
      </c>
      <c r="AL11" s="23">
        <f>SUMIFS(前々月ワード!$I$3:$I$1000,前々月ワード!$D$3:$D$1000,キーワード!$D11,前々月ワード!$E$3:$E$1000,キーワード!$F11)</f>
        <v>0</v>
      </c>
      <c r="AM11" s="13">
        <f t="shared" si="8"/>
        <v>0</v>
      </c>
      <c r="AN11" s="13">
        <f t="shared" si="2"/>
        <v>0</v>
      </c>
      <c r="AO11" s="13">
        <f t="shared" si="2"/>
        <v>0</v>
      </c>
      <c r="AP11" s="16">
        <f t="shared" si="9"/>
        <v>0</v>
      </c>
      <c r="AQ11" s="16">
        <f t="shared" si="9"/>
        <v>0</v>
      </c>
      <c r="AR11" s="17">
        <f t="shared" si="9"/>
        <v>0</v>
      </c>
    </row>
    <row r="12" spans="2:44" ht="36.65" customHeight="1">
      <c r="C12" s="20">
        <v>7</v>
      </c>
      <c r="D12" s="53">
        <f>現状ワード設定!B9</f>
        <v>0</v>
      </c>
      <c r="E12" s="26" t="str">
        <f>IFERROR(_xlfn.XLOOKUP($D12,現状商品設定!B:B,現状商品設定!C:C,"-"),"-")</f>
        <v>-</v>
      </c>
      <c r="F12" s="56">
        <f>現状ワード設定!G9</f>
        <v>0</v>
      </c>
      <c r="G12" s="60" t="s">
        <v>46</v>
      </c>
      <c r="H12" s="47" t="str">
        <f>IFERROR(_xlfn.XLOOKUP(D12,商品!$D:$D,商品!$H:$H),"")</f>
        <v/>
      </c>
      <c r="I12" s="50" t="str">
        <f>IFERROR(_xlfn.XLOOKUP(D12&amp;F12,現状ワード設定!J:J,現状ワード設定!H:H),"")</f>
        <v/>
      </c>
      <c r="J12" s="47" t="str">
        <f>IFERROR(_xlfn.XLOOKUP(D12&amp;F12,現状ワード設定!J:J,現状ワード設定!I:I),"")</f>
        <v/>
      </c>
      <c r="K12" s="47" t="e">
        <f>IF(AND(T12&gt;=設定!$C$12,W12&gt;=O12),I12*(1+設定!$F$12),IF(AND(T12&gt;=設定!$C$13,W12&lt;O12),I12*(1+設定!$F$13),IF(AND(T12&lt;設定!$C$14,U12&gt;=設定!$E$14),I12*(1+設定!$F$14),IF(AND(T12&lt;設定!$C$15,U12&lt;設定!$E$15),I12*(1+設定!$F$15),"除外"))))</f>
        <v>#VALUE!</v>
      </c>
      <c r="L12" s="58" t="e">
        <f ca="1">IF(消化率!$I$5&lt;1,K12*消化率!$I$5,IF(U12*V12/(K12*消化率!$I$5)&gt;O12,K12*消化率!$I$5,M12))</f>
        <v>#DIV/0!</v>
      </c>
      <c r="M12" s="58" t="e">
        <f t="shared" si="3"/>
        <v>#VALUE!</v>
      </c>
      <c r="N12" s="58" t="e">
        <f ca="1">IF(ROUNDUP(IF(IF(IF(AND(設定!$D$8&lt;=L12,設定!$D$8&lt;J12),設定!$D$8,IF(AND(J12&lt;=L12,J12&lt;設定!$D$8),J12,IF(AND(L12&lt;=J12,J12&lt;設定!$D$8),J12,L12)))=0,設定!$D$8,IF(AND(設定!$D$8&lt;=L12,設定!$D$8&lt;J12),設定!$D$8,IF(AND(J12&lt;=L12,J12&lt;設定!$D$8),J12,IF(AND(L12&lt;=J12,J12&lt;設定!$D$8),J12,L12))))&lt;=H12,H12+1,IF(IF(AND(設定!$D$8&lt;=L12,設定!$D$8&lt;J12),設定!$D$8,IF(AND(J12&lt;=L12,J12&lt;設定!$D$8),J12,IF(AND(L12&lt;=J12,J12&lt;設定!$D$8),J12,L12)))=0,設定!$D$8,IF(AND(設定!$D$8&lt;=L12,設定!$D$8&lt;J12),設定!$D$8,IF(AND(J12&lt;=L12,J12&lt;設定!$D$8),J12,IF(AND(L12&lt;=J12,J12&lt;設定!$D$8),J12,L12))))),0)&gt;40,ROUNDUP(IF(IF(IF(AND(設定!$D$8&lt;=L12,設定!$D$8&lt;J12),設定!$D$8,IF(AND(J12&lt;=L12,J12&lt;設定!$D$8),J12,IF(AND(L12&lt;=J12,J12&lt;設定!$D$8),J12,L12)))=0,設定!$D$8,IF(AND(設定!$D$8&lt;=L12,設定!$D$8&lt;J12),設定!$D$8,IF(AND(J12&lt;=L12,J12&lt;設定!$D$8),J12,IF(AND(L12&lt;=J12,J12&lt;設定!$D$8),J12,L12))))&lt;=H12,H12+1,IF(IF(AND(設定!$D$8&lt;=L12,設定!$D$8&lt;J12),設定!$D$8,IF(AND(J12&lt;=L12,J12&lt;設定!$D$8),J12,IF(AND(L12&lt;=J12,J12&lt;設定!$D$8),J12,L12)))=0,設定!$D$8,IF(AND(設定!$D$8&lt;=L12,設定!$D$8&lt;J12),設定!$D$8,IF(AND(J12&lt;=L12,J12&lt;設定!$D$8),J12,IF(AND(L12&lt;=J12,J12&lt;設定!$D$8),J12,L12))))),0),40)</f>
        <v>#DIV/0!</v>
      </c>
      <c r="O12" s="55">
        <f>IF(G12="標準",設定!$C$4,G12)</f>
        <v>5</v>
      </c>
      <c r="P12" s="45">
        <f t="shared" si="12"/>
        <v>0</v>
      </c>
      <c r="Q12" s="14">
        <f t="shared" si="4"/>
        <v>0</v>
      </c>
      <c r="R12" s="23">
        <f t="shared" si="13"/>
        <v>0</v>
      </c>
      <c r="S12" s="12">
        <f t="shared" si="10"/>
        <v>0</v>
      </c>
      <c r="T12" s="23">
        <f t="shared" si="11"/>
        <v>0</v>
      </c>
      <c r="U12" s="13">
        <f t="shared" si="5"/>
        <v>0</v>
      </c>
      <c r="V12" s="104" t="str">
        <f>INDEX(商品!Q:Q,MATCH(キーワード!D12,商品!D:D,0),1)</f>
        <v>-</v>
      </c>
      <c r="W12" s="15">
        <f t="shared" si="6"/>
        <v>0</v>
      </c>
      <c r="X12" s="22">
        <f>SUMIFS(当月ワード!$J$3:$J$1000,当月ワード!$D$3:$D$1000,キーワード!$D12,当月ワード!$E$3:$E$1000,キーワード!$F12)</f>
        <v>0</v>
      </c>
      <c r="Y12" s="23">
        <f>SUMIFS(前月ワード!$J$3:$J$1000,前月ワード!$D$3:$D$1000,キーワード!$D12,前月ワード!$E$3:$E$1000,キーワード!$F12)</f>
        <v>0</v>
      </c>
      <c r="Z12" s="23">
        <f>SUMIFS(前々月ワード!$J$3:$J$1000,前々月ワード!$D$3:$D$1000,キーワード!$D12,前々月ワード!$E$3:$E$1000,キーワード!$F12)</f>
        <v>0</v>
      </c>
      <c r="AA12" s="22">
        <f>SUMIFS(当月ワード!$W$3:$W$1000,当月ワード!$D$3:$D$1000,キーワード!$D12,当月ワード!$E$3:$E$1000,キーワード!$F12)</f>
        <v>0</v>
      </c>
      <c r="AB12" s="23">
        <f>SUMIFS(前月ワード!$W$3:$W$1000,前月ワード!$D$3:$D$1000,キーワード!$D12,前月ワード!$E$3:$E$1000,キーワード!$F12)</f>
        <v>0</v>
      </c>
      <c r="AC12" s="23">
        <f>SUMIFS(前々月ワード!$W$3:$W$1000,前々月ワード!$D$3:$D$1000,キーワード!$D12,前々月ワード!$E$3:$E$1000,キーワード!$F12)</f>
        <v>0</v>
      </c>
      <c r="AD12" s="23">
        <f t="shared" si="7"/>
        <v>0</v>
      </c>
      <c r="AE12" s="23">
        <f t="shared" si="1"/>
        <v>0</v>
      </c>
      <c r="AF12" s="23">
        <f t="shared" si="1"/>
        <v>0</v>
      </c>
      <c r="AG12" s="22">
        <f>SUMIFS(当月ワード!$X$3:$X$1000,当月ワード!$D$3:$D$1000,キーワード!$D12,当月ワード!$E$3:$E$1000,キーワード!$F12)</f>
        <v>0</v>
      </c>
      <c r="AH12" s="23">
        <f>SUMIFS(前月ワード!$X$3:$X$1000,前月ワード!$D$3:$D$1000,キーワード!$D12,前月ワード!$E$3:$E$1000,キーワード!$F12)</f>
        <v>0</v>
      </c>
      <c r="AI12" s="23">
        <f>SUMIFS(前々月ワード!$X$3:$X$1000,前々月ワード!$D$3:$D$1000,キーワード!$D12,前々月ワード!$E$3:$E$1000,キーワード!$F12)</f>
        <v>0</v>
      </c>
      <c r="AJ12" s="22">
        <f>SUMIFS(当月ワード!$I$3:$I$1000,当月ワード!$D$3:$D$1000,キーワード!$D12,当月ワード!$E$3:$E$1000,キーワード!$F12)</f>
        <v>0</v>
      </c>
      <c r="AK12" s="23">
        <f>SUMIFS(前月ワード!$I$3:$I$1000,前月ワード!$D$3:$D$1000,キーワード!$D12,前月ワード!$E$3:$E$1000,キーワード!$F12)</f>
        <v>0</v>
      </c>
      <c r="AL12" s="23">
        <f>SUMIFS(前々月ワード!$I$3:$I$1000,前々月ワード!$D$3:$D$1000,キーワード!$D12,前々月ワード!$E$3:$E$1000,キーワード!$F12)</f>
        <v>0</v>
      </c>
      <c r="AM12" s="13">
        <f t="shared" si="8"/>
        <v>0</v>
      </c>
      <c r="AN12" s="13">
        <f t="shared" si="2"/>
        <v>0</v>
      </c>
      <c r="AO12" s="13">
        <f t="shared" si="2"/>
        <v>0</v>
      </c>
      <c r="AP12" s="16">
        <f t="shared" si="9"/>
        <v>0</v>
      </c>
      <c r="AQ12" s="16">
        <f t="shared" si="9"/>
        <v>0</v>
      </c>
      <c r="AR12" s="17">
        <f t="shared" si="9"/>
        <v>0</v>
      </c>
    </row>
    <row r="13" spans="2:44" ht="36.65" customHeight="1">
      <c r="C13" s="20">
        <v>8</v>
      </c>
      <c r="D13" s="53">
        <f>現状ワード設定!B10</f>
        <v>0</v>
      </c>
      <c r="E13" s="26" t="str">
        <f>IFERROR(_xlfn.XLOOKUP($D13,現状商品設定!B:B,現状商品設定!C:C,"-"),"-")</f>
        <v>-</v>
      </c>
      <c r="F13" s="56">
        <f>現状ワード設定!G10</f>
        <v>0</v>
      </c>
      <c r="G13" s="60" t="s">
        <v>46</v>
      </c>
      <c r="H13" s="47" t="str">
        <f>IFERROR(_xlfn.XLOOKUP(D13,商品!$D:$D,商品!$H:$H),"")</f>
        <v/>
      </c>
      <c r="I13" s="50" t="str">
        <f>IFERROR(_xlfn.XLOOKUP(D13&amp;F13,現状ワード設定!J:J,現状ワード設定!H:H),"")</f>
        <v/>
      </c>
      <c r="J13" s="47" t="str">
        <f>IFERROR(_xlfn.XLOOKUP(D13&amp;F13,現状ワード設定!J:J,現状ワード設定!I:I),"")</f>
        <v/>
      </c>
      <c r="K13" s="47" t="e">
        <f>IF(AND(T13&gt;=設定!$C$12,W13&gt;=O13),I13*(1+設定!$F$12),IF(AND(T13&gt;=設定!$C$13,W13&lt;O13),I13*(1+設定!$F$13),IF(AND(T13&lt;設定!$C$14,U13&gt;=設定!$E$14),I13*(1+設定!$F$14),IF(AND(T13&lt;設定!$C$15,U13&lt;設定!$E$15),I13*(1+設定!$F$15),"除外"))))</f>
        <v>#VALUE!</v>
      </c>
      <c r="L13" s="58" t="e">
        <f ca="1">IF(消化率!$I$5&lt;1,K13*消化率!$I$5,IF(U13*V13/(K13*消化率!$I$5)&gt;O13,K13*消化率!$I$5,M13))</f>
        <v>#DIV/0!</v>
      </c>
      <c r="M13" s="58" t="e">
        <f t="shared" si="3"/>
        <v>#VALUE!</v>
      </c>
      <c r="N13" s="58" t="e">
        <f ca="1">IF(ROUNDUP(IF(IF(IF(AND(設定!$D$8&lt;=L13,設定!$D$8&lt;J13),設定!$D$8,IF(AND(J13&lt;=L13,J13&lt;設定!$D$8),J13,IF(AND(L13&lt;=J13,J13&lt;設定!$D$8),J13,L13)))=0,設定!$D$8,IF(AND(設定!$D$8&lt;=L13,設定!$D$8&lt;J13),設定!$D$8,IF(AND(J13&lt;=L13,J13&lt;設定!$D$8),J13,IF(AND(L13&lt;=J13,J13&lt;設定!$D$8),J13,L13))))&lt;=H13,H13+1,IF(IF(AND(設定!$D$8&lt;=L13,設定!$D$8&lt;J13),設定!$D$8,IF(AND(J13&lt;=L13,J13&lt;設定!$D$8),J13,IF(AND(L13&lt;=J13,J13&lt;設定!$D$8),J13,L13)))=0,設定!$D$8,IF(AND(設定!$D$8&lt;=L13,設定!$D$8&lt;J13),設定!$D$8,IF(AND(J13&lt;=L13,J13&lt;設定!$D$8),J13,IF(AND(L13&lt;=J13,J13&lt;設定!$D$8),J13,L13))))),0)&gt;40,ROUNDUP(IF(IF(IF(AND(設定!$D$8&lt;=L13,設定!$D$8&lt;J13),設定!$D$8,IF(AND(J13&lt;=L13,J13&lt;設定!$D$8),J13,IF(AND(L13&lt;=J13,J13&lt;設定!$D$8),J13,L13)))=0,設定!$D$8,IF(AND(設定!$D$8&lt;=L13,設定!$D$8&lt;J13),設定!$D$8,IF(AND(J13&lt;=L13,J13&lt;設定!$D$8),J13,IF(AND(L13&lt;=J13,J13&lt;設定!$D$8),J13,L13))))&lt;=H13,H13+1,IF(IF(AND(設定!$D$8&lt;=L13,設定!$D$8&lt;J13),設定!$D$8,IF(AND(J13&lt;=L13,J13&lt;設定!$D$8),J13,IF(AND(L13&lt;=J13,J13&lt;設定!$D$8),J13,L13)))=0,設定!$D$8,IF(AND(設定!$D$8&lt;=L13,設定!$D$8&lt;J13),設定!$D$8,IF(AND(J13&lt;=L13,J13&lt;設定!$D$8),J13,IF(AND(L13&lt;=J13,J13&lt;設定!$D$8),J13,L13))))),0),40)</f>
        <v>#DIV/0!</v>
      </c>
      <c r="O13" s="55">
        <f>IF(G13="標準",設定!$C$4,G13)</f>
        <v>5</v>
      </c>
      <c r="P13" s="45">
        <f t="shared" si="12"/>
        <v>0</v>
      </c>
      <c r="Q13" s="14">
        <f t="shared" si="4"/>
        <v>0</v>
      </c>
      <c r="R13" s="23">
        <f t="shared" si="13"/>
        <v>0</v>
      </c>
      <c r="S13" s="12">
        <f t="shared" si="10"/>
        <v>0</v>
      </c>
      <c r="T13" s="23">
        <f t="shared" si="11"/>
        <v>0</v>
      </c>
      <c r="U13" s="13">
        <f t="shared" si="5"/>
        <v>0</v>
      </c>
      <c r="V13" s="104" t="str">
        <f>INDEX(商品!Q:Q,MATCH(キーワード!D13,商品!D:D,0),1)</f>
        <v>-</v>
      </c>
      <c r="W13" s="15">
        <f t="shared" si="6"/>
        <v>0</v>
      </c>
      <c r="X13" s="22">
        <f>SUMIFS(当月ワード!$J$3:$J$1000,当月ワード!$D$3:$D$1000,キーワード!$D13,当月ワード!$E$3:$E$1000,キーワード!$F13)</f>
        <v>0</v>
      </c>
      <c r="Y13" s="23">
        <f>SUMIFS(前月ワード!$J$3:$J$1000,前月ワード!$D$3:$D$1000,キーワード!$D13,前月ワード!$E$3:$E$1000,キーワード!$F13)</f>
        <v>0</v>
      </c>
      <c r="Z13" s="23">
        <f>SUMIFS(前々月ワード!$J$3:$J$1000,前々月ワード!$D$3:$D$1000,キーワード!$D13,前々月ワード!$E$3:$E$1000,キーワード!$F13)</f>
        <v>0</v>
      </c>
      <c r="AA13" s="22">
        <f>SUMIFS(当月ワード!$W$3:$W$1000,当月ワード!$D$3:$D$1000,キーワード!$D13,当月ワード!$E$3:$E$1000,キーワード!$F13)</f>
        <v>0</v>
      </c>
      <c r="AB13" s="23">
        <f>SUMIFS(前月ワード!$W$3:$W$1000,前月ワード!$D$3:$D$1000,キーワード!$D13,前月ワード!$E$3:$E$1000,キーワード!$F13)</f>
        <v>0</v>
      </c>
      <c r="AC13" s="23">
        <f>SUMIFS(前々月ワード!$W$3:$W$1000,前々月ワード!$D$3:$D$1000,キーワード!$D13,前々月ワード!$E$3:$E$1000,キーワード!$F13)</f>
        <v>0</v>
      </c>
      <c r="AD13" s="23">
        <f t="shared" si="7"/>
        <v>0</v>
      </c>
      <c r="AE13" s="23">
        <f t="shared" si="1"/>
        <v>0</v>
      </c>
      <c r="AF13" s="23">
        <f t="shared" si="1"/>
        <v>0</v>
      </c>
      <c r="AG13" s="22">
        <f>SUMIFS(当月ワード!$X$3:$X$1000,当月ワード!$D$3:$D$1000,キーワード!$D13,当月ワード!$E$3:$E$1000,キーワード!$F13)</f>
        <v>0</v>
      </c>
      <c r="AH13" s="23">
        <f>SUMIFS(前月ワード!$X$3:$X$1000,前月ワード!$D$3:$D$1000,キーワード!$D13,前月ワード!$E$3:$E$1000,キーワード!$F13)</f>
        <v>0</v>
      </c>
      <c r="AI13" s="23">
        <f>SUMIFS(前々月ワード!$X$3:$X$1000,前々月ワード!$D$3:$D$1000,キーワード!$D13,前々月ワード!$E$3:$E$1000,キーワード!$F13)</f>
        <v>0</v>
      </c>
      <c r="AJ13" s="22">
        <f>SUMIFS(当月ワード!$I$3:$I$1000,当月ワード!$D$3:$D$1000,キーワード!$D13,当月ワード!$E$3:$E$1000,キーワード!$F13)</f>
        <v>0</v>
      </c>
      <c r="AK13" s="23">
        <f>SUMIFS(前月ワード!$I$3:$I$1000,前月ワード!$D$3:$D$1000,キーワード!$D13,前月ワード!$E$3:$E$1000,キーワード!$F13)</f>
        <v>0</v>
      </c>
      <c r="AL13" s="23">
        <f>SUMIFS(前々月ワード!$I$3:$I$1000,前々月ワード!$D$3:$D$1000,キーワード!$D13,前々月ワード!$E$3:$E$1000,キーワード!$F13)</f>
        <v>0</v>
      </c>
      <c r="AM13" s="13">
        <f t="shared" si="8"/>
        <v>0</v>
      </c>
      <c r="AN13" s="13">
        <f t="shared" si="2"/>
        <v>0</v>
      </c>
      <c r="AO13" s="13">
        <f t="shared" si="2"/>
        <v>0</v>
      </c>
      <c r="AP13" s="16">
        <f t="shared" si="9"/>
        <v>0</v>
      </c>
      <c r="AQ13" s="16">
        <f t="shared" si="9"/>
        <v>0</v>
      </c>
      <c r="AR13" s="17">
        <f t="shared" si="9"/>
        <v>0</v>
      </c>
    </row>
    <row r="14" spans="2:44" ht="36.65" customHeight="1">
      <c r="C14" s="20">
        <v>9</v>
      </c>
      <c r="D14" s="53">
        <f>現状ワード設定!B11</f>
        <v>0</v>
      </c>
      <c r="E14" s="26" t="str">
        <f>IFERROR(_xlfn.XLOOKUP($D14,現状商品設定!B:B,現状商品設定!C:C,"-"),"-")</f>
        <v>-</v>
      </c>
      <c r="F14" s="56">
        <f>現状ワード設定!G11</f>
        <v>0</v>
      </c>
      <c r="G14" s="60" t="s">
        <v>46</v>
      </c>
      <c r="H14" s="47" t="str">
        <f>IFERROR(_xlfn.XLOOKUP(D14,商品!$D:$D,商品!$H:$H),"")</f>
        <v/>
      </c>
      <c r="I14" s="50" t="str">
        <f>IFERROR(_xlfn.XLOOKUP(D14&amp;F14,現状ワード設定!J:J,現状ワード設定!H:H),"")</f>
        <v/>
      </c>
      <c r="J14" s="47" t="str">
        <f>IFERROR(_xlfn.XLOOKUP(D14&amp;F14,現状ワード設定!J:J,現状ワード設定!I:I),"")</f>
        <v/>
      </c>
      <c r="K14" s="47" t="e">
        <f>IF(AND(T14&gt;=設定!$C$12,W14&gt;=O14),I14*(1+設定!$F$12),IF(AND(T14&gt;=設定!$C$13,W14&lt;O14),I14*(1+設定!$F$13),IF(AND(T14&lt;設定!$C$14,U14&gt;=設定!$E$14),I14*(1+設定!$F$14),IF(AND(T14&lt;設定!$C$15,U14&lt;設定!$E$15),I14*(1+設定!$F$15),"除外"))))</f>
        <v>#VALUE!</v>
      </c>
      <c r="L14" s="58" t="e">
        <f ca="1">IF(消化率!$I$5&lt;1,K14*消化率!$I$5,IF(U14*V14/(K14*消化率!$I$5)&gt;O14,K14*消化率!$I$5,M14))</f>
        <v>#DIV/0!</v>
      </c>
      <c r="M14" s="58" t="e">
        <f t="shared" si="3"/>
        <v>#VALUE!</v>
      </c>
      <c r="N14" s="58" t="e">
        <f ca="1">IF(ROUNDUP(IF(IF(IF(AND(設定!$D$8&lt;=L14,設定!$D$8&lt;J14),設定!$D$8,IF(AND(J14&lt;=L14,J14&lt;設定!$D$8),J14,IF(AND(L14&lt;=J14,J14&lt;設定!$D$8),J14,L14)))=0,設定!$D$8,IF(AND(設定!$D$8&lt;=L14,設定!$D$8&lt;J14),設定!$D$8,IF(AND(J14&lt;=L14,J14&lt;設定!$D$8),J14,IF(AND(L14&lt;=J14,J14&lt;設定!$D$8),J14,L14))))&lt;=H14,H14+1,IF(IF(AND(設定!$D$8&lt;=L14,設定!$D$8&lt;J14),設定!$D$8,IF(AND(J14&lt;=L14,J14&lt;設定!$D$8),J14,IF(AND(L14&lt;=J14,J14&lt;設定!$D$8),J14,L14)))=0,設定!$D$8,IF(AND(設定!$D$8&lt;=L14,設定!$D$8&lt;J14),設定!$D$8,IF(AND(J14&lt;=L14,J14&lt;設定!$D$8),J14,IF(AND(L14&lt;=J14,J14&lt;設定!$D$8),J14,L14))))),0)&gt;40,ROUNDUP(IF(IF(IF(AND(設定!$D$8&lt;=L14,設定!$D$8&lt;J14),設定!$D$8,IF(AND(J14&lt;=L14,J14&lt;設定!$D$8),J14,IF(AND(L14&lt;=J14,J14&lt;設定!$D$8),J14,L14)))=0,設定!$D$8,IF(AND(設定!$D$8&lt;=L14,設定!$D$8&lt;J14),設定!$D$8,IF(AND(J14&lt;=L14,J14&lt;設定!$D$8),J14,IF(AND(L14&lt;=J14,J14&lt;設定!$D$8),J14,L14))))&lt;=H14,H14+1,IF(IF(AND(設定!$D$8&lt;=L14,設定!$D$8&lt;J14),設定!$D$8,IF(AND(J14&lt;=L14,J14&lt;設定!$D$8),J14,IF(AND(L14&lt;=J14,J14&lt;設定!$D$8),J14,L14)))=0,設定!$D$8,IF(AND(設定!$D$8&lt;=L14,設定!$D$8&lt;J14),設定!$D$8,IF(AND(J14&lt;=L14,J14&lt;設定!$D$8),J14,IF(AND(L14&lt;=J14,J14&lt;設定!$D$8),J14,L14))))),0),40)</f>
        <v>#DIV/0!</v>
      </c>
      <c r="O14" s="55">
        <f>IF(G14="標準",設定!$C$4,G14)</f>
        <v>5</v>
      </c>
      <c r="P14" s="45">
        <f t="shared" si="12"/>
        <v>0</v>
      </c>
      <c r="Q14" s="14">
        <f t="shared" si="4"/>
        <v>0</v>
      </c>
      <c r="R14" s="23">
        <f t="shared" si="13"/>
        <v>0</v>
      </c>
      <c r="S14" s="12">
        <f t="shared" si="10"/>
        <v>0</v>
      </c>
      <c r="T14" s="23">
        <f t="shared" si="11"/>
        <v>0</v>
      </c>
      <c r="U14" s="13">
        <f t="shared" si="5"/>
        <v>0</v>
      </c>
      <c r="V14" s="104" t="str">
        <f>INDEX(商品!Q:Q,MATCH(キーワード!D14,商品!D:D,0),1)</f>
        <v>-</v>
      </c>
      <c r="W14" s="15">
        <f t="shared" si="6"/>
        <v>0</v>
      </c>
      <c r="X14" s="22">
        <f>SUMIFS(当月ワード!$J$3:$J$1000,当月ワード!$D$3:$D$1000,キーワード!$D14,当月ワード!$E$3:$E$1000,キーワード!$F14)</f>
        <v>0</v>
      </c>
      <c r="Y14" s="23">
        <f>SUMIFS(前月ワード!$J$3:$J$1000,前月ワード!$D$3:$D$1000,キーワード!$D14,前月ワード!$E$3:$E$1000,キーワード!$F14)</f>
        <v>0</v>
      </c>
      <c r="Z14" s="23">
        <f>SUMIFS(前々月ワード!$J$3:$J$1000,前々月ワード!$D$3:$D$1000,キーワード!$D14,前々月ワード!$E$3:$E$1000,キーワード!$F14)</f>
        <v>0</v>
      </c>
      <c r="AA14" s="22">
        <f>SUMIFS(当月ワード!$W$3:$W$1000,当月ワード!$D$3:$D$1000,キーワード!$D14,当月ワード!$E$3:$E$1000,キーワード!$F14)</f>
        <v>0</v>
      </c>
      <c r="AB14" s="23">
        <f>SUMIFS(前月ワード!$W$3:$W$1000,前月ワード!$D$3:$D$1000,キーワード!$D14,前月ワード!$E$3:$E$1000,キーワード!$F14)</f>
        <v>0</v>
      </c>
      <c r="AC14" s="23">
        <f>SUMIFS(前々月ワード!$W$3:$W$1000,前々月ワード!$D$3:$D$1000,キーワード!$D14,前々月ワード!$E$3:$E$1000,キーワード!$F14)</f>
        <v>0</v>
      </c>
      <c r="AD14" s="23">
        <f t="shared" si="7"/>
        <v>0</v>
      </c>
      <c r="AE14" s="23">
        <f t="shared" si="1"/>
        <v>0</v>
      </c>
      <c r="AF14" s="23">
        <f t="shared" si="1"/>
        <v>0</v>
      </c>
      <c r="AG14" s="22">
        <f>SUMIFS(当月ワード!$X$3:$X$1000,当月ワード!$D$3:$D$1000,キーワード!$D14,当月ワード!$E$3:$E$1000,キーワード!$F14)</f>
        <v>0</v>
      </c>
      <c r="AH14" s="23">
        <f>SUMIFS(前月ワード!$X$3:$X$1000,前月ワード!$D$3:$D$1000,キーワード!$D14,前月ワード!$E$3:$E$1000,キーワード!$F14)</f>
        <v>0</v>
      </c>
      <c r="AI14" s="23">
        <f>SUMIFS(前々月ワード!$X$3:$X$1000,前々月ワード!$D$3:$D$1000,キーワード!$D14,前々月ワード!$E$3:$E$1000,キーワード!$F14)</f>
        <v>0</v>
      </c>
      <c r="AJ14" s="22">
        <f>SUMIFS(当月ワード!$I$3:$I$1000,当月ワード!$D$3:$D$1000,キーワード!$D14,当月ワード!$E$3:$E$1000,キーワード!$F14)</f>
        <v>0</v>
      </c>
      <c r="AK14" s="23">
        <f>SUMIFS(前月ワード!$I$3:$I$1000,前月ワード!$D$3:$D$1000,キーワード!$D14,前月ワード!$E$3:$E$1000,キーワード!$F14)</f>
        <v>0</v>
      </c>
      <c r="AL14" s="23">
        <f>SUMIFS(前々月ワード!$I$3:$I$1000,前々月ワード!$D$3:$D$1000,キーワード!$D14,前々月ワード!$E$3:$E$1000,キーワード!$F14)</f>
        <v>0</v>
      </c>
      <c r="AM14" s="13">
        <f t="shared" si="8"/>
        <v>0</v>
      </c>
      <c r="AN14" s="13">
        <f t="shared" si="2"/>
        <v>0</v>
      </c>
      <c r="AO14" s="13">
        <f t="shared" si="2"/>
        <v>0</v>
      </c>
      <c r="AP14" s="16">
        <f t="shared" si="9"/>
        <v>0</v>
      </c>
      <c r="AQ14" s="16">
        <f t="shared" si="9"/>
        <v>0</v>
      </c>
      <c r="AR14" s="17">
        <f t="shared" si="9"/>
        <v>0</v>
      </c>
    </row>
    <row r="15" spans="2:44" ht="36.65" customHeight="1">
      <c r="C15" s="20">
        <v>10</v>
      </c>
      <c r="D15" s="53">
        <f>現状ワード設定!B12</f>
        <v>0</v>
      </c>
      <c r="E15" s="26" t="str">
        <f>IFERROR(_xlfn.XLOOKUP($D15,現状商品設定!B:B,現状商品設定!C:C,"-"),"-")</f>
        <v>-</v>
      </c>
      <c r="F15" s="56">
        <f>現状ワード設定!G12</f>
        <v>0</v>
      </c>
      <c r="G15" s="60" t="s">
        <v>46</v>
      </c>
      <c r="H15" s="47" t="str">
        <f>IFERROR(_xlfn.XLOOKUP(D15,商品!$D:$D,商品!$H:$H),"")</f>
        <v/>
      </c>
      <c r="I15" s="50" t="str">
        <f>IFERROR(_xlfn.XLOOKUP(D15&amp;F15,現状ワード設定!J:J,現状ワード設定!H:H),"")</f>
        <v/>
      </c>
      <c r="J15" s="47" t="str">
        <f>IFERROR(_xlfn.XLOOKUP(D15&amp;F15,現状ワード設定!J:J,現状ワード設定!I:I),"")</f>
        <v/>
      </c>
      <c r="K15" s="47" t="e">
        <f>IF(AND(T15&gt;=設定!$C$12,W15&gt;=O15),I15*(1+設定!$F$12),IF(AND(T15&gt;=設定!$C$13,W15&lt;O15),I15*(1+設定!$F$13),IF(AND(T15&lt;設定!$C$14,U15&gt;=設定!$E$14),I15*(1+設定!$F$14),IF(AND(T15&lt;設定!$C$15,U15&lt;設定!$E$15),I15*(1+設定!$F$15),"除外"))))</f>
        <v>#VALUE!</v>
      </c>
      <c r="L15" s="58" t="e">
        <f ca="1">IF(消化率!$I$5&lt;1,K15*消化率!$I$5,IF(U15*V15/(K15*消化率!$I$5)&gt;O15,K15*消化率!$I$5,M15))</f>
        <v>#DIV/0!</v>
      </c>
      <c r="M15" s="58" t="e">
        <f t="shared" si="3"/>
        <v>#VALUE!</v>
      </c>
      <c r="N15" s="58" t="e">
        <f ca="1">IF(ROUNDUP(IF(IF(IF(AND(設定!$D$8&lt;=L15,設定!$D$8&lt;J15),設定!$D$8,IF(AND(J15&lt;=L15,J15&lt;設定!$D$8),J15,IF(AND(L15&lt;=J15,J15&lt;設定!$D$8),J15,L15)))=0,設定!$D$8,IF(AND(設定!$D$8&lt;=L15,設定!$D$8&lt;J15),設定!$D$8,IF(AND(J15&lt;=L15,J15&lt;設定!$D$8),J15,IF(AND(L15&lt;=J15,J15&lt;設定!$D$8),J15,L15))))&lt;=H15,H15+1,IF(IF(AND(設定!$D$8&lt;=L15,設定!$D$8&lt;J15),設定!$D$8,IF(AND(J15&lt;=L15,J15&lt;設定!$D$8),J15,IF(AND(L15&lt;=J15,J15&lt;設定!$D$8),J15,L15)))=0,設定!$D$8,IF(AND(設定!$D$8&lt;=L15,設定!$D$8&lt;J15),設定!$D$8,IF(AND(J15&lt;=L15,J15&lt;設定!$D$8),J15,IF(AND(L15&lt;=J15,J15&lt;設定!$D$8),J15,L15))))),0)&gt;40,ROUNDUP(IF(IF(IF(AND(設定!$D$8&lt;=L15,設定!$D$8&lt;J15),設定!$D$8,IF(AND(J15&lt;=L15,J15&lt;設定!$D$8),J15,IF(AND(L15&lt;=J15,J15&lt;設定!$D$8),J15,L15)))=0,設定!$D$8,IF(AND(設定!$D$8&lt;=L15,設定!$D$8&lt;J15),設定!$D$8,IF(AND(J15&lt;=L15,J15&lt;設定!$D$8),J15,IF(AND(L15&lt;=J15,J15&lt;設定!$D$8),J15,L15))))&lt;=H15,H15+1,IF(IF(AND(設定!$D$8&lt;=L15,設定!$D$8&lt;J15),設定!$D$8,IF(AND(J15&lt;=L15,J15&lt;設定!$D$8),J15,IF(AND(L15&lt;=J15,J15&lt;設定!$D$8),J15,L15)))=0,設定!$D$8,IF(AND(設定!$D$8&lt;=L15,設定!$D$8&lt;J15),設定!$D$8,IF(AND(J15&lt;=L15,J15&lt;設定!$D$8),J15,IF(AND(L15&lt;=J15,J15&lt;設定!$D$8),J15,L15))))),0),40)</f>
        <v>#DIV/0!</v>
      </c>
      <c r="O15" s="55">
        <f>IF(G15="標準",設定!$C$4,G15)</f>
        <v>5</v>
      </c>
      <c r="P15" s="45">
        <f t="shared" si="12"/>
        <v>0</v>
      </c>
      <c r="Q15" s="14">
        <f t="shared" si="4"/>
        <v>0</v>
      </c>
      <c r="R15" s="23">
        <f t="shared" si="13"/>
        <v>0</v>
      </c>
      <c r="S15" s="12">
        <f t="shared" si="10"/>
        <v>0</v>
      </c>
      <c r="T15" s="23">
        <f t="shared" si="11"/>
        <v>0</v>
      </c>
      <c r="U15" s="13">
        <f t="shared" si="5"/>
        <v>0</v>
      </c>
      <c r="V15" s="104" t="str">
        <f>INDEX(商品!Q:Q,MATCH(キーワード!D15,商品!D:D,0),1)</f>
        <v>-</v>
      </c>
      <c r="W15" s="15">
        <f t="shared" si="6"/>
        <v>0</v>
      </c>
      <c r="X15" s="22">
        <f>SUMIFS(当月ワード!$J$3:$J$1000,当月ワード!$D$3:$D$1000,キーワード!$D15,当月ワード!$E$3:$E$1000,キーワード!$F15)</f>
        <v>0</v>
      </c>
      <c r="Y15" s="23">
        <f>SUMIFS(前月ワード!$J$3:$J$1000,前月ワード!$D$3:$D$1000,キーワード!$D15,前月ワード!$E$3:$E$1000,キーワード!$F15)</f>
        <v>0</v>
      </c>
      <c r="Z15" s="23">
        <f>SUMIFS(前々月ワード!$J$3:$J$1000,前々月ワード!$D$3:$D$1000,キーワード!$D15,前々月ワード!$E$3:$E$1000,キーワード!$F15)</f>
        <v>0</v>
      </c>
      <c r="AA15" s="22">
        <f>SUMIFS(当月ワード!$W$3:$W$1000,当月ワード!$D$3:$D$1000,キーワード!$D15,当月ワード!$E$3:$E$1000,キーワード!$F15)</f>
        <v>0</v>
      </c>
      <c r="AB15" s="23">
        <f>SUMIFS(前月ワード!$W$3:$W$1000,前月ワード!$D$3:$D$1000,キーワード!$D15,前月ワード!$E$3:$E$1000,キーワード!$F15)</f>
        <v>0</v>
      </c>
      <c r="AC15" s="23">
        <f>SUMIFS(前々月ワード!$W$3:$W$1000,前々月ワード!$D$3:$D$1000,キーワード!$D15,前々月ワード!$E$3:$E$1000,キーワード!$F15)</f>
        <v>0</v>
      </c>
      <c r="AD15" s="23">
        <f t="shared" si="7"/>
        <v>0</v>
      </c>
      <c r="AE15" s="23">
        <f t="shared" si="1"/>
        <v>0</v>
      </c>
      <c r="AF15" s="23">
        <f t="shared" si="1"/>
        <v>0</v>
      </c>
      <c r="AG15" s="22">
        <f>SUMIFS(当月ワード!$X$3:$X$1000,当月ワード!$D$3:$D$1000,キーワード!$D15,当月ワード!$E$3:$E$1000,キーワード!$F15)</f>
        <v>0</v>
      </c>
      <c r="AH15" s="23">
        <f>SUMIFS(前月ワード!$X$3:$X$1000,前月ワード!$D$3:$D$1000,キーワード!$D15,前月ワード!$E$3:$E$1000,キーワード!$F15)</f>
        <v>0</v>
      </c>
      <c r="AI15" s="23">
        <f>SUMIFS(前々月ワード!$X$3:$X$1000,前々月ワード!$D$3:$D$1000,キーワード!$D15,前々月ワード!$E$3:$E$1000,キーワード!$F15)</f>
        <v>0</v>
      </c>
      <c r="AJ15" s="22">
        <f>SUMIFS(当月ワード!$I$3:$I$1000,当月ワード!$D$3:$D$1000,キーワード!$D15,当月ワード!$E$3:$E$1000,キーワード!$F15)</f>
        <v>0</v>
      </c>
      <c r="AK15" s="23">
        <f>SUMIFS(前月ワード!$I$3:$I$1000,前月ワード!$D$3:$D$1000,キーワード!$D15,前月ワード!$E$3:$E$1000,キーワード!$F15)</f>
        <v>0</v>
      </c>
      <c r="AL15" s="23">
        <f>SUMIFS(前々月ワード!$I$3:$I$1000,前々月ワード!$D$3:$D$1000,キーワード!$D15,前々月ワード!$E$3:$E$1000,キーワード!$F15)</f>
        <v>0</v>
      </c>
      <c r="AM15" s="13">
        <f t="shared" si="8"/>
        <v>0</v>
      </c>
      <c r="AN15" s="13">
        <f t="shared" si="2"/>
        <v>0</v>
      </c>
      <c r="AO15" s="13">
        <f t="shared" si="2"/>
        <v>0</v>
      </c>
      <c r="AP15" s="16">
        <f t="shared" si="9"/>
        <v>0</v>
      </c>
      <c r="AQ15" s="16">
        <f t="shared" si="9"/>
        <v>0</v>
      </c>
      <c r="AR15" s="17">
        <f t="shared" si="9"/>
        <v>0</v>
      </c>
    </row>
    <row r="16" spans="2:44" ht="36.65" customHeight="1">
      <c r="C16" s="20">
        <v>11</v>
      </c>
      <c r="D16" s="53">
        <f>現状ワード設定!B13</f>
        <v>0</v>
      </c>
      <c r="E16" s="26" t="str">
        <f>IFERROR(_xlfn.XLOOKUP($D16,現状商品設定!B:B,現状商品設定!C:C,"-"),"-")</f>
        <v>-</v>
      </c>
      <c r="F16" s="56">
        <f>現状ワード設定!G13</f>
        <v>0</v>
      </c>
      <c r="G16" s="60" t="s">
        <v>46</v>
      </c>
      <c r="H16" s="47" t="str">
        <f>IFERROR(_xlfn.XLOOKUP(D16,商品!$D:$D,商品!$H:$H),"")</f>
        <v/>
      </c>
      <c r="I16" s="50" t="str">
        <f>IFERROR(_xlfn.XLOOKUP(D16&amp;F16,現状ワード設定!J:J,現状ワード設定!H:H),"")</f>
        <v/>
      </c>
      <c r="J16" s="47" t="str">
        <f>IFERROR(_xlfn.XLOOKUP(D16&amp;F16,現状ワード設定!J:J,現状ワード設定!I:I),"")</f>
        <v/>
      </c>
      <c r="K16" s="47" t="e">
        <f>IF(AND(T16&gt;=設定!$C$12,W16&gt;=O16),I16*(1+設定!$F$12),IF(AND(T16&gt;=設定!$C$13,W16&lt;O16),I16*(1+設定!$F$13),IF(AND(T16&lt;設定!$C$14,U16&gt;=設定!$E$14),I16*(1+設定!$F$14),IF(AND(T16&lt;設定!$C$15,U16&lt;設定!$E$15),I16*(1+設定!$F$15),"除外"))))</f>
        <v>#VALUE!</v>
      </c>
      <c r="L16" s="58" t="e">
        <f ca="1">IF(消化率!$I$5&lt;1,K16*消化率!$I$5,IF(U16*V16/(K16*消化率!$I$5)&gt;O16,K16*消化率!$I$5,M16))</f>
        <v>#DIV/0!</v>
      </c>
      <c r="M16" s="58" t="e">
        <f t="shared" si="3"/>
        <v>#VALUE!</v>
      </c>
      <c r="N16" s="58" t="e">
        <f ca="1">IF(ROUNDUP(IF(IF(IF(AND(設定!$D$8&lt;=L16,設定!$D$8&lt;J16),設定!$D$8,IF(AND(J16&lt;=L16,J16&lt;設定!$D$8),J16,IF(AND(L16&lt;=J16,J16&lt;設定!$D$8),J16,L16)))=0,設定!$D$8,IF(AND(設定!$D$8&lt;=L16,設定!$D$8&lt;J16),設定!$D$8,IF(AND(J16&lt;=L16,J16&lt;設定!$D$8),J16,IF(AND(L16&lt;=J16,J16&lt;設定!$D$8),J16,L16))))&lt;=H16,H16+1,IF(IF(AND(設定!$D$8&lt;=L16,設定!$D$8&lt;J16),設定!$D$8,IF(AND(J16&lt;=L16,J16&lt;設定!$D$8),J16,IF(AND(L16&lt;=J16,J16&lt;設定!$D$8),J16,L16)))=0,設定!$D$8,IF(AND(設定!$D$8&lt;=L16,設定!$D$8&lt;J16),設定!$D$8,IF(AND(J16&lt;=L16,J16&lt;設定!$D$8),J16,IF(AND(L16&lt;=J16,J16&lt;設定!$D$8),J16,L16))))),0)&gt;40,ROUNDUP(IF(IF(IF(AND(設定!$D$8&lt;=L16,設定!$D$8&lt;J16),設定!$D$8,IF(AND(J16&lt;=L16,J16&lt;設定!$D$8),J16,IF(AND(L16&lt;=J16,J16&lt;設定!$D$8),J16,L16)))=0,設定!$D$8,IF(AND(設定!$D$8&lt;=L16,設定!$D$8&lt;J16),設定!$D$8,IF(AND(J16&lt;=L16,J16&lt;設定!$D$8),J16,IF(AND(L16&lt;=J16,J16&lt;設定!$D$8),J16,L16))))&lt;=H16,H16+1,IF(IF(AND(設定!$D$8&lt;=L16,設定!$D$8&lt;J16),設定!$D$8,IF(AND(J16&lt;=L16,J16&lt;設定!$D$8),J16,IF(AND(L16&lt;=J16,J16&lt;設定!$D$8),J16,L16)))=0,設定!$D$8,IF(AND(設定!$D$8&lt;=L16,設定!$D$8&lt;J16),設定!$D$8,IF(AND(J16&lt;=L16,J16&lt;設定!$D$8),J16,IF(AND(L16&lt;=J16,J16&lt;設定!$D$8),J16,L16))))),0),40)</f>
        <v>#DIV/0!</v>
      </c>
      <c r="O16" s="55">
        <f>IF(G16="標準",設定!$C$4,G16)</f>
        <v>5</v>
      </c>
      <c r="P16" s="45">
        <f t="shared" si="12"/>
        <v>0</v>
      </c>
      <c r="Q16" s="14">
        <f t="shared" si="4"/>
        <v>0</v>
      </c>
      <c r="R16" s="23">
        <f t="shared" si="13"/>
        <v>0</v>
      </c>
      <c r="S16" s="12">
        <f t="shared" si="10"/>
        <v>0</v>
      </c>
      <c r="T16" s="23">
        <f t="shared" si="11"/>
        <v>0</v>
      </c>
      <c r="U16" s="13">
        <f t="shared" si="5"/>
        <v>0</v>
      </c>
      <c r="V16" s="104" t="str">
        <f>INDEX(商品!Q:Q,MATCH(キーワード!D16,商品!D:D,0),1)</f>
        <v>-</v>
      </c>
      <c r="W16" s="15">
        <f t="shared" si="6"/>
        <v>0</v>
      </c>
      <c r="X16" s="22">
        <f>SUMIFS(当月ワード!$J$3:$J$1000,当月ワード!$D$3:$D$1000,キーワード!$D16,当月ワード!$E$3:$E$1000,キーワード!$F16)</f>
        <v>0</v>
      </c>
      <c r="Y16" s="23">
        <f>SUMIFS(前月ワード!$J$3:$J$1000,前月ワード!$D$3:$D$1000,キーワード!$D16,前月ワード!$E$3:$E$1000,キーワード!$F16)</f>
        <v>0</v>
      </c>
      <c r="Z16" s="23">
        <f>SUMIFS(前々月ワード!$J$3:$J$1000,前々月ワード!$D$3:$D$1000,キーワード!$D16,前々月ワード!$E$3:$E$1000,キーワード!$F16)</f>
        <v>0</v>
      </c>
      <c r="AA16" s="22">
        <f>SUMIFS(当月ワード!$W$3:$W$1000,当月ワード!$D$3:$D$1000,キーワード!$D16,当月ワード!$E$3:$E$1000,キーワード!$F16)</f>
        <v>0</v>
      </c>
      <c r="AB16" s="23">
        <f>SUMIFS(前月ワード!$W$3:$W$1000,前月ワード!$D$3:$D$1000,キーワード!$D16,前月ワード!$E$3:$E$1000,キーワード!$F16)</f>
        <v>0</v>
      </c>
      <c r="AC16" s="23">
        <f>SUMIFS(前々月ワード!$W$3:$W$1000,前々月ワード!$D$3:$D$1000,キーワード!$D16,前々月ワード!$E$3:$E$1000,キーワード!$F16)</f>
        <v>0</v>
      </c>
      <c r="AD16" s="23">
        <f t="shared" si="7"/>
        <v>0</v>
      </c>
      <c r="AE16" s="23">
        <f t="shared" si="1"/>
        <v>0</v>
      </c>
      <c r="AF16" s="23">
        <f t="shared" si="1"/>
        <v>0</v>
      </c>
      <c r="AG16" s="22">
        <f>SUMIFS(当月ワード!$X$3:$X$1000,当月ワード!$D$3:$D$1000,キーワード!$D16,当月ワード!$E$3:$E$1000,キーワード!$F16)</f>
        <v>0</v>
      </c>
      <c r="AH16" s="23">
        <f>SUMIFS(前月ワード!$X$3:$X$1000,前月ワード!$D$3:$D$1000,キーワード!$D16,前月ワード!$E$3:$E$1000,キーワード!$F16)</f>
        <v>0</v>
      </c>
      <c r="AI16" s="23">
        <f>SUMIFS(前々月ワード!$X$3:$X$1000,前々月ワード!$D$3:$D$1000,キーワード!$D16,前々月ワード!$E$3:$E$1000,キーワード!$F16)</f>
        <v>0</v>
      </c>
      <c r="AJ16" s="22">
        <f>SUMIFS(当月ワード!$I$3:$I$1000,当月ワード!$D$3:$D$1000,キーワード!$D16,当月ワード!$E$3:$E$1000,キーワード!$F16)</f>
        <v>0</v>
      </c>
      <c r="AK16" s="23">
        <f>SUMIFS(前月ワード!$I$3:$I$1000,前月ワード!$D$3:$D$1000,キーワード!$D16,前月ワード!$E$3:$E$1000,キーワード!$F16)</f>
        <v>0</v>
      </c>
      <c r="AL16" s="23">
        <f>SUMIFS(前々月ワード!$I$3:$I$1000,前々月ワード!$D$3:$D$1000,キーワード!$D16,前々月ワード!$E$3:$E$1000,キーワード!$F16)</f>
        <v>0</v>
      </c>
      <c r="AM16" s="13">
        <f t="shared" si="8"/>
        <v>0</v>
      </c>
      <c r="AN16" s="13">
        <f t="shared" si="2"/>
        <v>0</v>
      </c>
      <c r="AO16" s="13">
        <f t="shared" si="2"/>
        <v>0</v>
      </c>
      <c r="AP16" s="16">
        <f t="shared" si="9"/>
        <v>0</v>
      </c>
      <c r="AQ16" s="16">
        <f t="shared" si="9"/>
        <v>0</v>
      </c>
      <c r="AR16" s="17">
        <f t="shared" si="9"/>
        <v>0</v>
      </c>
    </row>
    <row r="17" spans="3:44" ht="36.65" customHeight="1">
      <c r="C17" s="20">
        <v>12</v>
      </c>
      <c r="D17" s="53">
        <f>現状ワード設定!B14</f>
        <v>0</v>
      </c>
      <c r="E17" s="26" t="str">
        <f>IFERROR(_xlfn.XLOOKUP($D17,現状商品設定!B:B,現状商品設定!C:C,"-"),"-")</f>
        <v>-</v>
      </c>
      <c r="F17" s="56">
        <f>現状ワード設定!G14</f>
        <v>0</v>
      </c>
      <c r="G17" s="60" t="s">
        <v>46</v>
      </c>
      <c r="H17" s="47" t="str">
        <f>IFERROR(_xlfn.XLOOKUP(D17,商品!$D:$D,商品!$H:$H),"")</f>
        <v/>
      </c>
      <c r="I17" s="50" t="str">
        <f>IFERROR(_xlfn.XLOOKUP(D17&amp;F17,現状ワード設定!J:J,現状ワード設定!H:H),"")</f>
        <v/>
      </c>
      <c r="J17" s="47" t="str">
        <f>IFERROR(_xlfn.XLOOKUP(D17&amp;F17,現状ワード設定!J:J,現状ワード設定!I:I),"")</f>
        <v/>
      </c>
      <c r="K17" s="47" t="e">
        <f>IF(AND(T17&gt;=設定!$C$12,W17&gt;=O17),I17*(1+設定!$F$12),IF(AND(T17&gt;=設定!$C$13,W17&lt;O17),I17*(1+設定!$F$13),IF(AND(T17&lt;設定!$C$14,U17&gt;=設定!$E$14),I17*(1+設定!$F$14),IF(AND(T17&lt;設定!$C$15,U17&lt;設定!$E$15),I17*(1+設定!$F$15),"除外"))))</f>
        <v>#VALUE!</v>
      </c>
      <c r="L17" s="58" t="e">
        <f ca="1">IF(消化率!$I$5&lt;1,K17*消化率!$I$5,IF(U17*V17/(K17*消化率!$I$5)&gt;O17,K17*消化率!$I$5,M17))</f>
        <v>#DIV/0!</v>
      </c>
      <c r="M17" s="58" t="e">
        <f t="shared" si="3"/>
        <v>#VALUE!</v>
      </c>
      <c r="N17" s="58" t="e">
        <f ca="1">IF(ROUNDUP(IF(IF(IF(AND(設定!$D$8&lt;=L17,設定!$D$8&lt;J17),設定!$D$8,IF(AND(J17&lt;=L17,J17&lt;設定!$D$8),J17,IF(AND(L17&lt;=J17,J17&lt;設定!$D$8),J17,L17)))=0,設定!$D$8,IF(AND(設定!$D$8&lt;=L17,設定!$D$8&lt;J17),設定!$D$8,IF(AND(J17&lt;=L17,J17&lt;設定!$D$8),J17,IF(AND(L17&lt;=J17,J17&lt;設定!$D$8),J17,L17))))&lt;=H17,H17+1,IF(IF(AND(設定!$D$8&lt;=L17,設定!$D$8&lt;J17),設定!$D$8,IF(AND(J17&lt;=L17,J17&lt;設定!$D$8),J17,IF(AND(L17&lt;=J17,J17&lt;設定!$D$8),J17,L17)))=0,設定!$D$8,IF(AND(設定!$D$8&lt;=L17,設定!$D$8&lt;J17),設定!$D$8,IF(AND(J17&lt;=L17,J17&lt;設定!$D$8),J17,IF(AND(L17&lt;=J17,J17&lt;設定!$D$8),J17,L17))))),0)&gt;40,ROUNDUP(IF(IF(IF(AND(設定!$D$8&lt;=L17,設定!$D$8&lt;J17),設定!$D$8,IF(AND(J17&lt;=L17,J17&lt;設定!$D$8),J17,IF(AND(L17&lt;=J17,J17&lt;設定!$D$8),J17,L17)))=0,設定!$D$8,IF(AND(設定!$D$8&lt;=L17,設定!$D$8&lt;J17),設定!$D$8,IF(AND(J17&lt;=L17,J17&lt;設定!$D$8),J17,IF(AND(L17&lt;=J17,J17&lt;設定!$D$8),J17,L17))))&lt;=H17,H17+1,IF(IF(AND(設定!$D$8&lt;=L17,設定!$D$8&lt;J17),設定!$D$8,IF(AND(J17&lt;=L17,J17&lt;設定!$D$8),J17,IF(AND(L17&lt;=J17,J17&lt;設定!$D$8),J17,L17)))=0,設定!$D$8,IF(AND(設定!$D$8&lt;=L17,設定!$D$8&lt;J17),設定!$D$8,IF(AND(J17&lt;=L17,J17&lt;設定!$D$8),J17,IF(AND(L17&lt;=J17,J17&lt;設定!$D$8),J17,L17))))),0),40)</f>
        <v>#DIV/0!</v>
      </c>
      <c r="O17" s="55">
        <f>IF(G17="標準",設定!$C$4,G17)</f>
        <v>5</v>
      </c>
      <c r="P17" s="45">
        <f t="shared" si="12"/>
        <v>0</v>
      </c>
      <c r="Q17" s="14">
        <f t="shared" si="4"/>
        <v>0</v>
      </c>
      <c r="R17" s="23">
        <f t="shared" si="13"/>
        <v>0</v>
      </c>
      <c r="S17" s="12">
        <f t="shared" si="10"/>
        <v>0</v>
      </c>
      <c r="T17" s="23">
        <f t="shared" si="11"/>
        <v>0</v>
      </c>
      <c r="U17" s="13">
        <f t="shared" si="5"/>
        <v>0</v>
      </c>
      <c r="V17" s="104" t="str">
        <f>INDEX(商品!Q:Q,MATCH(キーワード!D17,商品!D:D,0),1)</f>
        <v>-</v>
      </c>
      <c r="W17" s="15">
        <f t="shared" si="6"/>
        <v>0</v>
      </c>
      <c r="X17" s="22">
        <f>SUMIFS(当月ワード!$J$3:$J$1000,当月ワード!$D$3:$D$1000,キーワード!$D17,当月ワード!$E$3:$E$1000,キーワード!$F17)</f>
        <v>0</v>
      </c>
      <c r="Y17" s="23">
        <f>SUMIFS(前月ワード!$J$3:$J$1000,前月ワード!$D$3:$D$1000,キーワード!$D17,前月ワード!$E$3:$E$1000,キーワード!$F17)</f>
        <v>0</v>
      </c>
      <c r="Z17" s="23">
        <f>SUMIFS(前々月ワード!$J$3:$J$1000,前々月ワード!$D$3:$D$1000,キーワード!$D17,前々月ワード!$E$3:$E$1000,キーワード!$F17)</f>
        <v>0</v>
      </c>
      <c r="AA17" s="22">
        <f>SUMIFS(当月ワード!$W$3:$W$1000,当月ワード!$D$3:$D$1000,キーワード!$D17,当月ワード!$E$3:$E$1000,キーワード!$F17)</f>
        <v>0</v>
      </c>
      <c r="AB17" s="23">
        <f>SUMIFS(前月ワード!$W$3:$W$1000,前月ワード!$D$3:$D$1000,キーワード!$D17,前月ワード!$E$3:$E$1000,キーワード!$F17)</f>
        <v>0</v>
      </c>
      <c r="AC17" s="23">
        <f>SUMIFS(前々月ワード!$W$3:$W$1000,前々月ワード!$D$3:$D$1000,キーワード!$D17,前々月ワード!$E$3:$E$1000,キーワード!$F17)</f>
        <v>0</v>
      </c>
      <c r="AD17" s="23">
        <f t="shared" si="7"/>
        <v>0</v>
      </c>
      <c r="AE17" s="23">
        <f t="shared" si="1"/>
        <v>0</v>
      </c>
      <c r="AF17" s="23">
        <f t="shared" si="1"/>
        <v>0</v>
      </c>
      <c r="AG17" s="22">
        <f>SUMIFS(当月ワード!$X$3:$X$1000,当月ワード!$D$3:$D$1000,キーワード!$D17,当月ワード!$E$3:$E$1000,キーワード!$F17)</f>
        <v>0</v>
      </c>
      <c r="AH17" s="23">
        <f>SUMIFS(前月ワード!$X$3:$X$1000,前月ワード!$D$3:$D$1000,キーワード!$D17,前月ワード!$E$3:$E$1000,キーワード!$F17)</f>
        <v>0</v>
      </c>
      <c r="AI17" s="23">
        <f>SUMIFS(前々月ワード!$X$3:$X$1000,前々月ワード!$D$3:$D$1000,キーワード!$D17,前々月ワード!$E$3:$E$1000,キーワード!$F17)</f>
        <v>0</v>
      </c>
      <c r="AJ17" s="22">
        <f>SUMIFS(当月ワード!$I$3:$I$1000,当月ワード!$D$3:$D$1000,キーワード!$D17,当月ワード!$E$3:$E$1000,キーワード!$F17)</f>
        <v>0</v>
      </c>
      <c r="AK17" s="23">
        <f>SUMIFS(前月ワード!$I$3:$I$1000,前月ワード!$D$3:$D$1000,キーワード!$D17,前月ワード!$E$3:$E$1000,キーワード!$F17)</f>
        <v>0</v>
      </c>
      <c r="AL17" s="23">
        <f>SUMIFS(前々月ワード!$I$3:$I$1000,前々月ワード!$D$3:$D$1000,キーワード!$D17,前々月ワード!$E$3:$E$1000,キーワード!$F17)</f>
        <v>0</v>
      </c>
      <c r="AM17" s="13">
        <f t="shared" si="8"/>
        <v>0</v>
      </c>
      <c r="AN17" s="13">
        <f t="shared" si="2"/>
        <v>0</v>
      </c>
      <c r="AO17" s="13">
        <f t="shared" si="2"/>
        <v>0</v>
      </c>
      <c r="AP17" s="16">
        <f t="shared" si="9"/>
        <v>0</v>
      </c>
      <c r="AQ17" s="16">
        <f t="shared" si="9"/>
        <v>0</v>
      </c>
      <c r="AR17" s="17">
        <f t="shared" si="9"/>
        <v>0</v>
      </c>
    </row>
    <row r="18" spans="3:44" ht="36.65" customHeight="1">
      <c r="C18" s="20">
        <v>13</v>
      </c>
      <c r="D18" s="53">
        <f>現状ワード設定!B15</f>
        <v>0</v>
      </c>
      <c r="E18" s="26" t="str">
        <f>IFERROR(_xlfn.XLOOKUP($D18,現状商品設定!B:B,現状商品設定!C:C,"-"),"-")</f>
        <v>-</v>
      </c>
      <c r="F18" s="56">
        <f>現状ワード設定!G15</f>
        <v>0</v>
      </c>
      <c r="G18" s="60" t="s">
        <v>46</v>
      </c>
      <c r="H18" s="47" t="str">
        <f>IFERROR(_xlfn.XLOOKUP(D18,商品!$D:$D,商品!$H:$H),"")</f>
        <v/>
      </c>
      <c r="I18" s="50" t="str">
        <f>IFERROR(_xlfn.XLOOKUP(D18&amp;F18,現状ワード設定!J:J,現状ワード設定!H:H),"")</f>
        <v/>
      </c>
      <c r="J18" s="47" t="str">
        <f>IFERROR(_xlfn.XLOOKUP(D18&amp;F18,現状ワード設定!J:J,現状ワード設定!I:I),"")</f>
        <v/>
      </c>
      <c r="K18" s="47" t="e">
        <f>IF(AND(T18&gt;=設定!$C$12,W18&gt;=O18),I18*(1+設定!$F$12),IF(AND(T18&gt;=設定!$C$13,W18&lt;O18),I18*(1+設定!$F$13),IF(AND(T18&lt;設定!$C$14,U18&gt;=設定!$E$14),I18*(1+設定!$F$14),IF(AND(T18&lt;設定!$C$15,U18&lt;設定!$E$15),I18*(1+設定!$F$15),"除外"))))</f>
        <v>#VALUE!</v>
      </c>
      <c r="L18" s="58" t="e">
        <f ca="1">IF(消化率!$I$5&lt;1,K18*消化率!$I$5,IF(U18*V18/(K18*消化率!$I$5)&gt;O18,K18*消化率!$I$5,M18))</f>
        <v>#DIV/0!</v>
      </c>
      <c r="M18" s="58" t="e">
        <f t="shared" si="3"/>
        <v>#VALUE!</v>
      </c>
      <c r="N18" s="58" t="e">
        <f ca="1">IF(ROUNDUP(IF(IF(IF(AND(設定!$D$8&lt;=L18,設定!$D$8&lt;J18),設定!$D$8,IF(AND(J18&lt;=L18,J18&lt;設定!$D$8),J18,IF(AND(L18&lt;=J18,J18&lt;設定!$D$8),J18,L18)))=0,設定!$D$8,IF(AND(設定!$D$8&lt;=L18,設定!$D$8&lt;J18),設定!$D$8,IF(AND(J18&lt;=L18,J18&lt;設定!$D$8),J18,IF(AND(L18&lt;=J18,J18&lt;設定!$D$8),J18,L18))))&lt;=H18,H18+1,IF(IF(AND(設定!$D$8&lt;=L18,設定!$D$8&lt;J18),設定!$D$8,IF(AND(J18&lt;=L18,J18&lt;設定!$D$8),J18,IF(AND(L18&lt;=J18,J18&lt;設定!$D$8),J18,L18)))=0,設定!$D$8,IF(AND(設定!$D$8&lt;=L18,設定!$D$8&lt;J18),設定!$D$8,IF(AND(J18&lt;=L18,J18&lt;設定!$D$8),J18,IF(AND(L18&lt;=J18,J18&lt;設定!$D$8),J18,L18))))),0)&gt;40,ROUNDUP(IF(IF(IF(AND(設定!$D$8&lt;=L18,設定!$D$8&lt;J18),設定!$D$8,IF(AND(J18&lt;=L18,J18&lt;設定!$D$8),J18,IF(AND(L18&lt;=J18,J18&lt;設定!$D$8),J18,L18)))=0,設定!$D$8,IF(AND(設定!$D$8&lt;=L18,設定!$D$8&lt;J18),設定!$D$8,IF(AND(J18&lt;=L18,J18&lt;設定!$D$8),J18,IF(AND(L18&lt;=J18,J18&lt;設定!$D$8),J18,L18))))&lt;=H18,H18+1,IF(IF(AND(設定!$D$8&lt;=L18,設定!$D$8&lt;J18),設定!$D$8,IF(AND(J18&lt;=L18,J18&lt;設定!$D$8),J18,IF(AND(L18&lt;=J18,J18&lt;設定!$D$8),J18,L18)))=0,設定!$D$8,IF(AND(設定!$D$8&lt;=L18,設定!$D$8&lt;J18),設定!$D$8,IF(AND(J18&lt;=L18,J18&lt;設定!$D$8),J18,IF(AND(L18&lt;=J18,J18&lt;設定!$D$8),J18,L18))))),0),40)</f>
        <v>#DIV/0!</v>
      </c>
      <c r="O18" s="55">
        <f>IF(G18="標準",設定!$C$4,G18)</f>
        <v>5</v>
      </c>
      <c r="P18" s="45">
        <f t="shared" si="12"/>
        <v>0</v>
      </c>
      <c r="Q18" s="14">
        <f t="shared" si="4"/>
        <v>0</v>
      </c>
      <c r="R18" s="23">
        <f t="shared" si="13"/>
        <v>0</v>
      </c>
      <c r="S18" s="12">
        <f t="shared" si="10"/>
        <v>0</v>
      </c>
      <c r="T18" s="23">
        <f t="shared" si="11"/>
        <v>0</v>
      </c>
      <c r="U18" s="13">
        <f t="shared" si="5"/>
        <v>0</v>
      </c>
      <c r="V18" s="104" t="str">
        <f>INDEX(商品!Q:Q,MATCH(キーワード!D18,商品!D:D,0),1)</f>
        <v>-</v>
      </c>
      <c r="W18" s="15">
        <f t="shared" si="6"/>
        <v>0</v>
      </c>
      <c r="X18" s="22">
        <f>SUMIFS(当月ワード!$J$3:$J$1000,当月ワード!$D$3:$D$1000,キーワード!$D18,当月ワード!$E$3:$E$1000,キーワード!$F18)</f>
        <v>0</v>
      </c>
      <c r="Y18" s="23">
        <f>SUMIFS(前月ワード!$J$3:$J$1000,前月ワード!$D$3:$D$1000,キーワード!$D18,前月ワード!$E$3:$E$1000,キーワード!$F18)</f>
        <v>0</v>
      </c>
      <c r="Z18" s="23">
        <f>SUMIFS(前々月ワード!$J$3:$J$1000,前々月ワード!$D$3:$D$1000,キーワード!$D18,前々月ワード!$E$3:$E$1000,キーワード!$F18)</f>
        <v>0</v>
      </c>
      <c r="AA18" s="22">
        <f>SUMIFS(当月ワード!$W$3:$W$1000,当月ワード!$D$3:$D$1000,キーワード!$D18,当月ワード!$E$3:$E$1000,キーワード!$F18)</f>
        <v>0</v>
      </c>
      <c r="AB18" s="23">
        <f>SUMIFS(前月ワード!$W$3:$W$1000,前月ワード!$D$3:$D$1000,キーワード!$D18,前月ワード!$E$3:$E$1000,キーワード!$F18)</f>
        <v>0</v>
      </c>
      <c r="AC18" s="23">
        <f>SUMIFS(前々月ワード!$W$3:$W$1000,前々月ワード!$D$3:$D$1000,キーワード!$D18,前々月ワード!$E$3:$E$1000,キーワード!$F18)</f>
        <v>0</v>
      </c>
      <c r="AD18" s="23">
        <f t="shared" si="7"/>
        <v>0</v>
      </c>
      <c r="AE18" s="23">
        <f t="shared" si="1"/>
        <v>0</v>
      </c>
      <c r="AF18" s="23">
        <f t="shared" si="1"/>
        <v>0</v>
      </c>
      <c r="AG18" s="22">
        <f>SUMIFS(当月ワード!$X$3:$X$1000,当月ワード!$D$3:$D$1000,キーワード!$D18,当月ワード!$E$3:$E$1000,キーワード!$F18)</f>
        <v>0</v>
      </c>
      <c r="AH18" s="23">
        <f>SUMIFS(前月ワード!$X$3:$X$1000,前月ワード!$D$3:$D$1000,キーワード!$D18,前月ワード!$E$3:$E$1000,キーワード!$F18)</f>
        <v>0</v>
      </c>
      <c r="AI18" s="23">
        <f>SUMIFS(前々月ワード!$X$3:$X$1000,前々月ワード!$D$3:$D$1000,キーワード!$D18,前々月ワード!$E$3:$E$1000,キーワード!$F18)</f>
        <v>0</v>
      </c>
      <c r="AJ18" s="22">
        <f>SUMIFS(当月ワード!$I$3:$I$1000,当月ワード!$D$3:$D$1000,キーワード!$D18,当月ワード!$E$3:$E$1000,キーワード!$F18)</f>
        <v>0</v>
      </c>
      <c r="AK18" s="23">
        <f>SUMIFS(前月ワード!$I$3:$I$1000,前月ワード!$D$3:$D$1000,キーワード!$D18,前月ワード!$E$3:$E$1000,キーワード!$F18)</f>
        <v>0</v>
      </c>
      <c r="AL18" s="23">
        <f>SUMIFS(前々月ワード!$I$3:$I$1000,前々月ワード!$D$3:$D$1000,キーワード!$D18,前々月ワード!$E$3:$E$1000,キーワード!$F18)</f>
        <v>0</v>
      </c>
      <c r="AM18" s="13">
        <f t="shared" si="8"/>
        <v>0</v>
      </c>
      <c r="AN18" s="13">
        <f t="shared" si="2"/>
        <v>0</v>
      </c>
      <c r="AO18" s="13">
        <f t="shared" si="2"/>
        <v>0</v>
      </c>
      <c r="AP18" s="16">
        <f t="shared" si="9"/>
        <v>0</v>
      </c>
      <c r="AQ18" s="16">
        <f t="shared" si="9"/>
        <v>0</v>
      </c>
      <c r="AR18" s="17">
        <f t="shared" si="9"/>
        <v>0</v>
      </c>
    </row>
    <row r="19" spans="3:44" ht="36.65" customHeight="1">
      <c r="C19" s="20">
        <v>14</v>
      </c>
      <c r="D19" s="53">
        <f>現状ワード設定!B16</f>
        <v>0</v>
      </c>
      <c r="E19" s="26" t="str">
        <f>IFERROR(_xlfn.XLOOKUP($D19,現状商品設定!B:B,現状商品設定!C:C,"-"),"-")</f>
        <v>-</v>
      </c>
      <c r="F19" s="56">
        <f>現状ワード設定!G16</f>
        <v>0</v>
      </c>
      <c r="G19" s="60" t="s">
        <v>46</v>
      </c>
      <c r="H19" s="47" t="str">
        <f>IFERROR(_xlfn.XLOOKUP(D19,商品!$D:$D,商品!$H:$H),"")</f>
        <v/>
      </c>
      <c r="I19" s="50" t="str">
        <f>IFERROR(_xlfn.XLOOKUP(D19&amp;F19,現状ワード設定!J:J,現状ワード設定!H:H),"")</f>
        <v/>
      </c>
      <c r="J19" s="47" t="str">
        <f>IFERROR(_xlfn.XLOOKUP(D19&amp;F19,現状ワード設定!J:J,現状ワード設定!I:I),"")</f>
        <v/>
      </c>
      <c r="K19" s="47" t="e">
        <f>IF(AND(T19&gt;=設定!$C$12,W19&gt;=O19),I19*(1+設定!$F$12),IF(AND(T19&gt;=設定!$C$13,W19&lt;O19),I19*(1+設定!$F$13),IF(AND(T19&lt;設定!$C$14,U19&gt;=設定!$E$14),I19*(1+設定!$F$14),IF(AND(T19&lt;設定!$C$15,U19&lt;設定!$E$15),I19*(1+設定!$F$15),"除外"))))</f>
        <v>#VALUE!</v>
      </c>
      <c r="L19" s="58" t="e">
        <f ca="1">IF(消化率!$I$5&lt;1,K19*消化率!$I$5,IF(U19*V19/(K19*消化率!$I$5)&gt;O19,K19*消化率!$I$5,M19))</f>
        <v>#DIV/0!</v>
      </c>
      <c r="M19" s="58" t="e">
        <f t="shared" si="3"/>
        <v>#VALUE!</v>
      </c>
      <c r="N19" s="58" t="e">
        <f ca="1">IF(ROUNDUP(IF(IF(IF(AND(設定!$D$8&lt;=L19,設定!$D$8&lt;J19),設定!$D$8,IF(AND(J19&lt;=L19,J19&lt;設定!$D$8),J19,IF(AND(L19&lt;=J19,J19&lt;設定!$D$8),J19,L19)))=0,設定!$D$8,IF(AND(設定!$D$8&lt;=L19,設定!$D$8&lt;J19),設定!$D$8,IF(AND(J19&lt;=L19,J19&lt;設定!$D$8),J19,IF(AND(L19&lt;=J19,J19&lt;設定!$D$8),J19,L19))))&lt;=H19,H19+1,IF(IF(AND(設定!$D$8&lt;=L19,設定!$D$8&lt;J19),設定!$D$8,IF(AND(J19&lt;=L19,J19&lt;設定!$D$8),J19,IF(AND(L19&lt;=J19,J19&lt;設定!$D$8),J19,L19)))=0,設定!$D$8,IF(AND(設定!$D$8&lt;=L19,設定!$D$8&lt;J19),設定!$D$8,IF(AND(J19&lt;=L19,J19&lt;設定!$D$8),J19,IF(AND(L19&lt;=J19,J19&lt;設定!$D$8),J19,L19))))),0)&gt;40,ROUNDUP(IF(IF(IF(AND(設定!$D$8&lt;=L19,設定!$D$8&lt;J19),設定!$D$8,IF(AND(J19&lt;=L19,J19&lt;設定!$D$8),J19,IF(AND(L19&lt;=J19,J19&lt;設定!$D$8),J19,L19)))=0,設定!$D$8,IF(AND(設定!$D$8&lt;=L19,設定!$D$8&lt;J19),設定!$D$8,IF(AND(J19&lt;=L19,J19&lt;設定!$D$8),J19,IF(AND(L19&lt;=J19,J19&lt;設定!$D$8),J19,L19))))&lt;=H19,H19+1,IF(IF(AND(設定!$D$8&lt;=L19,設定!$D$8&lt;J19),設定!$D$8,IF(AND(J19&lt;=L19,J19&lt;設定!$D$8),J19,IF(AND(L19&lt;=J19,J19&lt;設定!$D$8),J19,L19)))=0,設定!$D$8,IF(AND(設定!$D$8&lt;=L19,設定!$D$8&lt;J19),設定!$D$8,IF(AND(J19&lt;=L19,J19&lt;設定!$D$8),J19,IF(AND(L19&lt;=J19,J19&lt;設定!$D$8),J19,L19))))),0),40)</f>
        <v>#DIV/0!</v>
      </c>
      <c r="O19" s="55">
        <f>IF(G19="標準",設定!$C$4,G19)</f>
        <v>5</v>
      </c>
      <c r="P19" s="45">
        <f t="shared" si="12"/>
        <v>0</v>
      </c>
      <c r="Q19" s="14">
        <f t="shared" si="4"/>
        <v>0</v>
      </c>
      <c r="R19" s="23">
        <f t="shared" si="13"/>
        <v>0</v>
      </c>
      <c r="S19" s="12">
        <f t="shared" si="10"/>
        <v>0</v>
      </c>
      <c r="T19" s="23">
        <f t="shared" si="11"/>
        <v>0</v>
      </c>
      <c r="U19" s="13">
        <f t="shared" si="5"/>
        <v>0</v>
      </c>
      <c r="V19" s="104" t="str">
        <f>INDEX(商品!Q:Q,MATCH(キーワード!D19,商品!D:D,0),1)</f>
        <v>-</v>
      </c>
      <c r="W19" s="15">
        <f t="shared" si="6"/>
        <v>0</v>
      </c>
      <c r="X19" s="22">
        <f>SUMIFS(当月ワード!$J$3:$J$1000,当月ワード!$D$3:$D$1000,キーワード!$D19,当月ワード!$E$3:$E$1000,キーワード!$F19)</f>
        <v>0</v>
      </c>
      <c r="Y19" s="23">
        <f>SUMIFS(前月ワード!$J$3:$J$1000,前月ワード!$D$3:$D$1000,キーワード!$D19,前月ワード!$E$3:$E$1000,キーワード!$F19)</f>
        <v>0</v>
      </c>
      <c r="Z19" s="23">
        <f>SUMIFS(前々月ワード!$J$3:$J$1000,前々月ワード!$D$3:$D$1000,キーワード!$D19,前々月ワード!$E$3:$E$1000,キーワード!$F19)</f>
        <v>0</v>
      </c>
      <c r="AA19" s="22">
        <f>SUMIFS(当月ワード!$W$3:$W$1000,当月ワード!$D$3:$D$1000,キーワード!$D19,当月ワード!$E$3:$E$1000,キーワード!$F19)</f>
        <v>0</v>
      </c>
      <c r="AB19" s="23">
        <f>SUMIFS(前月ワード!$W$3:$W$1000,前月ワード!$D$3:$D$1000,キーワード!$D19,前月ワード!$E$3:$E$1000,キーワード!$F19)</f>
        <v>0</v>
      </c>
      <c r="AC19" s="23">
        <f>SUMIFS(前々月ワード!$W$3:$W$1000,前々月ワード!$D$3:$D$1000,キーワード!$D19,前々月ワード!$E$3:$E$1000,キーワード!$F19)</f>
        <v>0</v>
      </c>
      <c r="AD19" s="23">
        <f t="shared" si="7"/>
        <v>0</v>
      </c>
      <c r="AE19" s="23">
        <f t="shared" si="1"/>
        <v>0</v>
      </c>
      <c r="AF19" s="23">
        <f t="shared" si="1"/>
        <v>0</v>
      </c>
      <c r="AG19" s="22">
        <f>SUMIFS(当月ワード!$X$3:$X$1000,当月ワード!$D$3:$D$1000,キーワード!$D19,当月ワード!$E$3:$E$1000,キーワード!$F19)</f>
        <v>0</v>
      </c>
      <c r="AH19" s="23">
        <f>SUMIFS(前月ワード!$X$3:$X$1000,前月ワード!$D$3:$D$1000,キーワード!$D19,前月ワード!$E$3:$E$1000,キーワード!$F19)</f>
        <v>0</v>
      </c>
      <c r="AI19" s="23">
        <f>SUMIFS(前々月ワード!$X$3:$X$1000,前々月ワード!$D$3:$D$1000,キーワード!$D19,前々月ワード!$E$3:$E$1000,キーワード!$F19)</f>
        <v>0</v>
      </c>
      <c r="AJ19" s="22">
        <f>SUMIFS(当月ワード!$I$3:$I$1000,当月ワード!$D$3:$D$1000,キーワード!$D19,当月ワード!$E$3:$E$1000,キーワード!$F19)</f>
        <v>0</v>
      </c>
      <c r="AK19" s="23">
        <f>SUMIFS(前月ワード!$I$3:$I$1000,前月ワード!$D$3:$D$1000,キーワード!$D19,前月ワード!$E$3:$E$1000,キーワード!$F19)</f>
        <v>0</v>
      </c>
      <c r="AL19" s="23">
        <f>SUMIFS(前々月ワード!$I$3:$I$1000,前々月ワード!$D$3:$D$1000,キーワード!$D19,前々月ワード!$E$3:$E$1000,キーワード!$F19)</f>
        <v>0</v>
      </c>
      <c r="AM19" s="13">
        <f t="shared" si="8"/>
        <v>0</v>
      </c>
      <c r="AN19" s="13">
        <f t="shared" si="2"/>
        <v>0</v>
      </c>
      <c r="AO19" s="13">
        <f t="shared" si="2"/>
        <v>0</v>
      </c>
      <c r="AP19" s="16">
        <f t="shared" si="9"/>
        <v>0</v>
      </c>
      <c r="AQ19" s="16">
        <f t="shared" si="9"/>
        <v>0</v>
      </c>
      <c r="AR19" s="17">
        <f t="shared" si="9"/>
        <v>0</v>
      </c>
    </row>
    <row r="20" spans="3:44" ht="36.65" customHeight="1">
      <c r="C20" s="20">
        <v>15</v>
      </c>
      <c r="D20" s="53">
        <f>現状ワード設定!B17</f>
        <v>0</v>
      </c>
      <c r="E20" s="26" t="str">
        <f>IFERROR(_xlfn.XLOOKUP($D20,現状商品設定!B:B,現状商品設定!C:C,"-"),"-")</f>
        <v>-</v>
      </c>
      <c r="F20" s="56">
        <f>現状ワード設定!G17</f>
        <v>0</v>
      </c>
      <c r="G20" s="60" t="s">
        <v>46</v>
      </c>
      <c r="H20" s="47" t="str">
        <f>IFERROR(_xlfn.XLOOKUP(D20,商品!$D:$D,商品!$H:$H),"")</f>
        <v/>
      </c>
      <c r="I20" s="50" t="str">
        <f>IFERROR(_xlfn.XLOOKUP(D20&amp;F20,現状ワード設定!J:J,現状ワード設定!H:H),"")</f>
        <v/>
      </c>
      <c r="J20" s="47" t="str">
        <f>IFERROR(_xlfn.XLOOKUP(D20&amp;F20,現状ワード設定!J:J,現状ワード設定!I:I),"")</f>
        <v/>
      </c>
      <c r="K20" s="47" t="e">
        <f>IF(AND(T20&gt;=設定!$C$12,W20&gt;=O20),I20*(1+設定!$F$12),IF(AND(T20&gt;=設定!$C$13,W20&lt;O20),I20*(1+設定!$F$13),IF(AND(T20&lt;設定!$C$14,U20&gt;=設定!$E$14),I20*(1+設定!$F$14),IF(AND(T20&lt;設定!$C$15,U20&lt;設定!$E$15),I20*(1+設定!$F$15),"除外"))))</f>
        <v>#VALUE!</v>
      </c>
      <c r="L20" s="58" t="e">
        <f ca="1">IF(消化率!$I$5&lt;1,K20*消化率!$I$5,IF(U20*V20/(K20*消化率!$I$5)&gt;O20,K20*消化率!$I$5,M20))</f>
        <v>#DIV/0!</v>
      </c>
      <c r="M20" s="58" t="e">
        <f t="shared" si="3"/>
        <v>#VALUE!</v>
      </c>
      <c r="N20" s="58" t="e">
        <f ca="1">IF(ROUNDUP(IF(IF(IF(AND(設定!$D$8&lt;=L20,設定!$D$8&lt;J20),設定!$D$8,IF(AND(J20&lt;=L20,J20&lt;設定!$D$8),J20,IF(AND(L20&lt;=J20,J20&lt;設定!$D$8),J20,L20)))=0,設定!$D$8,IF(AND(設定!$D$8&lt;=L20,設定!$D$8&lt;J20),設定!$D$8,IF(AND(J20&lt;=L20,J20&lt;設定!$D$8),J20,IF(AND(L20&lt;=J20,J20&lt;設定!$D$8),J20,L20))))&lt;=H20,H20+1,IF(IF(AND(設定!$D$8&lt;=L20,設定!$D$8&lt;J20),設定!$D$8,IF(AND(J20&lt;=L20,J20&lt;設定!$D$8),J20,IF(AND(L20&lt;=J20,J20&lt;設定!$D$8),J20,L20)))=0,設定!$D$8,IF(AND(設定!$D$8&lt;=L20,設定!$D$8&lt;J20),設定!$D$8,IF(AND(J20&lt;=L20,J20&lt;設定!$D$8),J20,IF(AND(L20&lt;=J20,J20&lt;設定!$D$8),J20,L20))))),0)&gt;40,ROUNDUP(IF(IF(IF(AND(設定!$D$8&lt;=L20,設定!$D$8&lt;J20),設定!$D$8,IF(AND(J20&lt;=L20,J20&lt;設定!$D$8),J20,IF(AND(L20&lt;=J20,J20&lt;設定!$D$8),J20,L20)))=0,設定!$D$8,IF(AND(設定!$D$8&lt;=L20,設定!$D$8&lt;J20),設定!$D$8,IF(AND(J20&lt;=L20,J20&lt;設定!$D$8),J20,IF(AND(L20&lt;=J20,J20&lt;設定!$D$8),J20,L20))))&lt;=H20,H20+1,IF(IF(AND(設定!$D$8&lt;=L20,設定!$D$8&lt;J20),設定!$D$8,IF(AND(J20&lt;=L20,J20&lt;設定!$D$8),J20,IF(AND(L20&lt;=J20,J20&lt;設定!$D$8),J20,L20)))=0,設定!$D$8,IF(AND(設定!$D$8&lt;=L20,設定!$D$8&lt;J20),設定!$D$8,IF(AND(J20&lt;=L20,J20&lt;設定!$D$8),J20,IF(AND(L20&lt;=J20,J20&lt;設定!$D$8),J20,L20))))),0),40)</f>
        <v>#DIV/0!</v>
      </c>
      <c r="O20" s="55">
        <f>IF(G20="標準",設定!$C$4,G20)</f>
        <v>5</v>
      </c>
      <c r="P20" s="45">
        <f t="shared" si="12"/>
        <v>0</v>
      </c>
      <c r="Q20" s="14">
        <f t="shared" si="4"/>
        <v>0</v>
      </c>
      <c r="R20" s="23">
        <f t="shared" si="13"/>
        <v>0</v>
      </c>
      <c r="S20" s="12">
        <f t="shared" si="10"/>
        <v>0</v>
      </c>
      <c r="T20" s="23">
        <f t="shared" si="11"/>
        <v>0</v>
      </c>
      <c r="U20" s="13">
        <f t="shared" si="5"/>
        <v>0</v>
      </c>
      <c r="V20" s="104" t="str">
        <f>INDEX(商品!Q:Q,MATCH(キーワード!D20,商品!D:D,0),1)</f>
        <v>-</v>
      </c>
      <c r="W20" s="15">
        <f t="shared" si="6"/>
        <v>0</v>
      </c>
      <c r="X20" s="22">
        <f>SUMIFS(当月ワード!$J$3:$J$1000,当月ワード!$D$3:$D$1000,キーワード!$D20,当月ワード!$E$3:$E$1000,キーワード!$F20)</f>
        <v>0</v>
      </c>
      <c r="Y20" s="23">
        <f>SUMIFS(前月ワード!$J$3:$J$1000,前月ワード!$D$3:$D$1000,キーワード!$D20,前月ワード!$E$3:$E$1000,キーワード!$F20)</f>
        <v>0</v>
      </c>
      <c r="Z20" s="23">
        <f>SUMIFS(前々月ワード!$J$3:$J$1000,前々月ワード!$D$3:$D$1000,キーワード!$D20,前々月ワード!$E$3:$E$1000,キーワード!$F20)</f>
        <v>0</v>
      </c>
      <c r="AA20" s="22">
        <f>SUMIFS(当月ワード!$W$3:$W$1000,当月ワード!$D$3:$D$1000,キーワード!$D20,当月ワード!$E$3:$E$1000,キーワード!$F20)</f>
        <v>0</v>
      </c>
      <c r="AB20" s="23">
        <f>SUMIFS(前月ワード!$W$3:$W$1000,前月ワード!$D$3:$D$1000,キーワード!$D20,前月ワード!$E$3:$E$1000,キーワード!$F20)</f>
        <v>0</v>
      </c>
      <c r="AC20" s="23">
        <f>SUMIFS(前々月ワード!$W$3:$W$1000,前々月ワード!$D$3:$D$1000,キーワード!$D20,前々月ワード!$E$3:$E$1000,キーワード!$F20)</f>
        <v>0</v>
      </c>
      <c r="AD20" s="23">
        <f t="shared" si="7"/>
        <v>0</v>
      </c>
      <c r="AE20" s="23">
        <f t="shared" si="1"/>
        <v>0</v>
      </c>
      <c r="AF20" s="23">
        <f t="shared" si="1"/>
        <v>0</v>
      </c>
      <c r="AG20" s="22">
        <f>SUMIFS(当月ワード!$X$3:$X$1000,当月ワード!$D$3:$D$1000,キーワード!$D20,当月ワード!$E$3:$E$1000,キーワード!$F20)</f>
        <v>0</v>
      </c>
      <c r="AH20" s="23">
        <f>SUMIFS(前月ワード!$X$3:$X$1000,前月ワード!$D$3:$D$1000,キーワード!$D20,前月ワード!$E$3:$E$1000,キーワード!$F20)</f>
        <v>0</v>
      </c>
      <c r="AI20" s="23">
        <f>SUMIFS(前々月ワード!$X$3:$X$1000,前々月ワード!$D$3:$D$1000,キーワード!$D20,前々月ワード!$E$3:$E$1000,キーワード!$F20)</f>
        <v>0</v>
      </c>
      <c r="AJ20" s="22">
        <f>SUMIFS(当月ワード!$I$3:$I$1000,当月ワード!$D$3:$D$1000,キーワード!$D20,当月ワード!$E$3:$E$1000,キーワード!$F20)</f>
        <v>0</v>
      </c>
      <c r="AK20" s="23">
        <f>SUMIFS(前月ワード!$I$3:$I$1000,前月ワード!$D$3:$D$1000,キーワード!$D20,前月ワード!$E$3:$E$1000,キーワード!$F20)</f>
        <v>0</v>
      </c>
      <c r="AL20" s="23">
        <f>SUMIFS(前々月ワード!$I$3:$I$1000,前々月ワード!$D$3:$D$1000,キーワード!$D20,前々月ワード!$E$3:$E$1000,キーワード!$F20)</f>
        <v>0</v>
      </c>
      <c r="AM20" s="13">
        <f t="shared" si="8"/>
        <v>0</v>
      </c>
      <c r="AN20" s="13">
        <f t="shared" si="2"/>
        <v>0</v>
      </c>
      <c r="AO20" s="13">
        <f t="shared" si="2"/>
        <v>0</v>
      </c>
      <c r="AP20" s="16">
        <f t="shared" si="9"/>
        <v>0</v>
      </c>
      <c r="AQ20" s="16">
        <f t="shared" si="9"/>
        <v>0</v>
      </c>
      <c r="AR20" s="17">
        <f t="shared" si="9"/>
        <v>0</v>
      </c>
    </row>
    <row r="21" spans="3:44" ht="36.65" customHeight="1">
      <c r="C21" s="20">
        <v>16</v>
      </c>
      <c r="D21" s="53">
        <f>現状ワード設定!B18</f>
        <v>0</v>
      </c>
      <c r="E21" s="26" t="str">
        <f>IFERROR(_xlfn.XLOOKUP($D21,現状商品設定!B:B,現状商品設定!C:C,"-"),"-")</f>
        <v>-</v>
      </c>
      <c r="F21" s="56">
        <f>現状ワード設定!G18</f>
        <v>0</v>
      </c>
      <c r="G21" s="60" t="s">
        <v>46</v>
      </c>
      <c r="H21" s="47" t="str">
        <f>IFERROR(_xlfn.XLOOKUP(D21,商品!$D:$D,商品!$H:$H),"")</f>
        <v/>
      </c>
      <c r="I21" s="50" t="str">
        <f>IFERROR(_xlfn.XLOOKUP(D21&amp;F21,現状ワード設定!J:J,現状ワード設定!H:H),"")</f>
        <v/>
      </c>
      <c r="J21" s="47" t="str">
        <f>IFERROR(_xlfn.XLOOKUP(D21&amp;F21,現状ワード設定!J:J,現状ワード設定!I:I),"")</f>
        <v/>
      </c>
      <c r="K21" s="47" t="e">
        <f>IF(AND(T21&gt;=設定!$C$12,W21&gt;=O21),I21*(1+設定!$F$12),IF(AND(T21&gt;=設定!$C$13,W21&lt;O21),I21*(1+設定!$F$13),IF(AND(T21&lt;設定!$C$14,U21&gt;=設定!$E$14),I21*(1+設定!$F$14),IF(AND(T21&lt;設定!$C$15,U21&lt;設定!$E$15),I21*(1+設定!$F$15),"除外"))))</f>
        <v>#VALUE!</v>
      </c>
      <c r="L21" s="58" t="e">
        <f ca="1">IF(消化率!$I$5&lt;1,K21*消化率!$I$5,IF(U21*V21/(K21*消化率!$I$5)&gt;O21,K21*消化率!$I$5,M21))</f>
        <v>#DIV/0!</v>
      </c>
      <c r="M21" s="58" t="e">
        <f t="shared" si="3"/>
        <v>#VALUE!</v>
      </c>
      <c r="N21" s="58" t="e">
        <f ca="1">IF(ROUNDUP(IF(IF(IF(AND(設定!$D$8&lt;=L21,設定!$D$8&lt;J21),設定!$D$8,IF(AND(J21&lt;=L21,J21&lt;設定!$D$8),J21,IF(AND(L21&lt;=J21,J21&lt;設定!$D$8),J21,L21)))=0,設定!$D$8,IF(AND(設定!$D$8&lt;=L21,設定!$D$8&lt;J21),設定!$D$8,IF(AND(J21&lt;=L21,J21&lt;設定!$D$8),J21,IF(AND(L21&lt;=J21,J21&lt;設定!$D$8),J21,L21))))&lt;=H21,H21+1,IF(IF(AND(設定!$D$8&lt;=L21,設定!$D$8&lt;J21),設定!$D$8,IF(AND(J21&lt;=L21,J21&lt;設定!$D$8),J21,IF(AND(L21&lt;=J21,J21&lt;設定!$D$8),J21,L21)))=0,設定!$D$8,IF(AND(設定!$D$8&lt;=L21,設定!$D$8&lt;J21),設定!$D$8,IF(AND(J21&lt;=L21,J21&lt;設定!$D$8),J21,IF(AND(L21&lt;=J21,J21&lt;設定!$D$8),J21,L21))))),0)&gt;40,ROUNDUP(IF(IF(IF(AND(設定!$D$8&lt;=L21,設定!$D$8&lt;J21),設定!$D$8,IF(AND(J21&lt;=L21,J21&lt;設定!$D$8),J21,IF(AND(L21&lt;=J21,J21&lt;設定!$D$8),J21,L21)))=0,設定!$D$8,IF(AND(設定!$D$8&lt;=L21,設定!$D$8&lt;J21),設定!$D$8,IF(AND(J21&lt;=L21,J21&lt;設定!$D$8),J21,IF(AND(L21&lt;=J21,J21&lt;設定!$D$8),J21,L21))))&lt;=H21,H21+1,IF(IF(AND(設定!$D$8&lt;=L21,設定!$D$8&lt;J21),設定!$D$8,IF(AND(J21&lt;=L21,J21&lt;設定!$D$8),J21,IF(AND(L21&lt;=J21,J21&lt;設定!$D$8),J21,L21)))=0,設定!$D$8,IF(AND(設定!$D$8&lt;=L21,設定!$D$8&lt;J21),設定!$D$8,IF(AND(J21&lt;=L21,J21&lt;設定!$D$8),J21,IF(AND(L21&lt;=J21,J21&lt;設定!$D$8),J21,L21))))),0),40)</f>
        <v>#DIV/0!</v>
      </c>
      <c r="O21" s="55">
        <f>IF(G21="標準",設定!$C$4,G21)</f>
        <v>5</v>
      </c>
      <c r="P21" s="45">
        <f t="shared" si="12"/>
        <v>0</v>
      </c>
      <c r="Q21" s="14">
        <f t="shared" si="4"/>
        <v>0</v>
      </c>
      <c r="R21" s="23">
        <f t="shared" si="13"/>
        <v>0</v>
      </c>
      <c r="S21" s="12">
        <f t="shared" si="10"/>
        <v>0</v>
      </c>
      <c r="T21" s="23">
        <f t="shared" si="11"/>
        <v>0</v>
      </c>
      <c r="U21" s="13">
        <f t="shared" si="5"/>
        <v>0</v>
      </c>
      <c r="V21" s="104" t="str">
        <f>INDEX(商品!Q:Q,MATCH(キーワード!D21,商品!D:D,0),1)</f>
        <v>-</v>
      </c>
      <c r="W21" s="15">
        <f t="shared" si="6"/>
        <v>0</v>
      </c>
      <c r="X21" s="22">
        <f>SUMIFS(当月ワード!$J$3:$J$1000,当月ワード!$D$3:$D$1000,キーワード!$D21,当月ワード!$E$3:$E$1000,キーワード!$F21)</f>
        <v>0</v>
      </c>
      <c r="Y21" s="23">
        <f>SUMIFS(前月ワード!$J$3:$J$1000,前月ワード!$D$3:$D$1000,キーワード!$D21,前月ワード!$E$3:$E$1000,キーワード!$F21)</f>
        <v>0</v>
      </c>
      <c r="Z21" s="23">
        <f>SUMIFS(前々月ワード!$J$3:$J$1000,前々月ワード!$D$3:$D$1000,キーワード!$D21,前々月ワード!$E$3:$E$1000,キーワード!$F21)</f>
        <v>0</v>
      </c>
      <c r="AA21" s="22">
        <f>SUMIFS(当月ワード!$W$3:$W$1000,当月ワード!$D$3:$D$1000,キーワード!$D21,当月ワード!$E$3:$E$1000,キーワード!$F21)</f>
        <v>0</v>
      </c>
      <c r="AB21" s="23">
        <f>SUMIFS(前月ワード!$W$3:$W$1000,前月ワード!$D$3:$D$1000,キーワード!$D21,前月ワード!$E$3:$E$1000,キーワード!$F21)</f>
        <v>0</v>
      </c>
      <c r="AC21" s="23">
        <f>SUMIFS(前々月ワード!$W$3:$W$1000,前々月ワード!$D$3:$D$1000,キーワード!$D21,前々月ワード!$E$3:$E$1000,キーワード!$F21)</f>
        <v>0</v>
      </c>
      <c r="AD21" s="23">
        <f t="shared" si="7"/>
        <v>0</v>
      </c>
      <c r="AE21" s="23">
        <f t="shared" si="1"/>
        <v>0</v>
      </c>
      <c r="AF21" s="23">
        <f t="shared" si="1"/>
        <v>0</v>
      </c>
      <c r="AG21" s="22">
        <f>SUMIFS(当月ワード!$X$3:$X$1000,当月ワード!$D$3:$D$1000,キーワード!$D21,当月ワード!$E$3:$E$1000,キーワード!$F21)</f>
        <v>0</v>
      </c>
      <c r="AH21" s="23">
        <f>SUMIFS(前月ワード!$X$3:$X$1000,前月ワード!$D$3:$D$1000,キーワード!$D21,前月ワード!$E$3:$E$1000,キーワード!$F21)</f>
        <v>0</v>
      </c>
      <c r="AI21" s="23">
        <f>SUMIFS(前々月ワード!$X$3:$X$1000,前々月ワード!$D$3:$D$1000,キーワード!$D21,前々月ワード!$E$3:$E$1000,キーワード!$F21)</f>
        <v>0</v>
      </c>
      <c r="AJ21" s="22">
        <f>SUMIFS(当月ワード!$I$3:$I$1000,当月ワード!$D$3:$D$1000,キーワード!$D21,当月ワード!$E$3:$E$1000,キーワード!$F21)</f>
        <v>0</v>
      </c>
      <c r="AK21" s="23">
        <f>SUMIFS(前月ワード!$I$3:$I$1000,前月ワード!$D$3:$D$1000,キーワード!$D21,前月ワード!$E$3:$E$1000,キーワード!$F21)</f>
        <v>0</v>
      </c>
      <c r="AL21" s="23">
        <f>SUMIFS(前々月ワード!$I$3:$I$1000,前々月ワード!$D$3:$D$1000,キーワード!$D21,前々月ワード!$E$3:$E$1000,キーワード!$F21)</f>
        <v>0</v>
      </c>
      <c r="AM21" s="13">
        <f t="shared" si="8"/>
        <v>0</v>
      </c>
      <c r="AN21" s="13">
        <f t="shared" si="2"/>
        <v>0</v>
      </c>
      <c r="AO21" s="13">
        <f t="shared" si="2"/>
        <v>0</v>
      </c>
      <c r="AP21" s="16">
        <f t="shared" si="9"/>
        <v>0</v>
      </c>
      <c r="AQ21" s="16">
        <f t="shared" si="9"/>
        <v>0</v>
      </c>
      <c r="AR21" s="17">
        <f t="shared" si="9"/>
        <v>0</v>
      </c>
    </row>
    <row r="22" spans="3:44" ht="36.65" customHeight="1">
      <c r="C22" s="20">
        <v>17</v>
      </c>
      <c r="D22" s="53">
        <f>現状ワード設定!B19</f>
        <v>0</v>
      </c>
      <c r="E22" s="26" t="str">
        <f>IFERROR(_xlfn.XLOOKUP($D22,現状商品設定!B:B,現状商品設定!C:C,"-"),"-")</f>
        <v>-</v>
      </c>
      <c r="F22" s="56">
        <f>現状ワード設定!G19</f>
        <v>0</v>
      </c>
      <c r="G22" s="60" t="s">
        <v>46</v>
      </c>
      <c r="H22" s="47" t="str">
        <f>IFERROR(_xlfn.XLOOKUP(D22,商品!$D:$D,商品!$H:$H),"")</f>
        <v/>
      </c>
      <c r="I22" s="50" t="str">
        <f>IFERROR(_xlfn.XLOOKUP(D22&amp;F22,現状ワード設定!J:J,現状ワード設定!H:H),"")</f>
        <v/>
      </c>
      <c r="J22" s="47" t="str">
        <f>IFERROR(_xlfn.XLOOKUP(D22&amp;F22,現状ワード設定!J:J,現状ワード設定!I:I),"")</f>
        <v/>
      </c>
      <c r="K22" s="47" t="e">
        <f>IF(AND(T22&gt;=設定!$C$12,W22&gt;=O22),I22*(1+設定!$F$12),IF(AND(T22&gt;=設定!$C$13,W22&lt;O22),I22*(1+設定!$F$13),IF(AND(T22&lt;設定!$C$14,U22&gt;=設定!$E$14),I22*(1+設定!$F$14),IF(AND(T22&lt;設定!$C$15,U22&lt;設定!$E$15),I22*(1+設定!$F$15),"除外"))))</f>
        <v>#VALUE!</v>
      </c>
      <c r="L22" s="58" t="e">
        <f ca="1">IF(消化率!$I$5&lt;1,K22*消化率!$I$5,IF(U22*V22/(K22*消化率!$I$5)&gt;O22,K22*消化率!$I$5,M22))</f>
        <v>#DIV/0!</v>
      </c>
      <c r="M22" s="58" t="e">
        <f t="shared" si="3"/>
        <v>#VALUE!</v>
      </c>
      <c r="N22" s="58" t="e">
        <f ca="1">IF(ROUNDUP(IF(IF(IF(AND(設定!$D$8&lt;=L22,設定!$D$8&lt;J22),設定!$D$8,IF(AND(J22&lt;=L22,J22&lt;設定!$D$8),J22,IF(AND(L22&lt;=J22,J22&lt;設定!$D$8),J22,L22)))=0,設定!$D$8,IF(AND(設定!$D$8&lt;=L22,設定!$D$8&lt;J22),設定!$D$8,IF(AND(J22&lt;=L22,J22&lt;設定!$D$8),J22,IF(AND(L22&lt;=J22,J22&lt;設定!$D$8),J22,L22))))&lt;=H22,H22+1,IF(IF(AND(設定!$D$8&lt;=L22,設定!$D$8&lt;J22),設定!$D$8,IF(AND(J22&lt;=L22,J22&lt;設定!$D$8),J22,IF(AND(L22&lt;=J22,J22&lt;設定!$D$8),J22,L22)))=0,設定!$D$8,IF(AND(設定!$D$8&lt;=L22,設定!$D$8&lt;J22),設定!$D$8,IF(AND(J22&lt;=L22,J22&lt;設定!$D$8),J22,IF(AND(L22&lt;=J22,J22&lt;設定!$D$8),J22,L22))))),0)&gt;40,ROUNDUP(IF(IF(IF(AND(設定!$D$8&lt;=L22,設定!$D$8&lt;J22),設定!$D$8,IF(AND(J22&lt;=L22,J22&lt;設定!$D$8),J22,IF(AND(L22&lt;=J22,J22&lt;設定!$D$8),J22,L22)))=0,設定!$D$8,IF(AND(設定!$D$8&lt;=L22,設定!$D$8&lt;J22),設定!$D$8,IF(AND(J22&lt;=L22,J22&lt;設定!$D$8),J22,IF(AND(L22&lt;=J22,J22&lt;設定!$D$8),J22,L22))))&lt;=H22,H22+1,IF(IF(AND(設定!$D$8&lt;=L22,設定!$D$8&lt;J22),設定!$D$8,IF(AND(J22&lt;=L22,J22&lt;設定!$D$8),J22,IF(AND(L22&lt;=J22,J22&lt;設定!$D$8),J22,L22)))=0,設定!$D$8,IF(AND(設定!$D$8&lt;=L22,設定!$D$8&lt;J22),設定!$D$8,IF(AND(J22&lt;=L22,J22&lt;設定!$D$8),J22,IF(AND(L22&lt;=J22,J22&lt;設定!$D$8),J22,L22))))),0),40)</f>
        <v>#DIV/0!</v>
      </c>
      <c r="O22" s="55">
        <f>IF(G22="標準",設定!$C$4,G22)</f>
        <v>5</v>
      </c>
      <c r="P22" s="45">
        <f t="shared" si="12"/>
        <v>0</v>
      </c>
      <c r="Q22" s="14">
        <f t="shared" si="4"/>
        <v>0</v>
      </c>
      <c r="R22" s="23">
        <f t="shared" si="13"/>
        <v>0</v>
      </c>
      <c r="S22" s="12">
        <f t="shared" si="10"/>
        <v>0</v>
      </c>
      <c r="T22" s="23">
        <f t="shared" si="11"/>
        <v>0</v>
      </c>
      <c r="U22" s="13">
        <f t="shared" si="5"/>
        <v>0</v>
      </c>
      <c r="V22" s="104" t="str">
        <f>INDEX(商品!Q:Q,MATCH(キーワード!D22,商品!D:D,0),1)</f>
        <v>-</v>
      </c>
      <c r="W22" s="15">
        <f t="shared" si="6"/>
        <v>0</v>
      </c>
      <c r="X22" s="22">
        <f>SUMIFS(当月ワード!$J$3:$J$1000,当月ワード!$D$3:$D$1000,キーワード!$D22,当月ワード!$E$3:$E$1000,キーワード!$F22)</f>
        <v>0</v>
      </c>
      <c r="Y22" s="23">
        <f>SUMIFS(前月ワード!$J$3:$J$1000,前月ワード!$D$3:$D$1000,キーワード!$D22,前月ワード!$E$3:$E$1000,キーワード!$F22)</f>
        <v>0</v>
      </c>
      <c r="Z22" s="23">
        <f>SUMIFS(前々月ワード!$J$3:$J$1000,前々月ワード!$D$3:$D$1000,キーワード!$D22,前々月ワード!$E$3:$E$1000,キーワード!$F22)</f>
        <v>0</v>
      </c>
      <c r="AA22" s="22">
        <f>SUMIFS(当月ワード!$W$3:$W$1000,当月ワード!$D$3:$D$1000,キーワード!$D22,当月ワード!$E$3:$E$1000,キーワード!$F22)</f>
        <v>0</v>
      </c>
      <c r="AB22" s="23">
        <f>SUMIFS(前月ワード!$W$3:$W$1000,前月ワード!$D$3:$D$1000,キーワード!$D22,前月ワード!$E$3:$E$1000,キーワード!$F22)</f>
        <v>0</v>
      </c>
      <c r="AC22" s="23">
        <f>SUMIFS(前々月ワード!$W$3:$W$1000,前々月ワード!$D$3:$D$1000,キーワード!$D22,前々月ワード!$E$3:$E$1000,キーワード!$F22)</f>
        <v>0</v>
      </c>
      <c r="AD22" s="23">
        <f t="shared" si="7"/>
        <v>0</v>
      </c>
      <c r="AE22" s="23">
        <f t="shared" si="7"/>
        <v>0</v>
      </c>
      <c r="AF22" s="23">
        <f t="shared" si="7"/>
        <v>0</v>
      </c>
      <c r="AG22" s="22">
        <f>SUMIFS(当月ワード!$X$3:$X$1000,当月ワード!$D$3:$D$1000,キーワード!$D22,当月ワード!$E$3:$E$1000,キーワード!$F22)</f>
        <v>0</v>
      </c>
      <c r="AH22" s="23">
        <f>SUMIFS(前月ワード!$X$3:$X$1000,前月ワード!$D$3:$D$1000,キーワード!$D22,前月ワード!$E$3:$E$1000,キーワード!$F22)</f>
        <v>0</v>
      </c>
      <c r="AI22" s="23">
        <f>SUMIFS(前々月ワード!$X$3:$X$1000,前々月ワード!$D$3:$D$1000,キーワード!$D22,前々月ワード!$E$3:$E$1000,キーワード!$F22)</f>
        <v>0</v>
      </c>
      <c r="AJ22" s="22">
        <f>SUMIFS(当月ワード!$I$3:$I$1000,当月ワード!$D$3:$D$1000,キーワード!$D22,当月ワード!$E$3:$E$1000,キーワード!$F22)</f>
        <v>0</v>
      </c>
      <c r="AK22" s="23">
        <f>SUMIFS(前月ワード!$I$3:$I$1000,前月ワード!$D$3:$D$1000,キーワード!$D22,前月ワード!$E$3:$E$1000,キーワード!$F22)</f>
        <v>0</v>
      </c>
      <c r="AL22" s="23">
        <f>SUMIFS(前々月ワード!$I$3:$I$1000,前々月ワード!$D$3:$D$1000,キーワード!$D22,前々月ワード!$E$3:$E$1000,キーワード!$F22)</f>
        <v>0</v>
      </c>
      <c r="AM22" s="13">
        <f t="shared" si="8"/>
        <v>0</v>
      </c>
      <c r="AN22" s="13">
        <f t="shared" si="8"/>
        <v>0</v>
      </c>
      <c r="AO22" s="13">
        <f t="shared" si="8"/>
        <v>0</v>
      </c>
      <c r="AP22" s="16">
        <f t="shared" si="9"/>
        <v>0</v>
      </c>
      <c r="AQ22" s="16">
        <f t="shared" si="9"/>
        <v>0</v>
      </c>
      <c r="AR22" s="17">
        <f t="shared" si="9"/>
        <v>0</v>
      </c>
    </row>
    <row r="23" spans="3:44" ht="36.65" customHeight="1">
      <c r="C23" s="20">
        <v>18</v>
      </c>
      <c r="D23" s="53">
        <f>現状ワード設定!B20</f>
        <v>0</v>
      </c>
      <c r="E23" s="26" t="str">
        <f>IFERROR(_xlfn.XLOOKUP($D23,現状商品設定!B:B,現状商品設定!C:C,"-"),"-")</f>
        <v>-</v>
      </c>
      <c r="F23" s="56">
        <f>現状ワード設定!G20</f>
        <v>0</v>
      </c>
      <c r="G23" s="60" t="s">
        <v>46</v>
      </c>
      <c r="H23" s="47" t="str">
        <f>IFERROR(_xlfn.XLOOKUP(D23,商品!$D:$D,商品!$H:$H),"")</f>
        <v/>
      </c>
      <c r="I23" s="50" t="str">
        <f>IFERROR(_xlfn.XLOOKUP(D23&amp;F23,現状ワード設定!J:J,現状ワード設定!H:H),"")</f>
        <v/>
      </c>
      <c r="J23" s="47" t="str">
        <f>IFERROR(_xlfn.XLOOKUP(D23&amp;F23,現状ワード設定!J:J,現状ワード設定!I:I),"")</f>
        <v/>
      </c>
      <c r="K23" s="47" t="e">
        <f>IF(AND(T23&gt;=設定!$C$12,W23&gt;=O23),I23*(1+設定!$F$12),IF(AND(T23&gt;=設定!$C$13,W23&lt;O23),I23*(1+設定!$F$13),IF(AND(T23&lt;設定!$C$14,U23&gt;=設定!$E$14),I23*(1+設定!$F$14),IF(AND(T23&lt;設定!$C$15,U23&lt;設定!$E$15),I23*(1+設定!$F$15),"除外"))))</f>
        <v>#VALUE!</v>
      </c>
      <c r="L23" s="58" t="e">
        <f ca="1">IF(消化率!$I$5&lt;1,K23*消化率!$I$5,IF(U23*V23/(K23*消化率!$I$5)&gt;O23,K23*消化率!$I$5,M23))</f>
        <v>#DIV/0!</v>
      </c>
      <c r="M23" s="58" t="e">
        <f t="shared" si="3"/>
        <v>#VALUE!</v>
      </c>
      <c r="N23" s="58" t="e">
        <f ca="1">IF(ROUNDUP(IF(IF(IF(AND(設定!$D$8&lt;=L23,設定!$D$8&lt;J23),設定!$D$8,IF(AND(J23&lt;=L23,J23&lt;設定!$D$8),J23,IF(AND(L23&lt;=J23,J23&lt;設定!$D$8),J23,L23)))=0,設定!$D$8,IF(AND(設定!$D$8&lt;=L23,設定!$D$8&lt;J23),設定!$D$8,IF(AND(J23&lt;=L23,J23&lt;設定!$D$8),J23,IF(AND(L23&lt;=J23,J23&lt;設定!$D$8),J23,L23))))&lt;=H23,H23+1,IF(IF(AND(設定!$D$8&lt;=L23,設定!$D$8&lt;J23),設定!$D$8,IF(AND(J23&lt;=L23,J23&lt;設定!$D$8),J23,IF(AND(L23&lt;=J23,J23&lt;設定!$D$8),J23,L23)))=0,設定!$D$8,IF(AND(設定!$D$8&lt;=L23,設定!$D$8&lt;J23),設定!$D$8,IF(AND(J23&lt;=L23,J23&lt;設定!$D$8),J23,IF(AND(L23&lt;=J23,J23&lt;設定!$D$8),J23,L23))))),0)&gt;40,ROUNDUP(IF(IF(IF(AND(設定!$D$8&lt;=L23,設定!$D$8&lt;J23),設定!$D$8,IF(AND(J23&lt;=L23,J23&lt;設定!$D$8),J23,IF(AND(L23&lt;=J23,J23&lt;設定!$D$8),J23,L23)))=0,設定!$D$8,IF(AND(設定!$D$8&lt;=L23,設定!$D$8&lt;J23),設定!$D$8,IF(AND(J23&lt;=L23,J23&lt;設定!$D$8),J23,IF(AND(L23&lt;=J23,J23&lt;設定!$D$8),J23,L23))))&lt;=H23,H23+1,IF(IF(AND(設定!$D$8&lt;=L23,設定!$D$8&lt;J23),設定!$D$8,IF(AND(J23&lt;=L23,J23&lt;設定!$D$8),J23,IF(AND(L23&lt;=J23,J23&lt;設定!$D$8),J23,L23)))=0,設定!$D$8,IF(AND(設定!$D$8&lt;=L23,設定!$D$8&lt;J23),設定!$D$8,IF(AND(J23&lt;=L23,J23&lt;設定!$D$8),J23,IF(AND(L23&lt;=J23,J23&lt;設定!$D$8),J23,L23))))),0),40)</f>
        <v>#DIV/0!</v>
      </c>
      <c r="O23" s="55">
        <f>IF(G23="標準",設定!$C$4,G23)</f>
        <v>5</v>
      </c>
      <c r="P23" s="45">
        <f t="shared" si="12"/>
        <v>0</v>
      </c>
      <c r="Q23" s="14">
        <f t="shared" si="4"/>
        <v>0</v>
      </c>
      <c r="R23" s="23">
        <f t="shared" si="13"/>
        <v>0</v>
      </c>
      <c r="S23" s="12">
        <f t="shared" si="10"/>
        <v>0</v>
      </c>
      <c r="T23" s="23">
        <f t="shared" si="11"/>
        <v>0</v>
      </c>
      <c r="U23" s="13">
        <f t="shared" si="5"/>
        <v>0</v>
      </c>
      <c r="V23" s="104" t="str">
        <f>INDEX(商品!Q:Q,MATCH(キーワード!D23,商品!D:D,0),1)</f>
        <v>-</v>
      </c>
      <c r="W23" s="15">
        <f t="shared" si="6"/>
        <v>0</v>
      </c>
      <c r="X23" s="22">
        <f>SUMIFS(当月ワード!$J$3:$J$1000,当月ワード!$D$3:$D$1000,キーワード!$D23,当月ワード!$E$3:$E$1000,キーワード!$F23)</f>
        <v>0</v>
      </c>
      <c r="Y23" s="23">
        <f>SUMIFS(前月ワード!$J$3:$J$1000,前月ワード!$D$3:$D$1000,キーワード!$D23,前月ワード!$E$3:$E$1000,キーワード!$F23)</f>
        <v>0</v>
      </c>
      <c r="Z23" s="23">
        <f>SUMIFS(前々月ワード!$J$3:$J$1000,前々月ワード!$D$3:$D$1000,キーワード!$D23,前々月ワード!$E$3:$E$1000,キーワード!$F23)</f>
        <v>0</v>
      </c>
      <c r="AA23" s="22">
        <f>SUMIFS(当月ワード!$W$3:$W$1000,当月ワード!$D$3:$D$1000,キーワード!$D23,当月ワード!$E$3:$E$1000,キーワード!$F23)</f>
        <v>0</v>
      </c>
      <c r="AB23" s="23">
        <f>SUMIFS(前月ワード!$W$3:$W$1000,前月ワード!$D$3:$D$1000,キーワード!$D23,前月ワード!$E$3:$E$1000,キーワード!$F23)</f>
        <v>0</v>
      </c>
      <c r="AC23" s="23">
        <f>SUMIFS(前々月ワード!$W$3:$W$1000,前々月ワード!$D$3:$D$1000,キーワード!$D23,前々月ワード!$E$3:$E$1000,キーワード!$F23)</f>
        <v>0</v>
      </c>
      <c r="AD23" s="23">
        <f t="shared" si="7"/>
        <v>0</v>
      </c>
      <c r="AE23" s="23">
        <f t="shared" si="7"/>
        <v>0</v>
      </c>
      <c r="AF23" s="23">
        <f t="shared" si="7"/>
        <v>0</v>
      </c>
      <c r="AG23" s="22">
        <f>SUMIFS(当月ワード!$X$3:$X$1000,当月ワード!$D$3:$D$1000,キーワード!$D23,当月ワード!$E$3:$E$1000,キーワード!$F23)</f>
        <v>0</v>
      </c>
      <c r="AH23" s="23">
        <f>SUMIFS(前月ワード!$X$3:$X$1000,前月ワード!$D$3:$D$1000,キーワード!$D23,前月ワード!$E$3:$E$1000,キーワード!$F23)</f>
        <v>0</v>
      </c>
      <c r="AI23" s="23">
        <f>SUMIFS(前々月ワード!$X$3:$X$1000,前々月ワード!$D$3:$D$1000,キーワード!$D23,前々月ワード!$E$3:$E$1000,キーワード!$F23)</f>
        <v>0</v>
      </c>
      <c r="AJ23" s="22">
        <f>SUMIFS(当月ワード!$I$3:$I$1000,当月ワード!$D$3:$D$1000,キーワード!$D23,当月ワード!$E$3:$E$1000,キーワード!$F23)</f>
        <v>0</v>
      </c>
      <c r="AK23" s="23">
        <f>SUMIFS(前月ワード!$I$3:$I$1000,前月ワード!$D$3:$D$1000,キーワード!$D23,前月ワード!$E$3:$E$1000,キーワード!$F23)</f>
        <v>0</v>
      </c>
      <c r="AL23" s="23">
        <f>SUMIFS(前々月ワード!$I$3:$I$1000,前々月ワード!$D$3:$D$1000,キーワード!$D23,前々月ワード!$E$3:$E$1000,キーワード!$F23)</f>
        <v>0</v>
      </c>
      <c r="AM23" s="13">
        <f t="shared" si="8"/>
        <v>0</v>
      </c>
      <c r="AN23" s="13">
        <f t="shared" si="8"/>
        <v>0</v>
      </c>
      <c r="AO23" s="13">
        <f t="shared" si="8"/>
        <v>0</v>
      </c>
      <c r="AP23" s="16">
        <f t="shared" si="9"/>
        <v>0</v>
      </c>
      <c r="AQ23" s="16">
        <f t="shared" si="9"/>
        <v>0</v>
      </c>
      <c r="AR23" s="17">
        <f t="shared" si="9"/>
        <v>0</v>
      </c>
    </row>
    <row r="24" spans="3:44" ht="36.65" customHeight="1">
      <c r="C24" s="20">
        <v>19</v>
      </c>
      <c r="D24" s="53">
        <f>現状ワード設定!B21</f>
        <v>0</v>
      </c>
      <c r="E24" s="26" t="str">
        <f>IFERROR(_xlfn.XLOOKUP($D24,現状商品設定!B:B,現状商品設定!C:C,"-"),"-")</f>
        <v>-</v>
      </c>
      <c r="F24" s="56">
        <f>現状ワード設定!G21</f>
        <v>0</v>
      </c>
      <c r="G24" s="60" t="s">
        <v>46</v>
      </c>
      <c r="H24" s="47" t="str">
        <f>IFERROR(_xlfn.XLOOKUP(D24,商品!$D:$D,商品!$H:$H),"")</f>
        <v/>
      </c>
      <c r="I24" s="50" t="str">
        <f>IFERROR(_xlfn.XLOOKUP(D24&amp;F24,現状ワード設定!J:J,現状ワード設定!H:H),"")</f>
        <v/>
      </c>
      <c r="J24" s="47" t="str">
        <f>IFERROR(_xlfn.XLOOKUP(D24&amp;F24,現状ワード設定!J:J,現状ワード設定!I:I),"")</f>
        <v/>
      </c>
      <c r="K24" s="47" t="e">
        <f>IF(AND(T24&gt;=設定!$C$12,W24&gt;=O24),I24*(1+設定!$F$12),IF(AND(T24&gt;=設定!$C$13,W24&lt;O24),I24*(1+設定!$F$13),IF(AND(T24&lt;設定!$C$14,U24&gt;=設定!$E$14),I24*(1+設定!$F$14),IF(AND(T24&lt;設定!$C$15,U24&lt;設定!$E$15),I24*(1+設定!$F$15),"除外"))))</f>
        <v>#VALUE!</v>
      </c>
      <c r="L24" s="58" t="e">
        <f ca="1">IF(消化率!$I$5&lt;1,K24*消化率!$I$5,IF(U24*V24/(K24*消化率!$I$5)&gt;O24,K24*消化率!$I$5,M24))</f>
        <v>#DIV/0!</v>
      </c>
      <c r="M24" s="58" t="e">
        <f t="shared" si="3"/>
        <v>#VALUE!</v>
      </c>
      <c r="N24" s="58" t="e">
        <f ca="1">IF(ROUNDUP(IF(IF(IF(AND(設定!$D$8&lt;=L24,設定!$D$8&lt;J24),設定!$D$8,IF(AND(J24&lt;=L24,J24&lt;設定!$D$8),J24,IF(AND(L24&lt;=J24,J24&lt;設定!$D$8),J24,L24)))=0,設定!$D$8,IF(AND(設定!$D$8&lt;=L24,設定!$D$8&lt;J24),設定!$D$8,IF(AND(J24&lt;=L24,J24&lt;設定!$D$8),J24,IF(AND(L24&lt;=J24,J24&lt;設定!$D$8),J24,L24))))&lt;=H24,H24+1,IF(IF(AND(設定!$D$8&lt;=L24,設定!$D$8&lt;J24),設定!$D$8,IF(AND(J24&lt;=L24,J24&lt;設定!$D$8),J24,IF(AND(L24&lt;=J24,J24&lt;設定!$D$8),J24,L24)))=0,設定!$D$8,IF(AND(設定!$D$8&lt;=L24,設定!$D$8&lt;J24),設定!$D$8,IF(AND(J24&lt;=L24,J24&lt;設定!$D$8),J24,IF(AND(L24&lt;=J24,J24&lt;設定!$D$8),J24,L24))))),0)&gt;40,ROUNDUP(IF(IF(IF(AND(設定!$D$8&lt;=L24,設定!$D$8&lt;J24),設定!$D$8,IF(AND(J24&lt;=L24,J24&lt;設定!$D$8),J24,IF(AND(L24&lt;=J24,J24&lt;設定!$D$8),J24,L24)))=0,設定!$D$8,IF(AND(設定!$D$8&lt;=L24,設定!$D$8&lt;J24),設定!$D$8,IF(AND(J24&lt;=L24,J24&lt;設定!$D$8),J24,IF(AND(L24&lt;=J24,J24&lt;設定!$D$8),J24,L24))))&lt;=H24,H24+1,IF(IF(AND(設定!$D$8&lt;=L24,設定!$D$8&lt;J24),設定!$D$8,IF(AND(J24&lt;=L24,J24&lt;設定!$D$8),J24,IF(AND(L24&lt;=J24,J24&lt;設定!$D$8),J24,L24)))=0,設定!$D$8,IF(AND(設定!$D$8&lt;=L24,設定!$D$8&lt;J24),設定!$D$8,IF(AND(J24&lt;=L24,J24&lt;設定!$D$8),J24,IF(AND(L24&lt;=J24,J24&lt;設定!$D$8),J24,L24))))),0),40)</f>
        <v>#DIV/0!</v>
      </c>
      <c r="O24" s="55">
        <f>IF(G24="標準",設定!$C$4,G24)</f>
        <v>5</v>
      </c>
      <c r="P24" s="45">
        <f t="shared" si="12"/>
        <v>0</v>
      </c>
      <c r="Q24" s="14">
        <f t="shared" si="4"/>
        <v>0</v>
      </c>
      <c r="R24" s="23">
        <f t="shared" si="13"/>
        <v>0</v>
      </c>
      <c r="S24" s="12">
        <f t="shared" si="10"/>
        <v>0</v>
      </c>
      <c r="T24" s="23">
        <f t="shared" si="11"/>
        <v>0</v>
      </c>
      <c r="U24" s="13">
        <f t="shared" si="5"/>
        <v>0</v>
      </c>
      <c r="V24" s="104" t="str">
        <f>INDEX(商品!Q:Q,MATCH(キーワード!D24,商品!D:D,0),1)</f>
        <v>-</v>
      </c>
      <c r="W24" s="15">
        <f t="shared" si="6"/>
        <v>0</v>
      </c>
      <c r="X24" s="22">
        <f>SUMIFS(当月ワード!$J$3:$J$1000,当月ワード!$D$3:$D$1000,キーワード!$D24,当月ワード!$E$3:$E$1000,キーワード!$F24)</f>
        <v>0</v>
      </c>
      <c r="Y24" s="23">
        <f>SUMIFS(前月ワード!$J$3:$J$1000,前月ワード!$D$3:$D$1000,キーワード!$D24,前月ワード!$E$3:$E$1000,キーワード!$F24)</f>
        <v>0</v>
      </c>
      <c r="Z24" s="23">
        <f>SUMIFS(前々月ワード!$J$3:$J$1000,前々月ワード!$D$3:$D$1000,キーワード!$D24,前々月ワード!$E$3:$E$1000,キーワード!$F24)</f>
        <v>0</v>
      </c>
      <c r="AA24" s="22">
        <f>SUMIFS(当月ワード!$W$3:$W$1000,当月ワード!$D$3:$D$1000,キーワード!$D24,当月ワード!$E$3:$E$1000,キーワード!$F24)</f>
        <v>0</v>
      </c>
      <c r="AB24" s="23">
        <f>SUMIFS(前月ワード!$W$3:$W$1000,前月ワード!$D$3:$D$1000,キーワード!$D24,前月ワード!$E$3:$E$1000,キーワード!$F24)</f>
        <v>0</v>
      </c>
      <c r="AC24" s="23">
        <f>SUMIFS(前々月ワード!$W$3:$W$1000,前々月ワード!$D$3:$D$1000,キーワード!$D24,前々月ワード!$E$3:$E$1000,キーワード!$F24)</f>
        <v>0</v>
      </c>
      <c r="AD24" s="23">
        <f t="shared" si="7"/>
        <v>0</v>
      </c>
      <c r="AE24" s="23">
        <f t="shared" si="7"/>
        <v>0</v>
      </c>
      <c r="AF24" s="23">
        <f t="shared" si="7"/>
        <v>0</v>
      </c>
      <c r="AG24" s="22">
        <f>SUMIFS(当月ワード!$X$3:$X$1000,当月ワード!$D$3:$D$1000,キーワード!$D24,当月ワード!$E$3:$E$1000,キーワード!$F24)</f>
        <v>0</v>
      </c>
      <c r="AH24" s="23">
        <f>SUMIFS(前月ワード!$X$3:$X$1000,前月ワード!$D$3:$D$1000,キーワード!$D24,前月ワード!$E$3:$E$1000,キーワード!$F24)</f>
        <v>0</v>
      </c>
      <c r="AI24" s="23">
        <f>SUMIFS(前々月ワード!$X$3:$X$1000,前々月ワード!$D$3:$D$1000,キーワード!$D24,前々月ワード!$E$3:$E$1000,キーワード!$F24)</f>
        <v>0</v>
      </c>
      <c r="AJ24" s="22">
        <f>SUMIFS(当月ワード!$I$3:$I$1000,当月ワード!$D$3:$D$1000,キーワード!$D24,当月ワード!$E$3:$E$1000,キーワード!$F24)</f>
        <v>0</v>
      </c>
      <c r="AK24" s="23">
        <f>SUMIFS(前月ワード!$I$3:$I$1000,前月ワード!$D$3:$D$1000,キーワード!$D24,前月ワード!$E$3:$E$1000,キーワード!$F24)</f>
        <v>0</v>
      </c>
      <c r="AL24" s="23">
        <f>SUMIFS(前々月ワード!$I$3:$I$1000,前々月ワード!$D$3:$D$1000,キーワード!$D24,前々月ワード!$E$3:$E$1000,キーワード!$F24)</f>
        <v>0</v>
      </c>
      <c r="AM24" s="13">
        <f t="shared" si="8"/>
        <v>0</v>
      </c>
      <c r="AN24" s="13">
        <f t="shared" si="8"/>
        <v>0</v>
      </c>
      <c r="AO24" s="13">
        <f t="shared" si="8"/>
        <v>0</v>
      </c>
      <c r="AP24" s="16">
        <f t="shared" si="9"/>
        <v>0</v>
      </c>
      <c r="AQ24" s="16">
        <f t="shared" si="9"/>
        <v>0</v>
      </c>
      <c r="AR24" s="17">
        <f t="shared" si="9"/>
        <v>0</v>
      </c>
    </row>
    <row r="25" spans="3:44" ht="36.65" customHeight="1">
      <c r="C25" s="20">
        <v>20</v>
      </c>
      <c r="D25" s="53">
        <f>現状ワード設定!B22</f>
        <v>0</v>
      </c>
      <c r="E25" s="26" t="str">
        <f>IFERROR(_xlfn.XLOOKUP($D25,現状商品設定!B:B,現状商品設定!C:C,"-"),"-")</f>
        <v>-</v>
      </c>
      <c r="F25" s="56">
        <f>現状ワード設定!G22</f>
        <v>0</v>
      </c>
      <c r="G25" s="60" t="s">
        <v>46</v>
      </c>
      <c r="H25" s="47" t="str">
        <f>IFERROR(_xlfn.XLOOKUP(D25,商品!$D:$D,商品!$H:$H),"")</f>
        <v/>
      </c>
      <c r="I25" s="50" t="str">
        <f>IFERROR(_xlfn.XLOOKUP(D25&amp;F25,現状ワード設定!J:J,現状ワード設定!H:H),"")</f>
        <v/>
      </c>
      <c r="J25" s="47" t="str">
        <f>IFERROR(_xlfn.XLOOKUP(D25&amp;F25,現状ワード設定!J:J,現状ワード設定!I:I),"")</f>
        <v/>
      </c>
      <c r="K25" s="47" t="e">
        <f>IF(AND(T25&gt;=設定!$C$12,W25&gt;=O25),I25*(1+設定!$F$12),IF(AND(T25&gt;=設定!$C$13,W25&lt;O25),I25*(1+設定!$F$13),IF(AND(T25&lt;設定!$C$14,U25&gt;=設定!$E$14),I25*(1+設定!$F$14),IF(AND(T25&lt;設定!$C$15,U25&lt;設定!$E$15),I25*(1+設定!$F$15),"除外"))))</f>
        <v>#VALUE!</v>
      </c>
      <c r="L25" s="58" t="e">
        <f ca="1">IF(消化率!$I$5&lt;1,K25*消化率!$I$5,IF(U25*V25/(K25*消化率!$I$5)&gt;O25,K25*消化率!$I$5,M25))</f>
        <v>#DIV/0!</v>
      </c>
      <c r="M25" s="58" t="e">
        <f t="shared" si="3"/>
        <v>#VALUE!</v>
      </c>
      <c r="N25" s="58" t="e">
        <f ca="1">IF(ROUNDUP(IF(IF(IF(AND(設定!$D$8&lt;=L25,設定!$D$8&lt;J25),設定!$D$8,IF(AND(J25&lt;=L25,J25&lt;設定!$D$8),J25,IF(AND(L25&lt;=J25,J25&lt;設定!$D$8),J25,L25)))=0,設定!$D$8,IF(AND(設定!$D$8&lt;=L25,設定!$D$8&lt;J25),設定!$D$8,IF(AND(J25&lt;=L25,J25&lt;設定!$D$8),J25,IF(AND(L25&lt;=J25,J25&lt;設定!$D$8),J25,L25))))&lt;=H25,H25+1,IF(IF(AND(設定!$D$8&lt;=L25,設定!$D$8&lt;J25),設定!$D$8,IF(AND(J25&lt;=L25,J25&lt;設定!$D$8),J25,IF(AND(L25&lt;=J25,J25&lt;設定!$D$8),J25,L25)))=0,設定!$D$8,IF(AND(設定!$D$8&lt;=L25,設定!$D$8&lt;J25),設定!$D$8,IF(AND(J25&lt;=L25,J25&lt;設定!$D$8),J25,IF(AND(L25&lt;=J25,J25&lt;設定!$D$8),J25,L25))))),0)&gt;40,ROUNDUP(IF(IF(IF(AND(設定!$D$8&lt;=L25,設定!$D$8&lt;J25),設定!$D$8,IF(AND(J25&lt;=L25,J25&lt;設定!$D$8),J25,IF(AND(L25&lt;=J25,J25&lt;設定!$D$8),J25,L25)))=0,設定!$D$8,IF(AND(設定!$D$8&lt;=L25,設定!$D$8&lt;J25),設定!$D$8,IF(AND(J25&lt;=L25,J25&lt;設定!$D$8),J25,IF(AND(L25&lt;=J25,J25&lt;設定!$D$8),J25,L25))))&lt;=H25,H25+1,IF(IF(AND(設定!$D$8&lt;=L25,設定!$D$8&lt;J25),設定!$D$8,IF(AND(J25&lt;=L25,J25&lt;設定!$D$8),J25,IF(AND(L25&lt;=J25,J25&lt;設定!$D$8),J25,L25)))=0,設定!$D$8,IF(AND(設定!$D$8&lt;=L25,設定!$D$8&lt;J25),設定!$D$8,IF(AND(J25&lt;=L25,J25&lt;設定!$D$8),J25,IF(AND(L25&lt;=J25,J25&lt;設定!$D$8),J25,L25))))),0),40)</f>
        <v>#DIV/0!</v>
      </c>
      <c r="O25" s="55">
        <f>IF(G25="標準",設定!$C$4,G25)</f>
        <v>5</v>
      </c>
      <c r="P25" s="45">
        <f t="shared" si="12"/>
        <v>0</v>
      </c>
      <c r="Q25" s="14">
        <f t="shared" si="4"/>
        <v>0</v>
      </c>
      <c r="R25" s="23">
        <f t="shared" si="13"/>
        <v>0</v>
      </c>
      <c r="S25" s="12">
        <f t="shared" si="10"/>
        <v>0</v>
      </c>
      <c r="T25" s="23">
        <f t="shared" si="11"/>
        <v>0</v>
      </c>
      <c r="U25" s="13">
        <f t="shared" si="5"/>
        <v>0</v>
      </c>
      <c r="V25" s="104" t="str">
        <f>INDEX(商品!Q:Q,MATCH(キーワード!D25,商品!D:D,0),1)</f>
        <v>-</v>
      </c>
      <c r="W25" s="15">
        <f t="shared" si="6"/>
        <v>0</v>
      </c>
      <c r="X25" s="22">
        <f>SUMIFS(当月ワード!$J$3:$J$1000,当月ワード!$D$3:$D$1000,キーワード!$D25,当月ワード!$E$3:$E$1000,キーワード!$F25)</f>
        <v>0</v>
      </c>
      <c r="Y25" s="23">
        <f>SUMIFS(前月ワード!$J$3:$J$1000,前月ワード!$D$3:$D$1000,キーワード!$D25,前月ワード!$E$3:$E$1000,キーワード!$F25)</f>
        <v>0</v>
      </c>
      <c r="Z25" s="23">
        <f>SUMIFS(前々月ワード!$J$3:$J$1000,前々月ワード!$D$3:$D$1000,キーワード!$D25,前々月ワード!$E$3:$E$1000,キーワード!$F25)</f>
        <v>0</v>
      </c>
      <c r="AA25" s="22">
        <f>SUMIFS(当月ワード!$W$3:$W$1000,当月ワード!$D$3:$D$1000,キーワード!$D25,当月ワード!$E$3:$E$1000,キーワード!$F25)</f>
        <v>0</v>
      </c>
      <c r="AB25" s="23">
        <f>SUMIFS(前月ワード!$W$3:$W$1000,前月ワード!$D$3:$D$1000,キーワード!$D25,前月ワード!$E$3:$E$1000,キーワード!$F25)</f>
        <v>0</v>
      </c>
      <c r="AC25" s="23">
        <f>SUMIFS(前々月ワード!$W$3:$W$1000,前々月ワード!$D$3:$D$1000,キーワード!$D25,前々月ワード!$E$3:$E$1000,キーワード!$F25)</f>
        <v>0</v>
      </c>
      <c r="AD25" s="23">
        <f t="shared" si="7"/>
        <v>0</v>
      </c>
      <c r="AE25" s="23">
        <f t="shared" si="7"/>
        <v>0</v>
      </c>
      <c r="AF25" s="23">
        <f t="shared" si="7"/>
        <v>0</v>
      </c>
      <c r="AG25" s="22">
        <f>SUMIFS(当月ワード!$X$3:$X$1000,当月ワード!$D$3:$D$1000,キーワード!$D25,当月ワード!$E$3:$E$1000,キーワード!$F25)</f>
        <v>0</v>
      </c>
      <c r="AH25" s="23">
        <f>SUMIFS(前月ワード!$X$3:$X$1000,前月ワード!$D$3:$D$1000,キーワード!$D25,前月ワード!$E$3:$E$1000,キーワード!$F25)</f>
        <v>0</v>
      </c>
      <c r="AI25" s="23">
        <f>SUMIFS(前々月ワード!$X$3:$X$1000,前々月ワード!$D$3:$D$1000,キーワード!$D25,前々月ワード!$E$3:$E$1000,キーワード!$F25)</f>
        <v>0</v>
      </c>
      <c r="AJ25" s="22">
        <f>SUMIFS(当月ワード!$I$3:$I$1000,当月ワード!$D$3:$D$1000,キーワード!$D25,当月ワード!$E$3:$E$1000,キーワード!$F25)</f>
        <v>0</v>
      </c>
      <c r="AK25" s="23">
        <f>SUMIFS(前月ワード!$I$3:$I$1000,前月ワード!$D$3:$D$1000,キーワード!$D25,前月ワード!$E$3:$E$1000,キーワード!$F25)</f>
        <v>0</v>
      </c>
      <c r="AL25" s="23">
        <f>SUMIFS(前々月ワード!$I$3:$I$1000,前々月ワード!$D$3:$D$1000,キーワード!$D25,前々月ワード!$E$3:$E$1000,キーワード!$F25)</f>
        <v>0</v>
      </c>
      <c r="AM25" s="13">
        <f t="shared" si="8"/>
        <v>0</v>
      </c>
      <c r="AN25" s="13">
        <f t="shared" si="8"/>
        <v>0</v>
      </c>
      <c r="AO25" s="13">
        <f t="shared" si="8"/>
        <v>0</v>
      </c>
      <c r="AP25" s="16">
        <f t="shared" si="9"/>
        <v>0</v>
      </c>
      <c r="AQ25" s="16">
        <f t="shared" si="9"/>
        <v>0</v>
      </c>
      <c r="AR25" s="17">
        <f t="shared" si="9"/>
        <v>0</v>
      </c>
    </row>
    <row r="26" spans="3:44" ht="36.65" customHeight="1">
      <c r="C26" s="20">
        <v>21</v>
      </c>
      <c r="D26" s="53">
        <f>現状ワード設定!B23</f>
        <v>0</v>
      </c>
      <c r="E26" s="26" t="str">
        <f>IFERROR(_xlfn.XLOOKUP($D26,現状商品設定!B:B,現状商品設定!C:C,"-"),"-")</f>
        <v>-</v>
      </c>
      <c r="F26" s="56">
        <f>現状ワード設定!G23</f>
        <v>0</v>
      </c>
      <c r="G26" s="60" t="s">
        <v>46</v>
      </c>
      <c r="H26" s="47" t="str">
        <f>IFERROR(_xlfn.XLOOKUP(D26,商品!$D:$D,商品!$H:$H),"")</f>
        <v/>
      </c>
      <c r="I26" s="50" t="str">
        <f>IFERROR(_xlfn.XLOOKUP(D26&amp;F26,現状ワード設定!J:J,現状ワード設定!H:H),"")</f>
        <v/>
      </c>
      <c r="J26" s="47" t="str">
        <f>IFERROR(_xlfn.XLOOKUP(D26&amp;F26,現状ワード設定!J:J,現状ワード設定!I:I),"")</f>
        <v/>
      </c>
      <c r="K26" s="47" t="e">
        <f>IF(AND(T26&gt;=設定!$C$12,W26&gt;=O26),I26*(1+設定!$F$12),IF(AND(T26&gt;=設定!$C$13,W26&lt;O26),I26*(1+設定!$F$13),IF(AND(T26&lt;設定!$C$14,U26&gt;=設定!$E$14),I26*(1+設定!$F$14),IF(AND(T26&lt;設定!$C$15,U26&lt;設定!$E$15),I26*(1+設定!$F$15),"除外"))))</f>
        <v>#VALUE!</v>
      </c>
      <c r="L26" s="58" t="e">
        <f ca="1">IF(消化率!$I$5&lt;1,K26*消化率!$I$5,IF(U26*V26/(K26*消化率!$I$5)&gt;O26,K26*消化率!$I$5,M26))</f>
        <v>#DIV/0!</v>
      </c>
      <c r="M26" s="58" t="e">
        <f t="shared" si="3"/>
        <v>#VALUE!</v>
      </c>
      <c r="N26" s="58" t="e">
        <f ca="1">IF(ROUNDUP(IF(IF(IF(AND(設定!$D$8&lt;=L26,設定!$D$8&lt;J26),設定!$D$8,IF(AND(J26&lt;=L26,J26&lt;設定!$D$8),J26,IF(AND(L26&lt;=J26,J26&lt;設定!$D$8),J26,L26)))=0,設定!$D$8,IF(AND(設定!$D$8&lt;=L26,設定!$D$8&lt;J26),設定!$D$8,IF(AND(J26&lt;=L26,J26&lt;設定!$D$8),J26,IF(AND(L26&lt;=J26,J26&lt;設定!$D$8),J26,L26))))&lt;=H26,H26+1,IF(IF(AND(設定!$D$8&lt;=L26,設定!$D$8&lt;J26),設定!$D$8,IF(AND(J26&lt;=L26,J26&lt;設定!$D$8),J26,IF(AND(L26&lt;=J26,J26&lt;設定!$D$8),J26,L26)))=0,設定!$D$8,IF(AND(設定!$D$8&lt;=L26,設定!$D$8&lt;J26),設定!$D$8,IF(AND(J26&lt;=L26,J26&lt;設定!$D$8),J26,IF(AND(L26&lt;=J26,J26&lt;設定!$D$8),J26,L26))))),0)&gt;40,ROUNDUP(IF(IF(IF(AND(設定!$D$8&lt;=L26,設定!$D$8&lt;J26),設定!$D$8,IF(AND(J26&lt;=L26,J26&lt;設定!$D$8),J26,IF(AND(L26&lt;=J26,J26&lt;設定!$D$8),J26,L26)))=0,設定!$D$8,IF(AND(設定!$D$8&lt;=L26,設定!$D$8&lt;J26),設定!$D$8,IF(AND(J26&lt;=L26,J26&lt;設定!$D$8),J26,IF(AND(L26&lt;=J26,J26&lt;設定!$D$8),J26,L26))))&lt;=H26,H26+1,IF(IF(AND(設定!$D$8&lt;=L26,設定!$D$8&lt;J26),設定!$D$8,IF(AND(J26&lt;=L26,J26&lt;設定!$D$8),J26,IF(AND(L26&lt;=J26,J26&lt;設定!$D$8),J26,L26)))=0,設定!$D$8,IF(AND(設定!$D$8&lt;=L26,設定!$D$8&lt;J26),設定!$D$8,IF(AND(J26&lt;=L26,J26&lt;設定!$D$8),J26,IF(AND(L26&lt;=J26,J26&lt;設定!$D$8),J26,L26))))),0),40)</f>
        <v>#DIV/0!</v>
      </c>
      <c r="O26" s="55">
        <f>IF(G26="標準",設定!$C$4,G26)</f>
        <v>5</v>
      </c>
      <c r="P26" s="45">
        <f t="shared" si="12"/>
        <v>0</v>
      </c>
      <c r="Q26" s="14">
        <f t="shared" si="4"/>
        <v>0</v>
      </c>
      <c r="R26" s="23">
        <f t="shared" si="13"/>
        <v>0</v>
      </c>
      <c r="S26" s="12">
        <f t="shared" si="10"/>
        <v>0</v>
      </c>
      <c r="T26" s="23">
        <f t="shared" si="11"/>
        <v>0</v>
      </c>
      <c r="U26" s="13">
        <f t="shared" si="5"/>
        <v>0</v>
      </c>
      <c r="V26" s="104" t="str">
        <f>INDEX(商品!Q:Q,MATCH(キーワード!D26,商品!D:D,0),1)</f>
        <v>-</v>
      </c>
      <c r="W26" s="15">
        <f t="shared" si="6"/>
        <v>0</v>
      </c>
      <c r="X26" s="22">
        <f>SUMIFS(当月ワード!$J$3:$J$1000,当月ワード!$D$3:$D$1000,キーワード!$D26,当月ワード!$E$3:$E$1000,キーワード!$F26)</f>
        <v>0</v>
      </c>
      <c r="Y26" s="23">
        <f>SUMIFS(前月ワード!$J$3:$J$1000,前月ワード!$D$3:$D$1000,キーワード!$D26,前月ワード!$E$3:$E$1000,キーワード!$F26)</f>
        <v>0</v>
      </c>
      <c r="Z26" s="23">
        <f>SUMIFS(前々月ワード!$J$3:$J$1000,前々月ワード!$D$3:$D$1000,キーワード!$D26,前々月ワード!$E$3:$E$1000,キーワード!$F26)</f>
        <v>0</v>
      </c>
      <c r="AA26" s="22">
        <f>SUMIFS(当月ワード!$W$3:$W$1000,当月ワード!$D$3:$D$1000,キーワード!$D26,当月ワード!$E$3:$E$1000,キーワード!$F26)</f>
        <v>0</v>
      </c>
      <c r="AB26" s="23">
        <f>SUMIFS(前月ワード!$W$3:$W$1000,前月ワード!$D$3:$D$1000,キーワード!$D26,前月ワード!$E$3:$E$1000,キーワード!$F26)</f>
        <v>0</v>
      </c>
      <c r="AC26" s="23">
        <f>SUMIFS(前々月ワード!$W$3:$W$1000,前々月ワード!$D$3:$D$1000,キーワード!$D26,前々月ワード!$E$3:$E$1000,キーワード!$F26)</f>
        <v>0</v>
      </c>
      <c r="AD26" s="23">
        <f t="shared" si="7"/>
        <v>0</v>
      </c>
      <c r="AE26" s="23">
        <f t="shared" si="7"/>
        <v>0</v>
      </c>
      <c r="AF26" s="23">
        <f t="shared" si="7"/>
        <v>0</v>
      </c>
      <c r="AG26" s="22">
        <f>SUMIFS(当月ワード!$X$3:$X$1000,当月ワード!$D$3:$D$1000,キーワード!$D26,当月ワード!$E$3:$E$1000,キーワード!$F26)</f>
        <v>0</v>
      </c>
      <c r="AH26" s="23">
        <f>SUMIFS(前月ワード!$X$3:$X$1000,前月ワード!$D$3:$D$1000,キーワード!$D26,前月ワード!$E$3:$E$1000,キーワード!$F26)</f>
        <v>0</v>
      </c>
      <c r="AI26" s="23">
        <f>SUMIFS(前々月ワード!$X$3:$X$1000,前々月ワード!$D$3:$D$1000,キーワード!$D26,前々月ワード!$E$3:$E$1000,キーワード!$F26)</f>
        <v>0</v>
      </c>
      <c r="AJ26" s="22">
        <f>SUMIFS(当月ワード!$I$3:$I$1000,当月ワード!$D$3:$D$1000,キーワード!$D26,当月ワード!$E$3:$E$1000,キーワード!$F26)</f>
        <v>0</v>
      </c>
      <c r="AK26" s="23">
        <f>SUMIFS(前月ワード!$I$3:$I$1000,前月ワード!$D$3:$D$1000,キーワード!$D26,前月ワード!$E$3:$E$1000,キーワード!$F26)</f>
        <v>0</v>
      </c>
      <c r="AL26" s="23">
        <f>SUMIFS(前々月ワード!$I$3:$I$1000,前々月ワード!$D$3:$D$1000,キーワード!$D26,前々月ワード!$E$3:$E$1000,キーワード!$F26)</f>
        <v>0</v>
      </c>
      <c r="AM26" s="13">
        <f t="shared" si="8"/>
        <v>0</v>
      </c>
      <c r="AN26" s="13">
        <f t="shared" si="8"/>
        <v>0</v>
      </c>
      <c r="AO26" s="13">
        <f t="shared" si="8"/>
        <v>0</v>
      </c>
      <c r="AP26" s="16">
        <f t="shared" si="9"/>
        <v>0</v>
      </c>
      <c r="AQ26" s="16">
        <f t="shared" si="9"/>
        <v>0</v>
      </c>
      <c r="AR26" s="17">
        <f t="shared" si="9"/>
        <v>0</v>
      </c>
    </row>
    <row r="27" spans="3:44" ht="36.65" customHeight="1">
      <c r="C27" s="20">
        <v>22</v>
      </c>
      <c r="D27" s="53">
        <f>現状ワード設定!B24</f>
        <v>0</v>
      </c>
      <c r="E27" s="26" t="str">
        <f>IFERROR(_xlfn.XLOOKUP($D27,現状商品設定!B:B,現状商品設定!C:C,"-"),"-")</f>
        <v>-</v>
      </c>
      <c r="F27" s="56">
        <f>現状ワード設定!G24</f>
        <v>0</v>
      </c>
      <c r="G27" s="60" t="s">
        <v>46</v>
      </c>
      <c r="H27" s="47" t="str">
        <f>IFERROR(_xlfn.XLOOKUP(D27,商品!$D:$D,商品!$H:$H),"")</f>
        <v/>
      </c>
      <c r="I27" s="50" t="str">
        <f>IFERROR(_xlfn.XLOOKUP(D27&amp;F27,現状ワード設定!J:J,現状ワード設定!H:H),"")</f>
        <v/>
      </c>
      <c r="J27" s="47" t="str">
        <f>IFERROR(_xlfn.XLOOKUP(D27&amp;F27,現状ワード設定!J:J,現状ワード設定!I:I),"")</f>
        <v/>
      </c>
      <c r="K27" s="47" t="e">
        <f>IF(AND(T27&gt;=設定!$C$12,W27&gt;=O27),I27*(1+設定!$F$12),IF(AND(T27&gt;=設定!$C$13,W27&lt;O27),I27*(1+設定!$F$13),IF(AND(T27&lt;設定!$C$14,U27&gt;=設定!$E$14),I27*(1+設定!$F$14),IF(AND(T27&lt;設定!$C$15,U27&lt;設定!$E$15),I27*(1+設定!$F$15),"除外"))))</f>
        <v>#VALUE!</v>
      </c>
      <c r="L27" s="58" t="e">
        <f ca="1">IF(消化率!$I$5&lt;1,K27*消化率!$I$5,IF(U27*V27/(K27*消化率!$I$5)&gt;O27,K27*消化率!$I$5,M27))</f>
        <v>#DIV/0!</v>
      </c>
      <c r="M27" s="58" t="e">
        <f t="shared" si="3"/>
        <v>#VALUE!</v>
      </c>
      <c r="N27" s="58" t="e">
        <f ca="1">IF(ROUNDUP(IF(IF(IF(AND(設定!$D$8&lt;=L27,設定!$D$8&lt;J27),設定!$D$8,IF(AND(J27&lt;=L27,J27&lt;設定!$D$8),J27,IF(AND(L27&lt;=J27,J27&lt;設定!$D$8),J27,L27)))=0,設定!$D$8,IF(AND(設定!$D$8&lt;=L27,設定!$D$8&lt;J27),設定!$D$8,IF(AND(J27&lt;=L27,J27&lt;設定!$D$8),J27,IF(AND(L27&lt;=J27,J27&lt;設定!$D$8),J27,L27))))&lt;=H27,H27+1,IF(IF(AND(設定!$D$8&lt;=L27,設定!$D$8&lt;J27),設定!$D$8,IF(AND(J27&lt;=L27,J27&lt;設定!$D$8),J27,IF(AND(L27&lt;=J27,J27&lt;設定!$D$8),J27,L27)))=0,設定!$D$8,IF(AND(設定!$D$8&lt;=L27,設定!$D$8&lt;J27),設定!$D$8,IF(AND(J27&lt;=L27,J27&lt;設定!$D$8),J27,IF(AND(L27&lt;=J27,J27&lt;設定!$D$8),J27,L27))))),0)&gt;40,ROUNDUP(IF(IF(IF(AND(設定!$D$8&lt;=L27,設定!$D$8&lt;J27),設定!$D$8,IF(AND(J27&lt;=L27,J27&lt;設定!$D$8),J27,IF(AND(L27&lt;=J27,J27&lt;設定!$D$8),J27,L27)))=0,設定!$D$8,IF(AND(設定!$D$8&lt;=L27,設定!$D$8&lt;J27),設定!$D$8,IF(AND(J27&lt;=L27,J27&lt;設定!$D$8),J27,IF(AND(L27&lt;=J27,J27&lt;設定!$D$8),J27,L27))))&lt;=H27,H27+1,IF(IF(AND(設定!$D$8&lt;=L27,設定!$D$8&lt;J27),設定!$D$8,IF(AND(J27&lt;=L27,J27&lt;設定!$D$8),J27,IF(AND(L27&lt;=J27,J27&lt;設定!$D$8),J27,L27)))=0,設定!$D$8,IF(AND(設定!$D$8&lt;=L27,設定!$D$8&lt;J27),設定!$D$8,IF(AND(J27&lt;=L27,J27&lt;設定!$D$8),J27,IF(AND(L27&lt;=J27,J27&lt;設定!$D$8),J27,L27))))),0),40)</f>
        <v>#DIV/0!</v>
      </c>
      <c r="O27" s="55">
        <f>IF(G27="標準",設定!$C$4,G27)</f>
        <v>5</v>
      </c>
      <c r="P27" s="45">
        <f t="shared" si="12"/>
        <v>0</v>
      </c>
      <c r="Q27" s="14">
        <f t="shared" si="4"/>
        <v>0</v>
      </c>
      <c r="R27" s="23">
        <f t="shared" si="13"/>
        <v>0</v>
      </c>
      <c r="S27" s="12">
        <f t="shared" si="10"/>
        <v>0</v>
      </c>
      <c r="T27" s="23">
        <f t="shared" si="11"/>
        <v>0</v>
      </c>
      <c r="U27" s="13">
        <f t="shared" si="5"/>
        <v>0</v>
      </c>
      <c r="V27" s="104" t="str">
        <f>INDEX(商品!Q:Q,MATCH(キーワード!D27,商品!D:D,0),1)</f>
        <v>-</v>
      </c>
      <c r="W27" s="15">
        <f t="shared" si="6"/>
        <v>0</v>
      </c>
      <c r="X27" s="22">
        <f>SUMIFS(当月ワード!$J$3:$J$1000,当月ワード!$D$3:$D$1000,キーワード!$D27,当月ワード!$E$3:$E$1000,キーワード!$F27)</f>
        <v>0</v>
      </c>
      <c r="Y27" s="23">
        <f>SUMIFS(前月ワード!$J$3:$J$1000,前月ワード!$D$3:$D$1000,キーワード!$D27,前月ワード!$E$3:$E$1000,キーワード!$F27)</f>
        <v>0</v>
      </c>
      <c r="Z27" s="23">
        <f>SUMIFS(前々月ワード!$J$3:$J$1000,前々月ワード!$D$3:$D$1000,キーワード!$D27,前々月ワード!$E$3:$E$1000,キーワード!$F27)</f>
        <v>0</v>
      </c>
      <c r="AA27" s="22">
        <f>SUMIFS(当月ワード!$W$3:$W$1000,当月ワード!$D$3:$D$1000,キーワード!$D27,当月ワード!$E$3:$E$1000,キーワード!$F27)</f>
        <v>0</v>
      </c>
      <c r="AB27" s="23">
        <f>SUMIFS(前月ワード!$W$3:$W$1000,前月ワード!$D$3:$D$1000,キーワード!$D27,前月ワード!$E$3:$E$1000,キーワード!$F27)</f>
        <v>0</v>
      </c>
      <c r="AC27" s="23">
        <f>SUMIFS(前々月ワード!$W$3:$W$1000,前々月ワード!$D$3:$D$1000,キーワード!$D27,前々月ワード!$E$3:$E$1000,キーワード!$F27)</f>
        <v>0</v>
      </c>
      <c r="AD27" s="23">
        <f t="shared" si="7"/>
        <v>0</v>
      </c>
      <c r="AE27" s="23">
        <f t="shared" si="7"/>
        <v>0</v>
      </c>
      <c r="AF27" s="23">
        <f t="shared" si="7"/>
        <v>0</v>
      </c>
      <c r="AG27" s="22">
        <f>SUMIFS(当月ワード!$X$3:$X$1000,当月ワード!$D$3:$D$1000,キーワード!$D27,当月ワード!$E$3:$E$1000,キーワード!$F27)</f>
        <v>0</v>
      </c>
      <c r="AH27" s="23">
        <f>SUMIFS(前月ワード!$X$3:$X$1000,前月ワード!$D$3:$D$1000,キーワード!$D27,前月ワード!$E$3:$E$1000,キーワード!$F27)</f>
        <v>0</v>
      </c>
      <c r="AI27" s="23">
        <f>SUMIFS(前々月ワード!$X$3:$X$1000,前々月ワード!$D$3:$D$1000,キーワード!$D27,前々月ワード!$E$3:$E$1000,キーワード!$F27)</f>
        <v>0</v>
      </c>
      <c r="AJ27" s="22">
        <f>SUMIFS(当月ワード!$I$3:$I$1000,当月ワード!$D$3:$D$1000,キーワード!$D27,当月ワード!$E$3:$E$1000,キーワード!$F27)</f>
        <v>0</v>
      </c>
      <c r="AK27" s="23">
        <f>SUMIFS(前月ワード!$I$3:$I$1000,前月ワード!$D$3:$D$1000,キーワード!$D27,前月ワード!$E$3:$E$1000,キーワード!$F27)</f>
        <v>0</v>
      </c>
      <c r="AL27" s="23">
        <f>SUMIFS(前々月ワード!$I$3:$I$1000,前々月ワード!$D$3:$D$1000,キーワード!$D27,前々月ワード!$E$3:$E$1000,キーワード!$F27)</f>
        <v>0</v>
      </c>
      <c r="AM27" s="13">
        <f t="shared" si="8"/>
        <v>0</v>
      </c>
      <c r="AN27" s="13">
        <f t="shared" si="8"/>
        <v>0</v>
      </c>
      <c r="AO27" s="13">
        <f t="shared" si="8"/>
        <v>0</v>
      </c>
      <c r="AP27" s="16">
        <f t="shared" si="9"/>
        <v>0</v>
      </c>
      <c r="AQ27" s="16">
        <f t="shared" si="9"/>
        <v>0</v>
      </c>
      <c r="AR27" s="17">
        <f t="shared" si="9"/>
        <v>0</v>
      </c>
    </row>
    <row r="28" spans="3:44" ht="36.65" customHeight="1">
      <c r="C28" s="20">
        <v>23</v>
      </c>
      <c r="D28" s="53">
        <f>現状ワード設定!B25</f>
        <v>0</v>
      </c>
      <c r="E28" s="26" t="str">
        <f>IFERROR(_xlfn.XLOOKUP($D28,現状商品設定!B:B,現状商品設定!C:C,"-"),"-")</f>
        <v>-</v>
      </c>
      <c r="F28" s="56">
        <f>現状ワード設定!G25</f>
        <v>0</v>
      </c>
      <c r="G28" s="60" t="s">
        <v>46</v>
      </c>
      <c r="H28" s="47" t="str">
        <f>IFERROR(_xlfn.XLOOKUP(D28,商品!$D:$D,商品!$H:$H),"")</f>
        <v/>
      </c>
      <c r="I28" s="50" t="str">
        <f>IFERROR(_xlfn.XLOOKUP(D28&amp;F28,現状ワード設定!J:J,現状ワード設定!H:H),"")</f>
        <v/>
      </c>
      <c r="J28" s="47" t="str">
        <f>IFERROR(_xlfn.XLOOKUP(D28&amp;F28,現状ワード設定!J:J,現状ワード設定!I:I),"")</f>
        <v/>
      </c>
      <c r="K28" s="47" t="e">
        <f>IF(AND(T28&gt;=設定!$C$12,W28&gt;=O28),I28*(1+設定!$F$12),IF(AND(T28&gt;=設定!$C$13,W28&lt;O28),I28*(1+設定!$F$13),IF(AND(T28&lt;設定!$C$14,U28&gt;=設定!$E$14),I28*(1+設定!$F$14),IF(AND(T28&lt;設定!$C$15,U28&lt;設定!$E$15),I28*(1+設定!$F$15),"除外"))))</f>
        <v>#VALUE!</v>
      </c>
      <c r="L28" s="58" t="e">
        <f ca="1">IF(消化率!$I$5&lt;1,K28*消化率!$I$5,IF(U28*V28/(K28*消化率!$I$5)&gt;O28,K28*消化率!$I$5,M28))</f>
        <v>#DIV/0!</v>
      </c>
      <c r="M28" s="58" t="e">
        <f t="shared" si="3"/>
        <v>#VALUE!</v>
      </c>
      <c r="N28" s="58" t="e">
        <f ca="1">IF(ROUNDUP(IF(IF(IF(AND(設定!$D$8&lt;=L28,設定!$D$8&lt;J28),設定!$D$8,IF(AND(J28&lt;=L28,J28&lt;設定!$D$8),J28,IF(AND(L28&lt;=J28,J28&lt;設定!$D$8),J28,L28)))=0,設定!$D$8,IF(AND(設定!$D$8&lt;=L28,設定!$D$8&lt;J28),設定!$D$8,IF(AND(J28&lt;=L28,J28&lt;設定!$D$8),J28,IF(AND(L28&lt;=J28,J28&lt;設定!$D$8),J28,L28))))&lt;=H28,H28+1,IF(IF(AND(設定!$D$8&lt;=L28,設定!$D$8&lt;J28),設定!$D$8,IF(AND(J28&lt;=L28,J28&lt;設定!$D$8),J28,IF(AND(L28&lt;=J28,J28&lt;設定!$D$8),J28,L28)))=0,設定!$D$8,IF(AND(設定!$D$8&lt;=L28,設定!$D$8&lt;J28),設定!$D$8,IF(AND(J28&lt;=L28,J28&lt;設定!$D$8),J28,IF(AND(L28&lt;=J28,J28&lt;設定!$D$8),J28,L28))))),0)&gt;40,ROUNDUP(IF(IF(IF(AND(設定!$D$8&lt;=L28,設定!$D$8&lt;J28),設定!$D$8,IF(AND(J28&lt;=L28,J28&lt;設定!$D$8),J28,IF(AND(L28&lt;=J28,J28&lt;設定!$D$8),J28,L28)))=0,設定!$D$8,IF(AND(設定!$D$8&lt;=L28,設定!$D$8&lt;J28),設定!$D$8,IF(AND(J28&lt;=L28,J28&lt;設定!$D$8),J28,IF(AND(L28&lt;=J28,J28&lt;設定!$D$8),J28,L28))))&lt;=H28,H28+1,IF(IF(AND(設定!$D$8&lt;=L28,設定!$D$8&lt;J28),設定!$D$8,IF(AND(J28&lt;=L28,J28&lt;設定!$D$8),J28,IF(AND(L28&lt;=J28,J28&lt;設定!$D$8),J28,L28)))=0,設定!$D$8,IF(AND(設定!$D$8&lt;=L28,設定!$D$8&lt;J28),設定!$D$8,IF(AND(J28&lt;=L28,J28&lt;設定!$D$8),J28,IF(AND(L28&lt;=J28,J28&lt;設定!$D$8),J28,L28))))),0),40)</f>
        <v>#DIV/0!</v>
      </c>
      <c r="O28" s="55">
        <f>IF(G28="標準",設定!$C$4,G28)</f>
        <v>5</v>
      </c>
      <c r="P28" s="45">
        <f t="shared" si="12"/>
        <v>0</v>
      </c>
      <c r="Q28" s="14">
        <f t="shared" si="4"/>
        <v>0</v>
      </c>
      <c r="R28" s="23">
        <f t="shared" si="13"/>
        <v>0</v>
      </c>
      <c r="S28" s="12">
        <f t="shared" si="10"/>
        <v>0</v>
      </c>
      <c r="T28" s="23">
        <f t="shared" si="11"/>
        <v>0</v>
      </c>
      <c r="U28" s="13">
        <f t="shared" si="5"/>
        <v>0</v>
      </c>
      <c r="V28" s="104" t="str">
        <f>INDEX(商品!Q:Q,MATCH(キーワード!D28,商品!D:D,0),1)</f>
        <v>-</v>
      </c>
      <c r="W28" s="15">
        <f t="shared" si="6"/>
        <v>0</v>
      </c>
      <c r="X28" s="22">
        <f>SUMIFS(当月ワード!$J$3:$J$1000,当月ワード!$D$3:$D$1000,キーワード!$D28,当月ワード!$E$3:$E$1000,キーワード!$F28)</f>
        <v>0</v>
      </c>
      <c r="Y28" s="23">
        <f>SUMIFS(前月ワード!$J$3:$J$1000,前月ワード!$D$3:$D$1000,キーワード!$D28,前月ワード!$E$3:$E$1000,キーワード!$F28)</f>
        <v>0</v>
      </c>
      <c r="Z28" s="23">
        <f>SUMIFS(前々月ワード!$J$3:$J$1000,前々月ワード!$D$3:$D$1000,キーワード!$D28,前々月ワード!$E$3:$E$1000,キーワード!$F28)</f>
        <v>0</v>
      </c>
      <c r="AA28" s="22">
        <f>SUMIFS(当月ワード!$W$3:$W$1000,当月ワード!$D$3:$D$1000,キーワード!$D28,当月ワード!$E$3:$E$1000,キーワード!$F28)</f>
        <v>0</v>
      </c>
      <c r="AB28" s="23">
        <f>SUMIFS(前月ワード!$W$3:$W$1000,前月ワード!$D$3:$D$1000,キーワード!$D28,前月ワード!$E$3:$E$1000,キーワード!$F28)</f>
        <v>0</v>
      </c>
      <c r="AC28" s="23">
        <f>SUMIFS(前々月ワード!$W$3:$W$1000,前々月ワード!$D$3:$D$1000,キーワード!$D28,前々月ワード!$E$3:$E$1000,キーワード!$F28)</f>
        <v>0</v>
      </c>
      <c r="AD28" s="23">
        <f t="shared" si="7"/>
        <v>0</v>
      </c>
      <c r="AE28" s="23">
        <f t="shared" si="7"/>
        <v>0</v>
      </c>
      <c r="AF28" s="23">
        <f t="shared" si="7"/>
        <v>0</v>
      </c>
      <c r="AG28" s="22">
        <f>SUMIFS(当月ワード!$X$3:$X$1000,当月ワード!$D$3:$D$1000,キーワード!$D28,当月ワード!$E$3:$E$1000,キーワード!$F28)</f>
        <v>0</v>
      </c>
      <c r="AH28" s="23">
        <f>SUMIFS(前月ワード!$X$3:$X$1000,前月ワード!$D$3:$D$1000,キーワード!$D28,前月ワード!$E$3:$E$1000,キーワード!$F28)</f>
        <v>0</v>
      </c>
      <c r="AI28" s="23">
        <f>SUMIFS(前々月ワード!$X$3:$X$1000,前々月ワード!$D$3:$D$1000,キーワード!$D28,前々月ワード!$E$3:$E$1000,キーワード!$F28)</f>
        <v>0</v>
      </c>
      <c r="AJ28" s="22">
        <f>SUMIFS(当月ワード!$I$3:$I$1000,当月ワード!$D$3:$D$1000,キーワード!$D28,当月ワード!$E$3:$E$1000,キーワード!$F28)</f>
        <v>0</v>
      </c>
      <c r="AK28" s="23">
        <f>SUMIFS(前月ワード!$I$3:$I$1000,前月ワード!$D$3:$D$1000,キーワード!$D28,前月ワード!$E$3:$E$1000,キーワード!$F28)</f>
        <v>0</v>
      </c>
      <c r="AL28" s="23">
        <f>SUMIFS(前々月ワード!$I$3:$I$1000,前々月ワード!$D$3:$D$1000,キーワード!$D28,前々月ワード!$E$3:$E$1000,キーワード!$F28)</f>
        <v>0</v>
      </c>
      <c r="AM28" s="13">
        <f t="shared" si="8"/>
        <v>0</v>
      </c>
      <c r="AN28" s="13">
        <f t="shared" si="8"/>
        <v>0</v>
      </c>
      <c r="AO28" s="13">
        <f t="shared" si="8"/>
        <v>0</v>
      </c>
      <c r="AP28" s="16">
        <f t="shared" si="9"/>
        <v>0</v>
      </c>
      <c r="AQ28" s="16">
        <f t="shared" si="9"/>
        <v>0</v>
      </c>
      <c r="AR28" s="17">
        <f t="shared" si="9"/>
        <v>0</v>
      </c>
    </row>
    <row r="29" spans="3:44" ht="36.65" customHeight="1">
      <c r="C29" s="20">
        <v>24</v>
      </c>
      <c r="D29" s="53">
        <f>現状ワード設定!B26</f>
        <v>0</v>
      </c>
      <c r="E29" s="26" t="str">
        <f>IFERROR(_xlfn.XLOOKUP($D29,現状商品設定!B:B,現状商品設定!C:C,"-"),"-")</f>
        <v>-</v>
      </c>
      <c r="F29" s="56">
        <f>現状ワード設定!G26</f>
        <v>0</v>
      </c>
      <c r="G29" s="60" t="s">
        <v>46</v>
      </c>
      <c r="H29" s="47" t="str">
        <f>IFERROR(_xlfn.XLOOKUP(D29,商品!$D:$D,商品!$H:$H),"")</f>
        <v/>
      </c>
      <c r="I29" s="50" t="str">
        <f>IFERROR(_xlfn.XLOOKUP(D29&amp;F29,現状ワード設定!J:J,現状ワード設定!H:H),"")</f>
        <v/>
      </c>
      <c r="J29" s="47" t="str">
        <f>IFERROR(_xlfn.XLOOKUP(D29&amp;F29,現状ワード設定!J:J,現状ワード設定!I:I),"")</f>
        <v/>
      </c>
      <c r="K29" s="47" t="e">
        <f>IF(AND(T29&gt;=設定!$C$12,W29&gt;=O29),I29*(1+設定!$F$12),IF(AND(T29&gt;=設定!$C$13,W29&lt;O29),I29*(1+設定!$F$13),IF(AND(T29&lt;設定!$C$14,U29&gt;=設定!$E$14),I29*(1+設定!$F$14),IF(AND(T29&lt;設定!$C$15,U29&lt;設定!$E$15),I29*(1+設定!$F$15),"除外"))))</f>
        <v>#VALUE!</v>
      </c>
      <c r="L29" s="58" t="e">
        <f ca="1">IF(消化率!$I$5&lt;1,K29*消化率!$I$5,IF(U29*V29/(K29*消化率!$I$5)&gt;O29,K29*消化率!$I$5,M29))</f>
        <v>#DIV/0!</v>
      </c>
      <c r="M29" s="58" t="e">
        <f t="shared" si="3"/>
        <v>#VALUE!</v>
      </c>
      <c r="N29" s="58" t="e">
        <f ca="1">IF(ROUNDUP(IF(IF(IF(AND(設定!$D$8&lt;=L29,設定!$D$8&lt;J29),設定!$D$8,IF(AND(J29&lt;=L29,J29&lt;設定!$D$8),J29,IF(AND(L29&lt;=J29,J29&lt;設定!$D$8),J29,L29)))=0,設定!$D$8,IF(AND(設定!$D$8&lt;=L29,設定!$D$8&lt;J29),設定!$D$8,IF(AND(J29&lt;=L29,J29&lt;設定!$D$8),J29,IF(AND(L29&lt;=J29,J29&lt;設定!$D$8),J29,L29))))&lt;=H29,H29+1,IF(IF(AND(設定!$D$8&lt;=L29,設定!$D$8&lt;J29),設定!$D$8,IF(AND(J29&lt;=L29,J29&lt;設定!$D$8),J29,IF(AND(L29&lt;=J29,J29&lt;設定!$D$8),J29,L29)))=0,設定!$D$8,IF(AND(設定!$D$8&lt;=L29,設定!$D$8&lt;J29),設定!$D$8,IF(AND(J29&lt;=L29,J29&lt;設定!$D$8),J29,IF(AND(L29&lt;=J29,J29&lt;設定!$D$8),J29,L29))))),0)&gt;40,ROUNDUP(IF(IF(IF(AND(設定!$D$8&lt;=L29,設定!$D$8&lt;J29),設定!$D$8,IF(AND(J29&lt;=L29,J29&lt;設定!$D$8),J29,IF(AND(L29&lt;=J29,J29&lt;設定!$D$8),J29,L29)))=0,設定!$D$8,IF(AND(設定!$D$8&lt;=L29,設定!$D$8&lt;J29),設定!$D$8,IF(AND(J29&lt;=L29,J29&lt;設定!$D$8),J29,IF(AND(L29&lt;=J29,J29&lt;設定!$D$8),J29,L29))))&lt;=H29,H29+1,IF(IF(AND(設定!$D$8&lt;=L29,設定!$D$8&lt;J29),設定!$D$8,IF(AND(J29&lt;=L29,J29&lt;設定!$D$8),J29,IF(AND(L29&lt;=J29,J29&lt;設定!$D$8),J29,L29)))=0,設定!$D$8,IF(AND(設定!$D$8&lt;=L29,設定!$D$8&lt;J29),設定!$D$8,IF(AND(J29&lt;=L29,J29&lt;設定!$D$8),J29,IF(AND(L29&lt;=J29,J29&lt;設定!$D$8),J29,L29))))),0),40)</f>
        <v>#DIV/0!</v>
      </c>
      <c r="O29" s="55">
        <f>IF(G29="標準",設定!$C$4,G29)</f>
        <v>5</v>
      </c>
      <c r="P29" s="45">
        <f t="shared" si="12"/>
        <v>0</v>
      </c>
      <c r="Q29" s="14">
        <f t="shared" si="4"/>
        <v>0</v>
      </c>
      <c r="R29" s="23">
        <f t="shared" si="13"/>
        <v>0</v>
      </c>
      <c r="S29" s="12">
        <f t="shared" si="10"/>
        <v>0</v>
      </c>
      <c r="T29" s="23">
        <f t="shared" si="11"/>
        <v>0</v>
      </c>
      <c r="U29" s="13">
        <f t="shared" si="5"/>
        <v>0</v>
      </c>
      <c r="V29" s="104" t="str">
        <f>INDEX(商品!Q:Q,MATCH(キーワード!D29,商品!D:D,0),1)</f>
        <v>-</v>
      </c>
      <c r="W29" s="15">
        <f t="shared" si="6"/>
        <v>0</v>
      </c>
      <c r="X29" s="22">
        <f>SUMIFS(当月ワード!$J$3:$J$1000,当月ワード!$D$3:$D$1000,キーワード!$D29,当月ワード!$E$3:$E$1000,キーワード!$F29)</f>
        <v>0</v>
      </c>
      <c r="Y29" s="23">
        <f>SUMIFS(前月ワード!$J$3:$J$1000,前月ワード!$D$3:$D$1000,キーワード!$D29,前月ワード!$E$3:$E$1000,キーワード!$F29)</f>
        <v>0</v>
      </c>
      <c r="Z29" s="23">
        <f>SUMIFS(前々月ワード!$J$3:$J$1000,前々月ワード!$D$3:$D$1000,キーワード!$D29,前々月ワード!$E$3:$E$1000,キーワード!$F29)</f>
        <v>0</v>
      </c>
      <c r="AA29" s="22">
        <f>SUMIFS(当月ワード!$W$3:$W$1000,当月ワード!$D$3:$D$1000,キーワード!$D29,当月ワード!$E$3:$E$1000,キーワード!$F29)</f>
        <v>0</v>
      </c>
      <c r="AB29" s="23">
        <f>SUMIFS(前月ワード!$W$3:$W$1000,前月ワード!$D$3:$D$1000,キーワード!$D29,前月ワード!$E$3:$E$1000,キーワード!$F29)</f>
        <v>0</v>
      </c>
      <c r="AC29" s="23">
        <f>SUMIFS(前々月ワード!$W$3:$W$1000,前々月ワード!$D$3:$D$1000,キーワード!$D29,前々月ワード!$E$3:$E$1000,キーワード!$F29)</f>
        <v>0</v>
      </c>
      <c r="AD29" s="23">
        <f t="shared" si="7"/>
        <v>0</v>
      </c>
      <c r="AE29" s="23">
        <f t="shared" si="7"/>
        <v>0</v>
      </c>
      <c r="AF29" s="23">
        <f t="shared" si="7"/>
        <v>0</v>
      </c>
      <c r="AG29" s="22">
        <f>SUMIFS(当月ワード!$X$3:$X$1000,当月ワード!$D$3:$D$1000,キーワード!$D29,当月ワード!$E$3:$E$1000,キーワード!$F29)</f>
        <v>0</v>
      </c>
      <c r="AH29" s="23">
        <f>SUMIFS(前月ワード!$X$3:$X$1000,前月ワード!$D$3:$D$1000,キーワード!$D29,前月ワード!$E$3:$E$1000,キーワード!$F29)</f>
        <v>0</v>
      </c>
      <c r="AI29" s="23">
        <f>SUMIFS(前々月ワード!$X$3:$X$1000,前々月ワード!$D$3:$D$1000,キーワード!$D29,前々月ワード!$E$3:$E$1000,キーワード!$F29)</f>
        <v>0</v>
      </c>
      <c r="AJ29" s="22">
        <f>SUMIFS(当月ワード!$I$3:$I$1000,当月ワード!$D$3:$D$1000,キーワード!$D29,当月ワード!$E$3:$E$1000,キーワード!$F29)</f>
        <v>0</v>
      </c>
      <c r="AK29" s="23">
        <f>SUMIFS(前月ワード!$I$3:$I$1000,前月ワード!$D$3:$D$1000,キーワード!$D29,前月ワード!$E$3:$E$1000,キーワード!$F29)</f>
        <v>0</v>
      </c>
      <c r="AL29" s="23">
        <f>SUMIFS(前々月ワード!$I$3:$I$1000,前々月ワード!$D$3:$D$1000,キーワード!$D29,前々月ワード!$E$3:$E$1000,キーワード!$F29)</f>
        <v>0</v>
      </c>
      <c r="AM29" s="13">
        <f t="shared" si="8"/>
        <v>0</v>
      </c>
      <c r="AN29" s="13">
        <f t="shared" si="8"/>
        <v>0</v>
      </c>
      <c r="AO29" s="13">
        <f t="shared" si="8"/>
        <v>0</v>
      </c>
      <c r="AP29" s="16">
        <f t="shared" si="9"/>
        <v>0</v>
      </c>
      <c r="AQ29" s="16">
        <f t="shared" si="9"/>
        <v>0</v>
      </c>
      <c r="AR29" s="17">
        <f t="shared" si="9"/>
        <v>0</v>
      </c>
    </row>
    <row r="30" spans="3:44" ht="36.65" customHeight="1">
      <c r="C30" s="20">
        <v>25</v>
      </c>
      <c r="D30" s="53">
        <f>現状ワード設定!B27</f>
        <v>0</v>
      </c>
      <c r="E30" s="26" t="str">
        <f>IFERROR(_xlfn.XLOOKUP($D30,現状商品設定!B:B,現状商品設定!C:C,"-"),"-")</f>
        <v>-</v>
      </c>
      <c r="F30" s="56">
        <f>現状ワード設定!G27</f>
        <v>0</v>
      </c>
      <c r="G30" s="60" t="s">
        <v>46</v>
      </c>
      <c r="H30" s="47" t="str">
        <f>IFERROR(_xlfn.XLOOKUP(D30,商品!$D:$D,商品!$H:$H),"")</f>
        <v/>
      </c>
      <c r="I30" s="50" t="str">
        <f>IFERROR(_xlfn.XLOOKUP(D30&amp;F30,現状ワード設定!J:J,現状ワード設定!H:H),"")</f>
        <v/>
      </c>
      <c r="J30" s="47" t="str">
        <f>IFERROR(_xlfn.XLOOKUP(D30&amp;F30,現状ワード設定!J:J,現状ワード設定!I:I),"")</f>
        <v/>
      </c>
      <c r="K30" s="47" t="e">
        <f>IF(AND(T30&gt;=設定!$C$12,W30&gt;=O30),I30*(1+設定!$F$12),IF(AND(T30&gt;=設定!$C$13,W30&lt;O30),I30*(1+設定!$F$13),IF(AND(T30&lt;設定!$C$14,U30&gt;=設定!$E$14),I30*(1+設定!$F$14),IF(AND(T30&lt;設定!$C$15,U30&lt;設定!$E$15),I30*(1+設定!$F$15),"除外"))))</f>
        <v>#VALUE!</v>
      </c>
      <c r="L30" s="58" t="e">
        <f ca="1">IF(消化率!$I$5&lt;1,K30*消化率!$I$5,IF(U30*V30/(K30*消化率!$I$5)&gt;O30,K30*消化率!$I$5,M30))</f>
        <v>#DIV/0!</v>
      </c>
      <c r="M30" s="58" t="e">
        <f t="shared" si="3"/>
        <v>#VALUE!</v>
      </c>
      <c r="N30" s="58" t="e">
        <f ca="1">IF(ROUNDUP(IF(IF(IF(AND(設定!$D$8&lt;=L30,設定!$D$8&lt;J30),設定!$D$8,IF(AND(J30&lt;=L30,J30&lt;設定!$D$8),J30,IF(AND(L30&lt;=J30,J30&lt;設定!$D$8),J30,L30)))=0,設定!$D$8,IF(AND(設定!$D$8&lt;=L30,設定!$D$8&lt;J30),設定!$D$8,IF(AND(J30&lt;=L30,J30&lt;設定!$D$8),J30,IF(AND(L30&lt;=J30,J30&lt;設定!$D$8),J30,L30))))&lt;=H30,H30+1,IF(IF(AND(設定!$D$8&lt;=L30,設定!$D$8&lt;J30),設定!$D$8,IF(AND(J30&lt;=L30,J30&lt;設定!$D$8),J30,IF(AND(L30&lt;=J30,J30&lt;設定!$D$8),J30,L30)))=0,設定!$D$8,IF(AND(設定!$D$8&lt;=L30,設定!$D$8&lt;J30),設定!$D$8,IF(AND(J30&lt;=L30,J30&lt;設定!$D$8),J30,IF(AND(L30&lt;=J30,J30&lt;設定!$D$8),J30,L30))))),0)&gt;40,ROUNDUP(IF(IF(IF(AND(設定!$D$8&lt;=L30,設定!$D$8&lt;J30),設定!$D$8,IF(AND(J30&lt;=L30,J30&lt;設定!$D$8),J30,IF(AND(L30&lt;=J30,J30&lt;設定!$D$8),J30,L30)))=0,設定!$D$8,IF(AND(設定!$D$8&lt;=L30,設定!$D$8&lt;J30),設定!$D$8,IF(AND(J30&lt;=L30,J30&lt;設定!$D$8),J30,IF(AND(L30&lt;=J30,J30&lt;設定!$D$8),J30,L30))))&lt;=H30,H30+1,IF(IF(AND(設定!$D$8&lt;=L30,設定!$D$8&lt;J30),設定!$D$8,IF(AND(J30&lt;=L30,J30&lt;設定!$D$8),J30,IF(AND(L30&lt;=J30,J30&lt;設定!$D$8),J30,L30)))=0,設定!$D$8,IF(AND(設定!$D$8&lt;=L30,設定!$D$8&lt;J30),設定!$D$8,IF(AND(J30&lt;=L30,J30&lt;設定!$D$8),J30,IF(AND(L30&lt;=J30,J30&lt;設定!$D$8),J30,L30))))),0),40)</f>
        <v>#DIV/0!</v>
      </c>
      <c r="O30" s="55">
        <f>IF(G30="標準",設定!$C$4,G30)</f>
        <v>5</v>
      </c>
      <c r="P30" s="45">
        <f t="shared" si="12"/>
        <v>0</v>
      </c>
      <c r="Q30" s="14">
        <f t="shared" si="4"/>
        <v>0</v>
      </c>
      <c r="R30" s="23">
        <f t="shared" si="13"/>
        <v>0</v>
      </c>
      <c r="S30" s="12">
        <f t="shared" si="10"/>
        <v>0</v>
      </c>
      <c r="T30" s="23">
        <f t="shared" si="11"/>
        <v>0</v>
      </c>
      <c r="U30" s="13">
        <f t="shared" si="5"/>
        <v>0</v>
      </c>
      <c r="V30" s="104" t="str">
        <f>INDEX(商品!Q:Q,MATCH(キーワード!D30,商品!D:D,0),1)</f>
        <v>-</v>
      </c>
      <c r="W30" s="15">
        <f t="shared" si="6"/>
        <v>0</v>
      </c>
      <c r="X30" s="22">
        <f>SUMIFS(当月ワード!$J$3:$J$1000,当月ワード!$D$3:$D$1000,キーワード!$D30,当月ワード!$E$3:$E$1000,キーワード!$F30)</f>
        <v>0</v>
      </c>
      <c r="Y30" s="23">
        <f>SUMIFS(前月ワード!$J$3:$J$1000,前月ワード!$D$3:$D$1000,キーワード!$D30,前月ワード!$E$3:$E$1000,キーワード!$F30)</f>
        <v>0</v>
      </c>
      <c r="Z30" s="23">
        <f>SUMIFS(前々月ワード!$J$3:$J$1000,前々月ワード!$D$3:$D$1000,キーワード!$D30,前々月ワード!$E$3:$E$1000,キーワード!$F30)</f>
        <v>0</v>
      </c>
      <c r="AA30" s="22">
        <f>SUMIFS(当月ワード!$W$3:$W$1000,当月ワード!$D$3:$D$1000,キーワード!$D30,当月ワード!$E$3:$E$1000,キーワード!$F30)</f>
        <v>0</v>
      </c>
      <c r="AB30" s="23">
        <f>SUMIFS(前月ワード!$W$3:$W$1000,前月ワード!$D$3:$D$1000,キーワード!$D30,前月ワード!$E$3:$E$1000,キーワード!$F30)</f>
        <v>0</v>
      </c>
      <c r="AC30" s="23">
        <f>SUMIFS(前々月ワード!$W$3:$W$1000,前々月ワード!$D$3:$D$1000,キーワード!$D30,前々月ワード!$E$3:$E$1000,キーワード!$F30)</f>
        <v>0</v>
      </c>
      <c r="AD30" s="23">
        <f t="shared" si="7"/>
        <v>0</v>
      </c>
      <c r="AE30" s="23">
        <f t="shared" si="7"/>
        <v>0</v>
      </c>
      <c r="AF30" s="23">
        <f t="shared" si="7"/>
        <v>0</v>
      </c>
      <c r="AG30" s="22">
        <f>SUMIFS(当月ワード!$X$3:$X$1000,当月ワード!$D$3:$D$1000,キーワード!$D30,当月ワード!$E$3:$E$1000,キーワード!$F30)</f>
        <v>0</v>
      </c>
      <c r="AH30" s="23">
        <f>SUMIFS(前月ワード!$X$3:$X$1000,前月ワード!$D$3:$D$1000,キーワード!$D30,前月ワード!$E$3:$E$1000,キーワード!$F30)</f>
        <v>0</v>
      </c>
      <c r="AI30" s="23">
        <f>SUMIFS(前々月ワード!$X$3:$X$1000,前々月ワード!$D$3:$D$1000,キーワード!$D30,前々月ワード!$E$3:$E$1000,キーワード!$F30)</f>
        <v>0</v>
      </c>
      <c r="AJ30" s="22">
        <f>SUMIFS(当月ワード!$I$3:$I$1000,当月ワード!$D$3:$D$1000,キーワード!$D30,当月ワード!$E$3:$E$1000,キーワード!$F30)</f>
        <v>0</v>
      </c>
      <c r="AK30" s="23">
        <f>SUMIFS(前月ワード!$I$3:$I$1000,前月ワード!$D$3:$D$1000,キーワード!$D30,前月ワード!$E$3:$E$1000,キーワード!$F30)</f>
        <v>0</v>
      </c>
      <c r="AL30" s="23">
        <f>SUMIFS(前々月ワード!$I$3:$I$1000,前々月ワード!$D$3:$D$1000,キーワード!$D30,前々月ワード!$E$3:$E$1000,キーワード!$F30)</f>
        <v>0</v>
      </c>
      <c r="AM30" s="13">
        <f t="shared" si="8"/>
        <v>0</v>
      </c>
      <c r="AN30" s="13">
        <f t="shared" si="8"/>
        <v>0</v>
      </c>
      <c r="AO30" s="13">
        <f t="shared" si="8"/>
        <v>0</v>
      </c>
      <c r="AP30" s="16">
        <f t="shared" si="9"/>
        <v>0</v>
      </c>
      <c r="AQ30" s="16">
        <f t="shared" si="9"/>
        <v>0</v>
      </c>
      <c r="AR30" s="17">
        <f t="shared" si="9"/>
        <v>0</v>
      </c>
    </row>
    <row r="31" spans="3:44" ht="36.65" customHeight="1">
      <c r="C31" s="20">
        <v>26</v>
      </c>
      <c r="D31" s="53">
        <f>現状ワード設定!B28</f>
        <v>0</v>
      </c>
      <c r="E31" s="26" t="str">
        <f>IFERROR(_xlfn.XLOOKUP($D31,現状商品設定!B:B,現状商品設定!C:C,"-"),"-")</f>
        <v>-</v>
      </c>
      <c r="F31" s="56">
        <f>現状ワード設定!G28</f>
        <v>0</v>
      </c>
      <c r="G31" s="60" t="s">
        <v>46</v>
      </c>
      <c r="H31" s="47" t="str">
        <f>IFERROR(_xlfn.XLOOKUP(D31,商品!$D:$D,商品!$H:$H),"")</f>
        <v/>
      </c>
      <c r="I31" s="50" t="str">
        <f>IFERROR(_xlfn.XLOOKUP(D31&amp;F31,現状ワード設定!J:J,現状ワード設定!H:H),"")</f>
        <v/>
      </c>
      <c r="J31" s="47" t="str">
        <f>IFERROR(_xlfn.XLOOKUP(D31&amp;F31,現状ワード設定!J:J,現状ワード設定!I:I),"")</f>
        <v/>
      </c>
      <c r="K31" s="47" t="e">
        <f>IF(AND(T31&gt;=設定!$C$12,W31&gt;=O31),I31*(1+設定!$F$12),IF(AND(T31&gt;=設定!$C$13,W31&lt;O31),I31*(1+設定!$F$13),IF(AND(T31&lt;設定!$C$14,U31&gt;=設定!$E$14),I31*(1+設定!$F$14),IF(AND(T31&lt;設定!$C$15,U31&lt;設定!$E$15),I31*(1+設定!$F$15),"除外"))))</f>
        <v>#VALUE!</v>
      </c>
      <c r="L31" s="58" t="e">
        <f ca="1">IF(消化率!$I$5&lt;1,K31*消化率!$I$5,IF(U31*V31/(K31*消化率!$I$5)&gt;O31,K31*消化率!$I$5,M31))</f>
        <v>#DIV/0!</v>
      </c>
      <c r="M31" s="58" t="e">
        <f t="shared" si="3"/>
        <v>#VALUE!</v>
      </c>
      <c r="N31" s="58" t="e">
        <f ca="1">IF(ROUNDUP(IF(IF(IF(AND(設定!$D$8&lt;=L31,設定!$D$8&lt;J31),設定!$D$8,IF(AND(J31&lt;=L31,J31&lt;設定!$D$8),J31,IF(AND(L31&lt;=J31,J31&lt;設定!$D$8),J31,L31)))=0,設定!$D$8,IF(AND(設定!$D$8&lt;=L31,設定!$D$8&lt;J31),設定!$D$8,IF(AND(J31&lt;=L31,J31&lt;設定!$D$8),J31,IF(AND(L31&lt;=J31,J31&lt;設定!$D$8),J31,L31))))&lt;=H31,H31+1,IF(IF(AND(設定!$D$8&lt;=L31,設定!$D$8&lt;J31),設定!$D$8,IF(AND(J31&lt;=L31,J31&lt;設定!$D$8),J31,IF(AND(L31&lt;=J31,J31&lt;設定!$D$8),J31,L31)))=0,設定!$D$8,IF(AND(設定!$D$8&lt;=L31,設定!$D$8&lt;J31),設定!$D$8,IF(AND(J31&lt;=L31,J31&lt;設定!$D$8),J31,IF(AND(L31&lt;=J31,J31&lt;設定!$D$8),J31,L31))))),0)&gt;40,ROUNDUP(IF(IF(IF(AND(設定!$D$8&lt;=L31,設定!$D$8&lt;J31),設定!$D$8,IF(AND(J31&lt;=L31,J31&lt;設定!$D$8),J31,IF(AND(L31&lt;=J31,J31&lt;設定!$D$8),J31,L31)))=0,設定!$D$8,IF(AND(設定!$D$8&lt;=L31,設定!$D$8&lt;J31),設定!$D$8,IF(AND(J31&lt;=L31,J31&lt;設定!$D$8),J31,IF(AND(L31&lt;=J31,J31&lt;設定!$D$8),J31,L31))))&lt;=H31,H31+1,IF(IF(AND(設定!$D$8&lt;=L31,設定!$D$8&lt;J31),設定!$D$8,IF(AND(J31&lt;=L31,J31&lt;設定!$D$8),J31,IF(AND(L31&lt;=J31,J31&lt;設定!$D$8),J31,L31)))=0,設定!$D$8,IF(AND(設定!$D$8&lt;=L31,設定!$D$8&lt;J31),設定!$D$8,IF(AND(J31&lt;=L31,J31&lt;設定!$D$8),J31,IF(AND(L31&lt;=J31,J31&lt;設定!$D$8),J31,L31))))),0),40)</f>
        <v>#DIV/0!</v>
      </c>
      <c r="O31" s="55">
        <f>IF(G31="標準",設定!$C$4,G31)</f>
        <v>5</v>
      </c>
      <c r="P31" s="45">
        <f t="shared" si="12"/>
        <v>0</v>
      </c>
      <c r="Q31" s="14">
        <f t="shared" si="4"/>
        <v>0</v>
      </c>
      <c r="R31" s="23">
        <f t="shared" si="13"/>
        <v>0</v>
      </c>
      <c r="S31" s="12">
        <f t="shared" si="10"/>
        <v>0</v>
      </c>
      <c r="T31" s="23">
        <f t="shared" si="11"/>
        <v>0</v>
      </c>
      <c r="U31" s="13">
        <f t="shared" si="5"/>
        <v>0</v>
      </c>
      <c r="V31" s="104" t="str">
        <f>INDEX(商品!Q:Q,MATCH(キーワード!D31,商品!D:D,0),1)</f>
        <v>-</v>
      </c>
      <c r="W31" s="15">
        <f t="shared" si="6"/>
        <v>0</v>
      </c>
      <c r="X31" s="22">
        <f>SUMIFS(当月ワード!$J$3:$J$1000,当月ワード!$D$3:$D$1000,キーワード!$D31,当月ワード!$E$3:$E$1000,キーワード!$F31)</f>
        <v>0</v>
      </c>
      <c r="Y31" s="23">
        <f>SUMIFS(前月ワード!$J$3:$J$1000,前月ワード!$D$3:$D$1000,キーワード!$D31,前月ワード!$E$3:$E$1000,キーワード!$F31)</f>
        <v>0</v>
      </c>
      <c r="Z31" s="23">
        <f>SUMIFS(前々月ワード!$J$3:$J$1000,前々月ワード!$D$3:$D$1000,キーワード!$D31,前々月ワード!$E$3:$E$1000,キーワード!$F31)</f>
        <v>0</v>
      </c>
      <c r="AA31" s="22">
        <f>SUMIFS(当月ワード!$W$3:$W$1000,当月ワード!$D$3:$D$1000,キーワード!$D31,当月ワード!$E$3:$E$1000,キーワード!$F31)</f>
        <v>0</v>
      </c>
      <c r="AB31" s="23">
        <f>SUMIFS(前月ワード!$W$3:$W$1000,前月ワード!$D$3:$D$1000,キーワード!$D31,前月ワード!$E$3:$E$1000,キーワード!$F31)</f>
        <v>0</v>
      </c>
      <c r="AC31" s="23">
        <f>SUMIFS(前々月ワード!$W$3:$W$1000,前々月ワード!$D$3:$D$1000,キーワード!$D31,前々月ワード!$E$3:$E$1000,キーワード!$F31)</f>
        <v>0</v>
      </c>
      <c r="AD31" s="23">
        <f t="shared" si="7"/>
        <v>0</v>
      </c>
      <c r="AE31" s="23">
        <f t="shared" si="7"/>
        <v>0</v>
      </c>
      <c r="AF31" s="23">
        <f t="shared" si="7"/>
        <v>0</v>
      </c>
      <c r="AG31" s="22">
        <f>SUMIFS(当月ワード!$X$3:$X$1000,当月ワード!$D$3:$D$1000,キーワード!$D31,当月ワード!$E$3:$E$1000,キーワード!$F31)</f>
        <v>0</v>
      </c>
      <c r="AH31" s="23">
        <f>SUMIFS(前月ワード!$X$3:$X$1000,前月ワード!$D$3:$D$1000,キーワード!$D31,前月ワード!$E$3:$E$1000,キーワード!$F31)</f>
        <v>0</v>
      </c>
      <c r="AI31" s="23">
        <f>SUMIFS(前々月ワード!$X$3:$X$1000,前々月ワード!$D$3:$D$1000,キーワード!$D31,前々月ワード!$E$3:$E$1000,キーワード!$F31)</f>
        <v>0</v>
      </c>
      <c r="AJ31" s="22">
        <f>SUMIFS(当月ワード!$I$3:$I$1000,当月ワード!$D$3:$D$1000,キーワード!$D31,当月ワード!$E$3:$E$1000,キーワード!$F31)</f>
        <v>0</v>
      </c>
      <c r="AK31" s="23">
        <f>SUMIFS(前月ワード!$I$3:$I$1000,前月ワード!$D$3:$D$1000,キーワード!$D31,前月ワード!$E$3:$E$1000,キーワード!$F31)</f>
        <v>0</v>
      </c>
      <c r="AL31" s="23">
        <f>SUMIFS(前々月ワード!$I$3:$I$1000,前々月ワード!$D$3:$D$1000,キーワード!$D31,前々月ワード!$E$3:$E$1000,キーワード!$F31)</f>
        <v>0</v>
      </c>
      <c r="AM31" s="13">
        <f t="shared" si="8"/>
        <v>0</v>
      </c>
      <c r="AN31" s="13">
        <f t="shared" si="8"/>
        <v>0</v>
      </c>
      <c r="AO31" s="13">
        <f t="shared" si="8"/>
        <v>0</v>
      </c>
      <c r="AP31" s="16">
        <f t="shared" si="9"/>
        <v>0</v>
      </c>
      <c r="AQ31" s="16">
        <f t="shared" si="9"/>
        <v>0</v>
      </c>
      <c r="AR31" s="17">
        <f t="shared" si="9"/>
        <v>0</v>
      </c>
    </row>
    <row r="32" spans="3:44" ht="36.65" customHeight="1">
      <c r="C32" s="20">
        <v>27</v>
      </c>
      <c r="D32" s="53">
        <f>現状ワード設定!B29</f>
        <v>0</v>
      </c>
      <c r="E32" s="26" t="str">
        <f>IFERROR(_xlfn.XLOOKUP($D32,現状商品設定!B:B,現状商品設定!C:C,"-"),"-")</f>
        <v>-</v>
      </c>
      <c r="F32" s="56">
        <f>現状ワード設定!G29</f>
        <v>0</v>
      </c>
      <c r="G32" s="60" t="s">
        <v>46</v>
      </c>
      <c r="H32" s="47" t="str">
        <f>IFERROR(_xlfn.XLOOKUP(D32,商品!$D:$D,商品!$H:$H),"")</f>
        <v/>
      </c>
      <c r="I32" s="50" t="str">
        <f>IFERROR(_xlfn.XLOOKUP(D32&amp;F32,現状ワード設定!J:J,現状ワード設定!H:H),"")</f>
        <v/>
      </c>
      <c r="J32" s="47" t="str">
        <f>IFERROR(_xlfn.XLOOKUP(D32&amp;F32,現状ワード設定!J:J,現状ワード設定!I:I),"")</f>
        <v/>
      </c>
      <c r="K32" s="47" t="e">
        <f>IF(AND(T32&gt;=設定!$C$12,W32&gt;=O32),I32*(1+設定!$F$12),IF(AND(T32&gt;=設定!$C$13,W32&lt;O32),I32*(1+設定!$F$13),IF(AND(T32&lt;設定!$C$14,U32&gt;=設定!$E$14),I32*(1+設定!$F$14),IF(AND(T32&lt;設定!$C$15,U32&lt;設定!$E$15),I32*(1+設定!$F$15),"除外"))))</f>
        <v>#VALUE!</v>
      </c>
      <c r="L32" s="58" t="e">
        <f ca="1">IF(消化率!$I$5&lt;1,K32*消化率!$I$5,IF(U32*V32/(K32*消化率!$I$5)&gt;O32,K32*消化率!$I$5,M32))</f>
        <v>#DIV/0!</v>
      </c>
      <c r="M32" s="58" t="e">
        <f t="shared" si="3"/>
        <v>#VALUE!</v>
      </c>
      <c r="N32" s="58" t="e">
        <f ca="1">IF(ROUNDUP(IF(IF(IF(AND(設定!$D$8&lt;=L32,設定!$D$8&lt;J32),設定!$D$8,IF(AND(J32&lt;=L32,J32&lt;設定!$D$8),J32,IF(AND(L32&lt;=J32,J32&lt;設定!$D$8),J32,L32)))=0,設定!$D$8,IF(AND(設定!$D$8&lt;=L32,設定!$D$8&lt;J32),設定!$D$8,IF(AND(J32&lt;=L32,J32&lt;設定!$D$8),J32,IF(AND(L32&lt;=J32,J32&lt;設定!$D$8),J32,L32))))&lt;=H32,H32+1,IF(IF(AND(設定!$D$8&lt;=L32,設定!$D$8&lt;J32),設定!$D$8,IF(AND(J32&lt;=L32,J32&lt;設定!$D$8),J32,IF(AND(L32&lt;=J32,J32&lt;設定!$D$8),J32,L32)))=0,設定!$D$8,IF(AND(設定!$D$8&lt;=L32,設定!$D$8&lt;J32),設定!$D$8,IF(AND(J32&lt;=L32,J32&lt;設定!$D$8),J32,IF(AND(L32&lt;=J32,J32&lt;設定!$D$8),J32,L32))))),0)&gt;40,ROUNDUP(IF(IF(IF(AND(設定!$D$8&lt;=L32,設定!$D$8&lt;J32),設定!$D$8,IF(AND(J32&lt;=L32,J32&lt;設定!$D$8),J32,IF(AND(L32&lt;=J32,J32&lt;設定!$D$8),J32,L32)))=0,設定!$D$8,IF(AND(設定!$D$8&lt;=L32,設定!$D$8&lt;J32),設定!$D$8,IF(AND(J32&lt;=L32,J32&lt;設定!$D$8),J32,IF(AND(L32&lt;=J32,J32&lt;設定!$D$8),J32,L32))))&lt;=H32,H32+1,IF(IF(AND(設定!$D$8&lt;=L32,設定!$D$8&lt;J32),設定!$D$8,IF(AND(J32&lt;=L32,J32&lt;設定!$D$8),J32,IF(AND(L32&lt;=J32,J32&lt;設定!$D$8),J32,L32)))=0,設定!$D$8,IF(AND(設定!$D$8&lt;=L32,設定!$D$8&lt;J32),設定!$D$8,IF(AND(J32&lt;=L32,J32&lt;設定!$D$8),J32,IF(AND(L32&lt;=J32,J32&lt;設定!$D$8),J32,L32))))),0),40)</f>
        <v>#DIV/0!</v>
      </c>
      <c r="O32" s="55">
        <f>IF(G32="標準",設定!$C$4,G32)</f>
        <v>5</v>
      </c>
      <c r="P32" s="45">
        <f t="shared" si="12"/>
        <v>0</v>
      </c>
      <c r="Q32" s="14">
        <f t="shared" si="4"/>
        <v>0</v>
      </c>
      <c r="R32" s="23">
        <f t="shared" si="13"/>
        <v>0</v>
      </c>
      <c r="S32" s="12">
        <f t="shared" si="10"/>
        <v>0</v>
      </c>
      <c r="T32" s="23">
        <f t="shared" si="11"/>
        <v>0</v>
      </c>
      <c r="U32" s="13">
        <f t="shared" si="5"/>
        <v>0</v>
      </c>
      <c r="V32" s="104" t="str">
        <f>INDEX(商品!Q:Q,MATCH(キーワード!D32,商品!D:D,0),1)</f>
        <v>-</v>
      </c>
      <c r="W32" s="15">
        <f t="shared" si="6"/>
        <v>0</v>
      </c>
      <c r="X32" s="22">
        <f>SUMIFS(当月ワード!$J$3:$J$1000,当月ワード!$D$3:$D$1000,キーワード!$D32,当月ワード!$E$3:$E$1000,キーワード!$F32)</f>
        <v>0</v>
      </c>
      <c r="Y32" s="23">
        <f>SUMIFS(前月ワード!$J$3:$J$1000,前月ワード!$D$3:$D$1000,キーワード!$D32,前月ワード!$E$3:$E$1000,キーワード!$F32)</f>
        <v>0</v>
      </c>
      <c r="Z32" s="23">
        <f>SUMIFS(前々月ワード!$J$3:$J$1000,前々月ワード!$D$3:$D$1000,キーワード!$D32,前々月ワード!$E$3:$E$1000,キーワード!$F32)</f>
        <v>0</v>
      </c>
      <c r="AA32" s="22">
        <f>SUMIFS(当月ワード!$W$3:$W$1000,当月ワード!$D$3:$D$1000,キーワード!$D32,当月ワード!$E$3:$E$1000,キーワード!$F32)</f>
        <v>0</v>
      </c>
      <c r="AB32" s="23">
        <f>SUMIFS(前月ワード!$W$3:$W$1000,前月ワード!$D$3:$D$1000,キーワード!$D32,前月ワード!$E$3:$E$1000,キーワード!$F32)</f>
        <v>0</v>
      </c>
      <c r="AC32" s="23">
        <f>SUMIFS(前々月ワード!$W$3:$W$1000,前々月ワード!$D$3:$D$1000,キーワード!$D32,前々月ワード!$E$3:$E$1000,キーワード!$F32)</f>
        <v>0</v>
      </c>
      <c r="AD32" s="23">
        <f t="shared" si="7"/>
        <v>0</v>
      </c>
      <c r="AE32" s="23">
        <f t="shared" si="7"/>
        <v>0</v>
      </c>
      <c r="AF32" s="23">
        <f t="shared" si="7"/>
        <v>0</v>
      </c>
      <c r="AG32" s="22">
        <f>SUMIFS(当月ワード!$X$3:$X$1000,当月ワード!$D$3:$D$1000,キーワード!$D32,当月ワード!$E$3:$E$1000,キーワード!$F32)</f>
        <v>0</v>
      </c>
      <c r="AH32" s="23">
        <f>SUMIFS(前月ワード!$X$3:$X$1000,前月ワード!$D$3:$D$1000,キーワード!$D32,前月ワード!$E$3:$E$1000,キーワード!$F32)</f>
        <v>0</v>
      </c>
      <c r="AI32" s="23">
        <f>SUMIFS(前々月ワード!$X$3:$X$1000,前々月ワード!$D$3:$D$1000,キーワード!$D32,前々月ワード!$E$3:$E$1000,キーワード!$F32)</f>
        <v>0</v>
      </c>
      <c r="AJ32" s="22">
        <f>SUMIFS(当月ワード!$I$3:$I$1000,当月ワード!$D$3:$D$1000,キーワード!$D32,当月ワード!$E$3:$E$1000,キーワード!$F32)</f>
        <v>0</v>
      </c>
      <c r="AK32" s="23">
        <f>SUMIFS(前月ワード!$I$3:$I$1000,前月ワード!$D$3:$D$1000,キーワード!$D32,前月ワード!$E$3:$E$1000,キーワード!$F32)</f>
        <v>0</v>
      </c>
      <c r="AL32" s="23">
        <f>SUMIFS(前々月ワード!$I$3:$I$1000,前々月ワード!$D$3:$D$1000,キーワード!$D32,前々月ワード!$E$3:$E$1000,キーワード!$F32)</f>
        <v>0</v>
      </c>
      <c r="AM32" s="13">
        <f t="shared" si="8"/>
        <v>0</v>
      </c>
      <c r="AN32" s="13">
        <f t="shared" si="8"/>
        <v>0</v>
      </c>
      <c r="AO32" s="13">
        <f t="shared" si="8"/>
        <v>0</v>
      </c>
      <c r="AP32" s="16">
        <f t="shared" si="9"/>
        <v>0</v>
      </c>
      <c r="AQ32" s="16">
        <f t="shared" si="9"/>
        <v>0</v>
      </c>
      <c r="AR32" s="17">
        <f t="shared" si="9"/>
        <v>0</v>
      </c>
    </row>
    <row r="33" spans="3:44" ht="36.65" customHeight="1">
      <c r="C33" s="20">
        <v>28</v>
      </c>
      <c r="D33" s="53">
        <f>現状ワード設定!B30</f>
        <v>0</v>
      </c>
      <c r="E33" s="26" t="str">
        <f>IFERROR(_xlfn.XLOOKUP($D33,現状商品設定!B:B,現状商品設定!C:C,"-"),"-")</f>
        <v>-</v>
      </c>
      <c r="F33" s="56">
        <f>現状ワード設定!G30</f>
        <v>0</v>
      </c>
      <c r="G33" s="60" t="s">
        <v>46</v>
      </c>
      <c r="H33" s="47" t="str">
        <f>IFERROR(_xlfn.XLOOKUP(D33,商品!$D:$D,商品!$H:$H),"")</f>
        <v/>
      </c>
      <c r="I33" s="50" t="str">
        <f>IFERROR(_xlfn.XLOOKUP(D33&amp;F33,現状ワード設定!J:J,現状ワード設定!H:H),"")</f>
        <v/>
      </c>
      <c r="J33" s="47" t="str">
        <f>IFERROR(_xlfn.XLOOKUP(D33&amp;F33,現状ワード設定!J:J,現状ワード設定!I:I),"")</f>
        <v/>
      </c>
      <c r="K33" s="47" t="e">
        <f>IF(AND(T33&gt;=設定!$C$12,W33&gt;=O33),I33*(1+設定!$F$12),IF(AND(T33&gt;=設定!$C$13,W33&lt;O33),I33*(1+設定!$F$13),IF(AND(T33&lt;設定!$C$14,U33&gt;=設定!$E$14),I33*(1+設定!$F$14),IF(AND(T33&lt;設定!$C$15,U33&lt;設定!$E$15),I33*(1+設定!$F$15),"除外"))))</f>
        <v>#VALUE!</v>
      </c>
      <c r="L33" s="58" t="e">
        <f ca="1">IF(消化率!$I$5&lt;1,K33*消化率!$I$5,IF(U33*V33/(K33*消化率!$I$5)&gt;O33,K33*消化率!$I$5,M33))</f>
        <v>#DIV/0!</v>
      </c>
      <c r="M33" s="58" t="e">
        <f t="shared" si="3"/>
        <v>#VALUE!</v>
      </c>
      <c r="N33" s="58" t="e">
        <f ca="1">IF(ROUNDUP(IF(IF(IF(AND(設定!$D$8&lt;=L33,設定!$D$8&lt;J33),設定!$D$8,IF(AND(J33&lt;=L33,J33&lt;設定!$D$8),J33,IF(AND(L33&lt;=J33,J33&lt;設定!$D$8),J33,L33)))=0,設定!$D$8,IF(AND(設定!$D$8&lt;=L33,設定!$D$8&lt;J33),設定!$D$8,IF(AND(J33&lt;=L33,J33&lt;設定!$D$8),J33,IF(AND(L33&lt;=J33,J33&lt;設定!$D$8),J33,L33))))&lt;=H33,H33+1,IF(IF(AND(設定!$D$8&lt;=L33,設定!$D$8&lt;J33),設定!$D$8,IF(AND(J33&lt;=L33,J33&lt;設定!$D$8),J33,IF(AND(L33&lt;=J33,J33&lt;設定!$D$8),J33,L33)))=0,設定!$D$8,IF(AND(設定!$D$8&lt;=L33,設定!$D$8&lt;J33),設定!$D$8,IF(AND(J33&lt;=L33,J33&lt;設定!$D$8),J33,IF(AND(L33&lt;=J33,J33&lt;設定!$D$8),J33,L33))))),0)&gt;40,ROUNDUP(IF(IF(IF(AND(設定!$D$8&lt;=L33,設定!$D$8&lt;J33),設定!$D$8,IF(AND(J33&lt;=L33,J33&lt;設定!$D$8),J33,IF(AND(L33&lt;=J33,J33&lt;設定!$D$8),J33,L33)))=0,設定!$D$8,IF(AND(設定!$D$8&lt;=L33,設定!$D$8&lt;J33),設定!$D$8,IF(AND(J33&lt;=L33,J33&lt;設定!$D$8),J33,IF(AND(L33&lt;=J33,J33&lt;設定!$D$8),J33,L33))))&lt;=H33,H33+1,IF(IF(AND(設定!$D$8&lt;=L33,設定!$D$8&lt;J33),設定!$D$8,IF(AND(J33&lt;=L33,J33&lt;設定!$D$8),J33,IF(AND(L33&lt;=J33,J33&lt;設定!$D$8),J33,L33)))=0,設定!$D$8,IF(AND(設定!$D$8&lt;=L33,設定!$D$8&lt;J33),設定!$D$8,IF(AND(J33&lt;=L33,J33&lt;設定!$D$8),J33,IF(AND(L33&lt;=J33,J33&lt;設定!$D$8),J33,L33))))),0),40)</f>
        <v>#DIV/0!</v>
      </c>
      <c r="O33" s="55">
        <f>IF(G33="標準",設定!$C$4,G33)</f>
        <v>5</v>
      </c>
      <c r="P33" s="45">
        <f t="shared" si="12"/>
        <v>0</v>
      </c>
      <c r="Q33" s="14">
        <f t="shared" si="4"/>
        <v>0</v>
      </c>
      <c r="R33" s="23">
        <f t="shared" si="13"/>
        <v>0</v>
      </c>
      <c r="S33" s="12">
        <f t="shared" si="10"/>
        <v>0</v>
      </c>
      <c r="T33" s="23">
        <f t="shared" si="11"/>
        <v>0</v>
      </c>
      <c r="U33" s="13">
        <f t="shared" si="5"/>
        <v>0</v>
      </c>
      <c r="V33" s="104" t="str">
        <f>INDEX(商品!Q:Q,MATCH(キーワード!D33,商品!D:D,0),1)</f>
        <v>-</v>
      </c>
      <c r="W33" s="15">
        <f t="shared" si="6"/>
        <v>0</v>
      </c>
      <c r="X33" s="22">
        <f>SUMIFS(当月ワード!$J$3:$J$1000,当月ワード!$D$3:$D$1000,キーワード!$D33,当月ワード!$E$3:$E$1000,キーワード!$F33)</f>
        <v>0</v>
      </c>
      <c r="Y33" s="23">
        <f>SUMIFS(前月ワード!$J$3:$J$1000,前月ワード!$D$3:$D$1000,キーワード!$D33,前月ワード!$E$3:$E$1000,キーワード!$F33)</f>
        <v>0</v>
      </c>
      <c r="Z33" s="23">
        <f>SUMIFS(前々月ワード!$J$3:$J$1000,前々月ワード!$D$3:$D$1000,キーワード!$D33,前々月ワード!$E$3:$E$1000,キーワード!$F33)</f>
        <v>0</v>
      </c>
      <c r="AA33" s="22">
        <f>SUMIFS(当月ワード!$W$3:$W$1000,当月ワード!$D$3:$D$1000,キーワード!$D33,当月ワード!$E$3:$E$1000,キーワード!$F33)</f>
        <v>0</v>
      </c>
      <c r="AB33" s="23">
        <f>SUMIFS(前月ワード!$W$3:$W$1000,前月ワード!$D$3:$D$1000,キーワード!$D33,前月ワード!$E$3:$E$1000,キーワード!$F33)</f>
        <v>0</v>
      </c>
      <c r="AC33" s="23">
        <f>SUMIFS(前々月ワード!$W$3:$W$1000,前々月ワード!$D$3:$D$1000,キーワード!$D33,前々月ワード!$E$3:$E$1000,キーワード!$F33)</f>
        <v>0</v>
      </c>
      <c r="AD33" s="23">
        <f t="shared" si="7"/>
        <v>0</v>
      </c>
      <c r="AE33" s="23">
        <f t="shared" si="7"/>
        <v>0</v>
      </c>
      <c r="AF33" s="23">
        <f t="shared" si="7"/>
        <v>0</v>
      </c>
      <c r="AG33" s="22">
        <f>SUMIFS(当月ワード!$X$3:$X$1000,当月ワード!$D$3:$D$1000,キーワード!$D33,当月ワード!$E$3:$E$1000,キーワード!$F33)</f>
        <v>0</v>
      </c>
      <c r="AH33" s="23">
        <f>SUMIFS(前月ワード!$X$3:$X$1000,前月ワード!$D$3:$D$1000,キーワード!$D33,前月ワード!$E$3:$E$1000,キーワード!$F33)</f>
        <v>0</v>
      </c>
      <c r="AI33" s="23">
        <f>SUMIFS(前々月ワード!$X$3:$X$1000,前々月ワード!$D$3:$D$1000,キーワード!$D33,前々月ワード!$E$3:$E$1000,キーワード!$F33)</f>
        <v>0</v>
      </c>
      <c r="AJ33" s="22">
        <f>SUMIFS(当月ワード!$I$3:$I$1000,当月ワード!$D$3:$D$1000,キーワード!$D33,当月ワード!$E$3:$E$1000,キーワード!$F33)</f>
        <v>0</v>
      </c>
      <c r="AK33" s="23">
        <f>SUMIFS(前月ワード!$I$3:$I$1000,前月ワード!$D$3:$D$1000,キーワード!$D33,前月ワード!$E$3:$E$1000,キーワード!$F33)</f>
        <v>0</v>
      </c>
      <c r="AL33" s="23">
        <f>SUMIFS(前々月ワード!$I$3:$I$1000,前々月ワード!$D$3:$D$1000,キーワード!$D33,前々月ワード!$E$3:$E$1000,キーワード!$F33)</f>
        <v>0</v>
      </c>
      <c r="AM33" s="13">
        <f t="shared" si="8"/>
        <v>0</v>
      </c>
      <c r="AN33" s="13">
        <f t="shared" si="8"/>
        <v>0</v>
      </c>
      <c r="AO33" s="13">
        <f t="shared" si="8"/>
        <v>0</v>
      </c>
      <c r="AP33" s="16">
        <f t="shared" si="9"/>
        <v>0</v>
      </c>
      <c r="AQ33" s="16">
        <f t="shared" si="9"/>
        <v>0</v>
      </c>
      <c r="AR33" s="17">
        <f t="shared" si="9"/>
        <v>0</v>
      </c>
    </row>
    <row r="34" spans="3:44" ht="36.65" customHeight="1">
      <c r="C34" s="20">
        <v>29</v>
      </c>
      <c r="D34" s="53">
        <f>現状ワード設定!B31</f>
        <v>0</v>
      </c>
      <c r="E34" s="26" t="str">
        <f>IFERROR(_xlfn.XLOOKUP($D34,現状商品設定!B:B,現状商品設定!C:C,"-"),"-")</f>
        <v>-</v>
      </c>
      <c r="F34" s="56">
        <f>現状ワード設定!G31</f>
        <v>0</v>
      </c>
      <c r="G34" s="60" t="s">
        <v>46</v>
      </c>
      <c r="H34" s="47" t="str">
        <f>IFERROR(_xlfn.XLOOKUP(D34,商品!$D:$D,商品!$H:$H),"")</f>
        <v/>
      </c>
      <c r="I34" s="50" t="str">
        <f>IFERROR(_xlfn.XLOOKUP(D34&amp;F34,現状ワード設定!J:J,現状ワード設定!H:H),"")</f>
        <v/>
      </c>
      <c r="J34" s="47" t="str">
        <f>IFERROR(_xlfn.XLOOKUP(D34&amp;F34,現状ワード設定!J:J,現状ワード設定!I:I),"")</f>
        <v/>
      </c>
      <c r="K34" s="47" t="e">
        <f>IF(AND(T34&gt;=設定!$C$12,W34&gt;=O34),I34*(1+設定!$F$12),IF(AND(T34&gt;=設定!$C$13,W34&lt;O34),I34*(1+設定!$F$13),IF(AND(T34&lt;設定!$C$14,U34&gt;=設定!$E$14),I34*(1+設定!$F$14),IF(AND(T34&lt;設定!$C$15,U34&lt;設定!$E$15),I34*(1+設定!$F$15),"除外"))))</f>
        <v>#VALUE!</v>
      </c>
      <c r="L34" s="58" t="e">
        <f ca="1">IF(消化率!$I$5&lt;1,K34*消化率!$I$5,IF(U34*V34/(K34*消化率!$I$5)&gt;O34,K34*消化率!$I$5,M34))</f>
        <v>#DIV/0!</v>
      </c>
      <c r="M34" s="58" t="e">
        <f t="shared" si="3"/>
        <v>#VALUE!</v>
      </c>
      <c r="N34" s="58" t="e">
        <f ca="1">IF(ROUNDUP(IF(IF(IF(AND(設定!$D$8&lt;=L34,設定!$D$8&lt;J34),設定!$D$8,IF(AND(J34&lt;=L34,J34&lt;設定!$D$8),J34,IF(AND(L34&lt;=J34,J34&lt;設定!$D$8),J34,L34)))=0,設定!$D$8,IF(AND(設定!$D$8&lt;=L34,設定!$D$8&lt;J34),設定!$D$8,IF(AND(J34&lt;=L34,J34&lt;設定!$D$8),J34,IF(AND(L34&lt;=J34,J34&lt;設定!$D$8),J34,L34))))&lt;=H34,H34+1,IF(IF(AND(設定!$D$8&lt;=L34,設定!$D$8&lt;J34),設定!$D$8,IF(AND(J34&lt;=L34,J34&lt;設定!$D$8),J34,IF(AND(L34&lt;=J34,J34&lt;設定!$D$8),J34,L34)))=0,設定!$D$8,IF(AND(設定!$D$8&lt;=L34,設定!$D$8&lt;J34),設定!$D$8,IF(AND(J34&lt;=L34,J34&lt;設定!$D$8),J34,IF(AND(L34&lt;=J34,J34&lt;設定!$D$8),J34,L34))))),0)&gt;40,ROUNDUP(IF(IF(IF(AND(設定!$D$8&lt;=L34,設定!$D$8&lt;J34),設定!$D$8,IF(AND(J34&lt;=L34,J34&lt;設定!$D$8),J34,IF(AND(L34&lt;=J34,J34&lt;設定!$D$8),J34,L34)))=0,設定!$D$8,IF(AND(設定!$D$8&lt;=L34,設定!$D$8&lt;J34),設定!$D$8,IF(AND(J34&lt;=L34,J34&lt;設定!$D$8),J34,IF(AND(L34&lt;=J34,J34&lt;設定!$D$8),J34,L34))))&lt;=H34,H34+1,IF(IF(AND(設定!$D$8&lt;=L34,設定!$D$8&lt;J34),設定!$D$8,IF(AND(J34&lt;=L34,J34&lt;設定!$D$8),J34,IF(AND(L34&lt;=J34,J34&lt;設定!$D$8),J34,L34)))=0,設定!$D$8,IF(AND(設定!$D$8&lt;=L34,設定!$D$8&lt;J34),設定!$D$8,IF(AND(J34&lt;=L34,J34&lt;設定!$D$8),J34,IF(AND(L34&lt;=J34,J34&lt;設定!$D$8),J34,L34))))),0),40)</f>
        <v>#DIV/0!</v>
      </c>
      <c r="O34" s="55">
        <f>IF(G34="標準",設定!$C$4,G34)</f>
        <v>5</v>
      </c>
      <c r="P34" s="45">
        <f t="shared" si="12"/>
        <v>0</v>
      </c>
      <c r="Q34" s="14">
        <f t="shared" si="4"/>
        <v>0</v>
      </c>
      <c r="R34" s="23">
        <f t="shared" si="13"/>
        <v>0</v>
      </c>
      <c r="S34" s="12">
        <f t="shared" si="10"/>
        <v>0</v>
      </c>
      <c r="T34" s="23">
        <f t="shared" si="11"/>
        <v>0</v>
      </c>
      <c r="U34" s="13">
        <f t="shared" si="5"/>
        <v>0</v>
      </c>
      <c r="V34" s="104" t="str">
        <f>INDEX(商品!Q:Q,MATCH(キーワード!D34,商品!D:D,0),1)</f>
        <v>-</v>
      </c>
      <c r="W34" s="15">
        <f t="shared" si="6"/>
        <v>0</v>
      </c>
      <c r="X34" s="22">
        <f>SUMIFS(当月ワード!$J$3:$J$1000,当月ワード!$D$3:$D$1000,キーワード!$D34,当月ワード!$E$3:$E$1000,キーワード!$F34)</f>
        <v>0</v>
      </c>
      <c r="Y34" s="23">
        <f>SUMIFS(前月ワード!$J$3:$J$1000,前月ワード!$D$3:$D$1000,キーワード!$D34,前月ワード!$E$3:$E$1000,キーワード!$F34)</f>
        <v>0</v>
      </c>
      <c r="Z34" s="23">
        <f>SUMIFS(前々月ワード!$J$3:$J$1000,前々月ワード!$D$3:$D$1000,キーワード!$D34,前々月ワード!$E$3:$E$1000,キーワード!$F34)</f>
        <v>0</v>
      </c>
      <c r="AA34" s="22">
        <f>SUMIFS(当月ワード!$W$3:$W$1000,当月ワード!$D$3:$D$1000,キーワード!$D34,当月ワード!$E$3:$E$1000,キーワード!$F34)</f>
        <v>0</v>
      </c>
      <c r="AB34" s="23">
        <f>SUMIFS(前月ワード!$W$3:$W$1000,前月ワード!$D$3:$D$1000,キーワード!$D34,前月ワード!$E$3:$E$1000,キーワード!$F34)</f>
        <v>0</v>
      </c>
      <c r="AC34" s="23">
        <f>SUMIFS(前々月ワード!$W$3:$W$1000,前々月ワード!$D$3:$D$1000,キーワード!$D34,前々月ワード!$E$3:$E$1000,キーワード!$F34)</f>
        <v>0</v>
      </c>
      <c r="AD34" s="23">
        <f t="shared" si="7"/>
        <v>0</v>
      </c>
      <c r="AE34" s="23">
        <f t="shared" si="7"/>
        <v>0</v>
      </c>
      <c r="AF34" s="23">
        <f t="shared" si="7"/>
        <v>0</v>
      </c>
      <c r="AG34" s="22">
        <f>SUMIFS(当月ワード!$X$3:$X$1000,当月ワード!$D$3:$D$1000,キーワード!$D34,当月ワード!$E$3:$E$1000,キーワード!$F34)</f>
        <v>0</v>
      </c>
      <c r="AH34" s="23">
        <f>SUMIFS(前月ワード!$X$3:$X$1000,前月ワード!$D$3:$D$1000,キーワード!$D34,前月ワード!$E$3:$E$1000,キーワード!$F34)</f>
        <v>0</v>
      </c>
      <c r="AI34" s="23">
        <f>SUMIFS(前々月ワード!$X$3:$X$1000,前々月ワード!$D$3:$D$1000,キーワード!$D34,前々月ワード!$E$3:$E$1000,キーワード!$F34)</f>
        <v>0</v>
      </c>
      <c r="AJ34" s="22">
        <f>SUMIFS(当月ワード!$I$3:$I$1000,当月ワード!$D$3:$D$1000,キーワード!$D34,当月ワード!$E$3:$E$1000,キーワード!$F34)</f>
        <v>0</v>
      </c>
      <c r="AK34" s="23">
        <f>SUMIFS(前月ワード!$I$3:$I$1000,前月ワード!$D$3:$D$1000,キーワード!$D34,前月ワード!$E$3:$E$1000,キーワード!$F34)</f>
        <v>0</v>
      </c>
      <c r="AL34" s="23">
        <f>SUMIFS(前々月ワード!$I$3:$I$1000,前々月ワード!$D$3:$D$1000,キーワード!$D34,前々月ワード!$E$3:$E$1000,キーワード!$F34)</f>
        <v>0</v>
      </c>
      <c r="AM34" s="13">
        <f t="shared" si="8"/>
        <v>0</v>
      </c>
      <c r="AN34" s="13">
        <f t="shared" si="8"/>
        <v>0</v>
      </c>
      <c r="AO34" s="13">
        <f t="shared" si="8"/>
        <v>0</v>
      </c>
      <c r="AP34" s="16">
        <f t="shared" si="9"/>
        <v>0</v>
      </c>
      <c r="AQ34" s="16">
        <f t="shared" si="9"/>
        <v>0</v>
      </c>
      <c r="AR34" s="17">
        <f t="shared" si="9"/>
        <v>0</v>
      </c>
    </row>
    <row r="35" spans="3:44" ht="36.65" customHeight="1">
      <c r="C35" s="20">
        <v>30</v>
      </c>
      <c r="D35" s="53">
        <f>現状ワード設定!B32</f>
        <v>0</v>
      </c>
      <c r="E35" s="26" t="str">
        <f>IFERROR(_xlfn.XLOOKUP($D35,現状商品設定!B:B,現状商品設定!C:C,"-"),"-")</f>
        <v>-</v>
      </c>
      <c r="F35" s="56">
        <f>現状ワード設定!G32</f>
        <v>0</v>
      </c>
      <c r="G35" s="60" t="s">
        <v>46</v>
      </c>
      <c r="H35" s="47" t="str">
        <f>IFERROR(_xlfn.XLOOKUP(D35,商品!$D:$D,商品!$H:$H),"")</f>
        <v/>
      </c>
      <c r="I35" s="50" t="str">
        <f>IFERROR(_xlfn.XLOOKUP(D35&amp;F35,現状ワード設定!J:J,現状ワード設定!H:H),"")</f>
        <v/>
      </c>
      <c r="J35" s="47" t="str">
        <f>IFERROR(_xlfn.XLOOKUP(D35&amp;F35,現状ワード設定!J:J,現状ワード設定!I:I),"")</f>
        <v/>
      </c>
      <c r="K35" s="47" t="e">
        <f>IF(AND(T35&gt;=設定!$C$12,W35&gt;=O35),I35*(1+設定!$F$12),IF(AND(T35&gt;=設定!$C$13,W35&lt;O35),I35*(1+設定!$F$13),IF(AND(T35&lt;設定!$C$14,U35&gt;=設定!$E$14),I35*(1+設定!$F$14),IF(AND(T35&lt;設定!$C$15,U35&lt;設定!$E$15),I35*(1+設定!$F$15),"除外"))))</f>
        <v>#VALUE!</v>
      </c>
      <c r="L35" s="58" t="e">
        <f ca="1">IF(消化率!$I$5&lt;1,K35*消化率!$I$5,IF(U35*V35/(K35*消化率!$I$5)&gt;O35,K35*消化率!$I$5,M35))</f>
        <v>#DIV/0!</v>
      </c>
      <c r="M35" s="58" t="e">
        <f t="shared" si="3"/>
        <v>#VALUE!</v>
      </c>
      <c r="N35" s="58" t="e">
        <f ca="1">IF(ROUNDUP(IF(IF(IF(AND(設定!$D$8&lt;=L35,設定!$D$8&lt;J35),設定!$D$8,IF(AND(J35&lt;=L35,J35&lt;設定!$D$8),J35,IF(AND(L35&lt;=J35,J35&lt;設定!$D$8),J35,L35)))=0,設定!$D$8,IF(AND(設定!$D$8&lt;=L35,設定!$D$8&lt;J35),設定!$D$8,IF(AND(J35&lt;=L35,J35&lt;設定!$D$8),J35,IF(AND(L35&lt;=J35,J35&lt;設定!$D$8),J35,L35))))&lt;=H35,H35+1,IF(IF(AND(設定!$D$8&lt;=L35,設定!$D$8&lt;J35),設定!$D$8,IF(AND(J35&lt;=L35,J35&lt;設定!$D$8),J35,IF(AND(L35&lt;=J35,J35&lt;設定!$D$8),J35,L35)))=0,設定!$D$8,IF(AND(設定!$D$8&lt;=L35,設定!$D$8&lt;J35),設定!$D$8,IF(AND(J35&lt;=L35,J35&lt;設定!$D$8),J35,IF(AND(L35&lt;=J35,J35&lt;設定!$D$8),J35,L35))))),0)&gt;40,ROUNDUP(IF(IF(IF(AND(設定!$D$8&lt;=L35,設定!$D$8&lt;J35),設定!$D$8,IF(AND(J35&lt;=L35,J35&lt;設定!$D$8),J35,IF(AND(L35&lt;=J35,J35&lt;設定!$D$8),J35,L35)))=0,設定!$D$8,IF(AND(設定!$D$8&lt;=L35,設定!$D$8&lt;J35),設定!$D$8,IF(AND(J35&lt;=L35,J35&lt;設定!$D$8),J35,IF(AND(L35&lt;=J35,J35&lt;設定!$D$8),J35,L35))))&lt;=H35,H35+1,IF(IF(AND(設定!$D$8&lt;=L35,設定!$D$8&lt;J35),設定!$D$8,IF(AND(J35&lt;=L35,J35&lt;設定!$D$8),J35,IF(AND(L35&lt;=J35,J35&lt;設定!$D$8),J35,L35)))=0,設定!$D$8,IF(AND(設定!$D$8&lt;=L35,設定!$D$8&lt;J35),設定!$D$8,IF(AND(J35&lt;=L35,J35&lt;設定!$D$8),J35,IF(AND(L35&lt;=J35,J35&lt;設定!$D$8),J35,L35))))),0),40)</f>
        <v>#DIV/0!</v>
      </c>
      <c r="O35" s="55">
        <f>IF(G35="標準",設定!$C$4,G35)</f>
        <v>5</v>
      </c>
      <c r="P35" s="45">
        <f t="shared" si="12"/>
        <v>0</v>
      </c>
      <c r="Q35" s="14">
        <f t="shared" si="4"/>
        <v>0</v>
      </c>
      <c r="R35" s="23">
        <f t="shared" si="13"/>
        <v>0</v>
      </c>
      <c r="S35" s="12">
        <f t="shared" si="10"/>
        <v>0</v>
      </c>
      <c r="T35" s="23">
        <f t="shared" si="11"/>
        <v>0</v>
      </c>
      <c r="U35" s="13">
        <f t="shared" si="5"/>
        <v>0</v>
      </c>
      <c r="V35" s="104" t="str">
        <f>INDEX(商品!Q:Q,MATCH(キーワード!D35,商品!D:D,0),1)</f>
        <v>-</v>
      </c>
      <c r="W35" s="15">
        <f t="shared" si="6"/>
        <v>0</v>
      </c>
      <c r="X35" s="22">
        <f>SUMIFS(当月ワード!$J$3:$J$1000,当月ワード!$D$3:$D$1000,キーワード!$D35,当月ワード!$E$3:$E$1000,キーワード!$F35)</f>
        <v>0</v>
      </c>
      <c r="Y35" s="23">
        <f>SUMIFS(前月ワード!$J$3:$J$1000,前月ワード!$D$3:$D$1000,キーワード!$D35,前月ワード!$E$3:$E$1000,キーワード!$F35)</f>
        <v>0</v>
      </c>
      <c r="Z35" s="23">
        <f>SUMIFS(前々月ワード!$J$3:$J$1000,前々月ワード!$D$3:$D$1000,キーワード!$D35,前々月ワード!$E$3:$E$1000,キーワード!$F35)</f>
        <v>0</v>
      </c>
      <c r="AA35" s="22">
        <f>SUMIFS(当月ワード!$W$3:$W$1000,当月ワード!$D$3:$D$1000,キーワード!$D35,当月ワード!$E$3:$E$1000,キーワード!$F35)</f>
        <v>0</v>
      </c>
      <c r="AB35" s="23">
        <f>SUMIFS(前月ワード!$W$3:$W$1000,前月ワード!$D$3:$D$1000,キーワード!$D35,前月ワード!$E$3:$E$1000,キーワード!$F35)</f>
        <v>0</v>
      </c>
      <c r="AC35" s="23">
        <f>SUMIFS(前々月ワード!$W$3:$W$1000,前々月ワード!$D$3:$D$1000,キーワード!$D35,前々月ワード!$E$3:$E$1000,キーワード!$F35)</f>
        <v>0</v>
      </c>
      <c r="AD35" s="23">
        <f t="shared" si="7"/>
        <v>0</v>
      </c>
      <c r="AE35" s="23">
        <f t="shared" si="7"/>
        <v>0</v>
      </c>
      <c r="AF35" s="23">
        <f t="shared" si="7"/>
        <v>0</v>
      </c>
      <c r="AG35" s="22">
        <f>SUMIFS(当月ワード!$X$3:$X$1000,当月ワード!$D$3:$D$1000,キーワード!$D35,当月ワード!$E$3:$E$1000,キーワード!$F35)</f>
        <v>0</v>
      </c>
      <c r="AH35" s="23">
        <f>SUMIFS(前月ワード!$X$3:$X$1000,前月ワード!$D$3:$D$1000,キーワード!$D35,前月ワード!$E$3:$E$1000,キーワード!$F35)</f>
        <v>0</v>
      </c>
      <c r="AI35" s="23">
        <f>SUMIFS(前々月ワード!$X$3:$X$1000,前々月ワード!$D$3:$D$1000,キーワード!$D35,前々月ワード!$E$3:$E$1000,キーワード!$F35)</f>
        <v>0</v>
      </c>
      <c r="AJ35" s="22">
        <f>SUMIFS(当月ワード!$I$3:$I$1000,当月ワード!$D$3:$D$1000,キーワード!$D35,当月ワード!$E$3:$E$1000,キーワード!$F35)</f>
        <v>0</v>
      </c>
      <c r="AK35" s="23">
        <f>SUMIFS(前月ワード!$I$3:$I$1000,前月ワード!$D$3:$D$1000,キーワード!$D35,前月ワード!$E$3:$E$1000,キーワード!$F35)</f>
        <v>0</v>
      </c>
      <c r="AL35" s="23">
        <f>SUMIFS(前々月ワード!$I$3:$I$1000,前々月ワード!$D$3:$D$1000,キーワード!$D35,前々月ワード!$E$3:$E$1000,キーワード!$F35)</f>
        <v>0</v>
      </c>
      <c r="AM35" s="13">
        <f t="shared" si="8"/>
        <v>0</v>
      </c>
      <c r="AN35" s="13">
        <f t="shared" si="8"/>
        <v>0</v>
      </c>
      <c r="AO35" s="13">
        <f t="shared" si="8"/>
        <v>0</v>
      </c>
      <c r="AP35" s="16">
        <f t="shared" si="9"/>
        <v>0</v>
      </c>
      <c r="AQ35" s="16">
        <f t="shared" si="9"/>
        <v>0</v>
      </c>
      <c r="AR35" s="17">
        <f t="shared" si="9"/>
        <v>0</v>
      </c>
    </row>
    <row r="36" spans="3:44" ht="36.65" customHeight="1">
      <c r="C36" s="20">
        <v>31</v>
      </c>
      <c r="D36" s="53">
        <f>現状ワード設定!B33</f>
        <v>0</v>
      </c>
      <c r="E36" s="26" t="str">
        <f>IFERROR(_xlfn.XLOOKUP($D36,現状商品設定!B:B,現状商品設定!C:C,"-"),"-")</f>
        <v>-</v>
      </c>
      <c r="F36" s="56">
        <f>現状ワード設定!G33</f>
        <v>0</v>
      </c>
      <c r="G36" s="60" t="s">
        <v>46</v>
      </c>
      <c r="H36" s="47" t="str">
        <f>IFERROR(_xlfn.XLOOKUP(D36,商品!$D:$D,商品!$H:$H),"")</f>
        <v/>
      </c>
      <c r="I36" s="50" t="str">
        <f>IFERROR(_xlfn.XLOOKUP(D36&amp;F36,現状ワード設定!J:J,現状ワード設定!H:H),"")</f>
        <v/>
      </c>
      <c r="J36" s="47" t="str">
        <f>IFERROR(_xlfn.XLOOKUP(D36&amp;F36,現状ワード設定!J:J,現状ワード設定!I:I),"")</f>
        <v/>
      </c>
      <c r="K36" s="47" t="e">
        <f>IF(AND(T36&gt;=設定!$C$12,W36&gt;=O36),I36*(1+設定!$F$12),IF(AND(T36&gt;=設定!$C$13,W36&lt;O36),I36*(1+設定!$F$13),IF(AND(T36&lt;設定!$C$14,U36&gt;=設定!$E$14),I36*(1+設定!$F$14),IF(AND(T36&lt;設定!$C$15,U36&lt;設定!$E$15),I36*(1+設定!$F$15),"除外"))))</f>
        <v>#VALUE!</v>
      </c>
      <c r="L36" s="58" t="e">
        <f ca="1">IF(消化率!$I$5&lt;1,K36*消化率!$I$5,IF(U36*V36/(K36*消化率!$I$5)&gt;O36,K36*消化率!$I$5,M36))</f>
        <v>#DIV/0!</v>
      </c>
      <c r="M36" s="58" t="e">
        <f t="shared" si="3"/>
        <v>#VALUE!</v>
      </c>
      <c r="N36" s="58" t="e">
        <f ca="1">IF(ROUNDUP(IF(IF(IF(AND(設定!$D$8&lt;=L36,設定!$D$8&lt;J36),設定!$D$8,IF(AND(J36&lt;=L36,J36&lt;設定!$D$8),J36,IF(AND(L36&lt;=J36,J36&lt;設定!$D$8),J36,L36)))=0,設定!$D$8,IF(AND(設定!$D$8&lt;=L36,設定!$D$8&lt;J36),設定!$D$8,IF(AND(J36&lt;=L36,J36&lt;設定!$D$8),J36,IF(AND(L36&lt;=J36,J36&lt;設定!$D$8),J36,L36))))&lt;=H36,H36+1,IF(IF(AND(設定!$D$8&lt;=L36,設定!$D$8&lt;J36),設定!$D$8,IF(AND(J36&lt;=L36,J36&lt;設定!$D$8),J36,IF(AND(L36&lt;=J36,J36&lt;設定!$D$8),J36,L36)))=0,設定!$D$8,IF(AND(設定!$D$8&lt;=L36,設定!$D$8&lt;J36),設定!$D$8,IF(AND(J36&lt;=L36,J36&lt;設定!$D$8),J36,IF(AND(L36&lt;=J36,J36&lt;設定!$D$8),J36,L36))))),0)&gt;40,ROUNDUP(IF(IF(IF(AND(設定!$D$8&lt;=L36,設定!$D$8&lt;J36),設定!$D$8,IF(AND(J36&lt;=L36,J36&lt;設定!$D$8),J36,IF(AND(L36&lt;=J36,J36&lt;設定!$D$8),J36,L36)))=0,設定!$D$8,IF(AND(設定!$D$8&lt;=L36,設定!$D$8&lt;J36),設定!$D$8,IF(AND(J36&lt;=L36,J36&lt;設定!$D$8),J36,IF(AND(L36&lt;=J36,J36&lt;設定!$D$8),J36,L36))))&lt;=H36,H36+1,IF(IF(AND(設定!$D$8&lt;=L36,設定!$D$8&lt;J36),設定!$D$8,IF(AND(J36&lt;=L36,J36&lt;設定!$D$8),J36,IF(AND(L36&lt;=J36,J36&lt;設定!$D$8),J36,L36)))=0,設定!$D$8,IF(AND(設定!$D$8&lt;=L36,設定!$D$8&lt;J36),設定!$D$8,IF(AND(J36&lt;=L36,J36&lt;設定!$D$8),J36,IF(AND(L36&lt;=J36,J36&lt;設定!$D$8),J36,L36))))),0),40)</f>
        <v>#DIV/0!</v>
      </c>
      <c r="O36" s="55">
        <f>IF(G36="標準",設定!$C$4,G36)</f>
        <v>5</v>
      </c>
      <c r="P36" s="45">
        <f t="shared" si="12"/>
        <v>0</v>
      </c>
      <c r="Q36" s="14">
        <f t="shared" si="4"/>
        <v>0</v>
      </c>
      <c r="R36" s="23">
        <f t="shared" si="13"/>
        <v>0</v>
      </c>
      <c r="S36" s="12">
        <f t="shared" si="10"/>
        <v>0</v>
      </c>
      <c r="T36" s="23">
        <f t="shared" si="11"/>
        <v>0</v>
      </c>
      <c r="U36" s="13">
        <f t="shared" si="5"/>
        <v>0</v>
      </c>
      <c r="V36" s="104" t="str">
        <f>INDEX(商品!Q:Q,MATCH(キーワード!D36,商品!D:D,0),1)</f>
        <v>-</v>
      </c>
      <c r="W36" s="15">
        <f t="shared" si="6"/>
        <v>0</v>
      </c>
      <c r="X36" s="22">
        <f>SUMIFS(当月ワード!$J$3:$J$1000,当月ワード!$D$3:$D$1000,キーワード!$D36,当月ワード!$E$3:$E$1000,キーワード!$F36)</f>
        <v>0</v>
      </c>
      <c r="Y36" s="23">
        <f>SUMIFS(前月ワード!$J$3:$J$1000,前月ワード!$D$3:$D$1000,キーワード!$D36,前月ワード!$E$3:$E$1000,キーワード!$F36)</f>
        <v>0</v>
      </c>
      <c r="Z36" s="23">
        <f>SUMIFS(前々月ワード!$J$3:$J$1000,前々月ワード!$D$3:$D$1000,キーワード!$D36,前々月ワード!$E$3:$E$1000,キーワード!$F36)</f>
        <v>0</v>
      </c>
      <c r="AA36" s="22">
        <f>SUMIFS(当月ワード!$W$3:$W$1000,当月ワード!$D$3:$D$1000,キーワード!$D36,当月ワード!$E$3:$E$1000,キーワード!$F36)</f>
        <v>0</v>
      </c>
      <c r="AB36" s="23">
        <f>SUMIFS(前月ワード!$W$3:$W$1000,前月ワード!$D$3:$D$1000,キーワード!$D36,前月ワード!$E$3:$E$1000,キーワード!$F36)</f>
        <v>0</v>
      </c>
      <c r="AC36" s="23">
        <f>SUMIFS(前々月ワード!$W$3:$W$1000,前々月ワード!$D$3:$D$1000,キーワード!$D36,前々月ワード!$E$3:$E$1000,キーワード!$F36)</f>
        <v>0</v>
      </c>
      <c r="AD36" s="23">
        <f t="shared" si="7"/>
        <v>0</v>
      </c>
      <c r="AE36" s="23">
        <f t="shared" si="7"/>
        <v>0</v>
      </c>
      <c r="AF36" s="23">
        <f t="shared" si="7"/>
        <v>0</v>
      </c>
      <c r="AG36" s="22">
        <f>SUMIFS(当月ワード!$X$3:$X$1000,当月ワード!$D$3:$D$1000,キーワード!$D36,当月ワード!$E$3:$E$1000,キーワード!$F36)</f>
        <v>0</v>
      </c>
      <c r="AH36" s="23">
        <f>SUMIFS(前月ワード!$X$3:$X$1000,前月ワード!$D$3:$D$1000,キーワード!$D36,前月ワード!$E$3:$E$1000,キーワード!$F36)</f>
        <v>0</v>
      </c>
      <c r="AI36" s="23">
        <f>SUMIFS(前々月ワード!$X$3:$X$1000,前々月ワード!$D$3:$D$1000,キーワード!$D36,前々月ワード!$E$3:$E$1000,キーワード!$F36)</f>
        <v>0</v>
      </c>
      <c r="AJ36" s="22">
        <f>SUMIFS(当月ワード!$I$3:$I$1000,当月ワード!$D$3:$D$1000,キーワード!$D36,当月ワード!$E$3:$E$1000,キーワード!$F36)</f>
        <v>0</v>
      </c>
      <c r="AK36" s="23">
        <f>SUMIFS(前月ワード!$I$3:$I$1000,前月ワード!$D$3:$D$1000,キーワード!$D36,前月ワード!$E$3:$E$1000,キーワード!$F36)</f>
        <v>0</v>
      </c>
      <c r="AL36" s="23">
        <f>SUMIFS(前々月ワード!$I$3:$I$1000,前々月ワード!$D$3:$D$1000,キーワード!$D36,前々月ワード!$E$3:$E$1000,キーワード!$F36)</f>
        <v>0</v>
      </c>
      <c r="AM36" s="13">
        <f t="shared" si="8"/>
        <v>0</v>
      </c>
      <c r="AN36" s="13">
        <f t="shared" si="8"/>
        <v>0</v>
      </c>
      <c r="AO36" s="13">
        <f t="shared" si="8"/>
        <v>0</v>
      </c>
      <c r="AP36" s="16">
        <f t="shared" si="9"/>
        <v>0</v>
      </c>
      <c r="AQ36" s="16">
        <f t="shared" si="9"/>
        <v>0</v>
      </c>
      <c r="AR36" s="17">
        <f t="shared" si="9"/>
        <v>0</v>
      </c>
    </row>
    <row r="37" spans="3:44" ht="36.65" customHeight="1">
      <c r="C37" s="20">
        <v>32</v>
      </c>
      <c r="D37" s="53">
        <f>現状ワード設定!B34</f>
        <v>0</v>
      </c>
      <c r="E37" s="26" t="str">
        <f>IFERROR(_xlfn.XLOOKUP($D37,現状商品設定!B:B,現状商品設定!C:C,"-"),"-")</f>
        <v>-</v>
      </c>
      <c r="F37" s="56">
        <f>現状ワード設定!G34</f>
        <v>0</v>
      </c>
      <c r="G37" s="60" t="s">
        <v>46</v>
      </c>
      <c r="H37" s="47" t="str">
        <f>IFERROR(_xlfn.XLOOKUP(D37,商品!$D:$D,商品!$H:$H),"")</f>
        <v/>
      </c>
      <c r="I37" s="50" t="str">
        <f>IFERROR(_xlfn.XLOOKUP(D37&amp;F37,現状ワード設定!J:J,現状ワード設定!H:H),"")</f>
        <v/>
      </c>
      <c r="J37" s="47" t="str">
        <f>IFERROR(_xlfn.XLOOKUP(D37&amp;F37,現状ワード設定!J:J,現状ワード設定!I:I),"")</f>
        <v/>
      </c>
      <c r="K37" s="47" t="e">
        <f>IF(AND(T37&gt;=設定!$C$12,W37&gt;=O37),I37*(1+設定!$F$12),IF(AND(T37&gt;=設定!$C$13,W37&lt;O37),I37*(1+設定!$F$13),IF(AND(T37&lt;設定!$C$14,U37&gt;=設定!$E$14),I37*(1+設定!$F$14),IF(AND(T37&lt;設定!$C$15,U37&lt;設定!$E$15),I37*(1+設定!$F$15),"除外"))))</f>
        <v>#VALUE!</v>
      </c>
      <c r="L37" s="58" t="e">
        <f ca="1">IF(消化率!$I$5&lt;1,K37*消化率!$I$5,IF(U37*V37/(K37*消化率!$I$5)&gt;O37,K37*消化率!$I$5,M37))</f>
        <v>#DIV/0!</v>
      </c>
      <c r="M37" s="58" t="e">
        <f t="shared" si="3"/>
        <v>#VALUE!</v>
      </c>
      <c r="N37" s="58" t="e">
        <f ca="1">IF(ROUNDUP(IF(IF(IF(AND(設定!$D$8&lt;=L37,設定!$D$8&lt;J37),設定!$D$8,IF(AND(J37&lt;=L37,J37&lt;設定!$D$8),J37,IF(AND(L37&lt;=J37,J37&lt;設定!$D$8),J37,L37)))=0,設定!$D$8,IF(AND(設定!$D$8&lt;=L37,設定!$D$8&lt;J37),設定!$D$8,IF(AND(J37&lt;=L37,J37&lt;設定!$D$8),J37,IF(AND(L37&lt;=J37,J37&lt;設定!$D$8),J37,L37))))&lt;=H37,H37+1,IF(IF(AND(設定!$D$8&lt;=L37,設定!$D$8&lt;J37),設定!$D$8,IF(AND(J37&lt;=L37,J37&lt;設定!$D$8),J37,IF(AND(L37&lt;=J37,J37&lt;設定!$D$8),J37,L37)))=0,設定!$D$8,IF(AND(設定!$D$8&lt;=L37,設定!$D$8&lt;J37),設定!$D$8,IF(AND(J37&lt;=L37,J37&lt;設定!$D$8),J37,IF(AND(L37&lt;=J37,J37&lt;設定!$D$8),J37,L37))))),0)&gt;40,ROUNDUP(IF(IF(IF(AND(設定!$D$8&lt;=L37,設定!$D$8&lt;J37),設定!$D$8,IF(AND(J37&lt;=L37,J37&lt;設定!$D$8),J37,IF(AND(L37&lt;=J37,J37&lt;設定!$D$8),J37,L37)))=0,設定!$D$8,IF(AND(設定!$D$8&lt;=L37,設定!$D$8&lt;J37),設定!$D$8,IF(AND(J37&lt;=L37,J37&lt;設定!$D$8),J37,IF(AND(L37&lt;=J37,J37&lt;設定!$D$8),J37,L37))))&lt;=H37,H37+1,IF(IF(AND(設定!$D$8&lt;=L37,設定!$D$8&lt;J37),設定!$D$8,IF(AND(J37&lt;=L37,J37&lt;設定!$D$8),J37,IF(AND(L37&lt;=J37,J37&lt;設定!$D$8),J37,L37)))=0,設定!$D$8,IF(AND(設定!$D$8&lt;=L37,設定!$D$8&lt;J37),設定!$D$8,IF(AND(J37&lt;=L37,J37&lt;設定!$D$8),J37,IF(AND(L37&lt;=J37,J37&lt;設定!$D$8),J37,L37))))),0),40)</f>
        <v>#DIV/0!</v>
      </c>
      <c r="O37" s="55">
        <f>IF(G37="標準",設定!$C$4,G37)</f>
        <v>5</v>
      </c>
      <c r="P37" s="45">
        <f t="shared" si="12"/>
        <v>0</v>
      </c>
      <c r="Q37" s="14">
        <f t="shared" si="4"/>
        <v>0</v>
      </c>
      <c r="R37" s="23">
        <f t="shared" si="13"/>
        <v>0</v>
      </c>
      <c r="S37" s="12">
        <f t="shared" si="10"/>
        <v>0</v>
      </c>
      <c r="T37" s="23">
        <f t="shared" si="11"/>
        <v>0</v>
      </c>
      <c r="U37" s="13">
        <f t="shared" si="5"/>
        <v>0</v>
      </c>
      <c r="V37" s="104" t="str">
        <f>INDEX(商品!Q:Q,MATCH(キーワード!D37,商品!D:D,0),1)</f>
        <v>-</v>
      </c>
      <c r="W37" s="15">
        <f t="shared" si="6"/>
        <v>0</v>
      </c>
      <c r="X37" s="22">
        <f>SUMIFS(当月ワード!$J$3:$J$1000,当月ワード!$D$3:$D$1000,キーワード!$D37,当月ワード!$E$3:$E$1000,キーワード!$F37)</f>
        <v>0</v>
      </c>
      <c r="Y37" s="23">
        <f>SUMIFS(前月ワード!$J$3:$J$1000,前月ワード!$D$3:$D$1000,キーワード!$D37,前月ワード!$E$3:$E$1000,キーワード!$F37)</f>
        <v>0</v>
      </c>
      <c r="Z37" s="23">
        <f>SUMIFS(前々月ワード!$J$3:$J$1000,前々月ワード!$D$3:$D$1000,キーワード!$D37,前々月ワード!$E$3:$E$1000,キーワード!$F37)</f>
        <v>0</v>
      </c>
      <c r="AA37" s="22">
        <f>SUMIFS(当月ワード!$W$3:$W$1000,当月ワード!$D$3:$D$1000,キーワード!$D37,当月ワード!$E$3:$E$1000,キーワード!$F37)</f>
        <v>0</v>
      </c>
      <c r="AB37" s="23">
        <f>SUMIFS(前月ワード!$W$3:$W$1000,前月ワード!$D$3:$D$1000,キーワード!$D37,前月ワード!$E$3:$E$1000,キーワード!$F37)</f>
        <v>0</v>
      </c>
      <c r="AC37" s="23">
        <f>SUMIFS(前々月ワード!$W$3:$W$1000,前々月ワード!$D$3:$D$1000,キーワード!$D37,前々月ワード!$E$3:$E$1000,キーワード!$F37)</f>
        <v>0</v>
      </c>
      <c r="AD37" s="23">
        <f t="shared" si="7"/>
        <v>0</v>
      </c>
      <c r="AE37" s="23">
        <f t="shared" si="7"/>
        <v>0</v>
      </c>
      <c r="AF37" s="23">
        <f t="shared" si="7"/>
        <v>0</v>
      </c>
      <c r="AG37" s="22">
        <f>SUMIFS(当月ワード!$X$3:$X$1000,当月ワード!$D$3:$D$1000,キーワード!$D37,当月ワード!$E$3:$E$1000,キーワード!$F37)</f>
        <v>0</v>
      </c>
      <c r="AH37" s="23">
        <f>SUMIFS(前月ワード!$X$3:$X$1000,前月ワード!$D$3:$D$1000,キーワード!$D37,前月ワード!$E$3:$E$1000,キーワード!$F37)</f>
        <v>0</v>
      </c>
      <c r="AI37" s="23">
        <f>SUMIFS(前々月ワード!$X$3:$X$1000,前々月ワード!$D$3:$D$1000,キーワード!$D37,前々月ワード!$E$3:$E$1000,キーワード!$F37)</f>
        <v>0</v>
      </c>
      <c r="AJ37" s="22">
        <f>SUMIFS(当月ワード!$I$3:$I$1000,当月ワード!$D$3:$D$1000,キーワード!$D37,当月ワード!$E$3:$E$1000,キーワード!$F37)</f>
        <v>0</v>
      </c>
      <c r="AK37" s="23">
        <f>SUMIFS(前月ワード!$I$3:$I$1000,前月ワード!$D$3:$D$1000,キーワード!$D37,前月ワード!$E$3:$E$1000,キーワード!$F37)</f>
        <v>0</v>
      </c>
      <c r="AL37" s="23">
        <f>SUMIFS(前々月ワード!$I$3:$I$1000,前々月ワード!$D$3:$D$1000,キーワード!$D37,前々月ワード!$E$3:$E$1000,キーワード!$F37)</f>
        <v>0</v>
      </c>
      <c r="AM37" s="13">
        <f t="shared" si="8"/>
        <v>0</v>
      </c>
      <c r="AN37" s="13">
        <f t="shared" si="8"/>
        <v>0</v>
      </c>
      <c r="AO37" s="13">
        <f t="shared" si="8"/>
        <v>0</v>
      </c>
      <c r="AP37" s="16">
        <f t="shared" si="9"/>
        <v>0</v>
      </c>
      <c r="AQ37" s="16">
        <f t="shared" si="9"/>
        <v>0</v>
      </c>
      <c r="AR37" s="17">
        <f t="shared" si="9"/>
        <v>0</v>
      </c>
    </row>
    <row r="38" spans="3:44" ht="36.65" customHeight="1">
      <c r="C38" s="20">
        <v>33</v>
      </c>
      <c r="D38" s="53">
        <f>現状ワード設定!B35</f>
        <v>0</v>
      </c>
      <c r="E38" s="26" t="str">
        <f>IFERROR(_xlfn.XLOOKUP($D38,現状商品設定!B:B,現状商品設定!C:C,"-"),"-")</f>
        <v>-</v>
      </c>
      <c r="F38" s="56">
        <f>現状ワード設定!G35</f>
        <v>0</v>
      </c>
      <c r="G38" s="60" t="s">
        <v>46</v>
      </c>
      <c r="H38" s="47" t="str">
        <f>IFERROR(_xlfn.XLOOKUP(D38,商品!$D:$D,商品!$H:$H),"")</f>
        <v/>
      </c>
      <c r="I38" s="50" t="str">
        <f>IFERROR(_xlfn.XLOOKUP(D38&amp;F38,現状ワード設定!J:J,現状ワード設定!H:H),"")</f>
        <v/>
      </c>
      <c r="J38" s="47" t="str">
        <f>IFERROR(_xlfn.XLOOKUP(D38&amp;F38,現状ワード設定!J:J,現状ワード設定!I:I),"")</f>
        <v/>
      </c>
      <c r="K38" s="47" t="e">
        <f>IF(AND(T38&gt;=設定!$C$12,W38&gt;=O38),I38*(1+設定!$F$12),IF(AND(T38&gt;=設定!$C$13,W38&lt;O38),I38*(1+設定!$F$13),IF(AND(T38&lt;設定!$C$14,U38&gt;=設定!$E$14),I38*(1+設定!$F$14),IF(AND(T38&lt;設定!$C$15,U38&lt;設定!$E$15),I38*(1+設定!$F$15),"除外"))))</f>
        <v>#VALUE!</v>
      </c>
      <c r="L38" s="58" t="e">
        <f ca="1">IF(消化率!$I$5&lt;1,K38*消化率!$I$5,IF(U38*V38/(K38*消化率!$I$5)&gt;O38,K38*消化率!$I$5,M38))</f>
        <v>#DIV/0!</v>
      </c>
      <c r="M38" s="58" t="e">
        <f t="shared" si="3"/>
        <v>#VALUE!</v>
      </c>
      <c r="N38" s="58" t="e">
        <f ca="1">IF(ROUNDUP(IF(IF(IF(AND(設定!$D$8&lt;=L38,設定!$D$8&lt;J38),設定!$D$8,IF(AND(J38&lt;=L38,J38&lt;設定!$D$8),J38,IF(AND(L38&lt;=J38,J38&lt;設定!$D$8),J38,L38)))=0,設定!$D$8,IF(AND(設定!$D$8&lt;=L38,設定!$D$8&lt;J38),設定!$D$8,IF(AND(J38&lt;=L38,J38&lt;設定!$D$8),J38,IF(AND(L38&lt;=J38,J38&lt;設定!$D$8),J38,L38))))&lt;=H38,H38+1,IF(IF(AND(設定!$D$8&lt;=L38,設定!$D$8&lt;J38),設定!$D$8,IF(AND(J38&lt;=L38,J38&lt;設定!$D$8),J38,IF(AND(L38&lt;=J38,J38&lt;設定!$D$8),J38,L38)))=0,設定!$D$8,IF(AND(設定!$D$8&lt;=L38,設定!$D$8&lt;J38),設定!$D$8,IF(AND(J38&lt;=L38,J38&lt;設定!$D$8),J38,IF(AND(L38&lt;=J38,J38&lt;設定!$D$8),J38,L38))))),0)&gt;40,ROUNDUP(IF(IF(IF(AND(設定!$D$8&lt;=L38,設定!$D$8&lt;J38),設定!$D$8,IF(AND(J38&lt;=L38,J38&lt;設定!$D$8),J38,IF(AND(L38&lt;=J38,J38&lt;設定!$D$8),J38,L38)))=0,設定!$D$8,IF(AND(設定!$D$8&lt;=L38,設定!$D$8&lt;J38),設定!$D$8,IF(AND(J38&lt;=L38,J38&lt;設定!$D$8),J38,IF(AND(L38&lt;=J38,J38&lt;設定!$D$8),J38,L38))))&lt;=H38,H38+1,IF(IF(AND(設定!$D$8&lt;=L38,設定!$D$8&lt;J38),設定!$D$8,IF(AND(J38&lt;=L38,J38&lt;設定!$D$8),J38,IF(AND(L38&lt;=J38,J38&lt;設定!$D$8),J38,L38)))=0,設定!$D$8,IF(AND(設定!$D$8&lt;=L38,設定!$D$8&lt;J38),設定!$D$8,IF(AND(J38&lt;=L38,J38&lt;設定!$D$8),J38,IF(AND(L38&lt;=J38,J38&lt;設定!$D$8),J38,L38))))),0),40)</f>
        <v>#DIV/0!</v>
      </c>
      <c r="O38" s="55">
        <f>IF(G38="標準",設定!$C$4,G38)</f>
        <v>5</v>
      </c>
      <c r="P38" s="45">
        <f t="shared" si="12"/>
        <v>0</v>
      </c>
      <c r="Q38" s="14">
        <f t="shared" si="4"/>
        <v>0</v>
      </c>
      <c r="R38" s="23">
        <f t="shared" si="13"/>
        <v>0</v>
      </c>
      <c r="S38" s="12">
        <f t="shared" si="10"/>
        <v>0</v>
      </c>
      <c r="T38" s="23">
        <f t="shared" si="11"/>
        <v>0</v>
      </c>
      <c r="U38" s="13">
        <f t="shared" si="5"/>
        <v>0</v>
      </c>
      <c r="V38" s="104" t="str">
        <f>INDEX(商品!Q:Q,MATCH(キーワード!D38,商品!D:D,0),1)</f>
        <v>-</v>
      </c>
      <c r="W38" s="15">
        <f t="shared" si="6"/>
        <v>0</v>
      </c>
      <c r="X38" s="22">
        <f>SUMIFS(当月ワード!$J$3:$J$1000,当月ワード!$D$3:$D$1000,キーワード!$D38,当月ワード!$E$3:$E$1000,キーワード!$F38)</f>
        <v>0</v>
      </c>
      <c r="Y38" s="23">
        <f>SUMIFS(前月ワード!$J$3:$J$1000,前月ワード!$D$3:$D$1000,キーワード!$D38,前月ワード!$E$3:$E$1000,キーワード!$F38)</f>
        <v>0</v>
      </c>
      <c r="Z38" s="23">
        <f>SUMIFS(前々月ワード!$J$3:$J$1000,前々月ワード!$D$3:$D$1000,キーワード!$D38,前々月ワード!$E$3:$E$1000,キーワード!$F38)</f>
        <v>0</v>
      </c>
      <c r="AA38" s="22">
        <f>SUMIFS(当月ワード!$W$3:$W$1000,当月ワード!$D$3:$D$1000,キーワード!$D38,当月ワード!$E$3:$E$1000,キーワード!$F38)</f>
        <v>0</v>
      </c>
      <c r="AB38" s="23">
        <f>SUMIFS(前月ワード!$W$3:$W$1000,前月ワード!$D$3:$D$1000,キーワード!$D38,前月ワード!$E$3:$E$1000,キーワード!$F38)</f>
        <v>0</v>
      </c>
      <c r="AC38" s="23">
        <f>SUMIFS(前々月ワード!$W$3:$W$1000,前々月ワード!$D$3:$D$1000,キーワード!$D38,前々月ワード!$E$3:$E$1000,キーワード!$F38)</f>
        <v>0</v>
      </c>
      <c r="AD38" s="23">
        <f t="shared" si="7"/>
        <v>0</v>
      </c>
      <c r="AE38" s="23">
        <f t="shared" si="7"/>
        <v>0</v>
      </c>
      <c r="AF38" s="23">
        <f t="shared" si="7"/>
        <v>0</v>
      </c>
      <c r="AG38" s="22">
        <f>SUMIFS(当月ワード!$X$3:$X$1000,当月ワード!$D$3:$D$1000,キーワード!$D38,当月ワード!$E$3:$E$1000,キーワード!$F38)</f>
        <v>0</v>
      </c>
      <c r="AH38" s="23">
        <f>SUMIFS(前月ワード!$X$3:$X$1000,前月ワード!$D$3:$D$1000,キーワード!$D38,前月ワード!$E$3:$E$1000,キーワード!$F38)</f>
        <v>0</v>
      </c>
      <c r="AI38" s="23">
        <f>SUMIFS(前々月ワード!$X$3:$X$1000,前々月ワード!$D$3:$D$1000,キーワード!$D38,前々月ワード!$E$3:$E$1000,キーワード!$F38)</f>
        <v>0</v>
      </c>
      <c r="AJ38" s="22">
        <f>SUMIFS(当月ワード!$I$3:$I$1000,当月ワード!$D$3:$D$1000,キーワード!$D38,当月ワード!$E$3:$E$1000,キーワード!$F38)</f>
        <v>0</v>
      </c>
      <c r="AK38" s="23">
        <f>SUMIFS(前月ワード!$I$3:$I$1000,前月ワード!$D$3:$D$1000,キーワード!$D38,前月ワード!$E$3:$E$1000,キーワード!$F38)</f>
        <v>0</v>
      </c>
      <c r="AL38" s="23">
        <f>SUMIFS(前々月ワード!$I$3:$I$1000,前々月ワード!$D$3:$D$1000,キーワード!$D38,前々月ワード!$E$3:$E$1000,キーワード!$F38)</f>
        <v>0</v>
      </c>
      <c r="AM38" s="13">
        <f t="shared" si="8"/>
        <v>0</v>
      </c>
      <c r="AN38" s="13">
        <f t="shared" si="8"/>
        <v>0</v>
      </c>
      <c r="AO38" s="13">
        <f t="shared" si="8"/>
        <v>0</v>
      </c>
      <c r="AP38" s="16">
        <f t="shared" si="9"/>
        <v>0</v>
      </c>
      <c r="AQ38" s="16">
        <f t="shared" si="9"/>
        <v>0</v>
      </c>
      <c r="AR38" s="17">
        <f t="shared" si="9"/>
        <v>0</v>
      </c>
    </row>
    <row r="39" spans="3:44" ht="36.65" customHeight="1">
      <c r="C39" s="20">
        <v>34</v>
      </c>
      <c r="D39" s="53">
        <f>現状ワード設定!B36</f>
        <v>0</v>
      </c>
      <c r="E39" s="26" t="str">
        <f>IFERROR(_xlfn.XLOOKUP($D39,現状商品設定!B:B,現状商品設定!C:C,"-"),"-")</f>
        <v>-</v>
      </c>
      <c r="F39" s="56">
        <f>現状ワード設定!G36</f>
        <v>0</v>
      </c>
      <c r="G39" s="60" t="s">
        <v>46</v>
      </c>
      <c r="H39" s="47" t="str">
        <f>IFERROR(_xlfn.XLOOKUP(D39,商品!$D:$D,商品!$H:$H),"")</f>
        <v/>
      </c>
      <c r="I39" s="50" t="str">
        <f>IFERROR(_xlfn.XLOOKUP(D39&amp;F39,現状ワード設定!J:J,現状ワード設定!H:H),"")</f>
        <v/>
      </c>
      <c r="J39" s="47" t="str">
        <f>IFERROR(_xlfn.XLOOKUP(D39&amp;F39,現状ワード設定!J:J,現状ワード設定!I:I),"")</f>
        <v/>
      </c>
      <c r="K39" s="47" t="e">
        <f>IF(AND(T39&gt;=設定!$C$12,W39&gt;=O39),I39*(1+設定!$F$12),IF(AND(T39&gt;=設定!$C$13,W39&lt;O39),I39*(1+設定!$F$13),IF(AND(T39&lt;設定!$C$14,U39&gt;=設定!$E$14),I39*(1+設定!$F$14),IF(AND(T39&lt;設定!$C$15,U39&lt;設定!$E$15),I39*(1+設定!$F$15),"除外"))))</f>
        <v>#VALUE!</v>
      </c>
      <c r="L39" s="58" t="e">
        <f ca="1">IF(消化率!$I$5&lt;1,K39*消化率!$I$5,IF(U39*V39/(K39*消化率!$I$5)&gt;O39,K39*消化率!$I$5,M39))</f>
        <v>#DIV/0!</v>
      </c>
      <c r="M39" s="58" t="e">
        <f t="shared" si="3"/>
        <v>#VALUE!</v>
      </c>
      <c r="N39" s="58" t="e">
        <f ca="1">IF(ROUNDUP(IF(IF(IF(AND(設定!$D$8&lt;=L39,設定!$D$8&lt;J39),設定!$D$8,IF(AND(J39&lt;=L39,J39&lt;設定!$D$8),J39,IF(AND(L39&lt;=J39,J39&lt;設定!$D$8),J39,L39)))=0,設定!$D$8,IF(AND(設定!$D$8&lt;=L39,設定!$D$8&lt;J39),設定!$D$8,IF(AND(J39&lt;=L39,J39&lt;設定!$D$8),J39,IF(AND(L39&lt;=J39,J39&lt;設定!$D$8),J39,L39))))&lt;=H39,H39+1,IF(IF(AND(設定!$D$8&lt;=L39,設定!$D$8&lt;J39),設定!$D$8,IF(AND(J39&lt;=L39,J39&lt;設定!$D$8),J39,IF(AND(L39&lt;=J39,J39&lt;設定!$D$8),J39,L39)))=0,設定!$D$8,IF(AND(設定!$D$8&lt;=L39,設定!$D$8&lt;J39),設定!$D$8,IF(AND(J39&lt;=L39,J39&lt;設定!$D$8),J39,IF(AND(L39&lt;=J39,J39&lt;設定!$D$8),J39,L39))))),0)&gt;40,ROUNDUP(IF(IF(IF(AND(設定!$D$8&lt;=L39,設定!$D$8&lt;J39),設定!$D$8,IF(AND(J39&lt;=L39,J39&lt;設定!$D$8),J39,IF(AND(L39&lt;=J39,J39&lt;設定!$D$8),J39,L39)))=0,設定!$D$8,IF(AND(設定!$D$8&lt;=L39,設定!$D$8&lt;J39),設定!$D$8,IF(AND(J39&lt;=L39,J39&lt;設定!$D$8),J39,IF(AND(L39&lt;=J39,J39&lt;設定!$D$8),J39,L39))))&lt;=H39,H39+1,IF(IF(AND(設定!$D$8&lt;=L39,設定!$D$8&lt;J39),設定!$D$8,IF(AND(J39&lt;=L39,J39&lt;設定!$D$8),J39,IF(AND(L39&lt;=J39,J39&lt;設定!$D$8),J39,L39)))=0,設定!$D$8,IF(AND(設定!$D$8&lt;=L39,設定!$D$8&lt;J39),設定!$D$8,IF(AND(J39&lt;=L39,J39&lt;設定!$D$8),J39,IF(AND(L39&lt;=J39,J39&lt;設定!$D$8),J39,L39))))),0),40)</f>
        <v>#DIV/0!</v>
      </c>
      <c r="O39" s="55">
        <f>IF(G39="標準",設定!$C$4,G39)</f>
        <v>5</v>
      </c>
      <c r="P39" s="45">
        <f t="shared" si="12"/>
        <v>0</v>
      </c>
      <c r="Q39" s="14">
        <f t="shared" si="4"/>
        <v>0</v>
      </c>
      <c r="R39" s="23">
        <f t="shared" si="13"/>
        <v>0</v>
      </c>
      <c r="S39" s="12">
        <f t="shared" si="10"/>
        <v>0</v>
      </c>
      <c r="T39" s="23">
        <f t="shared" si="11"/>
        <v>0</v>
      </c>
      <c r="U39" s="13">
        <f t="shared" si="5"/>
        <v>0</v>
      </c>
      <c r="V39" s="104" t="str">
        <f>INDEX(商品!Q:Q,MATCH(キーワード!D39,商品!D:D,0),1)</f>
        <v>-</v>
      </c>
      <c r="W39" s="15">
        <f t="shared" si="6"/>
        <v>0</v>
      </c>
      <c r="X39" s="22">
        <f>SUMIFS(当月ワード!$J$3:$J$1000,当月ワード!$D$3:$D$1000,キーワード!$D39,当月ワード!$E$3:$E$1000,キーワード!$F39)</f>
        <v>0</v>
      </c>
      <c r="Y39" s="23">
        <f>SUMIFS(前月ワード!$J$3:$J$1000,前月ワード!$D$3:$D$1000,キーワード!$D39,前月ワード!$E$3:$E$1000,キーワード!$F39)</f>
        <v>0</v>
      </c>
      <c r="Z39" s="23">
        <f>SUMIFS(前々月ワード!$J$3:$J$1000,前々月ワード!$D$3:$D$1000,キーワード!$D39,前々月ワード!$E$3:$E$1000,キーワード!$F39)</f>
        <v>0</v>
      </c>
      <c r="AA39" s="22">
        <f>SUMIFS(当月ワード!$W$3:$W$1000,当月ワード!$D$3:$D$1000,キーワード!$D39,当月ワード!$E$3:$E$1000,キーワード!$F39)</f>
        <v>0</v>
      </c>
      <c r="AB39" s="23">
        <f>SUMIFS(前月ワード!$W$3:$W$1000,前月ワード!$D$3:$D$1000,キーワード!$D39,前月ワード!$E$3:$E$1000,キーワード!$F39)</f>
        <v>0</v>
      </c>
      <c r="AC39" s="23">
        <f>SUMIFS(前々月ワード!$W$3:$W$1000,前々月ワード!$D$3:$D$1000,キーワード!$D39,前々月ワード!$E$3:$E$1000,キーワード!$F39)</f>
        <v>0</v>
      </c>
      <c r="AD39" s="23">
        <f t="shared" si="7"/>
        <v>0</v>
      </c>
      <c r="AE39" s="23">
        <f t="shared" si="7"/>
        <v>0</v>
      </c>
      <c r="AF39" s="23">
        <f t="shared" si="7"/>
        <v>0</v>
      </c>
      <c r="AG39" s="22">
        <f>SUMIFS(当月ワード!$X$3:$X$1000,当月ワード!$D$3:$D$1000,キーワード!$D39,当月ワード!$E$3:$E$1000,キーワード!$F39)</f>
        <v>0</v>
      </c>
      <c r="AH39" s="23">
        <f>SUMIFS(前月ワード!$X$3:$X$1000,前月ワード!$D$3:$D$1000,キーワード!$D39,前月ワード!$E$3:$E$1000,キーワード!$F39)</f>
        <v>0</v>
      </c>
      <c r="AI39" s="23">
        <f>SUMIFS(前々月ワード!$X$3:$X$1000,前々月ワード!$D$3:$D$1000,キーワード!$D39,前々月ワード!$E$3:$E$1000,キーワード!$F39)</f>
        <v>0</v>
      </c>
      <c r="AJ39" s="22">
        <f>SUMIFS(当月ワード!$I$3:$I$1000,当月ワード!$D$3:$D$1000,キーワード!$D39,当月ワード!$E$3:$E$1000,キーワード!$F39)</f>
        <v>0</v>
      </c>
      <c r="AK39" s="23">
        <f>SUMIFS(前月ワード!$I$3:$I$1000,前月ワード!$D$3:$D$1000,キーワード!$D39,前月ワード!$E$3:$E$1000,キーワード!$F39)</f>
        <v>0</v>
      </c>
      <c r="AL39" s="23">
        <f>SUMIFS(前々月ワード!$I$3:$I$1000,前々月ワード!$D$3:$D$1000,キーワード!$D39,前々月ワード!$E$3:$E$1000,キーワード!$F39)</f>
        <v>0</v>
      </c>
      <c r="AM39" s="13">
        <f t="shared" si="8"/>
        <v>0</v>
      </c>
      <c r="AN39" s="13">
        <f t="shared" si="8"/>
        <v>0</v>
      </c>
      <c r="AO39" s="13">
        <f t="shared" si="8"/>
        <v>0</v>
      </c>
      <c r="AP39" s="16">
        <f t="shared" si="9"/>
        <v>0</v>
      </c>
      <c r="AQ39" s="16">
        <f t="shared" si="9"/>
        <v>0</v>
      </c>
      <c r="AR39" s="17">
        <f t="shared" si="9"/>
        <v>0</v>
      </c>
    </row>
    <row r="40" spans="3:44" ht="36.65" customHeight="1">
      <c r="C40" s="20">
        <v>35</v>
      </c>
      <c r="D40" s="53">
        <f>現状ワード設定!B37</f>
        <v>0</v>
      </c>
      <c r="E40" s="26" t="str">
        <f>IFERROR(_xlfn.XLOOKUP($D40,現状商品設定!B:B,現状商品設定!C:C,"-"),"-")</f>
        <v>-</v>
      </c>
      <c r="F40" s="56">
        <f>現状ワード設定!G37</f>
        <v>0</v>
      </c>
      <c r="G40" s="60" t="s">
        <v>46</v>
      </c>
      <c r="H40" s="47" t="str">
        <f>IFERROR(_xlfn.XLOOKUP(D40,商品!$D:$D,商品!$H:$H),"")</f>
        <v/>
      </c>
      <c r="I40" s="50" t="str">
        <f>IFERROR(_xlfn.XLOOKUP(D40&amp;F40,現状ワード設定!J:J,現状ワード設定!H:H),"")</f>
        <v/>
      </c>
      <c r="J40" s="47" t="str">
        <f>IFERROR(_xlfn.XLOOKUP(D40&amp;F40,現状ワード設定!J:J,現状ワード設定!I:I),"")</f>
        <v/>
      </c>
      <c r="K40" s="47" t="e">
        <f>IF(AND(T40&gt;=設定!$C$12,W40&gt;=O40),I40*(1+設定!$F$12),IF(AND(T40&gt;=設定!$C$13,W40&lt;O40),I40*(1+設定!$F$13),IF(AND(T40&lt;設定!$C$14,U40&gt;=設定!$E$14),I40*(1+設定!$F$14),IF(AND(T40&lt;設定!$C$15,U40&lt;設定!$E$15),I40*(1+設定!$F$15),"除外"))))</f>
        <v>#VALUE!</v>
      </c>
      <c r="L40" s="58" t="e">
        <f ca="1">IF(消化率!$I$5&lt;1,K40*消化率!$I$5,IF(U40*V40/(K40*消化率!$I$5)&gt;O40,K40*消化率!$I$5,M40))</f>
        <v>#DIV/0!</v>
      </c>
      <c r="M40" s="58" t="e">
        <f t="shared" si="3"/>
        <v>#VALUE!</v>
      </c>
      <c r="N40" s="58" t="e">
        <f ca="1">IF(ROUNDUP(IF(IF(IF(AND(設定!$D$8&lt;=L40,設定!$D$8&lt;J40),設定!$D$8,IF(AND(J40&lt;=L40,J40&lt;設定!$D$8),J40,IF(AND(L40&lt;=J40,J40&lt;設定!$D$8),J40,L40)))=0,設定!$D$8,IF(AND(設定!$D$8&lt;=L40,設定!$D$8&lt;J40),設定!$D$8,IF(AND(J40&lt;=L40,J40&lt;設定!$D$8),J40,IF(AND(L40&lt;=J40,J40&lt;設定!$D$8),J40,L40))))&lt;=H40,H40+1,IF(IF(AND(設定!$D$8&lt;=L40,設定!$D$8&lt;J40),設定!$D$8,IF(AND(J40&lt;=L40,J40&lt;設定!$D$8),J40,IF(AND(L40&lt;=J40,J40&lt;設定!$D$8),J40,L40)))=0,設定!$D$8,IF(AND(設定!$D$8&lt;=L40,設定!$D$8&lt;J40),設定!$D$8,IF(AND(J40&lt;=L40,J40&lt;設定!$D$8),J40,IF(AND(L40&lt;=J40,J40&lt;設定!$D$8),J40,L40))))),0)&gt;40,ROUNDUP(IF(IF(IF(AND(設定!$D$8&lt;=L40,設定!$D$8&lt;J40),設定!$D$8,IF(AND(J40&lt;=L40,J40&lt;設定!$D$8),J40,IF(AND(L40&lt;=J40,J40&lt;設定!$D$8),J40,L40)))=0,設定!$D$8,IF(AND(設定!$D$8&lt;=L40,設定!$D$8&lt;J40),設定!$D$8,IF(AND(J40&lt;=L40,J40&lt;設定!$D$8),J40,IF(AND(L40&lt;=J40,J40&lt;設定!$D$8),J40,L40))))&lt;=H40,H40+1,IF(IF(AND(設定!$D$8&lt;=L40,設定!$D$8&lt;J40),設定!$D$8,IF(AND(J40&lt;=L40,J40&lt;設定!$D$8),J40,IF(AND(L40&lt;=J40,J40&lt;設定!$D$8),J40,L40)))=0,設定!$D$8,IF(AND(設定!$D$8&lt;=L40,設定!$D$8&lt;J40),設定!$D$8,IF(AND(J40&lt;=L40,J40&lt;設定!$D$8),J40,IF(AND(L40&lt;=J40,J40&lt;設定!$D$8),J40,L40))))),0),40)</f>
        <v>#DIV/0!</v>
      </c>
      <c r="O40" s="55">
        <f>IF(G40="標準",設定!$C$4,G40)</f>
        <v>5</v>
      </c>
      <c r="P40" s="45">
        <f t="shared" si="12"/>
        <v>0</v>
      </c>
      <c r="Q40" s="14">
        <f t="shared" si="4"/>
        <v>0</v>
      </c>
      <c r="R40" s="23">
        <f t="shared" si="13"/>
        <v>0</v>
      </c>
      <c r="S40" s="12">
        <f t="shared" si="10"/>
        <v>0</v>
      </c>
      <c r="T40" s="23">
        <f t="shared" si="11"/>
        <v>0</v>
      </c>
      <c r="U40" s="13">
        <f t="shared" si="5"/>
        <v>0</v>
      </c>
      <c r="V40" s="104" t="str">
        <f>INDEX(商品!Q:Q,MATCH(キーワード!D40,商品!D:D,0),1)</f>
        <v>-</v>
      </c>
      <c r="W40" s="15">
        <f t="shared" si="6"/>
        <v>0</v>
      </c>
      <c r="X40" s="22">
        <f>SUMIFS(当月ワード!$J$3:$J$1000,当月ワード!$D$3:$D$1000,キーワード!$D40,当月ワード!$E$3:$E$1000,キーワード!$F40)</f>
        <v>0</v>
      </c>
      <c r="Y40" s="23">
        <f>SUMIFS(前月ワード!$J$3:$J$1000,前月ワード!$D$3:$D$1000,キーワード!$D40,前月ワード!$E$3:$E$1000,キーワード!$F40)</f>
        <v>0</v>
      </c>
      <c r="Z40" s="23">
        <f>SUMIFS(前々月ワード!$J$3:$J$1000,前々月ワード!$D$3:$D$1000,キーワード!$D40,前々月ワード!$E$3:$E$1000,キーワード!$F40)</f>
        <v>0</v>
      </c>
      <c r="AA40" s="22">
        <f>SUMIFS(当月ワード!$W$3:$W$1000,当月ワード!$D$3:$D$1000,キーワード!$D40,当月ワード!$E$3:$E$1000,キーワード!$F40)</f>
        <v>0</v>
      </c>
      <c r="AB40" s="23">
        <f>SUMIFS(前月ワード!$W$3:$W$1000,前月ワード!$D$3:$D$1000,キーワード!$D40,前月ワード!$E$3:$E$1000,キーワード!$F40)</f>
        <v>0</v>
      </c>
      <c r="AC40" s="23">
        <f>SUMIFS(前々月ワード!$W$3:$W$1000,前々月ワード!$D$3:$D$1000,キーワード!$D40,前々月ワード!$E$3:$E$1000,キーワード!$F40)</f>
        <v>0</v>
      </c>
      <c r="AD40" s="23">
        <f t="shared" si="7"/>
        <v>0</v>
      </c>
      <c r="AE40" s="23">
        <f t="shared" si="7"/>
        <v>0</v>
      </c>
      <c r="AF40" s="23">
        <f t="shared" si="7"/>
        <v>0</v>
      </c>
      <c r="AG40" s="22">
        <f>SUMIFS(当月ワード!$X$3:$X$1000,当月ワード!$D$3:$D$1000,キーワード!$D40,当月ワード!$E$3:$E$1000,キーワード!$F40)</f>
        <v>0</v>
      </c>
      <c r="AH40" s="23">
        <f>SUMIFS(前月ワード!$X$3:$X$1000,前月ワード!$D$3:$D$1000,キーワード!$D40,前月ワード!$E$3:$E$1000,キーワード!$F40)</f>
        <v>0</v>
      </c>
      <c r="AI40" s="23">
        <f>SUMIFS(前々月ワード!$X$3:$X$1000,前々月ワード!$D$3:$D$1000,キーワード!$D40,前々月ワード!$E$3:$E$1000,キーワード!$F40)</f>
        <v>0</v>
      </c>
      <c r="AJ40" s="22">
        <f>SUMIFS(当月ワード!$I$3:$I$1000,当月ワード!$D$3:$D$1000,キーワード!$D40,当月ワード!$E$3:$E$1000,キーワード!$F40)</f>
        <v>0</v>
      </c>
      <c r="AK40" s="23">
        <f>SUMIFS(前月ワード!$I$3:$I$1000,前月ワード!$D$3:$D$1000,キーワード!$D40,前月ワード!$E$3:$E$1000,キーワード!$F40)</f>
        <v>0</v>
      </c>
      <c r="AL40" s="23">
        <f>SUMIFS(前々月ワード!$I$3:$I$1000,前々月ワード!$D$3:$D$1000,キーワード!$D40,前々月ワード!$E$3:$E$1000,キーワード!$F40)</f>
        <v>0</v>
      </c>
      <c r="AM40" s="13">
        <f t="shared" si="8"/>
        <v>0</v>
      </c>
      <c r="AN40" s="13">
        <f t="shared" si="8"/>
        <v>0</v>
      </c>
      <c r="AO40" s="13">
        <f t="shared" si="8"/>
        <v>0</v>
      </c>
      <c r="AP40" s="16">
        <f t="shared" si="9"/>
        <v>0</v>
      </c>
      <c r="AQ40" s="16">
        <f t="shared" si="9"/>
        <v>0</v>
      </c>
      <c r="AR40" s="17">
        <f t="shared" si="9"/>
        <v>0</v>
      </c>
    </row>
    <row r="41" spans="3:44" ht="36.65" customHeight="1">
      <c r="C41" s="20">
        <v>36</v>
      </c>
      <c r="D41" s="53">
        <f>現状ワード設定!B38</f>
        <v>0</v>
      </c>
      <c r="E41" s="26" t="str">
        <f>IFERROR(_xlfn.XLOOKUP($D41,現状商品設定!B:B,現状商品設定!C:C,"-"),"-")</f>
        <v>-</v>
      </c>
      <c r="F41" s="56">
        <f>現状ワード設定!G38</f>
        <v>0</v>
      </c>
      <c r="G41" s="60" t="s">
        <v>46</v>
      </c>
      <c r="H41" s="47" t="str">
        <f>IFERROR(_xlfn.XLOOKUP(D41,商品!$D:$D,商品!$H:$H),"")</f>
        <v/>
      </c>
      <c r="I41" s="50" t="str">
        <f>IFERROR(_xlfn.XLOOKUP(D41&amp;F41,現状ワード設定!J:J,現状ワード設定!H:H),"")</f>
        <v/>
      </c>
      <c r="J41" s="47" t="str">
        <f>IFERROR(_xlfn.XLOOKUP(D41&amp;F41,現状ワード設定!J:J,現状ワード設定!I:I),"")</f>
        <v/>
      </c>
      <c r="K41" s="47" t="e">
        <f>IF(AND(T41&gt;=設定!$C$12,W41&gt;=O41),I41*(1+設定!$F$12),IF(AND(T41&gt;=設定!$C$13,W41&lt;O41),I41*(1+設定!$F$13),IF(AND(T41&lt;設定!$C$14,U41&gt;=設定!$E$14),I41*(1+設定!$F$14),IF(AND(T41&lt;設定!$C$15,U41&lt;設定!$E$15),I41*(1+設定!$F$15),"除外"))))</f>
        <v>#VALUE!</v>
      </c>
      <c r="L41" s="58" t="e">
        <f ca="1">IF(消化率!$I$5&lt;1,K41*消化率!$I$5,IF(U41*V41/(K41*消化率!$I$5)&gt;O41,K41*消化率!$I$5,M41))</f>
        <v>#DIV/0!</v>
      </c>
      <c r="M41" s="58" t="e">
        <f t="shared" si="3"/>
        <v>#VALUE!</v>
      </c>
      <c r="N41" s="58" t="e">
        <f ca="1">IF(ROUNDUP(IF(IF(IF(AND(設定!$D$8&lt;=L41,設定!$D$8&lt;J41),設定!$D$8,IF(AND(J41&lt;=L41,J41&lt;設定!$D$8),J41,IF(AND(L41&lt;=J41,J41&lt;設定!$D$8),J41,L41)))=0,設定!$D$8,IF(AND(設定!$D$8&lt;=L41,設定!$D$8&lt;J41),設定!$D$8,IF(AND(J41&lt;=L41,J41&lt;設定!$D$8),J41,IF(AND(L41&lt;=J41,J41&lt;設定!$D$8),J41,L41))))&lt;=H41,H41+1,IF(IF(AND(設定!$D$8&lt;=L41,設定!$D$8&lt;J41),設定!$D$8,IF(AND(J41&lt;=L41,J41&lt;設定!$D$8),J41,IF(AND(L41&lt;=J41,J41&lt;設定!$D$8),J41,L41)))=0,設定!$D$8,IF(AND(設定!$D$8&lt;=L41,設定!$D$8&lt;J41),設定!$D$8,IF(AND(J41&lt;=L41,J41&lt;設定!$D$8),J41,IF(AND(L41&lt;=J41,J41&lt;設定!$D$8),J41,L41))))),0)&gt;40,ROUNDUP(IF(IF(IF(AND(設定!$D$8&lt;=L41,設定!$D$8&lt;J41),設定!$D$8,IF(AND(J41&lt;=L41,J41&lt;設定!$D$8),J41,IF(AND(L41&lt;=J41,J41&lt;設定!$D$8),J41,L41)))=0,設定!$D$8,IF(AND(設定!$D$8&lt;=L41,設定!$D$8&lt;J41),設定!$D$8,IF(AND(J41&lt;=L41,J41&lt;設定!$D$8),J41,IF(AND(L41&lt;=J41,J41&lt;設定!$D$8),J41,L41))))&lt;=H41,H41+1,IF(IF(AND(設定!$D$8&lt;=L41,設定!$D$8&lt;J41),設定!$D$8,IF(AND(J41&lt;=L41,J41&lt;設定!$D$8),J41,IF(AND(L41&lt;=J41,J41&lt;設定!$D$8),J41,L41)))=0,設定!$D$8,IF(AND(設定!$D$8&lt;=L41,設定!$D$8&lt;J41),設定!$D$8,IF(AND(J41&lt;=L41,J41&lt;設定!$D$8),J41,IF(AND(L41&lt;=J41,J41&lt;設定!$D$8),J41,L41))))),0),40)</f>
        <v>#DIV/0!</v>
      </c>
      <c r="O41" s="55">
        <f>IF(G41="標準",設定!$C$4,G41)</f>
        <v>5</v>
      </c>
      <c r="P41" s="45">
        <f t="shared" si="12"/>
        <v>0</v>
      </c>
      <c r="Q41" s="14">
        <f t="shared" si="4"/>
        <v>0</v>
      </c>
      <c r="R41" s="23">
        <f t="shared" si="13"/>
        <v>0</v>
      </c>
      <c r="S41" s="12">
        <f t="shared" si="10"/>
        <v>0</v>
      </c>
      <c r="T41" s="23">
        <f t="shared" si="11"/>
        <v>0</v>
      </c>
      <c r="U41" s="13">
        <f t="shared" si="5"/>
        <v>0</v>
      </c>
      <c r="V41" s="104" t="str">
        <f>INDEX(商品!Q:Q,MATCH(キーワード!D41,商品!D:D,0),1)</f>
        <v>-</v>
      </c>
      <c r="W41" s="15">
        <f t="shared" si="6"/>
        <v>0</v>
      </c>
      <c r="X41" s="22">
        <f>SUMIFS(当月ワード!$J$3:$J$1000,当月ワード!$D$3:$D$1000,キーワード!$D41,当月ワード!$E$3:$E$1000,キーワード!$F41)</f>
        <v>0</v>
      </c>
      <c r="Y41" s="23">
        <f>SUMIFS(前月ワード!$J$3:$J$1000,前月ワード!$D$3:$D$1000,キーワード!$D41,前月ワード!$E$3:$E$1000,キーワード!$F41)</f>
        <v>0</v>
      </c>
      <c r="Z41" s="23">
        <f>SUMIFS(前々月ワード!$J$3:$J$1000,前々月ワード!$D$3:$D$1000,キーワード!$D41,前々月ワード!$E$3:$E$1000,キーワード!$F41)</f>
        <v>0</v>
      </c>
      <c r="AA41" s="22">
        <f>SUMIFS(当月ワード!$W$3:$W$1000,当月ワード!$D$3:$D$1000,キーワード!$D41,当月ワード!$E$3:$E$1000,キーワード!$F41)</f>
        <v>0</v>
      </c>
      <c r="AB41" s="23">
        <f>SUMIFS(前月ワード!$W$3:$W$1000,前月ワード!$D$3:$D$1000,キーワード!$D41,前月ワード!$E$3:$E$1000,キーワード!$F41)</f>
        <v>0</v>
      </c>
      <c r="AC41" s="23">
        <f>SUMIFS(前々月ワード!$W$3:$W$1000,前々月ワード!$D$3:$D$1000,キーワード!$D41,前々月ワード!$E$3:$E$1000,キーワード!$F41)</f>
        <v>0</v>
      </c>
      <c r="AD41" s="23">
        <f t="shared" si="7"/>
        <v>0</v>
      </c>
      <c r="AE41" s="23">
        <f t="shared" si="7"/>
        <v>0</v>
      </c>
      <c r="AF41" s="23">
        <f t="shared" si="7"/>
        <v>0</v>
      </c>
      <c r="AG41" s="22">
        <f>SUMIFS(当月ワード!$X$3:$X$1000,当月ワード!$D$3:$D$1000,キーワード!$D41,当月ワード!$E$3:$E$1000,キーワード!$F41)</f>
        <v>0</v>
      </c>
      <c r="AH41" s="23">
        <f>SUMIFS(前月ワード!$X$3:$X$1000,前月ワード!$D$3:$D$1000,キーワード!$D41,前月ワード!$E$3:$E$1000,キーワード!$F41)</f>
        <v>0</v>
      </c>
      <c r="AI41" s="23">
        <f>SUMIFS(前々月ワード!$X$3:$X$1000,前々月ワード!$D$3:$D$1000,キーワード!$D41,前々月ワード!$E$3:$E$1000,キーワード!$F41)</f>
        <v>0</v>
      </c>
      <c r="AJ41" s="22">
        <f>SUMIFS(当月ワード!$I$3:$I$1000,当月ワード!$D$3:$D$1000,キーワード!$D41,当月ワード!$E$3:$E$1000,キーワード!$F41)</f>
        <v>0</v>
      </c>
      <c r="AK41" s="23">
        <f>SUMIFS(前月ワード!$I$3:$I$1000,前月ワード!$D$3:$D$1000,キーワード!$D41,前月ワード!$E$3:$E$1000,キーワード!$F41)</f>
        <v>0</v>
      </c>
      <c r="AL41" s="23">
        <f>SUMIFS(前々月ワード!$I$3:$I$1000,前々月ワード!$D$3:$D$1000,キーワード!$D41,前々月ワード!$E$3:$E$1000,キーワード!$F41)</f>
        <v>0</v>
      </c>
      <c r="AM41" s="13">
        <f t="shared" si="8"/>
        <v>0</v>
      </c>
      <c r="AN41" s="13">
        <f t="shared" si="8"/>
        <v>0</v>
      </c>
      <c r="AO41" s="13">
        <f t="shared" si="8"/>
        <v>0</v>
      </c>
      <c r="AP41" s="16">
        <f t="shared" si="9"/>
        <v>0</v>
      </c>
      <c r="AQ41" s="16">
        <f t="shared" si="9"/>
        <v>0</v>
      </c>
      <c r="AR41" s="17">
        <f t="shared" si="9"/>
        <v>0</v>
      </c>
    </row>
    <row r="42" spans="3:44" ht="36.65" customHeight="1">
      <c r="C42" s="20">
        <v>37</v>
      </c>
      <c r="D42" s="53">
        <f>現状ワード設定!B39</f>
        <v>0</v>
      </c>
      <c r="E42" s="26" t="str">
        <f>IFERROR(_xlfn.XLOOKUP($D42,現状商品設定!B:B,現状商品設定!C:C,"-"),"-")</f>
        <v>-</v>
      </c>
      <c r="F42" s="56">
        <f>現状ワード設定!G39</f>
        <v>0</v>
      </c>
      <c r="G42" s="60" t="s">
        <v>46</v>
      </c>
      <c r="H42" s="47" t="str">
        <f>IFERROR(_xlfn.XLOOKUP(D42,商品!$D:$D,商品!$H:$H),"")</f>
        <v/>
      </c>
      <c r="I42" s="50" t="str">
        <f>IFERROR(_xlfn.XLOOKUP(D42&amp;F42,現状ワード設定!J:J,現状ワード設定!H:H),"")</f>
        <v/>
      </c>
      <c r="J42" s="47" t="str">
        <f>IFERROR(_xlfn.XLOOKUP(D42&amp;F42,現状ワード設定!J:J,現状ワード設定!I:I),"")</f>
        <v/>
      </c>
      <c r="K42" s="47" t="e">
        <f>IF(AND(T42&gt;=設定!$C$12,W42&gt;=O42),I42*(1+設定!$F$12),IF(AND(T42&gt;=設定!$C$13,W42&lt;O42),I42*(1+設定!$F$13),IF(AND(T42&lt;設定!$C$14,U42&gt;=設定!$E$14),I42*(1+設定!$F$14),IF(AND(T42&lt;設定!$C$15,U42&lt;設定!$E$15),I42*(1+設定!$F$15),"除外"))))</f>
        <v>#VALUE!</v>
      </c>
      <c r="L42" s="58" t="e">
        <f ca="1">IF(消化率!$I$5&lt;1,K42*消化率!$I$5,IF(U42*V42/(K42*消化率!$I$5)&gt;O42,K42*消化率!$I$5,M42))</f>
        <v>#DIV/0!</v>
      </c>
      <c r="M42" s="58" t="e">
        <f t="shared" si="3"/>
        <v>#VALUE!</v>
      </c>
      <c r="N42" s="58" t="e">
        <f ca="1">IF(ROUNDUP(IF(IF(IF(AND(設定!$D$8&lt;=L42,設定!$D$8&lt;J42),設定!$D$8,IF(AND(J42&lt;=L42,J42&lt;設定!$D$8),J42,IF(AND(L42&lt;=J42,J42&lt;設定!$D$8),J42,L42)))=0,設定!$D$8,IF(AND(設定!$D$8&lt;=L42,設定!$D$8&lt;J42),設定!$D$8,IF(AND(J42&lt;=L42,J42&lt;設定!$D$8),J42,IF(AND(L42&lt;=J42,J42&lt;設定!$D$8),J42,L42))))&lt;=H42,H42+1,IF(IF(AND(設定!$D$8&lt;=L42,設定!$D$8&lt;J42),設定!$D$8,IF(AND(J42&lt;=L42,J42&lt;設定!$D$8),J42,IF(AND(L42&lt;=J42,J42&lt;設定!$D$8),J42,L42)))=0,設定!$D$8,IF(AND(設定!$D$8&lt;=L42,設定!$D$8&lt;J42),設定!$D$8,IF(AND(J42&lt;=L42,J42&lt;設定!$D$8),J42,IF(AND(L42&lt;=J42,J42&lt;設定!$D$8),J42,L42))))),0)&gt;40,ROUNDUP(IF(IF(IF(AND(設定!$D$8&lt;=L42,設定!$D$8&lt;J42),設定!$D$8,IF(AND(J42&lt;=L42,J42&lt;設定!$D$8),J42,IF(AND(L42&lt;=J42,J42&lt;設定!$D$8),J42,L42)))=0,設定!$D$8,IF(AND(設定!$D$8&lt;=L42,設定!$D$8&lt;J42),設定!$D$8,IF(AND(J42&lt;=L42,J42&lt;設定!$D$8),J42,IF(AND(L42&lt;=J42,J42&lt;設定!$D$8),J42,L42))))&lt;=H42,H42+1,IF(IF(AND(設定!$D$8&lt;=L42,設定!$D$8&lt;J42),設定!$D$8,IF(AND(J42&lt;=L42,J42&lt;設定!$D$8),J42,IF(AND(L42&lt;=J42,J42&lt;設定!$D$8),J42,L42)))=0,設定!$D$8,IF(AND(設定!$D$8&lt;=L42,設定!$D$8&lt;J42),設定!$D$8,IF(AND(J42&lt;=L42,J42&lt;設定!$D$8),J42,IF(AND(L42&lt;=J42,J42&lt;設定!$D$8),J42,L42))))),0),40)</f>
        <v>#DIV/0!</v>
      </c>
      <c r="O42" s="55">
        <f>IF(G42="標準",設定!$C$4,G42)</f>
        <v>5</v>
      </c>
      <c r="P42" s="45">
        <f t="shared" si="12"/>
        <v>0</v>
      </c>
      <c r="Q42" s="14">
        <f t="shared" si="4"/>
        <v>0</v>
      </c>
      <c r="R42" s="23">
        <f t="shared" si="13"/>
        <v>0</v>
      </c>
      <c r="S42" s="12">
        <f t="shared" si="10"/>
        <v>0</v>
      </c>
      <c r="T42" s="23">
        <f t="shared" si="11"/>
        <v>0</v>
      </c>
      <c r="U42" s="13">
        <f t="shared" si="5"/>
        <v>0</v>
      </c>
      <c r="V42" s="104" t="str">
        <f>INDEX(商品!Q:Q,MATCH(キーワード!D42,商品!D:D,0),1)</f>
        <v>-</v>
      </c>
      <c r="W42" s="15">
        <f t="shared" si="6"/>
        <v>0</v>
      </c>
      <c r="X42" s="22">
        <f>SUMIFS(当月ワード!$J$3:$J$1000,当月ワード!$D$3:$D$1000,キーワード!$D42,当月ワード!$E$3:$E$1000,キーワード!$F42)</f>
        <v>0</v>
      </c>
      <c r="Y42" s="23">
        <f>SUMIFS(前月ワード!$J$3:$J$1000,前月ワード!$D$3:$D$1000,キーワード!$D42,前月ワード!$E$3:$E$1000,キーワード!$F42)</f>
        <v>0</v>
      </c>
      <c r="Z42" s="23">
        <f>SUMIFS(前々月ワード!$J$3:$J$1000,前々月ワード!$D$3:$D$1000,キーワード!$D42,前々月ワード!$E$3:$E$1000,キーワード!$F42)</f>
        <v>0</v>
      </c>
      <c r="AA42" s="22">
        <f>SUMIFS(当月ワード!$W$3:$W$1000,当月ワード!$D$3:$D$1000,キーワード!$D42,当月ワード!$E$3:$E$1000,キーワード!$F42)</f>
        <v>0</v>
      </c>
      <c r="AB42" s="23">
        <f>SUMIFS(前月ワード!$W$3:$W$1000,前月ワード!$D$3:$D$1000,キーワード!$D42,前月ワード!$E$3:$E$1000,キーワード!$F42)</f>
        <v>0</v>
      </c>
      <c r="AC42" s="23">
        <f>SUMIFS(前々月ワード!$W$3:$W$1000,前々月ワード!$D$3:$D$1000,キーワード!$D42,前々月ワード!$E$3:$E$1000,キーワード!$F42)</f>
        <v>0</v>
      </c>
      <c r="AD42" s="23">
        <f t="shared" si="7"/>
        <v>0</v>
      </c>
      <c r="AE42" s="23">
        <f t="shared" si="7"/>
        <v>0</v>
      </c>
      <c r="AF42" s="23">
        <f t="shared" si="7"/>
        <v>0</v>
      </c>
      <c r="AG42" s="22">
        <f>SUMIFS(当月ワード!$X$3:$X$1000,当月ワード!$D$3:$D$1000,キーワード!$D42,当月ワード!$E$3:$E$1000,キーワード!$F42)</f>
        <v>0</v>
      </c>
      <c r="AH42" s="23">
        <f>SUMIFS(前月ワード!$X$3:$X$1000,前月ワード!$D$3:$D$1000,キーワード!$D42,前月ワード!$E$3:$E$1000,キーワード!$F42)</f>
        <v>0</v>
      </c>
      <c r="AI42" s="23">
        <f>SUMIFS(前々月ワード!$X$3:$X$1000,前々月ワード!$D$3:$D$1000,キーワード!$D42,前々月ワード!$E$3:$E$1000,キーワード!$F42)</f>
        <v>0</v>
      </c>
      <c r="AJ42" s="22">
        <f>SUMIFS(当月ワード!$I$3:$I$1000,当月ワード!$D$3:$D$1000,キーワード!$D42,当月ワード!$E$3:$E$1000,キーワード!$F42)</f>
        <v>0</v>
      </c>
      <c r="AK42" s="23">
        <f>SUMIFS(前月ワード!$I$3:$I$1000,前月ワード!$D$3:$D$1000,キーワード!$D42,前月ワード!$E$3:$E$1000,キーワード!$F42)</f>
        <v>0</v>
      </c>
      <c r="AL42" s="23">
        <f>SUMIFS(前々月ワード!$I$3:$I$1000,前々月ワード!$D$3:$D$1000,キーワード!$D42,前々月ワード!$E$3:$E$1000,キーワード!$F42)</f>
        <v>0</v>
      </c>
      <c r="AM42" s="13">
        <f t="shared" si="8"/>
        <v>0</v>
      </c>
      <c r="AN42" s="13">
        <f t="shared" si="8"/>
        <v>0</v>
      </c>
      <c r="AO42" s="13">
        <f t="shared" si="8"/>
        <v>0</v>
      </c>
      <c r="AP42" s="16">
        <f t="shared" si="9"/>
        <v>0</v>
      </c>
      <c r="AQ42" s="16">
        <f t="shared" si="9"/>
        <v>0</v>
      </c>
      <c r="AR42" s="17">
        <f t="shared" si="9"/>
        <v>0</v>
      </c>
    </row>
    <row r="43" spans="3:44" ht="36.65" customHeight="1">
      <c r="C43" s="20">
        <v>38</v>
      </c>
      <c r="D43" s="53">
        <f>現状ワード設定!B40</f>
        <v>0</v>
      </c>
      <c r="E43" s="26" t="str">
        <f>IFERROR(_xlfn.XLOOKUP($D43,現状商品設定!B:B,現状商品設定!C:C,"-"),"-")</f>
        <v>-</v>
      </c>
      <c r="F43" s="56">
        <f>現状ワード設定!G40</f>
        <v>0</v>
      </c>
      <c r="G43" s="60" t="s">
        <v>46</v>
      </c>
      <c r="H43" s="47" t="str">
        <f>IFERROR(_xlfn.XLOOKUP(D43,商品!$D:$D,商品!$H:$H),"")</f>
        <v/>
      </c>
      <c r="I43" s="50" t="str">
        <f>IFERROR(_xlfn.XLOOKUP(D43&amp;F43,現状ワード設定!J:J,現状ワード設定!H:H),"")</f>
        <v/>
      </c>
      <c r="J43" s="47" t="str">
        <f>IFERROR(_xlfn.XLOOKUP(D43&amp;F43,現状ワード設定!J:J,現状ワード設定!I:I),"")</f>
        <v/>
      </c>
      <c r="K43" s="47" t="e">
        <f>IF(AND(T43&gt;=設定!$C$12,W43&gt;=O43),I43*(1+設定!$F$12),IF(AND(T43&gt;=設定!$C$13,W43&lt;O43),I43*(1+設定!$F$13),IF(AND(T43&lt;設定!$C$14,U43&gt;=設定!$E$14),I43*(1+設定!$F$14),IF(AND(T43&lt;設定!$C$15,U43&lt;設定!$E$15),I43*(1+設定!$F$15),"除外"))))</f>
        <v>#VALUE!</v>
      </c>
      <c r="L43" s="58" t="e">
        <f ca="1">IF(消化率!$I$5&lt;1,K43*消化率!$I$5,IF(U43*V43/(K43*消化率!$I$5)&gt;O43,K43*消化率!$I$5,M43))</f>
        <v>#DIV/0!</v>
      </c>
      <c r="M43" s="58" t="e">
        <f t="shared" si="3"/>
        <v>#VALUE!</v>
      </c>
      <c r="N43" s="58" t="e">
        <f ca="1">IF(ROUNDUP(IF(IF(IF(AND(設定!$D$8&lt;=L43,設定!$D$8&lt;J43),設定!$D$8,IF(AND(J43&lt;=L43,J43&lt;設定!$D$8),J43,IF(AND(L43&lt;=J43,J43&lt;設定!$D$8),J43,L43)))=0,設定!$D$8,IF(AND(設定!$D$8&lt;=L43,設定!$D$8&lt;J43),設定!$D$8,IF(AND(J43&lt;=L43,J43&lt;設定!$D$8),J43,IF(AND(L43&lt;=J43,J43&lt;設定!$D$8),J43,L43))))&lt;=H43,H43+1,IF(IF(AND(設定!$D$8&lt;=L43,設定!$D$8&lt;J43),設定!$D$8,IF(AND(J43&lt;=L43,J43&lt;設定!$D$8),J43,IF(AND(L43&lt;=J43,J43&lt;設定!$D$8),J43,L43)))=0,設定!$D$8,IF(AND(設定!$D$8&lt;=L43,設定!$D$8&lt;J43),設定!$D$8,IF(AND(J43&lt;=L43,J43&lt;設定!$D$8),J43,IF(AND(L43&lt;=J43,J43&lt;設定!$D$8),J43,L43))))),0)&gt;40,ROUNDUP(IF(IF(IF(AND(設定!$D$8&lt;=L43,設定!$D$8&lt;J43),設定!$D$8,IF(AND(J43&lt;=L43,J43&lt;設定!$D$8),J43,IF(AND(L43&lt;=J43,J43&lt;設定!$D$8),J43,L43)))=0,設定!$D$8,IF(AND(設定!$D$8&lt;=L43,設定!$D$8&lt;J43),設定!$D$8,IF(AND(J43&lt;=L43,J43&lt;設定!$D$8),J43,IF(AND(L43&lt;=J43,J43&lt;設定!$D$8),J43,L43))))&lt;=H43,H43+1,IF(IF(AND(設定!$D$8&lt;=L43,設定!$D$8&lt;J43),設定!$D$8,IF(AND(J43&lt;=L43,J43&lt;設定!$D$8),J43,IF(AND(L43&lt;=J43,J43&lt;設定!$D$8),J43,L43)))=0,設定!$D$8,IF(AND(設定!$D$8&lt;=L43,設定!$D$8&lt;J43),設定!$D$8,IF(AND(J43&lt;=L43,J43&lt;設定!$D$8),J43,IF(AND(L43&lt;=J43,J43&lt;設定!$D$8),J43,L43))))),0),40)</f>
        <v>#DIV/0!</v>
      </c>
      <c r="O43" s="55">
        <f>IF(G43="標準",設定!$C$4,G43)</f>
        <v>5</v>
      </c>
      <c r="P43" s="45">
        <f t="shared" si="12"/>
        <v>0</v>
      </c>
      <c r="Q43" s="14">
        <f t="shared" si="4"/>
        <v>0</v>
      </c>
      <c r="R43" s="23">
        <f t="shared" si="13"/>
        <v>0</v>
      </c>
      <c r="S43" s="12">
        <f t="shared" si="10"/>
        <v>0</v>
      </c>
      <c r="T43" s="23">
        <f t="shared" si="11"/>
        <v>0</v>
      </c>
      <c r="U43" s="13">
        <f t="shared" si="5"/>
        <v>0</v>
      </c>
      <c r="V43" s="104" t="str">
        <f>INDEX(商品!Q:Q,MATCH(キーワード!D43,商品!D:D,0),1)</f>
        <v>-</v>
      </c>
      <c r="W43" s="15">
        <f t="shared" si="6"/>
        <v>0</v>
      </c>
      <c r="X43" s="22">
        <f>SUMIFS(当月ワード!$J$3:$J$1000,当月ワード!$D$3:$D$1000,キーワード!$D43,当月ワード!$E$3:$E$1000,キーワード!$F43)</f>
        <v>0</v>
      </c>
      <c r="Y43" s="23">
        <f>SUMIFS(前月ワード!$J$3:$J$1000,前月ワード!$D$3:$D$1000,キーワード!$D43,前月ワード!$E$3:$E$1000,キーワード!$F43)</f>
        <v>0</v>
      </c>
      <c r="Z43" s="23">
        <f>SUMIFS(前々月ワード!$J$3:$J$1000,前々月ワード!$D$3:$D$1000,キーワード!$D43,前々月ワード!$E$3:$E$1000,キーワード!$F43)</f>
        <v>0</v>
      </c>
      <c r="AA43" s="22">
        <f>SUMIFS(当月ワード!$W$3:$W$1000,当月ワード!$D$3:$D$1000,キーワード!$D43,当月ワード!$E$3:$E$1000,キーワード!$F43)</f>
        <v>0</v>
      </c>
      <c r="AB43" s="23">
        <f>SUMIFS(前月ワード!$W$3:$W$1000,前月ワード!$D$3:$D$1000,キーワード!$D43,前月ワード!$E$3:$E$1000,キーワード!$F43)</f>
        <v>0</v>
      </c>
      <c r="AC43" s="23">
        <f>SUMIFS(前々月ワード!$W$3:$W$1000,前々月ワード!$D$3:$D$1000,キーワード!$D43,前々月ワード!$E$3:$E$1000,キーワード!$F43)</f>
        <v>0</v>
      </c>
      <c r="AD43" s="23">
        <f t="shared" si="7"/>
        <v>0</v>
      </c>
      <c r="AE43" s="23">
        <f t="shared" si="7"/>
        <v>0</v>
      </c>
      <c r="AF43" s="23">
        <f t="shared" si="7"/>
        <v>0</v>
      </c>
      <c r="AG43" s="22">
        <f>SUMIFS(当月ワード!$X$3:$X$1000,当月ワード!$D$3:$D$1000,キーワード!$D43,当月ワード!$E$3:$E$1000,キーワード!$F43)</f>
        <v>0</v>
      </c>
      <c r="AH43" s="23">
        <f>SUMIFS(前月ワード!$X$3:$X$1000,前月ワード!$D$3:$D$1000,キーワード!$D43,前月ワード!$E$3:$E$1000,キーワード!$F43)</f>
        <v>0</v>
      </c>
      <c r="AI43" s="23">
        <f>SUMIFS(前々月ワード!$X$3:$X$1000,前々月ワード!$D$3:$D$1000,キーワード!$D43,前々月ワード!$E$3:$E$1000,キーワード!$F43)</f>
        <v>0</v>
      </c>
      <c r="AJ43" s="22">
        <f>SUMIFS(当月ワード!$I$3:$I$1000,当月ワード!$D$3:$D$1000,キーワード!$D43,当月ワード!$E$3:$E$1000,キーワード!$F43)</f>
        <v>0</v>
      </c>
      <c r="AK43" s="23">
        <f>SUMIFS(前月ワード!$I$3:$I$1000,前月ワード!$D$3:$D$1000,キーワード!$D43,前月ワード!$E$3:$E$1000,キーワード!$F43)</f>
        <v>0</v>
      </c>
      <c r="AL43" s="23">
        <f>SUMIFS(前々月ワード!$I$3:$I$1000,前々月ワード!$D$3:$D$1000,キーワード!$D43,前々月ワード!$E$3:$E$1000,キーワード!$F43)</f>
        <v>0</v>
      </c>
      <c r="AM43" s="13">
        <f t="shared" si="8"/>
        <v>0</v>
      </c>
      <c r="AN43" s="13">
        <f t="shared" si="8"/>
        <v>0</v>
      </c>
      <c r="AO43" s="13">
        <f t="shared" si="8"/>
        <v>0</v>
      </c>
      <c r="AP43" s="16">
        <f t="shared" si="9"/>
        <v>0</v>
      </c>
      <c r="AQ43" s="16">
        <f t="shared" si="9"/>
        <v>0</v>
      </c>
      <c r="AR43" s="17">
        <f t="shared" si="9"/>
        <v>0</v>
      </c>
    </row>
    <row r="44" spans="3:44" ht="36.65" customHeight="1">
      <c r="C44" s="20">
        <v>39</v>
      </c>
      <c r="D44" s="53">
        <f>現状ワード設定!B41</f>
        <v>0</v>
      </c>
      <c r="E44" s="26" t="str">
        <f>IFERROR(_xlfn.XLOOKUP($D44,現状商品設定!B:B,現状商品設定!C:C,"-"),"-")</f>
        <v>-</v>
      </c>
      <c r="F44" s="56">
        <f>現状ワード設定!G41</f>
        <v>0</v>
      </c>
      <c r="G44" s="60" t="s">
        <v>46</v>
      </c>
      <c r="H44" s="47" t="str">
        <f>IFERROR(_xlfn.XLOOKUP(D44,商品!$D:$D,商品!$H:$H),"")</f>
        <v/>
      </c>
      <c r="I44" s="50" t="str">
        <f>IFERROR(_xlfn.XLOOKUP(D44&amp;F44,現状ワード設定!J:J,現状ワード設定!H:H),"")</f>
        <v/>
      </c>
      <c r="J44" s="47" t="str">
        <f>IFERROR(_xlfn.XLOOKUP(D44&amp;F44,現状ワード設定!J:J,現状ワード設定!I:I),"")</f>
        <v/>
      </c>
      <c r="K44" s="47" t="e">
        <f>IF(AND(T44&gt;=設定!$C$12,W44&gt;=O44),I44*(1+設定!$F$12),IF(AND(T44&gt;=設定!$C$13,W44&lt;O44),I44*(1+設定!$F$13),IF(AND(T44&lt;設定!$C$14,U44&gt;=設定!$E$14),I44*(1+設定!$F$14),IF(AND(T44&lt;設定!$C$15,U44&lt;設定!$E$15),I44*(1+設定!$F$15),"除外"))))</f>
        <v>#VALUE!</v>
      </c>
      <c r="L44" s="58" t="e">
        <f ca="1">IF(消化率!$I$5&lt;1,K44*消化率!$I$5,IF(U44*V44/(K44*消化率!$I$5)&gt;O44,K44*消化率!$I$5,M44))</f>
        <v>#DIV/0!</v>
      </c>
      <c r="M44" s="58" t="e">
        <f t="shared" si="3"/>
        <v>#VALUE!</v>
      </c>
      <c r="N44" s="58" t="e">
        <f ca="1">IF(ROUNDUP(IF(IF(IF(AND(設定!$D$8&lt;=L44,設定!$D$8&lt;J44),設定!$D$8,IF(AND(J44&lt;=L44,J44&lt;設定!$D$8),J44,IF(AND(L44&lt;=J44,J44&lt;設定!$D$8),J44,L44)))=0,設定!$D$8,IF(AND(設定!$D$8&lt;=L44,設定!$D$8&lt;J44),設定!$D$8,IF(AND(J44&lt;=L44,J44&lt;設定!$D$8),J44,IF(AND(L44&lt;=J44,J44&lt;設定!$D$8),J44,L44))))&lt;=H44,H44+1,IF(IF(AND(設定!$D$8&lt;=L44,設定!$D$8&lt;J44),設定!$D$8,IF(AND(J44&lt;=L44,J44&lt;設定!$D$8),J44,IF(AND(L44&lt;=J44,J44&lt;設定!$D$8),J44,L44)))=0,設定!$D$8,IF(AND(設定!$D$8&lt;=L44,設定!$D$8&lt;J44),設定!$D$8,IF(AND(J44&lt;=L44,J44&lt;設定!$D$8),J44,IF(AND(L44&lt;=J44,J44&lt;設定!$D$8),J44,L44))))),0)&gt;40,ROUNDUP(IF(IF(IF(AND(設定!$D$8&lt;=L44,設定!$D$8&lt;J44),設定!$D$8,IF(AND(J44&lt;=L44,J44&lt;設定!$D$8),J44,IF(AND(L44&lt;=J44,J44&lt;設定!$D$8),J44,L44)))=0,設定!$D$8,IF(AND(設定!$D$8&lt;=L44,設定!$D$8&lt;J44),設定!$D$8,IF(AND(J44&lt;=L44,J44&lt;設定!$D$8),J44,IF(AND(L44&lt;=J44,J44&lt;設定!$D$8),J44,L44))))&lt;=H44,H44+1,IF(IF(AND(設定!$D$8&lt;=L44,設定!$D$8&lt;J44),設定!$D$8,IF(AND(J44&lt;=L44,J44&lt;設定!$D$8),J44,IF(AND(L44&lt;=J44,J44&lt;設定!$D$8),J44,L44)))=0,設定!$D$8,IF(AND(設定!$D$8&lt;=L44,設定!$D$8&lt;J44),設定!$D$8,IF(AND(J44&lt;=L44,J44&lt;設定!$D$8),J44,IF(AND(L44&lt;=J44,J44&lt;設定!$D$8),J44,L44))))),0),40)</f>
        <v>#DIV/0!</v>
      </c>
      <c r="O44" s="55">
        <f>IF(G44="標準",設定!$C$4,G44)</f>
        <v>5</v>
      </c>
      <c r="P44" s="45">
        <f t="shared" si="12"/>
        <v>0</v>
      </c>
      <c r="Q44" s="14">
        <f t="shared" si="4"/>
        <v>0</v>
      </c>
      <c r="R44" s="23">
        <f t="shared" si="13"/>
        <v>0</v>
      </c>
      <c r="S44" s="12">
        <f t="shared" si="10"/>
        <v>0</v>
      </c>
      <c r="T44" s="23">
        <f t="shared" si="11"/>
        <v>0</v>
      </c>
      <c r="U44" s="13">
        <f t="shared" si="5"/>
        <v>0</v>
      </c>
      <c r="V44" s="104" t="str">
        <f>INDEX(商品!Q:Q,MATCH(キーワード!D44,商品!D:D,0),1)</f>
        <v>-</v>
      </c>
      <c r="W44" s="15">
        <f t="shared" si="6"/>
        <v>0</v>
      </c>
      <c r="X44" s="22">
        <f>SUMIFS(当月ワード!$J$3:$J$1000,当月ワード!$D$3:$D$1000,キーワード!$D44,当月ワード!$E$3:$E$1000,キーワード!$F44)</f>
        <v>0</v>
      </c>
      <c r="Y44" s="23">
        <f>SUMIFS(前月ワード!$J$3:$J$1000,前月ワード!$D$3:$D$1000,キーワード!$D44,前月ワード!$E$3:$E$1000,キーワード!$F44)</f>
        <v>0</v>
      </c>
      <c r="Z44" s="23">
        <f>SUMIFS(前々月ワード!$J$3:$J$1000,前々月ワード!$D$3:$D$1000,キーワード!$D44,前々月ワード!$E$3:$E$1000,キーワード!$F44)</f>
        <v>0</v>
      </c>
      <c r="AA44" s="22">
        <f>SUMIFS(当月ワード!$W$3:$W$1000,当月ワード!$D$3:$D$1000,キーワード!$D44,当月ワード!$E$3:$E$1000,キーワード!$F44)</f>
        <v>0</v>
      </c>
      <c r="AB44" s="23">
        <f>SUMIFS(前月ワード!$W$3:$W$1000,前月ワード!$D$3:$D$1000,キーワード!$D44,前月ワード!$E$3:$E$1000,キーワード!$F44)</f>
        <v>0</v>
      </c>
      <c r="AC44" s="23">
        <f>SUMIFS(前々月ワード!$W$3:$W$1000,前々月ワード!$D$3:$D$1000,キーワード!$D44,前々月ワード!$E$3:$E$1000,キーワード!$F44)</f>
        <v>0</v>
      </c>
      <c r="AD44" s="23">
        <f t="shared" si="7"/>
        <v>0</v>
      </c>
      <c r="AE44" s="23">
        <f t="shared" si="7"/>
        <v>0</v>
      </c>
      <c r="AF44" s="23">
        <f t="shared" si="7"/>
        <v>0</v>
      </c>
      <c r="AG44" s="22">
        <f>SUMIFS(当月ワード!$X$3:$X$1000,当月ワード!$D$3:$D$1000,キーワード!$D44,当月ワード!$E$3:$E$1000,キーワード!$F44)</f>
        <v>0</v>
      </c>
      <c r="AH44" s="23">
        <f>SUMIFS(前月ワード!$X$3:$X$1000,前月ワード!$D$3:$D$1000,キーワード!$D44,前月ワード!$E$3:$E$1000,キーワード!$F44)</f>
        <v>0</v>
      </c>
      <c r="AI44" s="23">
        <f>SUMIFS(前々月ワード!$X$3:$X$1000,前々月ワード!$D$3:$D$1000,キーワード!$D44,前々月ワード!$E$3:$E$1000,キーワード!$F44)</f>
        <v>0</v>
      </c>
      <c r="AJ44" s="22">
        <f>SUMIFS(当月ワード!$I$3:$I$1000,当月ワード!$D$3:$D$1000,キーワード!$D44,当月ワード!$E$3:$E$1000,キーワード!$F44)</f>
        <v>0</v>
      </c>
      <c r="AK44" s="23">
        <f>SUMIFS(前月ワード!$I$3:$I$1000,前月ワード!$D$3:$D$1000,キーワード!$D44,前月ワード!$E$3:$E$1000,キーワード!$F44)</f>
        <v>0</v>
      </c>
      <c r="AL44" s="23">
        <f>SUMIFS(前々月ワード!$I$3:$I$1000,前々月ワード!$D$3:$D$1000,キーワード!$D44,前々月ワード!$E$3:$E$1000,キーワード!$F44)</f>
        <v>0</v>
      </c>
      <c r="AM44" s="13">
        <f t="shared" si="8"/>
        <v>0</v>
      </c>
      <c r="AN44" s="13">
        <f t="shared" si="8"/>
        <v>0</v>
      </c>
      <c r="AO44" s="13">
        <f t="shared" si="8"/>
        <v>0</v>
      </c>
      <c r="AP44" s="16">
        <f t="shared" si="9"/>
        <v>0</v>
      </c>
      <c r="AQ44" s="16">
        <f t="shared" si="9"/>
        <v>0</v>
      </c>
      <c r="AR44" s="17">
        <f t="shared" si="9"/>
        <v>0</v>
      </c>
    </row>
    <row r="45" spans="3:44" ht="36.65" customHeight="1">
      <c r="C45" s="20">
        <v>40</v>
      </c>
      <c r="D45" s="53">
        <f>現状ワード設定!B42</f>
        <v>0</v>
      </c>
      <c r="E45" s="26" t="str">
        <f>IFERROR(_xlfn.XLOOKUP($D45,現状商品設定!B:B,現状商品設定!C:C,"-"),"-")</f>
        <v>-</v>
      </c>
      <c r="F45" s="56">
        <f>現状ワード設定!G42</f>
        <v>0</v>
      </c>
      <c r="G45" s="60" t="s">
        <v>46</v>
      </c>
      <c r="H45" s="47" t="str">
        <f>IFERROR(_xlfn.XLOOKUP(D45,商品!$D:$D,商品!$H:$H),"")</f>
        <v/>
      </c>
      <c r="I45" s="50" t="str">
        <f>IFERROR(_xlfn.XLOOKUP(D45&amp;F45,現状ワード設定!J:J,現状ワード設定!H:H),"")</f>
        <v/>
      </c>
      <c r="J45" s="47" t="str">
        <f>IFERROR(_xlfn.XLOOKUP(D45&amp;F45,現状ワード設定!J:J,現状ワード設定!I:I),"")</f>
        <v/>
      </c>
      <c r="K45" s="47" t="e">
        <f>IF(AND(T45&gt;=設定!$C$12,W45&gt;=O45),I45*(1+設定!$F$12),IF(AND(T45&gt;=設定!$C$13,W45&lt;O45),I45*(1+設定!$F$13),IF(AND(T45&lt;設定!$C$14,U45&gt;=設定!$E$14),I45*(1+設定!$F$14),IF(AND(T45&lt;設定!$C$15,U45&lt;設定!$E$15),I45*(1+設定!$F$15),"除外"))))</f>
        <v>#VALUE!</v>
      </c>
      <c r="L45" s="58" t="e">
        <f ca="1">IF(消化率!$I$5&lt;1,K45*消化率!$I$5,IF(U45*V45/(K45*消化率!$I$5)&gt;O45,K45*消化率!$I$5,M45))</f>
        <v>#DIV/0!</v>
      </c>
      <c r="M45" s="58" t="e">
        <f t="shared" si="3"/>
        <v>#VALUE!</v>
      </c>
      <c r="N45" s="58" t="e">
        <f ca="1">IF(ROUNDUP(IF(IF(IF(AND(設定!$D$8&lt;=L45,設定!$D$8&lt;J45),設定!$D$8,IF(AND(J45&lt;=L45,J45&lt;設定!$D$8),J45,IF(AND(L45&lt;=J45,J45&lt;設定!$D$8),J45,L45)))=0,設定!$D$8,IF(AND(設定!$D$8&lt;=L45,設定!$D$8&lt;J45),設定!$D$8,IF(AND(J45&lt;=L45,J45&lt;設定!$D$8),J45,IF(AND(L45&lt;=J45,J45&lt;設定!$D$8),J45,L45))))&lt;=H45,H45+1,IF(IF(AND(設定!$D$8&lt;=L45,設定!$D$8&lt;J45),設定!$D$8,IF(AND(J45&lt;=L45,J45&lt;設定!$D$8),J45,IF(AND(L45&lt;=J45,J45&lt;設定!$D$8),J45,L45)))=0,設定!$D$8,IF(AND(設定!$D$8&lt;=L45,設定!$D$8&lt;J45),設定!$D$8,IF(AND(J45&lt;=L45,J45&lt;設定!$D$8),J45,IF(AND(L45&lt;=J45,J45&lt;設定!$D$8),J45,L45))))),0)&gt;40,ROUNDUP(IF(IF(IF(AND(設定!$D$8&lt;=L45,設定!$D$8&lt;J45),設定!$D$8,IF(AND(J45&lt;=L45,J45&lt;設定!$D$8),J45,IF(AND(L45&lt;=J45,J45&lt;設定!$D$8),J45,L45)))=0,設定!$D$8,IF(AND(設定!$D$8&lt;=L45,設定!$D$8&lt;J45),設定!$D$8,IF(AND(J45&lt;=L45,J45&lt;設定!$D$8),J45,IF(AND(L45&lt;=J45,J45&lt;設定!$D$8),J45,L45))))&lt;=H45,H45+1,IF(IF(AND(設定!$D$8&lt;=L45,設定!$D$8&lt;J45),設定!$D$8,IF(AND(J45&lt;=L45,J45&lt;設定!$D$8),J45,IF(AND(L45&lt;=J45,J45&lt;設定!$D$8),J45,L45)))=0,設定!$D$8,IF(AND(設定!$D$8&lt;=L45,設定!$D$8&lt;J45),設定!$D$8,IF(AND(J45&lt;=L45,J45&lt;設定!$D$8),J45,IF(AND(L45&lt;=J45,J45&lt;設定!$D$8),J45,L45))))),0),40)</f>
        <v>#DIV/0!</v>
      </c>
      <c r="O45" s="55">
        <f>IF(G45="標準",設定!$C$4,G45)</f>
        <v>5</v>
      </c>
      <c r="P45" s="45">
        <f t="shared" si="12"/>
        <v>0</v>
      </c>
      <c r="Q45" s="14">
        <f t="shared" si="4"/>
        <v>0</v>
      </c>
      <c r="R45" s="23">
        <f t="shared" si="13"/>
        <v>0</v>
      </c>
      <c r="S45" s="12">
        <f t="shared" si="10"/>
        <v>0</v>
      </c>
      <c r="T45" s="23">
        <f t="shared" si="11"/>
        <v>0</v>
      </c>
      <c r="U45" s="13">
        <f t="shared" si="5"/>
        <v>0</v>
      </c>
      <c r="V45" s="104" t="str">
        <f>INDEX(商品!Q:Q,MATCH(キーワード!D45,商品!D:D,0),1)</f>
        <v>-</v>
      </c>
      <c r="W45" s="15">
        <f t="shared" si="6"/>
        <v>0</v>
      </c>
      <c r="X45" s="22">
        <f>SUMIFS(当月ワード!$J$3:$J$1000,当月ワード!$D$3:$D$1000,キーワード!$D45,当月ワード!$E$3:$E$1000,キーワード!$F45)</f>
        <v>0</v>
      </c>
      <c r="Y45" s="23">
        <f>SUMIFS(前月ワード!$J$3:$J$1000,前月ワード!$D$3:$D$1000,キーワード!$D45,前月ワード!$E$3:$E$1000,キーワード!$F45)</f>
        <v>0</v>
      </c>
      <c r="Z45" s="23">
        <f>SUMIFS(前々月ワード!$J$3:$J$1000,前々月ワード!$D$3:$D$1000,キーワード!$D45,前々月ワード!$E$3:$E$1000,キーワード!$F45)</f>
        <v>0</v>
      </c>
      <c r="AA45" s="22">
        <f>SUMIFS(当月ワード!$W$3:$W$1000,当月ワード!$D$3:$D$1000,キーワード!$D45,当月ワード!$E$3:$E$1000,キーワード!$F45)</f>
        <v>0</v>
      </c>
      <c r="AB45" s="23">
        <f>SUMIFS(前月ワード!$W$3:$W$1000,前月ワード!$D$3:$D$1000,キーワード!$D45,前月ワード!$E$3:$E$1000,キーワード!$F45)</f>
        <v>0</v>
      </c>
      <c r="AC45" s="23">
        <f>SUMIFS(前々月ワード!$W$3:$W$1000,前々月ワード!$D$3:$D$1000,キーワード!$D45,前々月ワード!$E$3:$E$1000,キーワード!$F45)</f>
        <v>0</v>
      </c>
      <c r="AD45" s="23">
        <f t="shared" si="7"/>
        <v>0</v>
      </c>
      <c r="AE45" s="23">
        <f t="shared" si="7"/>
        <v>0</v>
      </c>
      <c r="AF45" s="23">
        <f t="shared" si="7"/>
        <v>0</v>
      </c>
      <c r="AG45" s="22">
        <f>SUMIFS(当月ワード!$X$3:$X$1000,当月ワード!$D$3:$D$1000,キーワード!$D45,当月ワード!$E$3:$E$1000,キーワード!$F45)</f>
        <v>0</v>
      </c>
      <c r="AH45" s="23">
        <f>SUMIFS(前月ワード!$X$3:$X$1000,前月ワード!$D$3:$D$1000,キーワード!$D45,前月ワード!$E$3:$E$1000,キーワード!$F45)</f>
        <v>0</v>
      </c>
      <c r="AI45" s="23">
        <f>SUMIFS(前々月ワード!$X$3:$X$1000,前々月ワード!$D$3:$D$1000,キーワード!$D45,前々月ワード!$E$3:$E$1000,キーワード!$F45)</f>
        <v>0</v>
      </c>
      <c r="AJ45" s="22">
        <f>SUMIFS(当月ワード!$I$3:$I$1000,当月ワード!$D$3:$D$1000,キーワード!$D45,当月ワード!$E$3:$E$1000,キーワード!$F45)</f>
        <v>0</v>
      </c>
      <c r="AK45" s="23">
        <f>SUMIFS(前月ワード!$I$3:$I$1000,前月ワード!$D$3:$D$1000,キーワード!$D45,前月ワード!$E$3:$E$1000,キーワード!$F45)</f>
        <v>0</v>
      </c>
      <c r="AL45" s="23">
        <f>SUMIFS(前々月ワード!$I$3:$I$1000,前々月ワード!$D$3:$D$1000,キーワード!$D45,前々月ワード!$E$3:$E$1000,キーワード!$F45)</f>
        <v>0</v>
      </c>
      <c r="AM45" s="13">
        <f t="shared" si="8"/>
        <v>0</v>
      </c>
      <c r="AN45" s="13">
        <f t="shared" si="8"/>
        <v>0</v>
      </c>
      <c r="AO45" s="13">
        <f t="shared" si="8"/>
        <v>0</v>
      </c>
      <c r="AP45" s="16">
        <f t="shared" si="9"/>
        <v>0</v>
      </c>
      <c r="AQ45" s="16">
        <f t="shared" si="9"/>
        <v>0</v>
      </c>
      <c r="AR45" s="17">
        <f t="shared" si="9"/>
        <v>0</v>
      </c>
    </row>
    <row r="46" spans="3:44" ht="36.65" customHeight="1">
      <c r="C46" s="20">
        <v>41</v>
      </c>
      <c r="D46" s="53">
        <f>現状ワード設定!B43</f>
        <v>0</v>
      </c>
      <c r="E46" s="26" t="str">
        <f>IFERROR(_xlfn.XLOOKUP($D46,現状商品設定!B:B,現状商品設定!C:C,"-"),"-")</f>
        <v>-</v>
      </c>
      <c r="F46" s="56">
        <f>現状ワード設定!G43</f>
        <v>0</v>
      </c>
      <c r="G46" s="60" t="s">
        <v>46</v>
      </c>
      <c r="H46" s="47" t="str">
        <f>IFERROR(_xlfn.XLOOKUP(D46,商品!$D:$D,商品!$H:$H),"")</f>
        <v/>
      </c>
      <c r="I46" s="50" t="str">
        <f>IFERROR(_xlfn.XLOOKUP(D46&amp;F46,現状ワード設定!J:J,現状ワード設定!H:H),"")</f>
        <v/>
      </c>
      <c r="J46" s="47" t="str">
        <f>IFERROR(_xlfn.XLOOKUP(D46&amp;F46,現状ワード設定!J:J,現状ワード設定!I:I),"")</f>
        <v/>
      </c>
      <c r="K46" s="47" t="e">
        <f>IF(AND(T46&gt;=設定!$C$12,W46&gt;=O46),I46*(1+設定!$F$12),IF(AND(T46&gt;=設定!$C$13,W46&lt;O46),I46*(1+設定!$F$13),IF(AND(T46&lt;設定!$C$14,U46&gt;=設定!$E$14),I46*(1+設定!$F$14),IF(AND(T46&lt;設定!$C$15,U46&lt;設定!$E$15),I46*(1+設定!$F$15),"除外"))))</f>
        <v>#VALUE!</v>
      </c>
      <c r="L46" s="58" t="e">
        <f ca="1">IF(消化率!$I$5&lt;1,K46*消化率!$I$5,IF(U46*V46/(K46*消化率!$I$5)&gt;O46,K46*消化率!$I$5,M46))</f>
        <v>#DIV/0!</v>
      </c>
      <c r="M46" s="58" t="e">
        <f t="shared" si="3"/>
        <v>#VALUE!</v>
      </c>
      <c r="N46" s="58" t="e">
        <f ca="1">IF(ROUNDUP(IF(IF(IF(AND(設定!$D$8&lt;=L46,設定!$D$8&lt;J46),設定!$D$8,IF(AND(J46&lt;=L46,J46&lt;設定!$D$8),J46,IF(AND(L46&lt;=J46,J46&lt;設定!$D$8),J46,L46)))=0,設定!$D$8,IF(AND(設定!$D$8&lt;=L46,設定!$D$8&lt;J46),設定!$D$8,IF(AND(J46&lt;=L46,J46&lt;設定!$D$8),J46,IF(AND(L46&lt;=J46,J46&lt;設定!$D$8),J46,L46))))&lt;=H46,H46+1,IF(IF(AND(設定!$D$8&lt;=L46,設定!$D$8&lt;J46),設定!$D$8,IF(AND(J46&lt;=L46,J46&lt;設定!$D$8),J46,IF(AND(L46&lt;=J46,J46&lt;設定!$D$8),J46,L46)))=0,設定!$D$8,IF(AND(設定!$D$8&lt;=L46,設定!$D$8&lt;J46),設定!$D$8,IF(AND(J46&lt;=L46,J46&lt;設定!$D$8),J46,IF(AND(L46&lt;=J46,J46&lt;設定!$D$8),J46,L46))))),0)&gt;40,ROUNDUP(IF(IF(IF(AND(設定!$D$8&lt;=L46,設定!$D$8&lt;J46),設定!$D$8,IF(AND(J46&lt;=L46,J46&lt;設定!$D$8),J46,IF(AND(L46&lt;=J46,J46&lt;設定!$D$8),J46,L46)))=0,設定!$D$8,IF(AND(設定!$D$8&lt;=L46,設定!$D$8&lt;J46),設定!$D$8,IF(AND(J46&lt;=L46,J46&lt;設定!$D$8),J46,IF(AND(L46&lt;=J46,J46&lt;設定!$D$8),J46,L46))))&lt;=H46,H46+1,IF(IF(AND(設定!$D$8&lt;=L46,設定!$D$8&lt;J46),設定!$D$8,IF(AND(J46&lt;=L46,J46&lt;設定!$D$8),J46,IF(AND(L46&lt;=J46,J46&lt;設定!$D$8),J46,L46)))=0,設定!$D$8,IF(AND(設定!$D$8&lt;=L46,設定!$D$8&lt;J46),設定!$D$8,IF(AND(J46&lt;=L46,J46&lt;設定!$D$8),J46,IF(AND(L46&lt;=J46,J46&lt;設定!$D$8),J46,L46))))),0),40)</f>
        <v>#DIV/0!</v>
      </c>
      <c r="O46" s="55">
        <f>IF(G46="標準",設定!$C$4,G46)</f>
        <v>5</v>
      </c>
      <c r="P46" s="45">
        <f t="shared" si="12"/>
        <v>0</v>
      </c>
      <c r="Q46" s="14">
        <f t="shared" si="4"/>
        <v>0</v>
      </c>
      <c r="R46" s="23">
        <f t="shared" si="13"/>
        <v>0</v>
      </c>
      <c r="S46" s="12">
        <f t="shared" si="10"/>
        <v>0</v>
      </c>
      <c r="T46" s="23">
        <f t="shared" si="11"/>
        <v>0</v>
      </c>
      <c r="U46" s="13">
        <f t="shared" si="5"/>
        <v>0</v>
      </c>
      <c r="V46" s="104" t="str">
        <f>INDEX(商品!Q:Q,MATCH(キーワード!D46,商品!D:D,0),1)</f>
        <v>-</v>
      </c>
      <c r="W46" s="15">
        <f t="shared" si="6"/>
        <v>0</v>
      </c>
      <c r="X46" s="22">
        <f>SUMIFS(当月ワード!$J$3:$J$1000,当月ワード!$D$3:$D$1000,キーワード!$D46,当月ワード!$E$3:$E$1000,キーワード!$F46)</f>
        <v>0</v>
      </c>
      <c r="Y46" s="23">
        <f>SUMIFS(前月ワード!$J$3:$J$1000,前月ワード!$D$3:$D$1000,キーワード!$D46,前月ワード!$E$3:$E$1000,キーワード!$F46)</f>
        <v>0</v>
      </c>
      <c r="Z46" s="23">
        <f>SUMIFS(前々月ワード!$J$3:$J$1000,前々月ワード!$D$3:$D$1000,キーワード!$D46,前々月ワード!$E$3:$E$1000,キーワード!$F46)</f>
        <v>0</v>
      </c>
      <c r="AA46" s="22">
        <f>SUMIFS(当月ワード!$W$3:$W$1000,当月ワード!$D$3:$D$1000,キーワード!$D46,当月ワード!$E$3:$E$1000,キーワード!$F46)</f>
        <v>0</v>
      </c>
      <c r="AB46" s="23">
        <f>SUMIFS(前月ワード!$W$3:$W$1000,前月ワード!$D$3:$D$1000,キーワード!$D46,前月ワード!$E$3:$E$1000,キーワード!$F46)</f>
        <v>0</v>
      </c>
      <c r="AC46" s="23">
        <f>SUMIFS(前々月ワード!$W$3:$W$1000,前々月ワード!$D$3:$D$1000,キーワード!$D46,前々月ワード!$E$3:$E$1000,キーワード!$F46)</f>
        <v>0</v>
      </c>
      <c r="AD46" s="23">
        <f t="shared" si="7"/>
        <v>0</v>
      </c>
      <c r="AE46" s="23">
        <f t="shared" si="7"/>
        <v>0</v>
      </c>
      <c r="AF46" s="23">
        <f t="shared" si="7"/>
        <v>0</v>
      </c>
      <c r="AG46" s="22">
        <f>SUMIFS(当月ワード!$X$3:$X$1000,当月ワード!$D$3:$D$1000,キーワード!$D46,当月ワード!$E$3:$E$1000,キーワード!$F46)</f>
        <v>0</v>
      </c>
      <c r="AH46" s="23">
        <f>SUMIFS(前月ワード!$X$3:$X$1000,前月ワード!$D$3:$D$1000,キーワード!$D46,前月ワード!$E$3:$E$1000,キーワード!$F46)</f>
        <v>0</v>
      </c>
      <c r="AI46" s="23">
        <f>SUMIFS(前々月ワード!$X$3:$X$1000,前々月ワード!$D$3:$D$1000,キーワード!$D46,前々月ワード!$E$3:$E$1000,キーワード!$F46)</f>
        <v>0</v>
      </c>
      <c r="AJ46" s="22">
        <f>SUMIFS(当月ワード!$I$3:$I$1000,当月ワード!$D$3:$D$1000,キーワード!$D46,当月ワード!$E$3:$E$1000,キーワード!$F46)</f>
        <v>0</v>
      </c>
      <c r="AK46" s="23">
        <f>SUMIFS(前月ワード!$I$3:$I$1000,前月ワード!$D$3:$D$1000,キーワード!$D46,前月ワード!$E$3:$E$1000,キーワード!$F46)</f>
        <v>0</v>
      </c>
      <c r="AL46" s="23">
        <f>SUMIFS(前々月ワード!$I$3:$I$1000,前々月ワード!$D$3:$D$1000,キーワード!$D46,前々月ワード!$E$3:$E$1000,キーワード!$F46)</f>
        <v>0</v>
      </c>
      <c r="AM46" s="13">
        <f t="shared" si="8"/>
        <v>0</v>
      </c>
      <c r="AN46" s="13">
        <f t="shared" si="8"/>
        <v>0</v>
      </c>
      <c r="AO46" s="13">
        <f t="shared" si="8"/>
        <v>0</v>
      </c>
      <c r="AP46" s="16">
        <f t="shared" si="9"/>
        <v>0</v>
      </c>
      <c r="AQ46" s="16">
        <f t="shared" si="9"/>
        <v>0</v>
      </c>
      <c r="AR46" s="17">
        <f t="shared" si="9"/>
        <v>0</v>
      </c>
    </row>
    <row r="47" spans="3:44" ht="36.65" customHeight="1">
      <c r="C47" s="20">
        <v>42</v>
      </c>
      <c r="D47" s="53">
        <f>現状ワード設定!B44</f>
        <v>0</v>
      </c>
      <c r="E47" s="26" t="str">
        <f>IFERROR(_xlfn.XLOOKUP($D47,現状商品設定!B:B,現状商品設定!C:C,"-"),"-")</f>
        <v>-</v>
      </c>
      <c r="F47" s="56">
        <f>現状ワード設定!G44</f>
        <v>0</v>
      </c>
      <c r="G47" s="60" t="s">
        <v>46</v>
      </c>
      <c r="H47" s="47" t="str">
        <f>IFERROR(_xlfn.XLOOKUP(D47,商品!$D:$D,商品!$H:$H),"")</f>
        <v/>
      </c>
      <c r="I47" s="50" t="str">
        <f>IFERROR(_xlfn.XLOOKUP(D47&amp;F47,現状ワード設定!J:J,現状ワード設定!H:H),"")</f>
        <v/>
      </c>
      <c r="J47" s="47" t="str">
        <f>IFERROR(_xlfn.XLOOKUP(D47&amp;F47,現状ワード設定!J:J,現状ワード設定!I:I),"")</f>
        <v/>
      </c>
      <c r="K47" s="47" t="e">
        <f>IF(AND(T47&gt;=設定!$C$12,W47&gt;=O47),I47*(1+設定!$F$12),IF(AND(T47&gt;=設定!$C$13,W47&lt;O47),I47*(1+設定!$F$13),IF(AND(T47&lt;設定!$C$14,U47&gt;=設定!$E$14),I47*(1+設定!$F$14),IF(AND(T47&lt;設定!$C$15,U47&lt;設定!$E$15),I47*(1+設定!$F$15),"除外"))))</f>
        <v>#VALUE!</v>
      </c>
      <c r="L47" s="58" t="e">
        <f ca="1">IF(消化率!$I$5&lt;1,K47*消化率!$I$5,IF(U47*V47/(K47*消化率!$I$5)&gt;O47,K47*消化率!$I$5,M47))</f>
        <v>#DIV/0!</v>
      </c>
      <c r="M47" s="58" t="e">
        <f t="shared" si="3"/>
        <v>#VALUE!</v>
      </c>
      <c r="N47" s="58" t="e">
        <f ca="1">IF(ROUNDUP(IF(IF(IF(AND(設定!$D$8&lt;=L47,設定!$D$8&lt;J47),設定!$D$8,IF(AND(J47&lt;=L47,J47&lt;設定!$D$8),J47,IF(AND(L47&lt;=J47,J47&lt;設定!$D$8),J47,L47)))=0,設定!$D$8,IF(AND(設定!$D$8&lt;=L47,設定!$D$8&lt;J47),設定!$D$8,IF(AND(J47&lt;=L47,J47&lt;設定!$D$8),J47,IF(AND(L47&lt;=J47,J47&lt;設定!$D$8),J47,L47))))&lt;=H47,H47+1,IF(IF(AND(設定!$D$8&lt;=L47,設定!$D$8&lt;J47),設定!$D$8,IF(AND(J47&lt;=L47,J47&lt;設定!$D$8),J47,IF(AND(L47&lt;=J47,J47&lt;設定!$D$8),J47,L47)))=0,設定!$D$8,IF(AND(設定!$D$8&lt;=L47,設定!$D$8&lt;J47),設定!$D$8,IF(AND(J47&lt;=L47,J47&lt;設定!$D$8),J47,IF(AND(L47&lt;=J47,J47&lt;設定!$D$8),J47,L47))))),0)&gt;40,ROUNDUP(IF(IF(IF(AND(設定!$D$8&lt;=L47,設定!$D$8&lt;J47),設定!$D$8,IF(AND(J47&lt;=L47,J47&lt;設定!$D$8),J47,IF(AND(L47&lt;=J47,J47&lt;設定!$D$8),J47,L47)))=0,設定!$D$8,IF(AND(設定!$D$8&lt;=L47,設定!$D$8&lt;J47),設定!$D$8,IF(AND(J47&lt;=L47,J47&lt;設定!$D$8),J47,IF(AND(L47&lt;=J47,J47&lt;設定!$D$8),J47,L47))))&lt;=H47,H47+1,IF(IF(AND(設定!$D$8&lt;=L47,設定!$D$8&lt;J47),設定!$D$8,IF(AND(J47&lt;=L47,J47&lt;設定!$D$8),J47,IF(AND(L47&lt;=J47,J47&lt;設定!$D$8),J47,L47)))=0,設定!$D$8,IF(AND(設定!$D$8&lt;=L47,設定!$D$8&lt;J47),設定!$D$8,IF(AND(J47&lt;=L47,J47&lt;設定!$D$8),J47,IF(AND(L47&lt;=J47,J47&lt;設定!$D$8),J47,L47))))),0),40)</f>
        <v>#DIV/0!</v>
      </c>
      <c r="O47" s="55">
        <f>IF(G47="標準",設定!$C$4,G47)</f>
        <v>5</v>
      </c>
      <c r="P47" s="45">
        <f t="shared" si="12"/>
        <v>0</v>
      </c>
      <c r="Q47" s="14">
        <f t="shared" si="4"/>
        <v>0</v>
      </c>
      <c r="R47" s="23">
        <f t="shared" si="13"/>
        <v>0</v>
      </c>
      <c r="S47" s="12">
        <f t="shared" si="10"/>
        <v>0</v>
      </c>
      <c r="T47" s="23">
        <f t="shared" si="11"/>
        <v>0</v>
      </c>
      <c r="U47" s="13">
        <f t="shared" si="5"/>
        <v>0</v>
      </c>
      <c r="V47" s="104" t="str">
        <f>INDEX(商品!Q:Q,MATCH(キーワード!D47,商品!D:D,0),1)</f>
        <v>-</v>
      </c>
      <c r="W47" s="15">
        <f t="shared" si="6"/>
        <v>0</v>
      </c>
      <c r="X47" s="22">
        <f>SUMIFS(当月ワード!$J$3:$J$1000,当月ワード!$D$3:$D$1000,キーワード!$D47,当月ワード!$E$3:$E$1000,キーワード!$F47)</f>
        <v>0</v>
      </c>
      <c r="Y47" s="23">
        <f>SUMIFS(前月ワード!$J$3:$J$1000,前月ワード!$D$3:$D$1000,キーワード!$D47,前月ワード!$E$3:$E$1000,キーワード!$F47)</f>
        <v>0</v>
      </c>
      <c r="Z47" s="23">
        <f>SUMIFS(前々月ワード!$J$3:$J$1000,前々月ワード!$D$3:$D$1000,キーワード!$D47,前々月ワード!$E$3:$E$1000,キーワード!$F47)</f>
        <v>0</v>
      </c>
      <c r="AA47" s="22">
        <f>SUMIFS(当月ワード!$W$3:$W$1000,当月ワード!$D$3:$D$1000,キーワード!$D47,当月ワード!$E$3:$E$1000,キーワード!$F47)</f>
        <v>0</v>
      </c>
      <c r="AB47" s="23">
        <f>SUMIFS(前月ワード!$W$3:$W$1000,前月ワード!$D$3:$D$1000,キーワード!$D47,前月ワード!$E$3:$E$1000,キーワード!$F47)</f>
        <v>0</v>
      </c>
      <c r="AC47" s="23">
        <f>SUMIFS(前々月ワード!$W$3:$W$1000,前々月ワード!$D$3:$D$1000,キーワード!$D47,前々月ワード!$E$3:$E$1000,キーワード!$F47)</f>
        <v>0</v>
      </c>
      <c r="AD47" s="23">
        <f t="shared" si="7"/>
        <v>0</v>
      </c>
      <c r="AE47" s="23">
        <f t="shared" si="7"/>
        <v>0</v>
      </c>
      <c r="AF47" s="23">
        <f t="shared" si="7"/>
        <v>0</v>
      </c>
      <c r="AG47" s="22">
        <f>SUMIFS(当月ワード!$X$3:$X$1000,当月ワード!$D$3:$D$1000,キーワード!$D47,当月ワード!$E$3:$E$1000,キーワード!$F47)</f>
        <v>0</v>
      </c>
      <c r="AH47" s="23">
        <f>SUMIFS(前月ワード!$X$3:$X$1000,前月ワード!$D$3:$D$1000,キーワード!$D47,前月ワード!$E$3:$E$1000,キーワード!$F47)</f>
        <v>0</v>
      </c>
      <c r="AI47" s="23">
        <f>SUMIFS(前々月ワード!$X$3:$X$1000,前々月ワード!$D$3:$D$1000,キーワード!$D47,前々月ワード!$E$3:$E$1000,キーワード!$F47)</f>
        <v>0</v>
      </c>
      <c r="AJ47" s="22">
        <f>SUMIFS(当月ワード!$I$3:$I$1000,当月ワード!$D$3:$D$1000,キーワード!$D47,当月ワード!$E$3:$E$1000,キーワード!$F47)</f>
        <v>0</v>
      </c>
      <c r="AK47" s="23">
        <f>SUMIFS(前月ワード!$I$3:$I$1000,前月ワード!$D$3:$D$1000,キーワード!$D47,前月ワード!$E$3:$E$1000,キーワード!$F47)</f>
        <v>0</v>
      </c>
      <c r="AL47" s="23">
        <f>SUMIFS(前々月ワード!$I$3:$I$1000,前々月ワード!$D$3:$D$1000,キーワード!$D47,前々月ワード!$E$3:$E$1000,キーワード!$F47)</f>
        <v>0</v>
      </c>
      <c r="AM47" s="13">
        <f t="shared" si="8"/>
        <v>0</v>
      </c>
      <c r="AN47" s="13">
        <f t="shared" si="8"/>
        <v>0</v>
      </c>
      <c r="AO47" s="13">
        <f t="shared" si="8"/>
        <v>0</v>
      </c>
      <c r="AP47" s="16">
        <f t="shared" si="9"/>
        <v>0</v>
      </c>
      <c r="AQ47" s="16">
        <f t="shared" si="9"/>
        <v>0</v>
      </c>
      <c r="AR47" s="17">
        <f t="shared" si="9"/>
        <v>0</v>
      </c>
    </row>
    <row r="48" spans="3:44" ht="36.65" customHeight="1">
      <c r="C48" s="20">
        <v>43</v>
      </c>
      <c r="D48" s="53">
        <f>現状ワード設定!B45</f>
        <v>0</v>
      </c>
      <c r="E48" s="26" t="str">
        <f>IFERROR(_xlfn.XLOOKUP($D48,現状商品設定!B:B,現状商品設定!C:C,"-"),"-")</f>
        <v>-</v>
      </c>
      <c r="F48" s="56">
        <f>現状ワード設定!G45</f>
        <v>0</v>
      </c>
      <c r="G48" s="60" t="s">
        <v>46</v>
      </c>
      <c r="H48" s="47" t="str">
        <f>IFERROR(_xlfn.XLOOKUP(D48,商品!$D:$D,商品!$H:$H),"")</f>
        <v/>
      </c>
      <c r="I48" s="50" t="str">
        <f>IFERROR(_xlfn.XLOOKUP(D48&amp;F48,現状ワード設定!J:J,現状ワード設定!H:H),"")</f>
        <v/>
      </c>
      <c r="J48" s="47" t="str">
        <f>IFERROR(_xlfn.XLOOKUP(D48&amp;F48,現状ワード設定!J:J,現状ワード設定!I:I),"")</f>
        <v/>
      </c>
      <c r="K48" s="47" t="e">
        <f>IF(AND(T48&gt;=設定!$C$12,W48&gt;=O48),I48*(1+設定!$F$12),IF(AND(T48&gt;=設定!$C$13,W48&lt;O48),I48*(1+設定!$F$13),IF(AND(T48&lt;設定!$C$14,U48&gt;=設定!$E$14),I48*(1+設定!$F$14),IF(AND(T48&lt;設定!$C$15,U48&lt;設定!$E$15),I48*(1+設定!$F$15),"除外"))))</f>
        <v>#VALUE!</v>
      </c>
      <c r="L48" s="58" t="e">
        <f ca="1">IF(消化率!$I$5&lt;1,K48*消化率!$I$5,IF(U48*V48/(K48*消化率!$I$5)&gt;O48,K48*消化率!$I$5,M48))</f>
        <v>#DIV/0!</v>
      </c>
      <c r="M48" s="58" t="e">
        <f t="shared" si="3"/>
        <v>#VALUE!</v>
      </c>
      <c r="N48" s="58" t="e">
        <f ca="1">IF(ROUNDUP(IF(IF(IF(AND(設定!$D$8&lt;=L48,設定!$D$8&lt;J48),設定!$D$8,IF(AND(J48&lt;=L48,J48&lt;設定!$D$8),J48,IF(AND(L48&lt;=J48,J48&lt;設定!$D$8),J48,L48)))=0,設定!$D$8,IF(AND(設定!$D$8&lt;=L48,設定!$D$8&lt;J48),設定!$D$8,IF(AND(J48&lt;=L48,J48&lt;設定!$D$8),J48,IF(AND(L48&lt;=J48,J48&lt;設定!$D$8),J48,L48))))&lt;=H48,H48+1,IF(IF(AND(設定!$D$8&lt;=L48,設定!$D$8&lt;J48),設定!$D$8,IF(AND(J48&lt;=L48,J48&lt;設定!$D$8),J48,IF(AND(L48&lt;=J48,J48&lt;設定!$D$8),J48,L48)))=0,設定!$D$8,IF(AND(設定!$D$8&lt;=L48,設定!$D$8&lt;J48),設定!$D$8,IF(AND(J48&lt;=L48,J48&lt;設定!$D$8),J48,IF(AND(L48&lt;=J48,J48&lt;設定!$D$8),J48,L48))))),0)&gt;40,ROUNDUP(IF(IF(IF(AND(設定!$D$8&lt;=L48,設定!$D$8&lt;J48),設定!$D$8,IF(AND(J48&lt;=L48,J48&lt;設定!$D$8),J48,IF(AND(L48&lt;=J48,J48&lt;設定!$D$8),J48,L48)))=0,設定!$D$8,IF(AND(設定!$D$8&lt;=L48,設定!$D$8&lt;J48),設定!$D$8,IF(AND(J48&lt;=L48,J48&lt;設定!$D$8),J48,IF(AND(L48&lt;=J48,J48&lt;設定!$D$8),J48,L48))))&lt;=H48,H48+1,IF(IF(AND(設定!$D$8&lt;=L48,設定!$D$8&lt;J48),設定!$D$8,IF(AND(J48&lt;=L48,J48&lt;設定!$D$8),J48,IF(AND(L48&lt;=J48,J48&lt;設定!$D$8),J48,L48)))=0,設定!$D$8,IF(AND(設定!$D$8&lt;=L48,設定!$D$8&lt;J48),設定!$D$8,IF(AND(J48&lt;=L48,J48&lt;設定!$D$8),J48,IF(AND(L48&lt;=J48,J48&lt;設定!$D$8),J48,L48))))),0),40)</f>
        <v>#DIV/0!</v>
      </c>
      <c r="O48" s="55">
        <f>IF(G48="標準",設定!$C$4,G48)</f>
        <v>5</v>
      </c>
      <c r="P48" s="45">
        <f t="shared" si="12"/>
        <v>0</v>
      </c>
      <c r="Q48" s="14">
        <f t="shared" si="4"/>
        <v>0</v>
      </c>
      <c r="R48" s="23">
        <f t="shared" si="13"/>
        <v>0</v>
      </c>
      <c r="S48" s="12">
        <f t="shared" si="10"/>
        <v>0</v>
      </c>
      <c r="T48" s="23">
        <f t="shared" si="11"/>
        <v>0</v>
      </c>
      <c r="U48" s="13">
        <f t="shared" si="5"/>
        <v>0</v>
      </c>
      <c r="V48" s="104" t="str">
        <f>INDEX(商品!Q:Q,MATCH(キーワード!D48,商品!D:D,0),1)</f>
        <v>-</v>
      </c>
      <c r="W48" s="15">
        <f t="shared" si="6"/>
        <v>0</v>
      </c>
      <c r="X48" s="22">
        <f>SUMIFS(当月ワード!$J$3:$J$1000,当月ワード!$D$3:$D$1000,キーワード!$D48,当月ワード!$E$3:$E$1000,キーワード!$F48)</f>
        <v>0</v>
      </c>
      <c r="Y48" s="23">
        <f>SUMIFS(前月ワード!$J$3:$J$1000,前月ワード!$D$3:$D$1000,キーワード!$D48,前月ワード!$E$3:$E$1000,キーワード!$F48)</f>
        <v>0</v>
      </c>
      <c r="Z48" s="23">
        <f>SUMIFS(前々月ワード!$J$3:$J$1000,前々月ワード!$D$3:$D$1000,キーワード!$D48,前々月ワード!$E$3:$E$1000,キーワード!$F48)</f>
        <v>0</v>
      </c>
      <c r="AA48" s="22">
        <f>SUMIFS(当月ワード!$W$3:$W$1000,当月ワード!$D$3:$D$1000,キーワード!$D48,当月ワード!$E$3:$E$1000,キーワード!$F48)</f>
        <v>0</v>
      </c>
      <c r="AB48" s="23">
        <f>SUMIFS(前月ワード!$W$3:$W$1000,前月ワード!$D$3:$D$1000,キーワード!$D48,前月ワード!$E$3:$E$1000,キーワード!$F48)</f>
        <v>0</v>
      </c>
      <c r="AC48" s="23">
        <f>SUMIFS(前々月ワード!$W$3:$W$1000,前々月ワード!$D$3:$D$1000,キーワード!$D48,前々月ワード!$E$3:$E$1000,キーワード!$F48)</f>
        <v>0</v>
      </c>
      <c r="AD48" s="23">
        <f t="shared" si="7"/>
        <v>0</v>
      </c>
      <c r="AE48" s="23">
        <f t="shared" si="7"/>
        <v>0</v>
      </c>
      <c r="AF48" s="23">
        <f t="shared" si="7"/>
        <v>0</v>
      </c>
      <c r="AG48" s="22">
        <f>SUMIFS(当月ワード!$X$3:$X$1000,当月ワード!$D$3:$D$1000,キーワード!$D48,当月ワード!$E$3:$E$1000,キーワード!$F48)</f>
        <v>0</v>
      </c>
      <c r="AH48" s="23">
        <f>SUMIFS(前月ワード!$X$3:$X$1000,前月ワード!$D$3:$D$1000,キーワード!$D48,前月ワード!$E$3:$E$1000,キーワード!$F48)</f>
        <v>0</v>
      </c>
      <c r="AI48" s="23">
        <f>SUMIFS(前々月ワード!$X$3:$X$1000,前々月ワード!$D$3:$D$1000,キーワード!$D48,前々月ワード!$E$3:$E$1000,キーワード!$F48)</f>
        <v>0</v>
      </c>
      <c r="AJ48" s="22">
        <f>SUMIFS(当月ワード!$I$3:$I$1000,当月ワード!$D$3:$D$1000,キーワード!$D48,当月ワード!$E$3:$E$1000,キーワード!$F48)</f>
        <v>0</v>
      </c>
      <c r="AK48" s="23">
        <f>SUMIFS(前月ワード!$I$3:$I$1000,前月ワード!$D$3:$D$1000,キーワード!$D48,前月ワード!$E$3:$E$1000,キーワード!$F48)</f>
        <v>0</v>
      </c>
      <c r="AL48" s="23">
        <f>SUMIFS(前々月ワード!$I$3:$I$1000,前々月ワード!$D$3:$D$1000,キーワード!$D48,前々月ワード!$E$3:$E$1000,キーワード!$F48)</f>
        <v>0</v>
      </c>
      <c r="AM48" s="13">
        <f t="shared" si="8"/>
        <v>0</v>
      </c>
      <c r="AN48" s="13">
        <f t="shared" si="8"/>
        <v>0</v>
      </c>
      <c r="AO48" s="13">
        <f t="shared" si="8"/>
        <v>0</v>
      </c>
      <c r="AP48" s="16">
        <f t="shared" si="9"/>
        <v>0</v>
      </c>
      <c r="AQ48" s="16">
        <f t="shared" si="9"/>
        <v>0</v>
      </c>
      <c r="AR48" s="17">
        <f t="shared" si="9"/>
        <v>0</v>
      </c>
    </row>
    <row r="49" spans="3:44" ht="36.65" customHeight="1">
      <c r="C49" s="20">
        <v>44</v>
      </c>
      <c r="D49" s="53">
        <f>現状ワード設定!B46</f>
        <v>0</v>
      </c>
      <c r="E49" s="26" t="str">
        <f>IFERROR(_xlfn.XLOOKUP($D49,現状商品設定!B:B,現状商品設定!C:C,"-"),"-")</f>
        <v>-</v>
      </c>
      <c r="F49" s="56">
        <f>現状ワード設定!G46</f>
        <v>0</v>
      </c>
      <c r="G49" s="60" t="s">
        <v>46</v>
      </c>
      <c r="H49" s="47" t="str">
        <f>IFERROR(_xlfn.XLOOKUP(D49,商品!$D:$D,商品!$H:$H),"")</f>
        <v/>
      </c>
      <c r="I49" s="50" t="str">
        <f>IFERROR(_xlfn.XLOOKUP(D49&amp;F49,現状ワード設定!J:J,現状ワード設定!H:H),"")</f>
        <v/>
      </c>
      <c r="J49" s="47" t="str">
        <f>IFERROR(_xlfn.XLOOKUP(D49&amp;F49,現状ワード設定!J:J,現状ワード設定!I:I),"")</f>
        <v/>
      </c>
      <c r="K49" s="47" t="e">
        <f>IF(AND(T49&gt;=設定!$C$12,W49&gt;=O49),I49*(1+設定!$F$12),IF(AND(T49&gt;=設定!$C$13,W49&lt;O49),I49*(1+設定!$F$13),IF(AND(T49&lt;設定!$C$14,U49&gt;=設定!$E$14),I49*(1+設定!$F$14),IF(AND(T49&lt;設定!$C$15,U49&lt;設定!$E$15),I49*(1+設定!$F$15),"除外"))))</f>
        <v>#VALUE!</v>
      </c>
      <c r="L49" s="58" t="e">
        <f ca="1">IF(消化率!$I$5&lt;1,K49*消化率!$I$5,IF(U49*V49/(K49*消化率!$I$5)&gt;O49,K49*消化率!$I$5,M49))</f>
        <v>#DIV/0!</v>
      </c>
      <c r="M49" s="58" t="e">
        <f t="shared" si="3"/>
        <v>#VALUE!</v>
      </c>
      <c r="N49" s="58" t="e">
        <f ca="1">IF(ROUNDUP(IF(IF(IF(AND(設定!$D$8&lt;=L49,設定!$D$8&lt;J49),設定!$D$8,IF(AND(J49&lt;=L49,J49&lt;設定!$D$8),J49,IF(AND(L49&lt;=J49,J49&lt;設定!$D$8),J49,L49)))=0,設定!$D$8,IF(AND(設定!$D$8&lt;=L49,設定!$D$8&lt;J49),設定!$D$8,IF(AND(J49&lt;=L49,J49&lt;設定!$D$8),J49,IF(AND(L49&lt;=J49,J49&lt;設定!$D$8),J49,L49))))&lt;=H49,H49+1,IF(IF(AND(設定!$D$8&lt;=L49,設定!$D$8&lt;J49),設定!$D$8,IF(AND(J49&lt;=L49,J49&lt;設定!$D$8),J49,IF(AND(L49&lt;=J49,J49&lt;設定!$D$8),J49,L49)))=0,設定!$D$8,IF(AND(設定!$D$8&lt;=L49,設定!$D$8&lt;J49),設定!$D$8,IF(AND(J49&lt;=L49,J49&lt;設定!$D$8),J49,IF(AND(L49&lt;=J49,J49&lt;設定!$D$8),J49,L49))))),0)&gt;40,ROUNDUP(IF(IF(IF(AND(設定!$D$8&lt;=L49,設定!$D$8&lt;J49),設定!$D$8,IF(AND(J49&lt;=L49,J49&lt;設定!$D$8),J49,IF(AND(L49&lt;=J49,J49&lt;設定!$D$8),J49,L49)))=0,設定!$D$8,IF(AND(設定!$D$8&lt;=L49,設定!$D$8&lt;J49),設定!$D$8,IF(AND(J49&lt;=L49,J49&lt;設定!$D$8),J49,IF(AND(L49&lt;=J49,J49&lt;設定!$D$8),J49,L49))))&lt;=H49,H49+1,IF(IF(AND(設定!$D$8&lt;=L49,設定!$D$8&lt;J49),設定!$D$8,IF(AND(J49&lt;=L49,J49&lt;設定!$D$8),J49,IF(AND(L49&lt;=J49,J49&lt;設定!$D$8),J49,L49)))=0,設定!$D$8,IF(AND(設定!$D$8&lt;=L49,設定!$D$8&lt;J49),設定!$D$8,IF(AND(J49&lt;=L49,J49&lt;設定!$D$8),J49,IF(AND(L49&lt;=J49,J49&lt;設定!$D$8),J49,L49))))),0),40)</f>
        <v>#DIV/0!</v>
      </c>
      <c r="O49" s="55">
        <f>IF(G49="標準",設定!$C$4,G49)</f>
        <v>5</v>
      </c>
      <c r="P49" s="45">
        <f t="shared" si="12"/>
        <v>0</v>
      </c>
      <c r="Q49" s="14">
        <f t="shared" si="4"/>
        <v>0</v>
      </c>
      <c r="R49" s="23">
        <f t="shared" si="13"/>
        <v>0</v>
      </c>
      <c r="S49" s="12">
        <f t="shared" si="10"/>
        <v>0</v>
      </c>
      <c r="T49" s="23">
        <f t="shared" si="11"/>
        <v>0</v>
      </c>
      <c r="U49" s="13">
        <f t="shared" si="5"/>
        <v>0</v>
      </c>
      <c r="V49" s="104" t="str">
        <f>INDEX(商品!Q:Q,MATCH(キーワード!D49,商品!D:D,0),1)</f>
        <v>-</v>
      </c>
      <c r="W49" s="15">
        <f t="shared" si="6"/>
        <v>0</v>
      </c>
      <c r="X49" s="22">
        <f>SUMIFS(当月ワード!$J$3:$J$1000,当月ワード!$D$3:$D$1000,キーワード!$D49,当月ワード!$E$3:$E$1000,キーワード!$F49)</f>
        <v>0</v>
      </c>
      <c r="Y49" s="23">
        <f>SUMIFS(前月ワード!$J$3:$J$1000,前月ワード!$D$3:$D$1000,キーワード!$D49,前月ワード!$E$3:$E$1000,キーワード!$F49)</f>
        <v>0</v>
      </c>
      <c r="Z49" s="23">
        <f>SUMIFS(前々月ワード!$J$3:$J$1000,前々月ワード!$D$3:$D$1000,キーワード!$D49,前々月ワード!$E$3:$E$1000,キーワード!$F49)</f>
        <v>0</v>
      </c>
      <c r="AA49" s="22">
        <f>SUMIFS(当月ワード!$W$3:$W$1000,当月ワード!$D$3:$D$1000,キーワード!$D49,当月ワード!$E$3:$E$1000,キーワード!$F49)</f>
        <v>0</v>
      </c>
      <c r="AB49" s="23">
        <f>SUMIFS(前月ワード!$W$3:$W$1000,前月ワード!$D$3:$D$1000,キーワード!$D49,前月ワード!$E$3:$E$1000,キーワード!$F49)</f>
        <v>0</v>
      </c>
      <c r="AC49" s="23">
        <f>SUMIFS(前々月ワード!$W$3:$W$1000,前々月ワード!$D$3:$D$1000,キーワード!$D49,前々月ワード!$E$3:$E$1000,キーワード!$F49)</f>
        <v>0</v>
      </c>
      <c r="AD49" s="23">
        <f t="shared" si="7"/>
        <v>0</v>
      </c>
      <c r="AE49" s="23">
        <f t="shared" si="7"/>
        <v>0</v>
      </c>
      <c r="AF49" s="23">
        <f t="shared" si="7"/>
        <v>0</v>
      </c>
      <c r="AG49" s="22">
        <f>SUMIFS(当月ワード!$X$3:$X$1000,当月ワード!$D$3:$D$1000,キーワード!$D49,当月ワード!$E$3:$E$1000,キーワード!$F49)</f>
        <v>0</v>
      </c>
      <c r="AH49" s="23">
        <f>SUMIFS(前月ワード!$X$3:$X$1000,前月ワード!$D$3:$D$1000,キーワード!$D49,前月ワード!$E$3:$E$1000,キーワード!$F49)</f>
        <v>0</v>
      </c>
      <c r="AI49" s="23">
        <f>SUMIFS(前々月ワード!$X$3:$X$1000,前々月ワード!$D$3:$D$1000,キーワード!$D49,前々月ワード!$E$3:$E$1000,キーワード!$F49)</f>
        <v>0</v>
      </c>
      <c r="AJ49" s="22">
        <f>SUMIFS(当月ワード!$I$3:$I$1000,当月ワード!$D$3:$D$1000,キーワード!$D49,当月ワード!$E$3:$E$1000,キーワード!$F49)</f>
        <v>0</v>
      </c>
      <c r="AK49" s="23">
        <f>SUMIFS(前月ワード!$I$3:$I$1000,前月ワード!$D$3:$D$1000,キーワード!$D49,前月ワード!$E$3:$E$1000,キーワード!$F49)</f>
        <v>0</v>
      </c>
      <c r="AL49" s="23">
        <f>SUMIFS(前々月ワード!$I$3:$I$1000,前々月ワード!$D$3:$D$1000,キーワード!$D49,前々月ワード!$E$3:$E$1000,キーワード!$F49)</f>
        <v>0</v>
      </c>
      <c r="AM49" s="13">
        <f t="shared" si="8"/>
        <v>0</v>
      </c>
      <c r="AN49" s="13">
        <f t="shared" si="8"/>
        <v>0</v>
      </c>
      <c r="AO49" s="13">
        <f t="shared" si="8"/>
        <v>0</v>
      </c>
      <c r="AP49" s="16">
        <f t="shared" si="9"/>
        <v>0</v>
      </c>
      <c r="AQ49" s="16">
        <f t="shared" si="9"/>
        <v>0</v>
      </c>
      <c r="AR49" s="17">
        <f t="shared" si="9"/>
        <v>0</v>
      </c>
    </row>
    <row r="50" spans="3:44" ht="36.65" customHeight="1">
      <c r="C50" s="20">
        <v>45</v>
      </c>
      <c r="D50" s="53">
        <f>現状ワード設定!B47</f>
        <v>0</v>
      </c>
      <c r="E50" s="26" t="str">
        <f>IFERROR(_xlfn.XLOOKUP($D50,現状商品設定!B:B,現状商品設定!C:C,"-"),"-")</f>
        <v>-</v>
      </c>
      <c r="F50" s="56">
        <f>現状ワード設定!G47</f>
        <v>0</v>
      </c>
      <c r="G50" s="60" t="s">
        <v>46</v>
      </c>
      <c r="H50" s="47" t="str">
        <f>IFERROR(_xlfn.XLOOKUP(D50,商品!$D:$D,商品!$H:$H),"")</f>
        <v/>
      </c>
      <c r="I50" s="50" t="str">
        <f>IFERROR(_xlfn.XLOOKUP(D50&amp;F50,現状ワード設定!J:J,現状ワード設定!H:H),"")</f>
        <v/>
      </c>
      <c r="J50" s="47" t="str">
        <f>IFERROR(_xlfn.XLOOKUP(D50&amp;F50,現状ワード設定!J:J,現状ワード設定!I:I),"")</f>
        <v/>
      </c>
      <c r="K50" s="47" t="e">
        <f>IF(AND(T50&gt;=設定!$C$12,W50&gt;=O50),I50*(1+設定!$F$12),IF(AND(T50&gt;=設定!$C$13,W50&lt;O50),I50*(1+設定!$F$13),IF(AND(T50&lt;設定!$C$14,U50&gt;=設定!$E$14),I50*(1+設定!$F$14),IF(AND(T50&lt;設定!$C$15,U50&lt;設定!$E$15),I50*(1+設定!$F$15),"除外"))))</f>
        <v>#VALUE!</v>
      </c>
      <c r="L50" s="58" t="e">
        <f ca="1">IF(消化率!$I$5&lt;1,K50*消化率!$I$5,IF(U50*V50/(K50*消化率!$I$5)&gt;O50,K50*消化率!$I$5,M50))</f>
        <v>#DIV/0!</v>
      </c>
      <c r="M50" s="58" t="e">
        <f t="shared" si="3"/>
        <v>#VALUE!</v>
      </c>
      <c r="N50" s="58" t="e">
        <f ca="1">IF(ROUNDUP(IF(IF(IF(AND(設定!$D$8&lt;=L50,設定!$D$8&lt;J50),設定!$D$8,IF(AND(J50&lt;=L50,J50&lt;設定!$D$8),J50,IF(AND(L50&lt;=J50,J50&lt;設定!$D$8),J50,L50)))=0,設定!$D$8,IF(AND(設定!$D$8&lt;=L50,設定!$D$8&lt;J50),設定!$D$8,IF(AND(J50&lt;=L50,J50&lt;設定!$D$8),J50,IF(AND(L50&lt;=J50,J50&lt;設定!$D$8),J50,L50))))&lt;=H50,H50+1,IF(IF(AND(設定!$D$8&lt;=L50,設定!$D$8&lt;J50),設定!$D$8,IF(AND(J50&lt;=L50,J50&lt;設定!$D$8),J50,IF(AND(L50&lt;=J50,J50&lt;設定!$D$8),J50,L50)))=0,設定!$D$8,IF(AND(設定!$D$8&lt;=L50,設定!$D$8&lt;J50),設定!$D$8,IF(AND(J50&lt;=L50,J50&lt;設定!$D$8),J50,IF(AND(L50&lt;=J50,J50&lt;設定!$D$8),J50,L50))))),0)&gt;40,ROUNDUP(IF(IF(IF(AND(設定!$D$8&lt;=L50,設定!$D$8&lt;J50),設定!$D$8,IF(AND(J50&lt;=L50,J50&lt;設定!$D$8),J50,IF(AND(L50&lt;=J50,J50&lt;設定!$D$8),J50,L50)))=0,設定!$D$8,IF(AND(設定!$D$8&lt;=L50,設定!$D$8&lt;J50),設定!$D$8,IF(AND(J50&lt;=L50,J50&lt;設定!$D$8),J50,IF(AND(L50&lt;=J50,J50&lt;設定!$D$8),J50,L50))))&lt;=H50,H50+1,IF(IF(AND(設定!$D$8&lt;=L50,設定!$D$8&lt;J50),設定!$D$8,IF(AND(J50&lt;=L50,J50&lt;設定!$D$8),J50,IF(AND(L50&lt;=J50,J50&lt;設定!$D$8),J50,L50)))=0,設定!$D$8,IF(AND(設定!$D$8&lt;=L50,設定!$D$8&lt;J50),設定!$D$8,IF(AND(J50&lt;=L50,J50&lt;設定!$D$8),J50,IF(AND(L50&lt;=J50,J50&lt;設定!$D$8),J50,L50))))),0),40)</f>
        <v>#DIV/0!</v>
      </c>
      <c r="O50" s="55">
        <f>IF(G50="標準",設定!$C$4,G50)</f>
        <v>5</v>
      </c>
      <c r="P50" s="45">
        <f t="shared" si="12"/>
        <v>0</v>
      </c>
      <c r="Q50" s="14">
        <f t="shared" si="4"/>
        <v>0</v>
      </c>
      <c r="R50" s="23">
        <f t="shared" si="13"/>
        <v>0</v>
      </c>
      <c r="S50" s="12">
        <f t="shared" si="10"/>
        <v>0</v>
      </c>
      <c r="T50" s="23">
        <f t="shared" si="11"/>
        <v>0</v>
      </c>
      <c r="U50" s="13">
        <f t="shared" si="5"/>
        <v>0</v>
      </c>
      <c r="V50" s="104" t="str">
        <f>INDEX(商品!Q:Q,MATCH(キーワード!D50,商品!D:D,0),1)</f>
        <v>-</v>
      </c>
      <c r="W50" s="15">
        <f t="shared" si="6"/>
        <v>0</v>
      </c>
      <c r="X50" s="22">
        <f>SUMIFS(当月ワード!$J$3:$J$1000,当月ワード!$D$3:$D$1000,キーワード!$D50,当月ワード!$E$3:$E$1000,キーワード!$F50)</f>
        <v>0</v>
      </c>
      <c r="Y50" s="23">
        <f>SUMIFS(前月ワード!$J$3:$J$1000,前月ワード!$D$3:$D$1000,キーワード!$D50,前月ワード!$E$3:$E$1000,キーワード!$F50)</f>
        <v>0</v>
      </c>
      <c r="Z50" s="23">
        <f>SUMIFS(前々月ワード!$J$3:$J$1000,前々月ワード!$D$3:$D$1000,キーワード!$D50,前々月ワード!$E$3:$E$1000,キーワード!$F50)</f>
        <v>0</v>
      </c>
      <c r="AA50" s="22">
        <f>SUMIFS(当月ワード!$W$3:$W$1000,当月ワード!$D$3:$D$1000,キーワード!$D50,当月ワード!$E$3:$E$1000,キーワード!$F50)</f>
        <v>0</v>
      </c>
      <c r="AB50" s="23">
        <f>SUMIFS(前月ワード!$W$3:$W$1000,前月ワード!$D$3:$D$1000,キーワード!$D50,前月ワード!$E$3:$E$1000,キーワード!$F50)</f>
        <v>0</v>
      </c>
      <c r="AC50" s="23">
        <f>SUMIFS(前々月ワード!$W$3:$W$1000,前々月ワード!$D$3:$D$1000,キーワード!$D50,前々月ワード!$E$3:$E$1000,キーワード!$F50)</f>
        <v>0</v>
      </c>
      <c r="AD50" s="23">
        <f t="shared" si="7"/>
        <v>0</v>
      </c>
      <c r="AE50" s="23">
        <f t="shared" si="7"/>
        <v>0</v>
      </c>
      <c r="AF50" s="23">
        <f t="shared" si="7"/>
        <v>0</v>
      </c>
      <c r="AG50" s="22">
        <f>SUMIFS(当月ワード!$X$3:$X$1000,当月ワード!$D$3:$D$1000,キーワード!$D50,当月ワード!$E$3:$E$1000,キーワード!$F50)</f>
        <v>0</v>
      </c>
      <c r="AH50" s="23">
        <f>SUMIFS(前月ワード!$X$3:$X$1000,前月ワード!$D$3:$D$1000,キーワード!$D50,前月ワード!$E$3:$E$1000,キーワード!$F50)</f>
        <v>0</v>
      </c>
      <c r="AI50" s="23">
        <f>SUMIFS(前々月ワード!$X$3:$X$1000,前々月ワード!$D$3:$D$1000,キーワード!$D50,前々月ワード!$E$3:$E$1000,キーワード!$F50)</f>
        <v>0</v>
      </c>
      <c r="AJ50" s="22">
        <f>SUMIFS(当月ワード!$I$3:$I$1000,当月ワード!$D$3:$D$1000,キーワード!$D50,当月ワード!$E$3:$E$1000,キーワード!$F50)</f>
        <v>0</v>
      </c>
      <c r="AK50" s="23">
        <f>SUMIFS(前月ワード!$I$3:$I$1000,前月ワード!$D$3:$D$1000,キーワード!$D50,前月ワード!$E$3:$E$1000,キーワード!$F50)</f>
        <v>0</v>
      </c>
      <c r="AL50" s="23">
        <f>SUMIFS(前々月ワード!$I$3:$I$1000,前々月ワード!$D$3:$D$1000,キーワード!$D50,前々月ワード!$E$3:$E$1000,キーワード!$F50)</f>
        <v>0</v>
      </c>
      <c r="AM50" s="13">
        <f t="shared" si="8"/>
        <v>0</v>
      </c>
      <c r="AN50" s="13">
        <f t="shared" si="8"/>
        <v>0</v>
      </c>
      <c r="AO50" s="13">
        <f t="shared" si="8"/>
        <v>0</v>
      </c>
      <c r="AP50" s="16">
        <f t="shared" si="9"/>
        <v>0</v>
      </c>
      <c r="AQ50" s="16">
        <f t="shared" si="9"/>
        <v>0</v>
      </c>
      <c r="AR50" s="17">
        <f t="shared" si="9"/>
        <v>0</v>
      </c>
    </row>
    <row r="51" spans="3:44" ht="36.65" customHeight="1">
      <c r="C51" s="20">
        <v>46</v>
      </c>
      <c r="D51" s="53">
        <f>現状ワード設定!B48</f>
        <v>0</v>
      </c>
      <c r="E51" s="26" t="str">
        <f>IFERROR(_xlfn.XLOOKUP($D51,現状商品設定!B:B,現状商品設定!C:C,"-"),"-")</f>
        <v>-</v>
      </c>
      <c r="F51" s="56">
        <f>現状ワード設定!G48</f>
        <v>0</v>
      </c>
      <c r="G51" s="60" t="s">
        <v>46</v>
      </c>
      <c r="H51" s="47" t="str">
        <f>IFERROR(_xlfn.XLOOKUP(D51,商品!$D:$D,商品!$H:$H),"")</f>
        <v/>
      </c>
      <c r="I51" s="50" t="str">
        <f>IFERROR(_xlfn.XLOOKUP(D51&amp;F51,現状ワード設定!J:J,現状ワード設定!H:H),"")</f>
        <v/>
      </c>
      <c r="J51" s="47" t="str">
        <f>IFERROR(_xlfn.XLOOKUP(D51&amp;F51,現状ワード設定!J:J,現状ワード設定!I:I),"")</f>
        <v/>
      </c>
      <c r="K51" s="47" t="e">
        <f>IF(AND(T51&gt;=設定!$C$12,W51&gt;=O51),I51*(1+設定!$F$12),IF(AND(T51&gt;=設定!$C$13,W51&lt;O51),I51*(1+設定!$F$13),IF(AND(T51&lt;設定!$C$14,U51&gt;=設定!$E$14),I51*(1+設定!$F$14),IF(AND(T51&lt;設定!$C$15,U51&lt;設定!$E$15),I51*(1+設定!$F$15),"除外"))))</f>
        <v>#VALUE!</v>
      </c>
      <c r="L51" s="58" t="e">
        <f ca="1">IF(消化率!$I$5&lt;1,K51*消化率!$I$5,IF(U51*V51/(K51*消化率!$I$5)&gt;O51,K51*消化率!$I$5,M51))</f>
        <v>#DIV/0!</v>
      </c>
      <c r="M51" s="58" t="e">
        <f t="shared" si="3"/>
        <v>#VALUE!</v>
      </c>
      <c r="N51" s="58" t="e">
        <f ca="1">IF(ROUNDUP(IF(IF(IF(AND(設定!$D$8&lt;=L51,設定!$D$8&lt;J51),設定!$D$8,IF(AND(J51&lt;=L51,J51&lt;設定!$D$8),J51,IF(AND(L51&lt;=J51,J51&lt;設定!$D$8),J51,L51)))=0,設定!$D$8,IF(AND(設定!$D$8&lt;=L51,設定!$D$8&lt;J51),設定!$D$8,IF(AND(J51&lt;=L51,J51&lt;設定!$D$8),J51,IF(AND(L51&lt;=J51,J51&lt;設定!$D$8),J51,L51))))&lt;=H51,H51+1,IF(IF(AND(設定!$D$8&lt;=L51,設定!$D$8&lt;J51),設定!$D$8,IF(AND(J51&lt;=L51,J51&lt;設定!$D$8),J51,IF(AND(L51&lt;=J51,J51&lt;設定!$D$8),J51,L51)))=0,設定!$D$8,IF(AND(設定!$D$8&lt;=L51,設定!$D$8&lt;J51),設定!$D$8,IF(AND(J51&lt;=L51,J51&lt;設定!$D$8),J51,IF(AND(L51&lt;=J51,J51&lt;設定!$D$8),J51,L51))))),0)&gt;40,ROUNDUP(IF(IF(IF(AND(設定!$D$8&lt;=L51,設定!$D$8&lt;J51),設定!$D$8,IF(AND(J51&lt;=L51,J51&lt;設定!$D$8),J51,IF(AND(L51&lt;=J51,J51&lt;設定!$D$8),J51,L51)))=0,設定!$D$8,IF(AND(設定!$D$8&lt;=L51,設定!$D$8&lt;J51),設定!$D$8,IF(AND(J51&lt;=L51,J51&lt;設定!$D$8),J51,IF(AND(L51&lt;=J51,J51&lt;設定!$D$8),J51,L51))))&lt;=H51,H51+1,IF(IF(AND(設定!$D$8&lt;=L51,設定!$D$8&lt;J51),設定!$D$8,IF(AND(J51&lt;=L51,J51&lt;設定!$D$8),J51,IF(AND(L51&lt;=J51,J51&lt;設定!$D$8),J51,L51)))=0,設定!$D$8,IF(AND(設定!$D$8&lt;=L51,設定!$D$8&lt;J51),設定!$D$8,IF(AND(J51&lt;=L51,J51&lt;設定!$D$8),J51,IF(AND(L51&lt;=J51,J51&lt;設定!$D$8),J51,L51))))),0),40)</f>
        <v>#DIV/0!</v>
      </c>
      <c r="O51" s="55">
        <f>IF(G51="標準",設定!$C$4,G51)</f>
        <v>5</v>
      </c>
      <c r="P51" s="45">
        <f t="shared" si="12"/>
        <v>0</v>
      </c>
      <c r="Q51" s="14">
        <f t="shared" si="4"/>
        <v>0</v>
      </c>
      <c r="R51" s="23">
        <f t="shared" si="13"/>
        <v>0</v>
      </c>
      <c r="S51" s="12">
        <f t="shared" si="10"/>
        <v>0</v>
      </c>
      <c r="T51" s="23">
        <f t="shared" si="11"/>
        <v>0</v>
      </c>
      <c r="U51" s="13">
        <f t="shared" si="5"/>
        <v>0</v>
      </c>
      <c r="V51" s="104" t="str">
        <f>INDEX(商品!Q:Q,MATCH(キーワード!D51,商品!D:D,0),1)</f>
        <v>-</v>
      </c>
      <c r="W51" s="15">
        <f t="shared" si="6"/>
        <v>0</v>
      </c>
      <c r="X51" s="22">
        <f>SUMIFS(当月ワード!$J$3:$J$1000,当月ワード!$D$3:$D$1000,キーワード!$D51,当月ワード!$E$3:$E$1000,キーワード!$F51)</f>
        <v>0</v>
      </c>
      <c r="Y51" s="23">
        <f>SUMIFS(前月ワード!$J$3:$J$1000,前月ワード!$D$3:$D$1000,キーワード!$D51,前月ワード!$E$3:$E$1000,キーワード!$F51)</f>
        <v>0</v>
      </c>
      <c r="Z51" s="23">
        <f>SUMIFS(前々月ワード!$J$3:$J$1000,前々月ワード!$D$3:$D$1000,キーワード!$D51,前々月ワード!$E$3:$E$1000,キーワード!$F51)</f>
        <v>0</v>
      </c>
      <c r="AA51" s="22">
        <f>SUMIFS(当月ワード!$W$3:$W$1000,当月ワード!$D$3:$D$1000,キーワード!$D51,当月ワード!$E$3:$E$1000,キーワード!$F51)</f>
        <v>0</v>
      </c>
      <c r="AB51" s="23">
        <f>SUMIFS(前月ワード!$W$3:$W$1000,前月ワード!$D$3:$D$1000,キーワード!$D51,前月ワード!$E$3:$E$1000,キーワード!$F51)</f>
        <v>0</v>
      </c>
      <c r="AC51" s="23">
        <f>SUMIFS(前々月ワード!$W$3:$W$1000,前々月ワード!$D$3:$D$1000,キーワード!$D51,前々月ワード!$E$3:$E$1000,キーワード!$F51)</f>
        <v>0</v>
      </c>
      <c r="AD51" s="23">
        <f t="shared" si="7"/>
        <v>0</v>
      </c>
      <c r="AE51" s="23">
        <f t="shared" si="7"/>
        <v>0</v>
      </c>
      <c r="AF51" s="23">
        <f t="shared" si="7"/>
        <v>0</v>
      </c>
      <c r="AG51" s="22">
        <f>SUMIFS(当月ワード!$X$3:$X$1000,当月ワード!$D$3:$D$1000,キーワード!$D51,当月ワード!$E$3:$E$1000,キーワード!$F51)</f>
        <v>0</v>
      </c>
      <c r="AH51" s="23">
        <f>SUMIFS(前月ワード!$X$3:$X$1000,前月ワード!$D$3:$D$1000,キーワード!$D51,前月ワード!$E$3:$E$1000,キーワード!$F51)</f>
        <v>0</v>
      </c>
      <c r="AI51" s="23">
        <f>SUMIFS(前々月ワード!$X$3:$X$1000,前々月ワード!$D$3:$D$1000,キーワード!$D51,前々月ワード!$E$3:$E$1000,キーワード!$F51)</f>
        <v>0</v>
      </c>
      <c r="AJ51" s="22">
        <f>SUMIFS(当月ワード!$I$3:$I$1000,当月ワード!$D$3:$D$1000,キーワード!$D51,当月ワード!$E$3:$E$1000,キーワード!$F51)</f>
        <v>0</v>
      </c>
      <c r="AK51" s="23">
        <f>SUMIFS(前月ワード!$I$3:$I$1000,前月ワード!$D$3:$D$1000,キーワード!$D51,前月ワード!$E$3:$E$1000,キーワード!$F51)</f>
        <v>0</v>
      </c>
      <c r="AL51" s="23">
        <f>SUMIFS(前々月ワード!$I$3:$I$1000,前々月ワード!$D$3:$D$1000,キーワード!$D51,前々月ワード!$E$3:$E$1000,キーワード!$F51)</f>
        <v>0</v>
      </c>
      <c r="AM51" s="13">
        <f t="shared" si="8"/>
        <v>0</v>
      </c>
      <c r="AN51" s="13">
        <f t="shared" si="8"/>
        <v>0</v>
      </c>
      <c r="AO51" s="13">
        <f t="shared" si="8"/>
        <v>0</v>
      </c>
      <c r="AP51" s="16">
        <f t="shared" si="9"/>
        <v>0</v>
      </c>
      <c r="AQ51" s="16">
        <f t="shared" si="9"/>
        <v>0</v>
      </c>
      <c r="AR51" s="17">
        <f t="shared" si="9"/>
        <v>0</v>
      </c>
    </row>
    <row r="52" spans="3:44" ht="36.65" customHeight="1">
      <c r="C52" s="20">
        <v>47</v>
      </c>
      <c r="D52" s="53">
        <f>現状ワード設定!B49</f>
        <v>0</v>
      </c>
      <c r="E52" s="26" t="str">
        <f>IFERROR(_xlfn.XLOOKUP($D52,現状商品設定!B:B,現状商品設定!C:C,"-"),"-")</f>
        <v>-</v>
      </c>
      <c r="F52" s="56">
        <f>現状ワード設定!G49</f>
        <v>0</v>
      </c>
      <c r="G52" s="60" t="s">
        <v>46</v>
      </c>
      <c r="H52" s="47" t="str">
        <f>IFERROR(_xlfn.XLOOKUP(D52,商品!$D:$D,商品!$H:$H),"")</f>
        <v/>
      </c>
      <c r="I52" s="50" t="str">
        <f>IFERROR(_xlfn.XLOOKUP(D52&amp;F52,現状ワード設定!J:J,現状ワード設定!H:H),"")</f>
        <v/>
      </c>
      <c r="J52" s="47" t="str">
        <f>IFERROR(_xlfn.XLOOKUP(D52&amp;F52,現状ワード設定!J:J,現状ワード設定!I:I),"")</f>
        <v/>
      </c>
      <c r="K52" s="47" t="e">
        <f>IF(AND(T52&gt;=設定!$C$12,W52&gt;=O52),I52*(1+設定!$F$12),IF(AND(T52&gt;=設定!$C$13,W52&lt;O52),I52*(1+設定!$F$13),IF(AND(T52&lt;設定!$C$14,U52&gt;=設定!$E$14),I52*(1+設定!$F$14),IF(AND(T52&lt;設定!$C$15,U52&lt;設定!$E$15),I52*(1+設定!$F$15),"除外"))))</f>
        <v>#VALUE!</v>
      </c>
      <c r="L52" s="58" t="e">
        <f ca="1">IF(消化率!$I$5&lt;1,K52*消化率!$I$5,IF(U52*V52/(K52*消化率!$I$5)&gt;O52,K52*消化率!$I$5,M52))</f>
        <v>#DIV/0!</v>
      </c>
      <c r="M52" s="58" t="e">
        <f t="shared" si="3"/>
        <v>#VALUE!</v>
      </c>
      <c r="N52" s="58" t="e">
        <f ca="1">IF(ROUNDUP(IF(IF(IF(AND(設定!$D$8&lt;=L52,設定!$D$8&lt;J52),設定!$D$8,IF(AND(J52&lt;=L52,J52&lt;設定!$D$8),J52,IF(AND(L52&lt;=J52,J52&lt;設定!$D$8),J52,L52)))=0,設定!$D$8,IF(AND(設定!$D$8&lt;=L52,設定!$D$8&lt;J52),設定!$D$8,IF(AND(J52&lt;=L52,J52&lt;設定!$D$8),J52,IF(AND(L52&lt;=J52,J52&lt;設定!$D$8),J52,L52))))&lt;=H52,H52+1,IF(IF(AND(設定!$D$8&lt;=L52,設定!$D$8&lt;J52),設定!$D$8,IF(AND(J52&lt;=L52,J52&lt;設定!$D$8),J52,IF(AND(L52&lt;=J52,J52&lt;設定!$D$8),J52,L52)))=0,設定!$D$8,IF(AND(設定!$D$8&lt;=L52,設定!$D$8&lt;J52),設定!$D$8,IF(AND(J52&lt;=L52,J52&lt;設定!$D$8),J52,IF(AND(L52&lt;=J52,J52&lt;設定!$D$8),J52,L52))))),0)&gt;40,ROUNDUP(IF(IF(IF(AND(設定!$D$8&lt;=L52,設定!$D$8&lt;J52),設定!$D$8,IF(AND(J52&lt;=L52,J52&lt;設定!$D$8),J52,IF(AND(L52&lt;=J52,J52&lt;設定!$D$8),J52,L52)))=0,設定!$D$8,IF(AND(設定!$D$8&lt;=L52,設定!$D$8&lt;J52),設定!$D$8,IF(AND(J52&lt;=L52,J52&lt;設定!$D$8),J52,IF(AND(L52&lt;=J52,J52&lt;設定!$D$8),J52,L52))))&lt;=H52,H52+1,IF(IF(AND(設定!$D$8&lt;=L52,設定!$D$8&lt;J52),設定!$D$8,IF(AND(J52&lt;=L52,J52&lt;設定!$D$8),J52,IF(AND(L52&lt;=J52,J52&lt;設定!$D$8),J52,L52)))=0,設定!$D$8,IF(AND(設定!$D$8&lt;=L52,設定!$D$8&lt;J52),設定!$D$8,IF(AND(J52&lt;=L52,J52&lt;設定!$D$8),J52,IF(AND(L52&lt;=J52,J52&lt;設定!$D$8),J52,L52))))),0),40)</f>
        <v>#DIV/0!</v>
      </c>
      <c r="O52" s="55">
        <f>IF(G52="標準",設定!$C$4,G52)</f>
        <v>5</v>
      </c>
      <c r="P52" s="45">
        <f t="shared" si="12"/>
        <v>0</v>
      </c>
      <c r="Q52" s="14">
        <f t="shared" si="4"/>
        <v>0</v>
      </c>
      <c r="R52" s="23">
        <f t="shared" si="13"/>
        <v>0</v>
      </c>
      <c r="S52" s="12">
        <f t="shared" si="10"/>
        <v>0</v>
      </c>
      <c r="T52" s="23">
        <f t="shared" si="11"/>
        <v>0</v>
      </c>
      <c r="U52" s="13">
        <f t="shared" si="5"/>
        <v>0</v>
      </c>
      <c r="V52" s="104" t="str">
        <f>INDEX(商品!Q:Q,MATCH(キーワード!D52,商品!D:D,0),1)</f>
        <v>-</v>
      </c>
      <c r="W52" s="15">
        <f t="shared" si="6"/>
        <v>0</v>
      </c>
      <c r="X52" s="22">
        <f>SUMIFS(当月ワード!$J$3:$J$1000,当月ワード!$D$3:$D$1000,キーワード!$D52,当月ワード!$E$3:$E$1000,キーワード!$F52)</f>
        <v>0</v>
      </c>
      <c r="Y52" s="23">
        <f>SUMIFS(前月ワード!$J$3:$J$1000,前月ワード!$D$3:$D$1000,キーワード!$D52,前月ワード!$E$3:$E$1000,キーワード!$F52)</f>
        <v>0</v>
      </c>
      <c r="Z52" s="23">
        <f>SUMIFS(前々月ワード!$J$3:$J$1000,前々月ワード!$D$3:$D$1000,キーワード!$D52,前々月ワード!$E$3:$E$1000,キーワード!$F52)</f>
        <v>0</v>
      </c>
      <c r="AA52" s="22">
        <f>SUMIFS(当月ワード!$W$3:$W$1000,当月ワード!$D$3:$D$1000,キーワード!$D52,当月ワード!$E$3:$E$1000,キーワード!$F52)</f>
        <v>0</v>
      </c>
      <c r="AB52" s="23">
        <f>SUMIFS(前月ワード!$W$3:$W$1000,前月ワード!$D$3:$D$1000,キーワード!$D52,前月ワード!$E$3:$E$1000,キーワード!$F52)</f>
        <v>0</v>
      </c>
      <c r="AC52" s="23">
        <f>SUMIFS(前々月ワード!$W$3:$W$1000,前々月ワード!$D$3:$D$1000,キーワード!$D52,前々月ワード!$E$3:$E$1000,キーワード!$F52)</f>
        <v>0</v>
      </c>
      <c r="AD52" s="23">
        <f t="shared" si="7"/>
        <v>0</v>
      </c>
      <c r="AE52" s="23">
        <f t="shared" si="7"/>
        <v>0</v>
      </c>
      <c r="AF52" s="23">
        <f t="shared" si="7"/>
        <v>0</v>
      </c>
      <c r="AG52" s="22">
        <f>SUMIFS(当月ワード!$X$3:$X$1000,当月ワード!$D$3:$D$1000,キーワード!$D52,当月ワード!$E$3:$E$1000,キーワード!$F52)</f>
        <v>0</v>
      </c>
      <c r="AH52" s="23">
        <f>SUMIFS(前月ワード!$X$3:$X$1000,前月ワード!$D$3:$D$1000,キーワード!$D52,前月ワード!$E$3:$E$1000,キーワード!$F52)</f>
        <v>0</v>
      </c>
      <c r="AI52" s="23">
        <f>SUMIFS(前々月ワード!$X$3:$X$1000,前々月ワード!$D$3:$D$1000,キーワード!$D52,前々月ワード!$E$3:$E$1000,キーワード!$F52)</f>
        <v>0</v>
      </c>
      <c r="AJ52" s="22">
        <f>SUMIFS(当月ワード!$I$3:$I$1000,当月ワード!$D$3:$D$1000,キーワード!$D52,当月ワード!$E$3:$E$1000,キーワード!$F52)</f>
        <v>0</v>
      </c>
      <c r="AK52" s="23">
        <f>SUMIFS(前月ワード!$I$3:$I$1000,前月ワード!$D$3:$D$1000,キーワード!$D52,前月ワード!$E$3:$E$1000,キーワード!$F52)</f>
        <v>0</v>
      </c>
      <c r="AL52" s="23">
        <f>SUMIFS(前々月ワード!$I$3:$I$1000,前々月ワード!$D$3:$D$1000,キーワード!$D52,前々月ワード!$E$3:$E$1000,キーワード!$F52)</f>
        <v>0</v>
      </c>
      <c r="AM52" s="13">
        <f t="shared" si="8"/>
        <v>0</v>
      </c>
      <c r="AN52" s="13">
        <f t="shared" si="8"/>
        <v>0</v>
      </c>
      <c r="AO52" s="13">
        <f t="shared" si="8"/>
        <v>0</v>
      </c>
      <c r="AP52" s="16">
        <f t="shared" si="9"/>
        <v>0</v>
      </c>
      <c r="AQ52" s="16">
        <f t="shared" si="9"/>
        <v>0</v>
      </c>
      <c r="AR52" s="17">
        <f t="shared" si="9"/>
        <v>0</v>
      </c>
    </row>
    <row r="53" spans="3:44" ht="36.65" customHeight="1">
      <c r="C53" s="20">
        <v>48</v>
      </c>
      <c r="D53" s="53">
        <f>現状ワード設定!B50</f>
        <v>0</v>
      </c>
      <c r="E53" s="26" t="str">
        <f>IFERROR(_xlfn.XLOOKUP($D53,現状商品設定!B:B,現状商品設定!C:C,"-"),"-")</f>
        <v>-</v>
      </c>
      <c r="F53" s="56">
        <f>現状ワード設定!G50</f>
        <v>0</v>
      </c>
      <c r="G53" s="60" t="s">
        <v>46</v>
      </c>
      <c r="H53" s="47" t="str">
        <f>IFERROR(_xlfn.XLOOKUP(D53,商品!$D:$D,商品!$H:$H),"")</f>
        <v/>
      </c>
      <c r="I53" s="50" t="str">
        <f>IFERROR(_xlfn.XLOOKUP(D53&amp;F53,現状ワード設定!J:J,現状ワード設定!H:H),"")</f>
        <v/>
      </c>
      <c r="J53" s="47" t="str">
        <f>IFERROR(_xlfn.XLOOKUP(D53&amp;F53,現状ワード設定!J:J,現状ワード設定!I:I),"")</f>
        <v/>
      </c>
      <c r="K53" s="47" t="e">
        <f>IF(AND(T53&gt;=設定!$C$12,W53&gt;=O53),I53*(1+設定!$F$12),IF(AND(T53&gt;=設定!$C$13,W53&lt;O53),I53*(1+設定!$F$13),IF(AND(T53&lt;設定!$C$14,U53&gt;=設定!$E$14),I53*(1+設定!$F$14),IF(AND(T53&lt;設定!$C$15,U53&lt;設定!$E$15),I53*(1+設定!$F$15),"除外"))))</f>
        <v>#VALUE!</v>
      </c>
      <c r="L53" s="58" t="e">
        <f ca="1">IF(消化率!$I$5&lt;1,K53*消化率!$I$5,IF(U53*V53/(K53*消化率!$I$5)&gt;O53,K53*消化率!$I$5,M53))</f>
        <v>#DIV/0!</v>
      </c>
      <c r="M53" s="58" t="e">
        <f t="shared" si="3"/>
        <v>#VALUE!</v>
      </c>
      <c r="N53" s="58" t="e">
        <f ca="1">IF(ROUNDUP(IF(IF(IF(AND(設定!$D$8&lt;=L53,設定!$D$8&lt;J53),設定!$D$8,IF(AND(J53&lt;=L53,J53&lt;設定!$D$8),J53,IF(AND(L53&lt;=J53,J53&lt;設定!$D$8),J53,L53)))=0,設定!$D$8,IF(AND(設定!$D$8&lt;=L53,設定!$D$8&lt;J53),設定!$D$8,IF(AND(J53&lt;=L53,J53&lt;設定!$D$8),J53,IF(AND(L53&lt;=J53,J53&lt;設定!$D$8),J53,L53))))&lt;=H53,H53+1,IF(IF(AND(設定!$D$8&lt;=L53,設定!$D$8&lt;J53),設定!$D$8,IF(AND(J53&lt;=L53,J53&lt;設定!$D$8),J53,IF(AND(L53&lt;=J53,J53&lt;設定!$D$8),J53,L53)))=0,設定!$D$8,IF(AND(設定!$D$8&lt;=L53,設定!$D$8&lt;J53),設定!$D$8,IF(AND(J53&lt;=L53,J53&lt;設定!$D$8),J53,IF(AND(L53&lt;=J53,J53&lt;設定!$D$8),J53,L53))))),0)&gt;40,ROUNDUP(IF(IF(IF(AND(設定!$D$8&lt;=L53,設定!$D$8&lt;J53),設定!$D$8,IF(AND(J53&lt;=L53,J53&lt;設定!$D$8),J53,IF(AND(L53&lt;=J53,J53&lt;設定!$D$8),J53,L53)))=0,設定!$D$8,IF(AND(設定!$D$8&lt;=L53,設定!$D$8&lt;J53),設定!$D$8,IF(AND(J53&lt;=L53,J53&lt;設定!$D$8),J53,IF(AND(L53&lt;=J53,J53&lt;設定!$D$8),J53,L53))))&lt;=H53,H53+1,IF(IF(AND(設定!$D$8&lt;=L53,設定!$D$8&lt;J53),設定!$D$8,IF(AND(J53&lt;=L53,J53&lt;設定!$D$8),J53,IF(AND(L53&lt;=J53,J53&lt;設定!$D$8),J53,L53)))=0,設定!$D$8,IF(AND(設定!$D$8&lt;=L53,設定!$D$8&lt;J53),設定!$D$8,IF(AND(J53&lt;=L53,J53&lt;設定!$D$8),J53,IF(AND(L53&lt;=J53,J53&lt;設定!$D$8),J53,L53))))),0),40)</f>
        <v>#DIV/0!</v>
      </c>
      <c r="O53" s="55">
        <f>IF(G53="標準",設定!$C$4,G53)</f>
        <v>5</v>
      </c>
      <c r="P53" s="45">
        <f t="shared" si="12"/>
        <v>0</v>
      </c>
      <c r="Q53" s="14">
        <f t="shared" si="4"/>
        <v>0</v>
      </c>
      <c r="R53" s="23">
        <f t="shared" si="13"/>
        <v>0</v>
      </c>
      <c r="S53" s="12">
        <f t="shared" si="10"/>
        <v>0</v>
      </c>
      <c r="T53" s="23">
        <f t="shared" si="11"/>
        <v>0</v>
      </c>
      <c r="U53" s="13">
        <f t="shared" si="5"/>
        <v>0</v>
      </c>
      <c r="V53" s="104" t="str">
        <f>INDEX(商品!Q:Q,MATCH(キーワード!D53,商品!D:D,0),1)</f>
        <v>-</v>
      </c>
      <c r="W53" s="15">
        <f t="shared" si="6"/>
        <v>0</v>
      </c>
      <c r="X53" s="22">
        <f>SUMIFS(当月ワード!$J$3:$J$1000,当月ワード!$D$3:$D$1000,キーワード!$D53,当月ワード!$E$3:$E$1000,キーワード!$F53)</f>
        <v>0</v>
      </c>
      <c r="Y53" s="23">
        <f>SUMIFS(前月ワード!$J$3:$J$1000,前月ワード!$D$3:$D$1000,キーワード!$D53,前月ワード!$E$3:$E$1000,キーワード!$F53)</f>
        <v>0</v>
      </c>
      <c r="Z53" s="23">
        <f>SUMIFS(前々月ワード!$J$3:$J$1000,前々月ワード!$D$3:$D$1000,キーワード!$D53,前々月ワード!$E$3:$E$1000,キーワード!$F53)</f>
        <v>0</v>
      </c>
      <c r="AA53" s="22">
        <f>SUMIFS(当月ワード!$W$3:$W$1000,当月ワード!$D$3:$D$1000,キーワード!$D53,当月ワード!$E$3:$E$1000,キーワード!$F53)</f>
        <v>0</v>
      </c>
      <c r="AB53" s="23">
        <f>SUMIFS(前月ワード!$W$3:$W$1000,前月ワード!$D$3:$D$1000,キーワード!$D53,前月ワード!$E$3:$E$1000,キーワード!$F53)</f>
        <v>0</v>
      </c>
      <c r="AC53" s="23">
        <f>SUMIFS(前々月ワード!$W$3:$W$1000,前々月ワード!$D$3:$D$1000,キーワード!$D53,前々月ワード!$E$3:$E$1000,キーワード!$F53)</f>
        <v>0</v>
      </c>
      <c r="AD53" s="23">
        <f t="shared" si="7"/>
        <v>0</v>
      </c>
      <c r="AE53" s="23">
        <f t="shared" si="7"/>
        <v>0</v>
      </c>
      <c r="AF53" s="23">
        <f t="shared" si="7"/>
        <v>0</v>
      </c>
      <c r="AG53" s="22">
        <f>SUMIFS(当月ワード!$X$3:$X$1000,当月ワード!$D$3:$D$1000,キーワード!$D53,当月ワード!$E$3:$E$1000,キーワード!$F53)</f>
        <v>0</v>
      </c>
      <c r="AH53" s="23">
        <f>SUMIFS(前月ワード!$X$3:$X$1000,前月ワード!$D$3:$D$1000,キーワード!$D53,前月ワード!$E$3:$E$1000,キーワード!$F53)</f>
        <v>0</v>
      </c>
      <c r="AI53" s="23">
        <f>SUMIFS(前々月ワード!$X$3:$X$1000,前々月ワード!$D$3:$D$1000,キーワード!$D53,前々月ワード!$E$3:$E$1000,キーワード!$F53)</f>
        <v>0</v>
      </c>
      <c r="AJ53" s="22">
        <f>SUMIFS(当月ワード!$I$3:$I$1000,当月ワード!$D$3:$D$1000,キーワード!$D53,当月ワード!$E$3:$E$1000,キーワード!$F53)</f>
        <v>0</v>
      </c>
      <c r="AK53" s="23">
        <f>SUMIFS(前月ワード!$I$3:$I$1000,前月ワード!$D$3:$D$1000,キーワード!$D53,前月ワード!$E$3:$E$1000,キーワード!$F53)</f>
        <v>0</v>
      </c>
      <c r="AL53" s="23">
        <f>SUMIFS(前々月ワード!$I$3:$I$1000,前々月ワード!$D$3:$D$1000,キーワード!$D53,前々月ワード!$E$3:$E$1000,キーワード!$F53)</f>
        <v>0</v>
      </c>
      <c r="AM53" s="13">
        <f t="shared" si="8"/>
        <v>0</v>
      </c>
      <c r="AN53" s="13">
        <f t="shared" si="8"/>
        <v>0</v>
      </c>
      <c r="AO53" s="13">
        <f t="shared" si="8"/>
        <v>0</v>
      </c>
      <c r="AP53" s="16">
        <f t="shared" si="9"/>
        <v>0</v>
      </c>
      <c r="AQ53" s="16">
        <f t="shared" si="9"/>
        <v>0</v>
      </c>
      <c r="AR53" s="17">
        <f t="shared" si="9"/>
        <v>0</v>
      </c>
    </row>
    <row r="54" spans="3:44" ht="36.65" customHeight="1">
      <c r="C54" s="20">
        <v>49</v>
      </c>
      <c r="D54" s="53">
        <f>現状ワード設定!B51</f>
        <v>0</v>
      </c>
      <c r="E54" s="26" t="str">
        <f>IFERROR(_xlfn.XLOOKUP($D54,現状商品設定!B:B,現状商品設定!C:C,"-"),"-")</f>
        <v>-</v>
      </c>
      <c r="F54" s="56">
        <f>現状ワード設定!G51</f>
        <v>0</v>
      </c>
      <c r="G54" s="60" t="s">
        <v>46</v>
      </c>
      <c r="H54" s="47" t="str">
        <f>IFERROR(_xlfn.XLOOKUP(D54,商品!$D:$D,商品!$H:$H),"")</f>
        <v/>
      </c>
      <c r="I54" s="50" t="str">
        <f>IFERROR(_xlfn.XLOOKUP(D54&amp;F54,現状ワード設定!J:J,現状ワード設定!H:H),"")</f>
        <v/>
      </c>
      <c r="J54" s="47" t="str">
        <f>IFERROR(_xlfn.XLOOKUP(D54&amp;F54,現状ワード設定!J:J,現状ワード設定!I:I),"")</f>
        <v/>
      </c>
      <c r="K54" s="47" t="e">
        <f>IF(AND(T54&gt;=設定!$C$12,W54&gt;=O54),I54*(1+設定!$F$12),IF(AND(T54&gt;=設定!$C$13,W54&lt;O54),I54*(1+設定!$F$13),IF(AND(T54&lt;設定!$C$14,U54&gt;=設定!$E$14),I54*(1+設定!$F$14),IF(AND(T54&lt;設定!$C$15,U54&lt;設定!$E$15),I54*(1+設定!$F$15),"除外"))))</f>
        <v>#VALUE!</v>
      </c>
      <c r="L54" s="58" t="e">
        <f ca="1">IF(消化率!$I$5&lt;1,K54*消化率!$I$5,IF(U54*V54/(K54*消化率!$I$5)&gt;O54,K54*消化率!$I$5,M54))</f>
        <v>#DIV/0!</v>
      </c>
      <c r="M54" s="58" t="e">
        <f t="shared" si="3"/>
        <v>#VALUE!</v>
      </c>
      <c r="N54" s="58" t="e">
        <f ca="1">IF(ROUNDUP(IF(IF(IF(AND(設定!$D$8&lt;=L54,設定!$D$8&lt;J54),設定!$D$8,IF(AND(J54&lt;=L54,J54&lt;設定!$D$8),J54,IF(AND(L54&lt;=J54,J54&lt;設定!$D$8),J54,L54)))=0,設定!$D$8,IF(AND(設定!$D$8&lt;=L54,設定!$D$8&lt;J54),設定!$D$8,IF(AND(J54&lt;=L54,J54&lt;設定!$D$8),J54,IF(AND(L54&lt;=J54,J54&lt;設定!$D$8),J54,L54))))&lt;=H54,H54+1,IF(IF(AND(設定!$D$8&lt;=L54,設定!$D$8&lt;J54),設定!$D$8,IF(AND(J54&lt;=L54,J54&lt;設定!$D$8),J54,IF(AND(L54&lt;=J54,J54&lt;設定!$D$8),J54,L54)))=0,設定!$D$8,IF(AND(設定!$D$8&lt;=L54,設定!$D$8&lt;J54),設定!$D$8,IF(AND(J54&lt;=L54,J54&lt;設定!$D$8),J54,IF(AND(L54&lt;=J54,J54&lt;設定!$D$8),J54,L54))))),0)&gt;40,ROUNDUP(IF(IF(IF(AND(設定!$D$8&lt;=L54,設定!$D$8&lt;J54),設定!$D$8,IF(AND(J54&lt;=L54,J54&lt;設定!$D$8),J54,IF(AND(L54&lt;=J54,J54&lt;設定!$D$8),J54,L54)))=0,設定!$D$8,IF(AND(設定!$D$8&lt;=L54,設定!$D$8&lt;J54),設定!$D$8,IF(AND(J54&lt;=L54,J54&lt;設定!$D$8),J54,IF(AND(L54&lt;=J54,J54&lt;設定!$D$8),J54,L54))))&lt;=H54,H54+1,IF(IF(AND(設定!$D$8&lt;=L54,設定!$D$8&lt;J54),設定!$D$8,IF(AND(J54&lt;=L54,J54&lt;設定!$D$8),J54,IF(AND(L54&lt;=J54,J54&lt;設定!$D$8),J54,L54)))=0,設定!$D$8,IF(AND(設定!$D$8&lt;=L54,設定!$D$8&lt;J54),設定!$D$8,IF(AND(J54&lt;=L54,J54&lt;設定!$D$8),J54,IF(AND(L54&lt;=J54,J54&lt;設定!$D$8),J54,L54))))),0),40)</f>
        <v>#DIV/0!</v>
      </c>
      <c r="O54" s="55">
        <f>IF(G54="標準",設定!$C$4,G54)</f>
        <v>5</v>
      </c>
      <c r="P54" s="45">
        <f t="shared" si="12"/>
        <v>0</v>
      </c>
      <c r="Q54" s="14">
        <f t="shared" si="4"/>
        <v>0</v>
      </c>
      <c r="R54" s="23">
        <f t="shared" si="13"/>
        <v>0</v>
      </c>
      <c r="S54" s="12">
        <f t="shared" si="10"/>
        <v>0</v>
      </c>
      <c r="T54" s="23">
        <f t="shared" si="11"/>
        <v>0</v>
      </c>
      <c r="U54" s="13">
        <f t="shared" si="5"/>
        <v>0</v>
      </c>
      <c r="V54" s="104" t="str">
        <f>INDEX(商品!Q:Q,MATCH(キーワード!D54,商品!D:D,0),1)</f>
        <v>-</v>
      </c>
      <c r="W54" s="15">
        <f t="shared" si="6"/>
        <v>0</v>
      </c>
      <c r="X54" s="22">
        <f>SUMIFS(当月ワード!$J$3:$J$1000,当月ワード!$D$3:$D$1000,キーワード!$D54,当月ワード!$E$3:$E$1000,キーワード!$F54)</f>
        <v>0</v>
      </c>
      <c r="Y54" s="23">
        <f>SUMIFS(前月ワード!$J$3:$J$1000,前月ワード!$D$3:$D$1000,キーワード!$D54,前月ワード!$E$3:$E$1000,キーワード!$F54)</f>
        <v>0</v>
      </c>
      <c r="Z54" s="23">
        <f>SUMIFS(前々月ワード!$J$3:$J$1000,前々月ワード!$D$3:$D$1000,キーワード!$D54,前々月ワード!$E$3:$E$1000,キーワード!$F54)</f>
        <v>0</v>
      </c>
      <c r="AA54" s="22">
        <f>SUMIFS(当月ワード!$W$3:$W$1000,当月ワード!$D$3:$D$1000,キーワード!$D54,当月ワード!$E$3:$E$1000,キーワード!$F54)</f>
        <v>0</v>
      </c>
      <c r="AB54" s="23">
        <f>SUMIFS(前月ワード!$W$3:$W$1000,前月ワード!$D$3:$D$1000,キーワード!$D54,前月ワード!$E$3:$E$1000,キーワード!$F54)</f>
        <v>0</v>
      </c>
      <c r="AC54" s="23">
        <f>SUMIFS(前々月ワード!$W$3:$W$1000,前々月ワード!$D$3:$D$1000,キーワード!$D54,前々月ワード!$E$3:$E$1000,キーワード!$F54)</f>
        <v>0</v>
      </c>
      <c r="AD54" s="23">
        <f t="shared" si="7"/>
        <v>0</v>
      </c>
      <c r="AE54" s="23">
        <f t="shared" si="7"/>
        <v>0</v>
      </c>
      <c r="AF54" s="23">
        <f t="shared" si="7"/>
        <v>0</v>
      </c>
      <c r="AG54" s="22">
        <f>SUMIFS(当月ワード!$X$3:$X$1000,当月ワード!$D$3:$D$1000,キーワード!$D54,当月ワード!$E$3:$E$1000,キーワード!$F54)</f>
        <v>0</v>
      </c>
      <c r="AH54" s="23">
        <f>SUMIFS(前月ワード!$X$3:$X$1000,前月ワード!$D$3:$D$1000,キーワード!$D54,前月ワード!$E$3:$E$1000,キーワード!$F54)</f>
        <v>0</v>
      </c>
      <c r="AI54" s="23">
        <f>SUMIFS(前々月ワード!$X$3:$X$1000,前々月ワード!$D$3:$D$1000,キーワード!$D54,前々月ワード!$E$3:$E$1000,キーワード!$F54)</f>
        <v>0</v>
      </c>
      <c r="AJ54" s="22">
        <f>SUMIFS(当月ワード!$I$3:$I$1000,当月ワード!$D$3:$D$1000,キーワード!$D54,当月ワード!$E$3:$E$1000,キーワード!$F54)</f>
        <v>0</v>
      </c>
      <c r="AK54" s="23">
        <f>SUMIFS(前月ワード!$I$3:$I$1000,前月ワード!$D$3:$D$1000,キーワード!$D54,前月ワード!$E$3:$E$1000,キーワード!$F54)</f>
        <v>0</v>
      </c>
      <c r="AL54" s="23">
        <f>SUMIFS(前々月ワード!$I$3:$I$1000,前々月ワード!$D$3:$D$1000,キーワード!$D54,前々月ワード!$E$3:$E$1000,キーワード!$F54)</f>
        <v>0</v>
      </c>
      <c r="AM54" s="13">
        <f t="shared" si="8"/>
        <v>0</v>
      </c>
      <c r="AN54" s="13">
        <f t="shared" si="8"/>
        <v>0</v>
      </c>
      <c r="AO54" s="13">
        <f t="shared" si="8"/>
        <v>0</v>
      </c>
      <c r="AP54" s="16">
        <f t="shared" si="9"/>
        <v>0</v>
      </c>
      <c r="AQ54" s="16">
        <f t="shared" si="9"/>
        <v>0</v>
      </c>
      <c r="AR54" s="17">
        <f t="shared" si="9"/>
        <v>0</v>
      </c>
    </row>
    <row r="55" spans="3:44" ht="36.65" customHeight="1">
      <c r="C55" s="20">
        <v>50</v>
      </c>
      <c r="D55" s="53">
        <f>現状ワード設定!B52</f>
        <v>0</v>
      </c>
      <c r="E55" s="26" t="str">
        <f>IFERROR(_xlfn.XLOOKUP($D55,現状商品設定!B:B,現状商品設定!C:C,"-"),"-")</f>
        <v>-</v>
      </c>
      <c r="F55" s="56">
        <f>現状ワード設定!G52</f>
        <v>0</v>
      </c>
      <c r="G55" s="60" t="s">
        <v>46</v>
      </c>
      <c r="H55" s="47" t="str">
        <f>IFERROR(_xlfn.XLOOKUP(D55,商品!$D:$D,商品!$H:$H),"")</f>
        <v/>
      </c>
      <c r="I55" s="50" t="str">
        <f>IFERROR(_xlfn.XLOOKUP(D55&amp;F55,現状ワード設定!J:J,現状ワード設定!H:H),"")</f>
        <v/>
      </c>
      <c r="J55" s="47" t="str">
        <f>IFERROR(_xlfn.XLOOKUP(D55&amp;F55,現状ワード設定!J:J,現状ワード設定!I:I),"")</f>
        <v/>
      </c>
      <c r="K55" s="47" t="e">
        <f>IF(AND(T55&gt;=設定!$C$12,W55&gt;=O55),I55*(1+設定!$F$12),IF(AND(T55&gt;=設定!$C$13,W55&lt;O55),I55*(1+設定!$F$13),IF(AND(T55&lt;設定!$C$14,U55&gt;=設定!$E$14),I55*(1+設定!$F$14),IF(AND(T55&lt;設定!$C$15,U55&lt;設定!$E$15),I55*(1+設定!$F$15),"除外"))))</f>
        <v>#VALUE!</v>
      </c>
      <c r="L55" s="58" t="e">
        <f ca="1">IF(消化率!$I$5&lt;1,K55*消化率!$I$5,IF(U55*V55/(K55*消化率!$I$5)&gt;O55,K55*消化率!$I$5,M55))</f>
        <v>#DIV/0!</v>
      </c>
      <c r="M55" s="58" t="e">
        <f t="shared" si="3"/>
        <v>#VALUE!</v>
      </c>
      <c r="N55" s="58" t="e">
        <f ca="1">IF(ROUNDUP(IF(IF(IF(AND(設定!$D$8&lt;=L55,設定!$D$8&lt;J55),設定!$D$8,IF(AND(J55&lt;=L55,J55&lt;設定!$D$8),J55,IF(AND(L55&lt;=J55,J55&lt;設定!$D$8),J55,L55)))=0,設定!$D$8,IF(AND(設定!$D$8&lt;=L55,設定!$D$8&lt;J55),設定!$D$8,IF(AND(J55&lt;=L55,J55&lt;設定!$D$8),J55,IF(AND(L55&lt;=J55,J55&lt;設定!$D$8),J55,L55))))&lt;=H55,H55+1,IF(IF(AND(設定!$D$8&lt;=L55,設定!$D$8&lt;J55),設定!$D$8,IF(AND(J55&lt;=L55,J55&lt;設定!$D$8),J55,IF(AND(L55&lt;=J55,J55&lt;設定!$D$8),J55,L55)))=0,設定!$D$8,IF(AND(設定!$D$8&lt;=L55,設定!$D$8&lt;J55),設定!$D$8,IF(AND(J55&lt;=L55,J55&lt;設定!$D$8),J55,IF(AND(L55&lt;=J55,J55&lt;設定!$D$8),J55,L55))))),0)&gt;40,ROUNDUP(IF(IF(IF(AND(設定!$D$8&lt;=L55,設定!$D$8&lt;J55),設定!$D$8,IF(AND(J55&lt;=L55,J55&lt;設定!$D$8),J55,IF(AND(L55&lt;=J55,J55&lt;設定!$D$8),J55,L55)))=0,設定!$D$8,IF(AND(設定!$D$8&lt;=L55,設定!$D$8&lt;J55),設定!$D$8,IF(AND(J55&lt;=L55,J55&lt;設定!$D$8),J55,IF(AND(L55&lt;=J55,J55&lt;設定!$D$8),J55,L55))))&lt;=H55,H55+1,IF(IF(AND(設定!$D$8&lt;=L55,設定!$D$8&lt;J55),設定!$D$8,IF(AND(J55&lt;=L55,J55&lt;設定!$D$8),J55,IF(AND(L55&lt;=J55,J55&lt;設定!$D$8),J55,L55)))=0,設定!$D$8,IF(AND(設定!$D$8&lt;=L55,設定!$D$8&lt;J55),設定!$D$8,IF(AND(J55&lt;=L55,J55&lt;設定!$D$8),J55,IF(AND(L55&lt;=J55,J55&lt;設定!$D$8),J55,L55))))),0),40)</f>
        <v>#DIV/0!</v>
      </c>
      <c r="O55" s="55">
        <f>IF(G55="標準",設定!$C$4,G55)</f>
        <v>5</v>
      </c>
      <c r="P55" s="45">
        <f t="shared" si="12"/>
        <v>0</v>
      </c>
      <c r="Q55" s="14">
        <f t="shared" si="4"/>
        <v>0</v>
      </c>
      <c r="R55" s="23">
        <f t="shared" si="13"/>
        <v>0</v>
      </c>
      <c r="S55" s="12">
        <f t="shared" si="10"/>
        <v>0</v>
      </c>
      <c r="T55" s="23">
        <f t="shared" si="11"/>
        <v>0</v>
      </c>
      <c r="U55" s="13">
        <f t="shared" si="5"/>
        <v>0</v>
      </c>
      <c r="V55" s="104" t="str">
        <f>INDEX(商品!Q:Q,MATCH(キーワード!D55,商品!D:D,0),1)</f>
        <v>-</v>
      </c>
      <c r="W55" s="15">
        <f t="shared" si="6"/>
        <v>0</v>
      </c>
      <c r="X55" s="22">
        <f>SUMIFS(当月ワード!$J$3:$J$1000,当月ワード!$D$3:$D$1000,キーワード!$D55,当月ワード!$E$3:$E$1000,キーワード!$F55)</f>
        <v>0</v>
      </c>
      <c r="Y55" s="23">
        <f>SUMIFS(前月ワード!$J$3:$J$1000,前月ワード!$D$3:$D$1000,キーワード!$D55,前月ワード!$E$3:$E$1000,キーワード!$F55)</f>
        <v>0</v>
      </c>
      <c r="Z55" s="23">
        <f>SUMIFS(前々月ワード!$J$3:$J$1000,前々月ワード!$D$3:$D$1000,キーワード!$D55,前々月ワード!$E$3:$E$1000,キーワード!$F55)</f>
        <v>0</v>
      </c>
      <c r="AA55" s="22">
        <f>SUMIFS(当月ワード!$W$3:$W$1000,当月ワード!$D$3:$D$1000,キーワード!$D55,当月ワード!$E$3:$E$1000,キーワード!$F55)</f>
        <v>0</v>
      </c>
      <c r="AB55" s="23">
        <f>SUMIFS(前月ワード!$W$3:$W$1000,前月ワード!$D$3:$D$1000,キーワード!$D55,前月ワード!$E$3:$E$1000,キーワード!$F55)</f>
        <v>0</v>
      </c>
      <c r="AC55" s="23">
        <f>SUMIFS(前々月ワード!$W$3:$W$1000,前々月ワード!$D$3:$D$1000,キーワード!$D55,前々月ワード!$E$3:$E$1000,キーワード!$F55)</f>
        <v>0</v>
      </c>
      <c r="AD55" s="23">
        <f t="shared" si="7"/>
        <v>0</v>
      </c>
      <c r="AE55" s="23">
        <f t="shared" si="7"/>
        <v>0</v>
      </c>
      <c r="AF55" s="23">
        <f t="shared" si="7"/>
        <v>0</v>
      </c>
      <c r="AG55" s="22">
        <f>SUMIFS(当月ワード!$X$3:$X$1000,当月ワード!$D$3:$D$1000,キーワード!$D55,当月ワード!$E$3:$E$1000,キーワード!$F55)</f>
        <v>0</v>
      </c>
      <c r="AH55" s="23">
        <f>SUMIFS(前月ワード!$X$3:$X$1000,前月ワード!$D$3:$D$1000,キーワード!$D55,前月ワード!$E$3:$E$1000,キーワード!$F55)</f>
        <v>0</v>
      </c>
      <c r="AI55" s="23">
        <f>SUMIFS(前々月ワード!$X$3:$X$1000,前々月ワード!$D$3:$D$1000,キーワード!$D55,前々月ワード!$E$3:$E$1000,キーワード!$F55)</f>
        <v>0</v>
      </c>
      <c r="AJ55" s="22">
        <f>SUMIFS(当月ワード!$I$3:$I$1000,当月ワード!$D$3:$D$1000,キーワード!$D55,当月ワード!$E$3:$E$1000,キーワード!$F55)</f>
        <v>0</v>
      </c>
      <c r="AK55" s="23">
        <f>SUMIFS(前月ワード!$I$3:$I$1000,前月ワード!$D$3:$D$1000,キーワード!$D55,前月ワード!$E$3:$E$1000,キーワード!$F55)</f>
        <v>0</v>
      </c>
      <c r="AL55" s="23">
        <f>SUMIFS(前々月ワード!$I$3:$I$1000,前々月ワード!$D$3:$D$1000,キーワード!$D55,前々月ワード!$E$3:$E$1000,キーワード!$F55)</f>
        <v>0</v>
      </c>
      <c r="AM55" s="13">
        <f t="shared" si="8"/>
        <v>0</v>
      </c>
      <c r="AN55" s="13">
        <f t="shared" si="8"/>
        <v>0</v>
      </c>
      <c r="AO55" s="13">
        <f t="shared" si="8"/>
        <v>0</v>
      </c>
      <c r="AP55" s="16">
        <f t="shared" si="9"/>
        <v>0</v>
      </c>
      <c r="AQ55" s="16">
        <f t="shared" si="9"/>
        <v>0</v>
      </c>
      <c r="AR55" s="17">
        <f t="shared" si="9"/>
        <v>0</v>
      </c>
    </row>
    <row r="56" spans="3:44" ht="36.65" customHeight="1">
      <c r="C56" s="20">
        <v>51</v>
      </c>
      <c r="D56" s="53">
        <f>現状ワード設定!B53</f>
        <v>0</v>
      </c>
      <c r="E56" s="26" t="str">
        <f>IFERROR(_xlfn.XLOOKUP($D56,現状商品設定!B:B,現状商品設定!C:C,"-"),"-")</f>
        <v>-</v>
      </c>
      <c r="F56" s="56">
        <f>現状ワード設定!G53</f>
        <v>0</v>
      </c>
      <c r="G56" s="60" t="s">
        <v>46</v>
      </c>
      <c r="H56" s="47" t="str">
        <f>IFERROR(_xlfn.XLOOKUP(D56,商品!$D:$D,商品!$H:$H),"")</f>
        <v/>
      </c>
      <c r="I56" s="50" t="str">
        <f>IFERROR(_xlfn.XLOOKUP(D56&amp;F56,現状ワード設定!J:J,現状ワード設定!H:H),"")</f>
        <v/>
      </c>
      <c r="J56" s="47" t="str">
        <f>IFERROR(_xlfn.XLOOKUP(D56&amp;F56,現状ワード設定!J:J,現状ワード設定!I:I),"")</f>
        <v/>
      </c>
      <c r="K56" s="47" t="e">
        <f>IF(AND(T56&gt;=設定!$C$12,W56&gt;=O56),I56*(1+設定!$F$12),IF(AND(T56&gt;=設定!$C$13,W56&lt;O56),I56*(1+設定!$F$13),IF(AND(T56&lt;設定!$C$14,U56&gt;=設定!$E$14),I56*(1+設定!$F$14),IF(AND(T56&lt;設定!$C$15,U56&lt;設定!$E$15),I56*(1+設定!$F$15),"除外"))))</f>
        <v>#VALUE!</v>
      </c>
      <c r="L56" s="58" t="e">
        <f ca="1">IF(消化率!$I$5&lt;1,K56*消化率!$I$5,IF(U56*V56/(K56*消化率!$I$5)&gt;O56,K56*消化率!$I$5,M56))</f>
        <v>#DIV/0!</v>
      </c>
      <c r="M56" s="58" t="e">
        <f t="shared" si="3"/>
        <v>#VALUE!</v>
      </c>
      <c r="N56" s="58" t="e">
        <f ca="1">IF(ROUNDUP(IF(IF(IF(AND(設定!$D$8&lt;=L56,設定!$D$8&lt;J56),設定!$D$8,IF(AND(J56&lt;=L56,J56&lt;設定!$D$8),J56,IF(AND(L56&lt;=J56,J56&lt;設定!$D$8),J56,L56)))=0,設定!$D$8,IF(AND(設定!$D$8&lt;=L56,設定!$D$8&lt;J56),設定!$D$8,IF(AND(J56&lt;=L56,J56&lt;設定!$D$8),J56,IF(AND(L56&lt;=J56,J56&lt;設定!$D$8),J56,L56))))&lt;=H56,H56+1,IF(IF(AND(設定!$D$8&lt;=L56,設定!$D$8&lt;J56),設定!$D$8,IF(AND(J56&lt;=L56,J56&lt;設定!$D$8),J56,IF(AND(L56&lt;=J56,J56&lt;設定!$D$8),J56,L56)))=0,設定!$D$8,IF(AND(設定!$D$8&lt;=L56,設定!$D$8&lt;J56),設定!$D$8,IF(AND(J56&lt;=L56,J56&lt;設定!$D$8),J56,IF(AND(L56&lt;=J56,J56&lt;設定!$D$8),J56,L56))))),0)&gt;40,ROUNDUP(IF(IF(IF(AND(設定!$D$8&lt;=L56,設定!$D$8&lt;J56),設定!$D$8,IF(AND(J56&lt;=L56,J56&lt;設定!$D$8),J56,IF(AND(L56&lt;=J56,J56&lt;設定!$D$8),J56,L56)))=0,設定!$D$8,IF(AND(設定!$D$8&lt;=L56,設定!$D$8&lt;J56),設定!$D$8,IF(AND(J56&lt;=L56,J56&lt;設定!$D$8),J56,IF(AND(L56&lt;=J56,J56&lt;設定!$D$8),J56,L56))))&lt;=H56,H56+1,IF(IF(AND(設定!$D$8&lt;=L56,設定!$D$8&lt;J56),設定!$D$8,IF(AND(J56&lt;=L56,J56&lt;設定!$D$8),J56,IF(AND(L56&lt;=J56,J56&lt;設定!$D$8),J56,L56)))=0,設定!$D$8,IF(AND(設定!$D$8&lt;=L56,設定!$D$8&lt;J56),設定!$D$8,IF(AND(J56&lt;=L56,J56&lt;設定!$D$8),J56,IF(AND(L56&lt;=J56,J56&lt;設定!$D$8),J56,L56))))),0),40)</f>
        <v>#DIV/0!</v>
      </c>
      <c r="O56" s="55">
        <f>IF(G56="標準",設定!$C$4,G56)</f>
        <v>5</v>
      </c>
      <c r="P56" s="45">
        <f t="shared" si="12"/>
        <v>0</v>
      </c>
      <c r="Q56" s="14">
        <f t="shared" si="4"/>
        <v>0</v>
      </c>
      <c r="R56" s="23">
        <f t="shared" si="13"/>
        <v>0</v>
      </c>
      <c r="S56" s="12">
        <f t="shared" si="10"/>
        <v>0</v>
      </c>
      <c r="T56" s="23">
        <f t="shared" si="11"/>
        <v>0</v>
      </c>
      <c r="U56" s="13">
        <f t="shared" si="5"/>
        <v>0</v>
      </c>
      <c r="V56" s="104" t="str">
        <f>INDEX(商品!Q:Q,MATCH(キーワード!D56,商品!D:D,0),1)</f>
        <v>-</v>
      </c>
      <c r="W56" s="15">
        <f t="shared" si="6"/>
        <v>0</v>
      </c>
      <c r="X56" s="22">
        <f>SUMIFS(当月ワード!$J$3:$J$1000,当月ワード!$D$3:$D$1000,キーワード!$D56,当月ワード!$E$3:$E$1000,キーワード!$F56)</f>
        <v>0</v>
      </c>
      <c r="Y56" s="23">
        <f>SUMIFS(前月ワード!$J$3:$J$1000,前月ワード!$D$3:$D$1000,キーワード!$D56,前月ワード!$E$3:$E$1000,キーワード!$F56)</f>
        <v>0</v>
      </c>
      <c r="Z56" s="23">
        <f>SUMIFS(前々月ワード!$J$3:$J$1000,前々月ワード!$D$3:$D$1000,キーワード!$D56,前々月ワード!$E$3:$E$1000,キーワード!$F56)</f>
        <v>0</v>
      </c>
      <c r="AA56" s="22">
        <f>SUMIFS(当月ワード!$W$3:$W$1000,当月ワード!$D$3:$D$1000,キーワード!$D56,当月ワード!$E$3:$E$1000,キーワード!$F56)</f>
        <v>0</v>
      </c>
      <c r="AB56" s="23">
        <f>SUMIFS(前月ワード!$W$3:$W$1000,前月ワード!$D$3:$D$1000,キーワード!$D56,前月ワード!$E$3:$E$1000,キーワード!$F56)</f>
        <v>0</v>
      </c>
      <c r="AC56" s="23">
        <f>SUMIFS(前々月ワード!$W$3:$W$1000,前々月ワード!$D$3:$D$1000,キーワード!$D56,前々月ワード!$E$3:$E$1000,キーワード!$F56)</f>
        <v>0</v>
      </c>
      <c r="AD56" s="23">
        <f t="shared" si="7"/>
        <v>0</v>
      </c>
      <c r="AE56" s="23">
        <f t="shared" si="7"/>
        <v>0</v>
      </c>
      <c r="AF56" s="23">
        <f t="shared" si="7"/>
        <v>0</v>
      </c>
      <c r="AG56" s="22">
        <f>SUMIFS(当月ワード!$X$3:$X$1000,当月ワード!$D$3:$D$1000,キーワード!$D56,当月ワード!$E$3:$E$1000,キーワード!$F56)</f>
        <v>0</v>
      </c>
      <c r="AH56" s="23">
        <f>SUMIFS(前月ワード!$X$3:$X$1000,前月ワード!$D$3:$D$1000,キーワード!$D56,前月ワード!$E$3:$E$1000,キーワード!$F56)</f>
        <v>0</v>
      </c>
      <c r="AI56" s="23">
        <f>SUMIFS(前々月ワード!$X$3:$X$1000,前々月ワード!$D$3:$D$1000,キーワード!$D56,前々月ワード!$E$3:$E$1000,キーワード!$F56)</f>
        <v>0</v>
      </c>
      <c r="AJ56" s="22">
        <f>SUMIFS(当月ワード!$I$3:$I$1000,当月ワード!$D$3:$D$1000,キーワード!$D56,当月ワード!$E$3:$E$1000,キーワード!$F56)</f>
        <v>0</v>
      </c>
      <c r="AK56" s="23">
        <f>SUMIFS(前月ワード!$I$3:$I$1000,前月ワード!$D$3:$D$1000,キーワード!$D56,前月ワード!$E$3:$E$1000,キーワード!$F56)</f>
        <v>0</v>
      </c>
      <c r="AL56" s="23">
        <f>SUMIFS(前々月ワード!$I$3:$I$1000,前々月ワード!$D$3:$D$1000,キーワード!$D56,前々月ワード!$E$3:$E$1000,キーワード!$F56)</f>
        <v>0</v>
      </c>
      <c r="AM56" s="13">
        <f t="shared" si="8"/>
        <v>0</v>
      </c>
      <c r="AN56" s="13">
        <f t="shared" si="8"/>
        <v>0</v>
      </c>
      <c r="AO56" s="13">
        <f t="shared" si="8"/>
        <v>0</v>
      </c>
      <c r="AP56" s="16">
        <f t="shared" si="9"/>
        <v>0</v>
      </c>
      <c r="AQ56" s="16">
        <f t="shared" si="9"/>
        <v>0</v>
      </c>
      <c r="AR56" s="17">
        <f t="shared" si="9"/>
        <v>0</v>
      </c>
    </row>
    <row r="57" spans="3:44" ht="36.65" customHeight="1">
      <c r="C57" s="20">
        <v>52</v>
      </c>
      <c r="D57" s="53">
        <f>現状ワード設定!B54</f>
        <v>0</v>
      </c>
      <c r="E57" s="26" t="str">
        <f>IFERROR(_xlfn.XLOOKUP($D57,現状商品設定!B:B,現状商品設定!C:C,"-"),"-")</f>
        <v>-</v>
      </c>
      <c r="F57" s="56">
        <f>現状ワード設定!G54</f>
        <v>0</v>
      </c>
      <c r="G57" s="60" t="s">
        <v>46</v>
      </c>
      <c r="H57" s="47" t="str">
        <f>IFERROR(_xlfn.XLOOKUP(D57,商品!$D:$D,商品!$H:$H),"")</f>
        <v/>
      </c>
      <c r="I57" s="50" t="str">
        <f>IFERROR(_xlfn.XLOOKUP(D57&amp;F57,現状ワード設定!J:J,現状ワード設定!H:H),"")</f>
        <v/>
      </c>
      <c r="J57" s="47" t="str">
        <f>IFERROR(_xlfn.XLOOKUP(D57&amp;F57,現状ワード設定!J:J,現状ワード設定!I:I),"")</f>
        <v/>
      </c>
      <c r="K57" s="47" t="e">
        <f>IF(AND(T57&gt;=設定!$C$12,W57&gt;=O57),I57*(1+設定!$F$12),IF(AND(T57&gt;=設定!$C$13,W57&lt;O57),I57*(1+設定!$F$13),IF(AND(T57&lt;設定!$C$14,U57&gt;=設定!$E$14),I57*(1+設定!$F$14),IF(AND(T57&lt;設定!$C$15,U57&lt;設定!$E$15),I57*(1+設定!$F$15),"除外"))))</f>
        <v>#VALUE!</v>
      </c>
      <c r="L57" s="58" t="e">
        <f ca="1">IF(消化率!$I$5&lt;1,K57*消化率!$I$5,IF(U57*V57/(K57*消化率!$I$5)&gt;O57,K57*消化率!$I$5,M57))</f>
        <v>#DIV/0!</v>
      </c>
      <c r="M57" s="58" t="e">
        <f t="shared" si="3"/>
        <v>#VALUE!</v>
      </c>
      <c r="N57" s="58" t="e">
        <f ca="1">IF(ROUNDUP(IF(IF(IF(AND(設定!$D$8&lt;=L57,設定!$D$8&lt;J57),設定!$D$8,IF(AND(J57&lt;=L57,J57&lt;設定!$D$8),J57,IF(AND(L57&lt;=J57,J57&lt;設定!$D$8),J57,L57)))=0,設定!$D$8,IF(AND(設定!$D$8&lt;=L57,設定!$D$8&lt;J57),設定!$D$8,IF(AND(J57&lt;=L57,J57&lt;設定!$D$8),J57,IF(AND(L57&lt;=J57,J57&lt;設定!$D$8),J57,L57))))&lt;=H57,H57+1,IF(IF(AND(設定!$D$8&lt;=L57,設定!$D$8&lt;J57),設定!$D$8,IF(AND(J57&lt;=L57,J57&lt;設定!$D$8),J57,IF(AND(L57&lt;=J57,J57&lt;設定!$D$8),J57,L57)))=0,設定!$D$8,IF(AND(設定!$D$8&lt;=L57,設定!$D$8&lt;J57),設定!$D$8,IF(AND(J57&lt;=L57,J57&lt;設定!$D$8),J57,IF(AND(L57&lt;=J57,J57&lt;設定!$D$8),J57,L57))))),0)&gt;40,ROUNDUP(IF(IF(IF(AND(設定!$D$8&lt;=L57,設定!$D$8&lt;J57),設定!$D$8,IF(AND(J57&lt;=L57,J57&lt;設定!$D$8),J57,IF(AND(L57&lt;=J57,J57&lt;設定!$D$8),J57,L57)))=0,設定!$D$8,IF(AND(設定!$D$8&lt;=L57,設定!$D$8&lt;J57),設定!$D$8,IF(AND(J57&lt;=L57,J57&lt;設定!$D$8),J57,IF(AND(L57&lt;=J57,J57&lt;設定!$D$8),J57,L57))))&lt;=H57,H57+1,IF(IF(AND(設定!$D$8&lt;=L57,設定!$D$8&lt;J57),設定!$D$8,IF(AND(J57&lt;=L57,J57&lt;設定!$D$8),J57,IF(AND(L57&lt;=J57,J57&lt;設定!$D$8),J57,L57)))=0,設定!$D$8,IF(AND(設定!$D$8&lt;=L57,設定!$D$8&lt;J57),設定!$D$8,IF(AND(J57&lt;=L57,J57&lt;設定!$D$8),J57,IF(AND(L57&lt;=J57,J57&lt;設定!$D$8),J57,L57))))),0),40)</f>
        <v>#DIV/0!</v>
      </c>
      <c r="O57" s="55">
        <f>IF(G57="標準",設定!$C$4,G57)</f>
        <v>5</v>
      </c>
      <c r="P57" s="45">
        <f t="shared" si="12"/>
        <v>0</v>
      </c>
      <c r="Q57" s="14">
        <f t="shared" si="4"/>
        <v>0</v>
      </c>
      <c r="R57" s="23">
        <f t="shared" si="13"/>
        <v>0</v>
      </c>
      <c r="S57" s="12">
        <f t="shared" si="10"/>
        <v>0</v>
      </c>
      <c r="T57" s="23">
        <f t="shared" si="11"/>
        <v>0</v>
      </c>
      <c r="U57" s="13">
        <f t="shared" si="5"/>
        <v>0</v>
      </c>
      <c r="V57" s="104" t="str">
        <f>INDEX(商品!Q:Q,MATCH(キーワード!D57,商品!D:D,0),1)</f>
        <v>-</v>
      </c>
      <c r="W57" s="15">
        <f t="shared" si="6"/>
        <v>0</v>
      </c>
      <c r="X57" s="22">
        <f>SUMIFS(当月ワード!$J$3:$J$1000,当月ワード!$D$3:$D$1000,キーワード!$D57,当月ワード!$E$3:$E$1000,キーワード!$F57)</f>
        <v>0</v>
      </c>
      <c r="Y57" s="23">
        <f>SUMIFS(前月ワード!$J$3:$J$1000,前月ワード!$D$3:$D$1000,キーワード!$D57,前月ワード!$E$3:$E$1000,キーワード!$F57)</f>
        <v>0</v>
      </c>
      <c r="Z57" s="23">
        <f>SUMIFS(前々月ワード!$J$3:$J$1000,前々月ワード!$D$3:$D$1000,キーワード!$D57,前々月ワード!$E$3:$E$1000,キーワード!$F57)</f>
        <v>0</v>
      </c>
      <c r="AA57" s="22">
        <f>SUMIFS(当月ワード!$W$3:$W$1000,当月ワード!$D$3:$D$1000,キーワード!$D57,当月ワード!$E$3:$E$1000,キーワード!$F57)</f>
        <v>0</v>
      </c>
      <c r="AB57" s="23">
        <f>SUMIFS(前月ワード!$W$3:$W$1000,前月ワード!$D$3:$D$1000,キーワード!$D57,前月ワード!$E$3:$E$1000,キーワード!$F57)</f>
        <v>0</v>
      </c>
      <c r="AC57" s="23">
        <f>SUMIFS(前々月ワード!$W$3:$W$1000,前々月ワード!$D$3:$D$1000,キーワード!$D57,前々月ワード!$E$3:$E$1000,キーワード!$F57)</f>
        <v>0</v>
      </c>
      <c r="AD57" s="23">
        <f t="shared" si="7"/>
        <v>0</v>
      </c>
      <c r="AE57" s="23">
        <f t="shared" si="7"/>
        <v>0</v>
      </c>
      <c r="AF57" s="23">
        <f t="shared" si="7"/>
        <v>0</v>
      </c>
      <c r="AG57" s="22">
        <f>SUMIFS(当月ワード!$X$3:$X$1000,当月ワード!$D$3:$D$1000,キーワード!$D57,当月ワード!$E$3:$E$1000,キーワード!$F57)</f>
        <v>0</v>
      </c>
      <c r="AH57" s="23">
        <f>SUMIFS(前月ワード!$X$3:$X$1000,前月ワード!$D$3:$D$1000,キーワード!$D57,前月ワード!$E$3:$E$1000,キーワード!$F57)</f>
        <v>0</v>
      </c>
      <c r="AI57" s="23">
        <f>SUMIFS(前々月ワード!$X$3:$X$1000,前々月ワード!$D$3:$D$1000,キーワード!$D57,前々月ワード!$E$3:$E$1000,キーワード!$F57)</f>
        <v>0</v>
      </c>
      <c r="AJ57" s="22">
        <f>SUMIFS(当月ワード!$I$3:$I$1000,当月ワード!$D$3:$D$1000,キーワード!$D57,当月ワード!$E$3:$E$1000,キーワード!$F57)</f>
        <v>0</v>
      </c>
      <c r="AK57" s="23">
        <f>SUMIFS(前月ワード!$I$3:$I$1000,前月ワード!$D$3:$D$1000,キーワード!$D57,前月ワード!$E$3:$E$1000,キーワード!$F57)</f>
        <v>0</v>
      </c>
      <c r="AL57" s="23">
        <f>SUMIFS(前々月ワード!$I$3:$I$1000,前々月ワード!$D$3:$D$1000,キーワード!$D57,前々月ワード!$E$3:$E$1000,キーワード!$F57)</f>
        <v>0</v>
      </c>
      <c r="AM57" s="13">
        <f t="shared" si="8"/>
        <v>0</v>
      </c>
      <c r="AN57" s="13">
        <f t="shared" si="8"/>
        <v>0</v>
      </c>
      <c r="AO57" s="13">
        <f t="shared" si="8"/>
        <v>0</v>
      </c>
      <c r="AP57" s="16">
        <f t="shared" si="9"/>
        <v>0</v>
      </c>
      <c r="AQ57" s="16">
        <f t="shared" si="9"/>
        <v>0</v>
      </c>
      <c r="AR57" s="17">
        <f t="shared" si="9"/>
        <v>0</v>
      </c>
    </row>
    <row r="58" spans="3:44" ht="36.65" customHeight="1">
      <c r="C58" s="20">
        <v>53</v>
      </c>
      <c r="D58" s="53">
        <f>現状ワード設定!B55</f>
        <v>0</v>
      </c>
      <c r="E58" s="26" t="str">
        <f>IFERROR(_xlfn.XLOOKUP($D58,現状商品設定!B:B,現状商品設定!C:C,"-"),"-")</f>
        <v>-</v>
      </c>
      <c r="F58" s="56">
        <f>現状ワード設定!G55</f>
        <v>0</v>
      </c>
      <c r="G58" s="60" t="s">
        <v>46</v>
      </c>
      <c r="H58" s="47" t="str">
        <f>IFERROR(_xlfn.XLOOKUP(D58,商品!$D:$D,商品!$H:$H),"")</f>
        <v/>
      </c>
      <c r="I58" s="50" t="str">
        <f>IFERROR(_xlfn.XLOOKUP(D58&amp;F58,現状ワード設定!J:J,現状ワード設定!H:H),"")</f>
        <v/>
      </c>
      <c r="J58" s="47" t="str">
        <f>IFERROR(_xlfn.XLOOKUP(D58&amp;F58,現状ワード設定!J:J,現状ワード設定!I:I),"")</f>
        <v/>
      </c>
      <c r="K58" s="47" t="e">
        <f>IF(AND(T58&gt;=設定!$C$12,W58&gt;=O58),I58*(1+設定!$F$12),IF(AND(T58&gt;=設定!$C$13,W58&lt;O58),I58*(1+設定!$F$13),IF(AND(T58&lt;設定!$C$14,U58&gt;=設定!$E$14),I58*(1+設定!$F$14),IF(AND(T58&lt;設定!$C$15,U58&lt;設定!$E$15),I58*(1+設定!$F$15),"除外"))))</f>
        <v>#VALUE!</v>
      </c>
      <c r="L58" s="58" t="e">
        <f ca="1">IF(消化率!$I$5&lt;1,K58*消化率!$I$5,IF(U58*V58/(K58*消化率!$I$5)&gt;O58,K58*消化率!$I$5,M58))</f>
        <v>#DIV/0!</v>
      </c>
      <c r="M58" s="58" t="e">
        <f t="shared" si="3"/>
        <v>#VALUE!</v>
      </c>
      <c r="N58" s="58" t="e">
        <f ca="1">IF(ROUNDUP(IF(IF(IF(AND(設定!$D$8&lt;=L58,設定!$D$8&lt;J58),設定!$D$8,IF(AND(J58&lt;=L58,J58&lt;設定!$D$8),J58,IF(AND(L58&lt;=J58,J58&lt;設定!$D$8),J58,L58)))=0,設定!$D$8,IF(AND(設定!$D$8&lt;=L58,設定!$D$8&lt;J58),設定!$D$8,IF(AND(J58&lt;=L58,J58&lt;設定!$D$8),J58,IF(AND(L58&lt;=J58,J58&lt;設定!$D$8),J58,L58))))&lt;=H58,H58+1,IF(IF(AND(設定!$D$8&lt;=L58,設定!$D$8&lt;J58),設定!$D$8,IF(AND(J58&lt;=L58,J58&lt;設定!$D$8),J58,IF(AND(L58&lt;=J58,J58&lt;設定!$D$8),J58,L58)))=0,設定!$D$8,IF(AND(設定!$D$8&lt;=L58,設定!$D$8&lt;J58),設定!$D$8,IF(AND(J58&lt;=L58,J58&lt;設定!$D$8),J58,IF(AND(L58&lt;=J58,J58&lt;設定!$D$8),J58,L58))))),0)&gt;40,ROUNDUP(IF(IF(IF(AND(設定!$D$8&lt;=L58,設定!$D$8&lt;J58),設定!$D$8,IF(AND(J58&lt;=L58,J58&lt;設定!$D$8),J58,IF(AND(L58&lt;=J58,J58&lt;設定!$D$8),J58,L58)))=0,設定!$D$8,IF(AND(設定!$D$8&lt;=L58,設定!$D$8&lt;J58),設定!$D$8,IF(AND(J58&lt;=L58,J58&lt;設定!$D$8),J58,IF(AND(L58&lt;=J58,J58&lt;設定!$D$8),J58,L58))))&lt;=H58,H58+1,IF(IF(AND(設定!$D$8&lt;=L58,設定!$D$8&lt;J58),設定!$D$8,IF(AND(J58&lt;=L58,J58&lt;設定!$D$8),J58,IF(AND(L58&lt;=J58,J58&lt;設定!$D$8),J58,L58)))=0,設定!$D$8,IF(AND(設定!$D$8&lt;=L58,設定!$D$8&lt;J58),設定!$D$8,IF(AND(J58&lt;=L58,J58&lt;設定!$D$8),J58,IF(AND(L58&lt;=J58,J58&lt;設定!$D$8),J58,L58))))),0),40)</f>
        <v>#DIV/0!</v>
      </c>
      <c r="O58" s="55">
        <f>IF(G58="標準",設定!$C$4,G58)</f>
        <v>5</v>
      </c>
      <c r="P58" s="45">
        <f t="shared" si="12"/>
        <v>0</v>
      </c>
      <c r="Q58" s="14">
        <f t="shared" si="4"/>
        <v>0</v>
      </c>
      <c r="R58" s="23">
        <f t="shared" si="13"/>
        <v>0</v>
      </c>
      <c r="S58" s="12">
        <f t="shared" si="10"/>
        <v>0</v>
      </c>
      <c r="T58" s="23">
        <f t="shared" si="11"/>
        <v>0</v>
      </c>
      <c r="U58" s="13">
        <f t="shared" si="5"/>
        <v>0</v>
      </c>
      <c r="V58" s="104" t="str">
        <f>INDEX(商品!Q:Q,MATCH(キーワード!D58,商品!D:D,0),1)</f>
        <v>-</v>
      </c>
      <c r="W58" s="15">
        <f t="shared" si="6"/>
        <v>0</v>
      </c>
      <c r="X58" s="22">
        <f>SUMIFS(当月ワード!$J$3:$J$1000,当月ワード!$D$3:$D$1000,キーワード!$D58,当月ワード!$E$3:$E$1000,キーワード!$F58)</f>
        <v>0</v>
      </c>
      <c r="Y58" s="23">
        <f>SUMIFS(前月ワード!$J$3:$J$1000,前月ワード!$D$3:$D$1000,キーワード!$D58,前月ワード!$E$3:$E$1000,キーワード!$F58)</f>
        <v>0</v>
      </c>
      <c r="Z58" s="23">
        <f>SUMIFS(前々月ワード!$J$3:$J$1000,前々月ワード!$D$3:$D$1000,キーワード!$D58,前々月ワード!$E$3:$E$1000,キーワード!$F58)</f>
        <v>0</v>
      </c>
      <c r="AA58" s="22">
        <f>SUMIFS(当月ワード!$W$3:$W$1000,当月ワード!$D$3:$D$1000,キーワード!$D58,当月ワード!$E$3:$E$1000,キーワード!$F58)</f>
        <v>0</v>
      </c>
      <c r="AB58" s="23">
        <f>SUMIFS(前月ワード!$W$3:$W$1000,前月ワード!$D$3:$D$1000,キーワード!$D58,前月ワード!$E$3:$E$1000,キーワード!$F58)</f>
        <v>0</v>
      </c>
      <c r="AC58" s="23">
        <f>SUMIFS(前々月ワード!$W$3:$W$1000,前々月ワード!$D$3:$D$1000,キーワード!$D58,前々月ワード!$E$3:$E$1000,キーワード!$F58)</f>
        <v>0</v>
      </c>
      <c r="AD58" s="23">
        <f t="shared" si="7"/>
        <v>0</v>
      </c>
      <c r="AE58" s="23">
        <f t="shared" si="7"/>
        <v>0</v>
      </c>
      <c r="AF58" s="23">
        <f t="shared" si="7"/>
        <v>0</v>
      </c>
      <c r="AG58" s="22">
        <f>SUMIFS(当月ワード!$X$3:$X$1000,当月ワード!$D$3:$D$1000,キーワード!$D58,当月ワード!$E$3:$E$1000,キーワード!$F58)</f>
        <v>0</v>
      </c>
      <c r="AH58" s="23">
        <f>SUMIFS(前月ワード!$X$3:$X$1000,前月ワード!$D$3:$D$1000,キーワード!$D58,前月ワード!$E$3:$E$1000,キーワード!$F58)</f>
        <v>0</v>
      </c>
      <c r="AI58" s="23">
        <f>SUMIFS(前々月ワード!$X$3:$X$1000,前々月ワード!$D$3:$D$1000,キーワード!$D58,前々月ワード!$E$3:$E$1000,キーワード!$F58)</f>
        <v>0</v>
      </c>
      <c r="AJ58" s="22">
        <f>SUMIFS(当月ワード!$I$3:$I$1000,当月ワード!$D$3:$D$1000,キーワード!$D58,当月ワード!$E$3:$E$1000,キーワード!$F58)</f>
        <v>0</v>
      </c>
      <c r="AK58" s="23">
        <f>SUMIFS(前月ワード!$I$3:$I$1000,前月ワード!$D$3:$D$1000,キーワード!$D58,前月ワード!$E$3:$E$1000,キーワード!$F58)</f>
        <v>0</v>
      </c>
      <c r="AL58" s="23">
        <f>SUMIFS(前々月ワード!$I$3:$I$1000,前々月ワード!$D$3:$D$1000,キーワード!$D58,前々月ワード!$E$3:$E$1000,キーワード!$F58)</f>
        <v>0</v>
      </c>
      <c r="AM58" s="13">
        <f t="shared" si="8"/>
        <v>0</v>
      </c>
      <c r="AN58" s="13">
        <f t="shared" si="8"/>
        <v>0</v>
      </c>
      <c r="AO58" s="13">
        <f t="shared" si="8"/>
        <v>0</v>
      </c>
      <c r="AP58" s="16">
        <f t="shared" si="9"/>
        <v>0</v>
      </c>
      <c r="AQ58" s="16">
        <f t="shared" si="9"/>
        <v>0</v>
      </c>
      <c r="AR58" s="17">
        <f t="shared" si="9"/>
        <v>0</v>
      </c>
    </row>
    <row r="59" spans="3:44" ht="36.65" customHeight="1">
      <c r="C59" s="20">
        <v>54</v>
      </c>
      <c r="D59" s="53">
        <f>現状ワード設定!B56</f>
        <v>0</v>
      </c>
      <c r="E59" s="26" t="str">
        <f>IFERROR(_xlfn.XLOOKUP($D59,現状商品設定!B:B,現状商品設定!C:C,"-"),"-")</f>
        <v>-</v>
      </c>
      <c r="F59" s="56">
        <f>現状ワード設定!G56</f>
        <v>0</v>
      </c>
      <c r="G59" s="60" t="s">
        <v>46</v>
      </c>
      <c r="H59" s="47" t="str">
        <f>IFERROR(_xlfn.XLOOKUP(D59,商品!$D:$D,商品!$H:$H),"")</f>
        <v/>
      </c>
      <c r="I59" s="50" t="str">
        <f>IFERROR(_xlfn.XLOOKUP(D59&amp;F59,現状ワード設定!J:J,現状ワード設定!H:H),"")</f>
        <v/>
      </c>
      <c r="J59" s="47" t="str">
        <f>IFERROR(_xlfn.XLOOKUP(D59&amp;F59,現状ワード設定!J:J,現状ワード設定!I:I),"")</f>
        <v/>
      </c>
      <c r="K59" s="47" t="e">
        <f>IF(AND(T59&gt;=設定!$C$12,W59&gt;=O59),I59*(1+設定!$F$12),IF(AND(T59&gt;=設定!$C$13,W59&lt;O59),I59*(1+設定!$F$13),IF(AND(T59&lt;設定!$C$14,U59&gt;=設定!$E$14),I59*(1+設定!$F$14),IF(AND(T59&lt;設定!$C$15,U59&lt;設定!$E$15),I59*(1+設定!$F$15),"除外"))))</f>
        <v>#VALUE!</v>
      </c>
      <c r="L59" s="58" t="e">
        <f ca="1">IF(消化率!$I$5&lt;1,K59*消化率!$I$5,IF(U59*V59/(K59*消化率!$I$5)&gt;O59,K59*消化率!$I$5,M59))</f>
        <v>#DIV/0!</v>
      </c>
      <c r="M59" s="58" t="e">
        <f t="shared" si="3"/>
        <v>#VALUE!</v>
      </c>
      <c r="N59" s="58" t="e">
        <f ca="1">IF(ROUNDUP(IF(IF(IF(AND(設定!$D$8&lt;=L59,設定!$D$8&lt;J59),設定!$D$8,IF(AND(J59&lt;=L59,J59&lt;設定!$D$8),J59,IF(AND(L59&lt;=J59,J59&lt;設定!$D$8),J59,L59)))=0,設定!$D$8,IF(AND(設定!$D$8&lt;=L59,設定!$D$8&lt;J59),設定!$D$8,IF(AND(J59&lt;=L59,J59&lt;設定!$D$8),J59,IF(AND(L59&lt;=J59,J59&lt;設定!$D$8),J59,L59))))&lt;=H59,H59+1,IF(IF(AND(設定!$D$8&lt;=L59,設定!$D$8&lt;J59),設定!$D$8,IF(AND(J59&lt;=L59,J59&lt;設定!$D$8),J59,IF(AND(L59&lt;=J59,J59&lt;設定!$D$8),J59,L59)))=0,設定!$D$8,IF(AND(設定!$D$8&lt;=L59,設定!$D$8&lt;J59),設定!$D$8,IF(AND(J59&lt;=L59,J59&lt;設定!$D$8),J59,IF(AND(L59&lt;=J59,J59&lt;設定!$D$8),J59,L59))))),0)&gt;40,ROUNDUP(IF(IF(IF(AND(設定!$D$8&lt;=L59,設定!$D$8&lt;J59),設定!$D$8,IF(AND(J59&lt;=L59,J59&lt;設定!$D$8),J59,IF(AND(L59&lt;=J59,J59&lt;設定!$D$8),J59,L59)))=0,設定!$D$8,IF(AND(設定!$D$8&lt;=L59,設定!$D$8&lt;J59),設定!$D$8,IF(AND(J59&lt;=L59,J59&lt;設定!$D$8),J59,IF(AND(L59&lt;=J59,J59&lt;設定!$D$8),J59,L59))))&lt;=H59,H59+1,IF(IF(AND(設定!$D$8&lt;=L59,設定!$D$8&lt;J59),設定!$D$8,IF(AND(J59&lt;=L59,J59&lt;設定!$D$8),J59,IF(AND(L59&lt;=J59,J59&lt;設定!$D$8),J59,L59)))=0,設定!$D$8,IF(AND(設定!$D$8&lt;=L59,設定!$D$8&lt;J59),設定!$D$8,IF(AND(J59&lt;=L59,J59&lt;設定!$D$8),J59,IF(AND(L59&lt;=J59,J59&lt;設定!$D$8),J59,L59))))),0),40)</f>
        <v>#DIV/0!</v>
      </c>
      <c r="O59" s="55">
        <f>IF(G59="標準",設定!$C$4,G59)</f>
        <v>5</v>
      </c>
      <c r="P59" s="45">
        <f t="shared" si="12"/>
        <v>0</v>
      </c>
      <c r="Q59" s="14">
        <f t="shared" si="4"/>
        <v>0</v>
      </c>
      <c r="R59" s="23">
        <f t="shared" si="13"/>
        <v>0</v>
      </c>
      <c r="S59" s="12">
        <f t="shared" si="10"/>
        <v>0</v>
      </c>
      <c r="T59" s="23">
        <f t="shared" si="11"/>
        <v>0</v>
      </c>
      <c r="U59" s="13">
        <f t="shared" si="5"/>
        <v>0</v>
      </c>
      <c r="V59" s="104" t="str">
        <f>INDEX(商品!Q:Q,MATCH(キーワード!D59,商品!D:D,0),1)</f>
        <v>-</v>
      </c>
      <c r="W59" s="15">
        <f t="shared" si="6"/>
        <v>0</v>
      </c>
      <c r="X59" s="22">
        <f>SUMIFS(当月ワード!$J$3:$J$1000,当月ワード!$D$3:$D$1000,キーワード!$D59,当月ワード!$E$3:$E$1000,キーワード!$F59)</f>
        <v>0</v>
      </c>
      <c r="Y59" s="23">
        <f>SUMIFS(前月ワード!$J$3:$J$1000,前月ワード!$D$3:$D$1000,キーワード!$D59,前月ワード!$E$3:$E$1000,キーワード!$F59)</f>
        <v>0</v>
      </c>
      <c r="Z59" s="23">
        <f>SUMIFS(前々月ワード!$J$3:$J$1000,前々月ワード!$D$3:$D$1000,キーワード!$D59,前々月ワード!$E$3:$E$1000,キーワード!$F59)</f>
        <v>0</v>
      </c>
      <c r="AA59" s="22">
        <f>SUMIFS(当月ワード!$W$3:$W$1000,当月ワード!$D$3:$D$1000,キーワード!$D59,当月ワード!$E$3:$E$1000,キーワード!$F59)</f>
        <v>0</v>
      </c>
      <c r="AB59" s="23">
        <f>SUMIFS(前月ワード!$W$3:$W$1000,前月ワード!$D$3:$D$1000,キーワード!$D59,前月ワード!$E$3:$E$1000,キーワード!$F59)</f>
        <v>0</v>
      </c>
      <c r="AC59" s="23">
        <f>SUMIFS(前々月ワード!$W$3:$W$1000,前々月ワード!$D$3:$D$1000,キーワード!$D59,前々月ワード!$E$3:$E$1000,キーワード!$F59)</f>
        <v>0</v>
      </c>
      <c r="AD59" s="23">
        <f t="shared" si="7"/>
        <v>0</v>
      </c>
      <c r="AE59" s="23">
        <f t="shared" si="7"/>
        <v>0</v>
      </c>
      <c r="AF59" s="23">
        <f t="shared" si="7"/>
        <v>0</v>
      </c>
      <c r="AG59" s="22">
        <f>SUMIFS(当月ワード!$X$3:$X$1000,当月ワード!$D$3:$D$1000,キーワード!$D59,当月ワード!$E$3:$E$1000,キーワード!$F59)</f>
        <v>0</v>
      </c>
      <c r="AH59" s="23">
        <f>SUMIFS(前月ワード!$X$3:$X$1000,前月ワード!$D$3:$D$1000,キーワード!$D59,前月ワード!$E$3:$E$1000,キーワード!$F59)</f>
        <v>0</v>
      </c>
      <c r="AI59" s="23">
        <f>SUMIFS(前々月ワード!$X$3:$X$1000,前々月ワード!$D$3:$D$1000,キーワード!$D59,前々月ワード!$E$3:$E$1000,キーワード!$F59)</f>
        <v>0</v>
      </c>
      <c r="AJ59" s="22">
        <f>SUMIFS(当月ワード!$I$3:$I$1000,当月ワード!$D$3:$D$1000,キーワード!$D59,当月ワード!$E$3:$E$1000,キーワード!$F59)</f>
        <v>0</v>
      </c>
      <c r="AK59" s="23">
        <f>SUMIFS(前月ワード!$I$3:$I$1000,前月ワード!$D$3:$D$1000,キーワード!$D59,前月ワード!$E$3:$E$1000,キーワード!$F59)</f>
        <v>0</v>
      </c>
      <c r="AL59" s="23">
        <f>SUMIFS(前々月ワード!$I$3:$I$1000,前々月ワード!$D$3:$D$1000,キーワード!$D59,前々月ワード!$E$3:$E$1000,キーワード!$F59)</f>
        <v>0</v>
      </c>
      <c r="AM59" s="13">
        <f t="shared" si="8"/>
        <v>0</v>
      </c>
      <c r="AN59" s="13">
        <f t="shared" si="8"/>
        <v>0</v>
      </c>
      <c r="AO59" s="13">
        <f t="shared" si="8"/>
        <v>0</v>
      </c>
      <c r="AP59" s="16">
        <f t="shared" si="9"/>
        <v>0</v>
      </c>
      <c r="AQ59" s="16">
        <f t="shared" si="9"/>
        <v>0</v>
      </c>
      <c r="AR59" s="17">
        <f t="shared" si="9"/>
        <v>0</v>
      </c>
    </row>
    <row r="60" spans="3:44" ht="36.65" customHeight="1">
      <c r="C60" s="20">
        <v>55</v>
      </c>
      <c r="D60" s="53">
        <f>現状ワード設定!B57</f>
        <v>0</v>
      </c>
      <c r="E60" s="26" t="str">
        <f>IFERROR(_xlfn.XLOOKUP($D60,現状商品設定!B:B,現状商品設定!C:C,"-"),"-")</f>
        <v>-</v>
      </c>
      <c r="F60" s="56">
        <f>現状ワード設定!G57</f>
        <v>0</v>
      </c>
      <c r="G60" s="60" t="s">
        <v>46</v>
      </c>
      <c r="H60" s="47" t="str">
        <f>IFERROR(_xlfn.XLOOKUP(D60,商品!$D:$D,商品!$H:$H),"")</f>
        <v/>
      </c>
      <c r="I60" s="50" t="str">
        <f>IFERROR(_xlfn.XLOOKUP(D60&amp;F60,現状ワード設定!J:J,現状ワード設定!H:H),"")</f>
        <v/>
      </c>
      <c r="J60" s="47" t="str">
        <f>IFERROR(_xlfn.XLOOKUP(D60&amp;F60,現状ワード設定!J:J,現状ワード設定!I:I),"")</f>
        <v/>
      </c>
      <c r="K60" s="47" t="e">
        <f>IF(AND(T60&gt;=設定!$C$12,W60&gt;=O60),I60*(1+設定!$F$12),IF(AND(T60&gt;=設定!$C$13,W60&lt;O60),I60*(1+設定!$F$13),IF(AND(T60&lt;設定!$C$14,U60&gt;=設定!$E$14),I60*(1+設定!$F$14),IF(AND(T60&lt;設定!$C$15,U60&lt;設定!$E$15),I60*(1+設定!$F$15),"除外"))))</f>
        <v>#VALUE!</v>
      </c>
      <c r="L60" s="58" t="e">
        <f ca="1">IF(消化率!$I$5&lt;1,K60*消化率!$I$5,IF(U60*V60/(K60*消化率!$I$5)&gt;O60,K60*消化率!$I$5,M60))</f>
        <v>#DIV/0!</v>
      </c>
      <c r="M60" s="58" t="e">
        <f t="shared" si="3"/>
        <v>#VALUE!</v>
      </c>
      <c r="N60" s="58" t="e">
        <f ca="1">IF(ROUNDUP(IF(IF(IF(AND(設定!$D$8&lt;=L60,設定!$D$8&lt;J60),設定!$D$8,IF(AND(J60&lt;=L60,J60&lt;設定!$D$8),J60,IF(AND(L60&lt;=J60,J60&lt;設定!$D$8),J60,L60)))=0,設定!$D$8,IF(AND(設定!$D$8&lt;=L60,設定!$D$8&lt;J60),設定!$D$8,IF(AND(J60&lt;=L60,J60&lt;設定!$D$8),J60,IF(AND(L60&lt;=J60,J60&lt;設定!$D$8),J60,L60))))&lt;=H60,H60+1,IF(IF(AND(設定!$D$8&lt;=L60,設定!$D$8&lt;J60),設定!$D$8,IF(AND(J60&lt;=L60,J60&lt;設定!$D$8),J60,IF(AND(L60&lt;=J60,J60&lt;設定!$D$8),J60,L60)))=0,設定!$D$8,IF(AND(設定!$D$8&lt;=L60,設定!$D$8&lt;J60),設定!$D$8,IF(AND(J60&lt;=L60,J60&lt;設定!$D$8),J60,IF(AND(L60&lt;=J60,J60&lt;設定!$D$8),J60,L60))))),0)&gt;40,ROUNDUP(IF(IF(IF(AND(設定!$D$8&lt;=L60,設定!$D$8&lt;J60),設定!$D$8,IF(AND(J60&lt;=L60,J60&lt;設定!$D$8),J60,IF(AND(L60&lt;=J60,J60&lt;設定!$D$8),J60,L60)))=0,設定!$D$8,IF(AND(設定!$D$8&lt;=L60,設定!$D$8&lt;J60),設定!$D$8,IF(AND(J60&lt;=L60,J60&lt;設定!$D$8),J60,IF(AND(L60&lt;=J60,J60&lt;設定!$D$8),J60,L60))))&lt;=H60,H60+1,IF(IF(AND(設定!$D$8&lt;=L60,設定!$D$8&lt;J60),設定!$D$8,IF(AND(J60&lt;=L60,J60&lt;設定!$D$8),J60,IF(AND(L60&lt;=J60,J60&lt;設定!$D$8),J60,L60)))=0,設定!$D$8,IF(AND(設定!$D$8&lt;=L60,設定!$D$8&lt;J60),設定!$D$8,IF(AND(J60&lt;=L60,J60&lt;設定!$D$8),J60,IF(AND(L60&lt;=J60,J60&lt;設定!$D$8),J60,L60))))),0),40)</f>
        <v>#DIV/0!</v>
      </c>
      <c r="O60" s="55">
        <f>IF(G60="標準",設定!$C$4,G60)</f>
        <v>5</v>
      </c>
      <c r="P60" s="45">
        <f t="shared" si="12"/>
        <v>0</v>
      </c>
      <c r="Q60" s="14">
        <f t="shared" si="4"/>
        <v>0</v>
      </c>
      <c r="R60" s="23">
        <f t="shared" si="13"/>
        <v>0</v>
      </c>
      <c r="S60" s="12">
        <f t="shared" si="10"/>
        <v>0</v>
      </c>
      <c r="T60" s="23">
        <f t="shared" si="11"/>
        <v>0</v>
      </c>
      <c r="U60" s="13">
        <f t="shared" si="5"/>
        <v>0</v>
      </c>
      <c r="V60" s="104" t="str">
        <f>INDEX(商品!Q:Q,MATCH(キーワード!D60,商品!D:D,0),1)</f>
        <v>-</v>
      </c>
      <c r="W60" s="15">
        <f t="shared" si="6"/>
        <v>0</v>
      </c>
      <c r="X60" s="22">
        <f>SUMIFS(当月ワード!$J$3:$J$1000,当月ワード!$D$3:$D$1000,キーワード!$D60,当月ワード!$E$3:$E$1000,キーワード!$F60)</f>
        <v>0</v>
      </c>
      <c r="Y60" s="23">
        <f>SUMIFS(前月ワード!$J$3:$J$1000,前月ワード!$D$3:$D$1000,キーワード!$D60,前月ワード!$E$3:$E$1000,キーワード!$F60)</f>
        <v>0</v>
      </c>
      <c r="Z60" s="23">
        <f>SUMIFS(前々月ワード!$J$3:$J$1000,前々月ワード!$D$3:$D$1000,キーワード!$D60,前々月ワード!$E$3:$E$1000,キーワード!$F60)</f>
        <v>0</v>
      </c>
      <c r="AA60" s="22">
        <f>SUMIFS(当月ワード!$W$3:$W$1000,当月ワード!$D$3:$D$1000,キーワード!$D60,当月ワード!$E$3:$E$1000,キーワード!$F60)</f>
        <v>0</v>
      </c>
      <c r="AB60" s="23">
        <f>SUMIFS(前月ワード!$W$3:$W$1000,前月ワード!$D$3:$D$1000,キーワード!$D60,前月ワード!$E$3:$E$1000,キーワード!$F60)</f>
        <v>0</v>
      </c>
      <c r="AC60" s="23">
        <f>SUMIFS(前々月ワード!$W$3:$W$1000,前々月ワード!$D$3:$D$1000,キーワード!$D60,前々月ワード!$E$3:$E$1000,キーワード!$F60)</f>
        <v>0</v>
      </c>
      <c r="AD60" s="23">
        <f t="shared" si="7"/>
        <v>0</v>
      </c>
      <c r="AE60" s="23">
        <f t="shared" si="7"/>
        <v>0</v>
      </c>
      <c r="AF60" s="23">
        <f t="shared" si="7"/>
        <v>0</v>
      </c>
      <c r="AG60" s="22">
        <f>SUMIFS(当月ワード!$X$3:$X$1000,当月ワード!$D$3:$D$1000,キーワード!$D60,当月ワード!$E$3:$E$1000,キーワード!$F60)</f>
        <v>0</v>
      </c>
      <c r="AH60" s="23">
        <f>SUMIFS(前月ワード!$X$3:$X$1000,前月ワード!$D$3:$D$1000,キーワード!$D60,前月ワード!$E$3:$E$1000,キーワード!$F60)</f>
        <v>0</v>
      </c>
      <c r="AI60" s="23">
        <f>SUMIFS(前々月ワード!$X$3:$X$1000,前々月ワード!$D$3:$D$1000,キーワード!$D60,前々月ワード!$E$3:$E$1000,キーワード!$F60)</f>
        <v>0</v>
      </c>
      <c r="AJ60" s="22">
        <f>SUMIFS(当月ワード!$I$3:$I$1000,当月ワード!$D$3:$D$1000,キーワード!$D60,当月ワード!$E$3:$E$1000,キーワード!$F60)</f>
        <v>0</v>
      </c>
      <c r="AK60" s="23">
        <f>SUMIFS(前月ワード!$I$3:$I$1000,前月ワード!$D$3:$D$1000,キーワード!$D60,前月ワード!$E$3:$E$1000,キーワード!$F60)</f>
        <v>0</v>
      </c>
      <c r="AL60" s="23">
        <f>SUMIFS(前々月ワード!$I$3:$I$1000,前々月ワード!$D$3:$D$1000,キーワード!$D60,前々月ワード!$E$3:$E$1000,キーワード!$F60)</f>
        <v>0</v>
      </c>
      <c r="AM60" s="13">
        <f t="shared" si="8"/>
        <v>0</v>
      </c>
      <c r="AN60" s="13">
        <f t="shared" si="8"/>
        <v>0</v>
      </c>
      <c r="AO60" s="13">
        <f t="shared" si="8"/>
        <v>0</v>
      </c>
      <c r="AP60" s="16">
        <f t="shared" si="9"/>
        <v>0</v>
      </c>
      <c r="AQ60" s="16">
        <f t="shared" si="9"/>
        <v>0</v>
      </c>
      <c r="AR60" s="17">
        <f t="shared" si="9"/>
        <v>0</v>
      </c>
    </row>
    <row r="61" spans="3:44" ht="36.65" customHeight="1">
      <c r="C61" s="20">
        <v>56</v>
      </c>
      <c r="D61" s="53">
        <f>現状ワード設定!B58</f>
        <v>0</v>
      </c>
      <c r="E61" s="26" t="str">
        <f>IFERROR(_xlfn.XLOOKUP($D61,現状商品設定!B:B,現状商品設定!C:C,"-"),"-")</f>
        <v>-</v>
      </c>
      <c r="F61" s="56">
        <f>現状ワード設定!G58</f>
        <v>0</v>
      </c>
      <c r="G61" s="60" t="s">
        <v>46</v>
      </c>
      <c r="H61" s="47" t="str">
        <f>IFERROR(_xlfn.XLOOKUP(D61,商品!$D:$D,商品!$H:$H),"")</f>
        <v/>
      </c>
      <c r="I61" s="50" t="str">
        <f>IFERROR(_xlfn.XLOOKUP(D61&amp;F61,現状ワード設定!J:J,現状ワード設定!H:H),"")</f>
        <v/>
      </c>
      <c r="J61" s="47" t="str">
        <f>IFERROR(_xlfn.XLOOKUP(D61&amp;F61,現状ワード設定!J:J,現状ワード設定!I:I),"")</f>
        <v/>
      </c>
      <c r="K61" s="47" t="e">
        <f>IF(AND(T61&gt;=設定!$C$12,W61&gt;=O61),I61*(1+設定!$F$12),IF(AND(T61&gt;=設定!$C$13,W61&lt;O61),I61*(1+設定!$F$13),IF(AND(T61&lt;設定!$C$14,U61&gt;=設定!$E$14),I61*(1+設定!$F$14),IF(AND(T61&lt;設定!$C$15,U61&lt;設定!$E$15),I61*(1+設定!$F$15),"除外"))))</f>
        <v>#VALUE!</v>
      </c>
      <c r="L61" s="58" t="e">
        <f ca="1">IF(消化率!$I$5&lt;1,K61*消化率!$I$5,IF(U61*V61/(K61*消化率!$I$5)&gt;O61,K61*消化率!$I$5,M61))</f>
        <v>#DIV/0!</v>
      </c>
      <c r="M61" s="58" t="e">
        <f t="shared" si="3"/>
        <v>#VALUE!</v>
      </c>
      <c r="N61" s="58" t="e">
        <f ca="1">IF(ROUNDUP(IF(IF(IF(AND(設定!$D$8&lt;=L61,設定!$D$8&lt;J61),設定!$D$8,IF(AND(J61&lt;=L61,J61&lt;設定!$D$8),J61,IF(AND(L61&lt;=J61,J61&lt;設定!$D$8),J61,L61)))=0,設定!$D$8,IF(AND(設定!$D$8&lt;=L61,設定!$D$8&lt;J61),設定!$D$8,IF(AND(J61&lt;=L61,J61&lt;設定!$D$8),J61,IF(AND(L61&lt;=J61,J61&lt;設定!$D$8),J61,L61))))&lt;=H61,H61+1,IF(IF(AND(設定!$D$8&lt;=L61,設定!$D$8&lt;J61),設定!$D$8,IF(AND(J61&lt;=L61,J61&lt;設定!$D$8),J61,IF(AND(L61&lt;=J61,J61&lt;設定!$D$8),J61,L61)))=0,設定!$D$8,IF(AND(設定!$D$8&lt;=L61,設定!$D$8&lt;J61),設定!$D$8,IF(AND(J61&lt;=L61,J61&lt;設定!$D$8),J61,IF(AND(L61&lt;=J61,J61&lt;設定!$D$8),J61,L61))))),0)&gt;40,ROUNDUP(IF(IF(IF(AND(設定!$D$8&lt;=L61,設定!$D$8&lt;J61),設定!$D$8,IF(AND(J61&lt;=L61,J61&lt;設定!$D$8),J61,IF(AND(L61&lt;=J61,J61&lt;設定!$D$8),J61,L61)))=0,設定!$D$8,IF(AND(設定!$D$8&lt;=L61,設定!$D$8&lt;J61),設定!$D$8,IF(AND(J61&lt;=L61,J61&lt;設定!$D$8),J61,IF(AND(L61&lt;=J61,J61&lt;設定!$D$8),J61,L61))))&lt;=H61,H61+1,IF(IF(AND(設定!$D$8&lt;=L61,設定!$D$8&lt;J61),設定!$D$8,IF(AND(J61&lt;=L61,J61&lt;設定!$D$8),J61,IF(AND(L61&lt;=J61,J61&lt;設定!$D$8),J61,L61)))=0,設定!$D$8,IF(AND(設定!$D$8&lt;=L61,設定!$D$8&lt;J61),設定!$D$8,IF(AND(J61&lt;=L61,J61&lt;設定!$D$8),J61,IF(AND(L61&lt;=J61,J61&lt;設定!$D$8),J61,L61))))),0),40)</f>
        <v>#DIV/0!</v>
      </c>
      <c r="O61" s="55">
        <f>IF(G61="標準",設定!$C$4,G61)</f>
        <v>5</v>
      </c>
      <c r="P61" s="45">
        <f t="shared" si="12"/>
        <v>0</v>
      </c>
      <c r="Q61" s="14">
        <f t="shared" si="4"/>
        <v>0</v>
      </c>
      <c r="R61" s="23">
        <f t="shared" si="13"/>
        <v>0</v>
      </c>
      <c r="S61" s="12">
        <f t="shared" si="10"/>
        <v>0</v>
      </c>
      <c r="T61" s="23">
        <f t="shared" si="11"/>
        <v>0</v>
      </c>
      <c r="U61" s="13">
        <f t="shared" si="5"/>
        <v>0</v>
      </c>
      <c r="V61" s="104" t="str">
        <f>INDEX(商品!Q:Q,MATCH(キーワード!D61,商品!D:D,0),1)</f>
        <v>-</v>
      </c>
      <c r="W61" s="15">
        <f t="shared" si="6"/>
        <v>0</v>
      </c>
      <c r="X61" s="22">
        <f>SUMIFS(当月ワード!$J$3:$J$1000,当月ワード!$D$3:$D$1000,キーワード!$D61,当月ワード!$E$3:$E$1000,キーワード!$F61)</f>
        <v>0</v>
      </c>
      <c r="Y61" s="23">
        <f>SUMIFS(前月ワード!$J$3:$J$1000,前月ワード!$D$3:$D$1000,キーワード!$D61,前月ワード!$E$3:$E$1000,キーワード!$F61)</f>
        <v>0</v>
      </c>
      <c r="Z61" s="23">
        <f>SUMIFS(前々月ワード!$J$3:$J$1000,前々月ワード!$D$3:$D$1000,キーワード!$D61,前々月ワード!$E$3:$E$1000,キーワード!$F61)</f>
        <v>0</v>
      </c>
      <c r="AA61" s="22">
        <f>SUMIFS(当月ワード!$W$3:$W$1000,当月ワード!$D$3:$D$1000,キーワード!$D61,当月ワード!$E$3:$E$1000,キーワード!$F61)</f>
        <v>0</v>
      </c>
      <c r="AB61" s="23">
        <f>SUMIFS(前月ワード!$W$3:$W$1000,前月ワード!$D$3:$D$1000,キーワード!$D61,前月ワード!$E$3:$E$1000,キーワード!$F61)</f>
        <v>0</v>
      </c>
      <c r="AC61" s="23">
        <f>SUMIFS(前々月ワード!$W$3:$W$1000,前々月ワード!$D$3:$D$1000,キーワード!$D61,前々月ワード!$E$3:$E$1000,キーワード!$F61)</f>
        <v>0</v>
      </c>
      <c r="AD61" s="23">
        <f t="shared" si="7"/>
        <v>0</v>
      </c>
      <c r="AE61" s="23">
        <f t="shared" si="7"/>
        <v>0</v>
      </c>
      <c r="AF61" s="23">
        <f t="shared" si="7"/>
        <v>0</v>
      </c>
      <c r="AG61" s="22">
        <f>SUMIFS(当月ワード!$X$3:$X$1000,当月ワード!$D$3:$D$1000,キーワード!$D61,当月ワード!$E$3:$E$1000,キーワード!$F61)</f>
        <v>0</v>
      </c>
      <c r="AH61" s="23">
        <f>SUMIFS(前月ワード!$X$3:$X$1000,前月ワード!$D$3:$D$1000,キーワード!$D61,前月ワード!$E$3:$E$1000,キーワード!$F61)</f>
        <v>0</v>
      </c>
      <c r="AI61" s="23">
        <f>SUMIFS(前々月ワード!$X$3:$X$1000,前々月ワード!$D$3:$D$1000,キーワード!$D61,前々月ワード!$E$3:$E$1000,キーワード!$F61)</f>
        <v>0</v>
      </c>
      <c r="AJ61" s="22">
        <f>SUMIFS(当月ワード!$I$3:$I$1000,当月ワード!$D$3:$D$1000,キーワード!$D61,当月ワード!$E$3:$E$1000,キーワード!$F61)</f>
        <v>0</v>
      </c>
      <c r="AK61" s="23">
        <f>SUMIFS(前月ワード!$I$3:$I$1000,前月ワード!$D$3:$D$1000,キーワード!$D61,前月ワード!$E$3:$E$1000,キーワード!$F61)</f>
        <v>0</v>
      </c>
      <c r="AL61" s="23">
        <f>SUMIFS(前々月ワード!$I$3:$I$1000,前々月ワード!$D$3:$D$1000,キーワード!$D61,前々月ワード!$E$3:$E$1000,キーワード!$F61)</f>
        <v>0</v>
      </c>
      <c r="AM61" s="13">
        <f t="shared" si="8"/>
        <v>0</v>
      </c>
      <c r="AN61" s="13">
        <f t="shared" si="8"/>
        <v>0</v>
      </c>
      <c r="AO61" s="13">
        <f t="shared" si="8"/>
        <v>0</v>
      </c>
      <c r="AP61" s="16">
        <f t="shared" si="9"/>
        <v>0</v>
      </c>
      <c r="AQ61" s="16">
        <f t="shared" si="9"/>
        <v>0</v>
      </c>
      <c r="AR61" s="17">
        <f t="shared" si="9"/>
        <v>0</v>
      </c>
    </row>
    <row r="62" spans="3:44" ht="36.65" customHeight="1">
      <c r="C62" s="20">
        <v>57</v>
      </c>
      <c r="D62" s="53">
        <f>現状ワード設定!B59</f>
        <v>0</v>
      </c>
      <c r="E62" s="26" t="str">
        <f>IFERROR(_xlfn.XLOOKUP($D62,現状商品設定!B:B,現状商品設定!C:C,"-"),"-")</f>
        <v>-</v>
      </c>
      <c r="F62" s="56">
        <f>現状ワード設定!G59</f>
        <v>0</v>
      </c>
      <c r="G62" s="60" t="s">
        <v>46</v>
      </c>
      <c r="H62" s="47" t="str">
        <f>IFERROR(_xlfn.XLOOKUP(D62,商品!$D:$D,商品!$H:$H),"")</f>
        <v/>
      </c>
      <c r="I62" s="50" t="str">
        <f>IFERROR(_xlfn.XLOOKUP(D62&amp;F62,現状ワード設定!J:J,現状ワード設定!H:H),"")</f>
        <v/>
      </c>
      <c r="J62" s="47" t="str">
        <f>IFERROR(_xlfn.XLOOKUP(D62&amp;F62,現状ワード設定!J:J,現状ワード設定!I:I),"")</f>
        <v/>
      </c>
      <c r="K62" s="47" t="e">
        <f>IF(AND(T62&gt;=設定!$C$12,W62&gt;=O62),I62*(1+設定!$F$12),IF(AND(T62&gt;=設定!$C$13,W62&lt;O62),I62*(1+設定!$F$13),IF(AND(T62&lt;設定!$C$14,U62&gt;=設定!$E$14),I62*(1+設定!$F$14),IF(AND(T62&lt;設定!$C$15,U62&lt;設定!$E$15),I62*(1+設定!$F$15),"除外"))))</f>
        <v>#VALUE!</v>
      </c>
      <c r="L62" s="58" t="e">
        <f ca="1">IF(消化率!$I$5&lt;1,K62*消化率!$I$5,IF(U62*V62/(K62*消化率!$I$5)&gt;O62,K62*消化率!$I$5,M62))</f>
        <v>#DIV/0!</v>
      </c>
      <c r="M62" s="58" t="e">
        <f t="shared" si="3"/>
        <v>#VALUE!</v>
      </c>
      <c r="N62" s="58" t="e">
        <f ca="1">IF(ROUNDUP(IF(IF(IF(AND(設定!$D$8&lt;=L62,設定!$D$8&lt;J62),設定!$D$8,IF(AND(J62&lt;=L62,J62&lt;設定!$D$8),J62,IF(AND(L62&lt;=J62,J62&lt;設定!$D$8),J62,L62)))=0,設定!$D$8,IF(AND(設定!$D$8&lt;=L62,設定!$D$8&lt;J62),設定!$D$8,IF(AND(J62&lt;=L62,J62&lt;設定!$D$8),J62,IF(AND(L62&lt;=J62,J62&lt;設定!$D$8),J62,L62))))&lt;=H62,H62+1,IF(IF(AND(設定!$D$8&lt;=L62,設定!$D$8&lt;J62),設定!$D$8,IF(AND(J62&lt;=L62,J62&lt;設定!$D$8),J62,IF(AND(L62&lt;=J62,J62&lt;設定!$D$8),J62,L62)))=0,設定!$D$8,IF(AND(設定!$D$8&lt;=L62,設定!$D$8&lt;J62),設定!$D$8,IF(AND(J62&lt;=L62,J62&lt;設定!$D$8),J62,IF(AND(L62&lt;=J62,J62&lt;設定!$D$8),J62,L62))))),0)&gt;40,ROUNDUP(IF(IF(IF(AND(設定!$D$8&lt;=L62,設定!$D$8&lt;J62),設定!$D$8,IF(AND(J62&lt;=L62,J62&lt;設定!$D$8),J62,IF(AND(L62&lt;=J62,J62&lt;設定!$D$8),J62,L62)))=0,設定!$D$8,IF(AND(設定!$D$8&lt;=L62,設定!$D$8&lt;J62),設定!$D$8,IF(AND(J62&lt;=L62,J62&lt;設定!$D$8),J62,IF(AND(L62&lt;=J62,J62&lt;設定!$D$8),J62,L62))))&lt;=H62,H62+1,IF(IF(AND(設定!$D$8&lt;=L62,設定!$D$8&lt;J62),設定!$D$8,IF(AND(J62&lt;=L62,J62&lt;設定!$D$8),J62,IF(AND(L62&lt;=J62,J62&lt;設定!$D$8),J62,L62)))=0,設定!$D$8,IF(AND(設定!$D$8&lt;=L62,設定!$D$8&lt;J62),設定!$D$8,IF(AND(J62&lt;=L62,J62&lt;設定!$D$8),J62,IF(AND(L62&lt;=J62,J62&lt;設定!$D$8),J62,L62))))),0),40)</f>
        <v>#DIV/0!</v>
      </c>
      <c r="O62" s="55">
        <f>IF(G62="標準",設定!$C$4,G62)</f>
        <v>5</v>
      </c>
      <c r="P62" s="45">
        <f t="shared" si="12"/>
        <v>0</v>
      </c>
      <c r="Q62" s="14">
        <f t="shared" si="4"/>
        <v>0</v>
      </c>
      <c r="R62" s="23">
        <f t="shared" si="13"/>
        <v>0</v>
      </c>
      <c r="S62" s="12">
        <f t="shared" si="10"/>
        <v>0</v>
      </c>
      <c r="T62" s="23">
        <f t="shared" si="11"/>
        <v>0</v>
      </c>
      <c r="U62" s="13">
        <f t="shared" si="5"/>
        <v>0</v>
      </c>
      <c r="V62" s="104" t="str">
        <f>INDEX(商品!Q:Q,MATCH(キーワード!D62,商品!D:D,0),1)</f>
        <v>-</v>
      </c>
      <c r="W62" s="15">
        <f t="shared" si="6"/>
        <v>0</v>
      </c>
      <c r="X62" s="22">
        <f>SUMIFS(当月ワード!$J$3:$J$1000,当月ワード!$D$3:$D$1000,キーワード!$D62,当月ワード!$E$3:$E$1000,キーワード!$F62)</f>
        <v>0</v>
      </c>
      <c r="Y62" s="23">
        <f>SUMIFS(前月ワード!$J$3:$J$1000,前月ワード!$D$3:$D$1000,キーワード!$D62,前月ワード!$E$3:$E$1000,キーワード!$F62)</f>
        <v>0</v>
      </c>
      <c r="Z62" s="23">
        <f>SUMIFS(前々月ワード!$J$3:$J$1000,前々月ワード!$D$3:$D$1000,キーワード!$D62,前々月ワード!$E$3:$E$1000,キーワード!$F62)</f>
        <v>0</v>
      </c>
      <c r="AA62" s="22">
        <f>SUMIFS(当月ワード!$W$3:$W$1000,当月ワード!$D$3:$D$1000,キーワード!$D62,当月ワード!$E$3:$E$1000,キーワード!$F62)</f>
        <v>0</v>
      </c>
      <c r="AB62" s="23">
        <f>SUMIFS(前月ワード!$W$3:$W$1000,前月ワード!$D$3:$D$1000,キーワード!$D62,前月ワード!$E$3:$E$1000,キーワード!$F62)</f>
        <v>0</v>
      </c>
      <c r="AC62" s="23">
        <f>SUMIFS(前々月ワード!$W$3:$W$1000,前々月ワード!$D$3:$D$1000,キーワード!$D62,前々月ワード!$E$3:$E$1000,キーワード!$F62)</f>
        <v>0</v>
      </c>
      <c r="AD62" s="23">
        <f t="shared" si="7"/>
        <v>0</v>
      </c>
      <c r="AE62" s="23">
        <f t="shared" si="7"/>
        <v>0</v>
      </c>
      <c r="AF62" s="23">
        <f t="shared" si="7"/>
        <v>0</v>
      </c>
      <c r="AG62" s="22">
        <f>SUMIFS(当月ワード!$X$3:$X$1000,当月ワード!$D$3:$D$1000,キーワード!$D62,当月ワード!$E$3:$E$1000,キーワード!$F62)</f>
        <v>0</v>
      </c>
      <c r="AH62" s="23">
        <f>SUMIFS(前月ワード!$X$3:$X$1000,前月ワード!$D$3:$D$1000,キーワード!$D62,前月ワード!$E$3:$E$1000,キーワード!$F62)</f>
        <v>0</v>
      </c>
      <c r="AI62" s="23">
        <f>SUMIFS(前々月ワード!$X$3:$X$1000,前々月ワード!$D$3:$D$1000,キーワード!$D62,前々月ワード!$E$3:$E$1000,キーワード!$F62)</f>
        <v>0</v>
      </c>
      <c r="AJ62" s="22">
        <f>SUMIFS(当月ワード!$I$3:$I$1000,当月ワード!$D$3:$D$1000,キーワード!$D62,当月ワード!$E$3:$E$1000,キーワード!$F62)</f>
        <v>0</v>
      </c>
      <c r="AK62" s="23">
        <f>SUMIFS(前月ワード!$I$3:$I$1000,前月ワード!$D$3:$D$1000,キーワード!$D62,前月ワード!$E$3:$E$1000,キーワード!$F62)</f>
        <v>0</v>
      </c>
      <c r="AL62" s="23">
        <f>SUMIFS(前々月ワード!$I$3:$I$1000,前々月ワード!$D$3:$D$1000,キーワード!$D62,前々月ワード!$E$3:$E$1000,キーワード!$F62)</f>
        <v>0</v>
      </c>
      <c r="AM62" s="13">
        <f t="shared" si="8"/>
        <v>0</v>
      </c>
      <c r="AN62" s="13">
        <f t="shared" si="8"/>
        <v>0</v>
      </c>
      <c r="AO62" s="13">
        <f t="shared" si="8"/>
        <v>0</v>
      </c>
      <c r="AP62" s="16">
        <f t="shared" si="9"/>
        <v>0</v>
      </c>
      <c r="AQ62" s="16">
        <f t="shared" si="9"/>
        <v>0</v>
      </c>
      <c r="AR62" s="17">
        <f t="shared" si="9"/>
        <v>0</v>
      </c>
    </row>
    <row r="63" spans="3:44" ht="36.65" customHeight="1">
      <c r="C63" s="20">
        <v>58</v>
      </c>
      <c r="D63" s="53">
        <f>現状ワード設定!B60</f>
        <v>0</v>
      </c>
      <c r="E63" s="26" t="str">
        <f>IFERROR(_xlfn.XLOOKUP($D63,現状商品設定!B:B,現状商品設定!C:C,"-"),"-")</f>
        <v>-</v>
      </c>
      <c r="F63" s="56">
        <f>現状ワード設定!G60</f>
        <v>0</v>
      </c>
      <c r="G63" s="60" t="s">
        <v>46</v>
      </c>
      <c r="H63" s="47" t="str">
        <f>IFERROR(_xlfn.XLOOKUP(D63,商品!$D:$D,商品!$H:$H),"")</f>
        <v/>
      </c>
      <c r="I63" s="50" t="str">
        <f>IFERROR(_xlfn.XLOOKUP(D63&amp;F63,現状ワード設定!J:J,現状ワード設定!H:H),"")</f>
        <v/>
      </c>
      <c r="J63" s="47" t="str">
        <f>IFERROR(_xlfn.XLOOKUP(D63&amp;F63,現状ワード設定!J:J,現状ワード設定!I:I),"")</f>
        <v/>
      </c>
      <c r="K63" s="47" t="e">
        <f>IF(AND(T63&gt;=設定!$C$12,W63&gt;=O63),I63*(1+設定!$F$12),IF(AND(T63&gt;=設定!$C$13,W63&lt;O63),I63*(1+設定!$F$13),IF(AND(T63&lt;設定!$C$14,U63&gt;=設定!$E$14),I63*(1+設定!$F$14),IF(AND(T63&lt;設定!$C$15,U63&lt;設定!$E$15),I63*(1+設定!$F$15),"除外"))))</f>
        <v>#VALUE!</v>
      </c>
      <c r="L63" s="58" t="e">
        <f ca="1">IF(消化率!$I$5&lt;1,K63*消化率!$I$5,IF(U63*V63/(K63*消化率!$I$5)&gt;O63,K63*消化率!$I$5,M63))</f>
        <v>#DIV/0!</v>
      </c>
      <c r="M63" s="58" t="e">
        <f t="shared" si="3"/>
        <v>#VALUE!</v>
      </c>
      <c r="N63" s="58" t="e">
        <f ca="1">IF(ROUNDUP(IF(IF(IF(AND(設定!$D$8&lt;=L63,設定!$D$8&lt;J63),設定!$D$8,IF(AND(J63&lt;=L63,J63&lt;設定!$D$8),J63,IF(AND(L63&lt;=J63,J63&lt;設定!$D$8),J63,L63)))=0,設定!$D$8,IF(AND(設定!$D$8&lt;=L63,設定!$D$8&lt;J63),設定!$D$8,IF(AND(J63&lt;=L63,J63&lt;設定!$D$8),J63,IF(AND(L63&lt;=J63,J63&lt;設定!$D$8),J63,L63))))&lt;=H63,H63+1,IF(IF(AND(設定!$D$8&lt;=L63,設定!$D$8&lt;J63),設定!$D$8,IF(AND(J63&lt;=L63,J63&lt;設定!$D$8),J63,IF(AND(L63&lt;=J63,J63&lt;設定!$D$8),J63,L63)))=0,設定!$D$8,IF(AND(設定!$D$8&lt;=L63,設定!$D$8&lt;J63),設定!$D$8,IF(AND(J63&lt;=L63,J63&lt;設定!$D$8),J63,IF(AND(L63&lt;=J63,J63&lt;設定!$D$8),J63,L63))))),0)&gt;40,ROUNDUP(IF(IF(IF(AND(設定!$D$8&lt;=L63,設定!$D$8&lt;J63),設定!$D$8,IF(AND(J63&lt;=L63,J63&lt;設定!$D$8),J63,IF(AND(L63&lt;=J63,J63&lt;設定!$D$8),J63,L63)))=0,設定!$D$8,IF(AND(設定!$D$8&lt;=L63,設定!$D$8&lt;J63),設定!$D$8,IF(AND(J63&lt;=L63,J63&lt;設定!$D$8),J63,IF(AND(L63&lt;=J63,J63&lt;設定!$D$8),J63,L63))))&lt;=H63,H63+1,IF(IF(AND(設定!$D$8&lt;=L63,設定!$D$8&lt;J63),設定!$D$8,IF(AND(J63&lt;=L63,J63&lt;設定!$D$8),J63,IF(AND(L63&lt;=J63,J63&lt;設定!$D$8),J63,L63)))=0,設定!$D$8,IF(AND(設定!$D$8&lt;=L63,設定!$D$8&lt;J63),設定!$D$8,IF(AND(J63&lt;=L63,J63&lt;設定!$D$8),J63,IF(AND(L63&lt;=J63,J63&lt;設定!$D$8),J63,L63))))),0),40)</f>
        <v>#DIV/0!</v>
      </c>
      <c r="O63" s="55">
        <f>IF(G63="標準",設定!$C$4,G63)</f>
        <v>5</v>
      </c>
      <c r="P63" s="45">
        <f t="shared" si="12"/>
        <v>0</v>
      </c>
      <c r="Q63" s="14">
        <f t="shared" si="4"/>
        <v>0</v>
      </c>
      <c r="R63" s="23">
        <f t="shared" si="13"/>
        <v>0</v>
      </c>
      <c r="S63" s="12">
        <f t="shared" si="10"/>
        <v>0</v>
      </c>
      <c r="T63" s="23">
        <f t="shared" si="11"/>
        <v>0</v>
      </c>
      <c r="U63" s="13">
        <f t="shared" si="5"/>
        <v>0</v>
      </c>
      <c r="V63" s="104" t="str">
        <f>INDEX(商品!Q:Q,MATCH(キーワード!D63,商品!D:D,0),1)</f>
        <v>-</v>
      </c>
      <c r="W63" s="15">
        <f t="shared" si="6"/>
        <v>0</v>
      </c>
      <c r="X63" s="22">
        <f>SUMIFS(当月ワード!$J$3:$J$1000,当月ワード!$D$3:$D$1000,キーワード!$D63,当月ワード!$E$3:$E$1000,キーワード!$F63)</f>
        <v>0</v>
      </c>
      <c r="Y63" s="23">
        <f>SUMIFS(前月ワード!$J$3:$J$1000,前月ワード!$D$3:$D$1000,キーワード!$D63,前月ワード!$E$3:$E$1000,キーワード!$F63)</f>
        <v>0</v>
      </c>
      <c r="Z63" s="23">
        <f>SUMIFS(前々月ワード!$J$3:$J$1000,前々月ワード!$D$3:$D$1000,キーワード!$D63,前々月ワード!$E$3:$E$1000,キーワード!$F63)</f>
        <v>0</v>
      </c>
      <c r="AA63" s="22">
        <f>SUMIFS(当月ワード!$W$3:$W$1000,当月ワード!$D$3:$D$1000,キーワード!$D63,当月ワード!$E$3:$E$1000,キーワード!$F63)</f>
        <v>0</v>
      </c>
      <c r="AB63" s="23">
        <f>SUMIFS(前月ワード!$W$3:$W$1000,前月ワード!$D$3:$D$1000,キーワード!$D63,前月ワード!$E$3:$E$1000,キーワード!$F63)</f>
        <v>0</v>
      </c>
      <c r="AC63" s="23">
        <f>SUMIFS(前々月ワード!$W$3:$W$1000,前々月ワード!$D$3:$D$1000,キーワード!$D63,前々月ワード!$E$3:$E$1000,キーワード!$F63)</f>
        <v>0</v>
      </c>
      <c r="AD63" s="23">
        <f t="shared" si="7"/>
        <v>0</v>
      </c>
      <c r="AE63" s="23">
        <f t="shared" si="7"/>
        <v>0</v>
      </c>
      <c r="AF63" s="23">
        <f t="shared" si="7"/>
        <v>0</v>
      </c>
      <c r="AG63" s="22">
        <f>SUMIFS(当月ワード!$X$3:$X$1000,当月ワード!$D$3:$D$1000,キーワード!$D63,当月ワード!$E$3:$E$1000,キーワード!$F63)</f>
        <v>0</v>
      </c>
      <c r="AH63" s="23">
        <f>SUMIFS(前月ワード!$X$3:$X$1000,前月ワード!$D$3:$D$1000,キーワード!$D63,前月ワード!$E$3:$E$1000,キーワード!$F63)</f>
        <v>0</v>
      </c>
      <c r="AI63" s="23">
        <f>SUMIFS(前々月ワード!$X$3:$X$1000,前々月ワード!$D$3:$D$1000,キーワード!$D63,前々月ワード!$E$3:$E$1000,キーワード!$F63)</f>
        <v>0</v>
      </c>
      <c r="AJ63" s="22">
        <f>SUMIFS(当月ワード!$I$3:$I$1000,当月ワード!$D$3:$D$1000,キーワード!$D63,当月ワード!$E$3:$E$1000,キーワード!$F63)</f>
        <v>0</v>
      </c>
      <c r="AK63" s="23">
        <f>SUMIFS(前月ワード!$I$3:$I$1000,前月ワード!$D$3:$D$1000,キーワード!$D63,前月ワード!$E$3:$E$1000,キーワード!$F63)</f>
        <v>0</v>
      </c>
      <c r="AL63" s="23">
        <f>SUMIFS(前々月ワード!$I$3:$I$1000,前々月ワード!$D$3:$D$1000,キーワード!$D63,前々月ワード!$E$3:$E$1000,キーワード!$F63)</f>
        <v>0</v>
      </c>
      <c r="AM63" s="13">
        <f t="shared" si="8"/>
        <v>0</v>
      </c>
      <c r="AN63" s="13">
        <f t="shared" si="8"/>
        <v>0</v>
      </c>
      <c r="AO63" s="13">
        <f t="shared" si="8"/>
        <v>0</v>
      </c>
      <c r="AP63" s="16">
        <f t="shared" si="9"/>
        <v>0</v>
      </c>
      <c r="AQ63" s="16">
        <f t="shared" si="9"/>
        <v>0</v>
      </c>
      <c r="AR63" s="17">
        <f t="shared" si="9"/>
        <v>0</v>
      </c>
    </row>
    <row r="64" spans="3:44" ht="36.65" customHeight="1">
      <c r="C64" s="20">
        <v>59</v>
      </c>
      <c r="D64" s="53">
        <f>現状ワード設定!B61</f>
        <v>0</v>
      </c>
      <c r="E64" s="26" t="str">
        <f>IFERROR(_xlfn.XLOOKUP($D64,現状商品設定!B:B,現状商品設定!C:C,"-"),"-")</f>
        <v>-</v>
      </c>
      <c r="F64" s="56">
        <f>現状ワード設定!G61</f>
        <v>0</v>
      </c>
      <c r="G64" s="60" t="s">
        <v>46</v>
      </c>
      <c r="H64" s="47" t="str">
        <f>IFERROR(_xlfn.XLOOKUP(D64,商品!$D:$D,商品!$H:$H),"")</f>
        <v/>
      </c>
      <c r="I64" s="50" t="str">
        <f>IFERROR(_xlfn.XLOOKUP(D64&amp;F64,現状ワード設定!J:J,現状ワード設定!H:H),"")</f>
        <v/>
      </c>
      <c r="J64" s="47" t="str">
        <f>IFERROR(_xlfn.XLOOKUP(D64&amp;F64,現状ワード設定!J:J,現状ワード設定!I:I),"")</f>
        <v/>
      </c>
      <c r="K64" s="47" t="e">
        <f>IF(AND(T64&gt;=設定!$C$12,W64&gt;=O64),I64*(1+設定!$F$12),IF(AND(T64&gt;=設定!$C$13,W64&lt;O64),I64*(1+設定!$F$13),IF(AND(T64&lt;設定!$C$14,U64&gt;=設定!$E$14),I64*(1+設定!$F$14),IF(AND(T64&lt;設定!$C$15,U64&lt;設定!$E$15),I64*(1+設定!$F$15),"除外"))))</f>
        <v>#VALUE!</v>
      </c>
      <c r="L64" s="58" t="e">
        <f ca="1">IF(消化率!$I$5&lt;1,K64*消化率!$I$5,IF(U64*V64/(K64*消化率!$I$5)&gt;O64,K64*消化率!$I$5,M64))</f>
        <v>#DIV/0!</v>
      </c>
      <c r="M64" s="58" t="e">
        <f t="shared" si="3"/>
        <v>#VALUE!</v>
      </c>
      <c r="N64" s="58" t="e">
        <f ca="1">IF(ROUNDUP(IF(IF(IF(AND(設定!$D$8&lt;=L64,設定!$D$8&lt;J64),設定!$D$8,IF(AND(J64&lt;=L64,J64&lt;設定!$D$8),J64,IF(AND(L64&lt;=J64,J64&lt;設定!$D$8),J64,L64)))=0,設定!$D$8,IF(AND(設定!$D$8&lt;=L64,設定!$D$8&lt;J64),設定!$D$8,IF(AND(J64&lt;=L64,J64&lt;設定!$D$8),J64,IF(AND(L64&lt;=J64,J64&lt;設定!$D$8),J64,L64))))&lt;=H64,H64+1,IF(IF(AND(設定!$D$8&lt;=L64,設定!$D$8&lt;J64),設定!$D$8,IF(AND(J64&lt;=L64,J64&lt;設定!$D$8),J64,IF(AND(L64&lt;=J64,J64&lt;設定!$D$8),J64,L64)))=0,設定!$D$8,IF(AND(設定!$D$8&lt;=L64,設定!$D$8&lt;J64),設定!$D$8,IF(AND(J64&lt;=L64,J64&lt;設定!$D$8),J64,IF(AND(L64&lt;=J64,J64&lt;設定!$D$8),J64,L64))))),0)&gt;40,ROUNDUP(IF(IF(IF(AND(設定!$D$8&lt;=L64,設定!$D$8&lt;J64),設定!$D$8,IF(AND(J64&lt;=L64,J64&lt;設定!$D$8),J64,IF(AND(L64&lt;=J64,J64&lt;設定!$D$8),J64,L64)))=0,設定!$D$8,IF(AND(設定!$D$8&lt;=L64,設定!$D$8&lt;J64),設定!$D$8,IF(AND(J64&lt;=L64,J64&lt;設定!$D$8),J64,IF(AND(L64&lt;=J64,J64&lt;設定!$D$8),J64,L64))))&lt;=H64,H64+1,IF(IF(AND(設定!$D$8&lt;=L64,設定!$D$8&lt;J64),設定!$D$8,IF(AND(J64&lt;=L64,J64&lt;設定!$D$8),J64,IF(AND(L64&lt;=J64,J64&lt;設定!$D$8),J64,L64)))=0,設定!$D$8,IF(AND(設定!$D$8&lt;=L64,設定!$D$8&lt;J64),設定!$D$8,IF(AND(J64&lt;=L64,J64&lt;設定!$D$8),J64,IF(AND(L64&lt;=J64,J64&lt;設定!$D$8),J64,L64))))),0),40)</f>
        <v>#DIV/0!</v>
      </c>
      <c r="O64" s="55">
        <f>IF(G64="標準",設定!$C$4,G64)</f>
        <v>5</v>
      </c>
      <c r="P64" s="45">
        <f t="shared" si="12"/>
        <v>0</v>
      </c>
      <c r="Q64" s="14">
        <f t="shared" si="4"/>
        <v>0</v>
      </c>
      <c r="R64" s="23">
        <f t="shared" si="13"/>
        <v>0</v>
      </c>
      <c r="S64" s="12">
        <f t="shared" si="10"/>
        <v>0</v>
      </c>
      <c r="T64" s="23">
        <f t="shared" si="11"/>
        <v>0</v>
      </c>
      <c r="U64" s="13">
        <f t="shared" si="5"/>
        <v>0</v>
      </c>
      <c r="V64" s="104" t="str">
        <f>INDEX(商品!Q:Q,MATCH(キーワード!D64,商品!D:D,0),1)</f>
        <v>-</v>
      </c>
      <c r="W64" s="15">
        <f t="shared" si="6"/>
        <v>0</v>
      </c>
      <c r="X64" s="22">
        <f>SUMIFS(当月ワード!$J$3:$J$1000,当月ワード!$D$3:$D$1000,キーワード!$D64,当月ワード!$E$3:$E$1000,キーワード!$F64)</f>
        <v>0</v>
      </c>
      <c r="Y64" s="23">
        <f>SUMIFS(前月ワード!$J$3:$J$1000,前月ワード!$D$3:$D$1000,キーワード!$D64,前月ワード!$E$3:$E$1000,キーワード!$F64)</f>
        <v>0</v>
      </c>
      <c r="Z64" s="23">
        <f>SUMIFS(前々月ワード!$J$3:$J$1000,前々月ワード!$D$3:$D$1000,キーワード!$D64,前々月ワード!$E$3:$E$1000,キーワード!$F64)</f>
        <v>0</v>
      </c>
      <c r="AA64" s="22">
        <f>SUMIFS(当月ワード!$W$3:$W$1000,当月ワード!$D$3:$D$1000,キーワード!$D64,当月ワード!$E$3:$E$1000,キーワード!$F64)</f>
        <v>0</v>
      </c>
      <c r="AB64" s="23">
        <f>SUMIFS(前月ワード!$W$3:$W$1000,前月ワード!$D$3:$D$1000,キーワード!$D64,前月ワード!$E$3:$E$1000,キーワード!$F64)</f>
        <v>0</v>
      </c>
      <c r="AC64" s="23">
        <f>SUMIFS(前々月ワード!$W$3:$W$1000,前々月ワード!$D$3:$D$1000,キーワード!$D64,前々月ワード!$E$3:$E$1000,キーワード!$F64)</f>
        <v>0</v>
      </c>
      <c r="AD64" s="23">
        <f t="shared" si="7"/>
        <v>0</v>
      </c>
      <c r="AE64" s="23">
        <f t="shared" si="7"/>
        <v>0</v>
      </c>
      <c r="AF64" s="23">
        <f t="shared" si="7"/>
        <v>0</v>
      </c>
      <c r="AG64" s="22">
        <f>SUMIFS(当月ワード!$X$3:$X$1000,当月ワード!$D$3:$D$1000,キーワード!$D64,当月ワード!$E$3:$E$1000,キーワード!$F64)</f>
        <v>0</v>
      </c>
      <c r="AH64" s="23">
        <f>SUMIFS(前月ワード!$X$3:$X$1000,前月ワード!$D$3:$D$1000,キーワード!$D64,前月ワード!$E$3:$E$1000,キーワード!$F64)</f>
        <v>0</v>
      </c>
      <c r="AI64" s="23">
        <f>SUMIFS(前々月ワード!$X$3:$X$1000,前々月ワード!$D$3:$D$1000,キーワード!$D64,前々月ワード!$E$3:$E$1000,キーワード!$F64)</f>
        <v>0</v>
      </c>
      <c r="AJ64" s="22">
        <f>SUMIFS(当月ワード!$I$3:$I$1000,当月ワード!$D$3:$D$1000,キーワード!$D64,当月ワード!$E$3:$E$1000,キーワード!$F64)</f>
        <v>0</v>
      </c>
      <c r="AK64" s="23">
        <f>SUMIFS(前月ワード!$I$3:$I$1000,前月ワード!$D$3:$D$1000,キーワード!$D64,前月ワード!$E$3:$E$1000,キーワード!$F64)</f>
        <v>0</v>
      </c>
      <c r="AL64" s="23">
        <f>SUMIFS(前々月ワード!$I$3:$I$1000,前々月ワード!$D$3:$D$1000,キーワード!$D64,前々月ワード!$E$3:$E$1000,キーワード!$F64)</f>
        <v>0</v>
      </c>
      <c r="AM64" s="13">
        <f t="shared" si="8"/>
        <v>0</v>
      </c>
      <c r="AN64" s="13">
        <f t="shared" si="8"/>
        <v>0</v>
      </c>
      <c r="AO64" s="13">
        <f t="shared" si="8"/>
        <v>0</v>
      </c>
      <c r="AP64" s="16">
        <f t="shared" si="9"/>
        <v>0</v>
      </c>
      <c r="AQ64" s="16">
        <f t="shared" si="9"/>
        <v>0</v>
      </c>
      <c r="AR64" s="17">
        <f t="shared" si="9"/>
        <v>0</v>
      </c>
    </row>
    <row r="65" spans="3:44" ht="36.65" customHeight="1">
      <c r="C65" s="20">
        <v>60</v>
      </c>
      <c r="D65" s="53">
        <f>現状ワード設定!B62</f>
        <v>0</v>
      </c>
      <c r="E65" s="26" t="str">
        <f>IFERROR(_xlfn.XLOOKUP($D65,現状商品設定!B:B,現状商品設定!C:C,"-"),"-")</f>
        <v>-</v>
      </c>
      <c r="F65" s="56">
        <f>現状ワード設定!G62</f>
        <v>0</v>
      </c>
      <c r="G65" s="60" t="s">
        <v>46</v>
      </c>
      <c r="H65" s="47" t="str">
        <f>IFERROR(_xlfn.XLOOKUP(D65,商品!$D:$D,商品!$H:$H),"")</f>
        <v/>
      </c>
      <c r="I65" s="50" t="str">
        <f>IFERROR(_xlfn.XLOOKUP(D65&amp;F65,現状ワード設定!J:J,現状ワード設定!H:H),"")</f>
        <v/>
      </c>
      <c r="J65" s="47" t="str">
        <f>IFERROR(_xlfn.XLOOKUP(D65&amp;F65,現状ワード設定!J:J,現状ワード設定!I:I),"")</f>
        <v/>
      </c>
      <c r="K65" s="47" t="e">
        <f>IF(AND(T65&gt;=設定!$C$12,W65&gt;=O65),I65*(1+設定!$F$12),IF(AND(T65&gt;=設定!$C$13,W65&lt;O65),I65*(1+設定!$F$13),IF(AND(T65&lt;設定!$C$14,U65&gt;=設定!$E$14),I65*(1+設定!$F$14),IF(AND(T65&lt;設定!$C$15,U65&lt;設定!$E$15),I65*(1+設定!$F$15),"除外"))))</f>
        <v>#VALUE!</v>
      </c>
      <c r="L65" s="58" t="e">
        <f ca="1">IF(消化率!$I$5&lt;1,K65*消化率!$I$5,IF(U65*V65/(K65*消化率!$I$5)&gt;O65,K65*消化率!$I$5,M65))</f>
        <v>#DIV/0!</v>
      </c>
      <c r="M65" s="58" t="e">
        <f t="shared" si="3"/>
        <v>#VALUE!</v>
      </c>
      <c r="N65" s="58" t="e">
        <f ca="1">IF(ROUNDUP(IF(IF(IF(AND(設定!$D$8&lt;=L65,設定!$D$8&lt;J65),設定!$D$8,IF(AND(J65&lt;=L65,J65&lt;設定!$D$8),J65,IF(AND(L65&lt;=J65,J65&lt;設定!$D$8),J65,L65)))=0,設定!$D$8,IF(AND(設定!$D$8&lt;=L65,設定!$D$8&lt;J65),設定!$D$8,IF(AND(J65&lt;=L65,J65&lt;設定!$D$8),J65,IF(AND(L65&lt;=J65,J65&lt;設定!$D$8),J65,L65))))&lt;=H65,H65+1,IF(IF(AND(設定!$D$8&lt;=L65,設定!$D$8&lt;J65),設定!$D$8,IF(AND(J65&lt;=L65,J65&lt;設定!$D$8),J65,IF(AND(L65&lt;=J65,J65&lt;設定!$D$8),J65,L65)))=0,設定!$D$8,IF(AND(設定!$D$8&lt;=L65,設定!$D$8&lt;J65),設定!$D$8,IF(AND(J65&lt;=L65,J65&lt;設定!$D$8),J65,IF(AND(L65&lt;=J65,J65&lt;設定!$D$8),J65,L65))))),0)&gt;40,ROUNDUP(IF(IF(IF(AND(設定!$D$8&lt;=L65,設定!$D$8&lt;J65),設定!$D$8,IF(AND(J65&lt;=L65,J65&lt;設定!$D$8),J65,IF(AND(L65&lt;=J65,J65&lt;設定!$D$8),J65,L65)))=0,設定!$D$8,IF(AND(設定!$D$8&lt;=L65,設定!$D$8&lt;J65),設定!$D$8,IF(AND(J65&lt;=L65,J65&lt;設定!$D$8),J65,IF(AND(L65&lt;=J65,J65&lt;設定!$D$8),J65,L65))))&lt;=H65,H65+1,IF(IF(AND(設定!$D$8&lt;=L65,設定!$D$8&lt;J65),設定!$D$8,IF(AND(J65&lt;=L65,J65&lt;設定!$D$8),J65,IF(AND(L65&lt;=J65,J65&lt;設定!$D$8),J65,L65)))=0,設定!$D$8,IF(AND(設定!$D$8&lt;=L65,設定!$D$8&lt;J65),設定!$D$8,IF(AND(J65&lt;=L65,J65&lt;設定!$D$8),J65,IF(AND(L65&lt;=J65,J65&lt;設定!$D$8),J65,L65))))),0),40)</f>
        <v>#DIV/0!</v>
      </c>
      <c r="O65" s="55">
        <f>IF(G65="標準",設定!$C$4,G65)</f>
        <v>5</v>
      </c>
      <c r="P65" s="45">
        <f t="shared" si="12"/>
        <v>0</v>
      </c>
      <c r="Q65" s="14">
        <f t="shared" si="4"/>
        <v>0</v>
      </c>
      <c r="R65" s="23">
        <f t="shared" si="13"/>
        <v>0</v>
      </c>
      <c r="S65" s="12">
        <f t="shared" si="10"/>
        <v>0</v>
      </c>
      <c r="T65" s="23">
        <f t="shared" si="11"/>
        <v>0</v>
      </c>
      <c r="U65" s="13">
        <f t="shared" si="5"/>
        <v>0</v>
      </c>
      <c r="V65" s="104" t="str">
        <f>INDEX(商品!Q:Q,MATCH(キーワード!D65,商品!D:D,0),1)</f>
        <v>-</v>
      </c>
      <c r="W65" s="15">
        <f t="shared" si="6"/>
        <v>0</v>
      </c>
      <c r="X65" s="22">
        <f>SUMIFS(当月ワード!$J$3:$J$1000,当月ワード!$D$3:$D$1000,キーワード!$D65,当月ワード!$E$3:$E$1000,キーワード!$F65)</f>
        <v>0</v>
      </c>
      <c r="Y65" s="23">
        <f>SUMIFS(前月ワード!$J$3:$J$1000,前月ワード!$D$3:$D$1000,キーワード!$D65,前月ワード!$E$3:$E$1000,キーワード!$F65)</f>
        <v>0</v>
      </c>
      <c r="Z65" s="23">
        <f>SUMIFS(前々月ワード!$J$3:$J$1000,前々月ワード!$D$3:$D$1000,キーワード!$D65,前々月ワード!$E$3:$E$1000,キーワード!$F65)</f>
        <v>0</v>
      </c>
      <c r="AA65" s="22">
        <f>SUMIFS(当月ワード!$W$3:$W$1000,当月ワード!$D$3:$D$1000,キーワード!$D65,当月ワード!$E$3:$E$1000,キーワード!$F65)</f>
        <v>0</v>
      </c>
      <c r="AB65" s="23">
        <f>SUMIFS(前月ワード!$W$3:$W$1000,前月ワード!$D$3:$D$1000,キーワード!$D65,前月ワード!$E$3:$E$1000,キーワード!$F65)</f>
        <v>0</v>
      </c>
      <c r="AC65" s="23">
        <f>SUMIFS(前々月ワード!$W$3:$W$1000,前々月ワード!$D$3:$D$1000,キーワード!$D65,前々月ワード!$E$3:$E$1000,キーワード!$F65)</f>
        <v>0</v>
      </c>
      <c r="AD65" s="23">
        <f t="shared" si="7"/>
        <v>0</v>
      </c>
      <c r="AE65" s="23">
        <f t="shared" si="7"/>
        <v>0</v>
      </c>
      <c r="AF65" s="23">
        <f t="shared" si="7"/>
        <v>0</v>
      </c>
      <c r="AG65" s="22">
        <f>SUMIFS(当月ワード!$X$3:$X$1000,当月ワード!$D$3:$D$1000,キーワード!$D65,当月ワード!$E$3:$E$1000,キーワード!$F65)</f>
        <v>0</v>
      </c>
      <c r="AH65" s="23">
        <f>SUMIFS(前月ワード!$X$3:$X$1000,前月ワード!$D$3:$D$1000,キーワード!$D65,前月ワード!$E$3:$E$1000,キーワード!$F65)</f>
        <v>0</v>
      </c>
      <c r="AI65" s="23">
        <f>SUMIFS(前々月ワード!$X$3:$X$1000,前々月ワード!$D$3:$D$1000,キーワード!$D65,前々月ワード!$E$3:$E$1000,キーワード!$F65)</f>
        <v>0</v>
      </c>
      <c r="AJ65" s="22">
        <f>SUMIFS(当月ワード!$I$3:$I$1000,当月ワード!$D$3:$D$1000,キーワード!$D65,当月ワード!$E$3:$E$1000,キーワード!$F65)</f>
        <v>0</v>
      </c>
      <c r="AK65" s="23">
        <f>SUMIFS(前月ワード!$I$3:$I$1000,前月ワード!$D$3:$D$1000,キーワード!$D65,前月ワード!$E$3:$E$1000,キーワード!$F65)</f>
        <v>0</v>
      </c>
      <c r="AL65" s="23">
        <f>SUMIFS(前々月ワード!$I$3:$I$1000,前々月ワード!$D$3:$D$1000,キーワード!$D65,前々月ワード!$E$3:$E$1000,キーワード!$F65)</f>
        <v>0</v>
      </c>
      <c r="AM65" s="13">
        <f t="shared" si="8"/>
        <v>0</v>
      </c>
      <c r="AN65" s="13">
        <f t="shared" si="8"/>
        <v>0</v>
      </c>
      <c r="AO65" s="13">
        <f t="shared" si="8"/>
        <v>0</v>
      </c>
      <c r="AP65" s="16">
        <f t="shared" si="9"/>
        <v>0</v>
      </c>
      <c r="AQ65" s="16">
        <f t="shared" si="9"/>
        <v>0</v>
      </c>
      <c r="AR65" s="17">
        <f t="shared" si="9"/>
        <v>0</v>
      </c>
    </row>
    <row r="66" spans="3:44" ht="36.65" customHeight="1">
      <c r="C66" s="20">
        <v>61</v>
      </c>
      <c r="D66" s="53">
        <f>現状ワード設定!B63</f>
        <v>0</v>
      </c>
      <c r="E66" s="26" t="str">
        <f>IFERROR(_xlfn.XLOOKUP($D66,現状商品設定!B:B,現状商品設定!C:C,"-"),"-")</f>
        <v>-</v>
      </c>
      <c r="F66" s="56">
        <f>現状ワード設定!G63</f>
        <v>0</v>
      </c>
      <c r="G66" s="60" t="s">
        <v>46</v>
      </c>
      <c r="H66" s="47" t="str">
        <f>IFERROR(_xlfn.XLOOKUP(D66,商品!$D:$D,商品!$H:$H),"")</f>
        <v/>
      </c>
      <c r="I66" s="50" t="str">
        <f>IFERROR(_xlfn.XLOOKUP(D66&amp;F66,現状ワード設定!J:J,現状ワード設定!H:H),"")</f>
        <v/>
      </c>
      <c r="J66" s="47" t="str">
        <f>IFERROR(_xlfn.XLOOKUP(D66&amp;F66,現状ワード設定!J:J,現状ワード設定!I:I),"")</f>
        <v/>
      </c>
      <c r="K66" s="47" t="e">
        <f>IF(AND(T66&gt;=設定!$C$12,W66&gt;=O66),I66*(1+設定!$F$12),IF(AND(T66&gt;=設定!$C$13,W66&lt;O66),I66*(1+設定!$F$13),IF(AND(T66&lt;設定!$C$14,U66&gt;=設定!$E$14),I66*(1+設定!$F$14),IF(AND(T66&lt;設定!$C$15,U66&lt;設定!$E$15),I66*(1+設定!$F$15),"除外"))))</f>
        <v>#VALUE!</v>
      </c>
      <c r="L66" s="58" t="e">
        <f ca="1">IF(消化率!$I$5&lt;1,K66*消化率!$I$5,IF(U66*V66/(K66*消化率!$I$5)&gt;O66,K66*消化率!$I$5,M66))</f>
        <v>#DIV/0!</v>
      </c>
      <c r="M66" s="58" t="e">
        <f t="shared" si="3"/>
        <v>#VALUE!</v>
      </c>
      <c r="N66" s="58" t="e">
        <f ca="1">IF(ROUNDUP(IF(IF(IF(AND(設定!$D$8&lt;=L66,設定!$D$8&lt;J66),設定!$D$8,IF(AND(J66&lt;=L66,J66&lt;設定!$D$8),J66,IF(AND(L66&lt;=J66,J66&lt;設定!$D$8),J66,L66)))=0,設定!$D$8,IF(AND(設定!$D$8&lt;=L66,設定!$D$8&lt;J66),設定!$D$8,IF(AND(J66&lt;=L66,J66&lt;設定!$D$8),J66,IF(AND(L66&lt;=J66,J66&lt;設定!$D$8),J66,L66))))&lt;=H66,H66+1,IF(IF(AND(設定!$D$8&lt;=L66,設定!$D$8&lt;J66),設定!$D$8,IF(AND(J66&lt;=L66,J66&lt;設定!$D$8),J66,IF(AND(L66&lt;=J66,J66&lt;設定!$D$8),J66,L66)))=0,設定!$D$8,IF(AND(設定!$D$8&lt;=L66,設定!$D$8&lt;J66),設定!$D$8,IF(AND(J66&lt;=L66,J66&lt;設定!$D$8),J66,IF(AND(L66&lt;=J66,J66&lt;設定!$D$8),J66,L66))))),0)&gt;40,ROUNDUP(IF(IF(IF(AND(設定!$D$8&lt;=L66,設定!$D$8&lt;J66),設定!$D$8,IF(AND(J66&lt;=L66,J66&lt;設定!$D$8),J66,IF(AND(L66&lt;=J66,J66&lt;設定!$D$8),J66,L66)))=0,設定!$D$8,IF(AND(設定!$D$8&lt;=L66,設定!$D$8&lt;J66),設定!$D$8,IF(AND(J66&lt;=L66,J66&lt;設定!$D$8),J66,IF(AND(L66&lt;=J66,J66&lt;設定!$D$8),J66,L66))))&lt;=H66,H66+1,IF(IF(AND(設定!$D$8&lt;=L66,設定!$D$8&lt;J66),設定!$D$8,IF(AND(J66&lt;=L66,J66&lt;設定!$D$8),J66,IF(AND(L66&lt;=J66,J66&lt;設定!$D$8),J66,L66)))=0,設定!$D$8,IF(AND(設定!$D$8&lt;=L66,設定!$D$8&lt;J66),設定!$D$8,IF(AND(J66&lt;=L66,J66&lt;設定!$D$8),J66,IF(AND(L66&lt;=J66,J66&lt;設定!$D$8),J66,L66))))),0),40)</f>
        <v>#DIV/0!</v>
      </c>
      <c r="O66" s="55">
        <f>IF(G66="標準",設定!$C$4,G66)</f>
        <v>5</v>
      </c>
      <c r="P66" s="45">
        <f t="shared" si="12"/>
        <v>0</v>
      </c>
      <c r="Q66" s="14">
        <f t="shared" si="4"/>
        <v>0</v>
      </c>
      <c r="R66" s="23">
        <f t="shared" si="13"/>
        <v>0</v>
      </c>
      <c r="S66" s="12">
        <f t="shared" si="10"/>
        <v>0</v>
      </c>
      <c r="T66" s="23">
        <f t="shared" si="11"/>
        <v>0</v>
      </c>
      <c r="U66" s="13">
        <f t="shared" si="5"/>
        <v>0</v>
      </c>
      <c r="V66" s="104" t="str">
        <f>INDEX(商品!Q:Q,MATCH(キーワード!D66,商品!D:D,0),1)</f>
        <v>-</v>
      </c>
      <c r="W66" s="15">
        <f t="shared" si="6"/>
        <v>0</v>
      </c>
      <c r="X66" s="22">
        <f>SUMIFS(当月ワード!$J$3:$J$1000,当月ワード!$D$3:$D$1000,キーワード!$D66,当月ワード!$E$3:$E$1000,キーワード!$F66)</f>
        <v>0</v>
      </c>
      <c r="Y66" s="23">
        <f>SUMIFS(前月ワード!$J$3:$J$1000,前月ワード!$D$3:$D$1000,キーワード!$D66,前月ワード!$E$3:$E$1000,キーワード!$F66)</f>
        <v>0</v>
      </c>
      <c r="Z66" s="23">
        <f>SUMIFS(前々月ワード!$J$3:$J$1000,前々月ワード!$D$3:$D$1000,キーワード!$D66,前々月ワード!$E$3:$E$1000,キーワード!$F66)</f>
        <v>0</v>
      </c>
      <c r="AA66" s="22">
        <f>SUMIFS(当月ワード!$W$3:$W$1000,当月ワード!$D$3:$D$1000,キーワード!$D66,当月ワード!$E$3:$E$1000,キーワード!$F66)</f>
        <v>0</v>
      </c>
      <c r="AB66" s="23">
        <f>SUMIFS(前月ワード!$W$3:$W$1000,前月ワード!$D$3:$D$1000,キーワード!$D66,前月ワード!$E$3:$E$1000,キーワード!$F66)</f>
        <v>0</v>
      </c>
      <c r="AC66" s="23">
        <f>SUMIFS(前々月ワード!$W$3:$W$1000,前々月ワード!$D$3:$D$1000,キーワード!$D66,前々月ワード!$E$3:$E$1000,キーワード!$F66)</f>
        <v>0</v>
      </c>
      <c r="AD66" s="23">
        <f t="shared" si="7"/>
        <v>0</v>
      </c>
      <c r="AE66" s="23">
        <f t="shared" si="7"/>
        <v>0</v>
      </c>
      <c r="AF66" s="23">
        <f t="shared" si="7"/>
        <v>0</v>
      </c>
      <c r="AG66" s="22">
        <f>SUMIFS(当月ワード!$X$3:$X$1000,当月ワード!$D$3:$D$1000,キーワード!$D66,当月ワード!$E$3:$E$1000,キーワード!$F66)</f>
        <v>0</v>
      </c>
      <c r="AH66" s="23">
        <f>SUMIFS(前月ワード!$X$3:$X$1000,前月ワード!$D$3:$D$1000,キーワード!$D66,前月ワード!$E$3:$E$1000,キーワード!$F66)</f>
        <v>0</v>
      </c>
      <c r="AI66" s="23">
        <f>SUMIFS(前々月ワード!$X$3:$X$1000,前々月ワード!$D$3:$D$1000,キーワード!$D66,前々月ワード!$E$3:$E$1000,キーワード!$F66)</f>
        <v>0</v>
      </c>
      <c r="AJ66" s="22">
        <f>SUMIFS(当月ワード!$I$3:$I$1000,当月ワード!$D$3:$D$1000,キーワード!$D66,当月ワード!$E$3:$E$1000,キーワード!$F66)</f>
        <v>0</v>
      </c>
      <c r="AK66" s="23">
        <f>SUMIFS(前月ワード!$I$3:$I$1000,前月ワード!$D$3:$D$1000,キーワード!$D66,前月ワード!$E$3:$E$1000,キーワード!$F66)</f>
        <v>0</v>
      </c>
      <c r="AL66" s="23">
        <f>SUMIFS(前々月ワード!$I$3:$I$1000,前々月ワード!$D$3:$D$1000,キーワード!$D66,前々月ワード!$E$3:$E$1000,キーワード!$F66)</f>
        <v>0</v>
      </c>
      <c r="AM66" s="13">
        <f t="shared" si="8"/>
        <v>0</v>
      </c>
      <c r="AN66" s="13">
        <f t="shared" si="8"/>
        <v>0</v>
      </c>
      <c r="AO66" s="13">
        <f t="shared" si="8"/>
        <v>0</v>
      </c>
      <c r="AP66" s="16">
        <f t="shared" si="9"/>
        <v>0</v>
      </c>
      <c r="AQ66" s="16">
        <f t="shared" si="9"/>
        <v>0</v>
      </c>
      <c r="AR66" s="17">
        <f t="shared" si="9"/>
        <v>0</v>
      </c>
    </row>
    <row r="67" spans="3:44" ht="36.65" customHeight="1">
      <c r="C67" s="20">
        <v>62</v>
      </c>
      <c r="D67" s="53">
        <f>現状ワード設定!B64</f>
        <v>0</v>
      </c>
      <c r="E67" s="26" t="str">
        <f>IFERROR(_xlfn.XLOOKUP($D67,現状商品設定!B:B,現状商品設定!C:C,"-"),"-")</f>
        <v>-</v>
      </c>
      <c r="F67" s="56">
        <f>現状ワード設定!G64</f>
        <v>0</v>
      </c>
      <c r="G67" s="60" t="s">
        <v>46</v>
      </c>
      <c r="H67" s="47" t="str">
        <f>IFERROR(_xlfn.XLOOKUP(D67,商品!$D:$D,商品!$H:$H),"")</f>
        <v/>
      </c>
      <c r="I67" s="50" t="str">
        <f>IFERROR(_xlfn.XLOOKUP(D67&amp;F67,現状ワード設定!J:J,現状ワード設定!H:H),"")</f>
        <v/>
      </c>
      <c r="J67" s="47" t="str">
        <f>IFERROR(_xlfn.XLOOKUP(D67&amp;F67,現状ワード設定!J:J,現状ワード設定!I:I),"")</f>
        <v/>
      </c>
      <c r="K67" s="47" t="e">
        <f>IF(AND(T67&gt;=設定!$C$12,W67&gt;=O67),I67*(1+設定!$F$12),IF(AND(T67&gt;=設定!$C$13,W67&lt;O67),I67*(1+設定!$F$13),IF(AND(T67&lt;設定!$C$14,U67&gt;=設定!$E$14),I67*(1+設定!$F$14),IF(AND(T67&lt;設定!$C$15,U67&lt;設定!$E$15),I67*(1+設定!$F$15),"除外"))))</f>
        <v>#VALUE!</v>
      </c>
      <c r="L67" s="58" t="e">
        <f ca="1">IF(消化率!$I$5&lt;1,K67*消化率!$I$5,IF(U67*V67/(K67*消化率!$I$5)&gt;O67,K67*消化率!$I$5,M67))</f>
        <v>#DIV/0!</v>
      </c>
      <c r="M67" s="58" t="e">
        <f t="shared" si="3"/>
        <v>#VALUE!</v>
      </c>
      <c r="N67" s="58" t="e">
        <f ca="1">IF(ROUNDUP(IF(IF(IF(AND(設定!$D$8&lt;=L67,設定!$D$8&lt;J67),設定!$D$8,IF(AND(J67&lt;=L67,J67&lt;設定!$D$8),J67,IF(AND(L67&lt;=J67,J67&lt;設定!$D$8),J67,L67)))=0,設定!$D$8,IF(AND(設定!$D$8&lt;=L67,設定!$D$8&lt;J67),設定!$D$8,IF(AND(J67&lt;=L67,J67&lt;設定!$D$8),J67,IF(AND(L67&lt;=J67,J67&lt;設定!$D$8),J67,L67))))&lt;=H67,H67+1,IF(IF(AND(設定!$D$8&lt;=L67,設定!$D$8&lt;J67),設定!$D$8,IF(AND(J67&lt;=L67,J67&lt;設定!$D$8),J67,IF(AND(L67&lt;=J67,J67&lt;設定!$D$8),J67,L67)))=0,設定!$D$8,IF(AND(設定!$D$8&lt;=L67,設定!$D$8&lt;J67),設定!$D$8,IF(AND(J67&lt;=L67,J67&lt;設定!$D$8),J67,IF(AND(L67&lt;=J67,J67&lt;設定!$D$8),J67,L67))))),0)&gt;40,ROUNDUP(IF(IF(IF(AND(設定!$D$8&lt;=L67,設定!$D$8&lt;J67),設定!$D$8,IF(AND(J67&lt;=L67,J67&lt;設定!$D$8),J67,IF(AND(L67&lt;=J67,J67&lt;設定!$D$8),J67,L67)))=0,設定!$D$8,IF(AND(設定!$D$8&lt;=L67,設定!$D$8&lt;J67),設定!$D$8,IF(AND(J67&lt;=L67,J67&lt;設定!$D$8),J67,IF(AND(L67&lt;=J67,J67&lt;設定!$D$8),J67,L67))))&lt;=H67,H67+1,IF(IF(AND(設定!$D$8&lt;=L67,設定!$D$8&lt;J67),設定!$D$8,IF(AND(J67&lt;=L67,J67&lt;設定!$D$8),J67,IF(AND(L67&lt;=J67,J67&lt;設定!$D$8),J67,L67)))=0,設定!$D$8,IF(AND(設定!$D$8&lt;=L67,設定!$D$8&lt;J67),設定!$D$8,IF(AND(J67&lt;=L67,J67&lt;設定!$D$8),J67,IF(AND(L67&lt;=J67,J67&lt;設定!$D$8),J67,L67))))),0),40)</f>
        <v>#DIV/0!</v>
      </c>
      <c r="O67" s="55">
        <f>IF(G67="標準",設定!$C$4,G67)</f>
        <v>5</v>
      </c>
      <c r="P67" s="45">
        <f t="shared" si="12"/>
        <v>0</v>
      </c>
      <c r="Q67" s="14">
        <f t="shared" si="4"/>
        <v>0</v>
      </c>
      <c r="R67" s="23">
        <f t="shared" si="13"/>
        <v>0</v>
      </c>
      <c r="S67" s="12">
        <f t="shared" si="10"/>
        <v>0</v>
      </c>
      <c r="T67" s="23">
        <f t="shared" si="11"/>
        <v>0</v>
      </c>
      <c r="U67" s="13">
        <f t="shared" si="5"/>
        <v>0</v>
      </c>
      <c r="V67" s="104" t="str">
        <f>INDEX(商品!Q:Q,MATCH(キーワード!D67,商品!D:D,0),1)</f>
        <v>-</v>
      </c>
      <c r="W67" s="15">
        <f t="shared" si="6"/>
        <v>0</v>
      </c>
      <c r="X67" s="22">
        <f>SUMIFS(当月ワード!$J$3:$J$1000,当月ワード!$D$3:$D$1000,キーワード!$D67,当月ワード!$E$3:$E$1000,キーワード!$F67)</f>
        <v>0</v>
      </c>
      <c r="Y67" s="23">
        <f>SUMIFS(前月ワード!$J$3:$J$1000,前月ワード!$D$3:$D$1000,キーワード!$D67,前月ワード!$E$3:$E$1000,キーワード!$F67)</f>
        <v>0</v>
      </c>
      <c r="Z67" s="23">
        <f>SUMIFS(前々月ワード!$J$3:$J$1000,前々月ワード!$D$3:$D$1000,キーワード!$D67,前々月ワード!$E$3:$E$1000,キーワード!$F67)</f>
        <v>0</v>
      </c>
      <c r="AA67" s="22">
        <f>SUMIFS(当月ワード!$W$3:$W$1000,当月ワード!$D$3:$D$1000,キーワード!$D67,当月ワード!$E$3:$E$1000,キーワード!$F67)</f>
        <v>0</v>
      </c>
      <c r="AB67" s="23">
        <f>SUMIFS(前月ワード!$W$3:$W$1000,前月ワード!$D$3:$D$1000,キーワード!$D67,前月ワード!$E$3:$E$1000,キーワード!$F67)</f>
        <v>0</v>
      </c>
      <c r="AC67" s="23">
        <f>SUMIFS(前々月ワード!$W$3:$W$1000,前々月ワード!$D$3:$D$1000,キーワード!$D67,前々月ワード!$E$3:$E$1000,キーワード!$F67)</f>
        <v>0</v>
      </c>
      <c r="AD67" s="23">
        <f t="shared" si="7"/>
        <v>0</v>
      </c>
      <c r="AE67" s="23">
        <f t="shared" si="7"/>
        <v>0</v>
      </c>
      <c r="AF67" s="23">
        <f t="shared" si="7"/>
        <v>0</v>
      </c>
      <c r="AG67" s="22">
        <f>SUMIFS(当月ワード!$X$3:$X$1000,当月ワード!$D$3:$D$1000,キーワード!$D67,当月ワード!$E$3:$E$1000,キーワード!$F67)</f>
        <v>0</v>
      </c>
      <c r="AH67" s="23">
        <f>SUMIFS(前月ワード!$X$3:$X$1000,前月ワード!$D$3:$D$1000,キーワード!$D67,前月ワード!$E$3:$E$1000,キーワード!$F67)</f>
        <v>0</v>
      </c>
      <c r="AI67" s="23">
        <f>SUMIFS(前々月ワード!$X$3:$X$1000,前々月ワード!$D$3:$D$1000,キーワード!$D67,前々月ワード!$E$3:$E$1000,キーワード!$F67)</f>
        <v>0</v>
      </c>
      <c r="AJ67" s="22">
        <f>SUMIFS(当月ワード!$I$3:$I$1000,当月ワード!$D$3:$D$1000,キーワード!$D67,当月ワード!$E$3:$E$1000,キーワード!$F67)</f>
        <v>0</v>
      </c>
      <c r="AK67" s="23">
        <f>SUMIFS(前月ワード!$I$3:$I$1000,前月ワード!$D$3:$D$1000,キーワード!$D67,前月ワード!$E$3:$E$1000,キーワード!$F67)</f>
        <v>0</v>
      </c>
      <c r="AL67" s="23">
        <f>SUMIFS(前々月ワード!$I$3:$I$1000,前々月ワード!$D$3:$D$1000,キーワード!$D67,前々月ワード!$E$3:$E$1000,キーワード!$F67)</f>
        <v>0</v>
      </c>
      <c r="AM67" s="13">
        <f t="shared" si="8"/>
        <v>0</v>
      </c>
      <c r="AN67" s="13">
        <f t="shared" si="8"/>
        <v>0</v>
      </c>
      <c r="AO67" s="13">
        <f t="shared" si="8"/>
        <v>0</v>
      </c>
      <c r="AP67" s="16">
        <f t="shared" si="9"/>
        <v>0</v>
      </c>
      <c r="AQ67" s="16">
        <f t="shared" si="9"/>
        <v>0</v>
      </c>
      <c r="AR67" s="17">
        <f t="shared" si="9"/>
        <v>0</v>
      </c>
    </row>
    <row r="68" spans="3:44" ht="36.65" customHeight="1">
      <c r="C68" s="20">
        <v>63</v>
      </c>
      <c r="D68" s="53">
        <f>現状ワード設定!B65</f>
        <v>0</v>
      </c>
      <c r="E68" s="26" t="str">
        <f>IFERROR(_xlfn.XLOOKUP($D68,現状商品設定!B:B,現状商品設定!C:C,"-"),"-")</f>
        <v>-</v>
      </c>
      <c r="F68" s="56">
        <f>現状ワード設定!G65</f>
        <v>0</v>
      </c>
      <c r="G68" s="60" t="s">
        <v>46</v>
      </c>
      <c r="H68" s="47" t="str">
        <f>IFERROR(_xlfn.XLOOKUP(D68,商品!$D:$D,商品!$H:$H),"")</f>
        <v/>
      </c>
      <c r="I68" s="50" t="str">
        <f>IFERROR(_xlfn.XLOOKUP(D68&amp;F68,現状ワード設定!J:J,現状ワード設定!H:H),"")</f>
        <v/>
      </c>
      <c r="J68" s="47" t="str">
        <f>IFERROR(_xlfn.XLOOKUP(D68&amp;F68,現状ワード設定!J:J,現状ワード設定!I:I),"")</f>
        <v/>
      </c>
      <c r="K68" s="47" t="e">
        <f>IF(AND(T68&gt;=設定!$C$12,W68&gt;=O68),I68*(1+設定!$F$12),IF(AND(T68&gt;=設定!$C$13,W68&lt;O68),I68*(1+設定!$F$13),IF(AND(T68&lt;設定!$C$14,U68&gt;=設定!$E$14),I68*(1+設定!$F$14),IF(AND(T68&lt;設定!$C$15,U68&lt;設定!$E$15),I68*(1+設定!$F$15),"除外"))))</f>
        <v>#VALUE!</v>
      </c>
      <c r="L68" s="58" t="e">
        <f ca="1">IF(消化率!$I$5&lt;1,K68*消化率!$I$5,IF(U68*V68/(K68*消化率!$I$5)&gt;O68,K68*消化率!$I$5,M68))</f>
        <v>#DIV/0!</v>
      </c>
      <c r="M68" s="58" t="e">
        <f t="shared" si="3"/>
        <v>#VALUE!</v>
      </c>
      <c r="N68" s="58" t="e">
        <f ca="1">IF(ROUNDUP(IF(IF(IF(AND(設定!$D$8&lt;=L68,設定!$D$8&lt;J68),設定!$D$8,IF(AND(J68&lt;=L68,J68&lt;設定!$D$8),J68,IF(AND(L68&lt;=J68,J68&lt;設定!$D$8),J68,L68)))=0,設定!$D$8,IF(AND(設定!$D$8&lt;=L68,設定!$D$8&lt;J68),設定!$D$8,IF(AND(J68&lt;=L68,J68&lt;設定!$D$8),J68,IF(AND(L68&lt;=J68,J68&lt;設定!$D$8),J68,L68))))&lt;=H68,H68+1,IF(IF(AND(設定!$D$8&lt;=L68,設定!$D$8&lt;J68),設定!$D$8,IF(AND(J68&lt;=L68,J68&lt;設定!$D$8),J68,IF(AND(L68&lt;=J68,J68&lt;設定!$D$8),J68,L68)))=0,設定!$D$8,IF(AND(設定!$D$8&lt;=L68,設定!$D$8&lt;J68),設定!$D$8,IF(AND(J68&lt;=L68,J68&lt;設定!$D$8),J68,IF(AND(L68&lt;=J68,J68&lt;設定!$D$8),J68,L68))))),0)&gt;40,ROUNDUP(IF(IF(IF(AND(設定!$D$8&lt;=L68,設定!$D$8&lt;J68),設定!$D$8,IF(AND(J68&lt;=L68,J68&lt;設定!$D$8),J68,IF(AND(L68&lt;=J68,J68&lt;設定!$D$8),J68,L68)))=0,設定!$D$8,IF(AND(設定!$D$8&lt;=L68,設定!$D$8&lt;J68),設定!$D$8,IF(AND(J68&lt;=L68,J68&lt;設定!$D$8),J68,IF(AND(L68&lt;=J68,J68&lt;設定!$D$8),J68,L68))))&lt;=H68,H68+1,IF(IF(AND(設定!$D$8&lt;=L68,設定!$D$8&lt;J68),設定!$D$8,IF(AND(J68&lt;=L68,J68&lt;設定!$D$8),J68,IF(AND(L68&lt;=J68,J68&lt;設定!$D$8),J68,L68)))=0,設定!$D$8,IF(AND(設定!$D$8&lt;=L68,設定!$D$8&lt;J68),設定!$D$8,IF(AND(J68&lt;=L68,J68&lt;設定!$D$8),J68,IF(AND(L68&lt;=J68,J68&lt;設定!$D$8),J68,L68))))),0),40)</f>
        <v>#DIV/0!</v>
      </c>
      <c r="O68" s="55">
        <f>IF(G68="標準",設定!$C$4,G68)</f>
        <v>5</v>
      </c>
      <c r="P68" s="45">
        <f t="shared" si="12"/>
        <v>0</v>
      </c>
      <c r="Q68" s="14">
        <f t="shared" si="4"/>
        <v>0</v>
      </c>
      <c r="R68" s="23">
        <f t="shared" si="13"/>
        <v>0</v>
      </c>
      <c r="S68" s="12">
        <f t="shared" si="10"/>
        <v>0</v>
      </c>
      <c r="T68" s="23">
        <f t="shared" si="11"/>
        <v>0</v>
      </c>
      <c r="U68" s="13">
        <f t="shared" si="5"/>
        <v>0</v>
      </c>
      <c r="V68" s="104" t="str">
        <f>INDEX(商品!Q:Q,MATCH(キーワード!D68,商品!D:D,0),1)</f>
        <v>-</v>
      </c>
      <c r="W68" s="15">
        <f t="shared" si="6"/>
        <v>0</v>
      </c>
      <c r="X68" s="22">
        <f>SUMIFS(当月ワード!$J$3:$J$1000,当月ワード!$D$3:$D$1000,キーワード!$D68,当月ワード!$E$3:$E$1000,キーワード!$F68)</f>
        <v>0</v>
      </c>
      <c r="Y68" s="23">
        <f>SUMIFS(前月ワード!$J$3:$J$1000,前月ワード!$D$3:$D$1000,キーワード!$D68,前月ワード!$E$3:$E$1000,キーワード!$F68)</f>
        <v>0</v>
      </c>
      <c r="Z68" s="23">
        <f>SUMIFS(前々月ワード!$J$3:$J$1000,前々月ワード!$D$3:$D$1000,キーワード!$D68,前々月ワード!$E$3:$E$1000,キーワード!$F68)</f>
        <v>0</v>
      </c>
      <c r="AA68" s="22">
        <f>SUMIFS(当月ワード!$W$3:$W$1000,当月ワード!$D$3:$D$1000,キーワード!$D68,当月ワード!$E$3:$E$1000,キーワード!$F68)</f>
        <v>0</v>
      </c>
      <c r="AB68" s="23">
        <f>SUMIFS(前月ワード!$W$3:$W$1000,前月ワード!$D$3:$D$1000,キーワード!$D68,前月ワード!$E$3:$E$1000,キーワード!$F68)</f>
        <v>0</v>
      </c>
      <c r="AC68" s="23">
        <f>SUMIFS(前々月ワード!$W$3:$W$1000,前々月ワード!$D$3:$D$1000,キーワード!$D68,前々月ワード!$E$3:$E$1000,キーワード!$F68)</f>
        <v>0</v>
      </c>
      <c r="AD68" s="23">
        <f t="shared" si="7"/>
        <v>0</v>
      </c>
      <c r="AE68" s="23">
        <f t="shared" si="7"/>
        <v>0</v>
      </c>
      <c r="AF68" s="23">
        <f t="shared" si="7"/>
        <v>0</v>
      </c>
      <c r="AG68" s="22">
        <f>SUMIFS(当月ワード!$X$3:$X$1000,当月ワード!$D$3:$D$1000,キーワード!$D68,当月ワード!$E$3:$E$1000,キーワード!$F68)</f>
        <v>0</v>
      </c>
      <c r="AH68" s="23">
        <f>SUMIFS(前月ワード!$X$3:$X$1000,前月ワード!$D$3:$D$1000,キーワード!$D68,前月ワード!$E$3:$E$1000,キーワード!$F68)</f>
        <v>0</v>
      </c>
      <c r="AI68" s="23">
        <f>SUMIFS(前々月ワード!$X$3:$X$1000,前々月ワード!$D$3:$D$1000,キーワード!$D68,前々月ワード!$E$3:$E$1000,キーワード!$F68)</f>
        <v>0</v>
      </c>
      <c r="AJ68" s="22">
        <f>SUMIFS(当月ワード!$I$3:$I$1000,当月ワード!$D$3:$D$1000,キーワード!$D68,当月ワード!$E$3:$E$1000,キーワード!$F68)</f>
        <v>0</v>
      </c>
      <c r="AK68" s="23">
        <f>SUMIFS(前月ワード!$I$3:$I$1000,前月ワード!$D$3:$D$1000,キーワード!$D68,前月ワード!$E$3:$E$1000,キーワード!$F68)</f>
        <v>0</v>
      </c>
      <c r="AL68" s="23">
        <f>SUMIFS(前々月ワード!$I$3:$I$1000,前々月ワード!$D$3:$D$1000,キーワード!$D68,前々月ワード!$E$3:$E$1000,キーワード!$F68)</f>
        <v>0</v>
      </c>
      <c r="AM68" s="13">
        <f t="shared" si="8"/>
        <v>0</v>
      </c>
      <c r="AN68" s="13">
        <f t="shared" si="8"/>
        <v>0</v>
      </c>
      <c r="AO68" s="13">
        <f t="shared" si="8"/>
        <v>0</v>
      </c>
      <c r="AP68" s="16">
        <f t="shared" si="9"/>
        <v>0</v>
      </c>
      <c r="AQ68" s="16">
        <f t="shared" si="9"/>
        <v>0</v>
      </c>
      <c r="AR68" s="17">
        <f t="shared" si="9"/>
        <v>0</v>
      </c>
    </row>
    <row r="69" spans="3:44" ht="36.65" customHeight="1">
      <c r="C69" s="20">
        <v>64</v>
      </c>
      <c r="D69" s="53">
        <f>現状ワード設定!B66</f>
        <v>0</v>
      </c>
      <c r="E69" s="26" t="str">
        <f>IFERROR(_xlfn.XLOOKUP($D69,現状商品設定!B:B,現状商品設定!C:C,"-"),"-")</f>
        <v>-</v>
      </c>
      <c r="F69" s="56">
        <f>現状ワード設定!G66</f>
        <v>0</v>
      </c>
      <c r="G69" s="60" t="s">
        <v>46</v>
      </c>
      <c r="H69" s="47" t="str">
        <f>IFERROR(_xlfn.XLOOKUP(D69,商品!$D:$D,商品!$H:$H),"")</f>
        <v/>
      </c>
      <c r="I69" s="50" t="str">
        <f>IFERROR(_xlfn.XLOOKUP(D69&amp;F69,現状ワード設定!J:J,現状ワード設定!H:H),"")</f>
        <v/>
      </c>
      <c r="J69" s="47" t="str">
        <f>IFERROR(_xlfn.XLOOKUP(D69&amp;F69,現状ワード設定!J:J,現状ワード設定!I:I),"")</f>
        <v/>
      </c>
      <c r="K69" s="47" t="e">
        <f>IF(AND(T69&gt;=設定!$C$12,W69&gt;=O69),I69*(1+設定!$F$12),IF(AND(T69&gt;=設定!$C$13,W69&lt;O69),I69*(1+設定!$F$13),IF(AND(T69&lt;設定!$C$14,U69&gt;=設定!$E$14),I69*(1+設定!$F$14),IF(AND(T69&lt;設定!$C$15,U69&lt;設定!$E$15),I69*(1+設定!$F$15),"除外"))))</f>
        <v>#VALUE!</v>
      </c>
      <c r="L69" s="58" t="e">
        <f ca="1">IF(消化率!$I$5&lt;1,K69*消化率!$I$5,IF(U69*V69/(K69*消化率!$I$5)&gt;O69,K69*消化率!$I$5,M69))</f>
        <v>#DIV/0!</v>
      </c>
      <c r="M69" s="58" t="e">
        <f t="shared" si="3"/>
        <v>#VALUE!</v>
      </c>
      <c r="N69" s="58" t="e">
        <f ca="1">IF(ROUNDUP(IF(IF(IF(AND(設定!$D$8&lt;=L69,設定!$D$8&lt;J69),設定!$D$8,IF(AND(J69&lt;=L69,J69&lt;設定!$D$8),J69,IF(AND(L69&lt;=J69,J69&lt;設定!$D$8),J69,L69)))=0,設定!$D$8,IF(AND(設定!$D$8&lt;=L69,設定!$D$8&lt;J69),設定!$D$8,IF(AND(J69&lt;=L69,J69&lt;設定!$D$8),J69,IF(AND(L69&lt;=J69,J69&lt;設定!$D$8),J69,L69))))&lt;=H69,H69+1,IF(IF(AND(設定!$D$8&lt;=L69,設定!$D$8&lt;J69),設定!$D$8,IF(AND(J69&lt;=L69,J69&lt;設定!$D$8),J69,IF(AND(L69&lt;=J69,J69&lt;設定!$D$8),J69,L69)))=0,設定!$D$8,IF(AND(設定!$D$8&lt;=L69,設定!$D$8&lt;J69),設定!$D$8,IF(AND(J69&lt;=L69,J69&lt;設定!$D$8),J69,IF(AND(L69&lt;=J69,J69&lt;設定!$D$8),J69,L69))))),0)&gt;40,ROUNDUP(IF(IF(IF(AND(設定!$D$8&lt;=L69,設定!$D$8&lt;J69),設定!$D$8,IF(AND(J69&lt;=L69,J69&lt;設定!$D$8),J69,IF(AND(L69&lt;=J69,J69&lt;設定!$D$8),J69,L69)))=0,設定!$D$8,IF(AND(設定!$D$8&lt;=L69,設定!$D$8&lt;J69),設定!$D$8,IF(AND(J69&lt;=L69,J69&lt;設定!$D$8),J69,IF(AND(L69&lt;=J69,J69&lt;設定!$D$8),J69,L69))))&lt;=H69,H69+1,IF(IF(AND(設定!$D$8&lt;=L69,設定!$D$8&lt;J69),設定!$D$8,IF(AND(J69&lt;=L69,J69&lt;設定!$D$8),J69,IF(AND(L69&lt;=J69,J69&lt;設定!$D$8),J69,L69)))=0,設定!$D$8,IF(AND(設定!$D$8&lt;=L69,設定!$D$8&lt;J69),設定!$D$8,IF(AND(J69&lt;=L69,J69&lt;設定!$D$8),J69,IF(AND(L69&lt;=J69,J69&lt;設定!$D$8),J69,L69))))),0),40)</f>
        <v>#DIV/0!</v>
      </c>
      <c r="O69" s="55">
        <f>IF(G69="標準",設定!$C$4,G69)</f>
        <v>5</v>
      </c>
      <c r="P69" s="45">
        <f t="shared" si="12"/>
        <v>0</v>
      </c>
      <c r="Q69" s="14">
        <f t="shared" si="4"/>
        <v>0</v>
      </c>
      <c r="R69" s="23">
        <f t="shared" si="13"/>
        <v>0</v>
      </c>
      <c r="S69" s="12">
        <f t="shared" si="10"/>
        <v>0</v>
      </c>
      <c r="T69" s="23">
        <f t="shared" si="11"/>
        <v>0</v>
      </c>
      <c r="U69" s="13">
        <f t="shared" si="5"/>
        <v>0</v>
      </c>
      <c r="V69" s="104" t="str">
        <f>INDEX(商品!Q:Q,MATCH(キーワード!D69,商品!D:D,0),1)</f>
        <v>-</v>
      </c>
      <c r="W69" s="15">
        <f t="shared" si="6"/>
        <v>0</v>
      </c>
      <c r="X69" s="22">
        <f>SUMIFS(当月ワード!$J$3:$J$1000,当月ワード!$D$3:$D$1000,キーワード!$D69,当月ワード!$E$3:$E$1000,キーワード!$F69)</f>
        <v>0</v>
      </c>
      <c r="Y69" s="23">
        <f>SUMIFS(前月ワード!$J$3:$J$1000,前月ワード!$D$3:$D$1000,キーワード!$D69,前月ワード!$E$3:$E$1000,キーワード!$F69)</f>
        <v>0</v>
      </c>
      <c r="Z69" s="23">
        <f>SUMIFS(前々月ワード!$J$3:$J$1000,前々月ワード!$D$3:$D$1000,キーワード!$D69,前々月ワード!$E$3:$E$1000,キーワード!$F69)</f>
        <v>0</v>
      </c>
      <c r="AA69" s="22">
        <f>SUMIFS(当月ワード!$W$3:$W$1000,当月ワード!$D$3:$D$1000,キーワード!$D69,当月ワード!$E$3:$E$1000,キーワード!$F69)</f>
        <v>0</v>
      </c>
      <c r="AB69" s="23">
        <f>SUMIFS(前月ワード!$W$3:$W$1000,前月ワード!$D$3:$D$1000,キーワード!$D69,前月ワード!$E$3:$E$1000,キーワード!$F69)</f>
        <v>0</v>
      </c>
      <c r="AC69" s="23">
        <f>SUMIFS(前々月ワード!$W$3:$W$1000,前々月ワード!$D$3:$D$1000,キーワード!$D69,前々月ワード!$E$3:$E$1000,キーワード!$F69)</f>
        <v>0</v>
      </c>
      <c r="AD69" s="23">
        <f t="shared" si="7"/>
        <v>0</v>
      </c>
      <c r="AE69" s="23">
        <f t="shared" si="7"/>
        <v>0</v>
      </c>
      <c r="AF69" s="23">
        <f t="shared" si="7"/>
        <v>0</v>
      </c>
      <c r="AG69" s="22">
        <f>SUMIFS(当月ワード!$X$3:$X$1000,当月ワード!$D$3:$D$1000,キーワード!$D69,当月ワード!$E$3:$E$1000,キーワード!$F69)</f>
        <v>0</v>
      </c>
      <c r="AH69" s="23">
        <f>SUMIFS(前月ワード!$X$3:$X$1000,前月ワード!$D$3:$D$1000,キーワード!$D69,前月ワード!$E$3:$E$1000,キーワード!$F69)</f>
        <v>0</v>
      </c>
      <c r="AI69" s="23">
        <f>SUMIFS(前々月ワード!$X$3:$X$1000,前々月ワード!$D$3:$D$1000,キーワード!$D69,前々月ワード!$E$3:$E$1000,キーワード!$F69)</f>
        <v>0</v>
      </c>
      <c r="AJ69" s="22">
        <f>SUMIFS(当月ワード!$I$3:$I$1000,当月ワード!$D$3:$D$1000,キーワード!$D69,当月ワード!$E$3:$E$1000,キーワード!$F69)</f>
        <v>0</v>
      </c>
      <c r="AK69" s="23">
        <f>SUMIFS(前月ワード!$I$3:$I$1000,前月ワード!$D$3:$D$1000,キーワード!$D69,前月ワード!$E$3:$E$1000,キーワード!$F69)</f>
        <v>0</v>
      </c>
      <c r="AL69" s="23">
        <f>SUMIFS(前々月ワード!$I$3:$I$1000,前々月ワード!$D$3:$D$1000,キーワード!$D69,前々月ワード!$E$3:$E$1000,キーワード!$F69)</f>
        <v>0</v>
      </c>
      <c r="AM69" s="13">
        <f t="shared" si="8"/>
        <v>0</v>
      </c>
      <c r="AN69" s="13">
        <f t="shared" si="8"/>
        <v>0</v>
      </c>
      <c r="AO69" s="13">
        <f t="shared" si="8"/>
        <v>0</v>
      </c>
      <c r="AP69" s="16">
        <f t="shared" si="9"/>
        <v>0</v>
      </c>
      <c r="AQ69" s="16">
        <f t="shared" si="9"/>
        <v>0</v>
      </c>
      <c r="AR69" s="17">
        <f t="shared" si="9"/>
        <v>0</v>
      </c>
    </row>
    <row r="70" spans="3:44" ht="36.65" customHeight="1">
      <c r="C70" s="20">
        <v>65</v>
      </c>
      <c r="D70" s="53">
        <f>現状ワード設定!B67</f>
        <v>0</v>
      </c>
      <c r="E70" s="26" t="str">
        <f>IFERROR(_xlfn.XLOOKUP($D70,現状商品設定!B:B,現状商品設定!C:C,"-"),"-")</f>
        <v>-</v>
      </c>
      <c r="F70" s="56">
        <f>現状ワード設定!G67</f>
        <v>0</v>
      </c>
      <c r="G70" s="60" t="s">
        <v>46</v>
      </c>
      <c r="H70" s="47" t="str">
        <f>IFERROR(_xlfn.XLOOKUP(D70,商品!$D:$D,商品!$H:$H),"")</f>
        <v/>
      </c>
      <c r="I70" s="50" t="str">
        <f>IFERROR(_xlfn.XLOOKUP(D70&amp;F70,現状ワード設定!J:J,現状ワード設定!H:H),"")</f>
        <v/>
      </c>
      <c r="J70" s="47" t="str">
        <f>IFERROR(_xlfn.XLOOKUP(D70&amp;F70,現状ワード設定!J:J,現状ワード設定!I:I),"")</f>
        <v/>
      </c>
      <c r="K70" s="47" t="e">
        <f>IF(AND(T70&gt;=設定!$C$12,W70&gt;=O70),I70*(1+設定!$F$12),IF(AND(T70&gt;=設定!$C$13,W70&lt;O70),I70*(1+設定!$F$13),IF(AND(T70&lt;設定!$C$14,U70&gt;=設定!$E$14),I70*(1+設定!$F$14),IF(AND(T70&lt;設定!$C$15,U70&lt;設定!$E$15),I70*(1+設定!$F$15),"除外"))))</f>
        <v>#VALUE!</v>
      </c>
      <c r="L70" s="58" t="e">
        <f ca="1">IF(消化率!$I$5&lt;1,K70*消化率!$I$5,IF(U70*V70/(K70*消化率!$I$5)&gt;O70,K70*消化率!$I$5,M70))</f>
        <v>#DIV/0!</v>
      </c>
      <c r="M70" s="58" t="e">
        <f t="shared" si="3"/>
        <v>#VALUE!</v>
      </c>
      <c r="N70" s="58" t="e">
        <f ca="1">IF(ROUNDUP(IF(IF(IF(AND(設定!$D$8&lt;=L70,設定!$D$8&lt;J70),設定!$D$8,IF(AND(J70&lt;=L70,J70&lt;設定!$D$8),J70,IF(AND(L70&lt;=J70,J70&lt;設定!$D$8),J70,L70)))=0,設定!$D$8,IF(AND(設定!$D$8&lt;=L70,設定!$D$8&lt;J70),設定!$D$8,IF(AND(J70&lt;=L70,J70&lt;設定!$D$8),J70,IF(AND(L70&lt;=J70,J70&lt;設定!$D$8),J70,L70))))&lt;=H70,H70+1,IF(IF(AND(設定!$D$8&lt;=L70,設定!$D$8&lt;J70),設定!$D$8,IF(AND(J70&lt;=L70,J70&lt;設定!$D$8),J70,IF(AND(L70&lt;=J70,J70&lt;設定!$D$8),J70,L70)))=0,設定!$D$8,IF(AND(設定!$D$8&lt;=L70,設定!$D$8&lt;J70),設定!$D$8,IF(AND(J70&lt;=L70,J70&lt;設定!$D$8),J70,IF(AND(L70&lt;=J70,J70&lt;設定!$D$8),J70,L70))))),0)&gt;40,ROUNDUP(IF(IF(IF(AND(設定!$D$8&lt;=L70,設定!$D$8&lt;J70),設定!$D$8,IF(AND(J70&lt;=L70,J70&lt;設定!$D$8),J70,IF(AND(L70&lt;=J70,J70&lt;設定!$D$8),J70,L70)))=0,設定!$D$8,IF(AND(設定!$D$8&lt;=L70,設定!$D$8&lt;J70),設定!$D$8,IF(AND(J70&lt;=L70,J70&lt;設定!$D$8),J70,IF(AND(L70&lt;=J70,J70&lt;設定!$D$8),J70,L70))))&lt;=H70,H70+1,IF(IF(AND(設定!$D$8&lt;=L70,設定!$D$8&lt;J70),設定!$D$8,IF(AND(J70&lt;=L70,J70&lt;設定!$D$8),J70,IF(AND(L70&lt;=J70,J70&lt;設定!$D$8),J70,L70)))=0,設定!$D$8,IF(AND(設定!$D$8&lt;=L70,設定!$D$8&lt;J70),設定!$D$8,IF(AND(J70&lt;=L70,J70&lt;設定!$D$8),J70,IF(AND(L70&lt;=J70,J70&lt;設定!$D$8),J70,L70))))),0),40)</f>
        <v>#DIV/0!</v>
      </c>
      <c r="O70" s="55">
        <f>IF(G70="標準",設定!$C$4,G70)</f>
        <v>5</v>
      </c>
      <c r="P70" s="45">
        <f t="shared" si="12"/>
        <v>0</v>
      </c>
      <c r="Q70" s="14">
        <f t="shared" si="4"/>
        <v>0</v>
      </c>
      <c r="R70" s="23">
        <f t="shared" si="13"/>
        <v>0</v>
      </c>
      <c r="S70" s="12">
        <f t="shared" si="10"/>
        <v>0</v>
      </c>
      <c r="T70" s="23">
        <f t="shared" si="11"/>
        <v>0</v>
      </c>
      <c r="U70" s="13">
        <f t="shared" si="5"/>
        <v>0</v>
      </c>
      <c r="V70" s="104" t="str">
        <f>INDEX(商品!Q:Q,MATCH(キーワード!D70,商品!D:D,0),1)</f>
        <v>-</v>
      </c>
      <c r="W70" s="15">
        <f t="shared" si="6"/>
        <v>0</v>
      </c>
      <c r="X70" s="22">
        <f>SUMIFS(当月ワード!$J$3:$J$1000,当月ワード!$D$3:$D$1000,キーワード!$D70,当月ワード!$E$3:$E$1000,キーワード!$F70)</f>
        <v>0</v>
      </c>
      <c r="Y70" s="23">
        <f>SUMIFS(前月ワード!$J$3:$J$1000,前月ワード!$D$3:$D$1000,キーワード!$D70,前月ワード!$E$3:$E$1000,キーワード!$F70)</f>
        <v>0</v>
      </c>
      <c r="Z70" s="23">
        <f>SUMIFS(前々月ワード!$J$3:$J$1000,前々月ワード!$D$3:$D$1000,キーワード!$D70,前々月ワード!$E$3:$E$1000,キーワード!$F70)</f>
        <v>0</v>
      </c>
      <c r="AA70" s="22">
        <f>SUMIFS(当月ワード!$W$3:$W$1000,当月ワード!$D$3:$D$1000,キーワード!$D70,当月ワード!$E$3:$E$1000,キーワード!$F70)</f>
        <v>0</v>
      </c>
      <c r="AB70" s="23">
        <f>SUMIFS(前月ワード!$W$3:$W$1000,前月ワード!$D$3:$D$1000,キーワード!$D70,前月ワード!$E$3:$E$1000,キーワード!$F70)</f>
        <v>0</v>
      </c>
      <c r="AC70" s="23">
        <f>SUMIFS(前々月ワード!$W$3:$W$1000,前々月ワード!$D$3:$D$1000,キーワード!$D70,前々月ワード!$E$3:$E$1000,キーワード!$F70)</f>
        <v>0</v>
      </c>
      <c r="AD70" s="23">
        <f t="shared" si="7"/>
        <v>0</v>
      </c>
      <c r="AE70" s="23">
        <f t="shared" si="7"/>
        <v>0</v>
      </c>
      <c r="AF70" s="23">
        <f t="shared" si="7"/>
        <v>0</v>
      </c>
      <c r="AG70" s="22">
        <f>SUMIFS(当月ワード!$X$3:$X$1000,当月ワード!$D$3:$D$1000,キーワード!$D70,当月ワード!$E$3:$E$1000,キーワード!$F70)</f>
        <v>0</v>
      </c>
      <c r="AH70" s="23">
        <f>SUMIFS(前月ワード!$X$3:$X$1000,前月ワード!$D$3:$D$1000,キーワード!$D70,前月ワード!$E$3:$E$1000,キーワード!$F70)</f>
        <v>0</v>
      </c>
      <c r="AI70" s="23">
        <f>SUMIFS(前々月ワード!$X$3:$X$1000,前々月ワード!$D$3:$D$1000,キーワード!$D70,前々月ワード!$E$3:$E$1000,キーワード!$F70)</f>
        <v>0</v>
      </c>
      <c r="AJ70" s="22">
        <f>SUMIFS(当月ワード!$I$3:$I$1000,当月ワード!$D$3:$D$1000,キーワード!$D70,当月ワード!$E$3:$E$1000,キーワード!$F70)</f>
        <v>0</v>
      </c>
      <c r="AK70" s="23">
        <f>SUMIFS(前月ワード!$I$3:$I$1000,前月ワード!$D$3:$D$1000,キーワード!$D70,前月ワード!$E$3:$E$1000,キーワード!$F70)</f>
        <v>0</v>
      </c>
      <c r="AL70" s="23">
        <f>SUMIFS(前々月ワード!$I$3:$I$1000,前々月ワード!$D$3:$D$1000,キーワード!$D70,前々月ワード!$E$3:$E$1000,キーワード!$F70)</f>
        <v>0</v>
      </c>
      <c r="AM70" s="13">
        <f t="shared" si="8"/>
        <v>0</v>
      </c>
      <c r="AN70" s="13">
        <f t="shared" si="8"/>
        <v>0</v>
      </c>
      <c r="AO70" s="13">
        <f t="shared" si="8"/>
        <v>0</v>
      </c>
      <c r="AP70" s="16">
        <f t="shared" si="9"/>
        <v>0</v>
      </c>
      <c r="AQ70" s="16">
        <f t="shared" si="9"/>
        <v>0</v>
      </c>
      <c r="AR70" s="17">
        <f t="shared" si="9"/>
        <v>0</v>
      </c>
    </row>
    <row r="71" spans="3:44" ht="36.65" customHeight="1">
      <c r="C71" s="20">
        <v>66</v>
      </c>
      <c r="D71" s="53">
        <f>現状ワード設定!B68</f>
        <v>0</v>
      </c>
      <c r="E71" s="26" t="str">
        <f>IFERROR(_xlfn.XLOOKUP($D71,現状商品設定!B:B,現状商品設定!C:C,"-"),"-")</f>
        <v>-</v>
      </c>
      <c r="F71" s="56">
        <f>現状ワード設定!G68</f>
        <v>0</v>
      </c>
      <c r="G71" s="60" t="s">
        <v>46</v>
      </c>
      <c r="H71" s="47" t="str">
        <f>IFERROR(_xlfn.XLOOKUP(D71,商品!$D:$D,商品!$H:$H),"")</f>
        <v/>
      </c>
      <c r="I71" s="50" t="str">
        <f>IFERROR(_xlfn.XLOOKUP(D71&amp;F71,現状ワード設定!J:J,現状ワード設定!H:H),"")</f>
        <v/>
      </c>
      <c r="J71" s="47" t="str">
        <f>IFERROR(_xlfn.XLOOKUP(D71&amp;F71,現状ワード設定!J:J,現状ワード設定!I:I),"")</f>
        <v/>
      </c>
      <c r="K71" s="47" t="e">
        <f>IF(AND(T71&gt;=設定!$C$12,W71&gt;=O71),I71*(1+設定!$F$12),IF(AND(T71&gt;=設定!$C$13,W71&lt;O71),I71*(1+設定!$F$13),IF(AND(T71&lt;設定!$C$14,U71&gt;=設定!$E$14),I71*(1+設定!$F$14),IF(AND(T71&lt;設定!$C$15,U71&lt;設定!$E$15),I71*(1+設定!$F$15),"除外"))))</f>
        <v>#VALUE!</v>
      </c>
      <c r="L71" s="58" t="e">
        <f ca="1">IF(消化率!$I$5&lt;1,K71*消化率!$I$5,IF(U71*V71/(K71*消化率!$I$5)&gt;O71,K71*消化率!$I$5,M71))</f>
        <v>#DIV/0!</v>
      </c>
      <c r="M71" s="58" t="e">
        <f t="shared" ref="M71:M134" si="14">IF(U71*V71/O71-H71&gt;0,U71*V71/O71-H71,K71)</f>
        <v>#VALUE!</v>
      </c>
      <c r="N71" s="58" t="e">
        <f ca="1">IF(ROUNDUP(IF(IF(IF(AND(設定!$D$8&lt;=L71,設定!$D$8&lt;J71),設定!$D$8,IF(AND(J71&lt;=L71,J71&lt;設定!$D$8),J71,IF(AND(L71&lt;=J71,J71&lt;設定!$D$8),J71,L71)))=0,設定!$D$8,IF(AND(設定!$D$8&lt;=L71,設定!$D$8&lt;J71),設定!$D$8,IF(AND(J71&lt;=L71,J71&lt;設定!$D$8),J71,IF(AND(L71&lt;=J71,J71&lt;設定!$D$8),J71,L71))))&lt;=H71,H71+1,IF(IF(AND(設定!$D$8&lt;=L71,設定!$D$8&lt;J71),設定!$D$8,IF(AND(J71&lt;=L71,J71&lt;設定!$D$8),J71,IF(AND(L71&lt;=J71,J71&lt;設定!$D$8),J71,L71)))=0,設定!$D$8,IF(AND(設定!$D$8&lt;=L71,設定!$D$8&lt;J71),設定!$D$8,IF(AND(J71&lt;=L71,J71&lt;設定!$D$8),J71,IF(AND(L71&lt;=J71,J71&lt;設定!$D$8),J71,L71))))),0)&gt;40,ROUNDUP(IF(IF(IF(AND(設定!$D$8&lt;=L71,設定!$D$8&lt;J71),設定!$D$8,IF(AND(J71&lt;=L71,J71&lt;設定!$D$8),J71,IF(AND(L71&lt;=J71,J71&lt;設定!$D$8),J71,L71)))=0,設定!$D$8,IF(AND(設定!$D$8&lt;=L71,設定!$D$8&lt;J71),設定!$D$8,IF(AND(J71&lt;=L71,J71&lt;設定!$D$8),J71,IF(AND(L71&lt;=J71,J71&lt;設定!$D$8),J71,L71))))&lt;=H71,H71+1,IF(IF(AND(設定!$D$8&lt;=L71,設定!$D$8&lt;J71),設定!$D$8,IF(AND(J71&lt;=L71,J71&lt;設定!$D$8),J71,IF(AND(L71&lt;=J71,J71&lt;設定!$D$8),J71,L71)))=0,設定!$D$8,IF(AND(設定!$D$8&lt;=L71,設定!$D$8&lt;J71),設定!$D$8,IF(AND(J71&lt;=L71,J71&lt;設定!$D$8),J71,IF(AND(L71&lt;=J71,J71&lt;設定!$D$8),J71,L71))))),0),40)</f>
        <v>#DIV/0!</v>
      </c>
      <c r="O71" s="55">
        <f>IF(G71="標準",設定!$C$4,G71)</f>
        <v>5</v>
      </c>
      <c r="P71" s="45">
        <f t="shared" ref="P71:P134" si="15">SUM(X71:Z71)</f>
        <v>0</v>
      </c>
      <c r="Q71" s="14">
        <f t="shared" ref="Q71:Q134" si="16">SUM(AA71:AC71)</f>
        <v>0</v>
      </c>
      <c r="R71" s="23">
        <f t="shared" si="13"/>
        <v>0</v>
      </c>
      <c r="S71" s="12">
        <f t="shared" ref="S71:S134" si="17">SUM(AG71:AI71)</f>
        <v>0</v>
      </c>
      <c r="T71" s="23">
        <f t="shared" ref="T71:T134" si="18">SUM(AJ71:AL71)</f>
        <v>0</v>
      </c>
      <c r="U71" s="13">
        <f t="shared" ref="U71:U134" si="19">IFERROR(S71/T71,0)</f>
        <v>0</v>
      </c>
      <c r="V71" s="104" t="str">
        <f>INDEX(商品!Q:Q,MATCH(キーワード!D71,商品!D:D,0),1)</f>
        <v>-</v>
      </c>
      <c r="W71" s="15">
        <f t="shared" ref="W71:W134" si="20">IFERROR(Q71/P71,0)</f>
        <v>0</v>
      </c>
      <c r="X71" s="22">
        <f>SUMIFS(当月ワード!$J$3:$J$1000,当月ワード!$D$3:$D$1000,キーワード!$D71,当月ワード!$E$3:$E$1000,キーワード!$F71)</f>
        <v>0</v>
      </c>
      <c r="Y71" s="23">
        <f>SUMIFS(前月ワード!$J$3:$J$1000,前月ワード!$D$3:$D$1000,キーワード!$D71,前月ワード!$E$3:$E$1000,キーワード!$F71)</f>
        <v>0</v>
      </c>
      <c r="Z71" s="23">
        <f>SUMIFS(前々月ワード!$J$3:$J$1000,前々月ワード!$D$3:$D$1000,キーワード!$D71,前々月ワード!$E$3:$E$1000,キーワード!$F71)</f>
        <v>0</v>
      </c>
      <c r="AA71" s="22">
        <f>SUMIFS(当月ワード!$W$3:$W$1000,当月ワード!$D$3:$D$1000,キーワード!$D71,当月ワード!$E$3:$E$1000,キーワード!$F71)</f>
        <v>0</v>
      </c>
      <c r="AB71" s="23">
        <f>SUMIFS(前月ワード!$W$3:$W$1000,前月ワード!$D$3:$D$1000,キーワード!$D71,前月ワード!$E$3:$E$1000,キーワード!$F71)</f>
        <v>0</v>
      </c>
      <c r="AC71" s="23">
        <f>SUMIFS(前々月ワード!$W$3:$W$1000,前々月ワード!$D$3:$D$1000,キーワード!$D71,前々月ワード!$E$3:$E$1000,キーワード!$F71)</f>
        <v>0</v>
      </c>
      <c r="AD71" s="23">
        <f t="shared" ref="AD71:AF134" si="21">IFERROR(X71/AJ71,0)</f>
        <v>0</v>
      </c>
      <c r="AE71" s="23">
        <f t="shared" si="21"/>
        <v>0</v>
      </c>
      <c r="AF71" s="23">
        <f t="shared" si="21"/>
        <v>0</v>
      </c>
      <c r="AG71" s="22">
        <f>SUMIFS(当月ワード!$X$3:$X$1000,当月ワード!$D$3:$D$1000,キーワード!$D71,当月ワード!$E$3:$E$1000,キーワード!$F71)</f>
        <v>0</v>
      </c>
      <c r="AH71" s="23">
        <f>SUMIFS(前月ワード!$X$3:$X$1000,前月ワード!$D$3:$D$1000,キーワード!$D71,前月ワード!$E$3:$E$1000,キーワード!$F71)</f>
        <v>0</v>
      </c>
      <c r="AI71" s="23">
        <f>SUMIFS(前々月ワード!$X$3:$X$1000,前々月ワード!$D$3:$D$1000,キーワード!$D71,前々月ワード!$E$3:$E$1000,キーワード!$F71)</f>
        <v>0</v>
      </c>
      <c r="AJ71" s="22">
        <f>SUMIFS(当月ワード!$I$3:$I$1000,当月ワード!$D$3:$D$1000,キーワード!$D71,当月ワード!$E$3:$E$1000,キーワード!$F71)</f>
        <v>0</v>
      </c>
      <c r="AK71" s="23">
        <f>SUMIFS(前月ワード!$I$3:$I$1000,前月ワード!$D$3:$D$1000,キーワード!$D71,前月ワード!$E$3:$E$1000,キーワード!$F71)</f>
        <v>0</v>
      </c>
      <c r="AL71" s="23">
        <f>SUMIFS(前々月ワード!$I$3:$I$1000,前々月ワード!$D$3:$D$1000,キーワード!$D71,前々月ワード!$E$3:$E$1000,キーワード!$F71)</f>
        <v>0</v>
      </c>
      <c r="AM71" s="13">
        <f t="shared" ref="AM71:AO134" si="22">IFERROR(AG71/AJ71,0)</f>
        <v>0</v>
      </c>
      <c r="AN71" s="13">
        <f t="shared" si="22"/>
        <v>0</v>
      </c>
      <c r="AO71" s="13">
        <f t="shared" si="22"/>
        <v>0</v>
      </c>
      <c r="AP71" s="16">
        <f t="shared" ref="AP71:AR134" si="23">IFERROR(AA71/X71,0)</f>
        <v>0</v>
      </c>
      <c r="AQ71" s="16">
        <f t="shared" si="23"/>
        <v>0</v>
      </c>
      <c r="AR71" s="17">
        <f t="shared" si="23"/>
        <v>0</v>
      </c>
    </row>
    <row r="72" spans="3:44" ht="36.65" customHeight="1">
      <c r="C72" s="20">
        <v>67</v>
      </c>
      <c r="D72" s="53">
        <f>現状ワード設定!B69</f>
        <v>0</v>
      </c>
      <c r="E72" s="26" t="str">
        <f>IFERROR(_xlfn.XLOOKUP($D72,現状商品設定!B:B,現状商品設定!C:C,"-"),"-")</f>
        <v>-</v>
      </c>
      <c r="F72" s="56">
        <f>現状ワード設定!G69</f>
        <v>0</v>
      </c>
      <c r="G72" s="60" t="s">
        <v>46</v>
      </c>
      <c r="H72" s="47" t="str">
        <f>IFERROR(_xlfn.XLOOKUP(D72,商品!$D:$D,商品!$H:$H),"")</f>
        <v/>
      </c>
      <c r="I72" s="50" t="str">
        <f>IFERROR(_xlfn.XLOOKUP(D72&amp;F72,現状ワード設定!J:J,現状ワード設定!H:H),"")</f>
        <v/>
      </c>
      <c r="J72" s="47" t="str">
        <f>IFERROR(_xlfn.XLOOKUP(D72&amp;F72,現状ワード設定!J:J,現状ワード設定!I:I),"")</f>
        <v/>
      </c>
      <c r="K72" s="47" t="e">
        <f>IF(AND(T72&gt;=設定!$C$12,W72&gt;=O72),I72*(1+設定!$F$12),IF(AND(T72&gt;=設定!$C$13,W72&lt;O72),I72*(1+設定!$F$13),IF(AND(T72&lt;設定!$C$14,U72&gt;=設定!$E$14),I72*(1+設定!$F$14),IF(AND(T72&lt;設定!$C$15,U72&lt;設定!$E$15),I72*(1+設定!$F$15),"除外"))))</f>
        <v>#VALUE!</v>
      </c>
      <c r="L72" s="58" t="e">
        <f ca="1">IF(消化率!$I$5&lt;1,K72*消化率!$I$5,IF(U72*V72/(K72*消化率!$I$5)&gt;O72,K72*消化率!$I$5,M72))</f>
        <v>#DIV/0!</v>
      </c>
      <c r="M72" s="58" t="e">
        <f t="shared" si="14"/>
        <v>#VALUE!</v>
      </c>
      <c r="N72" s="58" t="e">
        <f ca="1">IF(ROUNDUP(IF(IF(IF(AND(設定!$D$8&lt;=L72,設定!$D$8&lt;J72),設定!$D$8,IF(AND(J72&lt;=L72,J72&lt;設定!$D$8),J72,IF(AND(L72&lt;=J72,J72&lt;設定!$D$8),J72,L72)))=0,設定!$D$8,IF(AND(設定!$D$8&lt;=L72,設定!$D$8&lt;J72),設定!$D$8,IF(AND(J72&lt;=L72,J72&lt;設定!$D$8),J72,IF(AND(L72&lt;=J72,J72&lt;設定!$D$8),J72,L72))))&lt;=H72,H72+1,IF(IF(AND(設定!$D$8&lt;=L72,設定!$D$8&lt;J72),設定!$D$8,IF(AND(J72&lt;=L72,J72&lt;設定!$D$8),J72,IF(AND(L72&lt;=J72,J72&lt;設定!$D$8),J72,L72)))=0,設定!$D$8,IF(AND(設定!$D$8&lt;=L72,設定!$D$8&lt;J72),設定!$D$8,IF(AND(J72&lt;=L72,J72&lt;設定!$D$8),J72,IF(AND(L72&lt;=J72,J72&lt;設定!$D$8),J72,L72))))),0)&gt;40,ROUNDUP(IF(IF(IF(AND(設定!$D$8&lt;=L72,設定!$D$8&lt;J72),設定!$D$8,IF(AND(J72&lt;=L72,J72&lt;設定!$D$8),J72,IF(AND(L72&lt;=J72,J72&lt;設定!$D$8),J72,L72)))=0,設定!$D$8,IF(AND(設定!$D$8&lt;=L72,設定!$D$8&lt;J72),設定!$D$8,IF(AND(J72&lt;=L72,J72&lt;設定!$D$8),J72,IF(AND(L72&lt;=J72,J72&lt;設定!$D$8),J72,L72))))&lt;=H72,H72+1,IF(IF(AND(設定!$D$8&lt;=L72,設定!$D$8&lt;J72),設定!$D$8,IF(AND(J72&lt;=L72,J72&lt;設定!$D$8),J72,IF(AND(L72&lt;=J72,J72&lt;設定!$D$8),J72,L72)))=0,設定!$D$8,IF(AND(設定!$D$8&lt;=L72,設定!$D$8&lt;J72),設定!$D$8,IF(AND(J72&lt;=L72,J72&lt;設定!$D$8),J72,IF(AND(L72&lt;=J72,J72&lt;設定!$D$8),J72,L72))))),0),40)</f>
        <v>#DIV/0!</v>
      </c>
      <c r="O72" s="55">
        <f>IF(G72="標準",設定!$C$4,G72)</f>
        <v>5</v>
      </c>
      <c r="P72" s="45">
        <f t="shared" si="15"/>
        <v>0</v>
      </c>
      <c r="Q72" s="14">
        <f t="shared" si="16"/>
        <v>0</v>
      </c>
      <c r="R72" s="23">
        <f t="shared" si="13"/>
        <v>0</v>
      </c>
      <c r="S72" s="12">
        <f t="shared" si="17"/>
        <v>0</v>
      </c>
      <c r="T72" s="23">
        <f t="shared" si="18"/>
        <v>0</v>
      </c>
      <c r="U72" s="13">
        <f t="shared" si="19"/>
        <v>0</v>
      </c>
      <c r="V72" s="104" t="str">
        <f>INDEX(商品!Q:Q,MATCH(キーワード!D72,商品!D:D,0),1)</f>
        <v>-</v>
      </c>
      <c r="W72" s="15">
        <f t="shared" si="20"/>
        <v>0</v>
      </c>
      <c r="X72" s="22">
        <f>SUMIFS(当月ワード!$J$3:$J$1000,当月ワード!$D$3:$D$1000,キーワード!$D72,当月ワード!$E$3:$E$1000,キーワード!$F72)</f>
        <v>0</v>
      </c>
      <c r="Y72" s="23">
        <f>SUMIFS(前月ワード!$J$3:$J$1000,前月ワード!$D$3:$D$1000,キーワード!$D72,前月ワード!$E$3:$E$1000,キーワード!$F72)</f>
        <v>0</v>
      </c>
      <c r="Z72" s="23">
        <f>SUMIFS(前々月ワード!$J$3:$J$1000,前々月ワード!$D$3:$D$1000,キーワード!$D72,前々月ワード!$E$3:$E$1000,キーワード!$F72)</f>
        <v>0</v>
      </c>
      <c r="AA72" s="22">
        <f>SUMIFS(当月ワード!$W$3:$W$1000,当月ワード!$D$3:$D$1000,キーワード!$D72,当月ワード!$E$3:$E$1000,キーワード!$F72)</f>
        <v>0</v>
      </c>
      <c r="AB72" s="23">
        <f>SUMIFS(前月ワード!$W$3:$W$1000,前月ワード!$D$3:$D$1000,キーワード!$D72,前月ワード!$E$3:$E$1000,キーワード!$F72)</f>
        <v>0</v>
      </c>
      <c r="AC72" s="23">
        <f>SUMIFS(前々月ワード!$W$3:$W$1000,前々月ワード!$D$3:$D$1000,キーワード!$D72,前々月ワード!$E$3:$E$1000,キーワード!$F72)</f>
        <v>0</v>
      </c>
      <c r="AD72" s="23">
        <f t="shared" si="21"/>
        <v>0</v>
      </c>
      <c r="AE72" s="23">
        <f t="shared" si="21"/>
        <v>0</v>
      </c>
      <c r="AF72" s="23">
        <f t="shared" si="21"/>
        <v>0</v>
      </c>
      <c r="AG72" s="22">
        <f>SUMIFS(当月ワード!$X$3:$X$1000,当月ワード!$D$3:$D$1000,キーワード!$D72,当月ワード!$E$3:$E$1000,キーワード!$F72)</f>
        <v>0</v>
      </c>
      <c r="AH72" s="23">
        <f>SUMIFS(前月ワード!$X$3:$X$1000,前月ワード!$D$3:$D$1000,キーワード!$D72,前月ワード!$E$3:$E$1000,キーワード!$F72)</f>
        <v>0</v>
      </c>
      <c r="AI72" s="23">
        <f>SUMIFS(前々月ワード!$X$3:$X$1000,前々月ワード!$D$3:$D$1000,キーワード!$D72,前々月ワード!$E$3:$E$1000,キーワード!$F72)</f>
        <v>0</v>
      </c>
      <c r="AJ72" s="22">
        <f>SUMIFS(当月ワード!$I$3:$I$1000,当月ワード!$D$3:$D$1000,キーワード!$D72,当月ワード!$E$3:$E$1000,キーワード!$F72)</f>
        <v>0</v>
      </c>
      <c r="AK72" s="23">
        <f>SUMIFS(前月ワード!$I$3:$I$1000,前月ワード!$D$3:$D$1000,キーワード!$D72,前月ワード!$E$3:$E$1000,キーワード!$F72)</f>
        <v>0</v>
      </c>
      <c r="AL72" s="23">
        <f>SUMIFS(前々月ワード!$I$3:$I$1000,前々月ワード!$D$3:$D$1000,キーワード!$D72,前々月ワード!$E$3:$E$1000,キーワード!$F72)</f>
        <v>0</v>
      </c>
      <c r="AM72" s="13">
        <f t="shared" si="22"/>
        <v>0</v>
      </c>
      <c r="AN72" s="13">
        <f t="shared" si="22"/>
        <v>0</v>
      </c>
      <c r="AO72" s="13">
        <f t="shared" si="22"/>
        <v>0</v>
      </c>
      <c r="AP72" s="16">
        <f t="shared" si="23"/>
        <v>0</v>
      </c>
      <c r="AQ72" s="16">
        <f t="shared" si="23"/>
        <v>0</v>
      </c>
      <c r="AR72" s="17">
        <f t="shared" si="23"/>
        <v>0</v>
      </c>
    </row>
    <row r="73" spans="3:44" ht="36.65" customHeight="1">
      <c r="C73" s="20">
        <v>68</v>
      </c>
      <c r="D73" s="53">
        <f>現状ワード設定!B70</f>
        <v>0</v>
      </c>
      <c r="E73" s="26" t="str">
        <f>IFERROR(_xlfn.XLOOKUP($D73,現状商品設定!B:B,現状商品設定!C:C,"-"),"-")</f>
        <v>-</v>
      </c>
      <c r="F73" s="56">
        <f>現状ワード設定!G70</f>
        <v>0</v>
      </c>
      <c r="G73" s="60" t="s">
        <v>46</v>
      </c>
      <c r="H73" s="47" t="str">
        <f>IFERROR(_xlfn.XLOOKUP(D73,商品!$D:$D,商品!$H:$H),"")</f>
        <v/>
      </c>
      <c r="I73" s="50" t="str">
        <f>IFERROR(_xlfn.XLOOKUP(D73&amp;F73,現状ワード設定!J:J,現状ワード設定!H:H),"")</f>
        <v/>
      </c>
      <c r="J73" s="47" t="str">
        <f>IFERROR(_xlfn.XLOOKUP(D73&amp;F73,現状ワード設定!J:J,現状ワード設定!I:I),"")</f>
        <v/>
      </c>
      <c r="K73" s="47" t="e">
        <f>IF(AND(T73&gt;=設定!$C$12,W73&gt;=O73),I73*(1+設定!$F$12),IF(AND(T73&gt;=設定!$C$13,W73&lt;O73),I73*(1+設定!$F$13),IF(AND(T73&lt;設定!$C$14,U73&gt;=設定!$E$14),I73*(1+設定!$F$14),IF(AND(T73&lt;設定!$C$15,U73&lt;設定!$E$15),I73*(1+設定!$F$15),"除外"))))</f>
        <v>#VALUE!</v>
      </c>
      <c r="L73" s="58" t="e">
        <f ca="1">IF(消化率!$I$5&lt;1,K73*消化率!$I$5,IF(U73*V73/(K73*消化率!$I$5)&gt;O73,K73*消化率!$I$5,M73))</f>
        <v>#DIV/0!</v>
      </c>
      <c r="M73" s="58" t="e">
        <f t="shared" si="14"/>
        <v>#VALUE!</v>
      </c>
      <c r="N73" s="58" t="e">
        <f ca="1">IF(ROUNDUP(IF(IF(IF(AND(設定!$D$8&lt;=L73,設定!$D$8&lt;J73),設定!$D$8,IF(AND(J73&lt;=L73,J73&lt;設定!$D$8),J73,IF(AND(L73&lt;=J73,J73&lt;設定!$D$8),J73,L73)))=0,設定!$D$8,IF(AND(設定!$D$8&lt;=L73,設定!$D$8&lt;J73),設定!$D$8,IF(AND(J73&lt;=L73,J73&lt;設定!$D$8),J73,IF(AND(L73&lt;=J73,J73&lt;設定!$D$8),J73,L73))))&lt;=H73,H73+1,IF(IF(AND(設定!$D$8&lt;=L73,設定!$D$8&lt;J73),設定!$D$8,IF(AND(J73&lt;=L73,J73&lt;設定!$D$8),J73,IF(AND(L73&lt;=J73,J73&lt;設定!$D$8),J73,L73)))=0,設定!$D$8,IF(AND(設定!$D$8&lt;=L73,設定!$D$8&lt;J73),設定!$D$8,IF(AND(J73&lt;=L73,J73&lt;設定!$D$8),J73,IF(AND(L73&lt;=J73,J73&lt;設定!$D$8),J73,L73))))),0)&gt;40,ROUNDUP(IF(IF(IF(AND(設定!$D$8&lt;=L73,設定!$D$8&lt;J73),設定!$D$8,IF(AND(J73&lt;=L73,J73&lt;設定!$D$8),J73,IF(AND(L73&lt;=J73,J73&lt;設定!$D$8),J73,L73)))=0,設定!$D$8,IF(AND(設定!$D$8&lt;=L73,設定!$D$8&lt;J73),設定!$D$8,IF(AND(J73&lt;=L73,J73&lt;設定!$D$8),J73,IF(AND(L73&lt;=J73,J73&lt;設定!$D$8),J73,L73))))&lt;=H73,H73+1,IF(IF(AND(設定!$D$8&lt;=L73,設定!$D$8&lt;J73),設定!$D$8,IF(AND(J73&lt;=L73,J73&lt;設定!$D$8),J73,IF(AND(L73&lt;=J73,J73&lt;設定!$D$8),J73,L73)))=0,設定!$D$8,IF(AND(設定!$D$8&lt;=L73,設定!$D$8&lt;J73),設定!$D$8,IF(AND(J73&lt;=L73,J73&lt;設定!$D$8),J73,IF(AND(L73&lt;=J73,J73&lt;設定!$D$8),J73,L73))))),0),40)</f>
        <v>#DIV/0!</v>
      </c>
      <c r="O73" s="55">
        <f>IF(G73="標準",設定!$C$4,G73)</f>
        <v>5</v>
      </c>
      <c r="P73" s="45">
        <f t="shared" si="15"/>
        <v>0</v>
      </c>
      <c r="Q73" s="14">
        <f t="shared" si="16"/>
        <v>0</v>
      </c>
      <c r="R73" s="23">
        <f t="shared" ref="R73:R136" si="24">IFERROR(P73/T73,0)</f>
        <v>0</v>
      </c>
      <c r="S73" s="12">
        <f t="shared" si="17"/>
        <v>0</v>
      </c>
      <c r="T73" s="23">
        <f t="shared" si="18"/>
        <v>0</v>
      </c>
      <c r="U73" s="13">
        <f t="shared" si="19"/>
        <v>0</v>
      </c>
      <c r="V73" s="104" t="str">
        <f>INDEX(商品!Q:Q,MATCH(キーワード!D73,商品!D:D,0),1)</f>
        <v>-</v>
      </c>
      <c r="W73" s="15">
        <f t="shared" si="20"/>
        <v>0</v>
      </c>
      <c r="X73" s="22">
        <f>SUMIFS(当月ワード!$J$3:$J$1000,当月ワード!$D$3:$D$1000,キーワード!$D73,当月ワード!$E$3:$E$1000,キーワード!$F73)</f>
        <v>0</v>
      </c>
      <c r="Y73" s="23">
        <f>SUMIFS(前月ワード!$J$3:$J$1000,前月ワード!$D$3:$D$1000,キーワード!$D73,前月ワード!$E$3:$E$1000,キーワード!$F73)</f>
        <v>0</v>
      </c>
      <c r="Z73" s="23">
        <f>SUMIFS(前々月ワード!$J$3:$J$1000,前々月ワード!$D$3:$D$1000,キーワード!$D73,前々月ワード!$E$3:$E$1000,キーワード!$F73)</f>
        <v>0</v>
      </c>
      <c r="AA73" s="22">
        <f>SUMIFS(当月ワード!$W$3:$W$1000,当月ワード!$D$3:$D$1000,キーワード!$D73,当月ワード!$E$3:$E$1000,キーワード!$F73)</f>
        <v>0</v>
      </c>
      <c r="AB73" s="23">
        <f>SUMIFS(前月ワード!$W$3:$W$1000,前月ワード!$D$3:$D$1000,キーワード!$D73,前月ワード!$E$3:$E$1000,キーワード!$F73)</f>
        <v>0</v>
      </c>
      <c r="AC73" s="23">
        <f>SUMIFS(前々月ワード!$W$3:$W$1000,前々月ワード!$D$3:$D$1000,キーワード!$D73,前々月ワード!$E$3:$E$1000,キーワード!$F73)</f>
        <v>0</v>
      </c>
      <c r="AD73" s="23">
        <f t="shared" si="21"/>
        <v>0</v>
      </c>
      <c r="AE73" s="23">
        <f t="shared" si="21"/>
        <v>0</v>
      </c>
      <c r="AF73" s="23">
        <f t="shared" si="21"/>
        <v>0</v>
      </c>
      <c r="AG73" s="22">
        <f>SUMIFS(当月ワード!$X$3:$X$1000,当月ワード!$D$3:$D$1000,キーワード!$D73,当月ワード!$E$3:$E$1000,キーワード!$F73)</f>
        <v>0</v>
      </c>
      <c r="AH73" s="23">
        <f>SUMIFS(前月ワード!$X$3:$X$1000,前月ワード!$D$3:$D$1000,キーワード!$D73,前月ワード!$E$3:$E$1000,キーワード!$F73)</f>
        <v>0</v>
      </c>
      <c r="AI73" s="23">
        <f>SUMIFS(前々月ワード!$X$3:$X$1000,前々月ワード!$D$3:$D$1000,キーワード!$D73,前々月ワード!$E$3:$E$1000,キーワード!$F73)</f>
        <v>0</v>
      </c>
      <c r="AJ73" s="22">
        <f>SUMIFS(当月ワード!$I$3:$I$1000,当月ワード!$D$3:$D$1000,キーワード!$D73,当月ワード!$E$3:$E$1000,キーワード!$F73)</f>
        <v>0</v>
      </c>
      <c r="AK73" s="23">
        <f>SUMIFS(前月ワード!$I$3:$I$1000,前月ワード!$D$3:$D$1000,キーワード!$D73,前月ワード!$E$3:$E$1000,キーワード!$F73)</f>
        <v>0</v>
      </c>
      <c r="AL73" s="23">
        <f>SUMIFS(前々月ワード!$I$3:$I$1000,前々月ワード!$D$3:$D$1000,キーワード!$D73,前々月ワード!$E$3:$E$1000,キーワード!$F73)</f>
        <v>0</v>
      </c>
      <c r="AM73" s="13">
        <f t="shared" si="22"/>
        <v>0</v>
      </c>
      <c r="AN73" s="13">
        <f t="shared" si="22"/>
        <v>0</v>
      </c>
      <c r="AO73" s="13">
        <f t="shared" si="22"/>
        <v>0</v>
      </c>
      <c r="AP73" s="16">
        <f t="shared" si="23"/>
        <v>0</v>
      </c>
      <c r="AQ73" s="16">
        <f t="shared" si="23"/>
        <v>0</v>
      </c>
      <c r="AR73" s="17">
        <f t="shared" si="23"/>
        <v>0</v>
      </c>
    </row>
    <row r="74" spans="3:44" ht="36.65" customHeight="1">
      <c r="C74" s="20">
        <v>69</v>
      </c>
      <c r="D74" s="53">
        <f>現状ワード設定!B71</f>
        <v>0</v>
      </c>
      <c r="E74" s="26" t="str">
        <f>IFERROR(_xlfn.XLOOKUP($D74,現状商品設定!B:B,現状商品設定!C:C,"-"),"-")</f>
        <v>-</v>
      </c>
      <c r="F74" s="56">
        <f>現状ワード設定!G71</f>
        <v>0</v>
      </c>
      <c r="G74" s="60" t="s">
        <v>46</v>
      </c>
      <c r="H74" s="47" t="str">
        <f>IFERROR(_xlfn.XLOOKUP(D74,商品!$D:$D,商品!$H:$H),"")</f>
        <v/>
      </c>
      <c r="I74" s="50" t="str">
        <f>IFERROR(_xlfn.XLOOKUP(D74&amp;F74,現状ワード設定!J:J,現状ワード設定!H:H),"")</f>
        <v/>
      </c>
      <c r="J74" s="47" t="str">
        <f>IFERROR(_xlfn.XLOOKUP(D74&amp;F74,現状ワード設定!J:J,現状ワード設定!I:I),"")</f>
        <v/>
      </c>
      <c r="K74" s="47" t="e">
        <f>IF(AND(T74&gt;=設定!$C$12,W74&gt;=O74),I74*(1+設定!$F$12),IF(AND(T74&gt;=設定!$C$13,W74&lt;O74),I74*(1+設定!$F$13),IF(AND(T74&lt;設定!$C$14,U74&gt;=設定!$E$14),I74*(1+設定!$F$14),IF(AND(T74&lt;設定!$C$15,U74&lt;設定!$E$15),I74*(1+設定!$F$15),"除外"))))</f>
        <v>#VALUE!</v>
      </c>
      <c r="L74" s="58" t="e">
        <f ca="1">IF(消化率!$I$5&lt;1,K74*消化率!$I$5,IF(U74*V74/(K74*消化率!$I$5)&gt;O74,K74*消化率!$I$5,M74))</f>
        <v>#DIV/0!</v>
      </c>
      <c r="M74" s="58" t="e">
        <f t="shared" si="14"/>
        <v>#VALUE!</v>
      </c>
      <c r="N74" s="58" t="e">
        <f ca="1">IF(ROUNDUP(IF(IF(IF(AND(設定!$D$8&lt;=L74,設定!$D$8&lt;J74),設定!$D$8,IF(AND(J74&lt;=L74,J74&lt;設定!$D$8),J74,IF(AND(L74&lt;=J74,J74&lt;設定!$D$8),J74,L74)))=0,設定!$D$8,IF(AND(設定!$D$8&lt;=L74,設定!$D$8&lt;J74),設定!$D$8,IF(AND(J74&lt;=L74,J74&lt;設定!$D$8),J74,IF(AND(L74&lt;=J74,J74&lt;設定!$D$8),J74,L74))))&lt;=H74,H74+1,IF(IF(AND(設定!$D$8&lt;=L74,設定!$D$8&lt;J74),設定!$D$8,IF(AND(J74&lt;=L74,J74&lt;設定!$D$8),J74,IF(AND(L74&lt;=J74,J74&lt;設定!$D$8),J74,L74)))=0,設定!$D$8,IF(AND(設定!$D$8&lt;=L74,設定!$D$8&lt;J74),設定!$D$8,IF(AND(J74&lt;=L74,J74&lt;設定!$D$8),J74,IF(AND(L74&lt;=J74,J74&lt;設定!$D$8),J74,L74))))),0)&gt;40,ROUNDUP(IF(IF(IF(AND(設定!$D$8&lt;=L74,設定!$D$8&lt;J74),設定!$D$8,IF(AND(J74&lt;=L74,J74&lt;設定!$D$8),J74,IF(AND(L74&lt;=J74,J74&lt;設定!$D$8),J74,L74)))=0,設定!$D$8,IF(AND(設定!$D$8&lt;=L74,設定!$D$8&lt;J74),設定!$D$8,IF(AND(J74&lt;=L74,J74&lt;設定!$D$8),J74,IF(AND(L74&lt;=J74,J74&lt;設定!$D$8),J74,L74))))&lt;=H74,H74+1,IF(IF(AND(設定!$D$8&lt;=L74,設定!$D$8&lt;J74),設定!$D$8,IF(AND(J74&lt;=L74,J74&lt;設定!$D$8),J74,IF(AND(L74&lt;=J74,J74&lt;設定!$D$8),J74,L74)))=0,設定!$D$8,IF(AND(設定!$D$8&lt;=L74,設定!$D$8&lt;J74),設定!$D$8,IF(AND(J74&lt;=L74,J74&lt;設定!$D$8),J74,IF(AND(L74&lt;=J74,J74&lt;設定!$D$8),J74,L74))))),0),40)</f>
        <v>#DIV/0!</v>
      </c>
      <c r="O74" s="55">
        <f>IF(G74="標準",設定!$C$4,G74)</f>
        <v>5</v>
      </c>
      <c r="P74" s="45">
        <f t="shared" si="15"/>
        <v>0</v>
      </c>
      <c r="Q74" s="14">
        <f t="shared" si="16"/>
        <v>0</v>
      </c>
      <c r="R74" s="23">
        <f t="shared" si="24"/>
        <v>0</v>
      </c>
      <c r="S74" s="12">
        <f t="shared" si="17"/>
        <v>0</v>
      </c>
      <c r="T74" s="23">
        <f t="shared" si="18"/>
        <v>0</v>
      </c>
      <c r="U74" s="13">
        <f t="shared" si="19"/>
        <v>0</v>
      </c>
      <c r="V74" s="104" t="str">
        <f>INDEX(商品!Q:Q,MATCH(キーワード!D74,商品!D:D,0),1)</f>
        <v>-</v>
      </c>
      <c r="W74" s="15">
        <f t="shared" si="20"/>
        <v>0</v>
      </c>
      <c r="X74" s="22">
        <f>SUMIFS(当月ワード!$J$3:$J$1000,当月ワード!$D$3:$D$1000,キーワード!$D74,当月ワード!$E$3:$E$1000,キーワード!$F74)</f>
        <v>0</v>
      </c>
      <c r="Y74" s="23">
        <f>SUMIFS(前月ワード!$J$3:$J$1000,前月ワード!$D$3:$D$1000,キーワード!$D74,前月ワード!$E$3:$E$1000,キーワード!$F74)</f>
        <v>0</v>
      </c>
      <c r="Z74" s="23">
        <f>SUMIFS(前々月ワード!$J$3:$J$1000,前々月ワード!$D$3:$D$1000,キーワード!$D74,前々月ワード!$E$3:$E$1000,キーワード!$F74)</f>
        <v>0</v>
      </c>
      <c r="AA74" s="22">
        <f>SUMIFS(当月ワード!$W$3:$W$1000,当月ワード!$D$3:$D$1000,キーワード!$D74,当月ワード!$E$3:$E$1000,キーワード!$F74)</f>
        <v>0</v>
      </c>
      <c r="AB74" s="23">
        <f>SUMIFS(前月ワード!$W$3:$W$1000,前月ワード!$D$3:$D$1000,キーワード!$D74,前月ワード!$E$3:$E$1000,キーワード!$F74)</f>
        <v>0</v>
      </c>
      <c r="AC74" s="23">
        <f>SUMIFS(前々月ワード!$W$3:$W$1000,前々月ワード!$D$3:$D$1000,キーワード!$D74,前々月ワード!$E$3:$E$1000,キーワード!$F74)</f>
        <v>0</v>
      </c>
      <c r="AD74" s="23">
        <f t="shared" si="21"/>
        <v>0</v>
      </c>
      <c r="AE74" s="23">
        <f t="shared" si="21"/>
        <v>0</v>
      </c>
      <c r="AF74" s="23">
        <f t="shared" si="21"/>
        <v>0</v>
      </c>
      <c r="AG74" s="22">
        <f>SUMIFS(当月ワード!$X$3:$X$1000,当月ワード!$D$3:$D$1000,キーワード!$D74,当月ワード!$E$3:$E$1000,キーワード!$F74)</f>
        <v>0</v>
      </c>
      <c r="AH74" s="23">
        <f>SUMIFS(前月ワード!$X$3:$X$1000,前月ワード!$D$3:$D$1000,キーワード!$D74,前月ワード!$E$3:$E$1000,キーワード!$F74)</f>
        <v>0</v>
      </c>
      <c r="AI74" s="23">
        <f>SUMIFS(前々月ワード!$X$3:$X$1000,前々月ワード!$D$3:$D$1000,キーワード!$D74,前々月ワード!$E$3:$E$1000,キーワード!$F74)</f>
        <v>0</v>
      </c>
      <c r="AJ74" s="22">
        <f>SUMIFS(当月ワード!$I$3:$I$1000,当月ワード!$D$3:$D$1000,キーワード!$D74,当月ワード!$E$3:$E$1000,キーワード!$F74)</f>
        <v>0</v>
      </c>
      <c r="AK74" s="23">
        <f>SUMIFS(前月ワード!$I$3:$I$1000,前月ワード!$D$3:$D$1000,キーワード!$D74,前月ワード!$E$3:$E$1000,キーワード!$F74)</f>
        <v>0</v>
      </c>
      <c r="AL74" s="23">
        <f>SUMIFS(前々月ワード!$I$3:$I$1000,前々月ワード!$D$3:$D$1000,キーワード!$D74,前々月ワード!$E$3:$E$1000,キーワード!$F74)</f>
        <v>0</v>
      </c>
      <c r="AM74" s="13">
        <f t="shared" si="22"/>
        <v>0</v>
      </c>
      <c r="AN74" s="13">
        <f t="shared" si="22"/>
        <v>0</v>
      </c>
      <c r="AO74" s="13">
        <f t="shared" si="22"/>
        <v>0</v>
      </c>
      <c r="AP74" s="16">
        <f t="shared" si="23"/>
        <v>0</v>
      </c>
      <c r="AQ74" s="16">
        <f t="shared" si="23"/>
        <v>0</v>
      </c>
      <c r="AR74" s="17">
        <f t="shared" si="23"/>
        <v>0</v>
      </c>
    </row>
    <row r="75" spans="3:44" ht="36.65" customHeight="1">
      <c r="C75" s="20">
        <v>70</v>
      </c>
      <c r="D75" s="53">
        <f>現状ワード設定!B72</f>
        <v>0</v>
      </c>
      <c r="E75" s="26" t="str">
        <f>IFERROR(_xlfn.XLOOKUP($D75,現状商品設定!B:B,現状商品設定!C:C,"-"),"-")</f>
        <v>-</v>
      </c>
      <c r="F75" s="56">
        <f>現状ワード設定!G72</f>
        <v>0</v>
      </c>
      <c r="G75" s="60" t="s">
        <v>46</v>
      </c>
      <c r="H75" s="47" t="str">
        <f>IFERROR(_xlfn.XLOOKUP(D75,商品!$D:$D,商品!$H:$H),"")</f>
        <v/>
      </c>
      <c r="I75" s="50" t="str">
        <f>IFERROR(_xlfn.XLOOKUP(D75&amp;F75,現状ワード設定!J:J,現状ワード設定!H:H),"")</f>
        <v/>
      </c>
      <c r="J75" s="47" t="str">
        <f>IFERROR(_xlfn.XLOOKUP(D75&amp;F75,現状ワード設定!J:J,現状ワード設定!I:I),"")</f>
        <v/>
      </c>
      <c r="K75" s="47" t="e">
        <f>IF(AND(T75&gt;=設定!$C$12,W75&gt;=O75),I75*(1+設定!$F$12),IF(AND(T75&gt;=設定!$C$13,W75&lt;O75),I75*(1+設定!$F$13),IF(AND(T75&lt;設定!$C$14,U75&gt;=設定!$E$14),I75*(1+設定!$F$14),IF(AND(T75&lt;設定!$C$15,U75&lt;設定!$E$15),I75*(1+設定!$F$15),"除外"))))</f>
        <v>#VALUE!</v>
      </c>
      <c r="L75" s="58" t="e">
        <f ca="1">IF(消化率!$I$5&lt;1,K75*消化率!$I$5,IF(U75*V75/(K75*消化率!$I$5)&gt;O75,K75*消化率!$I$5,M75))</f>
        <v>#DIV/0!</v>
      </c>
      <c r="M75" s="58" t="e">
        <f t="shared" si="14"/>
        <v>#VALUE!</v>
      </c>
      <c r="N75" s="58" t="e">
        <f ca="1">IF(ROUNDUP(IF(IF(IF(AND(設定!$D$8&lt;=L75,設定!$D$8&lt;J75),設定!$D$8,IF(AND(J75&lt;=L75,J75&lt;設定!$D$8),J75,IF(AND(L75&lt;=J75,J75&lt;設定!$D$8),J75,L75)))=0,設定!$D$8,IF(AND(設定!$D$8&lt;=L75,設定!$D$8&lt;J75),設定!$D$8,IF(AND(J75&lt;=L75,J75&lt;設定!$D$8),J75,IF(AND(L75&lt;=J75,J75&lt;設定!$D$8),J75,L75))))&lt;=H75,H75+1,IF(IF(AND(設定!$D$8&lt;=L75,設定!$D$8&lt;J75),設定!$D$8,IF(AND(J75&lt;=L75,J75&lt;設定!$D$8),J75,IF(AND(L75&lt;=J75,J75&lt;設定!$D$8),J75,L75)))=0,設定!$D$8,IF(AND(設定!$D$8&lt;=L75,設定!$D$8&lt;J75),設定!$D$8,IF(AND(J75&lt;=L75,J75&lt;設定!$D$8),J75,IF(AND(L75&lt;=J75,J75&lt;設定!$D$8),J75,L75))))),0)&gt;40,ROUNDUP(IF(IF(IF(AND(設定!$D$8&lt;=L75,設定!$D$8&lt;J75),設定!$D$8,IF(AND(J75&lt;=L75,J75&lt;設定!$D$8),J75,IF(AND(L75&lt;=J75,J75&lt;設定!$D$8),J75,L75)))=0,設定!$D$8,IF(AND(設定!$D$8&lt;=L75,設定!$D$8&lt;J75),設定!$D$8,IF(AND(J75&lt;=L75,J75&lt;設定!$D$8),J75,IF(AND(L75&lt;=J75,J75&lt;設定!$D$8),J75,L75))))&lt;=H75,H75+1,IF(IF(AND(設定!$D$8&lt;=L75,設定!$D$8&lt;J75),設定!$D$8,IF(AND(J75&lt;=L75,J75&lt;設定!$D$8),J75,IF(AND(L75&lt;=J75,J75&lt;設定!$D$8),J75,L75)))=0,設定!$D$8,IF(AND(設定!$D$8&lt;=L75,設定!$D$8&lt;J75),設定!$D$8,IF(AND(J75&lt;=L75,J75&lt;設定!$D$8),J75,IF(AND(L75&lt;=J75,J75&lt;設定!$D$8),J75,L75))))),0),40)</f>
        <v>#DIV/0!</v>
      </c>
      <c r="O75" s="55">
        <f>IF(G75="標準",設定!$C$4,G75)</f>
        <v>5</v>
      </c>
      <c r="P75" s="45">
        <f t="shared" si="15"/>
        <v>0</v>
      </c>
      <c r="Q75" s="14">
        <f t="shared" si="16"/>
        <v>0</v>
      </c>
      <c r="R75" s="23">
        <f t="shared" si="24"/>
        <v>0</v>
      </c>
      <c r="S75" s="12">
        <f t="shared" si="17"/>
        <v>0</v>
      </c>
      <c r="T75" s="23">
        <f t="shared" si="18"/>
        <v>0</v>
      </c>
      <c r="U75" s="13">
        <f t="shared" si="19"/>
        <v>0</v>
      </c>
      <c r="V75" s="104" t="str">
        <f>INDEX(商品!Q:Q,MATCH(キーワード!D75,商品!D:D,0),1)</f>
        <v>-</v>
      </c>
      <c r="W75" s="15">
        <f t="shared" si="20"/>
        <v>0</v>
      </c>
      <c r="X75" s="22">
        <f>SUMIFS(当月ワード!$J$3:$J$1000,当月ワード!$D$3:$D$1000,キーワード!$D75,当月ワード!$E$3:$E$1000,キーワード!$F75)</f>
        <v>0</v>
      </c>
      <c r="Y75" s="23">
        <f>SUMIFS(前月ワード!$J$3:$J$1000,前月ワード!$D$3:$D$1000,キーワード!$D75,前月ワード!$E$3:$E$1000,キーワード!$F75)</f>
        <v>0</v>
      </c>
      <c r="Z75" s="23">
        <f>SUMIFS(前々月ワード!$J$3:$J$1000,前々月ワード!$D$3:$D$1000,キーワード!$D75,前々月ワード!$E$3:$E$1000,キーワード!$F75)</f>
        <v>0</v>
      </c>
      <c r="AA75" s="22">
        <f>SUMIFS(当月ワード!$W$3:$W$1000,当月ワード!$D$3:$D$1000,キーワード!$D75,当月ワード!$E$3:$E$1000,キーワード!$F75)</f>
        <v>0</v>
      </c>
      <c r="AB75" s="23">
        <f>SUMIFS(前月ワード!$W$3:$W$1000,前月ワード!$D$3:$D$1000,キーワード!$D75,前月ワード!$E$3:$E$1000,キーワード!$F75)</f>
        <v>0</v>
      </c>
      <c r="AC75" s="23">
        <f>SUMIFS(前々月ワード!$W$3:$W$1000,前々月ワード!$D$3:$D$1000,キーワード!$D75,前々月ワード!$E$3:$E$1000,キーワード!$F75)</f>
        <v>0</v>
      </c>
      <c r="AD75" s="23">
        <f t="shared" si="21"/>
        <v>0</v>
      </c>
      <c r="AE75" s="23">
        <f t="shared" si="21"/>
        <v>0</v>
      </c>
      <c r="AF75" s="23">
        <f t="shared" si="21"/>
        <v>0</v>
      </c>
      <c r="AG75" s="22">
        <f>SUMIFS(当月ワード!$X$3:$X$1000,当月ワード!$D$3:$D$1000,キーワード!$D75,当月ワード!$E$3:$E$1000,キーワード!$F75)</f>
        <v>0</v>
      </c>
      <c r="AH75" s="23">
        <f>SUMIFS(前月ワード!$X$3:$X$1000,前月ワード!$D$3:$D$1000,キーワード!$D75,前月ワード!$E$3:$E$1000,キーワード!$F75)</f>
        <v>0</v>
      </c>
      <c r="AI75" s="23">
        <f>SUMIFS(前々月ワード!$X$3:$X$1000,前々月ワード!$D$3:$D$1000,キーワード!$D75,前々月ワード!$E$3:$E$1000,キーワード!$F75)</f>
        <v>0</v>
      </c>
      <c r="AJ75" s="22">
        <f>SUMIFS(当月ワード!$I$3:$I$1000,当月ワード!$D$3:$D$1000,キーワード!$D75,当月ワード!$E$3:$E$1000,キーワード!$F75)</f>
        <v>0</v>
      </c>
      <c r="AK75" s="23">
        <f>SUMIFS(前月ワード!$I$3:$I$1000,前月ワード!$D$3:$D$1000,キーワード!$D75,前月ワード!$E$3:$E$1000,キーワード!$F75)</f>
        <v>0</v>
      </c>
      <c r="AL75" s="23">
        <f>SUMIFS(前々月ワード!$I$3:$I$1000,前々月ワード!$D$3:$D$1000,キーワード!$D75,前々月ワード!$E$3:$E$1000,キーワード!$F75)</f>
        <v>0</v>
      </c>
      <c r="AM75" s="13">
        <f t="shared" si="22"/>
        <v>0</v>
      </c>
      <c r="AN75" s="13">
        <f t="shared" si="22"/>
        <v>0</v>
      </c>
      <c r="AO75" s="13">
        <f t="shared" si="22"/>
        <v>0</v>
      </c>
      <c r="AP75" s="16">
        <f t="shared" si="23"/>
        <v>0</v>
      </c>
      <c r="AQ75" s="16">
        <f t="shared" si="23"/>
        <v>0</v>
      </c>
      <c r="AR75" s="17">
        <f t="shared" si="23"/>
        <v>0</v>
      </c>
    </row>
    <row r="76" spans="3:44" ht="36.65" customHeight="1">
      <c r="C76" s="20">
        <v>71</v>
      </c>
      <c r="D76" s="53">
        <f>現状ワード設定!B73</f>
        <v>0</v>
      </c>
      <c r="E76" s="26" t="str">
        <f>IFERROR(_xlfn.XLOOKUP($D76,現状商品設定!B:B,現状商品設定!C:C,"-"),"-")</f>
        <v>-</v>
      </c>
      <c r="F76" s="56">
        <f>現状ワード設定!G73</f>
        <v>0</v>
      </c>
      <c r="G76" s="60" t="s">
        <v>46</v>
      </c>
      <c r="H76" s="47" t="str">
        <f>IFERROR(_xlfn.XLOOKUP(D76,商品!$D:$D,商品!$H:$H),"")</f>
        <v/>
      </c>
      <c r="I76" s="50" t="str">
        <f>IFERROR(_xlfn.XLOOKUP(D76&amp;F76,現状ワード設定!J:J,現状ワード設定!H:H),"")</f>
        <v/>
      </c>
      <c r="J76" s="47" t="str">
        <f>IFERROR(_xlfn.XLOOKUP(D76&amp;F76,現状ワード設定!J:J,現状ワード設定!I:I),"")</f>
        <v/>
      </c>
      <c r="K76" s="47" t="e">
        <f>IF(AND(T76&gt;=設定!$C$12,W76&gt;=O76),I76*(1+設定!$F$12),IF(AND(T76&gt;=設定!$C$13,W76&lt;O76),I76*(1+設定!$F$13),IF(AND(T76&lt;設定!$C$14,U76&gt;=設定!$E$14),I76*(1+設定!$F$14),IF(AND(T76&lt;設定!$C$15,U76&lt;設定!$E$15),I76*(1+設定!$F$15),"除外"))))</f>
        <v>#VALUE!</v>
      </c>
      <c r="L76" s="58" t="e">
        <f ca="1">IF(消化率!$I$5&lt;1,K76*消化率!$I$5,IF(U76*V76/(K76*消化率!$I$5)&gt;O76,K76*消化率!$I$5,M76))</f>
        <v>#DIV/0!</v>
      </c>
      <c r="M76" s="58" t="e">
        <f t="shared" si="14"/>
        <v>#VALUE!</v>
      </c>
      <c r="N76" s="58" t="e">
        <f ca="1">IF(ROUNDUP(IF(IF(IF(AND(設定!$D$8&lt;=L76,設定!$D$8&lt;J76),設定!$D$8,IF(AND(J76&lt;=L76,J76&lt;設定!$D$8),J76,IF(AND(L76&lt;=J76,J76&lt;設定!$D$8),J76,L76)))=0,設定!$D$8,IF(AND(設定!$D$8&lt;=L76,設定!$D$8&lt;J76),設定!$D$8,IF(AND(J76&lt;=L76,J76&lt;設定!$D$8),J76,IF(AND(L76&lt;=J76,J76&lt;設定!$D$8),J76,L76))))&lt;=H76,H76+1,IF(IF(AND(設定!$D$8&lt;=L76,設定!$D$8&lt;J76),設定!$D$8,IF(AND(J76&lt;=L76,J76&lt;設定!$D$8),J76,IF(AND(L76&lt;=J76,J76&lt;設定!$D$8),J76,L76)))=0,設定!$D$8,IF(AND(設定!$D$8&lt;=L76,設定!$D$8&lt;J76),設定!$D$8,IF(AND(J76&lt;=L76,J76&lt;設定!$D$8),J76,IF(AND(L76&lt;=J76,J76&lt;設定!$D$8),J76,L76))))),0)&gt;40,ROUNDUP(IF(IF(IF(AND(設定!$D$8&lt;=L76,設定!$D$8&lt;J76),設定!$D$8,IF(AND(J76&lt;=L76,J76&lt;設定!$D$8),J76,IF(AND(L76&lt;=J76,J76&lt;設定!$D$8),J76,L76)))=0,設定!$D$8,IF(AND(設定!$D$8&lt;=L76,設定!$D$8&lt;J76),設定!$D$8,IF(AND(J76&lt;=L76,J76&lt;設定!$D$8),J76,IF(AND(L76&lt;=J76,J76&lt;設定!$D$8),J76,L76))))&lt;=H76,H76+1,IF(IF(AND(設定!$D$8&lt;=L76,設定!$D$8&lt;J76),設定!$D$8,IF(AND(J76&lt;=L76,J76&lt;設定!$D$8),J76,IF(AND(L76&lt;=J76,J76&lt;設定!$D$8),J76,L76)))=0,設定!$D$8,IF(AND(設定!$D$8&lt;=L76,設定!$D$8&lt;J76),設定!$D$8,IF(AND(J76&lt;=L76,J76&lt;設定!$D$8),J76,IF(AND(L76&lt;=J76,J76&lt;設定!$D$8),J76,L76))))),0),40)</f>
        <v>#DIV/0!</v>
      </c>
      <c r="O76" s="55">
        <f>IF(G76="標準",設定!$C$4,G76)</f>
        <v>5</v>
      </c>
      <c r="P76" s="45">
        <f t="shared" si="15"/>
        <v>0</v>
      </c>
      <c r="Q76" s="14">
        <f t="shared" si="16"/>
        <v>0</v>
      </c>
      <c r="R76" s="23">
        <f t="shared" si="24"/>
        <v>0</v>
      </c>
      <c r="S76" s="12">
        <f t="shared" si="17"/>
        <v>0</v>
      </c>
      <c r="T76" s="23">
        <f t="shared" si="18"/>
        <v>0</v>
      </c>
      <c r="U76" s="13">
        <f t="shared" si="19"/>
        <v>0</v>
      </c>
      <c r="V76" s="104" t="str">
        <f>INDEX(商品!Q:Q,MATCH(キーワード!D76,商品!D:D,0),1)</f>
        <v>-</v>
      </c>
      <c r="W76" s="15">
        <f t="shared" si="20"/>
        <v>0</v>
      </c>
      <c r="X76" s="22">
        <f>SUMIFS(当月ワード!$J$3:$J$1000,当月ワード!$D$3:$D$1000,キーワード!$D76,当月ワード!$E$3:$E$1000,キーワード!$F76)</f>
        <v>0</v>
      </c>
      <c r="Y76" s="23">
        <f>SUMIFS(前月ワード!$J$3:$J$1000,前月ワード!$D$3:$D$1000,キーワード!$D76,前月ワード!$E$3:$E$1000,キーワード!$F76)</f>
        <v>0</v>
      </c>
      <c r="Z76" s="23">
        <f>SUMIFS(前々月ワード!$J$3:$J$1000,前々月ワード!$D$3:$D$1000,キーワード!$D76,前々月ワード!$E$3:$E$1000,キーワード!$F76)</f>
        <v>0</v>
      </c>
      <c r="AA76" s="22">
        <f>SUMIFS(当月ワード!$W$3:$W$1000,当月ワード!$D$3:$D$1000,キーワード!$D76,当月ワード!$E$3:$E$1000,キーワード!$F76)</f>
        <v>0</v>
      </c>
      <c r="AB76" s="23">
        <f>SUMIFS(前月ワード!$W$3:$W$1000,前月ワード!$D$3:$D$1000,キーワード!$D76,前月ワード!$E$3:$E$1000,キーワード!$F76)</f>
        <v>0</v>
      </c>
      <c r="AC76" s="23">
        <f>SUMIFS(前々月ワード!$W$3:$W$1000,前々月ワード!$D$3:$D$1000,キーワード!$D76,前々月ワード!$E$3:$E$1000,キーワード!$F76)</f>
        <v>0</v>
      </c>
      <c r="AD76" s="23">
        <f t="shared" si="21"/>
        <v>0</v>
      </c>
      <c r="AE76" s="23">
        <f t="shared" si="21"/>
        <v>0</v>
      </c>
      <c r="AF76" s="23">
        <f t="shared" si="21"/>
        <v>0</v>
      </c>
      <c r="AG76" s="22">
        <f>SUMIFS(当月ワード!$X$3:$X$1000,当月ワード!$D$3:$D$1000,キーワード!$D76,当月ワード!$E$3:$E$1000,キーワード!$F76)</f>
        <v>0</v>
      </c>
      <c r="AH76" s="23">
        <f>SUMIFS(前月ワード!$X$3:$X$1000,前月ワード!$D$3:$D$1000,キーワード!$D76,前月ワード!$E$3:$E$1000,キーワード!$F76)</f>
        <v>0</v>
      </c>
      <c r="AI76" s="23">
        <f>SUMIFS(前々月ワード!$X$3:$X$1000,前々月ワード!$D$3:$D$1000,キーワード!$D76,前々月ワード!$E$3:$E$1000,キーワード!$F76)</f>
        <v>0</v>
      </c>
      <c r="AJ76" s="22">
        <f>SUMIFS(当月ワード!$I$3:$I$1000,当月ワード!$D$3:$D$1000,キーワード!$D76,当月ワード!$E$3:$E$1000,キーワード!$F76)</f>
        <v>0</v>
      </c>
      <c r="AK76" s="23">
        <f>SUMIFS(前月ワード!$I$3:$I$1000,前月ワード!$D$3:$D$1000,キーワード!$D76,前月ワード!$E$3:$E$1000,キーワード!$F76)</f>
        <v>0</v>
      </c>
      <c r="AL76" s="23">
        <f>SUMIFS(前々月ワード!$I$3:$I$1000,前々月ワード!$D$3:$D$1000,キーワード!$D76,前々月ワード!$E$3:$E$1000,キーワード!$F76)</f>
        <v>0</v>
      </c>
      <c r="AM76" s="13">
        <f t="shared" si="22"/>
        <v>0</v>
      </c>
      <c r="AN76" s="13">
        <f t="shared" si="22"/>
        <v>0</v>
      </c>
      <c r="AO76" s="13">
        <f t="shared" si="22"/>
        <v>0</v>
      </c>
      <c r="AP76" s="16">
        <f t="shared" si="23"/>
        <v>0</v>
      </c>
      <c r="AQ76" s="16">
        <f t="shared" si="23"/>
        <v>0</v>
      </c>
      <c r="AR76" s="17">
        <f t="shared" si="23"/>
        <v>0</v>
      </c>
    </row>
    <row r="77" spans="3:44" ht="36.65" customHeight="1">
      <c r="C77" s="20">
        <v>72</v>
      </c>
      <c r="D77" s="53">
        <f>現状ワード設定!B74</f>
        <v>0</v>
      </c>
      <c r="E77" s="26" t="str">
        <f>IFERROR(_xlfn.XLOOKUP($D77,現状商品設定!B:B,現状商品設定!C:C,"-"),"-")</f>
        <v>-</v>
      </c>
      <c r="F77" s="56">
        <f>現状ワード設定!G74</f>
        <v>0</v>
      </c>
      <c r="G77" s="60" t="s">
        <v>46</v>
      </c>
      <c r="H77" s="47" t="str">
        <f>IFERROR(_xlfn.XLOOKUP(D77,商品!$D:$D,商品!$H:$H),"")</f>
        <v/>
      </c>
      <c r="I77" s="50" t="str">
        <f>IFERROR(_xlfn.XLOOKUP(D77&amp;F77,現状ワード設定!J:J,現状ワード設定!H:H),"")</f>
        <v/>
      </c>
      <c r="J77" s="47" t="str">
        <f>IFERROR(_xlfn.XLOOKUP(D77&amp;F77,現状ワード設定!J:J,現状ワード設定!I:I),"")</f>
        <v/>
      </c>
      <c r="K77" s="47" t="e">
        <f>IF(AND(T77&gt;=設定!$C$12,W77&gt;=O77),I77*(1+設定!$F$12),IF(AND(T77&gt;=設定!$C$13,W77&lt;O77),I77*(1+設定!$F$13),IF(AND(T77&lt;設定!$C$14,U77&gt;=設定!$E$14),I77*(1+設定!$F$14),IF(AND(T77&lt;設定!$C$15,U77&lt;設定!$E$15),I77*(1+設定!$F$15),"除外"))))</f>
        <v>#VALUE!</v>
      </c>
      <c r="L77" s="58" t="e">
        <f ca="1">IF(消化率!$I$5&lt;1,K77*消化率!$I$5,IF(U77*V77/(K77*消化率!$I$5)&gt;O77,K77*消化率!$I$5,M77))</f>
        <v>#DIV/0!</v>
      </c>
      <c r="M77" s="58" t="e">
        <f t="shared" si="14"/>
        <v>#VALUE!</v>
      </c>
      <c r="N77" s="58" t="e">
        <f ca="1">IF(ROUNDUP(IF(IF(IF(AND(設定!$D$8&lt;=L77,設定!$D$8&lt;J77),設定!$D$8,IF(AND(J77&lt;=L77,J77&lt;設定!$D$8),J77,IF(AND(L77&lt;=J77,J77&lt;設定!$D$8),J77,L77)))=0,設定!$D$8,IF(AND(設定!$D$8&lt;=L77,設定!$D$8&lt;J77),設定!$D$8,IF(AND(J77&lt;=L77,J77&lt;設定!$D$8),J77,IF(AND(L77&lt;=J77,J77&lt;設定!$D$8),J77,L77))))&lt;=H77,H77+1,IF(IF(AND(設定!$D$8&lt;=L77,設定!$D$8&lt;J77),設定!$D$8,IF(AND(J77&lt;=L77,J77&lt;設定!$D$8),J77,IF(AND(L77&lt;=J77,J77&lt;設定!$D$8),J77,L77)))=0,設定!$D$8,IF(AND(設定!$D$8&lt;=L77,設定!$D$8&lt;J77),設定!$D$8,IF(AND(J77&lt;=L77,J77&lt;設定!$D$8),J77,IF(AND(L77&lt;=J77,J77&lt;設定!$D$8),J77,L77))))),0)&gt;40,ROUNDUP(IF(IF(IF(AND(設定!$D$8&lt;=L77,設定!$D$8&lt;J77),設定!$D$8,IF(AND(J77&lt;=L77,J77&lt;設定!$D$8),J77,IF(AND(L77&lt;=J77,J77&lt;設定!$D$8),J77,L77)))=0,設定!$D$8,IF(AND(設定!$D$8&lt;=L77,設定!$D$8&lt;J77),設定!$D$8,IF(AND(J77&lt;=L77,J77&lt;設定!$D$8),J77,IF(AND(L77&lt;=J77,J77&lt;設定!$D$8),J77,L77))))&lt;=H77,H77+1,IF(IF(AND(設定!$D$8&lt;=L77,設定!$D$8&lt;J77),設定!$D$8,IF(AND(J77&lt;=L77,J77&lt;設定!$D$8),J77,IF(AND(L77&lt;=J77,J77&lt;設定!$D$8),J77,L77)))=0,設定!$D$8,IF(AND(設定!$D$8&lt;=L77,設定!$D$8&lt;J77),設定!$D$8,IF(AND(J77&lt;=L77,J77&lt;設定!$D$8),J77,IF(AND(L77&lt;=J77,J77&lt;設定!$D$8),J77,L77))))),0),40)</f>
        <v>#DIV/0!</v>
      </c>
      <c r="O77" s="55">
        <f>IF(G77="標準",設定!$C$4,G77)</f>
        <v>5</v>
      </c>
      <c r="P77" s="45">
        <f t="shared" si="15"/>
        <v>0</v>
      </c>
      <c r="Q77" s="14">
        <f t="shared" si="16"/>
        <v>0</v>
      </c>
      <c r="R77" s="23">
        <f t="shared" si="24"/>
        <v>0</v>
      </c>
      <c r="S77" s="12">
        <f t="shared" si="17"/>
        <v>0</v>
      </c>
      <c r="T77" s="23">
        <f t="shared" si="18"/>
        <v>0</v>
      </c>
      <c r="U77" s="13">
        <f t="shared" si="19"/>
        <v>0</v>
      </c>
      <c r="V77" s="104" t="str">
        <f>INDEX(商品!Q:Q,MATCH(キーワード!D77,商品!D:D,0),1)</f>
        <v>-</v>
      </c>
      <c r="W77" s="15">
        <f t="shared" si="20"/>
        <v>0</v>
      </c>
      <c r="X77" s="22">
        <f>SUMIFS(当月ワード!$J$3:$J$1000,当月ワード!$D$3:$D$1000,キーワード!$D77,当月ワード!$E$3:$E$1000,キーワード!$F77)</f>
        <v>0</v>
      </c>
      <c r="Y77" s="23">
        <f>SUMIFS(前月ワード!$J$3:$J$1000,前月ワード!$D$3:$D$1000,キーワード!$D77,前月ワード!$E$3:$E$1000,キーワード!$F77)</f>
        <v>0</v>
      </c>
      <c r="Z77" s="23">
        <f>SUMIFS(前々月ワード!$J$3:$J$1000,前々月ワード!$D$3:$D$1000,キーワード!$D77,前々月ワード!$E$3:$E$1000,キーワード!$F77)</f>
        <v>0</v>
      </c>
      <c r="AA77" s="22">
        <f>SUMIFS(当月ワード!$W$3:$W$1000,当月ワード!$D$3:$D$1000,キーワード!$D77,当月ワード!$E$3:$E$1000,キーワード!$F77)</f>
        <v>0</v>
      </c>
      <c r="AB77" s="23">
        <f>SUMIFS(前月ワード!$W$3:$W$1000,前月ワード!$D$3:$D$1000,キーワード!$D77,前月ワード!$E$3:$E$1000,キーワード!$F77)</f>
        <v>0</v>
      </c>
      <c r="AC77" s="23">
        <f>SUMIFS(前々月ワード!$W$3:$W$1000,前々月ワード!$D$3:$D$1000,キーワード!$D77,前々月ワード!$E$3:$E$1000,キーワード!$F77)</f>
        <v>0</v>
      </c>
      <c r="AD77" s="23">
        <f t="shared" si="21"/>
        <v>0</v>
      </c>
      <c r="AE77" s="23">
        <f t="shared" si="21"/>
        <v>0</v>
      </c>
      <c r="AF77" s="23">
        <f t="shared" si="21"/>
        <v>0</v>
      </c>
      <c r="AG77" s="22">
        <f>SUMIFS(当月ワード!$X$3:$X$1000,当月ワード!$D$3:$D$1000,キーワード!$D77,当月ワード!$E$3:$E$1000,キーワード!$F77)</f>
        <v>0</v>
      </c>
      <c r="AH77" s="23">
        <f>SUMIFS(前月ワード!$X$3:$X$1000,前月ワード!$D$3:$D$1000,キーワード!$D77,前月ワード!$E$3:$E$1000,キーワード!$F77)</f>
        <v>0</v>
      </c>
      <c r="AI77" s="23">
        <f>SUMIFS(前々月ワード!$X$3:$X$1000,前々月ワード!$D$3:$D$1000,キーワード!$D77,前々月ワード!$E$3:$E$1000,キーワード!$F77)</f>
        <v>0</v>
      </c>
      <c r="AJ77" s="22">
        <f>SUMIFS(当月ワード!$I$3:$I$1000,当月ワード!$D$3:$D$1000,キーワード!$D77,当月ワード!$E$3:$E$1000,キーワード!$F77)</f>
        <v>0</v>
      </c>
      <c r="AK77" s="23">
        <f>SUMIFS(前月ワード!$I$3:$I$1000,前月ワード!$D$3:$D$1000,キーワード!$D77,前月ワード!$E$3:$E$1000,キーワード!$F77)</f>
        <v>0</v>
      </c>
      <c r="AL77" s="23">
        <f>SUMIFS(前々月ワード!$I$3:$I$1000,前々月ワード!$D$3:$D$1000,キーワード!$D77,前々月ワード!$E$3:$E$1000,キーワード!$F77)</f>
        <v>0</v>
      </c>
      <c r="AM77" s="13">
        <f t="shared" si="22"/>
        <v>0</v>
      </c>
      <c r="AN77" s="13">
        <f t="shared" si="22"/>
        <v>0</v>
      </c>
      <c r="AO77" s="13">
        <f t="shared" si="22"/>
        <v>0</v>
      </c>
      <c r="AP77" s="16">
        <f t="shared" si="23"/>
        <v>0</v>
      </c>
      <c r="AQ77" s="16">
        <f t="shared" si="23"/>
        <v>0</v>
      </c>
      <c r="AR77" s="17">
        <f t="shared" si="23"/>
        <v>0</v>
      </c>
    </row>
    <row r="78" spans="3:44" ht="36.65" customHeight="1">
      <c r="C78" s="20">
        <v>73</v>
      </c>
      <c r="D78" s="53">
        <f>現状ワード設定!B75</f>
        <v>0</v>
      </c>
      <c r="E78" s="26" t="str">
        <f>IFERROR(_xlfn.XLOOKUP($D78,現状商品設定!B:B,現状商品設定!C:C,"-"),"-")</f>
        <v>-</v>
      </c>
      <c r="F78" s="56">
        <f>現状ワード設定!G75</f>
        <v>0</v>
      </c>
      <c r="G78" s="60" t="s">
        <v>46</v>
      </c>
      <c r="H78" s="47" t="str">
        <f>IFERROR(_xlfn.XLOOKUP(D78,商品!$D:$D,商品!$H:$H),"")</f>
        <v/>
      </c>
      <c r="I78" s="50" t="str">
        <f>IFERROR(_xlfn.XLOOKUP(D78&amp;F78,現状ワード設定!J:J,現状ワード設定!H:H),"")</f>
        <v/>
      </c>
      <c r="J78" s="47" t="str">
        <f>IFERROR(_xlfn.XLOOKUP(D78&amp;F78,現状ワード設定!J:J,現状ワード設定!I:I),"")</f>
        <v/>
      </c>
      <c r="K78" s="47" t="e">
        <f>IF(AND(T78&gt;=設定!$C$12,W78&gt;=O78),I78*(1+設定!$F$12),IF(AND(T78&gt;=設定!$C$13,W78&lt;O78),I78*(1+設定!$F$13),IF(AND(T78&lt;設定!$C$14,U78&gt;=設定!$E$14),I78*(1+設定!$F$14),IF(AND(T78&lt;設定!$C$15,U78&lt;設定!$E$15),I78*(1+設定!$F$15),"除外"))))</f>
        <v>#VALUE!</v>
      </c>
      <c r="L78" s="58" t="e">
        <f ca="1">IF(消化率!$I$5&lt;1,K78*消化率!$I$5,IF(U78*V78/(K78*消化率!$I$5)&gt;O78,K78*消化率!$I$5,M78))</f>
        <v>#DIV/0!</v>
      </c>
      <c r="M78" s="58" t="e">
        <f t="shared" si="14"/>
        <v>#VALUE!</v>
      </c>
      <c r="N78" s="58" t="e">
        <f ca="1">IF(ROUNDUP(IF(IF(IF(AND(設定!$D$8&lt;=L78,設定!$D$8&lt;J78),設定!$D$8,IF(AND(J78&lt;=L78,J78&lt;設定!$D$8),J78,IF(AND(L78&lt;=J78,J78&lt;設定!$D$8),J78,L78)))=0,設定!$D$8,IF(AND(設定!$D$8&lt;=L78,設定!$D$8&lt;J78),設定!$D$8,IF(AND(J78&lt;=L78,J78&lt;設定!$D$8),J78,IF(AND(L78&lt;=J78,J78&lt;設定!$D$8),J78,L78))))&lt;=H78,H78+1,IF(IF(AND(設定!$D$8&lt;=L78,設定!$D$8&lt;J78),設定!$D$8,IF(AND(J78&lt;=L78,J78&lt;設定!$D$8),J78,IF(AND(L78&lt;=J78,J78&lt;設定!$D$8),J78,L78)))=0,設定!$D$8,IF(AND(設定!$D$8&lt;=L78,設定!$D$8&lt;J78),設定!$D$8,IF(AND(J78&lt;=L78,J78&lt;設定!$D$8),J78,IF(AND(L78&lt;=J78,J78&lt;設定!$D$8),J78,L78))))),0)&gt;40,ROUNDUP(IF(IF(IF(AND(設定!$D$8&lt;=L78,設定!$D$8&lt;J78),設定!$D$8,IF(AND(J78&lt;=L78,J78&lt;設定!$D$8),J78,IF(AND(L78&lt;=J78,J78&lt;設定!$D$8),J78,L78)))=0,設定!$D$8,IF(AND(設定!$D$8&lt;=L78,設定!$D$8&lt;J78),設定!$D$8,IF(AND(J78&lt;=L78,J78&lt;設定!$D$8),J78,IF(AND(L78&lt;=J78,J78&lt;設定!$D$8),J78,L78))))&lt;=H78,H78+1,IF(IF(AND(設定!$D$8&lt;=L78,設定!$D$8&lt;J78),設定!$D$8,IF(AND(J78&lt;=L78,J78&lt;設定!$D$8),J78,IF(AND(L78&lt;=J78,J78&lt;設定!$D$8),J78,L78)))=0,設定!$D$8,IF(AND(設定!$D$8&lt;=L78,設定!$D$8&lt;J78),設定!$D$8,IF(AND(J78&lt;=L78,J78&lt;設定!$D$8),J78,IF(AND(L78&lt;=J78,J78&lt;設定!$D$8),J78,L78))))),0),40)</f>
        <v>#DIV/0!</v>
      </c>
      <c r="O78" s="55">
        <f>IF(G78="標準",設定!$C$4,G78)</f>
        <v>5</v>
      </c>
      <c r="P78" s="45">
        <f t="shared" si="15"/>
        <v>0</v>
      </c>
      <c r="Q78" s="14">
        <f t="shared" si="16"/>
        <v>0</v>
      </c>
      <c r="R78" s="23">
        <f t="shared" si="24"/>
        <v>0</v>
      </c>
      <c r="S78" s="12">
        <f t="shared" si="17"/>
        <v>0</v>
      </c>
      <c r="T78" s="23">
        <f t="shared" si="18"/>
        <v>0</v>
      </c>
      <c r="U78" s="13">
        <f t="shared" si="19"/>
        <v>0</v>
      </c>
      <c r="V78" s="104" t="str">
        <f>INDEX(商品!Q:Q,MATCH(キーワード!D78,商品!D:D,0),1)</f>
        <v>-</v>
      </c>
      <c r="W78" s="15">
        <f t="shared" si="20"/>
        <v>0</v>
      </c>
      <c r="X78" s="22">
        <f>SUMIFS(当月ワード!$J$3:$J$1000,当月ワード!$D$3:$D$1000,キーワード!$D78,当月ワード!$E$3:$E$1000,キーワード!$F78)</f>
        <v>0</v>
      </c>
      <c r="Y78" s="23">
        <f>SUMIFS(前月ワード!$J$3:$J$1000,前月ワード!$D$3:$D$1000,キーワード!$D78,前月ワード!$E$3:$E$1000,キーワード!$F78)</f>
        <v>0</v>
      </c>
      <c r="Z78" s="23">
        <f>SUMIFS(前々月ワード!$J$3:$J$1000,前々月ワード!$D$3:$D$1000,キーワード!$D78,前々月ワード!$E$3:$E$1000,キーワード!$F78)</f>
        <v>0</v>
      </c>
      <c r="AA78" s="22">
        <f>SUMIFS(当月ワード!$W$3:$W$1000,当月ワード!$D$3:$D$1000,キーワード!$D78,当月ワード!$E$3:$E$1000,キーワード!$F78)</f>
        <v>0</v>
      </c>
      <c r="AB78" s="23">
        <f>SUMIFS(前月ワード!$W$3:$W$1000,前月ワード!$D$3:$D$1000,キーワード!$D78,前月ワード!$E$3:$E$1000,キーワード!$F78)</f>
        <v>0</v>
      </c>
      <c r="AC78" s="23">
        <f>SUMIFS(前々月ワード!$W$3:$W$1000,前々月ワード!$D$3:$D$1000,キーワード!$D78,前々月ワード!$E$3:$E$1000,キーワード!$F78)</f>
        <v>0</v>
      </c>
      <c r="AD78" s="23">
        <f t="shared" si="21"/>
        <v>0</v>
      </c>
      <c r="AE78" s="23">
        <f t="shared" si="21"/>
        <v>0</v>
      </c>
      <c r="AF78" s="23">
        <f t="shared" si="21"/>
        <v>0</v>
      </c>
      <c r="AG78" s="22">
        <f>SUMIFS(当月ワード!$X$3:$X$1000,当月ワード!$D$3:$D$1000,キーワード!$D78,当月ワード!$E$3:$E$1000,キーワード!$F78)</f>
        <v>0</v>
      </c>
      <c r="AH78" s="23">
        <f>SUMIFS(前月ワード!$X$3:$X$1000,前月ワード!$D$3:$D$1000,キーワード!$D78,前月ワード!$E$3:$E$1000,キーワード!$F78)</f>
        <v>0</v>
      </c>
      <c r="AI78" s="23">
        <f>SUMIFS(前々月ワード!$X$3:$X$1000,前々月ワード!$D$3:$D$1000,キーワード!$D78,前々月ワード!$E$3:$E$1000,キーワード!$F78)</f>
        <v>0</v>
      </c>
      <c r="AJ78" s="22">
        <f>SUMIFS(当月ワード!$I$3:$I$1000,当月ワード!$D$3:$D$1000,キーワード!$D78,当月ワード!$E$3:$E$1000,キーワード!$F78)</f>
        <v>0</v>
      </c>
      <c r="AK78" s="23">
        <f>SUMIFS(前月ワード!$I$3:$I$1000,前月ワード!$D$3:$D$1000,キーワード!$D78,前月ワード!$E$3:$E$1000,キーワード!$F78)</f>
        <v>0</v>
      </c>
      <c r="AL78" s="23">
        <f>SUMIFS(前々月ワード!$I$3:$I$1000,前々月ワード!$D$3:$D$1000,キーワード!$D78,前々月ワード!$E$3:$E$1000,キーワード!$F78)</f>
        <v>0</v>
      </c>
      <c r="AM78" s="13">
        <f t="shared" si="22"/>
        <v>0</v>
      </c>
      <c r="AN78" s="13">
        <f t="shared" si="22"/>
        <v>0</v>
      </c>
      <c r="AO78" s="13">
        <f t="shared" si="22"/>
        <v>0</v>
      </c>
      <c r="AP78" s="16">
        <f t="shared" si="23"/>
        <v>0</v>
      </c>
      <c r="AQ78" s="16">
        <f t="shared" si="23"/>
        <v>0</v>
      </c>
      <c r="AR78" s="17">
        <f t="shared" si="23"/>
        <v>0</v>
      </c>
    </row>
    <row r="79" spans="3:44" ht="36.65" customHeight="1">
      <c r="C79" s="20">
        <v>74</v>
      </c>
      <c r="D79" s="53">
        <f>現状ワード設定!B76</f>
        <v>0</v>
      </c>
      <c r="E79" s="26" t="str">
        <f>IFERROR(_xlfn.XLOOKUP($D79,現状商品設定!B:B,現状商品設定!C:C,"-"),"-")</f>
        <v>-</v>
      </c>
      <c r="F79" s="56">
        <f>現状ワード設定!G76</f>
        <v>0</v>
      </c>
      <c r="G79" s="60" t="s">
        <v>46</v>
      </c>
      <c r="H79" s="47" t="str">
        <f>IFERROR(_xlfn.XLOOKUP(D79,商品!$D:$D,商品!$H:$H),"")</f>
        <v/>
      </c>
      <c r="I79" s="50" t="str">
        <f>IFERROR(_xlfn.XLOOKUP(D79&amp;F79,現状ワード設定!J:J,現状ワード設定!H:H),"")</f>
        <v/>
      </c>
      <c r="J79" s="47" t="str">
        <f>IFERROR(_xlfn.XLOOKUP(D79&amp;F79,現状ワード設定!J:J,現状ワード設定!I:I),"")</f>
        <v/>
      </c>
      <c r="K79" s="47" t="e">
        <f>IF(AND(T79&gt;=設定!$C$12,W79&gt;=O79),I79*(1+設定!$F$12),IF(AND(T79&gt;=設定!$C$13,W79&lt;O79),I79*(1+設定!$F$13),IF(AND(T79&lt;設定!$C$14,U79&gt;=設定!$E$14),I79*(1+設定!$F$14),IF(AND(T79&lt;設定!$C$15,U79&lt;設定!$E$15),I79*(1+設定!$F$15),"除外"))))</f>
        <v>#VALUE!</v>
      </c>
      <c r="L79" s="58" t="e">
        <f ca="1">IF(消化率!$I$5&lt;1,K79*消化率!$I$5,IF(U79*V79/(K79*消化率!$I$5)&gt;O79,K79*消化率!$I$5,M79))</f>
        <v>#DIV/0!</v>
      </c>
      <c r="M79" s="58" t="e">
        <f t="shared" si="14"/>
        <v>#VALUE!</v>
      </c>
      <c r="N79" s="58" t="e">
        <f ca="1">IF(ROUNDUP(IF(IF(IF(AND(設定!$D$8&lt;=L79,設定!$D$8&lt;J79),設定!$D$8,IF(AND(J79&lt;=L79,J79&lt;設定!$D$8),J79,IF(AND(L79&lt;=J79,J79&lt;設定!$D$8),J79,L79)))=0,設定!$D$8,IF(AND(設定!$D$8&lt;=L79,設定!$D$8&lt;J79),設定!$D$8,IF(AND(J79&lt;=L79,J79&lt;設定!$D$8),J79,IF(AND(L79&lt;=J79,J79&lt;設定!$D$8),J79,L79))))&lt;=H79,H79+1,IF(IF(AND(設定!$D$8&lt;=L79,設定!$D$8&lt;J79),設定!$D$8,IF(AND(J79&lt;=L79,J79&lt;設定!$D$8),J79,IF(AND(L79&lt;=J79,J79&lt;設定!$D$8),J79,L79)))=0,設定!$D$8,IF(AND(設定!$D$8&lt;=L79,設定!$D$8&lt;J79),設定!$D$8,IF(AND(J79&lt;=L79,J79&lt;設定!$D$8),J79,IF(AND(L79&lt;=J79,J79&lt;設定!$D$8),J79,L79))))),0)&gt;40,ROUNDUP(IF(IF(IF(AND(設定!$D$8&lt;=L79,設定!$D$8&lt;J79),設定!$D$8,IF(AND(J79&lt;=L79,J79&lt;設定!$D$8),J79,IF(AND(L79&lt;=J79,J79&lt;設定!$D$8),J79,L79)))=0,設定!$D$8,IF(AND(設定!$D$8&lt;=L79,設定!$D$8&lt;J79),設定!$D$8,IF(AND(J79&lt;=L79,J79&lt;設定!$D$8),J79,IF(AND(L79&lt;=J79,J79&lt;設定!$D$8),J79,L79))))&lt;=H79,H79+1,IF(IF(AND(設定!$D$8&lt;=L79,設定!$D$8&lt;J79),設定!$D$8,IF(AND(J79&lt;=L79,J79&lt;設定!$D$8),J79,IF(AND(L79&lt;=J79,J79&lt;設定!$D$8),J79,L79)))=0,設定!$D$8,IF(AND(設定!$D$8&lt;=L79,設定!$D$8&lt;J79),設定!$D$8,IF(AND(J79&lt;=L79,J79&lt;設定!$D$8),J79,IF(AND(L79&lt;=J79,J79&lt;設定!$D$8),J79,L79))))),0),40)</f>
        <v>#DIV/0!</v>
      </c>
      <c r="O79" s="55">
        <f>IF(G79="標準",設定!$C$4,G79)</f>
        <v>5</v>
      </c>
      <c r="P79" s="45">
        <f t="shared" si="15"/>
        <v>0</v>
      </c>
      <c r="Q79" s="14">
        <f t="shared" si="16"/>
        <v>0</v>
      </c>
      <c r="R79" s="23">
        <f t="shared" si="24"/>
        <v>0</v>
      </c>
      <c r="S79" s="12">
        <f t="shared" si="17"/>
        <v>0</v>
      </c>
      <c r="T79" s="23">
        <f t="shared" si="18"/>
        <v>0</v>
      </c>
      <c r="U79" s="13">
        <f t="shared" si="19"/>
        <v>0</v>
      </c>
      <c r="V79" s="104" t="str">
        <f>INDEX(商品!Q:Q,MATCH(キーワード!D79,商品!D:D,0),1)</f>
        <v>-</v>
      </c>
      <c r="W79" s="15">
        <f t="shared" si="20"/>
        <v>0</v>
      </c>
      <c r="X79" s="22">
        <f>SUMIFS(当月ワード!$J$3:$J$1000,当月ワード!$D$3:$D$1000,キーワード!$D79,当月ワード!$E$3:$E$1000,キーワード!$F79)</f>
        <v>0</v>
      </c>
      <c r="Y79" s="23">
        <f>SUMIFS(前月ワード!$J$3:$J$1000,前月ワード!$D$3:$D$1000,キーワード!$D79,前月ワード!$E$3:$E$1000,キーワード!$F79)</f>
        <v>0</v>
      </c>
      <c r="Z79" s="23">
        <f>SUMIFS(前々月ワード!$J$3:$J$1000,前々月ワード!$D$3:$D$1000,キーワード!$D79,前々月ワード!$E$3:$E$1000,キーワード!$F79)</f>
        <v>0</v>
      </c>
      <c r="AA79" s="22">
        <f>SUMIFS(当月ワード!$W$3:$W$1000,当月ワード!$D$3:$D$1000,キーワード!$D79,当月ワード!$E$3:$E$1000,キーワード!$F79)</f>
        <v>0</v>
      </c>
      <c r="AB79" s="23">
        <f>SUMIFS(前月ワード!$W$3:$W$1000,前月ワード!$D$3:$D$1000,キーワード!$D79,前月ワード!$E$3:$E$1000,キーワード!$F79)</f>
        <v>0</v>
      </c>
      <c r="AC79" s="23">
        <f>SUMIFS(前々月ワード!$W$3:$W$1000,前々月ワード!$D$3:$D$1000,キーワード!$D79,前々月ワード!$E$3:$E$1000,キーワード!$F79)</f>
        <v>0</v>
      </c>
      <c r="AD79" s="23">
        <f t="shared" si="21"/>
        <v>0</v>
      </c>
      <c r="AE79" s="23">
        <f t="shared" si="21"/>
        <v>0</v>
      </c>
      <c r="AF79" s="23">
        <f t="shared" si="21"/>
        <v>0</v>
      </c>
      <c r="AG79" s="22">
        <f>SUMIFS(当月ワード!$X$3:$X$1000,当月ワード!$D$3:$D$1000,キーワード!$D79,当月ワード!$E$3:$E$1000,キーワード!$F79)</f>
        <v>0</v>
      </c>
      <c r="AH79" s="23">
        <f>SUMIFS(前月ワード!$X$3:$X$1000,前月ワード!$D$3:$D$1000,キーワード!$D79,前月ワード!$E$3:$E$1000,キーワード!$F79)</f>
        <v>0</v>
      </c>
      <c r="AI79" s="23">
        <f>SUMIFS(前々月ワード!$X$3:$X$1000,前々月ワード!$D$3:$D$1000,キーワード!$D79,前々月ワード!$E$3:$E$1000,キーワード!$F79)</f>
        <v>0</v>
      </c>
      <c r="AJ79" s="22">
        <f>SUMIFS(当月ワード!$I$3:$I$1000,当月ワード!$D$3:$D$1000,キーワード!$D79,当月ワード!$E$3:$E$1000,キーワード!$F79)</f>
        <v>0</v>
      </c>
      <c r="AK79" s="23">
        <f>SUMIFS(前月ワード!$I$3:$I$1000,前月ワード!$D$3:$D$1000,キーワード!$D79,前月ワード!$E$3:$E$1000,キーワード!$F79)</f>
        <v>0</v>
      </c>
      <c r="AL79" s="23">
        <f>SUMIFS(前々月ワード!$I$3:$I$1000,前々月ワード!$D$3:$D$1000,キーワード!$D79,前々月ワード!$E$3:$E$1000,キーワード!$F79)</f>
        <v>0</v>
      </c>
      <c r="AM79" s="13">
        <f t="shared" si="22"/>
        <v>0</v>
      </c>
      <c r="AN79" s="13">
        <f t="shared" si="22"/>
        <v>0</v>
      </c>
      <c r="AO79" s="13">
        <f t="shared" si="22"/>
        <v>0</v>
      </c>
      <c r="AP79" s="16">
        <f t="shared" si="23"/>
        <v>0</v>
      </c>
      <c r="AQ79" s="16">
        <f t="shared" si="23"/>
        <v>0</v>
      </c>
      <c r="AR79" s="17">
        <f t="shared" si="23"/>
        <v>0</v>
      </c>
    </row>
    <row r="80" spans="3:44" ht="36.65" customHeight="1">
      <c r="C80" s="20">
        <v>75</v>
      </c>
      <c r="D80" s="53">
        <f>現状ワード設定!B77</f>
        <v>0</v>
      </c>
      <c r="E80" s="26" t="str">
        <f>IFERROR(_xlfn.XLOOKUP($D80,現状商品設定!B:B,現状商品設定!C:C,"-"),"-")</f>
        <v>-</v>
      </c>
      <c r="F80" s="56">
        <f>現状ワード設定!G77</f>
        <v>0</v>
      </c>
      <c r="G80" s="60" t="s">
        <v>46</v>
      </c>
      <c r="H80" s="47" t="str">
        <f>IFERROR(_xlfn.XLOOKUP(D80,商品!$D:$D,商品!$H:$H),"")</f>
        <v/>
      </c>
      <c r="I80" s="50" t="str">
        <f>IFERROR(_xlfn.XLOOKUP(D80&amp;F80,現状ワード設定!J:J,現状ワード設定!H:H),"")</f>
        <v/>
      </c>
      <c r="J80" s="47" t="str">
        <f>IFERROR(_xlfn.XLOOKUP(D80&amp;F80,現状ワード設定!J:J,現状ワード設定!I:I),"")</f>
        <v/>
      </c>
      <c r="K80" s="47" t="e">
        <f>IF(AND(T80&gt;=設定!$C$12,W80&gt;=O80),I80*(1+設定!$F$12),IF(AND(T80&gt;=設定!$C$13,W80&lt;O80),I80*(1+設定!$F$13),IF(AND(T80&lt;設定!$C$14,U80&gt;=設定!$E$14),I80*(1+設定!$F$14),IF(AND(T80&lt;設定!$C$15,U80&lt;設定!$E$15),I80*(1+設定!$F$15),"除外"))))</f>
        <v>#VALUE!</v>
      </c>
      <c r="L80" s="58" t="e">
        <f ca="1">IF(消化率!$I$5&lt;1,K80*消化率!$I$5,IF(U80*V80/(K80*消化率!$I$5)&gt;O80,K80*消化率!$I$5,M80))</f>
        <v>#DIV/0!</v>
      </c>
      <c r="M80" s="58" t="e">
        <f t="shared" si="14"/>
        <v>#VALUE!</v>
      </c>
      <c r="N80" s="58" t="e">
        <f ca="1">IF(ROUNDUP(IF(IF(IF(AND(設定!$D$8&lt;=L80,設定!$D$8&lt;J80),設定!$D$8,IF(AND(J80&lt;=L80,J80&lt;設定!$D$8),J80,IF(AND(L80&lt;=J80,J80&lt;設定!$D$8),J80,L80)))=0,設定!$D$8,IF(AND(設定!$D$8&lt;=L80,設定!$D$8&lt;J80),設定!$D$8,IF(AND(J80&lt;=L80,J80&lt;設定!$D$8),J80,IF(AND(L80&lt;=J80,J80&lt;設定!$D$8),J80,L80))))&lt;=H80,H80+1,IF(IF(AND(設定!$D$8&lt;=L80,設定!$D$8&lt;J80),設定!$D$8,IF(AND(J80&lt;=L80,J80&lt;設定!$D$8),J80,IF(AND(L80&lt;=J80,J80&lt;設定!$D$8),J80,L80)))=0,設定!$D$8,IF(AND(設定!$D$8&lt;=L80,設定!$D$8&lt;J80),設定!$D$8,IF(AND(J80&lt;=L80,J80&lt;設定!$D$8),J80,IF(AND(L80&lt;=J80,J80&lt;設定!$D$8),J80,L80))))),0)&gt;40,ROUNDUP(IF(IF(IF(AND(設定!$D$8&lt;=L80,設定!$D$8&lt;J80),設定!$D$8,IF(AND(J80&lt;=L80,J80&lt;設定!$D$8),J80,IF(AND(L80&lt;=J80,J80&lt;設定!$D$8),J80,L80)))=0,設定!$D$8,IF(AND(設定!$D$8&lt;=L80,設定!$D$8&lt;J80),設定!$D$8,IF(AND(J80&lt;=L80,J80&lt;設定!$D$8),J80,IF(AND(L80&lt;=J80,J80&lt;設定!$D$8),J80,L80))))&lt;=H80,H80+1,IF(IF(AND(設定!$D$8&lt;=L80,設定!$D$8&lt;J80),設定!$D$8,IF(AND(J80&lt;=L80,J80&lt;設定!$D$8),J80,IF(AND(L80&lt;=J80,J80&lt;設定!$D$8),J80,L80)))=0,設定!$D$8,IF(AND(設定!$D$8&lt;=L80,設定!$D$8&lt;J80),設定!$D$8,IF(AND(J80&lt;=L80,J80&lt;設定!$D$8),J80,IF(AND(L80&lt;=J80,J80&lt;設定!$D$8),J80,L80))))),0),40)</f>
        <v>#DIV/0!</v>
      </c>
      <c r="O80" s="55">
        <f>IF(G80="標準",設定!$C$4,G80)</f>
        <v>5</v>
      </c>
      <c r="P80" s="45">
        <f t="shared" si="15"/>
        <v>0</v>
      </c>
      <c r="Q80" s="14">
        <f t="shared" si="16"/>
        <v>0</v>
      </c>
      <c r="R80" s="23">
        <f t="shared" si="24"/>
        <v>0</v>
      </c>
      <c r="S80" s="12">
        <f t="shared" si="17"/>
        <v>0</v>
      </c>
      <c r="T80" s="23">
        <f t="shared" si="18"/>
        <v>0</v>
      </c>
      <c r="U80" s="13">
        <f t="shared" si="19"/>
        <v>0</v>
      </c>
      <c r="V80" s="104" t="str">
        <f>INDEX(商品!Q:Q,MATCH(キーワード!D80,商品!D:D,0),1)</f>
        <v>-</v>
      </c>
      <c r="W80" s="15">
        <f t="shared" si="20"/>
        <v>0</v>
      </c>
      <c r="X80" s="22">
        <f>SUMIFS(当月ワード!$J$3:$J$1000,当月ワード!$D$3:$D$1000,キーワード!$D80,当月ワード!$E$3:$E$1000,キーワード!$F80)</f>
        <v>0</v>
      </c>
      <c r="Y80" s="23">
        <f>SUMIFS(前月ワード!$J$3:$J$1000,前月ワード!$D$3:$D$1000,キーワード!$D80,前月ワード!$E$3:$E$1000,キーワード!$F80)</f>
        <v>0</v>
      </c>
      <c r="Z80" s="23">
        <f>SUMIFS(前々月ワード!$J$3:$J$1000,前々月ワード!$D$3:$D$1000,キーワード!$D80,前々月ワード!$E$3:$E$1000,キーワード!$F80)</f>
        <v>0</v>
      </c>
      <c r="AA80" s="22">
        <f>SUMIFS(当月ワード!$W$3:$W$1000,当月ワード!$D$3:$D$1000,キーワード!$D80,当月ワード!$E$3:$E$1000,キーワード!$F80)</f>
        <v>0</v>
      </c>
      <c r="AB80" s="23">
        <f>SUMIFS(前月ワード!$W$3:$W$1000,前月ワード!$D$3:$D$1000,キーワード!$D80,前月ワード!$E$3:$E$1000,キーワード!$F80)</f>
        <v>0</v>
      </c>
      <c r="AC80" s="23">
        <f>SUMIFS(前々月ワード!$W$3:$W$1000,前々月ワード!$D$3:$D$1000,キーワード!$D80,前々月ワード!$E$3:$E$1000,キーワード!$F80)</f>
        <v>0</v>
      </c>
      <c r="AD80" s="23">
        <f t="shared" si="21"/>
        <v>0</v>
      </c>
      <c r="AE80" s="23">
        <f t="shared" si="21"/>
        <v>0</v>
      </c>
      <c r="AF80" s="23">
        <f t="shared" si="21"/>
        <v>0</v>
      </c>
      <c r="AG80" s="22">
        <f>SUMIFS(当月ワード!$X$3:$X$1000,当月ワード!$D$3:$D$1000,キーワード!$D80,当月ワード!$E$3:$E$1000,キーワード!$F80)</f>
        <v>0</v>
      </c>
      <c r="AH80" s="23">
        <f>SUMIFS(前月ワード!$X$3:$X$1000,前月ワード!$D$3:$D$1000,キーワード!$D80,前月ワード!$E$3:$E$1000,キーワード!$F80)</f>
        <v>0</v>
      </c>
      <c r="AI80" s="23">
        <f>SUMIFS(前々月ワード!$X$3:$X$1000,前々月ワード!$D$3:$D$1000,キーワード!$D80,前々月ワード!$E$3:$E$1000,キーワード!$F80)</f>
        <v>0</v>
      </c>
      <c r="AJ80" s="22">
        <f>SUMIFS(当月ワード!$I$3:$I$1000,当月ワード!$D$3:$D$1000,キーワード!$D80,当月ワード!$E$3:$E$1000,キーワード!$F80)</f>
        <v>0</v>
      </c>
      <c r="AK80" s="23">
        <f>SUMIFS(前月ワード!$I$3:$I$1000,前月ワード!$D$3:$D$1000,キーワード!$D80,前月ワード!$E$3:$E$1000,キーワード!$F80)</f>
        <v>0</v>
      </c>
      <c r="AL80" s="23">
        <f>SUMIFS(前々月ワード!$I$3:$I$1000,前々月ワード!$D$3:$D$1000,キーワード!$D80,前々月ワード!$E$3:$E$1000,キーワード!$F80)</f>
        <v>0</v>
      </c>
      <c r="AM80" s="13">
        <f t="shared" si="22"/>
        <v>0</v>
      </c>
      <c r="AN80" s="13">
        <f t="shared" si="22"/>
        <v>0</v>
      </c>
      <c r="AO80" s="13">
        <f t="shared" si="22"/>
        <v>0</v>
      </c>
      <c r="AP80" s="16">
        <f t="shared" si="23"/>
        <v>0</v>
      </c>
      <c r="AQ80" s="16">
        <f t="shared" si="23"/>
        <v>0</v>
      </c>
      <c r="AR80" s="17">
        <f t="shared" si="23"/>
        <v>0</v>
      </c>
    </row>
    <row r="81" spans="3:44" ht="36.65" customHeight="1">
      <c r="C81" s="20">
        <v>76</v>
      </c>
      <c r="D81" s="53">
        <f>現状ワード設定!B78</f>
        <v>0</v>
      </c>
      <c r="E81" s="26" t="str">
        <f>IFERROR(_xlfn.XLOOKUP($D81,現状商品設定!B:B,現状商品設定!C:C,"-"),"-")</f>
        <v>-</v>
      </c>
      <c r="F81" s="56">
        <f>現状ワード設定!G78</f>
        <v>0</v>
      </c>
      <c r="G81" s="60" t="s">
        <v>46</v>
      </c>
      <c r="H81" s="47" t="str">
        <f>IFERROR(_xlfn.XLOOKUP(D81,商品!$D:$D,商品!$H:$H),"")</f>
        <v/>
      </c>
      <c r="I81" s="50" t="str">
        <f>IFERROR(_xlfn.XLOOKUP(D81&amp;F81,現状ワード設定!J:J,現状ワード設定!H:H),"")</f>
        <v/>
      </c>
      <c r="J81" s="47" t="str">
        <f>IFERROR(_xlfn.XLOOKUP(D81&amp;F81,現状ワード設定!J:J,現状ワード設定!I:I),"")</f>
        <v/>
      </c>
      <c r="K81" s="47" t="e">
        <f>IF(AND(T81&gt;=設定!$C$12,W81&gt;=O81),I81*(1+設定!$F$12),IF(AND(T81&gt;=設定!$C$13,W81&lt;O81),I81*(1+設定!$F$13),IF(AND(T81&lt;設定!$C$14,U81&gt;=設定!$E$14),I81*(1+設定!$F$14),IF(AND(T81&lt;設定!$C$15,U81&lt;設定!$E$15),I81*(1+設定!$F$15),"除外"))))</f>
        <v>#VALUE!</v>
      </c>
      <c r="L81" s="58" t="e">
        <f ca="1">IF(消化率!$I$5&lt;1,K81*消化率!$I$5,IF(U81*V81/(K81*消化率!$I$5)&gt;O81,K81*消化率!$I$5,M81))</f>
        <v>#DIV/0!</v>
      </c>
      <c r="M81" s="58" t="e">
        <f t="shared" si="14"/>
        <v>#VALUE!</v>
      </c>
      <c r="N81" s="58" t="e">
        <f ca="1">IF(ROUNDUP(IF(IF(IF(AND(設定!$D$8&lt;=L81,設定!$D$8&lt;J81),設定!$D$8,IF(AND(J81&lt;=L81,J81&lt;設定!$D$8),J81,IF(AND(L81&lt;=J81,J81&lt;設定!$D$8),J81,L81)))=0,設定!$D$8,IF(AND(設定!$D$8&lt;=L81,設定!$D$8&lt;J81),設定!$D$8,IF(AND(J81&lt;=L81,J81&lt;設定!$D$8),J81,IF(AND(L81&lt;=J81,J81&lt;設定!$D$8),J81,L81))))&lt;=H81,H81+1,IF(IF(AND(設定!$D$8&lt;=L81,設定!$D$8&lt;J81),設定!$D$8,IF(AND(J81&lt;=L81,J81&lt;設定!$D$8),J81,IF(AND(L81&lt;=J81,J81&lt;設定!$D$8),J81,L81)))=0,設定!$D$8,IF(AND(設定!$D$8&lt;=L81,設定!$D$8&lt;J81),設定!$D$8,IF(AND(J81&lt;=L81,J81&lt;設定!$D$8),J81,IF(AND(L81&lt;=J81,J81&lt;設定!$D$8),J81,L81))))),0)&gt;40,ROUNDUP(IF(IF(IF(AND(設定!$D$8&lt;=L81,設定!$D$8&lt;J81),設定!$D$8,IF(AND(J81&lt;=L81,J81&lt;設定!$D$8),J81,IF(AND(L81&lt;=J81,J81&lt;設定!$D$8),J81,L81)))=0,設定!$D$8,IF(AND(設定!$D$8&lt;=L81,設定!$D$8&lt;J81),設定!$D$8,IF(AND(J81&lt;=L81,J81&lt;設定!$D$8),J81,IF(AND(L81&lt;=J81,J81&lt;設定!$D$8),J81,L81))))&lt;=H81,H81+1,IF(IF(AND(設定!$D$8&lt;=L81,設定!$D$8&lt;J81),設定!$D$8,IF(AND(J81&lt;=L81,J81&lt;設定!$D$8),J81,IF(AND(L81&lt;=J81,J81&lt;設定!$D$8),J81,L81)))=0,設定!$D$8,IF(AND(設定!$D$8&lt;=L81,設定!$D$8&lt;J81),設定!$D$8,IF(AND(J81&lt;=L81,J81&lt;設定!$D$8),J81,IF(AND(L81&lt;=J81,J81&lt;設定!$D$8),J81,L81))))),0),40)</f>
        <v>#DIV/0!</v>
      </c>
      <c r="O81" s="55">
        <f>IF(G81="標準",設定!$C$4,G81)</f>
        <v>5</v>
      </c>
      <c r="P81" s="45">
        <f t="shared" si="15"/>
        <v>0</v>
      </c>
      <c r="Q81" s="14">
        <f t="shared" si="16"/>
        <v>0</v>
      </c>
      <c r="R81" s="23">
        <f t="shared" si="24"/>
        <v>0</v>
      </c>
      <c r="S81" s="12">
        <f t="shared" si="17"/>
        <v>0</v>
      </c>
      <c r="T81" s="23">
        <f t="shared" si="18"/>
        <v>0</v>
      </c>
      <c r="U81" s="13">
        <f t="shared" si="19"/>
        <v>0</v>
      </c>
      <c r="V81" s="104" t="str">
        <f>INDEX(商品!Q:Q,MATCH(キーワード!D81,商品!D:D,0),1)</f>
        <v>-</v>
      </c>
      <c r="W81" s="15">
        <f t="shared" si="20"/>
        <v>0</v>
      </c>
      <c r="X81" s="22">
        <f>SUMIFS(当月ワード!$J$3:$J$1000,当月ワード!$D$3:$D$1000,キーワード!$D81,当月ワード!$E$3:$E$1000,キーワード!$F81)</f>
        <v>0</v>
      </c>
      <c r="Y81" s="23">
        <f>SUMIFS(前月ワード!$J$3:$J$1000,前月ワード!$D$3:$D$1000,キーワード!$D81,前月ワード!$E$3:$E$1000,キーワード!$F81)</f>
        <v>0</v>
      </c>
      <c r="Z81" s="23">
        <f>SUMIFS(前々月ワード!$J$3:$J$1000,前々月ワード!$D$3:$D$1000,キーワード!$D81,前々月ワード!$E$3:$E$1000,キーワード!$F81)</f>
        <v>0</v>
      </c>
      <c r="AA81" s="22">
        <f>SUMIFS(当月ワード!$W$3:$W$1000,当月ワード!$D$3:$D$1000,キーワード!$D81,当月ワード!$E$3:$E$1000,キーワード!$F81)</f>
        <v>0</v>
      </c>
      <c r="AB81" s="23">
        <f>SUMIFS(前月ワード!$W$3:$W$1000,前月ワード!$D$3:$D$1000,キーワード!$D81,前月ワード!$E$3:$E$1000,キーワード!$F81)</f>
        <v>0</v>
      </c>
      <c r="AC81" s="23">
        <f>SUMIFS(前々月ワード!$W$3:$W$1000,前々月ワード!$D$3:$D$1000,キーワード!$D81,前々月ワード!$E$3:$E$1000,キーワード!$F81)</f>
        <v>0</v>
      </c>
      <c r="AD81" s="23">
        <f t="shared" si="21"/>
        <v>0</v>
      </c>
      <c r="AE81" s="23">
        <f t="shared" si="21"/>
        <v>0</v>
      </c>
      <c r="AF81" s="23">
        <f t="shared" si="21"/>
        <v>0</v>
      </c>
      <c r="AG81" s="22">
        <f>SUMIFS(当月ワード!$X$3:$X$1000,当月ワード!$D$3:$D$1000,キーワード!$D81,当月ワード!$E$3:$E$1000,キーワード!$F81)</f>
        <v>0</v>
      </c>
      <c r="AH81" s="23">
        <f>SUMIFS(前月ワード!$X$3:$X$1000,前月ワード!$D$3:$D$1000,キーワード!$D81,前月ワード!$E$3:$E$1000,キーワード!$F81)</f>
        <v>0</v>
      </c>
      <c r="AI81" s="23">
        <f>SUMIFS(前々月ワード!$X$3:$X$1000,前々月ワード!$D$3:$D$1000,キーワード!$D81,前々月ワード!$E$3:$E$1000,キーワード!$F81)</f>
        <v>0</v>
      </c>
      <c r="AJ81" s="22">
        <f>SUMIFS(当月ワード!$I$3:$I$1000,当月ワード!$D$3:$D$1000,キーワード!$D81,当月ワード!$E$3:$E$1000,キーワード!$F81)</f>
        <v>0</v>
      </c>
      <c r="AK81" s="23">
        <f>SUMIFS(前月ワード!$I$3:$I$1000,前月ワード!$D$3:$D$1000,キーワード!$D81,前月ワード!$E$3:$E$1000,キーワード!$F81)</f>
        <v>0</v>
      </c>
      <c r="AL81" s="23">
        <f>SUMIFS(前々月ワード!$I$3:$I$1000,前々月ワード!$D$3:$D$1000,キーワード!$D81,前々月ワード!$E$3:$E$1000,キーワード!$F81)</f>
        <v>0</v>
      </c>
      <c r="AM81" s="13">
        <f t="shared" si="22"/>
        <v>0</v>
      </c>
      <c r="AN81" s="13">
        <f t="shared" si="22"/>
        <v>0</v>
      </c>
      <c r="AO81" s="13">
        <f t="shared" si="22"/>
        <v>0</v>
      </c>
      <c r="AP81" s="16">
        <f t="shared" si="23"/>
        <v>0</v>
      </c>
      <c r="AQ81" s="16">
        <f t="shared" si="23"/>
        <v>0</v>
      </c>
      <c r="AR81" s="17">
        <f t="shared" si="23"/>
        <v>0</v>
      </c>
    </row>
    <row r="82" spans="3:44" ht="36.65" customHeight="1">
      <c r="C82" s="20">
        <v>77</v>
      </c>
      <c r="D82" s="53">
        <f>現状ワード設定!B79</f>
        <v>0</v>
      </c>
      <c r="E82" s="26" t="str">
        <f>IFERROR(_xlfn.XLOOKUP($D82,現状商品設定!B:B,現状商品設定!C:C,"-"),"-")</f>
        <v>-</v>
      </c>
      <c r="F82" s="56">
        <f>現状ワード設定!G79</f>
        <v>0</v>
      </c>
      <c r="G82" s="60" t="s">
        <v>46</v>
      </c>
      <c r="H82" s="47" t="str">
        <f>IFERROR(_xlfn.XLOOKUP(D82,商品!$D:$D,商品!$H:$H),"")</f>
        <v/>
      </c>
      <c r="I82" s="50" t="str">
        <f>IFERROR(_xlfn.XLOOKUP(D82&amp;F82,現状ワード設定!J:J,現状ワード設定!H:H),"")</f>
        <v/>
      </c>
      <c r="J82" s="47" t="str">
        <f>IFERROR(_xlfn.XLOOKUP(D82&amp;F82,現状ワード設定!J:J,現状ワード設定!I:I),"")</f>
        <v/>
      </c>
      <c r="K82" s="47" t="e">
        <f>IF(AND(T82&gt;=設定!$C$12,W82&gt;=O82),I82*(1+設定!$F$12),IF(AND(T82&gt;=設定!$C$13,W82&lt;O82),I82*(1+設定!$F$13),IF(AND(T82&lt;設定!$C$14,U82&gt;=設定!$E$14),I82*(1+設定!$F$14),IF(AND(T82&lt;設定!$C$15,U82&lt;設定!$E$15),I82*(1+設定!$F$15),"除外"))))</f>
        <v>#VALUE!</v>
      </c>
      <c r="L82" s="58" t="e">
        <f ca="1">IF(消化率!$I$5&lt;1,K82*消化率!$I$5,IF(U82*V82/(K82*消化率!$I$5)&gt;O82,K82*消化率!$I$5,M82))</f>
        <v>#DIV/0!</v>
      </c>
      <c r="M82" s="58" t="e">
        <f t="shared" si="14"/>
        <v>#VALUE!</v>
      </c>
      <c r="N82" s="58" t="e">
        <f ca="1">IF(ROUNDUP(IF(IF(IF(AND(設定!$D$8&lt;=L82,設定!$D$8&lt;J82),設定!$D$8,IF(AND(J82&lt;=L82,J82&lt;設定!$D$8),J82,IF(AND(L82&lt;=J82,J82&lt;設定!$D$8),J82,L82)))=0,設定!$D$8,IF(AND(設定!$D$8&lt;=L82,設定!$D$8&lt;J82),設定!$D$8,IF(AND(J82&lt;=L82,J82&lt;設定!$D$8),J82,IF(AND(L82&lt;=J82,J82&lt;設定!$D$8),J82,L82))))&lt;=H82,H82+1,IF(IF(AND(設定!$D$8&lt;=L82,設定!$D$8&lt;J82),設定!$D$8,IF(AND(J82&lt;=L82,J82&lt;設定!$D$8),J82,IF(AND(L82&lt;=J82,J82&lt;設定!$D$8),J82,L82)))=0,設定!$D$8,IF(AND(設定!$D$8&lt;=L82,設定!$D$8&lt;J82),設定!$D$8,IF(AND(J82&lt;=L82,J82&lt;設定!$D$8),J82,IF(AND(L82&lt;=J82,J82&lt;設定!$D$8),J82,L82))))),0)&gt;40,ROUNDUP(IF(IF(IF(AND(設定!$D$8&lt;=L82,設定!$D$8&lt;J82),設定!$D$8,IF(AND(J82&lt;=L82,J82&lt;設定!$D$8),J82,IF(AND(L82&lt;=J82,J82&lt;設定!$D$8),J82,L82)))=0,設定!$D$8,IF(AND(設定!$D$8&lt;=L82,設定!$D$8&lt;J82),設定!$D$8,IF(AND(J82&lt;=L82,J82&lt;設定!$D$8),J82,IF(AND(L82&lt;=J82,J82&lt;設定!$D$8),J82,L82))))&lt;=H82,H82+1,IF(IF(AND(設定!$D$8&lt;=L82,設定!$D$8&lt;J82),設定!$D$8,IF(AND(J82&lt;=L82,J82&lt;設定!$D$8),J82,IF(AND(L82&lt;=J82,J82&lt;設定!$D$8),J82,L82)))=0,設定!$D$8,IF(AND(設定!$D$8&lt;=L82,設定!$D$8&lt;J82),設定!$D$8,IF(AND(J82&lt;=L82,J82&lt;設定!$D$8),J82,IF(AND(L82&lt;=J82,J82&lt;設定!$D$8),J82,L82))))),0),40)</f>
        <v>#DIV/0!</v>
      </c>
      <c r="O82" s="55">
        <f>IF(G82="標準",設定!$C$4,G82)</f>
        <v>5</v>
      </c>
      <c r="P82" s="45">
        <f t="shared" si="15"/>
        <v>0</v>
      </c>
      <c r="Q82" s="14">
        <f t="shared" si="16"/>
        <v>0</v>
      </c>
      <c r="R82" s="23">
        <f t="shared" si="24"/>
        <v>0</v>
      </c>
      <c r="S82" s="12">
        <f t="shared" si="17"/>
        <v>0</v>
      </c>
      <c r="T82" s="23">
        <f t="shared" si="18"/>
        <v>0</v>
      </c>
      <c r="U82" s="13">
        <f t="shared" si="19"/>
        <v>0</v>
      </c>
      <c r="V82" s="104" t="str">
        <f>INDEX(商品!Q:Q,MATCH(キーワード!D82,商品!D:D,0),1)</f>
        <v>-</v>
      </c>
      <c r="W82" s="15">
        <f t="shared" si="20"/>
        <v>0</v>
      </c>
      <c r="X82" s="22">
        <f>SUMIFS(当月ワード!$J$3:$J$1000,当月ワード!$D$3:$D$1000,キーワード!$D82,当月ワード!$E$3:$E$1000,キーワード!$F82)</f>
        <v>0</v>
      </c>
      <c r="Y82" s="23">
        <f>SUMIFS(前月ワード!$J$3:$J$1000,前月ワード!$D$3:$D$1000,キーワード!$D82,前月ワード!$E$3:$E$1000,キーワード!$F82)</f>
        <v>0</v>
      </c>
      <c r="Z82" s="23">
        <f>SUMIFS(前々月ワード!$J$3:$J$1000,前々月ワード!$D$3:$D$1000,キーワード!$D82,前々月ワード!$E$3:$E$1000,キーワード!$F82)</f>
        <v>0</v>
      </c>
      <c r="AA82" s="22">
        <f>SUMIFS(当月ワード!$W$3:$W$1000,当月ワード!$D$3:$D$1000,キーワード!$D82,当月ワード!$E$3:$E$1000,キーワード!$F82)</f>
        <v>0</v>
      </c>
      <c r="AB82" s="23">
        <f>SUMIFS(前月ワード!$W$3:$W$1000,前月ワード!$D$3:$D$1000,キーワード!$D82,前月ワード!$E$3:$E$1000,キーワード!$F82)</f>
        <v>0</v>
      </c>
      <c r="AC82" s="23">
        <f>SUMIFS(前々月ワード!$W$3:$W$1000,前々月ワード!$D$3:$D$1000,キーワード!$D82,前々月ワード!$E$3:$E$1000,キーワード!$F82)</f>
        <v>0</v>
      </c>
      <c r="AD82" s="23">
        <f t="shared" si="21"/>
        <v>0</v>
      </c>
      <c r="AE82" s="23">
        <f t="shared" si="21"/>
        <v>0</v>
      </c>
      <c r="AF82" s="23">
        <f t="shared" si="21"/>
        <v>0</v>
      </c>
      <c r="AG82" s="22">
        <f>SUMIFS(当月ワード!$X$3:$X$1000,当月ワード!$D$3:$D$1000,キーワード!$D82,当月ワード!$E$3:$E$1000,キーワード!$F82)</f>
        <v>0</v>
      </c>
      <c r="AH82" s="23">
        <f>SUMIFS(前月ワード!$X$3:$X$1000,前月ワード!$D$3:$D$1000,キーワード!$D82,前月ワード!$E$3:$E$1000,キーワード!$F82)</f>
        <v>0</v>
      </c>
      <c r="AI82" s="23">
        <f>SUMIFS(前々月ワード!$X$3:$X$1000,前々月ワード!$D$3:$D$1000,キーワード!$D82,前々月ワード!$E$3:$E$1000,キーワード!$F82)</f>
        <v>0</v>
      </c>
      <c r="AJ82" s="22">
        <f>SUMIFS(当月ワード!$I$3:$I$1000,当月ワード!$D$3:$D$1000,キーワード!$D82,当月ワード!$E$3:$E$1000,キーワード!$F82)</f>
        <v>0</v>
      </c>
      <c r="AK82" s="23">
        <f>SUMIFS(前月ワード!$I$3:$I$1000,前月ワード!$D$3:$D$1000,キーワード!$D82,前月ワード!$E$3:$E$1000,キーワード!$F82)</f>
        <v>0</v>
      </c>
      <c r="AL82" s="23">
        <f>SUMIFS(前々月ワード!$I$3:$I$1000,前々月ワード!$D$3:$D$1000,キーワード!$D82,前々月ワード!$E$3:$E$1000,キーワード!$F82)</f>
        <v>0</v>
      </c>
      <c r="AM82" s="13">
        <f t="shared" si="22"/>
        <v>0</v>
      </c>
      <c r="AN82" s="13">
        <f t="shared" si="22"/>
        <v>0</v>
      </c>
      <c r="AO82" s="13">
        <f t="shared" si="22"/>
        <v>0</v>
      </c>
      <c r="AP82" s="16">
        <f t="shared" si="23"/>
        <v>0</v>
      </c>
      <c r="AQ82" s="16">
        <f t="shared" si="23"/>
        <v>0</v>
      </c>
      <c r="AR82" s="17">
        <f t="shared" si="23"/>
        <v>0</v>
      </c>
    </row>
    <row r="83" spans="3:44" ht="36.65" customHeight="1">
      <c r="C83" s="20">
        <v>78</v>
      </c>
      <c r="D83" s="53">
        <f>現状ワード設定!B80</f>
        <v>0</v>
      </c>
      <c r="E83" s="26" t="str">
        <f>IFERROR(_xlfn.XLOOKUP($D83,現状商品設定!B:B,現状商品設定!C:C,"-"),"-")</f>
        <v>-</v>
      </c>
      <c r="F83" s="56">
        <f>現状ワード設定!G80</f>
        <v>0</v>
      </c>
      <c r="G83" s="60" t="s">
        <v>46</v>
      </c>
      <c r="H83" s="47" t="str">
        <f>IFERROR(_xlfn.XLOOKUP(D83,商品!$D:$D,商品!$H:$H),"")</f>
        <v/>
      </c>
      <c r="I83" s="50" t="str">
        <f>IFERROR(_xlfn.XLOOKUP(D83&amp;F83,現状ワード設定!J:J,現状ワード設定!H:H),"")</f>
        <v/>
      </c>
      <c r="J83" s="47" t="str">
        <f>IFERROR(_xlfn.XLOOKUP(D83&amp;F83,現状ワード設定!J:J,現状ワード設定!I:I),"")</f>
        <v/>
      </c>
      <c r="K83" s="47" t="e">
        <f>IF(AND(T83&gt;=設定!$C$12,W83&gt;=O83),I83*(1+設定!$F$12),IF(AND(T83&gt;=設定!$C$13,W83&lt;O83),I83*(1+設定!$F$13),IF(AND(T83&lt;設定!$C$14,U83&gt;=設定!$E$14),I83*(1+設定!$F$14),IF(AND(T83&lt;設定!$C$15,U83&lt;設定!$E$15),I83*(1+設定!$F$15),"除外"))))</f>
        <v>#VALUE!</v>
      </c>
      <c r="L83" s="58" t="e">
        <f ca="1">IF(消化率!$I$5&lt;1,K83*消化率!$I$5,IF(U83*V83/(K83*消化率!$I$5)&gt;O83,K83*消化率!$I$5,M83))</f>
        <v>#DIV/0!</v>
      </c>
      <c r="M83" s="58" t="e">
        <f t="shared" si="14"/>
        <v>#VALUE!</v>
      </c>
      <c r="N83" s="58" t="e">
        <f ca="1">IF(ROUNDUP(IF(IF(IF(AND(設定!$D$8&lt;=L83,設定!$D$8&lt;J83),設定!$D$8,IF(AND(J83&lt;=L83,J83&lt;設定!$D$8),J83,IF(AND(L83&lt;=J83,J83&lt;設定!$D$8),J83,L83)))=0,設定!$D$8,IF(AND(設定!$D$8&lt;=L83,設定!$D$8&lt;J83),設定!$D$8,IF(AND(J83&lt;=L83,J83&lt;設定!$D$8),J83,IF(AND(L83&lt;=J83,J83&lt;設定!$D$8),J83,L83))))&lt;=H83,H83+1,IF(IF(AND(設定!$D$8&lt;=L83,設定!$D$8&lt;J83),設定!$D$8,IF(AND(J83&lt;=L83,J83&lt;設定!$D$8),J83,IF(AND(L83&lt;=J83,J83&lt;設定!$D$8),J83,L83)))=0,設定!$D$8,IF(AND(設定!$D$8&lt;=L83,設定!$D$8&lt;J83),設定!$D$8,IF(AND(J83&lt;=L83,J83&lt;設定!$D$8),J83,IF(AND(L83&lt;=J83,J83&lt;設定!$D$8),J83,L83))))),0)&gt;40,ROUNDUP(IF(IF(IF(AND(設定!$D$8&lt;=L83,設定!$D$8&lt;J83),設定!$D$8,IF(AND(J83&lt;=L83,J83&lt;設定!$D$8),J83,IF(AND(L83&lt;=J83,J83&lt;設定!$D$8),J83,L83)))=0,設定!$D$8,IF(AND(設定!$D$8&lt;=L83,設定!$D$8&lt;J83),設定!$D$8,IF(AND(J83&lt;=L83,J83&lt;設定!$D$8),J83,IF(AND(L83&lt;=J83,J83&lt;設定!$D$8),J83,L83))))&lt;=H83,H83+1,IF(IF(AND(設定!$D$8&lt;=L83,設定!$D$8&lt;J83),設定!$D$8,IF(AND(J83&lt;=L83,J83&lt;設定!$D$8),J83,IF(AND(L83&lt;=J83,J83&lt;設定!$D$8),J83,L83)))=0,設定!$D$8,IF(AND(設定!$D$8&lt;=L83,設定!$D$8&lt;J83),設定!$D$8,IF(AND(J83&lt;=L83,J83&lt;設定!$D$8),J83,IF(AND(L83&lt;=J83,J83&lt;設定!$D$8),J83,L83))))),0),40)</f>
        <v>#DIV/0!</v>
      </c>
      <c r="O83" s="55">
        <f>IF(G83="標準",設定!$C$4,G83)</f>
        <v>5</v>
      </c>
      <c r="P83" s="45">
        <f t="shared" si="15"/>
        <v>0</v>
      </c>
      <c r="Q83" s="14">
        <f t="shared" si="16"/>
        <v>0</v>
      </c>
      <c r="R83" s="23">
        <f t="shared" si="24"/>
        <v>0</v>
      </c>
      <c r="S83" s="12">
        <f t="shared" si="17"/>
        <v>0</v>
      </c>
      <c r="T83" s="23">
        <f t="shared" si="18"/>
        <v>0</v>
      </c>
      <c r="U83" s="13">
        <f t="shared" si="19"/>
        <v>0</v>
      </c>
      <c r="V83" s="104" t="str">
        <f>INDEX(商品!Q:Q,MATCH(キーワード!D83,商品!D:D,0),1)</f>
        <v>-</v>
      </c>
      <c r="W83" s="15">
        <f t="shared" si="20"/>
        <v>0</v>
      </c>
      <c r="X83" s="22">
        <f>SUMIFS(当月ワード!$J$3:$J$1000,当月ワード!$D$3:$D$1000,キーワード!$D83,当月ワード!$E$3:$E$1000,キーワード!$F83)</f>
        <v>0</v>
      </c>
      <c r="Y83" s="23">
        <f>SUMIFS(前月ワード!$J$3:$J$1000,前月ワード!$D$3:$D$1000,キーワード!$D83,前月ワード!$E$3:$E$1000,キーワード!$F83)</f>
        <v>0</v>
      </c>
      <c r="Z83" s="23">
        <f>SUMIFS(前々月ワード!$J$3:$J$1000,前々月ワード!$D$3:$D$1000,キーワード!$D83,前々月ワード!$E$3:$E$1000,キーワード!$F83)</f>
        <v>0</v>
      </c>
      <c r="AA83" s="22">
        <f>SUMIFS(当月ワード!$W$3:$W$1000,当月ワード!$D$3:$D$1000,キーワード!$D83,当月ワード!$E$3:$E$1000,キーワード!$F83)</f>
        <v>0</v>
      </c>
      <c r="AB83" s="23">
        <f>SUMIFS(前月ワード!$W$3:$W$1000,前月ワード!$D$3:$D$1000,キーワード!$D83,前月ワード!$E$3:$E$1000,キーワード!$F83)</f>
        <v>0</v>
      </c>
      <c r="AC83" s="23">
        <f>SUMIFS(前々月ワード!$W$3:$W$1000,前々月ワード!$D$3:$D$1000,キーワード!$D83,前々月ワード!$E$3:$E$1000,キーワード!$F83)</f>
        <v>0</v>
      </c>
      <c r="AD83" s="23">
        <f t="shared" si="21"/>
        <v>0</v>
      </c>
      <c r="AE83" s="23">
        <f t="shared" si="21"/>
        <v>0</v>
      </c>
      <c r="AF83" s="23">
        <f t="shared" si="21"/>
        <v>0</v>
      </c>
      <c r="AG83" s="22">
        <f>SUMIFS(当月ワード!$X$3:$X$1000,当月ワード!$D$3:$D$1000,キーワード!$D83,当月ワード!$E$3:$E$1000,キーワード!$F83)</f>
        <v>0</v>
      </c>
      <c r="AH83" s="23">
        <f>SUMIFS(前月ワード!$X$3:$X$1000,前月ワード!$D$3:$D$1000,キーワード!$D83,前月ワード!$E$3:$E$1000,キーワード!$F83)</f>
        <v>0</v>
      </c>
      <c r="AI83" s="23">
        <f>SUMIFS(前々月ワード!$X$3:$X$1000,前々月ワード!$D$3:$D$1000,キーワード!$D83,前々月ワード!$E$3:$E$1000,キーワード!$F83)</f>
        <v>0</v>
      </c>
      <c r="AJ83" s="22">
        <f>SUMIFS(当月ワード!$I$3:$I$1000,当月ワード!$D$3:$D$1000,キーワード!$D83,当月ワード!$E$3:$E$1000,キーワード!$F83)</f>
        <v>0</v>
      </c>
      <c r="AK83" s="23">
        <f>SUMIFS(前月ワード!$I$3:$I$1000,前月ワード!$D$3:$D$1000,キーワード!$D83,前月ワード!$E$3:$E$1000,キーワード!$F83)</f>
        <v>0</v>
      </c>
      <c r="AL83" s="23">
        <f>SUMIFS(前々月ワード!$I$3:$I$1000,前々月ワード!$D$3:$D$1000,キーワード!$D83,前々月ワード!$E$3:$E$1000,キーワード!$F83)</f>
        <v>0</v>
      </c>
      <c r="AM83" s="13">
        <f t="shared" si="22"/>
        <v>0</v>
      </c>
      <c r="AN83" s="13">
        <f t="shared" si="22"/>
        <v>0</v>
      </c>
      <c r="AO83" s="13">
        <f t="shared" si="22"/>
        <v>0</v>
      </c>
      <c r="AP83" s="16">
        <f t="shared" si="23"/>
        <v>0</v>
      </c>
      <c r="AQ83" s="16">
        <f t="shared" si="23"/>
        <v>0</v>
      </c>
      <c r="AR83" s="17">
        <f t="shared" si="23"/>
        <v>0</v>
      </c>
    </row>
    <row r="84" spans="3:44" ht="36.65" customHeight="1">
      <c r="C84" s="20">
        <v>79</v>
      </c>
      <c r="D84" s="53">
        <f>現状ワード設定!B81</f>
        <v>0</v>
      </c>
      <c r="E84" s="26" t="str">
        <f>IFERROR(_xlfn.XLOOKUP($D84,現状商品設定!B:B,現状商品設定!C:C,"-"),"-")</f>
        <v>-</v>
      </c>
      <c r="F84" s="56">
        <f>現状ワード設定!G81</f>
        <v>0</v>
      </c>
      <c r="G84" s="60" t="s">
        <v>46</v>
      </c>
      <c r="H84" s="47" t="str">
        <f>IFERROR(_xlfn.XLOOKUP(D84,商品!$D:$D,商品!$H:$H),"")</f>
        <v/>
      </c>
      <c r="I84" s="50" t="str">
        <f>IFERROR(_xlfn.XLOOKUP(D84&amp;F84,現状ワード設定!J:J,現状ワード設定!H:H),"")</f>
        <v/>
      </c>
      <c r="J84" s="47" t="str">
        <f>IFERROR(_xlfn.XLOOKUP(D84&amp;F84,現状ワード設定!J:J,現状ワード設定!I:I),"")</f>
        <v/>
      </c>
      <c r="K84" s="47" t="e">
        <f>IF(AND(T84&gt;=設定!$C$12,W84&gt;=O84),I84*(1+設定!$F$12),IF(AND(T84&gt;=設定!$C$13,W84&lt;O84),I84*(1+設定!$F$13),IF(AND(T84&lt;設定!$C$14,U84&gt;=設定!$E$14),I84*(1+設定!$F$14),IF(AND(T84&lt;設定!$C$15,U84&lt;設定!$E$15),I84*(1+設定!$F$15),"除外"))))</f>
        <v>#VALUE!</v>
      </c>
      <c r="L84" s="58" t="e">
        <f ca="1">IF(消化率!$I$5&lt;1,K84*消化率!$I$5,IF(U84*V84/(K84*消化率!$I$5)&gt;O84,K84*消化率!$I$5,M84))</f>
        <v>#DIV/0!</v>
      </c>
      <c r="M84" s="58" t="e">
        <f t="shared" si="14"/>
        <v>#VALUE!</v>
      </c>
      <c r="N84" s="58" t="e">
        <f ca="1">IF(ROUNDUP(IF(IF(IF(AND(設定!$D$8&lt;=L84,設定!$D$8&lt;J84),設定!$D$8,IF(AND(J84&lt;=L84,J84&lt;設定!$D$8),J84,IF(AND(L84&lt;=J84,J84&lt;設定!$D$8),J84,L84)))=0,設定!$D$8,IF(AND(設定!$D$8&lt;=L84,設定!$D$8&lt;J84),設定!$D$8,IF(AND(J84&lt;=L84,J84&lt;設定!$D$8),J84,IF(AND(L84&lt;=J84,J84&lt;設定!$D$8),J84,L84))))&lt;=H84,H84+1,IF(IF(AND(設定!$D$8&lt;=L84,設定!$D$8&lt;J84),設定!$D$8,IF(AND(J84&lt;=L84,J84&lt;設定!$D$8),J84,IF(AND(L84&lt;=J84,J84&lt;設定!$D$8),J84,L84)))=0,設定!$D$8,IF(AND(設定!$D$8&lt;=L84,設定!$D$8&lt;J84),設定!$D$8,IF(AND(J84&lt;=L84,J84&lt;設定!$D$8),J84,IF(AND(L84&lt;=J84,J84&lt;設定!$D$8),J84,L84))))),0)&gt;40,ROUNDUP(IF(IF(IF(AND(設定!$D$8&lt;=L84,設定!$D$8&lt;J84),設定!$D$8,IF(AND(J84&lt;=L84,J84&lt;設定!$D$8),J84,IF(AND(L84&lt;=J84,J84&lt;設定!$D$8),J84,L84)))=0,設定!$D$8,IF(AND(設定!$D$8&lt;=L84,設定!$D$8&lt;J84),設定!$D$8,IF(AND(J84&lt;=L84,J84&lt;設定!$D$8),J84,IF(AND(L84&lt;=J84,J84&lt;設定!$D$8),J84,L84))))&lt;=H84,H84+1,IF(IF(AND(設定!$D$8&lt;=L84,設定!$D$8&lt;J84),設定!$D$8,IF(AND(J84&lt;=L84,J84&lt;設定!$D$8),J84,IF(AND(L84&lt;=J84,J84&lt;設定!$D$8),J84,L84)))=0,設定!$D$8,IF(AND(設定!$D$8&lt;=L84,設定!$D$8&lt;J84),設定!$D$8,IF(AND(J84&lt;=L84,J84&lt;設定!$D$8),J84,IF(AND(L84&lt;=J84,J84&lt;設定!$D$8),J84,L84))))),0),40)</f>
        <v>#DIV/0!</v>
      </c>
      <c r="O84" s="55">
        <f>IF(G84="標準",設定!$C$4,G84)</f>
        <v>5</v>
      </c>
      <c r="P84" s="45">
        <f t="shared" si="15"/>
        <v>0</v>
      </c>
      <c r="Q84" s="14">
        <f t="shared" si="16"/>
        <v>0</v>
      </c>
      <c r="R84" s="23">
        <f t="shared" si="24"/>
        <v>0</v>
      </c>
      <c r="S84" s="12">
        <f t="shared" si="17"/>
        <v>0</v>
      </c>
      <c r="T84" s="23">
        <f t="shared" si="18"/>
        <v>0</v>
      </c>
      <c r="U84" s="13">
        <f t="shared" si="19"/>
        <v>0</v>
      </c>
      <c r="V84" s="104" t="str">
        <f>INDEX(商品!Q:Q,MATCH(キーワード!D84,商品!D:D,0),1)</f>
        <v>-</v>
      </c>
      <c r="W84" s="15">
        <f t="shared" si="20"/>
        <v>0</v>
      </c>
      <c r="X84" s="22">
        <f>SUMIFS(当月ワード!$J$3:$J$1000,当月ワード!$D$3:$D$1000,キーワード!$D84,当月ワード!$E$3:$E$1000,キーワード!$F84)</f>
        <v>0</v>
      </c>
      <c r="Y84" s="23">
        <f>SUMIFS(前月ワード!$J$3:$J$1000,前月ワード!$D$3:$D$1000,キーワード!$D84,前月ワード!$E$3:$E$1000,キーワード!$F84)</f>
        <v>0</v>
      </c>
      <c r="Z84" s="23">
        <f>SUMIFS(前々月ワード!$J$3:$J$1000,前々月ワード!$D$3:$D$1000,キーワード!$D84,前々月ワード!$E$3:$E$1000,キーワード!$F84)</f>
        <v>0</v>
      </c>
      <c r="AA84" s="22">
        <f>SUMIFS(当月ワード!$W$3:$W$1000,当月ワード!$D$3:$D$1000,キーワード!$D84,当月ワード!$E$3:$E$1000,キーワード!$F84)</f>
        <v>0</v>
      </c>
      <c r="AB84" s="23">
        <f>SUMIFS(前月ワード!$W$3:$W$1000,前月ワード!$D$3:$D$1000,キーワード!$D84,前月ワード!$E$3:$E$1000,キーワード!$F84)</f>
        <v>0</v>
      </c>
      <c r="AC84" s="23">
        <f>SUMIFS(前々月ワード!$W$3:$W$1000,前々月ワード!$D$3:$D$1000,キーワード!$D84,前々月ワード!$E$3:$E$1000,キーワード!$F84)</f>
        <v>0</v>
      </c>
      <c r="AD84" s="23">
        <f t="shared" si="21"/>
        <v>0</v>
      </c>
      <c r="AE84" s="23">
        <f t="shared" si="21"/>
        <v>0</v>
      </c>
      <c r="AF84" s="23">
        <f t="shared" si="21"/>
        <v>0</v>
      </c>
      <c r="AG84" s="22">
        <f>SUMIFS(当月ワード!$X$3:$X$1000,当月ワード!$D$3:$D$1000,キーワード!$D84,当月ワード!$E$3:$E$1000,キーワード!$F84)</f>
        <v>0</v>
      </c>
      <c r="AH84" s="23">
        <f>SUMIFS(前月ワード!$X$3:$X$1000,前月ワード!$D$3:$D$1000,キーワード!$D84,前月ワード!$E$3:$E$1000,キーワード!$F84)</f>
        <v>0</v>
      </c>
      <c r="AI84" s="23">
        <f>SUMIFS(前々月ワード!$X$3:$X$1000,前々月ワード!$D$3:$D$1000,キーワード!$D84,前々月ワード!$E$3:$E$1000,キーワード!$F84)</f>
        <v>0</v>
      </c>
      <c r="AJ84" s="22">
        <f>SUMIFS(当月ワード!$I$3:$I$1000,当月ワード!$D$3:$D$1000,キーワード!$D84,当月ワード!$E$3:$E$1000,キーワード!$F84)</f>
        <v>0</v>
      </c>
      <c r="AK84" s="23">
        <f>SUMIFS(前月ワード!$I$3:$I$1000,前月ワード!$D$3:$D$1000,キーワード!$D84,前月ワード!$E$3:$E$1000,キーワード!$F84)</f>
        <v>0</v>
      </c>
      <c r="AL84" s="23">
        <f>SUMIFS(前々月ワード!$I$3:$I$1000,前々月ワード!$D$3:$D$1000,キーワード!$D84,前々月ワード!$E$3:$E$1000,キーワード!$F84)</f>
        <v>0</v>
      </c>
      <c r="AM84" s="13">
        <f t="shared" si="22"/>
        <v>0</v>
      </c>
      <c r="AN84" s="13">
        <f t="shared" si="22"/>
        <v>0</v>
      </c>
      <c r="AO84" s="13">
        <f t="shared" si="22"/>
        <v>0</v>
      </c>
      <c r="AP84" s="16">
        <f t="shared" si="23"/>
        <v>0</v>
      </c>
      <c r="AQ84" s="16">
        <f t="shared" si="23"/>
        <v>0</v>
      </c>
      <c r="AR84" s="17">
        <f t="shared" si="23"/>
        <v>0</v>
      </c>
    </row>
    <row r="85" spans="3:44" ht="36.65" customHeight="1">
      <c r="C85" s="20">
        <v>80</v>
      </c>
      <c r="D85" s="53">
        <f>現状ワード設定!B82</f>
        <v>0</v>
      </c>
      <c r="E85" s="26" t="str">
        <f>IFERROR(_xlfn.XLOOKUP($D85,現状商品設定!B:B,現状商品設定!C:C,"-"),"-")</f>
        <v>-</v>
      </c>
      <c r="F85" s="56">
        <f>現状ワード設定!G82</f>
        <v>0</v>
      </c>
      <c r="G85" s="60" t="s">
        <v>46</v>
      </c>
      <c r="H85" s="47" t="str">
        <f>IFERROR(_xlfn.XLOOKUP(D85,商品!$D:$D,商品!$H:$H),"")</f>
        <v/>
      </c>
      <c r="I85" s="50" t="str">
        <f>IFERROR(_xlfn.XLOOKUP(D85&amp;F85,現状ワード設定!J:J,現状ワード設定!H:H),"")</f>
        <v/>
      </c>
      <c r="J85" s="47" t="str">
        <f>IFERROR(_xlfn.XLOOKUP(D85&amp;F85,現状ワード設定!J:J,現状ワード設定!I:I),"")</f>
        <v/>
      </c>
      <c r="K85" s="47" t="e">
        <f>IF(AND(T85&gt;=設定!$C$12,W85&gt;=O85),I85*(1+設定!$F$12),IF(AND(T85&gt;=設定!$C$13,W85&lt;O85),I85*(1+設定!$F$13),IF(AND(T85&lt;設定!$C$14,U85&gt;=設定!$E$14),I85*(1+設定!$F$14),IF(AND(T85&lt;設定!$C$15,U85&lt;設定!$E$15),I85*(1+設定!$F$15),"除外"))))</f>
        <v>#VALUE!</v>
      </c>
      <c r="L85" s="58" t="e">
        <f ca="1">IF(消化率!$I$5&lt;1,K85*消化率!$I$5,IF(U85*V85/(K85*消化率!$I$5)&gt;O85,K85*消化率!$I$5,M85))</f>
        <v>#DIV/0!</v>
      </c>
      <c r="M85" s="58" t="e">
        <f t="shared" si="14"/>
        <v>#VALUE!</v>
      </c>
      <c r="N85" s="58" t="e">
        <f ca="1">IF(ROUNDUP(IF(IF(IF(AND(設定!$D$8&lt;=L85,設定!$D$8&lt;J85),設定!$D$8,IF(AND(J85&lt;=L85,J85&lt;設定!$D$8),J85,IF(AND(L85&lt;=J85,J85&lt;設定!$D$8),J85,L85)))=0,設定!$D$8,IF(AND(設定!$D$8&lt;=L85,設定!$D$8&lt;J85),設定!$D$8,IF(AND(J85&lt;=L85,J85&lt;設定!$D$8),J85,IF(AND(L85&lt;=J85,J85&lt;設定!$D$8),J85,L85))))&lt;=H85,H85+1,IF(IF(AND(設定!$D$8&lt;=L85,設定!$D$8&lt;J85),設定!$D$8,IF(AND(J85&lt;=L85,J85&lt;設定!$D$8),J85,IF(AND(L85&lt;=J85,J85&lt;設定!$D$8),J85,L85)))=0,設定!$D$8,IF(AND(設定!$D$8&lt;=L85,設定!$D$8&lt;J85),設定!$D$8,IF(AND(J85&lt;=L85,J85&lt;設定!$D$8),J85,IF(AND(L85&lt;=J85,J85&lt;設定!$D$8),J85,L85))))),0)&gt;40,ROUNDUP(IF(IF(IF(AND(設定!$D$8&lt;=L85,設定!$D$8&lt;J85),設定!$D$8,IF(AND(J85&lt;=L85,J85&lt;設定!$D$8),J85,IF(AND(L85&lt;=J85,J85&lt;設定!$D$8),J85,L85)))=0,設定!$D$8,IF(AND(設定!$D$8&lt;=L85,設定!$D$8&lt;J85),設定!$D$8,IF(AND(J85&lt;=L85,J85&lt;設定!$D$8),J85,IF(AND(L85&lt;=J85,J85&lt;設定!$D$8),J85,L85))))&lt;=H85,H85+1,IF(IF(AND(設定!$D$8&lt;=L85,設定!$D$8&lt;J85),設定!$D$8,IF(AND(J85&lt;=L85,J85&lt;設定!$D$8),J85,IF(AND(L85&lt;=J85,J85&lt;設定!$D$8),J85,L85)))=0,設定!$D$8,IF(AND(設定!$D$8&lt;=L85,設定!$D$8&lt;J85),設定!$D$8,IF(AND(J85&lt;=L85,J85&lt;設定!$D$8),J85,IF(AND(L85&lt;=J85,J85&lt;設定!$D$8),J85,L85))))),0),40)</f>
        <v>#DIV/0!</v>
      </c>
      <c r="O85" s="55">
        <f>IF(G85="標準",設定!$C$4,G85)</f>
        <v>5</v>
      </c>
      <c r="P85" s="45">
        <f t="shared" si="15"/>
        <v>0</v>
      </c>
      <c r="Q85" s="14">
        <f t="shared" si="16"/>
        <v>0</v>
      </c>
      <c r="R85" s="23">
        <f t="shared" si="24"/>
        <v>0</v>
      </c>
      <c r="S85" s="12">
        <f t="shared" si="17"/>
        <v>0</v>
      </c>
      <c r="T85" s="23">
        <f t="shared" si="18"/>
        <v>0</v>
      </c>
      <c r="U85" s="13">
        <f t="shared" si="19"/>
        <v>0</v>
      </c>
      <c r="V85" s="104" t="str">
        <f>INDEX(商品!Q:Q,MATCH(キーワード!D85,商品!D:D,0),1)</f>
        <v>-</v>
      </c>
      <c r="W85" s="15">
        <f t="shared" si="20"/>
        <v>0</v>
      </c>
      <c r="X85" s="22">
        <f>SUMIFS(当月ワード!$J$3:$J$1000,当月ワード!$D$3:$D$1000,キーワード!$D85,当月ワード!$E$3:$E$1000,キーワード!$F85)</f>
        <v>0</v>
      </c>
      <c r="Y85" s="23">
        <f>SUMIFS(前月ワード!$J$3:$J$1000,前月ワード!$D$3:$D$1000,キーワード!$D85,前月ワード!$E$3:$E$1000,キーワード!$F85)</f>
        <v>0</v>
      </c>
      <c r="Z85" s="23">
        <f>SUMIFS(前々月ワード!$J$3:$J$1000,前々月ワード!$D$3:$D$1000,キーワード!$D85,前々月ワード!$E$3:$E$1000,キーワード!$F85)</f>
        <v>0</v>
      </c>
      <c r="AA85" s="22">
        <f>SUMIFS(当月ワード!$W$3:$W$1000,当月ワード!$D$3:$D$1000,キーワード!$D85,当月ワード!$E$3:$E$1000,キーワード!$F85)</f>
        <v>0</v>
      </c>
      <c r="AB85" s="23">
        <f>SUMIFS(前月ワード!$W$3:$W$1000,前月ワード!$D$3:$D$1000,キーワード!$D85,前月ワード!$E$3:$E$1000,キーワード!$F85)</f>
        <v>0</v>
      </c>
      <c r="AC85" s="23">
        <f>SUMIFS(前々月ワード!$W$3:$W$1000,前々月ワード!$D$3:$D$1000,キーワード!$D85,前々月ワード!$E$3:$E$1000,キーワード!$F85)</f>
        <v>0</v>
      </c>
      <c r="AD85" s="23">
        <f t="shared" si="21"/>
        <v>0</v>
      </c>
      <c r="AE85" s="23">
        <f t="shared" si="21"/>
        <v>0</v>
      </c>
      <c r="AF85" s="23">
        <f t="shared" si="21"/>
        <v>0</v>
      </c>
      <c r="AG85" s="22">
        <f>SUMIFS(当月ワード!$X$3:$X$1000,当月ワード!$D$3:$D$1000,キーワード!$D85,当月ワード!$E$3:$E$1000,キーワード!$F85)</f>
        <v>0</v>
      </c>
      <c r="AH85" s="23">
        <f>SUMIFS(前月ワード!$X$3:$X$1000,前月ワード!$D$3:$D$1000,キーワード!$D85,前月ワード!$E$3:$E$1000,キーワード!$F85)</f>
        <v>0</v>
      </c>
      <c r="AI85" s="23">
        <f>SUMIFS(前々月ワード!$X$3:$X$1000,前々月ワード!$D$3:$D$1000,キーワード!$D85,前々月ワード!$E$3:$E$1000,キーワード!$F85)</f>
        <v>0</v>
      </c>
      <c r="AJ85" s="22">
        <f>SUMIFS(当月ワード!$I$3:$I$1000,当月ワード!$D$3:$D$1000,キーワード!$D85,当月ワード!$E$3:$E$1000,キーワード!$F85)</f>
        <v>0</v>
      </c>
      <c r="AK85" s="23">
        <f>SUMIFS(前月ワード!$I$3:$I$1000,前月ワード!$D$3:$D$1000,キーワード!$D85,前月ワード!$E$3:$E$1000,キーワード!$F85)</f>
        <v>0</v>
      </c>
      <c r="AL85" s="23">
        <f>SUMIFS(前々月ワード!$I$3:$I$1000,前々月ワード!$D$3:$D$1000,キーワード!$D85,前々月ワード!$E$3:$E$1000,キーワード!$F85)</f>
        <v>0</v>
      </c>
      <c r="AM85" s="13">
        <f t="shared" si="22"/>
        <v>0</v>
      </c>
      <c r="AN85" s="13">
        <f t="shared" si="22"/>
        <v>0</v>
      </c>
      <c r="AO85" s="13">
        <f t="shared" si="22"/>
        <v>0</v>
      </c>
      <c r="AP85" s="16">
        <f t="shared" si="23"/>
        <v>0</v>
      </c>
      <c r="AQ85" s="16">
        <f t="shared" si="23"/>
        <v>0</v>
      </c>
      <c r="AR85" s="17">
        <f t="shared" si="23"/>
        <v>0</v>
      </c>
    </row>
    <row r="86" spans="3:44" ht="36.65" customHeight="1">
      <c r="C86" s="20">
        <v>81</v>
      </c>
      <c r="D86" s="53">
        <f>現状ワード設定!B83</f>
        <v>0</v>
      </c>
      <c r="E86" s="26" t="str">
        <f>IFERROR(_xlfn.XLOOKUP($D86,現状商品設定!B:B,現状商品設定!C:C,"-"),"-")</f>
        <v>-</v>
      </c>
      <c r="F86" s="56">
        <f>現状ワード設定!G83</f>
        <v>0</v>
      </c>
      <c r="G86" s="60" t="s">
        <v>46</v>
      </c>
      <c r="H86" s="47" t="str">
        <f>IFERROR(_xlfn.XLOOKUP(D86,商品!$D:$D,商品!$H:$H),"")</f>
        <v/>
      </c>
      <c r="I86" s="50" t="str">
        <f>IFERROR(_xlfn.XLOOKUP(D86&amp;F86,現状ワード設定!J:J,現状ワード設定!H:H),"")</f>
        <v/>
      </c>
      <c r="J86" s="47" t="str">
        <f>IFERROR(_xlfn.XLOOKUP(D86&amp;F86,現状ワード設定!J:J,現状ワード設定!I:I),"")</f>
        <v/>
      </c>
      <c r="K86" s="47" t="e">
        <f>IF(AND(T86&gt;=設定!$C$12,W86&gt;=O86),I86*(1+設定!$F$12),IF(AND(T86&gt;=設定!$C$13,W86&lt;O86),I86*(1+設定!$F$13),IF(AND(T86&lt;設定!$C$14,U86&gt;=設定!$E$14),I86*(1+設定!$F$14),IF(AND(T86&lt;設定!$C$15,U86&lt;設定!$E$15),I86*(1+設定!$F$15),"除外"))))</f>
        <v>#VALUE!</v>
      </c>
      <c r="L86" s="58" t="e">
        <f ca="1">IF(消化率!$I$5&lt;1,K86*消化率!$I$5,IF(U86*V86/(K86*消化率!$I$5)&gt;O86,K86*消化率!$I$5,M86))</f>
        <v>#DIV/0!</v>
      </c>
      <c r="M86" s="58" t="e">
        <f t="shared" si="14"/>
        <v>#VALUE!</v>
      </c>
      <c r="N86" s="58" t="e">
        <f ca="1">IF(ROUNDUP(IF(IF(IF(AND(設定!$D$8&lt;=L86,設定!$D$8&lt;J86),設定!$D$8,IF(AND(J86&lt;=L86,J86&lt;設定!$D$8),J86,IF(AND(L86&lt;=J86,J86&lt;設定!$D$8),J86,L86)))=0,設定!$D$8,IF(AND(設定!$D$8&lt;=L86,設定!$D$8&lt;J86),設定!$D$8,IF(AND(J86&lt;=L86,J86&lt;設定!$D$8),J86,IF(AND(L86&lt;=J86,J86&lt;設定!$D$8),J86,L86))))&lt;=H86,H86+1,IF(IF(AND(設定!$D$8&lt;=L86,設定!$D$8&lt;J86),設定!$D$8,IF(AND(J86&lt;=L86,J86&lt;設定!$D$8),J86,IF(AND(L86&lt;=J86,J86&lt;設定!$D$8),J86,L86)))=0,設定!$D$8,IF(AND(設定!$D$8&lt;=L86,設定!$D$8&lt;J86),設定!$D$8,IF(AND(J86&lt;=L86,J86&lt;設定!$D$8),J86,IF(AND(L86&lt;=J86,J86&lt;設定!$D$8),J86,L86))))),0)&gt;40,ROUNDUP(IF(IF(IF(AND(設定!$D$8&lt;=L86,設定!$D$8&lt;J86),設定!$D$8,IF(AND(J86&lt;=L86,J86&lt;設定!$D$8),J86,IF(AND(L86&lt;=J86,J86&lt;設定!$D$8),J86,L86)))=0,設定!$D$8,IF(AND(設定!$D$8&lt;=L86,設定!$D$8&lt;J86),設定!$D$8,IF(AND(J86&lt;=L86,J86&lt;設定!$D$8),J86,IF(AND(L86&lt;=J86,J86&lt;設定!$D$8),J86,L86))))&lt;=H86,H86+1,IF(IF(AND(設定!$D$8&lt;=L86,設定!$D$8&lt;J86),設定!$D$8,IF(AND(J86&lt;=L86,J86&lt;設定!$D$8),J86,IF(AND(L86&lt;=J86,J86&lt;設定!$D$8),J86,L86)))=0,設定!$D$8,IF(AND(設定!$D$8&lt;=L86,設定!$D$8&lt;J86),設定!$D$8,IF(AND(J86&lt;=L86,J86&lt;設定!$D$8),J86,IF(AND(L86&lt;=J86,J86&lt;設定!$D$8),J86,L86))))),0),40)</f>
        <v>#DIV/0!</v>
      </c>
      <c r="O86" s="55">
        <f>IF(G86="標準",設定!$C$4,G86)</f>
        <v>5</v>
      </c>
      <c r="P86" s="45">
        <f t="shared" si="15"/>
        <v>0</v>
      </c>
      <c r="Q86" s="14">
        <f t="shared" si="16"/>
        <v>0</v>
      </c>
      <c r="R86" s="23">
        <f t="shared" si="24"/>
        <v>0</v>
      </c>
      <c r="S86" s="12">
        <f t="shared" si="17"/>
        <v>0</v>
      </c>
      <c r="T86" s="23">
        <f t="shared" si="18"/>
        <v>0</v>
      </c>
      <c r="U86" s="13">
        <f t="shared" si="19"/>
        <v>0</v>
      </c>
      <c r="V86" s="104" t="str">
        <f>INDEX(商品!Q:Q,MATCH(キーワード!D86,商品!D:D,0),1)</f>
        <v>-</v>
      </c>
      <c r="W86" s="15">
        <f t="shared" si="20"/>
        <v>0</v>
      </c>
      <c r="X86" s="22">
        <f>SUMIFS(当月ワード!$J$3:$J$1000,当月ワード!$D$3:$D$1000,キーワード!$D86,当月ワード!$E$3:$E$1000,キーワード!$F86)</f>
        <v>0</v>
      </c>
      <c r="Y86" s="23">
        <f>SUMIFS(前月ワード!$J$3:$J$1000,前月ワード!$D$3:$D$1000,キーワード!$D86,前月ワード!$E$3:$E$1000,キーワード!$F86)</f>
        <v>0</v>
      </c>
      <c r="Z86" s="23">
        <f>SUMIFS(前々月ワード!$J$3:$J$1000,前々月ワード!$D$3:$D$1000,キーワード!$D86,前々月ワード!$E$3:$E$1000,キーワード!$F86)</f>
        <v>0</v>
      </c>
      <c r="AA86" s="22">
        <f>SUMIFS(当月ワード!$W$3:$W$1000,当月ワード!$D$3:$D$1000,キーワード!$D86,当月ワード!$E$3:$E$1000,キーワード!$F86)</f>
        <v>0</v>
      </c>
      <c r="AB86" s="23">
        <f>SUMIFS(前月ワード!$W$3:$W$1000,前月ワード!$D$3:$D$1000,キーワード!$D86,前月ワード!$E$3:$E$1000,キーワード!$F86)</f>
        <v>0</v>
      </c>
      <c r="AC86" s="23">
        <f>SUMIFS(前々月ワード!$W$3:$W$1000,前々月ワード!$D$3:$D$1000,キーワード!$D86,前々月ワード!$E$3:$E$1000,キーワード!$F86)</f>
        <v>0</v>
      </c>
      <c r="AD86" s="23">
        <f t="shared" si="21"/>
        <v>0</v>
      </c>
      <c r="AE86" s="23">
        <f t="shared" si="21"/>
        <v>0</v>
      </c>
      <c r="AF86" s="23">
        <f t="shared" si="21"/>
        <v>0</v>
      </c>
      <c r="AG86" s="22">
        <f>SUMIFS(当月ワード!$X$3:$X$1000,当月ワード!$D$3:$D$1000,キーワード!$D86,当月ワード!$E$3:$E$1000,キーワード!$F86)</f>
        <v>0</v>
      </c>
      <c r="AH86" s="23">
        <f>SUMIFS(前月ワード!$X$3:$X$1000,前月ワード!$D$3:$D$1000,キーワード!$D86,前月ワード!$E$3:$E$1000,キーワード!$F86)</f>
        <v>0</v>
      </c>
      <c r="AI86" s="23">
        <f>SUMIFS(前々月ワード!$X$3:$X$1000,前々月ワード!$D$3:$D$1000,キーワード!$D86,前々月ワード!$E$3:$E$1000,キーワード!$F86)</f>
        <v>0</v>
      </c>
      <c r="AJ86" s="22">
        <f>SUMIFS(当月ワード!$I$3:$I$1000,当月ワード!$D$3:$D$1000,キーワード!$D86,当月ワード!$E$3:$E$1000,キーワード!$F86)</f>
        <v>0</v>
      </c>
      <c r="AK86" s="23">
        <f>SUMIFS(前月ワード!$I$3:$I$1000,前月ワード!$D$3:$D$1000,キーワード!$D86,前月ワード!$E$3:$E$1000,キーワード!$F86)</f>
        <v>0</v>
      </c>
      <c r="AL86" s="23">
        <f>SUMIFS(前々月ワード!$I$3:$I$1000,前々月ワード!$D$3:$D$1000,キーワード!$D86,前々月ワード!$E$3:$E$1000,キーワード!$F86)</f>
        <v>0</v>
      </c>
      <c r="AM86" s="13">
        <f t="shared" si="22"/>
        <v>0</v>
      </c>
      <c r="AN86" s="13">
        <f t="shared" si="22"/>
        <v>0</v>
      </c>
      <c r="AO86" s="13">
        <f t="shared" si="22"/>
        <v>0</v>
      </c>
      <c r="AP86" s="16">
        <f t="shared" si="23"/>
        <v>0</v>
      </c>
      <c r="AQ86" s="16">
        <f t="shared" si="23"/>
        <v>0</v>
      </c>
      <c r="AR86" s="17">
        <f t="shared" si="23"/>
        <v>0</v>
      </c>
    </row>
    <row r="87" spans="3:44" ht="36.65" customHeight="1">
      <c r="C87" s="20">
        <v>82</v>
      </c>
      <c r="D87" s="53">
        <f>現状ワード設定!B84</f>
        <v>0</v>
      </c>
      <c r="E87" s="26" t="str">
        <f>IFERROR(_xlfn.XLOOKUP($D87,現状商品設定!B:B,現状商品設定!C:C,"-"),"-")</f>
        <v>-</v>
      </c>
      <c r="F87" s="56">
        <f>現状ワード設定!G84</f>
        <v>0</v>
      </c>
      <c r="G87" s="60" t="s">
        <v>46</v>
      </c>
      <c r="H87" s="47" t="str">
        <f>IFERROR(_xlfn.XLOOKUP(D87,商品!$D:$D,商品!$H:$H),"")</f>
        <v/>
      </c>
      <c r="I87" s="50" t="str">
        <f>IFERROR(_xlfn.XLOOKUP(D87&amp;F87,現状ワード設定!J:J,現状ワード設定!H:H),"")</f>
        <v/>
      </c>
      <c r="J87" s="47" t="str">
        <f>IFERROR(_xlfn.XLOOKUP(D87&amp;F87,現状ワード設定!J:J,現状ワード設定!I:I),"")</f>
        <v/>
      </c>
      <c r="K87" s="47" t="e">
        <f>IF(AND(T87&gt;=設定!$C$12,W87&gt;=O87),I87*(1+設定!$F$12),IF(AND(T87&gt;=設定!$C$13,W87&lt;O87),I87*(1+設定!$F$13),IF(AND(T87&lt;設定!$C$14,U87&gt;=設定!$E$14),I87*(1+設定!$F$14),IF(AND(T87&lt;設定!$C$15,U87&lt;設定!$E$15),I87*(1+設定!$F$15),"除外"))))</f>
        <v>#VALUE!</v>
      </c>
      <c r="L87" s="58" t="e">
        <f ca="1">IF(消化率!$I$5&lt;1,K87*消化率!$I$5,IF(U87*V87/(K87*消化率!$I$5)&gt;O87,K87*消化率!$I$5,M87))</f>
        <v>#DIV/0!</v>
      </c>
      <c r="M87" s="58" t="e">
        <f t="shared" si="14"/>
        <v>#VALUE!</v>
      </c>
      <c r="N87" s="58" t="e">
        <f ca="1">IF(ROUNDUP(IF(IF(IF(AND(設定!$D$8&lt;=L87,設定!$D$8&lt;J87),設定!$D$8,IF(AND(J87&lt;=L87,J87&lt;設定!$D$8),J87,IF(AND(L87&lt;=J87,J87&lt;設定!$D$8),J87,L87)))=0,設定!$D$8,IF(AND(設定!$D$8&lt;=L87,設定!$D$8&lt;J87),設定!$D$8,IF(AND(J87&lt;=L87,J87&lt;設定!$D$8),J87,IF(AND(L87&lt;=J87,J87&lt;設定!$D$8),J87,L87))))&lt;=H87,H87+1,IF(IF(AND(設定!$D$8&lt;=L87,設定!$D$8&lt;J87),設定!$D$8,IF(AND(J87&lt;=L87,J87&lt;設定!$D$8),J87,IF(AND(L87&lt;=J87,J87&lt;設定!$D$8),J87,L87)))=0,設定!$D$8,IF(AND(設定!$D$8&lt;=L87,設定!$D$8&lt;J87),設定!$D$8,IF(AND(J87&lt;=L87,J87&lt;設定!$D$8),J87,IF(AND(L87&lt;=J87,J87&lt;設定!$D$8),J87,L87))))),0)&gt;40,ROUNDUP(IF(IF(IF(AND(設定!$D$8&lt;=L87,設定!$D$8&lt;J87),設定!$D$8,IF(AND(J87&lt;=L87,J87&lt;設定!$D$8),J87,IF(AND(L87&lt;=J87,J87&lt;設定!$D$8),J87,L87)))=0,設定!$D$8,IF(AND(設定!$D$8&lt;=L87,設定!$D$8&lt;J87),設定!$D$8,IF(AND(J87&lt;=L87,J87&lt;設定!$D$8),J87,IF(AND(L87&lt;=J87,J87&lt;設定!$D$8),J87,L87))))&lt;=H87,H87+1,IF(IF(AND(設定!$D$8&lt;=L87,設定!$D$8&lt;J87),設定!$D$8,IF(AND(J87&lt;=L87,J87&lt;設定!$D$8),J87,IF(AND(L87&lt;=J87,J87&lt;設定!$D$8),J87,L87)))=0,設定!$D$8,IF(AND(設定!$D$8&lt;=L87,設定!$D$8&lt;J87),設定!$D$8,IF(AND(J87&lt;=L87,J87&lt;設定!$D$8),J87,IF(AND(L87&lt;=J87,J87&lt;設定!$D$8),J87,L87))))),0),40)</f>
        <v>#DIV/0!</v>
      </c>
      <c r="O87" s="55">
        <f>IF(G87="標準",設定!$C$4,G87)</f>
        <v>5</v>
      </c>
      <c r="P87" s="45">
        <f t="shared" si="15"/>
        <v>0</v>
      </c>
      <c r="Q87" s="14">
        <f t="shared" si="16"/>
        <v>0</v>
      </c>
      <c r="R87" s="23">
        <f t="shared" si="24"/>
        <v>0</v>
      </c>
      <c r="S87" s="12">
        <f t="shared" si="17"/>
        <v>0</v>
      </c>
      <c r="T87" s="23">
        <f t="shared" si="18"/>
        <v>0</v>
      </c>
      <c r="U87" s="13">
        <f t="shared" si="19"/>
        <v>0</v>
      </c>
      <c r="V87" s="104" t="str">
        <f>INDEX(商品!Q:Q,MATCH(キーワード!D87,商品!D:D,0),1)</f>
        <v>-</v>
      </c>
      <c r="W87" s="15">
        <f t="shared" si="20"/>
        <v>0</v>
      </c>
      <c r="X87" s="22">
        <f>SUMIFS(当月ワード!$J$3:$J$1000,当月ワード!$D$3:$D$1000,キーワード!$D87,当月ワード!$E$3:$E$1000,キーワード!$F87)</f>
        <v>0</v>
      </c>
      <c r="Y87" s="23">
        <f>SUMIFS(前月ワード!$J$3:$J$1000,前月ワード!$D$3:$D$1000,キーワード!$D87,前月ワード!$E$3:$E$1000,キーワード!$F87)</f>
        <v>0</v>
      </c>
      <c r="Z87" s="23">
        <f>SUMIFS(前々月ワード!$J$3:$J$1000,前々月ワード!$D$3:$D$1000,キーワード!$D87,前々月ワード!$E$3:$E$1000,キーワード!$F87)</f>
        <v>0</v>
      </c>
      <c r="AA87" s="22">
        <f>SUMIFS(当月ワード!$W$3:$W$1000,当月ワード!$D$3:$D$1000,キーワード!$D87,当月ワード!$E$3:$E$1000,キーワード!$F87)</f>
        <v>0</v>
      </c>
      <c r="AB87" s="23">
        <f>SUMIFS(前月ワード!$W$3:$W$1000,前月ワード!$D$3:$D$1000,キーワード!$D87,前月ワード!$E$3:$E$1000,キーワード!$F87)</f>
        <v>0</v>
      </c>
      <c r="AC87" s="23">
        <f>SUMIFS(前々月ワード!$W$3:$W$1000,前々月ワード!$D$3:$D$1000,キーワード!$D87,前々月ワード!$E$3:$E$1000,キーワード!$F87)</f>
        <v>0</v>
      </c>
      <c r="AD87" s="23">
        <f t="shared" si="21"/>
        <v>0</v>
      </c>
      <c r="AE87" s="23">
        <f t="shared" si="21"/>
        <v>0</v>
      </c>
      <c r="AF87" s="23">
        <f t="shared" si="21"/>
        <v>0</v>
      </c>
      <c r="AG87" s="22">
        <f>SUMIFS(当月ワード!$X$3:$X$1000,当月ワード!$D$3:$D$1000,キーワード!$D87,当月ワード!$E$3:$E$1000,キーワード!$F87)</f>
        <v>0</v>
      </c>
      <c r="AH87" s="23">
        <f>SUMIFS(前月ワード!$X$3:$X$1000,前月ワード!$D$3:$D$1000,キーワード!$D87,前月ワード!$E$3:$E$1000,キーワード!$F87)</f>
        <v>0</v>
      </c>
      <c r="AI87" s="23">
        <f>SUMIFS(前々月ワード!$X$3:$X$1000,前々月ワード!$D$3:$D$1000,キーワード!$D87,前々月ワード!$E$3:$E$1000,キーワード!$F87)</f>
        <v>0</v>
      </c>
      <c r="AJ87" s="22">
        <f>SUMIFS(当月ワード!$I$3:$I$1000,当月ワード!$D$3:$D$1000,キーワード!$D87,当月ワード!$E$3:$E$1000,キーワード!$F87)</f>
        <v>0</v>
      </c>
      <c r="AK87" s="23">
        <f>SUMIFS(前月ワード!$I$3:$I$1000,前月ワード!$D$3:$D$1000,キーワード!$D87,前月ワード!$E$3:$E$1000,キーワード!$F87)</f>
        <v>0</v>
      </c>
      <c r="AL87" s="23">
        <f>SUMIFS(前々月ワード!$I$3:$I$1000,前々月ワード!$D$3:$D$1000,キーワード!$D87,前々月ワード!$E$3:$E$1000,キーワード!$F87)</f>
        <v>0</v>
      </c>
      <c r="AM87" s="13">
        <f t="shared" si="22"/>
        <v>0</v>
      </c>
      <c r="AN87" s="13">
        <f t="shared" si="22"/>
        <v>0</v>
      </c>
      <c r="AO87" s="13">
        <f t="shared" si="22"/>
        <v>0</v>
      </c>
      <c r="AP87" s="16">
        <f t="shared" si="23"/>
        <v>0</v>
      </c>
      <c r="AQ87" s="16">
        <f t="shared" si="23"/>
        <v>0</v>
      </c>
      <c r="AR87" s="17">
        <f t="shared" si="23"/>
        <v>0</v>
      </c>
    </row>
    <row r="88" spans="3:44" ht="36.65" customHeight="1">
      <c r="C88" s="20">
        <v>83</v>
      </c>
      <c r="D88" s="53">
        <f>現状ワード設定!B85</f>
        <v>0</v>
      </c>
      <c r="E88" s="26" t="str">
        <f>IFERROR(_xlfn.XLOOKUP($D88,現状商品設定!B:B,現状商品設定!C:C,"-"),"-")</f>
        <v>-</v>
      </c>
      <c r="F88" s="56">
        <f>現状ワード設定!G85</f>
        <v>0</v>
      </c>
      <c r="G88" s="60" t="s">
        <v>46</v>
      </c>
      <c r="H88" s="47" t="str">
        <f>IFERROR(_xlfn.XLOOKUP(D88,商品!$D:$D,商品!$H:$H),"")</f>
        <v/>
      </c>
      <c r="I88" s="50" t="str">
        <f>IFERROR(_xlfn.XLOOKUP(D88&amp;F88,現状ワード設定!J:J,現状ワード設定!H:H),"")</f>
        <v/>
      </c>
      <c r="J88" s="47" t="str">
        <f>IFERROR(_xlfn.XLOOKUP(D88&amp;F88,現状ワード設定!J:J,現状ワード設定!I:I),"")</f>
        <v/>
      </c>
      <c r="K88" s="47" t="e">
        <f>IF(AND(T88&gt;=設定!$C$12,W88&gt;=O88),I88*(1+設定!$F$12),IF(AND(T88&gt;=設定!$C$13,W88&lt;O88),I88*(1+設定!$F$13),IF(AND(T88&lt;設定!$C$14,U88&gt;=設定!$E$14),I88*(1+設定!$F$14),IF(AND(T88&lt;設定!$C$15,U88&lt;設定!$E$15),I88*(1+設定!$F$15),"除外"))))</f>
        <v>#VALUE!</v>
      </c>
      <c r="L88" s="58" t="e">
        <f ca="1">IF(消化率!$I$5&lt;1,K88*消化率!$I$5,IF(U88*V88/(K88*消化率!$I$5)&gt;O88,K88*消化率!$I$5,M88))</f>
        <v>#DIV/0!</v>
      </c>
      <c r="M88" s="58" t="e">
        <f t="shared" si="14"/>
        <v>#VALUE!</v>
      </c>
      <c r="N88" s="58" t="e">
        <f ca="1">IF(ROUNDUP(IF(IF(IF(AND(設定!$D$8&lt;=L88,設定!$D$8&lt;J88),設定!$D$8,IF(AND(J88&lt;=L88,J88&lt;設定!$D$8),J88,IF(AND(L88&lt;=J88,J88&lt;設定!$D$8),J88,L88)))=0,設定!$D$8,IF(AND(設定!$D$8&lt;=L88,設定!$D$8&lt;J88),設定!$D$8,IF(AND(J88&lt;=L88,J88&lt;設定!$D$8),J88,IF(AND(L88&lt;=J88,J88&lt;設定!$D$8),J88,L88))))&lt;=H88,H88+1,IF(IF(AND(設定!$D$8&lt;=L88,設定!$D$8&lt;J88),設定!$D$8,IF(AND(J88&lt;=L88,J88&lt;設定!$D$8),J88,IF(AND(L88&lt;=J88,J88&lt;設定!$D$8),J88,L88)))=0,設定!$D$8,IF(AND(設定!$D$8&lt;=L88,設定!$D$8&lt;J88),設定!$D$8,IF(AND(J88&lt;=L88,J88&lt;設定!$D$8),J88,IF(AND(L88&lt;=J88,J88&lt;設定!$D$8),J88,L88))))),0)&gt;40,ROUNDUP(IF(IF(IF(AND(設定!$D$8&lt;=L88,設定!$D$8&lt;J88),設定!$D$8,IF(AND(J88&lt;=L88,J88&lt;設定!$D$8),J88,IF(AND(L88&lt;=J88,J88&lt;設定!$D$8),J88,L88)))=0,設定!$D$8,IF(AND(設定!$D$8&lt;=L88,設定!$D$8&lt;J88),設定!$D$8,IF(AND(J88&lt;=L88,J88&lt;設定!$D$8),J88,IF(AND(L88&lt;=J88,J88&lt;設定!$D$8),J88,L88))))&lt;=H88,H88+1,IF(IF(AND(設定!$D$8&lt;=L88,設定!$D$8&lt;J88),設定!$D$8,IF(AND(J88&lt;=L88,J88&lt;設定!$D$8),J88,IF(AND(L88&lt;=J88,J88&lt;設定!$D$8),J88,L88)))=0,設定!$D$8,IF(AND(設定!$D$8&lt;=L88,設定!$D$8&lt;J88),設定!$D$8,IF(AND(J88&lt;=L88,J88&lt;設定!$D$8),J88,IF(AND(L88&lt;=J88,J88&lt;設定!$D$8),J88,L88))))),0),40)</f>
        <v>#DIV/0!</v>
      </c>
      <c r="O88" s="55">
        <f>IF(G88="標準",設定!$C$4,G88)</f>
        <v>5</v>
      </c>
      <c r="P88" s="45">
        <f t="shared" si="15"/>
        <v>0</v>
      </c>
      <c r="Q88" s="14">
        <f t="shared" si="16"/>
        <v>0</v>
      </c>
      <c r="R88" s="23">
        <f t="shared" si="24"/>
        <v>0</v>
      </c>
      <c r="S88" s="12">
        <f t="shared" si="17"/>
        <v>0</v>
      </c>
      <c r="T88" s="23">
        <f t="shared" si="18"/>
        <v>0</v>
      </c>
      <c r="U88" s="13">
        <f t="shared" si="19"/>
        <v>0</v>
      </c>
      <c r="V88" s="104" t="str">
        <f>INDEX(商品!Q:Q,MATCH(キーワード!D88,商品!D:D,0),1)</f>
        <v>-</v>
      </c>
      <c r="W88" s="15">
        <f t="shared" si="20"/>
        <v>0</v>
      </c>
      <c r="X88" s="22">
        <f>SUMIFS(当月ワード!$J$3:$J$1000,当月ワード!$D$3:$D$1000,キーワード!$D88,当月ワード!$E$3:$E$1000,キーワード!$F88)</f>
        <v>0</v>
      </c>
      <c r="Y88" s="23">
        <f>SUMIFS(前月ワード!$J$3:$J$1000,前月ワード!$D$3:$D$1000,キーワード!$D88,前月ワード!$E$3:$E$1000,キーワード!$F88)</f>
        <v>0</v>
      </c>
      <c r="Z88" s="23">
        <f>SUMIFS(前々月ワード!$J$3:$J$1000,前々月ワード!$D$3:$D$1000,キーワード!$D88,前々月ワード!$E$3:$E$1000,キーワード!$F88)</f>
        <v>0</v>
      </c>
      <c r="AA88" s="22">
        <f>SUMIFS(当月ワード!$W$3:$W$1000,当月ワード!$D$3:$D$1000,キーワード!$D88,当月ワード!$E$3:$E$1000,キーワード!$F88)</f>
        <v>0</v>
      </c>
      <c r="AB88" s="23">
        <f>SUMIFS(前月ワード!$W$3:$W$1000,前月ワード!$D$3:$D$1000,キーワード!$D88,前月ワード!$E$3:$E$1000,キーワード!$F88)</f>
        <v>0</v>
      </c>
      <c r="AC88" s="23">
        <f>SUMIFS(前々月ワード!$W$3:$W$1000,前々月ワード!$D$3:$D$1000,キーワード!$D88,前々月ワード!$E$3:$E$1000,キーワード!$F88)</f>
        <v>0</v>
      </c>
      <c r="AD88" s="23">
        <f t="shared" si="21"/>
        <v>0</v>
      </c>
      <c r="AE88" s="23">
        <f t="shared" si="21"/>
        <v>0</v>
      </c>
      <c r="AF88" s="23">
        <f t="shared" si="21"/>
        <v>0</v>
      </c>
      <c r="AG88" s="22">
        <f>SUMIFS(当月ワード!$X$3:$X$1000,当月ワード!$D$3:$D$1000,キーワード!$D88,当月ワード!$E$3:$E$1000,キーワード!$F88)</f>
        <v>0</v>
      </c>
      <c r="AH88" s="23">
        <f>SUMIFS(前月ワード!$X$3:$X$1000,前月ワード!$D$3:$D$1000,キーワード!$D88,前月ワード!$E$3:$E$1000,キーワード!$F88)</f>
        <v>0</v>
      </c>
      <c r="AI88" s="23">
        <f>SUMIFS(前々月ワード!$X$3:$X$1000,前々月ワード!$D$3:$D$1000,キーワード!$D88,前々月ワード!$E$3:$E$1000,キーワード!$F88)</f>
        <v>0</v>
      </c>
      <c r="AJ88" s="22">
        <f>SUMIFS(当月ワード!$I$3:$I$1000,当月ワード!$D$3:$D$1000,キーワード!$D88,当月ワード!$E$3:$E$1000,キーワード!$F88)</f>
        <v>0</v>
      </c>
      <c r="AK88" s="23">
        <f>SUMIFS(前月ワード!$I$3:$I$1000,前月ワード!$D$3:$D$1000,キーワード!$D88,前月ワード!$E$3:$E$1000,キーワード!$F88)</f>
        <v>0</v>
      </c>
      <c r="AL88" s="23">
        <f>SUMIFS(前々月ワード!$I$3:$I$1000,前々月ワード!$D$3:$D$1000,キーワード!$D88,前々月ワード!$E$3:$E$1000,キーワード!$F88)</f>
        <v>0</v>
      </c>
      <c r="AM88" s="13">
        <f t="shared" si="22"/>
        <v>0</v>
      </c>
      <c r="AN88" s="13">
        <f t="shared" si="22"/>
        <v>0</v>
      </c>
      <c r="AO88" s="13">
        <f t="shared" si="22"/>
        <v>0</v>
      </c>
      <c r="AP88" s="16">
        <f t="shared" si="23"/>
        <v>0</v>
      </c>
      <c r="AQ88" s="16">
        <f t="shared" si="23"/>
        <v>0</v>
      </c>
      <c r="AR88" s="17">
        <f t="shared" si="23"/>
        <v>0</v>
      </c>
    </row>
    <row r="89" spans="3:44" ht="36.65" customHeight="1">
      <c r="C89" s="20">
        <v>84</v>
      </c>
      <c r="D89" s="53">
        <f>現状ワード設定!B86</f>
        <v>0</v>
      </c>
      <c r="E89" s="26" t="str">
        <f>IFERROR(_xlfn.XLOOKUP($D89,現状商品設定!B:B,現状商品設定!C:C,"-"),"-")</f>
        <v>-</v>
      </c>
      <c r="F89" s="56">
        <f>現状ワード設定!G86</f>
        <v>0</v>
      </c>
      <c r="G89" s="60" t="s">
        <v>46</v>
      </c>
      <c r="H89" s="47" t="str">
        <f>IFERROR(_xlfn.XLOOKUP(D89,商品!$D:$D,商品!$H:$H),"")</f>
        <v/>
      </c>
      <c r="I89" s="50" t="str">
        <f>IFERROR(_xlfn.XLOOKUP(D89&amp;F89,現状ワード設定!J:J,現状ワード設定!H:H),"")</f>
        <v/>
      </c>
      <c r="J89" s="47" t="str">
        <f>IFERROR(_xlfn.XLOOKUP(D89&amp;F89,現状ワード設定!J:J,現状ワード設定!I:I),"")</f>
        <v/>
      </c>
      <c r="K89" s="47" t="e">
        <f>IF(AND(T89&gt;=設定!$C$12,W89&gt;=O89),I89*(1+設定!$F$12),IF(AND(T89&gt;=設定!$C$13,W89&lt;O89),I89*(1+設定!$F$13),IF(AND(T89&lt;設定!$C$14,U89&gt;=設定!$E$14),I89*(1+設定!$F$14),IF(AND(T89&lt;設定!$C$15,U89&lt;設定!$E$15),I89*(1+設定!$F$15),"除外"))))</f>
        <v>#VALUE!</v>
      </c>
      <c r="L89" s="58" t="e">
        <f ca="1">IF(消化率!$I$5&lt;1,K89*消化率!$I$5,IF(U89*V89/(K89*消化率!$I$5)&gt;O89,K89*消化率!$I$5,M89))</f>
        <v>#DIV/0!</v>
      </c>
      <c r="M89" s="58" t="e">
        <f t="shared" si="14"/>
        <v>#VALUE!</v>
      </c>
      <c r="N89" s="58" t="e">
        <f ca="1">IF(ROUNDUP(IF(IF(IF(AND(設定!$D$8&lt;=L89,設定!$D$8&lt;J89),設定!$D$8,IF(AND(J89&lt;=L89,J89&lt;設定!$D$8),J89,IF(AND(L89&lt;=J89,J89&lt;設定!$D$8),J89,L89)))=0,設定!$D$8,IF(AND(設定!$D$8&lt;=L89,設定!$D$8&lt;J89),設定!$D$8,IF(AND(J89&lt;=L89,J89&lt;設定!$D$8),J89,IF(AND(L89&lt;=J89,J89&lt;設定!$D$8),J89,L89))))&lt;=H89,H89+1,IF(IF(AND(設定!$D$8&lt;=L89,設定!$D$8&lt;J89),設定!$D$8,IF(AND(J89&lt;=L89,J89&lt;設定!$D$8),J89,IF(AND(L89&lt;=J89,J89&lt;設定!$D$8),J89,L89)))=0,設定!$D$8,IF(AND(設定!$D$8&lt;=L89,設定!$D$8&lt;J89),設定!$D$8,IF(AND(J89&lt;=L89,J89&lt;設定!$D$8),J89,IF(AND(L89&lt;=J89,J89&lt;設定!$D$8),J89,L89))))),0)&gt;40,ROUNDUP(IF(IF(IF(AND(設定!$D$8&lt;=L89,設定!$D$8&lt;J89),設定!$D$8,IF(AND(J89&lt;=L89,J89&lt;設定!$D$8),J89,IF(AND(L89&lt;=J89,J89&lt;設定!$D$8),J89,L89)))=0,設定!$D$8,IF(AND(設定!$D$8&lt;=L89,設定!$D$8&lt;J89),設定!$D$8,IF(AND(J89&lt;=L89,J89&lt;設定!$D$8),J89,IF(AND(L89&lt;=J89,J89&lt;設定!$D$8),J89,L89))))&lt;=H89,H89+1,IF(IF(AND(設定!$D$8&lt;=L89,設定!$D$8&lt;J89),設定!$D$8,IF(AND(J89&lt;=L89,J89&lt;設定!$D$8),J89,IF(AND(L89&lt;=J89,J89&lt;設定!$D$8),J89,L89)))=0,設定!$D$8,IF(AND(設定!$D$8&lt;=L89,設定!$D$8&lt;J89),設定!$D$8,IF(AND(J89&lt;=L89,J89&lt;設定!$D$8),J89,IF(AND(L89&lt;=J89,J89&lt;設定!$D$8),J89,L89))))),0),40)</f>
        <v>#DIV/0!</v>
      </c>
      <c r="O89" s="55">
        <f>IF(G89="標準",設定!$C$4,G89)</f>
        <v>5</v>
      </c>
      <c r="P89" s="45">
        <f t="shared" si="15"/>
        <v>0</v>
      </c>
      <c r="Q89" s="14">
        <f t="shared" si="16"/>
        <v>0</v>
      </c>
      <c r="R89" s="23">
        <f t="shared" si="24"/>
        <v>0</v>
      </c>
      <c r="S89" s="12">
        <f t="shared" si="17"/>
        <v>0</v>
      </c>
      <c r="T89" s="23">
        <f t="shared" si="18"/>
        <v>0</v>
      </c>
      <c r="U89" s="13">
        <f t="shared" si="19"/>
        <v>0</v>
      </c>
      <c r="V89" s="104" t="str">
        <f>INDEX(商品!Q:Q,MATCH(キーワード!D89,商品!D:D,0),1)</f>
        <v>-</v>
      </c>
      <c r="W89" s="15">
        <f t="shared" si="20"/>
        <v>0</v>
      </c>
      <c r="X89" s="22">
        <f>SUMIFS(当月ワード!$J$3:$J$1000,当月ワード!$D$3:$D$1000,キーワード!$D89,当月ワード!$E$3:$E$1000,キーワード!$F89)</f>
        <v>0</v>
      </c>
      <c r="Y89" s="23">
        <f>SUMIFS(前月ワード!$J$3:$J$1000,前月ワード!$D$3:$D$1000,キーワード!$D89,前月ワード!$E$3:$E$1000,キーワード!$F89)</f>
        <v>0</v>
      </c>
      <c r="Z89" s="23">
        <f>SUMIFS(前々月ワード!$J$3:$J$1000,前々月ワード!$D$3:$D$1000,キーワード!$D89,前々月ワード!$E$3:$E$1000,キーワード!$F89)</f>
        <v>0</v>
      </c>
      <c r="AA89" s="22">
        <f>SUMIFS(当月ワード!$W$3:$W$1000,当月ワード!$D$3:$D$1000,キーワード!$D89,当月ワード!$E$3:$E$1000,キーワード!$F89)</f>
        <v>0</v>
      </c>
      <c r="AB89" s="23">
        <f>SUMIFS(前月ワード!$W$3:$W$1000,前月ワード!$D$3:$D$1000,キーワード!$D89,前月ワード!$E$3:$E$1000,キーワード!$F89)</f>
        <v>0</v>
      </c>
      <c r="AC89" s="23">
        <f>SUMIFS(前々月ワード!$W$3:$W$1000,前々月ワード!$D$3:$D$1000,キーワード!$D89,前々月ワード!$E$3:$E$1000,キーワード!$F89)</f>
        <v>0</v>
      </c>
      <c r="AD89" s="23">
        <f t="shared" si="21"/>
        <v>0</v>
      </c>
      <c r="AE89" s="23">
        <f t="shared" si="21"/>
        <v>0</v>
      </c>
      <c r="AF89" s="23">
        <f t="shared" si="21"/>
        <v>0</v>
      </c>
      <c r="AG89" s="22">
        <f>SUMIFS(当月ワード!$X$3:$X$1000,当月ワード!$D$3:$D$1000,キーワード!$D89,当月ワード!$E$3:$E$1000,キーワード!$F89)</f>
        <v>0</v>
      </c>
      <c r="AH89" s="23">
        <f>SUMIFS(前月ワード!$X$3:$X$1000,前月ワード!$D$3:$D$1000,キーワード!$D89,前月ワード!$E$3:$E$1000,キーワード!$F89)</f>
        <v>0</v>
      </c>
      <c r="AI89" s="23">
        <f>SUMIFS(前々月ワード!$X$3:$X$1000,前々月ワード!$D$3:$D$1000,キーワード!$D89,前々月ワード!$E$3:$E$1000,キーワード!$F89)</f>
        <v>0</v>
      </c>
      <c r="AJ89" s="22">
        <f>SUMIFS(当月ワード!$I$3:$I$1000,当月ワード!$D$3:$D$1000,キーワード!$D89,当月ワード!$E$3:$E$1000,キーワード!$F89)</f>
        <v>0</v>
      </c>
      <c r="AK89" s="23">
        <f>SUMIFS(前月ワード!$I$3:$I$1000,前月ワード!$D$3:$D$1000,キーワード!$D89,前月ワード!$E$3:$E$1000,キーワード!$F89)</f>
        <v>0</v>
      </c>
      <c r="AL89" s="23">
        <f>SUMIFS(前々月ワード!$I$3:$I$1000,前々月ワード!$D$3:$D$1000,キーワード!$D89,前々月ワード!$E$3:$E$1000,キーワード!$F89)</f>
        <v>0</v>
      </c>
      <c r="AM89" s="13">
        <f t="shared" si="22"/>
        <v>0</v>
      </c>
      <c r="AN89" s="13">
        <f t="shared" si="22"/>
        <v>0</v>
      </c>
      <c r="AO89" s="13">
        <f t="shared" si="22"/>
        <v>0</v>
      </c>
      <c r="AP89" s="16">
        <f t="shared" si="23"/>
        <v>0</v>
      </c>
      <c r="AQ89" s="16">
        <f t="shared" si="23"/>
        <v>0</v>
      </c>
      <c r="AR89" s="17">
        <f t="shared" si="23"/>
        <v>0</v>
      </c>
    </row>
    <row r="90" spans="3:44" ht="36.65" customHeight="1">
      <c r="C90" s="20">
        <v>85</v>
      </c>
      <c r="D90" s="53">
        <f>現状ワード設定!B87</f>
        <v>0</v>
      </c>
      <c r="E90" s="26" t="str">
        <f>IFERROR(_xlfn.XLOOKUP($D90,現状商品設定!B:B,現状商品設定!C:C,"-"),"-")</f>
        <v>-</v>
      </c>
      <c r="F90" s="56">
        <f>現状ワード設定!G87</f>
        <v>0</v>
      </c>
      <c r="G90" s="60" t="s">
        <v>46</v>
      </c>
      <c r="H90" s="47" t="str">
        <f>IFERROR(_xlfn.XLOOKUP(D90,商品!$D:$D,商品!$H:$H),"")</f>
        <v/>
      </c>
      <c r="I90" s="50" t="str">
        <f>IFERROR(_xlfn.XLOOKUP(D90&amp;F90,現状ワード設定!J:J,現状ワード設定!H:H),"")</f>
        <v/>
      </c>
      <c r="J90" s="47" t="str">
        <f>IFERROR(_xlfn.XLOOKUP(D90&amp;F90,現状ワード設定!J:J,現状ワード設定!I:I),"")</f>
        <v/>
      </c>
      <c r="K90" s="47" t="e">
        <f>IF(AND(T90&gt;=設定!$C$12,W90&gt;=O90),I90*(1+設定!$F$12),IF(AND(T90&gt;=設定!$C$13,W90&lt;O90),I90*(1+設定!$F$13),IF(AND(T90&lt;設定!$C$14,U90&gt;=設定!$E$14),I90*(1+設定!$F$14),IF(AND(T90&lt;設定!$C$15,U90&lt;設定!$E$15),I90*(1+設定!$F$15),"除外"))))</f>
        <v>#VALUE!</v>
      </c>
      <c r="L90" s="58" t="e">
        <f ca="1">IF(消化率!$I$5&lt;1,K90*消化率!$I$5,IF(U90*V90/(K90*消化率!$I$5)&gt;O90,K90*消化率!$I$5,M90))</f>
        <v>#DIV/0!</v>
      </c>
      <c r="M90" s="58" t="e">
        <f t="shared" si="14"/>
        <v>#VALUE!</v>
      </c>
      <c r="N90" s="58" t="e">
        <f ca="1">IF(ROUNDUP(IF(IF(IF(AND(設定!$D$8&lt;=L90,設定!$D$8&lt;J90),設定!$D$8,IF(AND(J90&lt;=L90,J90&lt;設定!$D$8),J90,IF(AND(L90&lt;=J90,J90&lt;設定!$D$8),J90,L90)))=0,設定!$D$8,IF(AND(設定!$D$8&lt;=L90,設定!$D$8&lt;J90),設定!$D$8,IF(AND(J90&lt;=L90,J90&lt;設定!$D$8),J90,IF(AND(L90&lt;=J90,J90&lt;設定!$D$8),J90,L90))))&lt;=H90,H90+1,IF(IF(AND(設定!$D$8&lt;=L90,設定!$D$8&lt;J90),設定!$D$8,IF(AND(J90&lt;=L90,J90&lt;設定!$D$8),J90,IF(AND(L90&lt;=J90,J90&lt;設定!$D$8),J90,L90)))=0,設定!$D$8,IF(AND(設定!$D$8&lt;=L90,設定!$D$8&lt;J90),設定!$D$8,IF(AND(J90&lt;=L90,J90&lt;設定!$D$8),J90,IF(AND(L90&lt;=J90,J90&lt;設定!$D$8),J90,L90))))),0)&gt;40,ROUNDUP(IF(IF(IF(AND(設定!$D$8&lt;=L90,設定!$D$8&lt;J90),設定!$D$8,IF(AND(J90&lt;=L90,J90&lt;設定!$D$8),J90,IF(AND(L90&lt;=J90,J90&lt;設定!$D$8),J90,L90)))=0,設定!$D$8,IF(AND(設定!$D$8&lt;=L90,設定!$D$8&lt;J90),設定!$D$8,IF(AND(J90&lt;=L90,J90&lt;設定!$D$8),J90,IF(AND(L90&lt;=J90,J90&lt;設定!$D$8),J90,L90))))&lt;=H90,H90+1,IF(IF(AND(設定!$D$8&lt;=L90,設定!$D$8&lt;J90),設定!$D$8,IF(AND(J90&lt;=L90,J90&lt;設定!$D$8),J90,IF(AND(L90&lt;=J90,J90&lt;設定!$D$8),J90,L90)))=0,設定!$D$8,IF(AND(設定!$D$8&lt;=L90,設定!$D$8&lt;J90),設定!$D$8,IF(AND(J90&lt;=L90,J90&lt;設定!$D$8),J90,IF(AND(L90&lt;=J90,J90&lt;設定!$D$8),J90,L90))))),0),40)</f>
        <v>#DIV/0!</v>
      </c>
      <c r="O90" s="55">
        <f>IF(G90="標準",設定!$C$4,G90)</f>
        <v>5</v>
      </c>
      <c r="P90" s="45">
        <f t="shared" si="15"/>
        <v>0</v>
      </c>
      <c r="Q90" s="14">
        <f t="shared" si="16"/>
        <v>0</v>
      </c>
      <c r="R90" s="23">
        <f t="shared" si="24"/>
        <v>0</v>
      </c>
      <c r="S90" s="12">
        <f t="shared" si="17"/>
        <v>0</v>
      </c>
      <c r="T90" s="23">
        <f t="shared" si="18"/>
        <v>0</v>
      </c>
      <c r="U90" s="13">
        <f t="shared" si="19"/>
        <v>0</v>
      </c>
      <c r="V90" s="104" t="str">
        <f>INDEX(商品!Q:Q,MATCH(キーワード!D90,商品!D:D,0),1)</f>
        <v>-</v>
      </c>
      <c r="W90" s="15">
        <f t="shared" si="20"/>
        <v>0</v>
      </c>
      <c r="X90" s="22">
        <f>SUMIFS(当月ワード!$J$3:$J$1000,当月ワード!$D$3:$D$1000,キーワード!$D90,当月ワード!$E$3:$E$1000,キーワード!$F90)</f>
        <v>0</v>
      </c>
      <c r="Y90" s="23">
        <f>SUMIFS(前月ワード!$J$3:$J$1000,前月ワード!$D$3:$D$1000,キーワード!$D90,前月ワード!$E$3:$E$1000,キーワード!$F90)</f>
        <v>0</v>
      </c>
      <c r="Z90" s="23">
        <f>SUMIFS(前々月ワード!$J$3:$J$1000,前々月ワード!$D$3:$D$1000,キーワード!$D90,前々月ワード!$E$3:$E$1000,キーワード!$F90)</f>
        <v>0</v>
      </c>
      <c r="AA90" s="22">
        <f>SUMIFS(当月ワード!$W$3:$W$1000,当月ワード!$D$3:$D$1000,キーワード!$D90,当月ワード!$E$3:$E$1000,キーワード!$F90)</f>
        <v>0</v>
      </c>
      <c r="AB90" s="23">
        <f>SUMIFS(前月ワード!$W$3:$W$1000,前月ワード!$D$3:$D$1000,キーワード!$D90,前月ワード!$E$3:$E$1000,キーワード!$F90)</f>
        <v>0</v>
      </c>
      <c r="AC90" s="23">
        <f>SUMIFS(前々月ワード!$W$3:$W$1000,前々月ワード!$D$3:$D$1000,キーワード!$D90,前々月ワード!$E$3:$E$1000,キーワード!$F90)</f>
        <v>0</v>
      </c>
      <c r="AD90" s="23">
        <f t="shared" si="21"/>
        <v>0</v>
      </c>
      <c r="AE90" s="23">
        <f t="shared" si="21"/>
        <v>0</v>
      </c>
      <c r="AF90" s="23">
        <f t="shared" si="21"/>
        <v>0</v>
      </c>
      <c r="AG90" s="22">
        <f>SUMIFS(当月ワード!$X$3:$X$1000,当月ワード!$D$3:$D$1000,キーワード!$D90,当月ワード!$E$3:$E$1000,キーワード!$F90)</f>
        <v>0</v>
      </c>
      <c r="AH90" s="23">
        <f>SUMIFS(前月ワード!$X$3:$X$1000,前月ワード!$D$3:$D$1000,キーワード!$D90,前月ワード!$E$3:$E$1000,キーワード!$F90)</f>
        <v>0</v>
      </c>
      <c r="AI90" s="23">
        <f>SUMIFS(前々月ワード!$X$3:$X$1000,前々月ワード!$D$3:$D$1000,キーワード!$D90,前々月ワード!$E$3:$E$1000,キーワード!$F90)</f>
        <v>0</v>
      </c>
      <c r="AJ90" s="22">
        <f>SUMIFS(当月ワード!$I$3:$I$1000,当月ワード!$D$3:$D$1000,キーワード!$D90,当月ワード!$E$3:$E$1000,キーワード!$F90)</f>
        <v>0</v>
      </c>
      <c r="AK90" s="23">
        <f>SUMIFS(前月ワード!$I$3:$I$1000,前月ワード!$D$3:$D$1000,キーワード!$D90,前月ワード!$E$3:$E$1000,キーワード!$F90)</f>
        <v>0</v>
      </c>
      <c r="AL90" s="23">
        <f>SUMIFS(前々月ワード!$I$3:$I$1000,前々月ワード!$D$3:$D$1000,キーワード!$D90,前々月ワード!$E$3:$E$1000,キーワード!$F90)</f>
        <v>0</v>
      </c>
      <c r="AM90" s="13">
        <f t="shared" si="22"/>
        <v>0</v>
      </c>
      <c r="AN90" s="13">
        <f t="shared" si="22"/>
        <v>0</v>
      </c>
      <c r="AO90" s="13">
        <f t="shared" si="22"/>
        <v>0</v>
      </c>
      <c r="AP90" s="16">
        <f t="shared" si="23"/>
        <v>0</v>
      </c>
      <c r="AQ90" s="16">
        <f t="shared" si="23"/>
        <v>0</v>
      </c>
      <c r="AR90" s="17">
        <f t="shared" si="23"/>
        <v>0</v>
      </c>
    </row>
    <row r="91" spans="3:44" ht="36.65" customHeight="1">
      <c r="C91" s="20">
        <v>86</v>
      </c>
      <c r="D91" s="53">
        <f>現状ワード設定!B88</f>
        <v>0</v>
      </c>
      <c r="E91" s="26" t="str">
        <f>IFERROR(_xlfn.XLOOKUP($D91,現状商品設定!B:B,現状商品設定!C:C,"-"),"-")</f>
        <v>-</v>
      </c>
      <c r="F91" s="56">
        <f>現状ワード設定!G88</f>
        <v>0</v>
      </c>
      <c r="G91" s="60" t="s">
        <v>46</v>
      </c>
      <c r="H91" s="47" t="str">
        <f>IFERROR(_xlfn.XLOOKUP(D91,商品!$D:$D,商品!$H:$H),"")</f>
        <v/>
      </c>
      <c r="I91" s="50" t="str">
        <f>IFERROR(_xlfn.XLOOKUP(D91&amp;F91,現状ワード設定!J:J,現状ワード設定!H:H),"")</f>
        <v/>
      </c>
      <c r="J91" s="47" t="str">
        <f>IFERROR(_xlfn.XLOOKUP(D91&amp;F91,現状ワード設定!J:J,現状ワード設定!I:I),"")</f>
        <v/>
      </c>
      <c r="K91" s="47" t="e">
        <f>IF(AND(T91&gt;=設定!$C$12,W91&gt;=O91),I91*(1+設定!$F$12),IF(AND(T91&gt;=設定!$C$13,W91&lt;O91),I91*(1+設定!$F$13),IF(AND(T91&lt;設定!$C$14,U91&gt;=設定!$E$14),I91*(1+設定!$F$14),IF(AND(T91&lt;設定!$C$15,U91&lt;設定!$E$15),I91*(1+設定!$F$15),"除外"))))</f>
        <v>#VALUE!</v>
      </c>
      <c r="L91" s="58" t="e">
        <f ca="1">IF(消化率!$I$5&lt;1,K91*消化率!$I$5,IF(U91*V91/(K91*消化率!$I$5)&gt;O91,K91*消化率!$I$5,M91))</f>
        <v>#DIV/0!</v>
      </c>
      <c r="M91" s="58" t="e">
        <f t="shared" si="14"/>
        <v>#VALUE!</v>
      </c>
      <c r="N91" s="58" t="e">
        <f ca="1">IF(ROUNDUP(IF(IF(IF(AND(設定!$D$8&lt;=L91,設定!$D$8&lt;J91),設定!$D$8,IF(AND(J91&lt;=L91,J91&lt;設定!$D$8),J91,IF(AND(L91&lt;=J91,J91&lt;設定!$D$8),J91,L91)))=0,設定!$D$8,IF(AND(設定!$D$8&lt;=L91,設定!$D$8&lt;J91),設定!$D$8,IF(AND(J91&lt;=L91,J91&lt;設定!$D$8),J91,IF(AND(L91&lt;=J91,J91&lt;設定!$D$8),J91,L91))))&lt;=H91,H91+1,IF(IF(AND(設定!$D$8&lt;=L91,設定!$D$8&lt;J91),設定!$D$8,IF(AND(J91&lt;=L91,J91&lt;設定!$D$8),J91,IF(AND(L91&lt;=J91,J91&lt;設定!$D$8),J91,L91)))=0,設定!$D$8,IF(AND(設定!$D$8&lt;=L91,設定!$D$8&lt;J91),設定!$D$8,IF(AND(J91&lt;=L91,J91&lt;設定!$D$8),J91,IF(AND(L91&lt;=J91,J91&lt;設定!$D$8),J91,L91))))),0)&gt;40,ROUNDUP(IF(IF(IF(AND(設定!$D$8&lt;=L91,設定!$D$8&lt;J91),設定!$D$8,IF(AND(J91&lt;=L91,J91&lt;設定!$D$8),J91,IF(AND(L91&lt;=J91,J91&lt;設定!$D$8),J91,L91)))=0,設定!$D$8,IF(AND(設定!$D$8&lt;=L91,設定!$D$8&lt;J91),設定!$D$8,IF(AND(J91&lt;=L91,J91&lt;設定!$D$8),J91,IF(AND(L91&lt;=J91,J91&lt;設定!$D$8),J91,L91))))&lt;=H91,H91+1,IF(IF(AND(設定!$D$8&lt;=L91,設定!$D$8&lt;J91),設定!$D$8,IF(AND(J91&lt;=L91,J91&lt;設定!$D$8),J91,IF(AND(L91&lt;=J91,J91&lt;設定!$D$8),J91,L91)))=0,設定!$D$8,IF(AND(設定!$D$8&lt;=L91,設定!$D$8&lt;J91),設定!$D$8,IF(AND(J91&lt;=L91,J91&lt;設定!$D$8),J91,IF(AND(L91&lt;=J91,J91&lt;設定!$D$8),J91,L91))))),0),40)</f>
        <v>#DIV/0!</v>
      </c>
      <c r="O91" s="55">
        <f>IF(G91="標準",設定!$C$4,G91)</f>
        <v>5</v>
      </c>
      <c r="P91" s="45">
        <f t="shared" si="15"/>
        <v>0</v>
      </c>
      <c r="Q91" s="14">
        <f t="shared" si="16"/>
        <v>0</v>
      </c>
      <c r="R91" s="23">
        <f t="shared" si="24"/>
        <v>0</v>
      </c>
      <c r="S91" s="12">
        <f t="shared" si="17"/>
        <v>0</v>
      </c>
      <c r="T91" s="23">
        <f t="shared" si="18"/>
        <v>0</v>
      </c>
      <c r="U91" s="13">
        <f t="shared" si="19"/>
        <v>0</v>
      </c>
      <c r="V91" s="104" t="str">
        <f>INDEX(商品!Q:Q,MATCH(キーワード!D91,商品!D:D,0),1)</f>
        <v>-</v>
      </c>
      <c r="W91" s="15">
        <f t="shared" si="20"/>
        <v>0</v>
      </c>
      <c r="X91" s="22">
        <f>SUMIFS(当月ワード!$J$3:$J$1000,当月ワード!$D$3:$D$1000,キーワード!$D91,当月ワード!$E$3:$E$1000,キーワード!$F91)</f>
        <v>0</v>
      </c>
      <c r="Y91" s="23">
        <f>SUMIFS(前月ワード!$J$3:$J$1000,前月ワード!$D$3:$D$1000,キーワード!$D91,前月ワード!$E$3:$E$1000,キーワード!$F91)</f>
        <v>0</v>
      </c>
      <c r="Z91" s="23">
        <f>SUMIFS(前々月ワード!$J$3:$J$1000,前々月ワード!$D$3:$D$1000,キーワード!$D91,前々月ワード!$E$3:$E$1000,キーワード!$F91)</f>
        <v>0</v>
      </c>
      <c r="AA91" s="22">
        <f>SUMIFS(当月ワード!$W$3:$W$1000,当月ワード!$D$3:$D$1000,キーワード!$D91,当月ワード!$E$3:$E$1000,キーワード!$F91)</f>
        <v>0</v>
      </c>
      <c r="AB91" s="23">
        <f>SUMIFS(前月ワード!$W$3:$W$1000,前月ワード!$D$3:$D$1000,キーワード!$D91,前月ワード!$E$3:$E$1000,キーワード!$F91)</f>
        <v>0</v>
      </c>
      <c r="AC91" s="23">
        <f>SUMIFS(前々月ワード!$W$3:$W$1000,前々月ワード!$D$3:$D$1000,キーワード!$D91,前々月ワード!$E$3:$E$1000,キーワード!$F91)</f>
        <v>0</v>
      </c>
      <c r="AD91" s="23">
        <f t="shared" si="21"/>
        <v>0</v>
      </c>
      <c r="AE91" s="23">
        <f t="shared" si="21"/>
        <v>0</v>
      </c>
      <c r="AF91" s="23">
        <f t="shared" si="21"/>
        <v>0</v>
      </c>
      <c r="AG91" s="22">
        <f>SUMIFS(当月ワード!$X$3:$X$1000,当月ワード!$D$3:$D$1000,キーワード!$D91,当月ワード!$E$3:$E$1000,キーワード!$F91)</f>
        <v>0</v>
      </c>
      <c r="AH91" s="23">
        <f>SUMIFS(前月ワード!$X$3:$X$1000,前月ワード!$D$3:$D$1000,キーワード!$D91,前月ワード!$E$3:$E$1000,キーワード!$F91)</f>
        <v>0</v>
      </c>
      <c r="AI91" s="23">
        <f>SUMIFS(前々月ワード!$X$3:$X$1000,前々月ワード!$D$3:$D$1000,キーワード!$D91,前々月ワード!$E$3:$E$1000,キーワード!$F91)</f>
        <v>0</v>
      </c>
      <c r="AJ91" s="22">
        <f>SUMIFS(当月ワード!$I$3:$I$1000,当月ワード!$D$3:$D$1000,キーワード!$D91,当月ワード!$E$3:$E$1000,キーワード!$F91)</f>
        <v>0</v>
      </c>
      <c r="AK91" s="23">
        <f>SUMIFS(前月ワード!$I$3:$I$1000,前月ワード!$D$3:$D$1000,キーワード!$D91,前月ワード!$E$3:$E$1000,キーワード!$F91)</f>
        <v>0</v>
      </c>
      <c r="AL91" s="23">
        <f>SUMIFS(前々月ワード!$I$3:$I$1000,前々月ワード!$D$3:$D$1000,キーワード!$D91,前々月ワード!$E$3:$E$1000,キーワード!$F91)</f>
        <v>0</v>
      </c>
      <c r="AM91" s="13">
        <f t="shared" si="22"/>
        <v>0</v>
      </c>
      <c r="AN91" s="13">
        <f t="shared" si="22"/>
        <v>0</v>
      </c>
      <c r="AO91" s="13">
        <f t="shared" si="22"/>
        <v>0</v>
      </c>
      <c r="AP91" s="16">
        <f t="shared" si="23"/>
        <v>0</v>
      </c>
      <c r="AQ91" s="16">
        <f t="shared" si="23"/>
        <v>0</v>
      </c>
      <c r="AR91" s="17">
        <f t="shared" si="23"/>
        <v>0</v>
      </c>
    </row>
    <row r="92" spans="3:44" ht="36.65" customHeight="1">
      <c r="C92" s="20">
        <v>87</v>
      </c>
      <c r="D92" s="53">
        <f>現状ワード設定!B89</f>
        <v>0</v>
      </c>
      <c r="E92" s="26" t="str">
        <f>IFERROR(_xlfn.XLOOKUP($D92,現状商品設定!B:B,現状商品設定!C:C,"-"),"-")</f>
        <v>-</v>
      </c>
      <c r="F92" s="56">
        <f>現状ワード設定!G89</f>
        <v>0</v>
      </c>
      <c r="G92" s="60" t="s">
        <v>46</v>
      </c>
      <c r="H92" s="47" t="str">
        <f>IFERROR(_xlfn.XLOOKUP(D92,商品!$D:$D,商品!$H:$H),"")</f>
        <v/>
      </c>
      <c r="I92" s="50" t="str">
        <f>IFERROR(_xlfn.XLOOKUP(D92&amp;F92,現状ワード設定!J:J,現状ワード設定!H:H),"")</f>
        <v/>
      </c>
      <c r="J92" s="47" t="str">
        <f>IFERROR(_xlfn.XLOOKUP(D92&amp;F92,現状ワード設定!J:J,現状ワード設定!I:I),"")</f>
        <v/>
      </c>
      <c r="K92" s="47" t="e">
        <f>IF(AND(T92&gt;=設定!$C$12,W92&gt;=O92),I92*(1+設定!$F$12),IF(AND(T92&gt;=設定!$C$13,W92&lt;O92),I92*(1+設定!$F$13),IF(AND(T92&lt;設定!$C$14,U92&gt;=設定!$E$14),I92*(1+設定!$F$14),IF(AND(T92&lt;設定!$C$15,U92&lt;設定!$E$15),I92*(1+設定!$F$15),"除外"))))</f>
        <v>#VALUE!</v>
      </c>
      <c r="L92" s="58" t="e">
        <f ca="1">IF(消化率!$I$5&lt;1,K92*消化率!$I$5,IF(U92*V92/(K92*消化率!$I$5)&gt;O92,K92*消化率!$I$5,M92))</f>
        <v>#DIV/0!</v>
      </c>
      <c r="M92" s="58" t="e">
        <f t="shared" si="14"/>
        <v>#VALUE!</v>
      </c>
      <c r="N92" s="58" t="e">
        <f ca="1">IF(ROUNDUP(IF(IF(IF(AND(設定!$D$8&lt;=L92,設定!$D$8&lt;J92),設定!$D$8,IF(AND(J92&lt;=L92,J92&lt;設定!$D$8),J92,IF(AND(L92&lt;=J92,J92&lt;設定!$D$8),J92,L92)))=0,設定!$D$8,IF(AND(設定!$D$8&lt;=L92,設定!$D$8&lt;J92),設定!$D$8,IF(AND(J92&lt;=L92,J92&lt;設定!$D$8),J92,IF(AND(L92&lt;=J92,J92&lt;設定!$D$8),J92,L92))))&lt;=H92,H92+1,IF(IF(AND(設定!$D$8&lt;=L92,設定!$D$8&lt;J92),設定!$D$8,IF(AND(J92&lt;=L92,J92&lt;設定!$D$8),J92,IF(AND(L92&lt;=J92,J92&lt;設定!$D$8),J92,L92)))=0,設定!$D$8,IF(AND(設定!$D$8&lt;=L92,設定!$D$8&lt;J92),設定!$D$8,IF(AND(J92&lt;=L92,J92&lt;設定!$D$8),J92,IF(AND(L92&lt;=J92,J92&lt;設定!$D$8),J92,L92))))),0)&gt;40,ROUNDUP(IF(IF(IF(AND(設定!$D$8&lt;=L92,設定!$D$8&lt;J92),設定!$D$8,IF(AND(J92&lt;=L92,J92&lt;設定!$D$8),J92,IF(AND(L92&lt;=J92,J92&lt;設定!$D$8),J92,L92)))=0,設定!$D$8,IF(AND(設定!$D$8&lt;=L92,設定!$D$8&lt;J92),設定!$D$8,IF(AND(J92&lt;=L92,J92&lt;設定!$D$8),J92,IF(AND(L92&lt;=J92,J92&lt;設定!$D$8),J92,L92))))&lt;=H92,H92+1,IF(IF(AND(設定!$D$8&lt;=L92,設定!$D$8&lt;J92),設定!$D$8,IF(AND(J92&lt;=L92,J92&lt;設定!$D$8),J92,IF(AND(L92&lt;=J92,J92&lt;設定!$D$8),J92,L92)))=0,設定!$D$8,IF(AND(設定!$D$8&lt;=L92,設定!$D$8&lt;J92),設定!$D$8,IF(AND(J92&lt;=L92,J92&lt;設定!$D$8),J92,IF(AND(L92&lt;=J92,J92&lt;設定!$D$8),J92,L92))))),0),40)</f>
        <v>#DIV/0!</v>
      </c>
      <c r="O92" s="55">
        <f>IF(G92="標準",設定!$C$4,G92)</f>
        <v>5</v>
      </c>
      <c r="P92" s="45">
        <f t="shared" si="15"/>
        <v>0</v>
      </c>
      <c r="Q92" s="14">
        <f t="shared" si="16"/>
        <v>0</v>
      </c>
      <c r="R92" s="23">
        <f t="shared" si="24"/>
        <v>0</v>
      </c>
      <c r="S92" s="12">
        <f t="shared" si="17"/>
        <v>0</v>
      </c>
      <c r="T92" s="23">
        <f t="shared" si="18"/>
        <v>0</v>
      </c>
      <c r="U92" s="13">
        <f t="shared" si="19"/>
        <v>0</v>
      </c>
      <c r="V92" s="104" t="str">
        <f>INDEX(商品!Q:Q,MATCH(キーワード!D92,商品!D:D,0),1)</f>
        <v>-</v>
      </c>
      <c r="W92" s="15">
        <f t="shared" si="20"/>
        <v>0</v>
      </c>
      <c r="X92" s="22">
        <f>SUMIFS(当月ワード!$J$3:$J$1000,当月ワード!$D$3:$D$1000,キーワード!$D92,当月ワード!$E$3:$E$1000,キーワード!$F92)</f>
        <v>0</v>
      </c>
      <c r="Y92" s="23">
        <f>SUMIFS(前月ワード!$J$3:$J$1000,前月ワード!$D$3:$D$1000,キーワード!$D92,前月ワード!$E$3:$E$1000,キーワード!$F92)</f>
        <v>0</v>
      </c>
      <c r="Z92" s="23">
        <f>SUMIFS(前々月ワード!$J$3:$J$1000,前々月ワード!$D$3:$D$1000,キーワード!$D92,前々月ワード!$E$3:$E$1000,キーワード!$F92)</f>
        <v>0</v>
      </c>
      <c r="AA92" s="22">
        <f>SUMIFS(当月ワード!$W$3:$W$1000,当月ワード!$D$3:$D$1000,キーワード!$D92,当月ワード!$E$3:$E$1000,キーワード!$F92)</f>
        <v>0</v>
      </c>
      <c r="AB92" s="23">
        <f>SUMIFS(前月ワード!$W$3:$W$1000,前月ワード!$D$3:$D$1000,キーワード!$D92,前月ワード!$E$3:$E$1000,キーワード!$F92)</f>
        <v>0</v>
      </c>
      <c r="AC92" s="23">
        <f>SUMIFS(前々月ワード!$W$3:$W$1000,前々月ワード!$D$3:$D$1000,キーワード!$D92,前々月ワード!$E$3:$E$1000,キーワード!$F92)</f>
        <v>0</v>
      </c>
      <c r="AD92" s="23">
        <f t="shared" si="21"/>
        <v>0</v>
      </c>
      <c r="AE92" s="23">
        <f t="shared" si="21"/>
        <v>0</v>
      </c>
      <c r="AF92" s="23">
        <f t="shared" si="21"/>
        <v>0</v>
      </c>
      <c r="AG92" s="22">
        <f>SUMIFS(当月ワード!$X$3:$X$1000,当月ワード!$D$3:$D$1000,キーワード!$D92,当月ワード!$E$3:$E$1000,キーワード!$F92)</f>
        <v>0</v>
      </c>
      <c r="AH92" s="23">
        <f>SUMIFS(前月ワード!$X$3:$X$1000,前月ワード!$D$3:$D$1000,キーワード!$D92,前月ワード!$E$3:$E$1000,キーワード!$F92)</f>
        <v>0</v>
      </c>
      <c r="AI92" s="23">
        <f>SUMIFS(前々月ワード!$X$3:$X$1000,前々月ワード!$D$3:$D$1000,キーワード!$D92,前々月ワード!$E$3:$E$1000,キーワード!$F92)</f>
        <v>0</v>
      </c>
      <c r="AJ92" s="22">
        <f>SUMIFS(当月ワード!$I$3:$I$1000,当月ワード!$D$3:$D$1000,キーワード!$D92,当月ワード!$E$3:$E$1000,キーワード!$F92)</f>
        <v>0</v>
      </c>
      <c r="AK92" s="23">
        <f>SUMIFS(前月ワード!$I$3:$I$1000,前月ワード!$D$3:$D$1000,キーワード!$D92,前月ワード!$E$3:$E$1000,キーワード!$F92)</f>
        <v>0</v>
      </c>
      <c r="AL92" s="23">
        <f>SUMIFS(前々月ワード!$I$3:$I$1000,前々月ワード!$D$3:$D$1000,キーワード!$D92,前々月ワード!$E$3:$E$1000,キーワード!$F92)</f>
        <v>0</v>
      </c>
      <c r="AM92" s="13">
        <f t="shared" si="22"/>
        <v>0</v>
      </c>
      <c r="AN92" s="13">
        <f t="shared" si="22"/>
        <v>0</v>
      </c>
      <c r="AO92" s="13">
        <f t="shared" si="22"/>
        <v>0</v>
      </c>
      <c r="AP92" s="16">
        <f t="shared" si="23"/>
        <v>0</v>
      </c>
      <c r="AQ92" s="16">
        <f t="shared" si="23"/>
        <v>0</v>
      </c>
      <c r="AR92" s="17">
        <f t="shared" si="23"/>
        <v>0</v>
      </c>
    </row>
    <row r="93" spans="3:44" ht="36.65" customHeight="1">
      <c r="C93" s="20">
        <v>88</v>
      </c>
      <c r="D93" s="53">
        <f>現状ワード設定!B90</f>
        <v>0</v>
      </c>
      <c r="E93" s="26" t="str">
        <f>IFERROR(_xlfn.XLOOKUP($D93,現状商品設定!B:B,現状商品設定!C:C,"-"),"-")</f>
        <v>-</v>
      </c>
      <c r="F93" s="56">
        <f>現状ワード設定!G90</f>
        <v>0</v>
      </c>
      <c r="G93" s="60" t="s">
        <v>46</v>
      </c>
      <c r="H93" s="47" t="str">
        <f>IFERROR(_xlfn.XLOOKUP(D93,商品!$D:$D,商品!$H:$H),"")</f>
        <v/>
      </c>
      <c r="I93" s="50" t="str">
        <f>IFERROR(_xlfn.XLOOKUP(D93&amp;F93,現状ワード設定!J:J,現状ワード設定!H:H),"")</f>
        <v/>
      </c>
      <c r="J93" s="47" t="str">
        <f>IFERROR(_xlfn.XLOOKUP(D93&amp;F93,現状ワード設定!J:J,現状ワード設定!I:I),"")</f>
        <v/>
      </c>
      <c r="K93" s="47" t="e">
        <f>IF(AND(T93&gt;=設定!$C$12,W93&gt;=O93),I93*(1+設定!$F$12),IF(AND(T93&gt;=設定!$C$13,W93&lt;O93),I93*(1+設定!$F$13),IF(AND(T93&lt;設定!$C$14,U93&gt;=設定!$E$14),I93*(1+設定!$F$14),IF(AND(T93&lt;設定!$C$15,U93&lt;設定!$E$15),I93*(1+設定!$F$15),"除外"))))</f>
        <v>#VALUE!</v>
      </c>
      <c r="L93" s="58" t="e">
        <f ca="1">IF(消化率!$I$5&lt;1,K93*消化率!$I$5,IF(U93*V93/(K93*消化率!$I$5)&gt;O93,K93*消化率!$I$5,M93))</f>
        <v>#DIV/0!</v>
      </c>
      <c r="M93" s="58" t="e">
        <f t="shared" si="14"/>
        <v>#VALUE!</v>
      </c>
      <c r="N93" s="58" t="e">
        <f ca="1">IF(ROUNDUP(IF(IF(IF(AND(設定!$D$8&lt;=L93,設定!$D$8&lt;J93),設定!$D$8,IF(AND(J93&lt;=L93,J93&lt;設定!$D$8),J93,IF(AND(L93&lt;=J93,J93&lt;設定!$D$8),J93,L93)))=0,設定!$D$8,IF(AND(設定!$D$8&lt;=L93,設定!$D$8&lt;J93),設定!$D$8,IF(AND(J93&lt;=L93,J93&lt;設定!$D$8),J93,IF(AND(L93&lt;=J93,J93&lt;設定!$D$8),J93,L93))))&lt;=H93,H93+1,IF(IF(AND(設定!$D$8&lt;=L93,設定!$D$8&lt;J93),設定!$D$8,IF(AND(J93&lt;=L93,J93&lt;設定!$D$8),J93,IF(AND(L93&lt;=J93,J93&lt;設定!$D$8),J93,L93)))=0,設定!$D$8,IF(AND(設定!$D$8&lt;=L93,設定!$D$8&lt;J93),設定!$D$8,IF(AND(J93&lt;=L93,J93&lt;設定!$D$8),J93,IF(AND(L93&lt;=J93,J93&lt;設定!$D$8),J93,L93))))),0)&gt;40,ROUNDUP(IF(IF(IF(AND(設定!$D$8&lt;=L93,設定!$D$8&lt;J93),設定!$D$8,IF(AND(J93&lt;=L93,J93&lt;設定!$D$8),J93,IF(AND(L93&lt;=J93,J93&lt;設定!$D$8),J93,L93)))=0,設定!$D$8,IF(AND(設定!$D$8&lt;=L93,設定!$D$8&lt;J93),設定!$D$8,IF(AND(J93&lt;=L93,J93&lt;設定!$D$8),J93,IF(AND(L93&lt;=J93,J93&lt;設定!$D$8),J93,L93))))&lt;=H93,H93+1,IF(IF(AND(設定!$D$8&lt;=L93,設定!$D$8&lt;J93),設定!$D$8,IF(AND(J93&lt;=L93,J93&lt;設定!$D$8),J93,IF(AND(L93&lt;=J93,J93&lt;設定!$D$8),J93,L93)))=0,設定!$D$8,IF(AND(設定!$D$8&lt;=L93,設定!$D$8&lt;J93),設定!$D$8,IF(AND(J93&lt;=L93,J93&lt;設定!$D$8),J93,IF(AND(L93&lt;=J93,J93&lt;設定!$D$8),J93,L93))))),0),40)</f>
        <v>#DIV/0!</v>
      </c>
      <c r="O93" s="55">
        <f>IF(G93="標準",設定!$C$4,G93)</f>
        <v>5</v>
      </c>
      <c r="P93" s="45">
        <f t="shared" si="15"/>
        <v>0</v>
      </c>
      <c r="Q93" s="14">
        <f t="shared" si="16"/>
        <v>0</v>
      </c>
      <c r="R93" s="23">
        <f t="shared" si="24"/>
        <v>0</v>
      </c>
      <c r="S93" s="12">
        <f t="shared" si="17"/>
        <v>0</v>
      </c>
      <c r="T93" s="23">
        <f t="shared" si="18"/>
        <v>0</v>
      </c>
      <c r="U93" s="13">
        <f t="shared" si="19"/>
        <v>0</v>
      </c>
      <c r="V93" s="104" t="str">
        <f>INDEX(商品!Q:Q,MATCH(キーワード!D93,商品!D:D,0),1)</f>
        <v>-</v>
      </c>
      <c r="W93" s="15">
        <f t="shared" si="20"/>
        <v>0</v>
      </c>
      <c r="X93" s="22">
        <f>SUMIFS(当月ワード!$J$3:$J$1000,当月ワード!$D$3:$D$1000,キーワード!$D93,当月ワード!$E$3:$E$1000,キーワード!$F93)</f>
        <v>0</v>
      </c>
      <c r="Y93" s="23">
        <f>SUMIFS(前月ワード!$J$3:$J$1000,前月ワード!$D$3:$D$1000,キーワード!$D93,前月ワード!$E$3:$E$1000,キーワード!$F93)</f>
        <v>0</v>
      </c>
      <c r="Z93" s="23">
        <f>SUMIFS(前々月ワード!$J$3:$J$1000,前々月ワード!$D$3:$D$1000,キーワード!$D93,前々月ワード!$E$3:$E$1000,キーワード!$F93)</f>
        <v>0</v>
      </c>
      <c r="AA93" s="22">
        <f>SUMIFS(当月ワード!$W$3:$W$1000,当月ワード!$D$3:$D$1000,キーワード!$D93,当月ワード!$E$3:$E$1000,キーワード!$F93)</f>
        <v>0</v>
      </c>
      <c r="AB93" s="23">
        <f>SUMIFS(前月ワード!$W$3:$W$1000,前月ワード!$D$3:$D$1000,キーワード!$D93,前月ワード!$E$3:$E$1000,キーワード!$F93)</f>
        <v>0</v>
      </c>
      <c r="AC93" s="23">
        <f>SUMIFS(前々月ワード!$W$3:$W$1000,前々月ワード!$D$3:$D$1000,キーワード!$D93,前々月ワード!$E$3:$E$1000,キーワード!$F93)</f>
        <v>0</v>
      </c>
      <c r="AD93" s="23">
        <f t="shared" si="21"/>
        <v>0</v>
      </c>
      <c r="AE93" s="23">
        <f t="shared" si="21"/>
        <v>0</v>
      </c>
      <c r="AF93" s="23">
        <f t="shared" si="21"/>
        <v>0</v>
      </c>
      <c r="AG93" s="22">
        <f>SUMIFS(当月ワード!$X$3:$X$1000,当月ワード!$D$3:$D$1000,キーワード!$D93,当月ワード!$E$3:$E$1000,キーワード!$F93)</f>
        <v>0</v>
      </c>
      <c r="AH93" s="23">
        <f>SUMIFS(前月ワード!$X$3:$X$1000,前月ワード!$D$3:$D$1000,キーワード!$D93,前月ワード!$E$3:$E$1000,キーワード!$F93)</f>
        <v>0</v>
      </c>
      <c r="AI93" s="23">
        <f>SUMIFS(前々月ワード!$X$3:$X$1000,前々月ワード!$D$3:$D$1000,キーワード!$D93,前々月ワード!$E$3:$E$1000,キーワード!$F93)</f>
        <v>0</v>
      </c>
      <c r="AJ93" s="22">
        <f>SUMIFS(当月ワード!$I$3:$I$1000,当月ワード!$D$3:$D$1000,キーワード!$D93,当月ワード!$E$3:$E$1000,キーワード!$F93)</f>
        <v>0</v>
      </c>
      <c r="AK93" s="23">
        <f>SUMIFS(前月ワード!$I$3:$I$1000,前月ワード!$D$3:$D$1000,キーワード!$D93,前月ワード!$E$3:$E$1000,キーワード!$F93)</f>
        <v>0</v>
      </c>
      <c r="AL93" s="23">
        <f>SUMIFS(前々月ワード!$I$3:$I$1000,前々月ワード!$D$3:$D$1000,キーワード!$D93,前々月ワード!$E$3:$E$1000,キーワード!$F93)</f>
        <v>0</v>
      </c>
      <c r="AM93" s="13">
        <f t="shared" si="22"/>
        <v>0</v>
      </c>
      <c r="AN93" s="13">
        <f t="shared" si="22"/>
        <v>0</v>
      </c>
      <c r="AO93" s="13">
        <f t="shared" si="22"/>
        <v>0</v>
      </c>
      <c r="AP93" s="16">
        <f t="shared" si="23"/>
        <v>0</v>
      </c>
      <c r="AQ93" s="16">
        <f t="shared" si="23"/>
        <v>0</v>
      </c>
      <c r="AR93" s="17">
        <f t="shared" si="23"/>
        <v>0</v>
      </c>
    </row>
    <row r="94" spans="3:44" ht="36.65" customHeight="1">
      <c r="C94" s="20">
        <v>89</v>
      </c>
      <c r="D94" s="53">
        <f>現状ワード設定!B91</f>
        <v>0</v>
      </c>
      <c r="E94" s="26" t="str">
        <f>IFERROR(_xlfn.XLOOKUP($D94,現状商品設定!B:B,現状商品設定!C:C,"-"),"-")</f>
        <v>-</v>
      </c>
      <c r="F94" s="56">
        <f>現状ワード設定!G91</f>
        <v>0</v>
      </c>
      <c r="G94" s="60" t="s">
        <v>46</v>
      </c>
      <c r="H94" s="47" t="str">
        <f>IFERROR(_xlfn.XLOOKUP(D94,商品!$D:$D,商品!$H:$H),"")</f>
        <v/>
      </c>
      <c r="I94" s="50" t="str">
        <f>IFERROR(_xlfn.XLOOKUP(D94&amp;F94,現状ワード設定!J:J,現状ワード設定!H:H),"")</f>
        <v/>
      </c>
      <c r="J94" s="47" t="str">
        <f>IFERROR(_xlfn.XLOOKUP(D94&amp;F94,現状ワード設定!J:J,現状ワード設定!I:I),"")</f>
        <v/>
      </c>
      <c r="K94" s="47" t="e">
        <f>IF(AND(T94&gt;=設定!$C$12,W94&gt;=O94),I94*(1+設定!$F$12),IF(AND(T94&gt;=設定!$C$13,W94&lt;O94),I94*(1+設定!$F$13),IF(AND(T94&lt;設定!$C$14,U94&gt;=設定!$E$14),I94*(1+設定!$F$14),IF(AND(T94&lt;設定!$C$15,U94&lt;設定!$E$15),I94*(1+設定!$F$15),"除外"))))</f>
        <v>#VALUE!</v>
      </c>
      <c r="L94" s="58" t="e">
        <f ca="1">IF(消化率!$I$5&lt;1,K94*消化率!$I$5,IF(U94*V94/(K94*消化率!$I$5)&gt;O94,K94*消化率!$I$5,M94))</f>
        <v>#DIV/0!</v>
      </c>
      <c r="M94" s="58" t="e">
        <f t="shared" si="14"/>
        <v>#VALUE!</v>
      </c>
      <c r="N94" s="58" t="e">
        <f ca="1">IF(ROUNDUP(IF(IF(IF(AND(設定!$D$8&lt;=L94,設定!$D$8&lt;J94),設定!$D$8,IF(AND(J94&lt;=L94,J94&lt;設定!$D$8),J94,IF(AND(L94&lt;=J94,J94&lt;設定!$D$8),J94,L94)))=0,設定!$D$8,IF(AND(設定!$D$8&lt;=L94,設定!$D$8&lt;J94),設定!$D$8,IF(AND(J94&lt;=L94,J94&lt;設定!$D$8),J94,IF(AND(L94&lt;=J94,J94&lt;設定!$D$8),J94,L94))))&lt;=H94,H94+1,IF(IF(AND(設定!$D$8&lt;=L94,設定!$D$8&lt;J94),設定!$D$8,IF(AND(J94&lt;=L94,J94&lt;設定!$D$8),J94,IF(AND(L94&lt;=J94,J94&lt;設定!$D$8),J94,L94)))=0,設定!$D$8,IF(AND(設定!$D$8&lt;=L94,設定!$D$8&lt;J94),設定!$D$8,IF(AND(J94&lt;=L94,J94&lt;設定!$D$8),J94,IF(AND(L94&lt;=J94,J94&lt;設定!$D$8),J94,L94))))),0)&gt;40,ROUNDUP(IF(IF(IF(AND(設定!$D$8&lt;=L94,設定!$D$8&lt;J94),設定!$D$8,IF(AND(J94&lt;=L94,J94&lt;設定!$D$8),J94,IF(AND(L94&lt;=J94,J94&lt;設定!$D$8),J94,L94)))=0,設定!$D$8,IF(AND(設定!$D$8&lt;=L94,設定!$D$8&lt;J94),設定!$D$8,IF(AND(J94&lt;=L94,J94&lt;設定!$D$8),J94,IF(AND(L94&lt;=J94,J94&lt;設定!$D$8),J94,L94))))&lt;=H94,H94+1,IF(IF(AND(設定!$D$8&lt;=L94,設定!$D$8&lt;J94),設定!$D$8,IF(AND(J94&lt;=L94,J94&lt;設定!$D$8),J94,IF(AND(L94&lt;=J94,J94&lt;設定!$D$8),J94,L94)))=0,設定!$D$8,IF(AND(設定!$D$8&lt;=L94,設定!$D$8&lt;J94),設定!$D$8,IF(AND(J94&lt;=L94,J94&lt;設定!$D$8),J94,IF(AND(L94&lt;=J94,J94&lt;設定!$D$8),J94,L94))))),0),40)</f>
        <v>#DIV/0!</v>
      </c>
      <c r="O94" s="55">
        <f>IF(G94="標準",設定!$C$4,G94)</f>
        <v>5</v>
      </c>
      <c r="P94" s="45">
        <f t="shared" si="15"/>
        <v>0</v>
      </c>
      <c r="Q94" s="14">
        <f t="shared" si="16"/>
        <v>0</v>
      </c>
      <c r="R94" s="23">
        <f t="shared" si="24"/>
        <v>0</v>
      </c>
      <c r="S94" s="12">
        <f t="shared" si="17"/>
        <v>0</v>
      </c>
      <c r="T94" s="23">
        <f t="shared" si="18"/>
        <v>0</v>
      </c>
      <c r="U94" s="13">
        <f t="shared" si="19"/>
        <v>0</v>
      </c>
      <c r="V94" s="104" t="str">
        <f>INDEX(商品!Q:Q,MATCH(キーワード!D94,商品!D:D,0),1)</f>
        <v>-</v>
      </c>
      <c r="W94" s="15">
        <f t="shared" si="20"/>
        <v>0</v>
      </c>
      <c r="X94" s="22">
        <f>SUMIFS(当月ワード!$J$3:$J$1000,当月ワード!$D$3:$D$1000,キーワード!$D94,当月ワード!$E$3:$E$1000,キーワード!$F94)</f>
        <v>0</v>
      </c>
      <c r="Y94" s="23">
        <f>SUMIFS(前月ワード!$J$3:$J$1000,前月ワード!$D$3:$D$1000,キーワード!$D94,前月ワード!$E$3:$E$1000,キーワード!$F94)</f>
        <v>0</v>
      </c>
      <c r="Z94" s="23">
        <f>SUMIFS(前々月ワード!$J$3:$J$1000,前々月ワード!$D$3:$D$1000,キーワード!$D94,前々月ワード!$E$3:$E$1000,キーワード!$F94)</f>
        <v>0</v>
      </c>
      <c r="AA94" s="22">
        <f>SUMIFS(当月ワード!$W$3:$W$1000,当月ワード!$D$3:$D$1000,キーワード!$D94,当月ワード!$E$3:$E$1000,キーワード!$F94)</f>
        <v>0</v>
      </c>
      <c r="AB94" s="23">
        <f>SUMIFS(前月ワード!$W$3:$W$1000,前月ワード!$D$3:$D$1000,キーワード!$D94,前月ワード!$E$3:$E$1000,キーワード!$F94)</f>
        <v>0</v>
      </c>
      <c r="AC94" s="23">
        <f>SUMIFS(前々月ワード!$W$3:$W$1000,前々月ワード!$D$3:$D$1000,キーワード!$D94,前々月ワード!$E$3:$E$1000,キーワード!$F94)</f>
        <v>0</v>
      </c>
      <c r="AD94" s="23">
        <f t="shared" si="21"/>
        <v>0</v>
      </c>
      <c r="AE94" s="23">
        <f t="shared" si="21"/>
        <v>0</v>
      </c>
      <c r="AF94" s="23">
        <f t="shared" si="21"/>
        <v>0</v>
      </c>
      <c r="AG94" s="22">
        <f>SUMIFS(当月ワード!$X$3:$X$1000,当月ワード!$D$3:$D$1000,キーワード!$D94,当月ワード!$E$3:$E$1000,キーワード!$F94)</f>
        <v>0</v>
      </c>
      <c r="AH94" s="23">
        <f>SUMIFS(前月ワード!$X$3:$X$1000,前月ワード!$D$3:$D$1000,キーワード!$D94,前月ワード!$E$3:$E$1000,キーワード!$F94)</f>
        <v>0</v>
      </c>
      <c r="AI94" s="23">
        <f>SUMIFS(前々月ワード!$X$3:$X$1000,前々月ワード!$D$3:$D$1000,キーワード!$D94,前々月ワード!$E$3:$E$1000,キーワード!$F94)</f>
        <v>0</v>
      </c>
      <c r="AJ94" s="22">
        <f>SUMIFS(当月ワード!$I$3:$I$1000,当月ワード!$D$3:$D$1000,キーワード!$D94,当月ワード!$E$3:$E$1000,キーワード!$F94)</f>
        <v>0</v>
      </c>
      <c r="AK94" s="23">
        <f>SUMIFS(前月ワード!$I$3:$I$1000,前月ワード!$D$3:$D$1000,キーワード!$D94,前月ワード!$E$3:$E$1000,キーワード!$F94)</f>
        <v>0</v>
      </c>
      <c r="AL94" s="23">
        <f>SUMIFS(前々月ワード!$I$3:$I$1000,前々月ワード!$D$3:$D$1000,キーワード!$D94,前々月ワード!$E$3:$E$1000,キーワード!$F94)</f>
        <v>0</v>
      </c>
      <c r="AM94" s="13">
        <f t="shared" si="22"/>
        <v>0</v>
      </c>
      <c r="AN94" s="13">
        <f t="shared" si="22"/>
        <v>0</v>
      </c>
      <c r="AO94" s="13">
        <f t="shared" si="22"/>
        <v>0</v>
      </c>
      <c r="AP94" s="16">
        <f t="shared" si="23"/>
        <v>0</v>
      </c>
      <c r="AQ94" s="16">
        <f t="shared" si="23"/>
        <v>0</v>
      </c>
      <c r="AR94" s="17">
        <f t="shared" si="23"/>
        <v>0</v>
      </c>
    </row>
    <row r="95" spans="3:44" ht="36.65" customHeight="1">
      <c r="C95" s="20">
        <v>90</v>
      </c>
      <c r="D95" s="53">
        <f>現状ワード設定!B92</f>
        <v>0</v>
      </c>
      <c r="E95" s="26" t="str">
        <f>IFERROR(_xlfn.XLOOKUP($D95,現状商品設定!B:B,現状商品設定!C:C,"-"),"-")</f>
        <v>-</v>
      </c>
      <c r="F95" s="56">
        <f>現状ワード設定!G92</f>
        <v>0</v>
      </c>
      <c r="G95" s="60" t="s">
        <v>46</v>
      </c>
      <c r="H95" s="47" t="str">
        <f>IFERROR(_xlfn.XLOOKUP(D95,商品!$D:$D,商品!$H:$H),"")</f>
        <v/>
      </c>
      <c r="I95" s="50" t="str">
        <f>IFERROR(_xlfn.XLOOKUP(D95&amp;F95,現状ワード設定!J:J,現状ワード設定!H:H),"")</f>
        <v/>
      </c>
      <c r="J95" s="47" t="str">
        <f>IFERROR(_xlfn.XLOOKUP(D95&amp;F95,現状ワード設定!J:J,現状ワード設定!I:I),"")</f>
        <v/>
      </c>
      <c r="K95" s="47" t="e">
        <f>IF(AND(T95&gt;=設定!$C$12,W95&gt;=O95),I95*(1+設定!$F$12),IF(AND(T95&gt;=設定!$C$13,W95&lt;O95),I95*(1+設定!$F$13),IF(AND(T95&lt;設定!$C$14,U95&gt;=設定!$E$14),I95*(1+設定!$F$14),IF(AND(T95&lt;設定!$C$15,U95&lt;設定!$E$15),I95*(1+設定!$F$15),"除外"))))</f>
        <v>#VALUE!</v>
      </c>
      <c r="L95" s="58" t="e">
        <f ca="1">IF(消化率!$I$5&lt;1,K95*消化率!$I$5,IF(U95*V95/(K95*消化率!$I$5)&gt;O95,K95*消化率!$I$5,M95))</f>
        <v>#DIV/0!</v>
      </c>
      <c r="M95" s="58" t="e">
        <f t="shared" si="14"/>
        <v>#VALUE!</v>
      </c>
      <c r="N95" s="58" t="e">
        <f ca="1">IF(ROUNDUP(IF(IF(IF(AND(設定!$D$8&lt;=L95,設定!$D$8&lt;J95),設定!$D$8,IF(AND(J95&lt;=L95,J95&lt;設定!$D$8),J95,IF(AND(L95&lt;=J95,J95&lt;設定!$D$8),J95,L95)))=0,設定!$D$8,IF(AND(設定!$D$8&lt;=L95,設定!$D$8&lt;J95),設定!$D$8,IF(AND(J95&lt;=L95,J95&lt;設定!$D$8),J95,IF(AND(L95&lt;=J95,J95&lt;設定!$D$8),J95,L95))))&lt;=H95,H95+1,IF(IF(AND(設定!$D$8&lt;=L95,設定!$D$8&lt;J95),設定!$D$8,IF(AND(J95&lt;=L95,J95&lt;設定!$D$8),J95,IF(AND(L95&lt;=J95,J95&lt;設定!$D$8),J95,L95)))=0,設定!$D$8,IF(AND(設定!$D$8&lt;=L95,設定!$D$8&lt;J95),設定!$D$8,IF(AND(J95&lt;=L95,J95&lt;設定!$D$8),J95,IF(AND(L95&lt;=J95,J95&lt;設定!$D$8),J95,L95))))),0)&gt;40,ROUNDUP(IF(IF(IF(AND(設定!$D$8&lt;=L95,設定!$D$8&lt;J95),設定!$D$8,IF(AND(J95&lt;=L95,J95&lt;設定!$D$8),J95,IF(AND(L95&lt;=J95,J95&lt;設定!$D$8),J95,L95)))=0,設定!$D$8,IF(AND(設定!$D$8&lt;=L95,設定!$D$8&lt;J95),設定!$D$8,IF(AND(J95&lt;=L95,J95&lt;設定!$D$8),J95,IF(AND(L95&lt;=J95,J95&lt;設定!$D$8),J95,L95))))&lt;=H95,H95+1,IF(IF(AND(設定!$D$8&lt;=L95,設定!$D$8&lt;J95),設定!$D$8,IF(AND(J95&lt;=L95,J95&lt;設定!$D$8),J95,IF(AND(L95&lt;=J95,J95&lt;設定!$D$8),J95,L95)))=0,設定!$D$8,IF(AND(設定!$D$8&lt;=L95,設定!$D$8&lt;J95),設定!$D$8,IF(AND(J95&lt;=L95,J95&lt;設定!$D$8),J95,IF(AND(L95&lt;=J95,J95&lt;設定!$D$8),J95,L95))))),0),40)</f>
        <v>#DIV/0!</v>
      </c>
      <c r="O95" s="55">
        <f>IF(G95="標準",設定!$C$4,G95)</f>
        <v>5</v>
      </c>
      <c r="P95" s="45">
        <f t="shared" si="15"/>
        <v>0</v>
      </c>
      <c r="Q95" s="14">
        <f t="shared" si="16"/>
        <v>0</v>
      </c>
      <c r="R95" s="23">
        <f t="shared" si="24"/>
        <v>0</v>
      </c>
      <c r="S95" s="12">
        <f t="shared" si="17"/>
        <v>0</v>
      </c>
      <c r="T95" s="23">
        <f t="shared" si="18"/>
        <v>0</v>
      </c>
      <c r="U95" s="13">
        <f t="shared" si="19"/>
        <v>0</v>
      </c>
      <c r="V95" s="104" t="str">
        <f>INDEX(商品!Q:Q,MATCH(キーワード!D95,商品!D:D,0),1)</f>
        <v>-</v>
      </c>
      <c r="W95" s="15">
        <f t="shared" si="20"/>
        <v>0</v>
      </c>
      <c r="X95" s="22">
        <f>SUMIFS(当月ワード!$J$3:$J$1000,当月ワード!$D$3:$D$1000,キーワード!$D95,当月ワード!$E$3:$E$1000,キーワード!$F95)</f>
        <v>0</v>
      </c>
      <c r="Y95" s="23">
        <f>SUMIFS(前月ワード!$J$3:$J$1000,前月ワード!$D$3:$D$1000,キーワード!$D95,前月ワード!$E$3:$E$1000,キーワード!$F95)</f>
        <v>0</v>
      </c>
      <c r="Z95" s="23">
        <f>SUMIFS(前々月ワード!$J$3:$J$1000,前々月ワード!$D$3:$D$1000,キーワード!$D95,前々月ワード!$E$3:$E$1000,キーワード!$F95)</f>
        <v>0</v>
      </c>
      <c r="AA95" s="22">
        <f>SUMIFS(当月ワード!$W$3:$W$1000,当月ワード!$D$3:$D$1000,キーワード!$D95,当月ワード!$E$3:$E$1000,キーワード!$F95)</f>
        <v>0</v>
      </c>
      <c r="AB95" s="23">
        <f>SUMIFS(前月ワード!$W$3:$W$1000,前月ワード!$D$3:$D$1000,キーワード!$D95,前月ワード!$E$3:$E$1000,キーワード!$F95)</f>
        <v>0</v>
      </c>
      <c r="AC95" s="23">
        <f>SUMIFS(前々月ワード!$W$3:$W$1000,前々月ワード!$D$3:$D$1000,キーワード!$D95,前々月ワード!$E$3:$E$1000,キーワード!$F95)</f>
        <v>0</v>
      </c>
      <c r="AD95" s="23">
        <f t="shared" si="21"/>
        <v>0</v>
      </c>
      <c r="AE95" s="23">
        <f t="shared" si="21"/>
        <v>0</v>
      </c>
      <c r="AF95" s="23">
        <f t="shared" si="21"/>
        <v>0</v>
      </c>
      <c r="AG95" s="22">
        <f>SUMIFS(当月ワード!$X$3:$X$1000,当月ワード!$D$3:$D$1000,キーワード!$D95,当月ワード!$E$3:$E$1000,キーワード!$F95)</f>
        <v>0</v>
      </c>
      <c r="AH95" s="23">
        <f>SUMIFS(前月ワード!$X$3:$X$1000,前月ワード!$D$3:$D$1000,キーワード!$D95,前月ワード!$E$3:$E$1000,キーワード!$F95)</f>
        <v>0</v>
      </c>
      <c r="AI95" s="23">
        <f>SUMIFS(前々月ワード!$X$3:$X$1000,前々月ワード!$D$3:$D$1000,キーワード!$D95,前々月ワード!$E$3:$E$1000,キーワード!$F95)</f>
        <v>0</v>
      </c>
      <c r="AJ95" s="22">
        <f>SUMIFS(当月ワード!$I$3:$I$1000,当月ワード!$D$3:$D$1000,キーワード!$D95,当月ワード!$E$3:$E$1000,キーワード!$F95)</f>
        <v>0</v>
      </c>
      <c r="AK95" s="23">
        <f>SUMIFS(前月ワード!$I$3:$I$1000,前月ワード!$D$3:$D$1000,キーワード!$D95,前月ワード!$E$3:$E$1000,キーワード!$F95)</f>
        <v>0</v>
      </c>
      <c r="AL95" s="23">
        <f>SUMIFS(前々月ワード!$I$3:$I$1000,前々月ワード!$D$3:$D$1000,キーワード!$D95,前々月ワード!$E$3:$E$1000,キーワード!$F95)</f>
        <v>0</v>
      </c>
      <c r="AM95" s="13">
        <f t="shared" si="22"/>
        <v>0</v>
      </c>
      <c r="AN95" s="13">
        <f t="shared" si="22"/>
        <v>0</v>
      </c>
      <c r="AO95" s="13">
        <f t="shared" si="22"/>
        <v>0</v>
      </c>
      <c r="AP95" s="16">
        <f t="shared" si="23"/>
        <v>0</v>
      </c>
      <c r="AQ95" s="16">
        <f t="shared" si="23"/>
        <v>0</v>
      </c>
      <c r="AR95" s="17">
        <f t="shared" si="23"/>
        <v>0</v>
      </c>
    </row>
    <row r="96" spans="3:44" ht="36.65" customHeight="1">
      <c r="C96" s="20">
        <v>91</v>
      </c>
      <c r="D96" s="53">
        <f>現状ワード設定!B93</f>
        <v>0</v>
      </c>
      <c r="E96" s="26" t="str">
        <f>IFERROR(_xlfn.XLOOKUP($D96,現状商品設定!B:B,現状商品設定!C:C,"-"),"-")</f>
        <v>-</v>
      </c>
      <c r="F96" s="56">
        <f>現状ワード設定!G93</f>
        <v>0</v>
      </c>
      <c r="G96" s="60" t="s">
        <v>46</v>
      </c>
      <c r="H96" s="47" t="str">
        <f>IFERROR(_xlfn.XLOOKUP(D96,商品!$D:$D,商品!$H:$H),"")</f>
        <v/>
      </c>
      <c r="I96" s="50" t="str">
        <f>IFERROR(_xlfn.XLOOKUP(D96&amp;F96,現状ワード設定!J:J,現状ワード設定!H:H),"")</f>
        <v/>
      </c>
      <c r="J96" s="47" t="str">
        <f>IFERROR(_xlfn.XLOOKUP(D96&amp;F96,現状ワード設定!J:J,現状ワード設定!I:I),"")</f>
        <v/>
      </c>
      <c r="K96" s="47" t="e">
        <f>IF(AND(T96&gt;=設定!$C$12,W96&gt;=O96),I96*(1+設定!$F$12),IF(AND(T96&gt;=設定!$C$13,W96&lt;O96),I96*(1+設定!$F$13),IF(AND(T96&lt;設定!$C$14,U96&gt;=設定!$E$14),I96*(1+設定!$F$14),IF(AND(T96&lt;設定!$C$15,U96&lt;設定!$E$15),I96*(1+設定!$F$15),"除外"))))</f>
        <v>#VALUE!</v>
      </c>
      <c r="L96" s="58" t="e">
        <f ca="1">IF(消化率!$I$5&lt;1,K96*消化率!$I$5,IF(U96*V96/(K96*消化率!$I$5)&gt;O96,K96*消化率!$I$5,M96))</f>
        <v>#DIV/0!</v>
      </c>
      <c r="M96" s="58" t="e">
        <f t="shared" si="14"/>
        <v>#VALUE!</v>
      </c>
      <c r="N96" s="58" t="e">
        <f ca="1">IF(ROUNDUP(IF(IF(IF(AND(設定!$D$8&lt;=L96,設定!$D$8&lt;J96),設定!$D$8,IF(AND(J96&lt;=L96,J96&lt;設定!$D$8),J96,IF(AND(L96&lt;=J96,J96&lt;設定!$D$8),J96,L96)))=0,設定!$D$8,IF(AND(設定!$D$8&lt;=L96,設定!$D$8&lt;J96),設定!$D$8,IF(AND(J96&lt;=L96,J96&lt;設定!$D$8),J96,IF(AND(L96&lt;=J96,J96&lt;設定!$D$8),J96,L96))))&lt;=H96,H96+1,IF(IF(AND(設定!$D$8&lt;=L96,設定!$D$8&lt;J96),設定!$D$8,IF(AND(J96&lt;=L96,J96&lt;設定!$D$8),J96,IF(AND(L96&lt;=J96,J96&lt;設定!$D$8),J96,L96)))=0,設定!$D$8,IF(AND(設定!$D$8&lt;=L96,設定!$D$8&lt;J96),設定!$D$8,IF(AND(J96&lt;=L96,J96&lt;設定!$D$8),J96,IF(AND(L96&lt;=J96,J96&lt;設定!$D$8),J96,L96))))),0)&gt;40,ROUNDUP(IF(IF(IF(AND(設定!$D$8&lt;=L96,設定!$D$8&lt;J96),設定!$D$8,IF(AND(J96&lt;=L96,J96&lt;設定!$D$8),J96,IF(AND(L96&lt;=J96,J96&lt;設定!$D$8),J96,L96)))=0,設定!$D$8,IF(AND(設定!$D$8&lt;=L96,設定!$D$8&lt;J96),設定!$D$8,IF(AND(J96&lt;=L96,J96&lt;設定!$D$8),J96,IF(AND(L96&lt;=J96,J96&lt;設定!$D$8),J96,L96))))&lt;=H96,H96+1,IF(IF(AND(設定!$D$8&lt;=L96,設定!$D$8&lt;J96),設定!$D$8,IF(AND(J96&lt;=L96,J96&lt;設定!$D$8),J96,IF(AND(L96&lt;=J96,J96&lt;設定!$D$8),J96,L96)))=0,設定!$D$8,IF(AND(設定!$D$8&lt;=L96,設定!$D$8&lt;J96),設定!$D$8,IF(AND(J96&lt;=L96,J96&lt;設定!$D$8),J96,IF(AND(L96&lt;=J96,J96&lt;設定!$D$8),J96,L96))))),0),40)</f>
        <v>#DIV/0!</v>
      </c>
      <c r="O96" s="55">
        <f>IF(G96="標準",設定!$C$4,G96)</f>
        <v>5</v>
      </c>
      <c r="P96" s="45">
        <f t="shared" si="15"/>
        <v>0</v>
      </c>
      <c r="Q96" s="14">
        <f t="shared" si="16"/>
        <v>0</v>
      </c>
      <c r="R96" s="23">
        <f t="shared" si="24"/>
        <v>0</v>
      </c>
      <c r="S96" s="12">
        <f t="shared" si="17"/>
        <v>0</v>
      </c>
      <c r="T96" s="23">
        <f t="shared" si="18"/>
        <v>0</v>
      </c>
      <c r="U96" s="13">
        <f t="shared" si="19"/>
        <v>0</v>
      </c>
      <c r="V96" s="104" t="str">
        <f>INDEX(商品!Q:Q,MATCH(キーワード!D96,商品!D:D,0),1)</f>
        <v>-</v>
      </c>
      <c r="W96" s="15">
        <f t="shared" si="20"/>
        <v>0</v>
      </c>
      <c r="X96" s="22">
        <f>SUMIFS(当月ワード!$J$3:$J$1000,当月ワード!$D$3:$D$1000,キーワード!$D96,当月ワード!$E$3:$E$1000,キーワード!$F96)</f>
        <v>0</v>
      </c>
      <c r="Y96" s="23">
        <f>SUMIFS(前月ワード!$J$3:$J$1000,前月ワード!$D$3:$D$1000,キーワード!$D96,前月ワード!$E$3:$E$1000,キーワード!$F96)</f>
        <v>0</v>
      </c>
      <c r="Z96" s="23">
        <f>SUMIFS(前々月ワード!$J$3:$J$1000,前々月ワード!$D$3:$D$1000,キーワード!$D96,前々月ワード!$E$3:$E$1000,キーワード!$F96)</f>
        <v>0</v>
      </c>
      <c r="AA96" s="22">
        <f>SUMIFS(当月ワード!$W$3:$W$1000,当月ワード!$D$3:$D$1000,キーワード!$D96,当月ワード!$E$3:$E$1000,キーワード!$F96)</f>
        <v>0</v>
      </c>
      <c r="AB96" s="23">
        <f>SUMIFS(前月ワード!$W$3:$W$1000,前月ワード!$D$3:$D$1000,キーワード!$D96,前月ワード!$E$3:$E$1000,キーワード!$F96)</f>
        <v>0</v>
      </c>
      <c r="AC96" s="23">
        <f>SUMIFS(前々月ワード!$W$3:$W$1000,前々月ワード!$D$3:$D$1000,キーワード!$D96,前々月ワード!$E$3:$E$1000,キーワード!$F96)</f>
        <v>0</v>
      </c>
      <c r="AD96" s="23">
        <f t="shared" si="21"/>
        <v>0</v>
      </c>
      <c r="AE96" s="23">
        <f t="shared" si="21"/>
        <v>0</v>
      </c>
      <c r="AF96" s="23">
        <f t="shared" si="21"/>
        <v>0</v>
      </c>
      <c r="AG96" s="22">
        <f>SUMIFS(当月ワード!$X$3:$X$1000,当月ワード!$D$3:$D$1000,キーワード!$D96,当月ワード!$E$3:$E$1000,キーワード!$F96)</f>
        <v>0</v>
      </c>
      <c r="AH96" s="23">
        <f>SUMIFS(前月ワード!$X$3:$X$1000,前月ワード!$D$3:$D$1000,キーワード!$D96,前月ワード!$E$3:$E$1000,キーワード!$F96)</f>
        <v>0</v>
      </c>
      <c r="AI96" s="23">
        <f>SUMIFS(前々月ワード!$X$3:$X$1000,前々月ワード!$D$3:$D$1000,キーワード!$D96,前々月ワード!$E$3:$E$1000,キーワード!$F96)</f>
        <v>0</v>
      </c>
      <c r="AJ96" s="22">
        <f>SUMIFS(当月ワード!$I$3:$I$1000,当月ワード!$D$3:$D$1000,キーワード!$D96,当月ワード!$E$3:$E$1000,キーワード!$F96)</f>
        <v>0</v>
      </c>
      <c r="AK96" s="23">
        <f>SUMIFS(前月ワード!$I$3:$I$1000,前月ワード!$D$3:$D$1000,キーワード!$D96,前月ワード!$E$3:$E$1000,キーワード!$F96)</f>
        <v>0</v>
      </c>
      <c r="AL96" s="23">
        <f>SUMIFS(前々月ワード!$I$3:$I$1000,前々月ワード!$D$3:$D$1000,キーワード!$D96,前々月ワード!$E$3:$E$1000,キーワード!$F96)</f>
        <v>0</v>
      </c>
      <c r="AM96" s="13">
        <f t="shared" si="22"/>
        <v>0</v>
      </c>
      <c r="AN96" s="13">
        <f t="shared" si="22"/>
        <v>0</v>
      </c>
      <c r="AO96" s="13">
        <f t="shared" si="22"/>
        <v>0</v>
      </c>
      <c r="AP96" s="16">
        <f t="shared" si="23"/>
        <v>0</v>
      </c>
      <c r="AQ96" s="16">
        <f t="shared" si="23"/>
        <v>0</v>
      </c>
      <c r="AR96" s="17">
        <f t="shared" si="23"/>
        <v>0</v>
      </c>
    </row>
    <row r="97" spans="3:44" ht="36.65" customHeight="1">
      <c r="C97" s="20">
        <v>92</v>
      </c>
      <c r="D97" s="53">
        <f>現状ワード設定!B94</f>
        <v>0</v>
      </c>
      <c r="E97" s="26" t="str">
        <f>IFERROR(_xlfn.XLOOKUP($D97,現状商品設定!B:B,現状商品設定!C:C,"-"),"-")</f>
        <v>-</v>
      </c>
      <c r="F97" s="56">
        <f>現状ワード設定!G94</f>
        <v>0</v>
      </c>
      <c r="G97" s="60" t="s">
        <v>46</v>
      </c>
      <c r="H97" s="47" t="str">
        <f>IFERROR(_xlfn.XLOOKUP(D97,商品!$D:$D,商品!$H:$H),"")</f>
        <v/>
      </c>
      <c r="I97" s="50" t="str">
        <f>IFERROR(_xlfn.XLOOKUP(D97&amp;F97,現状ワード設定!J:J,現状ワード設定!H:H),"")</f>
        <v/>
      </c>
      <c r="J97" s="47" t="str">
        <f>IFERROR(_xlfn.XLOOKUP(D97&amp;F97,現状ワード設定!J:J,現状ワード設定!I:I),"")</f>
        <v/>
      </c>
      <c r="K97" s="47" t="e">
        <f>IF(AND(T97&gt;=設定!$C$12,W97&gt;=O97),I97*(1+設定!$F$12),IF(AND(T97&gt;=設定!$C$13,W97&lt;O97),I97*(1+設定!$F$13),IF(AND(T97&lt;設定!$C$14,U97&gt;=設定!$E$14),I97*(1+設定!$F$14),IF(AND(T97&lt;設定!$C$15,U97&lt;設定!$E$15),I97*(1+設定!$F$15),"除外"))))</f>
        <v>#VALUE!</v>
      </c>
      <c r="L97" s="58" t="e">
        <f ca="1">IF(消化率!$I$5&lt;1,K97*消化率!$I$5,IF(U97*V97/(K97*消化率!$I$5)&gt;O97,K97*消化率!$I$5,M97))</f>
        <v>#DIV/0!</v>
      </c>
      <c r="M97" s="58" t="e">
        <f t="shared" si="14"/>
        <v>#VALUE!</v>
      </c>
      <c r="N97" s="58" t="e">
        <f ca="1">IF(ROUNDUP(IF(IF(IF(AND(設定!$D$8&lt;=L97,設定!$D$8&lt;J97),設定!$D$8,IF(AND(J97&lt;=L97,J97&lt;設定!$D$8),J97,IF(AND(L97&lt;=J97,J97&lt;設定!$D$8),J97,L97)))=0,設定!$D$8,IF(AND(設定!$D$8&lt;=L97,設定!$D$8&lt;J97),設定!$D$8,IF(AND(J97&lt;=L97,J97&lt;設定!$D$8),J97,IF(AND(L97&lt;=J97,J97&lt;設定!$D$8),J97,L97))))&lt;=H97,H97+1,IF(IF(AND(設定!$D$8&lt;=L97,設定!$D$8&lt;J97),設定!$D$8,IF(AND(J97&lt;=L97,J97&lt;設定!$D$8),J97,IF(AND(L97&lt;=J97,J97&lt;設定!$D$8),J97,L97)))=0,設定!$D$8,IF(AND(設定!$D$8&lt;=L97,設定!$D$8&lt;J97),設定!$D$8,IF(AND(J97&lt;=L97,J97&lt;設定!$D$8),J97,IF(AND(L97&lt;=J97,J97&lt;設定!$D$8),J97,L97))))),0)&gt;40,ROUNDUP(IF(IF(IF(AND(設定!$D$8&lt;=L97,設定!$D$8&lt;J97),設定!$D$8,IF(AND(J97&lt;=L97,J97&lt;設定!$D$8),J97,IF(AND(L97&lt;=J97,J97&lt;設定!$D$8),J97,L97)))=0,設定!$D$8,IF(AND(設定!$D$8&lt;=L97,設定!$D$8&lt;J97),設定!$D$8,IF(AND(J97&lt;=L97,J97&lt;設定!$D$8),J97,IF(AND(L97&lt;=J97,J97&lt;設定!$D$8),J97,L97))))&lt;=H97,H97+1,IF(IF(AND(設定!$D$8&lt;=L97,設定!$D$8&lt;J97),設定!$D$8,IF(AND(J97&lt;=L97,J97&lt;設定!$D$8),J97,IF(AND(L97&lt;=J97,J97&lt;設定!$D$8),J97,L97)))=0,設定!$D$8,IF(AND(設定!$D$8&lt;=L97,設定!$D$8&lt;J97),設定!$D$8,IF(AND(J97&lt;=L97,J97&lt;設定!$D$8),J97,IF(AND(L97&lt;=J97,J97&lt;設定!$D$8),J97,L97))))),0),40)</f>
        <v>#DIV/0!</v>
      </c>
      <c r="O97" s="55">
        <f>IF(G97="標準",設定!$C$4,G97)</f>
        <v>5</v>
      </c>
      <c r="P97" s="45">
        <f t="shared" si="15"/>
        <v>0</v>
      </c>
      <c r="Q97" s="14">
        <f t="shared" si="16"/>
        <v>0</v>
      </c>
      <c r="R97" s="23">
        <f t="shared" si="24"/>
        <v>0</v>
      </c>
      <c r="S97" s="12">
        <f t="shared" si="17"/>
        <v>0</v>
      </c>
      <c r="T97" s="23">
        <f t="shared" si="18"/>
        <v>0</v>
      </c>
      <c r="U97" s="13">
        <f t="shared" si="19"/>
        <v>0</v>
      </c>
      <c r="V97" s="104" t="str">
        <f>INDEX(商品!Q:Q,MATCH(キーワード!D97,商品!D:D,0),1)</f>
        <v>-</v>
      </c>
      <c r="W97" s="15">
        <f t="shared" si="20"/>
        <v>0</v>
      </c>
      <c r="X97" s="22">
        <f>SUMIFS(当月ワード!$J$3:$J$1000,当月ワード!$D$3:$D$1000,キーワード!$D97,当月ワード!$E$3:$E$1000,キーワード!$F97)</f>
        <v>0</v>
      </c>
      <c r="Y97" s="23">
        <f>SUMIFS(前月ワード!$J$3:$J$1000,前月ワード!$D$3:$D$1000,キーワード!$D97,前月ワード!$E$3:$E$1000,キーワード!$F97)</f>
        <v>0</v>
      </c>
      <c r="Z97" s="23">
        <f>SUMIFS(前々月ワード!$J$3:$J$1000,前々月ワード!$D$3:$D$1000,キーワード!$D97,前々月ワード!$E$3:$E$1000,キーワード!$F97)</f>
        <v>0</v>
      </c>
      <c r="AA97" s="22">
        <f>SUMIFS(当月ワード!$W$3:$W$1000,当月ワード!$D$3:$D$1000,キーワード!$D97,当月ワード!$E$3:$E$1000,キーワード!$F97)</f>
        <v>0</v>
      </c>
      <c r="AB97" s="23">
        <f>SUMIFS(前月ワード!$W$3:$W$1000,前月ワード!$D$3:$D$1000,キーワード!$D97,前月ワード!$E$3:$E$1000,キーワード!$F97)</f>
        <v>0</v>
      </c>
      <c r="AC97" s="23">
        <f>SUMIFS(前々月ワード!$W$3:$W$1000,前々月ワード!$D$3:$D$1000,キーワード!$D97,前々月ワード!$E$3:$E$1000,キーワード!$F97)</f>
        <v>0</v>
      </c>
      <c r="AD97" s="23">
        <f t="shared" si="21"/>
        <v>0</v>
      </c>
      <c r="AE97" s="23">
        <f t="shared" si="21"/>
        <v>0</v>
      </c>
      <c r="AF97" s="23">
        <f t="shared" si="21"/>
        <v>0</v>
      </c>
      <c r="AG97" s="22">
        <f>SUMIFS(当月ワード!$X$3:$X$1000,当月ワード!$D$3:$D$1000,キーワード!$D97,当月ワード!$E$3:$E$1000,キーワード!$F97)</f>
        <v>0</v>
      </c>
      <c r="AH97" s="23">
        <f>SUMIFS(前月ワード!$X$3:$X$1000,前月ワード!$D$3:$D$1000,キーワード!$D97,前月ワード!$E$3:$E$1000,キーワード!$F97)</f>
        <v>0</v>
      </c>
      <c r="AI97" s="23">
        <f>SUMIFS(前々月ワード!$X$3:$X$1000,前々月ワード!$D$3:$D$1000,キーワード!$D97,前々月ワード!$E$3:$E$1000,キーワード!$F97)</f>
        <v>0</v>
      </c>
      <c r="AJ97" s="22">
        <f>SUMIFS(当月ワード!$I$3:$I$1000,当月ワード!$D$3:$D$1000,キーワード!$D97,当月ワード!$E$3:$E$1000,キーワード!$F97)</f>
        <v>0</v>
      </c>
      <c r="AK97" s="23">
        <f>SUMIFS(前月ワード!$I$3:$I$1000,前月ワード!$D$3:$D$1000,キーワード!$D97,前月ワード!$E$3:$E$1000,キーワード!$F97)</f>
        <v>0</v>
      </c>
      <c r="AL97" s="23">
        <f>SUMIFS(前々月ワード!$I$3:$I$1000,前々月ワード!$D$3:$D$1000,キーワード!$D97,前々月ワード!$E$3:$E$1000,キーワード!$F97)</f>
        <v>0</v>
      </c>
      <c r="AM97" s="13">
        <f t="shared" si="22"/>
        <v>0</v>
      </c>
      <c r="AN97" s="13">
        <f t="shared" si="22"/>
        <v>0</v>
      </c>
      <c r="AO97" s="13">
        <f t="shared" si="22"/>
        <v>0</v>
      </c>
      <c r="AP97" s="16">
        <f t="shared" si="23"/>
        <v>0</v>
      </c>
      <c r="AQ97" s="16">
        <f t="shared" si="23"/>
        <v>0</v>
      </c>
      <c r="AR97" s="17">
        <f t="shared" si="23"/>
        <v>0</v>
      </c>
    </row>
    <row r="98" spans="3:44" ht="36.65" customHeight="1">
      <c r="C98" s="20">
        <v>93</v>
      </c>
      <c r="D98" s="53">
        <f>現状ワード設定!B95</f>
        <v>0</v>
      </c>
      <c r="E98" s="26" t="str">
        <f>IFERROR(_xlfn.XLOOKUP($D98,現状商品設定!B:B,現状商品設定!C:C,"-"),"-")</f>
        <v>-</v>
      </c>
      <c r="F98" s="56">
        <f>現状ワード設定!G95</f>
        <v>0</v>
      </c>
      <c r="G98" s="60" t="s">
        <v>46</v>
      </c>
      <c r="H98" s="47" t="str">
        <f>IFERROR(_xlfn.XLOOKUP(D98,商品!$D:$D,商品!$H:$H),"")</f>
        <v/>
      </c>
      <c r="I98" s="50" t="str">
        <f>IFERROR(_xlfn.XLOOKUP(D98&amp;F98,現状ワード設定!J:J,現状ワード設定!H:H),"")</f>
        <v/>
      </c>
      <c r="J98" s="47" t="str">
        <f>IFERROR(_xlfn.XLOOKUP(D98&amp;F98,現状ワード設定!J:J,現状ワード設定!I:I),"")</f>
        <v/>
      </c>
      <c r="K98" s="47" t="e">
        <f>IF(AND(T98&gt;=設定!$C$12,W98&gt;=O98),I98*(1+設定!$F$12),IF(AND(T98&gt;=設定!$C$13,W98&lt;O98),I98*(1+設定!$F$13),IF(AND(T98&lt;設定!$C$14,U98&gt;=設定!$E$14),I98*(1+設定!$F$14),IF(AND(T98&lt;設定!$C$15,U98&lt;設定!$E$15),I98*(1+設定!$F$15),"除外"))))</f>
        <v>#VALUE!</v>
      </c>
      <c r="L98" s="58" t="e">
        <f ca="1">IF(消化率!$I$5&lt;1,K98*消化率!$I$5,IF(U98*V98/(K98*消化率!$I$5)&gt;O98,K98*消化率!$I$5,M98))</f>
        <v>#DIV/0!</v>
      </c>
      <c r="M98" s="58" t="e">
        <f t="shared" si="14"/>
        <v>#VALUE!</v>
      </c>
      <c r="N98" s="58" t="e">
        <f ca="1">IF(ROUNDUP(IF(IF(IF(AND(設定!$D$8&lt;=L98,設定!$D$8&lt;J98),設定!$D$8,IF(AND(J98&lt;=L98,J98&lt;設定!$D$8),J98,IF(AND(L98&lt;=J98,J98&lt;設定!$D$8),J98,L98)))=0,設定!$D$8,IF(AND(設定!$D$8&lt;=L98,設定!$D$8&lt;J98),設定!$D$8,IF(AND(J98&lt;=L98,J98&lt;設定!$D$8),J98,IF(AND(L98&lt;=J98,J98&lt;設定!$D$8),J98,L98))))&lt;=H98,H98+1,IF(IF(AND(設定!$D$8&lt;=L98,設定!$D$8&lt;J98),設定!$D$8,IF(AND(J98&lt;=L98,J98&lt;設定!$D$8),J98,IF(AND(L98&lt;=J98,J98&lt;設定!$D$8),J98,L98)))=0,設定!$D$8,IF(AND(設定!$D$8&lt;=L98,設定!$D$8&lt;J98),設定!$D$8,IF(AND(J98&lt;=L98,J98&lt;設定!$D$8),J98,IF(AND(L98&lt;=J98,J98&lt;設定!$D$8),J98,L98))))),0)&gt;40,ROUNDUP(IF(IF(IF(AND(設定!$D$8&lt;=L98,設定!$D$8&lt;J98),設定!$D$8,IF(AND(J98&lt;=L98,J98&lt;設定!$D$8),J98,IF(AND(L98&lt;=J98,J98&lt;設定!$D$8),J98,L98)))=0,設定!$D$8,IF(AND(設定!$D$8&lt;=L98,設定!$D$8&lt;J98),設定!$D$8,IF(AND(J98&lt;=L98,J98&lt;設定!$D$8),J98,IF(AND(L98&lt;=J98,J98&lt;設定!$D$8),J98,L98))))&lt;=H98,H98+1,IF(IF(AND(設定!$D$8&lt;=L98,設定!$D$8&lt;J98),設定!$D$8,IF(AND(J98&lt;=L98,J98&lt;設定!$D$8),J98,IF(AND(L98&lt;=J98,J98&lt;設定!$D$8),J98,L98)))=0,設定!$D$8,IF(AND(設定!$D$8&lt;=L98,設定!$D$8&lt;J98),設定!$D$8,IF(AND(J98&lt;=L98,J98&lt;設定!$D$8),J98,IF(AND(L98&lt;=J98,J98&lt;設定!$D$8),J98,L98))))),0),40)</f>
        <v>#DIV/0!</v>
      </c>
      <c r="O98" s="55">
        <f>IF(G98="標準",設定!$C$4,G98)</f>
        <v>5</v>
      </c>
      <c r="P98" s="45">
        <f t="shared" si="15"/>
        <v>0</v>
      </c>
      <c r="Q98" s="14">
        <f t="shared" si="16"/>
        <v>0</v>
      </c>
      <c r="R98" s="23">
        <f t="shared" si="24"/>
        <v>0</v>
      </c>
      <c r="S98" s="12">
        <f t="shared" si="17"/>
        <v>0</v>
      </c>
      <c r="T98" s="23">
        <f t="shared" si="18"/>
        <v>0</v>
      </c>
      <c r="U98" s="13">
        <f t="shared" si="19"/>
        <v>0</v>
      </c>
      <c r="V98" s="104" t="str">
        <f>INDEX(商品!Q:Q,MATCH(キーワード!D98,商品!D:D,0),1)</f>
        <v>-</v>
      </c>
      <c r="W98" s="15">
        <f t="shared" si="20"/>
        <v>0</v>
      </c>
      <c r="X98" s="22">
        <f>SUMIFS(当月ワード!$J$3:$J$1000,当月ワード!$D$3:$D$1000,キーワード!$D98,当月ワード!$E$3:$E$1000,キーワード!$F98)</f>
        <v>0</v>
      </c>
      <c r="Y98" s="23">
        <f>SUMIFS(前月ワード!$J$3:$J$1000,前月ワード!$D$3:$D$1000,キーワード!$D98,前月ワード!$E$3:$E$1000,キーワード!$F98)</f>
        <v>0</v>
      </c>
      <c r="Z98" s="23">
        <f>SUMIFS(前々月ワード!$J$3:$J$1000,前々月ワード!$D$3:$D$1000,キーワード!$D98,前々月ワード!$E$3:$E$1000,キーワード!$F98)</f>
        <v>0</v>
      </c>
      <c r="AA98" s="22">
        <f>SUMIFS(当月ワード!$W$3:$W$1000,当月ワード!$D$3:$D$1000,キーワード!$D98,当月ワード!$E$3:$E$1000,キーワード!$F98)</f>
        <v>0</v>
      </c>
      <c r="AB98" s="23">
        <f>SUMIFS(前月ワード!$W$3:$W$1000,前月ワード!$D$3:$D$1000,キーワード!$D98,前月ワード!$E$3:$E$1000,キーワード!$F98)</f>
        <v>0</v>
      </c>
      <c r="AC98" s="23">
        <f>SUMIFS(前々月ワード!$W$3:$W$1000,前々月ワード!$D$3:$D$1000,キーワード!$D98,前々月ワード!$E$3:$E$1000,キーワード!$F98)</f>
        <v>0</v>
      </c>
      <c r="AD98" s="23">
        <f t="shared" si="21"/>
        <v>0</v>
      </c>
      <c r="AE98" s="23">
        <f t="shared" si="21"/>
        <v>0</v>
      </c>
      <c r="AF98" s="23">
        <f t="shared" si="21"/>
        <v>0</v>
      </c>
      <c r="AG98" s="22">
        <f>SUMIFS(当月ワード!$X$3:$X$1000,当月ワード!$D$3:$D$1000,キーワード!$D98,当月ワード!$E$3:$E$1000,キーワード!$F98)</f>
        <v>0</v>
      </c>
      <c r="AH98" s="23">
        <f>SUMIFS(前月ワード!$X$3:$X$1000,前月ワード!$D$3:$D$1000,キーワード!$D98,前月ワード!$E$3:$E$1000,キーワード!$F98)</f>
        <v>0</v>
      </c>
      <c r="AI98" s="23">
        <f>SUMIFS(前々月ワード!$X$3:$X$1000,前々月ワード!$D$3:$D$1000,キーワード!$D98,前々月ワード!$E$3:$E$1000,キーワード!$F98)</f>
        <v>0</v>
      </c>
      <c r="AJ98" s="22">
        <f>SUMIFS(当月ワード!$I$3:$I$1000,当月ワード!$D$3:$D$1000,キーワード!$D98,当月ワード!$E$3:$E$1000,キーワード!$F98)</f>
        <v>0</v>
      </c>
      <c r="AK98" s="23">
        <f>SUMIFS(前月ワード!$I$3:$I$1000,前月ワード!$D$3:$D$1000,キーワード!$D98,前月ワード!$E$3:$E$1000,キーワード!$F98)</f>
        <v>0</v>
      </c>
      <c r="AL98" s="23">
        <f>SUMIFS(前々月ワード!$I$3:$I$1000,前々月ワード!$D$3:$D$1000,キーワード!$D98,前々月ワード!$E$3:$E$1000,キーワード!$F98)</f>
        <v>0</v>
      </c>
      <c r="AM98" s="13">
        <f t="shared" si="22"/>
        <v>0</v>
      </c>
      <c r="AN98" s="13">
        <f t="shared" si="22"/>
        <v>0</v>
      </c>
      <c r="AO98" s="13">
        <f t="shared" si="22"/>
        <v>0</v>
      </c>
      <c r="AP98" s="16">
        <f t="shared" si="23"/>
        <v>0</v>
      </c>
      <c r="AQ98" s="16">
        <f t="shared" si="23"/>
        <v>0</v>
      </c>
      <c r="AR98" s="17">
        <f t="shared" si="23"/>
        <v>0</v>
      </c>
    </row>
    <row r="99" spans="3:44" ht="36.65" customHeight="1">
      <c r="C99" s="20">
        <v>94</v>
      </c>
      <c r="D99" s="53">
        <f>現状ワード設定!B96</f>
        <v>0</v>
      </c>
      <c r="E99" s="26" t="str">
        <f>IFERROR(_xlfn.XLOOKUP($D99,現状商品設定!B:B,現状商品設定!C:C,"-"),"-")</f>
        <v>-</v>
      </c>
      <c r="F99" s="56">
        <f>現状ワード設定!G96</f>
        <v>0</v>
      </c>
      <c r="G99" s="60" t="s">
        <v>46</v>
      </c>
      <c r="H99" s="47" t="str">
        <f>IFERROR(_xlfn.XLOOKUP(D99,商品!$D:$D,商品!$H:$H),"")</f>
        <v/>
      </c>
      <c r="I99" s="50" t="str">
        <f>IFERROR(_xlfn.XLOOKUP(D99&amp;F99,現状ワード設定!J:J,現状ワード設定!H:H),"")</f>
        <v/>
      </c>
      <c r="J99" s="47" t="str">
        <f>IFERROR(_xlfn.XLOOKUP(D99&amp;F99,現状ワード設定!J:J,現状ワード設定!I:I),"")</f>
        <v/>
      </c>
      <c r="K99" s="47" t="e">
        <f>IF(AND(T99&gt;=設定!$C$12,W99&gt;=O99),I99*(1+設定!$F$12),IF(AND(T99&gt;=設定!$C$13,W99&lt;O99),I99*(1+設定!$F$13),IF(AND(T99&lt;設定!$C$14,U99&gt;=設定!$E$14),I99*(1+設定!$F$14),IF(AND(T99&lt;設定!$C$15,U99&lt;設定!$E$15),I99*(1+設定!$F$15),"除外"))))</f>
        <v>#VALUE!</v>
      </c>
      <c r="L99" s="58" t="e">
        <f ca="1">IF(消化率!$I$5&lt;1,K99*消化率!$I$5,IF(U99*V99/(K99*消化率!$I$5)&gt;O99,K99*消化率!$I$5,M99))</f>
        <v>#DIV/0!</v>
      </c>
      <c r="M99" s="58" t="e">
        <f t="shared" si="14"/>
        <v>#VALUE!</v>
      </c>
      <c r="N99" s="58" t="e">
        <f ca="1">IF(ROUNDUP(IF(IF(IF(AND(設定!$D$8&lt;=L99,設定!$D$8&lt;J99),設定!$D$8,IF(AND(J99&lt;=L99,J99&lt;設定!$D$8),J99,IF(AND(L99&lt;=J99,J99&lt;設定!$D$8),J99,L99)))=0,設定!$D$8,IF(AND(設定!$D$8&lt;=L99,設定!$D$8&lt;J99),設定!$D$8,IF(AND(J99&lt;=L99,J99&lt;設定!$D$8),J99,IF(AND(L99&lt;=J99,J99&lt;設定!$D$8),J99,L99))))&lt;=H99,H99+1,IF(IF(AND(設定!$D$8&lt;=L99,設定!$D$8&lt;J99),設定!$D$8,IF(AND(J99&lt;=L99,J99&lt;設定!$D$8),J99,IF(AND(L99&lt;=J99,J99&lt;設定!$D$8),J99,L99)))=0,設定!$D$8,IF(AND(設定!$D$8&lt;=L99,設定!$D$8&lt;J99),設定!$D$8,IF(AND(J99&lt;=L99,J99&lt;設定!$D$8),J99,IF(AND(L99&lt;=J99,J99&lt;設定!$D$8),J99,L99))))),0)&gt;40,ROUNDUP(IF(IF(IF(AND(設定!$D$8&lt;=L99,設定!$D$8&lt;J99),設定!$D$8,IF(AND(J99&lt;=L99,J99&lt;設定!$D$8),J99,IF(AND(L99&lt;=J99,J99&lt;設定!$D$8),J99,L99)))=0,設定!$D$8,IF(AND(設定!$D$8&lt;=L99,設定!$D$8&lt;J99),設定!$D$8,IF(AND(J99&lt;=L99,J99&lt;設定!$D$8),J99,IF(AND(L99&lt;=J99,J99&lt;設定!$D$8),J99,L99))))&lt;=H99,H99+1,IF(IF(AND(設定!$D$8&lt;=L99,設定!$D$8&lt;J99),設定!$D$8,IF(AND(J99&lt;=L99,J99&lt;設定!$D$8),J99,IF(AND(L99&lt;=J99,J99&lt;設定!$D$8),J99,L99)))=0,設定!$D$8,IF(AND(設定!$D$8&lt;=L99,設定!$D$8&lt;J99),設定!$D$8,IF(AND(J99&lt;=L99,J99&lt;設定!$D$8),J99,IF(AND(L99&lt;=J99,J99&lt;設定!$D$8),J99,L99))))),0),40)</f>
        <v>#DIV/0!</v>
      </c>
      <c r="O99" s="55">
        <f>IF(G99="標準",設定!$C$4,G99)</f>
        <v>5</v>
      </c>
      <c r="P99" s="45">
        <f t="shared" si="15"/>
        <v>0</v>
      </c>
      <c r="Q99" s="14">
        <f t="shared" si="16"/>
        <v>0</v>
      </c>
      <c r="R99" s="23">
        <f t="shared" si="24"/>
        <v>0</v>
      </c>
      <c r="S99" s="12">
        <f t="shared" si="17"/>
        <v>0</v>
      </c>
      <c r="T99" s="23">
        <f t="shared" si="18"/>
        <v>0</v>
      </c>
      <c r="U99" s="13">
        <f t="shared" si="19"/>
        <v>0</v>
      </c>
      <c r="V99" s="104" t="str">
        <f>INDEX(商品!Q:Q,MATCH(キーワード!D99,商品!D:D,0),1)</f>
        <v>-</v>
      </c>
      <c r="W99" s="15">
        <f t="shared" si="20"/>
        <v>0</v>
      </c>
      <c r="X99" s="22">
        <f>SUMIFS(当月ワード!$J$3:$J$1000,当月ワード!$D$3:$D$1000,キーワード!$D99,当月ワード!$E$3:$E$1000,キーワード!$F99)</f>
        <v>0</v>
      </c>
      <c r="Y99" s="23">
        <f>SUMIFS(前月ワード!$J$3:$J$1000,前月ワード!$D$3:$D$1000,キーワード!$D99,前月ワード!$E$3:$E$1000,キーワード!$F99)</f>
        <v>0</v>
      </c>
      <c r="Z99" s="23">
        <f>SUMIFS(前々月ワード!$J$3:$J$1000,前々月ワード!$D$3:$D$1000,キーワード!$D99,前々月ワード!$E$3:$E$1000,キーワード!$F99)</f>
        <v>0</v>
      </c>
      <c r="AA99" s="22">
        <f>SUMIFS(当月ワード!$W$3:$W$1000,当月ワード!$D$3:$D$1000,キーワード!$D99,当月ワード!$E$3:$E$1000,キーワード!$F99)</f>
        <v>0</v>
      </c>
      <c r="AB99" s="23">
        <f>SUMIFS(前月ワード!$W$3:$W$1000,前月ワード!$D$3:$D$1000,キーワード!$D99,前月ワード!$E$3:$E$1000,キーワード!$F99)</f>
        <v>0</v>
      </c>
      <c r="AC99" s="23">
        <f>SUMIFS(前々月ワード!$W$3:$W$1000,前々月ワード!$D$3:$D$1000,キーワード!$D99,前々月ワード!$E$3:$E$1000,キーワード!$F99)</f>
        <v>0</v>
      </c>
      <c r="AD99" s="23">
        <f t="shared" si="21"/>
        <v>0</v>
      </c>
      <c r="AE99" s="23">
        <f t="shared" si="21"/>
        <v>0</v>
      </c>
      <c r="AF99" s="23">
        <f t="shared" si="21"/>
        <v>0</v>
      </c>
      <c r="AG99" s="22">
        <f>SUMIFS(当月ワード!$X$3:$X$1000,当月ワード!$D$3:$D$1000,キーワード!$D99,当月ワード!$E$3:$E$1000,キーワード!$F99)</f>
        <v>0</v>
      </c>
      <c r="AH99" s="23">
        <f>SUMIFS(前月ワード!$X$3:$X$1000,前月ワード!$D$3:$D$1000,キーワード!$D99,前月ワード!$E$3:$E$1000,キーワード!$F99)</f>
        <v>0</v>
      </c>
      <c r="AI99" s="23">
        <f>SUMIFS(前々月ワード!$X$3:$X$1000,前々月ワード!$D$3:$D$1000,キーワード!$D99,前々月ワード!$E$3:$E$1000,キーワード!$F99)</f>
        <v>0</v>
      </c>
      <c r="AJ99" s="22">
        <f>SUMIFS(当月ワード!$I$3:$I$1000,当月ワード!$D$3:$D$1000,キーワード!$D99,当月ワード!$E$3:$E$1000,キーワード!$F99)</f>
        <v>0</v>
      </c>
      <c r="AK99" s="23">
        <f>SUMIFS(前月ワード!$I$3:$I$1000,前月ワード!$D$3:$D$1000,キーワード!$D99,前月ワード!$E$3:$E$1000,キーワード!$F99)</f>
        <v>0</v>
      </c>
      <c r="AL99" s="23">
        <f>SUMIFS(前々月ワード!$I$3:$I$1000,前々月ワード!$D$3:$D$1000,キーワード!$D99,前々月ワード!$E$3:$E$1000,キーワード!$F99)</f>
        <v>0</v>
      </c>
      <c r="AM99" s="13">
        <f t="shared" si="22"/>
        <v>0</v>
      </c>
      <c r="AN99" s="13">
        <f t="shared" si="22"/>
        <v>0</v>
      </c>
      <c r="AO99" s="13">
        <f t="shared" si="22"/>
        <v>0</v>
      </c>
      <c r="AP99" s="16">
        <f t="shared" si="23"/>
        <v>0</v>
      </c>
      <c r="AQ99" s="16">
        <f t="shared" si="23"/>
        <v>0</v>
      </c>
      <c r="AR99" s="17">
        <f t="shared" si="23"/>
        <v>0</v>
      </c>
    </row>
    <row r="100" spans="3:44" ht="36.65" customHeight="1">
      <c r="C100" s="20">
        <v>95</v>
      </c>
      <c r="D100" s="53">
        <f>現状ワード設定!B97</f>
        <v>0</v>
      </c>
      <c r="E100" s="26" t="str">
        <f>IFERROR(_xlfn.XLOOKUP($D100,現状商品設定!B:B,現状商品設定!C:C,"-"),"-")</f>
        <v>-</v>
      </c>
      <c r="F100" s="56">
        <f>現状ワード設定!G97</f>
        <v>0</v>
      </c>
      <c r="G100" s="60" t="s">
        <v>46</v>
      </c>
      <c r="H100" s="47" t="str">
        <f>IFERROR(_xlfn.XLOOKUP(D100,商品!$D:$D,商品!$H:$H),"")</f>
        <v/>
      </c>
      <c r="I100" s="50" t="str">
        <f>IFERROR(_xlfn.XLOOKUP(D100&amp;F100,現状ワード設定!J:J,現状ワード設定!H:H),"")</f>
        <v/>
      </c>
      <c r="J100" s="47" t="str">
        <f>IFERROR(_xlfn.XLOOKUP(D100&amp;F100,現状ワード設定!J:J,現状ワード設定!I:I),"")</f>
        <v/>
      </c>
      <c r="K100" s="47" t="e">
        <f>IF(AND(T100&gt;=設定!$C$12,W100&gt;=O100),I100*(1+設定!$F$12),IF(AND(T100&gt;=設定!$C$13,W100&lt;O100),I100*(1+設定!$F$13),IF(AND(T100&lt;設定!$C$14,U100&gt;=設定!$E$14),I100*(1+設定!$F$14),IF(AND(T100&lt;設定!$C$15,U100&lt;設定!$E$15),I100*(1+設定!$F$15),"除外"))))</f>
        <v>#VALUE!</v>
      </c>
      <c r="L100" s="58" t="e">
        <f ca="1">IF(消化率!$I$5&lt;1,K100*消化率!$I$5,IF(U100*V100/(K100*消化率!$I$5)&gt;O100,K100*消化率!$I$5,M100))</f>
        <v>#DIV/0!</v>
      </c>
      <c r="M100" s="58" t="e">
        <f t="shared" si="14"/>
        <v>#VALUE!</v>
      </c>
      <c r="N100" s="58" t="e">
        <f ca="1">IF(ROUNDUP(IF(IF(IF(AND(設定!$D$8&lt;=L100,設定!$D$8&lt;J100),設定!$D$8,IF(AND(J100&lt;=L100,J100&lt;設定!$D$8),J100,IF(AND(L100&lt;=J100,J100&lt;設定!$D$8),J100,L100)))=0,設定!$D$8,IF(AND(設定!$D$8&lt;=L100,設定!$D$8&lt;J100),設定!$D$8,IF(AND(J100&lt;=L100,J100&lt;設定!$D$8),J100,IF(AND(L100&lt;=J100,J100&lt;設定!$D$8),J100,L100))))&lt;=H100,H100+1,IF(IF(AND(設定!$D$8&lt;=L100,設定!$D$8&lt;J100),設定!$D$8,IF(AND(J100&lt;=L100,J100&lt;設定!$D$8),J100,IF(AND(L100&lt;=J100,J100&lt;設定!$D$8),J100,L100)))=0,設定!$D$8,IF(AND(設定!$D$8&lt;=L100,設定!$D$8&lt;J100),設定!$D$8,IF(AND(J100&lt;=L100,J100&lt;設定!$D$8),J100,IF(AND(L100&lt;=J100,J100&lt;設定!$D$8),J100,L100))))),0)&gt;40,ROUNDUP(IF(IF(IF(AND(設定!$D$8&lt;=L100,設定!$D$8&lt;J100),設定!$D$8,IF(AND(J100&lt;=L100,J100&lt;設定!$D$8),J100,IF(AND(L100&lt;=J100,J100&lt;設定!$D$8),J100,L100)))=0,設定!$D$8,IF(AND(設定!$D$8&lt;=L100,設定!$D$8&lt;J100),設定!$D$8,IF(AND(J100&lt;=L100,J100&lt;設定!$D$8),J100,IF(AND(L100&lt;=J100,J100&lt;設定!$D$8),J100,L100))))&lt;=H100,H100+1,IF(IF(AND(設定!$D$8&lt;=L100,設定!$D$8&lt;J100),設定!$D$8,IF(AND(J100&lt;=L100,J100&lt;設定!$D$8),J100,IF(AND(L100&lt;=J100,J100&lt;設定!$D$8),J100,L100)))=0,設定!$D$8,IF(AND(設定!$D$8&lt;=L100,設定!$D$8&lt;J100),設定!$D$8,IF(AND(J100&lt;=L100,J100&lt;設定!$D$8),J100,IF(AND(L100&lt;=J100,J100&lt;設定!$D$8),J100,L100))))),0),40)</f>
        <v>#DIV/0!</v>
      </c>
      <c r="O100" s="55">
        <f>IF(G100="標準",設定!$C$4,G100)</f>
        <v>5</v>
      </c>
      <c r="P100" s="45">
        <f t="shared" si="15"/>
        <v>0</v>
      </c>
      <c r="Q100" s="14">
        <f t="shared" si="16"/>
        <v>0</v>
      </c>
      <c r="R100" s="23">
        <f t="shared" si="24"/>
        <v>0</v>
      </c>
      <c r="S100" s="12">
        <f t="shared" si="17"/>
        <v>0</v>
      </c>
      <c r="T100" s="23">
        <f t="shared" si="18"/>
        <v>0</v>
      </c>
      <c r="U100" s="13">
        <f t="shared" si="19"/>
        <v>0</v>
      </c>
      <c r="V100" s="104" t="str">
        <f>INDEX(商品!Q:Q,MATCH(キーワード!D100,商品!D:D,0),1)</f>
        <v>-</v>
      </c>
      <c r="W100" s="15">
        <f t="shared" si="20"/>
        <v>0</v>
      </c>
      <c r="X100" s="22">
        <f>SUMIFS(当月ワード!$J$3:$J$1000,当月ワード!$D$3:$D$1000,キーワード!$D100,当月ワード!$E$3:$E$1000,キーワード!$F100)</f>
        <v>0</v>
      </c>
      <c r="Y100" s="23">
        <f>SUMIFS(前月ワード!$J$3:$J$1000,前月ワード!$D$3:$D$1000,キーワード!$D100,前月ワード!$E$3:$E$1000,キーワード!$F100)</f>
        <v>0</v>
      </c>
      <c r="Z100" s="23">
        <f>SUMIFS(前々月ワード!$J$3:$J$1000,前々月ワード!$D$3:$D$1000,キーワード!$D100,前々月ワード!$E$3:$E$1000,キーワード!$F100)</f>
        <v>0</v>
      </c>
      <c r="AA100" s="22">
        <f>SUMIFS(当月ワード!$W$3:$W$1000,当月ワード!$D$3:$D$1000,キーワード!$D100,当月ワード!$E$3:$E$1000,キーワード!$F100)</f>
        <v>0</v>
      </c>
      <c r="AB100" s="23">
        <f>SUMIFS(前月ワード!$W$3:$W$1000,前月ワード!$D$3:$D$1000,キーワード!$D100,前月ワード!$E$3:$E$1000,キーワード!$F100)</f>
        <v>0</v>
      </c>
      <c r="AC100" s="23">
        <f>SUMIFS(前々月ワード!$W$3:$W$1000,前々月ワード!$D$3:$D$1000,キーワード!$D100,前々月ワード!$E$3:$E$1000,キーワード!$F100)</f>
        <v>0</v>
      </c>
      <c r="AD100" s="23">
        <f t="shared" si="21"/>
        <v>0</v>
      </c>
      <c r="AE100" s="23">
        <f t="shared" si="21"/>
        <v>0</v>
      </c>
      <c r="AF100" s="23">
        <f t="shared" si="21"/>
        <v>0</v>
      </c>
      <c r="AG100" s="22">
        <f>SUMIFS(当月ワード!$X$3:$X$1000,当月ワード!$D$3:$D$1000,キーワード!$D100,当月ワード!$E$3:$E$1000,キーワード!$F100)</f>
        <v>0</v>
      </c>
      <c r="AH100" s="23">
        <f>SUMIFS(前月ワード!$X$3:$X$1000,前月ワード!$D$3:$D$1000,キーワード!$D100,前月ワード!$E$3:$E$1000,キーワード!$F100)</f>
        <v>0</v>
      </c>
      <c r="AI100" s="23">
        <f>SUMIFS(前々月ワード!$X$3:$X$1000,前々月ワード!$D$3:$D$1000,キーワード!$D100,前々月ワード!$E$3:$E$1000,キーワード!$F100)</f>
        <v>0</v>
      </c>
      <c r="AJ100" s="22">
        <f>SUMIFS(当月ワード!$I$3:$I$1000,当月ワード!$D$3:$D$1000,キーワード!$D100,当月ワード!$E$3:$E$1000,キーワード!$F100)</f>
        <v>0</v>
      </c>
      <c r="AK100" s="23">
        <f>SUMIFS(前月ワード!$I$3:$I$1000,前月ワード!$D$3:$D$1000,キーワード!$D100,前月ワード!$E$3:$E$1000,キーワード!$F100)</f>
        <v>0</v>
      </c>
      <c r="AL100" s="23">
        <f>SUMIFS(前々月ワード!$I$3:$I$1000,前々月ワード!$D$3:$D$1000,キーワード!$D100,前々月ワード!$E$3:$E$1000,キーワード!$F100)</f>
        <v>0</v>
      </c>
      <c r="AM100" s="13">
        <f t="shared" si="22"/>
        <v>0</v>
      </c>
      <c r="AN100" s="13">
        <f t="shared" si="22"/>
        <v>0</v>
      </c>
      <c r="AO100" s="13">
        <f t="shared" si="22"/>
        <v>0</v>
      </c>
      <c r="AP100" s="16">
        <f t="shared" si="23"/>
        <v>0</v>
      </c>
      <c r="AQ100" s="16">
        <f t="shared" si="23"/>
        <v>0</v>
      </c>
      <c r="AR100" s="17">
        <f t="shared" si="23"/>
        <v>0</v>
      </c>
    </row>
    <row r="101" spans="3:44" ht="36.65" customHeight="1">
      <c r="C101" s="20">
        <v>96</v>
      </c>
      <c r="D101" s="53">
        <f>現状ワード設定!B98</f>
        <v>0</v>
      </c>
      <c r="E101" s="26" t="str">
        <f>IFERROR(_xlfn.XLOOKUP($D101,現状商品設定!B:B,現状商品設定!C:C,"-"),"-")</f>
        <v>-</v>
      </c>
      <c r="F101" s="56">
        <f>現状ワード設定!G98</f>
        <v>0</v>
      </c>
      <c r="G101" s="60" t="s">
        <v>46</v>
      </c>
      <c r="H101" s="47" t="str">
        <f>IFERROR(_xlfn.XLOOKUP(D101,商品!$D:$D,商品!$H:$H),"")</f>
        <v/>
      </c>
      <c r="I101" s="50" t="str">
        <f>IFERROR(_xlfn.XLOOKUP(D101&amp;F101,現状ワード設定!J:J,現状ワード設定!H:H),"")</f>
        <v/>
      </c>
      <c r="J101" s="47" t="str">
        <f>IFERROR(_xlfn.XLOOKUP(D101&amp;F101,現状ワード設定!J:J,現状ワード設定!I:I),"")</f>
        <v/>
      </c>
      <c r="K101" s="47" t="e">
        <f>IF(AND(T101&gt;=設定!$C$12,W101&gt;=O101),I101*(1+設定!$F$12),IF(AND(T101&gt;=設定!$C$13,W101&lt;O101),I101*(1+設定!$F$13),IF(AND(T101&lt;設定!$C$14,U101&gt;=設定!$E$14),I101*(1+設定!$F$14),IF(AND(T101&lt;設定!$C$15,U101&lt;設定!$E$15),I101*(1+設定!$F$15),"除外"))))</f>
        <v>#VALUE!</v>
      </c>
      <c r="L101" s="58" t="e">
        <f ca="1">IF(消化率!$I$5&lt;1,K101*消化率!$I$5,IF(U101*V101/(K101*消化率!$I$5)&gt;O101,K101*消化率!$I$5,M101))</f>
        <v>#DIV/0!</v>
      </c>
      <c r="M101" s="58" t="e">
        <f t="shared" si="14"/>
        <v>#VALUE!</v>
      </c>
      <c r="N101" s="58" t="e">
        <f ca="1">IF(ROUNDUP(IF(IF(IF(AND(設定!$D$8&lt;=L101,設定!$D$8&lt;J101),設定!$D$8,IF(AND(J101&lt;=L101,J101&lt;設定!$D$8),J101,IF(AND(L101&lt;=J101,J101&lt;設定!$D$8),J101,L101)))=0,設定!$D$8,IF(AND(設定!$D$8&lt;=L101,設定!$D$8&lt;J101),設定!$D$8,IF(AND(J101&lt;=L101,J101&lt;設定!$D$8),J101,IF(AND(L101&lt;=J101,J101&lt;設定!$D$8),J101,L101))))&lt;=H101,H101+1,IF(IF(AND(設定!$D$8&lt;=L101,設定!$D$8&lt;J101),設定!$D$8,IF(AND(J101&lt;=L101,J101&lt;設定!$D$8),J101,IF(AND(L101&lt;=J101,J101&lt;設定!$D$8),J101,L101)))=0,設定!$D$8,IF(AND(設定!$D$8&lt;=L101,設定!$D$8&lt;J101),設定!$D$8,IF(AND(J101&lt;=L101,J101&lt;設定!$D$8),J101,IF(AND(L101&lt;=J101,J101&lt;設定!$D$8),J101,L101))))),0)&gt;40,ROUNDUP(IF(IF(IF(AND(設定!$D$8&lt;=L101,設定!$D$8&lt;J101),設定!$D$8,IF(AND(J101&lt;=L101,J101&lt;設定!$D$8),J101,IF(AND(L101&lt;=J101,J101&lt;設定!$D$8),J101,L101)))=0,設定!$D$8,IF(AND(設定!$D$8&lt;=L101,設定!$D$8&lt;J101),設定!$D$8,IF(AND(J101&lt;=L101,J101&lt;設定!$D$8),J101,IF(AND(L101&lt;=J101,J101&lt;設定!$D$8),J101,L101))))&lt;=H101,H101+1,IF(IF(AND(設定!$D$8&lt;=L101,設定!$D$8&lt;J101),設定!$D$8,IF(AND(J101&lt;=L101,J101&lt;設定!$D$8),J101,IF(AND(L101&lt;=J101,J101&lt;設定!$D$8),J101,L101)))=0,設定!$D$8,IF(AND(設定!$D$8&lt;=L101,設定!$D$8&lt;J101),設定!$D$8,IF(AND(J101&lt;=L101,J101&lt;設定!$D$8),J101,IF(AND(L101&lt;=J101,J101&lt;設定!$D$8),J101,L101))))),0),40)</f>
        <v>#DIV/0!</v>
      </c>
      <c r="O101" s="55">
        <f>IF(G101="標準",設定!$C$4,G101)</f>
        <v>5</v>
      </c>
      <c r="P101" s="45">
        <f t="shared" si="15"/>
        <v>0</v>
      </c>
      <c r="Q101" s="14">
        <f t="shared" si="16"/>
        <v>0</v>
      </c>
      <c r="R101" s="23">
        <f t="shared" si="24"/>
        <v>0</v>
      </c>
      <c r="S101" s="12">
        <f t="shared" si="17"/>
        <v>0</v>
      </c>
      <c r="T101" s="23">
        <f t="shared" si="18"/>
        <v>0</v>
      </c>
      <c r="U101" s="13">
        <f t="shared" si="19"/>
        <v>0</v>
      </c>
      <c r="V101" s="104" t="str">
        <f>INDEX(商品!Q:Q,MATCH(キーワード!D101,商品!D:D,0),1)</f>
        <v>-</v>
      </c>
      <c r="W101" s="15">
        <f t="shared" si="20"/>
        <v>0</v>
      </c>
      <c r="X101" s="22">
        <f>SUMIFS(当月ワード!$J$3:$J$1000,当月ワード!$D$3:$D$1000,キーワード!$D101,当月ワード!$E$3:$E$1000,キーワード!$F101)</f>
        <v>0</v>
      </c>
      <c r="Y101" s="23">
        <f>SUMIFS(前月ワード!$J$3:$J$1000,前月ワード!$D$3:$D$1000,キーワード!$D101,前月ワード!$E$3:$E$1000,キーワード!$F101)</f>
        <v>0</v>
      </c>
      <c r="Z101" s="23">
        <f>SUMIFS(前々月ワード!$J$3:$J$1000,前々月ワード!$D$3:$D$1000,キーワード!$D101,前々月ワード!$E$3:$E$1000,キーワード!$F101)</f>
        <v>0</v>
      </c>
      <c r="AA101" s="22">
        <f>SUMIFS(当月ワード!$W$3:$W$1000,当月ワード!$D$3:$D$1000,キーワード!$D101,当月ワード!$E$3:$E$1000,キーワード!$F101)</f>
        <v>0</v>
      </c>
      <c r="AB101" s="23">
        <f>SUMIFS(前月ワード!$W$3:$W$1000,前月ワード!$D$3:$D$1000,キーワード!$D101,前月ワード!$E$3:$E$1000,キーワード!$F101)</f>
        <v>0</v>
      </c>
      <c r="AC101" s="23">
        <f>SUMIFS(前々月ワード!$W$3:$W$1000,前々月ワード!$D$3:$D$1000,キーワード!$D101,前々月ワード!$E$3:$E$1000,キーワード!$F101)</f>
        <v>0</v>
      </c>
      <c r="AD101" s="23">
        <f t="shared" si="21"/>
        <v>0</v>
      </c>
      <c r="AE101" s="23">
        <f t="shared" si="21"/>
        <v>0</v>
      </c>
      <c r="AF101" s="23">
        <f t="shared" si="21"/>
        <v>0</v>
      </c>
      <c r="AG101" s="22">
        <f>SUMIFS(当月ワード!$X$3:$X$1000,当月ワード!$D$3:$D$1000,キーワード!$D101,当月ワード!$E$3:$E$1000,キーワード!$F101)</f>
        <v>0</v>
      </c>
      <c r="AH101" s="23">
        <f>SUMIFS(前月ワード!$X$3:$X$1000,前月ワード!$D$3:$D$1000,キーワード!$D101,前月ワード!$E$3:$E$1000,キーワード!$F101)</f>
        <v>0</v>
      </c>
      <c r="AI101" s="23">
        <f>SUMIFS(前々月ワード!$X$3:$X$1000,前々月ワード!$D$3:$D$1000,キーワード!$D101,前々月ワード!$E$3:$E$1000,キーワード!$F101)</f>
        <v>0</v>
      </c>
      <c r="AJ101" s="22">
        <f>SUMIFS(当月ワード!$I$3:$I$1000,当月ワード!$D$3:$D$1000,キーワード!$D101,当月ワード!$E$3:$E$1000,キーワード!$F101)</f>
        <v>0</v>
      </c>
      <c r="AK101" s="23">
        <f>SUMIFS(前月ワード!$I$3:$I$1000,前月ワード!$D$3:$D$1000,キーワード!$D101,前月ワード!$E$3:$E$1000,キーワード!$F101)</f>
        <v>0</v>
      </c>
      <c r="AL101" s="23">
        <f>SUMIFS(前々月ワード!$I$3:$I$1000,前々月ワード!$D$3:$D$1000,キーワード!$D101,前々月ワード!$E$3:$E$1000,キーワード!$F101)</f>
        <v>0</v>
      </c>
      <c r="AM101" s="13">
        <f t="shared" si="22"/>
        <v>0</v>
      </c>
      <c r="AN101" s="13">
        <f t="shared" si="22"/>
        <v>0</v>
      </c>
      <c r="AO101" s="13">
        <f t="shared" si="22"/>
        <v>0</v>
      </c>
      <c r="AP101" s="16">
        <f t="shared" si="23"/>
        <v>0</v>
      </c>
      <c r="AQ101" s="16">
        <f t="shared" si="23"/>
        <v>0</v>
      </c>
      <c r="AR101" s="17">
        <f t="shared" si="23"/>
        <v>0</v>
      </c>
    </row>
    <row r="102" spans="3:44" ht="36.65" customHeight="1">
      <c r="C102" s="20">
        <v>97</v>
      </c>
      <c r="D102" s="53">
        <f>現状ワード設定!B99</f>
        <v>0</v>
      </c>
      <c r="E102" s="26" t="str">
        <f>IFERROR(_xlfn.XLOOKUP($D102,現状商品設定!B:B,現状商品設定!C:C,"-"),"-")</f>
        <v>-</v>
      </c>
      <c r="F102" s="56">
        <f>現状ワード設定!G99</f>
        <v>0</v>
      </c>
      <c r="G102" s="60" t="s">
        <v>46</v>
      </c>
      <c r="H102" s="47" t="str">
        <f>IFERROR(_xlfn.XLOOKUP(D102,商品!$D:$D,商品!$H:$H),"")</f>
        <v/>
      </c>
      <c r="I102" s="50" t="str">
        <f>IFERROR(_xlfn.XLOOKUP(D102&amp;F102,現状ワード設定!J:J,現状ワード設定!H:H),"")</f>
        <v/>
      </c>
      <c r="J102" s="47" t="str">
        <f>IFERROR(_xlfn.XLOOKUP(D102&amp;F102,現状ワード設定!J:J,現状ワード設定!I:I),"")</f>
        <v/>
      </c>
      <c r="K102" s="47" t="e">
        <f>IF(AND(T102&gt;=設定!$C$12,W102&gt;=O102),I102*(1+設定!$F$12),IF(AND(T102&gt;=設定!$C$13,W102&lt;O102),I102*(1+設定!$F$13),IF(AND(T102&lt;設定!$C$14,U102&gt;=設定!$E$14),I102*(1+設定!$F$14),IF(AND(T102&lt;設定!$C$15,U102&lt;設定!$E$15),I102*(1+設定!$F$15),"除外"))))</f>
        <v>#VALUE!</v>
      </c>
      <c r="L102" s="58" t="e">
        <f ca="1">IF(消化率!$I$5&lt;1,K102*消化率!$I$5,IF(U102*V102/(K102*消化率!$I$5)&gt;O102,K102*消化率!$I$5,M102))</f>
        <v>#DIV/0!</v>
      </c>
      <c r="M102" s="58" t="e">
        <f t="shared" si="14"/>
        <v>#VALUE!</v>
      </c>
      <c r="N102" s="58" t="e">
        <f ca="1">IF(ROUNDUP(IF(IF(IF(AND(設定!$D$8&lt;=L102,設定!$D$8&lt;J102),設定!$D$8,IF(AND(J102&lt;=L102,J102&lt;設定!$D$8),J102,IF(AND(L102&lt;=J102,J102&lt;設定!$D$8),J102,L102)))=0,設定!$D$8,IF(AND(設定!$D$8&lt;=L102,設定!$D$8&lt;J102),設定!$D$8,IF(AND(J102&lt;=L102,J102&lt;設定!$D$8),J102,IF(AND(L102&lt;=J102,J102&lt;設定!$D$8),J102,L102))))&lt;=H102,H102+1,IF(IF(AND(設定!$D$8&lt;=L102,設定!$D$8&lt;J102),設定!$D$8,IF(AND(J102&lt;=L102,J102&lt;設定!$D$8),J102,IF(AND(L102&lt;=J102,J102&lt;設定!$D$8),J102,L102)))=0,設定!$D$8,IF(AND(設定!$D$8&lt;=L102,設定!$D$8&lt;J102),設定!$D$8,IF(AND(J102&lt;=L102,J102&lt;設定!$D$8),J102,IF(AND(L102&lt;=J102,J102&lt;設定!$D$8),J102,L102))))),0)&gt;40,ROUNDUP(IF(IF(IF(AND(設定!$D$8&lt;=L102,設定!$D$8&lt;J102),設定!$D$8,IF(AND(J102&lt;=L102,J102&lt;設定!$D$8),J102,IF(AND(L102&lt;=J102,J102&lt;設定!$D$8),J102,L102)))=0,設定!$D$8,IF(AND(設定!$D$8&lt;=L102,設定!$D$8&lt;J102),設定!$D$8,IF(AND(J102&lt;=L102,J102&lt;設定!$D$8),J102,IF(AND(L102&lt;=J102,J102&lt;設定!$D$8),J102,L102))))&lt;=H102,H102+1,IF(IF(AND(設定!$D$8&lt;=L102,設定!$D$8&lt;J102),設定!$D$8,IF(AND(J102&lt;=L102,J102&lt;設定!$D$8),J102,IF(AND(L102&lt;=J102,J102&lt;設定!$D$8),J102,L102)))=0,設定!$D$8,IF(AND(設定!$D$8&lt;=L102,設定!$D$8&lt;J102),設定!$D$8,IF(AND(J102&lt;=L102,J102&lt;設定!$D$8),J102,IF(AND(L102&lt;=J102,J102&lt;設定!$D$8),J102,L102))))),0),40)</f>
        <v>#DIV/0!</v>
      </c>
      <c r="O102" s="55">
        <f>IF(G102="標準",設定!$C$4,G102)</f>
        <v>5</v>
      </c>
      <c r="P102" s="45">
        <f t="shared" si="15"/>
        <v>0</v>
      </c>
      <c r="Q102" s="14">
        <f t="shared" si="16"/>
        <v>0</v>
      </c>
      <c r="R102" s="23">
        <f t="shared" si="24"/>
        <v>0</v>
      </c>
      <c r="S102" s="12">
        <f t="shared" si="17"/>
        <v>0</v>
      </c>
      <c r="T102" s="23">
        <f t="shared" si="18"/>
        <v>0</v>
      </c>
      <c r="U102" s="13">
        <f t="shared" si="19"/>
        <v>0</v>
      </c>
      <c r="V102" s="104" t="str">
        <f>INDEX(商品!Q:Q,MATCH(キーワード!D102,商品!D:D,0),1)</f>
        <v>-</v>
      </c>
      <c r="W102" s="15">
        <f t="shared" si="20"/>
        <v>0</v>
      </c>
      <c r="X102" s="22">
        <f>SUMIFS(当月ワード!$J$3:$J$1000,当月ワード!$D$3:$D$1000,キーワード!$D102,当月ワード!$E$3:$E$1000,キーワード!$F102)</f>
        <v>0</v>
      </c>
      <c r="Y102" s="23">
        <f>SUMIFS(前月ワード!$J$3:$J$1000,前月ワード!$D$3:$D$1000,キーワード!$D102,前月ワード!$E$3:$E$1000,キーワード!$F102)</f>
        <v>0</v>
      </c>
      <c r="Z102" s="23">
        <f>SUMIFS(前々月ワード!$J$3:$J$1000,前々月ワード!$D$3:$D$1000,キーワード!$D102,前々月ワード!$E$3:$E$1000,キーワード!$F102)</f>
        <v>0</v>
      </c>
      <c r="AA102" s="22">
        <f>SUMIFS(当月ワード!$W$3:$W$1000,当月ワード!$D$3:$D$1000,キーワード!$D102,当月ワード!$E$3:$E$1000,キーワード!$F102)</f>
        <v>0</v>
      </c>
      <c r="AB102" s="23">
        <f>SUMIFS(前月ワード!$W$3:$W$1000,前月ワード!$D$3:$D$1000,キーワード!$D102,前月ワード!$E$3:$E$1000,キーワード!$F102)</f>
        <v>0</v>
      </c>
      <c r="AC102" s="23">
        <f>SUMIFS(前々月ワード!$W$3:$W$1000,前々月ワード!$D$3:$D$1000,キーワード!$D102,前々月ワード!$E$3:$E$1000,キーワード!$F102)</f>
        <v>0</v>
      </c>
      <c r="AD102" s="23">
        <f t="shared" si="21"/>
        <v>0</v>
      </c>
      <c r="AE102" s="23">
        <f t="shared" si="21"/>
        <v>0</v>
      </c>
      <c r="AF102" s="23">
        <f t="shared" si="21"/>
        <v>0</v>
      </c>
      <c r="AG102" s="22">
        <f>SUMIFS(当月ワード!$X$3:$X$1000,当月ワード!$D$3:$D$1000,キーワード!$D102,当月ワード!$E$3:$E$1000,キーワード!$F102)</f>
        <v>0</v>
      </c>
      <c r="AH102" s="23">
        <f>SUMIFS(前月ワード!$X$3:$X$1000,前月ワード!$D$3:$D$1000,キーワード!$D102,前月ワード!$E$3:$E$1000,キーワード!$F102)</f>
        <v>0</v>
      </c>
      <c r="AI102" s="23">
        <f>SUMIFS(前々月ワード!$X$3:$X$1000,前々月ワード!$D$3:$D$1000,キーワード!$D102,前々月ワード!$E$3:$E$1000,キーワード!$F102)</f>
        <v>0</v>
      </c>
      <c r="AJ102" s="22">
        <f>SUMIFS(当月ワード!$I$3:$I$1000,当月ワード!$D$3:$D$1000,キーワード!$D102,当月ワード!$E$3:$E$1000,キーワード!$F102)</f>
        <v>0</v>
      </c>
      <c r="AK102" s="23">
        <f>SUMIFS(前月ワード!$I$3:$I$1000,前月ワード!$D$3:$D$1000,キーワード!$D102,前月ワード!$E$3:$E$1000,キーワード!$F102)</f>
        <v>0</v>
      </c>
      <c r="AL102" s="23">
        <f>SUMIFS(前々月ワード!$I$3:$I$1000,前々月ワード!$D$3:$D$1000,キーワード!$D102,前々月ワード!$E$3:$E$1000,キーワード!$F102)</f>
        <v>0</v>
      </c>
      <c r="AM102" s="13">
        <f t="shared" si="22"/>
        <v>0</v>
      </c>
      <c r="AN102" s="13">
        <f t="shared" si="22"/>
        <v>0</v>
      </c>
      <c r="AO102" s="13">
        <f t="shared" si="22"/>
        <v>0</v>
      </c>
      <c r="AP102" s="16">
        <f t="shared" si="23"/>
        <v>0</v>
      </c>
      <c r="AQ102" s="16">
        <f t="shared" si="23"/>
        <v>0</v>
      </c>
      <c r="AR102" s="17">
        <f t="shared" si="23"/>
        <v>0</v>
      </c>
    </row>
    <row r="103" spans="3:44" ht="36.65" customHeight="1">
      <c r="C103" s="20">
        <v>98</v>
      </c>
      <c r="D103" s="53">
        <f>現状ワード設定!B100</f>
        <v>0</v>
      </c>
      <c r="E103" s="26" t="str">
        <f>IFERROR(_xlfn.XLOOKUP($D103,現状商品設定!B:B,現状商品設定!C:C,"-"),"-")</f>
        <v>-</v>
      </c>
      <c r="F103" s="56">
        <f>現状ワード設定!G100</f>
        <v>0</v>
      </c>
      <c r="G103" s="60" t="s">
        <v>46</v>
      </c>
      <c r="H103" s="47" t="str">
        <f>IFERROR(_xlfn.XLOOKUP(D103,商品!$D:$D,商品!$H:$H),"")</f>
        <v/>
      </c>
      <c r="I103" s="50" t="str">
        <f>IFERROR(_xlfn.XLOOKUP(D103&amp;F103,現状ワード設定!J:J,現状ワード設定!H:H),"")</f>
        <v/>
      </c>
      <c r="J103" s="47" t="str">
        <f>IFERROR(_xlfn.XLOOKUP(D103&amp;F103,現状ワード設定!J:J,現状ワード設定!I:I),"")</f>
        <v/>
      </c>
      <c r="K103" s="47" t="e">
        <f>IF(AND(T103&gt;=設定!$C$12,W103&gt;=O103),I103*(1+設定!$F$12),IF(AND(T103&gt;=設定!$C$13,W103&lt;O103),I103*(1+設定!$F$13),IF(AND(T103&lt;設定!$C$14,U103&gt;=設定!$E$14),I103*(1+設定!$F$14),IF(AND(T103&lt;設定!$C$15,U103&lt;設定!$E$15),I103*(1+設定!$F$15),"除外"))))</f>
        <v>#VALUE!</v>
      </c>
      <c r="L103" s="58" t="e">
        <f ca="1">IF(消化率!$I$5&lt;1,K103*消化率!$I$5,IF(U103*V103/(K103*消化率!$I$5)&gt;O103,K103*消化率!$I$5,M103))</f>
        <v>#DIV/0!</v>
      </c>
      <c r="M103" s="58" t="e">
        <f t="shared" si="14"/>
        <v>#VALUE!</v>
      </c>
      <c r="N103" s="58" t="e">
        <f ca="1">IF(ROUNDUP(IF(IF(IF(AND(設定!$D$8&lt;=L103,設定!$D$8&lt;J103),設定!$D$8,IF(AND(J103&lt;=L103,J103&lt;設定!$D$8),J103,IF(AND(L103&lt;=J103,J103&lt;設定!$D$8),J103,L103)))=0,設定!$D$8,IF(AND(設定!$D$8&lt;=L103,設定!$D$8&lt;J103),設定!$D$8,IF(AND(J103&lt;=L103,J103&lt;設定!$D$8),J103,IF(AND(L103&lt;=J103,J103&lt;設定!$D$8),J103,L103))))&lt;=H103,H103+1,IF(IF(AND(設定!$D$8&lt;=L103,設定!$D$8&lt;J103),設定!$D$8,IF(AND(J103&lt;=L103,J103&lt;設定!$D$8),J103,IF(AND(L103&lt;=J103,J103&lt;設定!$D$8),J103,L103)))=0,設定!$D$8,IF(AND(設定!$D$8&lt;=L103,設定!$D$8&lt;J103),設定!$D$8,IF(AND(J103&lt;=L103,J103&lt;設定!$D$8),J103,IF(AND(L103&lt;=J103,J103&lt;設定!$D$8),J103,L103))))),0)&gt;40,ROUNDUP(IF(IF(IF(AND(設定!$D$8&lt;=L103,設定!$D$8&lt;J103),設定!$D$8,IF(AND(J103&lt;=L103,J103&lt;設定!$D$8),J103,IF(AND(L103&lt;=J103,J103&lt;設定!$D$8),J103,L103)))=0,設定!$D$8,IF(AND(設定!$D$8&lt;=L103,設定!$D$8&lt;J103),設定!$D$8,IF(AND(J103&lt;=L103,J103&lt;設定!$D$8),J103,IF(AND(L103&lt;=J103,J103&lt;設定!$D$8),J103,L103))))&lt;=H103,H103+1,IF(IF(AND(設定!$D$8&lt;=L103,設定!$D$8&lt;J103),設定!$D$8,IF(AND(J103&lt;=L103,J103&lt;設定!$D$8),J103,IF(AND(L103&lt;=J103,J103&lt;設定!$D$8),J103,L103)))=0,設定!$D$8,IF(AND(設定!$D$8&lt;=L103,設定!$D$8&lt;J103),設定!$D$8,IF(AND(J103&lt;=L103,J103&lt;設定!$D$8),J103,IF(AND(L103&lt;=J103,J103&lt;設定!$D$8),J103,L103))))),0),40)</f>
        <v>#DIV/0!</v>
      </c>
      <c r="O103" s="55">
        <f>IF(G103="標準",設定!$C$4,G103)</f>
        <v>5</v>
      </c>
      <c r="P103" s="45">
        <f t="shared" si="15"/>
        <v>0</v>
      </c>
      <c r="Q103" s="14">
        <f t="shared" si="16"/>
        <v>0</v>
      </c>
      <c r="R103" s="23">
        <f t="shared" si="24"/>
        <v>0</v>
      </c>
      <c r="S103" s="12">
        <f t="shared" si="17"/>
        <v>0</v>
      </c>
      <c r="T103" s="23">
        <f t="shared" si="18"/>
        <v>0</v>
      </c>
      <c r="U103" s="13">
        <f t="shared" si="19"/>
        <v>0</v>
      </c>
      <c r="V103" s="104" t="str">
        <f>INDEX(商品!Q:Q,MATCH(キーワード!D103,商品!D:D,0),1)</f>
        <v>-</v>
      </c>
      <c r="W103" s="15">
        <f t="shared" si="20"/>
        <v>0</v>
      </c>
      <c r="X103" s="22">
        <f>SUMIFS(当月ワード!$J$3:$J$1000,当月ワード!$D$3:$D$1000,キーワード!$D103,当月ワード!$E$3:$E$1000,キーワード!$F103)</f>
        <v>0</v>
      </c>
      <c r="Y103" s="23">
        <f>SUMIFS(前月ワード!$J$3:$J$1000,前月ワード!$D$3:$D$1000,キーワード!$D103,前月ワード!$E$3:$E$1000,キーワード!$F103)</f>
        <v>0</v>
      </c>
      <c r="Z103" s="23">
        <f>SUMIFS(前々月ワード!$J$3:$J$1000,前々月ワード!$D$3:$D$1000,キーワード!$D103,前々月ワード!$E$3:$E$1000,キーワード!$F103)</f>
        <v>0</v>
      </c>
      <c r="AA103" s="22">
        <f>SUMIFS(当月ワード!$W$3:$W$1000,当月ワード!$D$3:$D$1000,キーワード!$D103,当月ワード!$E$3:$E$1000,キーワード!$F103)</f>
        <v>0</v>
      </c>
      <c r="AB103" s="23">
        <f>SUMIFS(前月ワード!$W$3:$W$1000,前月ワード!$D$3:$D$1000,キーワード!$D103,前月ワード!$E$3:$E$1000,キーワード!$F103)</f>
        <v>0</v>
      </c>
      <c r="AC103" s="23">
        <f>SUMIFS(前々月ワード!$W$3:$W$1000,前々月ワード!$D$3:$D$1000,キーワード!$D103,前々月ワード!$E$3:$E$1000,キーワード!$F103)</f>
        <v>0</v>
      </c>
      <c r="AD103" s="23">
        <f t="shared" si="21"/>
        <v>0</v>
      </c>
      <c r="AE103" s="23">
        <f t="shared" si="21"/>
        <v>0</v>
      </c>
      <c r="AF103" s="23">
        <f t="shared" si="21"/>
        <v>0</v>
      </c>
      <c r="AG103" s="22">
        <f>SUMIFS(当月ワード!$X$3:$X$1000,当月ワード!$D$3:$D$1000,キーワード!$D103,当月ワード!$E$3:$E$1000,キーワード!$F103)</f>
        <v>0</v>
      </c>
      <c r="AH103" s="23">
        <f>SUMIFS(前月ワード!$X$3:$X$1000,前月ワード!$D$3:$D$1000,キーワード!$D103,前月ワード!$E$3:$E$1000,キーワード!$F103)</f>
        <v>0</v>
      </c>
      <c r="AI103" s="23">
        <f>SUMIFS(前々月ワード!$X$3:$X$1000,前々月ワード!$D$3:$D$1000,キーワード!$D103,前々月ワード!$E$3:$E$1000,キーワード!$F103)</f>
        <v>0</v>
      </c>
      <c r="AJ103" s="22">
        <f>SUMIFS(当月ワード!$I$3:$I$1000,当月ワード!$D$3:$D$1000,キーワード!$D103,当月ワード!$E$3:$E$1000,キーワード!$F103)</f>
        <v>0</v>
      </c>
      <c r="AK103" s="23">
        <f>SUMIFS(前月ワード!$I$3:$I$1000,前月ワード!$D$3:$D$1000,キーワード!$D103,前月ワード!$E$3:$E$1000,キーワード!$F103)</f>
        <v>0</v>
      </c>
      <c r="AL103" s="23">
        <f>SUMIFS(前々月ワード!$I$3:$I$1000,前々月ワード!$D$3:$D$1000,キーワード!$D103,前々月ワード!$E$3:$E$1000,キーワード!$F103)</f>
        <v>0</v>
      </c>
      <c r="AM103" s="13">
        <f t="shared" si="22"/>
        <v>0</v>
      </c>
      <c r="AN103" s="13">
        <f t="shared" si="22"/>
        <v>0</v>
      </c>
      <c r="AO103" s="13">
        <f t="shared" si="22"/>
        <v>0</v>
      </c>
      <c r="AP103" s="16">
        <f t="shared" si="23"/>
        <v>0</v>
      </c>
      <c r="AQ103" s="16">
        <f t="shared" si="23"/>
        <v>0</v>
      </c>
      <c r="AR103" s="17">
        <f t="shared" si="23"/>
        <v>0</v>
      </c>
    </row>
    <row r="104" spans="3:44" ht="36.65" customHeight="1">
      <c r="C104" s="20">
        <v>99</v>
      </c>
      <c r="D104" s="53">
        <f>現状ワード設定!B101</f>
        <v>0</v>
      </c>
      <c r="E104" s="26" t="str">
        <f>IFERROR(_xlfn.XLOOKUP($D104,現状商品設定!B:B,現状商品設定!C:C,"-"),"-")</f>
        <v>-</v>
      </c>
      <c r="F104" s="56">
        <f>現状ワード設定!G101</f>
        <v>0</v>
      </c>
      <c r="G104" s="60" t="s">
        <v>46</v>
      </c>
      <c r="H104" s="47" t="str">
        <f>IFERROR(_xlfn.XLOOKUP(D104,商品!$D:$D,商品!$H:$H),"")</f>
        <v/>
      </c>
      <c r="I104" s="50" t="str">
        <f>IFERROR(_xlfn.XLOOKUP(D104&amp;F104,現状ワード設定!J:J,現状ワード設定!H:H),"")</f>
        <v/>
      </c>
      <c r="J104" s="47" t="str">
        <f>IFERROR(_xlfn.XLOOKUP(D104&amp;F104,現状ワード設定!J:J,現状ワード設定!I:I),"")</f>
        <v/>
      </c>
      <c r="K104" s="47" t="e">
        <f>IF(AND(T104&gt;=設定!$C$12,W104&gt;=O104),I104*(1+設定!$F$12),IF(AND(T104&gt;=設定!$C$13,W104&lt;O104),I104*(1+設定!$F$13),IF(AND(T104&lt;設定!$C$14,U104&gt;=設定!$E$14),I104*(1+設定!$F$14),IF(AND(T104&lt;設定!$C$15,U104&lt;設定!$E$15),I104*(1+設定!$F$15),"除外"))))</f>
        <v>#VALUE!</v>
      </c>
      <c r="L104" s="58" t="e">
        <f ca="1">IF(消化率!$I$5&lt;1,K104*消化率!$I$5,IF(U104*V104/(K104*消化率!$I$5)&gt;O104,K104*消化率!$I$5,M104))</f>
        <v>#DIV/0!</v>
      </c>
      <c r="M104" s="58" t="e">
        <f t="shared" si="14"/>
        <v>#VALUE!</v>
      </c>
      <c r="N104" s="58" t="e">
        <f ca="1">IF(ROUNDUP(IF(IF(IF(AND(設定!$D$8&lt;=L104,設定!$D$8&lt;J104),設定!$D$8,IF(AND(J104&lt;=L104,J104&lt;設定!$D$8),J104,IF(AND(L104&lt;=J104,J104&lt;設定!$D$8),J104,L104)))=0,設定!$D$8,IF(AND(設定!$D$8&lt;=L104,設定!$D$8&lt;J104),設定!$D$8,IF(AND(J104&lt;=L104,J104&lt;設定!$D$8),J104,IF(AND(L104&lt;=J104,J104&lt;設定!$D$8),J104,L104))))&lt;=H104,H104+1,IF(IF(AND(設定!$D$8&lt;=L104,設定!$D$8&lt;J104),設定!$D$8,IF(AND(J104&lt;=L104,J104&lt;設定!$D$8),J104,IF(AND(L104&lt;=J104,J104&lt;設定!$D$8),J104,L104)))=0,設定!$D$8,IF(AND(設定!$D$8&lt;=L104,設定!$D$8&lt;J104),設定!$D$8,IF(AND(J104&lt;=L104,J104&lt;設定!$D$8),J104,IF(AND(L104&lt;=J104,J104&lt;設定!$D$8),J104,L104))))),0)&gt;40,ROUNDUP(IF(IF(IF(AND(設定!$D$8&lt;=L104,設定!$D$8&lt;J104),設定!$D$8,IF(AND(J104&lt;=L104,J104&lt;設定!$D$8),J104,IF(AND(L104&lt;=J104,J104&lt;設定!$D$8),J104,L104)))=0,設定!$D$8,IF(AND(設定!$D$8&lt;=L104,設定!$D$8&lt;J104),設定!$D$8,IF(AND(J104&lt;=L104,J104&lt;設定!$D$8),J104,IF(AND(L104&lt;=J104,J104&lt;設定!$D$8),J104,L104))))&lt;=H104,H104+1,IF(IF(AND(設定!$D$8&lt;=L104,設定!$D$8&lt;J104),設定!$D$8,IF(AND(J104&lt;=L104,J104&lt;設定!$D$8),J104,IF(AND(L104&lt;=J104,J104&lt;設定!$D$8),J104,L104)))=0,設定!$D$8,IF(AND(設定!$D$8&lt;=L104,設定!$D$8&lt;J104),設定!$D$8,IF(AND(J104&lt;=L104,J104&lt;設定!$D$8),J104,IF(AND(L104&lt;=J104,J104&lt;設定!$D$8),J104,L104))))),0),40)</f>
        <v>#DIV/0!</v>
      </c>
      <c r="O104" s="55">
        <f>IF(G104="標準",設定!$C$4,G104)</f>
        <v>5</v>
      </c>
      <c r="P104" s="45">
        <f t="shared" si="15"/>
        <v>0</v>
      </c>
      <c r="Q104" s="14">
        <f t="shared" si="16"/>
        <v>0</v>
      </c>
      <c r="R104" s="23">
        <f t="shared" si="24"/>
        <v>0</v>
      </c>
      <c r="S104" s="12">
        <f t="shared" si="17"/>
        <v>0</v>
      </c>
      <c r="T104" s="23">
        <f t="shared" si="18"/>
        <v>0</v>
      </c>
      <c r="U104" s="13">
        <f t="shared" si="19"/>
        <v>0</v>
      </c>
      <c r="V104" s="104" t="str">
        <f>INDEX(商品!Q:Q,MATCH(キーワード!D104,商品!D:D,0),1)</f>
        <v>-</v>
      </c>
      <c r="W104" s="15">
        <f t="shared" si="20"/>
        <v>0</v>
      </c>
      <c r="X104" s="22">
        <f>SUMIFS(当月ワード!$J$3:$J$1000,当月ワード!$D$3:$D$1000,キーワード!$D104,当月ワード!$E$3:$E$1000,キーワード!$F104)</f>
        <v>0</v>
      </c>
      <c r="Y104" s="23">
        <f>SUMIFS(前月ワード!$J$3:$J$1000,前月ワード!$D$3:$D$1000,キーワード!$D104,前月ワード!$E$3:$E$1000,キーワード!$F104)</f>
        <v>0</v>
      </c>
      <c r="Z104" s="23">
        <f>SUMIFS(前々月ワード!$J$3:$J$1000,前々月ワード!$D$3:$D$1000,キーワード!$D104,前々月ワード!$E$3:$E$1000,キーワード!$F104)</f>
        <v>0</v>
      </c>
      <c r="AA104" s="22">
        <f>SUMIFS(当月ワード!$W$3:$W$1000,当月ワード!$D$3:$D$1000,キーワード!$D104,当月ワード!$E$3:$E$1000,キーワード!$F104)</f>
        <v>0</v>
      </c>
      <c r="AB104" s="23">
        <f>SUMIFS(前月ワード!$W$3:$W$1000,前月ワード!$D$3:$D$1000,キーワード!$D104,前月ワード!$E$3:$E$1000,キーワード!$F104)</f>
        <v>0</v>
      </c>
      <c r="AC104" s="23">
        <f>SUMIFS(前々月ワード!$W$3:$W$1000,前々月ワード!$D$3:$D$1000,キーワード!$D104,前々月ワード!$E$3:$E$1000,キーワード!$F104)</f>
        <v>0</v>
      </c>
      <c r="AD104" s="23">
        <f t="shared" si="21"/>
        <v>0</v>
      </c>
      <c r="AE104" s="23">
        <f t="shared" si="21"/>
        <v>0</v>
      </c>
      <c r="AF104" s="23">
        <f t="shared" si="21"/>
        <v>0</v>
      </c>
      <c r="AG104" s="22">
        <f>SUMIFS(当月ワード!$X$3:$X$1000,当月ワード!$D$3:$D$1000,キーワード!$D104,当月ワード!$E$3:$E$1000,キーワード!$F104)</f>
        <v>0</v>
      </c>
      <c r="AH104" s="23">
        <f>SUMIFS(前月ワード!$X$3:$X$1000,前月ワード!$D$3:$D$1000,キーワード!$D104,前月ワード!$E$3:$E$1000,キーワード!$F104)</f>
        <v>0</v>
      </c>
      <c r="AI104" s="23">
        <f>SUMIFS(前々月ワード!$X$3:$X$1000,前々月ワード!$D$3:$D$1000,キーワード!$D104,前々月ワード!$E$3:$E$1000,キーワード!$F104)</f>
        <v>0</v>
      </c>
      <c r="AJ104" s="22">
        <f>SUMIFS(当月ワード!$I$3:$I$1000,当月ワード!$D$3:$D$1000,キーワード!$D104,当月ワード!$E$3:$E$1000,キーワード!$F104)</f>
        <v>0</v>
      </c>
      <c r="AK104" s="23">
        <f>SUMIFS(前月ワード!$I$3:$I$1000,前月ワード!$D$3:$D$1000,キーワード!$D104,前月ワード!$E$3:$E$1000,キーワード!$F104)</f>
        <v>0</v>
      </c>
      <c r="AL104" s="23">
        <f>SUMIFS(前々月ワード!$I$3:$I$1000,前々月ワード!$D$3:$D$1000,キーワード!$D104,前々月ワード!$E$3:$E$1000,キーワード!$F104)</f>
        <v>0</v>
      </c>
      <c r="AM104" s="13">
        <f t="shared" si="22"/>
        <v>0</v>
      </c>
      <c r="AN104" s="13">
        <f t="shared" si="22"/>
        <v>0</v>
      </c>
      <c r="AO104" s="13">
        <f t="shared" si="22"/>
        <v>0</v>
      </c>
      <c r="AP104" s="16">
        <f t="shared" si="23"/>
        <v>0</v>
      </c>
      <c r="AQ104" s="16">
        <f t="shared" si="23"/>
        <v>0</v>
      </c>
      <c r="AR104" s="17">
        <f t="shared" si="23"/>
        <v>0</v>
      </c>
    </row>
    <row r="105" spans="3:44" ht="36.65" customHeight="1">
      <c r="C105" s="20">
        <v>100</v>
      </c>
      <c r="D105" s="53">
        <f>現状ワード設定!B102</f>
        <v>0</v>
      </c>
      <c r="E105" s="26" t="str">
        <f>IFERROR(_xlfn.XLOOKUP($D105,現状商品設定!B:B,現状商品設定!C:C,"-"),"-")</f>
        <v>-</v>
      </c>
      <c r="F105" s="56">
        <f>現状ワード設定!G102</f>
        <v>0</v>
      </c>
      <c r="G105" s="60" t="s">
        <v>46</v>
      </c>
      <c r="H105" s="47" t="str">
        <f>IFERROR(_xlfn.XLOOKUP(D105,商品!$D:$D,商品!$H:$H),"")</f>
        <v/>
      </c>
      <c r="I105" s="50" t="str">
        <f>IFERROR(_xlfn.XLOOKUP(D105&amp;F105,現状ワード設定!J:J,現状ワード設定!H:H),"")</f>
        <v/>
      </c>
      <c r="J105" s="47" t="str">
        <f>IFERROR(_xlfn.XLOOKUP(D105&amp;F105,現状ワード設定!J:J,現状ワード設定!I:I),"")</f>
        <v/>
      </c>
      <c r="K105" s="47" t="e">
        <f>IF(AND(T105&gt;=設定!$C$12,W105&gt;=O105),I105*(1+設定!$F$12),IF(AND(T105&gt;=設定!$C$13,W105&lt;O105),I105*(1+設定!$F$13),IF(AND(T105&lt;設定!$C$14,U105&gt;=設定!$E$14),I105*(1+設定!$F$14),IF(AND(T105&lt;設定!$C$15,U105&lt;設定!$E$15),I105*(1+設定!$F$15),"除外"))))</f>
        <v>#VALUE!</v>
      </c>
      <c r="L105" s="58" t="e">
        <f ca="1">IF(消化率!$I$5&lt;1,K105*消化率!$I$5,IF(U105*V105/(K105*消化率!$I$5)&gt;O105,K105*消化率!$I$5,M105))</f>
        <v>#DIV/0!</v>
      </c>
      <c r="M105" s="58" t="e">
        <f t="shared" si="14"/>
        <v>#VALUE!</v>
      </c>
      <c r="N105" s="58" t="e">
        <f ca="1">IF(ROUNDUP(IF(IF(IF(AND(設定!$D$8&lt;=L105,設定!$D$8&lt;J105),設定!$D$8,IF(AND(J105&lt;=L105,J105&lt;設定!$D$8),J105,IF(AND(L105&lt;=J105,J105&lt;設定!$D$8),J105,L105)))=0,設定!$D$8,IF(AND(設定!$D$8&lt;=L105,設定!$D$8&lt;J105),設定!$D$8,IF(AND(J105&lt;=L105,J105&lt;設定!$D$8),J105,IF(AND(L105&lt;=J105,J105&lt;設定!$D$8),J105,L105))))&lt;=H105,H105+1,IF(IF(AND(設定!$D$8&lt;=L105,設定!$D$8&lt;J105),設定!$D$8,IF(AND(J105&lt;=L105,J105&lt;設定!$D$8),J105,IF(AND(L105&lt;=J105,J105&lt;設定!$D$8),J105,L105)))=0,設定!$D$8,IF(AND(設定!$D$8&lt;=L105,設定!$D$8&lt;J105),設定!$D$8,IF(AND(J105&lt;=L105,J105&lt;設定!$D$8),J105,IF(AND(L105&lt;=J105,J105&lt;設定!$D$8),J105,L105))))),0)&gt;40,ROUNDUP(IF(IF(IF(AND(設定!$D$8&lt;=L105,設定!$D$8&lt;J105),設定!$D$8,IF(AND(J105&lt;=L105,J105&lt;設定!$D$8),J105,IF(AND(L105&lt;=J105,J105&lt;設定!$D$8),J105,L105)))=0,設定!$D$8,IF(AND(設定!$D$8&lt;=L105,設定!$D$8&lt;J105),設定!$D$8,IF(AND(J105&lt;=L105,J105&lt;設定!$D$8),J105,IF(AND(L105&lt;=J105,J105&lt;設定!$D$8),J105,L105))))&lt;=H105,H105+1,IF(IF(AND(設定!$D$8&lt;=L105,設定!$D$8&lt;J105),設定!$D$8,IF(AND(J105&lt;=L105,J105&lt;設定!$D$8),J105,IF(AND(L105&lt;=J105,J105&lt;設定!$D$8),J105,L105)))=0,設定!$D$8,IF(AND(設定!$D$8&lt;=L105,設定!$D$8&lt;J105),設定!$D$8,IF(AND(J105&lt;=L105,J105&lt;設定!$D$8),J105,IF(AND(L105&lt;=J105,J105&lt;設定!$D$8),J105,L105))))),0),40)</f>
        <v>#DIV/0!</v>
      </c>
      <c r="O105" s="55">
        <f>IF(G105="標準",設定!$C$4,G105)</f>
        <v>5</v>
      </c>
      <c r="P105" s="45">
        <f t="shared" si="15"/>
        <v>0</v>
      </c>
      <c r="Q105" s="14">
        <f t="shared" si="16"/>
        <v>0</v>
      </c>
      <c r="R105" s="23">
        <f t="shared" si="24"/>
        <v>0</v>
      </c>
      <c r="S105" s="12">
        <f t="shared" si="17"/>
        <v>0</v>
      </c>
      <c r="T105" s="23">
        <f t="shared" si="18"/>
        <v>0</v>
      </c>
      <c r="U105" s="13">
        <f t="shared" si="19"/>
        <v>0</v>
      </c>
      <c r="V105" s="104" t="str">
        <f>INDEX(商品!Q:Q,MATCH(キーワード!D105,商品!D:D,0),1)</f>
        <v>-</v>
      </c>
      <c r="W105" s="15">
        <f t="shared" si="20"/>
        <v>0</v>
      </c>
      <c r="X105" s="22">
        <f>SUMIFS(当月ワード!$J$3:$J$1000,当月ワード!$D$3:$D$1000,キーワード!$D105,当月ワード!$E$3:$E$1000,キーワード!$F105)</f>
        <v>0</v>
      </c>
      <c r="Y105" s="23">
        <f>SUMIFS(前月ワード!$J$3:$J$1000,前月ワード!$D$3:$D$1000,キーワード!$D105,前月ワード!$E$3:$E$1000,キーワード!$F105)</f>
        <v>0</v>
      </c>
      <c r="Z105" s="23">
        <f>SUMIFS(前々月ワード!$J$3:$J$1000,前々月ワード!$D$3:$D$1000,キーワード!$D105,前々月ワード!$E$3:$E$1000,キーワード!$F105)</f>
        <v>0</v>
      </c>
      <c r="AA105" s="22">
        <f>SUMIFS(当月ワード!$W$3:$W$1000,当月ワード!$D$3:$D$1000,キーワード!$D105,当月ワード!$E$3:$E$1000,キーワード!$F105)</f>
        <v>0</v>
      </c>
      <c r="AB105" s="23">
        <f>SUMIFS(前月ワード!$W$3:$W$1000,前月ワード!$D$3:$D$1000,キーワード!$D105,前月ワード!$E$3:$E$1000,キーワード!$F105)</f>
        <v>0</v>
      </c>
      <c r="AC105" s="23">
        <f>SUMIFS(前々月ワード!$W$3:$W$1000,前々月ワード!$D$3:$D$1000,キーワード!$D105,前々月ワード!$E$3:$E$1000,キーワード!$F105)</f>
        <v>0</v>
      </c>
      <c r="AD105" s="23">
        <f t="shared" si="21"/>
        <v>0</v>
      </c>
      <c r="AE105" s="23">
        <f t="shared" si="21"/>
        <v>0</v>
      </c>
      <c r="AF105" s="23">
        <f t="shared" si="21"/>
        <v>0</v>
      </c>
      <c r="AG105" s="22">
        <f>SUMIFS(当月ワード!$X$3:$X$1000,当月ワード!$D$3:$D$1000,キーワード!$D105,当月ワード!$E$3:$E$1000,キーワード!$F105)</f>
        <v>0</v>
      </c>
      <c r="AH105" s="23">
        <f>SUMIFS(前月ワード!$X$3:$X$1000,前月ワード!$D$3:$D$1000,キーワード!$D105,前月ワード!$E$3:$E$1000,キーワード!$F105)</f>
        <v>0</v>
      </c>
      <c r="AI105" s="23">
        <f>SUMIFS(前々月ワード!$X$3:$X$1000,前々月ワード!$D$3:$D$1000,キーワード!$D105,前々月ワード!$E$3:$E$1000,キーワード!$F105)</f>
        <v>0</v>
      </c>
      <c r="AJ105" s="22">
        <f>SUMIFS(当月ワード!$I$3:$I$1000,当月ワード!$D$3:$D$1000,キーワード!$D105,当月ワード!$E$3:$E$1000,キーワード!$F105)</f>
        <v>0</v>
      </c>
      <c r="AK105" s="23">
        <f>SUMIFS(前月ワード!$I$3:$I$1000,前月ワード!$D$3:$D$1000,キーワード!$D105,前月ワード!$E$3:$E$1000,キーワード!$F105)</f>
        <v>0</v>
      </c>
      <c r="AL105" s="23">
        <f>SUMIFS(前々月ワード!$I$3:$I$1000,前々月ワード!$D$3:$D$1000,キーワード!$D105,前々月ワード!$E$3:$E$1000,キーワード!$F105)</f>
        <v>0</v>
      </c>
      <c r="AM105" s="13">
        <f t="shared" si="22"/>
        <v>0</v>
      </c>
      <c r="AN105" s="13">
        <f t="shared" si="22"/>
        <v>0</v>
      </c>
      <c r="AO105" s="13">
        <f t="shared" si="22"/>
        <v>0</v>
      </c>
      <c r="AP105" s="16">
        <f t="shared" si="23"/>
        <v>0</v>
      </c>
      <c r="AQ105" s="16">
        <f t="shared" si="23"/>
        <v>0</v>
      </c>
      <c r="AR105" s="17">
        <f t="shared" si="23"/>
        <v>0</v>
      </c>
    </row>
    <row r="106" spans="3:44" ht="36.65" customHeight="1">
      <c r="C106" s="20">
        <v>101</v>
      </c>
      <c r="D106" s="53">
        <f>現状ワード設定!B103</f>
        <v>0</v>
      </c>
      <c r="E106" s="26" t="str">
        <f>IFERROR(_xlfn.XLOOKUP($D106,現状商品設定!B:B,現状商品設定!C:C,"-"),"-")</f>
        <v>-</v>
      </c>
      <c r="F106" s="56">
        <f>現状ワード設定!G103</f>
        <v>0</v>
      </c>
      <c r="G106" s="60" t="s">
        <v>46</v>
      </c>
      <c r="H106" s="47" t="str">
        <f>IFERROR(_xlfn.XLOOKUP(D106,商品!$D:$D,商品!$H:$H),"")</f>
        <v/>
      </c>
      <c r="I106" s="50" t="str">
        <f>IFERROR(_xlfn.XLOOKUP(D106&amp;F106,現状ワード設定!J:J,現状ワード設定!H:H),"")</f>
        <v/>
      </c>
      <c r="J106" s="47" t="str">
        <f>IFERROR(_xlfn.XLOOKUP(D106&amp;F106,現状ワード設定!J:J,現状ワード設定!I:I),"")</f>
        <v/>
      </c>
      <c r="K106" s="47" t="e">
        <f>IF(AND(T106&gt;=設定!$C$12,W106&gt;=O106),I106*(1+設定!$F$12),IF(AND(T106&gt;=設定!$C$13,W106&lt;O106),I106*(1+設定!$F$13),IF(AND(T106&lt;設定!$C$14,U106&gt;=設定!$E$14),I106*(1+設定!$F$14),IF(AND(T106&lt;設定!$C$15,U106&lt;設定!$E$15),I106*(1+設定!$F$15),"除外"))))</f>
        <v>#VALUE!</v>
      </c>
      <c r="L106" s="58" t="e">
        <f ca="1">IF(消化率!$I$5&lt;1,K106*消化率!$I$5,IF(U106*V106/(K106*消化率!$I$5)&gt;O106,K106*消化率!$I$5,M106))</f>
        <v>#DIV/0!</v>
      </c>
      <c r="M106" s="58" t="e">
        <f t="shared" si="14"/>
        <v>#VALUE!</v>
      </c>
      <c r="N106" s="58" t="e">
        <f ca="1">IF(ROUNDUP(IF(IF(IF(AND(設定!$D$8&lt;=L106,設定!$D$8&lt;J106),設定!$D$8,IF(AND(J106&lt;=L106,J106&lt;設定!$D$8),J106,IF(AND(L106&lt;=J106,J106&lt;設定!$D$8),J106,L106)))=0,設定!$D$8,IF(AND(設定!$D$8&lt;=L106,設定!$D$8&lt;J106),設定!$D$8,IF(AND(J106&lt;=L106,J106&lt;設定!$D$8),J106,IF(AND(L106&lt;=J106,J106&lt;設定!$D$8),J106,L106))))&lt;=H106,H106+1,IF(IF(AND(設定!$D$8&lt;=L106,設定!$D$8&lt;J106),設定!$D$8,IF(AND(J106&lt;=L106,J106&lt;設定!$D$8),J106,IF(AND(L106&lt;=J106,J106&lt;設定!$D$8),J106,L106)))=0,設定!$D$8,IF(AND(設定!$D$8&lt;=L106,設定!$D$8&lt;J106),設定!$D$8,IF(AND(J106&lt;=L106,J106&lt;設定!$D$8),J106,IF(AND(L106&lt;=J106,J106&lt;設定!$D$8),J106,L106))))),0)&gt;40,ROUNDUP(IF(IF(IF(AND(設定!$D$8&lt;=L106,設定!$D$8&lt;J106),設定!$D$8,IF(AND(J106&lt;=L106,J106&lt;設定!$D$8),J106,IF(AND(L106&lt;=J106,J106&lt;設定!$D$8),J106,L106)))=0,設定!$D$8,IF(AND(設定!$D$8&lt;=L106,設定!$D$8&lt;J106),設定!$D$8,IF(AND(J106&lt;=L106,J106&lt;設定!$D$8),J106,IF(AND(L106&lt;=J106,J106&lt;設定!$D$8),J106,L106))))&lt;=H106,H106+1,IF(IF(AND(設定!$D$8&lt;=L106,設定!$D$8&lt;J106),設定!$D$8,IF(AND(J106&lt;=L106,J106&lt;設定!$D$8),J106,IF(AND(L106&lt;=J106,J106&lt;設定!$D$8),J106,L106)))=0,設定!$D$8,IF(AND(設定!$D$8&lt;=L106,設定!$D$8&lt;J106),設定!$D$8,IF(AND(J106&lt;=L106,J106&lt;設定!$D$8),J106,IF(AND(L106&lt;=J106,J106&lt;設定!$D$8),J106,L106))))),0),40)</f>
        <v>#DIV/0!</v>
      </c>
      <c r="O106" s="55">
        <f>IF(G106="標準",設定!$C$4,G106)</f>
        <v>5</v>
      </c>
      <c r="P106" s="45">
        <f t="shared" si="15"/>
        <v>0</v>
      </c>
      <c r="Q106" s="14">
        <f t="shared" si="16"/>
        <v>0</v>
      </c>
      <c r="R106" s="23">
        <f t="shared" si="24"/>
        <v>0</v>
      </c>
      <c r="S106" s="12">
        <f t="shared" si="17"/>
        <v>0</v>
      </c>
      <c r="T106" s="23">
        <f t="shared" si="18"/>
        <v>0</v>
      </c>
      <c r="U106" s="13">
        <f t="shared" si="19"/>
        <v>0</v>
      </c>
      <c r="V106" s="104" t="str">
        <f>INDEX(商品!Q:Q,MATCH(キーワード!D106,商品!D:D,0),1)</f>
        <v>-</v>
      </c>
      <c r="W106" s="15">
        <f t="shared" si="20"/>
        <v>0</v>
      </c>
      <c r="X106" s="22">
        <f>SUMIFS(当月ワード!$J$3:$J$1000,当月ワード!$D$3:$D$1000,キーワード!$D106,当月ワード!$E$3:$E$1000,キーワード!$F106)</f>
        <v>0</v>
      </c>
      <c r="Y106" s="23">
        <f>SUMIFS(前月ワード!$J$3:$J$1000,前月ワード!$D$3:$D$1000,キーワード!$D106,前月ワード!$E$3:$E$1000,キーワード!$F106)</f>
        <v>0</v>
      </c>
      <c r="Z106" s="23">
        <f>SUMIFS(前々月ワード!$J$3:$J$1000,前々月ワード!$D$3:$D$1000,キーワード!$D106,前々月ワード!$E$3:$E$1000,キーワード!$F106)</f>
        <v>0</v>
      </c>
      <c r="AA106" s="22">
        <f>SUMIFS(当月ワード!$W$3:$W$1000,当月ワード!$D$3:$D$1000,キーワード!$D106,当月ワード!$E$3:$E$1000,キーワード!$F106)</f>
        <v>0</v>
      </c>
      <c r="AB106" s="23">
        <f>SUMIFS(前月ワード!$W$3:$W$1000,前月ワード!$D$3:$D$1000,キーワード!$D106,前月ワード!$E$3:$E$1000,キーワード!$F106)</f>
        <v>0</v>
      </c>
      <c r="AC106" s="23">
        <f>SUMIFS(前々月ワード!$W$3:$W$1000,前々月ワード!$D$3:$D$1000,キーワード!$D106,前々月ワード!$E$3:$E$1000,キーワード!$F106)</f>
        <v>0</v>
      </c>
      <c r="AD106" s="23">
        <f t="shared" si="21"/>
        <v>0</v>
      </c>
      <c r="AE106" s="23">
        <f t="shared" si="21"/>
        <v>0</v>
      </c>
      <c r="AF106" s="23">
        <f t="shared" si="21"/>
        <v>0</v>
      </c>
      <c r="AG106" s="22">
        <f>SUMIFS(当月ワード!$X$3:$X$1000,当月ワード!$D$3:$D$1000,キーワード!$D106,当月ワード!$E$3:$E$1000,キーワード!$F106)</f>
        <v>0</v>
      </c>
      <c r="AH106" s="23">
        <f>SUMIFS(前月ワード!$X$3:$X$1000,前月ワード!$D$3:$D$1000,キーワード!$D106,前月ワード!$E$3:$E$1000,キーワード!$F106)</f>
        <v>0</v>
      </c>
      <c r="AI106" s="23">
        <f>SUMIFS(前々月ワード!$X$3:$X$1000,前々月ワード!$D$3:$D$1000,キーワード!$D106,前々月ワード!$E$3:$E$1000,キーワード!$F106)</f>
        <v>0</v>
      </c>
      <c r="AJ106" s="22">
        <f>SUMIFS(当月ワード!$I$3:$I$1000,当月ワード!$D$3:$D$1000,キーワード!$D106,当月ワード!$E$3:$E$1000,キーワード!$F106)</f>
        <v>0</v>
      </c>
      <c r="AK106" s="23">
        <f>SUMIFS(前月ワード!$I$3:$I$1000,前月ワード!$D$3:$D$1000,キーワード!$D106,前月ワード!$E$3:$E$1000,キーワード!$F106)</f>
        <v>0</v>
      </c>
      <c r="AL106" s="23">
        <f>SUMIFS(前々月ワード!$I$3:$I$1000,前々月ワード!$D$3:$D$1000,キーワード!$D106,前々月ワード!$E$3:$E$1000,キーワード!$F106)</f>
        <v>0</v>
      </c>
      <c r="AM106" s="13">
        <f t="shared" si="22"/>
        <v>0</v>
      </c>
      <c r="AN106" s="13">
        <f t="shared" si="22"/>
        <v>0</v>
      </c>
      <c r="AO106" s="13">
        <f t="shared" si="22"/>
        <v>0</v>
      </c>
      <c r="AP106" s="16">
        <f t="shared" si="23"/>
        <v>0</v>
      </c>
      <c r="AQ106" s="16">
        <f t="shared" si="23"/>
        <v>0</v>
      </c>
      <c r="AR106" s="17">
        <f t="shared" si="23"/>
        <v>0</v>
      </c>
    </row>
    <row r="107" spans="3:44" ht="36.65" customHeight="1">
      <c r="C107" s="20">
        <v>102</v>
      </c>
      <c r="D107" s="53">
        <f>現状ワード設定!B104</f>
        <v>0</v>
      </c>
      <c r="E107" s="26" t="str">
        <f>IFERROR(_xlfn.XLOOKUP($D107,現状商品設定!B:B,現状商品設定!C:C,"-"),"-")</f>
        <v>-</v>
      </c>
      <c r="F107" s="56">
        <f>現状ワード設定!G104</f>
        <v>0</v>
      </c>
      <c r="G107" s="60" t="s">
        <v>46</v>
      </c>
      <c r="H107" s="47" t="str">
        <f>IFERROR(_xlfn.XLOOKUP(D107,商品!$D:$D,商品!$H:$H),"")</f>
        <v/>
      </c>
      <c r="I107" s="50" t="str">
        <f>IFERROR(_xlfn.XLOOKUP(D107&amp;F107,現状ワード設定!J:J,現状ワード設定!H:H),"")</f>
        <v/>
      </c>
      <c r="J107" s="47" t="str">
        <f>IFERROR(_xlfn.XLOOKUP(D107&amp;F107,現状ワード設定!J:J,現状ワード設定!I:I),"")</f>
        <v/>
      </c>
      <c r="K107" s="47" t="e">
        <f>IF(AND(T107&gt;=設定!$C$12,W107&gt;=O107),I107*(1+設定!$F$12),IF(AND(T107&gt;=設定!$C$13,W107&lt;O107),I107*(1+設定!$F$13),IF(AND(T107&lt;設定!$C$14,U107&gt;=設定!$E$14),I107*(1+設定!$F$14),IF(AND(T107&lt;設定!$C$15,U107&lt;設定!$E$15),I107*(1+設定!$F$15),"除外"))))</f>
        <v>#VALUE!</v>
      </c>
      <c r="L107" s="58" t="e">
        <f ca="1">IF(消化率!$I$5&lt;1,K107*消化率!$I$5,IF(U107*V107/(K107*消化率!$I$5)&gt;O107,K107*消化率!$I$5,M107))</f>
        <v>#DIV/0!</v>
      </c>
      <c r="M107" s="58" t="e">
        <f t="shared" si="14"/>
        <v>#VALUE!</v>
      </c>
      <c r="N107" s="58" t="e">
        <f ca="1">IF(ROUNDUP(IF(IF(IF(AND(設定!$D$8&lt;=L107,設定!$D$8&lt;J107),設定!$D$8,IF(AND(J107&lt;=L107,J107&lt;設定!$D$8),J107,IF(AND(L107&lt;=J107,J107&lt;設定!$D$8),J107,L107)))=0,設定!$D$8,IF(AND(設定!$D$8&lt;=L107,設定!$D$8&lt;J107),設定!$D$8,IF(AND(J107&lt;=L107,J107&lt;設定!$D$8),J107,IF(AND(L107&lt;=J107,J107&lt;設定!$D$8),J107,L107))))&lt;=H107,H107+1,IF(IF(AND(設定!$D$8&lt;=L107,設定!$D$8&lt;J107),設定!$D$8,IF(AND(J107&lt;=L107,J107&lt;設定!$D$8),J107,IF(AND(L107&lt;=J107,J107&lt;設定!$D$8),J107,L107)))=0,設定!$D$8,IF(AND(設定!$D$8&lt;=L107,設定!$D$8&lt;J107),設定!$D$8,IF(AND(J107&lt;=L107,J107&lt;設定!$D$8),J107,IF(AND(L107&lt;=J107,J107&lt;設定!$D$8),J107,L107))))),0)&gt;40,ROUNDUP(IF(IF(IF(AND(設定!$D$8&lt;=L107,設定!$D$8&lt;J107),設定!$D$8,IF(AND(J107&lt;=L107,J107&lt;設定!$D$8),J107,IF(AND(L107&lt;=J107,J107&lt;設定!$D$8),J107,L107)))=0,設定!$D$8,IF(AND(設定!$D$8&lt;=L107,設定!$D$8&lt;J107),設定!$D$8,IF(AND(J107&lt;=L107,J107&lt;設定!$D$8),J107,IF(AND(L107&lt;=J107,J107&lt;設定!$D$8),J107,L107))))&lt;=H107,H107+1,IF(IF(AND(設定!$D$8&lt;=L107,設定!$D$8&lt;J107),設定!$D$8,IF(AND(J107&lt;=L107,J107&lt;設定!$D$8),J107,IF(AND(L107&lt;=J107,J107&lt;設定!$D$8),J107,L107)))=0,設定!$D$8,IF(AND(設定!$D$8&lt;=L107,設定!$D$8&lt;J107),設定!$D$8,IF(AND(J107&lt;=L107,J107&lt;設定!$D$8),J107,IF(AND(L107&lt;=J107,J107&lt;設定!$D$8),J107,L107))))),0),40)</f>
        <v>#DIV/0!</v>
      </c>
      <c r="O107" s="55">
        <f>IF(G107="標準",設定!$C$4,G107)</f>
        <v>5</v>
      </c>
      <c r="P107" s="45">
        <f t="shared" si="15"/>
        <v>0</v>
      </c>
      <c r="Q107" s="14">
        <f t="shared" si="16"/>
        <v>0</v>
      </c>
      <c r="R107" s="23">
        <f t="shared" si="24"/>
        <v>0</v>
      </c>
      <c r="S107" s="12">
        <f t="shared" si="17"/>
        <v>0</v>
      </c>
      <c r="T107" s="23">
        <f t="shared" si="18"/>
        <v>0</v>
      </c>
      <c r="U107" s="13">
        <f t="shared" si="19"/>
        <v>0</v>
      </c>
      <c r="V107" s="104" t="str">
        <f>INDEX(商品!Q:Q,MATCH(キーワード!D107,商品!D:D,0),1)</f>
        <v>-</v>
      </c>
      <c r="W107" s="15">
        <f t="shared" si="20"/>
        <v>0</v>
      </c>
      <c r="X107" s="22">
        <f>SUMIFS(当月ワード!$J$3:$J$1000,当月ワード!$D$3:$D$1000,キーワード!$D107,当月ワード!$E$3:$E$1000,キーワード!$F107)</f>
        <v>0</v>
      </c>
      <c r="Y107" s="23">
        <f>SUMIFS(前月ワード!$J$3:$J$1000,前月ワード!$D$3:$D$1000,キーワード!$D107,前月ワード!$E$3:$E$1000,キーワード!$F107)</f>
        <v>0</v>
      </c>
      <c r="Z107" s="23">
        <f>SUMIFS(前々月ワード!$J$3:$J$1000,前々月ワード!$D$3:$D$1000,キーワード!$D107,前々月ワード!$E$3:$E$1000,キーワード!$F107)</f>
        <v>0</v>
      </c>
      <c r="AA107" s="22">
        <f>SUMIFS(当月ワード!$W$3:$W$1000,当月ワード!$D$3:$D$1000,キーワード!$D107,当月ワード!$E$3:$E$1000,キーワード!$F107)</f>
        <v>0</v>
      </c>
      <c r="AB107" s="23">
        <f>SUMIFS(前月ワード!$W$3:$W$1000,前月ワード!$D$3:$D$1000,キーワード!$D107,前月ワード!$E$3:$E$1000,キーワード!$F107)</f>
        <v>0</v>
      </c>
      <c r="AC107" s="23">
        <f>SUMIFS(前々月ワード!$W$3:$W$1000,前々月ワード!$D$3:$D$1000,キーワード!$D107,前々月ワード!$E$3:$E$1000,キーワード!$F107)</f>
        <v>0</v>
      </c>
      <c r="AD107" s="23">
        <f t="shared" si="21"/>
        <v>0</v>
      </c>
      <c r="AE107" s="23">
        <f t="shared" si="21"/>
        <v>0</v>
      </c>
      <c r="AF107" s="23">
        <f t="shared" si="21"/>
        <v>0</v>
      </c>
      <c r="AG107" s="22">
        <f>SUMIFS(当月ワード!$X$3:$X$1000,当月ワード!$D$3:$D$1000,キーワード!$D107,当月ワード!$E$3:$E$1000,キーワード!$F107)</f>
        <v>0</v>
      </c>
      <c r="AH107" s="23">
        <f>SUMIFS(前月ワード!$X$3:$X$1000,前月ワード!$D$3:$D$1000,キーワード!$D107,前月ワード!$E$3:$E$1000,キーワード!$F107)</f>
        <v>0</v>
      </c>
      <c r="AI107" s="23">
        <f>SUMIFS(前々月ワード!$X$3:$X$1000,前々月ワード!$D$3:$D$1000,キーワード!$D107,前々月ワード!$E$3:$E$1000,キーワード!$F107)</f>
        <v>0</v>
      </c>
      <c r="AJ107" s="22">
        <f>SUMIFS(当月ワード!$I$3:$I$1000,当月ワード!$D$3:$D$1000,キーワード!$D107,当月ワード!$E$3:$E$1000,キーワード!$F107)</f>
        <v>0</v>
      </c>
      <c r="AK107" s="23">
        <f>SUMIFS(前月ワード!$I$3:$I$1000,前月ワード!$D$3:$D$1000,キーワード!$D107,前月ワード!$E$3:$E$1000,キーワード!$F107)</f>
        <v>0</v>
      </c>
      <c r="AL107" s="23">
        <f>SUMIFS(前々月ワード!$I$3:$I$1000,前々月ワード!$D$3:$D$1000,キーワード!$D107,前々月ワード!$E$3:$E$1000,キーワード!$F107)</f>
        <v>0</v>
      </c>
      <c r="AM107" s="13">
        <f t="shared" si="22"/>
        <v>0</v>
      </c>
      <c r="AN107" s="13">
        <f t="shared" si="22"/>
        <v>0</v>
      </c>
      <c r="AO107" s="13">
        <f t="shared" si="22"/>
        <v>0</v>
      </c>
      <c r="AP107" s="16">
        <f t="shared" si="23"/>
        <v>0</v>
      </c>
      <c r="AQ107" s="16">
        <f t="shared" si="23"/>
        <v>0</v>
      </c>
      <c r="AR107" s="17">
        <f t="shared" si="23"/>
        <v>0</v>
      </c>
    </row>
    <row r="108" spans="3:44" ht="36.65" customHeight="1">
      <c r="C108" s="20">
        <v>103</v>
      </c>
      <c r="D108" s="53">
        <f>現状ワード設定!B105</f>
        <v>0</v>
      </c>
      <c r="E108" s="26" t="str">
        <f>IFERROR(_xlfn.XLOOKUP($D108,現状商品設定!B:B,現状商品設定!C:C,"-"),"-")</f>
        <v>-</v>
      </c>
      <c r="F108" s="56">
        <f>現状ワード設定!G105</f>
        <v>0</v>
      </c>
      <c r="G108" s="60" t="s">
        <v>46</v>
      </c>
      <c r="H108" s="47" t="str">
        <f>IFERROR(_xlfn.XLOOKUP(D108,商品!$D:$D,商品!$H:$H),"")</f>
        <v/>
      </c>
      <c r="I108" s="50" t="str">
        <f>IFERROR(_xlfn.XLOOKUP(D108&amp;F108,現状ワード設定!J:J,現状ワード設定!H:H),"")</f>
        <v/>
      </c>
      <c r="J108" s="47" t="str">
        <f>IFERROR(_xlfn.XLOOKUP(D108&amp;F108,現状ワード設定!J:J,現状ワード設定!I:I),"")</f>
        <v/>
      </c>
      <c r="K108" s="47" t="e">
        <f>IF(AND(T108&gt;=設定!$C$12,W108&gt;=O108),I108*(1+設定!$F$12),IF(AND(T108&gt;=設定!$C$13,W108&lt;O108),I108*(1+設定!$F$13),IF(AND(T108&lt;設定!$C$14,U108&gt;=設定!$E$14),I108*(1+設定!$F$14),IF(AND(T108&lt;設定!$C$15,U108&lt;設定!$E$15),I108*(1+設定!$F$15),"除外"))))</f>
        <v>#VALUE!</v>
      </c>
      <c r="L108" s="58" t="e">
        <f ca="1">IF(消化率!$I$5&lt;1,K108*消化率!$I$5,IF(U108*V108/(K108*消化率!$I$5)&gt;O108,K108*消化率!$I$5,M108))</f>
        <v>#DIV/0!</v>
      </c>
      <c r="M108" s="58" t="e">
        <f t="shared" si="14"/>
        <v>#VALUE!</v>
      </c>
      <c r="N108" s="58" t="e">
        <f ca="1">IF(ROUNDUP(IF(IF(IF(AND(設定!$D$8&lt;=L108,設定!$D$8&lt;J108),設定!$D$8,IF(AND(J108&lt;=L108,J108&lt;設定!$D$8),J108,IF(AND(L108&lt;=J108,J108&lt;設定!$D$8),J108,L108)))=0,設定!$D$8,IF(AND(設定!$D$8&lt;=L108,設定!$D$8&lt;J108),設定!$D$8,IF(AND(J108&lt;=L108,J108&lt;設定!$D$8),J108,IF(AND(L108&lt;=J108,J108&lt;設定!$D$8),J108,L108))))&lt;=H108,H108+1,IF(IF(AND(設定!$D$8&lt;=L108,設定!$D$8&lt;J108),設定!$D$8,IF(AND(J108&lt;=L108,J108&lt;設定!$D$8),J108,IF(AND(L108&lt;=J108,J108&lt;設定!$D$8),J108,L108)))=0,設定!$D$8,IF(AND(設定!$D$8&lt;=L108,設定!$D$8&lt;J108),設定!$D$8,IF(AND(J108&lt;=L108,J108&lt;設定!$D$8),J108,IF(AND(L108&lt;=J108,J108&lt;設定!$D$8),J108,L108))))),0)&gt;40,ROUNDUP(IF(IF(IF(AND(設定!$D$8&lt;=L108,設定!$D$8&lt;J108),設定!$D$8,IF(AND(J108&lt;=L108,J108&lt;設定!$D$8),J108,IF(AND(L108&lt;=J108,J108&lt;設定!$D$8),J108,L108)))=0,設定!$D$8,IF(AND(設定!$D$8&lt;=L108,設定!$D$8&lt;J108),設定!$D$8,IF(AND(J108&lt;=L108,J108&lt;設定!$D$8),J108,IF(AND(L108&lt;=J108,J108&lt;設定!$D$8),J108,L108))))&lt;=H108,H108+1,IF(IF(AND(設定!$D$8&lt;=L108,設定!$D$8&lt;J108),設定!$D$8,IF(AND(J108&lt;=L108,J108&lt;設定!$D$8),J108,IF(AND(L108&lt;=J108,J108&lt;設定!$D$8),J108,L108)))=0,設定!$D$8,IF(AND(設定!$D$8&lt;=L108,設定!$D$8&lt;J108),設定!$D$8,IF(AND(J108&lt;=L108,J108&lt;設定!$D$8),J108,IF(AND(L108&lt;=J108,J108&lt;設定!$D$8),J108,L108))))),0),40)</f>
        <v>#DIV/0!</v>
      </c>
      <c r="O108" s="55">
        <f>IF(G108="標準",設定!$C$4,G108)</f>
        <v>5</v>
      </c>
      <c r="P108" s="45">
        <f t="shared" si="15"/>
        <v>0</v>
      </c>
      <c r="Q108" s="14">
        <f t="shared" si="16"/>
        <v>0</v>
      </c>
      <c r="R108" s="23">
        <f t="shared" si="24"/>
        <v>0</v>
      </c>
      <c r="S108" s="12">
        <f t="shared" si="17"/>
        <v>0</v>
      </c>
      <c r="T108" s="23">
        <f t="shared" si="18"/>
        <v>0</v>
      </c>
      <c r="U108" s="13">
        <f t="shared" si="19"/>
        <v>0</v>
      </c>
      <c r="V108" s="104" t="str">
        <f>INDEX(商品!Q:Q,MATCH(キーワード!D108,商品!D:D,0),1)</f>
        <v>-</v>
      </c>
      <c r="W108" s="15">
        <f t="shared" si="20"/>
        <v>0</v>
      </c>
      <c r="X108" s="22">
        <f>SUMIFS(当月ワード!$J$3:$J$1000,当月ワード!$D$3:$D$1000,キーワード!$D108,当月ワード!$E$3:$E$1000,キーワード!$F108)</f>
        <v>0</v>
      </c>
      <c r="Y108" s="23">
        <f>SUMIFS(前月ワード!$J$3:$J$1000,前月ワード!$D$3:$D$1000,キーワード!$D108,前月ワード!$E$3:$E$1000,キーワード!$F108)</f>
        <v>0</v>
      </c>
      <c r="Z108" s="23">
        <f>SUMIFS(前々月ワード!$J$3:$J$1000,前々月ワード!$D$3:$D$1000,キーワード!$D108,前々月ワード!$E$3:$E$1000,キーワード!$F108)</f>
        <v>0</v>
      </c>
      <c r="AA108" s="22">
        <f>SUMIFS(当月ワード!$W$3:$W$1000,当月ワード!$D$3:$D$1000,キーワード!$D108,当月ワード!$E$3:$E$1000,キーワード!$F108)</f>
        <v>0</v>
      </c>
      <c r="AB108" s="23">
        <f>SUMIFS(前月ワード!$W$3:$W$1000,前月ワード!$D$3:$D$1000,キーワード!$D108,前月ワード!$E$3:$E$1000,キーワード!$F108)</f>
        <v>0</v>
      </c>
      <c r="AC108" s="23">
        <f>SUMIFS(前々月ワード!$W$3:$W$1000,前々月ワード!$D$3:$D$1000,キーワード!$D108,前々月ワード!$E$3:$E$1000,キーワード!$F108)</f>
        <v>0</v>
      </c>
      <c r="AD108" s="23">
        <f t="shared" si="21"/>
        <v>0</v>
      </c>
      <c r="AE108" s="23">
        <f t="shared" si="21"/>
        <v>0</v>
      </c>
      <c r="AF108" s="23">
        <f t="shared" si="21"/>
        <v>0</v>
      </c>
      <c r="AG108" s="22">
        <f>SUMIFS(当月ワード!$X$3:$X$1000,当月ワード!$D$3:$D$1000,キーワード!$D108,当月ワード!$E$3:$E$1000,キーワード!$F108)</f>
        <v>0</v>
      </c>
      <c r="AH108" s="23">
        <f>SUMIFS(前月ワード!$X$3:$X$1000,前月ワード!$D$3:$D$1000,キーワード!$D108,前月ワード!$E$3:$E$1000,キーワード!$F108)</f>
        <v>0</v>
      </c>
      <c r="AI108" s="23">
        <f>SUMIFS(前々月ワード!$X$3:$X$1000,前々月ワード!$D$3:$D$1000,キーワード!$D108,前々月ワード!$E$3:$E$1000,キーワード!$F108)</f>
        <v>0</v>
      </c>
      <c r="AJ108" s="22">
        <f>SUMIFS(当月ワード!$I$3:$I$1000,当月ワード!$D$3:$D$1000,キーワード!$D108,当月ワード!$E$3:$E$1000,キーワード!$F108)</f>
        <v>0</v>
      </c>
      <c r="AK108" s="23">
        <f>SUMIFS(前月ワード!$I$3:$I$1000,前月ワード!$D$3:$D$1000,キーワード!$D108,前月ワード!$E$3:$E$1000,キーワード!$F108)</f>
        <v>0</v>
      </c>
      <c r="AL108" s="23">
        <f>SUMIFS(前々月ワード!$I$3:$I$1000,前々月ワード!$D$3:$D$1000,キーワード!$D108,前々月ワード!$E$3:$E$1000,キーワード!$F108)</f>
        <v>0</v>
      </c>
      <c r="AM108" s="13">
        <f t="shared" si="22"/>
        <v>0</v>
      </c>
      <c r="AN108" s="13">
        <f t="shared" si="22"/>
        <v>0</v>
      </c>
      <c r="AO108" s="13">
        <f t="shared" si="22"/>
        <v>0</v>
      </c>
      <c r="AP108" s="16">
        <f t="shared" si="23"/>
        <v>0</v>
      </c>
      <c r="AQ108" s="16">
        <f t="shared" si="23"/>
        <v>0</v>
      </c>
      <c r="AR108" s="17">
        <f t="shared" si="23"/>
        <v>0</v>
      </c>
    </row>
    <row r="109" spans="3:44" ht="36.65" customHeight="1">
      <c r="C109" s="20">
        <v>104</v>
      </c>
      <c r="D109" s="53">
        <f>現状ワード設定!B106</f>
        <v>0</v>
      </c>
      <c r="E109" s="26" t="str">
        <f>IFERROR(_xlfn.XLOOKUP($D109,現状商品設定!B:B,現状商品設定!C:C,"-"),"-")</f>
        <v>-</v>
      </c>
      <c r="F109" s="56">
        <f>現状ワード設定!G106</f>
        <v>0</v>
      </c>
      <c r="G109" s="60" t="s">
        <v>46</v>
      </c>
      <c r="H109" s="47" t="str">
        <f>IFERROR(_xlfn.XLOOKUP(D109,商品!$D:$D,商品!$H:$H),"")</f>
        <v/>
      </c>
      <c r="I109" s="50" t="str">
        <f>IFERROR(_xlfn.XLOOKUP(D109&amp;F109,現状ワード設定!J:J,現状ワード設定!H:H),"")</f>
        <v/>
      </c>
      <c r="J109" s="47" t="str">
        <f>IFERROR(_xlfn.XLOOKUP(D109&amp;F109,現状ワード設定!J:J,現状ワード設定!I:I),"")</f>
        <v/>
      </c>
      <c r="K109" s="47" t="e">
        <f>IF(AND(T109&gt;=設定!$C$12,W109&gt;=O109),I109*(1+設定!$F$12),IF(AND(T109&gt;=設定!$C$13,W109&lt;O109),I109*(1+設定!$F$13),IF(AND(T109&lt;設定!$C$14,U109&gt;=設定!$E$14),I109*(1+設定!$F$14),IF(AND(T109&lt;設定!$C$15,U109&lt;設定!$E$15),I109*(1+設定!$F$15),"除外"))))</f>
        <v>#VALUE!</v>
      </c>
      <c r="L109" s="58" t="e">
        <f ca="1">IF(消化率!$I$5&lt;1,K109*消化率!$I$5,IF(U109*V109/(K109*消化率!$I$5)&gt;O109,K109*消化率!$I$5,M109))</f>
        <v>#DIV/0!</v>
      </c>
      <c r="M109" s="58" t="e">
        <f t="shared" si="14"/>
        <v>#VALUE!</v>
      </c>
      <c r="N109" s="58" t="e">
        <f ca="1">IF(ROUNDUP(IF(IF(IF(AND(設定!$D$8&lt;=L109,設定!$D$8&lt;J109),設定!$D$8,IF(AND(J109&lt;=L109,J109&lt;設定!$D$8),J109,IF(AND(L109&lt;=J109,J109&lt;設定!$D$8),J109,L109)))=0,設定!$D$8,IF(AND(設定!$D$8&lt;=L109,設定!$D$8&lt;J109),設定!$D$8,IF(AND(J109&lt;=L109,J109&lt;設定!$D$8),J109,IF(AND(L109&lt;=J109,J109&lt;設定!$D$8),J109,L109))))&lt;=H109,H109+1,IF(IF(AND(設定!$D$8&lt;=L109,設定!$D$8&lt;J109),設定!$D$8,IF(AND(J109&lt;=L109,J109&lt;設定!$D$8),J109,IF(AND(L109&lt;=J109,J109&lt;設定!$D$8),J109,L109)))=0,設定!$D$8,IF(AND(設定!$D$8&lt;=L109,設定!$D$8&lt;J109),設定!$D$8,IF(AND(J109&lt;=L109,J109&lt;設定!$D$8),J109,IF(AND(L109&lt;=J109,J109&lt;設定!$D$8),J109,L109))))),0)&gt;40,ROUNDUP(IF(IF(IF(AND(設定!$D$8&lt;=L109,設定!$D$8&lt;J109),設定!$D$8,IF(AND(J109&lt;=L109,J109&lt;設定!$D$8),J109,IF(AND(L109&lt;=J109,J109&lt;設定!$D$8),J109,L109)))=0,設定!$D$8,IF(AND(設定!$D$8&lt;=L109,設定!$D$8&lt;J109),設定!$D$8,IF(AND(J109&lt;=L109,J109&lt;設定!$D$8),J109,IF(AND(L109&lt;=J109,J109&lt;設定!$D$8),J109,L109))))&lt;=H109,H109+1,IF(IF(AND(設定!$D$8&lt;=L109,設定!$D$8&lt;J109),設定!$D$8,IF(AND(J109&lt;=L109,J109&lt;設定!$D$8),J109,IF(AND(L109&lt;=J109,J109&lt;設定!$D$8),J109,L109)))=0,設定!$D$8,IF(AND(設定!$D$8&lt;=L109,設定!$D$8&lt;J109),設定!$D$8,IF(AND(J109&lt;=L109,J109&lt;設定!$D$8),J109,IF(AND(L109&lt;=J109,J109&lt;設定!$D$8),J109,L109))))),0),40)</f>
        <v>#DIV/0!</v>
      </c>
      <c r="O109" s="55">
        <f>IF(G109="標準",設定!$C$4,G109)</f>
        <v>5</v>
      </c>
      <c r="P109" s="45">
        <f t="shared" si="15"/>
        <v>0</v>
      </c>
      <c r="Q109" s="14">
        <f t="shared" si="16"/>
        <v>0</v>
      </c>
      <c r="R109" s="23">
        <f t="shared" si="24"/>
        <v>0</v>
      </c>
      <c r="S109" s="12">
        <f t="shared" si="17"/>
        <v>0</v>
      </c>
      <c r="T109" s="23">
        <f t="shared" si="18"/>
        <v>0</v>
      </c>
      <c r="U109" s="13">
        <f t="shared" si="19"/>
        <v>0</v>
      </c>
      <c r="V109" s="104" t="str">
        <f>INDEX(商品!Q:Q,MATCH(キーワード!D109,商品!D:D,0),1)</f>
        <v>-</v>
      </c>
      <c r="W109" s="15">
        <f t="shared" si="20"/>
        <v>0</v>
      </c>
      <c r="X109" s="22">
        <f>SUMIFS(当月ワード!$J$3:$J$1000,当月ワード!$D$3:$D$1000,キーワード!$D109,当月ワード!$E$3:$E$1000,キーワード!$F109)</f>
        <v>0</v>
      </c>
      <c r="Y109" s="23">
        <f>SUMIFS(前月ワード!$J$3:$J$1000,前月ワード!$D$3:$D$1000,キーワード!$D109,前月ワード!$E$3:$E$1000,キーワード!$F109)</f>
        <v>0</v>
      </c>
      <c r="Z109" s="23">
        <f>SUMIFS(前々月ワード!$J$3:$J$1000,前々月ワード!$D$3:$D$1000,キーワード!$D109,前々月ワード!$E$3:$E$1000,キーワード!$F109)</f>
        <v>0</v>
      </c>
      <c r="AA109" s="22">
        <f>SUMIFS(当月ワード!$W$3:$W$1000,当月ワード!$D$3:$D$1000,キーワード!$D109,当月ワード!$E$3:$E$1000,キーワード!$F109)</f>
        <v>0</v>
      </c>
      <c r="AB109" s="23">
        <f>SUMIFS(前月ワード!$W$3:$W$1000,前月ワード!$D$3:$D$1000,キーワード!$D109,前月ワード!$E$3:$E$1000,キーワード!$F109)</f>
        <v>0</v>
      </c>
      <c r="AC109" s="23">
        <f>SUMIFS(前々月ワード!$W$3:$W$1000,前々月ワード!$D$3:$D$1000,キーワード!$D109,前々月ワード!$E$3:$E$1000,キーワード!$F109)</f>
        <v>0</v>
      </c>
      <c r="AD109" s="23">
        <f t="shared" si="21"/>
        <v>0</v>
      </c>
      <c r="AE109" s="23">
        <f t="shared" si="21"/>
        <v>0</v>
      </c>
      <c r="AF109" s="23">
        <f t="shared" si="21"/>
        <v>0</v>
      </c>
      <c r="AG109" s="22">
        <f>SUMIFS(当月ワード!$X$3:$X$1000,当月ワード!$D$3:$D$1000,キーワード!$D109,当月ワード!$E$3:$E$1000,キーワード!$F109)</f>
        <v>0</v>
      </c>
      <c r="AH109" s="23">
        <f>SUMIFS(前月ワード!$X$3:$X$1000,前月ワード!$D$3:$D$1000,キーワード!$D109,前月ワード!$E$3:$E$1000,キーワード!$F109)</f>
        <v>0</v>
      </c>
      <c r="AI109" s="23">
        <f>SUMIFS(前々月ワード!$X$3:$X$1000,前々月ワード!$D$3:$D$1000,キーワード!$D109,前々月ワード!$E$3:$E$1000,キーワード!$F109)</f>
        <v>0</v>
      </c>
      <c r="AJ109" s="22">
        <f>SUMIFS(当月ワード!$I$3:$I$1000,当月ワード!$D$3:$D$1000,キーワード!$D109,当月ワード!$E$3:$E$1000,キーワード!$F109)</f>
        <v>0</v>
      </c>
      <c r="AK109" s="23">
        <f>SUMIFS(前月ワード!$I$3:$I$1000,前月ワード!$D$3:$D$1000,キーワード!$D109,前月ワード!$E$3:$E$1000,キーワード!$F109)</f>
        <v>0</v>
      </c>
      <c r="AL109" s="23">
        <f>SUMIFS(前々月ワード!$I$3:$I$1000,前々月ワード!$D$3:$D$1000,キーワード!$D109,前々月ワード!$E$3:$E$1000,キーワード!$F109)</f>
        <v>0</v>
      </c>
      <c r="AM109" s="13">
        <f t="shared" si="22"/>
        <v>0</v>
      </c>
      <c r="AN109" s="13">
        <f t="shared" si="22"/>
        <v>0</v>
      </c>
      <c r="AO109" s="13">
        <f t="shared" si="22"/>
        <v>0</v>
      </c>
      <c r="AP109" s="16">
        <f t="shared" si="23"/>
        <v>0</v>
      </c>
      <c r="AQ109" s="16">
        <f t="shared" si="23"/>
        <v>0</v>
      </c>
      <c r="AR109" s="17">
        <f t="shared" si="23"/>
        <v>0</v>
      </c>
    </row>
    <row r="110" spans="3:44" ht="36.65" customHeight="1">
      <c r="C110" s="20">
        <v>105</v>
      </c>
      <c r="D110" s="53">
        <f>現状ワード設定!B107</f>
        <v>0</v>
      </c>
      <c r="E110" s="26" t="str">
        <f>IFERROR(_xlfn.XLOOKUP($D110,現状商品設定!B:B,現状商品設定!C:C,"-"),"-")</f>
        <v>-</v>
      </c>
      <c r="F110" s="56">
        <f>現状ワード設定!G107</f>
        <v>0</v>
      </c>
      <c r="G110" s="60" t="s">
        <v>46</v>
      </c>
      <c r="H110" s="47" t="str">
        <f>IFERROR(_xlfn.XLOOKUP(D110,商品!$D:$D,商品!$H:$H),"")</f>
        <v/>
      </c>
      <c r="I110" s="50" t="str">
        <f>IFERROR(_xlfn.XLOOKUP(D110&amp;F110,現状ワード設定!J:J,現状ワード設定!H:H),"")</f>
        <v/>
      </c>
      <c r="J110" s="47" t="str">
        <f>IFERROR(_xlfn.XLOOKUP(D110&amp;F110,現状ワード設定!J:J,現状ワード設定!I:I),"")</f>
        <v/>
      </c>
      <c r="K110" s="47" t="e">
        <f>IF(AND(T110&gt;=設定!$C$12,W110&gt;=O110),I110*(1+設定!$F$12),IF(AND(T110&gt;=設定!$C$13,W110&lt;O110),I110*(1+設定!$F$13),IF(AND(T110&lt;設定!$C$14,U110&gt;=設定!$E$14),I110*(1+設定!$F$14),IF(AND(T110&lt;設定!$C$15,U110&lt;設定!$E$15),I110*(1+設定!$F$15),"除外"))))</f>
        <v>#VALUE!</v>
      </c>
      <c r="L110" s="58" t="e">
        <f ca="1">IF(消化率!$I$5&lt;1,K110*消化率!$I$5,IF(U110*V110/(K110*消化率!$I$5)&gt;O110,K110*消化率!$I$5,M110))</f>
        <v>#DIV/0!</v>
      </c>
      <c r="M110" s="58" t="e">
        <f t="shared" si="14"/>
        <v>#VALUE!</v>
      </c>
      <c r="N110" s="58" t="e">
        <f ca="1">IF(ROUNDUP(IF(IF(IF(AND(設定!$D$8&lt;=L110,設定!$D$8&lt;J110),設定!$D$8,IF(AND(J110&lt;=L110,J110&lt;設定!$D$8),J110,IF(AND(L110&lt;=J110,J110&lt;設定!$D$8),J110,L110)))=0,設定!$D$8,IF(AND(設定!$D$8&lt;=L110,設定!$D$8&lt;J110),設定!$D$8,IF(AND(J110&lt;=L110,J110&lt;設定!$D$8),J110,IF(AND(L110&lt;=J110,J110&lt;設定!$D$8),J110,L110))))&lt;=H110,H110+1,IF(IF(AND(設定!$D$8&lt;=L110,設定!$D$8&lt;J110),設定!$D$8,IF(AND(J110&lt;=L110,J110&lt;設定!$D$8),J110,IF(AND(L110&lt;=J110,J110&lt;設定!$D$8),J110,L110)))=0,設定!$D$8,IF(AND(設定!$D$8&lt;=L110,設定!$D$8&lt;J110),設定!$D$8,IF(AND(J110&lt;=L110,J110&lt;設定!$D$8),J110,IF(AND(L110&lt;=J110,J110&lt;設定!$D$8),J110,L110))))),0)&gt;40,ROUNDUP(IF(IF(IF(AND(設定!$D$8&lt;=L110,設定!$D$8&lt;J110),設定!$D$8,IF(AND(J110&lt;=L110,J110&lt;設定!$D$8),J110,IF(AND(L110&lt;=J110,J110&lt;設定!$D$8),J110,L110)))=0,設定!$D$8,IF(AND(設定!$D$8&lt;=L110,設定!$D$8&lt;J110),設定!$D$8,IF(AND(J110&lt;=L110,J110&lt;設定!$D$8),J110,IF(AND(L110&lt;=J110,J110&lt;設定!$D$8),J110,L110))))&lt;=H110,H110+1,IF(IF(AND(設定!$D$8&lt;=L110,設定!$D$8&lt;J110),設定!$D$8,IF(AND(J110&lt;=L110,J110&lt;設定!$D$8),J110,IF(AND(L110&lt;=J110,J110&lt;設定!$D$8),J110,L110)))=0,設定!$D$8,IF(AND(設定!$D$8&lt;=L110,設定!$D$8&lt;J110),設定!$D$8,IF(AND(J110&lt;=L110,J110&lt;設定!$D$8),J110,IF(AND(L110&lt;=J110,J110&lt;設定!$D$8),J110,L110))))),0),40)</f>
        <v>#DIV/0!</v>
      </c>
      <c r="O110" s="55">
        <f>IF(G110="標準",設定!$C$4,G110)</f>
        <v>5</v>
      </c>
      <c r="P110" s="45">
        <f t="shared" si="15"/>
        <v>0</v>
      </c>
      <c r="Q110" s="14">
        <f t="shared" si="16"/>
        <v>0</v>
      </c>
      <c r="R110" s="23">
        <f t="shared" si="24"/>
        <v>0</v>
      </c>
      <c r="S110" s="12">
        <f t="shared" si="17"/>
        <v>0</v>
      </c>
      <c r="T110" s="23">
        <f t="shared" si="18"/>
        <v>0</v>
      </c>
      <c r="U110" s="13">
        <f t="shared" si="19"/>
        <v>0</v>
      </c>
      <c r="V110" s="104" t="str">
        <f>INDEX(商品!Q:Q,MATCH(キーワード!D110,商品!D:D,0),1)</f>
        <v>-</v>
      </c>
      <c r="W110" s="15">
        <f t="shared" si="20"/>
        <v>0</v>
      </c>
      <c r="X110" s="22">
        <f>SUMIFS(当月ワード!$J$3:$J$1000,当月ワード!$D$3:$D$1000,キーワード!$D110,当月ワード!$E$3:$E$1000,キーワード!$F110)</f>
        <v>0</v>
      </c>
      <c r="Y110" s="23">
        <f>SUMIFS(前月ワード!$J$3:$J$1000,前月ワード!$D$3:$D$1000,キーワード!$D110,前月ワード!$E$3:$E$1000,キーワード!$F110)</f>
        <v>0</v>
      </c>
      <c r="Z110" s="23">
        <f>SUMIFS(前々月ワード!$J$3:$J$1000,前々月ワード!$D$3:$D$1000,キーワード!$D110,前々月ワード!$E$3:$E$1000,キーワード!$F110)</f>
        <v>0</v>
      </c>
      <c r="AA110" s="22">
        <f>SUMIFS(当月ワード!$W$3:$W$1000,当月ワード!$D$3:$D$1000,キーワード!$D110,当月ワード!$E$3:$E$1000,キーワード!$F110)</f>
        <v>0</v>
      </c>
      <c r="AB110" s="23">
        <f>SUMIFS(前月ワード!$W$3:$W$1000,前月ワード!$D$3:$D$1000,キーワード!$D110,前月ワード!$E$3:$E$1000,キーワード!$F110)</f>
        <v>0</v>
      </c>
      <c r="AC110" s="23">
        <f>SUMIFS(前々月ワード!$W$3:$W$1000,前々月ワード!$D$3:$D$1000,キーワード!$D110,前々月ワード!$E$3:$E$1000,キーワード!$F110)</f>
        <v>0</v>
      </c>
      <c r="AD110" s="23">
        <f t="shared" si="21"/>
        <v>0</v>
      </c>
      <c r="AE110" s="23">
        <f t="shared" si="21"/>
        <v>0</v>
      </c>
      <c r="AF110" s="23">
        <f t="shared" si="21"/>
        <v>0</v>
      </c>
      <c r="AG110" s="22">
        <f>SUMIFS(当月ワード!$X$3:$X$1000,当月ワード!$D$3:$D$1000,キーワード!$D110,当月ワード!$E$3:$E$1000,キーワード!$F110)</f>
        <v>0</v>
      </c>
      <c r="AH110" s="23">
        <f>SUMIFS(前月ワード!$X$3:$X$1000,前月ワード!$D$3:$D$1000,キーワード!$D110,前月ワード!$E$3:$E$1000,キーワード!$F110)</f>
        <v>0</v>
      </c>
      <c r="AI110" s="23">
        <f>SUMIFS(前々月ワード!$X$3:$X$1000,前々月ワード!$D$3:$D$1000,キーワード!$D110,前々月ワード!$E$3:$E$1000,キーワード!$F110)</f>
        <v>0</v>
      </c>
      <c r="AJ110" s="22">
        <f>SUMIFS(当月ワード!$I$3:$I$1000,当月ワード!$D$3:$D$1000,キーワード!$D110,当月ワード!$E$3:$E$1000,キーワード!$F110)</f>
        <v>0</v>
      </c>
      <c r="AK110" s="23">
        <f>SUMIFS(前月ワード!$I$3:$I$1000,前月ワード!$D$3:$D$1000,キーワード!$D110,前月ワード!$E$3:$E$1000,キーワード!$F110)</f>
        <v>0</v>
      </c>
      <c r="AL110" s="23">
        <f>SUMIFS(前々月ワード!$I$3:$I$1000,前々月ワード!$D$3:$D$1000,キーワード!$D110,前々月ワード!$E$3:$E$1000,キーワード!$F110)</f>
        <v>0</v>
      </c>
      <c r="AM110" s="13">
        <f t="shared" si="22"/>
        <v>0</v>
      </c>
      <c r="AN110" s="13">
        <f t="shared" si="22"/>
        <v>0</v>
      </c>
      <c r="AO110" s="13">
        <f t="shared" si="22"/>
        <v>0</v>
      </c>
      <c r="AP110" s="16">
        <f t="shared" si="23"/>
        <v>0</v>
      </c>
      <c r="AQ110" s="16">
        <f t="shared" si="23"/>
        <v>0</v>
      </c>
      <c r="AR110" s="17">
        <f t="shared" si="23"/>
        <v>0</v>
      </c>
    </row>
    <row r="111" spans="3:44" ht="36.65" customHeight="1">
      <c r="C111" s="20">
        <v>106</v>
      </c>
      <c r="D111" s="53">
        <f>現状ワード設定!B108</f>
        <v>0</v>
      </c>
      <c r="E111" s="26" t="str">
        <f>IFERROR(_xlfn.XLOOKUP($D111,現状商品設定!B:B,現状商品設定!C:C,"-"),"-")</f>
        <v>-</v>
      </c>
      <c r="F111" s="56">
        <f>現状ワード設定!G108</f>
        <v>0</v>
      </c>
      <c r="G111" s="60" t="s">
        <v>46</v>
      </c>
      <c r="H111" s="47" t="str">
        <f>IFERROR(_xlfn.XLOOKUP(D111,商品!$D:$D,商品!$H:$H),"")</f>
        <v/>
      </c>
      <c r="I111" s="50" t="str">
        <f>IFERROR(_xlfn.XLOOKUP(D111&amp;F111,現状ワード設定!J:J,現状ワード設定!H:H),"")</f>
        <v/>
      </c>
      <c r="J111" s="47" t="str">
        <f>IFERROR(_xlfn.XLOOKUP(D111&amp;F111,現状ワード設定!J:J,現状ワード設定!I:I),"")</f>
        <v/>
      </c>
      <c r="K111" s="47" t="e">
        <f>IF(AND(T111&gt;=設定!$C$12,W111&gt;=O111),I111*(1+設定!$F$12),IF(AND(T111&gt;=設定!$C$13,W111&lt;O111),I111*(1+設定!$F$13),IF(AND(T111&lt;設定!$C$14,U111&gt;=設定!$E$14),I111*(1+設定!$F$14),IF(AND(T111&lt;設定!$C$15,U111&lt;設定!$E$15),I111*(1+設定!$F$15),"除外"))))</f>
        <v>#VALUE!</v>
      </c>
      <c r="L111" s="58" t="e">
        <f ca="1">IF(消化率!$I$5&lt;1,K111*消化率!$I$5,IF(U111*V111/(K111*消化率!$I$5)&gt;O111,K111*消化率!$I$5,M111))</f>
        <v>#DIV/0!</v>
      </c>
      <c r="M111" s="58" t="e">
        <f t="shared" si="14"/>
        <v>#VALUE!</v>
      </c>
      <c r="N111" s="58" t="e">
        <f ca="1">IF(ROUNDUP(IF(IF(IF(AND(設定!$D$8&lt;=L111,設定!$D$8&lt;J111),設定!$D$8,IF(AND(J111&lt;=L111,J111&lt;設定!$D$8),J111,IF(AND(L111&lt;=J111,J111&lt;設定!$D$8),J111,L111)))=0,設定!$D$8,IF(AND(設定!$D$8&lt;=L111,設定!$D$8&lt;J111),設定!$D$8,IF(AND(J111&lt;=L111,J111&lt;設定!$D$8),J111,IF(AND(L111&lt;=J111,J111&lt;設定!$D$8),J111,L111))))&lt;=H111,H111+1,IF(IF(AND(設定!$D$8&lt;=L111,設定!$D$8&lt;J111),設定!$D$8,IF(AND(J111&lt;=L111,J111&lt;設定!$D$8),J111,IF(AND(L111&lt;=J111,J111&lt;設定!$D$8),J111,L111)))=0,設定!$D$8,IF(AND(設定!$D$8&lt;=L111,設定!$D$8&lt;J111),設定!$D$8,IF(AND(J111&lt;=L111,J111&lt;設定!$D$8),J111,IF(AND(L111&lt;=J111,J111&lt;設定!$D$8),J111,L111))))),0)&gt;40,ROUNDUP(IF(IF(IF(AND(設定!$D$8&lt;=L111,設定!$D$8&lt;J111),設定!$D$8,IF(AND(J111&lt;=L111,J111&lt;設定!$D$8),J111,IF(AND(L111&lt;=J111,J111&lt;設定!$D$8),J111,L111)))=0,設定!$D$8,IF(AND(設定!$D$8&lt;=L111,設定!$D$8&lt;J111),設定!$D$8,IF(AND(J111&lt;=L111,J111&lt;設定!$D$8),J111,IF(AND(L111&lt;=J111,J111&lt;設定!$D$8),J111,L111))))&lt;=H111,H111+1,IF(IF(AND(設定!$D$8&lt;=L111,設定!$D$8&lt;J111),設定!$D$8,IF(AND(J111&lt;=L111,J111&lt;設定!$D$8),J111,IF(AND(L111&lt;=J111,J111&lt;設定!$D$8),J111,L111)))=0,設定!$D$8,IF(AND(設定!$D$8&lt;=L111,設定!$D$8&lt;J111),設定!$D$8,IF(AND(J111&lt;=L111,J111&lt;設定!$D$8),J111,IF(AND(L111&lt;=J111,J111&lt;設定!$D$8),J111,L111))))),0),40)</f>
        <v>#DIV/0!</v>
      </c>
      <c r="O111" s="55">
        <f>IF(G111="標準",設定!$C$4,G111)</f>
        <v>5</v>
      </c>
      <c r="P111" s="45">
        <f t="shared" si="15"/>
        <v>0</v>
      </c>
      <c r="Q111" s="14">
        <f t="shared" si="16"/>
        <v>0</v>
      </c>
      <c r="R111" s="23">
        <f t="shared" si="24"/>
        <v>0</v>
      </c>
      <c r="S111" s="12">
        <f t="shared" si="17"/>
        <v>0</v>
      </c>
      <c r="T111" s="23">
        <f t="shared" si="18"/>
        <v>0</v>
      </c>
      <c r="U111" s="13">
        <f t="shared" si="19"/>
        <v>0</v>
      </c>
      <c r="V111" s="104" t="str">
        <f>INDEX(商品!Q:Q,MATCH(キーワード!D111,商品!D:D,0),1)</f>
        <v>-</v>
      </c>
      <c r="W111" s="15">
        <f t="shared" si="20"/>
        <v>0</v>
      </c>
      <c r="X111" s="22">
        <f>SUMIFS(当月ワード!$J$3:$J$1000,当月ワード!$D$3:$D$1000,キーワード!$D111,当月ワード!$E$3:$E$1000,キーワード!$F111)</f>
        <v>0</v>
      </c>
      <c r="Y111" s="23">
        <f>SUMIFS(前月ワード!$J$3:$J$1000,前月ワード!$D$3:$D$1000,キーワード!$D111,前月ワード!$E$3:$E$1000,キーワード!$F111)</f>
        <v>0</v>
      </c>
      <c r="Z111" s="23">
        <f>SUMIFS(前々月ワード!$J$3:$J$1000,前々月ワード!$D$3:$D$1000,キーワード!$D111,前々月ワード!$E$3:$E$1000,キーワード!$F111)</f>
        <v>0</v>
      </c>
      <c r="AA111" s="22">
        <f>SUMIFS(当月ワード!$W$3:$W$1000,当月ワード!$D$3:$D$1000,キーワード!$D111,当月ワード!$E$3:$E$1000,キーワード!$F111)</f>
        <v>0</v>
      </c>
      <c r="AB111" s="23">
        <f>SUMIFS(前月ワード!$W$3:$W$1000,前月ワード!$D$3:$D$1000,キーワード!$D111,前月ワード!$E$3:$E$1000,キーワード!$F111)</f>
        <v>0</v>
      </c>
      <c r="AC111" s="23">
        <f>SUMIFS(前々月ワード!$W$3:$W$1000,前々月ワード!$D$3:$D$1000,キーワード!$D111,前々月ワード!$E$3:$E$1000,キーワード!$F111)</f>
        <v>0</v>
      </c>
      <c r="AD111" s="23">
        <f t="shared" si="21"/>
        <v>0</v>
      </c>
      <c r="AE111" s="23">
        <f t="shared" si="21"/>
        <v>0</v>
      </c>
      <c r="AF111" s="23">
        <f t="shared" si="21"/>
        <v>0</v>
      </c>
      <c r="AG111" s="22">
        <f>SUMIFS(当月ワード!$X$3:$X$1000,当月ワード!$D$3:$D$1000,キーワード!$D111,当月ワード!$E$3:$E$1000,キーワード!$F111)</f>
        <v>0</v>
      </c>
      <c r="AH111" s="23">
        <f>SUMIFS(前月ワード!$X$3:$X$1000,前月ワード!$D$3:$D$1000,キーワード!$D111,前月ワード!$E$3:$E$1000,キーワード!$F111)</f>
        <v>0</v>
      </c>
      <c r="AI111" s="23">
        <f>SUMIFS(前々月ワード!$X$3:$X$1000,前々月ワード!$D$3:$D$1000,キーワード!$D111,前々月ワード!$E$3:$E$1000,キーワード!$F111)</f>
        <v>0</v>
      </c>
      <c r="AJ111" s="22">
        <f>SUMIFS(当月ワード!$I$3:$I$1000,当月ワード!$D$3:$D$1000,キーワード!$D111,当月ワード!$E$3:$E$1000,キーワード!$F111)</f>
        <v>0</v>
      </c>
      <c r="AK111" s="23">
        <f>SUMIFS(前月ワード!$I$3:$I$1000,前月ワード!$D$3:$D$1000,キーワード!$D111,前月ワード!$E$3:$E$1000,キーワード!$F111)</f>
        <v>0</v>
      </c>
      <c r="AL111" s="23">
        <f>SUMIFS(前々月ワード!$I$3:$I$1000,前々月ワード!$D$3:$D$1000,キーワード!$D111,前々月ワード!$E$3:$E$1000,キーワード!$F111)</f>
        <v>0</v>
      </c>
      <c r="AM111" s="13">
        <f t="shared" si="22"/>
        <v>0</v>
      </c>
      <c r="AN111" s="13">
        <f t="shared" si="22"/>
        <v>0</v>
      </c>
      <c r="AO111" s="13">
        <f t="shared" si="22"/>
        <v>0</v>
      </c>
      <c r="AP111" s="16">
        <f t="shared" si="23"/>
        <v>0</v>
      </c>
      <c r="AQ111" s="16">
        <f t="shared" si="23"/>
        <v>0</v>
      </c>
      <c r="AR111" s="17">
        <f t="shared" si="23"/>
        <v>0</v>
      </c>
    </row>
    <row r="112" spans="3:44" ht="36.65" customHeight="1">
      <c r="C112" s="20">
        <v>107</v>
      </c>
      <c r="D112" s="53">
        <f>現状ワード設定!B109</f>
        <v>0</v>
      </c>
      <c r="E112" s="26" t="str">
        <f>IFERROR(_xlfn.XLOOKUP($D112,現状商品設定!B:B,現状商品設定!C:C,"-"),"-")</f>
        <v>-</v>
      </c>
      <c r="F112" s="56">
        <f>現状ワード設定!G109</f>
        <v>0</v>
      </c>
      <c r="G112" s="60" t="s">
        <v>46</v>
      </c>
      <c r="H112" s="47" t="str">
        <f>IFERROR(_xlfn.XLOOKUP(D112,商品!$D:$D,商品!$H:$H),"")</f>
        <v/>
      </c>
      <c r="I112" s="50" t="str">
        <f>IFERROR(_xlfn.XLOOKUP(D112&amp;F112,現状ワード設定!J:J,現状ワード設定!H:H),"")</f>
        <v/>
      </c>
      <c r="J112" s="47" t="str">
        <f>IFERROR(_xlfn.XLOOKUP(D112&amp;F112,現状ワード設定!J:J,現状ワード設定!I:I),"")</f>
        <v/>
      </c>
      <c r="K112" s="47" t="e">
        <f>IF(AND(T112&gt;=設定!$C$12,W112&gt;=O112),I112*(1+設定!$F$12),IF(AND(T112&gt;=設定!$C$13,W112&lt;O112),I112*(1+設定!$F$13),IF(AND(T112&lt;設定!$C$14,U112&gt;=設定!$E$14),I112*(1+設定!$F$14),IF(AND(T112&lt;設定!$C$15,U112&lt;設定!$E$15),I112*(1+設定!$F$15),"除外"))))</f>
        <v>#VALUE!</v>
      </c>
      <c r="L112" s="58" t="e">
        <f ca="1">IF(消化率!$I$5&lt;1,K112*消化率!$I$5,IF(U112*V112/(K112*消化率!$I$5)&gt;O112,K112*消化率!$I$5,M112))</f>
        <v>#DIV/0!</v>
      </c>
      <c r="M112" s="58" t="e">
        <f t="shared" si="14"/>
        <v>#VALUE!</v>
      </c>
      <c r="N112" s="58" t="e">
        <f ca="1">IF(ROUNDUP(IF(IF(IF(AND(設定!$D$8&lt;=L112,設定!$D$8&lt;J112),設定!$D$8,IF(AND(J112&lt;=L112,J112&lt;設定!$D$8),J112,IF(AND(L112&lt;=J112,J112&lt;設定!$D$8),J112,L112)))=0,設定!$D$8,IF(AND(設定!$D$8&lt;=L112,設定!$D$8&lt;J112),設定!$D$8,IF(AND(J112&lt;=L112,J112&lt;設定!$D$8),J112,IF(AND(L112&lt;=J112,J112&lt;設定!$D$8),J112,L112))))&lt;=H112,H112+1,IF(IF(AND(設定!$D$8&lt;=L112,設定!$D$8&lt;J112),設定!$D$8,IF(AND(J112&lt;=L112,J112&lt;設定!$D$8),J112,IF(AND(L112&lt;=J112,J112&lt;設定!$D$8),J112,L112)))=0,設定!$D$8,IF(AND(設定!$D$8&lt;=L112,設定!$D$8&lt;J112),設定!$D$8,IF(AND(J112&lt;=L112,J112&lt;設定!$D$8),J112,IF(AND(L112&lt;=J112,J112&lt;設定!$D$8),J112,L112))))),0)&gt;40,ROUNDUP(IF(IF(IF(AND(設定!$D$8&lt;=L112,設定!$D$8&lt;J112),設定!$D$8,IF(AND(J112&lt;=L112,J112&lt;設定!$D$8),J112,IF(AND(L112&lt;=J112,J112&lt;設定!$D$8),J112,L112)))=0,設定!$D$8,IF(AND(設定!$D$8&lt;=L112,設定!$D$8&lt;J112),設定!$D$8,IF(AND(J112&lt;=L112,J112&lt;設定!$D$8),J112,IF(AND(L112&lt;=J112,J112&lt;設定!$D$8),J112,L112))))&lt;=H112,H112+1,IF(IF(AND(設定!$D$8&lt;=L112,設定!$D$8&lt;J112),設定!$D$8,IF(AND(J112&lt;=L112,J112&lt;設定!$D$8),J112,IF(AND(L112&lt;=J112,J112&lt;設定!$D$8),J112,L112)))=0,設定!$D$8,IF(AND(設定!$D$8&lt;=L112,設定!$D$8&lt;J112),設定!$D$8,IF(AND(J112&lt;=L112,J112&lt;設定!$D$8),J112,IF(AND(L112&lt;=J112,J112&lt;設定!$D$8),J112,L112))))),0),40)</f>
        <v>#DIV/0!</v>
      </c>
      <c r="O112" s="55">
        <f>IF(G112="標準",設定!$C$4,G112)</f>
        <v>5</v>
      </c>
      <c r="P112" s="45">
        <f t="shared" si="15"/>
        <v>0</v>
      </c>
      <c r="Q112" s="14">
        <f t="shared" si="16"/>
        <v>0</v>
      </c>
      <c r="R112" s="23">
        <f t="shared" si="24"/>
        <v>0</v>
      </c>
      <c r="S112" s="12">
        <f t="shared" si="17"/>
        <v>0</v>
      </c>
      <c r="T112" s="23">
        <f t="shared" si="18"/>
        <v>0</v>
      </c>
      <c r="U112" s="13">
        <f t="shared" si="19"/>
        <v>0</v>
      </c>
      <c r="V112" s="104" t="str">
        <f>INDEX(商品!Q:Q,MATCH(キーワード!D112,商品!D:D,0),1)</f>
        <v>-</v>
      </c>
      <c r="W112" s="15">
        <f t="shared" si="20"/>
        <v>0</v>
      </c>
      <c r="X112" s="22">
        <f>SUMIFS(当月ワード!$J$3:$J$1000,当月ワード!$D$3:$D$1000,キーワード!$D112,当月ワード!$E$3:$E$1000,キーワード!$F112)</f>
        <v>0</v>
      </c>
      <c r="Y112" s="23">
        <f>SUMIFS(前月ワード!$J$3:$J$1000,前月ワード!$D$3:$D$1000,キーワード!$D112,前月ワード!$E$3:$E$1000,キーワード!$F112)</f>
        <v>0</v>
      </c>
      <c r="Z112" s="23">
        <f>SUMIFS(前々月ワード!$J$3:$J$1000,前々月ワード!$D$3:$D$1000,キーワード!$D112,前々月ワード!$E$3:$E$1000,キーワード!$F112)</f>
        <v>0</v>
      </c>
      <c r="AA112" s="22">
        <f>SUMIFS(当月ワード!$W$3:$W$1000,当月ワード!$D$3:$D$1000,キーワード!$D112,当月ワード!$E$3:$E$1000,キーワード!$F112)</f>
        <v>0</v>
      </c>
      <c r="AB112" s="23">
        <f>SUMIFS(前月ワード!$W$3:$W$1000,前月ワード!$D$3:$D$1000,キーワード!$D112,前月ワード!$E$3:$E$1000,キーワード!$F112)</f>
        <v>0</v>
      </c>
      <c r="AC112" s="23">
        <f>SUMIFS(前々月ワード!$W$3:$W$1000,前々月ワード!$D$3:$D$1000,キーワード!$D112,前々月ワード!$E$3:$E$1000,キーワード!$F112)</f>
        <v>0</v>
      </c>
      <c r="AD112" s="23">
        <f t="shared" si="21"/>
        <v>0</v>
      </c>
      <c r="AE112" s="23">
        <f t="shared" si="21"/>
        <v>0</v>
      </c>
      <c r="AF112" s="23">
        <f t="shared" si="21"/>
        <v>0</v>
      </c>
      <c r="AG112" s="22">
        <f>SUMIFS(当月ワード!$X$3:$X$1000,当月ワード!$D$3:$D$1000,キーワード!$D112,当月ワード!$E$3:$E$1000,キーワード!$F112)</f>
        <v>0</v>
      </c>
      <c r="AH112" s="23">
        <f>SUMIFS(前月ワード!$X$3:$X$1000,前月ワード!$D$3:$D$1000,キーワード!$D112,前月ワード!$E$3:$E$1000,キーワード!$F112)</f>
        <v>0</v>
      </c>
      <c r="AI112" s="23">
        <f>SUMIFS(前々月ワード!$X$3:$X$1000,前々月ワード!$D$3:$D$1000,キーワード!$D112,前々月ワード!$E$3:$E$1000,キーワード!$F112)</f>
        <v>0</v>
      </c>
      <c r="AJ112" s="22">
        <f>SUMIFS(当月ワード!$I$3:$I$1000,当月ワード!$D$3:$D$1000,キーワード!$D112,当月ワード!$E$3:$E$1000,キーワード!$F112)</f>
        <v>0</v>
      </c>
      <c r="AK112" s="23">
        <f>SUMIFS(前月ワード!$I$3:$I$1000,前月ワード!$D$3:$D$1000,キーワード!$D112,前月ワード!$E$3:$E$1000,キーワード!$F112)</f>
        <v>0</v>
      </c>
      <c r="AL112" s="23">
        <f>SUMIFS(前々月ワード!$I$3:$I$1000,前々月ワード!$D$3:$D$1000,キーワード!$D112,前々月ワード!$E$3:$E$1000,キーワード!$F112)</f>
        <v>0</v>
      </c>
      <c r="AM112" s="13">
        <f t="shared" si="22"/>
        <v>0</v>
      </c>
      <c r="AN112" s="13">
        <f t="shared" si="22"/>
        <v>0</v>
      </c>
      <c r="AO112" s="13">
        <f t="shared" si="22"/>
        <v>0</v>
      </c>
      <c r="AP112" s="16">
        <f t="shared" si="23"/>
        <v>0</v>
      </c>
      <c r="AQ112" s="16">
        <f t="shared" si="23"/>
        <v>0</v>
      </c>
      <c r="AR112" s="17">
        <f t="shared" si="23"/>
        <v>0</v>
      </c>
    </row>
    <row r="113" spans="3:44" ht="36.65" customHeight="1">
      <c r="C113" s="20">
        <v>108</v>
      </c>
      <c r="D113" s="53">
        <f>現状ワード設定!B110</f>
        <v>0</v>
      </c>
      <c r="E113" s="26" t="str">
        <f>IFERROR(_xlfn.XLOOKUP($D113,現状商品設定!B:B,現状商品設定!C:C,"-"),"-")</f>
        <v>-</v>
      </c>
      <c r="F113" s="56">
        <f>現状ワード設定!G110</f>
        <v>0</v>
      </c>
      <c r="G113" s="60" t="s">
        <v>46</v>
      </c>
      <c r="H113" s="47" t="str">
        <f>IFERROR(_xlfn.XLOOKUP(D113,商品!$D:$D,商品!$H:$H),"")</f>
        <v/>
      </c>
      <c r="I113" s="50" t="str">
        <f>IFERROR(_xlfn.XLOOKUP(D113&amp;F113,現状ワード設定!J:J,現状ワード設定!H:H),"")</f>
        <v/>
      </c>
      <c r="J113" s="47" t="str">
        <f>IFERROR(_xlfn.XLOOKUP(D113&amp;F113,現状ワード設定!J:J,現状ワード設定!I:I),"")</f>
        <v/>
      </c>
      <c r="K113" s="47" t="e">
        <f>IF(AND(T113&gt;=設定!$C$12,W113&gt;=O113),I113*(1+設定!$F$12),IF(AND(T113&gt;=設定!$C$13,W113&lt;O113),I113*(1+設定!$F$13),IF(AND(T113&lt;設定!$C$14,U113&gt;=設定!$E$14),I113*(1+設定!$F$14),IF(AND(T113&lt;設定!$C$15,U113&lt;設定!$E$15),I113*(1+設定!$F$15),"除外"))))</f>
        <v>#VALUE!</v>
      </c>
      <c r="L113" s="58" t="e">
        <f ca="1">IF(消化率!$I$5&lt;1,K113*消化率!$I$5,IF(U113*V113/(K113*消化率!$I$5)&gt;O113,K113*消化率!$I$5,M113))</f>
        <v>#DIV/0!</v>
      </c>
      <c r="M113" s="58" t="e">
        <f t="shared" si="14"/>
        <v>#VALUE!</v>
      </c>
      <c r="N113" s="58" t="e">
        <f ca="1">IF(ROUNDUP(IF(IF(IF(AND(設定!$D$8&lt;=L113,設定!$D$8&lt;J113),設定!$D$8,IF(AND(J113&lt;=L113,J113&lt;設定!$D$8),J113,IF(AND(L113&lt;=J113,J113&lt;設定!$D$8),J113,L113)))=0,設定!$D$8,IF(AND(設定!$D$8&lt;=L113,設定!$D$8&lt;J113),設定!$D$8,IF(AND(J113&lt;=L113,J113&lt;設定!$D$8),J113,IF(AND(L113&lt;=J113,J113&lt;設定!$D$8),J113,L113))))&lt;=H113,H113+1,IF(IF(AND(設定!$D$8&lt;=L113,設定!$D$8&lt;J113),設定!$D$8,IF(AND(J113&lt;=L113,J113&lt;設定!$D$8),J113,IF(AND(L113&lt;=J113,J113&lt;設定!$D$8),J113,L113)))=0,設定!$D$8,IF(AND(設定!$D$8&lt;=L113,設定!$D$8&lt;J113),設定!$D$8,IF(AND(J113&lt;=L113,J113&lt;設定!$D$8),J113,IF(AND(L113&lt;=J113,J113&lt;設定!$D$8),J113,L113))))),0)&gt;40,ROUNDUP(IF(IF(IF(AND(設定!$D$8&lt;=L113,設定!$D$8&lt;J113),設定!$D$8,IF(AND(J113&lt;=L113,J113&lt;設定!$D$8),J113,IF(AND(L113&lt;=J113,J113&lt;設定!$D$8),J113,L113)))=0,設定!$D$8,IF(AND(設定!$D$8&lt;=L113,設定!$D$8&lt;J113),設定!$D$8,IF(AND(J113&lt;=L113,J113&lt;設定!$D$8),J113,IF(AND(L113&lt;=J113,J113&lt;設定!$D$8),J113,L113))))&lt;=H113,H113+1,IF(IF(AND(設定!$D$8&lt;=L113,設定!$D$8&lt;J113),設定!$D$8,IF(AND(J113&lt;=L113,J113&lt;設定!$D$8),J113,IF(AND(L113&lt;=J113,J113&lt;設定!$D$8),J113,L113)))=0,設定!$D$8,IF(AND(設定!$D$8&lt;=L113,設定!$D$8&lt;J113),設定!$D$8,IF(AND(J113&lt;=L113,J113&lt;設定!$D$8),J113,IF(AND(L113&lt;=J113,J113&lt;設定!$D$8),J113,L113))))),0),40)</f>
        <v>#DIV/0!</v>
      </c>
      <c r="O113" s="55">
        <f>IF(G113="標準",設定!$C$4,G113)</f>
        <v>5</v>
      </c>
      <c r="P113" s="45">
        <f t="shared" si="15"/>
        <v>0</v>
      </c>
      <c r="Q113" s="14">
        <f t="shared" si="16"/>
        <v>0</v>
      </c>
      <c r="R113" s="23">
        <f t="shared" si="24"/>
        <v>0</v>
      </c>
      <c r="S113" s="12">
        <f t="shared" si="17"/>
        <v>0</v>
      </c>
      <c r="T113" s="23">
        <f t="shared" si="18"/>
        <v>0</v>
      </c>
      <c r="U113" s="13">
        <f t="shared" si="19"/>
        <v>0</v>
      </c>
      <c r="V113" s="104" t="str">
        <f>INDEX(商品!Q:Q,MATCH(キーワード!D113,商品!D:D,0),1)</f>
        <v>-</v>
      </c>
      <c r="W113" s="15">
        <f t="shared" si="20"/>
        <v>0</v>
      </c>
      <c r="X113" s="22">
        <f>SUMIFS(当月ワード!$J$3:$J$1000,当月ワード!$D$3:$D$1000,キーワード!$D113,当月ワード!$E$3:$E$1000,キーワード!$F113)</f>
        <v>0</v>
      </c>
      <c r="Y113" s="23">
        <f>SUMIFS(前月ワード!$J$3:$J$1000,前月ワード!$D$3:$D$1000,キーワード!$D113,前月ワード!$E$3:$E$1000,キーワード!$F113)</f>
        <v>0</v>
      </c>
      <c r="Z113" s="23">
        <f>SUMIFS(前々月ワード!$J$3:$J$1000,前々月ワード!$D$3:$D$1000,キーワード!$D113,前々月ワード!$E$3:$E$1000,キーワード!$F113)</f>
        <v>0</v>
      </c>
      <c r="AA113" s="22">
        <f>SUMIFS(当月ワード!$W$3:$W$1000,当月ワード!$D$3:$D$1000,キーワード!$D113,当月ワード!$E$3:$E$1000,キーワード!$F113)</f>
        <v>0</v>
      </c>
      <c r="AB113" s="23">
        <f>SUMIFS(前月ワード!$W$3:$W$1000,前月ワード!$D$3:$D$1000,キーワード!$D113,前月ワード!$E$3:$E$1000,キーワード!$F113)</f>
        <v>0</v>
      </c>
      <c r="AC113" s="23">
        <f>SUMIFS(前々月ワード!$W$3:$W$1000,前々月ワード!$D$3:$D$1000,キーワード!$D113,前々月ワード!$E$3:$E$1000,キーワード!$F113)</f>
        <v>0</v>
      </c>
      <c r="AD113" s="23">
        <f t="shared" si="21"/>
        <v>0</v>
      </c>
      <c r="AE113" s="23">
        <f t="shared" si="21"/>
        <v>0</v>
      </c>
      <c r="AF113" s="23">
        <f t="shared" si="21"/>
        <v>0</v>
      </c>
      <c r="AG113" s="22">
        <f>SUMIFS(当月ワード!$X$3:$X$1000,当月ワード!$D$3:$D$1000,キーワード!$D113,当月ワード!$E$3:$E$1000,キーワード!$F113)</f>
        <v>0</v>
      </c>
      <c r="AH113" s="23">
        <f>SUMIFS(前月ワード!$X$3:$X$1000,前月ワード!$D$3:$D$1000,キーワード!$D113,前月ワード!$E$3:$E$1000,キーワード!$F113)</f>
        <v>0</v>
      </c>
      <c r="AI113" s="23">
        <f>SUMIFS(前々月ワード!$X$3:$X$1000,前々月ワード!$D$3:$D$1000,キーワード!$D113,前々月ワード!$E$3:$E$1000,キーワード!$F113)</f>
        <v>0</v>
      </c>
      <c r="AJ113" s="22">
        <f>SUMIFS(当月ワード!$I$3:$I$1000,当月ワード!$D$3:$D$1000,キーワード!$D113,当月ワード!$E$3:$E$1000,キーワード!$F113)</f>
        <v>0</v>
      </c>
      <c r="AK113" s="23">
        <f>SUMIFS(前月ワード!$I$3:$I$1000,前月ワード!$D$3:$D$1000,キーワード!$D113,前月ワード!$E$3:$E$1000,キーワード!$F113)</f>
        <v>0</v>
      </c>
      <c r="AL113" s="23">
        <f>SUMIFS(前々月ワード!$I$3:$I$1000,前々月ワード!$D$3:$D$1000,キーワード!$D113,前々月ワード!$E$3:$E$1000,キーワード!$F113)</f>
        <v>0</v>
      </c>
      <c r="AM113" s="13">
        <f t="shared" si="22"/>
        <v>0</v>
      </c>
      <c r="AN113" s="13">
        <f t="shared" si="22"/>
        <v>0</v>
      </c>
      <c r="AO113" s="13">
        <f t="shared" si="22"/>
        <v>0</v>
      </c>
      <c r="AP113" s="16">
        <f t="shared" si="23"/>
        <v>0</v>
      </c>
      <c r="AQ113" s="16">
        <f t="shared" si="23"/>
        <v>0</v>
      </c>
      <c r="AR113" s="17">
        <f t="shared" si="23"/>
        <v>0</v>
      </c>
    </row>
    <row r="114" spans="3:44" ht="36.65" customHeight="1">
      <c r="C114" s="20">
        <v>109</v>
      </c>
      <c r="D114" s="53">
        <f>現状ワード設定!B111</f>
        <v>0</v>
      </c>
      <c r="E114" s="26" t="str">
        <f>IFERROR(_xlfn.XLOOKUP($D114,現状商品設定!B:B,現状商品設定!C:C,"-"),"-")</f>
        <v>-</v>
      </c>
      <c r="F114" s="56">
        <f>現状ワード設定!G111</f>
        <v>0</v>
      </c>
      <c r="G114" s="60" t="s">
        <v>46</v>
      </c>
      <c r="H114" s="47" t="str">
        <f>IFERROR(_xlfn.XLOOKUP(D114,商品!$D:$D,商品!$H:$H),"")</f>
        <v/>
      </c>
      <c r="I114" s="50" t="str">
        <f>IFERROR(_xlfn.XLOOKUP(D114&amp;F114,現状ワード設定!J:J,現状ワード設定!H:H),"")</f>
        <v/>
      </c>
      <c r="J114" s="47" t="str">
        <f>IFERROR(_xlfn.XLOOKUP(D114&amp;F114,現状ワード設定!J:J,現状ワード設定!I:I),"")</f>
        <v/>
      </c>
      <c r="K114" s="47" t="e">
        <f>IF(AND(T114&gt;=設定!$C$12,W114&gt;=O114),I114*(1+設定!$F$12),IF(AND(T114&gt;=設定!$C$13,W114&lt;O114),I114*(1+設定!$F$13),IF(AND(T114&lt;設定!$C$14,U114&gt;=設定!$E$14),I114*(1+設定!$F$14),IF(AND(T114&lt;設定!$C$15,U114&lt;設定!$E$15),I114*(1+設定!$F$15),"除外"))))</f>
        <v>#VALUE!</v>
      </c>
      <c r="L114" s="58" t="e">
        <f ca="1">IF(消化率!$I$5&lt;1,K114*消化率!$I$5,IF(U114*V114/(K114*消化率!$I$5)&gt;O114,K114*消化率!$I$5,M114))</f>
        <v>#DIV/0!</v>
      </c>
      <c r="M114" s="58" t="e">
        <f t="shared" si="14"/>
        <v>#VALUE!</v>
      </c>
      <c r="N114" s="58" t="e">
        <f ca="1">IF(ROUNDUP(IF(IF(IF(AND(設定!$D$8&lt;=L114,設定!$D$8&lt;J114),設定!$D$8,IF(AND(J114&lt;=L114,J114&lt;設定!$D$8),J114,IF(AND(L114&lt;=J114,J114&lt;設定!$D$8),J114,L114)))=0,設定!$D$8,IF(AND(設定!$D$8&lt;=L114,設定!$D$8&lt;J114),設定!$D$8,IF(AND(J114&lt;=L114,J114&lt;設定!$D$8),J114,IF(AND(L114&lt;=J114,J114&lt;設定!$D$8),J114,L114))))&lt;=H114,H114+1,IF(IF(AND(設定!$D$8&lt;=L114,設定!$D$8&lt;J114),設定!$D$8,IF(AND(J114&lt;=L114,J114&lt;設定!$D$8),J114,IF(AND(L114&lt;=J114,J114&lt;設定!$D$8),J114,L114)))=0,設定!$D$8,IF(AND(設定!$D$8&lt;=L114,設定!$D$8&lt;J114),設定!$D$8,IF(AND(J114&lt;=L114,J114&lt;設定!$D$8),J114,IF(AND(L114&lt;=J114,J114&lt;設定!$D$8),J114,L114))))),0)&gt;40,ROUNDUP(IF(IF(IF(AND(設定!$D$8&lt;=L114,設定!$D$8&lt;J114),設定!$D$8,IF(AND(J114&lt;=L114,J114&lt;設定!$D$8),J114,IF(AND(L114&lt;=J114,J114&lt;設定!$D$8),J114,L114)))=0,設定!$D$8,IF(AND(設定!$D$8&lt;=L114,設定!$D$8&lt;J114),設定!$D$8,IF(AND(J114&lt;=L114,J114&lt;設定!$D$8),J114,IF(AND(L114&lt;=J114,J114&lt;設定!$D$8),J114,L114))))&lt;=H114,H114+1,IF(IF(AND(設定!$D$8&lt;=L114,設定!$D$8&lt;J114),設定!$D$8,IF(AND(J114&lt;=L114,J114&lt;設定!$D$8),J114,IF(AND(L114&lt;=J114,J114&lt;設定!$D$8),J114,L114)))=0,設定!$D$8,IF(AND(設定!$D$8&lt;=L114,設定!$D$8&lt;J114),設定!$D$8,IF(AND(J114&lt;=L114,J114&lt;設定!$D$8),J114,IF(AND(L114&lt;=J114,J114&lt;設定!$D$8),J114,L114))))),0),40)</f>
        <v>#DIV/0!</v>
      </c>
      <c r="O114" s="55">
        <f>IF(G114="標準",設定!$C$4,G114)</f>
        <v>5</v>
      </c>
      <c r="P114" s="45">
        <f t="shared" si="15"/>
        <v>0</v>
      </c>
      <c r="Q114" s="14">
        <f t="shared" si="16"/>
        <v>0</v>
      </c>
      <c r="R114" s="23">
        <f t="shared" si="24"/>
        <v>0</v>
      </c>
      <c r="S114" s="12">
        <f t="shared" si="17"/>
        <v>0</v>
      </c>
      <c r="T114" s="23">
        <f t="shared" si="18"/>
        <v>0</v>
      </c>
      <c r="U114" s="13">
        <f t="shared" si="19"/>
        <v>0</v>
      </c>
      <c r="V114" s="104" t="str">
        <f>INDEX(商品!Q:Q,MATCH(キーワード!D114,商品!D:D,0),1)</f>
        <v>-</v>
      </c>
      <c r="W114" s="15">
        <f t="shared" si="20"/>
        <v>0</v>
      </c>
      <c r="X114" s="22">
        <f>SUMIFS(当月ワード!$J$3:$J$1000,当月ワード!$D$3:$D$1000,キーワード!$D114,当月ワード!$E$3:$E$1000,キーワード!$F114)</f>
        <v>0</v>
      </c>
      <c r="Y114" s="23">
        <f>SUMIFS(前月ワード!$J$3:$J$1000,前月ワード!$D$3:$D$1000,キーワード!$D114,前月ワード!$E$3:$E$1000,キーワード!$F114)</f>
        <v>0</v>
      </c>
      <c r="Z114" s="23">
        <f>SUMIFS(前々月ワード!$J$3:$J$1000,前々月ワード!$D$3:$D$1000,キーワード!$D114,前々月ワード!$E$3:$E$1000,キーワード!$F114)</f>
        <v>0</v>
      </c>
      <c r="AA114" s="22">
        <f>SUMIFS(当月ワード!$W$3:$W$1000,当月ワード!$D$3:$D$1000,キーワード!$D114,当月ワード!$E$3:$E$1000,キーワード!$F114)</f>
        <v>0</v>
      </c>
      <c r="AB114" s="23">
        <f>SUMIFS(前月ワード!$W$3:$W$1000,前月ワード!$D$3:$D$1000,キーワード!$D114,前月ワード!$E$3:$E$1000,キーワード!$F114)</f>
        <v>0</v>
      </c>
      <c r="AC114" s="23">
        <f>SUMIFS(前々月ワード!$W$3:$W$1000,前々月ワード!$D$3:$D$1000,キーワード!$D114,前々月ワード!$E$3:$E$1000,キーワード!$F114)</f>
        <v>0</v>
      </c>
      <c r="AD114" s="23">
        <f t="shared" si="21"/>
        <v>0</v>
      </c>
      <c r="AE114" s="23">
        <f t="shared" si="21"/>
        <v>0</v>
      </c>
      <c r="AF114" s="23">
        <f t="shared" si="21"/>
        <v>0</v>
      </c>
      <c r="AG114" s="22">
        <f>SUMIFS(当月ワード!$X$3:$X$1000,当月ワード!$D$3:$D$1000,キーワード!$D114,当月ワード!$E$3:$E$1000,キーワード!$F114)</f>
        <v>0</v>
      </c>
      <c r="AH114" s="23">
        <f>SUMIFS(前月ワード!$X$3:$X$1000,前月ワード!$D$3:$D$1000,キーワード!$D114,前月ワード!$E$3:$E$1000,キーワード!$F114)</f>
        <v>0</v>
      </c>
      <c r="AI114" s="23">
        <f>SUMIFS(前々月ワード!$X$3:$X$1000,前々月ワード!$D$3:$D$1000,キーワード!$D114,前々月ワード!$E$3:$E$1000,キーワード!$F114)</f>
        <v>0</v>
      </c>
      <c r="AJ114" s="22">
        <f>SUMIFS(当月ワード!$I$3:$I$1000,当月ワード!$D$3:$D$1000,キーワード!$D114,当月ワード!$E$3:$E$1000,キーワード!$F114)</f>
        <v>0</v>
      </c>
      <c r="AK114" s="23">
        <f>SUMIFS(前月ワード!$I$3:$I$1000,前月ワード!$D$3:$D$1000,キーワード!$D114,前月ワード!$E$3:$E$1000,キーワード!$F114)</f>
        <v>0</v>
      </c>
      <c r="AL114" s="23">
        <f>SUMIFS(前々月ワード!$I$3:$I$1000,前々月ワード!$D$3:$D$1000,キーワード!$D114,前々月ワード!$E$3:$E$1000,キーワード!$F114)</f>
        <v>0</v>
      </c>
      <c r="AM114" s="13">
        <f t="shared" si="22"/>
        <v>0</v>
      </c>
      <c r="AN114" s="13">
        <f t="shared" si="22"/>
        <v>0</v>
      </c>
      <c r="AO114" s="13">
        <f t="shared" si="22"/>
        <v>0</v>
      </c>
      <c r="AP114" s="16">
        <f t="shared" si="23"/>
        <v>0</v>
      </c>
      <c r="AQ114" s="16">
        <f t="shared" si="23"/>
        <v>0</v>
      </c>
      <c r="AR114" s="17">
        <f t="shared" si="23"/>
        <v>0</v>
      </c>
    </row>
    <row r="115" spans="3:44" ht="36.65" customHeight="1">
      <c r="C115" s="20">
        <v>110</v>
      </c>
      <c r="D115" s="53">
        <f>現状ワード設定!B112</f>
        <v>0</v>
      </c>
      <c r="E115" s="26" t="str">
        <f>IFERROR(_xlfn.XLOOKUP($D115,現状商品設定!B:B,現状商品設定!C:C,"-"),"-")</f>
        <v>-</v>
      </c>
      <c r="F115" s="56">
        <f>現状ワード設定!G112</f>
        <v>0</v>
      </c>
      <c r="G115" s="60" t="s">
        <v>46</v>
      </c>
      <c r="H115" s="47" t="str">
        <f>IFERROR(_xlfn.XLOOKUP(D115,商品!$D:$D,商品!$H:$H),"")</f>
        <v/>
      </c>
      <c r="I115" s="50" t="str">
        <f>IFERROR(_xlfn.XLOOKUP(D115&amp;F115,現状ワード設定!J:J,現状ワード設定!H:H),"")</f>
        <v/>
      </c>
      <c r="J115" s="47" t="str">
        <f>IFERROR(_xlfn.XLOOKUP(D115&amp;F115,現状ワード設定!J:J,現状ワード設定!I:I),"")</f>
        <v/>
      </c>
      <c r="K115" s="47" t="e">
        <f>IF(AND(T115&gt;=設定!$C$12,W115&gt;=O115),I115*(1+設定!$F$12),IF(AND(T115&gt;=設定!$C$13,W115&lt;O115),I115*(1+設定!$F$13),IF(AND(T115&lt;設定!$C$14,U115&gt;=設定!$E$14),I115*(1+設定!$F$14),IF(AND(T115&lt;設定!$C$15,U115&lt;設定!$E$15),I115*(1+設定!$F$15),"除外"))))</f>
        <v>#VALUE!</v>
      </c>
      <c r="L115" s="58" t="e">
        <f ca="1">IF(消化率!$I$5&lt;1,K115*消化率!$I$5,IF(U115*V115/(K115*消化率!$I$5)&gt;O115,K115*消化率!$I$5,M115))</f>
        <v>#DIV/0!</v>
      </c>
      <c r="M115" s="58" t="e">
        <f t="shared" si="14"/>
        <v>#VALUE!</v>
      </c>
      <c r="N115" s="58" t="e">
        <f ca="1">IF(ROUNDUP(IF(IF(IF(AND(設定!$D$8&lt;=L115,設定!$D$8&lt;J115),設定!$D$8,IF(AND(J115&lt;=L115,J115&lt;設定!$D$8),J115,IF(AND(L115&lt;=J115,J115&lt;設定!$D$8),J115,L115)))=0,設定!$D$8,IF(AND(設定!$D$8&lt;=L115,設定!$D$8&lt;J115),設定!$D$8,IF(AND(J115&lt;=L115,J115&lt;設定!$D$8),J115,IF(AND(L115&lt;=J115,J115&lt;設定!$D$8),J115,L115))))&lt;=H115,H115+1,IF(IF(AND(設定!$D$8&lt;=L115,設定!$D$8&lt;J115),設定!$D$8,IF(AND(J115&lt;=L115,J115&lt;設定!$D$8),J115,IF(AND(L115&lt;=J115,J115&lt;設定!$D$8),J115,L115)))=0,設定!$D$8,IF(AND(設定!$D$8&lt;=L115,設定!$D$8&lt;J115),設定!$D$8,IF(AND(J115&lt;=L115,J115&lt;設定!$D$8),J115,IF(AND(L115&lt;=J115,J115&lt;設定!$D$8),J115,L115))))),0)&gt;40,ROUNDUP(IF(IF(IF(AND(設定!$D$8&lt;=L115,設定!$D$8&lt;J115),設定!$D$8,IF(AND(J115&lt;=L115,J115&lt;設定!$D$8),J115,IF(AND(L115&lt;=J115,J115&lt;設定!$D$8),J115,L115)))=0,設定!$D$8,IF(AND(設定!$D$8&lt;=L115,設定!$D$8&lt;J115),設定!$D$8,IF(AND(J115&lt;=L115,J115&lt;設定!$D$8),J115,IF(AND(L115&lt;=J115,J115&lt;設定!$D$8),J115,L115))))&lt;=H115,H115+1,IF(IF(AND(設定!$D$8&lt;=L115,設定!$D$8&lt;J115),設定!$D$8,IF(AND(J115&lt;=L115,J115&lt;設定!$D$8),J115,IF(AND(L115&lt;=J115,J115&lt;設定!$D$8),J115,L115)))=0,設定!$D$8,IF(AND(設定!$D$8&lt;=L115,設定!$D$8&lt;J115),設定!$D$8,IF(AND(J115&lt;=L115,J115&lt;設定!$D$8),J115,IF(AND(L115&lt;=J115,J115&lt;設定!$D$8),J115,L115))))),0),40)</f>
        <v>#DIV/0!</v>
      </c>
      <c r="O115" s="55">
        <f>IF(G115="標準",設定!$C$4,G115)</f>
        <v>5</v>
      </c>
      <c r="P115" s="45">
        <f t="shared" si="15"/>
        <v>0</v>
      </c>
      <c r="Q115" s="14">
        <f t="shared" si="16"/>
        <v>0</v>
      </c>
      <c r="R115" s="23">
        <f t="shared" si="24"/>
        <v>0</v>
      </c>
      <c r="S115" s="12">
        <f t="shared" si="17"/>
        <v>0</v>
      </c>
      <c r="T115" s="23">
        <f t="shared" si="18"/>
        <v>0</v>
      </c>
      <c r="U115" s="13">
        <f t="shared" si="19"/>
        <v>0</v>
      </c>
      <c r="V115" s="104" t="str">
        <f>INDEX(商品!Q:Q,MATCH(キーワード!D115,商品!D:D,0),1)</f>
        <v>-</v>
      </c>
      <c r="W115" s="15">
        <f t="shared" si="20"/>
        <v>0</v>
      </c>
      <c r="X115" s="22">
        <f>SUMIFS(当月ワード!$J$3:$J$1000,当月ワード!$D$3:$D$1000,キーワード!$D115,当月ワード!$E$3:$E$1000,キーワード!$F115)</f>
        <v>0</v>
      </c>
      <c r="Y115" s="23">
        <f>SUMIFS(前月ワード!$J$3:$J$1000,前月ワード!$D$3:$D$1000,キーワード!$D115,前月ワード!$E$3:$E$1000,キーワード!$F115)</f>
        <v>0</v>
      </c>
      <c r="Z115" s="23">
        <f>SUMIFS(前々月ワード!$J$3:$J$1000,前々月ワード!$D$3:$D$1000,キーワード!$D115,前々月ワード!$E$3:$E$1000,キーワード!$F115)</f>
        <v>0</v>
      </c>
      <c r="AA115" s="22">
        <f>SUMIFS(当月ワード!$W$3:$W$1000,当月ワード!$D$3:$D$1000,キーワード!$D115,当月ワード!$E$3:$E$1000,キーワード!$F115)</f>
        <v>0</v>
      </c>
      <c r="AB115" s="23">
        <f>SUMIFS(前月ワード!$W$3:$W$1000,前月ワード!$D$3:$D$1000,キーワード!$D115,前月ワード!$E$3:$E$1000,キーワード!$F115)</f>
        <v>0</v>
      </c>
      <c r="AC115" s="23">
        <f>SUMIFS(前々月ワード!$W$3:$W$1000,前々月ワード!$D$3:$D$1000,キーワード!$D115,前々月ワード!$E$3:$E$1000,キーワード!$F115)</f>
        <v>0</v>
      </c>
      <c r="AD115" s="23">
        <f t="shared" si="21"/>
        <v>0</v>
      </c>
      <c r="AE115" s="23">
        <f t="shared" si="21"/>
        <v>0</v>
      </c>
      <c r="AF115" s="23">
        <f t="shared" si="21"/>
        <v>0</v>
      </c>
      <c r="AG115" s="22">
        <f>SUMIFS(当月ワード!$X$3:$X$1000,当月ワード!$D$3:$D$1000,キーワード!$D115,当月ワード!$E$3:$E$1000,キーワード!$F115)</f>
        <v>0</v>
      </c>
      <c r="AH115" s="23">
        <f>SUMIFS(前月ワード!$X$3:$X$1000,前月ワード!$D$3:$D$1000,キーワード!$D115,前月ワード!$E$3:$E$1000,キーワード!$F115)</f>
        <v>0</v>
      </c>
      <c r="AI115" s="23">
        <f>SUMIFS(前々月ワード!$X$3:$X$1000,前々月ワード!$D$3:$D$1000,キーワード!$D115,前々月ワード!$E$3:$E$1000,キーワード!$F115)</f>
        <v>0</v>
      </c>
      <c r="AJ115" s="22">
        <f>SUMIFS(当月ワード!$I$3:$I$1000,当月ワード!$D$3:$D$1000,キーワード!$D115,当月ワード!$E$3:$E$1000,キーワード!$F115)</f>
        <v>0</v>
      </c>
      <c r="AK115" s="23">
        <f>SUMIFS(前月ワード!$I$3:$I$1000,前月ワード!$D$3:$D$1000,キーワード!$D115,前月ワード!$E$3:$E$1000,キーワード!$F115)</f>
        <v>0</v>
      </c>
      <c r="AL115" s="23">
        <f>SUMIFS(前々月ワード!$I$3:$I$1000,前々月ワード!$D$3:$D$1000,キーワード!$D115,前々月ワード!$E$3:$E$1000,キーワード!$F115)</f>
        <v>0</v>
      </c>
      <c r="AM115" s="13">
        <f t="shared" si="22"/>
        <v>0</v>
      </c>
      <c r="AN115" s="13">
        <f t="shared" si="22"/>
        <v>0</v>
      </c>
      <c r="AO115" s="13">
        <f t="shared" si="22"/>
        <v>0</v>
      </c>
      <c r="AP115" s="16">
        <f t="shared" si="23"/>
        <v>0</v>
      </c>
      <c r="AQ115" s="16">
        <f t="shared" si="23"/>
        <v>0</v>
      </c>
      <c r="AR115" s="17">
        <f t="shared" si="23"/>
        <v>0</v>
      </c>
    </row>
    <row r="116" spans="3:44" ht="36.65" customHeight="1">
      <c r="C116" s="20">
        <v>111</v>
      </c>
      <c r="D116" s="53">
        <f>現状ワード設定!B113</f>
        <v>0</v>
      </c>
      <c r="E116" s="26" t="str">
        <f>IFERROR(_xlfn.XLOOKUP($D116,現状商品設定!B:B,現状商品設定!C:C,"-"),"-")</f>
        <v>-</v>
      </c>
      <c r="F116" s="56">
        <f>現状ワード設定!G113</f>
        <v>0</v>
      </c>
      <c r="G116" s="60" t="s">
        <v>46</v>
      </c>
      <c r="H116" s="47" t="str">
        <f>IFERROR(_xlfn.XLOOKUP(D116,商品!$D:$D,商品!$H:$H),"")</f>
        <v/>
      </c>
      <c r="I116" s="50" t="str">
        <f>IFERROR(_xlfn.XLOOKUP(D116&amp;F116,現状ワード設定!J:J,現状ワード設定!H:H),"")</f>
        <v/>
      </c>
      <c r="J116" s="47" t="str">
        <f>IFERROR(_xlfn.XLOOKUP(D116&amp;F116,現状ワード設定!J:J,現状ワード設定!I:I),"")</f>
        <v/>
      </c>
      <c r="K116" s="47" t="e">
        <f>IF(AND(T116&gt;=設定!$C$12,W116&gt;=O116),I116*(1+設定!$F$12),IF(AND(T116&gt;=設定!$C$13,W116&lt;O116),I116*(1+設定!$F$13),IF(AND(T116&lt;設定!$C$14,U116&gt;=設定!$E$14),I116*(1+設定!$F$14),IF(AND(T116&lt;設定!$C$15,U116&lt;設定!$E$15),I116*(1+設定!$F$15),"除外"))))</f>
        <v>#VALUE!</v>
      </c>
      <c r="L116" s="58" t="e">
        <f ca="1">IF(消化率!$I$5&lt;1,K116*消化率!$I$5,IF(U116*V116/(K116*消化率!$I$5)&gt;O116,K116*消化率!$I$5,M116))</f>
        <v>#DIV/0!</v>
      </c>
      <c r="M116" s="58" t="e">
        <f t="shared" si="14"/>
        <v>#VALUE!</v>
      </c>
      <c r="N116" s="58" t="e">
        <f ca="1">IF(ROUNDUP(IF(IF(IF(AND(設定!$D$8&lt;=L116,設定!$D$8&lt;J116),設定!$D$8,IF(AND(J116&lt;=L116,J116&lt;設定!$D$8),J116,IF(AND(L116&lt;=J116,J116&lt;設定!$D$8),J116,L116)))=0,設定!$D$8,IF(AND(設定!$D$8&lt;=L116,設定!$D$8&lt;J116),設定!$D$8,IF(AND(J116&lt;=L116,J116&lt;設定!$D$8),J116,IF(AND(L116&lt;=J116,J116&lt;設定!$D$8),J116,L116))))&lt;=H116,H116+1,IF(IF(AND(設定!$D$8&lt;=L116,設定!$D$8&lt;J116),設定!$D$8,IF(AND(J116&lt;=L116,J116&lt;設定!$D$8),J116,IF(AND(L116&lt;=J116,J116&lt;設定!$D$8),J116,L116)))=0,設定!$D$8,IF(AND(設定!$D$8&lt;=L116,設定!$D$8&lt;J116),設定!$D$8,IF(AND(J116&lt;=L116,J116&lt;設定!$D$8),J116,IF(AND(L116&lt;=J116,J116&lt;設定!$D$8),J116,L116))))),0)&gt;40,ROUNDUP(IF(IF(IF(AND(設定!$D$8&lt;=L116,設定!$D$8&lt;J116),設定!$D$8,IF(AND(J116&lt;=L116,J116&lt;設定!$D$8),J116,IF(AND(L116&lt;=J116,J116&lt;設定!$D$8),J116,L116)))=0,設定!$D$8,IF(AND(設定!$D$8&lt;=L116,設定!$D$8&lt;J116),設定!$D$8,IF(AND(J116&lt;=L116,J116&lt;設定!$D$8),J116,IF(AND(L116&lt;=J116,J116&lt;設定!$D$8),J116,L116))))&lt;=H116,H116+1,IF(IF(AND(設定!$D$8&lt;=L116,設定!$D$8&lt;J116),設定!$D$8,IF(AND(J116&lt;=L116,J116&lt;設定!$D$8),J116,IF(AND(L116&lt;=J116,J116&lt;設定!$D$8),J116,L116)))=0,設定!$D$8,IF(AND(設定!$D$8&lt;=L116,設定!$D$8&lt;J116),設定!$D$8,IF(AND(J116&lt;=L116,J116&lt;設定!$D$8),J116,IF(AND(L116&lt;=J116,J116&lt;設定!$D$8),J116,L116))))),0),40)</f>
        <v>#DIV/0!</v>
      </c>
      <c r="O116" s="55">
        <f>IF(G116="標準",設定!$C$4,G116)</f>
        <v>5</v>
      </c>
      <c r="P116" s="45">
        <f t="shared" si="15"/>
        <v>0</v>
      </c>
      <c r="Q116" s="14">
        <f t="shared" si="16"/>
        <v>0</v>
      </c>
      <c r="R116" s="23">
        <f t="shared" si="24"/>
        <v>0</v>
      </c>
      <c r="S116" s="12">
        <f t="shared" si="17"/>
        <v>0</v>
      </c>
      <c r="T116" s="23">
        <f t="shared" si="18"/>
        <v>0</v>
      </c>
      <c r="U116" s="13">
        <f t="shared" si="19"/>
        <v>0</v>
      </c>
      <c r="V116" s="104" t="str">
        <f>INDEX(商品!Q:Q,MATCH(キーワード!D116,商品!D:D,0),1)</f>
        <v>-</v>
      </c>
      <c r="W116" s="15">
        <f t="shared" si="20"/>
        <v>0</v>
      </c>
      <c r="X116" s="22">
        <f>SUMIFS(当月ワード!$J$3:$J$1000,当月ワード!$D$3:$D$1000,キーワード!$D116,当月ワード!$E$3:$E$1000,キーワード!$F116)</f>
        <v>0</v>
      </c>
      <c r="Y116" s="23">
        <f>SUMIFS(前月ワード!$J$3:$J$1000,前月ワード!$D$3:$D$1000,キーワード!$D116,前月ワード!$E$3:$E$1000,キーワード!$F116)</f>
        <v>0</v>
      </c>
      <c r="Z116" s="23">
        <f>SUMIFS(前々月ワード!$J$3:$J$1000,前々月ワード!$D$3:$D$1000,キーワード!$D116,前々月ワード!$E$3:$E$1000,キーワード!$F116)</f>
        <v>0</v>
      </c>
      <c r="AA116" s="22">
        <f>SUMIFS(当月ワード!$W$3:$W$1000,当月ワード!$D$3:$D$1000,キーワード!$D116,当月ワード!$E$3:$E$1000,キーワード!$F116)</f>
        <v>0</v>
      </c>
      <c r="AB116" s="23">
        <f>SUMIFS(前月ワード!$W$3:$W$1000,前月ワード!$D$3:$D$1000,キーワード!$D116,前月ワード!$E$3:$E$1000,キーワード!$F116)</f>
        <v>0</v>
      </c>
      <c r="AC116" s="23">
        <f>SUMIFS(前々月ワード!$W$3:$W$1000,前々月ワード!$D$3:$D$1000,キーワード!$D116,前々月ワード!$E$3:$E$1000,キーワード!$F116)</f>
        <v>0</v>
      </c>
      <c r="AD116" s="23">
        <f t="shared" si="21"/>
        <v>0</v>
      </c>
      <c r="AE116" s="23">
        <f t="shared" si="21"/>
        <v>0</v>
      </c>
      <c r="AF116" s="23">
        <f t="shared" si="21"/>
        <v>0</v>
      </c>
      <c r="AG116" s="22">
        <f>SUMIFS(当月ワード!$X$3:$X$1000,当月ワード!$D$3:$D$1000,キーワード!$D116,当月ワード!$E$3:$E$1000,キーワード!$F116)</f>
        <v>0</v>
      </c>
      <c r="AH116" s="23">
        <f>SUMIFS(前月ワード!$X$3:$X$1000,前月ワード!$D$3:$D$1000,キーワード!$D116,前月ワード!$E$3:$E$1000,キーワード!$F116)</f>
        <v>0</v>
      </c>
      <c r="AI116" s="23">
        <f>SUMIFS(前々月ワード!$X$3:$X$1000,前々月ワード!$D$3:$D$1000,キーワード!$D116,前々月ワード!$E$3:$E$1000,キーワード!$F116)</f>
        <v>0</v>
      </c>
      <c r="AJ116" s="22">
        <f>SUMIFS(当月ワード!$I$3:$I$1000,当月ワード!$D$3:$D$1000,キーワード!$D116,当月ワード!$E$3:$E$1000,キーワード!$F116)</f>
        <v>0</v>
      </c>
      <c r="AK116" s="23">
        <f>SUMIFS(前月ワード!$I$3:$I$1000,前月ワード!$D$3:$D$1000,キーワード!$D116,前月ワード!$E$3:$E$1000,キーワード!$F116)</f>
        <v>0</v>
      </c>
      <c r="AL116" s="23">
        <f>SUMIFS(前々月ワード!$I$3:$I$1000,前々月ワード!$D$3:$D$1000,キーワード!$D116,前々月ワード!$E$3:$E$1000,キーワード!$F116)</f>
        <v>0</v>
      </c>
      <c r="AM116" s="13">
        <f t="shared" si="22"/>
        <v>0</v>
      </c>
      <c r="AN116" s="13">
        <f t="shared" si="22"/>
        <v>0</v>
      </c>
      <c r="AO116" s="13">
        <f t="shared" si="22"/>
        <v>0</v>
      </c>
      <c r="AP116" s="16">
        <f t="shared" si="23"/>
        <v>0</v>
      </c>
      <c r="AQ116" s="16">
        <f t="shared" si="23"/>
        <v>0</v>
      </c>
      <c r="AR116" s="17">
        <f t="shared" si="23"/>
        <v>0</v>
      </c>
    </row>
    <row r="117" spans="3:44" ht="36.65" customHeight="1">
      <c r="C117" s="20">
        <v>112</v>
      </c>
      <c r="D117" s="53">
        <f>現状ワード設定!B114</f>
        <v>0</v>
      </c>
      <c r="E117" s="26" t="str">
        <f>IFERROR(_xlfn.XLOOKUP($D117,現状商品設定!B:B,現状商品設定!C:C,"-"),"-")</f>
        <v>-</v>
      </c>
      <c r="F117" s="56">
        <f>現状ワード設定!G114</f>
        <v>0</v>
      </c>
      <c r="G117" s="60" t="s">
        <v>46</v>
      </c>
      <c r="H117" s="47" t="str">
        <f>IFERROR(_xlfn.XLOOKUP(D117,商品!$D:$D,商品!$H:$H),"")</f>
        <v/>
      </c>
      <c r="I117" s="50" t="str">
        <f>IFERROR(_xlfn.XLOOKUP(D117&amp;F117,現状ワード設定!J:J,現状ワード設定!H:H),"")</f>
        <v/>
      </c>
      <c r="J117" s="47" t="str">
        <f>IFERROR(_xlfn.XLOOKUP(D117&amp;F117,現状ワード設定!J:J,現状ワード設定!I:I),"")</f>
        <v/>
      </c>
      <c r="K117" s="47" t="e">
        <f>IF(AND(T117&gt;=設定!$C$12,W117&gt;=O117),I117*(1+設定!$F$12),IF(AND(T117&gt;=設定!$C$13,W117&lt;O117),I117*(1+設定!$F$13),IF(AND(T117&lt;設定!$C$14,U117&gt;=設定!$E$14),I117*(1+設定!$F$14),IF(AND(T117&lt;設定!$C$15,U117&lt;設定!$E$15),I117*(1+設定!$F$15),"除外"))))</f>
        <v>#VALUE!</v>
      </c>
      <c r="L117" s="58" t="e">
        <f ca="1">IF(消化率!$I$5&lt;1,K117*消化率!$I$5,IF(U117*V117/(K117*消化率!$I$5)&gt;O117,K117*消化率!$I$5,M117))</f>
        <v>#DIV/0!</v>
      </c>
      <c r="M117" s="58" t="e">
        <f t="shared" si="14"/>
        <v>#VALUE!</v>
      </c>
      <c r="N117" s="58" t="e">
        <f ca="1">IF(ROUNDUP(IF(IF(IF(AND(設定!$D$8&lt;=L117,設定!$D$8&lt;J117),設定!$D$8,IF(AND(J117&lt;=L117,J117&lt;設定!$D$8),J117,IF(AND(L117&lt;=J117,J117&lt;設定!$D$8),J117,L117)))=0,設定!$D$8,IF(AND(設定!$D$8&lt;=L117,設定!$D$8&lt;J117),設定!$D$8,IF(AND(J117&lt;=L117,J117&lt;設定!$D$8),J117,IF(AND(L117&lt;=J117,J117&lt;設定!$D$8),J117,L117))))&lt;=H117,H117+1,IF(IF(AND(設定!$D$8&lt;=L117,設定!$D$8&lt;J117),設定!$D$8,IF(AND(J117&lt;=L117,J117&lt;設定!$D$8),J117,IF(AND(L117&lt;=J117,J117&lt;設定!$D$8),J117,L117)))=0,設定!$D$8,IF(AND(設定!$D$8&lt;=L117,設定!$D$8&lt;J117),設定!$D$8,IF(AND(J117&lt;=L117,J117&lt;設定!$D$8),J117,IF(AND(L117&lt;=J117,J117&lt;設定!$D$8),J117,L117))))),0)&gt;40,ROUNDUP(IF(IF(IF(AND(設定!$D$8&lt;=L117,設定!$D$8&lt;J117),設定!$D$8,IF(AND(J117&lt;=L117,J117&lt;設定!$D$8),J117,IF(AND(L117&lt;=J117,J117&lt;設定!$D$8),J117,L117)))=0,設定!$D$8,IF(AND(設定!$D$8&lt;=L117,設定!$D$8&lt;J117),設定!$D$8,IF(AND(J117&lt;=L117,J117&lt;設定!$D$8),J117,IF(AND(L117&lt;=J117,J117&lt;設定!$D$8),J117,L117))))&lt;=H117,H117+1,IF(IF(AND(設定!$D$8&lt;=L117,設定!$D$8&lt;J117),設定!$D$8,IF(AND(J117&lt;=L117,J117&lt;設定!$D$8),J117,IF(AND(L117&lt;=J117,J117&lt;設定!$D$8),J117,L117)))=0,設定!$D$8,IF(AND(設定!$D$8&lt;=L117,設定!$D$8&lt;J117),設定!$D$8,IF(AND(J117&lt;=L117,J117&lt;設定!$D$8),J117,IF(AND(L117&lt;=J117,J117&lt;設定!$D$8),J117,L117))))),0),40)</f>
        <v>#DIV/0!</v>
      </c>
      <c r="O117" s="55">
        <f>IF(G117="標準",設定!$C$4,G117)</f>
        <v>5</v>
      </c>
      <c r="P117" s="45">
        <f t="shared" si="15"/>
        <v>0</v>
      </c>
      <c r="Q117" s="14">
        <f t="shared" si="16"/>
        <v>0</v>
      </c>
      <c r="R117" s="23">
        <f t="shared" si="24"/>
        <v>0</v>
      </c>
      <c r="S117" s="12">
        <f t="shared" si="17"/>
        <v>0</v>
      </c>
      <c r="T117" s="23">
        <f t="shared" si="18"/>
        <v>0</v>
      </c>
      <c r="U117" s="13">
        <f t="shared" si="19"/>
        <v>0</v>
      </c>
      <c r="V117" s="104" t="str">
        <f>INDEX(商品!Q:Q,MATCH(キーワード!D117,商品!D:D,0),1)</f>
        <v>-</v>
      </c>
      <c r="W117" s="15">
        <f t="shared" si="20"/>
        <v>0</v>
      </c>
      <c r="X117" s="22">
        <f>SUMIFS(当月ワード!$J$3:$J$1000,当月ワード!$D$3:$D$1000,キーワード!$D117,当月ワード!$E$3:$E$1000,キーワード!$F117)</f>
        <v>0</v>
      </c>
      <c r="Y117" s="23">
        <f>SUMIFS(前月ワード!$J$3:$J$1000,前月ワード!$D$3:$D$1000,キーワード!$D117,前月ワード!$E$3:$E$1000,キーワード!$F117)</f>
        <v>0</v>
      </c>
      <c r="Z117" s="23">
        <f>SUMIFS(前々月ワード!$J$3:$J$1000,前々月ワード!$D$3:$D$1000,キーワード!$D117,前々月ワード!$E$3:$E$1000,キーワード!$F117)</f>
        <v>0</v>
      </c>
      <c r="AA117" s="22">
        <f>SUMIFS(当月ワード!$W$3:$W$1000,当月ワード!$D$3:$D$1000,キーワード!$D117,当月ワード!$E$3:$E$1000,キーワード!$F117)</f>
        <v>0</v>
      </c>
      <c r="AB117" s="23">
        <f>SUMIFS(前月ワード!$W$3:$W$1000,前月ワード!$D$3:$D$1000,キーワード!$D117,前月ワード!$E$3:$E$1000,キーワード!$F117)</f>
        <v>0</v>
      </c>
      <c r="AC117" s="23">
        <f>SUMIFS(前々月ワード!$W$3:$W$1000,前々月ワード!$D$3:$D$1000,キーワード!$D117,前々月ワード!$E$3:$E$1000,キーワード!$F117)</f>
        <v>0</v>
      </c>
      <c r="AD117" s="23">
        <f t="shared" si="21"/>
        <v>0</v>
      </c>
      <c r="AE117" s="23">
        <f t="shared" si="21"/>
        <v>0</v>
      </c>
      <c r="AF117" s="23">
        <f t="shared" si="21"/>
        <v>0</v>
      </c>
      <c r="AG117" s="22">
        <f>SUMIFS(当月ワード!$X$3:$X$1000,当月ワード!$D$3:$D$1000,キーワード!$D117,当月ワード!$E$3:$E$1000,キーワード!$F117)</f>
        <v>0</v>
      </c>
      <c r="AH117" s="23">
        <f>SUMIFS(前月ワード!$X$3:$X$1000,前月ワード!$D$3:$D$1000,キーワード!$D117,前月ワード!$E$3:$E$1000,キーワード!$F117)</f>
        <v>0</v>
      </c>
      <c r="AI117" s="23">
        <f>SUMIFS(前々月ワード!$X$3:$X$1000,前々月ワード!$D$3:$D$1000,キーワード!$D117,前々月ワード!$E$3:$E$1000,キーワード!$F117)</f>
        <v>0</v>
      </c>
      <c r="AJ117" s="22">
        <f>SUMIFS(当月ワード!$I$3:$I$1000,当月ワード!$D$3:$D$1000,キーワード!$D117,当月ワード!$E$3:$E$1000,キーワード!$F117)</f>
        <v>0</v>
      </c>
      <c r="AK117" s="23">
        <f>SUMIFS(前月ワード!$I$3:$I$1000,前月ワード!$D$3:$D$1000,キーワード!$D117,前月ワード!$E$3:$E$1000,キーワード!$F117)</f>
        <v>0</v>
      </c>
      <c r="AL117" s="23">
        <f>SUMIFS(前々月ワード!$I$3:$I$1000,前々月ワード!$D$3:$D$1000,キーワード!$D117,前々月ワード!$E$3:$E$1000,キーワード!$F117)</f>
        <v>0</v>
      </c>
      <c r="AM117" s="13">
        <f t="shared" si="22"/>
        <v>0</v>
      </c>
      <c r="AN117" s="13">
        <f t="shared" si="22"/>
        <v>0</v>
      </c>
      <c r="AO117" s="13">
        <f t="shared" si="22"/>
        <v>0</v>
      </c>
      <c r="AP117" s="16">
        <f t="shared" si="23"/>
        <v>0</v>
      </c>
      <c r="AQ117" s="16">
        <f t="shared" si="23"/>
        <v>0</v>
      </c>
      <c r="AR117" s="17">
        <f t="shared" si="23"/>
        <v>0</v>
      </c>
    </row>
    <row r="118" spans="3:44" ht="36.65" customHeight="1">
      <c r="C118" s="20">
        <v>113</v>
      </c>
      <c r="D118" s="53">
        <f>現状ワード設定!B115</f>
        <v>0</v>
      </c>
      <c r="E118" s="26" t="str">
        <f>IFERROR(_xlfn.XLOOKUP($D118,現状商品設定!B:B,現状商品設定!C:C,"-"),"-")</f>
        <v>-</v>
      </c>
      <c r="F118" s="56">
        <f>現状ワード設定!G115</f>
        <v>0</v>
      </c>
      <c r="G118" s="60" t="s">
        <v>46</v>
      </c>
      <c r="H118" s="47" t="str">
        <f>IFERROR(_xlfn.XLOOKUP(D118,商品!$D:$D,商品!$H:$H),"")</f>
        <v/>
      </c>
      <c r="I118" s="50" t="str">
        <f>IFERROR(_xlfn.XLOOKUP(D118&amp;F118,現状ワード設定!J:J,現状ワード設定!H:H),"")</f>
        <v/>
      </c>
      <c r="J118" s="47" t="str">
        <f>IFERROR(_xlfn.XLOOKUP(D118&amp;F118,現状ワード設定!J:J,現状ワード設定!I:I),"")</f>
        <v/>
      </c>
      <c r="K118" s="47" t="e">
        <f>IF(AND(T118&gt;=設定!$C$12,W118&gt;=O118),I118*(1+設定!$F$12),IF(AND(T118&gt;=設定!$C$13,W118&lt;O118),I118*(1+設定!$F$13),IF(AND(T118&lt;設定!$C$14,U118&gt;=設定!$E$14),I118*(1+設定!$F$14),IF(AND(T118&lt;設定!$C$15,U118&lt;設定!$E$15),I118*(1+設定!$F$15),"除外"))))</f>
        <v>#VALUE!</v>
      </c>
      <c r="L118" s="58" t="e">
        <f ca="1">IF(消化率!$I$5&lt;1,K118*消化率!$I$5,IF(U118*V118/(K118*消化率!$I$5)&gt;O118,K118*消化率!$I$5,M118))</f>
        <v>#DIV/0!</v>
      </c>
      <c r="M118" s="58" t="e">
        <f t="shared" si="14"/>
        <v>#VALUE!</v>
      </c>
      <c r="N118" s="58" t="e">
        <f ca="1">IF(ROUNDUP(IF(IF(IF(AND(設定!$D$8&lt;=L118,設定!$D$8&lt;J118),設定!$D$8,IF(AND(J118&lt;=L118,J118&lt;設定!$D$8),J118,IF(AND(L118&lt;=J118,J118&lt;設定!$D$8),J118,L118)))=0,設定!$D$8,IF(AND(設定!$D$8&lt;=L118,設定!$D$8&lt;J118),設定!$D$8,IF(AND(J118&lt;=L118,J118&lt;設定!$D$8),J118,IF(AND(L118&lt;=J118,J118&lt;設定!$D$8),J118,L118))))&lt;=H118,H118+1,IF(IF(AND(設定!$D$8&lt;=L118,設定!$D$8&lt;J118),設定!$D$8,IF(AND(J118&lt;=L118,J118&lt;設定!$D$8),J118,IF(AND(L118&lt;=J118,J118&lt;設定!$D$8),J118,L118)))=0,設定!$D$8,IF(AND(設定!$D$8&lt;=L118,設定!$D$8&lt;J118),設定!$D$8,IF(AND(J118&lt;=L118,J118&lt;設定!$D$8),J118,IF(AND(L118&lt;=J118,J118&lt;設定!$D$8),J118,L118))))),0)&gt;40,ROUNDUP(IF(IF(IF(AND(設定!$D$8&lt;=L118,設定!$D$8&lt;J118),設定!$D$8,IF(AND(J118&lt;=L118,J118&lt;設定!$D$8),J118,IF(AND(L118&lt;=J118,J118&lt;設定!$D$8),J118,L118)))=0,設定!$D$8,IF(AND(設定!$D$8&lt;=L118,設定!$D$8&lt;J118),設定!$D$8,IF(AND(J118&lt;=L118,J118&lt;設定!$D$8),J118,IF(AND(L118&lt;=J118,J118&lt;設定!$D$8),J118,L118))))&lt;=H118,H118+1,IF(IF(AND(設定!$D$8&lt;=L118,設定!$D$8&lt;J118),設定!$D$8,IF(AND(J118&lt;=L118,J118&lt;設定!$D$8),J118,IF(AND(L118&lt;=J118,J118&lt;設定!$D$8),J118,L118)))=0,設定!$D$8,IF(AND(設定!$D$8&lt;=L118,設定!$D$8&lt;J118),設定!$D$8,IF(AND(J118&lt;=L118,J118&lt;設定!$D$8),J118,IF(AND(L118&lt;=J118,J118&lt;設定!$D$8),J118,L118))))),0),40)</f>
        <v>#DIV/0!</v>
      </c>
      <c r="O118" s="55">
        <f>IF(G118="標準",設定!$C$4,G118)</f>
        <v>5</v>
      </c>
      <c r="P118" s="45">
        <f t="shared" si="15"/>
        <v>0</v>
      </c>
      <c r="Q118" s="14">
        <f t="shared" si="16"/>
        <v>0</v>
      </c>
      <c r="R118" s="23">
        <f t="shared" si="24"/>
        <v>0</v>
      </c>
      <c r="S118" s="12">
        <f t="shared" si="17"/>
        <v>0</v>
      </c>
      <c r="T118" s="23">
        <f t="shared" si="18"/>
        <v>0</v>
      </c>
      <c r="U118" s="13">
        <f t="shared" si="19"/>
        <v>0</v>
      </c>
      <c r="V118" s="104" t="str">
        <f>INDEX(商品!Q:Q,MATCH(キーワード!D118,商品!D:D,0),1)</f>
        <v>-</v>
      </c>
      <c r="W118" s="15">
        <f t="shared" si="20"/>
        <v>0</v>
      </c>
      <c r="X118" s="22">
        <f>SUMIFS(当月ワード!$J$3:$J$1000,当月ワード!$D$3:$D$1000,キーワード!$D118,当月ワード!$E$3:$E$1000,キーワード!$F118)</f>
        <v>0</v>
      </c>
      <c r="Y118" s="23">
        <f>SUMIFS(前月ワード!$J$3:$J$1000,前月ワード!$D$3:$D$1000,キーワード!$D118,前月ワード!$E$3:$E$1000,キーワード!$F118)</f>
        <v>0</v>
      </c>
      <c r="Z118" s="23">
        <f>SUMIFS(前々月ワード!$J$3:$J$1000,前々月ワード!$D$3:$D$1000,キーワード!$D118,前々月ワード!$E$3:$E$1000,キーワード!$F118)</f>
        <v>0</v>
      </c>
      <c r="AA118" s="22">
        <f>SUMIFS(当月ワード!$W$3:$W$1000,当月ワード!$D$3:$D$1000,キーワード!$D118,当月ワード!$E$3:$E$1000,キーワード!$F118)</f>
        <v>0</v>
      </c>
      <c r="AB118" s="23">
        <f>SUMIFS(前月ワード!$W$3:$W$1000,前月ワード!$D$3:$D$1000,キーワード!$D118,前月ワード!$E$3:$E$1000,キーワード!$F118)</f>
        <v>0</v>
      </c>
      <c r="AC118" s="23">
        <f>SUMIFS(前々月ワード!$W$3:$W$1000,前々月ワード!$D$3:$D$1000,キーワード!$D118,前々月ワード!$E$3:$E$1000,キーワード!$F118)</f>
        <v>0</v>
      </c>
      <c r="AD118" s="23">
        <f t="shared" si="21"/>
        <v>0</v>
      </c>
      <c r="AE118" s="23">
        <f t="shared" si="21"/>
        <v>0</v>
      </c>
      <c r="AF118" s="23">
        <f t="shared" si="21"/>
        <v>0</v>
      </c>
      <c r="AG118" s="22">
        <f>SUMIFS(当月ワード!$X$3:$X$1000,当月ワード!$D$3:$D$1000,キーワード!$D118,当月ワード!$E$3:$E$1000,キーワード!$F118)</f>
        <v>0</v>
      </c>
      <c r="AH118" s="23">
        <f>SUMIFS(前月ワード!$X$3:$X$1000,前月ワード!$D$3:$D$1000,キーワード!$D118,前月ワード!$E$3:$E$1000,キーワード!$F118)</f>
        <v>0</v>
      </c>
      <c r="AI118" s="23">
        <f>SUMIFS(前々月ワード!$X$3:$X$1000,前々月ワード!$D$3:$D$1000,キーワード!$D118,前々月ワード!$E$3:$E$1000,キーワード!$F118)</f>
        <v>0</v>
      </c>
      <c r="AJ118" s="22">
        <f>SUMIFS(当月ワード!$I$3:$I$1000,当月ワード!$D$3:$D$1000,キーワード!$D118,当月ワード!$E$3:$E$1000,キーワード!$F118)</f>
        <v>0</v>
      </c>
      <c r="AK118" s="23">
        <f>SUMIFS(前月ワード!$I$3:$I$1000,前月ワード!$D$3:$D$1000,キーワード!$D118,前月ワード!$E$3:$E$1000,キーワード!$F118)</f>
        <v>0</v>
      </c>
      <c r="AL118" s="23">
        <f>SUMIFS(前々月ワード!$I$3:$I$1000,前々月ワード!$D$3:$D$1000,キーワード!$D118,前々月ワード!$E$3:$E$1000,キーワード!$F118)</f>
        <v>0</v>
      </c>
      <c r="AM118" s="13">
        <f t="shared" si="22"/>
        <v>0</v>
      </c>
      <c r="AN118" s="13">
        <f t="shared" si="22"/>
        <v>0</v>
      </c>
      <c r="AO118" s="13">
        <f t="shared" si="22"/>
        <v>0</v>
      </c>
      <c r="AP118" s="16">
        <f t="shared" si="23"/>
        <v>0</v>
      </c>
      <c r="AQ118" s="16">
        <f t="shared" si="23"/>
        <v>0</v>
      </c>
      <c r="AR118" s="17">
        <f t="shared" si="23"/>
        <v>0</v>
      </c>
    </row>
    <row r="119" spans="3:44" ht="36.65" customHeight="1">
      <c r="C119" s="20">
        <v>114</v>
      </c>
      <c r="D119" s="53">
        <f>現状ワード設定!B116</f>
        <v>0</v>
      </c>
      <c r="E119" s="26" t="str">
        <f>IFERROR(_xlfn.XLOOKUP($D119,現状商品設定!B:B,現状商品設定!C:C,"-"),"-")</f>
        <v>-</v>
      </c>
      <c r="F119" s="56">
        <f>現状ワード設定!G116</f>
        <v>0</v>
      </c>
      <c r="G119" s="60" t="s">
        <v>46</v>
      </c>
      <c r="H119" s="47" t="str">
        <f>IFERROR(_xlfn.XLOOKUP(D119,商品!$D:$D,商品!$H:$H),"")</f>
        <v/>
      </c>
      <c r="I119" s="50" t="str">
        <f>IFERROR(_xlfn.XLOOKUP(D119&amp;F119,現状ワード設定!J:J,現状ワード設定!H:H),"")</f>
        <v/>
      </c>
      <c r="J119" s="47" t="str">
        <f>IFERROR(_xlfn.XLOOKUP(D119&amp;F119,現状ワード設定!J:J,現状ワード設定!I:I),"")</f>
        <v/>
      </c>
      <c r="K119" s="47" t="e">
        <f>IF(AND(T119&gt;=設定!$C$12,W119&gt;=O119),I119*(1+設定!$F$12),IF(AND(T119&gt;=設定!$C$13,W119&lt;O119),I119*(1+設定!$F$13),IF(AND(T119&lt;設定!$C$14,U119&gt;=設定!$E$14),I119*(1+設定!$F$14),IF(AND(T119&lt;設定!$C$15,U119&lt;設定!$E$15),I119*(1+設定!$F$15),"除外"))))</f>
        <v>#VALUE!</v>
      </c>
      <c r="L119" s="58" t="e">
        <f ca="1">IF(消化率!$I$5&lt;1,K119*消化率!$I$5,IF(U119*V119/(K119*消化率!$I$5)&gt;O119,K119*消化率!$I$5,M119))</f>
        <v>#DIV/0!</v>
      </c>
      <c r="M119" s="58" t="e">
        <f t="shared" si="14"/>
        <v>#VALUE!</v>
      </c>
      <c r="N119" s="58" t="e">
        <f ca="1">IF(ROUNDUP(IF(IF(IF(AND(設定!$D$8&lt;=L119,設定!$D$8&lt;J119),設定!$D$8,IF(AND(J119&lt;=L119,J119&lt;設定!$D$8),J119,IF(AND(L119&lt;=J119,J119&lt;設定!$D$8),J119,L119)))=0,設定!$D$8,IF(AND(設定!$D$8&lt;=L119,設定!$D$8&lt;J119),設定!$D$8,IF(AND(J119&lt;=L119,J119&lt;設定!$D$8),J119,IF(AND(L119&lt;=J119,J119&lt;設定!$D$8),J119,L119))))&lt;=H119,H119+1,IF(IF(AND(設定!$D$8&lt;=L119,設定!$D$8&lt;J119),設定!$D$8,IF(AND(J119&lt;=L119,J119&lt;設定!$D$8),J119,IF(AND(L119&lt;=J119,J119&lt;設定!$D$8),J119,L119)))=0,設定!$D$8,IF(AND(設定!$D$8&lt;=L119,設定!$D$8&lt;J119),設定!$D$8,IF(AND(J119&lt;=L119,J119&lt;設定!$D$8),J119,IF(AND(L119&lt;=J119,J119&lt;設定!$D$8),J119,L119))))),0)&gt;40,ROUNDUP(IF(IF(IF(AND(設定!$D$8&lt;=L119,設定!$D$8&lt;J119),設定!$D$8,IF(AND(J119&lt;=L119,J119&lt;設定!$D$8),J119,IF(AND(L119&lt;=J119,J119&lt;設定!$D$8),J119,L119)))=0,設定!$D$8,IF(AND(設定!$D$8&lt;=L119,設定!$D$8&lt;J119),設定!$D$8,IF(AND(J119&lt;=L119,J119&lt;設定!$D$8),J119,IF(AND(L119&lt;=J119,J119&lt;設定!$D$8),J119,L119))))&lt;=H119,H119+1,IF(IF(AND(設定!$D$8&lt;=L119,設定!$D$8&lt;J119),設定!$D$8,IF(AND(J119&lt;=L119,J119&lt;設定!$D$8),J119,IF(AND(L119&lt;=J119,J119&lt;設定!$D$8),J119,L119)))=0,設定!$D$8,IF(AND(設定!$D$8&lt;=L119,設定!$D$8&lt;J119),設定!$D$8,IF(AND(J119&lt;=L119,J119&lt;設定!$D$8),J119,IF(AND(L119&lt;=J119,J119&lt;設定!$D$8),J119,L119))))),0),40)</f>
        <v>#DIV/0!</v>
      </c>
      <c r="O119" s="55">
        <f>IF(G119="標準",設定!$C$4,G119)</f>
        <v>5</v>
      </c>
      <c r="P119" s="45">
        <f t="shared" si="15"/>
        <v>0</v>
      </c>
      <c r="Q119" s="14">
        <f t="shared" si="16"/>
        <v>0</v>
      </c>
      <c r="R119" s="23">
        <f t="shared" si="24"/>
        <v>0</v>
      </c>
      <c r="S119" s="12">
        <f t="shared" si="17"/>
        <v>0</v>
      </c>
      <c r="T119" s="23">
        <f t="shared" si="18"/>
        <v>0</v>
      </c>
      <c r="U119" s="13">
        <f t="shared" si="19"/>
        <v>0</v>
      </c>
      <c r="V119" s="104" t="str">
        <f>INDEX(商品!Q:Q,MATCH(キーワード!D119,商品!D:D,0),1)</f>
        <v>-</v>
      </c>
      <c r="W119" s="15">
        <f t="shared" si="20"/>
        <v>0</v>
      </c>
      <c r="X119" s="22">
        <f>SUMIFS(当月ワード!$J$3:$J$1000,当月ワード!$D$3:$D$1000,キーワード!$D119,当月ワード!$E$3:$E$1000,キーワード!$F119)</f>
        <v>0</v>
      </c>
      <c r="Y119" s="23">
        <f>SUMIFS(前月ワード!$J$3:$J$1000,前月ワード!$D$3:$D$1000,キーワード!$D119,前月ワード!$E$3:$E$1000,キーワード!$F119)</f>
        <v>0</v>
      </c>
      <c r="Z119" s="23">
        <f>SUMIFS(前々月ワード!$J$3:$J$1000,前々月ワード!$D$3:$D$1000,キーワード!$D119,前々月ワード!$E$3:$E$1000,キーワード!$F119)</f>
        <v>0</v>
      </c>
      <c r="AA119" s="22">
        <f>SUMIFS(当月ワード!$W$3:$W$1000,当月ワード!$D$3:$D$1000,キーワード!$D119,当月ワード!$E$3:$E$1000,キーワード!$F119)</f>
        <v>0</v>
      </c>
      <c r="AB119" s="23">
        <f>SUMIFS(前月ワード!$W$3:$W$1000,前月ワード!$D$3:$D$1000,キーワード!$D119,前月ワード!$E$3:$E$1000,キーワード!$F119)</f>
        <v>0</v>
      </c>
      <c r="AC119" s="23">
        <f>SUMIFS(前々月ワード!$W$3:$W$1000,前々月ワード!$D$3:$D$1000,キーワード!$D119,前々月ワード!$E$3:$E$1000,キーワード!$F119)</f>
        <v>0</v>
      </c>
      <c r="AD119" s="23">
        <f t="shared" si="21"/>
        <v>0</v>
      </c>
      <c r="AE119" s="23">
        <f t="shared" si="21"/>
        <v>0</v>
      </c>
      <c r="AF119" s="23">
        <f t="shared" si="21"/>
        <v>0</v>
      </c>
      <c r="AG119" s="22">
        <f>SUMIFS(当月ワード!$X$3:$X$1000,当月ワード!$D$3:$D$1000,キーワード!$D119,当月ワード!$E$3:$E$1000,キーワード!$F119)</f>
        <v>0</v>
      </c>
      <c r="AH119" s="23">
        <f>SUMIFS(前月ワード!$X$3:$X$1000,前月ワード!$D$3:$D$1000,キーワード!$D119,前月ワード!$E$3:$E$1000,キーワード!$F119)</f>
        <v>0</v>
      </c>
      <c r="AI119" s="23">
        <f>SUMIFS(前々月ワード!$X$3:$X$1000,前々月ワード!$D$3:$D$1000,キーワード!$D119,前々月ワード!$E$3:$E$1000,キーワード!$F119)</f>
        <v>0</v>
      </c>
      <c r="AJ119" s="22">
        <f>SUMIFS(当月ワード!$I$3:$I$1000,当月ワード!$D$3:$D$1000,キーワード!$D119,当月ワード!$E$3:$E$1000,キーワード!$F119)</f>
        <v>0</v>
      </c>
      <c r="AK119" s="23">
        <f>SUMIFS(前月ワード!$I$3:$I$1000,前月ワード!$D$3:$D$1000,キーワード!$D119,前月ワード!$E$3:$E$1000,キーワード!$F119)</f>
        <v>0</v>
      </c>
      <c r="AL119" s="23">
        <f>SUMIFS(前々月ワード!$I$3:$I$1000,前々月ワード!$D$3:$D$1000,キーワード!$D119,前々月ワード!$E$3:$E$1000,キーワード!$F119)</f>
        <v>0</v>
      </c>
      <c r="AM119" s="13">
        <f t="shared" si="22"/>
        <v>0</v>
      </c>
      <c r="AN119" s="13">
        <f t="shared" si="22"/>
        <v>0</v>
      </c>
      <c r="AO119" s="13">
        <f t="shared" si="22"/>
        <v>0</v>
      </c>
      <c r="AP119" s="16">
        <f t="shared" si="23"/>
        <v>0</v>
      </c>
      <c r="AQ119" s="16">
        <f t="shared" si="23"/>
        <v>0</v>
      </c>
      <c r="AR119" s="17">
        <f t="shared" si="23"/>
        <v>0</v>
      </c>
    </row>
    <row r="120" spans="3:44" ht="36.65" customHeight="1">
      <c r="C120" s="20">
        <v>115</v>
      </c>
      <c r="D120" s="53">
        <f>現状ワード設定!B117</f>
        <v>0</v>
      </c>
      <c r="E120" s="26" t="str">
        <f>IFERROR(_xlfn.XLOOKUP($D120,現状商品設定!B:B,現状商品設定!C:C,"-"),"-")</f>
        <v>-</v>
      </c>
      <c r="F120" s="56">
        <f>現状ワード設定!G117</f>
        <v>0</v>
      </c>
      <c r="G120" s="60" t="s">
        <v>46</v>
      </c>
      <c r="H120" s="47" t="str">
        <f>IFERROR(_xlfn.XLOOKUP(D120,商品!$D:$D,商品!$H:$H),"")</f>
        <v/>
      </c>
      <c r="I120" s="50" t="str">
        <f>IFERROR(_xlfn.XLOOKUP(D120&amp;F120,現状ワード設定!J:J,現状ワード設定!H:H),"")</f>
        <v/>
      </c>
      <c r="J120" s="47" t="str">
        <f>IFERROR(_xlfn.XLOOKUP(D120&amp;F120,現状ワード設定!J:J,現状ワード設定!I:I),"")</f>
        <v/>
      </c>
      <c r="K120" s="47" t="e">
        <f>IF(AND(T120&gt;=設定!$C$12,W120&gt;=O120),I120*(1+設定!$F$12),IF(AND(T120&gt;=設定!$C$13,W120&lt;O120),I120*(1+設定!$F$13),IF(AND(T120&lt;設定!$C$14,U120&gt;=設定!$E$14),I120*(1+設定!$F$14),IF(AND(T120&lt;設定!$C$15,U120&lt;設定!$E$15),I120*(1+設定!$F$15),"除外"))))</f>
        <v>#VALUE!</v>
      </c>
      <c r="L120" s="58" t="e">
        <f ca="1">IF(消化率!$I$5&lt;1,K120*消化率!$I$5,IF(U120*V120/(K120*消化率!$I$5)&gt;O120,K120*消化率!$I$5,M120))</f>
        <v>#DIV/0!</v>
      </c>
      <c r="M120" s="58" t="e">
        <f t="shared" si="14"/>
        <v>#VALUE!</v>
      </c>
      <c r="N120" s="58" t="e">
        <f ca="1">IF(ROUNDUP(IF(IF(IF(AND(設定!$D$8&lt;=L120,設定!$D$8&lt;J120),設定!$D$8,IF(AND(J120&lt;=L120,J120&lt;設定!$D$8),J120,IF(AND(L120&lt;=J120,J120&lt;設定!$D$8),J120,L120)))=0,設定!$D$8,IF(AND(設定!$D$8&lt;=L120,設定!$D$8&lt;J120),設定!$D$8,IF(AND(J120&lt;=L120,J120&lt;設定!$D$8),J120,IF(AND(L120&lt;=J120,J120&lt;設定!$D$8),J120,L120))))&lt;=H120,H120+1,IF(IF(AND(設定!$D$8&lt;=L120,設定!$D$8&lt;J120),設定!$D$8,IF(AND(J120&lt;=L120,J120&lt;設定!$D$8),J120,IF(AND(L120&lt;=J120,J120&lt;設定!$D$8),J120,L120)))=0,設定!$D$8,IF(AND(設定!$D$8&lt;=L120,設定!$D$8&lt;J120),設定!$D$8,IF(AND(J120&lt;=L120,J120&lt;設定!$D$8),J120,IF(AND(L120&lt;=J120,J120&lt;設定!$D$8),J120,L120))))),0)&gt;40,ROUNDUP(IF(IF(IF(AND(設定!$D$8&lt;=L120,設定!$D$8&lt;J120),設定!$D$8,IF(AND(J120&lt;=L120,J120&lt;設定!$D$8),J120,IF(AND(L120&lt;=J120,J120&lt;設定!$D$8),J120,L120)))=0,設定!$D$8,IF(AND(設定!$D$8&lt;=L120,設定!$D$8&lt;J120),設定!$D$8,IF(AND(J120&lt;=L120,J120&lt;設定!$D$8),J120,IF(AND(L120&lt;=J120,J120&lt;設定!$D$8),J120,L120))))&lt;=H120,H120+1,IF(IF(AND(設定!$D$8&lt;=L120,設定!$D$8&lt;J120),設定!$D$8,IF(AND(J120&lt;=L120,J120&lt;設定!$D$8),J120,IF(AND(L120&lt;=J120,J120&lt;設定!$D$8),J120,L120)))=0,設定!$D$8,IF(AND(設定!$D$8&lt;=L120,設定!$D$8&lt;J120),設定!$D$8,IF(AND(J120&lt;=L120,J120&lt;設定!$D$8),J120,IF(AND(L120&lt;=J120,J120&lt;設定!$D$8),J120,L120))))),0),40)</f>
        <v>#DIV/0!</v>
      </c>
      <c r="O120" s="55">
        <f>IF(G120="標準",設定!$C$4,G120)</f>
        <v>5</v>
      </c>
      <c r="P120" s="45">
        <f t="shared" si="15"/>
        <v>0</v>
      </c>
      <c r="Q120" s="14">
        <f t="shared" si="16"/>
        <v>0</v>
      </c>
      <c r="R120" s="23">
        <f t="shared" si="24"/>
        <v>0</v>
      </c>
      <c r="S120" s="12">
        <f t="shared" si="17"/>
        <v>0</v>
      </c>
      <c r="T120" s="23">
        <f t="shared" si="18"/>
        <v>0</v>
      </c>
      <c r="U120" s="13">
        <f t="shared" si="19"/>
        <v>0</v>
      </c>
      <c r="V120" s="104" t="str">
        <f>INDEX(商品!Q:Q,MATCH(キーワード!D120,商品!D:D,0),1)</f>
        <v>-</v>
      </c>
      <c r="W120" s="15">
        <f t="shared" si="20"/>
        <v>0</v>
      </c>
      <c r="X120" s="22">
        <f>SUMIFS(当月ワード!$J$3:$J$1000,当月ワード!$D$3:$D$1000,キーワード!$D120,当月ワード!$E$3:$E$1000,キーワード!$F120)</f>
        <v>0</v>
      </c>
      <c r="Y120" s="23">
        <f>SUMIFS(前月ワード!$J$3:$J$1000,前月ワード!$D$3:$D$1000,キーワード!$D120,前月ワード!$E$3:$E$1000,キーワード!$F120)</f>
        <v>0</v>
      </c>
      <c r="Z120" s="23">
        <f>SUMIFS(前々月ワード!$J$3:$J$1000,前々月ワード!$D$3:$D$1000,キーワード!$D120,前々月ワード!$E$3:$E$1000,キーワード!$F120)</f>
        <v>0</v>
      </c>
      <c r="AA120" s="22">
        <f>SUMIFS(当月ワード!$W$3:$W$1000,当月ワード!$D$3:$D$1000,キーワード!$D120,当月ワード!$E$3:$E$1000,キーワード!$F120)</f>
        <v>0</v>
      </c>
      <c r="AB120" s="23">
        <f>SUMIFS(前月ワード!$W$3:$W$1000,前月ワード!$D$3:$D$1000,キーワード!$D120,前月ワード!$E$3:$E$1000,キーワード!$F120)</f>
        <v>0</v>
      </c>
      <c r="AC120" s="23">
        <f>SUMIFS(前々月ワード!$W$3:$W$1000,前々月ワード!$D$3:$D$1000,キーワード!$D120,前々月ワード!$E$3:$E$1000,キーワード!$F120)</f>
        <v>0</v>
      </c>
      <c r="AD120" s="23">
        <f t="shared" si="21"/>
        <v>0</v>
      </c>
      <c r="AE120" s="23">
        <f t="shared" si="21"/>
        <v>0</v>
      </c>
      <c r="AF120" s="23">
        <f t="shared" si="21"/>
        <v>0</v>
      </c>
      <c r="AG120" s="22">
        <f>SUMIFS(当月ワード!$X$3:$X$1000,当月ワード!$D$3:$D$1000,キーワード!$D120,当月ワード!$E$3:$E$1000,キーワード!$F120)</f>
        <v>0</v>
      </c>
      <c r="AH120" s="23">
        <f>SUMIFS(前月ワード!$X$3:$X$1000,前月ワード!$D$3:$D$1000,キーワード!$D120,前月ワード!$E$3:$E$1000,キーワード!$F120)</f>
        <v>0</v>
      </c>
      <c r="AI120" s="23">
        <f>SUMIFS(前々月ワード!$X$3:$X$1000,前々月ワード!$D$3:$D$1000,キーワード!$D120,前々月ワード!$E$3:$E$1000,キーワード!$F120)</f>
        <v>0</v>
      </c>
      <c r="AJ120" s="22">
        <f>SUMIFS(当月ワード!$I$3:$I$1000,当月ワード!$D$3:$D$1000,キーワード!$D120,当月ワード!$E$3:$E$1000,キーワード!$F120)</f>
        <v>0</v>
      </c>
      <c r="AK120" s="23">
        <f>SUMIFS(前月ワード!$I$3:$I$1000,前月ワード!$D$3:$D$1000,キーワード!$D120,前月ワード!$E$3:$E$1000,キーワード!$F120)</f>
        <v>0</v>
      </c>
      <c r="AL120" s="23">
        <f>SUMIFS(前々月ワード!$I$3:$I$1000,前々月ワード!$D$3:$D$1000,キーワード!$D120,前々月ワード!$E$3:$E$1000,キーワード!$F120)</f>
        <v>0</v>
      </c>
      <c r="AM120" s="13">
        <f t="shared" si="22"/>
        <v>0</v>
      </c>
      <c r="AN120" s="13">
        <f t="shared" si="22"/>
        <v>0</v>
      </c>
      <c r="AO120" s="13">
        <f t="shared" si="22"/>
        <v>0</v>
      </c>
      <c r="AP120" s="16">
        <f t="shared" si="23"/>
        <v>0</v>
      </c>
      <c r="AQ120" s="16">
        <f t="shared" si="23"/>
        <v>0</v>
      </c>
      <c r="AR120" s="17">
        <f t="shared" si="23"/>
        <v>0</v>
      </c>
    </row>
    <row r="121" spans="3:44" ht="36.65" customHeight="1">
      <c r="C121" s="20">
        <v>116</v>
      </c>
      <c r="D121" s="53">
        <f>現状ワード設定!B118</f>
        <v>0</v>
      </c>
      <c r="E121" s="26" t="str">
        <f>IFERROR(_xlfn.XLOOKUP($D121,現状商品設定!B:B,現状商品設定!C:C,"-"),"-")</f>
        <v>-</v>
      </c>
      <c r="F121" s="56">
        <f>現状ワード設定!G118</f>
        <v>0</v>
      </c>
      <c r="G121" s="60" t="s">
        <v>46</v>
      </c>
      <c r="H121" s="47" t="str">
        <f>IFERROR(_xlfn.XLOOKUP(D121,商品!$D:$D,商品!$H:$H),"")</f>
        <v/>
      </c>
      <c r="I121" s="50" t="str">
        <f>IFERROR(_xlfn.XLOOKUP(D121&amp;F121,現状ワード設定!J:J,現状ワード設定!H:H),"")</f>
        <v/>
      </c>
      <c r="J121" s="47" t="str">
        <f>IFERROR(_xlfn.XLOOKUP(D121&amp;F121,現状ワード設定!J:J,現状ワード設定!I:I),"")</f>
        <v/>
      </c>
      <c r="K121" s="47" t="e">
        <f>IF(AND(T121&gt;=設定!$C$12,W121&gt;=O121),I121*(1+設定!$F$12),IF(AND(T121&gt;=設定!$C$13,W121&lt;O121),I121*(1+設定!$F$13),IF(AND(T121&lt;設定!$C$14,U121&gt;=設定!$E$14),I121*(1+設定!$F$14),IF(AND(T121&lt;設定!$C$15,U121&lt;設定!$E$15),I121*(1+設定!$F$15),"除外"))))</f>
        <v>#VALUE!</v>
      </c>
      <c r="L121" s="58" t="e">
        <f ca="1">IF(消化率!$I$5&lt;1,K121*消化率!$I$5,IF(U121*V121/(K121*消化率!$I$5)&gt;O121,K121*消化率!$I$5,M121))</f>
        <v>#DIV/0!</v>
      </c>
      <c r="M121" s="58" t="e">
        <f t="shared" si="14"/>
        <v>#VALUE!</v>
      </c>
      <c r="N121" s="58" t="e">
        <f ca="1">IF(ROUNDUP(IF(IF(IF(AND(設定!$D$8&lt;=L121,設定!$D$8&lt;J121),設定!$D$8,IF(AND(J121&lt;=L121,J121&lt;設定!$D$8),J121,IF(AND(L121&lt;=J121,J121&lt;設定!$D$8),J121,L121)))=0,設定!$D$8,IF(AND(設定!$D$8&lt;=L121,設定!$D$8&lt;J121),設定!$D$8,IF(AND(J121&lt;=L121,J121&lt;設定!$D$8),J121,IF(AND(L121&lt;=J121,J121&lt;設定!$D$8),J121,L121))))&lt;=H121,H121+1,IF(IF(AND(設定!$D$8&lt;=L121,設定!$D$8&lt;J121),設定!$D$8,IF(AND(J121&lt;=L121,J121&lt;設定!$D$8),J121,IF(AND(L121&lt;=J121,J121&lt;設定!$D$8),J121,L121)))=0,設定!$D$8,IF(AND(設定!$D$8&lt;=L121,設定!$D$8&lt;J121),設定!$D$8,IF(AND(J121&lt;=L121,J121&lt;設定!$D$8),J121,IF(AND(L121&lt;=J121,J121&lt;設定!$D$8),J121,L121))))),0)&gt;40,ROUNDUP(IF(IF(IF(AND(設定!$D$8&lt;=L121,設定!$D$8&lt;J121),設定!$D$8,IF(AND(J121&lt;=L121,J121&lt;設定!$D$8),J121,IF(AND(L121&lt;=J121,J121&lt;設定!$D$8),J121,L121)))=0,設定!$D$8,IF(AND(設定!$D$8&lt;=L121,設定!$D$8&lt;J121),設定!$D$8,IF(AND(J121&lt;=L121,J121&lt;設定!$D$8),J121,IF(AND(L121&lt;=J121,J121&lt;設定!$D$8),J121,L121))))&lt;=H121,H121+1,IF(IF(AND(設定!$D$8&lt;=L121,設定!$D$8&lt;J121),設定!$D$8,IF(AND(J121&lt;=L121,J121&lt;設定!$D$8),J121,IF(AND(L121&lt;=J121,J121&lt;設定!$D$8),J121,L121)))=0,設定!$D$8,IF(AND(設定!$D$8&lt;=L121,設定!$D$8&lt;J121),設定!$D$8,IF(AND(J121&lt;=L121,J121&lt;設定!$D$8),J121,IF(AND(L121&lt;=J121,J121&lt;設定!$D$8),J121,L121))))),0),40)</f>
        <v>#DIV/0!</v>
      </c>
      <c r="O121" s="55">
        <f>IF(G121="標準",設定!$C$4,G121)</f>
        <v>5</v>
      </c>
      <c r="P121" s="45">
        <f t="shared" si="15"/>
        <v>0</v>
      </c>
      <c r="Q121" s="14">
        <f t="shared" si="16"/>
        <v>0</v>
      </c>
      <c r="R121" s="23">
        <f t="shared" si="24"/>
        <v>0</v>
      </c>
      <c r="S121" s="12">
        <f t="shared" si="17"/>
        <v>0</v>
      </c>
      <c r="T121" s="23">
        <f t="shared" si="18"/>
        <v>0</v>
      </c>
      <c r="U121" s="13">
        <f t="shared" si="19"/>
        <v>0</v>
      </c>
      <c r="V121" s="104" t="str">
        <f>INDEX(商品!Q:Q,MATCH(キーワード!D121,商品!D:D,0),1)</f>
        <v>-</v>
      </c>
      <c r="W121" s="15">
        <f t="shared" si="20"/>
        <v>0</v>
      </c>
      <c r="X121" s="22">
        <f>SUMIFS(当月ワード!$J$3:$J$1000,当月ワード!$D$3:$D$1000,キーワード!$D121,当月ワード!$E$3:$E$1000,キーワード!$F121)</f>
        <v>0</v>
      </c>
      <c r="Y121" s="23">
        <f>SUMIFS(前月ワード!$J$3:$J$1000,前月ワード!$D$3:$D$1000,キーワード!$D121,前月ワード!$E$3:$E$1000,キーワード!$F121)</f>
        <v>0</v>
      </c>
      <c r="Z121" s="23">
        <f>SUMIFS(前々月ワード!$J$3:$J$1000,前々月ワード!$D$3:$D$1000,キーワード!$D121,前々月ワード!$E$3:$E$1000,キーワード!$F121)</f>
        <v>0</v>
      </c>
      <c r="AA121" s="22">
        <f>SUMIFS(当月ワード!$W$3:$W$1000,当月ワード!$D$3:$D$1000,キーワード!$D121,当月ワード!$E$3:$E$1000,キーワード!$F121)</f>
        <v>0</v>
      </c>
      <c r="AB121" s="23">
        <f>SUMIFS(前月ワード!$W$3:$W$1000,前月ワード!$D$3:$D$1000,キーワード!$D121,前月ワード!$E$3:$E$1000,キーワード!$F121)</f>
        <v>0</v>
      </c>
      <c r="AC121" s="23">
        <f>SUMIFS(前々月ワード!$W$3:$W$1000,前々月ワード!$D$3:$D$1000,キーワード!$D121,前々月ワード!$E$3:$E$1000,キーワード!$F121)</f>
        <v>0</v>
      </c>
      <c r="AD121" s="23">
        <f t="shared" si="21"/>
        <v>0</v>
      </c>
      <c r="AE121" s="23">
        <f t="shared" si="21"/>
        <v>0</v>
      </c>
      <c r="AF121" s="23">
        <f t="shared" si="21"/>
        <v>0</v>
      </c>
      <c r="AG121" s="22">
        <f>SUMIFS(当月ワード!$X$3:$X$1000,当月ワード!$D$3:$D$1000,キーワード!$D121,当月ワード!$E$3:$E$1000,キーワード!$F121)</f>
        <v>0</v>
      </c>
      <c r="AH121" s="23">
        <f>SUMIFS(前月ワード!$X$3:$X$1000,前月ワード!$D$3:$D$1000,キーワード!$D121,前月ワード!$E$3:$E$1000,キーワード!$F121)</f>
        <v>0</v>
      </c>
      <c r="AI121" s="23">
        <f>SUMIFS(前々月ワード!$X$3:$X$1000,前々月ワード!$D$3:$D$1000,キーワード!$D121,前々月ワード!$E$3:$E$1000,キーワード!$F121)</f>
        <v>0</v>
      </c>
      <c r="AJ121" s="22">
        <f>SUMIFS(当月ワード!$I$3:$I$1000,当月ワード!$D$3:$D$1000,キーワード!$D121,当月ワード!$E$3:$E$1000,キーワード!$F121)</f>
        <v>0</v>
      </c>
      <c r="AK121" s="23">
        <f>SUMIFS(前月ワード!$I$3:$I$1000,前月ワード!$D$3:$D$1000,キーワード!$D121,前月ワード!$E$3:$E$1000,キーワード!$F121)</f>
        <v>0</v>
      </c>
      <c r="AL121" s="23">
        <f>SUMIFS(前々月ワード!$I$3:$I$1000,前々月ワード!$D$3:$D$1000,キーワード!$D121,前々月ワード!$E$3:$E$1000,キーワード!$F121)</f>
        <v>0</v>
      </c>
      <c r="AM121" s="13">
        <f t="shared" si="22"/>
        <v>0</v>
      </c>
      <c r="AN121" s="13">
        <f t="shared" si="22"/>
        <v>0</v>
      </c>
      <c r="AO121" s="13">
        <f t="shared" si="22"/>
        <v>0</v>
      </c>
      <c r="AP121" s="16">
        <f t="shared" si="23"/>
        <v>0</v>
      </c>
      <c r="AQ121" s="16">
        <f t="shared" si="23"/>
        <v>0</v>
      </c>
      <c r="AR121" s="17">
        <f t="shared" si="23"/>
        <v>0</v>
      </c>
    </row>
    <row r="122" spans="3:44" ht="36.65" customHeight="1">
      <c r="C122" s="20">
        <v>117</v>
      </c>
      <c r="D122" s="53">
        <f>現状ワード設定!B119</f>
        <v>0</v>
      </c>
      <c r="E122" s="26" t="str">
        <f>IFERROR(_xlfn.XLOOKUP($D122,現状商品設定!B:B,現状商品設定!C:C,"-"),"-")</f>
        <v>-</v>
      </c>
      <c r="F122" s="56">
        <f>現状ワード設定!G119</f>
        <v>0</v>
      </c>
      <c r="G122" s="60" t="s">
        <v>46</v>
      </c>
      <c r="H122" s="47" t="str">
        <f>IFERROR(_xlfn.XLOOKUP(D122,商品!$D:$D,商品!$H:$H),"")</f>
        <v/>
      </c>
      <c r="I122" s="50" t="str">
        <f>IFERROR(_xlfn.XLOOKUP(D122&amp;F122,現状ワード設定!J:J,現状ワード設定!H:H),"")</f>
        <v/>
      </c>
      <c r="J122" s="47" t="str">
        <f>IFERROR(_xlfn.XLOOKUP(D122&amp;F122,現状ワード設定!J:J,現状ワード設定!I:I),"")</f>
        <v/>
      </c>
      <c r="K122" s="47" t="e">
        <f>IF(AND(T122&gt;=設定!$C$12,W122&gt;=O122),I122*(1+設定!$F$12),IF(AND(T122&gt;=設定!$C$13,W122&lt;O122),I122*(1+設定!$F$13),IF(AND(T122&lt;設定!$C$14,U122&gt;=設定!$E$14),I122*(1+設定!$F$14),IF(AND(T122&lt;設定!$C$15,U122&lt;設定!$E$15),I122*(1+設定!$F$15),"除外"))))</f>
        <v>#VALUE!</v>
      </c>
      <c r="L122" s="58" t="e">
        <f ca="1">IF(消化率!$I$5&lt;1,K122*消化率!$I$5,IF(U122*V122/(K122*消化率!$I$5)&gt;O122,K122*消化率!$I$5,M122))</f>
        <v>#DIV/0!</v>
      </c>
      <c r="M122" s="58" t="e">
        <f t="shared" si="14"/>
        <v>#VALUE!</v>
      </c>
      <c r="N122" s="58" t="e">
        <f ca="1">IF(ROUNDUP(IF(IF(IF(AND(設定!$D$8&lt;=L122,設定!$D$8&lt;J122),設定!$D$8,IF(AND(J122&lt;=L122,J122&lt;設定!$D$8),J122,IF(AND(L122&lt;=J122,J122&lt;設定!$D$8),J122,L122)))=0,設定!$D$8,IF(AND(設定!$D$8&lt;=L122,設定!$D$8&lt;J122),設定!$D$8,IF(AND(J122&lt;=L122,J122&lt;設定!$D$8),J122,IF(AND(L122&lt;=J122,J122&lt;設定!$D$8),J122,L122))))&lt;=H122,H122+1,IF(IF(AND(設定!$D$8&lt;=L122,設定!$D$8&lt;J122),設定!$D$8,IF(AND(J122&lt;=L122,J122&lt;設定!$D$8),J122,IF(AND(L122&lt;=J122,J122&lt;設定!$D$8),J122,L122)))=0,設定!$D$8,IF(AND(設定!$D$8&lt;=L122,設定!$D$8&lt;J122),設定!$D$8,IF(AND(J122&lt;=L122,J122&lt;設定!$D$8),J122,IF(AND(L122&lt;=J122,J122&lt;設定!$D$8),J122,L122))))),0)&gt;40,ROUNDUP(IF(IF(IF(AND(設定!$D$8&lt;=L122,設定!$D$8&lt;J122),設定!$D$8,IF(AND(J122&lt;=L122,J122&lt;設定!$D$8),J122,IF(AND(L122&lt;=J122,J122&lt;設定!$D$8),J122,L122)))=0,設定!$D$8,IF(AND(設定!$D$8&lt;=L122,設定!$D$8&lt;J122),設定!$D$8,IF(AND(J122&lt;=L122,J122&lt;設定!$D$8),J122,IF(AND(L122&lt;=J122,J122&lt;設定!$D$8),J122,L122))))&lt;=H122,H122+1,IF(IF(AND(設定!$D$8&lt;=L122,設定!$D$8&lt;J122),設定!$D$8,IF(AND(J122&lt;=L122,J122&lt;設定!$D$8),J122,IF(AND(L122&lt;=J122,J122&lt;設定!$D$8),J122,L122)))=0,設定!$D$8,IF(AND(設定!$D$8&lt;=L122,設定!$D$8&lt;J122),設定!$D$8,IF(AND(J122&lt;=L122,J122&lt;設定!$D$8),J122,IF(AND(L122&lt;=J122,J122&lt;設定!$D$8),J122,L122))))),0),40)</f>
        <v>#DIV/0!</v>
      </c>
      <c r="O122" s="55">
        <f>IF(G122="標準",設定!$C$4,G122)</f>
        <v>5</v>
      </c>
      <c r="P122" s="45">
        <f t="shared" si="15"/>
        <v>0</v>
      </c>
      <c r="Q122" s="14">
        <f t="shared" si="16"/>
        <v>0</v>
      </c>
      <c r="R122" s="23">
        <f t="shared" si="24"/>
        <v>0</v>
      </c>
      <c r="S122" s="12">
        <f t="shared" si="17"/>
        <v>0</v>
      </c>
      <c r="T122" s="23">
        <f t="shared" si="18"/>
        <v>0</v>
      </c>
      <c r="U122" s="13">
        <f t="shared" si="19"/>
        <v>0</v>
      </c>
      <c r="V122" s="104" t="str">
        <f>INDEX(商品!Q:Q,MATCH(キーワード!D122,商品!D:D,0),1)</f>
        <v>-</v>
      </c>
      <c r="W122" s="15">
        <f t="shared" si="20"/>
        <v>0</v>
      </c>
      <c r="X122" s="22">
        <f>SUMIFS(当月ワード!$J$3:$J$1000,当月ワード!$D$3:$D$1000,キーワード!$D122,当月ワード!$E$3:$E$1000,キーワード!$F122)</f>
        <v>0</v>
      </c>
      <c r="Y122" s="23">
        <f>SUMIFS(前月ワード!$J$3:$J$1000,前月ワード!$D$3:$D$1000,キーワード!$D122,前月ワード!$E$3:$E$1000,キーワード!$F122)</f>
        <v>0</v>
      </c>
      <c r="Z122" s="23">
        <f>SUMIFS(前々月ワード!$J$3:$J$1000,前々月ワード!$D$3:$D$1000,キーワード!$D122,前々月ワード!$E$3:$E$1000,キーワード!$F122)</f>
        <v>0</v>
      </c>
      <c r="AA122" s="22">
        <f>SUMIFS(当月ワード!$W$3:$W$1000,当月ワード!$D$3:$D$1000,キーワード!$D122,当月ワード!$E$3:$E$1000,キーワード!$F122)</f>
        <v>0</v>
      </c>
      <c r="AB122" s="23">
        <f>SUMIFS(前月ワード!$W$3:$W$1000,前月ワード!$D$3:$D$1000,キーワード!$D122,前月ワード!$E$3:$E$1000,キーワード!$F122)</f>
        <v>0</v>
      </c>
      <c r="AC122" s="23">
        <f>SUMIFS(前々月ワード!$W$3:$W$1000,前々月ワード!$D$3:$D$1000,キーワード!$D122,前々月ワード!$E$3:$E$1000,キーワード!$F122)</f>
        <v>0</v>
      </c>
      <c r="AD122" s="23">
        <f t="shared" si="21"/>
        <v>0</v>
      </c>
      <c r="AE122" s="23">
        <f t="shared" si="21"/>
        <v>0</v>
      </c>
      <c r="AF122" s="23">
        <f t="shared" si="21"/>
        <v>0</v>
      </c>
      <c r="AG122" s="22">
        <f>SUMIFS(当月ワード!$X$3:$X$1000,当月ワード!$D$3:$D$1000,キーワード!$D122,当月ワード!$E$3:$E$1000,キーワード!$F122)</f>
        <v>0</v>
      </c>
      <c r="AH122" s="23">
        <f>SUMIFS(前月ワード!$X$3:$X$1000,前月ワード!$D$3:$D$1000,キーワード!$D122,前月ワード!$E$3:$E$1000,キーワード!$F122)</f>
        <v>0</v>
      </c>
      <c r="AI122" s="23">
        <f>SUMIFS(前々月ワード!$X$3:$X$1000,前々月ワード!$D$3:$D$1000,キーワード!$D122,前々月ワード!$E$3:$E$1000,キーワード!$F122)</f>
        <v>0</v>
      </c>
      <c r="AJ122" s="22">
        <f>SUMIFS(当月ワード!$I$3:$I$1000,当月ワード!$D$3:$D$1000,キーワード!$D122,当月ワード!$E$3:$E$1000,キーワード!$F122)</f>
        <v>0</v>
      </c>
      <c r="AK122" s="23">
        <f>SUMIFS(前月ワード!$I$3:$I$1000,前月ワード!$D$3:$D$1000,キーワード!$D122,前月ワード!$E$3:$E$1000,キーワード!$F122)</f>
        <v>0</v>
      </c>
      <c r="AL122" s="23">
        <f>SUMIFS(前々月ワード!$I$3:$I$1000,前々月ワード!$D$3:$D$1000,キーワード!$D122,前々月ワード!$E$3:$E$1000,キーワード!$F122)</f>
        <v>0</v>
      </c>
      <c r="AM122" s="13">
        <f t="shared" si="22"/>
        <v>0</v>
      </c>
      <c r="AN122" s="13">
        <f t="shared" si="22"/>
        <v>0</v>
      </c>
      <c r="AO122" s="13">
        <f t="shared" si="22"/>
        <v>0</v>
      </c>
      <c r="AP122" s="16">
        <f t="shared" si="23"/>
        <v>0</v>
      </c>
      <c r="AQ122" s="16">
        <f t="shared" si="23"/>
        <v>0</v>
      </c>
      <c r="AR122" s="17">
        <f t="shared" si="23"/>
        <v>0</v>
      </c>
    </row>
    <row r="123" spans="3:44" ht="36.65" customHeight="1">
      <c r="C123" s="20">
        <v>118</v>
      </c>
      <c r="D123" s="53">
        <f>現状ワード設定!B120</f>
        <v>0</v>
      </c>
      <c r="E123" s="26" t="str">
        <f>IFERROR(_xlfn.XLOOKUP($D123,現状商品設定!B:B,現状商品設定!C:C,"-"),"-")</f>
        <v>-</v>
      </c>
      <c r="F123" s="56">
        <f>現状ワード設定!G120</f>
        <v>0</v>
      </c>
      <c r="G123" s="60" t="s">
        <v>46</v>
      </c>
      <c r="H123" s="47" t="str">
        <f>IFERROR(_xlfn.XLOOKUP(D123,商品!$D:$D,商品!$H:$H),"")</f>
        <v/>
      </c>
      <c r="I123" s="50" t="str">
        <f>IFERROR(_xlfn.XLOOKUP(D123&amp;F123,現状ワード設定!J:J,現状ワード設定!H:H),"")</f>
        <v/>
      </c>
      <c r="J123" s="47" t="str">
        <f>IFERROR(_xlfn.XLOOKUP(D123&amp;F123,現状ワード設定!J:J,現状ワード設定!I:I),"")</f>
        <v/>
      </c>
      <c r="K123" s="47" t="e">
        <f>IF(AND(T123&gt;=設定!$C$12,W123&gt;=O123),I123*(1+設定!$F$12),IF(AND(T123&gt;=設定!$C$13,W123&lt;O123),I123*(1+設定!$F$13),IF(AND(T123&lt;設定!$C$14,U123&gt;=設定!$E$14),I123*(1+設定!$F$14),IF(AND(T123&lt;設定!$C$15,U123&lt;設定!$E$15),I123*(1+設定!$F$15),"除外"))))</f>
        <v>#VALUE!</v>
      </c>
      <c r="L123" s="58" t="e">
        <f ca="1">IF(消化率!$I$5&lt;1,K123*消化率!$I$5,IF(U123*V123/(K123*消化率!$I$5)&gt;O123,K123*消化率!$I$5,M123))</f>
        <v>#DIV/0!</v>
      </c>
      <c r="M123" s="58" t="e">
        <f t="shared" si="14"/>
        <v>#VALUE!</v>
      </c>
      <c r="N123" s="58" t="e">
        <f ca="1">IF(ROUNDUP(IF(IF(IF(AND(設定!$D$8&lt;=L123,設定!$D$8&lt;J123),設定!$D$8,IF(AND(J123&lt;=L123,J123&lt;設定!$D$8),J123,IF(AND(L123&lt;=J123,J123&lt;設定!$D$8),J123,L123)))=0,設定!$D$8,IF(AND(設定!$D$8&lt;=L123,設定!$D$8&lt;J123),設定!$D$8,IF(AND(J123&lt;=L123,J123&lt;設定!$D$8),J123,IF(AND(L123&lt;=J123,J123&lt;設定!$D$8),J123,L123))))&lt;=H123,H123+1,IF(IF(AND(設定!$D$8&lt;=L123,設定!$D$8&lt;J123),設定!$D$8,IF(AND(J123&lt;=L123,J123&lt;設定!$D$8),J123,IF(AND(L123&lt;=J123,J123&lt;設定!$D$8),J123,L123)))=0,設定!$D$8,IF(AND(設定!$D$8&lt;=L123,設定!$D$8&lt;J123),設定!$D$8,IF(AND(J123&lt;=L123,J123&lt;設定!$D$8),J123,IF(AND(L123&lt;=J123,J123&lt;設定!$D$8),J123,L123))))),0)&gt;40,ROUNDUP(IF(IF(IF(AND(設定!$D$8&lt;=L123,設定!$D$8&lt;J123),設定!$D$8,IF(AND(J123&lt;=L123,J123&lt;設定!$D$8),J123,IF(AND(L123&lt;=J123,J123&lt;設定!$D$8),J123,L123)))=0,設定!$D$8,IF(AND(設定!$D$8&lt;=L123,設定!$D$8&lt;J123),設定!$D$8,IF(AND(J123&lt;=L123,J123&lt;設定!$D$8),J123,IF(AND(L123&lt;=J123,J123&lt;設定!$D$8),J123,L123))))&lt;=H123,H123+1,IF(IF(AND(設定!$D$8&lt;=L123,設定!$D$8&lt;J123),設定!$D$8,IF(AND(J123&lt;=L123,J123&lt;設定!$D$8),J123,IF(AND(L123&lt;=J123,J123&lt;設定!$D$8),J123,L123)))=0,設定!$D$8,IF(AND(設定!$D$8&lt;=L123,設定!$D$8&lt;J123),設定!$D$8,IF(AND(J123&lt;=L123,J123&lt;設定!$D$8),J123,IF(AND(L123&lt;=J123,J123&lt;設定!$D$8),J123,L123))))),0),40)</f>
        <v>#DIV/0!</v>
      </c>
      <c r="O123" s="55">
        <f>IF(G123="標準",設定!$C$4,G123)</f>
        <v>5</v>
      </c>
      <c r="P123" s="45">
        <f t="shared" si="15"/>
        <v>0</v>
      </c>
      <c r="Q123" s="14">
        <f t="shared" si="16"/>
        <v>0</v>
      </c>
      <c r="R123" s="23">
        <f t="shared" si="24"/>
        <v>0</v>
      </c>
      <c r="S123" s="12">
        <f t="shared" si="17"/>
        <v>0</v>
      </c>
      <c r="T123" s="23">
        <f t="shared" si="18"/>
        <v>0</v>
      </c>
      <c r="U123" s="13">
        <f t="shared" si="19"/>
        <v>0</v>
      </c>
      <c r="V123" s="104" t="str">
        <f>INDEX(商品!Q:Q,MATCH(キーワード!D123,商品!D:D,0),1)</f>
        <v>-</v>
      </c>
      <c r="W123" s="15">
        <f t="shared" si="20"/>
        <v>0</v>
      </c>
      <c r="X123" s="22">
        <f>SUMIFS(当月ワード!$J$3:$J$1000,当月ワード!$D$3:$D$1000,キーワード!$D123,当月ワード!$E$3:$E$1000,キーワード!$F123)</f>
        <v>0</v>
      </c>
      <c r="Y123" s="23">
        <f>SUMIFS(前月ワード!$J$3:$J$1000,前月ワード!$D$3:$D$1000,キーワード!$D123,前月ワード!$E$3:$E$1000,キーワード!$F123)</f>
        <v>0</v>
      </c>
      <c r="Z123" s="23">
        <f>SUMIFS(前々月ワード!$J$3:$J$1000,前々月ワード!$D$3:$D$1000,キーワード!$D123,前々月ワード!$E$3:$E$1000,キーワード!$F123)</f>
        <v>0</v>
      </c>
      <c r="AA123" s="22">
        <f>SUMIFS(当月ワード!$W$3:$W$1000,当月ワード!$D$3:$D$1000,キーワード!$D123,当月ワード!$E$3:$E$1000,キーワード!$F123)</f>
        <v>0</v>
      </c>
      <c r="AB123" s="23">
        <f>SUMIFS(前月ワード!$W$3:$W$1000,前月ワード!$D$3:$D$1000,キーワード!$D123,前月ワード!$E$3:$E$1000,キーワード!$F123)</f>
        <v>0</v>
      </c>
      <c r="AC123" s="23">
        <f>SUMIFS(前々月ワード!$W$3:$W$1000,前々月ワード!$D$3:$D$1000,キーワード!$D123,前々月ワード!$E$3:$E$1000,キーワード!$F123)</f>
        <v>0</v>
      </c>
      <c r="AD123" s="23">
        <f t="shared" si="21"/>
        <v>0</v>
      </c>
      <c r="AE123" s="23">
        <f t="shared" si="21"/>
        <v>0</v>
      </c>
      <c r="AF123" s="23">
        <f t="shared" si="21"/>
        <v>0</v>
      </c>
      <c r="AG123" s="22">
        <f>SUMIFS(当月ワード!$X$3:$X$1000,当月ワード!$D$3:$D$1000,キーワード!$D123,当月ワード!$E$3:$E$1000,キーワード!$F123)</f>
        <v>0</v>
      </c>
      <c r="AH123" s="23">
        <f>SUMIFS(前月ワード!$X$3:$X$1000,前月ワード!$D$3:$D$1000,キーワード!$D123,前月ワード!$E$3:$E$1000,キーワード!$F123)</f>
        <v>0</v>
      </c>
      <c r="AI123" s="23">
        <f>SUMIFS(前々月ワード!$X$3:$X$1000,前々月ワード!$D$3:$D$1000,キーワード!$D123,前々月ワード!$E$3:$E$1000,キーワード!$F123)</f>
        <v>0</v>
      </c>
      <c r="AJ123" s="22">
        <f>SUMIFS(当月ワード!$I$3:$I$1000,当月ワード!$D$3:$D$1000,キーワード!$D123,当月ワード!$E$3:$E$1000,キーワード!$F123)</f>
        <v>0</v>
      </c>
      <c r="AK123" s="23">
        <f>SUMIFS(前月ワード!$I$3:$I$1000,前月ワード!$D$3:$D$1000,キーワード!$D123,前月ワード!$E$3:$E$1000,キーワード!$F123)</f>
        <v>0</v>
      </c>
      <c r="AL123" s="23">
        <f>SUMIFS(前々月ワード!$I$3:$I$1000,前々月ワード!$D$3:$D$1000,キーワード!$D123,前々月ワード!$E$3:$E$1000,キーワード!$F123)</f>
        <v>0</v>
      </c>
      <c r="AM123" s="13">
        <f t="shared" si="22"/>
        <v>0</v>
      </c>
      <c r="AN123" s="13">
        <f t="shared" si="22"/>
        <v>0</v>
      </c>
      <c r="AO123" s="13">
        <f t="shared" si="22"/>
        <v>0</v>
      </c>
      <c r="AP123" s="16">
        <f t="shared" si="23"/>
        <v>0</v>
      </c>
      <c r="AQ123" s="16">
        <f t="shared" si="23"/>
        <v>0</v>
      </c>
      <c r="AR123" s="17">
        <f t="shared" si="23"/>
        <v>0</v>
      </c>
    </row>
    <row r="124" spans="3:44" ht="36.65" customHeight="1">
      <c r="C124" s="20">
        <v>119</v>
      </c>
      <c r="D124" s="53">
        <f>現状ワード設定!B121</f>
        <v>0</v>
      </c>
      <c r="E124" s="26" t="str">
        <f>IFERROR(_xlfn.XLOOKUP($D124,現状商品設定!B:B,現状商品設定!C:C,"-"),"-")</f>
        <v>-</v>
      </c>
      <c r="F124" s="56">
        <f>現状ワード設定!G121</f>
        <v>0</v>
      </c>
      <c r="G124" s="60" t="s">
        <v>46</v>
      </c>
      <c r="H124" s="47" t="str">
        <f>IFERROR(_xlfn.XLOOKUP(D124,商品!$D:$D,商品!$H:$H),"")</f>
        <v/>
      </c>
      <c r="I124" s="50" t="str">
        <f>IFERROR(_xlfn.XLOOKUP(D124&amp;F124,現状ワード設定!J:J,現状ワード設定!H:H),"")</f>
        <v/>
      </c>
      <c r="J124" s="47" t="str">
        <f>IFERROR(_xlfn.XLOOKUP(D124&amp;F124,現状ワード設定!J:J,現状ワード設定!I:I),"")</f>
        <v/>
      </c>
      <c r="K124" s="47" t="e">
        <f>IF(AND(T124&gt;=設定!$C$12,W124&gt;=O124),I124*(1+設定!$F$12),IF(AND(T124&gt;=設定!$C$13,W124&lt;O124),I124*(1+設定!$F$13),IF(AND(T124&lt;設定!$C$14,U124&gt;=設定!$E$14),I124*(1+設定!$F$14),IF(AND(T124&lt;設定!$C$15,U124&lt;設定!$E$15),I124*(1+設定!$F$15),"除外"))))</f>
        <v>#VALUE!</v>
      </c>
      <c r="L124" s="58" t="e">
        <f ca="1">IF(消化率!$I$5&lt;1,K124*消化率!$I$5,IF(U124*V124/(K124*消化率!$I$5)&gt;O124,K124*消化率!$I$5,M124))</f>
        <v>#DIV/0!</v>
      </c>
      <c r="M124" s="58" t="e">
        <f t="shared" si="14"/>
        <v>#VALUE!</v>
      </c>
      <c r="N124" s="58" t="e">
        <f ca="1">IF(ROUNDUP(IF(IF(IF(AND(設定!$D$8&lt;=L124,設定!$D$8&lt;J124),設定!$D$8,IF(AND(J124&lt;=L124,J124&lt;設定!$D$8),J124,IF(AND(L124&lt;=J124,J124&lt;設定!$D$8),J124,L124)))=0,設定!$D$8,IF(AND(設定!$D$8&lt;=L124,設定!$D$8&lt;J124),設定!$D$8,IF(AND(J124&lt;=L124,J124&lt;設定!$D$8),J124,IF(AND(L124&lt;=J124,J124&lt;設定!$D$8),J124,L124))))&lt;=H124,H124+1,IF(IF(AND(設定!$D$8&lt;=L124,設定!$D$8&lt;J124),設定!$D$8,IF(AND(J124&lt;=L124,J124&lt;設定!$D$8),J124,IF(AND(L124&lt;=J124,J124&lt;設定!$D$8),J124,L124)))=0,設定!$D$8,IF(AND(設定!$D$8&lt;=L124,設定!$D$8&lt;J124),設定!$D$8,IF(AND(J124&lt;=L124,J124&lt;設定!$D$8),J124,IF(AND(L124&lt;=J124,J124&lt;設定!$D$8),J124,L124))))),0)&gt;40,ROUNDUP(IF(IF(IF(AND(設定!$D$8&lt;=L124,設定!$D$8&lt;J124),設定!$D$8,IF(AND(J124&lt;=L124,J124&lt;設定!$D$8),J124,IF(AND(L124&lt;=J124,J124&lt;設定!$D$8),J124,L124)))=0,設定!$D$8,IF(AND(設定!$D$8&lt;=L124,設定!$D$8&lt;J124),設定!$D$8,IF(AND(J124&lt;=L124,J124&lt;設定!$D$8),J124,IF(AND(L124&lt;=J124,J124&lt;設定!$D$8),J124,L124))))&lt;=H124,H124+1,IF(IF(AND(設定!$D$8&lt;=L124,設定!$D$8&lt;J124),設定!$D$8,IF(AND(J124&lt;=L124,J124&lt;設定!$D$8),J124,IF(AND(L124&lt;=J124,J124&lt;設定!$D$8),J124,L124)))=0,設定!$D$8,IF(AND(設定!$D$8&lt;=L124,設定!$D$8&lt;J124),設定!$D$8,IF(AND(J124&lt;=L124,J124&lt;設定!$D$8),J124,IF(AND(L124&lt;=J124,J124&lt;設定!$D$8),J124,L124))))),0),40)</f>
        <v>#DIV/0!</v>
      </c>
      <c r="O124" s="55">
        <f>IF(G124="標準",設定!$C$4,G124)</f>
        <v>5</v>
      </c>
      <c r="P124" s="45">
        <f t="shared" si="15"/>
        <v>0</v>
      </c>
      <c r="Q124" s="14">
        <f t="shared" si="16"/>
        <v>0</v>
      </c>
      <c r="R124" s="23">
        <f t="shared" si="24"/>
        <v>0</v>
      </c>
      <c r="S124" s="12">
        <f t="shared" si="17"/>
        <v>0</v>
      </c>
      <c r="T124" s="23">
        <f t="shared" si="18"/>
        <v>0</v>
      </c>
      <c r="U124" s="13">
        <f t="shared" si="19"/>
        <v>0</v>
      </c>
      <c r="V124" s="104" t="str">
        <f>INDEX(商品!Q:Q,MATCH(キーワード!D124,商品!D:D,0),1)</f>
        <v>-</v>
      </c>
      <c r="W124" s="15">
        <f t="shared" si="20"/>
        <v>0</v>
      </c>
      <c r="X124" s="22">
        <f>SUMIFS(当月ワード!$J$3:$J$1000,当月ワード!$D$3:$D$1000,キーワード!$D124,当月ワード!$E$3:$E$1000,キーワード!$F124)</f>
        <v>0</v>
      </c>
      <c r="Y124" s="23">
        <f>SUMIFS(前月ワード!$J$3:$J$1000,前月ワード!$D$3:$D$1000,キーワード!$D124,前月ワード!$E$3:$E$1000,キーワード!$F124)</f>
        <v>0</v>
      </c>
      <c r="Z124" s="23">
        <f>SUMIFS(前々月ワード!$J$3:$J$1000,前々月ワード!$D$3:$D$1000,キーワード!$D124,前々月ワード!$E$3:$E$1000,キーワード!$F124)</f>
        <v>0</v>
      </c>
      <c r="AA124" s="22">
        <f>SUMIFS(当月ワード!$W$3:$W$1000,当月ワード!$D$3:$D$1000,キーワード!$D124,当月ワード!$E$3:$E$1000,キーワード!$F124)</f>
        <v>0</v>
      </c>
      <c r="AB124" s="23">
        <f>SUMIFS(前月ワード!$W$3:$W$1000,前月ワード!$D$3:$D$1000,キーワード!$D124,前月ワード!$E$3:$E$1000,キーワード!$F124)</f>
        <v>0</v>
      </c>
      <c r="AC124" s="23">
        <f>SUMIFS(前々月ワード!$W$3:$W$1000,前々月ワード!$D$3:$D$1000,キーワード!$D124,前々月ワード!$E$3:$E$1000,キーワード!$F124)</f>
        <v>0</v>
      </c>
      <c r="AD124" s="23">
        <f t="shared" si="21"/>
        <v>0</v>
      </c>
      <c r="AE124" s="23">
        <f t="shared" si="21"/>
        <v>0</v>
      </c>
      <c r="AF124" s="23">
        <f t="shared" si="21"/>
        <v>0</v>
      </c>
      <c r="AG124" s="22">
        <f>SUMIFS(当月ワード!$X$3:$X$1000,当月ワード!$D$3:$D$1000,キーワード!$D124,当月ワード!$E$3:$E$1000,キーワード!$F124)</f>
        <v>0</v>
      </c>
      <c r="AH124" s="23">
        <f>SUMIFS(前月ワード!$X$3:$X$1000,前月ワード!$D$3:$D$1000,キーワード!$D124,前月ワード!$E$3:$E$1000,キーワード!$F124)</f>
        <v>0</v>
      </c>
      <c r="AI124" s="23">
        <f>SUMIFS(前々月ワード!$X$3:$X$1000,前々月ワード!$D$3:$D$1000,キーワード!$D124,前々月ワード!$E$3:$E$1000,キーワード!$F124)</f>
        <v>0</v>
      </c>
      <c r="AJ124" s="22">
        <f>SUMIFS(当月ワード!$I$3:$I$1000,当月ワード!$D$3:$D$1000,キーワード!$D124,当月ワード!$E$3:$E$1000,キーワード!$F124)</f>
        <v>0</v>
      </c>
      <c r="AK124" s="23">
        <f>SUMIFS(前月ワード!$I$3:$I$1000,前月ワード!$D$3:$D$1000,キーワード!$D124,前月ワード!$E$3:$E$1000,キーワード!$F124)</f>
        <v>0</v>
      </c>
      <c r="AL124" s="23">
        <f>SUMIFS(前々月ワード!$I$3:$I$1000,前々月ワード!$D$3:$D$1000,キーワード!$D124,前々月ワード!$E$3:$E$1000,キーワード!$F124)</f>
        <v>0</v>
      </c>
      <c r="AM124" s="13">
        <f t="shared" si="22"/>
        <v>0</v>
      </c>
      <c r="AN124" s="13">
        <f t="shared" si="22"/>
        <v>0</v>
      </c>
      <c r="AO124" s="13">
        <f t="shared" si="22"/>
        <v>0</v>
      </c>
      <c r="AP124" s="16">
        <f t="shared" si="23"/>
        <v>0</v>
      </c>
      <c r="AQ124" s="16">
        <f t="shared" si="23"/>
        <v>0</v>
      </c>
      <c r="AR124" s="17">
        <f t="shared" si="23"/>
        <v>0</v>
      </c>
    </row>
    <row r="125" spans="3:44" ht="36.65" customHeight="1">
      <c r="C125" s="20">
        <v>120</v>
      </c>
      <c r="D125" s="53">
        <f>現状ワード設定!B122</f>
        <v>0</v>
      </c>
      <c r="E125" s="26" t="str">
        <f>IFERROR(_xlfn.XLOOKUP($D125,現状商品設定!B:B,現状商品設定!C:C,"-"),"-")</f>
        <v>-</v>
      </c>
      <c r="F125" s="56">
        <f>現状ワード設定!G122</f>
        <v>0</v>
      </c>
      <c r="G125" s="60" t="s">
        <v>46</v>
      </c>
      <c r="H125" s="47" t="str">
        <f>IFERROR(_xlfn.XLOOKUP(D125,商品!$D:$D,商品!$H:$H),"")</f>
        <v/>
      </c>
      <c r="I125" s="50" t="str">
        <f>IFERROR(_xlfn.XLOOKUP(D125&amp;F125,現状ワード設定!J:J,現状ワード設定!H:H),"")</f>
        <v/>
      </c>
      <c r="J125" s="47" t="str">
        <f>IFERROR(_xlfn.XLOOKUP(D125&amp;F125,現状ワード設定!J:J,現状ワード設定!I:I),"")</f>
        <v/>
      </c>
      <c r="K125" s="47" t="e">
        <f>IF(AND(T125&gt;=設定!$C$12,W125&gt;=O125),I125*(1+設定!$F$12),IF(AND(T125&gt;=設定!$C$13,W125&lt;O125),I125*(1+設定!$F$13),IF(AND(T125&lt;設定!$C$14,U125&gt;=設定!$E$14),I125*(1+設定!$F$14),IF(AND(T125&lt;設定!$C$15,U125&lt;設定!$E$15),I125*(1+設定!$F$15),"除外"))))</f>
        <v>#VALUE!</v>
      </c>
      <c r="L125" s="58" t="e">
        <f ca="1">IF(消化率!$I$5&lt;1,K125*消化率!$I$5,IF(U125*V125/(K125*消化率!$I$5)&gt;O125,K125*消化率!$I$5,M125))</f>
        <v>#DIV/0!</v>
      </c>
      <c r="M125" s="58" t="e">
        <f t="shared" si="14"/>
        <v>#VALUE!</v>
      </c>
      <c r="N125" s="58" t="e">
        <f ca="1">IF(ROUNDUP(IF(IF(IF(AND(設定!$D$8&lt;=L125,設定!$D$8&lt;J125),設定!$D$8,IF(AND(J125&lt;=L125,J125&lt;設定!$D$8),J125,IF(AND(L125&lt;=J125,J125&lt;設定!$D$8),J125,L125)))=0,設定!$D$8,IF(AND(設定!$D$8&lt;=L125,設定!$D$8&lt;J125),設定!$D$8,IF(AND(J125&lt;=L125,J125&lt;設定!$D$8),J125,IF(AND(L125&lt;=J125,J125&lt;設定!$D$8),J125,L125))))&lt;=H125,H125+1,IF(IF(AND(設定!$D$8&lt;=L125,設定!$D$8&lt;J125),設定!$D$8,IF(AND(J125&lt;=L125,J125&lt;設定!$D$8),J125,IF(AND(L125&lt;=J125,J125&lt;設定!$D$8),J125,L125)))=0,設定!$D$8,IF(AND(設定!$D$8&lt;=L125,設定!$D$8&lt;J125),設定!$D$8,IF(AND(J125&lt;=L125,J125&lt;設定!$D$8),J125,IF(AND(L125&lt;=J125,J125&lt;設定!$D$8),J125,L125))))),0)&gt;40,ROUNDUP(IF(IF(IF(AND(設定!$D$8&lt;=L125,設定!$D$8&lt;J125),設定!$D$8,IF(AND(J125&lt;=L125,J125&lt;設定!$D$8),J125,IF(AND(L125&lt;=J125,J125&lt;設定!$D$8),J125,L125)))=0,設定!$D$8,IF(AND(設定!$D$8&lt;=L125,設定!$D$8&lt;J125),設定!$D$8,IF(AND(J125&lt;=L125,J125&lt;設定!$D$8),J125,IF(AND(L125&lt;=J125,J125&lt;設定!$D$8),J125,L125))))&lt;=H125,H125+1,IF(IF(AND(設定!$D$8&lt;=L125,設定!$D$8&lt;J125),設定!$D$8,IF(AND(J125&lt;=L125,J125&lt;設定!$D$8),J125,IF(AND(L125&lt;=J125,J125&lt;設定!$D$8),J125,L125)))=0,設定!$D$8,IF(AND(設定!$D$8&lt;=L125,設定!$D$8&lt;J125),設定!$D$8,IF(AND(J125&lt;=L125,J125&lt;設定!$D$8),J125,IF(AND(L125&lt;=J125,J125&lt;設定!$D$8),J125,L125))))),0),40)</f>
        <v>#DIV/0!</v>
      </c>
      <c r="O125" s="55">
        <f>IF(G125="標準",設定!$C$4,G125)</f>
        <v>5</v>
      </c>
      <c r="P125" s="45">
        <f t="shared" si="15"/>
        <v>0</v>
      </c>
      <c r="Q125" s="14">
        <f t="shared" si="16"/>
        <v>0</v>
      </c>
      <c r="R125" s="23">
        <f t="shared" si="24"/>
        <v>0</v>
      </c>
      <c r="S125" s="12">
        <f t="shared" si="17"/>
        <v>0</v>
      </c>
      <c r="T125" s="23">
        <f t="shared" si="18"/>
        <v>0</v>
      </c>
      <c r="U125" s="13">
        <f t="shared" si="19"/>
        <v>0</v>
      </c>
      <c r="V125" s="104" t="str">
        <f>INDEX(商品!Q:Q,MATCH(キーワード!D125,商品!D:D,0),1)</f>
        <v>-</v>
      </c>
      <c r="W125" s="15">
        <f t="shared" si="20"/>
        <v>0</v>
      </c>
      <c r="X125" s="22">
        <f>SUMIFS(当月ワード!$J$3:$J$1000,当月ワード!$D$3:$D$1000,キーワード!$D125,当月ワード!$E$3:$E$1000,キーワード!$F125)</f>
        <v>0</v>
      </c>
      <c r="Y125" s="23">
        <f>SUMIFS(前月ワード!$J$3:$J$1000,前月ワード!$D$3:$D$1000,キーワード!$D125,前月ワード!$E$3:$E$1000,キーワード!$F125)</f>
        <v>0</v>
      </c>
      <c r="Z125" s="23">
        <f>SUMIFS(前々月ワード!$J$3:$J$1000,前々月ワード!$D$3:$D$1000,キーワード!$D125,前々月ワード!$E$3:$E$1000,キーワード!$F125)</f>
        <v>0</v>
      </c>
      <c r="AA125" s="22">
        <f>SUMIFS(当月ワード!$W$3:$W$1000,当月ワード!$D$3:$D$1000,キーワード!$D125,当月ワード!$E$3:$E$1000,キーワード!$F125)</f>
        <v>0</v>
      </c>
      <c r="AB125" s="23">
        <f>SUMIFS(前月ワード!$W$3:$W$1000,前月ワード!$D$3:$D$1000,キーワード!$D125,前月ワード!$E$3:$E$1000,キーワード!$F125)</f>
        <v>0</v>
      </c>
      <c r="AC125" s="23">
        <f>SUMIFS(前々月ワード!$W$3:$W$1000,前々月ワード!$D$3:$D$1000,キーワード!$D125,前々月ワード!$E$3:$E$1000,キーワード!$F125)</f>
        <v>0</v>
      </c>
      <c r="AD125" s="23">
        <f t="shared" si="21"/>
        <v>0</v>
      </c>
      <c r="AE125" s="23">
        <f t="shared" si="21"/>
        <v>0</v>
      </c>
      <c r="AF125" s="23">
        <f t="shared" si="21"/>
        <v>0</v>
      </c>
      <c r="AG125" s="22">
        <f>SUMIFS(当月ワード!$X$3:$X$1000,当月ワード!$D$3:$D$1000,キーワード!$D125,当月ワード!$E$3:$E$1000,キーワード!$F125)</f>
        <v>0</v>
      </c>
      <c r="AH125" s="23">
        <f>SUMIFS(前月ワード!$X$3:$X$1000,前月ワード!$D$3:$D$1000,キーワード!$D125,前月ワード!$E$3:$E$1000,キーワード!$F125)</f>
        <v>0</v>
      </c>
      <c r="AI125" s="23">
        <f>SUMIFS(前々月ワード!$X$3:$X$1000,前々月ワード!$D$3:$D$1000,キーワード!$D125,前々月ワード!$E$3:$E$1000,キーワード!$F125)</f>
        <v>0</v>
      </c>
      <c r="AJ125" s="22">
        <f>SUMIFS(当月ワード!$I$3:$I$1000,当月ワード!$D$3:$D$1000,キーワード!$D125,当月ワード!$E$3:$E$1000,キーワード!$F125)</f>
        <v>0</v>
      </c>
      <c r="AK125" s="23">
        <f>SUMIFS(前月ワード!$I$3:$I$1000,前月ワード!$D$3:$D$1000,キーワード!$D125,前月ワード!$E$3:$E$1000,キーワード!$F125)</f>
        <v>0</v>
      </c>
      <c r="AL125" s="23">
        <f>SUMIFS(前々月ワード!$I$3:$I$1000,前々月ワード!$D$3:$D$1000,キーワード!$D125,前々月ワード!$E$3:$E$1000,キーワード!$F125)</f>
        <v>0</v>
      </c>
      <c r="AM125" s="13">
        <f t="shared" si="22"/>
        <v>0</v>
      </c>
      <c r="AN125" s="13">
        <f t="shared" si="22"/>
        <v>0</v>
      </c>
      <c r="AO125" s="13">
        <f t="shared" si="22"/>
        <v>0</v>
      </c>
      <c r="AP125" s="16">
        <f t="shared" si="23"/>
        <v>0</v>
      </c>
      <c r="AQ125" s="16">
        <f t="shared" si="23"/>
        <v>0</v>
      </c>
      <c r="AR125" s="17">
        <f t="shared" si="23"/>
        <v>0</v>
      </c>
    </row>
    <row r="126" spans="3:44" ht="36.65" customHeight="1">
      <c r="C126" s="20">
        <v>121</v>
      </c>
      <c r="D126" s="53">
        <f>現状ワード設定!B123</f>
        <v>0</v>
      </c>
      <c r="E126" s="26" t="str">
        <f>IFERROR(_xlfn.XLOOKUP($D126,現状商品設定!B:B,現状商品設定!C:C,"-"),"-")</f>
        <v>-</v>
      </c>
      <c r="F126" s="56">
        <f>現状ワード設定!G123</f>
        <v>0</v>
      </c>
      <c r="G126" s="60" t="s">
        <v>46</v>
      </c>
      <c r="H126" s="47" t="str">
        <f>IFERROR(_xlfn.XLOOKUP(D126,商品!$D:$D,商品!$H:$H),"")</f>
        <v/>
      </c>
      <c r="I126" s="50" t="str">
        <f>IFERROR(_xlfn.XLOOKUP(D126&amp;F126,現状ワード設定!J:J,現状ワード設定!H:H),"")</f>
        <v/>
      </c>
      <c r="J126" s="47" t="str">
        <f>IFERROR(_xlfn.XLOOKUP(D126&amp;F126,現状ワード設定!J:J,現状ワード設定!I:I),"")</f>
        <v/>
      </c>
      <c r="K126" s="47" t="e">
        <f>IF(AND(T126&gt;=設定!$C$12,W126&gt;=O126),I126*(1+設定!$F$12),IF(AND(T126&gt;=設定!$C$13,W126&lt;O126),I126*(1+設定!$F$13),IF(AND(T126&lt;設定!$C$14,U126&gt;=設定!$E$14),I126*(1+設定!$F$14),IF(AND(T126&lt;設定!$C$15,U126&lt;設定!$E$15),I126*(1+設定!$F$15),"除外"))))</f>
        <v>#VALUE!</v>
      </c>
      <c r="L126" s="58" t="e">
        <f ca="1">IF(消化率!$I$5&lt;1,K126*消化率!$I$5,IF(U126*V126/(K126*消化率!$I$5)&gt;O126,K126*消化率!$I$5,M126))</f>
        <v>#DIV/0!</v>
      </c>
      <c r="M126" s="58" t="e">
        <f t="shared" si="14"/>
        <v>#VALUE!</v>
      </c>
      <c r="N126" s="58" t="e">
        <f ca="1">IF(ROUNDUP(IF(IF(IF(AND(設定!$D$8&lt;=L126,設定!$D$8&lt;J126),設定!$D$8,IF(AND(J126&lt;=L126,J126&lt;設定!$D$8),J126,IF(AND(L126&lt;=J126,J126&lt;設定!$D$8),J126,L126)))=0,設定!$D$8,IF(AND(設定!$D$8&lt;=L126,設定!$D$8&lt;J126),設定!$D$8,IF(AND(J126&lt;=L126,J126&lt;設定!$D$8),J126,IF(AND(L126&lt;=J126,J126&lt;設定!$D$8),J126,L126))))&lt;=H126,H126+1,IF(IF(AND(設定!$D$8&lt;=L126,設定!$D$8&lt;J126),設定!$D$8,IF(AND(J126&lt;=L126,J126&lt;設定!$D$8),J126,IF(AND(L126&lt;=J126,J126&lt;設定!$D$8),J126,L126)))=0,設定!$D$8,IF(AND(設定!$D$8&lt;=L126,設定!$D$8&lt;J126),設定!$D$8,IF(AND(J126&lt;=L126,J126&lt;設定!$D$8),J126,IF(AND(L126&lt;=J126,J126&lt;設定!$D$8),J126,L126))))),0)&gt;40,ROUNDUP(IF(IF(IF(AND(設定!$D$8&lt;=L126,設定!$D$8&lt;J126),設定!$D$8,IF(AND(J126&lt;=L126,J126&lt;設定!$D$8),J126,IF(AND(L126&lt;=J126,J126&lt;設定!$D$8),J126,L126)))=0,設定!$D$8,IF(AND(設定!$D$8&lt;=L126,設定!$D$8&lt;J126),設定!$D$8,IF(AND(J126&lt;=L126,J126&lt;設定!$D$8),J126,IF(AND(L126&lt;=J126,J126&lt;設定!$D$8),J126,L126))))&lt;=H126,H126+1,IF(IF(AND(設定!$D$8&lt;=L126,設定!$D$8&lt;J126),設定!$D$8,IF(AND(J126&lt;=L126,J126&lt;設定!$D$8),J126,IF(AND(L126&lt;=J126,J126&lt;設定!$D$8),J126,L126)))=0,設定!$D$8,IF(AND(設定!$D$8&lt;=L126,設定!$D$8&lt;J126),設定!$D$8,IF(AND(J126&lt;=L126,J126&lt;設定!$D$8),J126,IF(AND(L126&lt;=J126,J126&lt;設定!$D$8),J126,L126))))),0),40)</f>
        <v>#DIV/0!</v>
      </c>
      <c r="O126" s="55">
        <f>IF(G126="標準",設定!$C$4,G126)</f>
        <v>5</v>
      </c>
      <c r="P126" s="45">
        <f t="shared" si="15"/>
        <v>0</v>
      </c>
      <c r="Q126" s="14">
        <f t="shared" si="16"/>
        <v>0</v>
      </c>
      <c r="R126" s="23">
        <f t="shared" si="24"/>
        <v>0</v>
      </c>
      <c r="S126" s="12">
        <f t="shared" si="17"/>
        <v>0</v>
      </c>
      <c r="T126" s="23">
        <f t="shared" si="18"/>
        <v>0</v>
      </c>
      <c r="U126" s="13">
        <f t="shared" si="19"/>
        <v>0</v>
      </c>
      <c r="V126" s="104" t="str">
        <f>INDEX(商品!Q:Q,MATCH(キーワード!D126,商品!D:D,0),1)</f>
        <v>-</v>
      </c>
      <c r="W126" s="15">
        <f t="shared" si="20"/>
        <v>0</v>
      </c>
      <c r="X126" s="22">
        <f>SUMIFS(当月ワード!$J$3:$J$1000,当月ワード!$D$3:$D$1000,キーワード!$D126,当月ワード!$E$3:$E$1000,キーワード!$F126)</f>
        <v>0</v>
      </c>
      <c r="Y126" s="23">
        <f>SUMIFS(前月ワード!$J$3:$J$1000,前月ワード!$D$3:$D$1000,キーワード!$D126,前月ワード!$E$3:$E$1000,キーワード!$F126)</f>
        <v>0</v>
      </c>
      <c r="Z126" s="23">
        <f>SUMIFS(前々月ワード!$J$3:$J$1000,前々月ワード!$D$3:$D$1000,キーワード!$D126,前々月ワード!$E$3:$E$1000,キーワード!$F126)</f>
        <v>0</v>
      </c>
      <c r="AA126" s="22">
        <f>SUMIFS(当月ワード!$W$3:$W$1000,当月ワード!$D$3:$D$1000,キーワード!$D126,当月ワード!$E$3:$E$1000,キーワード!$F126)</f>
        <v>0</v>
      </c>
      <c r="AB126" s="23">
        <f>SUMIFS(前月ワード!$W$3:$W$1000,前月ワード!$D$3:$D$1000,キーワード!$D126,前月ワード!$E$3:$E$1000,キーワード!$F126)</f>
        <v>0</v>
      </c>
      <c r="AC126" s="23">
        <f>SUMIFS(前々月ワード!$W$3:$W$1000,前々月ワード!$D$3:$D$1000,キーワード!$D126,前々月ワード!$E$3:$E$1000,キーワード!$F126)</f>
        <v>0</v>
      </c>
      <c r="AD126" s="23">
        <f t="shared" si="21"/>
        <v>0</v>
      </c>
      <c r="AE126" s="23">
        <f t="shared" si="21"/>
        <v>0</v>
      </c>
      <c r="AF126" s="23">
        <f t="shared" si="21"/>
        <v>0</v>
      </c>
      <c r="AG126" s="22">
        <f>SUMIFS(当月ワード!$X$3:$X$1000,当月ワード!$D$3:$D$1000,キーワード!$D126,当月ワード!$E$3:$E$1000,キーワード!$F126)</f>
        <v>0</v>
      </c>
      <c r="AH126" s="23">
        <f>SUMIFS(前月ワード!$X$3:$X$1000,前月ワード!$D$3:$D$1000,キーワード!$D126,前月ワード!$E$3:$E$1000,キーワード!$F126)</f>
        <v>0</v>
      </c>
      <c r="AI126" s="23">
        <f>SUMIFS(前々月ワード!$X$3:$X$1000,前々月ワード!$D$3:$D$1000,キーワード!$D126,前々月ワード!$E$3:$E$1000,キーワード!$F126)</f>
        <v>0</v>
      </c>
      <c r="AJ126" s="22">
        <f>SUMIFS(当月ワード!$I$3:$I$1000,当月ワード!$D$3:$D$1000,キーワード!$D126,当月ワード!$E$3:$E$1000,キーワード!$F126)</f>
        <v>0</v>
      </c>
      <c r="AK126" s="23">
        <f>SUMIFS(前月ワード!$I$3:$I$1000,前月ワード!$D$3:$D$1000,キーワード!$D126,前月ワード!$E$3:$E$1000,キーワード!$F126)</f>
        <v>0</v>
      </c>
      <c r="AL126" s="23">
        <f>SUMIFS(前々月ワード!$I$3:$I$1000,前々月ワード!$D$3:$D$1000,キーワード!$D126,前々月ワード!$E$3:$E$1000,キーワード!$F126)</f>
        <v>0</v>
      </c>
      <c r="AM126" s="13">
        <f t="shared" si="22"/>
        <v>0</v>
      </c>
      <c r="AN126" s="13">
        <f t="shared" si="22"/>
        <v>0</v>
      </c>
      <c r="AO126" s="13">
        <f t="shared" si="22"/>
        <v>0</v>
      </c>
      <c r="AP126" s="16">
        <f t="shared" si="23"/>
        <v>0</v>
      </c>
      <c r="AQ126" s="16">
        <f t="shared" si="23"/>
        <v>0</v>
      </c>
      <c r="AR126" s="17">
        <f t="shared" si="23"/>
        <v>0</v>
      </c>
    </row>
    <row r="127" spans="3:44" ht="36.65" customHeight="1">
      <c r="C127" s="20">
        <v>122</v>
      </c>
      <c r="D127" s="53">
        <f>現状ワード設定!B124</f>
        <v>0</v>
      </c>
      <c r="E127" s="26" t="str">
        <f>IFERROR(_xlfn.XLOOKUP($D127,現状商品設定!B:B,現状商品設定!C:C,"-"),"-")</f>
        <v>-</v>
      </c>
      <c r="F127" s="56">
        <f>現状ワード設定!G124</f>
        <v>0</v>
      </c>
      <c r="G127" s="60" t="s">
        <v>46</v>
      </c>
      <c r="H127" s="47" t="str">
        <f>IFERROR(_xlfn.XLOOKUP(D127,商品!$D:$D,商品!$H:$H),"")</f>
        <v/>
      </c>
      <c r="I127" s="50" t="str">
        <f>IFERROR(_xlfn.XLOOKUP(D127&amp;F127,現状ワード設定!J:J,現状ワード設定!H:H),"")</f>
        <v/>
      </c>
      <c r="J127" s="47" t="str">
        <f>IFERROR(_xlfn.XLOOKUP(D127&amp;F127,現状ワード設定!J:J,現状ワード設定!I:I),"")</f>
        <v/>
      </c>
      <c r="K127" s="47" t="e">
        <f>IF(AND(T127&gt;=設定!$C$12,W127&gt;=O127),I127*(1+設定!$F$12),IF(AND(T127&gt;=設定!$C$13,W127&lt;O127),I127*(1+設定!$F$13),IF(AND(T127&lt;設定!$C$14,U127&gt;=設定!$E$14),I127*(1+設定!$F$14),IF(AND(T127&lt;設定!$C$15,U127&lt;設定!$E$15),I127*(1+設定!$F$15),"除外"))))</f>
        <v>#VALUE!</v>
      </c>
      <c r="L127" s="58" t="e">
        <f ca="1">IF(消化率!$I$5&lt;1,K127*消化率!$I$5,IF(U127*V127/(K127*消化率!$I$5)&gt;O127,K127*消化率!$I$5,M127))</f>
        <v>#DIV/0!</v>
      </c>
      <c r="M127" s="58" t="e">
        <f t="shared" si="14"/>
        <v>#VALUE!</v>
      </c>
      <c r="N127" s="58" t="e">
        <f ca="1">IF(ROUNDUP(IF(IF(IF(AND(設定!$D$8&lt;=L127,設定!$D$8&lt;J127),設定!$D$8,IF(AND(J127&lt;=L127,J127&lt;設定!$D$8),J127,IF(AND(L127&lt;=J127,J127&lt;設定!$D$8),J127,L127)))=0,設定!$D$8,IF(AND(設定!$D$8&lt;=L127,設定!$D$8&lt;J127),設定!$D$8,IF(AND(J127&lt;=L127,J127&lt;設定!$D$8),J127,IF(AND(L127&lt;=J127,J127&lt;設定!$D$8),J127,L127))))&lt;=H127,H127+1,IF(IF(AND(設定!$D$8&lt;=L127,設定!$D$8&lt;J127),設定!$D$8,IF(AND(J127&lt;=L127,J127&lt;設定!$D$8),J127,IF(AND(L127&lt;=J127,J127&lt;設定!$D$8),J127,L127)))=0,設定!$D$8,IF(AND(設定!$D$8&lt;=L127,設定!$D$8&lt;J127),設定!$D$8,IF(AND(J127&lt;=L127,J127&lt;設定!$D$8),J127,IF(AND(L127&lt;=J127,J127&lt;設定!$D$8),J127,L127))))),0)&gt;40,ROUNDUP(IF(IF(IF(AND(設定!$D$8&lt;=L127,設定!$D$8&lt;J127),設定!$D$8,IF(AND(J127&lt;=L127,J127&lt;設定!$D$8),J127,IF(AND(L127&lt;=J127,J127&lt;設定!$D$8),J127,L127)))=0,設定!$D$8,IF(AND(設定!$D$8&lt;=L127,設定!$D$8&lt;J127),設定!$D$8,IF(AND(J127&lt;=L127,J127&lt;設定!$D$8),J127,IF(AND(L127&lt;=J127,J127&lt;設定!$D$8),J127,L127))))&lt;=H127,H127+1,IF(IF(AND(設定!$D$8&lt;=L127,設定!$D$8&lt;J127),設定!$D$8,IF(AND(J127&lt;=L127,J127&lt;設定!$D$8),J127,IF(AND(L127&lt;=J127,J127&lt;設定!$D$8),J127,L127)))=0,設定!$D$8,IF(AND(設定!$D$8&lt;=L127,設定!$D$8&lt;J127),設定!$D$8,IF(AND(J127&lt;=L127,J127&lt;設定!$D$8),J127,IF(AND(L127&lt;=J127,J127&lt;設定!$D$8),J127,L127))))),0),40)</f>
        <v>#DIV/0!</v>
      </c>
      <c r="O127" s="55">
        <f>IF(G127="標準",設定!$C$4,G127)</f>
        <v>5</v>
      </c>
      <c r="P127" s="45">
        <f t="shared" si="15"/>
        <v>0</v>
      </c>
      <c r="Q127" s="14">
        <f t="shared" si="16"/>
        <v>0</v>
      </c>
      <c r="R127" s="23">
        <f t="shared" si="24"/>
        <v>0</v>
      </c>
      <c r="S127" s="12">
        <f t="shared" si="17"/>
        <v>0</v>
      </c>
      <c r="T127" s="23">
        <f t="shared" si="18"/>
        <v>0</v>
      </c>
      <c r="U127" s="13">
        <f t="shared" si="19"/>
        <v>0</v>
      </c>
      <c r="V127" s="104" t="str">
        <f>INDEX(商品!Q:Q,MATCH(キーワード!D127,商品!D:D,0),1)</f>
        <v>-</v>
      </c>
      <c r="W127" s="15">
        <f t="shared" si="20"/>
        <v>0</v>
      </c>
      <c r="X127" s="22">
        <f>SUMIFS(当月ワード!$J$3:$J$1000,当月ワード!$D$3:$D$1000,キーワード!$D127,当月ワード!$E$3:$E$1000,キーワード!$F127)</f>
        <v>0</v>
      </c>
      <c r="Y127" s="23">
        <f>SUMIFS(前月ワード!$J$3:$J$1000,前月ワード!$D$3:$D$1000,キーワード!$D127,前月ワード!$E$3:$E$1000,キーワード!$F127)</f>
        <v>0</v>
      </c>
      <c r="Z127" s="23">
        <f>SUMIFS(前々月ワード!$J$3:$J$1000,前々月ワード!$D$3:$D$1000,キーワード!$D127,前々月ワード!$E$3:$E$1000,キーワード!$F127)</f>
        <v>0</v>
      </c>
      <c r="AA127" s="22">
        <f>SUMIFS(当月ワード!$W$3:$W$1000,当月ワード!$D$3:$D$1000,キーワード!$D127,当月ワード!$E$3:$E$1000,キーワード!$F127)</f>
        <v>0</v>
      </c>
      <c r="AB127" s="23">
        <f>SUMIFS(前月ワード!$W$3:$W$1000,前月ワード!$D$3:$D$1000,キーワード!$D127,前月ワード!$E$3:$E$1000,キーワード!$F127)</f>
        <v>0</v>
      </c>
      <c r="AC127" s="23">
        <f>SUMIFS(前々月ワード!$W$3:$W$1000,前々月ワード!$D$3:$D$1000,キーワード!$D127,前々月ワード!$E$3:$E$1000,キーワード!$F127)</f>
        <v>0</v>
      </c>
      <c r="AD127" s="23">
        <f t="shared" si="21"/>
        <v>0</v>
      </c>
      <c r="AE127" s="23">
        <f t="shared" si="21"/>
        <v>0</v>
      </c>
      <c r="AF127" s="23">
        <f t="shared" si="21"/>
        <v>0</v>
      </c>
      <c r="AG127" s="22">
        <f>SUMIFS(当月ワード!$X$3:$X$1000,当月ワード!$D$3:$D$1000,キーワード!$D127,当月ワード!$E$3:$E$1000,キーワード!$F127)</f>
        <v>0</v>
      </c>
      <c r="AH127" s="23">
        <f>SUMIFS(前月ワード!$X$3:$X$1000,前月ワード!$D$3:$D$1000,キーワード!$D127,前月ワード!$E$3:$E$1000,キーワード!$F127)</f>
        <v>0</v>
      </c>
      <c r="AI127" s="23">
        <f>SUMIFS(前々月ワード!$X$3:$X$1000,前々月ワード!$D$3:$D$1000,キーワード!$D127,前々月ワード!$E$3:$E$1000,キーワード!$F127)</f>
        <v>0</v>
      </c>
      <c r="AJ127" s="22">
        <f>SUMIFS(当月ワード!$I$3:$I$1000,当月ワード!$D$3:$D$1000,キーワード!$D127,当月ワード!$E$3:$E$1000,キーワード!$F127)</f>
        <v>0</v>
      </c>
      <c r="AK127" s="23">
        <f>SUMIFS(前月ワード!$I$3:$I$1000,前月ワード!$D$3:$D$1000,キーワード!$D127,前月ワード!$E$3:$E$1000,キーワード!$F127)</f>
        <v>0</v>
      </c>
      <c r="AL127" s="23">
        <f>SUMIFS(前々月ワード!$I$3:$I$1000,前々月ワード!$D$3:$D$1000,キーワード!$D127,前々月ワード!$E$3:$E$1000,キーワード!$F127)</f>
        <v>0</v>
      </c>
      <c r="AM127" s="13">
        <f t="shared" si="22"/>
        <v>0</v>
      </c>
      <c r="AN127" s="13">
        <f t="shared" si="22"/>
        <v>0</v>
      </c>
      <c r="AO127" s="13">
        <f t="shared" si="22"/>
        <v>0</v>
      </c>
      <c r="AP127" s="16">
        <f t="shared" si="23"/>
        <v>0</v>
      </c>
      <c r="AQ127" s="16">
        <f t="shared" si="23"/>
        <v>0</v>
      </c>
      <c r="AR127" s="17">
        <f t="shared" si="23"/>
        <v>0</v>
      </c>
    </row>
    <row r="128" spans="3:44" ht="36.65" customHeight="1">
      <c r="C128" s="20">
        <v>123</v>
      </c>
      <c r="D128" s="53">
        <f>現状ワード設定!B125</f>
        <v>0</v>
      </c>
      <c r="E128" s="26" t="str">
        <f>IFERROR(_xlfn.XLOOKUP($D128,現状商品設定!B:B,現状商品設定!C:C,"-"),"-")</f>
        <v>-</v>
      </c>
      <c r="F128" s="56">
        <f>現状ワード設定!G125</f>
        <v>0</v>
      </c>
      <c r="G128" s="60" t="s">
        <v>46</v>
      </c>
      <c r="H128" s="47" t="str">
        <f>IFERROR(_xlfn.XLOOKUP(D128,商品!$D:$D,商品!$H:$H),"")</f>
        <v/>
      </c>
      <c r="I128" s="50" t="str">
        <f>IFERROR(_xlfn.XLOOKUP(D128&amp;F128,現状ワード設定!J:J,現状ワード設定!H:H),"")</f>
        <v/>
      </c>
      <c r="J128" s="47" t="str">
        <f>IFERROR(_xlfn.XLOOKUP(D128&amp;F128,現状ワード設定!J:J,現状ワード設定!I:I),"")</f>
        <v/>
      </c>
      <c r="K128" s="47" t="e">
        <f>IF(AND(T128&gt;=設定!$C$12,W128&gt;=O128),I128*(1+設定!$F$12),IF(AND(T128&gt;=設定!$C$13,W128&lt;O128),I128*(1+設定!$F$13),IF(AND(T128&lt;設定!$C$14,U128&gt;=設定!$E$14),I128*(1+設定!$F$14),IF(AND(T128&lt;設定!$C$15,U128&lt;設定!$E$15),I128*(1+設定!$F$15),"除外"))))</f>
        <v>#VALUE!</v>
      </c>
      <c r="L128" s="58" t="e">
        <f ca="1">IF(消化率!$I$5&lt;1,K128*消化率!$I$5,IF(U128*V128/(K128*消化率!$I$5)&gt;O128,K128*消化率!$I$5,M128))</f>
        <v>#DIV/0!</v>
      </c>
      <c r="M128" s="58" t="e">
        <f t="shared" si="14"/>
        <v>#VALUE!</v>
      </c>
      <c r="N128" s="58" t="e">
        <f ca="1">IF(ROUNDUP(IF(IF(IF(AND(設定!$D$8&lt;=L128,設定!$D$8&lt;J128),設定!$D$8,IF(AND(J128&lt;=L128,J128&lt;設定!$D$8),J128,IF(AND(L128&lt;=J128,J128&lt;設定!$D$8),J128,L128)))=0,設定!$D$8,IF(AND(設定!$D$8&lt;=L128,設定!$D$8&lt;J128),設定!$D$8,IF(AND(J128&lt;=L128,J128&lt;設定!$D$8),J128,IF(AND(L128&lt;=J128,J128&lt;設定!$D$8),J128,L128))))&lt;=H128,H128+1,IF(IF(AND(設定!$D$8&lt;=L128,設定!$D$8&lt;J128),設定!$D$8,IF(AND(J128&lt;=L128,J128&lt;設定!$D$8),J128,IF(AND(L128&lt;=J128,J128&lt;設定!$D$8),J128,L128)))=0,設定!$D$8,IF(AND(設定!$D$8&lt;=L128,設定!$D$8&lt;J128),設定!$D$8,IF(AND(J128&lt;=L128,J128&lt;設定!$D$8),J128,IF(AND(L128&lt;=J128,J128&lt;設定!$D$8),J128,L128))))),0)&gt;40,ROUNDUP(IF(IF(IF(AND(設定!$D$8&lt;=L128,設定!$D$8&lt;J128),設定!$D$8,IF(AND(J128&lt;=L128,J128&lt;設定!$D$8),J128,IF(AND(L128&lt;=J128,J128&lt;設定!$D$8),J128,L128)))=0,設定!$D$8,IF(AND(設定!$D$8&lt;=L128,設定!$D$8&lt;J128),設定!$D$8,IF(AND(J128&lt;=L128,J128&lt;設定!$D$8),J128,IF(AND(L128&lt;=J128,J128&lt;設定!$D$8),J128,L128))))&lt;=H128,H128+1,IF(IF(AND(設定!$D$8&lt;=L128,設定!$D$8&lt;J128),設定!$D$8,IF(AND(J128&lt;=L128,J128&lt;設定!$D$8),J128,IF(AND(L128&lt;=J128,J128&lt;設定!$D$8),J128,L128)))=0,設定!$D$8,IF(AND(設定!$D$8&lt;=L128,設定!$D$8&lt;J128),設定!$D$8,IF(AND(J128&lt;=L128,J128&lt;設定!$D$8),J128,IF(AND(L128&lt;=J128,J128&lt;設定!$D$8),J128,L128))))),0),40)</f>
        <v>#DIV/0!</v>
      </c>
      <c r="O128" s="55">
        <f>IF(G128="標準",設定!$C$4,G128)</f>
        <v>5</v>
      </c>
      <c r="P128" s="45">
        <f t="shared" si="15"/>
        <v>0</v>
      </c>
      <c r="Q128" s="14">
        <f t="shared" si="16"/>
        <v>0</v>
      </c>
      <c r="R128" s="23">
        <f t="shared" si="24"/>
        <v>0</v>
      </c>
      <c r="S128" s="12">
        <f t="shared" si="17"/>
        <v>0</v>
      </c>
      <c r="T128" s="23">
        <f t="shared" si="18"/>
        <v>0</v>
      </c>
      <c r="U128" s="13">
        <f t="shared" si="19"/>
        <v>0</v>
      </c>
      <c r="V128" s="104" t="str">
        <f>INDEX(商品!Q:Q,MATCH(キーワード!D128,商品!D:D,0),1)</f>
        <v>-</v>
      </c>
      <c r="W128" s="15">
        <f t="shared" si="20"/>
        <v>0</v>
      </c>
      <c r="X128" s="22">
        <f>SUMIFS(当月ワード!$J$3:$J$1000,当月ワード!$D$3:$D$1000,キーワード!$D128,当月ワード!$E$3:$E$1000,キーワード!$F128)</f>
        <v>0</v>
      </c>
      <c r="Y128" s="23">
        <f>SUMIFS(前月ワード!$J$3:$J$1000,前月ワード!$D$3:$D$1000,キーワード!$D128,前月ワード!$E$3:$E$1000,キーワード!$F128)</f>
        <v>0</v>
      </c>
      <c r="Z128" s="23">
        <f>SUMIFS(前々月ワード!$J$3:$J$1000,前々月ワード!$D$3:$D$1000,キーワード!$D128,前々月ワード!$E$3:$E$1000,キーワード!$F128)</f>
        <v>0</v>
      </c>
      <c r="AA128" s="22">
        <f>SUMIFS(当月ワード!$W$3:$W$1000,当月ワード!$D$3:$D$1000,キーワード!$D128,当月ワード!$E$3:$E$1000,キーワード!$F128)</f>
        <v>0</v>
      </c>
      <c r="AB128" s="23">
        <f>SUMIFS(前月ワード!$W$3:$W$1000,前月ワード!$D$3:$D$1000,キーワード!$D128,前月ワード!$E$3:$E$1000,キーワード!$F128)</f>
        <v>0</v>
      </c>
      <c r="AC128" s="23">
        <f>SUMIFS(前々月ワード!$W$3:$W$1000,前々月ワード!$D$3:$D$1000,キーワード!$D128,前々月ワード!$E$3:$E$1000,キーワード!$F128)</f>
        <v>0</v>
      </c>
      <c r="AD128" s="23">
        <f t="shared" si="21"/>
        <v>0</v>
      </c>
      <c r="AE128" s="23">
        <f t="shared" si="21"/>
        <v>0</v>
      </c>
      <c r="AF128" s="23">
        <f t="shared" si="21"/>
        <v>0</v>
      </c>
      <c r="AG128" s="22">
        <f>SUMIFS(当月ワード!$X$3:$X$1000,当月ワード!$D$3:$D$1000,キーワード!$D128,当月ワード!$E$3:$E$1000,キーワード!$F128)</f>
        <v>0</v>
      </c>
      <c r="AH128" s="23">
        <f>SUMIFS(前月ワード!$X$3:$X$1000,前月ワード!$D$3:$D$1000,キーワード!$D128,前月ワード!$E$3:$E$1000,キーワード!$F128)</f>
        <v>0</v>
      </c>
      <c r="AI128" s="23">
        <f>SUMIFS(前々月ワード!$X$3:$X$1000,前々月ワード!$D$3:$D$1000,キーワード!$D128,前々月ワード!$E$3:$E$1000,キーワード!$F128)</f>
        <v>0</v>
      </c>
      <c r="AJ128" s="22">
        <f>SUMIFS(当月ワード!$I$3:$I$1000,当月ワード!$D$3:$D$1000,キーワード!$D128,当月ワード!$E$3:$E$1000,キーワード!$F128)</f>
        <v>0</v>
      </c>
      <c r="AK128" s="23">
        <f>SUMIFS(前月ワード!$I$3:$I$1000,前月ワード!$D$3:$D$1000,キーワード!$D128,前月ワード!$E$3:$E$1000,キーワード!$F128)</f>
        <v>0</v>
      </c>
      <c r="AL128" s="23">
        <f>SUMIFS(前々月ワード!$I$3:$I$1000,前々月ワード!$D$3:$D$1000,キーワード!$D128,前々月ワード!$E$3:$E$1000,キーワード!$F128)</f>
        <v>0</v>
      </c>
      <c r="AM128" s="13">
        <f t="shared" si="22"/>
        <v>0</v>
      </c>
      <c r="AN128" s="13">
        <f t="shared" si="22"/>
        <v>0</v>
      </c>
      <c r="AO128" s="13">
        <f t="shared" si="22"/>
        <v>0</v>
      </c>
      <c r="AP128" s="16">
        <f t="shared" si="23"/>
        <v>0</v>
      </c>
      <c r="AQ128" s="16">
        <f t="shared" si="23"/>
        <v>0</v>
      </c>
      <c r="AR128" s="17">
        <f t="shared" si="23"/>
        <v>0</v>
      </c>
    </row>
    <row r="129" spans="3:44" ht="36.65" customHeight="1">
      <c r="C129" s="20">
        <v>124</v>
      </c>
      <c r="D129" s="53">
        <f>現状ワード設定!B126</f>
        <v>0</v>
      </c>
      <c r="E129" s="26" t="str">
        <f>IFERROR(_xlfn.XLOOKUP($D129,現状商品設定!B:B,現状商品設定!C:C,"-"),"-")</f>
        <v>-</v>
      </c>
      <c r="F129" s="56">
        <f>現状ワード設定!G126</f>
        <v>0</v>
      </c>
      <c r="G129" s="60" t="s">
        <v>46</v>
      </c>
      <c r="H129" s="47" t="str">
        <f>IFERROR(_xlfn.XLOOKUP(D129,商品!$D:$D,商品!$H:$H),"")</f>
        <v/>
      </c>
      <c r="I129" s="50" t="str">
        <f>IFERROR(_xlfn.XLOOKUP(D129&amp;F129,現状ワード設定!J:J,現状ワード設定!H:H),"")</f>
        <v/>
      </c>
      <c r="J129" s="47" t="str">
        <f>IFERROR(_xlfn.XLOOKUP(D129&amp;F129,現状ワード設定!J:J,現状ワード設定!I:I),"")</f>
        <v/>
      </c>
      <c r="K129" s="47" t="e">
        <f>IF(AND(T129&gt;=設定!$C$12,W129&gt;=O129),I129*(1+設定!$F$12),IF(AND(T129&gt;=設定!$C$13,W129&lt;O129),I129*(1+設定!$F$13),IF(AND(T129&lt;設定!$C$14,U129&gt;=設定!$E$14),I129*(1+設定!$F$14),IF(AND(T129&lt;設定!$C$15,U129&lt;設定!$E$15),I129*(1+設定!$F$15),"除外"))))</f>
        <v>#VALUE!</v>
      </c>
      <c r="L129" s="58" t="e">
        <f ca="1">IF(消化率!$I$5&lt;1,K129*消化率!$I$5,IF(U129*V129/(K129*消化率!$I$5)&gt;O129,K129*消化率!$I$5,M129))</f>
        <v>#DIV/0!</v>
      </c>
      <c r="M129" s="58" t="e">
        <f t="shared" si="14"/>
        <v>#VALUE!</v>
      </c>
      <c r="N129" s="58" t="e">
        <f ca="1">IF(ROUNDUP(IF(IF(IF(AND(設定!$D$8&lt;=L129,設定!$D$8&lt;J129),設定!$D$8,IF(AND(J129&lt;=L129,J129&lt;設定!$D$8),J129,IF(AND(L129&lt;=J129,J129&lt;設定!$D$8),J129,L129)))=0,設定!$D$8,IF(AND(設定!$D$8&lt;=L129,設定!$D$8&lt;J129),設定!$D$8,IF(AND(J129&lt;=L129,J129&lt;設定!$D$8),J129,IF(AND(L129&lt;=J129,J129&lt;設定!$D$8),J129,L129))))&lt;=H129,H129+1,IF(IF(AND(設定!$D$8&lt;=L129,設定!$D$8&lt;J129),設定!$D$8,IF(AND(J129&lt;=L129,J129&lt;設定!$D$8),J129,IF(AND(L129&lt;=J129,J129&lt;設定!$D$8),J129,L129)))=0,設定!$D$8,IF(AND(設定!$D$8&lt;=L129,設定!$D$8&lt;J129),設定!$D$8,IF(AND(J129&lt;=L129,J129&lt;設定!$D$8),J129,IF(AND(L129&lt;=J129,J129&lt;設定!$D$8),J129,L129))))),0)&gt;40,ROUNDUP(IF(IF(IF(AND(設定!$D$8&lt;=L129,設定!$D$8&lt;J129),設定!$D$8,IF(AND(J129&lt;=L129,J129&lt;設定!$D$8),J129,IF(AND(L129&lt;=J129,J129&lt;設定!$D$8),J129,L129)))=0,設定!$D$8,IF(AND(設定!$D$8&lt;=L129,設定!$D$8&lt;J129),設定!$D$8,IF(AND(J129&lt;=L129,J129&lt;設定!$D$8),J129,IF(AND(L129&lt;=J129,J129&lt;設定!$D$8),J129,L129))))&lt;=H129,H129+1,IF(IF(AND(設定!$D$8&lt;=L129,設定!$D$8&lt;J129),設定!$D$8,IF(AND(J129&lt;=L129,J129&lt;設定!$D$8),J129,IF(AND(L129&lt;=J129,J129&lt;設定!$D$8),J129,L129)))=0,設定!$D$8,IF(AND(設定!$D$8&lt;=L129,設定!$D$8&lt;J129),設定!$D$8,IF(AND(J129&lt;=L129,J129&lt;設定!$D$8),J129,IF(AND(L129&lt;=J129,J129&lt;設定!$D$8),J129,L129))))),0),40)</f>
        <v>#DIV/0!</v>
      </c>
      <c r="O129" s="55">
        <f>IF(G129="標準",設定!$C$4,G129)</f>
        <v>5</v>
      </c>
      <c r="P129" s="45">
        <f t="shared" si="15"/>
        <v>0</v>
      </c>
      <c r="Q129" s="14">
        <f t="shared" si="16"/>
        <v>0</v>
      </c>
      <c r="R129" s="23">
        <f t="shared" si="24"/>
        <v>0</v>
      </c>
      <c r="S129" s="12">
        <f t="shared" si="17"/>
        <v>0</v>
      </c>
      <c r="T129" s="23">
        <f t="shared" si="18"/>
        <v>0</v>
      </c>
      <c r="U129" s="13">
        <f t="shared" si="19"/>
        <v>0</v>
      </c>
      <c r="V129" s="104" t="str">
        <f>INDEX(商品!Q:Q,MATCH(キーワード!D129,商品!D:D,0),1)</f>
        <v>-</v>
      </c>
      <c r="W129" s="15">
        <f t="shared" si="20"/>
        <v>0</v>
      </c>
      <c r="X129" s="22">
        <f>SUMIFS(当月ワード!$J$3:$J$1000,当月ワード!$D$3:$D$1000,キーワード!$D129,当月ワード!$E$3:$E$1000,キーワード!$F129)</f>
        <v>0</v>
      </c>
      <c r="Y129" s="23">
        <f>SUMIFS(前月ワード!$J$3:$J$1000,前月ワード!$D$3:$D$1000,キーワード!$D129,前月ワード!$E$3:$E$1000,キーワード!$F129)</f>
        <v>0</v>
      </c>
      <c r="Z129" s="23">
        <f>SUMIFS(前々月ワード!$J$3:$J$1000,前々月ワード!$D$3:$D$1000,キーワード!$D129,前々月ワード!$E$3:$E$1000,キーワード!$F129)</f>
        <v>0</v>
      </c>
      <c r="AA129" s="22">
        <f>SUMIFS(当月ワード!$W$3:$W$1000,当月ワード!$D$3:$D$1000,キーワード!$D129,当月ワード!$E$3:$E$1000,キーワード!$F129)</f>
        <v>0</v>
      </c>
      <c r="AB129" s="23">
        <f>SUMIFS(前月ワード!$W$3:$W$1000,前月ワード!$D$3:$D$1000,キーワード!$D129,前月ワード!$E$3:$E$1000,キーワード!$F129)</f>
        <v>0</v>
      </c>
      <c r="AC129" s="23">
        <f>SUMIFS(前々月ワード!$W$3:$W$1000,前々月ワード!$D$3:$D$1000,キーワード!$D129,前々月ワード!$E$3:$E$1000,キーワード!$F129)</f>
        <v>0</v>
      </c>
      <c r="AD129" s="23">
        <f t="shared" si="21"/>
        <v>0</v>
      </c>
      <c r="AE129" s="23">
        <f t="shared" si="21"/>
        <v>0</v>
      </c>
      <c r="AF129" s="23">
        <f t="shared" si="21"/>
        <v>0</v>
      </c>
      <c r="AG129" s="22">
        <f>SUMIFS(当月ワード!$X$3:$X$1000,当月ワード!$D$3:$D$1000,キーワード!$D129,当月ワード!$E$3:$E$1000,キーワード!$F129)</f>
        <v>0</v>
      </c>
      <c r="AH129" s="23">
        <f>SUMIFS(前月ワード!$X$3:$X$1000,前月ワード!$D$3:$D$1000,キーワード!$D129,前月ワード!$E$3:$E$1000,キーワード!$F129)</f>
        <v>0</v>
      </c>
      <c r="AI129" s="23">
        <f>SUMIFS(前々月ワード!$X$3:$X$1000,前々月ワード!$D$3:$D$1000,キーワード!$D129,前々月ワード!$E$3:$E$1000,キーワード!$F129)</f>
        <v>0</v>
      </c>
      <c r="AJ129" s="22">
        <f>SUMIFS(当月ワード!$I$3:$I$1000,当月ワード!$D$3:$D$1000,キーワード!$D129,当月ワード!$E$3:$E$1000,キーワード!$F129)</f>
        <v>0</v>
      </c>
      <c r="AK129" s="23">
        <f>SUMIFS(前月ワード!$I$3:$I$1000,前月ワード!$D$3:$D$1000,キーワード!$D129,前月ワード!$E$3:$E$1000,キーワード!$F129)</f>
        <v>0</v>
      </c>
      <c r="AL129" s="23">
        <f>SUMIFS(前々月ワード!$I$3:$I$1000,前々月ワード!$D$3:$D$1000,キーワード!$D129,前々月ワード!$E$3:$E$1000,キーワード!$F129)</f>
        <v>0</v>
      </c>
      <c r="AM129" s="13">
        <f t="shared" si="22"/>
        <v>0</v>
      </c>
      <c r="AN129" s="13">
        <f t="shared" si="22"/>
        <v>0</v>
      </c>
      <c r="AO129" s="13">
        <f t="shared" si="22"/>
        <v>0</v>
      </c>
      <c r="AP129" s="16">
        <f t="shared" si="23"/>
        <v>0</v>
      </c>
      <c r="AQ129" s="16">
        <f t="shared" si="23"/>
        <v>0</v>
      </c>
      <c r="AR129" s="17">
        <f t="shared" si="23"/>
        <v>0</v>
      </c>
    </row>
    <row r="130" spans="3:44" ht="36.65" customHeight="1">
      <c r="C130" s="20">
        <v>125</v>
      </c>
      <c r="D130" s="53">
        <f>現状ワード設定!B127</f>
        <v>0</v>
      </c>
      <c r="E130" s="26" t="str">
        <f>IFERROR(_xlfn.XLOOKUP($D130,現状商品設定!B:B,現状商品設定!C:C,"-"),"-")</f>
        <v>-</v>
      </c>
      <c r="F130" s="56">
        <f>現状ワード設定!G127</f>
        <v>0</v>
      </c>
      <c r="G130" s="60" t="s">
        <v>46</v>
      </c>
      <c r="H130" s="47" t="str">
        <f>IFERROR(_xlfn.XLOOKUP(D130,商品!$D:$D,商品!$H:$H),"")</f>
        <v/>
      </c>
      <c r="I130" s="50" t="str">
        <f>IFERROR(_xlfn.XLOOKUP(D130&amp;F130,現状ワード設定!J:J,現状ワード設定!H:H),"")</f>
        <v/>
      </c>
      <c r="J130" s="47" t="str">
        <f>IFERROR(_xlfn.XLOOKUP(D130&amp;F130,現状ワード設定!J:J,現状ワード設定!I:I),"")</f>
        <v/>
      </c>
      <c r="K130" s="47" t="e">
        <f>IF(AND(T130&gt;=設定!$C$12,W130&gt;=O130),I130*(1+設定!$F$12),IF(AND(T130&gt;=設定!$C$13,W130&lt;O130),I130*(1+設定!$F$13),IF(AND(T130&lt;設定!$C$14,U130&gt;=設定!$E$14),I130*(1+設定!$F$14),IF(AND(T130&lt;設定!$C$15,U130&lt;設定!$E$15),I130*(1+設定!$F$15),"除外"))))</f>
        <v>#VALUE!</v>
      </c>
      <c r="L130" s="58" t="e">
        <f ca="1">IF(消化率!$I$5&lt;1,K130*消化率!$I$5,IF(U130*V130/(K130*消化率!$I$5)&gt;O130,K130*消化率!$I$5,M130))</f>
        <v>#DIV/0!</v>
      </c>
      <c r="M130" s="58" t="e">
        <f t="shared" si="14"/>
        <v>#VALUE!</v>
      </c>
      <c r="N130" s="58" t="e">
        <f ca="1">IF(ROUNDUP(IF(IF(IF(AND(設定!$D$8&lt;=L130,設定!$D$8&lt;J130),設定!$D$8,IF(AND(J130&lt;=L130,J130&lt;設定!$D$8),J130,IF(AND(L130&lt;=J130,J130&lt;設定!$D$8),J130,L130)))=0,設定!$D$8,IF(AND(設定!$D$8&lt;=L130,設定!$D$8&lt;J130),設定!$D$8,IF(AND(J130&lt;=L130,J130&lt;設定!$D$8),J130,IF(AND(L130&lt;=J130,J130&lt;設定!$D$8),J130,L130))))&lt;=H130,H130+1,IF(IF(AND(設定!$D$8&lt;=L130,設定!$D$8&lt;J130),設定!$D$8,IF(AND(J130&lt;=L130,J130&lt;設定!$D$8),J130,IF(AND(L130&lt;=J130,J130&lt;設定!$D$8),J130,L130)))=0,設定!$D$8,IF(AND(設定!$D$8&lt;=L130,設定!$D$8&lt;J130),設定!$D$8,IF(AND(J130&lt;=L130,J130&lt;設定!$D$8),J130,IF(AND(L130&lt;=J130,J130&lt;設定!$D$8),J130,L130))))),0)&gt;40,ROUNDUP(IF(IF(IF(AND(設定!$D$8&lt;=L130,設定!$D$8&lt;J130),設定!$D$8,IF(AND(J130&lt;=L130,J130&lt;設定!$D$8),J130,IF(AND(L130&lt;=J130,J130&lt;設定!$D$8),J130,L130)))=0,設定!$D$8,IF(AND(設定!$D$8&lt;=L130,設定!$D$8&lt;J130),設定!$D$8,IF(AND(J130&lt;=L130,J130&lt;設定!$D$8),J130,IF(AND(L130&lt;=J130,J130&lt;設定!$D$8),J130,L130))))&lt;=H130,H130+1,IF(IF(AND(設定!$D$8&lt;=L130,設定!$D$8&lt;J130),設定!$D$8,IF(AND(J130&lt;=L130,J130&lt;設定!$D$8),J130,IF(AND(L130&lt;=J130,J130&lt;設定!$D$8),J130,L130)))=0,設定!$D$8,IF(AND(設定!$D$8&lt;=L130,設定!$D$8&lt;J130),設定!$D$8,IF(AND(J130&lt;=L130,J130&lt;設定!$D$8),J130,IF(AND(L130&lt;=J130,J130&lt;設定!$D$8),J130,L130))))),0),40)</f>
        <v>#DIV/0!</v>
      </c>
      <c r="O130" s="55">
        <f>IF(G130="標準",設定!$C$4,G130)</f>
        <v>5</v>
      </c>
      <c r="P130" s="45">
        <f t="shared" si="15"/>
        <v>0</v>
      </c>
      <c r="Q130" s="14">
        <f t="shared" si="16"/>
        <v>0</v>
      </c>
      <c r="R130" s="23">
        <f t="shared" si="24"/>
        <v>0</v>
      </c>
      <c r="S130" s="12">
        <f t="shared" si="17"/>
        <v>0</v>
      </c>
      <c r="T130" s="23">
        <f t="shared" si="18"/>
        <v>0</v>
      </c>
      <c r="U130" s="13">
        <f t="shared" si="19"/>
        <v>0</v>
      </c>
      <c r="V130" s="104" t="str">
        <f>INDEX(商品!Q:Q,MATCH(キーワード!D130,商品!D:D,0),1)</f>
        <v>-</v>
      </c>
      <c r="W130" s="15">
        <f t="shared" si="20"/>
        <v>0</v>
      </c>
      <c r="X130" s="22">
        <f>SUMIFS(当月ワード!$J$3:$J$1000,当月ワード!$D$3:$D$1000,キーワード!$D130,当月ワード!$E$3:$E$1000,キーワード!$F130)</f>
        <v>0</v>
      </c>
      <c r="Y130" s="23">
        <f>SUMIFS(前月ワード!$J$3:$J$1000,前月ワード!$D$3:$D$1000,キーワード!$D130,前月ワード!$E$3:$E$1000,キーワード!$F130)</f>
        <v>0</v>
      </c>
      <c r="Z130" s="23">
        <f>SUMIFS(前々月ワード!$J$3:$J$1000,前々月ワード!$D$3:$D$1000,キーワード!$D130,前々月ワード!$E$3:$E$1000,キーワード!$F130)</f>
        <v>0</v>
      </c>
      <c r="AA130" s="22">
        <f>SUMIFS(当月ワード!$W$3:$W$1000,当月ワード!$D$3:$D$1000,キーワード!$D130,当月ワード!$E$3:$E$1000,キーワード!$F130)</f>
        <v>0</v>
      </c>
      <c r="AB130" s="23">
        <f>SUMIFS(前月ワード!$W$3:$W$1000,前月ワード!$D$3:$D$1000,キーワード!$D130,前月ワード!$E$3:$E$1000,キーワード!$F130)</f>
        <v>0</v>
      </c>
      <c r="AC130" s="23">
        <f>SUMIFS(前々月ワード!$W$3:$W$1000,前々月ワード!$D$3:$D$1000,キーワード!$D130,前々月ワード!$E$3:$E$1000,キーワード!$F130)</f>
        <v>0</v>
      </c>
      <c r="AD130" s="23">
        <f t="shared" si="21"/>
        <v>0</v>
      </c>
      <c r="AE130" s="23">
        <f t="shared" si="21"/>
        <v>0</v>
      </c>
      <c r="AF130" s="23">
        <f t="shared" si="21"/>
        <v>0</v>
      </c>
      <c r="AG130" s="22">
        <f>SUMIFS(当月ワード!$X$3:$X$1000,当月ワード!$D$3:$D$1000,キーワード!$D130,当月ワード!$E$3:$E$1000,キーワード!$F130)</f>
        <v>0</v>
      </c>
      <c r="AH130" s="23">
        <f>SUMIFS(前月ワード!$X$3:$X$1000,前月ワード!$D$3:$D$1000,キーワード!$D130,前月ワード!$E$3:$E$1000,キーワード!$F130)</f>
        <v>0</v>
      </c>
      <c r="AI130" s="23">
        <f>SUMIFS(前々月ワード!$X$3:$X$1000,前々月ワード!$D$3:$D$1000,キーワード!$D130,前々月ワード!$E$3:$E$1000,キーワード!$F130)</f>
        <v>0</v>
      </c>
      <c r="AJ130" s="22">
        <f>SUMIFS(当月ワード!$I$3:$I$1000,当月ワード!$D$3:$D$1000,キーワード!$D130,当月ワード!$E$3:$E$1000,キーワード!$F130)</f>
        <v>0</v>
      </c>
      <c r="AK130" s="23">
        <f>SUMIFS(前月ワード!$I$3:$I$1000,前月ワード!$D$3:$D$1000,キーワード!$D130,前月ワード!$E$3:$E$1000,キーワード!$F130)</f>
        <v>0</v>
      </c>
      <c r="AL130" s="23">
        <f>SUMIFS(前々月ワード!$I$3:$I$1000,前々月ワード!$D$3:$D$1000,キーワード!$D130,前々月ワード!$E$3:$E$1000,キーワード!$F130)</f>
        <v>0</v>
      </c>
      <c r="AM130" s="13">
        <f t="shared" si="22"/>
        <v>0</v>
      </c>
      <c r="AN130" s="13">
        <f t="shared" si="22"/>
        <v>0</v>
      </c>
      <c r="AO130" s="13">
        <f t="shared" si="22"/>
        <v>0</v>
      </c>
      <c r="AP130" s="16">
        <f t="shared" si="23"/>
        <v>0</v>
      </c>
      <c r="AQ130" s="16">
        <f t="shared" si="23"/>
        <v>0</v>
      </c>
      <c r="AR130" s="17">
        <f t="shared" si="23"/>
        <v>0</v>
      </c>
    </row>
    <row r="131" spans="3:44" ht="36.65" customHeight="1">
      <c r="C131" s="20">
        <v>126</v>
      </c>
      <c r="D131" s="53">
        <f>現状ワード設定!B128</f>
        <v>0</v>
      </c>
      <c r="E131" s="26" t="str">
        <f>IFERROR(_xlfn.XLOOKUP($D131,現状商品設定!B:B,現状商品設定!C:C,"-"),"-")</f>
        <v>-</v>
      </c>
      <c r="F131" s="56">
        <f>現状ワード設定!G128</f>
        <v>0</v>
      </c>
      <c r="G131" s="60" t="s">
        <v>46</v>
      </c>
      <c r="H131" s="47" t="str">
        <f>IFERROR(_xlfn.XLOOKUP(D131,商品!$D:$D,商品!$H:$H),"")</f>
        <v/>
      </c>
      <c r="I131" s="50" t="str">
        <f>IFERROR(_xlfn.XLOOKUP(D131&amp;F131,現状ワード設定!J:J,現状ワード設定!H:H),"")</f>
        <v/>
      </c>
      <c r="J131" s="47" t="str">
        <f>IFERROR(_xlfn.XLOOKUP(D131&amp;F131,現状ワード設定!J:J,現状ワード設定!I:I),"")</f>
        <v/>
      </c>
      <c r="K131" s="47" t="e">
        <f>IF(AND(T131&gt;=設定!$C$12,W131&gt;=O131),I131*(1+設定!$F$12),IF(AND(T131&gt;=設定!$C$13,W131&lt;O131),I131*(1+設定!$F$13),IF(AND(T131&lt;設定!$C$14,U131&gt;=設定!$E$14),I131*(1+設定!$F$14),IF(AND(T131&lt;設定!$C$15,U131&lt;設定!$E$15),I131*(1+設定!$F$15),"除外"))))</f>
        <v>#VALUE!</v>
      </c>
      <c r="L131" s="58" t="e">
        <f ca="1">IF(消化率!$I$5&lt;1,K131*消化率!$I$5,IF(U131*V131/(K131*消化率!$I$5)&gt;O131,K131*消化率!$I$5,M131))</f>
        <v>#DIV/0!</v>
      </c>
      <c r="M131" s="58" t="e">
        <f t="shared" si="14"/>
        <v>#VALUE!</v>
      </c>
      <c r="N131" s="58" t="e">
        <f ca="1">IF(ROUNDUP(IF(IF(IF(AND(設定!$D$8&lt;=L131,設定!$D$8&lt;J131),設定!$D$8,IF(AND(J131&lt;=L131,J131&lt;設定!$D$8),J131,IF(AND(L131&lt;=J131,J131&lt;設定!$D$8),J131,L131)))=0,設定!$D$8,IF(AND(設定!$D$8&lt;=L131,設定!$D$8&lt;J131),設定!$D$8,IF(AND(J131&lt;=L131,J131&lt;設定!$D$8),J131,IF(AND(L131&lt;=J131,J131&lt;設定!$D$8),J131,L131))))&lt;=H131,H131+1,IF(IF(AND(設定!$D$8&lt;=L131,設定!$D$8&lt;J131),設定!$D$8,IF(AND(J131&lt;=L131,J131&lt;設定!$D$8),J131,IF(AND(L131&lt;=J131,J131&lt;設定!$D$8),J131,L131)))=0,設定!$D$8,IF(AND(設定!$D$8&lt;=L131,設定!$D$8&lt;J131),設定!$D$8,IF(AND(J131&lt;=L131,J131&lt;設定!$D$8),J131,IF(AND(L131&lt;=J131,J131&lt;設定!$D$8),J131,L131))))),0)&gt;40,ROUNDUP(IF(IF(IF(AND(設定!$D$8&lt;=L131,設定!$D$8&lt;J131),設定!$D$8,IF(AND(J131&lt;=L131,J131&lt;設定!$D$8),J131,IF(AND(L131&lt;=J131,J131&lt;設定!$D$8),J131,L131)))=0,設定!$D$8,IF(AND(設定!$D$8&lt;=L131,設定!$D$8&lt;J131),設定!$D$8,IF(AND(J131&lt;=L131,J131&lt;設定!$D$8),J131,IF(AND(L131&lt;=J131,J131&lt;設定!$D$8),J131,L131))))&lt;=H131,H131+1,IF(IF(AND(設定!$D$8&lt;=L131,設定!$D$8&lt;J131),設定!$D$8,IF(AND(J131&lt;=L131,J131&lt;設定!$D$8),J131,IF(AND(L131&lt;=J131,J131&lt;設定!$D$8),J131,L131)))=0,設定!$D$8,IF(AND(設定!$D$8&lt;=L131,設定!$D$8&lt;J131),設定!$D$8,IF(AND(J131&lt;=L131,J131&lt;設定!$D$8),J131,IF(AND(L131&lt;=J131,J131&lt;設定!$D$8),J131,L131))))),0),40)</f>
        <v>#DIV/0!</v>
      </c>
      <c r="O131" s="55">
        <f>IF(G131="標準",設定!$C$4,G131)</f>
        <v>5</v>
      </c>
      <c r="P131" s="45">
        <f t="shared" si="15"/>
        <v>0</v>
      </c>
      <c r="Q131" s="14">
        <f t="shared" si="16"/>
        <v>0</v>
      </c>
      <c r="R131" s="23">
        <f t="shared" si="24"/>
        <v>0</v>
      </c>
      <c r="S131" s="12">
        <f t="shared" si="17"/>
        <v>0</v>
      </c>
      <c r="T131" s="23">
        <f t="shared" si="18"/>
        <v>0</v>
      </c>
      <c r="U131" s="13">
        <f t="shared" si="19"/>
        <v>0</v>
      </c>
      <c r="V131" s="104" t="str">
        <f>INDEX(商品!Q:Q,MATCH(キーワード!D131,商品!D:D,0),1)</f>
        <v>-</v>
      </c>
      <c r="W131" s="15">
        <f t="shared" si="20"/>
        <v>0</v>
      </c>
      <c r="X131" s="22">
        <f>SUMIFS(当月ワード!$J$3:$J$1000,当月ワード!$D$3:$D$1000,キーワード!$D131,当月ワード!$E$3:$E$1000,キーワード!$F131)</f>
        <v>0</v>
      </c>
      <c r="Y131" s="23">
        <f>SUMIFS(前月ワード!$J$3:$J$1000,前月ワード!$D$3:$D$1000,キーワード!$D131,前月ワード!$E$3:$E$1000,キーワード!$F131)</f>
        <v>0</v>
      </c>
      <c r="Z131" s="23">
        <f>SUMIFS(前々月ワード!$J$3:$J$1000,前々月ワード!$D$3:$D$1000,キーワード!$D131,前々月ワード!$E$3:$E$1000,キーワード!$F131)</f>
        <v>0</v>
      </c>
      <c r="AA131" s="22">
        <f>SUMIFS(当月ワード!$W$3:$W$1000,当月ワード!$D$3:$D$1000,キーワード!$D131,当月ワード!$E$3:$E$1000,キーワード!$F131)</f>
        <v>0</v>
      </c>
      <c r="AB131" s="23">
        <f>SUMIFS(前月ワード!$W$3:$W$1000,前月ワード!$D$3:$D$1000,キーワード!$D131,前月ワード!$E$3:$E$1000,キーワード!$F131)</f>
        <v>0</v>
      </c>
      <c r="AC131" s="23">
        <f>SUMIFS(前々月ワード!$W$3:$W$1000,前々月ワード!$D$3:$D$1000,キーワード!$D131,前々月ワード!$E$3:$E$1000,キーワード!$F131)</f>
        <v>0</v>
      </c>
      <c r="AD131" s="23">
        <f t="shared" si="21"/>
        <v>0</v>
      </c>
      <c r="AE131" s="23">
        <f t="shared" si="21"/>
        <v>0</v>
      </c>
      <c r="AF131" s="23">
        <f t="shared" si="21"/>
        <v>0</v>
      </c>
      <c r="AG131" s="22">
        <f>SUMIFS(当月ワード!$X$3:$X$1000,当月ワード!$D$3:$D$1000,キーワード!$D131,当月ワード!$E$3:$E$1000,キーワード!$F131)</f>
        <v>0</v>
      </c>
      <c r="AH131" s="23">
        <f>SUMIFS(前月ワード!$X$3:$X$1000,前月ワード!$D$3:$D$1000,キーワード!$D131,前月ワード!$E$3:$E$1000,キーワード!$F131)</f>
        <v>0</v>
      </c>
      <c r="AI131" s="23">
        <f>SUMIFS(前々月ワード!$X$3:$X$1000,前々月ワード!$D$3:$D$1000,キーワード!$D131,前々月ワード!$E$3:$E$1000,キーワード!$F131)</f>
        <v>0</v>
      </c>
      <c r="AJ131" s="22">
        <f>SUMIFS(当月ワード!$I$3:$I$1000,当月ワード!$D$3:$D$1000,キーワード!$D131,当月ワード!$E$3:$E$1000,キーワード!$F131)</f>
        <v>0</v>
      </c>
      <c r="AK131" s="23">
        <f>SUMIFS(前月ワード!$I$3:$I$1000,前月ワード!$D$3:$D$1000,キーワード!$D131,前月ワード!$E$3:$E$1000,キーワード!$F131)</f>
        <v>0</v>
      </c>
      <c r="AL131" s="23">
        <f>SUMIFS(前々月ワード!$I$3:$I$1000,前々月ワード!$D$3:$D$1000,キーワード!$D131,前々月ワード!$E$3:$E$1000,キーワード!$F131)</f>
        <v>0</v>
      </c>
      <c r="AM131" s="13">
        <f t="shared" si="22"/>
        <v>0</v>
      </c>
      <c r="AN131" s="13">
        <f t="shared" si="22"/>
        <v>0</v>
      </c>
      <c r="AO131" s="13">
        <f t="shared" si="22"/>
        <v>0</v>
      </c>
      <c r="AP131" s="16">
        <f t="shared" si="23"/>
        <v>0</v>
      </c>
      <c r="AQ131" s="16">
        <f t="shared" si="23"/>
        <v>0</v>
      </c>
      <c r="AR131" s="17">
        <f t="shared" si="23"/>
        <v>0</v>
      </c>
    </row>
    <row r="132" spans="3:44" ht="36.65" customHeight="1">
      <c r="C132" s="20">
        <v>127</v>
      </c>
      <c r="D132" s="53">
        <f>現状ワード設定!B129</f>
        <v>0</v>
      </c>
      <c r="E132" s="26" t="str">
        <f>IFERROR(_xlfn.XLOOKUP($D132,現状商品設定!B:B,現状商品設定!C:C,"-"),"-")</f>
        <v>-</v>
      </c>
      <c r="F132" s="56">
        <f>現状ワード設定!G129</f>
        <v>0</v>
      </c>
      <c r="G132" s="60" t="s">
        <v>46</v>
      </c>
      <c r="H132" s="47" t="str">
        <f>IFERROR(_xlfn.XLOOKUP(D132,商品!$D:$D,商品!$H:$H),"")</f>
        <v/>
      </c>
      <c r="I132" s="50" t="str">
        <f>IFERROR(_xlfn.XLOOKUP(D132&amp;F132,現状ワード設定!J:J,現状ワード設定!H:H),"")</f>
        <v/>
      </c>
      <c r="J132" s="47" t="str">
        <f>IFERROR(_xlfn.XLOOKUP(D132&amp;F132,現状ワード設定!J:J,現状ワード設定!I:I),"")</f>
        <v/>
      </c>
      <c r="K132" s="47" t="e">
        <f>IF(AND(T132&gt;=設定!$C$12,W132&gt;=O132),I132*(1+設定!$F$12),IF(AND(T132&gt;=設定!$C$13,W132&lt;O132),I132*(1+設定!$F$13),IF(AND(T132&lt;設定!$C$14,U132&gt;=設定!$E$14),I132*(1+設定!$F$14),IF(AND(T132&lt;設定!$C$15,U132&lt;設定!$E$15),I132*(1+設定!$F$15),"除外"))))</f>
        <v>#VALUE!</v>
      </c>
      <c r="L132" s="58" t="e">
        <f ca="1">IF(消化率!$I$5&lt;1,K132*消化率!$I$5,IF(U132*V132/(K132*消化率!$I$5)&gt;O132,K132*消化率!$I$5,M132))</f>
        <v>#DIV/0!</v>
      </c>
      <c r="M132" s="58" t="e">
        <f t="shared" si="14"/>
        <v>#VALUE!</v>
      </c>
      <c r="N132" s="58" t="e">
        <f ca="1">IF(ROUNDUP(IF(IF(IF(AND(設定!$D$8&lt;=L132,設定!$D$8&lt;J132),設定!$D$8,IF(AND(J132&lt;=L132,J132&lt;設定!$D$8),J132,IF(AND(L132&lt;=J132,J132&lt;設定!$D$8),J132,L132)))=0,設定!$D$8,IF(AND(設定!$D$8&lt;=L132,設定!$D$8&lt;J132),設定!$D$8,IF(AND(J132&lt;=L132,J132&lt;設定!$D$8),J132,IF(AND(L132&lt;=J132,J132&lt;設定!$D$8),J132,L132))))&lt;=H132,H132+1,IF(IF(AND(設定!$D$8&lt;=L132,設定!$D$8&lt;J132),設定!$D$8,IF(AND(J132&lt;=L132,J132&lt;設定!$D$8),J132,IF(AND(L132&lt;=J132,J132&lt;設定!$D$8),J132,L132)))=0,設定!$D$8,IF(AND(設定!$D$8&lt;=L132,設定!$D$8&lt;J132),設定!$D$8,IF(AND(J132&lt;=L132,J132&lt;設定!$D$8),J132,IF(AND(L132&lt;=J132,J132&lt;設定!$D$8),J132,L132))))),0)&gt;40,ROUNDUP(IF(IF(IF(AND(設定!$D$8&lt;=L132,設定!$D$8&lt;J132),設定!$D$8,IF(AND(J132&lt;=L132,J132&lt;設定!$D$8),J132,IF(AND(L132&lt;=J132,J132&lt;設定!$D$8),J132,L132)))=0,設定!$D$8,IF(AND(設定!$D$8&lt;=L132,設定!$D$8&lt;J132),設定!$D$8,IF(AND(J132&lt;=L132,J132&lt;設定!$D$8),J132,IF(AND(L132&lt;=J132,J132&lt;設定!$D$8),J132,L132))))&lt;=H132,H132+1,IF(IF(AND(設定!$D$8&lt;=L132,設定!$D$8&lt;J132),設定!$D$8,IF(AND(J132&lt;=L132,J132&lt;設定!$D$8),J132,IF(AND(L132&lt;=J132,J132&lt;設定!$D$8),J132,L132)))=0,設定!$D$8,IF(AND(設定!$D$8&lt;=L132,設定!$D$8&lt;J132),設定!$D$8,IF(AND(J132&lt;=L132,J132&lt;設定!$D$8),J132,IF(AND(L132&lt;=J132,J132&lt;設定!$D$8),J132,L132))))),0),40)</f>
        <v>#DIV/0!</v>
      </c>
      <c r="O132" s="55">
        <f>IF(G132="標準",設定!$C$4,G132)</f>
        <v>5</v>
      </c>
      <c r="P132" s="45">
        <f t="shared" si="15"/>
        <v>0</v>
      </c>
      <c r="Q132" s="14">
        <f t="shared" si="16"/>
        <v>0</v>
      </c>
      <c r="R132" s="23">
        <f t="shared" si="24"/>
        <v>0</v>
      </c>
      <c r="S132" s="12">
        <f t="shared" si="17"/>
        <v>0</v>
      </c>
      <c r="T132" s="23">
        <f t="shared" si="18"/>
        <v>0</v>
      </c>
      <c r="U132" s="13">
        <f t="shared" si="19"/>
        <v>0</v>
      </c>
      <c r="V132" s="104" t="str">
        <f>INDEX(商品!Q:Q,MATCH(キーワード!D132,商品!D:D,0),1)</f>
        <v>-</v>
      </c>
      <c r="W132" s="15">
        <f t="shared" si="20"/>
        <v>0</v>
      </c>
      <c r="X132" s="22">
        <f>SUMIFS(当月ワード!$J$3:$J$1000,当月ワード!$D$3:$D$1000,キーワード!$D132,当月ワード!$E$3:$E$1000,キーワード!$F132)</f>
        <v>0</v>
      </c>
      <c r="Y132" s="23">
        <f>SUMIFS(前月ワード!$J$3:$J$1000,前月ワード!$D$3:$D$1000,キーワード!$D132,前月ワード!$E$3:$E$1000,キーワード!$F132)</f>
        <v>0</v>
      </c>
      <c r="Z132" s="23">
        <f>SUMIFS(前々月ワード!$J$3:$J$1000,前々月ワード!$D$3:$D$1000,キーワード!$D132,前々月ワード!$E$3:$E$1000,キーワード!$F132)</f>
        <v>0</v>
      </c>
      <c r="AA132" s="22">
        <f>SUMIFS(当月ワード!$W$3:$W$1000,当月ワード!$D$3:$D$1000,キーワード!$D132,当月ワード!$E$3:$E$1000,キーワード!$F132)</f>
        <v>0</v>
      </c>
      <c r="AB132" s="23">
        <f>SUMIFS(前月ワード!$W$3:$W$1000,前月ワード!$D$3:$D$1000,キーワード!$D132,前月ワード!$E$3:$E$1000,キーワード!$F132)</f>
        <v>0</v>
      </c>
      <c r="AC132" s="23">
        <f>SUMIFS(前々月ワード!$W$3:$W$1000,前々月ワード!$D$3:$D$1000,キーワード!$D132,前々月ワード!$E$3:$E$1000,キーワード!$F132)</f>
        <v>0</v>
      </c>
      <c r="AD132" s="23">
        <f t="shared" si="21"/>
        <v>0</v>
      </c>
      <c r="AE132" s="23">
        <f t="shared" si="21"/>
        <v>0</v>
      </c>
      <c r="AF132" s="23">
        <f t="shared" si="21"/>
        <v>0</v>
      </c>
      <c r="AG132" s="22">
        <f>SUMIFS(当月ワード!$X$3:$X$1000,当月ワード!$D$3:$D$1000,キーワード!$D132,当月ワード!$E$3:$E$1000,キーワード!$F132)</f>
        <v>0</v>
      </c>
      <c r="AH132" s="23">
        <f>SUMIFS(前月ワード!$X$3:$X$1000,前月ワード!$D$3:$D$1000,キーワード!$D132,前月ワード!$E$3:$E$1000,キーワード!$F132)</f>
        <v>0</v>
      </c>
      <c r="AI132" s="23">
        <f>SUMIFS(前々月ワード!$X$3:$X$1000,前々月ワード!$D$3:$D$1000,キーワード!$D132,前々月ワード!$E$3:$E$1000,キーワード!$F132)</f>
        <v>0</v>
      </c>
      <c r="AJ132" s="22">
        <f>SUMIFS(当月ワード!$I$3:$I$1000,当月ワード!$D$3:$D$1000,キーワード!$D132,当月ワード!$E$3:$E$1000,キーワード!$F132)</f>
        <v>0</v>
      </c>
      <c r="AK132" s="23">
        <f>SUMIFS(前月ワード!$I$3:$I$1000,前月ワード!$D$3:$D$1000,キーワード!$D132,前月ワード!$E$3:$E$1000,キーワード!$F132)</f>
        <v>0</v>
      </c>
      <c r="AL132" s="23">
        <f>SUMIFS(前々月ワード!$I$3:$I$1000,前々月ワード!$D$3:$D$1000,キーワード!$D132,前々月ワード!$E$3:$E$1000,キーワード!$F132)</f>
        <v>0</v>
      </c>
      <c r="AM132" s="13">
        <f t="shared" si="22"/>
        <v>0</v>
      </c>
      <c r="AN132" s="13">
        <f t="shared" si="22"/>
        <v>0</v>
      </c>
      <c r="AO132" s="13">
        <f t="shared" si="22"/>
        <v>0</v>
      </c>
      <c r="AP132" s="16">
        <f t="shared" si="23"/>
        <v>0</v>
      </c>
      <c r="AQ132" s="16">
        <f t="shared" si="23"/>
        <v>0</v>
      </c>
      <c r="AR132" s="17">
        <f t="shared" si="23"/>
        <v>0</v>
      </c>
    </row>
    <row r="133" spans="3:44" ht="36.65" customHeight="1">
      <c r="C133" s="20">
        <v>128</v>
      </c>
      <c r="D133" s="53">
        <f>現状ワード設定!B130</f>
        <v>0</v>
      </c>
      <c r="E133" s="26" t="str">
        <f>IFERROR(_xlfn.XLOOKUP($D133,現状商品設定!B:B,現状商品設定!C:C,"-"),"-")</f>
        <v>-</v>
      </c>
      <c r="F133" s="56">
        <f>現状ワード設定!G130</f>
        <v>0</v>
      </c>
      <c r="G133" s="60" t="s">
        <v>46</v>
      </c>
      <c r="H133" s="47" t="str">
        <f>IFERROR(_xlfn.XLOOKUP(D133,商品!$D:$D,商品!$H:$H),"")</f>
        <v/>
      </c>
      <c r="I133" s="50" t="str">
        <f>IFERROR(_xlfn.XLOOKUP(D133&amp;F133,現状ワード設定!J:J,現状ワード設定!H:H),"")</f>
        <v/>
      </c>
      <c r="J133" s="47" t="str">
        <f>IFERROR(_xlfn.XLOOKUP(D133&amp;F133,現状ワード設定!J:J,現状ワード設定!I:I),"")</f>
        <v/>
      </c>
      <c r="K133" s="47" t="e">
        <f>IF(AND(T133&gt;=設定!$C$12,W133&gt;=O133),I133*(1+設定!$F$12),IF(AND(T133&gt;=設定!$C$13,W133&lt;O133),I133*(1+設定!$F$13),IF(AND(T133&lt;設定!$C$14,U133&gt;=設定!$E$14),I133*(1+設定!$F$14),IF(AND(T133&lt;設定!$C$15,U133&lt;設定!$E$15),I133*(1+設定!$F$15),"除外"))))</f>
        <v>#VALUE!</v>
      </c>
      <c r="L133" s="58" t="e">
        <f ca="1">IF(消化率!$I$5&lt;1,K133*消化率!$I$5,IF(U133*V133/(K133*消化率!$I$5)&gt;O133,K133*消化率!$I$5,M133))</f>
        <v>#DIV/0!</v>
      </c>
      <c r="M133" s="58" t="e">
        <f t="shared" si="14"/>
        <v>#VALUE!</v>
      </c>
      <c r="N133" s="58" t="e">
        <f ca="1">IF(ROUNDUP(IF(IF(IF(AND(設定!$D$8&lt;=L133,設定!$D$8&lt;J133),設定!$D$8,IF(AND(J133&lt;=L133,J133&lt;設定!$D$8),J133,IF(AND(L133&lt;=J133,J133&lt;設定!$D$8),J133,L133)))=0,設定!$D$8,IF(AND(設定!$D$8&lt;=L133,設定!$D$8&lt;J133),設定!$D$8,IF(AND(J133&lt;=L133,J133&lt;設定!$D$8),J133,IF(AND(L133&lt;=J133,J133&lt;設定!$D$8),J133,L133))))&lt;=H133,H133+1,IF(IF(AND(設定!$D$8&lt;=L133,設定!$D$8&lt;J133),設定!$D$8,IF(AND(J133&lt;=L133,J133&lt;設定!$D$8),J133,IF(AND(L133&lt;=J133,J133&lt;設定!$D$8),J133,L133)))=0,設定!$D$8,IF(AND(設定!$D$8&lt;=L133,設定!$D$8&lt;J133),設定!$D$8,IF(AND(J133&lt;=L133,J133&lt;設定!$D$8),J133,IF(AND(L133&lt;=J133,J133&lt;設定!$D$8),J133,L133))))),0)&gt;40,ROUNDUP(IF(IF(IF(AND(設定!$D$8&lt;=L133,設定!$D$8&lt;J133),設定!$D$8,IF(AND(J133&lt;=L133,J133&lt;設定!$D$8),J133,IF(AND(L133&lt;=J133,J133&lt;設定!$D$8),J133,L133)))=0,設定!$D$8,IF(AND(設定!$D$8&lt;=L133,設定!$D$8&lt;J133),設定!$D$8,IF(AND(J133&lt;=L133,J133&lt;設定!$D$8),J133,IF(AND(L133&lt;=J133,J133&lt;設定!$D$8),J133,L133))))&lt;=H133,H133+1,IF(IF(AND(設定!$D$8&lt;=L133,設定!$D$8&lt;J133),設定!$D$8,IF(AND(J133&lt;=L133,J133&lt;設定!$D$8),J133,IF(AND(L133&lt;=J133,J133&lt;設定!$D$8),J133,L133)))=0,設定!$D$8,IF(AND(設定!$D$8&lt;=L133,設定!$D$8&lt;J133),設定!$D$8,IF(AND(J133&lt;=L133,J133&lt;設定!$D$8),J133,IF(AND(L133&lt;=J133,J133&lt;設定!$D$8),J133,L133))))),0),40)</f>
        <v>#DIV/0!</v>
      </c>
      <c r="O133" s="55">
        <f>IF(G133="標準",設定!$C$4,G133)</f>
        <v>5</v>
      </c>
      <c r="P133" s="45">
        <f t="shared" si="15"/>
        <v>0</v>
      </c>
      <c r="Q133" s="14">
        <f t="shared" si="16"/>
        <v>0</v>
      </c>
      <c r="R133" s="23">
        <f t="shared" si="24"/>
        <v>0</v>
      </c>
      <c r="S133" s="12">
        <f t="shared" si="17"/>
        <v>0</v>
      </c>
      <c r="T133" s="23">
        <f t="shared" si="18"/>
        <v>0</v>
      </c>
      <c r="U133" s="13">
        <f t="shared" si="19"/>
        <v>0</v>
      </c>
      <c r="V133" s="104" t="str">
        <f>INDEX(商品!Q:Q,MATCH(キーワード!D133,商品!D:D,0),1)</f>
        <v>-</v>
      </c>
      <c r="W133" s="15">
        <f t="shared" si="20"/>
        <v>0</v>
      </c>
      <c r="X133" s="22">
        <f>SUMIFS(当月ワード!$J$3:$J$1000,当月ワード!$D$3:$D$1000,キーワード!$D133,当月ワード!$E$3:$E$1000,キーワード!$F133)</f>
        <v>0</v>
      </c>
      <c r="Y133" s="23">
        <f>SUMIFS(前月ワード!$J$3:$J$1000,前月ワード!$D$3:$D$1000,キーワード!$D133,前月ワード!$E$3:$E$1000,キーワード!$F133)</f>
        <v>0</v>
      </c>
      <c r="Z133" s="23">
        <f>SUMIFS(前々月ワード!$J$3:$J$1000,前々月ワード!$D$3:$D$1000,キーワード!$D133,前々月ワード!$E$3:$E$1000,キーワード!$F133)</f>
        <v>0</v>
      </c>
      <c r="AA133" s="22">
        <f>SUMIFS(当月ワード!$W$3:$W$1000,当月ワード!$D$3:$D$1000,キーワード!$D133,当月ワード!$E$3:$E$1000,キーワード!$F133)</f>
        <v>0</v>
      </c>
      <c r="AB133" s="23">
        <f>SUMIFS(前月ワード!$W$3:$W$1000,前月ワード!$D$3:$D$1000,キーワード!$D133,前月ワード!$E$3:$E$1000,キーワード!$F133)</f>
        <v>0</v>
      </c>
      <c r="AC133" s="23">
        <f>SUMIFS(前々月ワード!$W$3:$W$1000,前々月ワード!$D$3:$D$1000,キーワード!$D133,前々月ワード!$E$3:$E$1000,キーワード!$F133)</f>
        <v>0</v>
      </c>
      <c r="AD133" s="23">
        <f t="shared" si="21"/>
        <v>0</v>
      </c>
      <c r="AE133" s="23">
        <f t="shared" si="21"/>
        <v>0</v>
      </c>
      <c r="AF133" s="23">
        <f t="shared" si="21"/>
        <v>0</v>
      </c>
      <c r="AG133" s="22">
        <f>SUMIFS(当月ワード!$X$3:$X$1000,当月ワード!$D$3:$D$1000,キーワード!$D133,当月ワード!$E$3:$E$1000,キーワード!$F133)</f>
        <v>0</v>
      </c>
      <c r="AH133" s="23">
        <f>SUMIFS(前月ワード!$X$3:$X$1000,前月ワード!$D$3:$D$1000,キーワード!$D133,前月ワード!$E$3:$E$1000,キーワード!$F133)</f>
        <v>0</v>
      </c>
      <c r="AI133" s="23">
        <f>SUMIFS(前々月ワード!$X$3:$X$1000,前々月ワード!$D$3:$D$1000,キーワード!$D133,前々月ワード!$E$3:$E$1000,キーワード!$F133)</f>
        <v>0</v>
      </c>
      <c r="AJ133" s="22">
        <f>SUMIFS(当月ワード!$I$3:$I$1000,当月ワード!$D$3:$D$1000,キーワード!$D133,当月ワード!$E$3:$E$1000,キーワード!$F133)</f>
        <v>0</v>
      </c>
      <c r="AK133" s="23">
        <f>SUMIFS(前月ワード!$I$3:$I$1000,前月ワード!$D$3:$D$1000,キーワード!$D133,前月ワード!$E$3:$E$1000,キーワード!$F133)</f>
        <v>0</v>
      </c>
      <c r="AL133" s="23">
        <f>SUMIFS(前々月ワード!$I$3:$I$1000,前々月ワード!$D$3:$D$1000,キーワード!$D133,前々月ワード!$E$3:$E$1000,キーワード!$F133)</f>
        <v>0</v>
      </c>
      <c r="AM133" s="13">
        <f t="shared" si="22"/>
        <v>0</v>
      </c>
      <c r="AN133" s="13">
        <f t="shared" si="22"/>
        <v>0</v>
      </c>
      <c r="AO133" s="13">
        <f t="shared" si="22"/>
        <v>0</v>
      </c>
      <c r="AP133" s="16">
        <f t="shared" si="23"/>
        <v>0</v>
      </c>
      <c r="AQ133" s="16">
        <f t="shared" si="23"/>
        <v>0</v>
      </c>
      <c r="AR133" s="17">
        <f t="shared" si="23"/>
        <v>0</v>
      </c>
    </row>
    <row r="134" spans="3:44" ht="36.65" customHeight="1">
      <c r="C134" s="20">
        <v>129</v>
      </c>
      <c r="D134" s="53">
        <f>現状ワード設定!B131</f>
        <v>0</v>
      </c>
      <c r="E134" s="26" t="str">
        <f>IFERROR(_xlfn.XLOOKUP($D134,現状商品設定!B:B,現状商品設定!C:C,"-"),"-")</f>
        <v>-</v>
      </c>
      <c r="F134" s="56">
        <f>現状ワード設定!G131</f>
        <v>0</v>
      </c>
      <c r="G134" s="60" t="s">
        <v>46</v>
      </c>
      <c r="H134" s="47" t="str">
        <f>IFERROR(_xlfn.XLOOKUP(D134,商品!$D:$D,商品!$H:$H),"")</f>
        <v/>
      </c>
      <c r="I134" s="50" t="str">
        <f>IFERROR(_xlfn.XLOOKUP(D134&amp;F134,現状ワード設定!J:J,現状ワード設定!H:H),"")</f>
        <v/>
      </c>
      <c r="J134" s="47" t="str">
        <f>IFERROR(_xlfn.XLOOKUP(D134&amp;F134,現状ワード設定!J:J,現状ワード設定!I:I),"")</f>
        <v/>
      </c>
      <c r="K134" s="47" t="e">
        <f>IF(AND(T134&gt;=設定!$C$12,W134&gt;=O134),I134*(1+設定!$F$12),IF(AND(T134&gt;=設定!$C$13,W134&lt;O134),I134*(1+設定!$F$13),IF(AND(T134&lt;設定!$C$14,U134&gt;=設定!$E$14),I134*(1+設定!$F$14),IF(AND(T134&lt;設定!$C$15,U134&lt;設定!$E$15),I134*(1+設定!$F$15),"除外"))))</f>
        <v>#VALUE!</v>
      </c>
      <c r="L134" s="58" t="e">
        <f ca="1">IF(消化率!$I$5&lt;1,K134*消化率!$I$5,IF(U134*V134/(K134*消化率!$I$5)&gt;O134,K134*消化率!$I$5,M134))</f>
        <v>#DIV/0!</v>
      </c>
      <c r="M134" s="58" t="e">
        <f t="shared" si="14"/>
        <v>#VALUE!</v>
      </c>
      <c r="N134" s="58" t="e">
        <f ca="1">IF(ROUNDUP(IF(IF(IF(AND(設定!$D$8&lt;=L134,設定!$D$8&lt;J134),設定!$D$8,IF(AND(J134&lt;=L134,J134&lt;設定!$D$8),J134,IF(AND(L134&lt;=J134,J134&lt;設定!$D$8),J134,L134)))=0,設定!$D$8,IF(AND(設定!$D$8&lt;=L134,設定!$D$8&lt;J134),設定!$D$8,IF(AND(J134&lt;=L134,J134&lt;設定!$D$8),J134,IF(AND(L134&lt;=J134,J134&lt;設定!$D$8),J134,L134))))&lt;=H134,H134+1,IF(IF(AND(設定!$D$8&lt;=L134,設定!$D$8&lt;J134),設定!$D$8,IF(AND(J134&lt;=L134,J134&lt;設定!$D$8),J134,IF(AND(L134&lt;=J134,J134&lt;設定!$D$8),J134,L134)))=0,設定!$D$8,IF(AND(設定!$D$8&lt;=L134,設定!$D$8&lt;J134),設定!$D$8,IF(AND(J134&lt;=L134,J134&lt;設定!$D$8),J134,IF(AND(L134&lt;=J134,J134&lt;設定!$D$8),J134,L134))))),0)&gt;40,ROUNDUP(IF(IF(IF(AND(設定!$D$8&lt;=L134,設定!$D$8&lt;J134),設定!$D$8,IF(AND(J134&lt;=L134,J134&lt;設定!$D$8),J134,IF(AND(L134&lt;=J134,J134&lt;設定!$D$8),J134,L134)))=0,設定!$D$8,IF(AND(設定!$D$8&lt;=L134,設定!$D$8&lt;J134),設定!$D$8,IF(AND(J134&lt;=L134,J134&lt;設定!$D$8),J134,IF(AND(L134&lt;=J134,J134&lt;設定!$D$8),J134,L134))))&lt;=H134,H134+1,IF(IF(AND(設定!$D$8&lt;=L134,設定!$D$8&lt;J134),設定!$D$8,IF(AND(J134&lt;=L134,J134&lt;設定!$D$8),J134,IF(AND(L134&lt;=J134,J134&lt;設定!$D$8),J134,L134)))=0,設定!$D$8,IF(AND(設定!$D$8&lt;=L134,設定!$D$8&lt;J134),設定!$D$8,IF(AND(J134&lt;=L134,J134&lt;設定!$D$8),J134,IF(AND(L134&lt;=J134,J134&lt;設定!$D$8),J134,L134))))),0),40)</f>
        <v>#DIV/0!</v>
      </c>
      <c r="O134" s="55">
        <f>IF(G134="標準",設定!$C$4,G134)</f>
        <v>5</v>
      </c>
      <c r="P134" s="45">
        <f t="shared" si="15"/>
        <v>0</v>
      </c>
      <c r="Q134" s="14">
        <f t="shared" si="16"/>
        <v>0</v>
      </c>
      <c r="R134" s="23">
        <f t="shared" si="24"/>
        <v>0</v>
      </c>
      <c r="S134" s="12">
        <f t="shared" si="17"/>
        <v>0</v>
      </c>
      <c r="T134" s="23">
        <f t="shared" si="18"/>
        <v>0</v>
      </c>
      <c r="U134" s="13">
        <f t="shared" si="19"/>
        <v>0</v>
      </c>
      <c r="V134" s="104" t="str">
        <f>INDEX(商品!Q:Q,MATCH(キーワード!D134,商品!D:D,0),1)</f>
        <v>-</v>
      </c>
      <c r="W134" s="15">
        <f t="shared" si="20"/>
        <v>0</v>
      </c>
      <c r="X134" s="22">
        <f>SUMIFS(当月ワード!$J$3:$J$1000,当月ワード!$D$3:$D$1000,キーワード!$D134,当月ワード!$E$3:$E$1000,キーワード!$F134)</f>
        <v>0</v>
      </c>
      <c r="Y134" s="23">
        <f>SUMIFS(前月ワード!$J$3:$J$1000,前月ワード!$D$3:$D$1000,キーワード!$D134,前月ワード!$E$3:$E$1000,キーワード!$F134)</f>
        <v>0</v>
      </c>
      <c r="Z134" s="23">
        <f>SUMIFS(前々月ワード!$J$3:$J$1000,前々月ワード!$D$3:$D$1000,キーワード!$D134,前々月ワード!$E$3:$E$1000,キーワード!$F134)</f>
        <v>0</v>
      </c>
      <c r="AA134" s="22">
        <f>SUMIFS(当月ワード!$W$3:$W$1000,当月ワード!$D$3:$D$1000,キーワード!$D134,当月ワード!$E$3:$E$1000,キーワード!$F134)</f>
        <v>0</v>
      </c>
      <c r="AB134" s="23">
        <f>SUMIFS(前月ワード!$W$3:$W$1000,前月ワード!$D$3:$D$1000,キーワード!$D134,前月ワード!$E$3:$E$1000,キーワード!$F134)</f>
        <v>0</v>
      </c>
      <c r="AC134" s="23">
        <f>SUMIFS(前々月ワード!$W$3:$W$1000,前々月ワード!$D$3:$D$1000,キーワード!$D134,前々月ワード!$E$3:$E$1000,キーワード!$F134)</f>
        <v>0</v>
      </c>
      <c r="AD134" s="23">
        <f t="shared" si="21"/>
        <v>0</v>
      </c>
      <c r="AE134" s="23">
        <f t="shared" si="21"/>
        <v>0</v>
      </c>
      <c r="AF134" s="23">
        <f t="shared" si="21"/>
        <v>0</v>
      </c>
      <c r="AG134" s="22">
        <f>SUMIFS(当月ワード!$X$3:$X$1000,当月ワード!$D$3:$D$1000,キーワード!$D134,当月ワード!$E$3:$E$1000,キーワード!$F134)</f>
        <v>0</v>
      </c>
      <c r="AH134" s="23">
        <f>SUMIFS(前月ワード!$X$3:$X$1000,前月ワード!$D$3:$D$1000,キーワード!$D134,前月ワード!$E$3:$E$1000,キーワード!$F134)</f>
        <v>0</v>
      </c>
      <c r="AI134" s="23">
        <f>SUMIFS(前々月ワード!$X$3:$X$1000,前々月ワード!$D$3:$D$1000,キーワード!$D134,前々月ワード!$E$3:$E$1000,キーワード!$F134)</f>
        <v>0</v>
      </c>
      <c r="AJ134" s="22">
        <f>SUMIFS(当月ワード!$I$3:$I$1000,当月ワード!$D$3:$D$1000,キーワード!$D134,当月ワード!$E$3:$E$1000,キーワード!$F134)</f>
        <v>0</v>
      </c>
      <c r="AK134" s="23">
        <f>SUMIFS(前月ワード!$I$3:$I$1000,前月ワード!$D$3:$D$1000,キーワード!$D134,前月ワード!$E$3:$E$1000,キーワード!$F134)</f>
        <v>0</v>
      </c>
      <c r="AL134" s="23">
        <f>SUMIFS(前々月ワード!$I$3:$I$1000,前々月ワード!$D$3:$D$1000,キーワード!$D134,前々月ワード!$E$3:$E$1000,キーワード!$F134)</f>
        <v>0</v>
      </c>
      <c r="AM134" s="13">
        <f t="shared" si="22"/>
        <v>0</v>
      </c>
      <c r="AN134" s="13">
        <f t="shared" si="22"/>
        <v>0</v>
      </c>
      <c r="AO134" s="13">
        <f t="shared" si="22"/>
        <v>0</v>
      </c>
      <c r="AP134" s="16">
        <f t="shared" si="23"/>
        <v>0</v>
      </c>
      <c r="AQ134" s="16">
        <f t="shared" si="23"/>
        <v>0</v>
      </c>
      <c r="AR134" s="17">
        <f t="shared" si="23"/>
        <v>0</v>
      </c>
    </row>
    <row r="135" spans="3:44" ht="36.65" customHeight="1">
      <c r="C135" s="20">
        <v>130</v>
      </c>
      <c r="D135" s="53">
        <f>現状ワード設定!B132</f>
        <v>0</v>
      </c>
      <c r="E135" s="26" t="str">
        <f>IFERROR(_xlfn.XLOOKUP($D135,現状商品設定!B:B,現状商品設定!C:C,"-"),"-")</f>
        <v>-</v>
      </c>
      <c r="F135" s="56">
        <f>現状ワード設定!G132</f>
        <v>0</v>
      </c>
      <c r="G135" s="60" t="s">
        <v>46</v>
      </c>
      <c r="H135" s="47" t="str">
        <f>IFERROR(_xlfn.XLOOKUP(D135,商品!$D:$D,商品!$H:$H),"")</f>
        <v/>
      </c>
      <c r="I135" s="50" t="str">
        <f>IFERROR(_xlfn.XLOOKUP(D135&amp;F135,現状ワード設定!J:J,現状ワード設定!H:H),"")</f>
        <v/>
      </c>
      <c r="J135" s="47" t="str">
        <f>IFERROR(_xlfn.XLOOKUP(D135&amp;F135,現状ワード設定!J:J,現状ワード設定!I:I),"")</f>
        <v/>
      </c>
      <c r="K135" s="47" t="e">
        <f>IF(AND(T135&gt;=設定!$C$12,W135&gt;=O135),I135*(1+設定!$F$12),IF(AND(T135&gt;=設定!$C$13,W135&lt;O135),I135*(1+設定!$F$13),IF(AND(T135&lt;設定!$C$14,U135&gt;=設定!$E$14),I135*(1+設定!$F$14),IF(AND(T135&lt;設定!$C$15,U135&lt;設定!$E$15),I135*(1+設定!$F$15),"除外"))))</f>
        <v>#VALUE!</v>
      </c>
      <c r="L135" s="58" t="e">
        <f ca="1">IF(消化率!$I$5&lt;1,K135*消化率!$I$5,IF(U135*V135/(K135*消化率!$I$5)&gt;O135,K135*消化率!$I$5,M135))</f>
        <v>#DIV/0!</v>
      </c>
      <c r="M135" s="58" t="e">
        <f t="shared" ref="M135:M198" si="25">IF(U135*V135/O135-H135&gt;0,U135*V135/O135-H135,K135)</f>
        <v>#VALUE!</v>
      </c>
      <c r="N135" s="58" t="e">
        <f ca="1">IF(ROUNDUP(IF(IF(IF(AND(設定!$D$8&lt;=L135,設定!$D$8&lt;J135),設定!$D$8,IF(AND(J135&lt;=L135,J135&lt;設定!$D$8),J135,IF(AND(L135&lt;=J135,J135&lt;設定!$D$8),J135,L135)))=0,設定!$D$8,IF(AND(設定!$D$8&lt;=L135,設定!$D$8&lt;J135),設定!$D$8,IF(AND(J135&lt;=L135,J135&lt;設定!$D$8),J135,IF(AND(L135&lt;=J135,J135&lt;設定!$D$8),J135,L135))))&lt;=H135,H135+1,IF(IF(AND(設定!$D$8&lt;=L135,設定!$D$8&lt;J135),設定!$D$8,IF(AND(J135&lt;=L135,J135&lt;設定!$D$8),J135,IF(AND(L135&lt;=J135,J135&lt;設定!$D$8),J135,L135)))=0,設定!$D$8,IF(AND(設定!$D$8&lt;=L135,設定!$D$8&lt;J135),設定!$D$8,IF(AND(J135&lt;=L135,J135&lt;設定!$D$8),J135,IF(AND(L135&lt;=J135,J135&lt;設定!$D$8),J135,L135))))),0)&gt;40,ROUNDUP(IF(IF(IF(AND(設定!$D$8&lt;=L135,設定!$D$8&lt;J135),設定!$D$8,IF(AND(J135&lt;=L135,J135&lt;設定!$D$8),J135,IF(AND(L135&lt;=J135,J135&lt;設定!$D$8),J135,L135)))=0,設定!$D$8,IF(AND(設定!$D$8&lt;=L135,設定!$D$8&lt;J135),設定!$D$8,IF(AND(J135&lt;=L135,J135&lt;設定!$D$8),J135,IF(AND(L135&lt;=J135,J135&lt;設定!$D$8),J135,L135))))&lt;=H135,H135+1,IF(IF(AND(設定!$D$8&lt;=L135,設定!$D$8&lt;J135),設定!$D$8,IF(AND(J135&lt;=L135,J135&lt;設定!$D$8),J135,IF(AND(L135&lt;=J135,J135&lt;設定!$D$8),J135,L135)))=0,設定!$D$8,IF(AND(設定!$D$8&lt;=L135,設定!$D$8&lt;J135),設定!$D$8,IF(AND(J135&lt;=L135,J135&lt;設定!$D$8),J135,IF(AND(L135&lt;=J135,J135&lt;設定!$D$8),J135,L135))))),0),40)</f>
        <v>#DIV/0!</v>
      </c>
      <c r="O135" s="55">
        <f>IF(G135="標準",設定!$C$4,G135)</f>
        <v>5</v>
      </c>
      <c r="P135" s="45">
        <f t="shared" ref="P135:P198" si="26">SUM(X135:Z135)</f>
        <v>0</v>
      </c>
      <c r="Q135" s="14">
        <f t="shared" ref="Q135:Q198" si="27">SUM(AA135:AC135)</f>
        <v>0</v>
      </c>
      <c r="R135" s="23">
        <f t="shared" si="24"/>
        <v>0</v>
      </c>
      <c r="S135" s="12">
        <f t="shared" ref="S135:S198" si="28">SUM(AG135:AI135)</f>
        <v>0</v>
      </c>
      <c r="T135" s="23">
        <f t="shared" ref="T135:T198" si="29">SUM(AJ135:AL135)</f>
        <v>0</v>
      </c>
      <c r="U135" s="13">
        <f t="shared" ref="U135:U198" si="30">IFERROR(S135/T135,0)</f>
        <v>0</v>
      </c>
      <c r="V135" s="104" t="str">
        <f>INDEX(商品!Q:Q,MATCH(キーワード!D135,商品!D:D,0),1)</f>
        <v>-</v>
      </c>
      <c r="W135" s="15">
        <f t="shared" ref="W135:W198" si="31">IFERROR(Q135/P135,0)</f>
        <v>0</v>
      </c>
      <c r="X135" s="22">
        <f>SUMIFS(当月ワード!$J$3:$J$1000,当月ワード!$D$3:$D$1000,キーワード!$D135,当月ワード!$E$3:$E$1000,キーワード!$F135)</f>
        <v>0</v>
      </c>
      <c r="Y135" s="23">
        <f>SUMIFS(前月ワード!$J$3:$J$1000,前月ワード!$D$3:$D$1000,キーワード!$D135,前月ワード!$E$3:$E$1000,キーワード!$F135)</f>
        <v>0</v>
      </c>
      <c r="Z135" s="23">
        <f>SUMIFS(前々月ワード!$J$3:$J$1000,前々月ワード!$D$3:$D$1000,キーワード!$D135,前々月ワード!$E$3:$E$1000,キーワード!$F135)</f>
        <v>0</v>
      </c>
      <c r="AA135" s="22">
        <f>SUMIFS(当月ワード!$W$3:$W$1000,当月ワード!$D$3:$D$1000,キーワード!$D135,当月ワード!$E$3:$E$1000,キーワード!$F135)</f>
        <v>0</v>
      </c>
      <c r="AB135" s="23">
        <f>SUMIFS(前月ワード!$W$3:$W$1000,前月ワード!$D$3:$D$1000,キーワード!$D135,前月ワード!$E$3:$E$1000,キーワード!$F135)</f>
        <v>0</v>
      </c>
      <c r="AC135" s="23">
        <f>SUMIFS(前々月ワード!$W$3:$W$1000,前々月ワード!$D$3:$D$1000,キーワード!$D135,前々月ワード!$E$3:$E$1000,キーワード!$F135)</f>
        <v>0</v>
      </c>
      <c r="AD135" s="23">
        <f t="shared" ref="AD135:AF198" si="32">IFERROR(X135/AJ135,0)</f>
        <v>0</v>
      </c>
      <c r="AE135" s="23">
        <f t="shared" si="32"/>
        <v>0</v>
      </c>
      <c r="AF135" s="23">
        <f t="shared" si="32"/>
        <v>0</v>
      </c>
      <c r="AG135" s="22">
        <f>SUMIFS(当月ワード!$X$3:$X$1000,当月ワード!$D$3:$D$1000,キーワード!$D135,当月ワード!$E$3:$E$1000,キーワード!$F135)</f>
        <v>0</v>
      </c>
      <c r="AH135" s="23">
        <f>SUMIFS(前月ワード!$X$3:$X$1000,前月ワード!$D$3:$D$1000,キーワード!$D135,前月ワード!$E$3:$E$1000,キーワード!$F135)</f>
        <v>0</v>
      </c>
      <c r="AI135" s="23">
        <f>SUMIFS(前々月ワード!$X$3:$X$1000,前々月ワード!$D$3:$D$1000,キーワード!$D135,前々月ワード!$E$3:$E$1000,キーワード!$F135)</f>
        <v>0</v>
      </c>
      <c r="AJ135" s="22">
        <f>SUMIFS(当月ワード!$I$3:$I$1000,当月ワード!$D$3:$D$1000,キーワード!$D135,当月ワード!$E$3:$E$1000,キーワード!$F135)</f>
        <v>0</v>
      </c>
      <c r="AK135" s="23">
        <f>SUMIFS(前月ワード!$I$3:$I$1000,前月ワード!$D$3:$D$1000,キーワード!$D135,前月ワード!$E$3:$E$1000,キーワード!$F135)</f>
        <v>0</v>
      </c>
      <c r="AL135" s="23">
        <f>SUMIFS(前々月ワード!$I$3:$I$1000,前々月ワード!$D$3:$D$1000,キーワード!$D135,前々月ワード!$E$3:$E$1000,キーワード!$F135)</f>
        <v>0</v>
      </c>
      <c r="AM135" s="13">
        <f t="shared" ref="AM135:AO198" si="33">IFERROR(AG135/AJ135,0)</f>
        <v>0</v>
      </c>
      <c r="AN135" s="13">
        <f t="shared" si="33"/>
        <v>0</v>
      </c>
      <c r="AO135" s="13">
        <f t="shared" si="33"/>
        <v>0</v>
      </c>
      <c r="AP135" s="16">
        <f t="shared" ref="AP135:AR198" si="34">IFERROR(AA135/X135,0)</f>
        <v>0</v>
      </c>
      <c r="AQ135" s="16">
        <f t="shared" si="34"/>
        <v>0</v>
      </c>
      <c r="AR135" s="17">
        <f t="shared" si="34"/>
        <v>0</v>
      </c>
    </row>
    <row r="136" spans="3:44" ht="36.65" customHeight="1">
      <c r="C136" s="20">
        <v>131</v>
      </c>
      <c r="D136" s="53">
        <f>現状ワード設定!B133</f>
        <v>0</v>
      </c>
      <c r="E136" s="26" t="str">
        <f>IFERROR(_xlfn.XLOOKUP($D136,現状商品設定!B:B,現状商品設定!C:C,"-"),"-")</f>
        <v>-</v>
      </c>
      <c r="F136" s="56">
        <f>現状ワード設定!G133</f>
        <v>0</v>
      </c>
      <c r="G136" s="60" t="s">
        <v>46</v>
      </c>
      <c r="H136" s="47" t="str">
        <f>IFERROR(_xlfn.XLOOKUP(D136,商品!$D:$D,商品!$H:$H),"")</f>
        <v/>
      </c>
      <c r="I136" s="50" t="str">
        <f>IFERROR(_xlfn.XLOOKUP(D136&amp;F136,現状ワード設定!J:J,現状ワード設定!H:H),"")</f>
        <v/>
      </c>
      <c r="J136" s="47" t="str">
        <f>IFERROR(_xlfn.XLOOKUP(D136&amp;F136,現状ワード設定!J:J,現状ワード設定!I:I),"")</f>
        <v/>
      </c>
      <c r="K136" s="47" t="e">
        <f>IF(AND(T136&gt;=設定!$C$12,W136&gt;=O136),I136*(1+設定!$F$12),IF(AND(T136&gt;=設定!$C$13,W136&lt;O136),I136*(1+設定!$F$13),IF(AND(T136&lt;設定!$C$14,U136&gt;=設定!$E$14),I136*(1+設定!$F$14),IF(AND(T136&lt;設定!$C$15,U136&lt;設定!$E$15),I136*(1+設定!$F$15),"除外"))))</f>
        <v>#VALUE!</v>
      </c>
      <c r="L136" s="58" t="e">
        <f ca="1">IF(消化率!$I$5&lt;1,K136*消化率!$I$5,IF(U136*V136/(K136*消化率!$I$5)&gt;O136,K136*消化率!$I$5,M136))</f>
        <v>#DIV/0!</v>
      </c>
      <c r="M136" s="58" t="e">
        <f t="shared" si="25"/>
        <v>#VALUE!</v>
      </c>
      <c r="N136" s="58" t="e">
        <f ca="1">IF(ROUNDUP(IF(IF(IF(AND(設定!$D$8&lt;=L136,設定!$D$8&lt;J136),設定!$D$8,IF(AND(J136&lt;=L136,J136&lt;設定!$D$8),J136,IF(AND(L136&lt;=J136,J136&lt;設定!$D$8),J136,L136)))=0,設定!$D$8,IF(AND(設定!$D$8&lt;=L136,設定!$D$8&lt;J136),設定!$D$8,IF(AND(J136&lt;=L136,J136&lt;設定!$D$8),J136,IF(AND(L136&lt;=J136,J136&lt;設定!$D$8),J136,L136))))&lt;=H136,H136+1,IF(IF(AND(設定!$D$8&lt;=L136,設定!$D$8&lt;J136),設定!$D$8,IF(AND(J136&lt;=L136,J136&lt;設定!$D$8),J136,IF(AND(L136&lt;=J136,J136&lt;設定!$D$8),J136,L136)))=0,設定!$D$8,IF(AND(設定!$D$8&lt;=L136,設定!$D$8&lt;J136),設定!$D$8,IF(AND(J136&lt;=L136,J136&lt;設定!$D$8),J136,IF(AND(L136&lt;=J136,J136&lt;設定!$D$8),J136,L136))))),0)&gt;40,ROUNDUP(IF(IF(IF(AND(設定!$D$8&lt;=L136,設定!$D$8&lt;J136),設定!$D$8,IF(AND(J136&lt;=L136,J136&lt;設定!$D$8),J136,IF(AND(L136&lt;=J136,J136&lt;設定!$D$8),J136,L136)))=0,設定!$D$8,IF(AND(設定!$D$8&lt;=L136,設定!$D$8&lt;J136),設定!$D$8,IF(AND(J136&lt;=L136,J136&lt;設定!$D$8),J136,IF(AND(L136&lt;=J136,J136&lt;設定!$D$8),J136,L136))))&lt;=H136,H136+1,IF(IF(AND(設定!$D$8&lt;=L136,設定!$D$8&lt;J136),設定!$D$8,IF(AND(J136&lt;=L136,J136&lt;設定!$D$8),J136,IF(AND(L136&lt;=J136,J136&lt;設定!$D$8),J136,L136)))=0,設定!$D$8,IF(AND(設定!$D$8&lt;=L136,設定!$D$8&lt;J136),設定!$D$8,IF(AND(J136&lt;=L136,J136&lt;設定!$D$8),J136,IF(AND(L136&lt;=J136,J136&lt;設定!$D$8),J136,L136))))),0),40)</f>
        <v>#DIV/0!</v>
      </c>
      <c r="O136" s="55">
        <f>IF(G136="標準",設定!$C$4,G136)</f>
        <v>5</v>
      </c>
      <c r="P136" s="45">
        <f t="shared" si="26"/>
        <v>0</v>
      </c>
      <c r="Q136" s="14">
        <f t="shared" si="27"/>
        <v>0</v>
      </c>
      <c r="R136" s="23">
        <f t="shared" si="24"/>
        <v>0</v>
      </c>
      <c r="S136" s="12">
        <f t="shared" si="28"/>
        <v>0</v>
      </c>
      <c r="T136" s="23">
        <f t="shared" si="29"/>
        <v>0</v>
      </c>
      <c r="U136" s="13">
        <f t="shared" si="30"/>
        <v>0</v>
      </c>
      <c r="V136" s="104" t="str">
        <f>INDEX(商品!Q:Q,MATCH(キーワード!D136,商品!D:D,0),1)</f>
        <v>-</v>
      </c>
      <c r="W136" s="15">
        <f t="shared" si="31"/>
        <v>0</v>
      </c>
      <c r="X136" s="22">
        <f>SUMIFS(当月ワード!$J$3:$J$1000,当月ワード!$D$3:$D$1000,キーワード!$D136,当月ワード!$E$3:$E$1000,キーワード!$F136)</f>
        <v>0</v>
      </c>
      <c r="Y136" s="23">
        <f>SUMIFS(前月ワード!$J$3:$J$1000,前月ワード!$D$3:$D$1000,キーワード!$D136,前月ワード!$E$3:$E$1000,キーワード!$F136)</f>
        <v>0</v>
      </c>
      <c r="Z136" s="23">
        <f>SUMIFS(前々月ワード!$J$3:$J$1000,前々月ワード!$D$3:$D$1000,キーワード!$D136,前々月ワード!$E$3:$E$1000,キーワード!$F136)</f>
        <v>0</v>
      </c>
      <c r="AA136" s="22">
        <f>SUMIFS(当月ワード!$W$3:$W$1000,当月ワード!$D$3:$D$1000,キーワード!$D136,当月ワード!$E$3:$E$1000,キーワード!$F136)</f>
        <v>0</v>
      </c>
      <c r="AB136" s="23">
        <f>SUMIFS(前月ワード!$W$3:$W$1000,前月ワード!$D$3:$D$1000,キーワード!$D136,前月ワード!$E$3:$E$1000,キーワード!$F136)</f>
        <v>0</v>
      </c>
      <c r="AC136" s="23">
        <f>SUMIFS(前々月ワード!$W$3:$W$1000,前々月ワード!$D$3:$D$1000,キーワード!$D136,前々月ワード!$E$3:$E$1000,キーワード!$F136)</f>
        <v>0</v>
      </c>
      <c r="AD136" s="23">
        <f t="shared" si="32"/>
        <v>0</v>
      </c>
      <c r="AE136" s="23">
        <f t="shared" si="32"/>
        <v>0</v>
      </c>
      <c r="AF136" s="23">
        <f t="shared" si="32"/>
        <v>0</v>
      </c>
      <c r="AG136" s="22">
        <f>SUMIFS(当月ワード!$X$3:$X$1000,当月ワード!$D$3:$D$1000,キーワード!$D136,当月ワード!$E$3:$E$1000,キーワード!$F136)</f>
        <v>0</v>
      </c>
      <c r="AH136" s="23">
        <f>SUMIFS(前月ワード!$X$3:$X$1000,前月ワード!$D$3:$D$1000,キーワード!$D136,前月ワード!$E$3:$E$1000,キーワード!$F136)</f>
        <v>0</v>
      </c>
      <c r="AI136" s="23">
        <f>SUMIFS(前々月ワード!$X$3:$X$1000,前々月ワード!$D$3:$D$1000,キーワード!$D136,前々月ワード!$E$3:$E$1000,キーワード!$F136)</f>
        <v>0</v>
      </c>
      <c r="AJ136" s="22">
        <f>SUMIFS(当月ワード!$I$3:$I$1000,当月ワード!$D$3:$D$1000,キーワード!$D136,当月ワード!$E$3:$E$1000,キーワード!$F136)</f>
        <v>0</v>
      </c>
      <c r="AK136" s="23">
        <f>SUMIFS(前月ワード!$I$3:$I$1000,前月ワード!$D$3:$D$1000,キーワード!$D136,前月ワード!$E$3:$E$1000,キーワード!$F136)</f>
        <v>0</v>
      </c>
      <c r="AL136" s="23">
        <f>SUMIFS(前々月ワード!$I$3:$I$1000,前々月ワード!$D$3:$D$1000,キーワード!$D136,前々月ワード!$E$3:$E$1000,キーワード!$F136)</f>
        <v>0</v>
      </c>
      <c r="AM136" s="13">
        <f t="shared" si="33"/>
        <v>0</v>
      </c>
      <c r="AN136" s="13">
        <f t="shared" si="33"/>
        <v>0</v>
      </c>
      <c r="AO136" s="13">
        <f t="shared" si="33"/>
        <v>0</v>
      </c>
      <c r="AP136" s="16">
        <f t="shared" si="34"/>
        <v>0</v>
      </c>
      <c r="AQ136" s="16">
        <f t="shared" si="34"/>
        <v>0</v>
      </c>
      <c r="AR136" s="17">
        <f t="shared" si="34"/>
        <v>0</v>
      </c>
    </row>
    <row r="137" spans="3:44" ht="36.65" customHeight="1">
      <c r="C137" s="20">
        <v>132</v>
      </c>
      <c r="D137" s="53">
        <f>現状ワード設定!B134</f>
        <v>0</v>
      </c>
      <c r="E137" s="26" t="str">
        <f>IFERROR(_xlfn.XLOOKUP($D137,現状商品設定!B:B,現状商品設定!C:C,"-"),"-")</f>
        <v>-</v>
      </c>
      <c r="F137" s="56">
        <f>現状ワード設定!G134</f>
        <v>0</v>
      </c>
      <c r="G137" s="60" t="s">
        <v>46</v>
      </c>
      <c r="H137" s="47" t="str">
        <f>IFERROR(_xlfn.XLOOKUP(D137,商品!$D:$D,商品!$H:$H),"")</f>
        <v/>
      </c>
      <c r="I137" s="50" t="str">
        <f>IFERROR(_xlfn.XLOOKUP(D137&amp;F137,現状ワード設定!J:J,現状ワード設定!H:H),"")</f>
        <v/>
      </c>
      <c r="J137" s="47" t="str">
        <f>IFERROR(_xlfn.XLOOKUP(D137&amp;F137,現状ワード設定!J:J,現状ワード設定!I:I),"")</f>
        <v/>
      </c>
      <c r="K137" s="47" t="e">
        <f>IF(AND(T137&gt;=設定!$C$12,W137&gt;=O137),I137*(1+設定!$F$12),IF(AND(T137&gt;=設定!$C$13,W137&lt;O137),I137*(1+設定!$F$13),IF(AND(T137&lt;設定!$C$14,U137&gt;=設定!$E$14),I137*(1+設定!$F$14),IF(AND(T137&lt;設定!$C$15,U137&lt;設定!$E$15),I137*(1+設定!$F$15),"除外"))))</f>
        <v>#VALUE!</v>
      </c>
      <c r="L137" s="58" t="e">
        <f ca="1">IF(消化率!$I$5&lt;1,K137*消化率!$I$5,IF(U137*V137/(K137*消化率!$I$5)&gt;O137,K137*消化率!$I$5,M137))</f>
        <v>#DIV/0!</v>
      </c>
      <c r="M137" s="58" t="e">
        <f t="shared" si="25"/>
        <v>#VALUE!</v>
      </c>
      <c r="N137" s="58" t="e">
        <f ca="1">IF(ROUNDUP(IF(IF(IF(AND(設定!$D$8&lt;=L137,設定!$D$8&lt;J137),設定!$D$8,IF(AND(J137&lt;=L137,J137&lt;設定!$D$8),J137,IF(AND(L137&lt;=J137,J137&lt;設定!$D$8),J137,L137)))=0,設定!$D$8,IF(AND(設定!$D$8&lt;=L137,設定!$D$8&lt;J137),設定!$D$8,IF(AND(J137&lt;=L137,J137&lt;設定!$D$8),J137,IF(AND(L137&lt;=J137,J137&lt;設定!$D$8),J137,L137))))&lt;=H137,H137+1,IF(IF(AND(設定!$D$8&lt;=L137,設定!$D$8&lt;J137),設定!$D$8,IF(AND(J137&lt;=L137,J137&lt;設定!$D$8),J137,IF(AND(L137&lt;=J137,J137&lt;設定!$D$8),J137,L137)))=0,設定!$D$8,IF(AND(設定!$D$8&lt;=L137,設定!$D$8&lt;J137),設定!$D$8,IF(AND(J137&lt;=L137,J137&lt;設定!$D$8),J137,IF(AND(L137&lt;=J137,J137&lt;設定!$D$8),J137,L137))))),0)&gt;40,ROUNDUP(IF(IF(IF(AND(設定!$D$8&lt;=L137,設定!$D$8&lt;J137),設定!$D$8,IF(AND(J137&lt;=L137,J137&lt;設定!$D$8),J137,IF(AND(L137&lt;=J137,J137&lt;設定!$D$8),J137,L137)))=0,設定!$D$8,IF(AND(設定!$D$8&lt;=L137,設定!$D$8&lt;J137),設定!$D$8,IF(AND(J137&lt;=L137,J137&lt;設定!$D$8),J137,IF(AND(L137&lt;=J137,J137&lt;設定!$D$8),J137,L137))))&lt;=H137,H137+1,IF(IF(AND(設定!$D$8&lt;=L137,設定!$D$8&lt;J137),設定!$D$8,IF(AND(J137&lt;=L137,J137&lt;設定!$D$8),J137,IF(AND(L137&lt;=J137,J137&lt;設定!$D$8),J137,L137)))=0,設定!$D$8,IF(AND(設定!$D$8&lt;=L137,設定!$D$8&lt;J137),設定!$D$8,IF(AND(J137&lt;=L137,J137&lt;設定!$D$8),J137,IF(AND(L137&lt;=J137,J137&lt;設定!$D$8),J137,L137))))),0),40)</f>
        <v>#DIV/0!</v>
      </c>
      <c r="O137" s="55">
        <f>IF(G137="標準",設定!$C$4,G137)</f>
        <v>5</v>
      </c>
      <c r="P137" s="45">
        <f t="shared" si="26"/>
        <v>0</v>
      </c>
      <c r="Q137" s="14">
        <f t="shared" si="27"/>
        <v>0</v>
      </c>
      <c r="R137" s="23">
        <f t="shared" ref="R137:R200" si="35">IFERROR(P137/T137,0)</f>
        <v>0</v>
      </c>
      <c r="S137" s="12">
        <f t="shared" si="28"/>
        <v>0</v>
      </c>
      <c r="T137" s="23">
        <f t="shared" si="29"/>
        <v>0</v>
      </c>
      <c r="U137" s="13">
        <f t="shared" si="30"/>
        <v>0</v>
      </c>
      <c r="V137" s="104" t="str">
        <f>INDEX(商品!Q:Q,MATCH(キーワード!D137,商品!D:D,0),1)</f>
        <v>-</v>
      </c>
      <c r="W137" s="15">
        <f t="shared" si="31"/>
        <v>0</v>
      </c>
      <c r="X137" s="22">
        <f>SUMIFS(当月ワード!$J$3:$J$1000,当月ワード!$D$3:$D$1000,キーワード!$D137,当月ワード!$E$3:$E$1000,キーワード!$F137)</f>
        <v>0</v>
      </c>
      <c r="Y137" s="23">
        <f>SUMIFS(前月ワード!$J$3:$J$1000,前月ワード!$D$3:$D$1000,キーワード!$D137,前月ワード!$E$3:$E$1000,キーワード!$F137)</f>
        <v>0</v>
      </c>
      <c r="Z137" s="23">
        <f>SUMIFS(前々月ワード!$J$3:$J$1000,前々月ワード!$D$3:$D$1000,キーワード!$D137,前々月ワード!$E$3:$E$1000,キーワード!$F137)</f>
        <v>0</v>
      </c>
      <c r="AA137" s="22">
        <f>SUMIFS(当月ワード!$W$3:$W$1000,当月ワード!$D$3:$D$1000,キーワード!$D137,当月ワード!$E$3:$E$1000,キーワード!$F137)</f>
        <v>0</v>
      </c>
      <c r="AB137" s="23">
        <f>SUMIFS(前月ワード!$W$3:$W$1000,前月ワード!$D$3:$D$1000,キーワード!$D137,前月ワード!$E$3:$E$1000,キーワード!$F137)</f>
        <v>0</v>
      </c>
      <c r="AC137" s="23">
        <f>SUMIFS(前々月ワード!$W$3:$W$1000,前々月ワード!$D$3:$D$1000,キーワード!$D137,前々月ワード!$E$3:$E$1000,キーワード!$F137)</f>
        <v>0</v>
      </c>
      <c r="AD137" s="23">
        <f t="shared" si="32"/>
        <v>0</v>
      </c>
      <c r="AE137" s="23">
        <f t="shared" si="32"/>
        <v>0</v>
      </c>
      <c r="AF137" s="23">
        <f t="shared" si="32"/>
        <v>0</v>
      </c>
      <c r="AG137" s="22">
        <f>SUMIFS(当月ワード!$X$3:$X$1000,当月ワード!$D$3:$D$1000,キーワード!$D137,当月ワード!$E$3:$E$1000,キーワード!$F137)</f>
        <v>0</v>
      </c>
      <c r="AH137" s="23">
        <f>SUMIFS(前月ワード!$X$3:$X$1000,前月ワード!$D$3:$D$1000,キーワード!$D137,前月ワード!$E$3:$E$1000,キーワード!$F137)</f>
        <v>0</v>
      </c>
      <c r="AI137" s="23">
        <f>SUMIFS(前々月ワード!$X$3:$X$1000,前々月ワード!$D$3:$D$1000,キーワード!$D137,前々月ワード!$E$3:$E$1000,キーワード!$F137)</f>
        <v>0</v>
      </c>
      <c r="AJ137" s="22">
        <f>SUMIFS(当月ワード!$I$3:$I$1000,当月ワード!$D$3:$D$1000,キーワード!$D137,当月ワード!$E$3:$E$1000,キーワード!$F137)</f>
        <v>0</v>
      </c>
      <c r="AK137" s="23">
        <f>SUMIFS(前月ワード!$I$3:$I$1000,前月ワード!$D$3:$D$1000,キーワード!$D137,前月ワード!$E$3:$E$1000,キーワード!$F137)</f>
        <v>0</v>
      </c>
      <c r="AL137" s="23">
        <f>SUMIFS(前々月ワード!$I$3:$I$1000,前々月ワード!$D$3:$D$1000,キーワード!$D137,前々月ワード!$E$3:$E$1000,キーワード!$F137)</f>
        <v>0</v>
      </c>
      <c r="AM137" s="13">
        <f t="shared" si="33"/>
        <v>0</v>
      </c>
      <c r="AN137" s="13">
        <f t="shared" si="33"/>
        <v>0</v>
      </c>
      <c r="AO137" s="13">
        <f t="shared" si="33"/>
        <v>0</v>
      </c>
      <c r="AP137" s="16">
        <f t="shared" si="34"/>
        <v>0</v>
      </c>
      <c r="AQ137" s="16">
        <f t="shared" si="34"/>
        <v>0</v>
      </c>
      <c r="AR137" s="17">
        <f t="shared" si="34"/>
        <v>0</v>
      </c>
    </row>
    <row r="138" spans="3:44" ht="36.65" customHeight="1">
      <c r="C138" s="20">
        <v>133</v>
      </c>
      <c r="D138" s="53">
        <f>現状ワード設定!B135</f>
        <v>0</v>
      </c>
      <c r="E138" s="26" t="str">
        <f>IFERROR(_xlfn.XLOOKUP($D138,現状商品設定!B:B,現状商品設定!C:C,"-"),"-")</f>
        <v>-</v>
      </c>
      <c r="F138" s="56">
        <f>現状ワード設定!G135</f>
        <v>0</v>
      </c>
      <c r="G138" s="60" t="s">
        <v>46</v>
      </c>
      <c r="H138" s="47" t="str">
        <f>IFERROR(_xlfn.XLOOKUP(D138,商品!$D:$D,商品!$H:$H),"")</f>
        <v/>
      </c>
      <c r="I138" s="50" t="str">
        <f>IFERROR(_xlfn.XLOOKUP(D138&amp;F138,現状ワード設定!J:J,現状ワード設定!H:H),"")</f>
        <v/>
      </c>
      <c r="J138" s="47" t="str">
        <f>IFERROR(_xlfn.XLOOKUP(D138&amp;F138,現状ワード設定!J:J,現状ワード設定!I:I),"")</f>
        <v/>
      </c>
      <c r="K138" s="47" t="e">
        <f>IF(AND(T138&gt;=設定!$C$12,W138&gt;=O138),I138*(1+設定!$F$12),IF(AND(T138&gt;=設定!$C$13,W138&lt;O138),I138*(1+設定!$F$13),IF(AND(T138&lt;設定!$C$14,U138&gt;=設定!$E$14),I138*(1+設定!$F$14),IF(AND(T138&lt;設定!$C$15,U138&lt;設定!$E$15),I138*(1+設定!$F$15),"除外"))))</f>
        <v>#VALUE!</v>
      </c>
      <c r="L138" s="58" t="e">
        <f ca="1">IF(消化率!$I$5&lt;1,K138*消化率!$I$5,IF(U138*V138/(K138*消化率!$I$5)&gt;O138,K138*消化率!$I$5,M138))</f>
        <v>#DIV/0!</v>
      </c>
      <c r="M138" s="58" t="e">
        <f t="shared" si="25"/>
        <v>#VALUE!</v>
      </c>
      <c r="N138" s="58" t="e">
        <f ca="1">IF(ROUNDUP(IF(IF(IF(AND(設定!$D$8&lt;=L138,設定!$D$8&lt;J138),設定!$D$8,IF(AND(J138&lt;=L138,J138&lt;設定!$D$8),J138,IF(AND(L138&lt;=J138,J138&lt;設定!$D$8),J138,L138)))=0,設定!$D$8,IF(AND(設定!$D$8&lt;=L138,設定!$D$8&lt;J138),設定!$D$8,IF(AND(J138&lt;=L138,J138&lt;設定!$D$8),J138,IF(AND(L138&lt;=J138,J138&lt;設定!$D$8),J138,L138))))&lt;=H138,H138+1,IF(IF(AND(設定!$D$8&lt;=L138,設定!$D$8&lt;J138),設定!$D$8,IF(AND(J138&lt;=L138,J138&lt;設定!$D$8),J138,IF(AND(L138&lt;=J138,J138&lt;設定!$D$8),J138,L138)))=0,設定!$D$8,IF(AND(設定!$D$8&lt;=L138,設定!$D$8&lt;J138),設定!$D$8,IF(AND(J138&lt;=L138,J138&lt;設定!$D$8),J138,IF(AND(L138&lt;=J138,J138&lt;設定!$D$8),J138,L138))))),0)&gt;40,ROUNDUP(IF(IF(IF(AND(設定!$D$8&lt;=L138,設定!$D$8&lt;J138),設定!$D$8,IF(AND(J138&lt;=L138,J138&lt;設定!$D$8),J138,IF(AND(L138&lt;=J138,J138&lt;設定!$D$8),J138,L138)))=0,設定!$D$8,IF(AND(設定!$D$8&lt;=L138,設定!$D$8&lt;J138),設定!$D$8,IF(AND(J138&lt;=L138,J138&lt;設定!$D$8),J138,IF(AND(L138&lt;=J138,J138&lt;設定!$D$8),J138,L138))))&lt;=H138,H138+1,IF(IF(AND(設定!$D$8&lt;=L138,設定!$D$8&lt;J138),設定!$D$8,IF(AND(J138&lt;=L138,J138&lt;設定!$D$8),J138,IF(AND(L138&lt;=J138,J138&lt;設定!$D$8),J138,L138)))=0,設定!$D$8,IF(AND(設定!$D$8&lt;=L138,設定!$D$8&lt;J138),設定!$D$8,IF(AND(J138&lt;=L138,J138&lt;設定!$D$8),J138,IF(AND(L138&lt;=J138,J138&lt;設定!$D$8),J138,L138))))),0),40)</f>
        <v>#DIV/0!</v>
      </c>
      <c r="O138" s="55">
        <f>IF(G138="標準",設定!$C$4,G138)</f>
        <v>5</v>
      </c>
      <c r="P138" s="45">
        <f t="shared" si="26"/>
        <v>0</v>
      </c>
      <c r="Q138" s="14">
        <f t="shared" si="27"/>
        <v>0</v>
      </c>
      <c r="R138" s="23">
        <f t="shared" si="35"/>
        <v>0</v>
      </c>
      <c r="S138" s="12">
        <f t="shared" si="28"/>
        <v>0</v>
      </c>
      <c r="T138" s="23">
        <f t="shared" si="29"/>
        <v>0</v>
      </c>
      <c r="U138" s="13">
        <f t="shared" si="30"/>
        <v>0</v>
      </c>
      <c r="V138" s="104" t="str">
        <f>INDEX(商品!Q:Q,MATCH(キーワード!D138,商品!D:D,0),1)</f>
        <v>-</v>
      </c>
      <c r="W138" s="15">
        <f t="shared" si="31"/>
        <v>0</v>
      </c>
      <c r="X138" s="22">
        <f>SUMIFS(当月ワード!$J$3:$J$1000,当月ワード!$D$3:$D$1000,キーワード!$D138,当月ワード!$E$3:$E$1000,キーワード!$F138)</f>
        <v>0</v>
      </c>
      <c r="Y138" s="23">
        <f>SUMIFS(前月ワード!$J$3:$J$1000,前月ワード!$D$3:$D$1000,キーワード!$D138,前月ワード!$E$3:$E$1000,キーワード!$F138)</f>
        <v>0</v>
      </c>
      <c r="Z138" s="23">
        <f>SUMIFS(前々月ワード!$J$3:$J$1000,前々月ワード!$D$3:$D$1000,キーワード!$D138,前々月ワード!$E$3:$E$1000,キーワード!$F138)</f>
        <v>0</v>
      </c>
      <c r="AA138" s="22">
        <f>SUMIFS(当月ワード!$W$3:$W$1000,当月ワード!$D$3:$D$1000,キーワード!$D138,当月ワード!$E$3:$E$1000,キーワード!$F138)</f>
        <v>0</v>
      </c>
      <c r="AB138" s="23">
        <f>SUMIFS(前月ワード!$W$3:$W$1000,前月ワード!$D$3:$D$1000,キーワード!$D138,前月ワード!$E$3:$E$1000,キーワード!$F138)</f>
        <v>0</v>
      </c>
      <c r="AC138" s="23">
        <f>SUMIFS(前々月ワード!$W$3:$W$1000,前々月ワード!$D$3:$D$1000,キーワード!$D138,前々月ワード!$E$3:$E$1000,キーワード!$F138)</f>
        <v>0</v>
      </c>
      <c r="AD138" s="23">
        <f t="shared" si="32"/>
        <v>0</v>
      </c>
      <c r="AE138" s="23">
        <f t="shared" si="32"/>
        <v>0</v>
      </c>
      <c r="AF138" s="23">
        <f t="shared" si="32"/>
        <v>0</v>
      </c>
      <c r="AG138" s="22">
        <f>SUMIFS(当月ワード!$X$3:$X$1000,当月ワード!$D$3:$D$1000,キーワード!$D138,当月ワード!$E$3:$E$1000,キーワード!$F138)</f>
        <v>0</v>
      </c>
      <c r="AH138" s="23">
        <f>SUMIFS(前月ワード!$X$3:$X$1000,前月ワード!$D$3:$D$1000,キーワード!$D138,前月ワード!$E$3:$E$1000,キーワード!$F138)</f>
        <v>0</v>
      </c>
      <c r="AI138" s="23">
        <f>SUMIFS(前々月ワード!$X$3:$X$1000,前々月ワード!$D$3:$D$1000,キーワード!$D138,前々月ワード!$E$3:$E$1000,キーワード!$F138)</f>
        <v>0</v>
      </c>
      <c r="AJ138" s="22">
        <f>SUMIFS(当月ワード!$I$3:$I$1000,当月ワード!$D$3:$D$1000,キーワード!$D138,当月ワード!$E$3:$E$1000,キーワード!$F138)</f>
        <v>0</v>
      </c>
      <c r="AK138" s="23">
        <f>SUMIFS(前月ワード!$I$3:$I$1000,前月ワード!$D$3:$D$1000,キーワード!$D138,前月ワード!$E$3:$E$1000,キーワード!$F138)</f>
        <v>0</v>
      </c>
      <c r="AL138" s="23">
        <f>SUMIFS(前々月ワード!$I$3:$I$1000,前々月ワード!$D$3:$D$1000,キーワード!$D138,前々月ワード!$E$3:$E$1000,キーワード!$F138)</f>
        <v>0</v>
      </c>
      <c r="AM138" s="13">
        <f t="shared" si="33"/>
        <v>0</v>
      </c>
      <c r="AN138" s="13">
        <f t="shared" si="33"/>
        <v>0</v>
      </c>
      <c r="AO138" s="13">
        <f t="shared" si="33"/>
        <v>0</v>
      </c>
      <c r="AP138" s="16">
        <f t="shared" si="34"/>
        <v>0</v>
      </c>
      <c r="AQ138" s="16">
        <f t="shared" si="34"/>
        <v>0</v>
      </c>
      <c r="AR138" s="17">
        <f t="shared" si="34"/>
        <v>0</v>
      </c>
    </row>
    <row r="139" spans="3:44" ht="36.65" customHeight="1">
      <c r="C139" s="20">
        <v>134</v>
      </c>
      <c r="D139" s="53">
        <f>現状ワード設定!B136</f>
        <v>0</v>
      </c>
      <c r="E139" s="26" t="str">
        <f>IFERROR(_xlfn.XLOOKUP($D139,現状商品設定!B:B,現状商品設定!C:C,"-"),"-")</f>
        <v>-</v>
      </c>
      <c r="F139" s="56">
        <f>現状ワード設定!G136</f>
        <v>0</v>
      </c>
      <c r="G139" s="60" t="s">
        <v>46</v>
      </c>
      <c r="H139" s="47" t="str">
        <f>IFERROR(_xlfn.XLOOKUP(D139,商品!$D:$D,商品!$H:$H),"")</f>
        <v/>
      </c>
      <c r="I139" s="50" t="str">
        <f>IFERROR(_xlfn.XLOOKUP(D139&amp;F139,現状ワード設定!J:J,現状ワード設定!H:H),"")</f>
        <v/>
      </c>
      <c r="J139" s="47" t="str">
        <f>IFERROR(_xlfn.XLOOKUP(D139&amp;F139,現状ワード設定!J:J,現状ワード設定!I:I),"")</f>
        <v/>
      </c>
      <c r="K139" s="47" t="e">
        <f>IF(AND(T139&gt;=設定!$C$12,W139&gt;=O139),I139*(1+設定!$F$12),IF(AND(T139&gt;=設定!$C$13,W139&lt;O139),I139*(1+設定!$F$13),IF(AND(T139&lt;設定!$C$14,U139&gt;=設定!$E$14),I139*(1+設定!$F$14),IF(AND(T139&lt;設定!$C$15,U139&lt;設定!$E$15),I139*(1+設定!$F$15),"除外"))))</f>
        <v>#VALUE!</v>
      </c>
      <c r="L139" s="58" t="e">
        <f ca="1">IF(消化率!$I$5&lt;1,K139*消化率!$I$5,IF(U139*V139/(K139*消化率!$I$5)&gt;O139,K139*消化率!$I$5,M139))</f>
        <v>#DIV/0!</v>
      </c>
      <c r="M139" s="58" t="e">
        <f t="shared" si="25"/>
        <v>#VALUE!</v>
      </c>
      <c r="N139" s="58" t="e">
        <f ca="1">IF(ROUNDUP(IF(IF(IF(AND(設定!$D$8&lt;=L139,設定!$D$8&lt;J139),設定!$D$8,IF(AND(J139&lt;=L139,J139&lt;設定!$D$8),J139,IF(AND(L139&lt;=J139,J139&lt;設定!$D$8),J139,L139)))=0,設定!$D$8,IF(AND(設定!$D$8&lt;=L139,設定!$D$8&lt;J139),設定!$D$8,IF(AND(J139&lt;=L139,J139&lt;設定!$D$8),J139,IF(AND(L139&lt;=J139,J139&lt;設定!$D$8),J139,L139))))&lt;=H139,H139+1,IF(IF(AND(設定!$D$8&lt;=L139,設定!$D$8&lt;J139),設定!$D$8,IF(AND(J139&lt;=L139,J139&lt;設定!$D$8),J139,IF(AND(L139&lt;=J139,J139&lt;設定!$D$8),J139,L139)))=0,設定!$D$8,IF(AND(設定!$D$8&lt;=L139,設定!$D$8&lt;J139),設定!$D$8,IF(AND(J139&lt;=L139,J139&lt;設定!$D$8),J139,IF(AND(L139&lt;=J139,J139&lt;設定!$D$8),J139,L139))))),0)&gt;40,ROUNDUP(IF(IF(IF(AND(設定!$D$8&lt;=L139,設定!$D$8&lt;J139),設定!$D$8,IF(AND(J139&lt;=L139,J139&lt;設定!$D$8),J139,IF(AND(L139&lt;=J139,J139&lt;設定!$D$8),J139,L139)))=0,設定!$D$8,IF(AND(設定!$D$8&lt;=L139,設定!$D$8&lt;J139),設定!$D$8,IF(AND(J139&lt;=L139,J139&lt;設定!$D$8),J139,IF(AND(L139&lt;=J139,J139&lt;設定!$D$8),J139,L139))))&lt;=H139,H139+1,IF(IF(AND(設定!$D$8&lt;=L139,設定!$D$8&lt;J139),設定!$D$8,IF(AND(J139&lt;=L139,J139&lt;設定!$D$8),J139,IF(AND(L139&lt;=J139,J139&lt;設定!$D$8),J139,L139)))=0,設定!$D$8,IF(AND(設定!$D$8&lt;=L139,設定!$D$8&lt;J139),設定!$D$8,IF(AND(J139&lt;=L139,J139&lt;設定!$D$8),J139,IF(AND(L139&lt;=J139,J139&lt;設定!$D$8),J139,L139))))),0),40)</f>
        <v>#DIV/0!</v>
      </c>
      <c r="O139" s="55">
        <f>IF(G139="標準",設定!$C$4,G139)</f>
        <v>5</v>
      </c>
      <c r="P139" s="45">
        <f t="shared" si="26"/>
        <v>0</v>
      </c>
      <c r="Q139" s="14">
        <f t="shared" si="27"/>
        <v>0</v>
      </c>
      <c r="R139" s="23">
        <f t="shared" si="35"/>
        <v>0</v>
      </c>
      <c r="S139" s="12">
        <f t="shared" si="28"/>
        <v>0</v>
      </c>
      <c r="T139" s="23">
        <f t="shared" si="29"/>
        <v>0</v>
      </c>
      <c r="U139" s="13">
        <f t="shared" si="30"/>
        <v>0</v>
      </c>
      <c r="V139" s="104" t="str">
        <f>INDEX(商品!Q:Q,MATCH(キーワード!D139,商品!D:D,0),1)</f>
        <v>-</v>
      </c>
      <c r="W139" s="15">
        <f t="shared" si="31"/>
        <v>0</v>
      </c>
      <c r="X139" s="22">
        <f>SUMIFS(当月ワード!$J$3:$J$1000,当月ワード!$D$3:$D$1000,キーワード!$D139,当月ワード!$E$3:$E$1000,キーワード!$F139)</f>
        <v>0</v>
      </c>
      <c r="Y139" s="23">
        <f>SUMIFS(前月ワード!$J$3:$J$1000,前月ワード!$D$3:$D$1000,キーワード!$D139,前月ワード!$E$3:$E$1000,キーワード!$F139)</f>
        <v>0</v>
      </c>
      <c r="Z139" s="23">
        <f>SUMIFS(前々月ワード!$J$3:$J$1000,前々月ワード!$D$3:$D$1000,キーワード!$D139,前々月ワード!$E$3:$E$1000,キーワード!$F139)</f>
        <v>0</v>
      </c>
      <c r="AA139" s="22">
        <f>SUMIFS(当月ワード!$W$3:$W$1000,当月ワード!$D$3:$D$1000,キーワード!$D139,当月ワード!$E$3:$E$1000,キーワード!$F139)</f>
        <v>0</v>
      </c>
      <c r="AB139" s="23">
        <f>SUMIFS(前月ワード!$W$3:$W$1000,前月ワード!$D$3:$D$1000,キーワード!$D139,前月ワード!$E$3:$E$1000,キーワード!$F139)</f>
        <v>0</v>
      </c>
      <c r="AC139" s="23">
        <f>SUMIFS(前々月ワード!$W$3:$W$1000,前々月ワード!$D$3:$D$1000,キーワード!$D139,前々月ワード!$E$3:$E$1000,キーワード!$F139)</f>
        <v>0</v>
      </c>
      <c r="AD139" s="23">
        <f t="shared" si="32"/>
        <v>0</v>
      </c>
      <c r="AE139" s="23">
        <f t="shared" si="32"/>
        <v>0</v>
      </c>
      <c r="AF139" s="23">
        <f t="shared" si="32"/>
        <v>0</v>
      </c>
      <c r="AG139" s="22">
        <f>SUMIFS(当月ワード!$X$3:$X$1000,当月ワード!$D$3:$D$1000,キーワード!$D139,当月ワード!$E$3:$E$1000,キーワード!$F139)</f>
        <v>0</v>
      </c>
      <c r="AH139" s="23">
        <f>SUMIFS(前月ワード!$X$3:$X$1000,前月ワード!$D$3:$D$1000,キーワード!$D139,前月ワード!$E$3:$E$1000,キーワード!$F139)</f>
        <v>0</v>
      </c>
      <c r="AI139" s="23">
        <f>SUMIFS(前々月ワード!$X$3:$X$1000,前々月ワード!$D$3:$D$1000,キーワード!$D139,前々月ワード!$E$3:$E$1000,キーワード!$F139)</f>
        <v>0</v>
      </c>
      <c r="AJ139" s="22">
        <f>SUMIFS(当月ワード!$I$3:$I$1000,当月ワード!$D$3:$D$1000,キーワード!$D139,当月ワード!$E$3:$E$1000,キーワード!$F139)</f>
        <v>0</v>
      </c>
      <c r="AK139" s="23">
        <f>SUMIFS(前月ワード!$I$3:$I$1000,前月ワード!$D$3:$D$1000,キーワード!$D139,前月ワード!$E$3:$E$1000,キーワード!$F139)</f>
        <v>0</v>
      </c>
      <c r="AL139" s="23">
        <f>SUMIFS(前々月ワード!$I$3:$I$1000,前々月ワード!$D$3:$D$1000,キーワード!$D139,前々月ワード!$E$3:$E$1000,キーワード!$F139)</f>
        <v>0</v>
      </c>
      <c r="AM139" s="13">
        <f t="shared" si="33"/>
        <v>0</v>
      </c>
      <c r="AN139" s="13">
        <f t="shared" si="33"/>
        <v>0</v>
      </c>
      <c r="AO139" s="13">
        <f t="shared" si="33"/>
        <v>0</v>
      </c>
      <c r="AP139" s="16">
        <f t="shared" si="34"/>
        <v>0</v>
      </c>
      <c r="AQ139" s="16">
        <f t="shared" si="34"/>
        <v>0</v>
      </c>
      <c r="AR139" s="17">
        <f t="shared" si="34"/>
        <v>0</v>
      </c>
    </row>
    <row r="140" spans="3:44" ht="36.65" customHeight="1">
      <c r="C140" s="20">
        <v>135</v>
      </c>
      <c r="D140" s="53">
        <f>現状ワード設定!B137</f>
        <v>0</v>
      </c>
      <c r="E140" s="26" t="str">
        <f>IFERROR(_xlfn.XLOOKUP($D140,現状商品設定!B:B,現状商品設定!C:C,"-"),"-")</f>
        <v>-</v>
      </c>
      <c r="F140" s="56">
        <f>現状ワード設定!G137</f>
        <v>0</v>
      </c>
      <c r="G140" s="60" t="s">
        <v>46</v>
      </c>
      <c r="H140" s="47" t="str">
        <f>IFERROR(_xlfn.XLOOKUP(D140,商品!$D:$D,商品!$H:$H),"")</f>
        <v/>
      </c>
      <c r="I140" s="50" t="str">
        <f>IFERROR(_xlfn.XLOOKUP(D140&amp;F140,現状ワード設定!J:J,現状ワード設定!H:H),"")</f>
        <v/>
      </c>
      <c r="J140" s="47" t="str">
        <f>IFERROR(_xlfn.XLOOKUP(D140&amp;F140,現状ワード設定!J:J,現状ワード設定!I:I),"")</f>
        <v/>
      </c>
      <c r="K140" s="47" t="e">
        <f>IF(AND(T140&gt;=設定!$C$12,W140&gt;=O140),I140*(1+設定!$F$12),IF(AND(T140&gt;=設定!$C$13,W140&lt;O140),I140*(1+設定!$F$13),IF(AND(T140&lt;設定!$C$14,U140&gt;=設定!$E$14),I140*(1+設定!$F$14),IF(AND(T140&lt;設定!$C$15,U140&lt;設定!$E$15),I140*(1+設定!$F$15),"除外"))))</f>
        <v>#VALUE!</v>
      </c>
      <c r="L140" s="58" t="e">
        <f ca="1">IF(消化率!$I$5&lt;1,K140*消化率!$I$5,IF(U140*V140/(K140*消化率!$I$5)&gt;O140,K140*消化率!$I$5,M140))</f>
        <v>#DIV/0!</v>
      </c>
      <c r="M140" s="58" t="e">
        <f t="shared" si="25"/>
        <v>#VALUE!</v>
      </c>
      <c r="N140" s="58" t="e">
        <f ca="1">IF(ROUNDUP(IF(IF(IF(AND(設定!$D$8&lt;=L140,設定!$D$8&lt;J140),設定!$D$8,IF(AND(J140&lt;=L140,J140&lt;設定!$D$8),J140,IF(AND(L140&lt;=J140,J140&lt;設定!$D$8),J140,L140)))=0,設定!$D$8,IF(AND(設定!$D$8&lt;=L140,設定!$D$8&lt;J140),設定!$D$8,IF(AND(J140&lt;=L140,J140&lt;設定!$D$8),J140,IF(AND(L140&lt;=J140,J140&lt;設定!$D$8),J140,L140))))&lt;=H140,H140+1,IF(IF(AND(設定!$D$8&lt;=L140,設定!$D$8&lt;J140),設定!$D$8,IF(AND(J140&lt;=L140,J140&lt;設定!$D$8),J140,IF(AND(L140&lt;=J140,J140&lt;設定!$D$8),J140,L140)))=0,設定!$D$8,IF(AND(設定!$D$8&lt;=L140,設定!$D$8&lt;J140),設定!$D$8,IF(AND(J140&lt;=L140,J140&lt;設定!$D$8),J140,IF(AND(L140&lt;=J140,J140&lt;設定!$D$8),J140,L140))))),0)&gt;40,ROUNDUP(IF(IF(IF(AND(設定!$D$8&lt;=L140,設定!$D$8&lt;J140),設定!$D$8,IF(AND(J140&lt;=L140,J140&lt;設定!$D$8),J140,IF(AND(L140&lt;=J140,J140&lt;設定!$D$8),J140,L140)))=0,設定!$D$8,IF(AND(設定!$D$8&lt;=L140,設定!$D$8&lt;J140),設定!$D$8,IF(AND(J140&lt;=L140,J140&lt;設定!$D$8),J140,IF(AND(L140&lt;=J140,J140&lt;設定!$D$8),J140,L140))))&lt;=H140,H140+1,IF(IF(AND(設定!$D$8&lt;=L140,設定!$D$8&lt;J140),設定!$D$8,IF(AND(J140&lt;=L140,J140&lt;設定!$D$8),J140,IF(AND(L140&lt;=J140,J140&lt;設定!$D$8),J140,L140)))=0,設定!$D$8,IF(AND(設定!$D$8&lt;=L140,設定!$D$8&lt;J140),設定!$D$8,IF(AND(J140&lt;=L140,J140&lt;設定!$D$8),J140,IF(AND(L140&lt;=J140,J140&lt;設定!$D$8),J140,L140))))),0),40)</f>
        <v>#DIV/0!</v>
      </c>
      <c r="O140" s="55">
        <f>IF(G140="標準",設定!$C$4,G140)</f>
        <v>5</v>
      </c>
      <c r="P140" s="45">
        <f t="shared" si="26"/>
        <v>0</v>
      </c>
      <c r="Q140" s="14">
        <f t="shared" si="27"/>
        <v>0</v>
      </c>
      <c r="R140" s="23">
        <f t="shared" si="35"/>
        <v>0</v>
      </c>
      <c r="S140" s="12">
        <f t="shared" si="28"/>
        <v>0</v>
      </c>
      <c r="T140" s="23">
        <f t="shared" si="29"/>
        <v>0</v>
      </c>
      <c r="U140" s="13">
        <f t="shared" si="30"/>
        <v>0</v>
      </c>
      <c r="V140" s="104" t="str">
        <f>INDEX(商品!Q:Q,MATCH(キーワード!D140,商品!D:D,0),1)</f>
        <v>-</v>
      </c>
      <c r="W140" s="15">
        <f t="shared" si="31"/>
        <v>0</v>
      </c>
      <c r="X140" s="22">
        <f>SUMIFS(当月ワード!$J$3:$J$1000,当月ワード!$D$3:$D$1000,キーワード!$D140,当月ワード!$E$3:$E$1000,キーワード!$F140)</f>
        <v>0</v>
      </c>
      <c r="Y140" s="23">
        <f>SUMIFS(前月ワード!$J$3:$J$1000,前月ワード!$D$3:$D$1000,キーワード!$D140,前月ワード!$E$3:$E$1000,キーワード!$F140)</f>
        <v>0</v>
      </c>
      <c r="Z140" s="23">
        <f>SUMIFS(前々月ワード!$J$3:$J$1000,前々月ワード!$D$3:$D$1000,キーワード!$D140,前々月ワード!$E$3:$E$1000,キーワード!$F140)</f>
        <v>0</v>
      </c>
      <c r="AA140" s="22">
        <f>SUMIFS(当月ワード!$W$3:$W$1000,当月ワード!$D$3:$D$1000,キーワード!$D140,当月ワード!$E$3:$E$1000,キーワード!$F140)</f>
        <v>0</v>
      </c>
      <c r="AB140" s="23">
        <f>SUMIFS(前月ワード!$W$3:$W$1000,前月ワード!$D$3:$D$1000,キーワード!$D140,前月ワード!$E$3:$E$1000,キーワード!$F140)</f>
        <v>0</v>
      </c>
      <c r="AC140" s="23">
        <f>SUMIFS(前々月ワード!$W$3:$W$1000,前々月ワード!$D$3:$D$1000,キーワード!$D140,前々月ワード!$E$3:$E$1000,キーワード!$F140)</f>
        <v>0</v>
      </c>
      <c r="AD140" s="23">
        <f t="shared" si="32"/>
        <v>0</v>
      </c>
      <c r="AE140" s="23">
        <f t="shared" si="32"/>
        <v>0</v>
      </c>
      <c r="AF140" s="23">
        <f t="shared" si="32"/>
        <v>0</v>
      </c>
      <c r="AG140" s="22">
        <f>SUMIFS(当月ワード!$X$3:$X$1000,当月ワード!$D$3:$D$1000,キーワード!$D140,当月ワード!$E$3:$E$1000,キーワード!$F140)</f>
        <v>0</v>
      </c>
      <c r="AH140" s="23">
        <f>SUMIFS(前月ワード!$X$3:$X$1000,前月ワード!$D$3:$D$1000,キーワード!$D140,前月ワード!$E$3:$E$1000,キーワード!$F140)</f>
        <v>0</v>
      </c>
      <c r="AI140" s="23">
        <f>SUMIFS(前々月ワード!$X$3:$X$1000,前々月ワード!$D$3:$D$1000,キーワード!$D140,前々月ワード!$E$3:$E$1000,キーワード!$F140)</f>
        <v>0</v>
      </c>
      <c r="AJ140" s="22">
        <f>SUMIFS(当月ワード!$I$3:$I$1000,当月ワード!$D$3:$D$1000,キーワード!$D140,当月ワード!$E$3:$E$1000,キーワード!$F140)</f>
        <v>0</v>
      </c>
      <c r="AK140" s="23">
        <f>SUMIFS(前月ワード!$I$3:$I$1000,前月ワード!$D$3:$D$1000,キーワード!$D140,前月ワード!$E$3:$E$1000,キーワード!$F140)</f>
        <v>0</v>
      </c>
      <c r="AL140" s="23">
        <f>SUMIFS(前々月ワード!$I$3:$I$1000,前々月ワード!$D$3:$D$1000,キーワード!$D140,前々月ワード!$E$3:$E$1000,キーワード!$F140)</f>
        <v>0</v>
      </c>
      <c r="AM140" s="13">
        <f t="shared" si="33"/>
        <v>0</v>
      </c>
      <c r="AN140" s="13">
        <f t="shared" si="33"/>
        <v>0</v>
      </c>
      <c r="AO140" s="13">
        <f t="shared" si="33"/>
        <v>0</v>
      </c>
      <c r="AP140" s="16">
        <f t="shared" si="34"/>
        <v>0</v>
      </c>
      <c r="AQ140" s="16">
        <f t="shared" si="34"/>
        <v>0</v>
      </c>
      <c r="AR140" s="17">
        <f t="shared" si="34"/>
        <v>0</v>
      </c>
    </row>
    <row r="141" spans="3:44" ht="36.65" customHeight="1">
      <c r="C141" s="20">
        <v>136</v>
      </c>
      <c r="D141" s="53">
        <f>現状ワード設定!B138</f>
        <v>0</v>
      </c>
      <c r="E141" s="26" t="str">
        <f>IFERROR(_xlfn.XLOOKUP($D141,現状商品設定!B:B,現状商品設定!C:C,"-"),"-")</f>
        <v>-</v>
      </c>
      <c r="F141" s="56">
        <f>現状ワード設定!G138</f>
        <v>0</v>
      </c>
      <c r="G141" s="60" t="s">
        <v>46</v>
      </c>
      <c r="H141" s="47" t="str">
        <f>IFERROR(_xlfn.XLOOKUP(D141,商品!$D:$D,商品!$H:$H),"")</f>
        <v/>
      </c>
      <c r="I141" s="50" t="str">
        <f>IFERROR(_xlfn.XLOOKUP(D141&amp;F141,現状ワード設定!J:J,現状ワード設定!H:H),"")</f>
        <v/>
      </c>
      <c r="J141" s="47" t="str">
        <f>IFERROR(_xlfn.XLOOKUP(D141&amp;F141,現状ワード設定!J:J,現状ワード設定!I:I),"")</f>
        <v/>
      </c>
      <c r="K141" s="47" t="e">
        <f>IF(AND(T141&gt;=設定!$C$12,W141&gt;=O141),I141*(1+設定!$F$12),IF(AND(T141&gt;=設定!$C$13,W141&lt;O141),I141*(1+設定!$F$13),IF(AND(T141&lt;設定!$C$14,U141&gt;=設定!$E$14),I141*(1+設定!$F$14),IF(AND(T141&lt;設定!$C$15,U141&lt;設定!$E$15),I141*(1+設定!$F$15),"除外"))))</f>
        <v>#VALUE!</v>
      </c>
      <c r="L141" s="58" t="e">
        <f ca="1">IF(消化率!$I$5&lt;1,K141*消化率!$I$5,IF(U141*V141/(K141*消化率!$I$5)&gt;O141,K141*消化率!$I$5,M141))</f>
        <v>#DIV/0!</v>
      </c>
      <c r="M141" s="58" t="e">
        <f t="shared" si="25"/>
        <v>#VALUE!</v>
      </c>
      <c r="N141" s="58" t="e">
        <f ca="1">IF(ROUNDUP(IF(IF(IF(AND(設定!$D$8&lt;=L141,設定!$D$8&lt;J141),設定!$D$8,IF(AND(J141&lt;=L141,J141&lt;設定!$D$8),J141,IF(AND(L141&lt;=J141,J141&lt;設定!$D$8),J141,L141)))=0,設定!$D$8,IF(AND(設定!$D$8&lt;=L141,設定!$D$8&lt;J141),設定!$D$8,IF(AND(J141&lt;=L141,J141&lt;設定!$D$8),J141,IF(AND(L141&lt;=J141,J141&lt;設定!$D$8),J141,L141))))&lt;=H141,H141+1,IF(IF(AND(設定!$D$8&lt;=L141,設定!$D$8&lt;J141),設定!$D$8,IF(AND(J141&lt;=L141,J141&lt;設定!$D$8),J141,IF(AND(L141&lt;=J141,J141&lt;設定!$D$8),J141,L141)))=0,設定!$D$8,IF(AND(設定!$D$8&lt;=L141,設定!$D$8&lt;J141),設定!$D$8,IF(AND(J141&lt;=L141,J141&lt;設定!$D$8),J141,IF(AND(L141&lt;=J141,J141&lt;設定!$D$8),J141,L141))))),0)&gt;40,ROUNDUP(IF(IF(IF(AND(設定!$D$8&lt;=L141,設定!$D$8&lt;J141),設定!$D$8,IF(AND(J141&lt;=L141,J141&lt;設定!$D$8),J141,IF(AND(L141&lt;=J141,J141&lt;設定!$D$8),J141,L141)))=0,設定!$D$8,IF(AND(設定!$D$8&lt;=L141,設定!$D$8&lt;J141),設定!$D$8,IF(AND(J141&lt;=L141,J141&lt;設定!$D$8),J141,IF(AND(L141&lt;=J141,J141&lt;設定!$D$8),J141,L141))))&lt;=H141,H141+1,IF(IF(AND(設定!$D$8&lt;=L141,設定!$D$8&lt;J141),設定!$D$8,IF(AND(J141&lt;=L141,J141&lt;設定!$D$8),J141,IF(AND(L141&lt;=J141,J141&lt;設定!$D$8),J141,L141)))=0,設定!$D$8,IF(AND(設定!$D$8&lt;=L141,設定!$D$8&lt;J141),設定!$D$8,IF(AND(J141&lt;=L141,J141&lt;設定!$D$8),J141,IF(AND(L141&lt;=J141,J141&lt;設定!$D$8),J141,L141))))),0),40)</f>
        <v>#DIV/0!</v>
      </c>
      <c r="O141" s="55">
        <f>IF(G141="標準",設定!$C$4,G141)</f>
        <v>5</v>
      </c>
      <c r="P141" s="45">
        <f t="shared" si="26"/>
        <v>0</v>
      </c>
      <c r="Q141" s="14">
        <f t="shared" si="27"/>
        <v>0</v>
      </c>
      <c r="R141" s="23">
        <f t="shared" si="35"/>
        <v>0</v>
      </c>
      <c r="S141" s="12">
        <f t="shared" si="28"/>
        <v>0</v>
      </c>
      <c r="T141" s="23">
        <f t="shared" si="29"/>
        <v>0</v>
      </c>
      <c r="U141" s="13">
        <f t="shared" si="30"/>
        <v>0</v>
      </c>
      <c r="V141" s="104" t="str">
        <f>INDEX(商品!Q:Q,MATCH(キーワード!D141,商品!D:D,0),1)</f>
        <v>-</v>
      </c>
      <c r="W141" s="15">
        <f t="shared" si="31"/>
        <v>0</v>
      </c>
      <c r="X141" s="22">
        <f>SUMIFS(当月ワード!$J$3:$J$1000,当月ワード!$D$3:$D$1000,キーワード!$D141,当月ワード!$E$3:$E$1000,キーワード!$F141)</f>
        <v>0</v>
      </c>
      <c r="Y141" s="23">
        <f>SUMIFS(前月ワード!$J$3:$J$1000,前月ワード!$D$3:$D$1000,キーワード!$D141,前月ワード!$E$3:$E$1000,キーワード!$F141)</f>
        <v>0</v>
      </c>
      <c r="Z141" s="23">
        <f>SUMIFS(前々月ワード!$J$3:$J$1000,前々月ワード!$D$3:$D$1000,キーワード!$D141,前々月ワード!$E$3:$E$1000,キーワード!$F141)</f>
        <v>0</v>
      </c>
      <c r="AA141" s="22">
        <f>SUMIFS(当月ワード!$W$3:$W$1000,当月ワード!$D$3:$D$1000,キーワード!$D141,当月ワード!$E$3:$E$1000,キーワード!$F141)</f>
        <v>0</v>
      </c>
      <c r="AB141" s="23">
        <f>SUMIFS(前月ワード!$W$3:$W$1000,前月ワード!$D$3:$D$1000,キーワード!$D141,前月ワード!$E$3:$E$1000,キーワード!$F141)</f>
        <v>0</v>
      </c>
      <c r="AC141" s="23">
        <f>SUMIFS(前々月ワード!$W$3:$W$1000,前々月ワード!$D$3:$D$1000,キーワード!$D141,前々月ワード!$E$3:$E$1000,キーワード!$F141)</f>
        <v>0</v>
      </c>
      <c r="AD141" s="23">
        <f t="shared" si="32"/>
        <v>0</v>
      </c>
      <c r="AE141" s="23">
        <f t="shared" si="32"/>
        <v>0</v>
      </c>
      <c r="AF141" s="23">
        <f t="shared" si="32"/>
        <v>0</v>
      </c>
      <c r="AG141" s="22">
        <f>SUMIFS(当月ワード!$X$3:$X$1000,当月ワード!$D$3:$D$1000,キーワード!$D141,当月ワード!$E$3:$E$1000,キーワード!$F141)</f>
        <v>0</v>
      </c>
      <c r="AH141" s="23">
        <f>SUMIFS(前月ワード!$X$3:$X$1000,前月ワード!$D$3:$D$1000,キーワード!$D141,前月ワード!$E$3:$E$1000,キーワード!$F141)</f>
        <v>0</v>
      </c>
      <c r="AI141" s="23">
        <f>SUMIFS(前々月ワード!$X$3:$X$1000,前々月ワード!$D$3:$D$1000,キーワード!$D141,前々月ワード!$E$3:$E$1000,キーワード!$F141)</f>
        <v>0</v>
      </c>
      <c r="AJ141" s="22">
        <f>SUMIFS(当月ワード!$I$3:$I$1000,当月ワード!$D$3:$D$1000,キーワード!$D141,当月ワード!$E$3:$E$1000,キーワード!$F141)</f>
        <v>0</v>
      </c>
      <c r="AK141" s="23">
        <f>SUMIFS(前月ワード!$I$3:$I$1000,前月ワード!$D$3:$D$1000,キーワード!$D141,前月ワード!$E$3:$E$1000,キーワード!$F141)</f>
        <v>0</v>
      </c>
      <c r="AL141" s="23">
        <f>SUMIFS(前々月ワード!$I$3:$I$1000,前々月ワード!$D$3:$D$1000,キーワード!$D141,前々月ワード!$E$3:$E$1000,キーワード!$F141)</f>
        <v>0</v>
      </c>
      <c r="AM141" s="13">
        <f t="shared" si="33"/>
        <v>0</v>
      </c>
      <c r="AN141" s="13">
        <f t="shared" si="33"/>
        <v>0</v>
      </c>
      <c r="AO141" s="13">
        <f t="shared" si="33"/>
        <v>0</v>
      </c>
      <c r="AP141" s="16">
        <f t="shared" si="34"/>
        <v>0</v>
      </c>
      <c r="AQ141" s="16">
        <f t="shared" si="34"/>
        <v>0</v>
      </c>
      <c r="AR141" s="17">
        <f t="shared" si="34"/>
        <v>0</v>
      </c>
    </row>
    <row r="142" spans="3:44" ht="36.65" customHeight="1">
      <c r="C142" s="20">
        <v>137</v>
      </c>
      <c r="D142" s="53">
        <f>現状ワード設定!B139</f>
        <v>0</v>
      </c>
      <c r="E142" s="26" t="str">
        <f>IFERROR(_xlfn.XLOOKUP($D142,現状商品設定!B:B,現状商品設定!C:C,"-"),"-")</f>
        <v>-</v>
      </c>
      <c r="F142" s="56">
        <f>現状ワード設定!G139</f>
        <v>0</v>
      </c>
      <c r="G142" s="60" t="s">
        <v>46</v>
      </c>
      <c r="H142" s="47" t="str">
        <f>IFERROR(_xlfn.XLOOKUP(D142,商品!$D:$D,商品!$H:$H),"")</f>
        <v/>
      </c>
      <c r="I142" s="50" t="str">
        <f>IFERROR(_xlfn.XLOOKUP(D142&amp;F142,現状ワード設定!J:J,現状ワード設定!H:H),"")</f>
        <v/>
      </c>
      <c r="J142" s="47" t="str">
        <f>IFERROR(_xlfn.XLOOKUP(D142&amp;F142,現状ワード設定!J:J,現状ワード設定!I:I),"")</f>
        <v/>
      </c>
      <c r="K142" s="47" t="e">
        <f>IF(AND(T142&gt;=設定!$C$12,W142&gt;=O142),I142*(1+設定!$F$12),IF(AND(T142&gt;=設定!$C$13,W142&lt;O142),I142*(1+設定!$F$13),IF(AND(T142&lt;設定!$C$14,U142&gt;=設定!$E$14),I142*(1+設定!$F$14),IF(AND(T142&lt;設定!$C$15,U142&lt;設定!$E$15),I142*(1+設定!$F$15),"除外"))))</f>
        <v>#VALUE!</v>
      </c>
      <c r="L142" s="58" t="e">
        <f ca="1">IF(消化率!$I$5&lt;1,K142*消化率!$I$5,IF(U142*V142/(K142*消化率!$I$5)&gt;O142,K142*消化率!$I$5,M142))</f>
        <v>#DIV/0!</v>
      </c>
      <c r="M142" s="58" t="e">
        <f t="shared" si="25"/>
        <v>#VALUE!</v>
      </c>
      <c r="N142" s="58" t="e">
        <f ca="1">IF(ROUNDUP(IF(IF(IF(AND(設定!$D$8&lt;=L142,設定!$D$8&lt;J142),設定!$D$8,IF(AND(J142&lt;=L142,J142&lt;設定!$D$8),J142,IF(AND(L142&lt;=J142,J142&lt;設定!$D$8),J142,L142)))=0,設定!$D$8,IF(AND(設定!$D$8&lt;=L142,設定!$D$8&lt;J142),設定!$D$8,IF(AND(J142&lt;=L142,J142&lt;設定!$D$8),J142,IF(AND(L142&lt;=J142,J142&lt;設定!$D$8),J142,L142))))&lt;=H142,H142+1,IF(IF(AND(設定!$D$8&lt;=L142,設定!$D$8&lt;J142),設定!$D$8,IF(AND(J142&lt;=L142,J142&lt;設定!$D$8),J142,IF(AND(L142&lt;=J142,J142&lt;設定!$D$8),J142,L142)))=0,設定!$D$8,IF(AND(設定!$D$8&lt;=L142,設定!$D$8&lt;J142),設定!$D$8,IF(AND(J142&lt;=L142,J142&lt;設定!$D$8),J142,IF(AND(L142&lt;=J142,J142&lt;設定!$D$8),J142,L142))))),0)&gt;40,ROUNDUP(IF(IF(IF(AND(設定!$D$8&lt;=L142,設定!$D$8&lt;J142),設定!$D$8,IF(AND(J142&lt;=L142,J142&lt;設定!$D$8),J142,IF(AND(L142&lt;=J142,J142&lt;設定!$D$8),J142,L142)))=0,設定!$D$8,IF(AND(設定!$D$8&lt;=L142,設定!$D$8&lt;J142),設定!$D$8,IF(AND(J142&lt;=L142,J142&lt;設定!$D$8),J142,IF(AND(L142&lt;=J142,J142&lt;設定!$D$8),J142,L142))))&lt;=H142,H142+1,IF(IF(AND(設定!$D$8&lt;=L142,設定!$D$8&lt;J142),設定!$D$8,IF(AND(J142&lt;=L142,J142&lt;設定!$D$8),J142,IF(AND(L142&lt;=J142,J142&lt;設定!$D$8),J142,L142)))=0,設定!$D$8,IF(AND(設定!$D$8&lt;=L142,設定!$D$8&lt;J142),設定!$D$8,IF(AND(J142&lt;=L142,J142&lt;設定!$D$8),J142,IF(AND(L142&lt;=J142,J142&lt;設定!$D$8),J142,L142))))),0),40)</f>
        <v>#DIV/0!</v>
      </c>
      <c r="O142" s="55">
        <f>IF(G142="標準",設定!$C$4,G142)</f>
        <v>5</v>
      </c>
      <c r="P142" s="45">
        <f t="shared" si="26"/>
        <v>0</v>
      </c>
      <c r="Q142" s="14">
        <f t="shared" si="27"/>
        <v>0</v>
      </c>
      <c r="R142" s="23">
        <f t="shared" si="35"/>
        <v>0</v>
      </c>
      <c r="S142" s="12">
        <f t="shared" si="28"/>
        <v>0</v>
      </c>
      <c r="T142" s="23">
        <f t="shared" si="29"/>
        <v>0</v>
      </c>
      <c r="U142" s="13">
        <f t="shared" si="30"/>
        <v>0</v>
      </c>
      <c r="V142" s="104" t="str">
        <f>INDEX(商品!Q:Q,MATCH(キーワード!D142,商品!D:D,0),1)</f>
        <v>-</v>
      </c>
      <c r="W142" s="15">
        <f t="shared" si="31"/>
        <v>0</v>
      </c>
      <c r="X142" s="22">
        <f>SUMIFS(当月ワード!$J$3:$J$1000,当月ワード!$D$3:$D$1000,キーワード!$D142,当月ワード!$E$3:$E$1000,キーワード!$F142)</f>
        <v>0</v>
      </c>
      <c r="Y142" s="23">
        <f>SUMIFS(前月ワード!$J$3:$J$1000,前月ワード!$D$3:$D$1000,キーワード!$D142,前月ワード!$E$3:$E$1000,キーワード!$F142)</f>
        <v>0</v>
      </c>
      <c r="Z142" s="23">
        <f>SUMIFS(前々月ワード!$J$3:$J$1000,前々月ワード!$D$3:$D$1000,キーワード!$D142,前々月ワード!$E$3:$E$1000,キーワード!$F142)</f>
        <v>0</v>
      </c>
      <c r="AA142" s="22">
        <f>SUMIFS(当月ワード!$W$3:$W$1000,当月ワード!$D$3:$D$1000,キーワード!$D142,当月ワード!$E$3:$E$1000,キーワード!$F142)</f>
        <v>0</v>
      </c>
      <c r="AB142" s="23">
        <f>SUMIFS(前月ワード!$W$3:$W$1000,前月ワード!$D$3:$D$1000,キーワード!$D142,前月ワード!$E$3:$E$1000,キーワード!$F142)</f>
        <v>0</v>
      </c>
      <c r="AC142" s="23">
        <f>SUMIFS(前々月ワード!$W$3:$W$1000,前々月ワード!$D$3:$D$1000,キーワード!$D142,前々月ワード!$E$3:$E$1000,キーワード!$F142)</f>
        <v>0</v>
      </c>
      <c r="AD142" s="23">
        <f t="shared" si="32"/>
        <v>0</v>
      </c>
      <c r="AE142" s="23">
        <f t="shared" si="32"/>
        <v>0</v>
      </c>
      <c r="AF142" s="23">
        <f t="shared" si="32"/>
        <v>0</v>
      </c>
      <c r="AG142" s="22">
        <f>SUMIFS(当月ワード!$X$3:$X$1000,当月ワード!$D$3:$D$1000,キーワード!$D142,当月ワード!$E$3:$E$1000,キーワード!$F142)</f>
        <v>0</v>
      </c>
      <c r="AH142" s="23">
        <f>SUMIFS(前月ワード!$X$3:$X$1000,前月ワード!$D$3:$D$1000,キーワード!$D142,前月ワード!$E$3:$E$1000,キーワード!$F142)</f>
        <v>0</v>
      </c>
      <c r="AI142" s="23">
        <f>SUMIFS(前々月ワード!$X$3:$X$1000,前々月ワード!$D$3:$D$1000,キーワード!$D142,前々月ワード!$E$3:$E$1000,キーワード!$F142)</f>
        <v>0</v>
      </c>
      <c r="AJ142" s="22">
        <f>SUMIFS(当月ワード!$I$3:$I$1000,当月ワード!$D$3:$D$1000,キーワード!$D142,当月ワード!$E$3:$E$1000,キーワード!$F142)</f>
        <v>0</v>
      </c>
      <c r="AK142" s="23">
        <f>SUMIFS(前月ワード!$I$3:$I$1000,前月ワード!$D$3:$D$1000,キーワード!$D142,前月ワード!$E$3:$E$1000,キーワード!$F142)</f>
        <v>0</v>
      </c>
      <c r="AL142" s="23">
        <f>SUMIFS(前々月ワード!$I$3:$I$1000,前々月ワード!$D$3:$D$1000,キーワード!$D142,前々月ワード!$E$3:$E$1000,キーワード!$F142)</f>
        <v>0</v>
      </c>
      <c r="AM142" s="13">
        <f t="shared" si="33"/>
        <v>0</v>
      </c>
      <c r="AN142" s="13">
        <f t="shared" si="33"/>
        <v>0</v>
      </c>
      <c r="AO142" s="13">
        <f t="shared" si="33"/>
        <v>0</v>
      </c>
      <c r="AP142" s="16">
        <f t="shared" si="34"/>
        <v>0</v>
      </c>
      <c r="AQ142" s="16">
        <f t="shared" si="34"/>
        <v>0</v>
      </c>
      <c r="AR142" s="17">
        <f t="shared" si="34"/>
        <v>0</v>
      </c>
    </row>
    <row r="143" spans="3:44" ht="36.65" customHeight="1">
      <c r="C143" s="20">
        <v>138</v>
      </c>
      <c r="D143" s="53">
        <f>現状ワード設定!B140</f>
        <v>0</v>
      </c>
      <c r="E143" s="26" t="str">
        <f>IFERROR(_xlfn.XLOOKUP($D143,現状商品設定!B:B,現状商品設定!C:C,"-"),"-")</f>
        <v>-</v>
      </c>
      <c r="F143" s="56">
        <f>現状ワード設定!G140</f>
        <v>0</v>
      </c>
      <c r="G143" s="60" t="s">
        <v>46</v>
      </c>
      <c r="H143" s="47" t="str">
        <f>IFERROR(_xlfn.XLOOKUP(D143,商品!$D:$D,商品!$H:$H),"")</f>
        <v/>
      </c>
      <c r="I143" s="50" t="str">
        <f>IFERROR(_xlfn.XLOOKUP(D143&amp;F143,現状ワード設定!J:J,現状ワード設定!H:H),"")</f>
        <v/>
      </c>
      <c r="J143" s="47" t="str">
        <f>IFERROR(_xlfn.XLOOKUP(D143&amp;F143,現状ワード設定!J:J,現状ワード設定!I:I),"")</f>
        <v/>
      </c>
      <c r="K143" s="47" t="e">
        <f>IF(AND(T143&gt;=設定!$C$12,W143&gt;=O143),I143*(1+設定!$F$12),IF(AND(T143&gt;=設定!$C$13,W143&lt;O143),I143*(1+設定!$F$13),IF(AND(T143&lt;設定!$C$14,U143&gt;=設定!$E$14),I143*(1+設定!$F$14),IF(AND(T143&lt;設定!$C$15,U143&lt;設定!$E$15),I143*(1+設定!$F$15),"除外"))))</f>
        <v>#VALUE!</v>
      </c>
      <c r="L143" s="58" t="e">
        <f ca="1">IF(消化率!$I$5&lt;1,K143*消化率!$I$5,IF(U143*V143/(K143*消化率!$I$5)&gt;O143,K143*消化率!$I$5,M143))</f>
        <v>#DIV/0!</v>
      </c>
      <c r="M143" s="58" t="e">
        <f t="shared" si="25"/>
        <v>#VALUE!</v>
      </c>
      <c r="N143" s="58" t="e">
        <f ca="1">IF(ROUNDUP(IF(IF(IF(AND(設定!$D$8&lt;=L143,設定!$D$8&lt;J143),設定!$D$8,IF(AND(J143&lt;=L143,J143&lt;設定!$D$8),J143,IF(AND(L143&lt;=J143,J143&lt;設定!$D$8),J143,L143)))=0,設定!$D$8,IF(AND(設定!$D$8&lt;=L143,設定!$D$8&lt;J143),設定!$D$8,IF(AND(J143&lt;=L143,J143&lt;設定!$D$8),J143,IF(AND(L143&lt;=J143,J143&lt;設定!$D$8),J143,L143))))&lt;=H143,H143+1,IF(IF(AND(設定!$D$8&lt;=L143,設定!$D$8&lt;J143),設定!$D$8,IF(AND(J143&lt;=L143,J143&lt;設定!$D$8),J143,IF(AND(L143&lt;=J143,J143&lt;設定!$D$8),J143,L143)))=0,設定!$D$8,IF(AND(設定!$D$8&lt;=L143,設定!$D$8&lt;J143),設定!$D$8,IF(AND(J143&lt;=L143,J143&lt;設定!$D$8),J143,IF(AND(L143&lt;=J143,J143&lt;設定!$D$8),J143,L143))))),0)&gt;40,ROUNDUP(IF(IF(IF(AND(設定!$D$8&lt;=L143,設定!$D$8&lt;J143),設定!$D$8,IF(AND(J143&lt;=L143,J143&lt;設定!$D$8),J143,IF(AND(L143&lt;=J143,J143&lt;設定!$D$8),J143,L143)))=0,設定!$D$8,IF(AND(設定!$D$8&lt;=L143,設定!$D$8&lt;J143),設定!$D$8,IF(AND(J143&lt;=L143,J143&lt;設定!$D$8),J143,IF(AND(L143&lt;=J143,J143&lt;設定!$D$8),J143,L143))))&lt;=H143,H143+1,IF(IF(AND(設定!$D$8&lt;=L143,設定!$D$8&lt;J143),設定!$D$8,IF(AND(J143&lt;=L143,J143&lt;設定!$D$8),J143,IF(AND(L143&lt;=J143,J143&lt;設定!$D$8),J143,L143)))=0,設定!$D$8,IF(AND(設定!$D$8&lt;=L143,設定!$D$8&lt;J143),設定!$D$8,IF(AND(J143&lt;=L143,J143&lt;設定!$D$8),J143,IF(AND(L143&lt;=J143,J143&lt;設定!$D$8),J143,L143))))),0),40)</f>
        <v>#DIV/0!</v>
      </c>
      <c r="O143" s="55">
        <f>IF(G143="標準",設定!$C$4,G143)</f>
        <v>5</v>
      </c>
      <c r="P143" s="45">
        <f t="shared" si="26"/>
        <v>0</v>
      </c>
      <c r="Q143" s="14">
        <f t="shared" si="27"/>
        <v>0</v>
      </c>
      <c r="R143" s="23">
        <f t="shared" si="35"/>
        <v>0</v>
      </c>
      <c r="S143" s="12">
        <f t="shared" si="28"/>
        <v>0</v>
      </c>
      <c r="T143" s="23">
        <f t="shared" si="29"/>
        <v>0</v>
      </c>
      <c r="U143" s="13">
        <f t="shared" si="30"/>
        <v>0</v>
      </c>
      <c r="V143" s="104" t="str">
        <f>INDEX(商品!Q:Q,MATCH(キーワード!D143,商品!D:D,0),1)</f>
        <v>-</v>
      </c>
      <c r="W143" s="15">
        <f t="shared" si="31"/>
        <v>0</v>
      </c>
      <c r="X143" s="22">
        <f>SUMIFS(当月ワード!$J$3:$J$1000,当月ワード!$D$3:$D$1000,キーワード!$D143,当月ワード!$E$3:$E$1000,キーワード!$F143)</f>
        <v>0</v>
      </c>
      <c r="Y143" s="23">
        <f>SUMIFS(前月ワード!$J$3:$J$1000,前月ワード!$D$3:$D$1000,キーワード!$D143,前月ワード!$E$3:$E$1000,キーワード!$F143)</f>
        <v>0</v>
      </c>
      <c r="Z143" s="23">
        <f>SUMIFS(前々月ワード!$J$3:$J$1000,前々月ワード!$D$3:$D$1000,キーワード!$D143,前々月ワード!$E$3:$E$1000,キーワード!$F143)</f>
        <v>0</v>
      </c>
      <c r="AA143" s="22">
        <f>SUMIFS(当月ワード!$W$3:$W$1000,当月ワード!$D$3:$D$1000,キーワード!$D143,当月ワード!$E$3:$E$1000,キーワード!$F143)</f>
        <v>0</v>
      </c>
      <c r="AB143" s="23">
        <f>SUMIFS(前月ワード!$W$3:$W$1000,前月ワード!$D$3:$D$1000,キーワード!$D143,前月ワード!$E$3:$E$1000,キーワード!$F143)</f>
        <v>0</v>
      </c>
      <c r="AC143" s="23">
        <f>SUMIFS(前々月ワード!$W$3:$W$1000,前々月ワード!$D$3:$D$1000,キーワード!$D143,前々月ワード!$E$3:$E$1000,キーワード!$F143)</f>
        <v>0</v>
      </c>
      <c r="AD143" s="23">
        <f t="shared" si="32"/>
        <v>0</v>
      </c>
      <c r="AE143" s="23">
        <f t="shared" si="32"/>
        <v>0</v>
      </c>
      <c r="AF143" s="23">
        <f t="shared" si="32"/>
        <v>0</v>
      </c>
      <c r="AG143" s="22">
        <f>SUMIFS(当月ワード!$X$3:$X$1000,当月ワード!$D$3:$D$1000,キーワード!$D143,当月ワード!$E$3:$E$1000,キーワード!$F143)</f>
        <v>0</v>
      </c>
      <c r="AH143" s="23">
        <f>SUMIFS(前月ワード!$X$3:$X$1000,前月ワード!$D$3:$D$1000,キーワード!$D143,前月ワード!$E$3:$E$1000,キーワード!$F143)</f>
        <v>0</v>
      </c>
      <c r="AI143" s="23">
        <f>SUMIFS(前々月ワード!$X$3:$X$1000,前々月ワード!$D$3:$D$1000,キーワード!$D143,前々月ワード!$E$3:$E$1000,キーワード!$F143)</f>
        <v>0</v>
      </c>
      <c r="AJ143" s="22">
        <f>SUMIFS(当月ワード!$I$3:$I$1000,当月ワード!$D$3:$D$1000,キーワード!$D143,当月ワード!$E$3:$E$1000,キーワード!$F143)</f>
        <v>0</v>
      </c>
      <c r="AK143" s="23">
        <f>SUMIFS(前月ワード!$I$3:$I$1000,前月ワード!$D$3:$D$1000,キーワード!$D143,前月ワード!$E$3:$E$1000,キーワード!$F143)</f>
        <v>0</v>
      </c>
      <c r="AL143" s="23">
        <f>SUMIFS(前々月ワード!$I$3:$I$1000,前々月ワード!$D$3:$D$1000,キーワード!$D143,前々月ワード!$E$3:$E$1000,キーワード!$F143)</f>
        <v>0</v>
      </c>
      <c r="AM143" s="13">
        <f t="shared" si="33"/>
        <v>0</v>
      </c>
      <c r="AN143" s="13">
        <f t="shared" si="33"/>
        <v>0</v>
      </c>
      <c r="AO143" s="13">
        <f t="shared" si="33"/>
        <v>0</v>
      </c>
      <c r="AP143" s="16">
        <f t="shared" si="34"/>
        <v>0</v>
      </c>
      <c r="AQ143" s="16">
        <f t="shared" si="34"/>
        <v>0</v>
      </c>
      <c r="AR143" s="17">
        <f t="shared" si="34"/>
        <v>0</v>
      </c>
    </row>
    <row r="144" spans="3:44" ht="36.65" customHeight="1">
      <c r="C144" s="20">
        <v>139</v>
      </c>
      <c r="D144" s="53">
        <f>現状ワード設定!B141</f>
        <v>0</v>
      </c>
      <c r="E144" s="26" t="str">
        <f>IFERROR(_xlfn.XLOOKUP($D144,現状商品設定!B:B,現状商品設定!C:C,"-"),"-")</f>
        <v>-</v>
      </c>
      <c r="F144" s="56">
        <f>現状ワード設定!G141</f>
        <v>0</v>
      </c>
      <c r="G144" s="60" t="s">
        <v>46</v>
      </c>
      <c r="H144" s="47" t="str">
        <f>IFERROR(_xlfn.XLOOKUP(D144,商品!$D:$D,商品!$H:$H),"")</f>
        <v/>
      </c>
      <c r="I144" s="50" t="str">
        <f>IFERROR(_xlfn.XLOOKUP(D144&amp;F144,現状ワード設定!J:J,現状ワード設定!H:H),"")</f>
        <v/>
      </c>
      <c r="J144" s="47" t="str">
        <f>IFERROR(_xlfn.XLOOKUP(D144&amp;F144,現状ワード設定!J:J,現状ワード設定!I:I),"")</f>
        <v/>
      </c>
      <c r="K144" s="47" t="e">
        <f>IF(AND(T144&gt;=設定!$C$12,W144&gt;=O144),I144*(1+設定!$F$12),IF(AND(T144&gt;=設定!$C$13,W144&lt;O144),I144*(1+設定!$F$13),IF(AND(T144&lt;設定!$C$14,U144&gt;=設定!$E$14),I144*(1+設定!$F$14),IF(AND(T144&lt;設定!$C$15,U144&lt;設定!$E$15),I144*(1+設定!$F$15),"除外"))))</f>
        <v>#VALUE!</v>
      </c>
      <c r="L144" s="58" t="e">
        <f ca="1">IF(消化率!$I$5&lt;1,K144*消化率!$I$5,IF(U144*V144/(K144*消化率!$I$5)&gt;O144,K144*消化率!$I$5,M144))</f>
        <v>#DIV/0!</v>
      </c>
      <c r="M144" s="58" t="e">
        <f t="shared" si="25"/>
        <v>#VALUE!</v>
      </c>
      <c r="N144" s="58" t="e">
        <f ca="1">IF(ROUNDUP(IF(IF(IF(AND(設定!$D$8&lt;=L144,設定!$D$8&lt;J144),設定!$D$8,IF(AND(J144&lt;=L144,J144&lt;設定!$D$8),J144,IF(AND(L144&lt;=J144,J144&lt;設定!$D$8),J144,L144)))=0,設定!$D$8,IF(AND(設定!$D$8&lt;=L144,設定!$D$8&lt;J144),設定!$D$8,IF(AND(J144&lt;=L144,J144&lt;設定!$D$8),J144,IF(AND(L144&lt;=J144,J144&lt;設定!$D$8),J144,L144))))&lt;=H144,H144+1,IF(IF(AND(設定!$D$8&lt;=L144,設定!$D$8&lt;J144),設定!$D$8,IF(AND(J144&lt;=L144,J144&lt;設定!$D$8),J144,IF(AND(L144&lt;=J144,J144&lt;設定!$D$8),J144,L144)))=0,設定!$D$8,IF(AND(設定!$D$8&lt;=L144,設定!$D$8&lt;J144),設定!$D$8,IF(AND(J144&lt;=L144,J144&lt;設定!$D$8),J144,IF(AND(L144&lt;=J144,J144&lt;設定!$D$8),J144,L144))))),0)&gt;40,ROUNDUP(IF(IF(IF(AND(設定!$D$8&lt;=L144,設定!$D$8&lt;J144),設定!$D$8,IF(AND(J144&lt;=L144,J144&lt;設定!$D$8),J144,IF(AND(L144&lt;=J144,J144&lt;設定!$D$8),J144,L144)))=0,設定!$D$8,IF(AND(設定!$D$8&lt;=L144,設定!$D$8&lt;J144),設定!$D$8,IF(AND(J144&lt;=L144,J144&lt;設定!$D$8),J144,IF(AND(L144&lt;=J144,J144&lt;設定!$D$8),J144,L144))))&lt;=H144,H144+1,IF(IF(AND(設定!$D$8&lt;=L144,設定!$D$8&lt;J144),設定!$D$8,IF(AND(J144&lt;=L144,J144&lt;設定!$D$8),J144,IF(AND(L144&lt;=J144,J144&lt;設定!$D$8),J144,L144)))=0,設定!$D$8,IF(AND(設定!$D$8&lt;=L144,設定!$D$8&lt;J144),設定!$D$8,IF(AND(J144&lt;=L144,J144&lt;設定!$D$8),J144,IF(AND(L144&lt;=J144,J144&lt;設定!$D$8),J144,L144))))),0),40)</f>
        <v>#DIV/0!</v>
      </c>
      <c r="O144" s="55">
        <f>IF(G144="標準",設定!$C$4,G144)</f>
        <v>5</v>
      </c>
      <c r="P144" s="45">
        <f t="shared" si="26"/>
        <v>0</v>
      </c>
      <c r="Q144" s="14">
        <f t="shared" si="27"/>
        <v>0</v>
      </c>
      <c r="R144" s="23">
        <f t="shared" si="35"/>
        <v>0</v>
      </c>
      <c r="S144" s="12">
        <f t="shared" si="28"/>
        <v>0</v>
      </c>
      <c r="T144" s="23">
        <f t="shared" si="29"/>
        <v>0</v>
      </c>
      <c r="U144" s="13">
        <f t="shared" si="30"/>
        <v>0</v>
      </c>
      <c r="V144" s="104" t="str">
        <f>INDEX(商品!Q:Q,MATCH(キーワード!D144,商品!D:D,0),1)</f>
        <v>-</v>
      </c>
      <c r="W144" s="15">
        <f t="shared" si="31"/>
        <v>0</v>
      </c>
      <c r="X144" s="22">
        <f>SUMIFS(当月ワード!$J$3:$J$1000,当月ワード!$D$3:$D$1000,キーワード!$D144,当月ワード!$E$3:$E$1000,キーワード!$F144)</f>
        <v>0</v>
      </c>
      <c r="Y144" s="23">
        <f>SUMIFS(前月ワード!$J$3:$J$1000,前月ワード!$D$3:$D$1000,キーワード!$D144,前月ワード!$E$3:$E$1000,キーワード!$F144)</f>
        <v>0</v>
      </c>
      <c r="Z144" s="23">
        <f>SUMIFS(前々月ワード!$J$3:$J$1000,前々月ワード!$D$3:$D$1000,キーワード!$D144,前々月ワード!$E$3:$E$1000,キーワード!$F144)</f>
        <v>0</v>
      </c>
      <c r="AA144" s="22">
        <f>SUMIFS(当月ワード!$W$3:$W$1000,当月ワード!$D$3:$D$1000,キーワード!$D144,当月ワード!$E$3:$E$1000,キーワード!$F144)</f>
        <v>0</v>
      </c>
      <c r="AB144" s="23">
        <f>SUMIFS(前月ワード!$W$3:$W$1000,前月ワード!$D$3:$D$1000,キーワード!$D144,前月ワード!$E$3:$E$1000,キーワード!$F144)</f>
        <v>0</v>
      </c>
      <c r="AC144" s="23">
        <f>SUMIFS(前々月ワード!$W$3:$W$1000,前々月ワード!$D$3:$D$1000,キーワード!$D144,前々月ワード!$E$3:$E$1000,キーワード!$F144)</f>
        <v>0</v>
      </c>
      <c r="AD144" s="23">
        <f t="shared" si="32"/>
        <v>0</v>
      </c>
      <c r="AE144" s="23">
        <f t="shared" si="32"/>
        <v>0</v>
      </c>
      <c r="AF144" s="23">
        <f t="shared" si="32"/>
        <v>0</v>
      </c>
      <c r="AG144" s="22">
        <f>SUMIFS(当月ワード!$X$3:$X$1000,当月ワード!$D$3:$D$1000,キーワード!$D144,当月ワード!$E$3:$E$1000,キーワード!$F144)</f>
        <v>0</v>
      </c>
      <c r="AH144" s="23">
        <f>SUMIFS(前月ワード!$X$3:$X$1000,前月ワード!$D$3:$D$1000,キーワード!$D144,前月ワード!$E$3:$E$1000,キーワード!$F144)</f>
        <v>0</v>
      </c>
      <c r="AI144" s="23">
        <f>SUMIFS(前々月ワード!$X$3:$X$1000,前々月ワード!$D$3:$D$1000,キーワード!$D144,前々月ワード!$E$3:$E$1000,キーワード!$F144)</f>
        <v>0</v>
      </c>
      <c r="AJ144" s="22">
        <f>SUMIFS(当月ワード!$I$3:$I$1000,当月ワード!$D$3:$D$1000,キーワード!$D144,当月ワード!$E$3:$E$1000,キーワード!$F144)</f>
        <v>0</v>
      </c>
      <c r="AK144" s="23">
        <f>SUMIFS(前月ワード!$I$3:$I$1000,前月ワード!$D$3:$D$1000,キーワード!$D144,前月ワード!$E$3:$E$1000,キーワード!$F144)</f>
        <v>0</v>
      </c>
      <c r="AL144" s="23">
        <f>SUMIFS(前々月ワード!$I$3:$I$1000,前々月ワード!$D$3:$D$1000,キーワード!$D144,前々月ワード!$E$3:$E$1000,キーワード!$F144)</f>
        <v>0</v>
      </c>
      <c r="AM144" s="13">
        <f t="shared" si="33"/>
        <v>0</v>
      </c>
      <c r="AN144" s="13">
        <f t="shared" si="33"/>
        <v>0</v>
      </c>
      <c r="AO144" s="13">
        <f t="shared" si="33"/>
        <v>0</v>
      </c>
      <c r="AP144" s="16">
        <f t="shared" si="34"/>
        <v>0</v>
      </c>
      <c r="AQ144" s="16">
        <f t="shared" si="34"/>
        <v>0</v>
      </c>
      <c r="AR144" s="17">
        <f t="shared" si="34"/>
        <v>0</v>
      </c>
    </row>
    <row r="145" spans="3:44" ht="36.65" customHeight="1">
      <c r="C145" s="20">
        <v>140</v>
      </c>
      <c r="D145" s="53">
        <f>現状ワード設定!B142</f>
        <v>0</v>
      </c>
      <c r="E145" s="26" t="str">
        <f>IFERROR(_xlfn.XLOOKUP($D145,現状商品設定!B:B,現状商品設定!C:C,"-"),"-")</f>
        <v>-</v>
      </c>
      <c r="F145" s="56">
        <f>現状ワード設定!G142</f>
        <v>0</v>
      </c>
      <c r="G145" s="60" t="s">
        <v>46</v>
      </c>
      <c r="H145" s="47" t="str">
        <f>IFERROR(_xlfn.XLOOKUP(D145,商品!$D:$D,商品!$H:$H),"")</f>
        <v/>
      </c>
      <c r="I145" s="50" t="str">
        <f>IFERROR(_xlfn.XLOOKUP(D145&amp;F145,現状ワード設定!J:J,現状ワード設定!H:H),"")</f>
        <v/>
      </c>
      <c r="J145" s="47" t="str">
        <f>IFERROR(_xlfn.XLOOKUP(D145&amp;F145,現状ワード設定!J:J,現状ワード設定!I:I),"")</f>
        <v/>
      </c>
      <c r="K145" s="47" t="e">
        <f>IF(AND(T145&gt;=設定!$C$12,W145&gt;=O145),I145*(1+設定!$F$12),IF(AND(T145&gt;=設定!$C$13,W145&lt;O145),I145*(1+設定!$F$13),IF(AND(T145&lt;設定!$C$14,U145&gt;=設定!$E$14),I145*(1+設定!$F$14),IF(AND(T145&lt;設定!$C$15,U145&lt;設定!$E$15),I145*(1+設定!$F$15),"除外"))))</f>
        <v>#VALUE!</v>
      </c>
      <c r="L145" s="58" t="e">
        <f ca="1">IF(消化率!$I$5&lt;1,K145*消化率!$I$5,IF(U145*V145/(K145*消化率!$I$5)&gt;O145,K145*消化率!$I$5,M145))</f>
        <v>#DIV/0!</v>
      </c>
      <c r="M145" s="58" t="e">
        <f t="shared" si="25"/>
        <v>#VALUE!</v>
      </c>
      <c r="N145" s="58" t="e">
        <f ca="1">IF(ROUNDUP(IF(IF(IF(AND(設定!$D$8&lt;=L145,設定!$D$8&lt;J145),設定!$D$8,IF(AND(J145&lt;=L145,J145&lt;設定!$D$8),J145,IF(AND(L145&lt;=J145,J145&lt;設定!$D$8),J145,L145)))=0,設定!$D$8,IF(AND(設定!$D$8&lt;=L145,設定!$D$8&lt;J145),設定!$D$8,IF(AND(J145&lt;=L145,J145&lt;設定!$D$8),J145,IF(AND(L145&lt;=J145,J145&lt;設定!$D$8),J145,L145))))&lt;=H145,H145+1,IF(IF(AND(設定!$D$8&lt;=L145,設定!$D$8&lt;J145),設定!$D$8,IF(AND(J145&lt;=L145,J145&lt;設定!$D$8),J145,IF(AND(L145&lt;=J145,J145&lt;設定!$D$8),J145,L145)))=0,設定!$D$8,IF(AND(設定!$D$8&lt;=L145,設定!$D$8&lt;J145),設定!$D$8,IF(AND(J145&lt;=L145,J145&lt;設定!$D$8),J145,IF(AND(L145&lt;=J145,J145&lt;設定!$D$8),J145,L145))))),0)&gt;40,ROUNDUP(IF(IF(IF(AND(設定!$D$8&lt;=L145,設定!$D$8&lt;J145),設定!$D$8,IF(AND(J145&lt;=L145,J145&lt;設定!$D$8),J145,IF(AND(L145&lt;=J145,J145&lt;設定!$D$8),J145,L145)))=0,設定!$D$8,IF(AND(設定!$D$8&lt;=L145,設定!$D$8&lt;J145),設定!$D$8,IF(AND(J145&lt;=L145,J145&lt;設定!$D$8),J145,IF(AND(L145&lt;=J145,J145&lt;設定!$D$8),J145,L145))))&lt;=H145,H145+1,IF(IF(AND(設定!$D$8&lt;=L145,設定!$D$8&lt;J145),設定!$D$8,IF(AND(J145&lt;=L145,J145&lt;設定!$D$8),J145,IF(AND(L145&lt;=J145,J145&lt;設定!$D$8),J145,L145)))=0,設定!$D$8,IF(AND(設定!$D$8&lt;=L145,設定!$D$8&lt;J145),設定!$D$8,IF(AND(J145&lt;=L145,J145&lt;設定!$D$8),J145,IF(AND(L145&lt;=J145,J145&lt;設定!$D$8),J145,L145))))),0),40)</f>
        <v>#DIV/0!</v>
      </c>
      <c r="O145" s="55">
        <f>IF(G145="標準",設定!$C$4,G145)</f>
        <v>5</v>
      </c>
      <c r="P145" s="45">
        <f t="shared" si="26"/>
        <v>0</v>
      </c>
      <c r="Q145" s="14">
        <f t="shared" si="27"/>
        <v>0</v>
      </c>
      <c r="R145" s="23">
        <f t="shared" si="35"/>
        <v>0</v>
      </c>
      <c r="S145" s="12">
        <f t="shared" si="28"/>
        <v>0</v>
      </c>
      <c r="T145" s="23">
        <f t="shared" si="29"/>
        <v>0</v>
      </c>
      <c r="U145" s="13">
        <f t="shared" si="30"/>
        <v>0</v>
      </c>
      <c r="V145" s="104" t="str">
        <f>INDEX(商品!Q:Q,MATCH(キーワード!D145,商品!D:D,0),1)</f>
        <v>-</v>
      </c>
      <c r="W145" s="15">
        <f t="shared" si="31"/>
        <v>0</v>
      </c>
      <c r="X145" s="22">
        <f>SUMIFS(当月ワード!$J$3:$J$1000,当月ワード!$D$3:$D$1000,キーワード!$D145,当月ワード!$E$3:$E$1000,キーワード!$F145)</f>
        <v>0</v>
      </c>
      <c r="Y145" s="23">
        <f>SUMIFS(前月ワード!$J$3:$J$1000,前月ワード!$D$3:$D$1000,キーワード!$D145,前月ワード!$E$3:$E$1000,キーワード!$F145)</f>
        <v>0</v>
      </c>
      <c r="Z145" s="23">
        <f>SUMIFS(前々月ワード!$J$3:$J$1000,前々月ワード!$D$3:$D$1000,キーワード!$D145,前々月ワード!$E$3:$E$1000,キーワード!$F145)</f>
        <v>0</v>
      </c>
      <c r="AA145" s="22">
        <f>SUMIFS(当月ワード!$W$3:$W$1000,当月ワード!$D$3:$D$1000,キーワード!$D145,当月ワード!$E$3:$E$1000,キーワード!$F145)</f>
        <v>0</v>
      </c>
      <c r="AB145" s="23">
        <f>SUMIFS(前月ワード!$W$3:$W$1000,前月ワード!$D$3:$D$1000,キーワード!$D145,前月ワード!$E$3:$E$1000,キーワード!$F145)</f>
        <v>0</v>
      </c>
      <c r="AC145" s="23">
        <f>SUMIFS(前々月ワード!$W$3:$W$1000,前々月ワード!$D$3:$D$1000,キーワード!$D145,前々月ワード!$E$3:$E$1000,キーワード!$F145)</f>
        <v>0</v>
      </c>
      <c r="AD145" s="23">
        <f t="shared" si="32"/>
        <v>0</v>
      </c>
      <c r="AE145" s="23">
        <f t="shared" si="32"/>
        <v>0</v>
      </c>
      <c r="AF145" s="23">
        <f t="shared" si="32"/>
        <v>0</v>
      </c>
      <c r="AG145" s="22">
        <f>SUMIFS(当月ワード!$X$3:$X$1000,当月ワード!$D$3:$D$1000,キーワード!$D145,当月ワード!$E$3:$E$1000,キーワード!$F145)</f>
        <v>0</v>
      </c>
      <c r="AH145" s="23">
        <f>SUMIFS(前月ワード!$X$3:$X$1000,前月ワード!$D$3:$D$1000,キーワード!$D145,前月ワード!$E$3:$E$1000,キーワード!$F145)</f>
        <v>0</v>
      </c>
      <c r="AI145" s="23">
        <f>SUMIFS(前々月ワード!$X$3:$X$1000,前々月ワード!$D$3:$D$1000,キーワード!$D145,前々月ワード!$E$3:$E$1000,キーワード!$F145)</f>
        <v>0</v>
      </c>
      <c r="AJ145" s="22">
        <f>SUMIFS(当月ワード!$I$3:$I$1000,当月ワード!$D$3:$D$1000,キーワード!$D145,当月ワード!$E$3:$E$1000,キーワード!$F145)</f>
        <v>0</v>
      </c>
      <c r="AK145" s="23">
        <f>SUMIFS(前月ワード!$I$3:$I$1000,前月ワード!$D$3:$D$1000,キーワード!$D145,前月ワード!$E$3:$E$1000,キーワード!$F145)</f>
        <v>0</v>
      </c>
      <c r="AL145" s="23">
        <f>SUMIFS(前々月ワード!$I$3:$I$1000,前々月ワード!$D$3:$D$1000,キーワード!$D145,前々月ワード!$E$3:$E$1000,キーワード!$F145)</f>
        <v>0</v>
      </c>
      <c r="AM145" s="13">
        <f t="shared" si="33"/>
        <v>0</v>
      </c>
      <c r="AN145" s="13">
        <f t="shared" si="33"/>
        <v>0</v>
      </c>
      <c r="AO145" s="13">
        <f t="shared" si="33"/>
        <v>0</v>
      </c>
      <c r="AP145" s="16">
        <f t="shared" si="34"/>
        <v>0</v>
      </c>
      <c r="AQ145" s="16">
        <f t="shared" si="34"/>
        <v>0</v>
      </c>
      <c r="AR145" s="17">
        <f t="shared" si="34"/>
        <v>0</v>
      </c>
    </row>
    <row r="146" spans="3:44" ht="36.65" customHeight="1">
      <c r="C146" s="20">
        <v>141</v>
      </c>
      <c r="D146" s="53">
        <f>現状ワード設定!B143</f>
        <v>0</v>
      </c>
      <c r="E146" s="26" t="str">
        <f>IFERROR(_xlfn.XLOOKUP($D146,現状商品設定!B:B,現状商品設定!C:C,"-"),"-")</f>
        <v>-</v>
      </c>
      <c r="F146" s="56">
        <f>現状ワード設定!G143</f>
        <v>0</v>
      </c>
      <c r="G146" s="60" t="s">
        <v>46</v>
      </c>
      <c r="H146" s="47" t="str">
        <f>IFERROR(_xlfn.XLOOKUP(D146,商品!$D:$D,商品!$H:$H),"")</f>
        <v/>
      </c>
      <c r="I146" s="50" t="str">
        <f>IFERROR(_xlfn.XLOOKUP(D146&amp;F146,現状ワード設定!J:J,現状ワード設定!H:H),"")</f>
        <v/>
      </c>
      <c r="J146" s="47" t="str">
        <f>IFERROR(_xlfn.XLOOKUP(D146&amp;F146,現状ワード設定!J:J,現状ワード設定!I:I),"")</f>
        <v/>
      </c>
      <c r="K146" s="47" t="e">
        <f>IF(AND(T146&gt;=設定!$C$12,W146&gt;=O146),I146*(1+設定!$F$12),IF(AND(T146&gt;=設定!$C$13,W146&lt;O146),I146*(1+設定!$F$13),IF(AND(T146&lt;設定!$C$14,U146&gt;=設定!$E$14),I146*(1+設定!$F$14),IF(AND(T146&lt;設定!$C$15,U146&lt;設定!$E$15),I146*(1+設定!$F$15),"除外"))))</f>
        <v>#VALUE!</v>
      </c>
      <c r="L146" s="58" t="e">
        <f ca="1">IF(消化率!$I$5&lt;1,K146*消化率!$I$5,IF(U146*V146/(K146*消化率!$I$5)&gt;O146,K146*消化率!$I$5,M146))</f>
        <v>#DIV/0!</v>
      </c>
      <c r="M146" s="58" t="e">
        <f t="shared" si="25"/>
        <v>#VALUE!</v>
      </c>
      <c r="N146" s="58" t="e">
        <f ca="1">IF(ROUNDUP(IF(IF(IF(AND(設定!$D$8&lt;=L146,設定!$D$8&lt;J146),設定!$D$8,IF(AND(J146&lt;=L146,J146&lt;設定!$D$8),J146,IF(AND(L146&lt;=J146,J146&lt;設定!$D$8),J146,L146)))=0,設定!$D$8,IF(AND(設定!$D$8&lt;=L146,設定!$D$8&lt;J146),設定!$D$8,IF(AND(J146&lt;=L146,J146&lt;設定!$D$8),J146,IF(AND(L146&lt;=J146,J146&lt;設定!$D$8),J146,L146))))&lt;=H146,H146+1,IF(IF(AND(設定!$D$8&lt;=L146,設定!$D$8&lt;J146),設定!$D$8,IF(AND(J146&lt;=L146,J146&lt;設定!$D$8),J146,IF(AND(L146&lt;=J146,J146&lt;設定!$D$8),J146,L146)))=0,設定!$D$8,IF(AND(設定!$D$8&lt;=L146,設定!$D$8&lt;J146),設定!$D$8,IF(AND(J146&lt;=L146,J146&lt;設定!$D$8),J146,IF(AND(L146&lt;=J146,J146&lt;設定!$D$8),J146,L146))))),0)&gt;40,ROUNDUP(IF(IF(IF(AND(設定!$D$8&lt;=L146,設定!$D$8&lt;J146),設定!$D$8,IF(AND(J146&lt;=L146,J146&lt;設定!$D$8),J146,IF(AND(L146&lt;=J146,J146&lt;設定!$D$8),J146,L146)))=0,設定!$D$8,IF(AND(設定!$D$8&lt;=L146,設定!$D$8&lt;J146),設定!$D$8,IF(AND(J146&lt;=L146,J146&lt;設定!$D$8),J146,IF(AND(L146&lt;=J146,J146&lt;設定!$D$8),J146,L146))))&lt;=H146,H146+1,IF(IF(AND(設定!$D$8&lt;=L146,設定!$D$8&lt;J146),設定!$D$8,IF(AND(J146&lt;=L146,J146&lt;設定!$D$8),J146,IF(AND(L146&lt;=J146,J146&lt;設定!$D$8),J146,L146)))=0,設定!$D$8,IF(AND(設定!$D$8&lt;=L146,設定!$D$8&lt;J146),設定!$D$8,IF(AND(J146&lt;=L146,J146&lt;設定!$D$8),J146,IF(AND(L146&lt;=J146,J146&lt;設定!$D$8),J146,L146))))),0),40)</f>
        <v>#DIV/0!</v>
      </c>
      <c r="O146" s="55">
        <f>IF(G146="標準",設定!$C$4,G146)</f>
        <v>5</v>
      </c>
      <c r="P146" s="45">
        <f t="shared" si="26"/>
        <v>0</v>
      </c>
      <c r="Q146" s="14">
        <f t="shared" si="27"/>
        <v>0</v>
      </c>
      <c r="R146" s="23">
        <f t="shared" si="35"/>
        <v>0</v>
      </c>
      <c r="S146" s="12">
        <f t="shared" si="28"/>
        <v>0</v>
      </c>
      <c r="T146" s="23">
        <f t="shared" si="29"/>
        <v>0</v>
      </c>
      <c r="U146" s="13">
        <f t="shared" si="30"/>
        <v>0</v>
      </c>
      <c r="V146" s="104" t="str">
        <f>INDEX(商品!Q:Q,MATCH(キーワード!D146,商品!D:D,0),1)</f>
        <v>-</v>
      </c>
      <c r="W146" s="15">
        <f t="shared" si="31"/>
        <v>0</v>
      </c>
      <c r="X146" s="22">
        <f>SUMIFS(当月ワード!$J$3:$J$1000,当月ワード!$D$3:$D$1000,キーワード!$D146,当月ワード!$E$3:$E$1000,キーワード!$F146)</f>
        <v>0</v>
      </c>
      <c r="Y146" s="23">
        <f>SUMIFS(前月ワード!$J$3:$J$1000,前月ワード!$D$3:$D$1000,キーワード!$D146,前月ワード!$E$3:$E$1000,キーワード!$F146)</f>
        <v>0</v>
      </c>
      <c r="Z146" s="23">
        <f>SUMIFS(前々月ワード!$J$3:$J$1000,前々月ワード!$D$3:$D$1000,キーワード!$D146,前々月ワード!$E$3:$E$1000,キーワード!$F146)</f>
        <v>0</v>
      </c>
      <c r="AA146" s="22">
        <f>SUMIFS(当月ワード!$W$3:$W$1000,当月ワード!$D$3:$D$1000,キーワード!$D146,当月ワード!$E$3:$E$1000,キーワード!$F146)</f>
        <v>0</v>
      </c>
      <c r="AB146" s="23">
        <f>SUMIFS(前月ワード!$W$3:$W$1000,前月ワード!$D$3:$D$1000,キーワード!$D146,前月ワード!$E$3:$E$1000,キーワード!$F146)</f>
        <v>0</v>
      </c>
      <c r="AC146" s="23">
        <f>SUMIFS(前々月ワード!$W$3:$W$1000,前々月ワード!$D$3:$D$1000,キーワード!$D146,前々月ワード!$E$3:$E$1000,キーワード!$F146)</f>
        <v>0</v>
      </c>
      <c r="AD146" s="23">
        <f t="shared" si="32"/>
        <v>0</v>
      </c>
      <c r="AE146" s="23">
        <f t="shared" si="32"/>
        <v>0</v>
      </c>
      <c r="AF146" s="23">
        <f t="shared" si="32"/>
        <v>0</v>
      </c>
      <c r="AG146" s="22">
        <f>SUMIFS(当月ワード!$X$3:$X$1000,当月ワード!$D$3:$D$1000,キーワード!$D146,当月ワード!$E$3:$E$1000,キーワード!$F146)</f>
        <v>0</v>
      </c>
      <c r="AH146" s="23">
        <f>SUMIFS(前月ワード!$X$3:$X$1000,前月ワード!$D$3:$D$1000,キーワード!$D146,前月ワード!$E$3:$E$1000,キーワード!$F146)</f>
        <v>0</v>
      </c>
      <c r="AI146" s="23">
        <f>SUMIFS(前々月ワード!$X$3:$X$1000,前々月ワード!$D$3:$D$1000,キーワード!$D146,前々月ワード!$E$3:$E$1000,キーワード!$F146)</f>
        <v>0</v>
      </c>
      <c r="AJ146" s="22">
        <f>SUMIFS(当月ワード!$I$3:$I$1000,当月ワード!$D$3:$D$1000,キーワード!$D146,当月ワード!$E$3:$E$1000,キーワード!$F146)</f>
        <v>0</v>
      </c>
      <c r="AK146" s="23">
        <f>SUMIFS(前月ワード!$I$3:$I$1000,前月ワード!$D$3:$D$1000,キーワード!$D146,前月ワード!$E$3:$E$1000,キーワード!$F146)</f>
        <v>0</v>
      </c>
      <c r="AL146" s="23">
        <f>SUMIFS(前々月ワード!$I$3:$I$1000,前々月ワード!$D$3:$D$1000,キーワード!$D146,前々月ワード!$E$3:$E$1000,キーワード!$F146)</f>
        <v>0</v>
      </c>
      <c r="AM146" s="13">
        <f t="shared" si="33"/>
        <v>0</v>
      </c>
      <c r="AN146" s="13">
        <f t="shared" si="33"/>
        <v>0</v>
      </c>
      <c r="AO146" s="13">
        <f t="shared" si="33"/>
        <v>0</v>
      </c>
      <c r="AP146" s="16">
        <f t="shared" si="34"/>
        <v>0</v>
      </c>
      <c r="AQ146" s="16">
        <f t="shared" si="34"/>
        <v>0</v>
      </c>
      <c r="AR146" s="17">
        <f t="shared" si="34"/>
        <v>0</v>
      </c>
    </row>
    <row r="147" spans="3:44" ht="36.65" customHeight="1">
      <c r="C147" s="20">
        <v>142</v>
      </c>
      <c r="D147" s="53">
        <f>現状ワード設定!B144</f>
        <v>0</v>
      </c>
      <c r="E147" s="26" t="str">
        <f>IFERROR(_xlfn.XLOOKUP($D147,現状商品設定!B:B,現状商品設定!C:C,"-"),"-")</f>
        <v>-</v>
      </c>
      <c r="F147" s="56">
        <f>現状ワード設定!G144</f>
        <v>0</v>
      </c>
      <c r="G147" s="60" t="s">
        <v>46</v>
      </c>
      <c r="H147" s="47" t="str">
        <f>IFERROR(_xlfn.XLOOKUP(D147,商品!$D:$D,商品!$H:$H),"")</f>
        <v/>
      </c>
      <c r="I147" s="50" t="str">
        <f>IFERROR(_xlfn.XLOOKUP(D147&amp;F147,現状ワード設定!J:J,現状ワード設定!H:H),"")</f>
        <v/>
      </c>
      <c r="J147" s="47" t="str">
        <f>IFERROR(_xlfn.XLOOKUP(D147&amp;F147,現状ワード設定!J:J,現状ワード設定!I:I),"")</f>
        <v/>
      </c>
      <c r="K147" s="47" t="e">
        <f>IF(AND(T147&gt;=設定!$C$12,W147&gt;=O147),I147*(1+設定!$F$12),IF(AND(T147&gt;=設定!$C$13,W147&lt;O147),I147*(1+設定!$F$13),IF(AND(T147&lt;設定!$C$14,U147&gt;=設定!$E$14),I147*(1+設定!$F$14),IF(AND(T147&lt;設定!$C$15,U147&lt;設定!$E$15),I147*(1+設定!$F$15),"除外"))))</f>
        <v>#VALUE!</v>
      </c>
      <c r="L147" s="58" t="e">
        <f ca="1">IF(消化率!$I$5&lt;1,K147*消化率!$I$5,IF(U147*V147/(K147*消化率!$I$5)&gt;O147,K147*消化率!$I$5,M147))</f>
        <v>#DIV/0!</v>
      </c>
      <c r="M147" s="58" t="e">
        <f t="shared" si="25"/>
        <v>#VALUE!</v>
      </c>
      <c r="N147" s="58" t="e">
        <f ca="1">IF(ROUNDUP(IF(IF(IF(AND(設定!$D$8&lt;=L147,設定!$D$8&lt;J147),設定!$D$8,IF(AND(J147&lt;=L147,J147&lt;設定!$D$8),J147,IF(AND(L147&lt;=J147,J147&lt;設定!$D$8),J147,L147)))=0,設定!$D$8,IF(AND(設定!$D$8&lt;=L147,設定!$D$8&lt;J147),設定!$D$8,IF(AND(J147&lt;=L147,J147&lt;設定!$D$8),J147,IF(AND(L147&lt;=J147,J147&lt;設定!$D$8),J147,L147))))&lt;=H147,H147+1,IF(IF(AND(設定!$D$8&lt;=L147,設定!$D$8&lt;J147),設定!$D$8,IF(AND(J147&lt;=L147,J147&lt;設定!$D$8),J147,IF(AND(L147&lt;=J147,J147&lt;設定!$D$8),J147,L147)))=0,設定!$D$8,IF(AND(設定!$D$8&lt;=L147,設定!$D$8&lt;J147),設定!$D$8,IF(AND(J147&lt;=L147,J147&lt;設定!$D$8),J147,IF(AND(L147&lt;=J147,J147&lt;設定!$D$8),J147,L147))))),0)&gt;40,ROUNDUP(IF(IF(IF(AND(設定!$D$8&lt;=L147,設定!$D$8&lt;J147),設定!$D$8,IF(AND(J147&lt;=L147,J147&lt;設定!$D$8),J147,IF(AND(L147&lt;=J147,J147&lt;設定!$D$8),J147,L147)))=0,設定!$D$8,IF(AND(設定!$D$8&lt;=L147,設定!$D$8&lt;J147),設定!$D$8,IF(AND(J147&lt;=L147,J147&lt;設定!$D$8),J147,IF(AND(L147&lt;=J147,J147&lt;設定!$D$8),J147,L147))))&lt;=H147,H147+1,IF(IF(AND(設定!$D$8&lt;=L147,設定!$D$8&lt;J147),設定!$D$8,IF(AND(J147&lt;=L147,J147&lt;設定!$D$8),J147,IF(AND(L147&lt;=J147,J147&lt;設定!$D$8),J147,L147)))=0,設定!$D$8,IF(AND(設定!$D$8&lt;=L147,設定!$D$8&lt;J147),設定!$D$8,IF(AND(J147&lt;=L147,J147&lt;設定!$D$8),J147,IF(AND(L147&lt;=J147,J147&lt;設定!$D$8),J147,L147))))),0),40)</f>
        <v>#DIV/0!</v>
      </c>
      <c r="O147" s="55">
        <f>IF(G147="標準",設定!$C$4,G147)</f>
        <v>5</v>
      </c>
      <c r="P147" s="45">
        <f t="shared" si="26"/>
        <v>0</v>
      </c>
      <c r="Q147" s="14">
        <f t="shared" si="27"/>
        <v>0</v>
      </c>
      <c r="R147" s="23">
        <f t="shared" si="35"/>
        <v>0</v>
      </c>
      <c r="S147" s="12">
        <f t="shared" si="28"/>
        <v>0</v>
      </c>
      <c r="T147" s="23">
        <f t="shared" si="29"/>
        <v>0</v>
      </c>
      <c r="U147" s="13">
        <f t="shared" si="30"/>
        <v>0</v>
      </c>
      <c r="V147" s="104" t="str">
        <f>INDEX(商品!Q:Q,MATCH(キーワード!D147,商品!D:D,0),1)</f>
        <v>-</v>
      </c>
      <c r="W147" s="15">
        <f t="shared" si="31"/>
        <v>0</v>
      </c>
      <c r="X147" s="22">
        <f>SUMIFS(当月ワード!$J$3:$J$1000,当月ワード!$D$3:$D$1000,キーワード!$D147,当月ワード!$E$3:$E$1000,キーワード!$F147)</f>
        <v>0</v>
      </c>
      <c r="Y147" s="23">
        <f>SUMIFS(前月ワード!$J$3:$J$1000,前月ワード!$D$3:$D$1000,キーワード!$D147,前月ワード!$E$3:$E$1000,キーワード!$F147)</f>
        <v>0</v>
      </c>
      <c r="Z147" s="23">
        <f>SUMIFS(前々月ワード!$J$3:$J$1000,前々月ワード!$D$3:$D$1000,キーワード!$D147,前々月ワード!$E$3:$E$1000,キーワード!$F147)</f>
        <v>0</v>
      </c>
      <c r="AA147" s="22">
        <f>SUMIFS(当月ワード!$W$3:$W$1000,当月ワード!$D$3:$D$1000,キーワード!$D147,当月ワード!$E$3:$E$1000,キーワード!$F147)</f>
        <v>0</v>
      </c>
      <c r="AB147" s="23">
        <f>SUMIFS(前月ワード!$W$3:$W$1000,前月ワード!$D$3:$D$1000,キーワード!$D147,前月ワード!$E$3:$E$1000,キーワード!$F147)</f>
        <v>0</v>
      </c>
      <c r="AC147" s="23">
        <f>SUMIFS(前々月ワード!$W$3:$W$1000,前々月ワード!$D$3:$D$1000,キーワード!$D147,前々月ワード!$E$3:$E$1000,キーワード!$F147)</f>
        <v>0</v>
      </c>
      <c r="AD147" s="23">
        <f t="shared" si="32"/>
        <v>0</v>
      </c>
      <c r="AE147" s="23">
        <f t="shared" si="32"/>
        <v>0</v>
      </c>
      <c r="AF147" s="23">
        <f t="shared" si="32"/>
        <v>0</v>
      </c>
      <c r="AG147" s="22">
        <f>SUMIFS(当月ワード!$X$3:$X$1000,当月ワード!$D$3:$D$1000,キーワード!$D147,当月ワード!$E$3:$E$1000,キーワード!$F147)</f>
        <v>0</v>
      </c>
      <c r="AH147" s="23">
        <f>SUMIFS(前月ワード!$X$3:$X$1000,前月ワード!$D$3:$D$1000,キーワード!$D147,前月ワード!$E$3:$E$1000,キーワード!$F147)</f>
        <v>0</v>
      </c>
      <c r="AI147" s="23">
        <f>SUMIFS(前々月ワード!$X$3:$X$1000,前々月ワード!$D$3:$D$1000,キーワード!$D147,前々月ワード!$E$3:$E$1000,キーワード!$F147)</f>
        <v>0</v>
      </c>
      <c r="AJ147" s="22">
        <f>SUMIFS(当月ワード!$I$3:$I$1000,当月ワード!$D$3:$D$1000,キーワード!$D147,当月ワード!$E$3:$E$1000,キーワード!$F147)</f>
        <v>0</v>
      </c>
      <c r="AK147" s="23">
        <f>SUMIFS(前月ワード!$I$3:$I$1000,前月ワード!$D$3:$D$1000,キーワード!$D147,前月ワード!$E$3:$E$1000,キーワード!$F147)</f>
        <v>0</v>
      </c>
      <c r="AL147" s="23">
        <f>SUMIFS(前々月ワード!$I$3:$I$1000,前々月ワード!$D$3:$D$1000,キーワード!$D147,前々月ワード!$E$3:$E$1000,キーワード!$F147)</f>
        <v>0</v>
      </c>
      <c r="AM147" s="13">
        <f t="shared" si="33"/>
        <v>0</v>
      </c>
      <c r="AN147" s="13">
        <f t="shared" si="33"/>
        <v>0</v>
      </c>
      <c r="AO147" s="13">
        <f t="shared" si="33"/>
        <v>0</v>
      </c>
      <c r="AP147" s="16">
        <f t="shared" si="34"/>
        <v>0</v>
      </c>
      <c r="AQ147" s="16">
        <f t="shared" si="34"/>
        <v>0</v>
      </c>
      <c r="AR147" s="17">
        <f t="shared" si="34"/>
        <v>0</v>
      </c>
    </row>
    <row r="148" spans="3:44" ht="36.65" customHeight="1">
      <c r="C148" s="20">
        <v>143</v>
      </c>
      <c r="D148" s="53">
        <f>現状ワード設定!B145</f>
        <v>0</v>
      </c>
      <c r="E148" s="26" t="str">
        <f>IFERROR(_xlfn.XLOOKUP($D148,現状商品設定!B:B,現状商品設定!C:C,"-"),"-")</f>
        <v>-</v>
      </c>
      <c r="F148" s="56">
        <f>現状ワード設定!G145</f>
        <v>0</v>
      </c>
      <c r="G148" s="60" t="s">
        <v>46</v>
      </c>
      <c r="H148" s="47" t="str">
        <f>IFERROR(_xlfn.XLOOKUP(D148,商品!$D:$D,商品!$H:$H),"")</f>
        <v/>
      </c>
      <c r="I148" s="50" t="str">
        <f>IFERROR(_xlfn.XLOOKUP(D148&amp;F148,現状ワード設定!J:J,現状ワード設定!H:H),"")</f>
        <v/>
      </c>
      <c r="J148" s="47" t="str">
        <f>IFERROR(_xlfn.XLOOKUP(D148&amp;F148,現状ワード設定!J:J,現状ワード設定!I:I),"")</f>
        <v/>
      </c>
      <c r="K148" s="47" t="e">
        <f>IF(AND(T148&gt;=設定!$C$12,W148&gt;=O148),I148*(1+設定!$F$12),IF(AND(T148&gt;=設定!$C$13,W148&lt;O148),I148*(1+設定!$F$13),IF(AND(T148&lt;設定!$C$14,U148&gt;=設定!$E$14),I148*(1+設定!$F$14),IF(AND(T148&lt;設定!$C$15,U148&lt;設定!$E$15),I148*(1+設定!$F$15),"除外"))))</f>
        <v>#VALUE!</v>
      </c>
      <c r="L148" s="58" t="e">
        <f ca="1">IF(消化率!$I$5&lt;1,K148*消化率!$I$5,IF(U148*V148/(K148*消化率!$I$5)&gt;O148,K148*消化率!$I$5,M148))</f>
        <v>#DIV/0!</v>
      </c>
      <c r="M148" s="58" t="e">
        <f t="shared" si="25"/>
        <v>#VALUE!</v>
      </c>
      <c r="N148" s="58" t="e">
        <f ca="1">IF(ROUNDUP(IF(IF(IF(AND(設定!$D$8&lt;=L148,設定!$D$8&lt;J148),設定!$D$8,IF(AND(J148&lt;=L148,J148&lt;設定!$D$8),J148,IF(AND(L148&lt;=J148,J148&lt;設定!$D$8),J148,L148)))=0,設定!$D$8,IF(AND(設定!$D$8&lt;=L148,設定!$D$8&lt;J148),設定!$D$8,IF(AND(J148&lt;=L148,J148&lt;設定!$D$8),J148,IF(AND(L148&lt;=J148,J148&lt;設定!$D$8),J148,L148))))&lt;=H148,H148+1,IF(IF(AND(設定!$D$8&lt;=L148,設定!$D$8&lt;J148),設定!$D$8,IF(AND(J148&lt;=L148,J148&lt;設定!$D$8),J148,IF(AND(L148&lt;=J148,J148&lt;設定!$D$8),J148,L148)))=0,設定!$D$8,IF(AND(設定!$D$8&lt;=L148,設定!$D$8&lt;J148),設定!$D$8,IF(AND(J148&lt;=L148,J148&lt;設定!$D$8),J148,IF(AND(L148&lt;=J148,J148&lt;設定!$D$8),J148,L148))))),0)&gt;40,ROUNDUP(IF(IF(IF(AND(設定!$D$8&lt;=L148,設定!$D$8&lt;J148),設定!$D$8,IF(AND(J148&lt;=L148,J148&lt;設定!$D$8),J148,IF(AND(L148&lt;=J148,J148&lt;設定!$D$8),J148,L148)))=0,設定!$D$8,IF(AND(設定!$D$8&lt;=L148,設定!$D$8&lt;J148),設定!$D$8,IF(AND(J148&lt;=L148,J148&lt;設定!$D$8),J148,IF(AND(L148&lt;=J148,J148&lt;設定!$D$8),J148,L148))))&lt;=H148,H148+1,IF(IF(AND(設定!$D$8&lt;=L148,設定!$D$8&lt;J148),設定!$D$8,IF(AND(J148&lt;=L148,J148&lt;設定!$D$8),J148,IF(AND(L148&lt;=J148,J148&lt;設定!$D$8),J148,L148)))=0,設定!$D$8,IF(AND(設定!$D$8&lt;=L148,設定!$D$8&lt;J148),設定!$D$8,IF(AND(J148&lt;=L148,J148&lt;設定!$D$8),J148,IF(AND(L148&lt;=J148,J148&lt;設定!$D$8),J148,L148))))),0),40)</f>
        <v>#DIV/0!</v>
      </c>
      <c r="O148" s="55">
        <f>IF(G148="標準",設定!$C$4,G148)</f>
        <v>5</v>
      </c>
      <c r="P148" s="45">
        <f t="shared" si="26"/>
        <v>0</v>
      </c>
      <c r="Q148" s="14">
        <f t="shared" si="27"/>
        <v>0</v>
      </c>
      <c r="R148" s="23">
        <f t="shared" si="35"/>
        <v>0</v>
      </c>
      <c r="S148" s="12">
        <f t="shared" si="28"/>
        <v>0</v>
      </c>
      <c r="T148" s="23">
        <f t="shared" si="29"/>
        <v>0</v>
      </c>
      <c r="U148" s="13">
        <f t="shared" si="30"/>
        <v>0</v>
      </c>
      <c r="V148" s="104" t="str">
        <f>INDEX(商品!Q:Q,MATCH(キーワード!D148,商品!D:D,0),1)</f>
        <v>-</v>
      </c>
      <c r="W148" s="15">
        <f t="shared" si="31"/>
        <v>0</v>
      </c>
      <c r="X148" s="22">
        <f>SUMIFS(当月ワード!$J$3:$J$1000,当月ワード!$D$3:$D$1000,キーワード!$D148,当月ワード!$E$3:$E$1000,キーワード!$F148)</f>
        <v>0</v>
      </c>
      <c r="Y148" s="23">
        <f>SUMIFS(前月ワード!$J$3:$J$1000,前月ワード!$D$3:$D$1000,キーワード!$D148,前月ワード!$E$3:$E$1000,キーワード!$F148)</f>
        <v>0</v>
      </c>
      <c r="Z148" s="23">
        <f>SUMIFS(前々月ワード!$J$3:$J$1000,前々月ワード!$D$3:$D$1000,キーワード!$D148,前々月ワード!$E$3:$E$1000,キーワード!$F148)</f>
        <v>0</v>
      </c>
      <c r="AA148" s="22">
        <f>SUMIFS(当月ワード!$W$3:$W$1000,当月ワード!$D$3:$D$1000,キーワード!$D148,当月ワード!$E$3:$E$1000,キーワード!$F148)</f>
        <v>0</v>
      </c>
      <c r="AB148" s="23">
        <f>SUMIFS(前月ワード!$W$3:$W$1000,前月ワード!$D$3:$D$1000,キーワード!$D148,前月ワード!$E$3:$E$1000,キーワード!$F148)</f>
        <v>0</v>
      </c>
      <c r="AC148" s="23">
        <f>SUMIFS(前々月ワード!$W$3:$W$1000,前々月ワード!$D$3:$D$1000,キーワード!$D148,前々月ワード!$E$3:$E$1000,キーワード!$F148)</f>
        <v>0</v>
      </c>
      <c r="AD148" s="23">
        <f t="shared" si="32"/>
        <v>0</v>
      </c>
      <c r="AE148" s="23">
        <f t="shared" si="32"/>
        <v>0</v>
      </c>
      <c r="AF148" s="23">
        <f t="shared" si="32"/>
        <v>0</v>
      </c>
      <c r="AG148" s="22">
        <f>SUMIFS(当月ワード!$X$3:$X$1000,当月ワード!$D$3:$D$1000,キーワード!$D148,当月ワード!$E$3:$E$1000,キーワード!$F148)</f>
        <v>0</v>
      </c>
      <c r="AH148" s="23">
        <f>SUMIFS(前月ワード!$X$3:$X$1000,前月ワード!$D$3:$D$1000,キーワード!$D148,前月ワード!$E$3:$E$1000,キーワード!$F148)</f>
        <v>0</v>
      </c>
      <c r="AI148" s="23">
        <f>SUMIFS(前々月ワード!$X$3:$X$1000,前々月ワード!$D$3:$D$1000,キーワード!$D148,前々月ワード!$E$3:$E$1000,キーワード!$F148)</f>
        <v>0</v>
      </c>
      <c r="AJ148" s="22">
        <f>SUMIFS(当月ワード!$I$3:$I$1000,当月ワード!$D$3:$D$1000,キーワード!$D148,当月ワード!$E$3:$E$1000,キーワード!$F148)</f>
        <v>0</v>
      </c>
      <c r="AK148" s="23">
        <f>SUMIFS(前月ワード!$I$3:$I$1000,前月ワード!$D$3:$D$1000,キーワード!$D148,前月ワード!$E$3:$E$1000,キーワード!$F148)</f>
        <v>0</v>
      </c>
      <c r="AL148" s="23">
        <f>SUMIFS(前々月ワード!$I$3:$I$1000,前々月ワード!$D$3:$D$1000,キーワード!$D148,前々月ワード!$E$3:$E$1000,キーワード!$F148)</f>
        <v>0</v>
      </c>
      <c r="AM148" s="13">
        <f t="shared" si="33"/>
        <v>0</v>
      </c>
      <c r="AN148" s="13">
        <f t="shared" si="33"/>
        <v>0</v>
      </c>
      <c r="AO148" s="13">
        <f t="shared" si="33"/>
        <v>0</v>
      </c>
      <c r="AP148" s="16">
        <f t="shared" si="34"/>
        <v>0</v>
      </c>
      <c r="AQ148" s="16">
        <f t="shared" si="34"/>
        <v>0</v>
      </c>
      <c r="AR148" s="17">
        <f t="shared" si="34"/>
        <v>0</v>
      </c>
    </row>
    <row r="149" spans="3:44" ht="36.65" customHeight="1">
      <c r="C149" s="20">
        <v>144</v>
      </c>
      <c r="D149" s="53">
        <f>現状ワード設定!B146</f>
        <v>0</v>
      </c>
      <c r="E149" s="26" t="str">
        <f>IFERROR(_xlfn.XLOOKUP($D149,現状商品設定!B:B,現状商品設定!C:C,"-"),"-")</f>
        <v>-</v>
      </c>
      <c r="F149" s="56">
        <f>現状ワード設定!G146</f>
        <v>0</v>
      </c>
      <c r="G149" s="60" t="s">
        <v>46</v>
      </c>
      <c r="H149" s="47" t="str">
        <f>IFERROR(_xlfn.XLOOKUP(D149,商品!$D:$D,商品!$H:$H),"")</f>
        <v/>
      </c>
      <c r="I149" s="50" t="str">
        <f>IFERROR(_xlfn.XLOOKUP(D149&amp;F149,現状ワード設定!J:J,現状ワード設定!H:H),"")</f>
        <v/>
      </c>
      <c r="J149" s="47" t="str">
        <f>IFERROR(_xlfn.XLOOKUP(D149&amp;F149,現状ワード設定!J:J,現状ワード設定!I:I),"")</f>
        <v/>
      </c>
      <c r="K149" s="47" t="e">
        <f>IF(AND(T149&gt;=設定!$C$12,W149&gt;=O149),I149*(1+設定!$F$12),IF(AND(T149&gt;=設定!$C$13,W149&lt;O149),I149*(1+設定!$F$13),IF(AND(T149&lt;設定!$C$14,U149&gt;=設定!$E$14),I149*(1+設定!$F$14),IF(AND(T149&lt;設定!$C$15,U149&lt;設定!$E$15),I149*(1+設定!$F$15),"除外"))))</f>
        <v>#VALUE!</v>
      </c>
      <c r="L149" s="58" t="e">
        <f ca="1">IF(消化率!$I$5&lt;1,K149*消化率!$I$5,IF(U149*V149/(K149*消化率!$I$5)&gt;O149,K149*消化率!$I$5,M149))</f>
        <v>#DIV/0!</v>
      </c>
      <c r="M149" s="58" t="e">
        <f t="shared" si="25"/>
        <v>#VALUE!</v>
      </c>
      <c r="N149" s="58" t="e">
        <f ca="1">IF(ROUNDUP(IF(IF(IF(AND(設定!$D$8&lt;=L149,設定!$D$8&lt;J149),設定!$D$8,IF(AND(J149&lt;=L149,J149&lt;設定!$D$8),J149,IF(AND(L149&lt;=J149,J149&lt;設定!$D$8),J149,L149)))=0,設定!$D$8,IF(AND(設定!$D$8&lt;=L149,設定!$D$8&lt;J149),設定!$D$8,IF(AND(J149&lt;=L149,J149&lt;設定!$D$8),J149,IF(AND(L149&lt;=J149,J149&lt;設定!$D$8),J149,L149))))&lt;=H149,H149+1,IF(IF(AND(設定!$D$8&lt;=L149,設定!$D$8&lt;J149),設定!$D$8,IF(AND(J149&lt;=L149,J149&lt;設定!$D$8),J149,IF(AND(L149&lt;=J149,J149&lt;設定!$D$8),J149,L149)))=0,設定!$D$8,IF(AND(設定!$D$8&lt;=L149,設定!$D$8&lt;J149),設定!$D$8,IF(AND(J149&lt;=L149,J149&lt;設定!$D$8),J149,IF(AND(L149&lt;=J149,J149&lt;設定!$D$8),J149,L149))))),0)&gt;40,ROUNDUP(IF(IF(IF(AND(設定!$D$8&lt;=L149,設定!$D$8&lt;J149),設定!$D$8,IF(AND(J149&lt;=L149,J149&lt;設定!$D$8),J149,IF(AND(L149&lt;=J149,J149&lt;設定!$D$8),J149,L149)))=0,設定!$D$8,IF(AND(設定!$D$8&lt;=L149,設定!$D$8&lt;J149),設定!$D$8,IF(AND(J149&lt;=L149,J149&lt;設定!$D$8),J149,IF(AND(L149&lt;=J149,J149&lt;設定!$D$8),J149,L149))))&lt;=H149,H149+1,IF(IF(AND(設定!$D$8&lt;=L149,設定!$D$8&lt;J149),設定!$D$8,IF(AND(J149&lt;=L149,J149&lt;設定!$D$8),J149,IF(AND(L149&lt;=J149,J149&lt;設定!$D$8),J149,L149)))=0,設定!$D$8,IF(AND(設定!$D$8&lt;=L149,設定!$D$8&lt;J149),設定!$D$8,IF(AND(J149&lt;=L149,J149&lt;設定!$D$8),J149,IF(AND(L149&lt;=J149,J149&lt;設定!$D$8),J149,L149))))),0),40)</f>
        <v>#DIV/0!</v>
      </c>
      <c r="O149" s="55">
        <f>IF(G149="標準",設定!$C$4,G149)</f>
        <v>5</v>
      </c>
      <c r="P149" s="45">
        <f t="shared" si="26"/>
        <v>0</v>
      </c>
      <c r="Q149" s="14">
        <f t="shared" si="27"/>
        <v>0</v>
      </c>
      <c r="R149" s="23">
        <f t="shared" si="35"/>
        <v>0</v>
      </c>
      <c r="S149" s="12">
        <f t="shared" si="28"/>
        <v>0</v>
      </c>
      <c r="T149" s="23">
        <f t="shared" si="29"/>
        <v>0</v>
      </c>
      <c r="U149" s="13">
        <f t="shared" si="30"/>
        <v>0</v>
      </c>
      <c r="V149" s="104" t="str">
        <f>INDEX(商品!Q:Q,MATCH(キーワード!D149,商品!D:D,0),1)</f>
        <v>-</v>
      </c>
      <c r="W149" s="15">
        <f t="shared" si="31"/>
        <v>0</v>
      </c>
      <c r="X149" s="22">
        <f>SUMIFS(当月ワード!$J$3:$J$1000,当月ワード!$D$3:$D$1000,キーワード!$D149,当月ワード!$E$3:$E$1000,キーワード!$F149)</f>
        <v>0</v>
      </c>
      <c r="Y149" s="23">
        <f>SUMIFS(前月ワード!$J$3:$J$1000,前月ワード!$D$3:$D$1000,キーワード!$D149,前月ワード!$E$3:$E$1000,キーワード!$F149)</f>
        <v>0</v>
      </c>
      <c r="Z149" s="23">
        <f>SUMIFS(前々月ワード!$J$3:$J$1000,前々月ワード!$D$3:$D$1000,キーワード!$D149,前々月ワード!$E$3:$E$1000,キーワード!$F149)</f>
        <v>0</v>
      </c>
      <c r="AA149" s="22">
        <f>SUMIFS(当月ワード!$W$3:$W$1000,当月ワード!$D$3:$D$1000,キーワード!$D149,当月ワード!$E$3:$E$1000,キーワード!$F149)</f>
        <v>0</v>
      </c>
      <c r="AB149" s="23">
        <f>SUMIFS(前月ワード!$W$3:$W$1000,前月ワード!$D$3:$D$1000,キーワード!$D149,前月ワード!$E$3:$E$1000,キーワード!$F149)</f>
        <v>0</v>
      </c>
      <c r="AC149" s="23">
        <f>SUMIFS(前々月ワード!$W$3:$W$1000,前々月ワード!$D$3:$D$1000,キーワード!$D149,前々月ワード!$E$3:$E$1000,キーワード!$F149)</f>
        <v>0</v>
      </c>
      <c r="AD149" s="23">
        <f t="shared" si="32"/>
        <v>0</v>
      </c>
      <c r="AE149" s="23">
        <f t="shared" si="32"/>
        <v>0</v>
      </c>
      <c r="AF149" s="23">
        <f t="shared" si="32"/>
        <v>0</v>
      </c>
      <c r="AG149" s="22">
        <f>SUMIFS(当月ワード!$X$3:$X$1000,当月ワード!$D$3:$D$1000,キーワード!$D149,当月ワード!$E$3:$E$1000,キーワード!$F149)</f>
        <v>0</v>
      </c>
      <c r="AH149" s="23">
        <f>SUMIFS(前月ワード!$X$3:$X$1000,前月ワード!$D$3:$D$1000,キーワード!$D149,前月ワード!$E$3:$E$1000,キーワード!$F149)</f>
        <v>0</v>
      </c>
      <c r="AI149" s="23">
        <f>SUMIFS(前々月ワード!$X$3:$X$1000,前々月ワード!$D$3:$D$1000,キーワード!$D149,前々月ワード!$E$3:$E$1000,キーワード!$F149)</f>
        <v>0</v>
      </c>
      <c r="AJ149" s="22">
        <f>SUMIFS(当月ワード!$I$3:$I$1000,当月ワード!$D$3:$D$1000,キーワード!$D149,当月ワード!$E$3:$E$1000,キーワード!$F149)</f>
        <v>0</v>
      </c>
      <c r="AK149" s="23">
        <f>SUMIFS(前月ワード!$I$3:$I$1000,前月ワード!$D$3:$D$1000,キーワード!$D149,前月ワード!$E$3:$E$1000,キーワード!$F149)</f>
        <v>0</v>
      </c>
      <c r="AL149" s="23">
        <f>SUMIFS(前々月ワード!$I$3:$I$1000,前々月ワード!$D$3:$D$1000,キーワード!$D149,前々月ワード!$E$3:$E$1000,キーワード!$F149)</f>
        <v>0</v>
      </c>
      <c r="AM149" s="13">
        <f t="shared" si="33"/>
        <v>0</v>
      </c>
      <c r="AN149" s="13">
        <f t="shared" si="33"/>
        <v>0</v>
      </c>
      <c r="AO149" s="13">
        <f t="shared" si="33"/>
        <v>0</v>
      </c>
      <c r="AP149" s="16">
        <f t="shared" si="34"/>
        <v>0</v>
      </c>
      <c r="AQ149" s="16">
        <f t="shared" si="34"/>
        <v>0</v>
      </c>
      <c r="AR149" s="17">
        <f t="shared" si="34"/>
        <v>0</v>
      </c>
    </row>
    <row r="150" spans="3:44" ht="36.65" customHeight="1">
      <c r="C150" s="20">
        <v>145</v>
      </c>
      <c r="D150" s="53">
        <f>現状ワード設定!B147</f>
        <v>0</v>
      </c>
      <c r="E150" s="26" t="str">
        <f>IFERROR(_xlfn.XLOOKUP($D150,現状商品設定!B:B,現状商品設定!C:C,"-"),"-")</f>
        <v>-</v>
      </c>
      <c r="F150" s="56">
        <f>現状ワード設定!G147</f>
        <v>0</v>
      </c>
      <c r="G150" s="60" t="s">
        <v>46</v>
      </c>
      <c r="H150" s="47" t="str">
        <f>IFERROR(_xlfn.XLOOKUP(D150,商品!$D:$D,商品!$H:$H),"")</f>
        <v/>
      </c>
      <c r="I150" s="50" t="str">
        <f>IFERROR(_xlfn.XLOOKUP(D150&amp;F150,現状ワード設定!J:J,現状ワード設定!H:H),"")</f>
        <v/>
      </c>
      <c r="J150" s="47" t="str">
        <f>IFERROR(_xlfn.XLOOKUP(D150&amp;F150,現状ワード設定!J:J,現状ワード設定!I:I),"")</f>
        <v/>
      </c>
      <c r="K150" s="47" t="e">
        <f>IF(AND(T150&gt;=設定!$C$12,W150&gt;=O150),I150*(1+設定!$F$12),IF(AND(T150&gt;=設定!$C$13,W150&lt;O150),I150*(1+設定!$F$13),IF(AND(T150&lt;設定!$C$14,U150&gt;=設定!$E$14),I150*(1+設定!$F$14),IF(AND(T150&lt;設定!$C$15,U150&lt;設定!$E$15),I150*(1+設定!$F$15),"除外"))))</f>
        <v>#VALUE!</v>
      </c>
      <c r="L150" s="58" t="e">
        <f ca="1">IF(消化率!$I$5&lt;1,K150*消化率!$I$5,IF(U150*V150/(K150*消化率!$I$5)&gt;O150,K150*消化率!$I$5,M150))</f>
        <v>#DIV/0!</v>
      </c>
      <c r="M150" s="58" t="e">
        <f t="shared" si="25"/>
        <v>#VALUE!</v>
      </c>
      <c r="N150" s="58" t="e">
        <f ca="1">IF(ROUNDUP(IF(IF(IF(AND(設定!$D$8&lt;=L150,設定!$D$8&lt;J150),設定!$D$8,IF(AND(J150&lt;=L150,J150&lt;設定!$D$8),J150,IF(AND(L150&lt;=J150,J150&lt;設定!$D$8),J150,L150)))=0,設定!$D$8,IF(AND(設定!$D$8&lt;=L150,設定!$D$8&lt;J150),設定!$D$8,IF(AND(J150&lt;=L150,J150&lt;設定!$D$8),J150,IF(AND(L150&lt;=J150,J150&lt;設定!$D$8),J150,L150))))&lt;=H150,H150+1,IF(IF(AND(設定!$D$8&lt;=L150,設定!$D$8&lt;J150),設定!$D$8,IF(AND(J150&lt;=L150,J150&lt;設定!$D$8),J150,IF(AND(L150&lt;=J150,J150&lt;設定!$D$8),J150,L150)))=0,設定!$D$8,IF(AND(設定!$D$8&lt;=L150,設定!$D$8&lt;J150),設定!$D$8,IF(AND(J150&lt;=L150,J150&lt;設定!$D$8),J150,IF(AND(L150&lt;=J150,J150&lt;設定!$D$8),J150,L150))))),0)&gt;40,ROUNDUP(IF(IF(IF(AND(設定!$D$8&lt;=L150,設定!$D$8&lt;J150),設定!$D$8,IF(AND(J150&lt;=L150,J150&lt;設定!$D$8),J150,IF(AND(L150&lt;=J150,J150&lt;設定!$D$8),J150,L150)))=0,設定!$D$8,IF(AND(設定!$D$8&lt;=L150,設定!$D$8&lt;J150),設定!$D$8,IF(AND(J150&lt;=L150,J150&lt;設定!$D$8),J150,IF(AND(L150&lt;=J150,J150&lt;設定!$D$8),J150,L150))))&lt;=H150,H150+1,IF(IF(AND(設定!$D$8&lt;=L150,設定!$D$8&lt;J150),設定!$D$8,IF(AND(J150&lt;=L150,J150&lt;設定!$D$8),J150,IF(AND(L150&lt;=J150,J150&lt;設定!$D$8),J150,L150)))=0,設定!$D$8,IF(AND(設定!$D$8&lt;=L150,設定!$D$8&lt;J150),設定!$D$8,IF(AND(J150&lt;=L150,J150&lt;設定!$D$8),J150,IF(AND(L150&lt;=J150,J150&lt;設定!$D$8),J150,L150))))),0),40)</f>
        <v>#DIV/0!</v>
      </c>
      <c r="O150" s="55">
        <f>IF(G150="標準",設定!$C$4,G150)</f>
        <v>5</v>
      </c>
      <c r="P150" s="45">
        <f t="shared" si="26"/>
        <v>0</v>
      </c>
      <c r="Q150" s="14">
        <f t="shared" si="27"/>
        <v>0</v>
      </c>
      <c r="R150" s="23">
        <f t="shared" si="35"/>
        <v>0</v>
      </c>
      <c r="S150" s="12">
        <f t="shared" si="28"/>
        <v>0</v>
      </c>
      <c r="T150" s="23">
        <f t="shared" si="29"/>
        <v>0</v>
      </c>
      <c r="U150" s="13">
        <f t="shared" si="30"/>
        <v>0</v>
      </c>
      <c r="V150" s="104" t="str">
        <f>INDEX(商品!Q:Q,MATCH(キーワード!D150,商品!D:D,0),1)</f>
        <v>-</v>
      </c>
      <c r="W150" s="15">
        <f t="shared" si="31"/>
        <v>0</v>
      </c>
      <c r="X150" s="22">
        <f>SUMIFS(当月ワード!$J$3:$J$1000,当月ワード!$D$3:$D$1000,キーワード!$D150,当月ワード!$E$3:$E$1000,キーワード!$F150)</f>
        <v>0</v>
      </c>
      <c r="Y150" s="23">
        <f>SUMIFS(前月ワード!$J$3:$J$1000,前月ワード!$D$3:$D$1000,キーワード!$D150,前月ワード!$E$3:$E$1000,キーワード!$F150)</f>
        <v>0</v>
      </c>
      <c r="Z150" s="23">
        <f>SUMIFS(前々月ワード!$J$3:$J$1000,前々月ワード!$D$3:$D$1000,キーワード!$D150,前々月ワード!$E$3:$E$1000,キーワード!$F150)</f>
        <v>0</v>
      </c>
      <c r="AA150" s="22">
        <f>SUMIFS(当月ワード!$W$3:$W$1000,当月ワード!$D$3:$D$1000,キーワード!$D150,当月ワード!$E$3:$E$1000,キーワード!$F150)</f>
        <v>0</v>
      </c>
      <c r="AB150" s="23">
        <f>SUMIFS(前月ワード!$W$3:$W$1000,前月ワード!$D$3:$D$1000,キーワード!$D150,前月ワード!$E$3:$E$1000,キーワード!$F150)</f>
        <v>0</v>
      </c>
      <c r="AC150" s="23">
        <f>SUMIFS(前々月ワード!$W$3:$W$1000,前々月ワード!$D$3:$D$1000,キーワード!$D150,前々月ワード!$E$3:$E$1000,キーワード!$F150)</f>
        <v>0</v>
      </c>
      <c r="AD150" s="23">
        <f t="shared" si="32"/>
        <v>0</v>
      </c>
      <c r="AE150" s="23">
        <f t="shared" si="32"/>
        <v>0</v>
      </c>
      <c r="AF150" s="23">
        <f t="shared" si="32"/>
        <v>0</v>
      </c>
      <c r="AG150" s="22">
        <f>SUMIFS(当月ワード!$X$3:$X$1000,当月ワード!$D$3:$D$1000,キーワード!$D150,当月ワード!$E$3:$E$1000,キーワード!$F150)</f>
        <v>0</v>
      </c>
      <c r="AH150" s="23">
        <f>SUMIFS(前月ワード!$X$3:$X$1000,前月ワード!$D$3:$D$1000,キーワード!$D150,前月ワード!$E$3:$E$1000,キーワード!$F150)</f>
        <v>0</v>
      </c>
      <c r="AI150" s="23">
        <f>SUMIFS(前々月ワード!$X$3:$X$1000,前々月ワード!$D$3:$D$1000,キーワード!$D150,前々月ワード!$E$3:$E$1000,キーワード!$F150)</f>
        <v>0</v>
      </c>
      <c r="AJ150" s="22">
        <f>SUMIFS(当月ワード!$I$3:$I$1000,当月ワード!$D$3:$D$1000,キーワード!$D150,当月ワード!$E$3:$E$1000,キーワード!$F150)</f>
        <v>0</v>
      </c>
      <c r="AK150" s="23">
        <f>SUMIFS(前月ワード!$I$3:$I$1000,前月ワード!$D$3:$D$1000,キーワード!$D150,前月ワード!$E$3:$E$1000,キーワード!$F150)</f>
        <v>0</v>
      </c>
      <c r="AL150" s="23">
        <f>SUMIFS(前々月ワード!$I$3:$I$1000,前々月ワード!$D$3:$D$1000,キーワード!$D150,前々月ワード!$E$3:$E$1000,キーワード!$F150)</f>
        <v>0</v>
      </c>
      <c r="AM150" s="13">
        <f t="shared" si="33"/>
        <v>0</v>
      </c>
      <c r="AN150" s="13">
        <f t="shared" si="33"/>
        <v>0</v>
      </c>
      <c r="AO150" s="13">
        <f t="shared" si="33"/>
        <v>0</v>
      </c>
      <c r="AP150" s="16">
        <f t="shared" si="34"/>
        <v>0</v>
      </c>
      <c r="AQ150" s="16">
        <f t="shared" si="34"/>
        <v>0</v>
      </c>
      <c r="AR150" s="17">
        <f t="shared" si="34"/>
        <v>0</v>
      </c>
    </row>
    <row r="151" spans="3:44" ht="36.65" customHeight="1">
      <c r="C151" s="20">
        <v>146</v>
      </c>
      <c r="D151" s="53">
        <f>現状ワード設定!B148</f>
        <v>0</v>
      </c>
      <c r="E151" s="26" t="str">
        <f>IFERROR(_xlfn.XLOOKUP($D151,現状商品設定!B:B,現状商品設定!C:C,"-"),"-")</f>
        <v>-</v>
      </c>
      <c r="F151" s="56">
        <f>現状ワード設定!G148</f>
        <v>0</v>
      </c>
      <c r="G151" s="60" t="s">
        <v>46</v>
      </c>
      <c r="H151" s="47" t="str">
        <f>IFERROR(_xlfn.XLOOKUP(D151,商品!$D:$D,商品!$H:$H),"")</f>
        <v/>
      </c>
      <c r="I151" s="50" t="str">
        <f>IFERROR(_xlfn.XLOOKUP(D151&amp;F151,現状ワード設定!J:J,現状ワード設定!H:H),"")</f>
        <v/>
      </c>
      <c r="J151" s="47" t="str">
        <f>IFERROR(_xlfn.XLOOKUP(D151&amp;F151,現状ワード設定!J:J,現状ワード設定!I:I),"")</f>
        <v/>
      </c>
      <c r="K151" s="47" t="e">
        <f>IF(AND(T151&gt;=設定!$C$12,W151&gt;=O151),I151*(1+設定!$F$12),IF(AND(T151&gt;=設定!$C$13,W151&lt;O151),I151*(1+設定!$F$13),IF(AND(T151&lt;設定!$C$14,U151&gt;=設定!$E$14),I151*(1+設定!$F$14),IF(AND(T151&lt;設定!$C$15,U151&lt;設定!$E$15),I151*(1+設定!$F$15),"除外"))))</f>
        <v>#VALUE!</v>
      </c>
      <c r="L151" s="58" t="e">
        <f ca="1">IF(消化率!$I$5&lt;1,K151*消化率!$I$5,IF(U151*V151/(K151*消化率!$I$5)&gt;O151,K151*消化率!$I$5,M151))</f>
        <v>#DIV/0!</v>
      </c>
      <c r="M151" s="58" t="e">
        <f t="shared" si="25"/>
        <v>#VALUE!</v>
      </c>
      <c r="N151" s="58" t="e">
        <f ca="1">IF(ROUNDUP(IF(IF(IF(AND(設定!$D$8&lt;=L151,設定!$D$8&lt;J151),設定!$D$8,IF(AND(J151&lt;=L151,J151&lt;設定!$D$8),J151,IF(AND(L151&lt;=J151,J151&lt;設定!$D$8),J151,L151)))=0,設定!$D$8,IF(AND(設定!$D$8&lt;=L151,設定!$D$8&lt;J151),設定!$D$8,IF(AND(J151&lt;=L151,J151&lt;設定!$D$8),J151,IF(AND(L151&lt;=J151,J151&lt;設定!$D$8),J151,L151))))&lt;=H151,H151+1,IF(IF(AND(設定!$D$8&lt;=L151,設定!$D$8&lt;J151),設定!$D$8,IF(AND(J151&lt;=L151,J151&lt;設定!$D$8),J151,IF(AND(L151&lt;=J151,J151&lt;設定!$D$8),J151,L151)))=0,設定!$D$8,IF(AND(設定!$D$8&lt;=L151,設定!$D$8&lt;J151),設定!$D$8,IF(AND(J151&lt;=L151,J151&lt;設定!$D$8),J151,IF(AND(L151&lt;=J151,J151&lt;設定!$D$8),J151,L151))))),0)&gt;40,ROUNDUP(IF(IF(IF(AND(設定!$D$8&lt;=L151,設定!$D$8&lt;J151),設定!$D$8,IF(AND(J151&lt;=L151,J151&lt;設定!$D$8),J151,IF(AND(L151&lt;=J151,J151&lt;設定!$D$8),J151,L151)))=0,設定!$D$8,IF(AND(設定!$D$8&lt;=L151,設定!$D$8&lt;J151),設定!$D$8,IF(AND(J151&lt;=L151,J151&lt;設定!$D$8),J151,IF(AND(L151&lt;=J151,J151&lt;設定!$D$8),J151,L151))))&lt;=H151,H151+1,IF(IF(AND(設定!$D$8&lt;=L151,設定!$D$8&lt;J151),設定!$D$8,IF(AND(J151&lt;=L151,J151&lt;設定!$D$8),J151,IF(AND(L151&lt;=J151,J151&lt;設定!$D$8),J151,L151)))=0,設定!$D$8,IF(AND(設定!$D$8&lt;=L151,設定!$D$8&lt;J151),設定!$D$8,IF(AND(J151&lt;=L151,J151&lt;設定!$D$8),J151,IF(AND(L151&lt;=J151,J151&lt;設定!$D$8),J151,L151))))),0),40)</f>
        <v>#DIV/0!</v>
      </c>
      <c r="O151" s="55">
        <f>IF(G151="標準",設定!$C$4,G151)</f>
        <v>5</v>
      </c>
      <c r="P151" s="45">
        <f t="shared" si="26"/>
        <v>0</v>
      </c>
      <c r="Q151" s="14">
        <f t="shared" si="27"/>
        <v>0</v>
      </c>
      <c r="R151" s="23">
        <f t="shared" si="35"/>
        <v>0</v>
      </c>
      <c r="S151" s="12">
        <f t="shared" si="28"/>
        <v>0</v>
      </c>
      <c r="T151" s="23">
        <f t="shared" si="29"/>
        <v>0</v>
      </c>
      <c r="U151" s="13">
        <f t="shared" si="30"/>
        <v>0</v>
      </c>
      <c r="V151" s="104" t="str">
        <f>INDEX(商品!Q:Q,MATCH(キーワード!D151,商品!D:D,0),1)</f>
        <v>-</v>
      </c>
      <c r="W151" s="15">
        <f t="shared" si="31"/>
        <v>0</v>
      </c>
      <c r="X151" s="22">
        <f>SUMIFS(当月ワード!$J$3:$J$1000,当月ワード!$D$3:$D$1000,キーワード!$D151,当月ワード!$E$3:$E$1000,キーワード!$F151)</f>
        <v>0</v>
      </c>
      <c r="Y151" s="23">
        <f>SUMIFS(前月ワード!$J$3:$J$1000,前月ワード!$D$3:$D$1000,キーワード!$D151,前月ワード!$E$3:$E$1000,キーワード!$F151)</f>
        <v>0</v>
      </c>
      <c r="Z151" s="23">
        <f>SUMIFS(前々月ワード!$J$3:$J$1000,前々月ワード!$D$3:$D$1000,キーワード!$D151,前々月ワード!$E$3:$E$1000,キーワード!$F151)</f>
        <v>0</v>
      </c>
      <c r="AA151" s="22">
        <f>SUMIFS(当月ワード!$W$3:$W$1000,当月ワード!$D$3:$D$1000,キーワード!$D151,当月ワード!$E$3:$E$1000,キーワード!$F151)</f>
        <v>0</v>
      </c>
      <c r="AB151" s="23">
        <f>SUMIFS(前月ワード!$W$3:$W$1000,前月ワード!$D$3:$D$1000,キーワード!$D151,前月ワード!$E$3:$E$1000,キーワード!$F151)</f>
        <v>0</v>
      </c>
      <c r="AC151" s="23">
        <f>SUMIFS(前々月ワード!$W$3:$W$1000,前々月ワード!$D$3:$D$1000,キーワード!$D151,前々月ワード!$E$3:$E$1000,キーワード!$F151)</f>
        <v>0</v>
      </c>
      <c r="AD151" s="23">
        <f t="shared" si="32"/>
        <v>0</v>
      </c>
      <c r="AE151" s="23">
        <f t="shared" si="32"/>
        <v>0</v>
      </c>
      <c r="AF151" s="23">
        <f t="shared" si="32"/>
        <v>0</v>
      </c>
      <c r="AG151" s="22">
        <f>SUMIFS(当月ワード!$X$3:$X$1000,当月ワード!$D$3:$D$1000,キーワード!$D151,当月ワード!$E$3:$E$1000,キーワード!$F151)</f>
        <v>0</v>
      </c>
      <c r="AH151" s="23">
        <f>SUMIFS(前月ワード!$X$3:$X$1000,前月ワード!$D$3:$D$1000,キーワード!$D151,前月ワード!$E$3:$E$1000,キーワード!$F151)</f>
        <v>0</v>
      </c>
      <c r="AI151" s="23">
        <f>SUMIFS(前々月ワード!$X$3:$X$1000,前々月ワード!$D$3:$D$1000,キーワード!$D151,前々月ワード!$E$3:$E$1000,キーワード!$F151)</f>
        <v>0</v>
      </c>
      <c r="AJ151" s="22">
        <f>SUMIFS(当月ワード!$I$3:$I$1000,当月ワード!$D$3:$D$1000,キーワード!$D151,当月ワード!$E$3:$E$1000,キーワード!$F151)</f>
        <v>0</v>
      </c>
      <c r="AK151" s="23">
        <f>SUMIFS(前月ワード!$I$3:$I$1000,前月ワード!$D$3:$D$1000,キーワード!$D151,前月ワード!$E$3:$E$1000,キーワード!$F151)</f>
        <v>0</v>
      </c>
      <c r="AL151" s="23">
        <f>SUMIFS(前々月ワード!$I$3:$I$1000,前々月ワード!$D$3:$D$1000,キーワード!$D151,前々月ワード!$E$3:$E$1000,キーワード!$F151)</f>
        <v>0</v>
      </c>
      <c r="AM151" s="13">
        <f t="shared" si="33"/>
        <v>0</v>
      </c>
      <c r="AN151" s="13">
        <f t="shared" si="33"/>
        <v>0</v>
      </c>
      <c r="AO151" s="13">
        <f t="shared" si="33"/>
        <v>0</v>
      </c>
      <c r="AP151" s="16">
        <f t="shared" si="34"/>
        <v>0</v>
      </c>
      <c r="AQ151" s="16">
        <f t="shared" si="34"/>
        <v>0</v>
      </c>
      <c r="AR151" s="17">
        <f t="shared" si="34"/>
        <v>0</v>
      </c>
    </row>
    <row r="152" spans="3:44" ht="36.65" customHeight="1">
      <c r="C152" s="20">
        <v>147</v>
      </c>
      <c r="D152" s="53">
        <f>現状ワード設定!B149</f>
        <v>0</v>
      </c>
      <c r="E152" s="26" t="str">
        <f>IFERROR(_xlfn.XLOOKUP($D152,現状商品設定!B:B,現状商品設定!C:C,"-"),"-")</f>
        <v>-</v>
      </c>
      <c r="F152" s="56">
        <f>現状ワード設定!G149</f>
        <v>0</v>
      </c>
      <c r="G152" s="60" t="s">
        <v>46</v>
      </c>
      <c r="H152" s="47" t="str">
        <f>IFERROR(_xlfn.XLOOKUP(D152,商品!$D:$D,商品!$H:$H),"")</f>
        <v/>
      </c>
      <c r="I152" s="50" t="str">
        <f>IFERROR(_xlfn.XLOOKUP(D152&amp;F152,現状ワード設定!J:J,現状ワード設定!H:H),"")</f>
        <v/>
      </c>
      <c r="J152" s="47" t="str">
        <f>IFERROR(_xlfn.XLOOKUP(D152&amp;F152,現状ワード設定!J:J,現状ワード設定!I:I),"")</f>
        <v/>
      </c>
      <c r="K152" s="47" t="e">
        <f>IF(AND(T152&gt;=設定!$C$12,W152&gt;=O152),I152*(1+設定!$F$12),IF(AND(T152&gt;=設定!$C$13,W152&lt;O152),I152*(1+設定!$F$13),IF(AND(T152&lt;設定!$C$14,U152&gt;=設定!$E$14),I152*(1+設定!$F$14),IF(AND(T152&lt;設定!$C$15,U152&lt;設定!$E$15),I152*(1+設定!$F$15),"除外"))))</f>
        <v>#VALUE!</v>
      </c>
      <c r="L152" s="58" t="e">
        <f ca="1">IF(消化率!$I$5&lt;1,K152*消化率!$I$5,IF(U152*V152/(K152*消化率!$I$5)&gt;O152,K152*消化率!$I$5,M152))</f>
        <v>#DIV/0!</v>
      </c>
      <c r="M152" s="58" t="e">
        <f t="shared" si="25"/>
        <v>#VALUE!</v>
      </c>
      <c r="N152" s="58" t="e">
        <f ca="1">IF(ROUNDUP(IF(IF(IF(AND(設定!$D$8&lt;=L152,設定!$D$8&lt;J152),設定!$D$8,IF(AND(J152&lt;=L152,J152&lt;設定!$D$8),J152,IF(AND(L152&lt;=J152,J152&lt;設定!$D$8),J152,L152)))=0,設定!$D$8,IF(AND(設定!$D$8&lt;=L152,設定!$D$8&lt;J152),設定!$D$8,IF(AND(J152&lt;=L152,J152&lt;設定!$D$8),J152,IF(AND(L152&lt;=J152,J152&lt;設定!$D$8),J152,L152))))&lt;=H152,H152+1,IF(IF(AND(設定!$D$8&lt;=L152,設定!$D$8&lt;J152),設定!$D$8,IF(AND(J152&lt;=L152,J152&lt;設定!$D$8),J152,IF(AND(L152&lt;=J152,J152&lt;設定!$D$8),J152,L152)))=0,設定!$D$8,IF(AND(設定!$D$8&lt;=L152,設定!$D$8&lt;J152),設定!$D$8,IF(AND(J152&lt;=L152,J152&lt;設定!$D$8),J152,IF(AND(L152&lt;=J152,J152&lt;設定!$D$8),J152,L152))))),0)&gt;40,ROUNDUP(IF(IF(IF(AND(設定!$D$8&lt;=L152,設定!$D$8&lt;J152),設定!$D$8,IF(AND(J152&lt;=L152,J152&lt;設定!$D$8),J152,IF(AND(L152&lt;=J152,J152&lt;設定!$D$8),J152,L152)))=0,設定!$D$8,IF(AND(設定!$D$8&lt;=L152,設定!$D$8&lt;J152),設定!$D$8,IF(AND(J152&lt;=L152,J152&lt;設定!$D$8),J152,IF(AND(L152&lt;=J152,J152&lt;設定!$D$8),J152,L152))))&lt;=H152,H152+1,IF(IF(AND(設定!$D$8&lt;=L152,設定!$D$8&lt;J152),設定!$D$8,IF(AND(J152&lt;=L152,J152&lt;設定!$D$8),J152,IF(AND(L152&lt;=J152,J152&lt;設定!$D$8),J152,L152)))=0,設定!$D$8,IF(AND(設定!$D$8&lt;=L152,設定!$D$8&lt;J152),設定!$D$8,IF(AND(J152&lt;=L152,J152&lt;設定!$D$8),J152,IF(AND(L152&lt;=J152,J152&lt;設定!$D$8),J152,L152))))),0),40)</f>
        <v>#DIV/0!</v>
      </c>
      <c r="O152" s="55">
        <f>IF(G152="標準",設定!$C$4,G152)</f>
        <v>5</v>
      </c>
      <c r="P152" s="45">
        <f t="shared" si="26"/>
        <v>0</v>
      </c>
      <c r="Q152" s="14">
        <f t="shared" si="27"/>
        <v>0</v>
      </c>
      <c r="R152" s="23">
        <f t="shared" si="35"/>
        <v>0</v>
      </c>
      <c r="S152" s="12">
        <f t="shared" si="28"/>
        <v>0</v>
      </c>
      <c r="T152" s="23">
        <f t="shared" si="29"/>
        <v>0</v>
      </c>
      <c r="U152" s="13">
        <f t="shared" si="30"/>
        <v>0</v>
      </c>
      <c r="V152" s="104" t="str">
        <f>INDEX(商品!Q:Q,MATCH(キーワード!D152,商品!D:D,0),1)</f>
        <v>-</v>
      </c>
      <c r="W152" s="15">
        <f t="shared" si="31"/>
        <v>0</v>
      </c>
      <c r="X152" s="22">
        <f>SUMIFS(当月ワード!$J$3:$J$1000,当月ワード!$D$3:$D$1000,キーワード!$D152,当月ワード!$E$3:$E$1000,キーワード!$F152)</f>
        <v>0</v>
      </c>
      <c r="Y152" s="23">
        <f>SUMIFS(前月ワード!$J$3:$J$1000,前月ワード!$D$3:$D$1000,キーワード!$D152,前月ワード!$E$3:$E$1000,キーワード!$F152)</f>
        <v>0</v>
      </c>
      <c r="Z152" s="23">
        <f>SUMIFS(前々月ワード!$J$3:$J$1000,前々月ワード!$D$3:$D$1000,キーワード!$D152,前々月ワード!$E$3:$E$1000,キーワード!$F152)</f>
        <v>0</v>
      </c>
      <c r="AA152" s="22">
        <f>SUMIFS(当月ワード!$W$3:$W$1000,当月ワード!$D$3:$D$1000,キーワード!$D152,当月ワード!$E$3:$E$1000,キーワード!$F152)</f>
        <v>0</v>
      </c>
      <c r="AB152" s="23">
        <f>SUMIFS(前月ワード!$W$3:$W$1000,前月ワード!$D$3:$D$1000,キーワード!$D152,前月ワード!$E$3:$E$1000,キーワード!$F152)</f>
        <v>0</v>
      </c>
      <c r="AC152" s="23">
        <f>SUMIFS(前々月ワード!$W$3:$W$1000,前々月ワード!$D$3:$D$1000,キーワード!$D152,前々月ワード!$E$3:$E$1000,キーワード!$F152)</f>
        <v>0</v>
      </c>
      <c r="AD152" s="23">
        <f t="shared" si="32"/>
        <v>0</v>
      </c>
      <c r="AE152" s="23">
        <f t="shared" si="32"/>
        <v>0</v>
      </c>
      <c r="AF152" s="23">
        <f t="shared" si="32"/>
        <v>0</v>
      </c>
      <c r="AG152" s="22">
        <f>SUMIFS(当月ワード!$X$3:$X$1000,当月ワード!$D$3:$D$1000,キーワード!$D152,当月ワード!$E$3:$E$1000,キーワード!$F152)</f>
        <v>0</v>
      </c>
      <c r="AH152" s="23">
        <f>SUMIFS(前月ワード!$X$3:$X$1000,前月ワード!$D$3:$D$1000,キーワード!$D152,前月ワード!$E$3:$E$1000,キーワード!$F152)</f>
        <v>0</v>
      </c>
      <c r="AI152" s="23">
        <f>SUMIFS(前々月ワード!$X$3:$X$1000,前々月ワード!$D$3:$D$1000,キーワード!$D152,前々月ワード!$E$3:$E$1000,キーワード!$F152)</f>
        <v>0</v>
      </c>
      <c r="AJ152" s="22">
        <f>SUMIFS(当月ワード!$I$3:$I$1000,当月ワード!$D$3:$D$1000,キーワード!$D152,当月ワード!$E$3:$E$1000,キーワード!$F152)</f>
        <v>0</v>
      </c>
      <c r="AK152" s="23">
        <f>SUMIFS(前月ワード!$I$3:$I$1000,前月ワード!$D$3:$D$1000,キーワード!$D152,前月ワード!$E$3:$E$1000,キーワード!$F152)</f>
        <v>0</v>
      </c>
      <c r="AL152" s="23">
        <f>SUMIFS(前々月ワード!$I$3:$I$1000,前々月ワード!$D$3:$D$1000,キーワード!$D152,前々月ワード!$E$3:$E$1000,キーワード!$F152)</f>
        <v>0</v>
      </c>
      <c r="AM152" s="13">
        <f t="shared" si="33"/>
        <v>0</v>
      </c>
      <c r="AN152" s="13">
        <f t="shared" si="33"/>
        <v>0</v>
      </c>
      <c r="AO152" s="13">
        <f t="shared" si="33"/>
        <v>0</v>
      </c>
      <c r="AP152" s="16">
        <f t="shared" si="34"/>
        <v>0</v>
      </c>
      <c r="AQ152" s="16">
        <f t="shared" si="34"/>
        <v>0</v>
      </c>
      <c r="AR152" s="17">
        <f t="shared" si="34"/>
        <v>0</v>
      </c>
    </row>
    <row r="153" spans="3:44" ht="36.65" customHeight="1">
      <c r="C153" s="20">
        <v>148</v>
      </c>
      <c r="D153" s="53">
        <f>現状ワード設定!B150</f>
        <v>0</v>
      </c>
      <c r="E153" s="26" t="str">
        <f>IFERROR(_xlfn.XLOOKUP($D153,現状商品設定!B:B,現状商品設定!C:C,"-"),"-")</f>
        <v>-</v>
      </c>
      <c r="F153" s="56">
        <f>現状ワード設定!G150</f>
        <v>0</v>
      </c>
      <c r="G153" s="60" t="s">
        <v>46</v>
      </c>
      <c r="H153" s="47" t="str">
        <f>IFERROR(_xlfn.XLOOKUP(D153,商品!$D:$D,商品!$H:$H),"")</f>
        <v/>
      </c>
      <c r="I153" s="50" t="str">
        <f>IFERROR(_xlfn.XLOOKUP(D153&amp;F153,現状ワード設定!J:J,現状ワード設定!H:H),"")</f>
        <v/>
      </c>
      <c r="J153" s="47" t="str">
        <f>IFERROR(_xlfn.XLOOKUP(D153&amp;F153,現状ワード設定!J:J,現状ワード設定!I:I),"")</f>
        <v/>
      </c>
      <c r="K153" s="47" t="e">
        <f>IF(AND(T153&gt;=設定!$C$12,W153&gt;=O153),I153*(1+設定!$F$12),IF(AND(T153&gt;=設定!$C$13,W153&lt;O153),I153*(1+設定!$F$13),IF(AND(T153&lt;設定!$C$14,U153&gt;=設定!$E$14),I153*(1+設定!$F$14),IF(AND(T153&lt;設定!$C$15,U153&lt;設定!$E$15),I153*(1+設定!$F$15),"除外"))))</f>
        <v>#VALUE!</v>
      </c>
      <c r="L153" s="58" t="e">
        <f ca="1">IF(消化率!$I$5&lt;1,K153*消化率!$I$5,IF(U153*V153/(K153*消化率!$I$5)&gt;O153,K153*消化率!$I$5,M153))</f>
        <v>#DIV/0!</v>
      </c>
      <c r="M153" s="58" t="e">
        <f t="shared" si="25"/>
        <v>#VALUE!</v>
      </c>
      <c r="N153" s="58" t="e">
        <f ca="1">IF(ROUNDUP(IF(IF(IF(AND(設定!$D$8&lt;=L153,設定!$D$8&lt;J153),設定!$D$8,IF(AND(J153&lt;=L153,J153&lt;設定!$D$8),J153,IF(AND(L153&lt;=J153,J153&lt;設定!$D$8),J153,L153)))=0,設定!$D$8,IF(AND(設定!$D$8&lt;=L153,設定!$D$8&lt;J153),設定!$D$8,IF(AND(J153&lt;=L153,J153&lt;設定!$D$8),J153,IF(AND(L153&lt;=J153,J153&lt;設定!$D$8),J153,L153))))&lt;=H153,H153+1,IF(IF(AND(設定!$D$8&lt;=L153,設定!$D$8&lt;J153),設定!$D$8,IF(AND(J153&lt;=L153,J153&lt;設定!$D$8),J153,IF(AND(L153&lt;=J153,J153&lt;設定!$D$8),J153,L153)))=0,設定!$D$8,IF(AND(設定!$D$8&lt;=L153,設定!$D$8&lt;J153),設定!$D$8,IF(AND(J153&lt;=L153,J153&lt;設定!$D$8),J153,IF(AND(L153&lt;=J153,J153&lt;設定!$D$8),J153,L153))))),0)&gt;40,ROUNDUP(IF(IF(IF(AND(設定!$D$8&lt;=L153,設定!$D$8&lt;J153),設定!$D$8,IF(AND(J153&lt;=L153,J153&lt;設定!$D$8),J153,IF(AND(L153&lt;=J153,J153&lt;設定!$D$8),J153,L153)))=0,設定!$D$8,IF(AND(設定!$D$8&lt;=L153,設定!$D$8&lt;J153),設定!$D$8,IF(AND(J153&lt;=L153,J153&lt;設定!$D$8),J153,IF(AND(L153&lt;=J153,J153&lt;設定!$D$8),J153,L153))))&lt;=H153,H153+1,IF(IF(AND(設定!$D$8&lt;=L153,設定!$D$8&lt;J153),設定!$D$8,IF(AND(J153&lt;=L153,J153&lt;設定!$D$8),J153,IF(AND(L153&lt;=J153,J153&lt;設定!$D$8),J153,L153)))=0,設定!$D$8,IF(AND(設定!$D$8&lt;=L153,設定!$D$8&lt;J153),設定!$D$8,IF(AND(J153&lt;=L153,J153&lt;設定!$D$8),J153,IF(AND(L153&lt;=J153,J153&lt;設定!$D$8),J153,L153))))),0),40)</f>
        <v>#DIV/0!</v>
      </c>
      <c r="O153" s="55">
        <f>IF(G153="標準",設定!$C$4,G153)</f>
        <v>5</v>
      </c>
      <c r="P153" s="45">
        <f t="shared" si="26"/>
        <v>0</v>
      </c>
      <c r="Q153" s="14">
        <f t="shared" si="27"/>
        <v>0</v>
      </c>
      <c r="R153" s="23">
        <f t="shared" si="35"/>
        <v>0</v>
      </c>
      <c r="S153" s="12">
        <f t="shared" si="28"/>
        <v>0</v>
      </c>
      <c r="T153" s="23">
        <f t="shared" si="29"/>
        <v>0</v>
      </c>
      <c r="U153" s="13">
        <f t="shared" si="30"/>
        <v>0</v>
      </c>
      <c r="V153" s="104" t="str">
        <f>INDEX(商品!Q:Q,MATCH(キーワード!D153,商品!D:D,0),1)</f>
        <v>-</v>
      </c>
      <c r="W153" s="15">
        <f t="shared" si="31"/>
        <v>0</v>
      </c>
      <c r="X153" s="22">
        <f>SUMIFS(当月ワード!$J$3:$J$1000,当月ワード!$D$3:$D$1000,キーワード!$D153,当月ワード!$E$3:$E$1000,キーワード!$F153)</f>
        <v>0</v>
      </c>
      <c r="Y153" s="23">
        <f>SUMIFS(前月ワード!$J$3:$J$1000,前月ワード!$D$3:$D$1000,キーワード!$D153,前月ワード!$E$3:$E$1000,キーワード!$F153)</f>
        <v>0</v>
      </c>
      <c r="Z153" s="23">
        <f>SUMIFS(前々月ワード!$J$3:$J$1000,前々月ワード!$D$3:$D$1000,キーワード!$D153,前々月ワード!$E$3:$E$1000,キーワード!$F153)</f>
        <v>0</v>
      </c>
      <c r="AA153" s="22">
        <f>SUMIFS(当月ワード!$W$3:$W$1000,当月ワード!$D$3:$D$1000,キーワード!$D153,当月ワード!$E$3:$E$1000,キーワード!$F153)</f>
        <v>0</v>
      </c>
      <c r="AB153" s="23">
        <f>SUMIFS(前月ワード!$W$3:$W$1000,前月ワード!$D$3:$D$1000,キーワード!$D153,前月ワード!$E$3:$E$1000,キーワード!$F153)</f>
        <v>0</v>
      </c>
      <c r="AC153" s="23">
        <f>SUMIFS(前々月ワード!$W$3:$W$1000,前々月ワード!$D$3:$D$1000,キーワード!$D153,前々月ワード!$E$3:$E$1000,キーワード!$F153)</f>
        <v>0</v>
      </c>
      <c r="AD153" s="23">
        <f t="shared" si="32"/>
        <v>0</v>
      </c>
      <c r="AE153" s="23">
        <f t="shared" si="32"/>
        <v>0</v>
      </c>
      <c r="AF153" s="23">
        <f t="shared" si="32"/>
        <v>0</v>
      </c>
      <c r="AG153" s="22">
        <f>SUMIFS(当月ワード!$X$3:$X$1000,当月ワード!$D$3:$D$1000,キーワード!$D153,当月ワード!$E$3:$E$1000,キーワード!$F153)</f>
        <v>0</v>
      </c>
      <c r="AH153" s="23">
        <f>SUMIFS(前月ワード!$X$3:$X$1000,前月ワード!$D$3:$D$1000,キーワード!$D153,前月ワード!$E$3:$E$1000,キーワード!$F153)</f>
        <v>0</v>
      </c>
      <c r="AI153" s="23">
        <f>SUMIFS(前々月ワード!$X$3:$X$1000,前々月ワード!$D$3:$D$1000,キーワード!$D153,前々月ワード!$E$3:$E$1000,キーワード!$F153)</f>
        <v>0</v>
      </c>
      <c r="AJ153" s="22">
        <f>SUMIFS(当月ワード!$I$3:$I$1000,当月ワード!$D$3:$D$1000,キーワード!$D153,当月ワード!$E$3:$E$1000,キーワード!$F153)</f>
        <v>0</v>
      </c>
      <c r="AK153" s="23">
        <f>SUMIFS(前月ワード!$I$3:$I$1000,前月ワード!$D$3:$D$1000,キーワード!$D153,前月ワード!$E$3:$E$1000,キーワード!$F153)</f>
        <v>0</v>
      </c>
      <c r="AL153" s="23">
        <f>SUMIFS(前々月ワード!$I$3:$I$1000,前々月ワード!$D$3:$D$1000,キーワード!$D153,前々月ワード!$E$3:$E$1000,キーワード!$F153)</f>
        <v>0</v>
      </c>
      <c r="AM153" s="13">
        <f t="shared" si="33"/>
        <v>0</v>
      </c>
      <c r="AN153" s="13">
        <f t="shared" si="33"/>
        <v>0</v>
      </c>
      <c r="AO153" s="13">
        <f t="shared" si="33"/>
        <v>0</v>
      </c>
      <c r="AP153" s="16">
        <f t="shared" si="34"/>
        <v>0</v>
      </c>
      <c r="AQ153" s="16">
        <f t="shared" si="34"/>
        <v>0</v>
      </c>
      <c r="AR153" s="17">
        <f t="shared" si="34"/>
        <v>0</v>
      </c>
    </row>
    <row r="154" spans="3:44" ht="36.65" customHeight="1">
      <c r="C154" s="20">
        <v>149</v>
      </c>
      <c r="D154" s="53">
        <f>現状ワード設定!B151</f>
        <v>0</v>
      </c>
      <c r="E154" s="26" t="str">
        <f>IFERROR(_xlfn.XLOOKUP($D154,現状商品設定!B:B,現状商品設定!C:C,"-"),"-")</f>
        <v>-</v>
      </c>
      <c r="F154" s="56">
        <f>現状ワード設定!G151</f>
        <v>0</v>
      </c>
      <c r="G154" s="60" t="s">
        <v>46</v>
      </c>
      <c r="H154" s="47" t="str">
        <f>IFERROR(_xlfn.XLOOKUP(D154,商品!$D:$D,商品!$H:$H),"")</f>
        <v/>
      </c>
      <c r="I154" s="50" t="str">
        <f>IFERROR(_xlfn.XLOOKUP(D154&amp;F154,現状ワード設定!J:J,現状ワード設定!H:H),"")</f>
        <v/>
      </c>
      <c r="J154" s="47" t="str">
        <f>IFERROR(_xlfn.XLOOKUP(D154&amp;F154,現状ワード設定!J:J,現状ワード設定!I:I),"")</f>
        <v/>
      </c>
      <c r="K154" s="47" t="e">
        <f>IF(AND(T154&gt;=設定!$C$12,W154&gt;=O154),I154*(1+設定!$F$12),IF(AND(T154&gt;=設定!$C$13,W154&lt;O154),I154*(1+設定!$F$13),IF(AND(T154&lt;設定!$C$14,U154&gt;=設定!$E$14),I154*(1+設定!$F$14),IF(AND(T154&lt;設定!$C$15,U154&lt;設定!$E$15),I154*(1+設定!$F$15),"除外"))))</f>
        <v>#VALUE!</v>
      </c>
      <c r="L154" s="58" t="e">
        <f ca="1">IF(消化率!$I$5&lt;1,K154*消化率!$I$5,IF(U154*V154/(K154*消化率!$I$5)&gt;O154,K154*消化率!$I$5,M154))</f>
        <v>#DIV/0!</v>
      </c>
      <c r="M154" s="58" t="e">
        <f t="shared" si="25"/>
        <v>#VALUE!</v>
      </c>
      <c r="N154" s="58" t="e">
        <f ca="1">IF(ROUNDUP(IF(IF(IF(AND(設定!$D$8&lt;=L154,設定!$D$8&lt;J154),設定!$D$8,IF(AND(J154&lt;=L154,J154&lt;設定!$D$8),J154,IF(AND(L154&lt;=J154,J154&lt;設定!$D$8),J154,L154)))=0,設定!$D$8,IF(AND(設定!$D$8&lt;=L154,設定!$D$8&lt;J154),設定!$D$8,IF(AND(J154&lt;=L154,J154&lt;設定!$D$8),J154,IF(AND(L154&lt;=J154,J154&lt;設定!$D$8),J154,L154))))&lt;=H154,H154+1,IF(IF(AND(設定!$D$8&lt;=L154,設定!$D$8&lt;J154),設定!$D$8,IF(AND(J154&lt;=L154,J154&lt;設定!$D$8),J154,IF(AND(L154&lt;=J154,J154&lt;設定!$D$8),J154,L154)))=0,設定!$D$8,IF(AND(設定!$D$8&lt;=L154,設定!$D$8&lt;J154),設定!$D$8,IF(AND(J154&lt;=L154,J154&lt;設定!$D$8),J154,IF(AND(L154&lt;=J154,J154&lt;設定!$D$8),J154,L154))))),0)&gt;40,ROUNDUP(IF(IF(IF(AND(設定!$D$8&lt;=L154,設定!$D$8&lt;J154),設定!$D$8,IF(AND(J154&lt;=L154,J154&lt;設定!$D$8),J154,IF(AND(L154&lt;=J154,J154&lt;設定!$D$8),J154,L154)))=0,設定!$D$8,IF(AND(設定!$D$8&lt;=L154,設定!$D$8&lt;J154),設定!$D$8,IF(AND(J154&lt;=L154,J154&lt;設定!$D$8),J154,IF(AND(L154&lt;=J154,J154&lt;設定!$D$8),J154,L154))))&lt;=H154,H154+1,IF(IF(AND(設定!$D$8&lt;=L154,設定!$D$8&lt;J154),設定!$D$8,IF(AND(J154&lt;=L154,J154&lt;設定!$D$8),J154,IF(AND(L154&lt;=J154,J154&lt;設定!$D$8),J154,L154)))=0,設定!$D$8,IF(AND(設定!$D$8&lt;=L154,設定!$D$8&lt;J154),設定!$D$8,IF(AND(J154&lt;=L154,J154&lt;設定!$D$8),J154,IF(AND(L154&lt;=J154,J154&lt;設定!$D$8),J154,L154))))),0),40)</f>
        <v>#DIV/0!</v>
      </c>
      <c r="O154" s="55">
        <f>IF(G154="標準",設定!$C$4,G154)</f>
        <v>5</v>
      </c>
      <c r="P154" s="45">
        <f t="shared" si="26"/>
        <v>0</v>
      </c>
      <c r="Q154" s="14">
        <f t="shared" si="27"/>
        <v>0</v>
      </c>
      <c r="R154" s="23">
        <f t="shared" si="35"/>
        <v>0</v>
      </c>
      <c r="S154" s="12">
        <f t="shared" si="28"/>
        <v>0</v>
      </c>
      <c r="T154" s="23">
        <f t="shared" si="29"/>
        <v>0</v>
      </c>
      <c r="U154" s="13">
        <f t="shared" si="30"/>
        <v>0</v>
      </c>
      <c r="V154" s="104" t="str">
        <f>INDEX(商品!Q:Q,MATCH(キーワード!D154,商品!D:D,0),1)</f>
        <v>-</v>
      </c>
      <c r="W154" s="15">
        <f t="shared" si="31"/>
        <v>0</v>
      </c>
      <c r="X154" s="22">
        <f>SUMIFS(当月ワード!$J$3:$J$1000,当月ワード!$D$3:$D$1000,キーワード!$D154,当月ワード!$E$3:$E$1000,キーワード!$F154)</f>
        <v>0</v>
      </c>
      <c r="Y154" s="23">
        <f>SUMIFS(前月ワード!$J$3:$J$1000,前月ワード!$D$3:$D$1000,キーワード!$D154,前月ワード!$E$3:$E$1000,キーワード!$F154)</f>
        <v>0</v>
      </c>
      <c r="Z154" s="23">
        <f>SUMIFS(前々月ワード!$J$3:$J$1000,前々月ワード!$D$3:$D$1000,キーワード!$D154,前々月ワード!$E$3:$E$1000,キーワード!$F154)</f>
        <v>0</v>
      </c>
      <c r="AA154" s="22">
        <f>SUMIFS(当月ワード!$W$3:$W$1000,当月ワード!$D$3:$D$1000,キーワード!$D154,当月ワード!$E$3:$E$1000,キーワード!$F154)</f>
        <v>0</v>
      </c>
      <c r="AB154" s="23">
        <f>SUMIFS(前月ワード!$W$3:$W$1000,前月ワード!$D$3:$D$1000,キーワード!$D154,前月ワード!$E$3:$E$1000,キーワード!$F154)</f>
        <v>0</v>
      </c>
      <c r="AC154" s="23">
        <f>SUMIFS(前々月ワード!$W$3:$W$1000,前々月ワード!$D$3:$D$1000,キーワード!$D154,前々月ワード!$E$3:$E$1000,キーワード!$F154)</f>
        <v>0</v>
      </c>
      <c r="AD154" s="23">
        <f t="shared" si="32"/>
        <v>0</v>
      </c>
      <c r="AE154" s="23">
        <f t="shared" si="32"/>
        <v>0</v>
      </c>
      <c r="AF154" s="23">
        <f t="shared" si="32"/>
        <v>0</v>
      </c>
      <c r="AG154" s="22">
        <f>SUMIFS(当月ワード!$X$3:$X$1000,当月ワード!$D$3:$D$1000,キーワード!$D154,当月ワード!$E$3:$E$1000,キーワード!$F154)</f>
        <v>0</v>
      </c>
      <c r="AH154" s="23">
        <f>SUMIFS(前月ワード!$X$3:$X$1000,前月ワード!$D$3:$D$1000,キーワード!$D154,前月ワード!$E$3:$E$1000,キーワード!$F154)</f>
        <v>0</v>
      </c>
      <c r="AI154" s="23">
        <f>SUMIFS(前々月ワード!$X$3:$X$1000,前々月ワード!$D$3:$D$1000,キーワード!$D154,前々月ワード!$E$3:$E$1000,キーワード!$F154)</f>
        <v>0</v>
      </c>
      <c r="AJ154" s="22">
        <f>SUMIFS(当月ワード!$I$3:$I$1000,当月ワード!$D$3:$D$1000,キーワード!$D154,当月ワード!$E$3:$E$1000,キーワード!$F154)</f>
        <v>0</v>
      </c>
      <c r="AK154" s="23">
        <f>SUMIFS(前月ワード!$I$3:$I$1000,前月ワード!$D$3:$D$1000,キーワード!$D154,前月ワード!$E$3:$E$1000,キーワード!$F154)</f>
        <v>0</v>
      </c>
      <c r="AL154" s="23">
        <f>SUMIFS(前々月ワード!$I$3:$I$1000,前々月ワード!$D$3:$D$1000,キーワード!$D154,前々月ワード!$E$3:$E$1000,キーワード!$F154)</f>
        <v>0</v>
      </c>
      <c r="AM154" s="13">
        <f t="shared" si="33"/>
        <v>0</v>
      </c>
      <c r="AN154" s="13">
        <f t="shared" si="33"/>
        <v>0</v>
      </c>
      <c r="AO154" s="13">
        <f t="shared" si="33"/>
        <v>0</v>
      </c>
      <c r="AP154" s="16">
        <f t="shared" si="34"/>
        <v>0</v>
      </c>
      <c r="AQ154" s="16">
        <f t="shared" si="34"/>
        <v>0</v>
      </c>
      <c r="AR154" s="17">
        <f t="shared" si="34"/>
        <v>0</v>
      </c>
    </row>
    <row r="155" spans="3:44" ht="36.65" customHeight="1">
      <c r="C155" s="20">
        <v>150</v>
      </c>
      <c r="D155" s="53">
        <f>現状ワード設定!B152</f>
        <v>0</v>
      </c>
      <c r="E155" s="26" t="str">
        <f>IFERROR(_xlfn.XLOOKUP($D155,現状商品設定!B:B,現状商品設定!C:C,"-"),"-")</f>
        <v>-</v>
      </c>
      <c r="F155" s="56">
        <f>現状ワード設定!G152</f>
        <v>0</v>
      </c>
      <c r="G155" s="60" t="s">
        <v>46</v>
      </c>
      <c r="H155" s="47" t="str">
        <f>IFERROR(_xlfn.XLOOKUP(D155,商品!$D:$D,商品!$H:$H),"")</f>
        <v/>
      </c>
      <c r="I155" s="50" t="str">
        <f>IFERROR(_xlfn.XLOOKUP(D155&amp;F155,現状ワード設定!J:J,現状ワード設定!H:H),"")</f>
        <v/>
      </c>
      <c r="J155" s="47" t="str">
        <f>IFERROR(_xlfn.XLOOKUP(D155&amp;F155,現状ワード設定!J:J,現状ワード設定!I:I),"")</f>
        <v/>
      </c>
      <c r="K155" s="47" t="e">
        <f>IF(AND(T155&gt;=設定!$C$12,W155&gt;=O155),I155*(1+設定!$F$12),IF(AND(T155&gt;=設定!$C$13,W155&lt;O155),I155*(1+設定!$F$13),IF(AND(T155&lt;設定!$C$14,U155&gt;=設定!$E$14),I155*(1+設定!$F$14),IF(AND(T155&lt;設定!$C$15,U155&lt;設定!$E$15),I155*(1+設定!$F$15),"除外"))))</f>
        <v>#VALUE!</v>
      </c>
      <c r="L155" s="58" t="e">
        <f ca="1">IF(消化率!$I$5&lt;1,K155*消化率!$I$5,IF(U155*V155/(K155*消化率!$I$5)&gt;O155,K155*消化率!$I$5,M155))</f>
        <v>#DIV/0!</v>
      </c>
      <c r="M155" s="58" t="e">
        <f t="shared" si="25"/>
        <v>#VALUE!</v>
      </c>
      <c r="N155" s="58" t="e">
        <f ca="1">IF(ROUNDUP(IF(IF(IF(AND(設定!$D$8&lt;=L155,設定!$D$8&lt;J155),設定!$D$8,IF(AND(J155&lt;=L155,J155&lt;設定!$D$8),J155,IF(AND(L155&lt;=J155,J155&lt;設定!$D$8),J155,L155)))=0,設定!$D$8,IF(AND(設定!$D$8&lt;=L155,設定!$D$8&lt;J155),設定!$D$8,IF(AND(J155&lt;=L155,J155&lt;設定!$D$8),J155,IF(AND(L155&lt;=J155,J155&lt;設定!$D$8),J155,L155))))&lt;=H155,H155+1,IF(IF(AND(設定!$D$8&lt;=L155,設定!$D$8&lt;J155),設定!$D$8,IF(AND(J155&lt;=L155,J155&lt;設定!$D$8),J155,IF(AND(L155&lt;=J155,J155&lt;設定!$D$8),J155,L155)))=0,設定!$D$8,IF(AND(設定!$D$8&lt;=L155,設定!$D$8&lt;J155),設定!$D$8,IF(AND(J155&lt;=L155,J155&lt;設定!$D$8),J155,IF(AND(L155&lt;=J155,J155&lt;設定!$D$8),J155,L155))))),0)&gt;40,ROUNDUP(IF(IF(IF(AND(設定!$D$8&lt;=L155,設定!$D$8&lt;J155),設定!$D$8,IF(AND(J155&lt;=L155,J155&lt;設定!$D$8),J155,IF(AND(L155&lt;=J155,J155&lt;設定!$D$8),J155,L155)))=0,設定!$D$8,IF(AND(設定!$D$8&lt;=L155,設定!$D$8&lt;J155),設定!$D$8,IF(AND(J155&lt;=L155,J155&lt;設定!$D$8),J155,IF(AND(L155&lt;=J155,J155&lt;設定!$D$8),J155,L155))))&lt;=H155,H155+1,IF(IF(AND(設定!$D$8&lt;=L155,設定!$D$8&lt;J155),設定!$D$8,IF(AND(J155&lt;=L155,J155&lt;設定!$D$8),J155,IF(AND(L155&lt;=J155,J155&lt;設定!$D$8),J155,L155)))=0,設定!$D$8,IF(AND(設定!$D$8&lt;=L155,設定!$D$8&lt;J155),設定!$D$8,IF(AND(J155&lt;=L155,J155&lt;設定!$D$8),J155,IF(AND(L155&lt;=J155,J155&lt;設定!$D$8),J155,L155))))),0),40)</f>
        <v>#DIV/0!</v>
      </c>
      <c r="O155" s="55">
        <f>IF(G155="標準",設定!$C$4,G155)</f>
        <v>5</v>
      </c>
      <c r="P155" s="45">
        <f t="shared" si="26"/>
        <v>0</v>
      </c>
      <c r="Q155" s="14">
        <f t="shared" si="27"/>
        <v>0</v>
      </c>
      <c r="R155" s="23">
        <f t="shared" si="35"/>
        <v>0</v>
      </c>
      <c r="S155" s="12">
        <f t="shared" si="28"/>
        <v>0</v>
      </c>
      <c r="T155" s="23">
        <f t="shared" si="29"/>
        <v>0</v>
      </c>
      <c r="U155" s="13">
        <f t="shared" si="30"/>
        <v>0</v>
      </c>
      <c r="V155" s="104" t="str">
        <f>INDEX(商品!Q:Q,MATCH(キーワード!D155,商品!D:D,0),1)</f>
        <v>-</v>
      </c>
      <c r="W155" s="15">
        <f t="shared" si="31"/>
        <v>0</v>
      </c>
      <c r="X155" s="22">
        <f>SUMIFS(当月ワード!$J$3:$J$1000,当月ワード!$D$3:$D$1000,キーワード!$D155,当月ワード!$E$3:$E$1000,キーワード!$F155)</f>
        <v>0</v>
      </c>
      <c r="Y155" s="23">
        <f>SUMIFS(前月ワード!$J$3:$J$1000,前月ワード!$D$3:$D$1000,キーワード!$D155,前月ワード!$E$3:$E$1000,キーワード!$F155)</f>
        <v>0</v>
      </c>
      <c r="Z155" s="23">
        <f>SUMIFS(前々月ワード!$J$3:$J$1000,前々月ワード!$D$3:$D$1000,キーワード!$D155,前々月ワード!$E$3:$E$1000,キーワード!$F155)</f>
        <v>0</v>
      </c>
      <c r="AA155" s="22">
        <f>SUMIFS(当月ワード!$W$3:$W$1000,当月ワード!$D$3:$D$1000,キーワード!$D155,当月ワード!$E$3:$E$1000,キーワード!$F155)</f>
        <v>0</v>
      </c>
      <c r="AB155" s="23">
        <f>SUMIFS(前月ワード!$W$3:$W$1000,前月ワード!$D$3:$D$1000,キーワード!$D155,前月ワード!$E$3:$E$1000,キーワード!$F155)</f>
        <v>0</v>
      </c>
      <c r="AC155" s="23">
        <f>SUMIFS(前々月ワード!$W$3:$W$1000,前々月ワード!$D$3:$D$1000,キーワード!$D155,前々月ワード!$E$3:$E$1000,キーワード!$F155)</f>
        <v>0</v>
      </c>
      <c r="AD155" s="23">
        <f t="shared" si="32"/>
        <v>0</v>
      </c>
      <c r="AE155" s="23">
        <f t="shared" si="32"/>
        <v>0</v>
      </c>
      <c r="AF155" s="23">
        <f t="shared" si="32"/>
        <v>0</v>
      </c>
      <c r="AG155" s="22">
        <f>SUMIFS(当月ワード!$X$3:$X$1000,当月ワード!$D$3:$D$1000,キーワード!$D155,当月ワード!$E$3:$E$1000,キーワード!$F155)</f>
        <v>0</v>
      </c>
      <c r="AH155" s="23">
        <f>SUMIFS(前月ワード!$X$3:$X$1000,前月ワード!$D$3:$D$1000,キーワード!$D155,前月ワード!$E$3:$E$1000,キーワード!$F155)</f>
        <v>0</v>
      </c>
      <c r="AI155" s="23">
        <f>SUMIFS(前々月ワード!$X$3:$X$1000,前々月ワード!$D$3:$D$1000,キーワード!$D155,前々月ワード!$E$3:$E$1000,キーワード!$F155)</f>
        <v>0</v>
      </c>
      <c r="AJ155" s="22">
        <f>SUMIFS(当月ワード!$I$3:$I$1000,当月ワード!$D$3:$D$1000,キーワード!$D155,当月ワード!$E$3:$E$1000,キーワード!$F155)</f>
        <v>0</v>
      </c>
      <c r="AK155" s="23">
        <f>SUMIFS(前月ワード!$I$3:$I$1000,前月ワード!$D$3:$D$1000,キーワード!$D155,前月ワード!$E$3:$E$1000,キーワード!$F155)</f>
        <v>0</v>
      </c>
      <c r="AL155" s="23">
        <f>SUMIFS(前々月ワード!$I$3:$I$1000,前々月ワード!$D$3:$D$1000,キーワード!$D155,前々月ワード!$E$3:$E$1000,キーワード!$F155)</f>
        <v>0</v>
      </c>
      <c r="AM155" s="13">
        <f t="shared" si="33"/>
        <v>0</v>
      </c>
      <c r="AN155" s="13">
        <f t="shared" si="33"/>
        <v>0</v>
      </c>
      <c r="AO155" s="13">
        <f t="shared" si="33"/>
        <v>0</v>
      </c>
      <c r="AP155" s="16">
        <f t="shared" si="34"/>
        <v>0</v>
      </c>
      <c r="AQ155" s="16">
        <f t="shared" si="34"/>
        <v>0</v>
      </c>
      <c r="AR155" s="17">
        <f t="shared" si="34"/>
        <v>0</v>
      </c>
    </row>
    <row r="156" spans="3:44" ht="36.65" customHeight="1">
      <c r="C156" s="20">
        <v>151</v>
      </c>
      <c r="D156" s="53">
        <f>現状ワード設定!B153</f>
        <v>0</v>
      </c>
      <c r="E156" s="26" t="str">
        <f>IFERROR(_xlfn.XLOOKUP($D156,現状商品設定!B:B,現状商品設定!C:C,"-"),"-")</f>
        <v>-</v>
      </c>
      <c r="F156" s="56">
        <f>現状ワード設定!G153</f>
        <v>0</v>
      </c>
      <c r="G156" s="60" t="s">
        <v>46</v>
      </c>
      <c r="H156" s="47" t="str">
        <f>IFERROR(_xlfn.XLOOKUP(D156,商品!$D:$D,商品!$H:$H),"")</f>
        <v/>
      </c>
      <c r="I156" s="50" t="str">
        <f>IFERROR(_xlfn.XLOOKUP(D156&amp;F156,現状ワード設定!J:J,現状ワード設定!H:H),"")</f>
        <v/>
      </c>
      <c r="J156" s="47" t="str">
        <f>IFERROR(_xlfn.XLOOKUP(D156&amp;F156,現状ワード設定!J:J,現状ワード設定!I:I),"")</f>
        <v/>
      </c>
      <c r="K156" s="47" t="e">
        <f>IF(AND(T156&gt;=設定!$C$12,W156&gt;=O156),I156*(1+設定!$F$12),IF(AND(T156&gt;=設定!$C$13,W156&lt;O156),I156*(1+設定!$F$13),IF(AND(T156&lt;設定!$C$14,U156&gt;=設定!$E$14),I156*(1+設定!$F$14),IF(AND(T156&lt;設定!$C$15,U156&lt;設定!$E$15),I156*(1+設定!$F$15),"除外"))))</f>
        <v>#VALUE!</v>
      </c>
      <c r="L156" s="58" t="e">
        <f ca="1">IF(消化率!$I$5&lt;1,K156*消化率!$I$5,IF(U156*V156/(K156*消化率!$I$5)&gt;O156,K156*消化率!$I$5,M156))</f>
        <v>#DIV/0!</v>
      </c>
      <c r="M156" s="58" t="e">
        <f t="shared" si="25"/>
        <v>#VALUE!</v>
      </c>
      <c r="N156" s="58" t="e">
        <f ca="1">IF(ROUNDUP(IF(IF(IF(AND(設定!$D$8&lt;=L156,設定!$D$8&lt;J156),設定!$D$8,IF(AND(J156&lt;=L156,J156&lt;設定!$D$8),J156,IF(AND(L156&lt;=J156,J156&lt;設定!$D$8),J156,L156)))=0,設定!$D$8,IF(AND(設定!$D$8&lt;=L156,設定!$D$8&lt;J156),設定!$D$8,IF(AND(J156&lt;=L156,J156&lt;設定!$D$8),J156,IF(AND(L156&lt;=J156,J156&lt;設定!$D$8),J156,L156))))&lt;=H156,H156+1,IF(IF(AND(設定!$D$8&lt;=L156,設定!$D$8&lt;J156),設定!$D$8,IF(AND(J156&lt;=L156,J156&lt;設定!$D$8),J156,IF(AND(L156&lt;=J156,J156&lt;設定!$D$8),J156,L156)))=0,設定!$D$8,IF(AND(設定!$D$8&lt;=L156,設定!$D$8&lt;J156),設定!$D$8,IF(AND(J156&lt;=L156,J156&lt;設定!$D$8),J156,IF(AND(L156&lt;=J156,J156&lt;設定!$D$8),J156,L156))))),0)&gt;40,ROUNDUP(IF(IF(IF(AND(設定!$D$8&lt;=L156,設定!$D$8&lt;J156),設定!$D$8,IF(AND(J156&lt;=L156,J156&lt;設定!$D$8),J156,IF(AND(L156&lt;=J156,J156&lt;設定!$D$8),J156,L156)))=0,設定!$D$8,IF(AND(設定!$D$8&lt;=L156,設定!$D$8&lt;J156),設定!$D$8,IF(AND(J156&lt;=L156,J156&lt;設定!$D$8),J156,IF(AND(L156&lt;=J156,J156&lt;設定!$D$8),J156,L156))))&lt;=H156,H156+1,IF(IF(AND(設定!$D$8&lt;=L156,設定!$D$8&lt;J156),設定!$D$8,IF(AND(J156&lt;=L156,J156&lt;設定!$D$8),J156,IF(AND(L156&lt;=J156,J156&lt;設定!$D$8),J156,L156)))=0,設定!$D$8,IF(AND(設定!$D$8&lt;=L156,設定!$D$8&lt;J156),設定!$D$8,IF(AND(J156&lt;=L156,J156&lt;設定!$D$8),J156,IF(AND(L156&lt;=J156,J156&lt;設定!$D$8),J156,L156))))),0),40)</f>
        <v>#DIV/0!</v>
      </c>
      <c r="O156" s="55">
        <f>IF(G156="標準",設定!$C$4,G156)</f>
        <v>5</v>
      </c>
      <c r="P156" s="45">
        <f t="shared" si="26"/>
        <v>0</v>
      </c>
      <c r="Q156" s="14">
        <f t="shared" si="27"/>
        <v>0</v>
      </c>
      <c r="R156" s="23">
        <f t="shared" si="35"/>
        <v>0</v>
      </c>
      <c r="S156" s="12">
        <f t="shared" si="28"/>
        <v>0</v>
      </c>
      <c r="T156" s="23">
        <f t="shared" si="29"/>
        <v>0</v>
      </c>
      <c r="U156" s="13">
        <f t="shared" si="30"/>
        <v>0</v>
      </c>
      <c r="V156" s="104" t="str">
        <f>INDEX(商品!Q:Q,MATCH(キーワード!D156,商品!D:D,0),1)</f>
        <v>-</v>
      </c>
      <c r="W156" s="15">
        <f t="shared" si="31"/>
        <v>0</v>
      </c>
      <c r="X156" s="22">
        <f>SUMIFS(当月ワード!$J$3:$J$1000,当月ワード!$D$3:$D$1000,キーワード!$D156,当月ワード!$E$3:$E$1000,キーワード!$F156)</f>
        <v>0</v>
      </c>
      <c r="Y156" s="23">
        <f>SUMIFS(前月ワード!$J$3:$J$1000,前月ワード!$D$3:$D$1000,キーワード!$D156,前月ワード!$E$3:$E$1000,キーワード!$F156)</f>
        <v>0</v>
      </c>
      <c r="Z156" s="23">
        <f>SUMIFS(前々月ワード!$J$3:$J$1000,前々月ワード!$D$3:$D$1000,キーワード!$D156,前々月ワード!$E$3:$E$1000,キーワード!$F156)</f>
        <v>0</v>
      </c>
      <c r="AA156" s="22">
        <f>SUMIFS(当月ワード!$W$3:$W$1000,当月ワード!$D$3:$D$1000,キーワード!$D156,当月ワード!$E$3:$E$1000,キーワード!$F156)</f>
        <v>0</v>
      </c>
      <c r="AB156" s="23">
        <f>SUMIFS(前月ワード!$W$3:$W$1000,前月ワード!$D$3:$D$1000,キーワード!$D156,前月ワード!$E$3:$E$1000,キーワード!$F156)</f>
        <v>0</v>
      </c>
      <c r="AC156" s="23">
        <f>SUMIFS(前々月ワード!$W$3:$W$1000,前々月ワード!$D$3:$D$1000,キーワード!$D156,前々月ワード!$E$3:$E$1000,キーワード!$F156)</f>
        <v>0</v>
      </c>
      <c r="AD156" s="23">
        <f t="shared" si="32"/>
        <v>0</v>
      </c>
      <c r="AE156" s="23">
        <f t="shared" si="32"/>
        <v>0</v>
      </c>
      <c r="AF156" s="23">
        <f t="shared" si="32"/>
        <v>0</v>
      </c>
      <c r="AG156" s="22">
        <f>SUMIFS(当月ワード!$X$3:$X$1000,当月ワード!$D$3:$D$1000,キーワード!$D156,当月ワード!$E$3:$E$1000,キーワード!$F156)</f>
        <v>0</v>
      </c>
      <c r="AH156" s="23">
        <f>SUMIFS(前月ワード!$X$3:$X$1000,前月ワード!$D$3:$D$1000,キーワード!$D156,前月ワード!$E$3:$E$1000,キーワード!$F156)</f>
        <v>0</v>
      </c>
      <c r="AI156" s="23">
        <f>SUMIFS(前々月ワード!$X$3:$X$1000,前々月ワード!$D$3:$D$1000,キーワード!$D156,前々月ワード!$E$3:$E$1000,キーワード!$F156)</f>
        <v>0</v>
      </c>
      <c r="AJ156" s="22">
        <f>SUMIFS(当月ワード!$I$3:$I$1000,当月ワード!$D$3:$D$1000,キーワード!$D156,当月ワード!$E$3:$E$1000,キーワード!$F156)</f>
        <v>0</v>
      </c>
      <c r="AK156" s="23">
        <f>SUMIFS(前月ワード!$I$3:$I$1000,前月ワード!$D$3:$D$1000,キーワード!$D156,前月ワード!$E$3:$E$1000,キーワード!$F156)</f>
        <v>0</v>
      </c>
      <c r="AL156" s="23">
        <f>SUMIFS(前々月ワード!$I$3:$I$1000,前々月ワード!$D$3:$D$1000,キーワード!$D156,前々月ワード!$E$3:$E$1000,キーワード!$F156)</f>
        <v>0</v>
      </c>
      <c r="AM156" s="13">
        <f t="shared" si="33"/>
        <v>0</v>
      </c>
      <c r="AN156" s="13">
        <f t="shared" si="33"/>
        <v>0</v>
      </c>
      <c r="AO156" s="13">
        <f t="shared" si="33"/>
        <v>0</v>
      </c>
      <c r="AP156" s="16">
        <f t="shared" si="34"/>
        <v>0</v>
      </c>
      <c r="AQ156" s="16">
        <f t="shared" si="34"/>
        <v>0</v>
      </c>
      <c r="AR156" s="17">
        <f t="shared" si="34"/>
        <v>0</v>
      </c>
    </row>
    <row r="157" spans="3:44" ht="36.65" customHeight="1">
      <c r="C157" s="20">
        <v>152</v>
      </c>
      <c r="D157" s="53">
        <f>現状ワード設定!B154</f>
        <v>0</v>
      </c>
      <c r="E157" s="26" t="str">
        <f>IFERROR(_xlfn.XLOOKUP($D157,現状商品設定!B:B,現状商品設定!C:C,"-"),"-")</f>
        <v>-</v>
      </c>
      <c r="F157" s="56">
        <f>現状ワード設定!G154</f>
        <v>0</v>
      </c>
      <c r="G157" s="60" t="s">
        <v>46</v>
      </c>
      <c r="H157" s="47" t="str">
        <f>IFERROR(_xlfn.XLOOKUP(D157,商品!$D:$D,商品!$H:$H),"")</f>
        <v/>
      </c>
      <c r="I157" s="50" t="str">
        <f>IFERROR(_xlfn.XLOOKUP(D157&amp;F157,現状ワード設定!J:J,現状ワード設定!H:H),"")</f>
        <v/>
      </c>
      <c r="J157" s="47" t="str">
        <f>IFERROR(_xlfn.XLOOKUP(D157&amp;F157,現状ワード設定!J:J,現状ワード設定!I:I),"")</f>
        <v/>
      </c>
      <c r="K157" s="47" t="e">
        <f>IF(AND(T157&gt;=設定!$C$12,W157&gt;=O157),I157*(1+設定!$F$12),IF(AND(T157&gt;=設定!$C$13,W157&lt;O157),I157*(1+設定!$F$13),IF(AND(T157&lt;設定!$C$14,U157&gt;=設定!$E$14),I157*(1+設定!$F$14),IF(AND(T157&lt;設定!$C$15,U157&lt;設定!$E$15),I157*(1+設定!$F$15),"除外"))))</f>
        <v>#VALUE!</v>
      </c>
      <c r="L157" s="58" t="e">
        <f ca="1">IF(消化率!$I$5&lt;1,K157*消化率!$I$5,IF(U157*V157/(K157*消化率!$I$5)&gt;O157,K157*消化率!$I$5,M157))</f>
        <v>#DIV/0!</v>
      </c>
      <c r="M157" s="58" t="e">
        <f t="shared" si="25"/>
        <v>#VALUE!</v>
      </c>
      <c r="N157" s="58" t="e">
        <f ca="1">IF(ROUNDUP(IF(IF(IF(AND(設定!$D$8&lt;=L157,設定!$D$8&lt;J157),設定!$D$8,IF(AND(J157&lt;=L157,J157&lt;設定!$D$8),J157,IF(AND(L157&lt;=J157,J157&lt;設定!$D$8),J157,L157)))=0,設定!$D$8,IF(AND(設定!$D$8&lt;=L157,設定!$D$8&lt;J157),設定!$D$8,IF(AND(J157&lt;=L157,J157&lt;設定!$D$8),J157,IF(AND(L157&lt;=J157,J157&lt;設定!$D$8),J157,L157))))&lt;=H157,H157+1,IF(IF(AND(設定!$D$8&lt;=L157,設定!$D$8&lt;J157),設定!$D$8,IF(AND(J157&lt;=L157,J157&lt;設定!$D$8),J157,IF(AND(L157&lt;=J157,J157&lt;設定!$D$8),J157,L157)))=0,設定!$D$8,IF(AND(設定!$D$8&lt;=L157,設定!$D$8&lt;J157),設定!$D$8,IF(AND(J157&lt;=L157,J157&lt;設定!$D$8),J157,IF(AND(L157&lt;=J157,J157&lt;設定!$D$8),J157,L157))))),0)&gt;40,ROUNDUP(IF(IF(IF(AND(設定!$D$8&lt;=L157,設定!$D$8&lt;J157),設定!$D$8,IF(AND(J157&lt;=L157,J157&lt;設定!$D$8),J157,IF(AND(L157&lt;=J157,J157&lt;設定!$D$8),J157,L157)))=0,設定!$D$8,IF(AND(設定!$D$8&lt;=L157,設定!$D$8&lt;J157),設定!$D$8,IF(AND(J157&lt;=L157,J157&lt;設定!$D$8),J157,IF(AND(L157&lt;=J157,J157&lt;設定!$D$8),J157,L157))))&lt;=H157,H157+1,IF(IF(AND(設定!$D$8&lt;=L157,設定!$D$8&lt;J157),設定!$D$8,IF(AND(J157&lt;=L157,J157&lt;設定!$D$8),J157,IF(AND(L157&lt;=J157,J157&lt;設定!$D$8),J157,L157)))=0,設定!$D$8,IF(AND(設定!$D$8&lt;=L157,設定!$D$8&lt;J157),設定!$D$8,IF(AND(J157&lt;=L157,J157&lt;設定!$D$8),J157,IF(AND(L157&lt;=J157,J157&lt;設定!$D$8),J157,L157))))),0),40)</f>
        <v>#DIV/0!</v>
      </c>
      <c r="O157" s="55">
        <f>IF(G157="標準",設定!$C$4,G157)</f>
        <v>5</v>
      </c>
      <c r="P157" s="45">
        <f t="shared" si="26"/>
        <v>0</v>
      </c>
      <c r="Q157" s="14">
        <f t="shared" si="27"/>
        <v>0</v>
      </c>
      <c r="R157" s="23">
        <f t="shared" si="35"/>
        <v>0</v>
      </c>
      <c r="S157" s="12">
        <f t="shared" si="28"/>
        <v>0</v>
      </c>
      <c r="T157" s="23">
        <f t="shared" si="29"/>
        <v>0</v>
      </c>
      <c r="U157" s="13">
        <f t="shared" si="30"/>
        <v>0</v>
      </c>
      <c r="V157" s="104" t="str">
        <f>INDEX(商品!Q:Q,MATCH(キーワード!D157,商品!D:D,0),1)</f>
        <v>-</v>
      </c>
      <c r="W157" s="15">
        <f t="shared" si="31"/>
        <v>0</v>
      </c>
      <c r="X157" s="22">
        <f>SUMIFS(当月ワード!$J$3:$J$1000,当月ワード!$D$3:$D$1000,キーワード!$D157,当月ワード!$E$3:$E$1000,キーワード!$F157)</f>
        <v>0</v>
      </c>
      <c r="Y157" s="23">
        <f>SUMIFS(前月ワード!$J$3:$J$1000,前月ワード!$D$3:$D$1000,キーワード!$D157,前月ワード!$E$3:$E$1000,キーワード!$F157)</f>
        <v>0</v>
      </c>
      <c r="Z157" s="23">
        <f>SUMIFS(前々月ワード!$J$3:$J$1000,前々月ワード!$D$3:$D$1000,キーワード!$D157,前々月ワード!$E$3:$E$1000,キーワード!$F157)</f>
        <v>0</v>
      </c>
      <c r="AA157" s="22">
        <f>SUMIFS(当月ワード!$W$3:$W$1000,当月ワード!$D$3:$D$1000,キーワード!$D157,当月ワード!$E$3:$E$1000,キーワード!$F157)</f>
        <v>0</v>
      </c>
      <c r="AB157" s="23">
        <f>SUMIFS(前月ワード!$W$3:$W$1000,前月ワード!$D$3:$D$1000,キーワード!$D157,前月ワード!$E$3:$E$1000,キーワード!$F157)</f>
        <v>0</v>
      </c>
      <c r="AC157" s="23">
        <f>SUMIFS(前々月ワード!$W$3:$W$1000,前々月ワード!$D$3:$D$1000,キーワード!$D157,前々月ワード!$E$3:$E$1000,キーワード!$F157)</f>
        <v>0</v>
      </c>
      <c r="AD157" s="23">
        <f t="shared" si="32"/>
        <v>0</v>
      </c>
      <c r="AE157" s="23">
        <f t="shared" si="32"/>
        <v>0</v>
      </c>
      <c r="AF157" s="23">
        <f t="shared" si="32"/>
        <v>0</v>
      </c>
      <c r="AG157" s="22">
        <f>SUMIFS(当月ワード!$X$3:$X$1000,当月ワード!$D$3:$D$1000,キーワード!$D157,当月ワード!$E$3:$E$1000,キーワード!$F157)</f>
        <v>0</v>
      </c>
      <c r="AH157" s="23">
        <f>SUMIFS(前月ワード!$X$3:$X$1000,前月ワード!$D$3:$D$1000,キーワード!$D157,前月ワード!$E$3:$E$1000,キーワード!$F157)</f>
        <v>0</v>
      </c>
      <c r="AI157" s="23">
        <f>SUMIFS(前々月ワード!$X$3:$X$1000,前々月ワード!$D$3:$D$1000,キーワード!$D157,前々月ワード!$E$3:$E$1000,キーワード!$F157)</f>
        <v>0</v>
      </c>
      <c r="AJ157" s="22">
        <f>SUMIFS(当月ワード!$I$3:$I$1000,当月ワード!$D$3:$D$1000,キーワード!$D157,当月ワード!$E$3:$E$1000,キーワード!$F157)</f>
        <v>0</v>
      </c>
      <c r="AK157" s="23">
        <f>SUMIFS(前月ワード!$I$3:$I$1000,前月ワード!$D$3:$D$1000,キーワード!$D157,前月ワード!$E$3:$E$1000,キーワード!$F157)</f>
        <v>0</v>
      </c>
      <c r="AL157" s="23">
        <f>SUMIFS(前々月ワード!$I$3:$I$1000,前々月ワード!$D$3:$D$1000,キーワード!$D157,前々月ワード!$E$3:$E$1000,キーワード!$F157)</f>
        <v>0</v>
      </c>
      <c r="AM157" s="13">
        <f t="shared" si="33"/>
        <v>0</v>
      </c>
      <c r="AN157" s="13">
        <f t="shared" si="33"/>
        <v>0</v>
      </c>
      <c r="AO157" s="13">
        <f t="shared" si="33"/>
        <v>0</v>
      </c>
      <c r="AP157" s="16">
        <f t="shared" si="34"/>
        <v>0</v>
      </c>
      <c r="AQ157" s="16">
        <f t="shared" si="34"/>
        <v>0</v>
      </c>
      <c r="AR157" s="17">
        <f t="shared" si="34"/>
        <v>0</v>
      </c>
    </row>
    <row r="158" spans="3:44" ht="36.65" customHeight="1">
      <c r="C158" s="20">
        <v>153</v>
      </c>
      <c r="D158" s="53">
        <f>現状ワード設定!B155</f>
        <v>0</v>
      </c>
      <c r="E158" s="26" t="str">
        <f>IFERROR(_xlfn.XLOOKUP($D158,現状商品設定!B:B,現状商品設定!C:C,"-"),"-")</f>
        <v>-</v>
      </c>
      <c r="F158" s="56">
        <f>現状ワード設定!G155</f>
        <v>0</v>
      </c>
      <c r="G158" s="60" t="s">
        <v>46</v>
      </c>
      <c r="H158" s="47" t="str">
        <f>IFERROR(_xlfn.XLOOKUP(D158,商品!$D:$D,商品!$H:$H),"")</f>
        <v/>
      </c>
      <c r="I158" s="50" t="str">
        <f>IFERROR(_xlfn.XLOOKUP(D158&amp;F158,現状ワード設定!J:J,現状ワード設定!H:H),"")</f>
        <v/>
      </c>
      <c r="J158" s="47" t="str">
        <f>IFERROR(_xlfn.XLOOKUP(D158&amp;F158,現状ワード設定!J:J,現状ワード設定!I:I),"")</f>
        <v/>
      </c>
      <c r="K158" s="47" t="e">
        <f>IF(AND(T158&gt;=設定!$C$12,W158&gt;=O158),I158*(1+設定!$F$12),IF(AND(T158&gt;=設定!$C$13,W158&lt;O158),I158*(1+設定!$F$13),IF(AND(T158&lt;設定!$C$14,U158&gt;=設定!$E$14),I158*(1+設定!$F$14),IF(AND(T158&lt;設定!$C$15,U158&lt;設定!$E$15),I158*(1+設定!$F$15),"除外"))))</f>
        <v>#VALUE!</v>
      </c>
      <c r="L158" s="58" t="e">
        <f ca="1">IF(消化率!$I$5&lt;1,K158*消化率!$I$5,IF(U158*V158/(K158*消化率!$I$5)&gt;O158,K158*消化率!$I$5,M158))</f>
        <v>#DIV/0!</v>
      </c>
      <c r="M158" s="58" t="e">
        <f t="shared" si="25"/>
        <v>#VALUE!</v>
      </c>
      <c r="N158" s="58" t="e">
        <f ca="1">IF(ROUNDUP(IF(IF(IF(AND(設定!$D$8&lt;=L158,設定!$D$8&lt;J158),設定!$D$8,IF(AND(J158&lt;=L158,J158&lt;設定!$D$8),J158,IF(AND(L158&lt;=J158,J158&lt;設定!$D$8),J158,L158)))=0,設定!$D$8,IF(AND(設定!$D$8&lt;=L158,設定!$D$8&lt;J158),設定!$D$8,IF(AND(J158&lt;=L158,J158&lt;設定!$D$8),J158,IF(AND(L158&lt;=J158,J158&lt;設定!$D$8),J158,L158))))&lt;=H158,H158+1,IF(IF(AND(設定!$D$8&lt;=L158,設定!$D$8&lt;J158),設定!$D$8,IF(AND(J158&lt;=L158,J158&lt;設定!$D$8),J158,IF(AND(L158&lt;=J158,J158&lt;設定!$D$8),J158,L158)))=0,設定!$D$8,IF(AND(設定!$D$8&lt;=L158,設定!$D$8&lt;J158),設定!$D$8,IF(AND(J158&lt;=L158,J158&lt;設定!$D$8),J158,IF(AND(L158&lt;=J158,J158&lt;設定!$D$8),J158,L158))))),0)&gt;40,ROUNDUP(IF(IF(IF(AND(設定!$D$8&lt;=L158,設定!$D$8&lt;J158),設定!$D$8,IF(AND(J158&lt;=L158,J158&lt;設定!$D$8),J158,IF(AND(L158&lt;=J158,J158&lt;設定!$D$8),J158,L158)))=0,設定!$D$8,IF(AND(設定!$D$8&lt;=L158,設定!$D$8&lt;J158),設定!$D$8,IF(AND(J158&lt;=L158,J158&lt;設定!$D$8),J158,IF(AND(L158&lt;=J158,J158&lt;設定!$D$8),J158,L158))))&lt;=H158,H158+1,IF(IF(AND(設定!$D$8&lt;=L158,設定!$D$8&lt;J158),設定!$D$8,IF(AND(J158&lt;=L158,J158&lt;設定!$D$8),J158,IF(AND(L158&lt;=J158,J158&lt;設定!$D$8),J158,L158)))=0,設定!$D$8,IF(AND(設定!$D$8&lt;=L158,設定!$D$8&lt;J158),設定!$D$8,IF(AND(J158&lt;=L158,J158&lt;設定!$D$8),J158,IF(AND(L158&lt;=J158,J158&lt;設定!$D$8),J158,L158))))),0),40)</f>
        <v>#DIV/0!</v>
      </c>
      <c r="O158" s="55">
        <f>IF(G158="標準",設定!$C$4,G158)</f>
        <v>5</v>
      </c>
      <c r="P158" s="45">
        <f t="shared" si="26"/>
        <v>0</v>
      </c>
      <c r="Q158" s="14">
        <f t="shared" si="27"/>
        <v>0</v>
      </c>
      <c r="R158" s="23">
        <f t="shared" si="35"/>
        <v>0</v>
      </c>
      <c r="S158" s="12">
        <f t="shared" si="28"/>
        <v>0</v>
      </c>
      <c r="T158" s="23">
        <f t="shared" si="29"/>
        <v>0</v>
      </c>
      <c r="U158" s="13">
        <f t="shared" si="30"/>
        <v>0</v>
      </c>
      <c r="V158" s="104" t="str">
        <f>INDEX(商品!Q:Q,MATCH(キーワード!D158,商品!D:D,0),1)</f>
        <v>-</v>
      </c>
      <c r="W158" s="15">
        <f t="shared" si="31"/>
        <v>0</v>
      </c>
      <c r="X158" s="22">
        <f>SUMIFS(当月ワード!$J$3:$J$1000,当月ワード!$D$3:$D$1000,キーワード!$D158,当月ワード!$E$3:$E$1000,キーワード!$F158)</f>
        <v>0</v>
      </c>
      <c r="Y158" s="23">
        <f>SUMIFS(前月ワード!$J$3:$J$1000,前月ワード!$D$3:$D$1000,キーワード!$D158,前月ワード!$E$3:$E$1000,キーワード!$F158)</f>
        <v>0</v>
      </c>
      <c r="Z158" s="23">
        <f>SUMIFS(前々月ワード!$J$3:$J$1000,前々月ワード!$D$3:$D$1000,キーワード!$D158,前々月ワード!$E$3:$E$1000,キーワード!$F158)</f>
        <v>0</v>
      </c>
      <c r="AA158" s="22">
        <f>SUMIFS(当月ワード!$W$3:$W$1000,当月ワード!$D$3:$D$1000,キーワード!$D158,当月ワード!$E$3:$E$1000,キーワード!$F158)</f>
        <v>0</v>
      </c>
      <c r="AB158" s="23">
        <f>SUMIFS(前月ワード!$W$3:$W$1000,前月ワード!$D$3:$D$1000,キーワード!$D158,前月ワード!$E$3:$E$1000,キーワード!$F158)</f>
        <v>0</v>
      </c>
      <c r="AC158" s="23">
        <f>SUMIFS(前々月ワード!$W$3:$W$1000,前々月ワード!$D$3:$D$1000,キーワード!$D158,前々月ワード!$E$3:$E$1000,キーワード!$F158)</f>
        <v>0</v>
      </c>
      <c r="AD158" s="23">
        <f t="shared" si="32"/>
        <v>0</v>
      </c>
      <c r="AE158" s="23">
        <f t="shared" si="32"/>
        <v>0</v>
      </c>
      <c r="AF158" s="23">
        <f t="shared" si="32"/>
        <v>0</v>
      </c>
      <c r="AG158" s="22">
        <f>SUMIFS(当月ワード!$X$3:$X$1000,当月ワード!$D$3:$D$1000,キーワード!$D158,当月ワード!$E$3:$E$1000,キーワード!$F158)</f>
        <v>0</v>
      </c>
      <c r="AH158" s="23">
        <f>SUMIFS(前月ワード!$X$3:$X$1000,前月ワード!$D$3:$D$1000,キーワード!$D158,前月ワード!$E$3:$E$1000,キーワード!$F158)</f>
        <v>0</v>
      </c>
      <c r="AI158" s="23">
        <f>SUMIFS(前々月ワード!$X$3:$X$1000,前々月ワード!$D$3:$D$1000,キーワード!$D158,前々月ワード!$E$3:$E$1000,キーワード!$F158)</f>
        <v>0</v>
      </c>
      <c r="AJ158" s="22">
        <f>SUMIFS(当月ワード!$I$3:$I$1000,当月ワード!$D$3:$D$1000,キーワード!$D158,当月ワード!$E$3:$E$1000,キーワード!$F158)</f>
        <v>0</v>
      </c>
      <c r="AK158" s="23">
        <f>SUMIFS(前月ワード!$I$3:$I$1000,前月ワード!$D$3:$D$1000,キーワード!$D158,前月ワード!$E$3:$E$1000,キーワード!$F158)</f>
        <v>0</v>
      </c>
      <c r="AL158" s="23">
        <f>SUMIFS(前々月ワード!$I$3:$I$1000,前々月ワード!$D$3:$D$1000,キーワード!$D158,前々月ワード!$E$3:$E$1000,キーワード!$F158)</f>
        <v>0</v>
      </c>
      <c r="AM158" s="13">
        <f t="shared" si="33"/>
        <v>0</v>
      </c>
      <c r="AN158" s="13">
        <f t="shared" si="33"/>
        <v>0</v>
      </c>
      <c r="AO158" s="13">
        <f t="shared" si="33"/>
        <v>0</v>
      </c>
      <c r="AP158" s="16">
        <f t="shared" si="34"/>
        <v>0</v>
      </c>
      <c r="AQ158" s="16">
        <f t="shared" si="34"/>
        <v>0</v>
      </c>
      <c r="AR158" s="17">
        <f t="shared" si="34"/>
        <v>0</v>
      </c>
    </row>
    <row r="159" spans="3:44" ht="36.65" customHeight="1">
      <c r="C159" s="20">
        <v>154</v>
      </c>
      <c r="D159" s="53">
        <f>現状ワード設定!B156</f>
        <v>0</v>
      </c>
      <c r="E159" s="26" t="str">
        <f>IFERROR(_xlfn.XLOOKUP($D159,現状商品設定!B:B,現状商品設定!C:C,"-"),"-")</f>
        <v>-</v>
      </c>
      <c r="F159" s="56">
        <f>現状ワード設定!G156</f>
        <v>0</v>
      </c>
      <c r="G159" s="60" t="s">
        <v>46</v>
      </c>
      <c r="H159" s="47" t="str">
        <f>IFERROR(_xlfn.XLOOKUP(D159,商品!$D:$D,商品!$H:$H),"")</f>
        <v/>
      </c>
      <c r="I159" s="50" t="str">
        <f>IFERROR(_xlfn.XLOOKUP(D159&amp;F159,現状ワード設定!J:J,現状ワード設定!H:H),"")</f>
        <v/>
      </c>
      <c r="J159" s="47" t="str">
        <f>IFERROR(_xlfn.XLOOKUP(D159&amp;F159,現状ワード設定!J:J,現状ワード設定!I:I),"")</f>
        <v/>
      </c>
      <c r="K159" s="47" t="e">
        <f>IF(AND(T159&gt;=設定!$C$12,W159&gt;=O159),I159*(1+設定!$F$12),IF(AND(T159&gt;=設定!$C$13,W159&lt;O159),I159*(1+設定!$F$13),IF(AND(T159&lt;設定!$C$14,U159&gt;=設定!$E$14),I159*(1+設定!$F$14),IF(AND(T159&lt;設定!$C$15,U159&lt;設定!$E$15),I159*(1+設定!$F$15),"除外"))))</f>
        <v>#VALUE!</v>
      </c>
      <c r="L159" s="58" t="e">
        <f ca="1">IF(消化率!$I$5&lt;1,K159*消化率!$I$5,IF(U159*V159/(K159*消化率!$I$5)&gt;O159,K159*消化率!$I$5,M159))</f>
        <v>#DIV/0!</v>
      </c>
      <c r="M159" s="58" t="e">
        <f t="shared" si="25"/>
        <v>#VALUE!</v>
      </c>
      <c r="N159" s="58" t="e">
        <f ca="1">IF(ROUNDUP(IF(IF(IF(AND(設定!$D$8&lt;=L159,設定!$D$8&lt;J159),設定!$D$8,IF(AND(J159&lt;=L159,J159&lt;設定!$D$8),J159,IF(AND(L159&lt;=J159,J159&lt;設定!$D$8),J159,L159)))=0,設定!$D$8,IF(AND(設定!$D$8&lt;=L159,設定!$D$8&lt;J159),設定!$D$8,IF(AND(J159&lt;=L159,J159&lt;設定!$D$8),J159,IF(AND(L159&lt;=J159,J159&lt;設定!$D$8),J159,L159))))&lt;=H159,H159+1,IF(IF(AND(設定!$D$8&lt;=L159,設定!$D$8&lt;J159),設定!$D$8,IF(AND(J159&lt;=L159,J159&lt;設定!$D$8),J159,IF(AND(L159&lt;=J159,J159&lt;設定!$D$8),J159,L159)))=0,設定!$D$8,IF(AND(設定!$D$8&lt;=L159,設定!$D$8&lt;J159),設定!$D$8,IF(AND(J159&lt;=L159,J159&lt;設定!$D$8),J159,IF(AND(L159&lt;=J159,J159&lt;設定!$D$8),J159,L159))))),0)&gt;40,ROUNDUP(IF(IF(IF(AND(設定!$D$8&lt;=L159,設定!$D$8&lt;J159),設定!$D$8,IF(AND(J159&lt;=L159,J159&lt;設定!$D$8),J159,IF(AND(L159&lt;=J159,J159&lt;設定!$D$8),J159,L159)))=0,設定!$D$8,IF(AND(設定!$D$8&lt;=L159,設定!$D$8&lt;J159),設定!$D$8,IF(AND(J159&lt;=L159,J159&lt;設定!$D$8),J159,IF(AND(L159&lt;=J159,J159&lt;設定!$D$8),J159,L159))))&lt;=H159,H159+1,IF(IF(AND(設定!$D$8&lt;=L159,設定!$D$8&lt;J159),設定!$D$8,IF(AND(J159&lt;=L159,J159&lt;設定!$D$8),J159,IF(AND(L159&lt;=J159,J159&lt;設定!$D$8),J159,L159)))=0,設定!$D$8,IF(AND(設定!$D$8&lt;=L159,設定!$D$8&lt;J159),設定!$D$8,IF(AND(J159&lt;=L159,J159&lt;設定!$D$8),J159,IF(AND(L159&lt;=J159,J159&lt;設定!$D$8),J159,L159))))),0),40)</f>
        <v>#DIV/0!</v>
      </c>
      <c r="O159" s="55">
        <f>IF(G159="標準",設定!$C$4,G159)</f>
        <v>5</v>
      </c>
      <c r="P159" s="45">
        <f t="shared" si="26"/>
        <v>0</v>
      </c>
      <c r="Q159" s="14">
        <f t="shared" si="27"/>
        <v>0</v>
      </c>
      <c r="R159" s="23">
        <f t="shared" si="35"/>
        <v>0</v>
      </c>
      <c r="S159" s="12">
        <f t="shared" si="28"/>
        <v>0</v>
      </c>
      <c r="T159" s="23">
        <f t="shared" si="29"/>
        <v>0</v>
      </c>
      <c r="U159" s="13">
        <f t="shared" si="30"/>
        <v>0</v>
      </c>
      <c r="V159" s="104" t="str">
        <f>INDEX(商品!Q:Q,MATCH(キーワード!D159,商品!D:D,0),1)</f>
        <v>-</v>
      </c>
      <c r="W159" s="15">
        <f t="shared" si="31"/>
        <v>0</v>
      </c>
      <c r="X159" s="22">
        <f>SUMIFS(当月ワード!$J$3:$J$1000,当月ワード!$D$3:$D$1000,キーワード!$D159,当月ワード!$E$3:$E$1000,キーワード!$F159)</f>
        <v>0</v>
      </c>
      <c r="Y159" s="23">
        <f>SUMIFS(前月ワード!$J$3:$J$1000,前月ワード!$D$3:$D$1000,キーワード!$D159,前月ワード!$E$3:$E$1000,キーワード!$F159)</f>
        <v>0</v>
      </c>
      <c r="Z159" s="23">
        <f>SUMIFS(前々月ワード!$J$3:$J$1000,前々月ワード!$D$3:$D$1000,キーワード!$D159,前々月ワード!$E$3:$E$1000,キーワード!$F159)</f>
        <v>0</v>
      </c>
      <c r="AA159" s="22">
        <f>SUMIFS(当月ワード!$W$3:$W$1000,当月ワード!$D$3:$D$1000,キーワード!$D159,当月ワード!$E$3:$E$1000,キーワード!$F159)</f>
        <v>0</v>
      </c>
      <c r="AB159" s="23">
        <f>SUMIFS(前月ワード!$W$3:$W$1000,前月ワード!$D$3:$D$1000,キーワード!$D159,前月ワード!$E$3:$E$1000,キーワード!$F159)</f>
        <v>0</v>
      </c>
      <c r="AC159" s="23">
        <f>SUMIFS(前々月ワード!$W$3:$W$1000,前々月ワード!$D$3:$D$1000,キーワード!$D159,前々月ワード!$E$3:$E$1000,キーワード!$F159)</f>
        <v>0</v>
      </c>
      <c r="AD159" s="23">
        <f t="shared" si="32"/>
        <v>0</v>
      </c>
      <c r="AE159" s="23">
        <f t="shared" si="32"/>
        <v>0</v>
      </c>
      <c r="AF159" s="23">
        <f t="shared" si="32"/>
        <v>0</v>
      </c>
      <c r="AG159" s="22">
        <f>SUMIFS(当月ワード!$X$3:$X$1000,当月ワード!$D$3:$D$1000,キーワード!$D159,当月ワード!$E$3:$E$1000,キーワード!$F159)</f>
        <v>0</v>
      </c>
      <c r="AH159" s="23">
        <f>SUMIFS(前月ワード!$X$3:$X$1000,前月ワード!$D$3:$D$1000,キーワード!$D159,前月ワード!$E$3:$E$1000,キーワード!$F159)</f>
        <v>0</v>
      </c>
      <c r="AI159" s="23">
        <f>SUMIFS(前々月ワード!$X$3:$X$1000,前々月ワード!$D$3:$D$1000,キーワード!$D159,前々月ワード!$E$3:$E$1000,キーワード!$F159)</f>
        <v>0</v>
      </c>
      <c r="AJ159" s="22">
        <f>SUMIFS(当月ワード!$I$3:$I$1000,当月ワード!$D$3:$D$1000,キーワード!$D159,当月ワード!$E$3:$E$1000,キーワード!$F159)</f>
        <v>0</v>
      </c>
      <c r="AK159" s="23">
        <f>SUMIFS(前月ワード!$I$3:$I$1000,前月ワード!$D$3:$D$1000,キーワード!$D159,前月ワード!$E$3:$E$1000,キーワード!$F159)</f>
        <v>0</v>
      </c>
      <c r="AL159" s="23">
        <f>SUMIFS(前々月ワード!$I$3:$I$1000,前々月ワード!$D$3:$D$1000,キーワード!$D159,前々月ワード!$E$3:$E$1000,キーワード!$F159)</f>
        <v>0</v>
      </c>
      <c r="AM159" s="13">
        <f t="shared" si="33"/>
        <v>0</v>
      </c>
      <c r="AN159" s="13">
        <f t="shared" si="33"/>
        <v>0</v>
      </c>
      <c r="AO159" s="13">
        <f t="shared" si="33"/>
        <v>0</v>
      </c>
      <c r="AP159" s="16">
        <f t="shared" si="34"/>
        <v>0</v>
      </c>
      <c r="AQ159" s="16">
        <f t="shared" si="34"/>
        <v>0</v>
      </c>
      <c r="AR159" s="17">
        <f t="shared" si="34"/>
        <v>0</v>
      </c>
    </row>
    <row r="160" spans="3:44" ht="36.65" customHeight="1">
      <c r="C160" s="20">
        <v>155</v>
      </c>
      <c r="D160" s="53">
        <f>現状ワード設定!B157</f>
        <v>0</v>
      </c>
      <c r="E160" s="26" t="str">
        <f>IFERROR(_xlfn.XLOOKUP($D160,現状商品設定!B:B,現状商品設定!C:C,"-"),"-")</f>
        <v>-</v>
      </c>
      <c r="F160" s="56">
        <f>現状ワード設定!G157</f>
        <v>0</v>
      </c>
      <c r="G160" s="60" t="s">
        <v>46</v>
      </c>
      <c r="H160" s="47" t="str">
        <f>IFERROR(_xlfn.XLOOKUP(D160,商品!$D:$D,商品!$H:$H),"")</f>
        <v/>
      </c>
      <c r="I160" s="50" t="str">
        <f>IFERROR(_xlfn.XLOOKUP(D160&amp;F160,現状ワード設定!J:J,現状ワード設定!H:H),"")</f>
        <v/>
      </c>
      <c r="J160" s="47" t="str">
        <f>IFERROR(_xlfn.XLOOKUP(D160&amp;F160,現状ワード設定!J:J,現状ワード設定!I:I),"")</f>
        <v/>
      </c>
      <c r="K160" s="47" t="e">
        <f>IF(AND(T160&gt;=設定!$C$12,W160&gt;=O160),I160*(1+設定!$F$12),IF(AND(T160&gt;=設定!$C$13,W160&lt;O160),I160*(1+設定!$F$13),IF(AND(T160&lt;設定!$C$14,U160&gt;=設定!$E$14),I160*(1+設定!$F$14),IF(AND(T160&lt;設定!$C$15,U160&lt;設定!$E$15),I160*(1+設定!$F$15),"除外"))))</f>
        <v>#VALUE!</v>
      </c>
      <c r="L160" s="58" t="e">
        <f ca="1">IF(消化率!$I$5&lt;1,K160*消化率!$I$5,IF(U160*V160/(K160*消化率!$I$5)&gt;O160,K160*消化率!$I$5,M160))</f>
        <v>#DIV/0!</v>
      </c>
      <c r="M160" s="58" t="e">
        <f t="shared" si="25"/>
        <v>#VALUE!</v>
      </c>
      <c r="N160" s="58" t="e">
        <f ca="1">IF(ROUNDUP(IF(IF(IF(AND(設定!$D$8&lt;=L160,設定!$D$8&lt;J160),設定!$D$8,IF(AND(J160&lt;=L160,J160&lt;設定!$D$8),J160,IF(AND(L160&lt;=J160,J160&lt;設定!$D$8),J160,L160)))=0,設定!$D$8,IF(AND(設定!$D$8&lt;=L160,設定!$D$8&lt;J160),設定!$D$8,IF(AND(J160&lt;=L160,J160&lt;設定!$D$8),J160,IF(AND(L160&lt;=J160,J160&lt;設定!$D$8),J160,L160))))&lt;=H160,H160+1,IF(IF(AND(設定!$D$8&lt;=L160,設定!$D$8&lt;J160),設定!$D$8,IF(AND(J160&lt;=L160,J160&lt;設定!$D$8),J160,IF(AND(L160&lt;=J160,J160&lt;設定!$D$8),J160,L160)))=0,設定!$D$8,IF(AND(設定!$D$8&lt;=L160,設定!$D$8&lt;J160),設定!$D$8,IF(AND(J160&lt;=L160,J160&lt;設定!$D$8),J160,IF(AND(L160&lt;=J160,J160&lt;設定!$D$8),J160,L160))))),0)&gt;40,ROUNDUP(IF(IF(IF(AND(設定!$D$8&lt;=L160,設定!$D$8&lt;J160),設定!$D$8,IF(AND(J160&lt;=L160,J160&lt;設定!$D$8),J160,IF(AND(L160&lt;=J160,J160&lt;設定!$D$8),J160,L160)))=0,設定!$D$8,IF(AND(設定!$D$8&lt;=L160,設定!$D$8&lt;J160),設定!$D$8,IF(AND(J160&lt;=L160,J160&lt;設定!$D$8),J160,IF(AND(L160&lt;=J160,J160&lt;設定!$D$8),J160,L160))))&lt;=H160,H160+1,IF(IF(AND(設定!$D$8&lt;=L160,設定!$D$8&lt;J160),設定!$D$8,IF(AND(J160&lt;=L160,J160&lt;設定!$D$8),J160,IF(AND(L160&lt;=J160,J160&lt;設定!$D$8),J160,L160)))=0,設定!$D$8,IF(AND(設定!$D$8&lt;=L160,設定!$D$8&lt;J160),設定!$D$8,IF(AND(J160&lt;=L160,J160&lt;設定!$D$8),J160,IF(AND(L160&lt;=J160,J160&lt;設定!$D$8),J160,L160))))),0),40)</f>
        <v>#DIV/0!</v>
      </c>
      <c r="O160" s="55">
        <f>IF(G160="標準",設定!$C$4,G160)</f>
        <v>5</v>
      </c>
      <c r="P160" s="45">
        <f t="shared" si="26"/>
        <v>0</v>
      </c>
      <c r="Q160" s="14">
        <f t="shared" si="27"/>
        <v>0</v>
      </c>
      <c r="R160" s="23">
        <f t="shared" si="35"/>
        <v>0</v>
      </c>
      <c r="S160" s="12">
        <f t="shared" si="28"/>
        <v>0</v>
      </c>
      <c r="T160" s="23">
        <f t="shared" si="29"/>
        <v>0</v>
      </c>
      <c r="U160" s="13">
        <f t="shared" si="30"/>
        <v>0</v>
      </c>
      <c r="V160" s="104" t="str">
        <f>INDEX(商品!Q:Q,MATCH(キーワード!D160,商品!D:D,0),1)</f>
        <v>-</v>
      </c>
      <c r="W160" s="15">
        <f t="shared" si="31"/>
        <v>0</v>
      </c>
      <c r="X160" s="22">
        <f>SUMIFS(当月ワード!$J$3:$J$1000,当月ワード!$D$3:$D$1000,キーワード!$D160,当月ワード!$E$3:$E$1000,キーワード!$F160)</f>
        <v>0</v>
      </c>
      <c r="Y160" s="23">
        <f>SUMIFS(前月ワード!$J$3:$J$1000,前月ワード!$D$3:$D$1000,キーワード!$D160,前月ワード!$E$3:$E$1000,キーワード!$F160)</f>
        <v>0</v>
      </c>
      <c r="Z160" s="23">
        <f>SUMIFS(前々月ワード!$J$3:$J$1000,前々月ワード!$D$3:$D$1000,キーワード!$D160,前々月ワード!$E$3:$E$1000,キーワード!$F160)</f>
        <v>0</v>
      </c>
      <c r="AA160" s="22">
        <f>SUMIFS(当月ワード!$W$3:$W$1000,当月ワード!$D$3:$D$1000,キーワード!$D160,当月ワード!$E$3:$E$1000,キーワード!$F160)</f>
        <v>0</v>
      </c>
      <c r="AB160" s="23">
        <f>SUMIFS(前月ワード!$W$3:$W$1000,前月ワード!$D$3:$D$1000,キーワード!$D160,前月ワード!$E$3:$E$1000,キーワード!$F160)</f>
        <v>0</v>
      </c>
      <c r="AC160" s="23">
        <f>SUMIFS(前々月ワード!$W$3:$W$1000,前々月ワード!$D$3:$D$1000,キーワード!$D160,前々月ワード!$E$3:$E$1000,キーワード!$F160)</f>
        <v>0</v>
      </c>
      <c r="AD160" s="23">
        <f t="shared" si="32"/>
        <v>0</v>
      </c>
      <c r="AE160" s="23">
        <f t="shared" si="32"/>
        <v>0</v>
      </c>
      <c r="AF160" s="23">
        <f t="shared" si="32"/>
        <v>0</v>
      </c>
      <c r="AG160" s="22">
        <f>SUMIFS(当月ワード!$X$3:$X$1000,当月ワード!$D$3:$D$1000,キーワード!$D160,当月ワード!$E$3:$E$1000,キーワード!$F160)</f>
        <v>0</v>
      </c>
      <c r="AH160" s="23">
        <f>SUMIFS(前月ワード!$X$3:$X$1000,前月ワード!$D$3:$D$1000,キーワード!$D160,前月ワード!$E$3:$E$1000,キーワード!$F160)</f>
        <v>0</v>
      </c>
      <c r="AI160" s="23">
        <f>SUMIFS(前々月ワード!$X$3:$X$1000,前々月ワード!$D$3:$D$1000,キーワード!$D160,前々月ワード!$E$3:$E$1000,キーワード!$F160)</f>
        <v>0</v>
      </c>
      <c r="AJ160" s="22">
        <f>SUMIFS(当月ワード!$I$3:$I$1000,当月ワード!$D$3:$D$1000,キーワード!$D160,当月ワード!$E$3:$E$1000,キーワード!$F160)</f>
        <v>0</v>
      </c>
      <c r="AK160" s="23">
        <f>SUMIFS(前月ワード!$I$3:$I$1000,前月ワード!$D$3:$D$1000,キーワード!$D160,前月ワード!$E$3:$E$1000,キーワード!$F160)</f>
        <v>0</v>
      </c>
      <c r="AL160" s="23">
        <f>SUMIFS(前々月ワード!$I$3:$I$1000,前々月ワード!$D$3:$D$1000,キーワード!$D160,前々月ワード!$E$3:$E$1000,キーワード!$F160)</f>
        <v>0</v>
      </c>
      <c r="AM160" s="13">
        <f t="shared" si="33"/>
        <v>0</v>
      </c>
      <c r="AN160" s="13">
        <f t="shared" si="33"/>
        <v>0</v>
      </c>
      <c r="AO160" s="13">
        <f t="shared" si="33"/>
        <v>0</v>
      </c>
      <c r="AP160" s="16">
        <f t="shared" si="34"/>
        <v>0</v>
      </c>
      <c r="AQ160" s="16">
        <f t="shared" si="34"/>
        <v>0</v>
      </c>
      <c r="AR160" s="17">
        <f t="shared" si="34"/>
        <v>0</v>
      </c>
    </row>
    <row r="161" spans="3:44" ht="36.65" customHeight="1">
      <c r="C161" s="20">
        <v>156</v>
      </c>
      <c r="D161" s="53">
        <f>現状ワード設定!B158</f>
        <v>0</v>
      </c>
      <c r="E161" s="26" t="str">
        <f>IFERROR(_xlfn.XLOOKUP($D161,現状商品設定!B:B,現状商品設定!C:C,"-"),"-")</f>
        <v>-</v>
      </c>
      <c r="F161" s="56">
        <f>現状ワード設定!G158</f>
        <v>0</v>
      </c>
      <c r="G161" s="60" t="s">
        <v>46</v>
      </c>
      <c r="H161" s="47" t="str">
        <f>IFERROR(_xlfn.XLOOKUP(D161,商品!$D:$D,商品!$H:$H),"")</f>
        <v/>
      </c>
      <c r="I161" s="50" t="str">
        <f>IFERROR(_xlfn.XLOOKUP(D161&amp;F161,現状ワード設定!J:J,現状ワード設定!H:H),"")</f>
        <v/>
      </c>
      <c r="J161" s="47" t="str">
        <f>IFERROR(_xlfn.XLOOKUP(D161&amp;F161,現状ワード設定!J:J,現状ワード設定!I:I),"")</f>
        <v/>
      </c>
      <c r="K161" s="47" t="e">
        <f>IF(AND(T161&gt;=設定!$C$12,W161&gt;=O161),I161*(1+設定!$F$12),IF(AND(T161&gt;=設定!$C$13,W161&lt;O161),I161*(1+設定!$F$13),IF(AND(T161&lt;設定!$C$14,U161&gt;=設定!$E$14),I161*(1+設定!$F$14),IF(AND(T161&lt;設定!$C$15,U161&lt;設定!$E$15),I161*(1+設定!$F$15),"除外"))))</f>
        <v>#VALUE!</v>
      </c>
      <c r="L161" s="58" t="e">
        <f ca="1">IF(消化率!$I$5&lt;1,K161*消化率!$I$5,IF(U161*V161/(K161*消化率!$I$5)&gt;O161,K161*消化率!$I$5,M161))</f>
        <v>#DIV/0!</v>
      </c>
      <c r="M161" s="58" t="e">
        <f t="shared" si="25"/>
        <v>#VALUE!</v>
      </c>
      <c r="N161" s="58" t="e">
        <f ca="1">IF(ROUNDUP(IF(IF(IF(AND(設定!$D$8&lt;=L161,設定!$D$8&lt;J161),設定!$D$8,IF(AND(J161&lt;=L161,J161&lt;設定!$D$8),J161,IF(AND(L161&lt;=J161,J161&lt;設定!$D$8),J161,L161)))=0,設定!$D$8,IF(AND(設定!$D$8&lt;=L161,設定!$D$8&lt;J161),設定!$D$8,IF(AND(J161&lt;=L161,J161&lt;設定!$D$8),J161,IF(AND(L161&lt;=J161,J161&lt;設定!$D$8),J161,L161))))&lt;=H161,H161+1,IF(IF(AND(設定!$D$8&lt;=L161,設定!$D$8&lt;J161),設定!$D$8,IF(AND(J161&lt;=L161,J161&lt;設定!$D$8),J161,IF(AND(L161&lt;=J161,J161&lt;設定!$D$8),J161,L161)))=0,設定!$D$8,IF(AND(設定!$D$8&lt;=L161,設定!$D$8&lt;J161),設定!$D$8,IF(AND(J161&lt;=L161,J161&lt;設定!$D$8),J161,IF(AND(L161&lt;=J161,J161&lt;設定!$D$8),J161,L161))))),0)&gt;40,ROUNDUP(IF(IF(IF(AND(設定!$D$8&lt;=L161,設定!$D$8&lt;J161),設定!$D$8,IF(AND(J161&lt;=L161,J161&lt;設定!$D$8),J161,IF(AND(L161&lt;=J161,J161&lt;設定!$D$8),J161,L161)))=0,設定!$D$8,IF(AND(設定!$D$8&lt;=L161,設定!$D$8&lt;J161),設定!$D$8,IF(AND(J161&lt;=L161,J161&lt;設定!$D$8),J161,IF(AND(L161&lt;=J161,J161&lt;設定!$D$8),J161,L161))))&lt;=H161,H161+1,IF(IF(AND(設定!$D$8&lt;=L161,設定!$D$8&lt;J161),設定!$D$8,IF(AND(J161&lt;=L161,J161&lt;設定!$D$8),J161,IF(AND(L161&lt;=J161,J161&lt;設定!$D$8),J161,L161)))=0,設定!$D$8,IF(AND(設定!$D$8&lt;=L161,設定!$D$8&lt;J161),設定!$D$8,IF(AND(J161&lt;=L161,J161&lt;設定!$D$8),J161,IF(AND(L161&lt;=J161,J161&lt;設定!$D$8),J161,L161))))),0),40)</f>
        <v>#DIV/0!</v>
      </c>
      <c r="O161" s="55">
        <f>IF(G161="標準",設定!$C$4,G161)</f>
        <v>5</v>
      </c>
      <c r="P161" s="45">
        <f t="shared" si="26"/>
        <v>0</v>
      </c>
      <c r="Q161" s="14">
        <f t="shared" si="27"/>
        <v>0</v>
      </c>
      <c r="R161" s="23">
        <f t="shared" si="35"/>
        <v>0</v>
      </c>
      <c r="S161" s="12">
        <f t="shared" si="28"/>
        <v>0</v>
      </c>
      <c r="T161" s="23">
        <f t="shared" si="29"/>
        <v>0</v>
      </c>
      <c r="U161" s="13">
        <f t="shared" si="30"/>
        <v>0</v>
      </c>
      <c r="V161" s="104" t="str">
        <f>INDEX(商品!Q:Q,MATCH(キーワード!D161,商品!D:D,0),1)</f>
        <v>-</v>
      </c>
      <c r="W161" s="15">
        <f t="shared" si="31"/>
        <v>0</v>
      </c>
      <c r="X161" s="22">
        <f>SUMIFS(当月ワード!$J$3:$J$1000,当月ワード!$D$3:$D$1000,キーワード!$D161,当月ワード!$E$3:$E$1000,キーワード!$F161)</f>
        <v>0</v>
      </c>
      <c r="Y161" s="23">
        <f>SUMIFS(前月ワード!$J$3:$J$1000,前月ワード!$D$3:$D$1000,キーワード!$D161,前月ワード!$E$3:$E$1000,キーワード!$F161)</f>
        <v>0</v>
      </c>
      <c r="Z161" s="23">
        <f>SUMIFS(前々月ワード!$J$3:$J$1000,前々月ワード!$D$3:$D$1000,キーワード!$D161,前々月ワード!$E$3:$E$1000,キーワード!$F161)</f>
        <v>0</v>
      </c>
      <c r="AA161" s="22">
        <f>SUMIFS(当月ワード!$W$3:$W$1000,当月ワード!$D$3:$D$1000,キーワード!$D161,当月ワード!$E$3:$E$1000,キーワード!$F161)</f>
        <v>0</v>
      </c>
      <c r="AB161" s="23">
        <f>SUMIFS(前月ワード!$W$3:$W$1000,前月ワード!$D$3:$D$1000,キーワード!$D161,前月ワード!$E$3:$E$1000,キーワード!$F161)</f>
        <v>0</v>
      </c>
      <c r="AC161" s="23">
        <f>SUMIFS(前々月ワード!$W$3:$W$1000,前々月ワード!$D$3:$D$1000,キーワード!$D161,前々月ワード!$E$3:$E$1000,キーワード!$F161)</f>
        <v>0</v>
      </c>
      <c r="AD161" s="23">
        <f t="shared" si="32"/>
        <v>0</v>
      </c>
      <c r="AE161" s="23">
        <f t="shared" si="32"/>
        <v>0</v>
      </c>
      <c r="AF161" s="23">
        <f t="shared" si="32"/>
        <v>0</v>
      </c>
      <c r="AG161" s="22">
        <f>SUMIFS(当月ワード!$X$3:$X$1000,当月ワード!$D$3:$D$1000,キーワード!$D161,当月ワード!$E$3:$E$1000,キーワード!$F161)</f>
        <v>0</v>
      </c>
      <c r="AH161" s="23">
        <f>SUMIFS(前月ワード!$X$3:$X$1000,前月ワード!$D$3:$D$1000,キーワード!$D161,前月ワード!$E$3:$E$1000,キーワード!$F161)</f>
        <v>0</v>
      </c>
      <c r="AI161" s="23">
        <f>SUMIFS(前々月ワード!$X$3:$X$1000,前々月ワード!$D$3:$D$1000,キーワード!$D161,前々月ワード!$E$3:$E$1000,キーワード!$F161)</f>
        <v>0</v>
      </c>
      <c r="AJ161" s="22">
        <f>SUMIFS(当月ワード!$I$3:$I$1000,当月ワード!$D$3:$D$1000,キーワード!$D161,当月ワード!$E$3:$E$1000,キーワード!$F161)</f>
        <v>0</v>
      </c>
      <c r="AK161" s="23">
        <f>SUMIFS(前月ワード!$I$3:$I$1000,前月ワード!$D$3:$D$1000,キーワード!$D161,前月ワード!$E$3:$E$1000,キーワード!$F161)</f>
        <v>0</v>
      </c>
      <c r="AL161" s="23">
        <f>SUMIFS(前々月ワード!$I$3:$I$1000,前々月ワード!$D$3:$D$1000,キーワード!$D161,前々月ワード!$E$3:$E$1000,キーワード!$F161)</f>
        <v>0</v>
      </c>
      <c r="AM161" s="13">
        <f t="shared" si="33"/>
        <v>0</v>
      </c>
      <c r="AN161" s="13">
        <f t="shared" si="33"/>
        <v>0</v>
      </c>
      <c r="AO161" s="13">
        <f t="shared" si="33"/>
        <v>0</v>
      </c>
      <c r="AP161" s="16">
        <f t="shared" si="34"/>
        <v>0</v>
      </c>
      <c r="AQ161" s="16">
        <f t="shared" si="34"/>
        <v>0</v>
      </c>
      <c r="AR161" s="17">
        <f t="shared" si="34"/>
        <v>0</v>
      </c>
    </row>
    <row r="162" spans="3:44" ht="36.65" customHeight="1">
      <c r="C162" s="20">
        <v>157</v>
      </c>
      <c r="D162" s="53">
        <f>現状ワード設定!B159</f>
        <v>0</v>
      </c>
      <c r="E162" s="26" t="str">
        <f>IFERROR(_xlfn.XLOOKUP($D162,現状商品設定!B:B,現状商品設定!C:C,"-"),"-")</f>
        <v>-</v>
      </c>
      <c r="F162" s="56">
        <f>現状ワード設定!G159</f>
        <v>0</v>
      </c>
      <c r="G162" s="60" t="s">
        <v>46</v>
      </c>
      <c r="H162" s="47" t="str">
        <f>IFERROR(_xlfn.XLOOKUP(D162,商品!$D:$D,商品!$H:$H),"")</f>
        <v/>
      </c>
      <c r="I162" s="50" t="str">
        <f>IFERROR(_xlfn.XLOOKUP(D162&amp;F162,現状ワード設定!J:J,現状ワード設定!H:H),"")</f>
        <v/>
      </c>
      <c r="J162" s="47" t="str">
        <f>IFERROR(_xlfn.XLOOKUP(D162&amp;F162,現状ワード設定!J:J,現状ワード設定!I:I),"")</f>
        <v/>
      </c>
      <c r="K162" s="47" t="e">
        <f>IF(AND(T162&gt;=設定!$C$12,W162&gt;=O162),I162*(1+設定!$F$12),IF(AND(T162&gt;=設定!$C$13,W162&lt;O162),I162*(1+設定!$F$13),IF(AND(T162&lt;設定!$C$14,U162&gt;=設定!$E$14),I162*(1+設定!$F$14),IF(AND(T162&lt;設定!$C$15,U162&lt;設定!$E$15),I162*(1+設定!$F$15),"除外"))))</f>
        <v>#VALUE!</v>
      </c>
      <c r="L162" s="58" t="e">
        <f ca="1">IF(消化率!$I$5&lt;1,K162*消化率!$I$5,IF(U162*V162/(K162*消化率!$I$5)&gt;O162,K162*消化率!$I$5,M162))</f>
        <v>#DIV/0!</v>
      </c>
      <c r="M162" s="58" t="e">
        <f t="shared" si="25"/>
        <v>#VALUE!</v>
      </c>
      <c r="N162" s="58" t="e">
        <f ca="1">IF(ROUNDUP(IF(IF(IF(AND(設定!$D$8&lt;=L162,設定!$D$8&lt;J162),設定!$D$8,IF(AND(J162&lt;=L162,J162&lt;設定!$D$8),J162,IF(AND(L162&lt;=J162,J162&lt;設定!$D$8),J162,L162)))=0,設定!$D$8,IF(AND(設定!$D$8&lt;=L162,設定!$D$8&lt;J162),設定!$D$8,IF(AND(J162&lt;=L162,J162&lt;設定!$D$8),J162,IF(AND(L162&lt;=J162,J162&lt;設定!$D$8),J162,L162))))&lt;=H162,H162+1,IF(IF(AND(設定!$D$8&lt;=L162,設定!$D$8&lt;J162),設定!$D$8,IF(AND(J162&lt;=L162,J162&lt;設定!$D$8),J162,IF(AND(L162&lt;=J162,J162&lt;設定!$D$8),J162,L162)))=0,設定!$D$8,IF(AND(設定!$D$8&lt;=L162,設定!$D$8&lt;J162),設定!$D$8,IF(AND(J162&lt;=L162,J162&lt;設定!$D$8),J162,IF(AND(L162&lt;=J162,J162&lt;設定!$D$8),J162,L162))))),0)&gt;40,ROUNDUP(IF(IF(IF(AND(設定!$D$8&lt;=L162,設定!$D$8&lt;J162),設定!$D$8,IF(AND(J162&lt;=L162,J162&lt;設定!$D$8),J162,IF(AND(L162&lt;=J162,J162&lt;設定!$D$8),J162,L162)))=0,設定!$D$8,IF(AND(設定!$D$8&lt;=L162,設定!$D$8&lt;J162),設定!$D$8,IF(AND(J162&lt;=L162,J162&lt;設定!$D$8),J162,IF(AND(L162&lt;=J162,J162&lt;設定!$D$8),J162,L162))))&lt;=H162,H162+1,IF(IF(AND(設定!$D$8&lt;=L162,設定!$D$8&lt;J162),設定!$D$8,IF(AND(J162&lt;=L162,J162&lt;設定!$D$8),J162,IF(AND(L162&lt;=J162,J162&lt;設定!$D$8),J162,L162)))=0,設定!$D$8,IF(AND(設定!$D$8&lt;=L162,設定!$D$8&lt;J162),設定!$D$8,IF(AND(J162&lt;=L162,J162&lt;設定!$D$8),J162,IF(AND(L162&lt;=J162,J162&lt;設定!$D$8),J162,L162))))),0),40)</f>
        <v>#DIV/0!</v>
      </c>
      <c r="O162" s="55">
        <f>IF(G162="標準",設定!$C$4,G162)</f>
        <v>5</v>
      </c>
      <c r="P162" s="45">
        <f t="shared" si="26"/>
        <v>0</v>
      </c>
      <c r="Q162" s="14">
        <f t="shared" si="27"/>
        <v>0</v>
      </c>
      <c r="R162" s="23">
        <f t="shared" si="35"/>
        <v>0</v>
      </c>
      <c r="S162" s="12">
        <f t="shared" si="28"/>
        <v>0</v>
      </c>
      <c r="T162" s="23">
        <f t="shared" si="29"/>
        <v>0</v>
      </c>
      <c r="U162" s="13">
        <f t="shared" si="30"/>
        <v>0</v>
      </c>
      <c r="V162" s="104" t="str">
        <f>INDEX(商品!Q:Q,MATCH(キーワード!D162,商品!D:D,0),1)</f>
        <v>-</v>
      </c>
      <c r="W162" s="15">
        <f t="shared" si="31"/>
        <v>0</v>
      </c>
      <c r="X162" s="22">
        <f>SUMIFS(当月ワード!$J$3:$J$1000,当月ワード!$D$3:$D$1000,キーワード!$D162,当月ワード!$E$3:$E$1000,キーワード!$F162)</f>
        <v>0</v>
      </c>
      <c r="Y162" s="23">
        <f>SUMIFS(前月ワード!$J$3:$J$1000,前月ワード!$D$3:$D$1000,キーワード!$D162,前月ワード!$E$3:$E$1000,キーワード!$F162)</f>
        <v>0</v>
      </c>
      <c r="Z162" s="23">
        <f>SUMIFS(前々月ワード!$J$3:$J$1000,前々月ワード!$D$3:$D$1000,キーワード!$D162,前々月ワード!$E$3:$E$1000,キーワード!$F162)</f>
        <v>0</v>
      </c>
      <c r="AA162" s="22">
        <f>SUMIFS(当月ワード!$W$3:$W$1000,当月ワード!$D$3:$D$1000,キーワード!$D162,当月ワード!$E$3:$E$1000,キーワード!$F162)</f>
        <v>0</v>
      </c>
      <c r="AB162" s="23">
        <f>SUMIFS(前月ワード!$W$3:$W$1000,前月ワード!$D$3:$D$1000,キーワード!$D162,前月ワード!$E$3:$E$1000,キーワード!$F162)</f>
        <v>0</v>
      </c>
      <c r="AC162" s="23">
        <f>SUMIFS(前々月ワード!$W$3:$W$1000,前々月ワード!$D$3:$D$1000,キーワード!$D162,前々月ワード!$E$3:$E$1000,キーワード!$F162)</f>
        <v>0</v>
      </c>
      <c r="AD162" s="23">
        <f t="shared" si="32"/>
        <v>0</v>
      </c>
      <c r="AE162" s="23">
        <f t="shared" si="32"/>
        <v>0</v>
      </c>
      <c r="AF162" s="23">
        <f t="shared" si="32"/>
        <v>0</v>
      </c>
      <c r="AG162" s="22">
        <f>SUMIFS(当月ワード!$X$3:$X$1000,当月ワード!$D$3:$D$1000,キーワード!$D162,当月ワード!$E$3:$E$1000,キーワード!$F162)</f>
        <v>0</v>
      </c>
      <c r="AH162" s="23">
        <f>SUMIFS(前月ワード!$X$3:$X$1000,前月ワード!$D$3:$D$1000,キーワード!$D162,前月ワード!$E$3:$E$1000,キーワード!$F162)</f>
        <v>0</v>
      </c>
      <c r="AI162" s="23">
        <f>SUMIFS(前々月ワード!$X$3:$X$1000,前々月ワード!$D$3:$D$1000,キーワード!$D162,前々月ワード!$E$3:$E$1000,キーワード!$F162)</f>
        <v>0</v>
      </c>
      <c r="AJ162" s="22">
        <f>SUMIFS(当月ワード!$I$3:$I$1000,当月ワード!$D$3:$D$1000,キーワード!$D162,当月ワード!$E$3:$E$1000,キーワード!$F162)</f>
        <v>0</v>
      </c>
      <c r="AK162" s="23">
        <f>SUMIFS(前月ワード!$I$3:$I$1000,前月ワード!$D$3:$D$1000,キーワード!$D162,前月ワード!$E$3:$E$1000,キーワード!$F162)</f>
        <v>0</v>
      </c>
      <c r="AL162" s="23">
        <f>SUMIFS(前々月ワード!$I$3:$I$1000,前々月ワード!$D$3:$D$1000,キーワード!$D162,前々月ワード!$E$3:$E$1000,キーワード!$F162)</f>
        <v>0</v>
      </c>
      <c r="AM162" s="13">
        <f t="shared" si="33"/>
        <v>0</v>
      </c>
      <c r="AN162" s="13">
        <f t="shared" si="33"/>
        <v>0</v>
      </c>
      <c r="AO162" s="13">
        <f t="shared" si="33"/>
        <v>0</v>
      </c>
      <c r="AP162" s="16">
        <f t="shared" si="34"/>
        <v>0</v>
      </c>
      <c r="AQ162" s="16">
        <f t="shared" si="34"/>
        <v>0</v>
      </c>
      <c r="AR162" s="17">
        <f t="shared" si="34"/>
        <v>0</v>
      </c>
    </row>
    <row r="163" spans="3:44" ht="36.65" customHeight="1">
      <c r="C163" s="20">
        <v>158</v>
      </c>
      <c r="D163" s="53">
        <f>現状ワード設定!B160</f>
        <v>0</v>
      </c>
      <c r="E163" s="26" t="str">
        <f>IFERROR(_xlfn.XLOOKUP($D163,現状商品設定!B:B,現状商品設定!C:C,"-"),"-")</f>
        <v>-</v>
      </c>
      <c r="F163" s="56">
        <f>現状ワード設定!G160</f>
        <v>0</v>
      </c>
      <c r="G163" s="60" t="s">
        <v>46</v>
      </c>
      <c r="H163" s="47" t="str">
        <f>IFERROR(_xlfn.XLOOKUP(D163,商品!$D:$D,商品!$H:$H),"")</f>
        <v/>
      </c>
      <c r="I163" s="50" t="str">
        <f>IFERROR(_xlfn.XLOOKUP(D163&amp;F163,現状ワード設定!J:J,現状ワード設定!H:H),"")</f>
        <v/>
      </c>
      <c r="J163" s="47" t="str">
        <f>IFERROR(_xlfn.XLOOKUP(D163&amp;F163,現状ワード設定!J:J,現状ワード設定!I:I),"")</f>
        <v/>
      </c>
      <c r="K163" s="47" t="e">
        <f>IF(AND(T163&gt;=設定!$C$12,W163&gt;=O163),I163*(1+設定!$F$12),IF(AND(T163&gt;=設定!$C$13,W163&lt;O163),I163*(1+設定!$F$13),IF(AND(T163&lt;設定!$C$14,U163&gt;=設定!$E$14),I163*(1+設定!$F$14),IF(AND(T163&lt;設定!$C$15,U163&lt;設定!$E$15),I163*(1+設定!$F$15),"除外"))))</f>
        <v>#VALUE!</v>
      </c>
      <c r="L163" s="58" t="e">
        <f ca="1">IF(消化率!$I$5&lt;1,K163*消化率!$I$5,IF(U163*V163/(K163*消化率!$I$5)&gt;O163,K163*消化率!$I$5,M163))</f>
        <v>#DIV/0!</v>
      </c>
      <c r="M163" s="58" t="e">
        <f t="shared" si="25"/>
        <v>#VALUE!</v>
      </c>
      <c r="N163" s="58" t="e">
        <f ca="1">IF(ROUNDUP(IF(IF(IF(AND(設定!$D$8&lt;=L163,設定!$D$8&lt;J163),設定!$D$8,IF(AND(J163&lt;=L163,J163&lt;設定!$D$8),J163,IF(AND(L163&lt;=J163,J163&lt;設定!$D$8),J163,L163)))=0,設定!$D$8,IF(AND(設定!$D$8&lt;=L163,設定!$D$8&lt;J163),設定!$D$8,IF(AND(J163&lt;=L163,J163&lt;設定!$D$8),J163,IF(AND(L163&lt;=J163,J163&lt;設定!$D$8),J163,L163))))&lt;=H163,H163+1,IF(IF(AND(設定!$D$8&lt;=L163,設定!$D$8&lt;J163),設定!$D$8,IF(AND(J163&lt;=L163,J163&lt;設定!$D$8),J163,IF(AND(L163&lt;=J163,J163&lt;設定!$D$8),J163,L163)))=0,設定!$D$8,IF(AND(設定!$D$8&lt;=L163,設定!$D$8&lt;J163),設定!$D$8,IF(AND(J163&lt;=L163,J163&lt;設定!$D$8),J163,IF(AND(L163&lt;=J163,J163&lt;設定!$D$8),J163,L163))))),0)&gt;40,ROUNDUP(IF(IF(IF(AND(設定!$D$8&lt;=L163,設定!$D$8&lt;J163),設定!$D$8,IF(AND(J163&lt;=L163,J163&lt;設定!$D$8),J163,IF(AND(L163&lt;=J163,J163&lt;設定!$D$8),J163,L163)))=0,設定!$D$8,IF(AND(設定!$D$8&lt;=L163,設定!$D$8&lt;J163),設定!$D$8,IF(AND(J163&lt;=L163,J163&lt;設定!$D$8),J163,IF(AND(L163&lt;=J163,J163&lt;設定!$D$8),J163,L163))))&lt;=H163,H163+1,IF(IF(AND(設定!$D$8&lt;=L163,設定!$D$8&lt;J163),設定!$D$8,IF(AND(J163&lt;=L163,J163&lt;設定!$D$8),J163,IF(AND(L163&lt;=J163,J163&lt;設定!$D$8),J163,L163)))=0,設定!$D$8,IF(AND(設定!$D$8&lt;=L163,設定!$D$8&lt;J163),設定!$D$8,IF(AND(J163&lt;=L163,J163&lt;設定!$D$8),J163,IF(AND(L163&lt;=J163,J163&lt;設定!$D$8),J163,L163))))),0),40)</f>
        <v>#DIV/0!</v>
      </c>
      <c r="O163" s="55">
        <f>IF(G163="標準",設定!$C$4,G163)</f>
        <v>5</v>
      </c>
      <c r="P163" s="45">
        <f t="shared" si="26"/>
        <v>0</v>
      </c>
      <c r="Q163" s="14">
        <f t="shared" si="27"/>
        <v>0</v>
      </c>
      <c r="R163" s="23">
        <f t="shared" si="35"/>
        <v>0</v>
      </c>
      <c r="S163" s="12">
        <f t="shared" si="28"/>
        <v>0</v>
      </c>
      <c r="T163" s="23">
        <f t="shared" si="29"/>
        <v>0</v>
      </c>
      <c r="U163" s="13">
        <f t="shared" si="30"/>
        <v>0</v>
      </c>
      <c r="V163" s="104" t="str">
        <f>INDEX(商品!Q:Q,MATCH(キーワード!D163,商品!D:D,0),1)</f>
        <v>-</v>
      </c>
      <c r="W163" s="15">
        <f t="shared" si="31"/>
        <v>0</v>
      </c>
      <c r="X163" s="22">
        <f>SUMIFS(当月ワード!$J$3:$J$1000,当月ワード!$D$3:$D$1000,キーワード!$D163,当月ワード!$E$3:$E$1000,キーワード!$F163)</f>
        <v>0</v>
      </c>
      <c r="Y163" s="23">
        <f>SUMIFS(前月ワード!$J$3:$J$1000,前月ワード!$D$3:$D$1000,キーワード!$D163,前月ワード!$E$3:$E$1000,キーワード!$F163)</f>
        <v>0</v>
      </c>
      <c r="Z163" s="23">
        <f>SUMIFS(前々月ワード!$J$3:$J$1000,前々月ワード!$D$3:$D$1000,キーワード!$D163,前々月ワード!$E$3:$E$1000,キーワード!$F163)</f>
        <v>0</v>
      </c>
      <c r="AA163" s="22">
        <f>SUMIFS(当月ワード!$W$3:$W$1000,当月ワード!$D$3:$D$1000,キーワード!$D163,当月ワード!$E$3:$E$1000,キーワード!$F163)</f>
        <v>0</v>
      </c>
      <c r="AB163" s="23">
        <f>SUMIFS(前月ワード!$W$3:$W$1000,前月ワード!$D$3:$D$1000,キーワード!$D163,前月ワード!$E$3:$E$1000,キーワード!$F163)</f>
        <v>0</v>
      </c>
      <c r="AC163" s="23">
        <f>SUMIFS(前々月ワード!$W$3:$W$1000,前々月ワード!$D$3:$D$1000,キーワード!$D163,前々月ワード!$E$3:$E$1000,キーワード!$F163)</f>
        <v>0</v>
      </c>
      <c r="AD163" s="23">
        <f t="shared" si="32"/>
        <v>0</v>
      </c>
      <c r="AE163" s="23">
        <f t="shared" si="32"/>
        <v>0</v>
      </c>
      <c r="AF163" s="23">
        <f t="shared" si="32"/>
        <v>0</v>
      </c>
      <c r="AG163" s="22">
        <f>SUMIFS(当月ワード!$X$3:$X$1000,当月ワード!$D$3:$D$1000,キーワード!$D163,当月ワード!$E$3:$E$1000,キーワード!$F163)</f>
        <v>0</v>
      </c>
      <c r="AH163" s="23">
        <f>SUMIFS(前月ワード!$X$3:$X$1000,前月ワード!$D$3:$D$1000,キーワード!$D163,前月ワード!$E$3:$E$1000,キーワード!$F163)</f>
        <v>0</v>
      </c>
      <c r="AI163" s="23">
        <f>SUMIFS(前々月ワード!$X$3:$X$1000,前々月ワード!$D$3:$D$1000,キーワード!$D163,前々月ワード!$E$3:$E$1000,キーワード!$F163)</f>
        <v>0</v>
      </c>
      <c r="AJ163" s="22">
        <f>SUMIFS(当月ワード!$I$3:$I$1000,当月ワード!$D$3:$D$1000,キーワード!$D163,当月ワード!$E$3:$E$1000,キーワード!$F163)</f>
        <v>0</v>
      </c>
      <c r="AK163" s="23">
        <f>SUMIFS(前月ワード!$I$3:$I$1000,前月ワード!$D$3:$D$1000,キーワード!$D163,前月ワード!$E$3:$E$1000,キーワード!$F163)</f>
        <v>0</v>
      </c>
      <c r="AL163" s="23">
        <f>SUMIFS(前々月ワード!$I$3:$I$1000,前々月ワード!$D$3:$D$1000,キーワード!$D163,前々月ワード!$E$3:$E$1000,キーワード!$F163)</f>
        <v>0</v>
      </c>
      <c r="AM163" s="13">
        <f t="shared" si="33"/>
        <v>0</v>
      </c>
      <c r="AN163" s="13">
        <f t="shared" si="33"/>
        <v>0</v>
      </c>
      <c r="AO163" s="13">
        <f t="shared" si="33"/>
        <v>0</v>
      </c>
      <c r="AP163" s="16">
        <f t="shared" si="34"/>
        <v>0</v>
      </c>
      <c r="AQ163" s="16">
        <f t="shared" si="34"/>
        <v>0</v>
      </c>
      <c r="AR163" s="17">
        <f t="shared" si="34"/>
        <v>0</v>
      </c>
    </row>
    <row r="164" spans="3:44" ht="36.65" customHeight="1">
      <c r="C164" s="20">
        <v>159</v>
      </c>
      <c r="D164" s="53">
        <f>現状ワード設定!B161</f>
        <v>0</v>
      </c>
      <c r="E164" s="26" t="str">
        <f>IFERROR(_xlfn.XLOOKUP($D164,現状商品設定!B:B,現状商品設定!C:C,"-"),"-")</f>
        <v>-</v>
      </c>
      <c r="F164" s="56">
        <f>現状ワード設定!G161</f>
        <v>0</v>
      </c>
      <c r="G164" s="60" t="s">
        <v>46</v>
      </c>
      <c r="H164" s="47" t="str">
        <f>IFERROR(_xlfn.XLOOKUP(D164,商品!$D:$D,商品!$H:$H),"")</f>
        <v/>
      </c>
      <c r="I164" s="50" t="str">
        <f>IFERROR(_xlfn.XLOOKUP(D164&amp;F164,現状ワード設定!J:J,現状ワード設定!H:H),"")</f>
        <v/>
      </c>
      <c r="J164" s="47" t="str">
        <f>IFERROR(_xlfn.XLOOKUP(D164&amp;F164,現状ワード設定!J:J,現状ワード設定!I:I),"")</f>
        <v/>
      </c>
      <c r="K164" s="47" t="e">
        <f>IF(AND(T164&gt;=設定!$C$12,W164&gt;=O164),I164*(1+設定!$F$12),IF(AND(T164&gt;=設定!$C$13,W164&lt;O164),I164*(1+設定!$F$13),IF(AND(T164&lt;設定!$C$14,U164&gt;=設定!$E$14),I164*(1+設定!$F$14),IF(AND(T164&lt;設定!$C$15,U164&lt;設定!$E$15),I164*(1+設定!$F$15),"除外"))))</f>
        <v>#VALUE!</v>
      </c>
      <c r="L164" s="58" t="e">
        <f ca="1">IF(消化率!$I$5&lt;1,K164*消化率!$I$5,IF(U164*V164/(K164*消化率!$I$5)&gt;O164,K164*消化率!$I$5,M164))</f>
        <v>#DIV/0!</v>
      </c>
      <c r="M164" s="58" t="e">
        <f t="shared" si="25"/>
        <v>#VALUE!</v>
      </c>
      <c r="N164" s="58" t="e">
        <f ca="1">IF(ROUNDUP(IF(IF(IF(AND(設定!$D$8&lt;=L164,設定!$D$8&lt;J164),設定!$D$8,IF(AND(J164&lt;=L164,J164&lt;設定!$D$8),J164,IF(AND(L164&lt;=J164,J164&lt;設定!$D$8),J164,L164)))=0,設定!$D$8,IF(AND(設定!$D$8&lt;=L164,設定!$D$8&lt;J164),設定!$D$8,IF(AND(J164&lt;=L164,J164&lt;設定!$D$8),J164,IF(AND(L164&lt;=J164,J164&lt;設定!$D$8),J164,L164))))&lt;=H164,H164+1,IF(IF(AND(設定!$D$8&lt;=L164,設定!$D$8&lt;J164),設定!$D$8,IF(AND(J164&lt;=L164,J164&lt;設定!$D$8),J164,IF(AND(L164&lt;=J164,J164&lt;設定!$D$8),J164,L164)))=0,設定!$D$8,IF(AND(設定!$D$8&lt;=L164,設定!$D$8&lt;J164),設定!$D$8,IF(AND(J164&lt;=L164,J164&lt;設定!$D$8),J164,IF(AND(L164&lt;=J164,J164&lt;設定!$D$8),J164,L164))))),0)&gt;40,ROUNDUP(IF(IF(IF(AND(設定!$D$8&lt;=L164,設定!$D$8&lt;J164),設定!$D$8,IF(AND(J164&lt;=L164,J164&lt;設定!$D$8),J164,IF(AND(L164&lt;=J164,J164&lt;設定!$D$8),J164,L164)))=0,設定!$D$8,IF(AND(設定!$D$8&lt;=L164,設定!$D$8&lt;J164),設定!$D$8,IF(AND(J164&lt;=L164,J164&lt;設定!$D$8),J164,IF(AND(L164&lt;=J164,J164&lt;設定!$D$8),J164,L164))))&lt;=H164,H164+1,IF(IF(AND(設定!$D$8&lt;=L164,設定!$D$8&lt;J164),設定!$D$8,IF(AND(J164&lt;=L164,J164&lt;設定!$D$8),J164,IF(AND(L164&lt;=J164,J164&lt;設定!$D$8),J164,L164)))=0,設定!$D$8,IF(AND(設定!$D$8&lt;=L164,設定!$D$8&lt;J164),設定!$D$8,IF(AND(J164&lt;=L164,J164&lt;設定!$D$8),J164,IF(AND(L164&lt;=J164,J164&lt;設定!$D$8),J164,L164))))),0),40)</f>
        <v>#DIV/0!</v>
      </c>
      <c r="O164" s="55">
        <f>IF(G164="標準",設定!$C$4,G164)</f>
        <v>5</v>
      </c>
      <c r="P164" s="45">
        <f t="shared" si="26"/>
        <v>0</v>
      </c>
      <c r="Q164" s="14">
        <f t="shared" si="27"/>
        <v>0</v>
      </c>
      <c r="R164" s="23">
        <f t="shared" si="35"/>
        <v>0</v>
      </c>
      <c r="S164" s="12">
        <f t="shared" si="28"/>
        <v>0</v>
      </c>
      <c r="T164" s="23">
        <f t="shared" si="29"/>
        <v>0</v>
      </c>
      <c r="U164" s="13">
        <f t="shared" si="30"/>
        <v>0</v>
      </c>
      <c r="V164" s="104" t="str">
        <f>INDEX(商品!Q:Q,MATCH(キーワード!D164,商品!D:D,0),1)</f>
        <v>-</v>
      </c>
      <c r="W164" s="15">
        <f t="shared" si="31"/>
        <v>0</v>
      </c>
      <c r="X164" s="22">
        <f>SUMIFS(当月ワード!$J$3:$J$1000,当月ワード!$D$3:$D$1000,キーワード!$D164,当月ワード!$E$3:$E$1000,キーワード!$F164)</f>
        <v>0</v>
      </c>
      <c r="Y164" s="23">
        <f>SUMIFS(前月ワード!$J$3:$J$1000,前月ワード!$D$3:$D$1000,キーワード!$D164,前月ワード!$E$3:$E$1000,キーワード!$F164)</f>
        <v>0</v>
      </c>
      <c r="Z164" s="23">
        <f>SUMIFS(前々月ワード!$J$3:$J$1000,前々月ワード!$D$3:$D$1000,キーワード!$D164,前々月ワード!$E$3:$E$1000,キーワード!$F164)</f>
        <v>0</v>
      </c>
      <c r="AA164" s="22">
        <f>SUMIFS(当月ワード!$W$3:$W$1000,当月ワード!$D$3:$D$1000,キーワード!$D164,当月ワード!$E$3:$E$1000,キーワード!$F164)</f>
        <v>0</v>
      </c>
      <c r="AB164" s="23">
        <f>SUMIFS(前月ワード!$W$3:$W$1000,前月ワード!$D$3:$D$1000,キーワード!$D164,前月ワード!$E$3:$E$1000,キーワード!$F164)</f>
        <v>0</v>
      </c>
      <c r="AC164" s="23">
        <f>SUMIFS(前々月ワード!$W$3:$W$1000,前々月ワード!$D$3:$D$1000,キーワード!$D164,前々月ワード!$E$3:$E$1000,キーワード!$F164)</f>
        <v>0</v>
      </c>
      <c r="AD164" s="23">
        <f t="shared" si="32"/>
        <v>0</v>
      </c>
      <c r="AE164" s="23">
        <f t="shared" si="32"/>
        <v>0</v>
      </c>
      <c r="AF164" s="23">
        <f t="shared" si="32"/>
        <v>0</v>
      </c>
      <c r="AG164" s="22">
        <f>SUMIFS(当月ワード!$X$3:$X$1000,当月ワード!$D$3:$D$1000,キーワード!$D164,当月ワード!$E$3:$E$1000,キーワード!$F164)</f>
        <v>0</v>
      </c>
      <c r="AH164" s="23">
        <f>SUMIFS(前月ワード!$X$3:$X$1000,前月ワード!$D$3:$D$1000,キーワード!$D164,前月ワード!$E$3:$E$1000,キーワード!$F164)</f>
        <v>0</v>
      </c>
      <c r="AI164" s="23">
        <f>SUMIFS(前々月ワード!$X$3:$X$1000,前々月ワード!$D$3:$D$1000,キーワード!$D164,前々月ワード!$E$3:$E$1000,キーワード!$F164)</f>
        <v>0</v>
      </c>
      <c r="AJ164" s="22">
        <f>SUMIFS(当月ワード!$I$3:$I$1000,当月ワード!$D$3:$D$1000,キーワード!$D164,当月ワード!$E$3:$E$1000,キーワード!$F164)</f>
        <v>0</v>
      </c>
      <c r="AK164" s="23">
        <f>SUMIFS(前月ワード!$I$3:$I$1000,前月ワード!$D$3:$D$1000,キーワード!$D164,前月ワード!$E$3:$E$1000,キーワード!$F164)</f>
        <v>0</v>
      </c>
      <c r="AL164" s="23">
        <f>SUMIFS(前々月ワード!$I$3:$I$1000,前々月ワード!$D$3:$D$1000,キーワード!$D164,前々月ワード!$E$3:$E$1000,キーワード!$F164)</f>
        <v>0</v>
      </c>
      <c r="AM164" s="13">
        <f t="shared" si="33"/>
        <v>0</v>
      </c>
      <c r="AN164" s="13">
        <f t="shared" si="33"/>
        <v>0</v>
      </c>
      <c r="AO164" s="13">
        <f t="shared" si="33"/>
        <v>0</v>
      </c>
      <c r="AP164" s="16">
        <f t="shared" si="34"/>
        <v>0</v>
      </c>
      <c r="AQ164" s="16">
        <f t="shared" si="34"/>
        <v>0</v>
      </c>
      <c r="AR164" s="17">
        <f t="shared" si="34"/>
        <v>0</v>
      </c>
    </row>
    <row r="165" spans="3:44" ht="36.65" customHeight="1">
      <c r="C165" s="20">
        <v>160</v>
      </c>
      <c r="D165" s="53">
        <f>現状ワード設定!B162</f>
        <v>0</v>
      </c>
      <c r="E165" s="26" t="str">
        <f>IFERROR(_xlfn.XLOOKUP($D165,現状商品設定!B:B,現状商品設定!C:C,"-"),"-")</f>
        <v>-</v>
      </c>
      <c r="F165" s="56">
        <f>現状ワード設定!G162</f>
        <v>0</v>
      </c>
      <c r="G165" s="60" t="s">
        <v>46</v>
      </c>
      <c r="H165" s="47" t="str">
        <f>IFERROR(_xlfn.XLOOKUP(D165,商品!$D:$D,商品!$H:$H),"")</f>
        <v/>
      </c>
      <c r="I165" s="50" t="str">
        <f>IFERROR(_xlfn.XLOOKUP(D165&amp;F165,現状ワード設定!J:J,現状ワード設定!H:H),"")</f>
        <v/>
      </c>
      <c r="J165" s="47" t="str">
        <f>IFERROR(_xlfn.XLOOKUP(D165&amp;F165,現状ワード設定!J:J,現状ワード設定!I:I),"")</f>
        <v/>
      </c>
      <c r="K165" s="47" t="e">
        <f>IF(AND(T165&gt;=設定!$C$12,W165&gt;=O165),I165*(1+設定!$F$12),IF(AND(T165&gt;=設定!$C$13,W165&lt;O165),I165*(1+設定!$F$13),IF(AND(T165&lt;設定!$C$14,U165&gt;=設定!$E$14),I165*(1+設定!$F$14),IF(AND(T165&lt;設定!$C$15,U165&lt;設定!$E$15),I165*(1+設定!$F$15),"除外"))))</f>
        <v>#VALUE!</v>
      </c>
      <c r="L165" s="58" t="e">
        <f ca="1">IF(消化率!$I$5&lt;1,K165*消化率!$I$5,IF(U165*V165/(K165*消化率!$I$5)&gt;O165,K165*消化率!$I$5,M165))</f>
        <v>#DIV/0!</v>
      </c>
      <c r="M165" s="58" t="e">
        <f t="shared" si="25"/>
        <v>#VALUE!</v>
      </c>
      <c r="N165" s="58" t="e">
        <f ca="1">IF(ROUNDUP(IF(IF(IF(AND(設定!$D$8&lt;=L165,設定!$D$8&lt;J165),設定!$D$8,IF(AND(J165&lt;=L165,J165&lt;設定!$D$8),J165,IF(AND(L165&lt;=J165,J165&lt;設定!$D$8),J165,L165)))=0,設定!$D$8,IF(AND(設定!$D$8&lt;=L165,設定!$D$8&lt;J165),設定!$D$8,IF(AND(J165&lt;=L165,J165&lt;設定!$D$8),J165,IF(AND(L165&lt;=J165,J165&lt;設定!$D$8),J165,L165))))&lt;=H165,H165+1,IF(IF(AND(設定!$D$8&lt;=L165,設定!$D$8&lt;J165),設定!$D$8,IF(AND(J165&lt;=L165,J165&lt;設定!$D$8),J165,IF(AND(L165&lt;=J165,J165&lt;設定!$D$8),J165,L165)))=0,設定!$D$8,IF(AND(設定!$D$8&lt;=L165,設定!$D$8&lt;J165),設定!$D$8,IF(AND(J165&lt;=L165,J165&lt;設定!$D$8),J165,IF(AND(L165&lt;=J165,J165&lt;設定!$D$8),J165,L165))))),0)&gt;40,ROUNDUP(IF(IF(IF(AND(設定!$D$8&lt;=L165,設定!$D$8&lt;J165),設定!$D$8,IF(AND(J165&lt;=L165,J165&lt;設定!$D$8),J165,IF(AND(L165&lt;=J165,J165&lt;設定!$D$8),J165,L165)))=0,設定!$D$8,IF(AND(設定!$D$8&lt;=L165,設定!$D$8&lt;J165),設定!$D$8,IF(AND(J165&lt;=L165,J165&lt;設定!$D$8),J165,IF(AND(L165&lt;=J165,J165&lt;設定!$D$8),J165,L165))))&lt;=H165,H165+1,IF(IF(AND(設定!$D$8&lt;=L165,設定!$D$8&lt;J165),設定!$D$8,IF(AND(J165&lt;=L165,J165&lt;設定!$D$8),J165,IF(AND(L165&lt;=J165,J165&lt;設定!$D$8),J165,L165)))=0,設定!$D$8,IF(AND(設定!$D$8&lt;=L165,設定!$D$8&lt;J165),設定!$D$8,IF(AND(J165&lt;=L165,J165&lt;設定!$D$8),J165,IF(AND(L165&lt;=J165,J165&lt;設定!$D$8),J165,L165))))),0),40)</f>
        <v>#DIV/0!</v>
      </c>
      <c r="O165" s="55">
        <f>IF(G165="標準",設定!$C$4,G165)</f>
        <v>5</v>
      </c>
      <c r="P165" s="45">
        <f t="shared" si="26"/>
        <v>0</v>
      </c>
      <c r="Q165" s="14">
        <f t="shared" si="27"/>
        <v>0</v>
      </c>
      <c r="R165" s="23">
        <f t="shared" si="35"/>
        <v>0</v>
      </c>
      <c r="S165" s="12">
        <f t="shared" si="28"/>
        <v>0</v>
      </c>
      <c r="T165" s="23">
        <f t="shared" si="29"/>
        <v>0</v>
      </c>
      <c r="U165" s="13">
        <f t="shared" si="30"/>
        <v>0</v>
      </c>
      <c r="V165" s="104" t="str">
        <f>INDEX(商品!Q:Q,MATCH(キーワード!D165,商品!D:D,0),1)</f>
        <v>-</v>
      </c>
      <c r="W165" s="15">
        <f t="shared" si="31"/>
        <v>0</v>
      </c>
      <c r="X165" s="22">
        <f>SUMIFS(当月ワード!$J$3:$J$1000,当月ワード!$D$3:$D$1000,キーワード!$D165,当月ワード!$E$3:$E$1000,キーワード!$F165)</f>
        <v>0</v>
      </c>
      <c r="Y165" s="23">
        <f>SUMIFS(前月ワード!$J$3:$J$1000,前月ワード!$D$3:$D$1000,キーワード!$D165,前月ワード!$E$3:$E$1000,キーワード!$F165)</f>
        <v>0</v>
      </c>
      <c r="Z165" s="23">
        <f>SUMIFS(前々月ワード!$J$3:$J$1000,前々月ワード!$D$3:$D$1000,キーワード!$D165,前々月ワード!$E$3:$E$1000,キーワード!$F165)</f>
        <v>0</v>
      </c>
      <c r="AA165" s="22">
        <f>SUMIFS(当月ワード!$W$3:$W$1000,当月ワード!$D$3:$D$1000,キーワード!$D165,当月ワード!$E$3:$E$1000,キーワード!$F165)</f>
        <v>0</v>
      </c>
      <c r="AB165" s="23">
        <f>SUMIFS(前月ワード!$W$3:$W$1000,前月ワード!$D$3:$D$1000,キーワード!$D165,前月ワード!$E$3:$E$1000,キーワード!$F165)</f>
        <v>0</v>
      </c>
      <c r="AC165" s="23">
        <f>SUMIFS(前々月ワード!$W$3:$W$1000,前々月ワード!$D$3:$D$1000,キーワード!$D165,前々月ワード!$E$3:$E$1000,キーワード!$F165)</f>
        <v>0</v>
      </c>
      <c r="AD165" s="23">
        <f t="shared" si="32"/>
        <v>0</v>
      </c>
      <c r="AE165" s="23">
        <f t="shared" si="32"/>
        <v>0</v>
      </c>
      <c r="AF165" s="23">
        <f t="shared" si="32"/>
        <v>0</v>
      </c>
      <c r="AG165" s="22">
        <f>SUMIFS(当月ワード!$X$3:$X$1000,当月ワード!$D$3:$D$1000,キーワード!$D165,当月ワード!$E$3:$E$1000,キーワード!$F165)</f>
        <v>0</v>
      </c>
      <c r="AH165" s="23">
        <f>SUMIFS(前月ワード!$X$3:$X$1000,前月ワード!$D$3:$D$1000,キーワード!$D165,前月ワード!$E$3:$E$1000,キーワード!$F165)</f>
        <v>0</v>
      </c>
      <c r="AI165" s="23">
        <f>SUMIFS(前々月ワード!$X$3:$X$1000,前々月ワード!$D$3:$D$1000,キーワード!$D165,前々月ワード!$E$3:$E$1000,キーワード!$F165)</f>
        <v>0</v>
      </c>
      <c r="AJ165" s="22">
        <f>SUMIFS(当月ワード!$I$3:$I$1000,当月ワード!$D$3:$D$1000,キーワード!$D165,当月ワード!$E$3:$E$1000,キーワード!$F165)</f>
        <v>0</v>
      </c>
      <c r="AK165" s="23">
        <f>SUMIFS(前月ワード!$I$3:$I$1000,前月ワード!$D$3:$D$1000,キーワード!$D165,前月ワード!$E$3:$E$1000,キーワード!$F165)</f>
        <v>0</v>
      </c>
      <c r="AL165" s="23">
        <f>SUMIFS(前々月ワード!$I$3:$I$1000,前々月ワード!$D$3:$D$1000,キーワード!$D165,前々月ワード!$E$3:$E$1000,キーワード!$F165)</f>
        <v>0</v>
      </c>
      <c r="AM165" s="13">
        <f t="shared" si="33"/>
        <v>0</v>
      </c>
      <c r="AN165" s="13">
        <f t="shared" si="33"/>
        <v>0</v>
      </c>
      <c r="AO165" s="13">
        <f t="shared" si="33"/>
        <v>0</v>
      </c>
      <c r="AP165" s="16">
        <f t="shared" si="34"/>
        <v>0</v>
      </c>
      <c r="AQ165" s="16">
        <f t="shared" si="34"/>
        <v>0</v>
      </c>
      <c r="AR165" s="17">
        <f t="shared" si="34"/>
        <v>0</v>
      </c>
    </row>
    <row r="166" spans="3:44" ht="36.65" customHeight="1">
      <c r="C166" s="20">
        <v>161</v>
      </c>
      <c r="D166" s="53">
        <f>現状ワード設定!B163</f>
        <v>0</v>
      </c>
      <c r="E166" s="26" t="str">
        <f>IFERROR(_xlfn.XLOOKUP($D166,現状商品設定!B:B,現状商品設定!C:C,"-"),"-")</f>
        <v>-</v>
      </c>
      <c r="F166" s="56">
        <f>現状ワード設定!G163</f>
        <v>0</v>
      </c>
      <c r="G166" s="60" t="s">
        <v>46</v>
      </c>
      <c r="H166" s="47" t="str">
        <f>IFERROR(_xlfn.XLOOKUP(D166,商品!$D:$D,商品!$H:$H),"")</f>
        <v/>
      </c>
      <c r="I166" s="50" t="str">
        <f>IFERROR(_xlfn.XLOOKUP(D166&amp;F166,現状ワード設定!J:J,現状ワード設定!H:H),"")</f>
        <v/>
      </c>
      <c r="J166" s="47" t="str">
        <f>IFERROR(_xlfn.XLOOKUP(D166&amp;F166,現状ワード設定!J:J,現状ワード設定!I:I),"")</f>
        <v/>
      </c>
      <c r="K166" s="47" t="e">
        <f>IF(AND(T166&gt;=設定!$C$12,W166&gt;=O166),I166*(1+設定!$F$12),IF(AND(T166&gt;=設定!$C$13,W166&lt;O166),I166*(1+設定!$F$13),IF(AND(T166&lt;設定!$C$14,U166&gt;=設定!$E$14),I166*(1+設定!$F$14),IF(AND(T166&lt;設定!$C$15,U166&lt;設定!$E$15),I166*(1+設定!$F$15),"除外"))))</f>
        <v>#VALUE!</v>
      </c>
      <c r="L166" s="58" t="e">
        <f ca="1">IF(消化率!$I$5&lt;1,K166*消化率!$I$5,IF(U166*V166/(K166*消化率!$I$5)&gt;O166,K166*消化率!$I$5,M166))</f>
        <v>#DIV/0!</v>
      </c>
      <c r="M166" s="58" t="e">
        <f t="shared" si="25"/>
        <v>#VALUE!</v>
      </c>
      <c r="N166" s="58" t="e">
        <f ca="1">IF(ROUNDUP(IF(IF(IF(AND(設定!$D$8&lt;=L166,設定!$D$8&lt;J166),設定!$D$8,IF(AND(J166&lt;=L166,J166&lt;設定!$D$8),J166,IF(AND(L166&lt;=J166,J166&lt;設定!$D$8),J166,L166)))=0,設定!$D$8,IF(AND(設定!$D$8&lt;=L166,設定!$D$8&lt;J166),設定!$D$8,IF(AND(J166&lt;=L166,J166&lt;設定!$D$8),J166,IF(AND(L166&lt;=J166,J166&lt;設定!$D$8),J166,L166))))&lt;=H166,H166+1,IF(IF(AND(設定!$D$8&lt;=L166,設定!$D$8&lt;J166),設定!$D$8,IF(AND(J166&lt;=L166,J166&lt;設定!$D$8),J166,IF(AND(L166&lt;=J166,J166&lt;設定!$D$8),J166,L166)))=0,設定!$D$8,IF(AND(設定!$D$8&lt;=L166,設定!$D$8&lt;J166),設定!$D$8,IF(AND(J166&lt;=L166,J166&lt;設定!$D$8),J166,IF(AND(L166&lt;=J166,J166&lt;設定!$D$8),J166,L166))))),0)&gt;40,ROUNDUP(IF(IF(IF(AND(設定!$D$8&lt;=L166,設定!$D$8&lt;J166),設定!$D$8,IF(AND(J166&lt;=L166,J166&lt;設定!$D$8),J166,IF(AND(L166&lt;=J166,J166&lt;設定!$D$8),J166,L166)))=0,設定!$D$8,IF(AND(設定!$D$8&lt;=L166,設定!$D$8&lt;J166),設定!$D$8,IF(AND(J166&lt;=L166,J166&lt;設定!$D$8),J166,IF(AND(L166&lt;=J166,J166&lt;設定!$D$8),J166,L166))))&lt;=H166,H166+1,IF(IF(AND(設定!$D$8&lt;=L166,設定!$D$8&lt;J166),設定!$D$8,IF(AND(J166&lt;=L166,J166&lt;設定!$D$8),J166,IF(AND(L166&lt;=J166,J166&lt;設定!$D$8),J166,L166)))=0,設定!$D$8,IF(AND(設定!$D$8&lt;=L166,設定!$D$8&lt;J166),設定!$D$8,IF(AND(J166&lt;=L166,J166&lt;設定!$D$8),J166,IF(AND(L166&lt;=J166,J166&lt;設定!$D$8),J166,L166))))),0),40)</f>
        <v>#DIV/0!</v>
      </c>
      <c r="O166" s="55">
        <f>IF(G166="標準",設定!$C$4,G166)</f>
        <v>5</v>
      </c>
      <c r="P166" s="45">
        <f t="shared" si="26"/>
        <v>0</v>
      </c>
      <c r="Q166" s="14">
        <f t="shared" si="27"/>
        <v>0</v>
      </c>
      <c r="R166" s="23">
        <f t="shared" si="35"/>
        <v>0</v>
      </c>
      <c r="S166" s="12">
        <f t="shared" si="28"/>
        <v>0</v>
      </c>
      <c r="T166" s="23">
        <f t="shared" si="29"/>
        <v>0</v>
      </c>
      <c r="U166" s="13">
        <f t="shared" si="30"/>
        <v>0</v>
      </c>
      <c r="V166" s="104" t="str">
        <f>INDEX(商品!Q:Q,MATCH(キーワード!D166,商品!D:D,0),1)</f>
        <v>-</v>
      </c>
      <c r="W166" s="15">
        <f t="shared" si="31"/>
        <v>0</v>
      </c>
      <c r="X166" s="22">
        <f>SUMIFS(当月ワード!$J$3:$J$1000,当月ワード!$D$3:$D$1000,キーワード!$D166,当月ワード!$E$3:$E$1000,キーワード!$F166)</f>
        <v>0</v>
      </c>
      <c r="Y166" s="23">
        <f>SUMIFS(前月ワード!$J$3:$J$1000,前月ワード!$D$3:$D$1000,キーワード!$D166,前月ワード!$E$3:$E$1000,キーワード!$F166)</f>
        <v>0</v>
      </c>
      <c r="Z166" s="23">
        <f>SUMIFS(前々月ワード!$J$3:$J$1000,前々月ワード!$D$3:$D$1000,キーワード!$D166,前々月ワード!$E$3:$E$1000,キーワード!$F166)</f>
        <v>0</v>
      </c>
      <c r="AA166" s="22">
        <f>SUMIFS(当月ワード!$W$3:$W$1000,当月ワード!$D$3:$D$1000,キーワード!$D166,当月ワード!$E$3:$E$1000,キーワード!$F166)</f>
        <v>0</v>
      </c>
      <c r="AB166" s="23">
        <f>SUMIFS(前月ワード!$W$3:$W$1000,前月ワード!$D$3:$D$1000,キーワード!$D166,前月ワード!$E$3:$E$1000,キーワード!$F166)</f>
        <v>0</v>
      </c>
      <c r="AC166" s="23">
        <f>SUMIFS(前々月ワード!$W$3:$W$1000,前々月ワード!$D$3:$D$1000,キーワード!$D166,前々月ワード!$E$3:$E$1000,キーワード!$F166)</f>
        <v>0</v>
      </c>
      <c r="AD166" s="23">
        <f t="shared" si="32"/>
        <v>0</v>
      </c>
      <c r="AE166" s="23">
        <f t="shared" si="32"/>
        <v>0</v>
      </c>
      <c r="AF166" s="23">
        <f t="shared" si="32"/>
        <v>0</v>
      </c>
      <c r="AG166" s="22">
        <f>SUMIFS(当月ワード!$X$3:$X$1000,当月ワード!$D$3:$D$1000,キーワード!$D166,当月ワード!$E$3:$E$1000,キーワード!$F166)</f>
        <v>0</v>
      </c>
      <c r="AH166" s="23">
        <f>SUMIFS(前月ワード!$X$3:$X$1000,前月ワード!$D$3:$D$1000,キーワード!$D166,前月ワード!$E$3:$E$1000,キーワード!$F166)</f>
        <v>0</v>
      </c>
      <c r="AI166" s="23">
        <f>SUMIFS(前々月ワード!$X$3:$X$1000,前々月ワード!$D$3:$D$1000,キーワード!$D166,前々月ワード!$E$3:$E$1000,キーワード!$F166)</f>
        <v>0</v>
      </c>
      <c r="AJ166" s="22">
        <f>SUMIFS(当月ワード!$I$3:$I$1000,当月ワード!$D$3:$D$1000,キーワード!$D166,当月ワード!$E$3:$E$1000,キーワード!$F166)</f>
        <v>0</v>
      </c>
      <c r="AK166" s="23">
        <f>SUMIFS(前月ワード!$I$3:$I$1000,前月ワード!$D$3:$D$1000,キーワード!$D166,前月ワード!$E$3:$E$1000,キーワード!$F166)</f>
        <v>0</v>
      </c>
      <c r="AL166" s="23">
        <f>SUMIFS(前々月ワード!$I$3:$I$1000,前々月ワード!$D$3:$D$1000,キーワード!$D166,前々月ワード!$E$3:$E$1000,キーワード!$F166)</f>
        <v>0</v>
      </c>
      <c r="AM166" s="13">
        <f t="shared" si="33"/>
        <v>0</v>
      </c>
      <c r="AN166" s="13">
        <f t="shared" si="33"/>
        <v>0</v>
      </c>
      <c r="AO166" s="13">
        <f t="shared" si="33"/>
        <v>0</v>
      </c>
      <c r="AP166" s="16">
        <f t="shared" si="34"/>
        <v>0</v>
      </c>
      <c r="AQ166" s="16">
        <f t="shared" si="34"/>
        <v>0</v>
      </c>
      <c r="AR166" s="17">
        <f t="shared" si="34"/>
        <v>0</v>
      </c>
    </row>
    <row r="167" spans="3:44" ht="36.65" customHeight="1">
      <c r="C167" s="20">
        <v>162</v>
      </c>
      <c r="D167" s="53">
        <f>現状ワード設定!B164</f>
        <v>0</v>
      </c>
      <c r="E167" s="26" t="str">
        <f>IFERROR(_xlfn.XLOOKUP($D167,現状商品設定!B:B,現状商品設定!C:C,"-"),"-")</f>
        <v>-</v>
      </c>
      <c r="F167" s="56">
        <f>現状ワード設定!G164</f>
        <v>0</v>
      </c>
      <c r="G167" s="60" t="s">
        <v>46</v>
      </c>
      <c r="H167" s="47" t="str">
        <f>IFERROR(_xlfn.XLOOKUP(D167,商品!$D:$D,商品!$H:$H),"")</f>
        <v/>
      </c>
      <c r="I167" s="50" t="str">
        <f>IFERROR(_xlfn.XLOOKUP(D167&amp;F167,現状ワード設定!J:J,現状ワード設定!H:H),"")</f>
        <v/>
      </c>
      <c r="J167" s="47" t="str">
        <f>IFERROR(_xlfn.XLOOKUP(D167&amp;F167,現状ワード設定!J:J,現状ワード設定!I:I),"")</f>
        <v/>
      </c>
      <c r="K167" s="47" t="e">
        <f>IF(AND(T167&gt;=設定!$C$12,W167&gt;=O167),I167*(1+設定!$F$12),IF(AND(T167&gt;=設定!$C$13,W167&lt;O167),I167*(1+設定!$F$13),IF(AND(T167&lt;設定!$C$14,U167&gt;=設定!$E$14),I167*(1+設定!$F$14),IF(AND(T167&lt;設定!$C$15,U167&lt;設定!$E$15),I167*(1+設定!$F$15),"除外"))))</f>
        <v>#VALUE!</v>
      </c>
      <c r="L167" s="58" t="e">
        <f ca="1">IF(消化率!$I$5&lt;1,K167*消化率!$I$5,IF(U167*V167/(K167*消化率!$I$5)&gt;O167,K167*消化率!$I$5,M167))</f>
        <v>#DIV/0!</v>
      </c>
      <c r="M167" s="58" t="e">
        <f t="shared" si="25"/>
        <v>#VALUE!</v>
      </c>
      <c r="N167" s="58" t="e">
        <f ca="1">IF(ROUNDUP(IF(IF(IF(AND(設定!$D$8&lt;=L167,設定!$D$8&lt;J167),設定!$D$8,IF(AND(J167&lt;=L167,J167&lt;設定!$D$8),J167,IF(AND(L167&lt;=J167,J167&lt;設定!$D$8),J167,L167)))=0,設定!$D$8,IF(AND(設定!$D$8&lt;=L167,設定!$D$8&lt;J167),設定!$D$8,IF(AND(J167&lt;=L167,J167&lt;設定!$D$8),J167,IF(AND(L167&lt;=J167,J167&lt;設定!$D$8),J167,L167))))&lt;=H167,H167+1,IF(IF(AND(設定!$D$8&lt;=L167,設定!$D$8&lt;J167),設定!$D$8,IF(AND(J167&lt;=L167,J167&lt;設定!$D$8),J167,IF(AND(L167&lt;=J167,J167&lt;設定!$D$8),J167,L167)))=0,設定!$D$8,IF(AND(設定!$D$8&lt;=L167,設定!$D$8&lt;J167),設定!$D$8,IF(AND(J167&lt;=L167,J167&lt;設定!$D$8),J167,IF(AND(L167&lt;=J167,J167&lt;設定!$D$8),J167,L167))))),0)&gt;40,ROUNDUP(IF(IF(IF(AND(設定!$D$8&lt;=L167,設定!$D$8&lt;J167),設定!$D$8,IF(AND(J167&lt;=L167,J167&lt;設定!$D$8),J167,IF(AND(L167&lt;=J167,J167&lt;設定!$D$8),J167,L167)))=0,設定!$D$8,IF(AND(設定!$D$8&lt;=L167,設定!$D$8&lt;J167),設定!$D$8,IF(AND(J167&lt;=L167,J167&lt;設定!$D$8),J167,IF(AND(L167&lt;=J167,J167&lt;設定!$D$8),J167,L167))))&lt;=H167,H167+1,IF(IF(AND(設定!$D$8&lt;=L167,設定!$D$8&lt;J167),設定!$D$8,IF(AND(J167&lt;=L167,J167&lt;設定!$D$8),J167,IF(AND(L167&lt;=J167,J167&lt;設定!$D$8),J167,L167)))=0,設定!$D$8,IF(AND(設定!$D$8&lt;=L167,設定!$D$8&lt;J167),設定!$D$8,IF(AND(J167&lt;=L167,J167&lt;設定!$D$8),J167,IF(AND(L167&lt;=J167,J167&lt;設定!$D$8),J167,L167))))),0),40)</f>
        <v>#DIV/0!</v>
      </c>
      <c r="O167" s="55">
        <f>IF(G167="標準",設定!$C$4,G167)</f>
        <v>5</v>
      </c>
      <c r="P167" s="45">
        <f t="shared" si="26"/>
        <v>0</v>
      </c>
      <c r="Q167" s="14">
        <f t="shared" si="27"/>
        <v>0</v>
      </c>
      <c r="R167" s="23">
        <f t="shared" si="35"/>
        <v>0</v>
      </c>
      <c r="S167" s="12">
        <f t="shared" si="28"/>
        <v>0</v>
      </c>
      <c r="T167" s="23">
        <f t="shared" si="29"/>
        <v>0</v>
      </c>
      <c r="U167" s="13">
        <f t="shared" si="30"/>
        <v>0</v>
      </c>
      <c r="V167" s="104" t="str">
        <f>INDEX(商品!Q:Q,MATCH(キーワード!D167,商品!D:D,0),1)</f>
        <v>-</v>
      </c>
      <c r="W167" s="15">
        <f t="shared" si="31"/>
        <v>0</v>
      </c>
      <c r="X167" s="22">
        <f>SUMIFS(当月ワード!$J$3:$J$1000,当月ワード!$D$3:$D$1000,キーワード!$D167,当月ワード!$E$3:$E$1000,キーワード!$F167)</f>
        <v>0</v>
      </c>
      <c r="Y167" s="23">
        <f>SUMIFS(前月ワード!$J$3:$J$1000,前月ワード!$D$3:$D$1000,キーワード!$D167,前月ワード!$E$3:$E$1000,キーワード!$F167)</f>
        <v>0</v>
      </c>
      <c r="Z167" s="23">
        <f>SUMIFS(前々月ワード!$J$3:$J$1000,前々月ワード!$D$3:$D$1000,キーワード!$D167,前々月ワード!$E$3:$E$1000,キーワード!$F167)</f>
        <v>0</v>
      </c>
      <c r="AA167" s="22">
        <f>SUMIFS(当月ワード!$W$3:$W$1000,当月ワード!$D$3:$D$1000,キーワード!$D167,当月ワード!$E$3:$E$1000,キーワード!$F167)</f>
        <v>0</v>
      </c>
      <c r="AB167" s="23">
        <f>SUMIFS(前月ワード!$W$3:$W$1000,前月ワード!$D$3:$D$1000,キーワード!$D167,前月ワード!$E$3:$E$1000,キーワード!$F167)</f>
        <v>0</v>
      </c>
      <c r="AC167" s="23">
        <f>SUMIFS(前々月ワード!$W$3:$W$1000,前々月ワード!$D$3:$D$1000,キーワード!$D167,前々月ワード!$E$3:$E$1000,キーワード!$F167)</f>
        <v>0</v>
      </c>
      <c r="AD167" s="23">
        <f t="shared" si="32"/>
        <v>0</v>
      </c>
      <c r="AE167" s="23">
        <f t="shared" si="32"/>
        <v>0</v>
      </c>
      <c r="AF167" s="23">
        <f t="shared" si="32"/>
        <v>0</v>
      </c>
      <c r="AG167" s="22">
        <f>SUMIFS(当月ワード!$X$3:$X$1000,当月ワード!$D$3:$D$1000,キーワード!$D167,当月ワード!$E$3:$E$1000,キーワード!$F167)</f>
        <v>0</v>
      </c>
      <c r="AH167" s="23">
        <f>SUMIFS(前月ワード!$X$3:$X$1000,前月ワード!$D$3:$D$1000,キーワード!$D167,前月ワード!$E$3:$E$1000,キーワード!$F167)</f>
        <v>0</v>
      </c>
      <c r="AI167" s="23">
        <f>SUMIFS(前々月ワード!$X$3:$X$1000,前々月ワード!$D$3:$D$1000,キーワード!$D167,前々月ワード!$E$3:$E$1000,キーワード!$F167)</f>
        <v>0</v>
      </c>
      <c r="AJ167" s="22">
        <f>SUMIFS(当月ワード!$I$3:$I$1000,当月ワード!$D$3:$D$1000,キーワード!$D167,当月ワード!$E$3:$E$1000,キーワード!$F167)</f>
        <v>0</v>
      </c>
      <c r="AK167" s="23">
        <f>SUMIFS(前月ワード!$I$3:$I$1000,前月ワード!$D$3:$D$1000,キーワード!$D167,前月ワード!$E$3:$E$1000,キーワード!$F167)</f>
        <v>0</v>
      </c>
      <c r="AL167" s="23">
        <f>SUMIFS(前々月ワード!$I$3:$I$1000,前々月ワード!$D$3:$D$1000,キーワード!$D167,前々月ワード!$E$3:$E$1000,キーワード!$F167)</f>
        <v>0</v>
      </c>
      <c r="AM167" s="13">
        <f t="shared" si="33"/>
        <v>0</v>
      </c>
      <c r="AN167" s="13">
        <f t="shared" si="33"/>
        <v>0</v>
      </c>
      <c r="AO167" s="13">
        <f t="shared" si="33"/>
        <v>0</v>
      </c>
      <c r="AP167" s="16">
        <f t="shared" si="34"/>
        <v>0</v>
      </c>
      <c r="AQ167" s="16">
        <f t="shared" si="34"/>
        <v>0</v>
      </c>
      <c r="AR167" s="17">
        <f t="shared" si="34"/>
        <v>0</v>
      </c>
    </row>
    <row r="168" spans="3:44" ht="36.65" customHeight="1">
      <c r="C168" s="20">
        <v>163</v>
      </c>
      <c r="D168" s="53">
        <f>現状ワード設定!B165</f>
        <v>0</v>
      </c>
      <c r="E168" s="26" t="str">
        <f>IFERROR(_xlfn.XLOOKUP($D168,現状商品設定!B:B,現状商品設定!C:C,"-"),"-")</f>
        <v>-</v>
      </c>
      <c r="F168" s="56">
        <f>現状ワード設定!G165</f>
        <v>0</v>
      </c>
      <c r="G168" s="60" t="s">
        <v>46</v>
      </c>
      <c r="H168" s="47" t="str">
        <f>IFERROR(_xlfn.XLOOKUP(D168,商品!$D:$D,商品!$H:$H),"")</f>
        <v/>
      </c>
      <c r="I168" s="50" t="str">
        <f>IFERROR(_xlfn.XLOOKUP(D168&amp;F168,現状ワード設定!J:J,現状ワード設定!H:H),"")</f>
        <v/>
      </c>
      <c r="J168" s="47" t="str">
        <f>IFERROR(_xlfn.XLOOKUP(D168&amp;F168,現状ワード設定!J:J,現状ワード設定!I:I),"")</f>
        <v/>
      </c>
      <c r="K168" s="47" t="e">
        <f>IF(AND(T168&gt;=設定!$C$12,W168&gt;=O168),I168*(1+設定!$F$12),IF(AND(T168&gt;=設定!$C$13,W168&lt;O168),I168*(1+設定!$F$13),IF(AND(T168&lt;設定!$C$14,U168&gt;=設定!$E$14),I168*(1+設定!$F$14),IF(AND(T168&lt;設定!$C$15,U168&lt;設定!$E$15),I168*(1+設定!$F$15),"除外"))))</f>
        <v>#VALUE!</v>
      </c>
      <c r="L168" s="58" t="e">
        <f ca="1">IF(消化率!$I$5&lt;1,K168*消化率!$I$5,IF(U168*V168/(K168*消化率!$I$5)&gt;O168,K168*消化率!$I$5,M168))</f>
        <v>#DIV/0!</v>
      </c>
      <c r="M168" s="58" t="e">
        <f t="shared" si="25"/>
        <v>#VALUE!</v>
      </c>
      <c r="N168" s="58" t="e">
        <f ca="1">IF(ROUNDUP(IF(IF(IF(AND(設定!$D$8&lt;=L168,設定!$D$8&lt;J168),設定!$D$8,IF(AND(J168&lt;=L168,J168&lt;設定!$D$8),J168,IF(AND(L168&lt;=J168,J168&lt;設定!$D$8),J168,L168)))=0,設定!$D$8,IF(AND(設定!$D$8&lt;=L168,設定!$D$8&lt;J168),設定!$D$8,IF(AND(J168&lt;=L168,J168&lt;設定!$D$8),J168,IF(AND(L168&lt;=J168,J168&lt;設定!$D$8),J168,L168))))&lt;=H168,H168+1,IF(IF(AND(設定!$D$8&lt;=L168,設定!$D$8&lt;J168),設定!$D$8,IF(AND(J168&lt;=L168,J168&lt;設定!$D$8),J168,IF(AND(L168&lt;=J168,J168&lt;設定!$D$8),J168,L168)))=0,設定!$D$8,IF(AND(設定!$D$8&lt;=L168,設定!$D$8&lt;J168),設定!$D$8,IF(AND(J168&lt;=L168,J168&lt;設定!$D$8),J168,IF(AND(L168&lt;=J168,J168&lt;設定!$D$8),J168,L168))))),0)&gt;40,ROUNDUP(IF(IF(IF(AND(設定!$D$8&lt;=L168,設定!$D$8&lt;J168),設定!$D$8,IF(AND(J168&lt;=L168,J168&lt;設定!$D$8),J168,IF(AND(L168&lt;=J168,J168&lt;設定!$D$8),J168,L168)))=0,設定!$D$8,IF(AND(設定!$D$8&lt;=L168,設定!$D$8&lt;J168),設定!$D$8,IF(AND(J168&lt;=L168,J168&lt;設定!$D$8),J168,IF(AND(L168&lt;=J168,J168&lt;設定!$D$8),J168,L168))))&lt;=H168,H168+1,IF(IF(AND(設定!$D$8&lt;=L168,設定!$D$8&lt;J168),設定!$D$8,IF(AND(J168&lt;=L168,J168&lt;設定!$D$8),J168,IF(AND(L168&lt;=J168,J168&lt;設定!$D$8),J168,L168)))=0,設定!$D$8,IF(AND(設定!$D$8&lt;=L168,設定!$D$8&lt;J168),設定!$D$8,IF(AND(J168&lt;=L168,J168&lt;設定!$D$8),J168,IF(AND(L168&lt;=J168,J168&lt;設定!$D$8),J168,L168))))),0),40)</f>
        <v>#DIV/0!</v>
      </c>
      <c r="O168" s="55">
        <f>IF(G168="標準",設定!$C$4,G168)</f>
        <v>5</v>
      </c>
      <c r="P168" s="45">
        <f t="shared" si="26"/>
        <v>0</v>
      </c>
      <c r="Q168" s="14">
        <f t="shared" si="27"/>
        <v>0</v>
      </c>
      <c r="R168" s="23">
        <f t="shared" si="35"/>
        <v>0</v>
      </c>
      <c r="S168" s="12">
        <f t="shared" si="28"/>
        <v>0</v>
      </c>
      <c r="T168" s="23">
        <f t="shared" si="29"/>
        <v>0</v>
      </c>
      <c r="U168" s="13">
        <f t="shared" si="30"/>
        <v>0</v>
      </c>
      <c r="V168" s="104" t="str">
        <f>INDEX(商品!Q:Q,MATCH(キーワード!D168,商品!D:D,0),1)</f>
        <v>-</v>
      </c>
      <c r="W168" s="15">
        <f t="shared" si="31"/>
        <v>0</v>
      </c>
      <c r="X168" s="22">
        <f>SUMIFS(当月ワード!$J$3:$J$1000,当月ワード!$D$3:$D$1000,キーワード!$D168,当月ワード!$E$3:$E$1000,キーワード!$F168)</f>
        <v>0</v>
      </c>
      <c r="Y168" s="23">
        <f>SUMIFS(前月ワード!$J$3:$J$1000,前月ワード!$D$3:$D$1000,キーワード!$D168,前月ワード!$E$3:$E$1000,キーワード!$F168)</f>
        <v>0</v>
      </c>
      <c r="Z168" s="23">
        <f>SUMIFS(前々月ワード!$J$3:$J$1000,前々月ワード!$D$3:$D$1000,キーワード!$D168,前々月ワード!$E$3:$E$1000,キーワード!$F168)</f>
        <v>0</v>
      </c>
      <c r="AA168" s="22">
        <f>SUMIFS(当月ワード!$W$3:$W$1000,当月ワード!$D$3:$D$1000,キーワード!$D168,当月ワード!$E$3:$E$1000,キーワード!$F168)</f>
        <v>0</v>
      </c>
      <c r="AB168" s="23">
        <f>SUMIFS(前月ワード!$W$3:$W$1000,前月ワード!$D$3:$D$1000,キーワード!$D168,前月ワード!$E$3:$E$1000,キーワード!$F168)</f>
        <v>0</v>
      </c>
      <c r="AC168" s="23">
        <f>SUMIFS(前々月ワード!$W$3:$W$1000,前々月ワード!$D$3:$D$1000,キーワード!$D168,前々月ワード!$E$3:$E$1000,キーワード!$F168)</f>
        <v>0</v>
      </c>
      <c r="AD168" s="23">
        <f t="shared" si="32"/>
        <v>0</v>
      </c>
      <c r="AE168" s="23">
        <f t="shared" si="32"/>
        <v>0</v>
      </c>
      <c r="AF168" s="23">
        <f t="shared" si="32"/>
        <v>0</v>
      </c>
      <c r="AG168" s="22">
        <f>SUMIFS(当月ワード!$X$3:$X$1000,当月ワード!$D$3:$D$1000,キーワード!$D168,当月ワード!$E$3:$E$1000,キーワード!$F168)</f>
        <v>0</v>
      </c>
      <c r="AH168" s="23">
        <f>SUMIFS(前月ワード!$X$3:$X$1000,前月ワード!$D$3:$D$1000,キーワード!$D168,前月ワード!$E$3:$E$1000,キーワード!$F168)</f>
        <v>0</v>
      </c>
      <c r="AI168" s="23">
        <f>SUMIFS(前々月ワード!$X$3:$X$1000,前々月ワード!$D$3:$D$1000,キーワード!$D168,前々月ワード!$E$3:$E$1000,キーワード!$F168)</f>
        <v>0</v>
      </c>
      <c r="AJ168" s="22">
        <f>SUMIFS(当月ワード!$I$3:$I$1000,当月ワード!$D$3:$D$1000,キーワード!$D168,当月ワード!$E$3:$E$1000,キーワード!$F168)</f>
        <v>0</v>
      </c>
      <c r="AK168" s="23">
        <f>SUMIFS(前月ワード!$I$3:$I$1000,前月ワード!$D$3:$D$1000,キーワード!$D168,前月ワード!$E$3:$E$1000,キーワード!$F168)</f>
        <v>0</v>
      </c>
      <c r="AL168" s="23">
        <f>SUMIFS(前々月ワード!$I$3:$I$1000,前々月ワード!$D$3:$D$1000,キーワード!$D168,前々月ワード!$E$3:$E$1000,キーワード!$F168)</f>
        <v>0</v>
      </c>
      <c r="AM168" s="13">
        <f t="shared" si="33"/>
        <v>0</v>
      </c>
      <c r="AN168" s="13">
        <f t="shared" si="33"/>
        <v>0</v>
      </c>
      <c r="AO168" s="13">
        <f t="shared" si="33"/>
        <v>0</v>
      </c>
      <c r="AP168" s="16">
        <f t="shared" si="34"/>
        <v>0</v>
      </c>
      <c r="AQ168" s="16">
        <f t="shared" si="34"/>
        <v>0</v>
      </c>
      <c r="AR168" s="17">
        <f t="shared" si="34"/>
        <v>0</v>
      </c>
    </row>
    <row r="169" spans="3:44" ht="36.65" customHeight="1">
      <c r="C169" s="20">
        <v>164</v>
      </c>
      <c r="D169" s="53">
        <f>現状ワード設定!B166</f>
        <v>0</v>
      </c>
      <c r="E169" s="26" t="str">
        <f>IFERROR(_xlfn.XLOOKUP($D169,現状商品設定!B:B,現状商品設定!C:C,"-"),"-")</f>
        <v>-</v>
      </c>
      <c r="F169" s="56">
        <f>現状ワード設定!G166</f>
        <v>0</v>
      </c>
      <c r="G169" s="60" t="s">
        <v>46</v>
      </c>
      <c r="H169" s="47" t="str">
        <f>IFERROR(_xlfn.XLOOKUP(D169,商品!$D:$D,商品!$H:$H),"")</f>
        <v/>
      </c>
      <c r="I169" s="50" t="str">
        <f>IFERROR(_xlfn.XLOOKUP(D169&amp;F169,現状ワード設定!J:J,現状ワード設定!H:H),"")</f>
        <v/>
      </c>
      <c r="J169" s="47" t="str">
        <f>IFERROR(_xlfn.XLOOKUP(D169&amp;F169,現状ワード設定!J:J,現状ワード設定!I:I),"")</f>
        <v/>
      </c>
      <c r="K169" s="47" t="e">
        <f>IF(AND(T169&gt;=設定!$C$12,W169&gt;=O169),I169*(1+設定!$F$12),IF(AND(T169&gt;=設定!$C$13,W169&lt;O169),I169*(1+設定!$F$13),IF(AND(T169&lt;設定!$C$14,U169&gt;=設定!$E$14),I169*(1+設定!$F$14),IF(AND(T169&lt;設定!$C$15,U169&lt;設定!$E$15),I169*(1+設定!$F$15),"除外"))))</f>
        <v>#VALUE!</v>
      </c>
      <c r="L169" s="58" t="e">
        <f ca="1">IF(消化率!$I$5&lt;1,K169*消化率!$I$5,IF(U169*V169/(K169*消化率!$I$5)&gt;O169,K169*消化率!$I$5,M169))</f>
        <v>#DIV/0!</v>
      </c>
      <c r="M169" s="58" t="e">
        <f t="shared" si="25"/>
        <v>#VALUE!</v>
      </c>
      <c r="N169" s="58" t="e">
        <f ca="1">IF(ROUNDUP(IF(IF(IF(AND(設定!$D$8&lt;=L169,設定!$D$8&lt;J169),設定!$D$8,IF(AND(J169&lt;=L169,J169&lt;設定!$D$8),J169,IF(AND(L169&lt;=J169,J169&lt;設定!$D$8),J169,L169)))=0,設定!$D$8,IF(AND(設定!$D$8&lt;=L169,設定!$D$8&lt;J169),設定!$D$8,IF(AND(J169&lt;=L169,J169&lt;設定!$D$8),J169,IF(AND(L169&lt;=J169,J169&lt;設定!$D$8),J169,L169))))&lt;=H169,H169+1,IF(IF(AND(設定!$D$8&lt;=L169,設定!$D$8&lt;J169),設定!$D$8,IF(AND(J169&lt;=L169,J169&lt;設定!$D$8),J169,IF(AND(L169&lt;=J169,J169&lt;設定!$D$8),J169,L169)))=0,設定!$D$8,IF(AND(設定!$D$8&lt;=L169,設定!$D$8&lt;J169),設定!$D$8,IF(AND(J169&lt;=L169,J169&lt;設定!$D$8),J169,IF(AND(L169&lt;=J169,J169&lt;設定!$D$8),J169,L169))))),0)&gt;40,ROUNDUP(IF(IF(IF(AND(設定!$D$8&lt;=L169,設定!$D$8&lt;J169),設定!$D$8,IF(AND(J169&lt;=L169,J169&lt;設定!$D$8),J169,IF(AND(L169&lt;=J169,J169&lt;設定!$D$8),J169,L169)))=0,設定!$D$8,IF(AND(設定!$D$8&lt;=L169,設定!$D$8&lt;J169),設定!$D$8,IF(AND(J169&lt;=L169,J169&lt;設定!$D$8),J169,IF(AND(L169&lt;=J169,J169&lt;設定!$D$8),J169,L169))))&lt;=H169,H169+1,IF(IF(AND(設定!$D$8&lt;=L169,設定!$D$8&lt;J169),設定!$D$8,IF(AND(J169&lt;=L169,J169&lt;設定!$D$8),J169,IF(AND(L169&lt;=J169,J169&lt;設定!$D$8),J169,L169)))=0,設定!$D$8,IF(AND(設定!$D$8&lt;=L169,設定!$D$8&lt;J169),設定!$D$8,IF(AND(J169&lt;=L169,J169&lt;設定!$D$8),J169,IF(AND(L169&lt;=J169,J169&lt;設定!$D$8),J169,L169))))),0),40)</f>
        <v>#DIV/0!</v>
      </c>
      <c r="O169" s="55">
        <f>IF(G169="標準",設定!$C$4,G169)</f>
        <v>5</v>
      </c>
      <c r="P169" s="45">
        <f t="shared" si="26"/>
        <v>0</v>
      </c>
      <c r="Q169" s="14">
        <f t="shared" si="27"/>
        <v>0</v>
      </c>
      <c r="R169" s="23">
        <f t="shared" si="35"/>
        <v>0</v>
      </c>
      <c r="S169" s="12">
        <f t="shared" si="28"/>
        <v>0</v>
      </c>
      <c r="T169" s="23">
        <f t="shared" si="29"/>
        <v>0</v>
      </c>
      <c r="U169" s="13">
        <f t="shared" si="30"/>
        <v>0</v>
      </c>
      <c r="V169" s="104" t="str">
        <f>INDEX(商品!Q:Q,MATCH(キーワード!D169,商品!D:D,0),1)</f>
        <v>-</v>
      </c>
      <c r="W169" s="15">
        <f t="shared" si="31"/>
        <v>0</v>
      </c>
      <c r="X169" s="22">
        <f>SUMIFS(当月ワード!$J$3:$J$1000,当月ワード!$D$3:$D$1000,キーワード!$D169,当月ワード!$E$3:$E$1000,キーワード!$F169)</f>
        <v>0</v>
      </c>
      <c r="Y169" s="23">
        <f>SUMIFS(前月ワード!$J$3:$J$1000,前月ワード!$D$3:$D$1000,キーワード!$D169,前月ワード!$E$3:$E$1000,キーワード!$F169)</f>
        <v>0</v>
      </c>
      <c r="Z169" s="23">
        <f>SUMIFS(前々月ワード!$J$3:$J$1000,前々月ワード!$D$3:$D$1000,キーワード!$D169,前々月ワード!$E$3:$E$1000,キーワード!$F169)</f>
        <v>0</v>
      </c>
      <c r="AA169" s="22">
        <f>SUMIFS(当月ワード!$W$3:$W$1000,当月ワード!$D$3:$D$1000,キーワード!$D169,当月ワード!$E$3:$E$1000,キーワード!$F169)</f>
        <v>0</v>
      </c>
      <c r="AB169" s="23">
        <f>SUMIFS(前月ワード!$W$3:$W$1000,前月ワード!$D$3:$D$1000,キーワード!$D169,前月ワード!$E$3:$E$1000,キーワード!$F169)</f>
        <v>0</v>
      </c>
      <c r="AC169" s="23">
        <f>SUMIFS(前々月ワード!$W$3:$W$1000,前々月ワード!$D$3:$D$1000,キーワード!$D169,前々月ワード!$E$3:$E$1000,キーワード!$F169)</f>
        <v>0</v>
      </c>
      <c r="AD169" s="23">
        <f t="shared" si="32"/>
        <v>0</v>
      </c>
      <c r="AE169" s="23">
        <f t="shared" si="32"/>
        <v>0</v>
      </c>
      <c r="AF169" s="23">
        <f t="shared" si="32"/>
        <v>0</v>
      </c>
      <c r="AG169" s="22">
        <f>SUMIFS(当月ワード!$X$3:$X$1000,当月ワード!$D$3:$D$1000,キーワード!$D169,当月ワード!$E$3:$E$1000,キーワード!$F169)</f>
        <v>0</v>
      </c>
      <c r="AH169" s="23">
        <f>SUMIFS(前月ワード!$X$3:$X$1000,前月ワード!$D$3:$D$1000,キーワード!$D169,前月ワード!$E$3:$E$1000,キーワード!$F169)</f>
        <v>0</v>
      </c>
      <c r="AI169" s="23">
        <f>SUMIFS(前々月ワード!$X$3:$X$1000,前々月ワード!$D$3:$D$1000,キーワード!$D169,前々月ワード!$E$3:$E$1000,キーワード!$F169)</f>
        <v>0</v>
      </c>
      <c r="AJ169" s="22">
        <f>SUMIFS(当月ワード!$I$3:$I$1000,当月ワード!$D$3:$D$1000,キーワード!$D169,当月ワード!$E$3:$E$1000,キーワード!$F169)</f>
        <v>0</v>
      </c>
      <c r="AK169" s="23">
        <f>SUMIFS(前月ワード!$I$3:$I$1000,前月ワード!$D$3:$D$1000,キーワード!$D169,前月ワード!$E$3:$E$1000,キーワード!$F169)</f>
        <v>0</v>
      </c>
      <c r="AL169" s="23">
        <f>SUMIFS(前々月ワード!$I$3:$I$1000,前々月ワード!$D$3:$D$1000,キーワード!$D169,前々月ワード!$E$3:$E$1000,キーワード!$F169)</f>
        <v>0</v>
      </c>
      <c r="AM169" s="13">
        <f t="shared" si="33"/>
        <v>0</v>
      </c>
      <c r="AN169" s="13">
        <f t="shared" si="33"/>
        <v>0</v>
      </c>
      <c r="AO169" s="13">
        <f t="shared" si="33"/>
        <v>0</v>
      </c>
      <c r="AP169" s="16">
        <f t="shared" si="34"/>
        <v>0</v>
      </c>
      <c r="AQ169" s="16">
        <f t="shared" si="34"/>
        <v>0</v>
      </c>
      <c r="AR169" s="17">
        <f t="shared" si="34"/>
        <v>0</v>
      </c>
    </row>
    <row r="170" spans="3:44" ht="36.65" customHeight="1">
      <c r="C170" s="20">
        <v>165</v>
      </c>
      <c r="D170" s="53">
        <f>現状ワード設定!B167</f>
        <v>0</v>
      </c>
      <c r="E170" s="26" t="str">
        <f>IFERROR(_xlfn.XLOOKUP($D170,現状商品設定!B:B,現状商品設定!C:C,"-"),"-")</f>
        <v>-</v>
      </c>
      <c r="F170" s="56">
        <f>現状ワード設定!G167</f>
        <v>0</v>
      </c>
      <c r="G170" s="60" t="s">
        <v>46</v>
      </c>
      <c r="H170" s="47" t="str">
        <f>IFERROR(_xlfn.XLOOKUP(D170,商品!$D:$D,商品!$H:$H),"")</f>
        <v/>
      </c>
      <c r="I170" s="50" t="str">
        <f>IFERROR(_xlfn.XLOOKUP(D170&amp;F170,現状ワード設定!J:J,現状ワード設定!H:H),"")</f>
        <v/>
      </c>
      <c r="J170" s="47" t="str">
        <f>IFERROR(_xlfn.XLOOKUP(D170&amp;F170,現状ワード設定!J:J,現状ワード設定!I:I),"")</f>
        <v/>
      </c>
      <c r="K170" s="47" t="e">
        <f>IF(AND(T170&gt;=設定!$C$12,W170&gt;=O170),I170*(1+設定!$F$12),IF(AND(T170&gt;=設定!$C$13,W170&lt;O170),I170*(1+設定!$F$13),IF(AND(T170&lt;設定!$C$14,U170&gt;=設定!$E$14),I170*(1+設定!$F$14),IF(AND(T170&lt;設定!$C$15,U170&lt;設定!$E$15),I170*(1+設定!$F$15),"除外"))))</f>
        <v>#VALUE!</v>
      </c>
      <c r="L170" s="58" t="e">
        <f ca="1">IF(消化率!$I$5&lt;1,K170*消化率!$I$5,IF(U170*V170/(K170*消化率!$I$5)&gt;O170,K170*消化率!$I$5,M170))</f>
        <v>#DIV/0!</v>
      </c>
      <c r="M170" s="58" t="e">
        <f t="shared" si="25"/>
        <v>#VALUE!</v>
      </c>
      <c r="N170" s="58" t="e">
        <f ca="1">IF(ROUNDUP(IF(IF(IF(AND(設定!$D$8&lt;=L170,設定!$D$8&lt;J170),設定!$D$8,IF(AND(J170&lt;=L170,J170&lt;設定!$D$8),J170,IF(AND(L170&lt;=J170,J170&lt;設定!$D$8),J170,L170)))=0,設定!$D$8,IF(AND(設定!$D$8&lt;=L170,設定!$D$8&lt;J170),設定!$D$8,IF(AND(J170&lt;=L170,J170&lt;設定!$D$8),J170,IF(AND(L170&lt;=J170,J170&lt;設定!$D$8),J170,L170))))&lt;=H170,H170+1,IF(IF(AND(設定!$D$8&lt;=L170,設定!$D$8&lt;J170),設定!$D$8,IF(AND(J170&lt;=L170,J170&lt;設定!$D$8),J170,IF(AND(L170&lt;=J170,J170&lt;設定!$D$8),J170,L170)))=0,設定!$D$8,IF(AND(設定!$D$8&lt;=L170,設定!$D$8&lt;J170),設定!$D$8,IF(AND(J170&lt;=L170,J170&lt;設定!$D$8),J170,IF(AND(L170&lt;=J170,J170&lt;設定!$D$8),J170,L170))))),0)&gt;40,ROUNDUP(IF(IF(IF(AND(設定!$D$8&lt;=L170,設定!$D$8&lt;J170),設定!$D$8,IF(AND(J170&lt;=L170,J170&lt;設定!$D$8),J170,IF(AND(L170&lt;=J170,J170&lt;設定!$D$8),J170,L170)))=0,設定!$D$8,IF(AND(設定!$D$8&lt;=L170,設定!$D$8&lt;J170),設定!$D$8,IF(AND(J170&lt;=L170,J170&lt;設定!$D$8),J170,IF(AND(L170&lt;=J170,J170&lt;設定!$D$8),J170,L170))))&lt;=H170,H170+1,IF(IF(AND(設定!$D$8&lt;=L170,設定!$D$8&lt;J170),設定!$D$8,IF(AND(J170&lt;=L170,J170&lt;設定!$D$8),J170,IF(AND(L170&lt;=J170,J170&lt;設定!$D$8),J170,L170)))=0,設定!$D$8,IF(AND(設定!$D$8&lt;=L170,設定!$D$8&lt;J170),設定!$D$8,IF(AND(J170&lt;=L170,J170&lt;設定!$D$8),J170,IF(AND(L170&lt;=J170,J170&lt;設定!$D$8),J170,L170))))),0),40)</f>
        <v>#DIV/0!</v>
      </c>
      <c r="O170" s="55">
        <f>IF(G170="標準",設定!$C$4,G170)</f>
        <v>5</v>
      </c>
      <c r="P170" s="45">
        <f t="shared" si="26"/>
        <v>0</v>
      </c>
      <c r="Q170" s="14">
        <f t="shared" si="27"/>
        <v>0</v>
      </c>
      <c r="R170" s="23">
        <f t="shared" si="35"/>
        <v>0</v>
      </c>
      <c r="S170" s="12">
        <f t="shared" si="28"/>
        <v>0</v>
      </c>
      <c r="T170" s="23">
        <f t="shared" si="29"/>
        <v>0</v>
      </c>
      <c r="U170" s="13">
        <f t="shared" si="30"/>
        <v>0</v>
      </c>
      <c r="V170" s="104" t="str">
        <f>INDEX(商品!Q:Q,MATCH(キーワード!D170,商品!D:D,0),1)</f>
        <v>-</v>
      </c>
      <c r="W170" s="15">
        <f t="shared" si="31"/>
        <v>0</v>
      </c>
      <c r="X170" s="22">
        <f>SUMIFS(当月ワード!$J$3:$J$1000,当月ワード!$D$3:$D$1000,キーワード!$D170,当月ワード!$E$3:$E$1000,キーワード!$F170)</f>
        <v>0</v>
      </c>
      <c r="Y170" s="23">
        <f>SUMIFS(前月ワード!$J$3:$J$1000,前月ワード!$D$3:$D$1000,キーワード!$D170,前月ワード!$E$3:$E$1000,キーワード!$F170)</f>
        <v>0</v>
      </c>
      <c r="Z170" s="23">
        <f>SUMIFS(前々月ワード!$J$3:$J$1000,前々月ワード!$D$3:$D$1000,キーワード!$D170,前々月ワード!$E$3:$E$1000,キーワード!$F170)</f>
        <v>0</v>
      </c>
      <c r="AA170" s="22">
        <f>SUMIFS(当月ワード!$W$3:$W$1000,当月ワード!$D$3:$D$1000,キーワード!$D170,当月ワード!$E$3:$E$1000,キーワード!$F170)</f>
        <v>0</v>
      </c>
      <c r="AB170" s="23">
        <f>SUMIFS(前月ワード!$W$3:$W$1000,前月ワード!$D$3:$D$1000,キーワード!$D170,前月ワード!$E$3:$E$1000,キーワード!$F170)</f>
        <v>0</v>
      </c>
      <c r="AC170" s="23">
        <f>SUMIFS(前々月ワード!$W$3:$W$1000,前々月ワード!$D$3:$D$1000,キーワード!$D170,前々月ワード!$E$3:$E$1000,キーワード!$F170)</f>
        <v>0</v>
      </c>
      <c r="AD170" s="23">
        <f t="shared" si="32"/>
        <v>0</v>
      </c>
      <c r="AE170" s="23">
        <f t="shared" si="32"/>
        <v>0</v>
      </c>
      <c r="AF170" s="23">
        <f t="shared" si="32"/>
        <v>0</v>
      </c>
      <c r="AG170" s="22">
        <f>SUMIFS(当月ワード!$X$3:$X$1000,当月ワード!$D$3:$D$1000,キーワード!$D170,当月ワード!$E$3:$E$1000,キーワード!$F170)</f>
        <v>0</v>
      </c>
      <c r="AH170" s="23">
        <f>SUMIFS(前月ワード!$X$3:$X$1000,前月ワード!$D$3:$D$1000,キーワード!$D170,前月ワード!$E$3:$E$1000,キーワード!$F170)</f>
        <v>0</v>
      </c>
      <c r="AI170" s="23">
        <f>SUMIFS(前々月ワード!$X$3:$X$1000,前々月ワード!$D$3:$D$1000,キーワード!$D170,前々月ワード!$E$3:$E$1000,キーワード!$F170)</f>
        <v>0</v>
      </c>
      <c r="AJ170" s="22">
        <f>SUMIFS(当月ワード!$I$3:$I$1000,当月ワード!$D$3:$D$1000,キーワード!$D170,当月ワード!$E$3:$E$1000,キーワード!$F170)</f>
        <v>0</v>
      </c>
      <c r="AK170" s="23">
        <f>SUMIFS(前月ワード!$I$3:$I$1000,前月ワード!$D$3:$D$1000,キーワード!$D170,前月ワード!$E$3:$E$1000,キーワード!$F170)</f>
        <v>0</v>
      </c>
      <c r="AL170" s="23">
        <f>SUMIFS(前々月ワード!$I$3:$I$1000,前々月ワード!$D$3:$D$1000,キーワード!$D170,前々月ワード!$E$3:$E$1000,キーワード!$F170)</f>
        <v>0</v>
      </c>
      <c r="AM170" s="13">
        <f t="shared" si="33"/>
        <v>0</v>
      </c>
      <c r="AN170" s="13">
        <f t="shared" si="33"/>
        <v>0</v>
      </c>
      <c r="AO170" s="13">
        <f t="shared" si="33"/>
        <v>0</v>
      </c>
      <c r="AP170" s="16">
        <f t="shared" si="34"/>
        <v>0</v>
      </c>
      <c r="AQ170" s="16">
        <f t="shared" si="34"/>
        <v>0</v>
      </c>
      <c r="AR170" s="17">
        <f t="shared" si="34"/>
        <v>0</v>
      </c>
    </row>
    <row r="171" spans="3:44" ht="36.65" customHeight="1">
      <c r="C171" s="20">
        <v>166</v>
      </c>
      <c r="D171" s="53">
        <f>現状ワード設定!B168</f>
        <v>0</v>
      </c>
      <c r="E171" s="26" t="str">
        <f>IFERROR(_xlfn.XLOOKUP($D171,現状商品設定!B:B,現状商品設定!C:C,"-"),"-")</f>
        <v>-</v>
      </c>
      <c r="F171" s="56">
        <f>現状ワード設定!G168</f>
        <v>0</v>
      </c>
      <c r="G171" s="60" t="s">
        <v>46</v>
      </c>
      <c r="H171" s="47" t="str">
        <f>IFERROR(_xlfn.XLOOKUP(D171,商品!$D:$D,商品!$H:$H),"")</f>
        <v/>
      </c>
      <c r="I171" s="50" t="str">
        <f>IFERROR(_xlfn.XLOOKUP(D171&amp;F171,現状ワード設定!J:J,現状ワード設定!H:H),"")</f>
        <v/>
      </c>
      <c r="J171" s="47" t="str">
        <f>IFERROR(_xlfn.XLOOKUP(D171&amp;F171,現状ワード設定!J:J,現状ワード設定!I:I),"")</f>
        <v/>
      </c>
      <c r="K171" s="47" t="e">
        <f>IF(AND(T171&gt;=設定!$C$12,W171&gt;=O171),I171*(1+設定!$F$12),IF(AND(T171&gt;=設定!$C$13,W171&lt;O171),I171*(1+設定!$F$13),IF(AND(T171&lt;設定!$C$14,U171&gt;=設定!$E$14),I171*(1+設定!$F$14),IF(AND(T171&lt;設定!$C$15,U171&lt;設定!$E$15),I171*(1+設定!$F$15),"除外"))))</f>
        <v>#VALUE!</v>
      </c>
      <c r="L171" s="58" t="e">
        <f ca="1">IF(消化率!$I$5&lt;1,K171*消化率!$I$5,IF(U171*V171/(K171*消化率!$I$5)&gt;O171,K171*消化率!$I$5,M171))</f>
        <v>#DIV/0!</v>
      </c>
      <c r="M171" s="58" t="e">
        <f t="shared" si="25"/>
        <v>#VALUE!</v>
      </c>
      <c r="N171" s="58" t="e">
        <f ca="1">IF(ROUNDUP(IF(IF(IF(AND(設定!$D$8&lt;=L171,設定!$D$8&lt;J171),設定!$D$8,IF(AND(J171&lt;=L171,J171&lt;設定!$D$8),J171,IF(AND(L171&lt;=J171,J171&lt;設定!$D$8),J171,L171)))=0,設定!$D$8,IF(AND(設定!$D$8&lt;=L171,設定!$D$8&lt;J171),設定!$D$8,IF(AND(J171&lt;=L171,J171&lt;設定!$D$8),J171,IF(AND(L171&lt;=J171,J171&lt;設定!$D$8),J171,L171))))&lt;=H171,H171+1,IF(IF(AND(設定!$D$8&lt;=L171,設定!$D$8&lt;J171),設定!$D$8,IF(AND(J171&lt;=L171,J171&lt;設定!$D$8),J171,IF(AND(L171&lt;=J171,J171&lt;設定!$D$8),J171,L171)))=0,設定!$D$8,IF(AND(設定!$D$8&lt;=L171,設定!$D$8&lt;J171),設定!$D$8,IF(AND(J171&lt;=L171,J171&lt;設定!$D$8),J171,IF(AND(L171&lt;=J171,J171&lt;設定!$D$8),J171,L171))))),0)&gt;40,ROUNDUP(IF(IF(IF(AND(設定!$D$8&lt;=L171,設定!$D$8&lt;J171),設定!$D$8,IF(AND(J171&lt;=L171,J171&lt;設定!$D$8),J171,IF(AND(L171&lt;=J171,J171&lt;設定!$D$8),J171,L171)))=0,設定!$D$8,IF(AND(設定!$D$8&lt;=L171,設定!$D$8&lt;J171),設定!$D$8,IF(AND(J171&lt;=L171,J171&lt;設定!$D$8),J171,IF(AND(L171&lt;=J171,J171&lt;設定!$D$8),J171,L171))))&lt;=H171,H171+1,IF(IF(AND(設定!$D$8&lt;=L171,設定!$D$8&lt;J171),設定!$D$8,IF(AND(J171&lt;=L171,J171&lt;設定!$D$8),J171,IF(AND(L171&lt;=J171,J171&lt;設定!$D$8),J171,L171)))=0,設定!$D$8,IF(AND(設定!$D$8&lt;=L171,設定!$D$8&lt;J171),設定!$D$8,IF(AND(J171&lt;=L171,J171&lt;設定!$D$8),J171,IF(AND(L171&lt;=J171,J171&lt;設定!$D$8),J171,L171))))),0),40)</f>
        <v>#DIV/0!</v>
      </c>
      <c r="O171" s="55">
        <f>IF(G171="標準",設定!$C$4,G171)</f>
        <v>5</v>
      </c>
      <c r="P171" s="45">
        <f t="shared" si="26"/>
        <v>0</v>
      </c>
      <c r="Q171" s="14">
        <f t="shared" si="27"/>
        <v>0</v>
      </c>
      <c r="R171" s="23">
        <f t="shared" si="35"/>
        <v>0</v>
      </c>
      <c r="S171" s="12">
        <f t="shared" si="28"/>
        <v>0</v>
      </c>
      <c r="T171" s="23">
        <f t="shared" si="29"/>
        <v>0</v>
      </c>
      <c r="U171" s="13">
        <f t="shared" si="30"/>
        <v>0</v>
      </c>
      <c r="V171" s="104" t="str">
        <f>INDEX(商品!Q:Q,MATCH(キーワード!D171,商品!D:D,0),1)</f>
        <v>-</v>
      </c>
      <c r="W171" s="15">
        <f t="shared" si="31"/>
        <v>0</v>
      </c>
      <c r="X171" s="22">
        <f>SUMIFS(当月ワード!$J$3:$J$1000,当月ワード!$D$3:$D$1000,キーワード!$D171,当月ワード!$E$3:$E$1000,キーワード!$F171)</f>
        <v>0</v>
      </c>
      <c r="Y171" s="23">
        <f>SUMIFS(前月ワード!$J$3:$J$1000,前月ワード!$D$3:$D$1000,キーワード!$D171,前月ワード!$E$3:$E$1000,キーワード!$F171)</f>
        <v>0</v>
      </c>
      <c r="Z171" s="23">
        <f>SUMIFS(前々月ワード!$J$3:$J$1000,前々月ワード!$D$3:$D$1000,キーワード!$D171,前々月ワード!$E$3:$E$1000,キーワード!$F171)</f>
        <v>0</v>
      </c>
      <c r="AA171" s="22">
        <f>SUMIFS(当月ワード!$W$3:$W$1000,当月ワード!$D$3:$D$1000,キーワード!$D171,当月ワード!$E$3:$E$1000,キーワード!$F171)</f>
        <v>0</v>
      </c>
      <c r="AB171" s="23">
        <f>SUMIFS(前月ワード!$W$3:$W$1000,前月ワード!$D$3:$D$1000,キーワード!$D171,前月ワード!$E$3:$E$1000,キーワード!$F171)</f>
        <v>0</v>
      </c>
      <c r="AC171" s="23">
        <f>SUMIFS(前々月ワード!$W$3:$W$1000,前々月ワード!$D$3:$D$1000,キーワード!$D171,前々月ワード!$E$3:$E$1000,キーワード!$F171)</f>
        <v>0</v>
      </c>
      <c r="AD171" s="23">
        <f t="shared" si="32"/>
        <v>0</v>
      </c>
      <c r="AE171" s="23">
        <f t="shared" si="32"/>
        <v>0</v>
      </c>
      <c r="AF171" s="23">
        <f t="shared" si="32"/>
        <v>0</v>
      </c>
      <c r="AG171" s="22">
        <f>SUMIFS(当月ワード!$X$3:$X$1000,当月ワード!$D$3:$D$1000,キーワード!$D171,当月ワード!$E$3:$E$1000,キーワード!$F171)</f>
        <v>0</v>
      </c>
      <c r="AH171" s="23">
        <f>SUMIFS(前月ワード!$X$3:$X$1000,前月ワード!$D$3:$D$1000,キーワード!$D171,前月ワード!$E$3:$E$1000,キーワード!$F171)</f>
        <v>0</v>
      </c>
      <c r="AI171" s="23">
        <f>SUMIFS(前々月ワード!$X$3:$X$1000,前々月ワード!$D$3:$D$1000,キーワード!$D171,前々月ワード!$E$3:$E$1000,キーワード!$F171)</f>
        <v>0</v>
      </c>
      <c r="AJ171" s="22">
        <f>SUMIFS(当月ワード!$I$3:$I$1000,当月ワード!$D$3:$D$1000,キーワード!$D171,当月ワード!$E$3:$E$1000,キーワード!$F171)</f>
        <v>0</v>
      </c>
      <c r="AK171" s="23">
        <f>SUMIFS(前月ワード!$I$3:$I$1000,前月ワード!$D$3:$D$1000,キーワード!$D171,前月ワード!$E$3:$E$1000,キーワード!$F171)</f>
        <v>0</v>
      </c>
      <c r="AL171" s="23">
        <f>SUMIFS(前々月ワード!$I$3:$I$1000,前々月ワード!$D$3:$D$1000,キーワード!$D171,前々月ワード!$E$3:$E$1000,キーワード!$F171)</f>
        <v>0</v>
      </c>
      <c r="AM171" s="13">
        <f t="shared" si="33"/>
        <v>0</v>
      </c>
      <c r="AN171" s="13">
        <f t="shared" si="33"/>
        <v>0</v>
      </c>
      <c r="AO171" s="13">
        <f t="shared" si="33"/>
        <v>0</v>
      </c>
      <c r="AP171" s="16">
        <f t="shared" si="34"/>
        <v>0</v>
      </c>
      <c r="AQ171" s="16">
        <f t="shared" si="34"/>
        <v>0</v>
      </c>
      <c r="AR171" s="17">
        <f t="shared" si="34"/>
        <v>0</v>
      </c>
    </row>
    <row r="172" spans="3:44" ht="36.65" customHeight="1">
      <c r="C172" s="20">
        <v>167</v>
      </c>
      <c r="D172" s="53">
        <f>現状ワード設定!B169</f>
        <v>0</v>
      </c>
      <c r="E172" s="26" t="str">
        <f>IFERROR(_xlfn.XLOOKUP($D172,現状商品設定!B:B,現状商品設定!C:C,"-"),"-")</f>
        <v>-</v>
      </c>
      <c r="F172" s="56">
        <f>現状ワード設定!G169</f>
        <v>0</v>
      </c>
      <c r="G172" s="60" t="s">
        <v>46</v>
      </c>
      <c r="H172" s="47" t="str">
        <f>IFERROR(_xlfn.XLOOKUP(D172,商品!$D:$D,商品!$H:$H),"")</f>
        <v/>
      </c>
      <c r="I172" s="50" t="str">
        <f>IFERROR(_xlfn.XLOOKUP(D172&amp;F172,現状ワード設定!J:J,現状ワード設定!H:H),"")</f>
        <v/>
      </c>
      <c r="J172" s="47" t="str">
        <f>IFERROR(_xlfn.XLOOKUP(D172&amp;F172,現状ワード設定!J:J,現状ワード設定!I:I),"")</f>
        <v/>
      </c>
      <c r="K172" s="47" t="e">
        <f>IF(AND(T172&gt;=設定!$C$12,W172&gt;=O172),I172*(1+設定!$F$12),IF(AND(T172&gt;=設定!$C$13,W172&lt;O172),I172*(1+設定!$F$13),IF(AND(T172&lt;設定!$C$14,U172&gt;=設定!$E$14),I172*(1+設定!$F$14),IF(AND(T172&lt;設定!$C$15,U172&lt;設定!$E$15),I172*(1+設定!$F$15),"除外"))))</f>
        <v>#VALUE!</v>
      </c>
      <c r="L172" s="58" t="e">
        <f ca="1">IF(消化率!$I$5&lt;1,K172*消化率!$I$5,IF(U172*V172/(K172*消化率!$I$5)&gt;O172,K172*消化率!$I$5,M172))</f>
        <v>#DIV/0!</v>
      </c>
      <c r="M172" s="58" t="e">
        <f t="shared" si="25"/>
        <v>#VALUE!</v>
      </c>
      <c r="N172" s="58" t="e">
        <f ca="1">IF(ROUNDUP(IF(IF(IF(AND(設定!$D$8&lt;=L172,設定!$D$8&lt;J172),設定!$D$8,IF(AND(J172&lt;=L172,J172&lt;設定!$D$8),J172,IF(AND(L172&lt;=J172,J172&lt;設定!$D$8),J172,L172)))=0,設定!$D$8,IF(AND(設定!$D$8&lt;=L172,設定!$D$8&lt;J172),設定!$D$8,IF(AND(J172&lt;=L172,J172&lt;設定!$D$8),J172,IF(AND(L172&lt;=J172,J172&lt;設定!$D$8),J172,L172))))&lt;=H172,H172+1,IF(IF(AND(設定!$D$8&lt;=L172,設定!$D$8&lt;J172),設定!$D$8,IF(AND(J172&lt;=L172,J172&lt;設定!$D$8),J172,IF(AND(L172&lt;=J172,J172&lt;設定!$D$8),J172,L172)))=0,設定!$D$8,IF(AND(設定!$D$8&lt;=L172,設定!$D$8&lt;J172),設定!$D$8,IF(AND(J172&lt;=L172,J172&lt;設定!$D$8),J172,IF(AND(L172&lt;=J172,J172&lt;設定!$D$8),J172,L172))))),0)&gt;40,ROUNDUP(IF(IF(IF(AND(設定!$D$8&lt;=L172,設定!$D$8&lt;J172),設定!$D$8,IF(AND(J172&lt;=L172,J172&lt;設定!$D$8),J172,IF(AND(L172&lt;=J172,J172&lt;設定!$D$8),J172,L172)))=0,設定!$D$8,IF(AND(設定!$D$8&lt;=L172,設定!$D$8&lt;J172),設定!$D$8,IF(AND(J172&lt;=L172,J172&lt;設定!$D$8),J172,IF(AND(L172&lt;=J172,J172&lt;設定!$D$8),J172,L172))))&lt;=H172,H172+1,IF(IF(AND(設定!$D$8&lt;=L172,設定!$D$8&lt;J172),設定!$D$8,IF(AND(J172&lt;=L172,J172&lt;設定!$D$8),J172,IF(AND(L172&lt;=J172,J172&lt;設定!$D$8),J172,L172)))=0,設定!$D$8,IF(AND(設定!$D$8&lt;=L172,設定!$D$8&lt;J172),設定!$D$8,IF(AND(J172&lt;=L172,J172&lt;設定!$D$8),J172,IF(AND(L172&lt;=J172,J172&lt;設定!$D$8),J172,L172))))),0),40)</f>
        <v>#DIV/0!</v>
      </c>
      <c r="O172" s="55">
        <f>IF(G172="標準",設定!$C$4,G172)</f>
        <v>5</v>
      </c>
      <c r="P172" s="45">
        <f t="shared" si="26"/>
        <v>0</v>
      </c>
      <c r="Q172" s="14">
        <f t="shared" si="27"/>
        <v>0</v>
      </c>
      <c r="R172" s="23">
        <f t="shared" si="35"/>
        <v>0</v>
      </c>
      <c r="S172" s="12">
        <f t="shared" si="28"/>
        <v>0</v>
      </c>
      <c r="T172" s="23">
        <f t="shared" si="29"/>
        <v>0</v>
      </c>
      <c r="U172" s="13">
        <f t="shared" si="30"/>
        <v>0</v>
      </c>
      <c r="V172" s="104" t="str">
        <f>INDEX(商品!Q:Q,MATCH(キーワード!D172,商品!D:D,0),1)</f>
        <v>-</v>
      </c>
      <c r="W172" s="15">
        <f t="shared" si="31"/>
        <v>0</v>
      </c>
      <c r="X172" s="22">
        <f>SUMIFS(当月ワード!$J$3:$J$1000,当月ワード!$D$3:$D$1000,キーワード!$D172,当月ワード!$E$3:$E$1000,キーワード!$F172)</f>
        <v>0</v>
      </c>
      <c r="Y172" s="23">
        <f>SUMIFS(前月ワード!$J$3:$J$1000,前月ワード!$D$3:$D$1000,キーワード!$D172,前月ワード!$E$3:$E$1000,キーワード!$F172)</f>
        <v>0</v>
      </c>
      <c r="Z172" s="23">
        <f>SUMIFS(前々月ワード!$J$3:$J$1000,前々月ワード!$D$3:$D$1000,キーワード!$D172,前々月ワード!$E$3:$E$1000,キーワード!$F172)</f>
        <v>0</v>
      </c>
      <c r="AA172" s="22">
        <f>SUMIFS(当月ワード!$W$3:$W$1000,当月ワード!$D$3:$D$1000,キーワード!$D172,当月ワード!$E$3:$E$1000,キーワード!$F172)</f>
        <v>0</v>
      </c>
      <c r="AB172" s="23">
        <f>SUMIFS(前月ワード!$W$3:$W$1000,前月ワード!$D$3:$D$1000,キーワード!$D172,前月ワード!$E$3:$E$1000,キーワード!$F172)</f>
        <v>0</v>
      </c>
      <c r="AC172" s="23">
        <f>SUMIFS(前々月ワード!$W$3:$W$1000,前々月ワード!$D$3:$D$1000,キーワード!$D172,前々月ワード!$E$3:$E$1000,キーワード!$F172)</f>
        <v>0</v>
      </c>
      <c r="AD172" s="23">
        <f t="shared" si="32"/>
        <v>0</v>
      </c>
      <c r="AE172" s="23">
        <f t="shared" si="32"/>
        <v>0</v>
      </c>
      <c r="AF172" s="23">
        <f t="shared" si="32"/>
        <v>0</v>
      </c>
      <c r="AG172" s="22">
        <f>SUMIFS(当月ワード!$X$3:$X$1000,当月ワード!$D$3:$D$1000,キーワード!$D172,当月ワード!$E$3:$E$1000,キーワード!$F172)</f>
        <v>0</v>
      </c>
      <c r="AH172" s="23">
        <f>SUMIFS(前月ワード!$X$3:$X$1000,前月ワード!$D$3:$D$1000,キーワード!$D172,前月ワード!$E$3:$E$1000,キーワード!$F172)</f>
        <v>0</v>
      </c>
      <c r="AI172" s="23">
        <f>SUMIFS(前々月ワード!$X$3:$X$1000,前々月ワード!$D$3:$D$1000,キーワード!$D172,前々月ワード!$E$3:$E$1000,キーワード!$F172)</f>
        <v>0</v>
      </c>
      <c r="AJ172" s="22">
        <f>SUMIFS(当月ワード!$I$3:$I$1000,当月ワード!$D$3:$D$1000,キーワード!$D172,当月ワード!$E$3:$E$1000,キーワード!$F172)</f>
        <v>0</v>
      </c>
      <c r="AK172" s="23">
        <f>SUMIFS(前月ワード!$I$3:$I$1000,前月ワード!$D$3:$D$1000,キーワード!$D172,前月ワード!$E$3:$E$1000,キーワード!$F172)</f>
        <v>0</v>
      </c>
      <c r="AL172" s="23">
        <f>SUMIFS(前々月ワード!$I$3:$I$1000,前々月ワード!$D$3:$D$1000,キーワード!$D172,前々月ワード!$E$3:$E$1000,キーワード!$F172)</f>
        <v>0</v>
      </c>
      <c r="AM172" s="13">
        <f t="shared" si="33"/>
        <v>0</v>
      </c>
      <c r="AN172" s="13">
        <f t="shared" si="33"/>
        <v>0</v>
      </c>
      <c r="AO172" s="13">
        <f t="shared" si="33"/>
        <v>0</v>
      </c>
      <c r="AP172" s="16">
        <f t="shared" si="34"/>
        <v>0</v>
      </c>
      <c r="AQ172" s="16">
        <f t="shared" si="34"/>
        <v>0</v>
      </c>
      <c r="AR172" s="17">
        <f t="shared" si="34"/>
        <v>0</v>
      </c>
    </row>
    <row r="173" spans="3:44" ht="36.65" customHeight="1">
      <c r="C173" s="20">
        <v>168</v>
      </c>
      <c r="D173" s="53">
        <f>現状ワード設定!B170</f>
        <v>0</v>
      </c>
      <c r="E173" s="26" t="str">
        <f>IFERROR(_xlfn.XLOOKUP($D173,現状商品設定!B:B,現状商品設定!C:C,"-"),"-")</f>
        <v>-</v>
      </c>
      <c r="F173" s="56">
        <f>現状ワード設定!G170</f>
        <v>0</v>
      </c>
      <c r="G173" s="60" t="s">
        <v>46</v>
      </c>
      <c r="H173" s="47" t="str">
        <f>IFERROR(_xlfn.XLOOKUP(D173,商品!$D:$D,商品!$H:$H),"")</f>
        <v/>
      </c>
      <c r="I173" s="50" t="str">
        <f>IFERROR(_xlfn.XLOOKUP(D173&amp;F173,現状ワード設定!J:J,現状ワード設定!H:H),"")</f>
        <v/>
      </c>
      <c r="J173" s="47" t="str">
        <f>IFERROR(_xlfn.XLOOKUP(D173&amp;F173,現状ワード設定!J:J,現状ワード設定!I:I),"")</f>
        <v/>
      </c>
      <c r="K173" s="47" t="e">
        <f>IF(AND(T173&gt;=設定!$C$12,W173&gt;=O173),I173*(1+設定!$F$12),IF(AND(T173&gt;=設定!$C$13,W173&lt;O173),I173*(1+設定!$F$13),IF(AND(T173&lt;設定!$C$14,U173&gt;=設定!$E$14),I173*(1+設定!$F$14),IF(AND(T173&lt;設定!$C$15,U173&lt;設定!$E$15),I173*(1+設定!$F$15),"除外"))))</f>
        <v>#VALUE!</v>
      </c>
      <c r="L173" s="58" t="e">
        <f ca="1">IF(消化率!$I$5&lt;1,K173*消化率!$I$5,IF(U173*V173/(K173*消化率!$I$5)&gt;O173,K173*消化率!$I$5,M173))</f>
        <v>#DIV/0!</v>
      </c>
      <c r="M173" s="58" t="e">
        <f t="shared" si="25"/>
        <v>#VALUE!</v>
      </c>
      <c r="N173" s="58" t="e">
        <f ca="1">IF(ROUNDUP(IF(IF(IF(AND(設定!$D$8&lt;=L173,設定!$D$8&lt;J173),設定!$D$8,IF(AND(J173&lt;=L173,J173&lt;設定!$D$8),J173,IF(AND(L173&lt;=J173,J173&lt;設定!$D$8),J173,L173)))=0,設定!$D$8,IF(AND(設定!$D$8&lt;=L173,設定!$D$8&lt;J173),設定!$D$8,IF(AND(J173&lt;=L173,J173&lt;設定!$D$8),J173,IF(AND(L173&lt;=J173,J173&lt;設定!$D$8),J173,L173))))&lt;=H173,H173+1,IF(IF(AND(設定!$D$8&lt;=L173,設定!$D$8&lt;J173),設定!$D$8,IF(AND(J173&lt;=L173,J173&lt;設定!$D$8),J173,IF(AND(L173&lt;=J173,J173&lt;設定!$D$8),J173,L173)))=0,設定!$D$8,IF(AND(設定!$D$8&lt;=L173,設定!$D$8&lt;J173),設定!$D$8,IF(AND(J173&lt;=L173,J173&lt;設定!$D$8),J173,IF(AND(L173&lt;=J173,J173&lt;設定!$D$8),J173,L173))))),0)&gt;40,ROUNDUP(IF(IF(IF(AND(設定!$D$8&lt;=L173,設定!$D$8&lt;J173),設定!$D$8,IF(AND(J173&lt;=L173,J173&lt;設定!$D$8),J173,IF(AND(L173&lt;=J173,J173&lt;設定!$D$8),J173,L173)))=0,設定!$D$8,IF(AND(設定!$D$8&lt;=L173,設定!$D$8&lt;J173),設定!$D$8,IF(AND(J173&lt;=L173,J173&lt;設定!$D$8),J173,IF(AND(L173&lt;=J173,J173&lt;設定!$D$8),J173,L173))))&lt;=H173,H173+1,IF(IF(AND(設定!$D$8&lt;=L173,設定!$D$8&lt;J173),設定!$D$8,IF(AND(J173&lt;=L173,J173&lt;設定!$D$8),J173,IF(AND(L173&lt;=J173,J173&lt;設定!$D$8),J173,L173)))=0,設定!$D$8,IF(AND(設定!$D$8&lt;=L173,設定!$D$8&lt;J173),設定!$D$8,IF(AND(J173&lt;=L173,J173&lt;設定!$D$8),J173,IF(AND(L173&lt;=J173,J173&lt;設定!$D$8),J173,L173))))),0),40)</f>
        <v>#DIV/0!</v>
      </c>
      <c r="O173" s="55">
        <f>IF(G173="標準",設定!$C$4,G173)</f>
        <v>5</v>
      </c>
      <c r="P173" s="45">
        <f t="shared" si="26"/>
        <v>0</v>
      </c>
      <c r="Q173" s="14">
        <f t="shared" si="27"/>
        <v>0</v>
      </c>
      <c r="R173" s="23">
        <f t="shared" si="35"/>
        <v>0</v>
      </c>
      <c r="S173" s="12">
        <f t="shared" si="28"/>
        <v>0</v>
      </c>
      <c r="T173" s="23">
        <f t="shared" si="29"/>
        <v>0</v>
      </c>
      <c r="U173" s="13">
        <f t="shared" si="30"/>
        <v>0</v>
      </c>
      <c r="V173" s="104" t="str">
        <f>INDEX(商品!Q:Q,MATCH(キーワード!D173,商品!D:D,0),1)</f>
        <v>-</v>
      </c>
      <c r="W173" s="15">
        <f t="shared" si="31"/>
        <v>0</v>
      </c>
      <c r="X173" s="22">
        <f>SUMIFS(当月ワード!$J$3:$J$1000,当月ワード!$D$3:$D$1000,キーワード!$D173,当月ワード!$E$3:$E$1000,キーワード!$F173)</f>
        <v>0</v>
      </c>
      <c r="Y173" s="23">
        <f>SUMIFS(前月ワード!$J$3:$J$1000,前月ワード!$D$3:$D$1000,キーワード!$D173,前月ワード!$E$3:$E$1000,キーワード!$F173)</f>
        <v>0</v>
      </c>
      <c r="Z173" s="23">
        <f>SUMIFS(前々月ワード!$J$3:$J$1000,前々月ワード!$D$3:$D$1000,キーワード!$D173,前々月ワード!$E$3:$E$1000,キーワード!$F173)</f>
        <v>0</v>
      </c>
      <c r="AA173" s="22">
        <f>SUMIFS(当月ワード!$W$3:$W$1000,当月ワード!$D$3:$D$1000,キーワード!$D173,当月ワード!$E$3:$E$1000,キーワード!$F173)</f>
        <v>0</v>
      </c>
      <c r="AB173" s="23">
        <f>SUMIFS(前月ワード!$W$3:$W$1000,前月ワード!$D$3:$D$1000,キーワード!$D173,前月ワード!$E$3:$E$1000,キーワード!$F173)</f>
        <v>0</v>
      </c>
      <c r="AC173" s="23">
        <f>SUMIFS(前々月ワード!$W$3:$W$1000,前々月ワード!$D$3:$D$1000,キーワード!$D173,前々月ワード!$E$3:$E$1000,キーワード!$F173)</f>
        <v>0</v>
      </c>
      <c r="AD173" s="23">
        <f t="shared" si="32"/>
        <v>0</v>
      </c>
      <c r="AE173" s="23">
        <f t="shared" si="32"/>
        <v>0</v>
      </c>
      <c r="AF173" s="23">
        <f t="shared" si="32"/>
        <v>0</v>
      </c>
      <c r="AG173" s="22">
        <f>SUMIFS(当月ワード!$X$3:$X$1000,当月ワード!$D$3:$D$1000,キーワード!$D173,当月ワード!$E$3:$E$1000,キーワード!$F173)</f>
        <v>0</v>
      </c>
      <c r="AH173" s="23">
        <f>SUMIFS(前月ワード!$X$3:$X$1000,前月ワード!$D$3:$D$1000,キーワード!$D173,前月ワード!$E$3:$E$1000,キーワード!$F173)</f>
        <v>0</v>
      </c>
      <c r="AI173" s="23">
        <f>SUMIFS(前々月ワード!$X$3:$X$1000,前々月ワード!$D$3:$D$1000,キーワード!$D173,前々月ワード!$E$3:$E$1000,キーワード!$F173)</f>
        <v>0</v>
      </c>
      <c r="AJ173" s="22">
        <f>SUMIFS(当月ワード!$I$3:$I$1000,当月ワード!$D$3:$D$1000,キーワード!$D173,当月ワード!$E$3:$E$1000,キーワード!$F173)</f>
        <v>0</v>
      </c>
      <c r="AK173" s="23">
        <f>SUMIFS(前月ワード!$I$3:$I$1000,前月ワード!$D$3:$D$1000,キーワード!$D173,前月ワード!$E$3:$E$1000,キーワード!$F173)</f>
        <v>0</v>
      </c>
      <c r="AL173" s="23">
        <f>SUMIFS(前々月ワード!$I$3:$I$1000,前々月ワード!$D$3:$D$1000,キーワード!$D173,前々月ワード!$E$3:$E$1000,キーワード!$F173)</f>
        <v>0</v>
      </c>
      <c r="AM173" s="13">
        <f t="shared" si="33"/>
        <v>0</v>
      </c>
      <c r="AN173" s="13">
        <f t="shared" si="33"/>
        <v>0</v>
      </c>
      <c r="AO173" s="13">
        <f t="shared" si="33"/>
        <v>0</v>
      </c>
      <c r="AP173" s="16">
        <f t="shared" si="34"/>
        <v>0</v>
      </c>
      <c r="AQ173" s="16">
        <f t="shared" si="34"/>
        <v>0</v>
      </c>
      <c r="AR173" s="17">
        <f t="shared" si="34"/>
        <v>0</v>
      </c>
    </row>
    <row r="174" spans="3:44" ht="36.65" customHeight="1">
      <c r="C174" s="20">
        <v>169</v>
      </c>
      <c r="D174" s="53">
        <f>現状ワード設定!B171</f>
        <v>0</v>
      </c>
      <c r="E174" s="26" t="str">
        <f>IFERROR(_xlfn.XLOOKUP($D174,現状商品設定!B:B,現状商品設定!C:C,"-"),"-")</f>
        <v>-</v>
      </c>
      <c r="F174" s="56">
        <f>現状ワード設定!G171</f>
        <v>0</v>
      </c>
      <c r="G174" s="60" t="s">
        <v>46</v>
      </c>
      <c r="H174" s="47" t="str">
        <f>IFERROR(_xlfn.XLOOKUP(D174,商品!$D:$D,商品!$H:$H),"")</f>
        <v/>
      </c>
      <c r="I174" s="50" t="str">
        <f>IFERROR(_xlfn.XLOOKUP(D174&amp;F174,現状ワード設定!J:J,現状ワード設定!H:H),"")</f>
        <v/>
      </c>
      <c r="J174" s="47" t="str">
        <f>IFERROR(_xlfn.XLOOKUP(D174&amp;F174,現状ワード設定!J:J,現状ワード設定!I:I),"")</f>
        <v/>
      </c>
      <c r="K174" s="47" t="e">
        <f>IF(AND(T174&gt;=設定!$C$12,W174&gt;=O174),I174*(1+設定!$F$12),IF(AND(T174&gt;=設定!$C$13,W174&lt;O174),I174*(1+設定!$F$13),IF(AND(T174&lt;設定!$C$14,U174&gt;=設定!$E$14),I174*(1+設定!$F$14),IF(AND(T174&lt;設定!$C$15,U174&lt;設定!$E$15),I174*(1+設定!$F$15),"除外"))))</f>
        <v>#VALUE!</v>
      </c>
      <c r="L174" s="58" t="e">
        <f ca="1">IF(消化率!$I$5&lt;1,K174*消化率!$I$5,IF(U174*V174/(K174*消化率!$I$5)&gt;O174,K174*消化率!$I$5,M174))</f>
        <v>#DIV/0!</v>
      </c>
      <c r="M174" s="58" t="e">
        <f t="shared" si="25"/>
        <v>#VALUE!</v>
      </c>
      <c r="N174" s="58" t="e">
        <f ca="1">IF(ROUNDUP(IF(IF(IF(AND(設定!$D$8&lt;=L174,設定!$D$8&lt;J174),設定!$D$8,IF(AND(J174&lt;=L174,J174&lt;設定!$D$8),J174,IF(AND(L174&lt;=J174,J174&lt;設定!$D$8),J174,L174)))=0,設定!$D$8,IF(AND(設定!$D$8&lt;=L174,設定!$D$8&lt;J174),設定!$D$8,IF(AND(J174&lt;=L174,J174&lt;設定!$D$8),J174,IF(AND(L174&lt;=J174,J174&lt;設定!$D$8),J174,L174))))&lt;=H174,H174+1,IF(IF(AND(設定!$D$8&lt;=L174,設定!$D$8&lt;J174),設定!$D$8,IF(AND(J174&lt;=L174,J174&lt;設定!$D$8),J174,IF(AND(L174&lt;=J174,J174&lt;設定!$D$8),J174,L174)))=0,設定!$D$8,IF(AND(設定!$D$8&lt;=L174,設定!$D$8&lt;J174),設定!$D$8,IF(AND(J174&lt;=L174,J174&lt;設定!$D$8),J174,IF(AND(L174&lt;=J174,J174&lt;設定!$D$8),J174,L174))))),0)&gt;40,ROUNDUP(IF(IF(IF(AND(設定!$D$8&lt;=L174,設定!$D$8&lt;J174),設定!$D$8,IF(AND(J174&lt;=L174,J174&lt;設定!$D$8),J174,IF(AND(L174&lt;=J174,J174&lt;設定!$D$8),J174,L174)))=0,設定!$D$8,IF(AND(設定!$D$8&lt;=L174,設定!$D$8&lt;J174),設定!$D$8,IF(AND(J174&lt;=L174,J174&lt;設定!$D$8),J174,IF(AND(L174&lt;=J174,J174&lt;設定!$D$8),J174,L174))))&lt;=H174,H174+1,IF(IF(AND(設定!$D$8&lt;=L174,設定!$D$8&lt;J174),設定!$D$8,IF(AND(J174&lt;=L174,J174&lt;設定!$D$8),J174,IF(AND(L174&lt;=J174,J174&lt;設定!$D$8),J174,L174)))=0,設定!$D$8,IF(AND(設定!$D$8&lt;=L174,設定!$D$8&lt;J174),設定!$D$8,IF(AND(J174&lt;=L174,J174&lt;設定!$D$8),J174,IF(AND(L174&lt;=J174,J174&lt;設定!$D$8),J174,L174))))),0),40)</f>
        <v>#DIV/0!</v>
      </c>
      <c r="O174" s="55">
        <f>IF(G174="標準",設定!$C$4,G174)</f>
        <v>5</v>
      </c>
      <c r="P174" s="45">
        <f t="shared" si="26"/>
        <v>0</v>
      </c>
      <c r="Q174" s="14">
        <f t="shared" si="27"/>
        <v>0</v>
      </c>
      <c r="R174" s="23">
        <f t="shared" si="35"/>
        <v>0</v>
      </c>
      <c r="S174" s="12">
        <f t="shared" si="28"/>
        <v>0</v>
      </c>
      <c r="T174" s="23">
        <f t="shared" si="29"/>
        <v>0</v>
      </c>
      <c r="U174" s="13">
        <f t="shared" si="30"/>
        <v>0</v>
      </c>
      <c r="V174" s="104" t="str">
        <f>INDEX(商品!Q:Q,MATCH(キーワード!D174,商品!D:D,0),1)</f>
        <v>-</v>
      </c>
      <c r="W174" s="15">
        <f t="shared" si="31"/>
        <v>0</v>
      </c>
      <c r="X174" s="22">
        <f>SUMIFS(当月ワード!$J$3:$J$1000,当月ワード!$D$3:$D$1000,キーワード!$D174,当月ワード!$E$3:$E$1000,キーワード!$F174)</f>
        <v>0</v>
      </c>
      <c r="Y174" s="23">
        <f>SUMIFS(前月ワード!$J$3:$J$1000,前月ワード!$D$3:$D$1000,キーワード!$D174,前月ワード!$E$3:$E$1000,キーワード!$F174)</f>
        <v>0</v>
      </c>
      <c r="Z174" s="23">
        <f>SUMIFS(前々月ワード!$J$3:$J$1000,前々月ワード!$D$3:$D$1000,キーワード!$D174,前々月ワード!$E$3:$E$1000,キーワード!$F174)</f>
        <v>0</v>
      </c>
      <c r="AA174" s="22">
        <f>SUMIFS(当月ワード!$W$3:$W$1000,当月ワード!$D$3:$D$1000,キーワード!$D174,当月ワード!$E$3:$E$1000,キーワード!$F174)</f>
        <v>0</v>
      </c>
      <c r="AB174" s="23">
        <f>SUMIFS(前月ワード!$W$3:$W$1000,前月ワード!$D$3:$D$1000,キーワード!$D174,前月ワード!$E$3:$E$1000,キーワード!$F174)</f>
        <v>0</v>
      </c>
      <c r="AC174" s="23">
        <f>SUMIFS(前々月ワード!$W$3:$W$1000,前々月ワード!$D$3:$D$1000,キーワード!$D174,前々月ワード!$E$3:$E$1000,キーワード!$F174)</f>
        <v>0</v>
      </c>
      <c r="AD174" s="23">
        <f t="shared" si="32"/>
        <v>0</v>
      </c>
      <c r="AE174" s="23">
        <f t="shared" si="32"/>
        <v>0</v>
      </c>
      <c r="AF174" s="23">
        <f t="shared" si="32"/>
        <v>0</v>
      </c>
      <c r="AG174" s="22">
        <f>SUMIFS(当月ワード!$X$3:$X$1000,当月ワード!$D$3:$D$1000,キーワード!$D174,当月ワード!$E$3:$E$1000,キーワード!$F174)</f>
        <v>0</v>
      </c>
      <c r="AH174" s="23">
        <f>SUMIFS(前月ワード!$X$3:$X$1000,前月ワード!$D$3:$D$1000,キーワード!$D174,前月ワード!$E$3:$E$1000,キーワード!$F174)</f>
        <v>0</v>
      </c>
      <c r="AI174" s="23">
        <f>SUMIFS(前々月ワード!$X$3:$X$1000,前々月ワード!$D$3:$D$1000,キーワード!$D174,前々月ワード!$E$3:$E$1000,キーワード!$F174)</f>
        <v>0</v>
      </c>
      <c r="AJ174" s="22">
        <f>SUMIFS(当月ワード!$I$3:$I$1000,当月ワード!$D$3:$D$1000,キーワード!$D174,当月ワード!$E$3:$E$1000,キーワード!$F174)</f>
        <v>0</v>
      </c>
      <c r="AK174" s="23">
        <f>SUMIFS(前月ワード!$I$3:$I$1000,前月ワード!$D$3:$D$1000,キーワード!$D174,前月ワード!$E$3:$E$1000,キーワード!$F174)</f>
        <v>0</v>
      </c>
      <c r="AL174" s="23">
        <f>SUMIFS(前々月ワード!$I$3:$I$1000,前々月ワード!$D$3:$D$1000,キーワード!$D174,前々月ワード!$E$3:$E$1000,キーワード!$F174)</f>
        <v>0</v>
      </c>
      <c r="AM174" s="13">
        <f t="shared" si="33"/>
        <v>0</v>
      </c>
      <c r="AN174" s="13">
        <f t="shared" si="33"/>
        <v>0</v>
      </c>
      <c r="AO174" s="13">
        <f t="shared" si="33"/>
        <v>0</v>
      </c>
      <c r="AP174" s="16">
        <f t="shared" si="34"/>
        <v>0</v>
      </c>
      <c r="AQ174" s="16">
        <f t="shared" si="34"/>
        <v>0</v>
      </c>
      <c r="AR174" s="17">
        <f t="shared" si="34"/>
        <v>0</v>
      </c>
    </row>
    <row r="175" spans="3:44" ht="36.65" customHeight="1">
      <c r="C175" s="20">
        <v>170</v>
      </c>
      <c r="D175" s="53">
        <f>現状ワード設定!B172</f>
        <v>0</v>
      </c>
      <c r="E175" s="26" t="str">
        <f>IFERROR(_xlfn.XLOOKUP($D175,現状商品設定!B:B,現状商品設定!C:C,"-"),"-")</f>
        <v>-</v>
      </c>
      <c r="F175" s="56">
        <f>現状ワード設定!G172</f>
        <v>0</v>
      </c>
      <c r="G175" s="60" t="s">
        <v>46</v>
      </c>
      <c r="H175" s="47" t="str">
        <f>IFERROR(_xlfn.XLOOKUP(D175,商品!$D:$D,商品!$H:$H),"")</f>
        <v/>
      </c>
      <c r="I175" s="50" t="str">
        <f>IFERROR(_xlfn.XLOOKUP(D175&amp;F175,現状ワード設定!J:J,現状ワード設定!H:H),"")</f>
        <v/>
      </c>
      <c r="J175" s="47" t="str">
        <f>IFERROR(_xlfn.XLOOKUP(D175&amp;F175,現状ワード設定!J:J,現状ワード設定!I:I),"")</f>
        <v/>
      </c>
      <c r="K175" s="47" t="e">
        <f>IF(AND(T175&gt;=設定!$C$12,W175&gt;=O175),I175*(1+設定!$F$12),IF(AND(T175&gt;=設定!$C$13,W175&lt;O175),I175*(1+設定!$F$13),IF(AND(T175&lt;設定!$C$14,U175&gt;=設定!$E$14),I175*(1+設定!$F$14),IF(AND(T175&lt;設定!$C$15,U175&lt;設定!$E$15),I175*(1+設定!$F$15),"除外"))))</f>
        <v>#VALUE!</v>
      </c>
      <c r="L175" s="58" t="e">
        <f ca="1">IF(消化率!$I$5&lt;1,K175*消化率!$I$5,IF(U175*V175/(K175*消化率!$I$5)&gt;O175,K175*消化率!$I$5,M175))</f>
        <v>#DIV/0!</v>
      </c>
      <c r="M175" s="58" t="e">
        <f t="shared" si="25"/>
        <v>#VALUE!</v>
      </c>
      <c r="N175" s="58" t="e">
        <f ca="1">IF(ROUNDUP(IF(IF(IF(AND(設定!$D$8&lt;=L175,設定!$D$8&lt;J175),設定!$D$8,IF(AND(J175&lt;=L175,J175&lt;設定!$D$8),J175,IF(AND(L175&lt;=J175,J175&lt;設定!$D$8),J175,L175)))=0,設定!$D$8,IF(AND(設定!$D$8&lt;=L175,設定!$D$8&lt;J175),設定!$D$8,IF(AND(J175&lt;=L175,J175&lt;設定!$D$8),J175,IF(AND(L175&lt;=J175,J175&lt;設定!$D$8),J175,L175))))&lt;=H175,H175+1,IF(IF(AND(設定!$D$8&lt;=L175,設定!$D$8&lt;J175),設定!$D$8,IF(AND(J175&lt;=L175,J175&lt;設定!$D$8),J175,IF(AND(L175&lt;=J175,J175&lt;設定!$D$8),J175,L175)))=0,設定!$D$8,IF(AND(設定!$D$8&lt;=L175,設定!$D$8&lt;J175),設定!$D$8,IF(AND(J175&lt;=L175,J175&lt;設定!$D$8),J175,IF(AND(L175&lt;=J175,J175&lt;設定!$D$8),J175,L175))))),0)&gt;40,ROUNDUP(IF(IF(IF(AND(設定!$D$8&lt;=L175,設定!$D$8&lt;J175),設定!$D$8,IF(AND(J175&lt;=L175,J175&lt;設定!$D$8),J175,IF(AND(L175&lt;=J175,J175&lt;設定!$D$8),J175,L175)))=0,設定!$D$8,IF(AND(設定!$D$8&lt;=L175,設定!$D$8&lt;J175),設定!$D$8,IF(AND(J175&lt;=L175,J175&lt;設定!$D$8),J175,IF(AND(L175&lt;=J175,J175&lt;設定!$D$8),J175,L175))))&lt;=H175,H175+1,IF(IF(AND(設定!$D$8&lt;=L175,設定!$D$8&lt;J175),設定!$D$8,IF(AND(J175&lt;=L175,J175&lt;設定!$D$8),J175,IF(AND(L175&lt;=J175,J175&lt;設定!$D$8),J175,L175)))=0,設定!$D$8,IF(AND(設定!$D$8&lt;=L175,設定!$D$8&lt;J175),設定!$D$8,IF(AND(J175&lt;=L175,J175&lt;設定!$D$8),J175,IF(AND(L175&lt;=J175,J175&lt;設定!$D$8),J175,L175))))),0),40)</f>
        <v>#DIV/0!</v>
      </c>
      <c r="O175" s="55">
        <f>IF(G175="標準",設定!$C$4,G175)</f>
        <v>5</v>
      </c>
      <c r="P175" s="45">
        <f t="shared" si="26"/>
        <v>0</v>
      </c>
      <c r="Q175" s="14">
        <f t="shared" si="27"/>
        <v>0</v>
      </c>
      <c r="R175" s="23">
        <f t="shared" si="35"/>
        <v>0</v>
      </c>
      <c r="S175" s="12">
        <f t="shared" si="28"/>
        <v>0</v>
      </c>
      <c r="T175" s="23">
        <f t="shared" si="29"/>
        <v>0</v>
      </c>
      <c r="U175" s="13">
        <f t="shared" si="30"/>
        <v>0</v>
      </c>
      <c r="V175" s="104" t="str">
        <f>INDEX(商品!Q:Q,MATCH(キーワード!D175,商品!D:D,0),1)</f>
        <v>-</v>
      </c>
      <c r="W175" s="15">
        <f t="shared" si="31"/>
        <v>0</v>
      </c>
      <c r="X175" s="22">
        <f>SUMIFS(当月ワード!$J$3:$J$1000,当月ワード!$D$3:$D$1000,キーワード!$D175,当月ワード!$E$3:$E$1000,キーワード!$F175)</f>
        <v>0</v>
      </c>
      <c r="Y175" s="23">
        <f>SUMIFS(前月ワード!$J$3:$J$1000,前月ワード!$D$3:$D$1000,キーワード!$D175,前月ワード!$E$3:$E$1000,キーワード!$F175)</f>
        <v>0</v>
      </c>
      <c r="Z175" s="23">
        <f>SUMIFS(前々月ワード!$J$3:$J$1000,前々月ワード!$D$3:$D$1000,キーワード!$D175,前々月ワード!$E$3:$E$1000,キーワード!$F175)</f>
        <v>0</v>
      </c>
      <c r="AA175" s="22">
        <f>SUMIFS(当月ワード!$W$3:$W$1000,当月ワード!$D$3:$D$1000,キーワード!$D175,当月ワード!$E$3:$E$1000,キーワード!$F175)</f>
        <v>0</v>
      </c>
      <c r="AB175" s="23">
        <f>SUMIFS(前月ワード!$W$3:$W$1000,前月ワード!$D$3:$D$1000,キーワード!$D175,前月ワード!$E$3:$E$1000,キーワード!$F175)</f>
        <v>0</v>
      </c>
      <c r="AC175" s="23">
        <f>SUMIFS(前々月ワード!$W$3:$W$1000,前々月ワード!$D$3:$D$1000,キーワード!$D175,前々月ワード!$E$3:$E$1000,キーワード!$F175)</f>
        <v>0</v>
      </c>
      <c r="AD175" s="23">
        <f t="shared" si="32"/>
        <v>0</v>
      </c>
      <c r="AE175" s="23">
        <f t="shared" si="32"/>
        <v>0</v>
      </c>
      <c r="AF175" s="23">
        <f t="shared" si="32"/>
        <v>0</v>
      </c>
      <c r="AG175" s="22">
        <f>SUMIFS(当月ワード!$X$3:$X$1000,当月ワード!$D$3:$D$1000,キーワード!$D175,当月ワード!$E$3:$E$1000,キーワード!$F175)</f>
        <v>0</v>
      </c>
      <c r="AH175" s="23">
        <f>SUMIFS(前月ワード!$X$3:$X$1000,前月ワード!$D$3:$D$1000,キーワード!$D175,前月ワード!$E$3:$E$1000,キーワード!$F175)</f>
        <v>0</v>
      </c>
      <c r="AI175" s="23">
        <f>SUMIFS(前々月ワード!$X$3:$X$1000,前々月ワード!$D$3:$D$1000,キーワード!$D175,前々月ワード!$E$3:$E$1000,キーワード!$F175)</f>
        <v>0</v>
      </c>
      <c r="AJ175" s="22">
        <f>SUMIFS(当月ワード!$I$3:$I$1000,当月ワード!$D$3:$D$1000,キーワード!$D175,当月ワード!$E$3:$E$1000,キーワード!$F175)</f>
        <v>0</v>
      </c>
      <c r="AK175" s="23">
        <f>SUMIFS(前月ワード!$I$3:$I$1000,前月ワード!$D$3:$D$1000,キーワード!$D175,前月ワード!$E$3:$E$1000,キーワード!$F175)</f>
        <v>0</v>
      </c>
      <c r="AL175" s="23">
        <f>SUMIFS(前々月ワード!$I$3:$I$1000,前々月ワード!$D$3:$D$1000,キーワード!$D175,前々月ワード!$E$3:$E$1000,キーワード!$F175)</f>
        <v>0</v>
      </c>
      <c r="AM175" s="13">
        <f t="shared" si="33"/>
        <v>0</v>
      </c>
      <c r="AN175" s="13">
        <f t="shared" si="33"/>
        <v>0</v>
      </c>
      <c r="AO175" s="13">
        <f t="shared" si="33"/>
        <v>0</v>
      </c>
      <c r="AP175" s="16">
        <f t="shared" si="34"/>
        <v>0</v>
      </c>
      <c r="AQ175" s="16">
        <f t="shared" si="34"/>
        <v>0</v>
      </c>
      <c r="AR175" s="17">
        <f t="shared" si="34"/>
        <v>0</v>
      </c>
    </row>
    <row r="176" spans="3:44" ht="36.65" customHeight="1">
      <c r="C176" s="20">
        <v>171</v>
      </c>
      <c r="D176" s="53">
        <f>現状ワード設定!B173</f>
        <v>0</v>
      </c>
      <c r="E176" s="26" t="str">
        <f>IFERROR(_xlfn.XLOOKUP($D176,現状商品設定!B:B,現状商品設定!C:C,"-"),"-")</f>
        <v>-</v>
      </c>
      <c r="F176" s="56">
        <f>現状ワード設定!G173</f>
        <v>0</v>
      </c>
      <c r="G176" s="60" t="s">
        <v>46</v>
      </c>
      <c r="H176" s="47" t="str">
        <f>IFERROR(_xlfn.XLOOKUP(D176,商品!$D:$D,商品!$H:$H),"")</f>
        <v/>
      </c>
      <c r="I176" s="50" t="str">
        <f>IFERROR(_xlfn.XLOOKUP(D176&amp;F176,現状ワード設定!J:J,現状ワード設定!H:H),"")</f>
        <v/>
      </c>
      <c r="J176" s="47" t="str">
        <f>IFERROR(_xlfn.XLOOKUP(D176&amp;F176,現状ワード設定!J:J,現状ワード設定!I:I),"")</f>
        <v/>
      </c>
      <c r="K176" s="47" t="e">
        <f>IF(AND(T176&gt;=設定!$C$12,W176&gt;=O176),I176*(1+設定!$F$12),IF(AND(T176&gt;=設定!$C$13,W176&lt;O176),I176*(1+設定!$F$13),IF(AND(T176&lt;設定!$C$14,U176&gt;=設定!$E$14),I176*(1+設定!$F$14),IF(AND(T176&lt;設定!$C$15,U176&lt;設定!$E$15),I176*(1+設定!$F$15),"除外"))))</f>
        <v>#VALUE!</v>
      </c>
      <c r="L176" s="58" t="e">
        <f ca="1">IF(消化率!$I$5&lt;1,K176*消化率!$I$5,IF(U176*V176/(K176*消化率!$I$5)&gt;O176,K176*消化率!$I$5,M176))</f>
        <v>#DIV/0!</v>
      </c>
      <c r="M176" s="58" t="e">
        <f t="shared" si="25"/>
        <v>#VALUE!</v>
      </c>
      <c r="N176" s="58" t="e">
        <f ca="1">IF(ROUNDUP(IF(IF(IF(AND(設定!$D$8&lt;=L176,設定!$D$8&lt;J176),設定!$D$8,IF(AND(J176&lt;=L176,J176&lt;設定!$D$8),J176,IF(AND(L176&lt;=J176,J176&lt;設定!$D$8),J176,L176)))=0,設定!$D$8,IF(AND(設定!$D$8&lt;=L176,設定!$D$8&lt;J176),設定!$D$8,IF(AND(J176&lt;=L176,J176&lt;設定!$D$8),J176,IF(AND(L176&lt;=J176,J176&lt;設定!$D$8),J176,L176))))&lt;=H176,H176+1,IF(IF(AND(設定!$D$8&lt;=L176,設定!$D$8&lt;J176),設定!$D$8,IF(AND(J176&lt;=L176,J176&lt;設定!$D$8),J176,IF(AND(L176&lt;=J176,J176&lt;設定!$D$8),J176,L176)))=0,設定!$D$8,IF(AND(設定!$D$8&lt;=L176,設定!$D$8&lt;J176),設定!$D$8,IF(AND(J176&lt;=L176,J176&lt;設定!$D$8),J176,IF(AND(L176&lt;=J176,J176&lt;設定!$D$8),J176,L176))))),0)&gt;40,ROUNDUP(IF(IF(IF(AND(設定!$D$8&lt;=L176,設定!$D$8&lt;J176),設定!$D$8,IF(AND(J176&lt;=L176,J176&lt;設定!$D$8),J176,IF(AND(L176&lt;=J176,J176&lt;設定!$D$8),J176,L176)))=0,設定!$D$8,IF(AND(設定!$D$8&lt;=L176,設定!$D$8&lt;J176),設定!$D$8,IF(AND(J176&lt;=L176,J176&lt;設定!$D$8),J176,IF(AND(L176&lt;=J176,J176&lt;設定!$D$8),J176,L176))))&lt;=H176,H176+1,IF(IF(AND(設定!$D$8&lt;=L176,設定!$D$8&lt;J176),設定!$D$8,IF(AND(J176&lt;=L176,J176&lt;設定!$D$8),J176,IF(AND(L176&lt;=J176,J176&lt;設定!$D$8),J176,L176)))=0,設定!$D$8,IF(AND(設定!$D$8&lt;=L176,設定!$D$8&lt;J176),設定!$D$8,IF(AND(J176&lt;=L176,J176&lt;設定!$D$8),J176,IF(AND(L176&lt;=J176,J176&lt;設定!$D$8),J176,L176))))),0),40)</f>
        <v>#DIV/0!</v>
      </c>
      <c r="O176" s="55">
        <f>IF(G176="標準",設定!$C$4,G176)</f>
        <v>5</v>
      </c>
      <c r="P176" s="45">
        <f t="shared" si="26"/>
        <v>0</v>
      </c>
      <c r="Q176" s="14">
        <f t="shared" si="27"/>
        <v>0</v>
      </c>
      <c r="R176" s="23">
        <f t="shared" si="35"/>
        <v>0</v>
      </c>
      <c r="S176" s="12">
        <f t="shared" si="28"/>
        <v>0</v>
      </c>
      <c r="T176" s="23">
        <f t="shared" si="29"/>
        <v>0</v>
      </c>
      <c r="U176" s="13">
        <f t="shared" si="30"/>
        <v>0</v>
      </c>
      <c r="V176" s="104" t="str">
        <f>INDEX(商品!Q:Q,MATCH(キーワード!D176,商品!D:D,0),1)</f>
        <v>-</v>
      </c>
      <c r="W176" s="15">
        <f t="shared" si="31"/>
        <v>0</v>
      </c>
      <c r="X176" s="22">
        <f>SUMIFS(当月ワード!$J$3:$J$1000,当月ワード!$D$3:$D$1000,キーワード!$D176,当月ワード!$E$3:$E$1000,キーワード!$F176)</f>
        <v>0</v>
      </c>
      <c r="Y176" s="23">
        <f>SUMIFS(前月ワード!$J$3:$J$1000,前月ワード!$D$3:$D$1000,キーワード!$D176,前月ワード!$E$3:$E$1000,キーワード!$F176)</f>
        <v>0</v>
      </c>
      <c r="Z176" s="23">
        <f>SUMIFS(前々月ワード!$J$3:$J$1000,前々月ワード!$D$3:$D$1000,キーワード!$D176,前々月ワード!$E$3:$E$1000,キーワード!$F176)</f>
        <v>0</v>
      </c>
      <c r="AA176" s="22">
        <f>SUMIFS(当月ワード!$W$3:$W$1000,当月ワード!$D$3:$D$1000,キーワード!$D176,当月ワード!$E$3:$E$1000,キーワード!$F176)</f>
        <v>0</v>
      </c>
      <c r="AB176" s="23">
        <f>SUMIFS(前月ワード!$W$3:$W$1000,前月ワード!$D$3:$D$1000,キーワード!$D176,前月ワード!$E$3:$E$1000,キーワード!$F176)</f>
        <v>0</v>
      </c>
      <c r="AC176" s="23">
        <f>SUMIFS(前々月ワード!$W$3:$W$1000,前々月ワード!$D$3:$D$1000,キーワード!$D176,前々月ワード!$E$3:$E$1000,キーワード!$F176)</f>
        <v>0</v>
      </c>
      <c r="AD176" s="23">
        <f t="shared" si="32"/>
        <v>0</v>
      </c>
      <c r="AE176" s="23">
        <f t="shared" si="32"/>
        <v>0</v>
      </c>
      <c r="AF176" s="23">
        <f t="shared" si="32"/>
        <v>0</v>
      </c>
      <c r="AG176" s="22">
        <f>SUMIFS(当月ワード!$X$3:$X$1000,当月ワード!$D$3:$D$1000,キーワード!$D176,当月ワード!$E$3:$E$1000,キーワード!$F176)</f>
        <v>0</v>
      </c>
      <c r="AH176" s="23">
        <f>SUMIFS(前月ワード!$X$3:$X$1000,前月ワード!$D$3:$D$1000,キーワード!$D176,前月ワード!$E$3:$E$1000,キーワード!$F176)</f>
        <v>0</v>
      </c>
      <c r="AI176" s="23">
        <f>SUMIFS(前々月ワード!$X$3:$X$1000,前々月ワード!$D$3:$D$1000,キーワード!$D176,前々月ワード!$E$3:$E$1000,キーワード!$F176)</f>
        <v>0</v>
      </c>
      <c r="AJ176" s="22">
        <f>SUMIFS(当月ワード!$I$3:$I$1000,当月ワード!$D$3:$D$1000,キーワード!$D176,当月ワード!$E$3:$E$1000,キーワード!$F176)</f>
        <v>0</v>
      </c>
      <c r="AK176" s="23">
        <f>SUMIFS(前月ワード!$I$3:$I$1000,前月ワード!$D$3:$D$1000,キーワード!$D176,前月ワード!$E$3:$E$1000,キーワード!$F176)</f>
        <v>0</v>
      </c>
      <c r="AL176" s="23">
        <f>SUMIFS(前々月ワード!$I$3:$I$1000,前々月ワード!$D$3:$D$1000,キーワード!$D176,前々月ワード!$E$3:$E$1000,キーワード!$F176)</f>
        <v>0</v>
      </c>
      <c r="AM176" s="13">
        <f t="shared" si="33"/>
        <v>0</v>
      </c>
      <c r="AN176" s="13">
        <f t="shared" si="33"/>
        <v>0</v>
      </c>
      <c r="AO176" s="13">
        <f t="shared" si="33"/>
        <v>0</v>
      </c>
      <c r="AP176" s="16">
        <f t="shared" si="34"/>
        <v>0</v>
      </c>
      <c r="AQ176" s="16">
        <f t="shared" si="34"/>
        <v>0</v>
      </c>
      <c r="AR176" s="17">
        <f t="shared" si="34"/>
        <v>0</v>
      </c>
    </row>
    <row r="177" spans="3:44" ht="36.65" customHeight="1">
      <c r="C177" s="20">
        <v>172</v>
      </c>
      <c r="D177" s="53">
        <f>現状ワード設定!B174</f>
        <v>0</v>
      </c>
      <c r="E177" s="26" t="str">
        <f>IFERROR(_xlfn.XLOOKUP($D177,現状商品設定!B:B,現状商品設定!C:C,"-"),"-")</f>
        <v>-</v>
      </c>
      <c r="F177" s="56">
        <f>現状ワード設定!G174</f>
        <v>0</v>
      </c>
      <c r="G177" s="60" t="s">
        <v>46</v>
      </c>
      <c r="H177" s="47" t="str">
        <f>IFERROR(_xlfn.XLOOKUP(D177,商品!$D:$D,商品!$H:$H),"")</f>
        <v/>
      </c>
      <c r="I177" s="50" t="str">
        <f>IFERROR(_xlfn.XLOOKUP(D177&amp;F177,現状ワード設定!J:J,現状ワード設定!H:H),"")</f>
        <v/>
      </c>
      <c r="J177" s="47" t="str">
        <f>IFERROR(_xlfn.XLOOKUP(D177&amp;F177,現状ワード設定!J:J,現状ワード設定!I:I),"")</f>
        <v/>
      </c>
      <c r="K177" s="47" t="e">
        <f>IF(AND(T177&gt;=設定!$C$12,W177&gt;=O177),I177*(1+設定!$F$12),IF(AND(T177&gt;=設定!$C$13,W177&lt;O177),I177*(1+設定!$F$13),IF(AND(T177&lt;設定!$C$14,U177&gt;=設定!$E$14),I177*(1+設定!$F$14),IF(AND(T177&lt;設定!$C$15,U177&lt;設定!$E$15),I177*(1+設定!$F$15),"除外"))))</f>
        <v>#VALUE!</v>
      </c>
      <c r="L177" s="58" t="e">
        <f ca="1">IF(消化率!$I$5&lt;1,K177*消化率!$I$5,IF(U177*V177/(K177*消化率!$I$5)&gt;O177,K177*消化率!$I$5,M177))</f>
        <v>#DIV/0!</v>
      </c>
      <c r="M177" s="58" t="e">
        <f t="shared" si="25"/>
        <v>#VALUE!</v>
      </c>
      <c r="N177" s="58" t="e">
        <f ca="1">IF(ROUNDUP(IF(IF(IF(AND(設定!$D$8&lt;=L177,設定!$D$8&lt;J177),設定!$D$8,IF(AND(J177&lt;=L177,J177&lt;設定!$D$8),J177,IF(AND(L177&lt;=J177,J177&lt;設定!$D$8),J177,L177)))=0,設定!$D$8,IF(AND(設定!$D$8&lt;=L177,設定!$D$8&lt;J177),設定!$D$8,IF(AND(J177&lt;=L177,J177&lt;設定!$D$8),J177,IF(AND(L177&lt;=J177,J177&lt;設定!$D$8),J177,L177))))&lt;=H177,H177+1,IF(IF(AND(設定!$D$8&lt;=L177,設定!$D$8&lt;J177),設定!$D$8,IF(AND(J177&lt;=L177,J177&lt;設定!$D$8),J177,IF(AND(L177&lt;=J177,J177&lt;設定!$D$8),J177,L177)))=0,設定!$D$8,IF(AND(設定!$D$8&lt;=L177,設定!$D$8&lt;J177),設定!$D$8,IF(AND(J177&lt;=L177,J177&lt;設定!$D$8),J177,IF(AND(L177&lt;=J177,J177&lt;設定!$D$8),J177,L177))))),0)&gt;40,ROUNDUP(IF(IF(IF(AND(設定!$D$8&lt;=L177,設定!$D$8&lt;J177),設定!$D$8,IF(AND(J177&lt;=L177,J177&lt;設定!$D$8),J177,IF(AND(L177&lt;=J177,J177&lt;設定!$D$8),J177,L177)))=0,設定!$D$8,IF(AND(設定!$D$8&lt;=L177,設定!$D$8&lt;J177),設定!$D$8,IF(AND(J177&lt;=L177,J177&lt;設定!$D$8),J177,IF(AND(L177&lt;=J177,J177&lt;設定!$D$8),J177,L177))))&lt;=H177,H177+1,IF(IF(AND(設定!$D$8&lt;=L177,設定!$D$8&lt;J177),設定!$D$8,IF(AND(J177&lt;=L177,J177&lt;設定!$D$8),J177,IF(AND(L177&lt;=J177,J177&lt;設定!$D$8),J177,L177)))=0,設定!$D$8,IF(AND(設定!$D$8&lt;=L177,設定!$D$8&lt;J177),設定!$D$8,IF(AND(J177&lt;=L177,J177&lt;設定!$D$8),J177,IF(AND(L177&lt;=J177,J177&lt;設定!$D$8),J177,L177))))),0),40)</f>
        <v>#DIV/0!</v>
      </c>
      <c r="O177" s="55">
        <f>IF(G177="標準",設定!$C$4,G177)</f>
        <v>5</v>
      </c>
      <c r="P177" s="45">
        <f t="shared" si="26"/>
        <v>0</v>
      </c>
      <c r="Q177" s="14">
        <f t="shared" si="27"/>
        <v>0</v>
      </c>
      <c r="R177" s="23">
        <f t="shared" si="35"/>
        <v>0</v>
      </c>
      <c r="S177" s="12">
        <f t="shared" si="28"/>
        <v>0</v>
      </c>
      <c r="T177" s="23">
        <f t="shared" si="29"/>
        <v>0</v>
      </c>
      <c r="U177" s="13">
        <f t="shared" si="30"/>
        <v>0</v>
      </c>
      <c r="V177" s="104" t="str">
        <f>INDEX(商品!Q:Q,MATCH(キーワード!D177,商品!D:D,0),1)</f>
        <v>-</v>
      </c>
      <c r="W177" s="15">
        <f t="shared" si="31"/>
        <v>0</v>
      </c>
      <c r="X177" s="22">
        <f>SUMIFS(当月ワード!$J$3:$J$1000,当月ワード!$D$3:$D$1000,キーワード!$D177,当月ワード!$E$3:$E$1000,キーワード!$F177)</f>
        <v>0</v>
      </c>
      <c r="Y177" s="23">
        <f>SUMIFS(前月ワード!$J$3:$J$1000,前月ワード!$D$3:$D$1000,キーワード!$D177,前月ワード!$E$3:$E$1000,キーワード!$F177)</f>
        <v>0</v>
      </c>
      <c r="Z177" s="23">
        <f>SUMIFS(前々月ワード!$J$3:$J$1000,前々月ワード!$D$3:$D$1000,キーワード!$D177,前々月ワード!$E$3:$E$1000,キーワード!$F177)</f>
        <v>0</v>
      </c>
      <c r="AA177" s="22">
        <f>SUMIFS(当月ワード!$W$3:$W$1000,当月ワード!$D$3:$D$1000,キーワード!$D177,当月ワード!$E$3:$E$1000,キーワード!$F177)</f>
        <v>0</v>
      </c>
      <c r="AB177" s="23">
        <f>SUMIFS(前月ワード!$W$3:$W$1000,前月ワード!$D$3:$D$1000,キーワード!$D177,前月ワード!$E$3:$E$1000,キーワード!$F177)</f>
        <v>0</v>
      </c>
      <c r="AC177" s="23">
        <f>SUMIFS(前々月ワード!$W$3:$W$1000,前々月ワード!$D$3:$D$1000,キーワード!$D177,前々月ワード!$E$3:$E$1000,キーワード!$F177)</f>
        <v>0</v>
      </c>
      <c r="AD177" s="23">
        <f t="shared" si="32"/>
        <v>0</v>
      </c>
      <c r="AE177" s="23">
        <f t="shared" si="32"/>
        <v>0</v>
      </c>
      <c r="AF177" s="23">
        <f t="shared" si="32"/>
        <v>0</v>
      </c>
      <c r="AG177" s="22">
        <f>SUMIFS(当月ワード!$X$3:$X$1000,当月ワード!$D$3:$D$1000,キーワード!$D177,当月ワード!$E$3:$E$1000,キーワード!$F177)</f>
        <v>0</v>
      </c>
      <c r="AH177" s="23">
        <f>SUMIFS(前月ワード!$X$3:$X$1000,前月ワード!$D$3:$D$1000,キーワード!$D177,前月ワード!$E$3:$E$1000,キーワード!$F177)</f>
        <v>0</v>
      </c>
      <c r="AI177" s="23">
        <f>SUMIFS(前々月ワード!$X$3:$X$1000,前々月ワード!$D$3:$D$1000,キーワード!$D177,前々月ワード!$E$3:$E$1000,キーワード!$F177)</f>
        <v>0</v>
      </c>
      <c r="AJ177" s="22">
        <f>SUMIFS(当月ワード!$I$3:$I$1000,当月ワード!$D$3:$D$1000,キーワード!$D177,当月ワード!$E$3:$E$1000,キーワード!$F177)</f>
        <v>0</v>
      </c>
      <c r="AK177" s="23">
        <f>SUMIFS(前月ワード!$I$3:$I$1000,前月ワード!$D$3:$D$1000,キーワード!$D177,前月ワード!$E$3:$E$1000,キーワード!$F177)</f>
        <v>0</v>
      </c>
      <c r="AL177" s="23">
        <f>SUMIFS(前々月ワード!$I$3:$I$1000,前々月ワード!$D$3:$D$1000,キーワード!$D177,前々月ワード!$E$3:$E$1000,キーワード!$F177)</f>
        <v>0</v>
      </c>
      <c r="AM177" s="13">
        <f t="shared" si="33"/>
        <v>0</v>
      </c>
      <c r="AN177" s="13">
        <f t="shared" si="33"/>
        <v>0</v>
      </c>
      <c r="AO177" s="13">
        <f t="shared" si="33"/>
        <v>0</v>
      </c>
      <c r="AP177" s="16">
        <f t="shared" si="34"/>
        <v>0</v>
      </c>
      <c r="AQ177" s="16">
        <f t="shared" si="34"/>
        <v>0</v>
      </c>
      <c r="AR177" s="17">
        <f t="shared" si="34"/>
        <v>0</v>
      </c>
    </row>
    <row r="178" spans="3:44" ht="36.65" customHeight="1">
      <c r="C178" s="20">
        <v>173</v>
      </c>
      <c r="D178" s="53">
        <f>現状ワード設定!B175</f>
        <v>0</v>
      </c>
      <c r="E178" s="26" t="str">
        <f>IFERROR(_xlfn.XLOOKUP($D178,現状商品設定!B:B,現状商品設定!C:C,"-"),"-")</f>
        <v>-</v>
      </c>
      <c r="F178" s="56">
        <f>現状ワード設定!G175</f>
        <v>0</v>
      </c>
      <c r="G178" s="60" t="s">
        <v>46</v>
      </c>
      <c r="H178" s="47" t="str">
        <f>IFERROR(_xlfn.XLOOKUP(D178,商品!$D:$D,商品!$H:$H),"")</f>
        <v/>
      </c>
      <c r="I178" s="50" t="str">
        <f>IFERROR(_xlfn.XLOOKUP(D178&amp;F178,現状ワード設定!J:J,現状ワード設定!H:H),"")</f>
        <v/>
      </c>
      <c r="J178" s="47" t="str">
        <f>IFERROR(_xlfn.XLOOKUP(D178&amp;F178,現状ワード設定!J:J,現状ワード設定!I:I),"")</f>
        <v/>
      </c>
      <c r="K178" s="47" t="e">
        <f>IF(AND(T178&gt;=設定!$C$12,W178&gt;=O178),I178*(1+設定!$F$12),IF(AND(T178&gt;=設定!$C$13,W178&lt;O178),I178*(1+設定!$F$13),IF(AND(T178&lt;設定!$C$14,U178&gt;=設定!$E$14),I178*(1+設定!$F$14),IF(AND(T178&lt;設定!$C$15,U178&lt;設定!$E$15),I178*(1+設定!$F$15),"除外"))))</f>
        <v>#VALUE!</v>
      </c>
      <c r="L178" s="58" t="e">
        <f ca="1">IF(消化率!$I$5&lt;1,K178*消化率!$I$5,IF(U178*V178/(K178*消化率!$I$5)&gt;O178,K178*消化率!$I$5,M178))</f>
        <v>#DIV/0!</v>
      </c>
      <c r="M178" s="58" t="e">
        <f t="shared" si="25"/>
        <v>#VALUE!</v>
      </c>
      <c r="N178" s="58" t="e">
        <f ca="1">IF(ROUNDUP(IF(IF(IF(AND(設定!$D$8&lt;=L178,設定!$D$8&lt;J178),設定!$D$8,IF(AND(J178&lt;=L178,J178&lt;設定!$D$8),J178,IF(AND(L178&lt;=J178,J178&lt;設定!$D$8),J178,L178)))=0,設定!$D$8,IF(AND(設定!$D$8&lt;=L178,設定!$D$8&lt;J178),設定!$D$8,IF(AND(J178&lt;=L178,J178&lt;設定!$D$8),J178,IF(AND(L178&lt;=J178,J178&lt;設定!$D$8),J178,L178))))&lt;=H178,H178+1,IF(IF(AND(設定!$D$8&lt;=L178,設定!$D$8&lt;J178),設定!$D$8,IF(AND(J178&lt;=L178,J178&lt;設定!$D$8),J178,IF(AND(L178&lt;=J178,J178&lt;設定!$D$8),J178,L178)))=0,設定!$D$8,IF(AND(設定!$D$8&lt;=L178,設定!$D$8&lt;J178),設定!$D$8,IF(AND(J178&lt;=L178,J178&lt;設定!$D$8),J178,IF(AND(L178&lt;=J178,J178&lt;設定!$D$8),J178,L178))))),0)&gt;40,ROUNDUP(IF(IF(IF(AND(設定!$D$8&lt;=L178,設定!$D$8&lt;J178),設定!$D$8,IF(AND(J178&lt;=L178,J178&lt;設定!$D$8),J178,IF(AND(L178&lt;=J178,J178&lt;設定!$D$8),J178,L178)))=0,設定!$D$8,IF(AND(設定!$D$8&lt;=L178,設定!$D$8&lt;J178),設定!$D$8,IF(AND(J178&lt;=L178,J178&lt;設定!$D$8),J178,IF(AND(L178&lt;=J178,J178&lt;設定!$D$8),J178,L178))))&lt;=H178,H178+1,IF(IF(AND(設定!$D$8&lt;=L178,設定!$D$8&lt;J178),設定!$D$8,IF(AND(J178&lt;=L178,J178&lt;設定!$D$8),J178,IF(AND(L178&lt;=J178,J178&lt;設定!$D$8),J178,L178)))=0,設定!$D$8,IF(AND(設定!$D$8&lt;=L178,設定!$D$8&lt;J178),設定!$D$8,IF(AND(J178&lt;=L178,J178&lt;設定!$D$8),J178,IF(AND(L178&lt;=J178,J178&lt;設定!$D$8),J178,L178))))),0),40)</f>
        <v>#DIV/0!</v>
      </c>
      <c r="O178" s="55">
        <f>IF(G178="標準",設定!$C$4,G178)</f>
        <v>5</v>
      </c>
      <c r="P178" s="45">
        <f t="shared" si="26"/>
        <v>0</v>
      </c>
      <c r="Q178" s="14">
        <f t="shared" si="27"/>
        <v>0</v>
      </c>
      <c r="R178" s="23">
        <f t="shared" si="35"/>
        <v>0</v>
      </c>
      <c r="S178" s="12">
        <f t="shared" si="28"/>
        <v>0</v>
      </c>
      <c r="T178" s="23">
        <f t="shared" si="29"/>
        <v>0</v>
      </c>
      <c r="U178" s="13">
        <f t="shared" si="30"/>
        <v>0</v>
      </c>
      <c r="V178" s="104" t="str">
        <f>INDEX(商品!Q:Q,MATCH(キーワード!D178,商品!D:D,0),1)</f>
        <v>-</v>
      </c>
      <c r="W178" s="15">
        <f t="shared" si="31"/>
        <v>0</v>
      </c>
      <c r="X178" s="22">
        <f>SUMIFS(当月ワード!$J$3:$J$1000,当月ワード!$D$3:$D$1000,キーワード!$D178,当月ワード!$E$3:$E$1000,キーワード!$F178)</f>
        <v>0</v>
      </c>
      <c r="Y178" s="23">
        <f>SUMIFS(前月ワード!$J$3:$J$1000,前月ワード!$D$3:$D$1000,キーワード!$D178,前月ワード!$E$3:$E$1000,キーワード!$F178)</f>
        <v>0</v>
      </c>
      <c r="Z178" s="23">
        <f>SUMIFS(前々月ワード!$J$3:$J$1000,前々月ワード!$D$3:$D$1000,キーワード!$D178,前々月ワード!$E$3:$E$1000,キーワード!$F178)</f>
        <v>0</v>
      </c>
      <c r="AA178" s="22">
        <f>SUMIFS(当月ワード!$W$3:$W$1000,当月ワード!$D$3:$D$1000,キーワード!$D178,当月ワード!$E$3:$E$1000,キーワード!$F178)</f>
        <v>0</v>
      </c>
      <c r="AB178" s="23">
        <f>SUMIFS(前月ワード!$W$3:$W$1000,前月ワード!$D$3:$D$1000,キーワード!$D178,前月ワード!$E$3:$E$1000,キーワード!$F178)</f>
        <v>0</v>
      </c>
      <c r="AC178" s="23">
        <f>SUMIFS(前々月ワード!$W$3:$W$1000,前々月ワード!$D$3:$D$1000,キーワード!$D178,前々月ワード!$E$3:$E$1000,キーワード!$F178)</f>
        <v>0</v>
      </c>
      <c r="AD178" s="23">
        <f t="shared" si="32"/>
        <v>0</v>
      </c>
      <c r="AE178" s="23">
        <f t="shared" si="32"/>
        <v>0</v>
      </c>
      <c r="AF178" s="23">
        <f t="shared" si="32"/>
        <v>0</v>
      </c>
      <c r="AG178" s="22">
        <f>SUMIFS(当月ワード!$X$3:$X$1000,当月ワード!$D$3:$D$1000,キーワード!$D178,当月ワード!$E$3:$E$1000,キーワード!$F178)</f>
        <v>0</v>
      </c>
      <c r="AH178" s="23">
        <f>SUMIFS(前月ワード!$X$3:$X$1000,前月ワード!$D$3:$D$1000,キーワード!$D178,前月ワード!$E$3:$E$1000,キーワード!$F178)</f>
        <v>0</v>
      </c>
      <c r="AI178" s="23">
        <f>SUMIFS(前々月ワード!$X$3:$X$1000,前々月ワード!$D$3:$D$1000,キーワード!$D178,前々月ワード!$E$3:$E$1000,キーワード!$F178)</f>
        <v>0</v>
      </c>
      <c r="AJ178" s="22">
        <f>SUMIFS(当月ワード!$I$3:$I$1000,当月ワード!$D$3:$D$1000,キーワード!$D178,当月ワード!$E$3:$E$1000,キーワード!$F178)</f>
        <v>0</v>
      </c>
      <c r="AK178" s="23">
        <f>SUMIFS(前月ワード!$I$3:$I$1000,前月ワード!$D$3:$D$1000,キーワード!$D178,前月ワード!$E$3:$E$1000,キーワード!$F178)</f>
        <v>0</v>
      </c>
      <c r="AL178" s="23">
        <f>SUMIFS(前々月ワード!$I$3:$I$1000,前々月ワード!$D$3:$D$1000,キーワード!$D178,前々月ワード!$E$3:$E$1000,キーワード!$F178)</f>
        <v>0</v>
      </c>
      <c r="AM178" s="13">
        <f t="shared" si="33"/>
        <v>0</v>
      </c>
      <c r="AN178" s="13">
        <f t="shared" si="33"/>
        <v>0</v>
      </c>
      <c r="AO178" s="13">
        <f t="shared" si="33"/>
        <v>0</v>
      </c>
      <c r="AP178" s="16">
        <f t="shared" si="34"/>
        <v>0</v>
      </c>
      <c r="AQ178" s="16">
        <f t="shared" si="34"/>
        <v>0</v>
      </c>
      <c r="AR178" s="17">
        <f t="shared" si="34"/>
        <v>0</v>
      </c>
    </row>
    <row r="179" spans="3:44" ht="36.65" customHeight="1">
      <c r="C179" s="20">
        <v>174</v>
      </c>
      <c r="D179" s="53">
        <f>現状ワード設定!B176</f>
        <v>0</v>
      </c>
      <c r="E179" s="26" t="str">
        <f>IFERROR(_xlfn.XLOOKUP($D179,現状商品設定!B:B,現状商品設定!C:C,"-"),"-")</f>
        <v>-</v>
      </c>
      <c r="F179" s="56">
        <f>現状ワード設定!G176</f>
        <v>0</v>
      </c>
      <c r="G179" s="60" t="s">
        <v>46</v>
      </c>
      <c r="H179" s="47" t="str">
        <f>IFERROR(_xlfn.XLOOKUP(D179,商品!$D:$D,商品!$H:$H),"")</f>
        <v/>
      </c>
      <c r="I179" s="50" t="str">
        <f>IFERROR(_xlfn.XLOOKUP(D179&amp;F179,現状ワード設定!J:J,現状ワード設定!H:H),"")</f>
        <v/>
      </c>
      <c r="J179" s="47" t="str">
        <f>IFERROR(_xlfn.XLOOKUP(D179&amp;F179,現状ワード設定!J:J,現状ワード設定!I:I),"")</f>
        <v/>
      </c>
      <c r="K179" s="47" t="e">
        <f>IF(AND(T179&gt;=設定!$C$12,W179&gt;=O179),I179*(1+設定!$F$12),IF(AND(T179&gt;=設定!$C$13,W179&lt;O179),I179*(1+設定!$F$13),IF(AND(T179&lt;設定!$C$14,U179&gt;=設定!$E$14),I179*(1+設定!$F$14),IF(AND(T179&lt;設定!$C$15,U179&lt;設定!$E$15),I179*(1+設定!$F$15),"除外"))))</f>
        <v>#VALUE!</v>
      </c>
      <c r="L179" s="58" t="e">
        <f ca="1">IF(消化率!$I$5&lt;1,K179*消化率!$I$5,IF(U179*V179/(K179*消化率!$I$5)&gt;O179,K179*消化率!$I$5,M179))</f>
        <v>#DIV/0!</v>
      </c>
      <c r="M179" s="58" t="e">
        <f t="shared" si="25"/>
        <v>#VALUE!</v>
      </c>
      <c r="N179" s="58" t="e">
        <f ca="1">IF(ROUNDUP(IF(IF(IF(AND(設定!$D$8&lt;=L179,設定!$D$8&lt;J179),設定!$D$8,IF(AND(J179&lt;=L179,J179&lt;設定!$D$8),J179,IF(AND(L179&lt;=J179,J179&lt;設定!$D$8),J179,L179)))=0,設定!$D$8,IF(AND(設定!$D$8&lt;=L179,設定!$D$8&lt;J179),設定!$D$8,IF(AND(J179&lt;=L179,J179&lt;設定!$D$8),J179,IF(AND(L179&lt;=J179,J179&lt;設定!$D$8),J179,L179))))&lt;=H179,H179+1,IF(IF(AND(設定!$D$8&lt;=L179,設定!$D$8&lt;J179),設定!$D$8,IF(AND(J179&lt;=L179,J179&lt;設定!$D$8),J179,IF(AND(L179&lt;=J179,J179&lt;設定!$D$8),J179,L179)))=0,設定!$D$8,IF(AND(設定!$D$8&lt;=L179,設定!$D$8&lt;J179),設定!$D$8,IF(AND(J179&lt;=L179,J179&lt;設定!$D$8),J179,IF(AND(L179&lt;=J179,J179&lt;設定!$D$8),J179,L179))))),0)&gt;40,ROUNDUP(IF(IF(IF(AND(設定!$D$8&lt;=L179,設定!$D$8&lt;J179),設定!$D$8,IF(AND(J179&lt;=L179,J179&lt;設定!$D$8),J179,IF(AND(L179&lt;=J179,J179&lt;設定!$D$8),J179,L179)))=0,設定!$D$8,IF(AND(設定!$D$8&lt;=L179,設定!$D$8&lt;J179),設定!$D$8,IF(AND(J179&lt;=L179,J179&lt;設定!$D$8),J179,IF(AND(L179&lt;=J179,J179&lt;設定!$D$8),J179,L179))))&lt;=H179,H179+1,IF(IF(AND(設定!$D$8&lt;=L179,設定!$D$8&lt;J179),設定!$D$8,IF(AND(J179&lt;=L179,J179&lt;設定!$D$8),J179,IF(AND(L179&lt;=J179,J179&lt;設定!$D$8),J179,L179)))=0,設定!$D$8,IF(AND(設定!$D$8&lt;=L179,設定!$D$8&lt;J179),設定!$D$8,IF(AND(J179&lt;=L179,J179&lt;設定!$D$8),J179,IF(AND(L179&lt;=J179,J179&lt;設定!$D$8),J179,L179))))),0),40)</f>
        <v>#DIV/0!</v>
      </c>
      <c r="O179" s="55">
        <f>IF(G179="標準",設定!$C$4,G179)</f>
        <v>5</v>
      </c>
      <c r="P179" s="45">
        <f t="shared" si="26"/>
        <v>0</v>
      </c>
      <c r="Q179" s="14">
        <f t="shared" si="27"/>
        <v>0</v>
      </c>
      <c r="R179" s="23">
        <f t="shared" si="35"/>
        <v>0</v>
      </c>
      <c r="S179" s="12">
        <f t="shared" si="28"/>
        <v>0</v>
      </c>
      <c r="T179" s="23">
        <f t="shared" si="29"/>
        <v>0</v>
      </c>
      <c r="U179" s="13">
        <f t="shared" si="30"/>
        <v>0</v>
      </c>
      <c r="V179" s="104" t="str">
        <f>INDEX(商品!Q:Q,MATCH(キーワード!D179,商品!D:D,0),1)</f>
        <v>-</v>
      </c>
      <c r="W179" s="15">
        <f t="shared" si="31"/>
        <v>0</v>
      </c>
      <c r="X179" s="22">
        <f>SUMIFS(当月ワード!$J$3:$J$1000,当月ワード!$D$3:$D$1000,キーワード!$D179,当月ワード!$E$3:$E$1000,キーワード!$F179)</f>
        <v>0</v>
      </c>
      <c r="Y179" s="23">
        <f>SUMIFS(前月ワード!$J$3:$J$1000,前月ワード!$D$3:$D$1000,キーワード!$D179,前月ワード!$E$3:$E$1000,キーワード!$F179)</f>
        <v>0</v>
      </c>
      <c r="Z179" s="23">
        <f>SUMIFS(前々月ワード!$J$3:$J$1000,前々月ワード!$D$3:$D$1000,キーワード!$D179,前々月ワード!$E$3:$E$1000,キーワード!$F179)</f>
        <v>0</v>
      </c>
      <c r="AA179" s="22">
        <f>SUMIFS(当月ワード!$W$3:$W$1000,当月ワード!$D$3:$D$1000,キーワード!$D179,当月ワード!$E$3:$E$1000,キーワード!$F179)</f>
        <v>0</v>
      </c>
      <c r="AB179" s="23">
        <f>SUMIFS(前月ワード!$W$3:$W$1000,前月ワード!$D$3:$D$1000,キーワード!$D179,前月ワード!$E$3:$E$1000,キーワード!$F179)</f>
        <v>0</v>
      </c>
      <c r="AC179" s="23">
        <f>SUMIFS(前々月ワード!$W$3:$W$1000,前々月ワード!$D$3:$D$1000,キーワード!$D179,前々月ワード!$E$3:$E$1000,キーワード!$F179)</f>
        <v>0</v>
      </c>
      <c r="AD179" s="23">
        <f t="shared" si="32"/>
        <v>0</v>
      </c>
      <c r="AE179" s="23">
        <f t="shared" si="32"/>
        <v>0</v>
      </c>
      <c r="AF179" s="23">
        <f t="shared" si="32"/>
        <v>0</v>
      </c>
      <c r="AG179" s="22">
        <f>SUMIFS(当月ワード!$X$3:$X$1000,当月ワード!$D$3:$D$1000,キーワード!$D179,当月ワード!$E$3:$E$1000,キーワード!$F179)</f>
        <v>0</v>
      </c>
      <c r="AH179" s="23">
        <f>SUMIFS(前月ワード!$X$3:$X$1000,前月ワード!$D$3:$D$1000,キーワード!$D179,前月ワード!$E$3:$E$1000,キーワード!$F179)</f>
        <v>0</v>
      </c>
      <c r="AI179" s="23">
        <f>SUMIFS(前々月ワード!$X$3:$X$1000,前々月ワード!$D$3:$D$1000,キーワード!$D179,前々月ワード!$E$3:$E$1000,キーワード!$F179)</f>
        <v>0</v>
      </c>
      <c r="AJ179" s="22">
        <f>SUMIFS(当月ワード!$I$3:$I$1000,当月ワード!$D$3:$D$1000,キーワード!$D179,当月ワード!$E$3:$E$1000,キーワード!$F179)</f>
        <v>0</v>
      </c>
      <c r="AK179" s="23">
        <f>SUMIFS(前月ワード!$I$3:$I$1000,前月ワード!$D$3:$D$1000,キーワード!$D179,前月ワード!$E$3:$E$1000,キーワード!$F179)</f>
        <v>0</v>
      </c>
      <c r="AL179" s="23">
        <f>SUMIFS(前々月ワード!$I$3:$I$1000,前々月ワード!$D$3:$D$1000,キーワード!$D179,前々月ワード!$E$3:$E$1000,キーワード!$F179)</f>
        <v>0</v>
      </c>
      <c r="AM179" s="13">
        <f t="shared" si="33"/>
        <v>0</v>
      </c>
      <c r="AN179" s="13">
        <f t="shared" si="33"/>
        <v>0</v>
      </c>
      <c r="AO179" s="13">
        <f t="shared" si="33"/>
        <v>0</v>
      </c>
      <c r="AP179" s="16">
        <f t="shared" si="34"/>
        <v>0</v>
      </c>
      <c r="AQ179" s="16">
        <f t="shared" si="34"/>
        <v>0</v>
      </c>
      <c r="AR179" s="17">
        <f t="shared" si="34"/>
        <v>0</v>
      </c>
    </row>
    <row r="180" spans="3:44" ht="36.65" customHeight="1">
      <c r="C180" s="20">
        <v>175</v>
      </c>
      <c r="D180" s="53">
        <f>現状ワード設定!B177</f>
        <v>0</v>
      </c>
      <c r="E180" s="26" t="str">
        <f>IFERROR(_xlfn.XLOOKUP($D180,現状商品設定!B:B,現状商品設定!C:C,"-"),"-")</f>
        <v>-</v>
      </c>
      <c r="F180" s="56">
        <f>現状ワード設定!G177</f>
        <v>0</v>
      </c>
      <c r="G180" s="60" t="s">
        <v>46</v>
      </c>
      <c r="H180" s="47" t="str">
        <f>IFERROR(_xlfn.XLOOKUP(D180,商品!$D:$D,商品!$H:$H),"")</f>
        <v/>
      </c>
      <c r="I180" s="50" t="str">
        <f>IFERROR(_xlfn.XLOOKUP(D180&amp;F180,現状ワード設定!J:J,現状ワード設定!H:H),"")</f>
        <v/>
      </c>
      <c r="J180" s="47" t="str">
        <f>IFERROR(_xlfn.XLOOKUP(D180&amp;F180,現状ワード設定!J:J,現状ワード設定!I:I),"")</f>
        <v/>
      </c>
      <c r="K180" s="47" t="e">
        <f>IF(AND(T180&gt;=設定!$C$12,W180&gt;=O180),I180*(1+設定!$F$12),IF(AND(T180&gt;=設定!$C$13,W180&lt;O180),I180*(1+設定!$F$13),IF(AND(T180&lt;設定!$C$14,U180&gt;=設定!$E$14),I180*(1+設定!$F$14),IF(AND(T180&lt;設定!$C$15,U180&lt;設定!$E$15),I180*(1+設定!$F$15),"除外"))))</f>
        <v>#VALUE!</v>
      </c>
      <c r="L180" s="58" t="e">
        <f ca="1">IF(消化率!$I$5&lt;1,K180*消化率!$I$5,IF(U180*V180/(K180*消化率!$I$5)&gt;O180,K180*消化率!$I$5,M180))</f>
        <v>#DIV/0!</v>
      </c>
      <c r="M180" s="58" t="e">
        <f t="shared" si="25"/>
        <v>#VALUE!</v>
      </c>
      <c r="N180" s="58" t="e">
        <f ca="1">IF(ROUNDUP(IF(IF(IF(AND(設定!$D$8&lt;=L180,設定!$D$8&lt;J180),設定!$D$8,IF(AND(J180&lt;=L180,J180&lt;設定!$D$8),J180,IF(AND(L180&lt;=J180,J180&lt;設定!$D$8),J180,L180)))=0,設定!$D$8,IF(AND(設定!$D$8&lt;=L180,設定!$D$8&lt;J180),設定!$D$8,IF(AND(J180&lt;=L180,J180&lt;設定!$D$8),J180,IF(AND(L180&lt;=J180,J180&lt;設定!$D$8),J180,L180))))&lt;=H180,H180+1,IF(IF(AND(設定!$D$8&lt;=L180,設定!$D$8&lt;J180),設定!$D$8,IF(AND(J180&lt;=L180,J180&lt;設定!$D$8),J180,IF(AND(L180&lt;=J180,J180&lt;設定!$D$8),J180,L180)))=0,設定!$D$8,IF(AND(設定!$D$8&lt;=L180,設定!$D$8&lt;J180),設定!$D$8,IF(AND(J180&lt;=L180,J180&lt;設定!$D$8),J180,IF(AND(L180&lt;=J180,J180&lt;設定!$D$8),J180,L180))))),0)&gt;40,ROUNDUP(IF(IF(IF(AND(設定!$D$8&lt;=L180,設定!$D$8&lt;J180),設定!$D$8,IF(AND(J180&lt;=L180,J180&lt;設定!$D$8),J180,IF(AND(L180&lt;=J180,J180&lt;設定!$D$8),J180,L180)))=0,設定!$D$8,IF(AND(設定!$D$8&lt;=L180,設定!$D$8&lt;J180),設定!$D$8,IF(AND(J180&lt;=L180,J180&lt;設定!$D$8),J180,IF(AND(L180&lt;=J180,J180&lt;設定!$D$8),J180,L180))))&lt;=H180,H180+1,IF(IF(AND(設定!$D$8&lt;=L180,設定!$D$8&lt;J180),設定!$D$8,IF(AND(J180&lt;=L180,J180&lt;設定!$D$8),J180,IF(AND(L180&lt;=J180,J180&lt;設定!$D$8),J180,L180)))=0,設定!$D$8,IF(AND(設定!$D$8&lt;=L180,設定!$D$8&lt;J180),設定!$D$8,IF(AND(J180&lt;=L180,J180&lt;設定!$D$8),J180,IF(AND(L180&lt;=J180,J180&lt;設定!$D$8),J180,L180))))),0),40)</f>
        <v>#DIV/0!</v>
      </c>
      <c r="O180" s="55">
        <f>IF(G180="標準",設定!$C$4,G180)</f>
        <v>5</v>
      </c>
      <c r="P180" s="45">
        <f t="shared" si="26"/>
        <v>0</v>
      </c>
      <c r="Q180" s="14">
        <f t="shared" si="27"/>
        <v>0</v>
      </c>
      <c r="R180" s="23">
        <f t="shared" si="35"/>
        <v>0</v>
      </c>
      <c r="S180" s="12">
        <f t="shared" si="28"/>
        <v>0</v>
      </c>
      <c r="T180" s="23">
        <f t="shared" si="29"/>
        <v>0</v>
      </c>
      <c r="U180" s="13">
        <f t="shared" si="30"/>
        <v>0</v>
      </c>
      <c r="V180" s="104" t="str">
        <f>INDEX(商品!Q:Q,MATCH(キーワード!D180,商品!D:D,0),1)</f>
        <v>-</v>
      </c>
      <c r="W180" s="15">
        <f t="shared" si="31"/>
        <v>0</v>
      </c>
      <c r="X180" s="22">
        <f>SUMIFS(当月ワード!$J$3:$J$1000,当月ワード!$D$3:$D$1000,キーワード!$D180,当月ワード!$E$3:$E$1000,キーワード!$F180)</f>
        <v>0</v>
      </c>
      <c r="Y180" s="23">
        <f>SUMIFS(前月ワード!$J$3:$J$1000,前月ワード!$D$3:$D$1000,キーワード!$D180,前月ワード!$E$3:$E$1000,キーワード!$F180)</f>
        <v>0</v>
      </c>
      <c r="Z180" s="23">
        <f>SUMIFS(前々月ワード!$J$3:$J$1000,前々月ワード!$D$3:$D$1000,キーワード!$D180,前々月ワード!$E$3:$E$1000,キーワード!$F180)</f>
        <v>0</v>
      </c>
      <c r="AA180" s="22">
        <f>SUMIFS(当月ワード!$W$3:$W$1000,当月ワード!$D$3:$D$1000,キーワード!$D180,当月ワード!$E$3:$E$1000,キーワード!$F180)</f>
        <v>0</v>
      </c>
      <c r="AB180" s="23">
        <f>SUMIFS(前月ワード!$W$3:$W$1000,前月ワード!$D$3:$D$1000,キーワード!$D180,前月ワード!$E$3:$E$1000,キーワード!$F180)</f>
        <v>0</v>
      </c>
      <c r="AC180" s="23">
        <f>SUMIFS(前々月ワード!$W$3:$W$1000,前々月ワード!$D$3:$D$1000,キーワード!$D180,前々月ワード!$E$3:$E$1000,キーワード!$F180)</f>
        <v>0</v>
      </c>
      <c r="AD180" s="23">
        <f t="shared" si="32"/>
        <v>0</v>
      </c>
      <c r="AE180" s="23">
        <f t="shared" si="32"/>
        <v>0</v>
      </c>
      <c r="AF180" s="23">
        <f t="shared" si="32"/>
        <v>0</v>
      </c>
      <c r="AG180" s="22">
        <f>SUMIFS(当月ワード!$X$3:$X$1000,当月ワード!$D$3:$D$1000,キーワード!$D180,当月ワード!$E$3:$E$1000,キーワード!$F180)</f>
        <v>0</v>
      </c>
      <c r="AH180" s="23">
        <f>SUMIFS(前月ワード!$X$3:$X$1000,前月ワード!$D$3:$D$1000,キーワード!$D180,前月ワード!$E$3:$E$1000,キーワード!$F180)</f>
        <v>0</v>
      </c>
      <c r="AI180" s="23">
        <f>SUMIFS(前々月ワード!$X$3:$X$1000,前々月ワード!$D$3:$D$1000,キーワード!$D180,前々月ワード!$E$3:$E$1000,キーワード!$F180)</f>
        <v>0</v>
      </c>
      <c r="AJ180" s="22">
        <f>SUMIFS(当月ワード!$I$3:$I$1000,当月ワード!$D$3:$D$1000,キーワード!$D180,当月ワード!$E$3:$E$1000,キーワード!$F180)</f>
        <v>0</v>
      </c>
      <c r="AK180" s="23">
        <f>SUMIFS(前月ワード!$I$3:$I$1000,前月ワード!$D$3:$D$1000,キーワード!$D180,前月ワード!$E$3:$E$1000,キーワード!$F180)</f>
        <v>0</v>
      </c>
      <c r="AL180" s="23">
        <f>SUMIFS(前々月ワード!$I$3:$I$1000,前々月ワード!$D$3:$D$1000,キーワード!$D180,前々月ワード!$E$3:$E$1000,キーワード!$F180)</f>
        <v>0</v>
      </c>
      <c r="AM180" s="13">
        <f t="shared" si="33"/>
        <v>0</v>
      </c>
      <c r="AN180" s="13">
        <f t="shared" si="33"/>
        <v>0</v>
      </c>
      <c r="AO180" s="13">
        <f t="shared" si="33"/>
        <v>0</v>
      </c>
      <c r="AP180" s="16">
        <f t="shared" si="34"/>
        <v>0</v>
      </c>
      <c r="AQ180" s="16">
        <f t="shared" si="34"/>
        <v>0</v>
      </c>
      <c r="AR180" s="17">
        <f t="shared" si="34"/>
        <v>0</v>
      </c>
    </row>
    <row r="181" spans="3:44" ht="36.65" customHeight="1">
      <c r="C181" s="20">
        <v>176</v>
      </c>
      <c r="D181" s="53">
        <f>現状ワード設定!B178</f>
        <v>0</v>
      </c>
      <c r="E181" s="26" t="str">
        <f>IFERROR(_xlfn.XLOOKUP($D181,現状商品設定!B:B,現状商品設定!C:C,"-"),"-")</f>
        <v>-</v>
      </c>
      <c r="F181" s="56">
        <f>現状ワード設定!G178</f>
        <v>0</v>
      </c>
      <c r="G181" s="60" t="s">
        <v>46</v>
      </c>
      <c r="H181" s="47" t="str">
        <f>IFERROR(_xlfn.XLOOKUP(D181,商品!$D:$D,商品!$H:$H),"")</f>
        <v/>
      </c>
      <c r="I181" s="50" t="str">
        <f>IFERROR(_xlfn.XLOOKUP(D181&amp;F181,現状ワード設定!J:J,現状ワード設定!H:H),"")</f>
        <v/>
      </c>
      <c r="J181" s="47" t="str">
        <f>IFERROR(_xlfn.XLOOKUP(D181&amp;F181,現状ワード設定!J:J,現状ワード設定!I:I),"")</f>
        <v/>
      </c>
      <c r="K181" s="47" t="e">
        <f>IF(AND(T181&gt;=設定!$C$12,W181&gt;=O181),I181*(1+設定!$F$12),IF(AND(T181&gt;=設定!$C$13,W181&lt;O181),I181*(1+設定!$F$13),IF(AND(T181&lt;設定!$C$14,U181&gt;=設定!$E$14),I181*(1+設定!$F$14),IF(AND(T181&lt;設定!$C$15,U181&lt;設定!$E$15),I181*(1+設定!$F$15),"除外"))))</f>
        <v>#VALUE!</v>
      </c>
      <c r="L181" s="58" t="e">
        <f ca="1">IF(消化率!$I$5&lt;1,K181*消化率!$I$5,IF(U181*V181/(K181*消化率!$I$5)&gt;O181,K181*消化率!$I$5,M181))</f>
        <v>#DIV/0!</v>
      </c>
      <c r="M181" s="58" t="e">
        <f t="shared" si="25"/>
        <v>#VALUE!</v>
      </c>
      <c r="N181" s="58" t="e">
        <f ca="1">IF(ROUNDUP(IF(IF(IF(AND(設定!$D$8&lt;=L181,設定!$D$8&lt;J181),設定!$D$8,IF(AND(J181&lt;=L181,J181&lt;設定!$D$8),J181,IF(AND(L181&lt;=J181,J181&lt;設定!$D$8),J181,L181)))=0,設定!$D$8,IF(AND(設定!$D$8&lt;=L181,設定!$D$8&lt;J181),設定!$D$8,IF(AND(J181&lt;=L181,J181&lt;設定!$D$8),J181,IF(AND(L181&lt;=J181,J181&lt;設定!$D$8),J181,L181))))&lt;=H181,H181+1,IF(IF(AND(設定!$D$8&lt;=L181,設定!$D$8&lt;J181),設定!$D$8,IF(AND(J181&lt;=L181,J181&lt;設定!$D$8),J181,IF(AND(L181&lt;=J181,J181&lt;設定!$D$8),J181,L181)))=0,設定!$D$8,IF(AND(設定!$D$8&lt;=L181,設定!$D$8&lt;J181),設定!$D$8,IF(AND(J181&lt;=L181,J181&lt;設定!$D$8),J181,IF(AND(L181&lt;=J181,J181&lt;設定!$D$8),J181,L181))))),0)&gt;40,ROUNDUP(IF(IF(IF(AND(設定!$D$8&lt;=L181,設定!$D$8&lt;J181),設定!$D$8,IF(AND(J181&lt;=L181,J181&lt;設定!$D$8),J181,IF(AND(L181&lt;=J181,J181&lt;設定!$D$8),J181,L181)))=0,設定!$D$8,IF(AND(設定!$D$8&lt;=L181,設定!$D$8&lt;J181),設定!$D$8,IF(AND(J181&lt;=L181,J181&lt;設定!$D$8),J181,IF(AND(L181&lt;=J181,J181&lt;設定!$D$8),J181,L181))))&lt;=H181,H181+1,IF(IF(AND(設定!$D$8&lt;=L181,設定!$D$8&lt;J181),設定!$D$8,IF(AND(J181&lt;=L181,J181&lt;設定!$D$8),J181,IF(AND(L181&lt;=J181,J181&lt;設定!$D$8),J181,L181)))=0,設定!$D$8,IF(AND(設定!$D$8&lt;=L181,設定!$D$8&lt;J181),設定!$D$8,IF(AND(J181&lt;=L181,J181&lt;設定!$D$8),J181,IF(AND(L181&lt;=J181,J181&lt;設定!$D$8),J181,L181))))),0),40)</f>
        <v>#DIV/0!</v>
      </c>
      <c r="O181" s="55">
        <f>IF(G181="標準",設定!$C$4,G181)</f>
        <v>5</v>
      </c>
      <c r="P181" s="45">
        <f t="shared" si="26"/>
        <v>0</v>
      </c>
      <c r="Q181" s="14">
        <f t="shared" si="27"/>
        <v>0</v>
      </c>
      <c r="R181" s="23">
        <f t="shared" si="35"/>
        <v>0</v>
      </c>
      <c r="S181" s="12">
        <f t="shared" si="28"/>
        <v>0</v>
      </c>
      <c r="T181" s="23">
        <f t="shared" si="29"/>
        <v>0</v>
      </c>
      <c r="U181" s="13">
        <f t="shared" si="30"/>
        <v>0</v>
      </c>
      <c r="V181" s="104" t="str">
        <f>INDEX(商品!Q:Q,MATCH(キーワード!D181,商品!D:D,0),1)</f>
        <v>-</v>
      </c>
      <c r="W181" s="15">
        <f t="shared" si="31"/>
        <v>0</v>
      </c>
      <c r="X181" s="22">
        <f>SUMIFS(当月ワード!$J$3:$J$1000,当月ワード!$D$3:$D$1000,キーワード!$D181,当月ワード!$E$3:$E$1000,キーワード!$F181)</f>
        <v>0</v>
      </c>
      <c r="Y181" s="23">
        <f>SUMIFS(前月ワード!$J$3:$J$1000,前月ワード!$D$3:$D$1000,キーワード!$D181,前月ワード!$E$3:$E$1000,キーワード!$F181)</f>
        <v>0</v>
      </c>
      <c r="Z181" s="23">
        <f>SUMIFS(前々月ワード!$J$3:$J$1000,前々月ワード!$D$3:$D$1000,キーワード!$D181,前々月ワード!$E$3:$E$1000,キーワード!$F181)</f>
        <v>0</v>
      </c>
      <c r="AA181" s="22">
        <f>SUMIFS(当月ワード!$W$3:$W$1000,当月ワード!$D$3:$D$1000,キーワード!$D181,当月ワード!$E$3:$E$1000,キーワード!$F181)</f>
        <v>0</v>
      </c>
      <c r="AB181" s="23">
        <f>SUMIFS(前月ワード!$W$3:$W$1000,前月ワード!$D$3:$D$1000,キーワード!$D181,前月ワード!$E$3:$E$1000,キーワード!$F181)</f>
        <v>0</v>
      </c>
      <c r="AC181" s="23">
        <f>SUMIFS(前々月ワード!$W$3:$W$1000,前々月ワード!$D$3:$D$1000,キーワード!$D181,前々月ワード!$E$3:$E$1000,キーワード!$F181)</f>
        <v>0</v>
      </c>
      <c r="AD181" s="23">
        <f t="shared" si="32"/>
        <v>0</v>
      </c>
      <c r="AE181" s="23">
        <f t="shared" si="32"/>
        <v>0</v>
      </c>
      <c r="AF181" s="23">
        <f t="shared" si="32"/>
        <v>0</v>
      </c>
      <c r="AG181" s="22">
        <f>SUMIFS(当月ワード!$X$3:$X$1000,当月ワード!$D$3:$D$1000,キーワード!$D181,当月ワード!$E$3:$E$1000,キーワード!$F181)</f>
        <v>0</v>
      </c>
      <c r="AH181" s="23">
        <f>SUMIFS(前月ワード!$X$3:$X$1000,前月ワード!$D$3:$D$1000,キーワード!$D181,前月ワード!$E$3:$E$1000,キーワード!$F181)</f>
        <v>0</v>
      </c>
      <c r="AI181" s="23">
        <f>SUMIFS(前々月ワード!$X$3:$X$1000,前々月ワード!$D$3:$D$1000,キーワード!$D181,前々月ワード!$E$3:$E$1000,キーワード!$F181)</f>
        <v>0</v>
      </c>
      <c r="AJ181" s="22">
        <f>SUMIFS(当月ワード!$I$3:$I$1000,当月ワード!$D$3:$D$1000,キーワード!$D181,当月ワード!$E$3:$E$1000,キーワード!$F181)</f>
        <v>0</v>
      </c>
      <c r="AK181" s="23">
        <f>SUMIFS(前月ワード!$I$3:$I$1000,前月ワード!$D$3:$D$1000,キーワード!$D181,前月ワード!$E$3:$E$1000,キーワード!$F181)</f>
        <v>0</v>
      </c>
      <c r="AL181" s="23">
        <f>SUMIFS(前々月ワード!$I$3:$I$1000,前々月ワード!$D$3:$D$1000,キーワード!$D181,前々月ワード!$E$3:$E$1000,キーワード!$F181)</f>
        <v>0</v>
      </c>
      <c r="AM181" s="13">
        <f t="shared" si="33"/>
        <v>0</v>
      </c>
      <c r="AN181" s="13">
        <f t="shared" si="33"/>
        <v>0</v>
      </c>
      <c r="AO181" s="13">
        <f t="shared" si="33"/>
        <v>0</v>
      </c>
      <c r="AP181" s="16">
        <f t="shared" si="34"/>
        <v>0</v>
      </c>
      <c r="AQ181" s="16">
        <f t="shared" si="34"/>
        <v>0</v>
      </c>
      <c r="AR181" s="17">
        <f t="shared" si="34"/>
        <v>0</v>
      </c>
    </row>
    <row r="182" spans="3:44" ht="36.65" customHeight="1">
      <c r="C182" s="20">
        <v>177</v>
      </c>
      <c r="D182" s="53">
        <f>現状ワード設定!B179</f>
        <v>0</v>
      </c>
      <c r="E182" s="26" t="str">
        <f>IFERROR(_xlfn.XLOOKUP($D182,現状商品設定!B:B,現状商品設定!C:C,"-"),"-")</f>
        <v>-</v>
      </c>
      <c r="F182" s="56">
        <f>現状ワード設定!G179</f>
        <v>0</v>
      </c>
      <c r="G182" s="60" t="s">
        <v>46</v>
      </c>
      <c r="H182" s="47" t="str">
        <f>IFERROR(_xlfn.XLOOKUP(D182,商品!$D:$D,商品!$H:$H),"")</f>
        <v/>
      </c>
      <c r="I182" s="50" t="str">
        <f>IFERROR(_xlfn.XLOOKUP(D182&amp;F182,現状ワード設定!J:J,現状ワード設定!H:H),"")</f>
        <v/>
      </c>
      <c r="J182" s="47" t="str">
        <f>IFERROR(_xlfn.XLOOKUP(D182&amp;F182,現状ワード設定!J:J,現状ワード設定!I:I),"")</f>
        <v/>
      </c>
      <c r="K182" s="47" t="e">
        <f>IF(AND(T182&gt;=設定!$C$12,W182&gt;=O182),I182*(1+設定!$F$12),IF(AND(T182&gt;=設定!$C$13,W182&lt;O182),I182*(1+設定!$F$13),IF(AND(T182&lt;設定!$C$14,U182&gt;=設定!$E$14),I182*(1+設定!$F$14),IF(AND(T182&lt;設定!$C$15,U182&lt;設定!$E$15),I182*(1+設定!$F$15),"除外"))))</f>
        <v>#VALUE!</v>
      </c>
      <c r="L182" s="58" t="e">
        <f ca="1">IF(消化率!$I$5&lt;1,K182*消化率!$I$5,IF(U182*V182/(K182*消化率!$I$5)&gt;O182,K182*消化率!$I$5,M182))</f>
        <v>#DIV/0!</v>
      </c>
      <c r="M182" s="58" t="e">
        <f t="shared" si="25"/>
        <v>#VALUE!</v>
      </c>
      <c r="N182" s="58" t="e">
        <f ca="1">IF(ROUNDUP(IF(IF(IF(AND(設定!$D$8&lt;=L182,設定!$D$8&lt;J182),設定!$D$8,IF(AND(J182&lt;=L182,J182&lt;設定!$D$8),J182,IF(AND(L182&lt;=J182,J182&lt;設定!$D$8),J182,L182)))=0,設定!$D$8,IF(AND(設定!$D$8&lt;=L182,設定!$D$8&lt;J182),設定!$D$8,IF(AND(J182&lt;=L182,J182&lt;設定!$D$8),J182,IF(AND(L182&lt;=J182,J182&lt;設定!$D$8),J182,L182))))&lt;=H182,H182+1,IF(IF(AND(設定!$D$8&lt;=L182,設定!$D$8&lt;J182),設定!$D$8,IF(AND(J182&lt;=L182,J182&lt;設定!$D$8),J182,IF(AND(L182&lt;=J182,J182&lt;設定!$D$8),J182,L182)))=0,設定!$D$8,IF(AND(設定!$D$8&lt;=L182,設定!$D$8&lt;J182),設定!$D$8,IF(AND(J182&lt;=L182,J182&lt;設定!$D$8),J182,IF(AND(L182&lt;=J182,J182&lt;設定!$D$8),J182,L182))))),0)&gt;40,ROUNDUP(IF(IF(IF(AND(設定!$D$8&lt;=L182,設定!$D$8&lt;J182),設定!$D$8,IF(AND(J182&lt;=L182,J182&lt;設定!$D$8),J182,IF(AND(L182&lt;=J182,J182&lt;設定!$D$8),J182,L182)))=0,設定!$D$8,IF(AND(設定!$D$8&lt;=L182,設定!$D$8&lt;J182),設定!$D$8,IF(AND(J182&lt;=L182,J182&lt;設定!$D$8),J182,IF(AND(L182&lt;=J182,J182&lt;設定!$D$8),J182,L182))))&lt;=H182,H182+1,IF(IF(AND(設定!$D$8&lt;=L182,設定!$D$8&lt;J182),設定!$D$8,IF(AND(J182&lt;=L182,J182&lt;設定!$D$8),J182,IF(AND(L182&lt;=J182,J182&lt;設定!$D$8),J182,L182)))=0,設定!$D$8,IF(AND(設定!$D$8&lt;=L182,設定!$D$8&lt;J182),設定!$D$8,IF(AND(J182&lt;=L182,J182&lt;設定!$D$8),J182,IF(AND(L182&lt;=J182,J182&lt;設定!$D$8),J182,L182))))),0),40)</f>
        <v>#DIV/0!</v>
      </c>
      <c r="O182" s="55">
        <f>IF(G182="標準",設定!$C$4,G182)</f>
        <v>5</v>
      </c>
      <c r="P182" s="45">
        <f t="shared" si="26"/>
        <v>0</v>
      </c>
      <c r="Q182" s="14">
        <f t="shared" si="27"/>
        <v>0</v>
      </c>
      <c r="R182" s="23">
        <f t="shared" si="35"/>
        <v>0</v>
      </c>
      <c r="S182" s="12">
        <f t="shared" si="28"/>
        <v>0</v>
      </c>
      <c r="T182" s="23">
        <f t="shared" si="29"/>
        <v>0</v>
      </c>
      <c r="U182" s="13">
        <f t="shared" si="30"/>
        <v>0</v>
      </c>
      <c r="V182" s="104" t="str">
        <f>INDEX(商品!Q:Q,MATCH(キーワード!D182,商品!D:D,0),1)</f>
        <v>-</v>
      </c>
      <c r="W182" s="15">
        <f t="shared" si="31"/>
        <v>0</v>
      </c>
      <c r="X182" s="22">
        <f>SUMIFS(当月ワード!$J$3:$J$1000,当月ワード!$D$3:$D$1000,キーワード!$D182,当月ワード!$E$3:$E$1000,キーワード!$F182)</f>
        <v>0</v>
      </c>
      <c r="Y182" s="23">
        <f>SUMIFS(前月ワード!$J$3:$J$1000,前月ワード!$D$3:$D$1000,キーワード!$D182,前月ワード!$E$3:$E$1000,キーワード!$F182)</f>
        <v>0</v>
      </c>
      <c r="Z182" s="23">
        <f>SUMIFS(前々月ワード!$J$3:$J$1000,前々月ワード!$D$3:$D$1000,キーワード!$D182,前々月ワード!$E$3:$E$1000,キーワード!$F182)</f>
        <v>0</v>
      </c>
      <c r="AA182" s="22">
        <f>SUMIFS(当月ワード!$W$3:$W$1000,当月ワード!$D$3:$D$1000,キーワード!$D182,当月ワード!$E$3:$E$1000,キーワード!$F182)</f>
        <v>0</v>
      </c>
      <c r="AB182" s="23">
        <f>SUMIFS(前月ワード!$W$3:$W$1000,前月ワード!$D$3:$D$1000,キーワード!$D182,前月ワード!$E$3:$E$1000,キーワード!$F182)</f>
        <v>0</v>
      </c>
      <c r="AC182" s="23">
        <f>SUMIFS(前々月ワード!$W$3:$W$1000,前々月ワード!$D$3:$D$1000,キーワード!$D182,前々月ワード!$E$3:$E$1000,キーワード!$F182)</f>
        <v>0</v>
      </c>
      <c r="AD182" s="23">
        <f t="shared" si="32"/>
        <v>0</v>
      </c>
      <c r="AE182" s="23">
        <f t="shared" si="32"/>
        <v>0</v>
      </c>
      <c r="AF182" s="23">
        <f t="shared" si="32"/>
        <v>0</v>
      </c>
      <c r="AG182" s="22">
        <f>SUMIFS(当月ワード!$X$3:$X$1000,当月ワード!$D$3:$D$1000,キーワード!$D182,当月ワード!$E$3:$E$1000,キーワード!$F182)</f>
        <v>0</v>
      </c>
      <c r="AH182" s="23">
        <f>SUMIFS(前月ワード!$X$3:$X$1000,前月ワード!$D$3:$D$1000,キーワード!$D182,前月ワード!$E$3:$E$1000,キーワード!$F182)</f>
        <v>0</v>
      </c>
      <c r="AI182" s="23">
        <f>SUMIFS(前々月ワード!$X$3:$X$1000,前々月ワード!$D$3:$D$1000,キーワード!$D182,前々月ワード!$E$3:$E$1000,キーワード!$F182)</f>
        <v>0</v>
      </c>
      <c r="AJ182" s="22">
        <f>SUMIFS(当月ワード!$I$3:$I$1000,当月ワード!$D$3:$D$1000,キーワード!$D182,当月ワード!$E$3:$E$1000,キーワード!$F182)</f>
        <v>0</v>
      </c>
      <c r="AK182" s="23">
        <f>SUMIFS(前月ワード!$I$3:$I$1000,前月ワード!$D$3:$D$1000,キーワード!$D182,前月ワード!$E$3:$E$1000,キーワード!$F182)</f>
        <v>0</v>
      </c>
      <c r="AL182" s="23">
        <f>SUMIFS(前々月ワード!$I$3:$I$1000,前々月ワード!$D$3:$D$1000,キーワード!$D182,前々月ワード!$E$3:$E$1000,キーワード!$F182)</f>
        <v>0</v>
      </c>
      <c r="AM182" s="13">
        <f t="shared" si="33"/>
        <v>0</v>
      </c>
      <c r="AN182" s="13">
        <f t="shared" si="33"/>
        <v>0</v>
      </c>
      <c r="AO182" s="13">
        <f t="shared" si="33"/>
        <v>0</v>
      </c>
      <c r="AP182" s="16">
        <f t="shared" si="34"/>
        <v>0</v>
      </c>
      <c r="AQ182" s="16">
        <f t="shared" si="34"/>
        <v>0</v>
      </c>
      <c r="AR182" s="17">
        <f t="shared" si="34"/>
        <v>0</v>
      </c>
    </row>
    <row r="183" spans="3:44" ht="36.65" customHeight="1">
      <c r="C183" s="20">
        <v>178</v>
      </c>
      <c r="D183" s="53">
        <f>現状ワード設定!B180</f>
        <v>0</v>
      </c>
      <c r="E183" s="26" t="str">
        <f>IFERROR(_xlfn.XLOOKUP($D183,現状商品設定!B:B,現状商品設定!C:C,"-"),"-")</f>
        <v>-</v>
      </c>
      <c r="F183" s="56">
        <f>現状ワード設定!G180</f>
        <v>0</v>
      </c>
      <c r="G183" s="60" t="s">
        <v>46</v>
      </c>
      <c r="H183" s="47" t="str">
        <f>IFERROR(_xlfn.XLOOKUP(D183,商品!$D:$D,商品!$H:$H),"")</f>
        <v/>
      </c>
      <c r="I183" s="50" t="str">
        <f>IFERROR(_xlfn.XLOOKUP(D183&amp;F183,現状ワード設定!J:J,現状ワード設定!H:H),"")</f>
        <v/>
      </c>
      <c r="J183" s="47" t="str">
        <f>IFERROR(_xlfn.XLOOKUP(D183&amp;F183,現状ワード設定!J:J,現状ワード設定!I:I),"")</f>
        <v/>
      </c>
      <c r="K183" s="47" t="e">
        <f>IF(AND(T183&gt;=設定!$C$12,W183&gt;=O183),I183*(1+設定!$F$12),IF(AND(T183&gt;=設定!$C$13,W183&lt;O183),I183*(1+設定!$F$13),IF(AND(T183&lt;設定!$C$14,U183&gt;=設定!$E$14),I183*(1+設定!$F$14),IF(AND(T183&lt;設定!$C$15,U183&lt;設定!$E$15),I183*(1+設定!$F$15),"除外"))))</f>
        <v>#VALUE!</v>
      </c>
      <c r="L183" s="58" t="e">
        <f ca="1">IF(消化率!$I$5&lt;1,K183*消化率!$I$5,IF(U183*V183/(K183*消化率!$I$5)&gt;O183,K183*消化率!$I$5,M183))</f>
        <v>#DIV/0!</v>
      </c>
      <c r="M183" s="58" t="e">
        <f t="shared" si="25"/>
        <v>#VALUE!</v>
      </c>
      <c r="N183" s="58" t="e">
        <f ca="1">IF(ROUNDUP(IF(IF(IF(AND(設定!$D$8&lt;=L183,設定!$D$8&lt;J183),設定!$D$8,IF(AND(J183&lt;=L183,J183&lt;設定!$D$8),J183,IF(AND(L183&lt;=J183,J183&lt;設定!$D$8),J183,L183)))=0,設定!$D$8,IF(AND(設定!$D$8&lt;=L183,設定!$D$8&lt;J183),設定!$D$8,IF(AND(J183&lt;=L183,J183&lt;設定!$D$8),J183,IF(AND(L183&lt;=J183,J183&lt;設定!$D$8),J183,L183))))&lt;=H183,H183+1,IF(IF(AND(設定!$D$8&lt;=L183,設定!$D$8&lt;J183),設定!$D$8,IF(AND(J183&lt;=L183,J183&lt;設定!$D$8),J183,IF(AND(L183&lt;=J183,J183&lt;設定!$D$8),J183,L183)))=0,設定!$D$8,IF(AND(設定!$D$8&lt;=L183,設定!$D$8&lt;J183),設定!$D$8,IF(AND(J183&lt;=L183,J183&lt;設定!$D$8),J183,IF(AND(L183&lt;=J183,J183&lt;設定!$D$8),J183,L183))))),0)&gt;40,ROUNDUP(IF(IF(IF(AND(設定!$D$8&lt;=L183,設定!$D$8&lt;J183),設定!$D$8,IF(AND(J183&lt;=L183,J183&lt;設定!$D$8),J183,IF(AND(L183&lt;=J183,J183&lt;設定!$D$8),J183,L183)))=0,設定!$D$8,IF(AND(設定!$D$8&lt;=L183,設定!$D$8&lt;J183),設定!$D$8,IF(AND(J183&lt;=L183,J183&lt;設定!$D$8),J183,IF(AND(L183&lt;=J183,J183&lt;設定!$D$8),J183,L183))))&lt;=H183,H183+1,IF(IF(AND(設定!$D$8&lt;=L183,設定!$D$8&lt;J183),設定!$D$8,IF(AND(J183&lt;=L183,J183&lt;設定!$D$8),J183,IF(AND(L183&lt;=J183,J183&lt;設定!$D$8),J183,L183)))=0,設定!$D$8,IF(AND(設定!$D$8&lt;=L183,設定!$D$8&lt;J183),設定!$D$8,IF(AND(J183&lt;=L183,J183&lt;設定!$D$8),J183,IF(AND(L183&lt;=J183,J183&lt;設定!$D$8),J183,L183))))),0),40)</f>
        <v>#DIV/0!</v>
      </c>
      <c r="O183" s="55">
        <f>IF(G183="標準",設定!$C$4,G183)</f>
        <v>5</v>
      </c>
      <c r="P183" s="45">
        <f t="shared" si="26"/>
        <v>0</v>
      </c>
      <c r="Q183" s="14">
        <f t="shared" si="27"/>
        <v>0</v>
      </c>
      <c r="R183" s="23">
        <f t="shared" si="35"/>
        <v>0</v>
      </c>
      <c r="S183" s="12">
        <f t="shared" si="28"/>
        <v>0</v>
      </c>
      <c r="T183" s="23">
        <f t="shared" si="29"/>
        <v>0</v>
      </c>
      <c r="U183" s="13">
        <f t="shared" si="30"/>
        <v>0</v>
      </c>
      <c r="V183" s="104" t="str">
        <f>INDEX(商品!Q:Q,MATCH(キーワード!D183,商品!D:D,0),1)</f>
        <v>-</v>
      </c>
      <c r="W183" s="15">
        <f t="shared" si="31"/>
        <v>0</v>
      </c>
      <c r="X183" s="22">
        <f>SUMIFS(当月ワード!$J$3:$J$1000,当月ワード!$D$3:$D$1000,キーワード!$D183,当月ワード!$E$3:$E$1000,キーワード!$F183)</f>
        <v>0</v>
      </c>
      <c r="Y183" s="23">
        <f>SUMIFS(前月ワード!$J$3:$J$1000,前月ワード!$D$3:$D$1000,キーワード!$D183,前月ワード!$E$3:$E$1000,キーワード!$F183)</f>
        <v>0</v>
      </c>
      <c r="Z183" s="23">
        <f>SUMIFS(前々月ワード!$J$3:$J$1000,前々月ワード!$D$3:$D$1000,キーワード!$D183,前々月ワード!$E$3:$E$1000,キーワード!$F183)</f>
        <v>0</v>
      </c>
      <c r="AA183" s="22">
        <f>SUMIFS(当月ワード!$W$3:$W$1000,当月ワード!$D$3:$D$1000,キーワード!$D183,当月ワード!$E$3:$E$1000,キーワード!$F183)</f>
        <v>0</v>
      </c>
      <c r="AB183" s="23">
        <f>SUMIFS(前月ワード!$W$3:$W$1000,前月ワード!$D$3:$D$1000,キーワード!$D183,前月ワード!$E$3:$E$1000,キーワード!$F183)</f>
        <v>0</v>
      </c>
      <c r="AC183" s="23">
        <f>SUMIFS(前々月ワード!$W$3:$W$1000,前々月ワード!$D$3:$D$1000,キーワード!$D183,前々月ワード!$E$3:$E$1000,キーワード!$F183)</f>
        <v>0</v>
      </c>
      <c r="AD183" s="23">
        <f t="shared" si="32"/>
        <v>0</v>
      </c>
      <c r="AE183" s="23">
        <f t="shared" si="32"/>
        <v>0</v>
      </c>
      <c r="AF183" s="23">
        <f t="shared" si="32"/>
        <v>0</v>
      </c>
      <c r="AG183" s="22">
        <f>SUMIFS(当月ワード!$X$3:$X$1000,当月ワード!$D$3:$D$1000,キーワード!$D183,当月ワード!$E$3:$E$1000,キーワード!$F183)</f>
        <v>0</v>
      </c>
      <c r="AH183" s="23">
        <f>SUMIFS(前月ワード!$X$3:$X$1000,前月ワード!$D$3:$D$1000,キーワード!$D183,前月ワード!$E$3:$E$1000,キーワード!$F183)</f>
        <v>0</v>
      </c>
      <c r="AI183" s="23">
        <f>SUMIFS(前々月ワード!$X$3:$X$1000,前々月ワード!$D$3:$D$1000,キーワード!$D183,前々月ワード!$E$3:$E$1000,キーワード!$F183)</f>
        <v>0</v>
      </c>
      <c r="AJ183" s="22">
        <f>SUMIFS(当月ワード!$I$3:$I$1000,当月ワード!$D$3:$D$1000,キーワード!$D183,当月ワード!$E$3:$E$1000,キーワード!$F183)</f>
        <v>0</v>
      </c>
      <c r="AK183" s="23">
        <f>SUMIFS(前月ワード!$I$3:$I$1000,前月ワード!$D$3:$D$1000,キーワード!$D183,前月ワード!$E$3:$E$1000,キーワード!$F183)</f>
        <v>0</v>
      </c>
      <c r="AL183" s="23">
        <f>SUMIFS(前々月ワード!$I$3:$I$1000,前々月ワード!$D$3:$D$1000,キーワード!$D183,前々月ワード!$E$3:$E$1000,キーワード!$F183)</f>
        <v>0</v>
      </c>
      <c r="AM183" s="13">
        <f t="shared" si="33"/>
        <v>0</v>
      </c>
      <c r="AN183" s="13">
        <f t="shared" si="33"/>
        <v>0</v>
      </c>
      <c r="AO183" s="13">
        <f t="shared" si="33"/>
        <v>0</v>
      </c>
      <c r="AP183" s="16">
        <f t="shared" si="34"/>
        <v>0</v>
      </c>
      <c r="AQ183" s="16">
        <f t="shared" si="34"/>
        <v>0</v>
      </c>
      <c r="AR183" s="17">
        <f t="shared" si="34"/>
        <v>0</v>
      </c>
    </row>
    <row r="184" spans="3:44" ht="36.65" customHeight="1">
      <c r="C184" s="20">
        <v>179</v>
      </c>
      <c r="D184" s="53">
        <f>現状ワード設定!B181</f>
        <v>0</v>
      </c>
      <c r="E184" s="26" t="str">
        <f>IFERROR(_xlfn.XLOOKUP($D184,現状商品設定!B:B,現状商品設定!C:C,"-"),"-")</f>
        <v>-</v>
      </c>
      <c r="F184" s="56">
        <f>現状ワード設定!G181</f>
        <v>0</v>
      </c>
      <c r="G184" s="60" t="s">
        <v>46</v>
      </c>
      <c r="H184" s="47" t="str">
        <f>IFERROR(_xlfn.XLOOKUP(D184,商品!$D:$D,商品!$H:$H),"")</f>
        <v/>
      </c>
      <c r="I184" s="50" t="str">
        <f>IFERROR(_xlfn.XLOOKUP(D184&amp;F184,現状ワード設定!J:J,現状ワード設定!H:H),"")</f>
        <v/>
      </c>
      <c r="J184" s="47" t="str">
        <f>IFERROR(_xlfn.XLOOKUP(D184&amp;F184,現状ワード設定!J:J,現状ワード設定!I:I),"")</f>
        <v/>
      </c>
      <c r="K184" s="47" t="e">
        <f>IF(AND(T184&gt;=設定!$C$12,W184&gt;=O184),I184*(1+設定!$F$12),IF(AND(T184&gt;=設定!$C$13,W184&lt;O184),I184*(1+設定!$F$13),IF(AND(T184&lt;設定!$C$14,U184&gt;=設定!$E$14),I184*(1+設定!$F$14),IF(AND(T184&lt;設定!$C$15,U184&lt;設定!$E$15),I184*(1+設定!$F$15),"除外"))))</f>
        <v>#VALUE!</v>
      </c>
      <c r="L184" s="58" t="e">
        <f ca="1">IF(消化率!$I$5&lt;1,K184*消化率!$I$5,IF(U184*V184/(K184*消化率!$I$5)&gt;O184,K184*消化率!$I$5,M184))</f>
        <v>#DIV/0!</v>
      </c>
      <c r="M184" s="58" t="e">
        <f t="shared" si="25"/>
        <v>#VALUE!</v>
      </c>
      <c r="N184" s="58" t="e">
        <f ca="1">IF(ROUNDUP(IF(IF(IF(AND(設定!$D$8&lt;=L184,設定!$D$8&lt;J184),設定!$D$8,IF(AND(J184&lt;=L184,J184&lt;設定!$D$8),J184,IF(AND(L184&lt;=J184,J184&lt;設定!$D$8),J184,L184)))=0,設定!$D$8,IF(AND(設定!$D$8&lt;=L184,設定!$D$8&lt;J184),設定!$D$8,IF(AND(J184&lt;=L184,J184&lt;設定!$D$8),J184,IF(AND(L184&lt;=J184,J184&lt;設定!$D$8),J184,L184))))&lt;=H184,H184+1,IF(IF(AND(設定!$D$8&lt;=L184,設定!$D$8&lt;J184),設定!$D$8,IF(AND(J184&lt;=L184,J184&lt;設定!$D$8),J184,IF(AND(L184&lt;=J184,J184&lt;設定!$D$8),J184,L184)))=0,設定!$D$8,IF(AND(設定!$D$8&lt;=L184,設定!$D$8&lt;J184),設定!$D$8,IF(AND(J184&lt;=L184,J184&lt;設定!$D$8),J184,IF(AND(L184&lt;=J184,J184&lt;設定!$D$8),J184,L184))))),0)&gt;40,ROUNDUP(IF(IF(IF(AND(設定!$D$8&lt;=L184,設定!$D$8&lt;J184),設定!$D$8,IF(AND(J184&lt;=L184,J184&lt;設定!$D$8),J184,IF(AND(L184&lt;=J184,J184&lt;設定!$D$8),J184,L184)))=0,設定!$D$8,IF(AND(設定!$D$8&lt;=L184,設定!$D$8&lt;J184),設定!$D$8,IF(AND(J184&lt;=L184,J184&lt;設定!$D$8),J184,IF(AND(L184&lt;=J184,J184&lt;設定!$D$8),J184,L184))))&lt;=H184,H184+1,IF(IF(AND(設定!$D$8&lt;=L184,設定!$D$8&lt;J184),設定!$D$8,IF(AND(J184&lt;=L184,J184&lt;設定!$D$8),J184,IF(AND(L184&lt;=J184,J184&lt;設定!$D$8),J184,L184)))=0,設定!$D$8,IF(AND(設定!$D$8&lt;=L184,設定!$D$8&lt;J184),設定!$D$8,IF(AND(J184&lt;=L184,J184&lt;設定!$D$8),J184,IF(AND(L184&lt;=J184,J184&lt;設定!$D$8),J184,L184))))),0),40)</f>
        <v>#DIV/0!</v>
      </c>
      <c r="O184" s="55">
        <f>IF(G184="標準",設定!$C$4,G184)</f>
        <v>5</v>
      </c>
      <c r="P184" s="45">
        <f t="shared" si="26"/>
        <v>0</v>
      </c>
      <c r="Q184" s="14">
        <f t="shared" si="27"/>
        <v>0</v>
      </c>
      <c r="R184" s="23">
        <f t="shared" si="35"/>
        <v>0</v>
      </c>
      <c r="S184" s="12">
        <f t="shared" si="28"/>
        <v>0</v>
      </c>
      <c r="T184" s="23">
        <f t="shared" si="29"/>
        <v>0</v>
      </c>
      <c r="U184" s="13">
        <f t="shared" si="30"/>
        <v>0</v>
      </c>
      <c r="V184" s="104" t="str">
        <f>INDEX(商品!Q:Q,MATCH(キーワード!D184,商品!D:D,0),1)</f>
        <v>-</v>
      </c>
      <c r="W184" s="15">
        <f t="shared" si="31"/>
        <v>0</v>
      </c>
      <c r="X184" s="22">
        <f>SUMIFS(当月ワード!$J$3:$J$1000,当月ワード!$D$3:$D$1000,キーワード!$D184,当月ワード!$E$3:$E$1000,キーワード!$F184)</f>
        <v>0</v>
      </c>
      <c r="Y184" s="23">
        <f>SUMIFS(前月ワード!$J$3:$J$1000,前月ワード!$D$3:$D$1000,キーワード!$D184,前月ワード!$E$3:$E$1000,キーワード!$F184)</f>
        <v>0</v>
      </c>
      <c r="Z184" s="23">
        <f>SUMIFS(前々月ワード!$J$3:$J$1000,前々月ワード!$D$3:$D$1000,キーワード!$D184,前々月ワード!$E$3:$E$1000,キーワード!$F184)</f>
        <v>0</v>
      </c>
      <c r="AA184" s="22">
        <f>SUMIFS(当月ワード!$W$3:$W$1000,当月ワード!$D$3:$D$1000,キーワード!$D184,当月ワード!$E$3:$E$1000,キーワード!$F184)</f>
        <v>0</v>
      </c>
      <c r="AB184" s="23">
        <f>SUMIFS(前月ワード!$W$3:$W$1000,前月ワード!$D$3:$D$1000,キーワード!$D184,前月ワード!$E$3:$E$1000,キーワード!$F184)</f>
        <v>0</v>
      </c>
      <c r="AC184" s="23">
        <f>SUMIFS(前々月ワード!$W$3:$W$1000,前々月ワード!$D$3:$D$1000,キーワード!$D184,前々月ワード!$E$3:$E$1000,キーワード!$F184)</f>
        <v>0</v>
      </c>
      <c r="AD184" s="23">
        <f t="shared" si="32"/>
        <v>0</v>
      </c>
      <c r="AE184" s="23">
        <f t="shared" si="32"/>
        <v>0</v>
      </c>
      <c r="AF184" s="23">
        <f t="shared" si="32"/>
        <v>0</v>
      </c>
      <c r="AG184" s="22">
        <f>SUMIFS(当月ワード!$X$3:$X$1000,当月ワード!$D$3:$D$1000,キーワード!$D184,当月ワード!$E$3:$E$1000,キーワード!$F184)</f>
        <v>0</v>
      </c>
      <c r="AH184" s="23">
        <f>SUMIFS(前月ワード!$X$3:$X$1000,前月ワード!$D$3:$D$1000,キーワード!$D184,前月ワード!$E$3:$E$1000,キーワード!$F184)</f>
        <v>0</v>
      </c>
      <c r="AI184" s="23">
        <f>SUMIFS(前々月ワード!$X$3:$X$1000,前々月ワード!$D$3:$D$1000,キーワード!$D184,前々月ワード!$E$3:$E$1000,キーワード!$F184)</f>
        <v>0</v>
      </c>
      <c r="AJ184" s="22">
        <f>SUMIFS(当月ワード!$I$3:$I$1000,当月ワード!$D$3:$D$1000,キーワード!$D184,当月ワード!$E$3:$E$1000,キーワード!$F184)</f>
        <v>0</v>
      </c>
      <c r="AK184" s="23">
        <f>SUMIFS(前月ワード!$I$3:$I$1000,前月ワード!$D$3:$D$1000,キーワード!$D184,前月ワード!$E$3:$E$1000,キーワード!$F184)</f>
        <v>0</v>
      </c>
      <c r="AL184" s="23">
        <f>SUMIFS(前々月ワード!$I$3:$I$1000,前々月ワード!$D$3:$D$1000,キーワード!$D184,前々月ワード!$E$3:$E$1000,キーワード!$F184)</f>
        <v>0</v>
      </c>
      <c r="AM184" s="13">
        <f t="shared" si="33"/>
        <v>0</v>
      </c>
      <c r="AN184" s="13">
        <f t="shared" si="33"/>
        <v>0</v>
      </c>
      <c r="AO184" s="13">
        <f t="shared" si="33"/>
        <v>0</v>
      </c>
      <c r="AP184" s="16">
        <f t="shared" si="34"/>
        <v>0</v>
      </c>
      <c r="AQ184" s="16">
        <f t="shared" si="34"/>
        <v>0</v>
      </c>
      <c r="AR184" s="17">
        <f t="shared" si="34"/>
        <v>0</v>
      </c>
    </row>
    <row r="185" spans="3:44" ht="36.65" customHeight="1">
      <c r="C185" s="20">
        <v>180</v>
      </c>
      <c r="D185" s="53">
        <f>現状ワード設定!B182</f>
        <v>0</v>
      </c>
      <c r="E185" s="26" t="str">
        <f>IFERROR(_xlfn.XLOOKUP($D185,現状商品設定!B:B,現状商品設定!C:C,"-"),"-")</f>
        <v>-</v>
      </c>
      <c r="F185" s="56">
        <f>現状ワード設定!G182</f>
        <v>0</v>
      </c>
      <c r="G185" s="60" t="s">
        <v>46</v>
      </c>
      <c r="H185" s="47" t="str">
        <f>IFERROR(_xlfn.XLOOKUP(D185,商品!$D:$D,商品!$H:$H),"")</f>
        <v/>
      </c>
      <c r="I185" s="50" t="str">
        <f>IFERROR(_xlfn.XLOOKUP(D185&amp;F185,現状ワード設定!J:J,現状ワード設定!H:H),"")</f>
        <v/>
      </c>
      <c r="J185" s="47" t="str">
        <f>IFERROR(_xlfn.XLOOKUP(D185&amp;F185,現状ワード設定!J:J,現状ワード設定!I:I),"")</f>
        <v/>
      </c>
      <c r="K185" s="47" t="e">
        <f>IF(AND(T185&gt;=設定!$C$12,W185&gt;=O185),I185*(1+設定!$F$12),IF(AND(T185&gt;=設定!$C$13,W185&lt;O185),I185*(1+設定!$F$13),IF(AND(T185&lt;設定!$C$14,U185&gt;=設定!$E$14),I185*(1+設定!$F$14),IF(AND(T185&lt;設定!$C$15,U185&lt;設定!$E$15),I185*(1+設定!$F$15),"除外"))))</f>
        <v>#VALUE!</v>
      </c>
      <c r="L185" s="58" t="e">
        <f ca="1">IF(消化率!$I$5&lt;1,K185*消化率!$I$5,IF(U185*V185/(K185*消化率!$I$5)&gt;O185,K185*消化率!$I$5,M185))</f>
        <v>#DIV/0!</v>
      </c>
      <c r="M185" s="58" t="e">
        <f t="shared" si="25"/>
        <v>#VALUE!</v>
      </c>
      <c r="N185" s="58" t="e">
        <f ca="1">IF(ROUNDUP(IF(IF(IF(AND(設定!$D$8&lt;=L185,設定!$D$8&lt;J185),設定!$D$8,IF(AND(J185&lt;=L185,J185&lt;設定!$D$8),J185,IF(AND(L185&lt;=J185,J185&lt;設定!$D$8),J185,L185)))=0,設定!$D$8,IF(AND(設定!$D$8&lt;=L185,設定!$D$8&lt;J185),設定!$D$8,IF(AND(J185&lt;=L185,J185&lt;設定!$D$8),J185,IF(AND(L185&lt;=J185,J185&lt;設定!$D$8),J185,L185))))&lt;=H185,H185+1,IF(IF(AND(設定!$D$8&lt;=L185,設定!$D$8&lt;J185),設定!$D$8,IF(AND(J185&lt;=L185,J185&lt;設定!$D$8),J185,IF(AND(L185&lt;=J185,J185&lt;設定!$D$8),J185,L185)))=0,設定!$D$8,IF(AND(設定!$D$8&lt;=L185,設定!$D$8&lt;J185),設定!$D$8,IF(AND(J185&lt;=L185,J185&lt;設定!$D$8),J185,IF(AND(L185&lt;=J185,J185&lt;設定!$D$8),J185,L185))))),0)&gt;40,ROUNDUP(IF(IF(IF(AND(設定!$D$8&lt;=L185,設定!$D$8&lt;J185),設定!$D$8,IF(AND(J185&lt;=L185,J185&lt;設定!$D$8),J185,IF(AND(L185&lt;=J185,J185&lt;設定!$D$8),J185,L185)))=0,設定!$D$8,IF(AND(設定!$D$8&lt;=L185,設定!$D$8&lt;J185),設定!$D$8,IF(AND(J185&lt;=L185,J185&lt;設定!$D$8),J185,IF(AND(L185&lt;=J185,J185&lt;設定!$D$8),J185,L185))))&lt;=H185,H185+1,IF(IF(AND(設定!$D$8&lt;=L185,設定!$D$8&lt;J185),設定!$D$8,IF(AND(J185&lt;=L185,J185&lt;設定!$D$8),J185,IF(AND(L185&lt;=J185,J185&lt;設定!$D$8),J185,L185)))=0,設定!$D$8,IF(AND(設定!$D$8&lt;=L185,設定!$D$8&lt;J185),設定!$D$8,IF(AND(J185&lt;=L185,J185&lt;設定!$D$8),J185,IF(AND(L185&lt;=J185,J185&lt;設定!$D$8),J185,L185))))),0),40)</f>
        <v>#DIV/0!</v>
      </c>
      <c r="O185" s="55">
        <f>IF(G185="標準",設定!$C$4,G185)</f>
        <v>5</v>
      </c>
      <c r="P185" s="45">
        <f t="shared" si="26"/>
        <v>0</v>
      </c>
      <c r="Q185" s="14">
        <f t="shared" si="27"/>
        <v>0</v>
      </c>
      <c r="R185" s="23">
        <f t="shared" si="35"/>
        <v>0</v>
      </c>
      <c r="S185" s="12">
        <f t="shared" si="28"/>
        <v>0</v>
      </c>
      <c r="T185" s="23">
        <f t="shared" si="29"/>
        <v>0</v>
      </c>
      <c r="U185" s="13">
        <f t="shared" si="30"/>
        <v>0</v>
      </c>
      <c r="V185" s="104" t="str">
        <f>INDEX(商品!Q:Q,MATCH(キーワード!D185,商品!D:D,0),1)</f>
        <v>-</v>
      </c>
      <c r="W185" s="15">
        <f t="shared" si="31"/>
        <v>0</v>
      </c>
      <c r="X185" s="22">
        <f>SUMIFS(当月ワード!$J$3:$J$1000,当月ワード!$D$3:$D$1000,キーワード!$D185,当月ワード!$E$3:$E$1000,キーワード!$F185)</f>
        <v>0</v>
      </c>
      <c r="Y185" s="23">
        <f>SUMIFS(前月ワード!$J$3:$J$1000,前月ワード!$D$3:$D$1000,キーワード!$D185,前月ワード!$E$3:$E$1000,キーワード!$F185)</f>
        <v>0</v>
      </c>
      <c r="Z185" s="23">
        <f>SUMIFS(前々月ワード!$J$3:$J$1000,前々月ワード!$D$3:$D$1000,キーワード!$D185,前々月ワード!$E$3:$E$1000,キーワード!$F185)</f>
        <v>0</v>
      </c>
      <c r="AA185" s="22">
        <f>SUMIFS(当月ワード!$W$3:$W$1000,当月ワード!$D$3:$D$1000,キーワード!$D185,当月ワード!$E$3:$E$1000,キーワード!$F185)</f>
        <v>0</v>
      </c>
      <c r="AB185" s="23">
        <f>SUMIFS(前月ワード!$W$3:$W$1000,前月ワード!$D$3:$D$1000,キーワード!$D185,前月ワード!$E$3:$E$1000,キーワード!$F185)</f>
        <v>0</v>
      </c>
      <c r="AC185" s="23">
        <f>SUMIFS(前々月ワード!$W$3:$W$1000,前々月ワード!$D$3:$D$1000,キーワード!$D185,前々月ワード!$E$3:$E$1000,キーワード!$F185)</f>
        <v>0</v>
      </c>
      <c r="AD185" s="23">
        <f t="shared" si="32"/>
        <v>0</v>
      </c>
      <c r="AE185" s="23">
        <f t="shared" si="32"/>
        <v>0</v>
      </c>
      <c r="AF185" s="23">
        <f t="shared" si="32"/>
        <v>0</v>
      </c>
      <c r="AG185" s="22">
        <f>SUMIFS(当月ワード!$X$3:$X$1000,当月ワード!$D$3:$D$1000,キーワード!$D185,当月ワード!$E$3:$E$1000,キーワード!$F185)</f>
        <v>0</v>
      </c>
      <c r="AH185" s="23">
        <f>SUMIFS(前月ワード!$X$3:$X$1000,前月ワード!$D$3:$D$1000,キーワード!$D185,前月ワード!$E$3:$E$1000,キーワード!$F185)</f>
        <v>0</v>
      </c>
      <c r="AI185" s="23">
        <f>SUMIFS(前々月ワード!$X$3:$X$1000,前々月ワード!$D$3:$D$1000,キーワード!$D185,前々月ワード!$E$3:$E$1000,キーワード!$F185)</f>
        <v>0</v>
      </c>
      <c r="AJ185" s="22">
        <f>SUMIFS(当月ワード!$I$3:$I$1000,当月ワード!$D$3:$D$1000,キーワード!$D185,当月ワード!$E$3:$E$1000,キーワード!$F185)</f>
        <v>0</v>
      </c>
      <c r="AK185" s="23">
        <f>SUMIFS(前月ワード!$I$3:$I$1000,前月ワード!$D$3:$D$1000,キーワード!$D185,前月ワード!$E$3:$E$1000,キーワード!$F185)</f>
        <v>0</v>
      </c>
      <c r="AL185" s="23">
        <f>SUMIFS(前々月ワード!$I$3:$I$1000,前々月ワード!$D$3:$D$1000,キーワード!$D185,前々月ワード!$E$3:$E$1000,キーワード!$F185)</f>
        <v>0</v>
      </c>
      <c r="AM185" s="13">
        <f t="shared" si="33"/>
        <v>0</v>
      </c>
      <c r="AN185" s="13">
        <f t="shared" si="33"/>
        <v>0</v>
      </c>
      <c r="AO185" s="13">
        <f t="shared" si="33"/>
        <v>0</v>
      </c>
      <c r="AP185" s="16">
        <f t="shared" si="34"/>
        <v>0</v>
      </c>
      <c r="AQ185" s="16">
        <f t="shared" si="34"/>
        <v>0</v>
      </c>
      <c r="AR185" s="17">
        <f t="shared" si="34"/>
        <v>0</v>
      </c>
    </row>
    <row r="186" spans="3:44" ht="36.65" customHeight="1">
      <c r="C186" s="20">
        <v>181</v>
      </c>
      <c r="D186" s="53">
        <f>現状ワード設定!B183</f>
        <v>0</v>
      </c>
      <c r="E186" s="26" t="str">
        <f>IFERROR(_xlfn.XLOOKUP($D186,現状商品設定!B:B,現状商品設定!C:C,"-"),"-")</f>
        <v>-</v>
      </c>
      <c r="F186" s="56">
        <f>現状ワード設定!G183</f>
        <v>0</v>
      </c>
      <c r="G186" s="60" t="s">
        <v>46</v>
      </c>
      <c r="H186" s="47" t="str">
        <f>IFERROR(_xlfn.XLOOKUP(D186,商品!$D:$D,商品!$H:$H),"")</f>
        <v/>
      </c>
      <c r="I186" s="50" t="str">
        <f>IFERROR(_xlfn.XLOOKUP(D186&amp;F186,現状ワード設定!J:J,現状ワード設定!H:H),"")</f>
        <v/>
      </c>
      <c r="J186" s="47" t="str">
        <f>IFERROR(_xlfn.XLOOKUP(D186&amp;F186,現状ワード設定!J:J,現状ワード設定!I:I),"")</f>
        <v/>
      </c>
      <c r="K186" s="47" t="e">
        <f>IF(AND(T186&gt;=設定!$C$12,W186&gt;=O186),I186*(1+設定!$F$12),IF(AND(T186&gt;=設定!$C$13,W186&lt;O186),I186*(1+設定!$F$13),IF(AND(T186&lt;設定!$C$14,U186&gt;=設定!$E$14),I186*(1+設定!$F$14),IF(AND(T186&lt;設定!$C$15,U186&lt;設定!$E$15),I186*(1+設定!$F$15),"除外"))))</f>
        <v>#VALUE!</v>
      </c>
      <c r="L186" s="58" t="e">
        <f ca="1">IF(消化率!$I$5&lt;1,K186*消化率!$I$5,IF(U186*V186/(K186*消化率!$I$5)&gt;O186,K186*消化率!$I$5,M186))</f>
        <v>#DIV/0!</v>
      </c>
      <c r="M186" s="58" t="e">
        <f t="shared" si="25"/>
        <v>#VALUE!</v>
      </c>
      <c r="N186" s="58" t="e">
        <f ca="1">IF(ROUNDUP(IF(IF(IF(AND(設定!$D$8&lt;=L186,設定!$D$8&lt;J186),設定!$D$8,IF(AND(J186&lt;=L186,J186&lt;設定!$D$8),J186,IF(AND(L186&lt;=J186,J186&lt;設定!$D$8),J186,L186)))=0,設定!$D$8,IF(AND(設定!$D$8&lt;=L186,設定!$D$8&lt;J186),設定!$D$8,IF(AND(J186&lt;=L186,J186&lt;設定!$D$8),J186,IF(AND(L186&lt;=J186,J186&lt;設定!$D$8),J186,L186))))&lt;=H186,H186+1,IF(IF(AND(設定!$D$8&lt;=L186,設定!$D$8&lt;J186),設定!$D$8,IF(AND(J186&lt;=L186,J186&lt;設定!$D$8),J186,IF(AND(L186&lt;=J186,J186&lt;設定!$D$8),J186,L186)))=0,設定!$D$8,IF(AND(設定!$D$8&lt;=L186,設定!$D$8&lt;J186),設定!$D$8,IF(AND(J186&lt;=L186,J186&lt;設定!$D$8),J186,IF(AND(L186&lt;=J186,J186&lt;設定!$D$8),J186,L186))))),0)&gt;40,ROUNDUP(IF(IF(IF(AND(設定!$D$8&lt;=L186,設定!$D$8&lt;J186),設定!$D$8,IF(AND(J186&lt;=L186,J186&lt;設定!$D$8),J186,IF(AND(L186&lt;=J186,J186&lt;設定!$D$8),J186,L186)))=0,設定!$D$8,IF(AND(設定!$D$8&lt;=L186,設定!$D$8&lt;J186),設定!$D$8,IF(AND(J186&lt;=L186,J186&lt;設定!$D$8),J186,IF(AND(L186&lt;=J186,J186&lt;設定!$D$8),J186,L186))))&lt;=H186,H186+1,IF(IF(AND(設定!$D$8&lt;=L186,設定!$D$8&lt;J186),設定!$D$8,IF(AND(J186&lt;=L186,J186&lt;設定!$D$8),J186,IF(AND(L186&lt;=J186,J186&lt;設定!$D$8),J186,L186)))=0,設定!$D$8,IF(AND(設定!$D$8&lt;=L186,設定!$D$8&lt;J186),設定!$D$8,IF(AND(J186&lt;=L186,J186&lt;設定!$D$8),J186,IF(AND(L186&lt;=J186,J186&lt;設定!$D$8),J186,L186))))),0),40)</f>
        <v>#DIV/0!</v>
      </c>
      <c r="O186" s="55">
        <f>IF(G186="標準",設定!$C$4,G186)</f>
        <v>5</v>
      </c>
      <c r="P186" s="45">
        <f t="shared" si="26"/>
        <v>0</v>
      </c>
      <c r="Q186" s="14">
        <f t="shared" si="27"/>
        <v>0</v>
      </c>
      <c r="R186" s="23">
        <f t="shared" si="35"/>
        <v>0</v>
      </c>
      <c r="S186" s="12">
        <f t="shared" si="28"/>
        <v>0</v>
      </c>
      <c r="T186" s="23">
        <f t="shared" si="29"/>
        <v>0</v>
      </c>
      <c r="U186" s="13">
        <f t="shared" si="30"/>
        <v>0</v>
      </c>
      <c r="V186" s="104" t="str">
        <f>INDEX(商品!Q:Q,MATCH(キーワード!D186,商品!D:D,0),1)</f>
        <v>-</v>
      </c>
      <c r="W186" s="15">
        <f t="shared" si="31"/>
        <v>0</v>
      </c>
      <c r="X186" s="22">
        <f>SUMIFS(当月ワード!$J$3:$J$1000,当月ワード!$D$3:$D$1000,キーワード!$D186,当月ワード!$E$3:$E$1000,キーワード!$F186)</f>
        <v>0</v>
      </c>
      <c r="Y186" s="23">
        <f>SUMIFS(前月ワード!$J$3:$J$1000,前月ワード!$D$3:$D$1000,キーワード!$D186,前月ワード!$E$3:$E$1000,キーワード!$F186)</f>
        <v>0</v>
      </c>
      <c r="Z186" s="23">
        <f>SUMIFS(前々月ワード!$J$3:$J$1000,前々月ワード!$D$3:$D$1000,キーワード!$D186,前々月ワード!$E$3:$E$1000,キーワード!$F186)</f>
        <v>0</v>
      </c>
      <c r="AA186" s="22">
        <f>SUMIFS(当月ワード!$W$3:$W$1000,当月ワード!$D$3:$D$1000,キーワード!$D186,当月ワード!$E$3:$E$1000,キーワード!$F186)</f>
        <v>0</v>
      </c>
      <c r="AB186" s="23">
        <f>SUMIFS(前月ワード!$W$3:$W$1000,前月ワード!$D$3:$D$1000,キーワード!$D186,前月ワード!$E$3:$E$1000,キーワード!$F186)</f>
        <v>0</v>
      </c>
      <c r="AC186" s="23">
        <f>SUMIFS(前々月ワード!$W$3:$W$1000,前々月ワード!$D$3:$D$1000,キーワード!$D186,前々月ワード!$E$3:$E$1000,キーワード!$F186)</f>
        <v>0</v>
      </c>
      <c r="AD186" s="23">
        <f t="shared" si="32"/>
        <v>0</v>
      </c>
      <c r="AE186" s="23">
        <f t="shared" si="32"/>
        <v>0</v>
      </c>
      <c r="AF186" s="23">
        <f t="shared" si="32"/>
        <v>0</v>
      </c>
      <c r="AG186" s="22">
        <f>SUMIFS(当月ワード!$X$3:$X$1000,当月ワード!$D$3:$D$1000,キーワード!$D186,当月ワード!$E$3:$E$1000,キーワード!$F186)</f>
        <v>0</v>
      </c>
      <c r="AH186" s="23">
        <f>SUMIFS(前月ワード!$X$3:$X$1000,前月ワード!$D$3:$D$1000,キーワード!$D186,前月ワード!$E$3:$E$1000,キーワード!$F186)</f>
        <v>0</v>
      </c>
      <c r="AI186" s="23">
        <f>SUMIFS(前々月ワード!$X$3:$X$1000,前々月ワード!$D$3:$D$1000,キーワード!$D186,前々月ワード!$E$3:$E$1000,キーワード!$F186)</f>
        <v>0</v>
      </c>
      <c r="AJ186" s="22">
        <f>SUMIFS(当月ワード!$I$3:$I$1000,当月ワード!$D$3:$D$1000,キーワード!$D186,当月ワード!$E$3:$E$1000,キーワード!$F186)</f>
        <v>0</v>
      </c>
      <c r="AK186" s="23">
        <f>SUMIFS(前月ワード!$I$3:$I$1000,前月ワード!$D$3:$D$1000,キーワード!$D186,前月ワード!$E$3:$E$1000,キーワード!$F186)</f>
        <v>0</v>
      </c>
      <c r="AL186" s="23">
        <f>SUMIFS(前々月ワード!$I$3:$I$1000,前々月ワード!$D$3:$D$1000,キーワード!$D186,前々月ワード!$E$3:$E$1000,キーワード!$F186)</f>
        <v>0</v>
      </c>
      <c r="AM186" s="13">
        <f t="shared" si="33"/>
        <v>0</v>
      </c>
      <c r="AN186" s="13">
        <f t="shared" si="33"/>
        <v>0</v>
      </c>
      <c r="AO186" s="13">
        <f t="shared" si="33"/>
        <v>0</v>
      </c>
      <c r="AP186" s="16">
        <f t="shared" si="34"/>
        <v>0</v>
      </c>
      <c r="AQ186" s="16">
        <f t="shared" si="34"/>
        <v>0</v>
      </c>
      <c r="AR186" s="17">
        <f t="shared" si="34"/>
        <v>0</v>
      </c>
    </row>
    <row r="187" spans="3:44" ht="36.65" customHeight="1">
      <c r="C187" s="20">
        <v>182</v>
      </c>
      <c r="D187" s="53">
        <f>現状ワード設定!B184</f>
        <v>0</v>
      </c>
      <c r="E187" s="26" t="str">
        <f>IFERROR(_xlfn.XLOOKUP($D187,現状商品設定!B:B,現状商品設定!C:C,"-"),"-")</f>
        <v>-</v>
      </c>
      <c r="F187" s="56">
        <f>現状ワード設定!G184</f>
        <v>0</v>
      </c>
      <c r="G187" s="60" t="s">
        <v>46</v>
      </c>
      <c r="H187" s="47" t="str">
        <f>IFERROR(_xlfn.XLOOKUP(D187,商品!$D:$D,商品!$H:$H),"")</f>
        <v/>
      </c>
      <c r="I187" s="50" t="str">
        <f>IFERROR(_xlfn.XLOOKUP(D187&amp;F187,現状ワード設定!J:J,現状ワード設定!H:H),"")</f>
        <v/>
      </c>
      <c r="J187" s="47" t="str">
        <f>IFERROR(_xlfn.XLOOKUP(D187&amp;F187,現状ワード設定!J:J,現状ワード設定!I:I),"")</f>
        <v/>
      </c>
      <c r="K187" s="47" t="e">
        <f>IF(AND(T187&gt;=設定!$C$12,W187&gt;=O187),I187*(1+設定!$F$12),IF(AND(T187&gt;=設定!$C$13,W187&lt;O187),I187*(1+設定!$F$13),IF(AND(T187&lt;設定!$C$14,U187&gt;=設定!$E$14),I187*(1+設定!$F$14),IF(AND(T187&lt;設定!$C$15,U187&lt;設定!$E$15),I187*(1+設定!$F$15),"除外"))))</f>
        <v>#VALUE!</v>
      </c>
      <c r="L187" s="58" t="e">
        <f ca="1">IF(消化率!$I$5&lt;1,K187*消化率!$I$5,IF(U187*V187/(K187*消化率!$I$5)&gt;O187,K187*消化率!$I$5,M187))</f>
        <v>#DIV/0!</v>
      </c>
      <c r="M187" s="58" t="e">
        <f t="shared" si="25"/>
        <v>#VALUE!</v>
      </c>
      <c r="N187" s="58" t="e">
        <f ca="1">IF(ROUNDUP(IF(IF(IF(AND(設定!$D$8&lt;=L187,設定!$D$8&lt;J187),設定!$D$8,IF(AND(J187&lt;=L187,J187&lt;設定!$D$8),J187,IF(AND(L187&lt;=J187,J187&lt;設定!$D$8),J187,L187)))=0,設定!$D$8,IF(AND(設定!$D$8&lt;=L187,設定!$D$8&lt;J187),設定!$D$8,IF(AND(J187&lt;=L187,J187&lt;設定!$D$8),J187,IF(AND(L187&lt;=J187,J187&lt;設定!$D$8),J187,L187))))&lt;=H187,H187+1,IF(IF(AND(設定!$D$8&lt;=L187,設定!$D$8&lt;J187),設定!$D$8,IF(AND(J187&lt;=L187,J187&lt;設定!$D$8),J187,IF(AND(L187&lt;=J187,J187&lt;設定!$D$8),J187,L187)))=0,設定!$D$8,IF(AND(設定!$D$8&lt;=L187,設定!$D$8&lt;J187),設定!$D$8,IF(AND(J187&lt;=L187,J187&lt;設定!$D$8),J187,IF(AND(L187&lt;=J187,J187&lt;設定!$D$8),J187,L187))))),0)&gt;40,ROUNDUP(IF(IF(IF(AND(設定!$D$8&lt;=L187,設定!$D$8&lt;J187),設定!$D$8,IF(AND(J187&lt;=L187,J187&lt;設定!$D$8),J187,IF(AND(L187&lt;=J187,J187&lt;設定!$D$8),J187,L187)))=0,設定!$D$8,IF(AND(設定!$D$8&lt;=L187,設定!$D$8&lt;J187),設定!$D$8,IF(AND(J187&lt;=L187,J187&lt;設定!$D$8),J187,IF(AND(L187&lt;=J187,J187&lt;設定!$D$8),J187,L187))))&lt;=H187,H187+1,IF(IF(AND(設定!$D$8&lt;=L187,設定!$D$8&lt;J187),設定!$D$8,IF(AND(J187&lt;=L187,J187&lt;設定!$D$8),J187,IF(AND(L187&lt;=J187,J187&lt;設定!$D$8),J187,L187)))=0,設定!$D$8,IF(AND(設定!$D$8&lt;=L187,設定!$D$8&lt;J187),設定!$D$8,IF(AND(J187&lt;=L187,J187&lt;設定!$D$8),J187,IF(AND(L187&lt;=J187,J187&lt;設定!$D$8),J187,L187))))),0),40)</f>
        <v>#DIV/0!</v>
      </c>
      <c r="O187" s="55">
        <f>IF(G187="標準",設定!$C$4,G187)</f>
        <v>5</v>
      </c>
      <c r="P187" s="45">
        <f t="shared" si="26"/>
        <v>0</v>
      </c>
      <c r="Q187" s="14">
        <f t="shared" si="27"/>
        <v>0</v>
      </c>
      <c r="R187" s="23">
        <f t="shared" si="35"/>
        <v>0</v>
      </c>
      <c r="S187" s="12">
        <f t="shared" si="28"/>
        <v>0</v>
      </c>
      <c r="T187" s="23">
        <f t="shared" si="29"/>
        <v>0</v>
      </c>
      <c r="U187" s="13">
        <f t="shared" si="30"/>
        <v>0</v>
      </c>
      <c r="V187" s="104" t="str">
        <f>INDEX(商品!Q:Q,MATCH(キーワード!D187,商品!D:D,0),1)</f>
        <v>-</v>
      </c>
      <c r="W187" s="15">
        <f t="shared" si="31"/>
        <v>0</v>
      </c>
      <c r="X187" s="22">
        <f>SUMIFS(当月ワード!$J$3:$J$1000,当月ワード!$D$3:$D$1000,キーワード!$D187,当月ワード!$E$3:$E$1000,キーワード!$F187)</f>
        <v>0</v>
      </c>
      <c r="Y187" s="23">
        <f>SUMIFS(前月ワード!$J$3:$J$1000,前月ワード!$D$3:$D$1000,キーワード!$D187,前月ワード!$E$3:$E$1000,キーワード!$F187)</f>
        <v>0</v>
      </c>
      <c r="Z187" s="23">
        <f>SUMIFS(前々月ワード!$J$3:$J$1000,前々月ワード!$D$3:$D$1000,キーワード!$D187,前々月ワード!$E$3:$E$1000,キーワード!$F187)</f>
        <v>0</v>
      </c>
      <c r="AA187" s="22">
        <f>SUMIFS(当月ワード!$W$3:$W$1000,当月ワード!$D$3:$D$1000,キーワード!$D187,当月ワード!$E$3:$E$1000,キーワード!$F187)</f>
        <v>0</v>
      </c>
      <c r="AB187" s="23">
        <f>SUMIFS(前月ワード!$W$3:$W$1000,前月ワード!$D$3:$D$1000,キーワード!$D187,前月ワード!$E$3:$E$1000,キーワード!$F187)</f>
        <v>0</v>
      </c>
      <c r="AC187" s="23">
        <f>SUMIFS(前々月ワード!$W$3:$W$1000,前々月ワード!$D$3:$D$1000,キーワード!$D187,前々月ワード!$E$3:$E$1000,キーワード!$F187)</f>
        <v>0</v>
      </c>
      <c r="AD187" s="23">
        <f t="shared" si="32"/>
        <v>0</v>
      </c>
      <c r="AE187" s="23">
        <f t="shared" si="32"/>
        <v>0</v>
      </c>
      <c r="AF187" s="23">
        <f t="shared" si="32"/>
        <v>0</v>
      </c>
      <c r="AG187" s="22">
        <f>SUMIFS(当月ワード!$X$3:$X$1000,当月ワード!$D$3:$D$1000,キーワード!$D187,当月ワード!$E$3:$E$1000,キーワード!$F187)</f>
        <v>0</v>
      </c>
      <c r="AH187" s="23">
        <f>SUMIFS(前月ワード!$X$3:$X$1000,前月ワード!$D$3:$D$1000,キーワード!$D187,前月ワード!$E$3:$E$1000,キーワード!$F187)</f>
        <v>0</v>
      </c>
      <c r="AI187" s="23">
        <f>SUMIFS(前々月ワード!$X$3:$X$1000,前々月ワード!$D$3:$D$1000,キーワード!$D187,前々月ワード!$E$3:$E$1000,キーワード!$F187)</f>
        <v>0</v>
      </c>
      <c r="AJ187" s="22">
        <f>SUMIFS(当月ワード!$I$3:$I$1000,当月ワード!$D$3:$D$1000,キーワード!$D187,当月ワード!$E$3:$E$1000,キーワード!$F187)</f>
        <v>0</v>
      </c>
      <c r="AK187" s="23">
        <f>SUMIFS(前月ワード!$I$3:$I$1000,前月ワード!$D$3:$D$1000,キーワード!$D187,前月ワード!$E$3:$E$1000,キーワード!$F187)</f>
        <v>0</v>
      </c>
      <c r="AL187" s="23">
        <f>SUMIFS(前々月ワード!$I$3:$I$1000,前々月ワード!$D$3:$D$1000,キーワード!$D187,前々月ワード!$E$3:$E$1000,キーワード!$F187)</f>
        <v>0</v>
      </c>
      <c r="AM187" s="13">
        <f t="shared" si="33"/>
        <v>0</v>
      </c>
      <c r="AN187" s="13">
        <f t="shared" si="33"/>
        <v>0</v>
      </c>
      <c r="AO187" s="13">
        <f t="shared" si="33"/>
        <v>0</v>
      </c>
      <c r="AP187" s="16">
        <f t="shared" si="34"/>
        <v>0</v>
      </c>
      <c r="AQ187" s="16">
        <f t="shared" si="34"/>
        <v>0</v>
      </c>
      <c r="AR187" s="17">
        <f t="shared" si="34"/>
        <v>0</v>
      </c>
    </row>
    <row r="188" spans="3:44" ht="36.65" customHeight="1">
      <c r="C188" s="20">
        <v>183</v>
      </c>
      <c r="D188" s="53">
        <f>現状ワード設定!B185</f>
        <v>0</v>
      </c>
      <c r="E188" s="26" t="str">
        <f>IFERROR(_xlfn.XLOOKUP($D188,現状商品設定!B:B,現状商品設定!C:C,"-"),"-")</f>
        <v>-</v>
      </c>
      <c r="F188" s="56">
        <f>現状ワード設定!G185</f>
        <v>0</v>
      </c>
      <c r="G188" s="60" t="s">
        <v>46</v>
      </c>
      <c r="H188" s="47" t="str">
        <f>IFERROR(_xlfn.XLOOKUP(D188,商品!$D:$D,商品!$H:$H),"")</f>
        <v/>
      </c>
      <c r="I188" s="50" t="str">
        <f>IFERROR(_xlfn.XLOOKUP(D188&amp;F188,現状ワード設定!J:J,現状ワード設定!H:H),"")</f>
        <v/>
      </c>
      <c r="J188" s="47" t="str">
        <f>IFERROR(_xlfn.XLOOKUP(D188&amp;F188,現状ワード設定!J:J,現状ワード設定!I:I),"")</f>
        <v/>
      </c>
      <c r="K188" s="47" t="e">
        <f>IF(AND(T188&gt;=設定!$C$12,W188&gt;=O188),I188*(1+設定!$F$12),IF(AND(T188&gt;=設定!$C$13,W188&lt;O188),I188*(1+設定!$F$13),IF(AND(T188&lt;設定!$C$14,U188&gt;=設定!$E$14),I188*(1+設定!$F$14),IF(AND(T188&lt;設定!$C$15,U188&lt;設定!$E$15),I188*(1+設定!$F$15),"除外"))))</f>
        <v>#VALUE!</v>
      </c>
      <c r="L188" s="58" t="e">
        <f ca="1">IF(消化率!$I$5&lt;1,K188*消化率!$I$5,IF(U188*V188/(K188*消化率!$I$5)&gt;O188,K188*消化率!$I$5,M188))</f>
        <v>#DIV/0!</v>
      </c>
      <c r="M188" s="58" t="e">
        <f t="shared" si="25"/>
        <v>#VALUE!</v>
      </c>
      <c r="N188" s="58" t="e">
        <f ca="1">IF(ROUNDUP(IF(IF(IF(AND(設定!$D$8&lt;=L188,設定!$D$8&lt;J188),設定!$D$8,IF(AND(J188&lt;=L188,J188&lt;設定!$D$8),J188,IF(AND(L188&lt;=J188,J188&lt;設定!$D$8),J188,L188)))=0,設定!$D$8,IF(AND(設定!$D$8&lt;=L188,設定!$D$8&lt;J188),設定!$D$8,IF(AND(J188&lt;=L188,J188&lt;設定!$D$8),J188,IF(AND(L188&lt;=J188,J188&lt;設定!$D$8),J188,L188))))&lt;=H188,H188+1,IF(IF(AND(設定!$D$8&lt;=L188,設定!$D$8&lt;J188),設定!$D$8,IF(AND(J188&lt;=L188,J188&lt;設定!$D$8),J188,IF(AND(L188&lt;=J188,J188&lt;設定!$D$8),J188,L188)))=0,設定!$D$8,IF(AND(設定!$D$8&lt;=L188,設定!$D$8&lt;J188),設定!$D$8,IF(AND(J188&lt;=L188,J188&lt;設定!$D$8),J188,IF(AND(L188&lt;=J188,J188&lt;設定!$D$8),J188,L188))))),0)&gt;40,ROUNDUP(IF(IF(IF(AND(設定!$D$8&lt;=L188,設定!$D$8&lt;J188),設定!$D$8,IF(AND(J188&lt;=L188,J188&lt;設定!$D$8),J188,IF(AND(L188&lt;=J188,J188&lt;設定!$D$8),J188,L188)))=0,設定!$D$8,IF(AND(設定!$D$8&lt;=L188,設定!$D$8&lt;J188),設定!$D$8,IF(AND(J188&lt;=L188,J188&lt;設定!$D$8),J188,IF(AND(L188&lt;=J188,J188&lt;設定!$D$8),J188,L188))))&lt;=H188,H188+1,IF(IF(AND(設定!$D$8&lt;=L188,設定!$D$8&lt;J188),設定!$D$8,IF(AND(J188&lt;=L188,J188&lt;設定!$D$8),J188,IF(AND(L188&lt;=J188,J188&lt;設定!$D$8),J188,L188)))=0,設定!$D$8,IF(AND(設定!$D$8&lt;=L188,設定!$D$8&lt;J188),設定!$D$8,IF(AND(J188&lt;=L188,J188&lt;設定!$D$8),J188,IF(AND(L188&lt;=J188,J188&lt;設定!$D$8),J188,L188))))),0),40)</f>
        <v>#DIV/0!</v>
      </c>
      <c r="O188" s="55">
        <f>IF(G188="標準",設定!$C$4,G188)</f>
        <v>5</v>
      </c>
      <c r="P188" s="45">
        <f t="shared" si="26"/>
        <v>0</v>
      </c>
      <c r="Q188" s="14">
        <f t="shared" si="27"/>
        <v>0</v>
      </c>
      <c r="R188" s="23">
        <f t="shared" si="35"/>
        <v>0</v>
      </c>
      <c r="S188" s="12">
        <f t="shared" si="28"/>
        <v>0</v>
      </c>
      <c r="T188" s="23">
        <f t="shared" si="29"/>
        <v>0</v>
      </c>
      <c r="U188" s="13">
        <f t="shared" si="30"/>
        <v>0</v>
      </c>
      <c r="V188" s="104" t="str">
        <f>INDEX(商品!Q:Q,MATCH(キーワード!D188,商品!D:D,0),1)</f>
        <v>-</v>
      </c>
      <c r="W188" s="15">
        <f t="shared" si="31"/>
        <v>0</v>
      </c>
      <c r="X188" s="22">
        <f>SUMIFS(当月ワード!$J$3:$J$1000,当月ワード!$D$3:$D$1000,キーワード!$D188,当月ワード!$E$3:$E$1000,キーワード!$F188)</f>
        <v>0</v>
      </c>
      <c r="Y188" s="23">
        <f>SUMIFS(前月ワード!$J$3:$J$1000,前月ワード!$D$3:$D$1000,キーワード!$D188,前月ワード!$E$3:$E$1000,キーワード!$F188)</f>
        <v>0</v>
      </c>
      <c r="Z188" s="23">
        <f>SUMIFS(前々月ワード!$J$3:$J$1000,前々月ワード!$D$3:$D$1000,キーワード!$D188,前々月ワード!$E$3:$E$1000,キーワード!$F188)</f>
        <v>0</v>
      </c>
      <c r="AA188" s="22">
        <f>SUMIFS(当月ワード!$W$3:$W$1000,当月ワード!$D$3:$D$1000,キーワード!$D188,当月ワード!$E$3:$E$1000,キーワード!$F188)</f>
        <v>0</v>
      </c>
      <c r="AB188" s="23">
        <f>SUMIFS(前月ワード!$W$3:$W$1000,前月ワード!$D$3:$D$1000,キーワード!$D188,前月ワード!$E$3:$E$1000,キーワード!$F188)</f>
        <v>0</v>
      </c>
      <c r="AC188" s="23">
        <f>SUMIFS(前々月ワード!$W$3:$W$1000,前々月ワード!$D$3:$D$1000,キーワード!$D188,前々月ワード!$E$3:$E$1000,キーワード!$F188)</f>
        <v>0</v>
      </c>
      <c r="AD188" s="23">
        <f t="shared" si="32"/>
        <v>0</v>
      </c>
      <c r="AE188" s="23">
        <f t="shared" si="32"/>
        <v>0</v>
      </c>
      <c r="AF188" s="23">
        <f t="shared" si="32"/>
        <v>0</v>
      </c>
      <c r="AG188" s="22">
        <f>SUMIFS(当月ワード!$X$3:$X$1000,当月ワード!$D$3:$D$1000,キーワード!$D188,当月ワード!$E$3:$E$1000,キーワード!$F188)</f>
        <v>0</v>
      </c>
      <c r="AH188" s="23">
        <f>SUMIFS(前月ワード!$X$3:$X$1000,前月ワード!$D$3:$D$1000,キーワード!$D188,前月ワード!$E$3:$E$1000,キーワード!$F188)</f>
        <v>0</v>
      </c>
      <c r="AI188" s="23">
        <f>SUMIFS(前々月ワード!$X$3:$X$1000,前々月ワード!$D$3:$D$1000,キーワード!$D188,前々月ワード!$E$3:$E$1000,キーワード!$F188)</f>
        <v>0</v>
      </c>
      <c r="AJ188" s="22">
        <f>SUMIFS(当月ワード!$I$3:$I$1000,当月ワード!$D$3:$D$1000,キーワード!$D188,当月ワード!$E$3:$E$1000,キーワード!$F188)</f>
        <v>0</v>
      </c>
      <c r="AK188" s="23">
        <f>SUMIFS(前月ワード!$I$3:$I$1000,前月ワード!$D$3:$D$1000,キーワード!$D188,前月ワード!$E$3:$E$1000,キーワード!$F188)</f>
        <v>0</v>
      </c>
      <c r="AL188" s="23">
        <f>SUMIFS(前々月ワード!$I$3:$I$1000,前々月ワード!$D$3:$D$1000,キーワード!$D188,前々月ワード!$E$3:$E$1000,キーワード!$F188)</f>
        <v>0</v>
      </c>
      <c r="AM188" s="13">
        <f t="shared" si="33"/>
        <v>0</v>
      </c>
      <c r="AN188" s="13">
        <f t="shared" si="33"/>
        <v>0</v>
      </c>
      <c r="AO188" s="13">
        <f t="shared" si="33"/>
        <v>0</v>
      </c>
      <c r="AP188" s="16">
        <f t="shared" si="34"/>
        <v>0</v>
      </c>
      <c r="AQ188" s="16">
        <f t="shared" si="34"/>
        <v>0</v>
      </c>
      <c r="AR188" s="17">
        <f t="shared" si="34"/>
        <v>0</v>
      </c>
    </row>
    <row r="189" spans="3:44" ht="36.65" customHeight="1">
      <c r="C189" s="20">
        <v>184</v>
      </c>
      <c r="D189" s="53">
        <f>現状ワード設定!B186</f>
        <v>0</v>
      </c>
      <c r="E189" s="26" t="str">
        <f>IFERROR(_xlfn.XLOOKUP($D189,現状商品設定!B:B,現状商品設定!C:C,"-"),"-")</f>
        <v>-</v>
      </c>
      <c r="F189" s="56">
        <f>現状ワード設定!G186</f>
        <v>0</v>
      </c>
      <c r="G189" s="60" t="s">
        <v>46</v>
      </c>
      <c r="H189" s="47" t="str">
        <f>IFERROR(_xlfn.XLOOKUP(D189,商品!$D:$D,商品!$H:$H),"")</f>
        <v/>
      </c>
      <c r="I189" s="50" t="str">
        <f>IFERROR(_xlfn.XLOOKUP(D189&amp;F189,現状ワード設定!J:J,現状ワード設定!H:H),"")</f>
        <v/>
      </c>
      <c r="J189" s="47" t="str">
        <f>IFERROR(_xlfn.XLOOKUP(D189&amp;F189,現状ワード設定!J:J,現状ワード設定!I:I),"")</f>
        <v/>
      </c>
      <c r="K189" s="47" t="e">
        <f>IF(AND(T189&gt;=設定!$C$12,W189&gt;=O189),I189*(1+設定!$F$12),IF(AND(T189&gt;=設定!$C$13,W189&lt;O189),I189*(1+設定!$F$13),IF(AND(T189&lt;設定!$C$14,U189&gt;=設定!$E$14),I189*(1+設定!$F$14),IF(AND(T189&lt;設定!$C$15,U189&lt;設定!$E$15),I189*(1+設定!$F$15),"除外"))))</f>
        <v>#VALUE!</v>
      </c>
      <c r="L189" s="58" t="e">
        <f ca="1">IF(消化率!$I$5&lt;1,K189*消化率!$I$5,IF(U189*V189/(K189*消化率!$I$5)&gt;O189,K189*消化率!$I$5,M189))</f>
        <v>#DIV/0!</v>
      </c>
      <c r="M189" s="58" t="e">
        <f t="shared" si="25"/>
        <v>#VALUE!</v>
      </c>
      <c r="N189" s="58" t="e">
        <f ca="1">IF(ROUNDUP(IF(IF(IF(AND(設定!$D$8&lt;=L189,設定!$D$8&lt;J189),設定!$D$8,IF(AND(J189&lt;=L189,J189&lt;設定!$D$8),J189,IF(AND(L189&lt;=J189,J189&lt;設定!$D$8),J189,L189)))=0,設定!$D$8,IF(AND(設定!$D$8&lt;=L189,設定!$D$8&lt;J189),設定!$D$8,IF(AND(J189&lt;=L189,J189&lt;設定!$D$8),J189,IF(AND(L189&lt;=J189,J189&lt;設定!$D$8),J189,L189))))&lt;=H189,H189+1,IF(IF(AND(設定!$D$8&lt;=L189,設定!$D$8&lt;J189),設定!$D$8,IF(AND(J189&lt;=L189,J189&lt;設定!$D$8),J189,IF(AND(L189&lt;=J189,J189&lt;設定!$D$8),J189,L189)))=0,設定!$D$8,IF(AND(設定!$D$8&lt;=L189,設定!$D$8&lt;J189),設定!$D$8,IF(AND(J189&lt;=L189,J189&lt;設定!$D$8),J189,IF(AND(L189&lt;=J189,J189&lt;設定!$D$8),J189,L189))))),0)&gt;40,ROUNDUP(IF(IF(IF(AND(設定!$D$8&lt;=L189,設定!$D$8&lt;J189),設定!$D$8,IF(AND(J189&lt;=L189,J189&lt;設定!$D$8),J189,IF(AND(L189&lt;=J189,J189&lt;設定!$D$8),J189,L189)))=0,設定!$D$8,IF(AND(設定!$D$8&lt;=L189,設定!$D$8&lt;J189),設定!$D$8,IF(AND(J189&lt;=L189,J189&lt;設定!$D$8),J189,IF(AND(L189&lt;=J189,J189&lt;設定!$D$8),J189,L189))))&lt;=H189,H189+1,IF(IF(AND(設定!$D$8&lt;=L189,設定!$D$8&lt;J189),設定!$D$8,IF(AND(J189&lt;=L189,J189&lt;設定!$D$8),J189,IF(AND(L189&lt;=J189,J189&lt;設定!$D$8),J189,L189)))=0,設定!$D$8,IF(AND(設定!$D$8&lt;=L189,設定!$D$8&lt;J189),設定!$D$8,IF(AND(J189&lt;=L189,J189&lt;設定!$D$8),J189,IF(AND(L189&lt;=J189,J189&lt;設定!$D$8),J189,L189))))),0),40)</f>
        <v>#DIV/0!</v>
      </c>
      <c r="O189" s="55">
        <f>IF(G189="標準",設定!$C$4,G189)</f>
        <v>5</v>
      </c>
      <c r="P189" s="45">
        <f t="shared" si="26"/>
        <v>0</v>
      </c>
      <c r="Q189" s="14">
        <f t="shared" si="27"/>
        <v>0</v>
      </c>
      <c r="R189" s="23">
        <f t="shared" si="35"/>
        <v>0</v>
      </c>
      <c r="S189" s="12">
        <f t="shared" si="28"/>
        <v>0</v>
      </c>
      <c r="T189" s="23">
        <f t="shared" si="29"/>
        <v>0</v>
      </c>
      <c r="U189" s="13">
        <f t="shared" si="30"/>
        <v>0</v>
      </c>
      <c r="V189" s="104" t="str">
        <f>INDEX(商品!Q:Q,MATCH(キーワード!D189,商品!D:D,0),1)</f>
        <v>-</v>
      </c>
      <c r="W189" s="15">
        <f t="shared" si="31"/>
        <v>0</v>
      </c>
      <c r="X189" s="22">
        <f>SUMIFS(当月ワード!$J$3:$J$1000,当月ワード!$D$3:$D$1000,キーワード!$D189,当月ワード!$E$3:$E$1000,キーワード!$F189)</f>
        <v>0</v>
      </c>
      <c r="Y189" s="23">
        <f>SUMIFS(前月ワード!$J$3:$J$1000,前月ワード!$D$3:$D$1000,キーワード!$D189,前月ワード!$E$3:$E$1000,キーワード!$F189)</f>
        <v>0</v>
      </c>
      <c r="Z189" s="23">
        <f>SUMIFS(前々月ワード!$J$3:$J$1000,前々月ワード!$D$3:$D$1000,キーワード!$D189,前々月ワード!$E$3:$E$1000,キーワード!$F189)</f>
        <v>0</v>
      </c>
      <c r="AA189" s="22">
        <f>SUMIFS(当月ワード!$W$3:$W$1000,当月ワード!$D$3:$D$1000,キーワード!$D189,当月ワード!$E$3:$E$1000,キーワード!$F189)</f>
        <v>0</v>
      </c>
      <c r="AB189" s="23">
        <f>SUMIFS(前月ワード!$W$3:$W$1000,前月ワード!$D$3:$D$1000,キーワード!$D189,前月ワード!$E$3:$E$1000,キーワード!$F189)</f>
        <v>0</v>
      </c>
      <c r="AC189" s="23">
        <f>SUMIFS(前々月ワード!$W$3:$W$1000,前々月ワード!$D$3:$D$1000,キーワード!$D189,前々月ワード!$E$3:$E$1000,キーワード!$F189)</f>
        <v>0</v>
      </c>
      <c r="AD189" s="23">
        <f t="shared" si="32"/>
        <v>0</v>
      </c>
      <c r="AE189" s="23">
        <f t="shared" si="32"/>
        <v>0</v>
      </c>
      <c r="AF189" s="23">
        <f t="shared" si="32"/>
        <v>0</v>
      </c>
      <c r="AG189" s="22">
        <f>SUMIFS(当月ワード!$X$3:$X$1000,当月ワード!$D$3:$D$1000,キーワード!$D189,当月ワード!$E$3:$E$1000,キーワード!$F189)</f>
        <v>0</v>
      </c>
      <c r="AH189" s="23">
        <f>SUMIFS(前月ワード!$X$3:$X$1000,前月ワード!$D$3:$D$1000,キーワード!$D189,前月ワード!$E$3:$E$1000,キーワード!$F189)</f>
        <v>0</v>
      </c>
      <c r="AI189" s="23">
        <f>SUMIFS(前々月ワード!$X$3:$X$1000,前々月ワード!$D$3:$D$1000,キーワード!$D189,前々月ワード!$E$3:$E$1000,キーワード!$F189)</f>
        <v>0</v>
      </c>
      <c r="AJ189" s="22">
        <f>SUMIFS(当月ワード!$I$3:$I$1000,当月ワード!$D$3:$D$1000,キーワード!$D189,当月ワード!$E$3:$E$1000,キーワード!$F189)</f>
        <v>0</v>
      </c>
      <c r="AK189" s="23">
        <f>SUMIFS(前月ワード!$I$3:$I$1000,前月ワード!$D$3:$D$1000,キーワード!$D189,前月ワード!$E$3:$E$1000,キーワード!$F189)</f>
        <v>0</v>
      </c>
      <c r="AL189" s="23">
        <f>SUMIFS(前々月ワード!$I$3:$I$1000,前々月ワード!$D$3:$D$1000,キーワード!$D189,前々月ワード!$E$3:$E$1000,キーワード!$F189)</f>
        <v>0</v>
      </c>
      <c r="AM189" s="13">
        <f t="shared" si="33"/>
        <v>0</v>
      </c>
      <c r="AN189" s="13">
        <f t="shared" si="33"/>
        <v>0</v>
      </c>
      <c r="AO189" s="13">
        <f t="shared" si="33"/>
        <v>0</v>
      </c>
      <c r="AP189" s="16">
        <f t="shared" si="34"/>
        <v>0</v>
      </c>
      <c r="AQ189" s="16">
        <f t="shared" si="34"/>
        <v>0</v>
      </c>
      <c r="AR189" s="17">
        <f t="shared" si="34"/>
        <v>0</v>
      </c>
    </row>
    <row r="190" spans="3:44" ht="36.65" customHeight="1">
      <c r="C190" s="20">
        <v>185</v>
      </c>
      <c r="D190" s="53">
        <f>現状ワード設定!B187</f>
        <v>0</v>
      </c>
      <c r="E190" s="26" t="str">
        <f>IFERROR(_xlfn.XLOOKUP($D190,現状商品設定!B:B,現状商品設定!C:C,"-"),"-")</f>
        <v>-</v>
      </c>
      <c r="F190" s="56">
        <f>現状ワード設定!G187</f>
        <v>0</v>
      </c>
      <c r="G190" s="60" t="s">
        <v>46</v>
      </c>
      <c r="H190" s="47" t="str">
        <f>IFERROR(_xlfn.XLOOKUP(D190,商品!$D:$D,商品!$H:$H),"")</f>
        <v/>
      </c>
      <c r="I190" s="50" t="str">
        <f>IFERROR(_xlfn.XLOOKUP(D190&amp;F190,現状ワード設定!J:J,現状ワード設定!H:H),"")</f>
        <v/>
      </c>
      <c r="J190" s="47" t="str">
        <f>IFERROR(_xlfn.XLOOKUP(D190&amp;F190,現状ワード設定!J:J,現状ワード設定!I:I),"")</f>
        <v/>
      </c>
      <c r="K190" s="47" t="e">
        <f>IF(AND(T190&gt;=設定!$C$12,W190&gt;=O190),I190*(1+設定!$F$12),IF(AND(T190&gt;=設定!$C$13,W190&lt;O190),I190*(1+設定!$F$13),IF(AND(T190&lt;設定!$C$14,U190&gt;=設定!$E$14),I190*(1+設定!$F$14),IF(AND(T190&lt;設定!$C$15,U190&lt;設定!$E$15),I190*(1+設定!$F$15),"除外"))))</f>
        <v>#VALUE!</v>
      </c>
      <c r="L190" s="58" t="e">
        <f ca="1">IF(消化率!$I$5&lt;1,K190*消化率!$I$5,IF(U190*V190/(K190*消化率!$I$5)&gt;O190,K190*消化率!$I$5,M190))</f>
        <v>#DIV/0!</v>
      </c>
      <c r="M190" s="58" t="e">
        <f t="shared" si="25"/>
        <v>#VALUE!</v>
      </c>
      <c r="N190" s="58" t="e">
        <f ca="1">IF(ROUNDUP(IF(IF(IF(AND(設定!$D$8&lt;=L190,設定!$D$8&lt;J190),設定!$D$8,IF(AND(J190&lt;=L190,J190&lt;設定!$D$8),J190,IF(AND(L190&lt;=J190,J190&lt;設定!$D$8),J190,L190)))=0,設定!$D$8,IF(AND(設定!$D$8&lt;=L190,設定!$D$8&lt;J190),設定!$D$8,IF(AND(J190&lt;=L190,J190&lt;設定!$D$8),J190,IF(AND(L190&lt;=J190,J190&lt;設定!$D$8),J190,L190))))&lt;=H190,H190+1,IF(IF(AND(設定!$D$8&lt;=L190,設定!$D$8&lt;J190),設定!$D$8,IF(AND(J190&lt;=L190,J190&lt;設定!$D$8),J190,IF(AND(L190&lt;=J190,J190&lt;設定!$D$8),J190,L190)))=0,設定!$D$8,IF(AND(設定!$D$8&lt;=L190,設定!$D$8&lt;J190),設定!$D$8,IF(AND(J190&lt;=L190,J190&lt;設定!$D$8),J190,IF(AND(L190&lt;=J190,J190&lt;設定!$D$8),J190,L190))))),0)&gt;40,ROUNDUP(IF(IF(IF(AND(設定!$D$8&lt;=L190,設定!$D$8&lt;J190),設定!$D$8,IF(AND(J190&lt;=L190,J190&lt;設定!$D$8),J190,IF(AND(L190&lt;=J190,J190&lt;設定!$D$8),J190,L190)))=0,設定!$D$8,IF(AND(設定!$D$8&lt;=L190,設定!$D$8&lt;J190),設定!$D$8,IF(AND(J190&lt;=L190,J190&lt;設定!$D$8),J190,IF(AND(L190&lt;=J190,J190&lt;設定!$D$8),J190,L190))))&lt;=H190,H190+1,IF(IF(AND(設定!$D$8&lt;=L190,設定!$D$8&lt;J190),設定!$D$8,IF(AND(J190&lt;=L190,J190&lt;設定!$D$8),J190,IF(AND(L190&lt;=J190,J190&lt;設定!$D$8),J190,L190)))=0,設定!$D$8,IF(AND(設定!$D$8&lt;=L190,設定!$D$8&lt;J190),設定!$D$8,IF(AND(J190&lt;=L190,J190&lt;設定!$D$8),J190,IF(AND(L190&lt;=J190,J190&lt;設定!$D$8),J190,L190))))),0),40)</f>
        <v>#DIV/0!</v>
      </c>
      <c r="O190" s="55">
        <f>IF(G190="標準",設定!$C$4,G190)</f>
        <v>5</v>
      </c>
      <c r="P190" s="45">
        <f t="shared" si="26"/>
        <v>0</v>
      </c>
      <c r="Q190" s="14">
        <f t="shared" si="27"/>
        <v>0</v>
      </c>
      <c r="R190" s="23">
        <f t="shared" si="35"/>
        <v>0</v>
      </c>
      <c r="S190" s="12">
        <f t="shared" si="28"/>
        <v>0</v>
      </c>
      <c r="T190" s="23">
        <f t="shared" si="29"/>
        <v>0</v>
      </c>
      <c r="U190" s="13">
        <f t="shared" si="30"/>
        <v>0</v>
      </c>
      <c r="V190" s="104" t="str">
        <f>INDEX(商品!Q:Q,MATCH(キーワード!D190,商品!D:D,0),1)</f>
        <v>-</v>
      </c>
      <c r="W190" s="15">
        <f t="shared" si="31"/>
        <v>0</v>
      </c>
      <c r="X190" s="22">
        <f>SUMIFS(当月ワード!$J$3:$J$1000,当月ワード!$D$3:$D$1000,キーワード!$D190,当月ワード!$E$3:$E$1000,キーワード!$F190)</f>
        <v>0</v>
      </c>
      <c r="Y190" s="23">
        <f>SUMIFS(前月ワード!$J$3:$J$1000,前月ワード!$D$3:$D$1000,キーワード!$D190,前月ワード!$E$3:$E$1000,キーワード!$F190)</f>
        <v>0</v>
      </c>
      <c r="Z190" s="23">
        <f>SUMIFS(前々月ワード!$J$3:$J$1000,前々月ワード!$D$3:$D$1000,キーワード!$D190,前々月ワード!$E$3:$E$1000,キーワード!$F190)</f>
        <v>0</v>
      </c>
      <c r="AA190" s="22">
        <f>SUMIFS(当月ワード!$W$3:$W$1000,当月ワード!$D$3:$D$1000,キーワード!$D190,当月ワード!$E$3:$E$1000,キーワード!$F190)</f>
        <v>0</v>
      </c>
      <c r="AB190" s="23">
        <f>SUMIFS(前月ワード!$W$3:$W$1000,前月ワード!$D$3:$D$1000,キーワード!$D190,前月ワード!$E$3:$E$1000,キーワード!$F190)</f>
        <v>0</v>
      </c>
      <c r="AC190" s="23">
        <f>SUMIFS(前々月ワード!$W$3:$W$1000,前々月ワード!$D$3:$D$1000,キーワード!$D190,前々月ワード!$E$3:$E$1000,キーワード!$F190)</f>
        <v>0</v>
      </c>
      <c r="AD190" s="23">
        <f t="shared" si="32"/>
        <v>0</v>
      </c>
      <c r="AE190" s="23">
        <f t="shared" si="32"/>
        <v>0</v>
      </c>
      <c r="AF190" s="23">
        <f t="shared" si="32"/>
        <v>0</v>
      </c>
      <c r="AG190" s="22">
        <f>SUMIFS(当月ワード!$X$3:$X$1000,当月ワード!$D$3:$D$1000,キーワード!$D190,当月ワード!$E$3:$E$1000,キーワード!$F190)</f>
        <v>0</v>
      </c>
      <c r="AH190" s="23">
        <f>SUMIFS(前月ワード!$X$3:$X$1000,前月ワード!$D$3:$D$1000,キーワード!$D190,前月ワード!$E$3:$E$1000,キーワード!$F190)</f>
        <v>0</v>
      </c>
      <c r="AI190" s="23">
        <f>SUMIFS(前々月ワード!$X$3:$X$1000,前々月ワード!$D$3:$D$1000,キーワード!$D190,前々月ワード!$E$3:$E$1000,キーワード!$F190)</f>
        <v>0</v>
      </c>
      <c r="AJ190" s="22">
        <f>SUMIFS(当月ワード!$I$3:$I$1000,当月ワード!$D$3:$D$1000,キーワード!$D190,当月ワード!$E$3:$E$1000,キーワード!$F190)</f>
        <v>0</v>
      </c>
      <c r="AK190" s="23">
        <f>SUMIFS(前月ワード!$I$3:$I$1000,前月ワード!$D$3:$D$1000,キーワード!$D190,前月ワード!$E$3:$E$1000,キーワード!$F190)</f>
        <v>0</v>
      </c>
      <c r="AL190" s="23">
        <f>SUMIFS(前々月ワード!$I$3:$I$1000,前々月ワード!$D$3:$D$1000,キーワード!$D190,前々月ワード!$E$3:$E$1000,キーワード!$F190)</f>
        <v>0</v>
      </c>
      <c r="AM190" s="13">
        <f t="shared" si="33"/>
        <v>0</v>
      </c>
      <c r="AN190" s="13">
        <f t="shared" si="33"/>
        <v>0</v>
      </c>
      <c r="AO190" s="13">
        <f t="shared" si="33"/>
        <v>0</v>
      </c>
      <c r="AP190" s="16">
        <f t="shared" si="34"/>
        <v>0</v>
      </c>
      <c r="AQ190" s="16">
        <f t="shared" si="34"/>
        <v>0</v>
      </c>
      <c r="AR190" s="17">
        <f t="shared" si="34"/>
        <v>0</v>
      </c>
    </row>
    <row r="191" spans="3:44" ht="36.65" customHeight="1">
      <c r="C191" s="20">
        <v>186</v>
      </c>
      <c r="D191" s="53">
        <f>現状ワード設定!B188</f>
        <v>0</v>
      </c>
      <c r="E191" s="26" t="str">
        <f>IFERROR(_xlfn.XLOOKUP($D191,現状商品設定!B:B,現状商品設定!C:C,"-"),"-")</f>
        <v>-</v>
      </c>
      <c r="F191" s="56">
        <f>現状ワード設定!G188</f>
        <v>0</v>
      </c>
      <c r="G191" s="60" t="s">
        <v>46</v>
      </c>
      <c r="H191" s="47" t="str">
        <f>IFERROR(_xlfn.XLOOKUP(D191,商品!$D:$D,商品!$H:$H),"")</f>
        <v/>
      </c>
      <c r="I191" s="50" t="str">
        <f>IFERROR(_xlfn.XLOOKUP(D191&amp;F191,現状ワード設定!J:J,現状ワード設定!H:H),"")</f>
        <v/>
      </c>
      <c r="J191" s="47" t="str">
        <f>IFERROR(_xlfn.XLOOKUP(D191&amp;F191,現状ワード設定!J:J,現状ワード設定!I:I),"")</f>
        <v/>
      </c>
      <c r="K191" s="47" t="e">
        <f>IF(AND(T191&gt;=設定!$C$12,W191&gt;=O191),I191*(1+設定!$F$12),IF(AND(T191&gt;=設定!$C$13,W191&lt;O191),I191*(1+設定!$F$13),IF(AND(T191&lt;設定!$C$14,U191&gt;=設定!$E$14),I191*(1+設定!$F$14),IF(AND(T191&lt;設定!$C$15,U191&lt;設定!$E$15),I191*(1+設定!$F$15),"除外"))))</f>
        <v>#VALUE!</v>
      </c>
      <c r="L191" s="58" t="e">
        <f ca="1">IF(消化率!$I$5&lt;1,K191*消化率!$I$5,IF(U191*V191/(K191*消化率!$I$5)&gt;O191,K191*消化率!$I$5,M191))</f>
        <v>#DIV/0!</v>
      </c>
      <c r="M191" s="58" t="e">
        <f t="shared" si="25"/>
        <v>#VALUE!</v>
      </c>
      <c r="N191" s="58" t="e">
        <f ca="1">IF(ROUNDUP(IF(IF(IF(AND(設定!$D$8&lt;=L191,設定!$D$8&lt;J191),設定!$D$8,IF(AND(J191&lt;=L191,J191&lt;設定!$D$8),J191,IF(AND(L191&lt;=J191,J191&lt;設定!$D$8),J191,L191)))=0,設定!$D$8,IF(AND(設定!$D$8&lt;=L191,設定!$D$8&lt;J191),設定!$D$8,IF(AND(J191&lt;=L191,J191&lt;設定!$D$8),J191,IF(AND(L191&lt;=J191,J191&lt;設定!$D$8),J191,L191))))&lt;=H191,H191+1,IF(IF(AND(設定!$D$8&lt;=L191,設定!$D$8&lt;J191),設定!$D$8,IF(AND(J191&lt;=L191,J191&lt;設定!$D$8),J191,IF(AND(L191&lt;=J191,J191&lt;設定!$D$8),J191,L191)))=0,設定!$D$8,IF(AND(設定!$D$8&lt;=L191,設定!$D$8&lt;J191),設定!$D$8,IF(AND(J191&lt;=L191,J191&lt;設定!$D$8),J191,IF(AND(L191&lt;=J191,J191&lt;設定!$D$8),J191,L191))))),0)&gt;40,ROUNDUP(IF(IF(IF(AND(設定!$D$8&lt;=L191,設定!$D$8&lt;J191),設定!$D$8,IF(AND(J191&lt;=L191,J191&lt;設定!$D$8),J191,IF(AND(L191&lt;=J191,J191&lt;設定!$D$8),J191,L191)))=0,設定!$D$8,IF(AND(設定!$D$8&lt;=L191,設定!$D$8&lt;J191),設定!$D$8,IF(AND(J191&lt;=L191,J191&lt;設定!$D$8),J191,IF(AND(L191&lt;=J191,J191&lt;設定!$D$8),J191,L191))))&lt;=H191,H191+1,IF(IF(AND(設定!$D$8&lt;=L191,設定!$D$8&lt;J191),設定!$D$8,IF(AND(J191&lt;=L191,J191&lt;設定!$D$8),J191,IF(AND(L191&lt;=J191,J191&lt;設定!$D$8),J191,L191)))=0,設定!$D$8,IF(AND(設定!$D$8&lt;=L191,設定!$D$8&lt;J191),設定!$D$8,IF(AND(J191&lt;=L191,J191&lt;設定!$D$8),J191,IF(AND(L191&lt;=J191,J191&lt;設定!$D$8),J191,L191))))),0),40)</f>
        <v>#DIV/0!</v>
      </c>
      <c r="O191" s="55">
        <f>IF(G191="標準",設定!$C$4,G191)</f>
        <v>5</v>
      </c>
      <c r="P191" s="45">
        <f t="shared" si="26"/>
        <v>0</v>
      </c>
      <c r="Q191" s="14">
        <f t="shared" si="27"/>
        <v>0</v>
      </c>
      <c r="R191" s="23">
        <f t="shared" si="35"/>
        <v>0</v>
      </c>
      <c r="S191" s="12">
        <f t="shared" si="28"/>
        <v>0</v>
      </c>
      <c r="T191" s="23">
        <f t="shared" si="29"/>
        <v>0</v>
      </c>
      <c r="U191" s="13">
        <f t="shared" si="30"/>
        <v>0</v>
      </c>
      <c r="V191" s="104" t="str">
        <f>INDEX(商品!Q:Q,MATCH(キーワード!D191,商品!D:D,0),1)</f>
        <v>-</v>
      </c>
      <c r="W191" s="15">
        <f t="shared" si="31"/>
        <v>0</v>
      </c>
      <c r="X191" s="22">
        <f>SUMIFS(当月ワード!$J$3:$J$1000,当月ワード!$D$3:$D$1000,キーワード!$D191,当月ワード!$E$3:$E$1000,キーワード!$F191)</f>
        <v>0</v>
      </c>
      <c r="Y191" s="23">
        <f>SUMIFS(前月ワード!$J$3:$J$1000,前月ワード!$D$3:$D$1000,キーワード!$D191,前月ワード!$E$3:$E$1000,キーワード!$F191)</f>
        <v>0</v>
      </c>
      <c r="Z191" s="23">
        <f>SUMIFS(前々月ワード!$J$3:$J$1000,前々月ワード!$D$3:$D$1000,キーワード!$D191,前々月ワード!$E$3:$E$1000,キーワード!$F191)</f>
        <v>0</v>
      </c>
      <c r="AA191" s="22">
        <f>SUMIFS(当月ワード!$W$3:$W$1000,当月ワード!$D$3:$D$1000,キーワード!$D191,当月ワード!$E$3:$E$1000,キーワード!$F191)</f>
        <v>0</v>
      </c>
      <c r="AB191" s="23">
        <f>SUMIFS(前月ワード!$W$3:$W$1000,前月ワード!$D$3:$D$1000,キーワード!$D191,前月ワード!$E$3:$E$1000,キーワード!$F191)</f>
        <v>0</v>
      </c>
      <c r="AC191" s="23">
        <f>SUMIFS(前々月ワード!$W$3:$W$1000,前々月ワード!$D$3:$D$1000,キーワード!$D191,前々月ワード!$E$3:$E$1000,キーワード!$F191)</f>
        <v>0</v>
      </c>
      <c r="AD191" s="23">
        <f t="shared" si="32"/>
        <v>0</v>
      </c>
      <c r="AE191" s="23">
        <f t="shared" si="32"/>
        <v>0</v>
      </c>
      <c r="AF191" s="23">
        <f t="shared" si="32"/>
        <v>0</v>
      </c>
      <c r="AG191" s="22">
        <f>SUMIFS(当月ワード!$X$3:$X$1000,当月ワード!$D$3:$D$1000,キーワード!$D191,当月ワード!$E$3:$E$1000,キーワード!$F191)</f>
        <v>0</v>
      </c>
      <c r="AH191" s="23">
        <f>SUMIFS(前月ワード!$X$3:$X$1000,前月ワード!$D$3:$D$1000,キーワード!$D191,前月ワード!$E$3:$E$1000,キーワード!$F191)</f>
        <v>0</v>
      </c>
      <c r="AI191" s="23">
        <f>SUMIFS(前々月ワード!$X$3:$X$1000,前々月ワード!$D$3:$D$1000,キーワード!$D191,前々月ワード!$E$3:$E$1000,キーワード!$F191)</f>
        <v>0</v>
      </c>
      <c r="AJ191" s="22">
        <f>SUMIFS(当月ワード!$I$3:$I$1000,当月ワード!$D$3:$D$1000,キーワード!$D191,当月ワード!$E$3:$E$1000,キーワード!$F191)</f>
        <v>0</v>
      </c>
      <c r="AK191" s="23">
        <f>SUMIFS(前月ワード!$I$3:$I$1000,前月ワード!$D$3:$D$1000,キーワード!$D191,前月ワード!$E$3:$E$1000,キーワード!$F191)</f>
        <v>0</v>
      </c>
      <c r="AL191" s="23">
        <f>SUMIFS(前々月ワード!$I$3:$I$1000,前々月ワード!$D$3:$D$1000,キーワード!$D191,前々月ワード!$E$3:$E$1000,キーワード!$F191)</f>
        <v>0</v>
      </c>
      <c r="AM191" s="13">
        <f t="shared" si="33"/>
        <v>0</v>
      </c>
      <c r="AN191" s="13">
        <f t="shared" si="33"/>
        <v>0</v>
      </c>
      <c r="AO191" s="13">
        <f t="shared" si="33"/>
        <v>0</v>
      </c>
      <c r="AP191" s="16">
        <f t="shared" si="34"/>
        <v>0</v>
      </c>
      <c r="AQ191" s="16">
        <f t="shared" si="34"/>
        <v>0</v>
      </c>
      <c r="AR191" s="17">
        <f t="shared" si="34"/>
        <v>0</v>
      </c>
    </row>
    <row r="192" spans="3:44" ht="36.65" customHeight="1">
      <c r="C192" s="20">
        <v>187</v>
      </c>
      <c r="D192" s="53">
        <f>現状ワード設定!B189</f>
        <v>0</v>
      </c>
      <c r="E192" s="26" t="str">
        <f>IFERROR(_xlfn.XLOOKUP($D192,現状商品設定!B:B,現状商品設定!C:C,"-"),"-")</f>
        <v>-</v>
      </c>
      <c r="F192" s="56">
        <f>現状ワード設定!G189</f>
        <v>0</v>
      </c>
      <c r="G192" s="60" t="s">
        <v>46</v>
      </c>
      <c r="H192" s="47" t="str">
        <f>IFERROR(_xlfn.XLOOKUP(D192,商品!$D:$D,商品!$H:$H),"")</f>
        <v/>
      </c>
      <c r="I192" s="50" t="str">
        <f>IFERROR(_xlfn.XLOOKUP(D192&amp;F192,現状ワード設定!J:J,現状ワード設定!H:H),"")</f>
        <v/>
      </c>
      <c r="J192" s="47" t="str">
        <f>IFERROR(_xlfn.XLOOKUP(D192&amp;F192,現状ワード設定!J:J,現状ワード設定!I:I),"")</f>
        <v/>
      </c>
      <c r="K192" s="47" t="e">
        <f>IF(AND(T192&gt;=設定!$C$12,W192&gt;=O192),I192*(1+設定!$F$12),IF(AND(T192&gt;=設定!$C$13,W192&lt;O192),I192*(1+設定!$F$13),IF(AND(T192&lt;設定!$C$14,U192&gt;=設定!$E$14),I192*(1+設定!$F$14),IF(AND(T192&lt;設定!$C$15,U192&lt;設定!$E$15),I192*(1+設定!$F$15),"除外"))))</f>
        <v>#VALUE!</v>
      </c>
      <c r="L192" s="58" t="e">
        <f ca="1">IF(消化率!$I$5&lt;1,K192*消化率!$I$5,IF(U192*V192/(K192*消化率!$I$5)&gt;O192,K192*消化率!$I$5,M192))</f>
        <v>#DIV/0!</v>
      </c>
      <c r="M192" s="58" t="e">
        <f t="shared" si="25"/>
        <v>#VALUE!</v>
      </c>
      <c r="N192" s="58" t="e">
        <f ca="1">IF(ROUNDUP(IF(IF(IF(AND(設定!$D$8&lt;=L192,設定!$D$8&lt;J192),設定!$D$8,IF(AND(J192&lt;=L192,J192&lt;設定!$D$8),J192,IF(AND(L192&lt;=J192,J192&lt;設定!$D$8),J192,L192)))=0,設定!$D$8,IF(AND(設定!$D$8&lt;=L192,設定!$D$8&lt;J192),設定!$D$8,IF(AND(J192&lt;=L192,J192&lt;設定!$D$8),J192,IF(AND(L192&lt;=J192,J192&lt;設定!$D$8),J192,L192))))&lt;=H192,H192+1,IF(IF(AND(設定!$D$8&lt;=L192,設定!$D$8&lt;J192),設定!$D$8,IF(AND(J192&lt;=L192,J192&lt;設定!$D$8),J192,IF(AND(L192&lt;=J192,J192&lt;設定!$D$8),J192,L192)))=0,設定!$D$8,IF(AND(設定!$D$8&lt;=L192,設定!$D$8&lt;J192),設定!$D$8,IF(AND(J192&lt;=L192,J192&lt;設定!$D$8),J192,IF(AND(L192&lt;=J192,J192&lt;設定!$D$8),J192,L192))))),0)&gt;40,ROUNDUP(IF(IF(IF(AND(設定!$D$8&lt;=L192,設定!$D$8&lt;J192),設定!$D$8,IF(AND(J192&lt;=L192,J192&lt;設定!$D$8),J192,IF(AND(L192&lt;=J192,J192&lt;設定!$D$8),J192,L192)))=0,設定!$D$8,IF(AND(設定!$D$8&lt;=L192,設定!$D$8&lt;J192),設定!$D$8,IF(AND(J192&lt;=L192,J192&lt;設定!$D$8),J192,IF(AND(L192&lt;=J192,J192&lt;設定!$D$8),J192,L192))))&lt;=H192,H192+1,IF(IF(AND(設定!$D$8&lt;=L192,設定!$D$8&lt;J192),設定!$D$8,IF(AND(J192&lt;=L192,J192&lt;設定!$D$8),J192,IF(AND(L192&lt;=J192,J192&lt;設定!$D$8),J192,L192)))=0,設定!$D$8,IF(AND(設定!$D$8&lt;=L192,設定!$D$8&lt;J192),設定!$D$8,IF(AND(J192&lt;=L192,J192&lt;設定!$D$8),J192,IF(AND(L192&lt;=J192,J192&lt;設定!$D$8),J192,L192))))),0),40)</f>
        <v>#DIV/0!</v>
      </c>
      <c r="O192" s="55">
        <f>IF(G192="標準",設定!$C$4,G192)</f>
        <v>5</v>
      </c>
      <c r="P192" s="45">
        <f t="shared" si="26"/>
        <v>0</v>
      </c>
      <c r="Q192" s="14">
        <f t="shared" si="27"/>
        <v>0</v>
      </c>
      <c r="R192" s="23">
        <f t="shared" si="35"/>
        <v>0</v>
      </c>
      <c r="S192" s="12">
        <f t="shared" si="28"/>
        <v>0</v>
      </c>
      <c r="T192" s="23">
        <f t="shared" si="29"/>
        <v>0</v>
      </c>
      <c r="U192" s="13">
        <f t="shared" si="30"/>
        <v>0</v>
      </c>
      <c r="V192" s="104" t="str">
        <f>INDEX(商品!Q:Q,MATCH(キーワード!D192,商品!D:D,0),1)</f>
        <v>-</v>
      </c>
      <c r="W192" s="15">
        <f t="shared" si="31"/>
        <v>0</v>
      </c>
      <c r="X192" s="22">
        <f>SUMIFS(当月ワード!$J$3:$J$1000,当月ワード!$D$3:$D$1000,キーワード!$D192,当月ワード!$E$3:$E$1000,キーワード!$F192)</f>
        <v>0</v>
      </c>
      <c r="Y192" s="23">
        <f>SUMIFS(前月ワード!$J$3:$J$1000,前月ワード!$D$3:$D$1000,キーワード!$D192,前月ワード!$E$3:$E$1000,キーワード!$F192)</f>
        <v>0</v>
      </c>
      <c r="Z192" s="23">
        <f>SUMIFS(前々月ワード!$J$3:$J$1000,前々月ワード!$D$3:$D$1000,キーワード!$D192,前々月ワード!$E$3:$E$1000,キーワード!$F192)</f>
        <v>0</v>
      </c>
      <c r="AA192" s="22">
        <f>SUMIFS(当月ワード!$W$3:$W$1000,当月ワード!$D$3:$D$1000,キーワード!$D192,当月ワード!$E$3:$E$1000,キーワード!$F192)</f>
        <v>0</v>
      </c>
      <c r="AB192" s="23">
        <f>SUMIFS(前月ワード!$W$3:$W$1000,前月ワード!$D$3:$D$1000,キーワード!$D192,前月ワード!$E$3:$E$1000,キーワード!$F192)</f>
        <v>0</v>
      </c>
      <c r="AC192" s="23">
        <f>SUMIFS(前々月ワード!$W$3:$W$1000,前々月ワード!$D$3:$D$1000,キーワード!$D192,前々月ワード!$E$3:$E$1000,キーワード!$F192)</f>
        <v>0</v>
      </c>
      <c r="AD192" s="23">
        <f t="shared" si="32"/>
        <v>0</v>
      </c>
      <c r="AE192" s="23">
        <f t="shared" si="32"/>
        <v>0</v>
      </c>
      <c r="AF192" s="23">
        <f t="shared" si="32"/>
        <v>0</v>
      </c>
      <c r="AG192" s="22">
        <f>SUMIFS(当月ワード!$X$3:$X$1000,当月ワード!$D$3:$D$1000,キーワード!$D192,当月ワード!$E$3:$E$1000,キーワード!$F192)</f>
        <v>0</v>
      </c>
      <c r="AH192" s="23">
        <f>SUMIFS(前月ワード!$X$3:$X$1000,前月ワード!$D$3:$D$1000,キーワード!$D192,前月ワード!$E$3:$E$1000,キーワード!$F192)</f>
        <v>0</v>
      </c>
      <c r="AI192" s="23">
        <f>SUMIFS(前々月ワード!$X$3:$X$1000,前々月ワード!$D$3:$D$1000,キーワード!$D192,前々月ワード!$E$3:$E$1000,キーワード!$F192)</f>
        <v>0</v>
      </c>
      <c r="AJ192" s="22">
        <f>SUMIFS(当月ワード!$I$3:$I$1000,当月ワード!$D$3:$D$1000,キーワード!$D192,当月ワード!$E$3:$E$1000,キーワード!$F192)</f>
        <v>0</v>
      </c>
      <c r="AK192" s="23">
        <f>SUMIFS(前月ワード!$I$3:$I$1000,前月ワード!$D$3:$D$1000,キーワード!$D192,前月ワード!$E$3:$E$1000,キーワード!$F192)</f>
        <v>0</v>
      </c>
      <c r="AL192" s="23">
        <f>SUMIFS(前々月ワード!$I$3:$I$1000,前々月ワード!$D$3:$D$1000,キーワード!$D192,前々月ワード!$E$3:$E$1000,キーワード!$F192)</f>
        <v>0</v>
      </c>
      <c r="AM192" s="13">
        <f t="shared" si="33"/>
        <v>0</v>
      </c>
      <c r="AN192" s="13">
        <f t="shared" si="33"/>
        <v>0</v>
      </c>
      <c r="AO192" s="13">
        <f t="shared" si="33"/>
        <v>0</v>
      </c>
      <c r="AP192" s="16">
        <f t="shared" si="34"/>
        <v>0</v>
      </c>
      <c r="AQ192" s="16">
        <f t="shared" si="34"/>
        <v>0</v>
      </c>
      <c r="AR192" s="17">
        <f t="shared" si="34"/>
        <v>0</v>
      </c>
    </row>
    <row r="193" spans="3:44" ht="36.65" customHeight="1">
      <c r="C193" s="20">
        <v>188</v>
      </c>
      <c r="D193" s="53">
        <f>現状ワード設定!B190</f>
        <v>0</v>
      </c>
      <c r="E193" s="26" t="str">
        <f>IFERROR(_xlfn.XLOOKUP($D193,現状商品設定!B:B,現状商品設定!C:C,"-"),"-")</f>
        <v>-</v>
      </c>
      <c r="F193" s="56">
        <f>現状ワード設定!G190</f>
        <v>0</v>
      </c>
      <c r="G193" s="60" t="s">
        <v>46</v>
      </c>
      <c r="H193" s="47" t="str">
        <f>IFERROR(_xlfn.XLOOKUP(D193,商品!$D:$D,商品!$H:$H),"")</f>
        <v/>
      </c>
      <c r="I193" s="50" t="str">
        <f>IFERROR(_xlfn.XLOOKUP(D193&amp;F193,現状ワード設定!J:J,現状ワード設定!H:H),"")</f>
        <v/>
      </c>
      <c r="J193" s="47" t="str">
        <f>IFERROR(_xlfn.XLOOKUP(D193&amp;F193,現状ワード設定!J:J,現状ワード設定!I:I),"")</f>
        <v/>
      </c>
      <c r="K193" s="47" t="e">
        <f>IF(AND(T193&gt;=設定!$C$12,W193&gt;=O193),I193*(1+設定!$F$12),IF(AND(T193&gt;=設定!$C$13,W193&lt;O193),I193*(1+設定!$F$13),IF(AND(T193&lt;設定!$C$14,U193&gt;=設定!$E$14),I193*(1+設定!$F$14),IF(AND(T193&lt;設定!$C$15,U193&lt;設定!$E$15),I193*(1+設定!$F$15),"除外"))))</f>
        <v>#VALUE!</v>
      </c>
      <c r="L193" s="58" t="e">
        <f ca="1">IF(消化率!$I$5&lt;1,K193*消化率!$I$5,IF(U193*V193/(K193*消化率!$I$5)&gt;O193,K193*消化率!$I$5,M193))</f>
        <v>#DIV/0!</v>
      </c>
      <c r="M193" s="58" t="e">
        <f t="shared" si="25"/>
        <v>#VALUE!</v>
      </c>
      <c r="N193" s="58" t="e">
        <f ca="1">IF(ROUNDUP(IF(IF(IF(AND(設定!$D$8&lt;=L193,設定!$D$8&lt;J193),設定!$D$8,IF(AND(J193&lt;=L193,J193&lt;設定!$D$8),J193,IF(AND(L193&lt;=J193,J193&lt;設定!$D$8),J193,L193)))=0,設定!$D$8,IF(AND(設定!$D$8&lt;=L193,設定!$D$8&lt;J193),設定!$D$8,IF(AND(J193&lt;=L193,J193&lt;設定!$D$8),J193,IF(AND(L193&lt;=J193,J193&lt;設定!$D$8),J193,L193))))&lt;=H193,H193+1,IF(IF(AND(設定!$D$8&lt;=L193,設定!$D$8&lt;J193),設定!$D$8,IF(AND(J193&lt;=L193,J193&lt;設定!$D$8),J193,IF(AND(L193&lt;=J193,J193&lt;設定!$D$8),J193,L193)))=0,設定!$D$8,IF(AND(設定!$D$8&lt;=L193,設定!$D$8&lt;J193),設定!$D$8,IF(AND(J193&lt;=L193,J193&lt;設定!$D$8),J193,IF(AND(L193&lt;=J193,J193&lt;設定!$D$8),J193,L193))))),0)&gt;40,ROUNDUP(IF(IF(IF(AND(設定!$D$8&lt;=L193,設定!$D$8&lt;J193),設定!$D$8,IF(AND(J193&lt;=L193,J193&lt;設定!$D$8),J193,IF(AND(L193&lt;=J193,J193&lt;設定!$D$8),J193,L193)))=0,設定!$D$8,IF(AND(設定!$D$8&lt;=L193,設定!$D$8&lt;J193),設定!$D$8,IF(AND(J193&lt;=L193,J193&lt;設定!$D$8),J193,IF(AND(L193&lt;=J193,J193&lt;設定!$D$8),J193,L193))))&lt;=H193,H193+1,IF(IF(AND(設定!$D$8&lt;=L193,設定!$D$8&lt;J193),設定!$D$8,IF(AND(J193&lt;=L193,J193&lt;設定!$D$8),J193,IF(AND(L193&lt;=J193,J193&lt;設定!$D$8),J193,L193)))=0,設定!$D$8,IF(AND(設定!$D$8&lt;=L193,設定!$D$8&lt;J193),設定!$D$8,IF(AND(J193&lt;=L193,J193&lt;設定!$D$8),J193,IF(AND(L193&lt;=J193,J193&lt;設定!$D$8),J193,L193))))),0),40)</f>
        <v>#DIV/0!</v>
      </c>
      <c r="O193" s="55">
        <f>IF(G193="標準",設定!$C$4,G193)</f>
        <v>5</v>
      </c>
      <c r="P193" s="45">
        <f t="shared" si="26"/>
        <v>0</v>
      </c>
      <c r="Q193" s="14">
        <f t="shared" si="27"/>
        <v>0</v>
      </c>
      <c r="R193" s="23">
        <f t="shared" si="35"/>
        <v>0</v>
      </c>
      <c r="S193" s="12">
        <f t="shared" si="28"/>
        <v>0</v>
      </c>
      <c r="T193" s="23">
        <f t="shared" si="29"/>
        <v>0</v>
      </c>
      <c r="U193" s="13">
        <f t="shared" si="30"/>
        <v>0</v>
      </c>
      <c r="V193" s="104" t="str">
        <f>INDEX(商品!Q:Q,MATCH(キーワード!D193,商品!D:D,0),1)</f>
        <v>-</v>
      </c>
      <c r="W193" s="15">
        <f t="shared" si="31"/>
        <v>0</v>
      </c>
      <c r="X193" s="22">
        <f>SUMIFS(当月ワード!$J$3:$J$1000,当月ワード!$D$3:$D$1000,キーワード!$D193,当月ワード!$E$3:$E$1000,キーワード!$F193)</f>
        <v>0</v>
      </c>
      <c r="Y193" s="23">
        <f>SUMIFS(前月ワード!$J$3:$J$1000,前月ワード!$D$3:$D$1000,キーワード!$D193,前月ワード!$E$3:$E$1000,キーワード!$F193)</f>
        <v>0</v>
      </c>
      <c r="Z193" s="23">
        <f>SUMIFS(前々月ワード!$J$3:$J$1000,前々月ワード!$D$3:$D$1000,キーワード!$D193,前々月ワード!$E$3:$E$1000,キーワード!$F193)</f>
        <v>0</v>
      </c>
      <c r="AA193" s="22">
        <f>SUMIFS(当月ワード!$W$3:$W$1000,当月ワード!$D$3:$D$1000,キーワード!$D193,当月ワード!$E$3:$E$1000,キーワード!$F193)</f>
        <v>0</v>
      </c>
      <c r="AB193" s="23">
        <f>SUMIFS(前月ワード!$W$3:$W$1000,前月ワード!$D$3:$D$1000,キーワード!$D193,前月ワード!$E$3:$E$1000,キーワード!$F193)</f>
        <v>0</v>
      </c>
      <c r="AC193" s="23">
        <f>SUMIFS(前々月ワード!$W$3:$W$1000,前々月ワード!$D$3:$D$1000,キーワード!$D193,前々月ワード!$E$3:$E$1000,キーワード!$F193)</f>
        <v>0</v>
      </c>
      <c r="AD193" s="23">
        <f t="shared" si="32"/>
        <v>0</v>
      </c>
      <c r="AE193" s="23">
        <f t="shared" si="32"/>
        <v>0</v>
      </c>
      <c r="AF193" s="23">
        <f t="shared" si="32"/>
        <v>0</v>
      </c>
      <c r="AG193" s="22">
        <f>SUMIFS(当月ワード!$X$3:$X$1000,当月ワード!$D$3:$D$1000,キーワード!$D193,当月ワード!$E$3:$E$1000,キーワード!$F193)</f>
        <v>0</v>
      </c>
      <c r="AH193" s="23">
        <f>SUMIFS(前月ワード!$X$3:$X$1000,前月ワード!$D$3:$D$1000,キーワード!$D193,前月ワード!$E$3:$E$1000,キーワード!$F193)</f>
        <v>0</v>
      </c>
      <c r="AI193" s="23">
        <f>SUMIFS(前々月ワード!$X$3:$X$1000,前々月ワード!$D$3:$D$1000,キーワード!$D193,前々月ワード!$E$3:$E$1000,キーワード!$F193)</f>
        <v>0</v>
      </c>
      <c r="AJ193" s="22">
        <f>SUMIFS(当月ワード!$I$3:$I$1000,当月ワード!$D$3:$D$1000,キーワード!$D193,当月ワード!$E$3:$E$1000,キーワード!$F193)</f>
        <v>0</v>
      </c>
      <c r="AK193" s="23">
        <f>SUMIFS(前月ワード!$I$3:$I$1000,前月ワード!$D$3:$D$1000,キーワード!$D193,前月ワード!$E$3:$E$1000,キーワード!$F193)</f>
        <v>0</v>
      </c>
      <c r="AL193" s="23">
        <f>SUMIFS(前々月ワード!$I$3:$I$1000,前々月ワード!$D$3:$D$1000,キーワード!$D193,前々月ワード!$E$3:$E$1000,キーワード!$F193)</f>
        <v>0</v>
      </c>
      <c r="AM193" s="13">
        <f t="shared" si="33"/>
        <v>0</v>
      </c>
      <c r="AN193" s="13">
        <f t="shared" si="33"/>
        <v>0</v>
      </c>
      <c r="AO193" s="13">
        <f t="shared" si="33"/>
        <v>0</v>
      </c>
      <c r="AP193" s="16">
        <f t="shared" si="34"/>
        <v>0</v>
      </c>
      <c r="AQ193" s="16">
        <f t="shared" si="34"/>
        <v>0</v>
      </c>
      <c r="AR193" s="17">
        <f t="shared" si="34"/>
        <v>0</v>
      </c>
    </row>
    <row r="194" spans="3:44" ht="36.65" customHeight="1">
      <c r="C194" s="20">
        <v>189</v>
      </c>
      <c r="D194" s="53">
        <f>現状ワード設定!B191</f>
        <v>0</v>
      </c>
      <c r="E194" s="26" t="str">
        <f>IFERROR(_xlfn.XLOOKUP($D194,現状商品設定!B:B,現状商品設定!C:C,"-"),"-")</f>
        <v>-</v>
      </c>
      <c r="F194" s="56">
        <f>現状ワード設定!G191</f>
        <v>0</v>
      </c>
      <c r="G194" s="60" t="s">
        <v>46</v>
      </c>
      <c r="H194" s="47" t="str">
        <f>IFERROR(_xlfn.XLOOKUP(D194,商品!$D:$D,商品!$H:$H),"")</f>
        <v/>
      </c>
      <c r="I194" s="50" t="str">
        <f>IFERROR(_xlfn.XLOOKUP(D194&amp;F194,現状ワード設定!J:J,現状ワード設定!H:H),"")</f>
        <v/>
      </c>
      <c r="J194" s="47" t="str">
        <f>IFERROR(_xlfn.XLOOKUP(D194&amp;F194,現状ワード設定!J:J,現状ワード設定!I:I),"")</f>
        <v/>
      </c>
      <c r="K194" s="47" t="e">
        <f>IF(AND(T194&gt;=設定!$C$12,W194&gt;=O194),I194*(1+設定!$F$12),IF(AND(T194&gt;=設定!$C$13,W194&lt;O194),I194*(1+設定!$F$13),IF(AND(T194&lt;設定!$C$14,U194&gt;=設定!$E$14),I194*(1+設定!$F$14),IF(AND(T194&lt;設定!$C$15,U194&lt;設定!$E$15),I194*(1+設定!$F$15),"除外"))))</f>
        <v>#VALUE!</v>
      </c>
      <c r="L194" s="58" t="e">
        <f ca="1">IF(消化率!$I$5&lt;1,K194*消化率!$I$5,IF(U194*V194/(K194*消化率!$I$5)&gt;O194,K194*消化率!$I$5,M194))</f>
        <v>#DIV/0!</v>
      </c>
      <c r="M194" s="58" t="e">
        <f t="shared" si="25"/>
        <v>#VALUE!</v>
      </c>
      <c r="N194" s="58" t="e">
        <f ca="1">IF(ROUNDUP(IF(IF(IF(AND(設定!$D$8&lt;=L194,設定!$D$8&lt;J194),設定!$D$8,IF(AND(J194&lt;=L194,J194&lt;設定!$D$8),J194,IF(AND(L194&lt;=J194,J194&lt;設定!$D$8),J194,L194)))=0,設定!$D$8,IF(AND(設定!$D$8&lt;=L194,設定!$D$8&lt;J194),設定!$D$8,IF(AND(J194&lt;=L194,J194&lt;設定!$D$8),J194,IF(AND(L194&lt;=J194,J194&lt;設定!$D$8),J194,L194))))&lt;=H194,H194+1,IF(IF(AND(設定!$D$8&lt;=L194,設定!$D$8&lt;J194),設定!$D$8,IF(AND(J194&lt;=L194,J194&lt;設定!$D$8),J194,IF(AND(L194&lt;=J194,J194&lt;設定!$D$8),J194,L194)))=0,設定!$D$8,IF(AND(設定!$D$8&lt;=L194,設定!$D$8&lt;J194),設定!$D$8,IF(AND(J194&lt;=L194,J194&lt;設定!$D$8),J194,IF(AND(L194&lt;=J194,J194&lt;設定!$D$8),J194,L194))))),0)&gt;40,ROUNDUP(IF(IF(IF(AND(設定!$D$8&lt;=L194,設定!$D$8&lt;J194),設定!$D$8,IF(AND(J194&lt;=L194,J194&lt;設定!$D$8),J194,IF(AND(L194&lt;=J194,J194&lt;設定!$D$8),J194,L194)))=0,設定!$D$8,IF(AND(設定!$D$8&lt;=L194,設定!$D$8&lt;J194),設定!$D$8,IF(AND(J194&lt;=L194,J194&lt;設定!$D$8),J194,IF(AND(L194&lt;=J194,J194&lt;設定!$D$8),J194,L194))))&lt;=H194,H194+1,IF(IF(AND(設定!$D$8&lt;=L194,設定!$D$8&lt;J194),設定!$D$8,IF(AND(J194&lt;=L194,J194&lt;設定!$D$8),J194,IF(AND(L194&lt;=J194,J194&lt;設定!$D$8),J194,L194)))=0,設定!$D$8,IF(AND(設定!$D$8&lt;=L194,設定!$D$8&lt;J194),設定!$D$8,IF(AND(J194&lt;=L194,J194&lt;設定!$D$8),J194,IF(AND(L194&lt;=J194,J194&lt;設定!$D$8),J194,L194))))),0),40)</f>
        <v>#DIV/0!</v>
      </c>
      <c r="O194" s="55">
        <f>IF(G194="標準",設定!$C$4,G194)</f>
        <v>5</v>
      </c>
      <c r="P194" s="45">
        <f t="shared" si="26"/>
        <v>0</v>
      </c>
      <c r="Q194" s="14">
        <f t="shared" si="27"/>
        <v>0</v>
      </c>
      <c r="R194" s="23">
        <f t="shared" si="35"/>
        <v>0</v>
      </c>
      <c r="S194" s="12">
        <f t="shared" si="28"/>
        <v>0</v>
      </c>
      <c r="T194" s="23">
        <f t="shared" si="29"/>
        <v>0</v>
      </c>
      <c r="U194" s="13">
        <f t="shared" si="30"/>
        <v>0</v>
      </c>
      <c r="V194" s="104" t="str">
        <f>INDEX(商品!Q:Q,MATCH(キーワード!D194,商品!D:D,0),1)</f>
        <v>-</v>
      </c>
      <c r="W194" s="15">
        <f t="shared" si="31"/>
        <v>0</v>
      </c>
      <c r="X194" s="22">
        <f>SUMIFS(当月ワード!$J$3:$J$1000,当月ワード!$D$3:$D$1000,キーワード!$D194,当月ワード!$E$3:$E$1000,キーワード!$F194)</f>
        <v>0</v>
      </c>
      <c r="Y194" s="23">
        <f>SUMIFS(前月ワード!$J$3:$J$1000,前月ワード!$D$3:$D$1000,キーワード!$D194,前月ワード!$E$3:$E$1000,キーワード!$F194)</f>
        <v>0</v>
      </c>
      <c r="Z194" s="23">
        <f>SUMIFS(前々月ワード!$J$3:$J$1000,前々月ワード!$D$3:$D$1000,キーワード!$D194,前々月ワード!$E$3:$E$1000,キーワード!$F194)</f>
        <v>0</v>
      </c>
      <c r="AA194" s="22">
        <f>SUMIFS(当月ワード!$W$3:$W$1000,当月ワード!$D$3:$D$1000,キーワード!$D194,当月ワード!$E$3:$E$1000,キーワード!$F194)</f>
        <v>0</v>
      </c>
      <c r="AB194" s="23">
        <f>SUMIFS(前月ワード!$W$3:$W$1000,前月ワード!$D$3:$D$1000,キーワード!$D194,前月ワード!$E$3:$E$1000,キーワード!$F194)</f>
        <v>0</v>
      </c>
      <c r="AC194" s="23">
        <f>SUMIFS(前々月ワード!$W$3:$W$1000,前々月ワード!$D$3:$D$1000,キーワード!$D194,前々月ワード!$E$3:$E$1000,キーワード!$F194)</f>
        <v>0</v>
      </c>
      <c r="AD194" s="23">
        <f t="shared" si="32"/>
        <v>0</v>
      </c>
      <c r="AE194" s="23">
        <f t="shared" si="32"/>
        <v>0</v>
      </c>
      <c r="AF194" s="23">
        <f t="shared" si="32"/>
        <v>0</v>
      </c>
      <c r="AG194" s="22">
        <f>SUMIFS(当月ワード!$X$3:$X$1000,当月ワード!$D$3:$D$1000,キーワード!$D194,当月ワード!$E$3:$E$1000,キーワード!$F194)</f>
        <v>0</v>
      </c>
      <c r="AH194" s="23">
        <f>SUMIFS(前月ワード!$X$3:$X$1000,前月ワード!$D$3:$D$1000,キーワード!$D194,前月ワード!$E$3:$E$1000,キーワード!$F194)</f>
        <v>0</v>
      </c>
      <c r="AI194" s="23">
        <f>SUMIFS(前々月ワード!$X$3:$X$1000,前々月ワード!$D$3:$D$1000,キーワード!$D194,前々月ワード!$E$3:$E$1000,キーワード!$F194)</f>
        <v>0</v>
      </c>
      <c r="AJ194" s="22">
        <f>SUMIFS(当月ワード!$I$3:$I$1000,当月ワード!$D$3:$D$1000,キーワード!$D194,当月ワード!$E$3:$E$1000,キーワード!$F194)</f>
        <v>0</v>
      </c>
      <c r="AK194" s="23">
        <f>SUMIFS(前月ワード!$I$3:$I$1000,前月ワード!$D$3:$D$1000,キーワード!$D194,前月ワード!$E$3:$E$1000,キーワード!$F194)</f>
        <v>0</v>
      </c>
      <c r="AL194" s="23">
        <f>SUMIFS(前々月ワード!$I$3:$I$1000,前々月ワード!$D$3:$D$1000,キーワード!$D194,前々月ワード!$E$3:$E$1000,キーワード!$F194)</f>
        <v>0</v>
      </c>
      <c r="AM194" s="13">
        <f t="shared" si="33"/>
        <v>0</v>
      </c>
      <c r="AN194" s="13">
        <f t="shared" si="33"/>
        <v>0</v>
      </c>
      <c r="AO194" s="13">
        <f t="shared" si="33"/>
        <v>0</v>
      </c>
      <c r="AP194" s="16">
        <f t="shared" si="34"/>
        <v>0</v>
      </c>
      <c r="AQ194" s="16">
        <f t="shared" si="34"/>
        <v>0</v>
      </c>
      <c r="AR194" s="17">
        <f t="shared" si="34"/>
        <v>0</v>
      </c>
    </row>
    <row r="195" spans="3:44" ht="36.65" customHeight="1">
      <c r="C195" s="20">
        <v>190</v>
      </c>
      <c r="D195" s="53">
        <f>現状ワード設定!B192</f>
        <v>0</v>
      </c>
      <c r="E195" s="26" t="str">
        <f>IFERROR(_xlfn.XLOOKUP($D195,現状商品設定!B:B,現状商品設定!C:C,"-"),"-")</f>
        <v>-</v>
      </c>
      <c r="F195" s="56">
        <f>現状ワード設定!G192</f>
        <v>0</v>
      </c>
      <c r="G195" s="60" t="s">
        <v>46</v>
      </c>
      <c r="H195" s="47" t="str">
        <f>IFERROR(_xlfn.XLOOKUP(D195,商品!$D:$D,商品!$H:$H),"")</f>
        <v/>
      </c>
      <c r="I195" s="50" t="str">
        <f>IFERROR(_xlfn.XLOOKUP(D195&amp;F195,現状ワード設定!J:J,現状ワード設定!H:H),"")</f>
        <v/>
      </c>
      <c r="J195" s="47" t="str">
        <f>IFERROR(_xlfn.XLOOKUP(D195&amp;F195,現状ワード設定!J:J,現状ワード設定!I:I),"")</f>
        <v/>
      </c>
      <c r="K195" s="47" t="e">
        <f>IF(AND(T195&gt;=設定!$C$12,W195&gt;=O195),I195*(1+設定!$F$12),IF(AND(T195&gt;=設定!$C$13,W195&lt;O195),I195*(1+設定!$F$13),IF(AND(T195&lt;設定!$C$14,U195&gt;=設定!$E$14),I195*(1+設定!$F$14),IF(AND(T195&lt;設定!$C$15,U195&lt;設定!$E$15),I195*(1+設定!$F$15),"除外"))))</f>
        <v>#VALUE!</v>
      </c>
      <c r="L195" s="58" t="e">
        <f ca="1">IF(消化率!$I$5&lt;1,K195*消化率!$I$5,IF(U195*V195/(K195*消化率!$I$5)&gt;O195,K195*消化率!$I$5,M195))</f>
        <v>#DIV/0!</v>
      </c>
      <c r="M195" s="58" t="e">
        <f t="shared" si="25"/>
        <v>#VALUE!</v>
      </c>
      <c r="N195" s="58" t="e">
        <f ca="1">IF(ROUNDUP(IF(IF(IF(AND(設定!$D$8&lt;=L195,設定!$D$8&lt;J195),設定!$D$8,IF(AND(J195&lt;=L195,J195&lt;設定!$D$8),J195,IF(AND(L195&lt;=J195,J195&lt;設定!$D$8),J195,L195)))=0,設定!$D$8,IF(AND(設定!$D$8&lt;=L195,設定!$D$8&lt;J195),設定!$D$8,IF(AND(J195&lt;=L195,J195&lt;設定!$D$8),J195,IF(AND(L195&lt;=J195,J195&lt;設定!$D$8),J195,L195))))&lt;=H195,H195+1,IF(IF(AND(設定!$D$8&lt;=L195,設定!$D$8&lt;J195),設定!$D$8,IF(AND(J195&lt;=L195,J195&lt;設定!$D$8),J195,IF(AND(L195&lt;=J195,J195&lt;設定!$D$8),J195,L195)))=0,設定!$D$8,IF(AND(設定!$D$8&lt;=L195,設定!$D$8&lt;J195),設定!$D$8,IF(AND(J195&lt;=L195,J195&lt;設定!$D$8),J195,IF(AND(L195&lt;=J195,J195&lt;設定!$D$8),J195,L195))))),0)&gt;40,ROUNDUP(IF(IF(IF(AND(設定!$D$8&lt;=L195,設定!$D$8&lt;J195),設定!$D$8,IF(AND(J195&lt;=L195,J195&lt;設定!$D$8),J195,IF(AND(L195&lt;=J195,J195&lt;設定!$D$8),J195,L195)))=0,設定!$D$8,IF(AND(設定!$D$8&lt;=L195,設定!$D$8&lt;J195),設定!$D$8,IF(AND(J195&lt;=L195,J195&lt;設定!$D$8),J195,IF(AND(L195&lt;=J195,J195&lt;設定!$D$8),J195,L195))))&lt;=H195,H195+1,IF(IF(AND(設定!$D$8&lt;=L195,設定!$D$8&lt;J195),設定!$D$8,IF(AND(J195&lt;=L195,J195&lt;設定!$D$8),J195,IF(AND(L195&lt;=J195,J195&lt;設定!$D$8),J195,L195)))=0,設定!$D$8,IF(AND(設定!$D$8&lt;=L195,設定!$D$8&lt;J195),設定!$D$8,IF(AND(J195&lt;=L195,J195&lt;設定!$D$8),J195,IF(AND(L195&lt;=J195,J195&lt;設定!$D$8),J195,L195))))),0),40)</f>
        <v>#DIV/0!</v>
      </c>
      <c r="O195" s="55">
        <f>IF(G195="標準",設定!$C$4,G195)</f>
        <v>5</v>
      </c>
      <c r="P195" s="45">
        <f t="shared" si="26"/>
        <v>0</v>
      </c>
      <c r="Q195" s="14">
        <f t="shared" si="27"/>
        <v>0</v>
      </c>
      <c r="R195" s="23">
        <f t="shared" si="35"/>
        <v>0</v>
      </c>
      <c r="S195" s="12">
        <f t="shared" si="28"/>
        <v>0</v>
      </c>
      <c r="T195" s="23">
        <f t="shared" si="29"/>
        <v>0</v>
      </c>
      <c r="U195" s="13">
        <f t="shared" si="30"/>
        <v>0</v>
      </c>
      <c r="V195" s="104" t="str">
        <f>INDEX(商品!Q:Q,MATCH(キーワード!D195,商品!D:D,0),1)</f>
        <v>-</v>
      </c>
      <c r="W195" s="15">
        <f t="shared" si="31"/>
        <v>0</v>
      </c>
      <c r="X195" s="22">
        <f>SUMIFS(当月ワード!$J$3:$J$1000,当月ワード!$D$3:$D$1000,キーワード!$D195,当月ワード!$E$3:$E$1000,キーワード!$F195)</f>
        <v>0</v>
      </c>
      <c r="Y195" s="23">
        <f>SUMIFS(前月ワード!$J$3:$J$1000,前月ワード!$D$3:$D$1000,キーワード!$D195,前月ワード!$E$3:$E$1000,キーワード!$F195)</f>
        <v>0</v>
      </c>
      <c r="Z195" s="23">
        <f>SUMIFS(前々月ワード!$J$3:$J$1000,前々月ワード!$D$3:$D$1000,キーワード!$D195,前々月ワード!$E$3:$E$1000,キーワード!$F195)</f>
        <v>0</v>
      </c>
      <c r="AA195" s="22">
        <f>SUMIFS(当月ワード!$W$3:$W$1000,当月ワード!$D$3:$D$1000,キーワード!$D195,当月ワード!$E$3:$E$1000,キーワード!$F195)</f>
        <v>0</v>
      </c>
      <c r="AB195" s="23">
        <f>SUMIFS(前月ワード!$W$3:$W$1000,前月ワード!$D$3:$D$1000,キーワード!$D195,前月ワード!$E$3:$E$1000,キーワード!$F195)</f>
        <v>0</v>
      </c>
      <c r="AC195" s="23">
        <f>SUMIFS(前々月ワード!$W$3:$W$1000,前々月ワード!$D$3:$D$1000,キーワード!$D195,前々月ワード!$E$3:$E$1000,キーワード!$F195)</f>
        <v>0</v>
      </c>
      <c r="AD195" s="23">
        <f t="shared" si="32"/>
        <v>0</v>
      </c>
      <c r="AE195" s="23">
        <f t="shared" si="32"/>
        <v>0</v>
      </c>
      <c r="AF195" s="23">
        <f t="shared" si="32"/>
        <v>0</v>
      </c>
      <c r="AG195" s="22">
        <f>SUMIFS(当月ワード!$X$3:$X$1000,当月ワード!$D$3:$D$1000,キーワード!$D195,当月ワード!$E$3:$E$1000,キーワード!$F195)</f>
        <v>0</v>
      </c>
      <c r="AH195" s="23">
        <f>SUMIFS(前月ワード!$X$3:$X$1000,前月ワード!$D$3:$D$1000,キーワード!$D195,前月ワード!$E$3:$E$1000,キーワード!$F195)</f>
        <v>0</v>
      </c>
      <c r="AI195" s="23">
        <f>SUMIFS(前々月ワード!$X$3:$X$1000,前々月ワード!$D$3:$D$1000,キーワード!$D195,前々月ワード!$E$3:$E$1000,キーワード!$F195)</f>
        <v>0</v>
      </c>
      <c r="AJ195" s="22">
        <f>SUMIFS(当月ワード!$I$3:$I$1000,当月ワード!$D$3:$D$1000,キーワード!$D195,当月ワード!$E$3:$E$1000,キーワード!$F195)</f>
        <v>0</v>
      </c>
      <c r="AK195" s="23">
        <f>SUMIFS(前月ワード!$I$3:$I$1000,前月ワード!$D$3:$D$1000,キーワード!$D195,前月ワード!$E$3:$E$1000,キーワード!$F195)</f>
        <v>0</v>
      </c>
      <c r="AL195" s="23">
        <f>SUMIFS(前々月ワード!$I$3:$I$1000,前々月ワード!$D$3:$D$1000,キーワード!$D195,前々月ワード!$E$3:$E$1000,キーワード!$F195)</f>
        <v>0</v>
      </c>
      <c r="AM195" s="13">
        <f t="shared" si="33"/>
        <v>0</v>
      </c>
      <c r="AN195" s="13">
        <f t="shared" si="33"/>
        <v>0</v>
      </c>
      <c r="AO195" s="13">
        <f t="shared" si="33"/>
        <v>0</v>
      </c>
      <c r="AP195" s="16">
        <f t="shared" si="34"/>
        <v>0</v>
      </c>
      <c r="AQ195" s="16">
        <f t="shared" si="34"/>
        <v>0</v>
      </c>
      <c r="AR195" s="17">
        <f t="shared" si="34"/>
        <v>0</v>
      </c>
    </row>
    <row r="196" spans="3:44" ht="36.65" customHeight="1">
      <c r="C196" s="20">
        <v>191</v>
      </c>
      <c r="D196" s="53">
        <f>現状ワード設定!B193</f>
        <v>0</v>
      </c>
      <c r="E196" s="26" t="str">
        <f>IFERROR(_xlfn.XLOOKUP($D196,現状商品設定!B:B,現状商品設定!C:C,"-"),"-")</f>
        <v>-</v>
      </c>
      <c r="F196" s="56">
        <f>現状ワード設定!G193</f>
        <v>0</v>
      </c>
      <c r="G196" s="60" t="s">
        <v>46</v>
      </c>
      <c r="H196" s="47" t="str">
        <f>IFERROR(_xlfn.XLOOKUP(D196,商品!$D:$D,商品!$H:$H),"")</f>
        <v/>
      </c>
      <c r="I196" s="50" t="str">
        <f>IFERROR(_xlfn.XLOOKUP(D196&amp;F196,現状ワード設定!J:J,現状ワード設定!H:H),"")</f>
        <v/>
      </c>
      <c r="J196" s="47" t="str">
        <f>IFERROR(_xlfn.XLOOKUP(D196&amp;F196,現状ワード設定!J:J,現状ワード設定!I:I),"")</f>
        <v/>
      </c>
      <c r="K196" s="47" t="e">
        <f>IF(AND(T196&gt;=設定!$C$12,W196&gt;=O196),I196*(1+設定!$F$12),IF(AND(T196&gt;=設定!$C$13,W196&lt;O196),I196*(1+設定!$F$13),IF(AND(T196&lt;設定!$C$14,U196&gt;=設定!$E$14),I196*(1+設定!$F$14),IF(AND(T196&lt;設定!$C$15,U196&lt;設定!$E$15),I196*(1+設定!$F$15),"除外"))))</f>
        <v>#VALUE!</v>
      </c>
      <c r="L196" s="58" t="e">
        <f ca="1">IF(消化率!$I$5&lt;1,K196*消化率!$I$5,IF(U196*V196/(K196*消化率!$I$5)&gt;O196,K196*消化率!$I$5,M196))</f>
        <v>#DIV/0!</v>
      </c>
      <c r="M196" s="58" t="e">
        <f t="shared" si="25"/>
        <v>#VALUE!</v>
      </c>
      <c r="N196" s="58" t="e">
        <f ca="1">IF(ROUNDUP(IF(IF(IF(AND(設定!$D$8&lt;=L196,設定!$D$8&lt;J196),設定!$D$8,IF(AND(J196&lt;=L196,J196&lt;設定!$D$8),J196,IF(AND(L196&lt;=J196,J196&lt;設定!$D$8),J196,L196)))=0,設定!$D$8,IF(AND(設定!$D$8&lt;=L196,設定!$D$8&lt;J196),設定!$D$8,IF(AND(J196&lt;=L196,J196&lt;設定!$D$8),J196,IF(AND(L196&lt;=J196,J196&lt;設定!$D$8),J196,L196))))&lt;=H196,H196+1,IF(IF(AND(設定!$D$8&lt;=L196,設定!$D$8&lt;J196),設定!$D$8,IF(AND(J196&lt;=L196,J196&lt;設定!$D$8),J196,IF(AND(L196&lt;=J196,J196&lt;設定!$D$8),J196,L196)))=0,設定!$D$8,IF(AND(設定!$D$8&lt;=L196,設定!$D$8&lt;J196),設定!$D$8,IF(AND(J196&lt;=L196,J196&lt;設定!$D$8),J196,IF(AND(L196&lt;=J196,J196&lt;設定!$D$8),J196,L196))))),0)&gt;40,ROUNDUP(IF(IF(IF(AND(設定!$D$8&lt;=L196,設定!$D$8&lt;J196),設定!$D$8,IF(AND(J196&lt;=L196,J196&lt;設定!$D$8),J196,IF(AND(L196&lt;=J196,J196&lt;設定!$D$8),J196,L196)))=0,設定!$D$8,IF(AND(設定!$D$8&lt;=L196,設定!$D$8&lt;J196),設定!$D$8,IF(AND(J196&lt;=L196,J196&lt;設定!$D$8),J196,IF(AND(L196&lt;=J196,J196&lt;設定!$D$8),J196,L196))))&lt;=H196,H196+1,IF(IF(AND(設定!$D$8&lt;=L196,設定!$D$8&lt;J196),設定!$D$8,IF(AND(J196&lt;=L196,J196&lt;設定!$D$8),J196,IF(AND(L196&lt;=J196,J196&lt;設定!$D$8),J196,L196)))=0,設定!$D$8,IF(AND(設定!$D$8&lt;=L196,設定!$D$8&lt;J196),設定!$D$8,IF(AND(J196&lt;=L196,J196&lt;設定!$D$8),J196,IF(AND(L196&lt;=J196,J196&lt;設定!$D$8),J196,L196))))),0),40)</f>
        <v>#DIV/0!</v>
      </c>
      <c r="O196" s="55">
        <f>IF(G196="標準",設定!$C$4,G196)</f>
        <v>5</v>
      </c>
      <c r="P196" s="45">
        <f t="shared" si="26"/>
        <v>0</v>
      </c>
      <c r="Q196" s="14">
        <f t="shared" si="27"/>
        <v>0</v>
      </c>
      <c r="R196" s="23">
        <f t="shared" si="35"/>
        <v>0</v>
      </c>
      <c r="S196" s="12">
        <f t="shared" si="28"/>
        <v>0</v>
      </c>
      <c r="T196" s="23">
        <f t="shared" si="29"/>
        <v>0</v>
      </c>
      <c r="U196" s="13">
        <f t="shared" si="30"/>
        <v>0</v>
      </c>
      <c r="V196" s="104" t="str">
        <f>INDEX(商品!Q:Q,MATCH(キーワード!D196,商品!D:D,0),1)</f>
        <v>-</v>
      </c>
      <c r="W196" s="15">
        <f t="shared" si="31"/>
        <v>0</v>
      </c>
      <c r="X196" s="22">
        <f>SUMIFS(当月ワード!$J$3:$J$1000,当月ワード!$D$3:$D$1000,キーワード!$D196,当月ワード!$E$3:$E$1000,キーワード!$F196)</f>
        <v>0</v>
      </c>
      <c r="Y196" s="23">
        <f>SUMIFS(前月ワード!$J$3:$J$1000,前月ワード!$D$3:$D$1000,キーワード!$D196,前月ワード!$E$3:$E$1000,キーワード!$F196)</f>
        <v>0</v>
      </c>
      <c r="Z196" s="23">
        <f>SUMIFS(前々月ワード!$J$3:$J$1000,前々月ワード!$D$3:$D$1000,キーワード!$D196,前々月ワード!$E$3:$E$1000,キーワード!$F196)</f>
        <v>0</v>
      </c>
      <c r="AA196" s="22">
        <f>SUMIFS(当月ワード!$W$3:$W$1000,当月ワード!$D$3:$D$1000,キーワード!$D196,当月ワード!$E$3:$E$1000,キーワード!$F196)</f>
        <v>0</v>
      </c>
      <c r="AB196" s="23">
        <f>SUMIFS(前月ワード!$W$3:$W$1000,前月ワード!$D$3:$D$1000,キーワード!$D196,前月ワード!$E$3:$E$1000,キーワード!$F196)</f>
        <v>0</v>
      </c>
      <c r="AC196" s="23">
        <f>SUMIFS(前々月ワード!$W$3:$W$1000,前々月ワード!$D$3:$D$1000,キーワード!$D196,前々月ワード!$E$3:$E$1000,キーワード!$F196)</f>
        <v>0</v>
      </c>
      <c r="AD196" s="23">
        <f t="shared" si="32"/>
        <v>0</v>
      </c>
      <c r="AE196" s="23">
        <f t="shared" si="32"/>
        <v>0</v>
      </c>
      <c r="AF196" s="23">
        <f t="shared" si="32"/>
        <v>0</v>
      </c>
      <c r="AG196" s="22">
        <f>SUMIFS(当月ワード!$X$3:$X$1000,当月ワード!$D$3:$D$1000,キーワード!$D196,当月ワード!$E$3:$E$1000,キーワード!$F196)</f>
        <v>0</v>
      </c>
      <c r="AH196" s="23">
        <f>SUMIFS(前月ワード!$X$3:$X$1000,前月ワード!$D$3:$D$1000,キーワード!$D196,前月ワード!$E$3:$E$1000,キーワード!$F196)</f>
        <v>0</v>
      </c>
      <c r="AI196" s="23">
        <f>SUMIFS(前々月ワード!$X$3:$X$1000,前々月ワード!$D$3:$D$1000,キーワード!$D196,前々月ワード!$E$3:$E$1000,キーワード!$F196)</f>
        <v>0</v>
      </c>
      <c r="AJ196" s="22">
        <f>SUMIFS(当月ワード!$I$3:$I$1000,当月ワード!$D$3:$D$1000,キーワード!$D196,当月ワード!$E$3:$E$1000,キーワード!$F196)</f>
        <v>0</v>
      </c>
      <c r="AK196" s="23">
        <f>SUMIFS(前月ワード!$I$3:$I$1000,前月ワード!$D$3:$D$1000,キーワード!$D196,前月ワード!$E$3:$E$1000,キーワード!$F196)</f>
        <v>0</v>
      </c>
      <c r="AL196" s="23">
        <f>SUMIFS(前々月ワード!$I$3:$I$1000,前々月ワード!$D$3:$D$1000,キーワード!$D196,前々月ワード!$E$3:$E$1000,キーワード!$F196)</f>
        <v>0</v>
      </c>
      <c r="AM196" s="13">
        <f t="shared" si="33"/>
        <v>0</v>
      </c>
      <c r="AN196" s="13">
        <f t="shared" si="33"/>
        <v>0</v>
      </c>
      <c r="AO196" s="13">
        <f t="shared" si="33"/>
        <v>0</v>
      </c>
      <c r="AP196" s="16">
        <f t="shared" si="34"/>
        <v>0</v>
      </c>
      <c r="AQ196" s="16">
        <f t="shared" si="34"/>
        <v>0</v>
      </c>
      <c r="AR196" s="17">
        <f t="shared" si="34"/>
        <v>0</v>
      </c>
    </row>
    <row r="197" spans="3:44" ht="36.65" customHeight="1">
      <c r="C197" s="20">
        <v>192</v>
      </c>
      <c r="D197" s="53">
        <f>現状ワード設定!B194</f>
        <v>0</v>
      </c>
      <c r="E197" s="26" t="str">
        <f>IFERROR(_xlfn.XLOOKUP($D197,現状商品設定!B:B,現状商品設定!C:C,"-"),"-")</f>
        <v>-</v>
      </c>
      <c r="F197" s="56">
        <f>現状ワード設定!G194</f>
        <v>0</v>
      </c>
      <c r="G197" s="60" t="s">
        <v>46</v>
      </c>
      <c r="H197" s="47" t="str">
        <f>IFERROR(_xlfn.XLOOKUP(D197,商品!$D:$D,商品!$H:$H),"")</f>
        <v/>
      </c>
      <c r="I197" s="50" t="str">
        <f>IFERROR(_xlfn.XLOOKUP(D197&amp;F197,現状ワード設定!J:J,現状ワード設定!H:H),"")</f>
        <v/>
      </c>
      <c r="J197" s="47" t="str">
        <f>IFERROR(_xlfn.XLOOKUP(D197&amp;F197,現状ワード設定!J:J,現状ワード設定!I:I),"")</f>
        <v/>
      </c>
      <c r="K197" s="47" t="e">
        <f>IF(AND(T197&gt;=設定!$C$12,W197&gt;=O197),I197*(1+設定!$F$12),IF(AND(T197&gt;=設定!$C$13,W197&lt;O197),I197*(1+設定!$F$13),IF(AND(T197&lt;設定!$C$14,U197&gt;=設定!$E$14),I197*(1+設定!$F$14),IF(AND(T197&lt;設定!$C$15,U197&lt;設定!$E$15),I197*(1+設定!$F$15),"除外"))))</f>
        <v>#VALUE!</v>
      </c>
      <c r="L197" s="58" t="e">
        <f ca="1">IF(消化率!$I$5&lt;1,K197*消化率!$I$5,IF(U197*V197/(K197*消化率!$I$5)&gt;O197,K197*消化率!$I$5,M197))</f>
        <v>#DIV/0!</v>
      </c>
      <c r="M197" s="58" t="e">
        <f t="shared" si="25"/>
        <v>#VALUE!</v>
      </c>
      <c r="N197" s="58" t="e">
        <f ca="1">IF(ROUNDUP(IF(IF(IF(AND(設定!$D$8&lt;=L197,設定!$D$8&lt;J197),設定!$D$8,IF(AND(J197&lt;=L197,J197&lt;設定!$D$8),J197,IF(AND(L197&lt;=J197,J197&lt;設定!$D$8),J197,L197)))=0,設定!$D$8,IF(AND(設定!$D$8&lt;=L197,設定!$D$8&lt;J197),設定!$D$8,IF(AND(J197&lt;=L197,J197&lt;設定!$D$8),J197,IF(AND(L197&lt;=J197,J197&lt;設定!$D$8),J197,L197))))&lt;=H197,H197+1,IF(IF(AND(設定!$D$8&lt;=L197,設定!$D$8&lt;J197),設定!$D$8,IF(AND(J197&lt;=L197,J197&lt;設定!$D$8),J197,IF(AND(L197&lt;=J197,J197&lt;設定!$D$8),J197,L197)))=0,設定!$D$8,IF(AND(設定!$D$8&lt;=L197,設定!$D$8&lt;J197),設定!$D$8,IF(AND(J197&lt;=L197,J197&lt;設定!$D$8),J197,IF(AND(L197&lt;=J197,J197&lt;設定!$D$8),J197,L197))))),0)&gt;40,ROUNDUP(IF(IF(IF(AND(設定!$D$8&lt;=L197,設定!$D$8&lt;J197),設定!$D$8,IF(AND(J197&lt;=L197,J197&lt;設定!$D$8),J197,IF(AND(L197&lt;=J197,J197&lt;設定!$D$8),J197,L197)))=0,設定!$D$8,IF(AND(設定!$D$8&lt;=L197,設定!$D$8&lt;J197),設定!$D$8,IF(AND(J197&lt;=L197,J197&lt;設定!$D$8),J197,IF(AND(L197&lt;=J197,J197&lt;設定!$D$8),J197,L197))))&lt;=H197,H197+1,IF(IF(AND(設定!$D$8&lt;=L197,設定!$D$8&lt;J197),設定!$D$8,IF(AND(J197&lt;=L197,J197&lt;設定!$D$8),J197,IF(AND(L197&lt;=J197,J197&lt;設定!$D$8),J197,L197)))=0,設定!$D$8,IF(AND(設定!$D$8&lt;=L197,設定!$D$8&lt;J197),設定!$D$8,IF(AND(J197&lt;=L197,J197&lt;設定!$D$8),J197,IF(AND(L197&lt;=J197,J197&lt;設定!$D$8),J197,L197))))),0),40)</f>
        <v>#DIV/0!</v>
      </c>
      <c r="O197" s="55">
        <f>IF(G197="標準",設定!$C$4,G197)</f>
        <v>5</v>
      </c>
      <c r="P197" s="45">
        <f t="shared" si="26"/>
        <v>0</v>
      </c>
      <c r="Q197" s="14">
        <f t="shared" si="27"/>
        <v>0</v>
      </c>
      <c r="R197" s="23">
        <f t="shared" si="35"/>
        <v>0</v>
      </c>
      <c r="S197" s="12">
        <f t="shared" si="28"/>
        <v>0</v>
      </c>
      <c r="T197" s="23">
        <f t="shared" si="29"/>
        <v>0</v>
      </c>
      <c r="U197" s="13">
        <f t="shared" si="30"/>
        <v>0</v>
      </c>
      <c r="V197" s="104" t="str">
        <f>INDEX(商品!Q:Q,MATCH(キーワード!D197,商品!D:D,0),1)</f>
        <v>-</v>
      </c>
      <c r="W197" s="15">
        <f t="shared" si="31"/>
        <v>0</v>
      </c>
      <c r="X197" s="22">
        <f>SUMIFS(当月ワード!$J$3:$J$1000,当月ワード!$D$3:$D$1000,キーワード!$D197,当月ワード!$E$3:$E$1000,キーワード!$F197)</f>
        <v>0</v>
      </c>
      <c r="Y197" s="23">
        <f>SUMIFS(前月ワード!$J$3:$J$1000,前月ワード!$D$3:$D$1000,キーワード!$D197,前月ワード!$E$3:$E$1000,キーワード!$F197)</f>
        <v>0</v>
      </c>
      <c r="Z197" s="23">
        <f>SUMIFS(前々月ワード!$J$3:$J$1000,前々月ワード!$D$3:$D$1000,キーワード!$D197,前々月ワード!$E$3:$E$1000,キーワード!$F197)</f>
        <v>0</v>
      </c>
      <c r="AA197" s="22">
        <f>SUMIFS(当月ワード!$W$3:$W$1000,当月ワード!$D$3:$D$1000,キーワード!$D197,当月ワード!$E$3:$E$1000,キーワード!$F197)</f>
        <v>0</v>
      </c>
      <c r="AB197" s="23">
        <f>SUMIFS(前月ワード!$W$3:$W$1000,前月ワード!$D$3:$D$1000,キーワード!$D197,前月ワード!$E$3:$E$1000,キーワード!$F197)</f>
        <v>0</v>
      </c>
      <c r="AC197" s="23">
        <f>SUMIFS(前々月ワード!$W$3:$W$1000,前々月ワード!$D$3:$D$1000,キーワード!$D197,前々月ワード!$E$3:$E$1000,キーワード!$F197)</f>
        <v>0</v>
      </c>
      <c r="AD197" s="23">
        <f t="shared" si="32"/>
        <v>0</v>
      </c>
      <c r="AE197" s="23">
        <f t="shared" si="32"/>
        <v>0</v>
      </c>
      <c r="AF197" s="23">
        <f t="shared" si="32"/>
        <v>0</v>
      </c>
      <c r="AG197" s="22">
        <f>SUMIFS(当月ワード!$X$3:$X$1000,当月ワード!$D$3:$D$1000,キーワード!$D197,当月ワード!$E$3:$E$1000,キーワード!$F197)</f>
        <v>0</v>
      </c>
      <c r="AH197" s="23">
        <f>SUMIFS(前月ワード!$X$3:$X$1000,前月ワード!$D$3:$D$1000,キーワード!$D197,前月ワード!$E$3:$E$1000,キーワード!$F197)</f>
        <v>0</v>
      </c>
      <c r="AI197" s="23">
        <f>SUMIFS(前々月ワード!$X$3:$X$1000,前々月ワード!$D$3:$D$1000,キーワード!$D197,前々月ワード!$E$3:$E$1000,キーワード!$F197)</f>
        <v>0</v>
      </c>
      <c r="AJ197" s="22">
        <f>SUMIFS(当月ワード!$I$3:$I$1000,当月ワード!$D$3:$D$1000,キーワード!$D197,当月ワード!$E$3:$E$1000,キーワード!$F197)</f>
        <v>0</v>
      </c>
      <c r="AK197" s="23">
        <f>SUMIFS(前月ワード!$I$3:$I$1000,前月ワード!$D$3:$D$1000,キーワード!$D197,前月ワード!$E$3:$E$1000,キーワード!$F197)</f>
        <v>0</v>
      </c>
      <c r="AL197" s="23">
        <f>SUMIFS(前々月ワード!$I$3:$I$1000,前々月ワード!$D$3:$D$1000,キーワード!$D197,前々月ワード!$E$3:$E$1000,キーワード!$F197)</f>
        <v>0</v>
      </c>
      <c r="AM197" s="13">
        <f t="shared" si="33"/>
        <v>0</v>
      </c>
      <c r="AN197" s="13">
        <f t="shared" si="33"/>
        <v>0</v>
      </c>
      <c r="AO197" s="13">
        <f t="shared" si="33"/>
        <v>0</v>
      </c>
      <c r="AP197" s="16">
        <f t="shared" si="34"/>
        <v>0</v>
      </c>
      <c r="AQ197" s="16">
        <f t="shared" si="34"/>
        <v>0</v>
      </c>
      <c r="AR197" s="17">
        <f t="shared" si="34"/>
        <v>0</v>
      </c>
    </row>
    <row r="198" spans="3:44" ht="36.65" customHeight="1">
      <c r="C198" s="20">
        <v>193</v>
      </c>
      <c r="D198" s="53">
        <f>現状ワード設定!B195</f>
        <v>0</v>
      </c>
      <c r="E198" s="26" t="str">
        <f>IFERROR(_xlfn.XLOOKUP($D198,現状商品設定!B:B,現状商品設定!C:C,"-"),"-")</f>
        <v>-</v>
      </c>
      <c r="F198" s="56">
        <f>現状ワード設定!G195</f>
        <v>0</v>
      </c>
      <c r="G198" s="60" t="s">
        <v>46</v>
      </c>
      <c r="H198" s="47" t="str">
        <f>IFERROR(_xlfn.XLOOKUP(D198,商品!$D:$D,商品!$H:$H),"")</f>
        <v/>
      </c>
      <c r="I198" s="50" t="str">
        <f>IFERROR(_xlfn.XLOOKUP(D198&amp;F198,現状ワード設定!J:J,現状ワード設定!H:H),"")</f>
        <v/>
      </c>
      <c r="J198" s="47" t="str">
        <f>IFERROR(_xlfn.XLOOKUP(D198&amp;F198,現状ワード設定!J:J,現状ワード設定!I:I),"")</f>
        <v/>
      </c>
      <c r="K198" s="47" t="e">
        <f>IF(AND(T198&gt;=設定!$C$12,W198&gt;=O198),I198*(1+設定!$F$12),IF(AND(T198&gt;=設定!$C$13,W198&lt;O198),I198*(1+設定!$F$13),IF(AND(T198&lt;設定!$C$14,U198&gt;=設定!$E$14),I198*(1+設定!$F$14),IF(AND(T198&lt;設定!$C$15,U198&lt;設定!$E$15),I198*(1+設定!$F$15),"除外"))))</f>
        <v>#VALUE!</v>
      </c>
      <c r="L198" s="58" t="e">
        <f ca="1">IF(消化率!$I$5&lt;1,K198*消化率!$I$5,IF(U198*V198/(K198*消化率!$I$5)&gt;O198,K198*消化率!$I$5,M198))</f>
        <v>#DIV/0!</v>
      </c>
      <c r="M198" s="58" t="e">
        <f t="shared" si="25"/>
        <v>#VALUE!</v>
      </c>
      <c r="N198" s="58" t="e">
        <f ca="1">IF(ROUNDUP(IF(IF(IF(AND(設定!$D$8&lt;=L198,設定!$D$8&lt;J198),設定!$D$8,IF(AND(J198&lt;=L198,J198&lt;設定!$D$8),J198,IF(AND(L198&lt;=J198,J198&lt;設定!$D$8),J198,L198)))=0,設定!$D$8,IF(AND(設定!$D$8&lt;=L198,設定!$D$8&lt;J198),設定!$D$8,IF(AND(J198&lt;=L198,J198&lt;設定!$D$8),J198,IF(AND(L198&lt;=J198,J198&lt;設定!$D$8),J198,L198))))&lt;=H198,H198+1,IF(IF(AND(設定!$D$8&lt;=L198,設定!$D$8&lt;J198),設定!$D$8,IF(AND(J198&lt;=L198,J198&lt;設定!$D$8),J198,IF(AND(L198&lt;=J198,J198&lt;設定!$D$8),J198,L198)))=0,設定!$D$8,IF(AND(設定!$D$8&lt;=L198,設定!$D$8&lt;J198),設定!$D$8,IF(AND(J198&lt;=L198,J198&lt;設定!$D$8),J198,IF(AND(L198&lt;=J198,J198&lt;設定!$D$8),J198,L198))))),0)&gt;40,ROUNDUP(IF(IF(IF(AND(設定!$D$8&lt;=L198,設定!$D$8&lt;J198),設定!$D$8,IF(AND(J198&lt;=L198,J198&lt;設定!$D$8),J198,IF(AND(L198&lt;=J198,J198&lt;設定!$D$8),J198,L198)))=0,設定!$D$8,IF(AND(設定!$D$8&lt;=L198,設定!$D$8&lt;J198),設定!$D$8,IF(AND(J198&lt;=L198,J198&lt;設定!$D$8),J198,IF(AND(L198&lt;=J198,J198&lt;設定!$D$8),J198,L198))))&lt;=H198,H198+1,IF(IF(AND(設定!$D$8&lt;=L198,設定!$D$8&lt;J198),設定!$D$8,IF(AND(J198&lt;=L198,J198&lt;設定!$D$8),J198,IF(AND(L198&lt;=J198,J198&lt;設定!$D$8),J198,L198)))=0,設定!$D$8,IF(AND(設定!$D$8&lt;=L198,設定!$D$8&lt;J198),設定!$D$8,IF(AND(J198&lt;=L198,J198&lt;設定!$D$8),J198,IF(AND(L198&lt;=J198,J198&lt;設定!$D$8),J198,L198))))),0),40)</f>
        <v>#DIV/0!</v>
      </c>
      <c r="O198" s="55">
        <f>IF(G198="標準",設定!$C$4,G198)</f>
        <v>5</v>
      </c>
      <c r="P198" s="45">
        <f t="shared" si="26"/>
        <v>0</v>
      </c>
      <c r="Q198" s="14">
        <f t="shared" si="27"/>
        <v>0</v>
      </c>
      <c r="R198" s="23">
        <f t="shared" si="35"/>
        <v>0</v>
      </c>
      <c r="S198" s="12">
        <f t="shared" si="28"/>
        <v>0</v>
      </c>
      <c r="T198" s="23">
        <f t="shared" si="29"/>
        <v>0</v>
      </c>
      <c r="U198" s="13">
        <f t="shared" si="30"/>
        <v>0</v>
      </c>
      <c r="V198" s="104" t="str">
        <f>INDEX(商品!Q:Q,MATCH(キーワード!D198,商品!D:D,0),1)</f>
        <v>-</v>
      </c>
      <c r="W198" s="15">
        <f t="shared" si="31"/>
        <v>0</v>
      </c>
      <c r="X198" s="22">
        <f>SUMIFS(当月ワード!$J$3:$J$1000,当月ワード!$D$3:$D$1000,キーワード!$D198,当月ワード!$E$3:$E$1000,キーワード!$F198)</f>
        <v>0</v>
      </c>
      <c r="Y198" s="23">
        <f>SUMIFS(前月ワード!$J$3:$J$1000,前月ワード!$D$3:$D$1000,キーワード!$D198,前月ワード!$E$3:$E$1000,キーワード!$F198)</f>
        <v>0</v>
      </c>
      <c r="Z198" s="23">
        <f>SUMIFS(前々月ワード!$J$3:$J$1000,前々月ワード!$D$3:$D$1000,キーワード!$D198,前々月ワード!$E$3:$E$1000,キーワード!$F198)</f>
        <v>0</v>
      </c>
      <c r="AA198" s="22">
        <f>SUMIFS(当月ワード!$W$3:$W$1000,当月ワード!$D$3:$D$1000,キーワード!$D198,当月ワード!$E$3:$E$1000,キーワード!$F198)</f>
        <v>0</v>
      </c>
      <c r="AB198" s="23">
        <f>SUMIFS(前月ワード!$W$3:$W$1000,前月ワード!$D$3:$D$1000,キーワード!$D198,前月ワード!$E$3:$E$1000,キーワード!$F198)</f>
        <v>0</v>
      </c>
      <c r="AC198" s="23">
        <f>SUMIFS(前々月ワード!$W$3:$W$1000,前々月ワード!$D$3:$D$1000,キーワード!$D198,前々月ワード!$E$3:$E$1000,キーワード!$F198)</f>
        <v>0</v>
      </c>
      <c r="AD198" s="23">
        <f t="shared" si="32"/>
        <v>0</v>
      </c>
      <c r="AE198" s="23">
        <f t="shared" si="32"/>
        <v>0</v>
      </c>
      <c r="AF198" s="23">
        <f t="shared" si="32"/>
        <v>0</v>
      </c>
      <c r="AG198" s="22">
        <f>SUMIFS(当月ワード!$X$3:$X$1000,当月ワード!$D$3:$D$1000,キーワード!$D198,当月ワード!$E$3:$E$1000,キーワード!$F198)</f>
        <v>0</v>
      </c>
      <c r="AH198" s="23">
        <f>SUMIFS(前月ワード!$X$3:$X$1000,前月ワード!$D$3:$D$1000,キーワード!$D198,前月ワード!$E$3:$E$1000,キーワード!$F198)</f>
        <v>0</v>
      </c>
      <c r="AI198" s="23">
        <f>SUMIFS(前々月ワード!$X$3:$X$1000,前々月ワード!$D$3:$D$1000,キーワード!$D198,前々月ワード!$E$3:$E$1000,キーワード!$F198)</f>
        <v>0</v>
      </c>
      <c r="AJ198" s="22">
        <f>SUMIFS(当月ワード!$I$3:$I$1000,当月ワード!$D$3:$D$1000,キーワード!$D198,当月ワード!$E$3:$E$1000,キーワード!$F198)</f>
        <v>0</v>
      </c>
      <c r="AK198" s="23">
        <f>SUMIFS(前月ワード!$I$3:$I$1000,前月ワード!$D$3:$D$1000,キーワード!$D198,前月ワード!$E$3:$E$1000,キーワード!$F198)</f>
        <v>0</v>
      </c>
      <c r="AL198" s="23">
        <f>SUMIFS(前々月ワード!$I$3:$I$1000,前々月ワード!$D$3:$D$1000,キーワード!$D198,前々月ワード!$E$3:$E$1000,キーワード!$F198)</f>
        <v>0</v>
      </c>
      <c r="AM198" s="13">
        <f t="shared" si="33"/>
        <v>0</v>
      </c>
      <c r="AN198" s="13">
        <f t="shared" si="33"/>
        <v>0</v>
      </c>
      <c r="AO198" s="13">
        <f t="shared" si="33"/>
        <v>0</v>
      </c>
      <c r="AP198" s="16">
        <f t="shared" si="34"/>
        <v>0</v>
      </c>
      <c r="AQ198" s="16">
        <f t="shared" si="34"/>
        <v>0</v>
      </c>
      <c r="AR198" s="17">
        <f t="shared" si="34"/>
        <v>0</v>
      </c>
    </row>
    <row r="199" spans="3:44" ht="36.65" customHeight="1">
      <c r="C199" s="20">
        <v>194</v>
      </c>
      <c r="D199" s="53">
        <f>現状ワード設定!B196</f>
        <v>0</v>
      </c>
      <c r="E199" s="26" t="str">
        <f>IFERROR(_xlfn.XLOOKUP($D199,現状商品設定!B:B,現状商品設定!C:C,"-"),"-")</f>
        <v>-</v>
      </c>
      <c r="F199" s="56">
        <f>現状ワード設定!G196</f>
        <v>0</v>
      </c>
      <c r="G199" s="60" t="s">
        <v>46</v>
      </c>
      <c r="H199" s="47" t="str">
        <f>IFERROR(_xlfn.XLOOKUP(D199,商品!$D:$D,商品!$H:$H),"")</f>
        <v/>
      </c>
      <c r="I199" s="50" t="str">
        <f>IFERROR(_xlfn.XLOOKUP(D199&amp;F199,現状ワード設定!J:J,現状ワード設定!H:H),"")</f>
        <v/>
      </c>
      <c r="J199" s="47" t="str">
        <f>IFERROR(_xlfn.XLOOKUP(D199&amp;F199,現状ワード設定!J:J,現状ワード設定!I:I),"")</f>
        <v/>
      </c>
      <c r="K199" s="47" t="e">
        <f>IF(AND(T199&gt;=設定!$C$12,W199&gt;=O199),I199*(1+設定!$F$12),IF(AND(T199&gt;=設定!$C$13,W199&lt;O199),I199*(1+設定!$F$13),IF(AND(T199&lt;設定!$C$14,U199&gt;=設定!$E$14),I199*(1+設定!$F$14),IF(AND(T199&lt;設定!$C$15,U199&lt;設定!$E$15),I199*(1+設定!$F$15),"除外"))))</f>
        <v>#VALUE!</v>
      </c>
      <c r="L199" s="58" t="e">
        <f ca="1">IF(消化率!$I$5&lt;1,K199*消化率!$I$5,IF(U199*V199/(K199*消化率!$I$5)&gt;O199,K199*消化率!$I$5,M199))</f>
        <v>#DIV/0!</v>
      </c>
      <c r="M199" s="58" t="e">
        <f t="shared" ref="M199:M262" si="36">IF(U199*V199/O199-H199&gt;0,U199*V199/O199-H199,K199)</f>
        <v>#VALUE!</v>
      </c>
      <c r="N199" s="58" t="e">
        <f ca="1">IF(ROUNDUP(IF(IF(IF(AND(設定!$D$8&lt;=L199,設定!$D$8&lt;J199),設定!$D$8,IF(AND(J199&lt;=L199,J199&lt;設定!$D$8),J199,IF(AND(L199&lt;=J199,J199&lt;設定!$D$8),J199,L199)))=0,設定!$D$8,IF(AND(設定!$D$8&lt;=L199,設定!$D$8&lt;J199),設定!$D$8,IF(AND(J199&lt;=L199,J199&lt;設定!$D$8),J199,IF(AND(L199&lt;=J199,J199&lt;設定!$D$8),J199,L199))))&lt;=H199,H199+1,IF(IF(AND(設定!$D$8&lt;=L199,設定!$D$8&lt;J199),設定!$D$8,IF(AND(J199&lt;=L199,J199&lt;設定!$D$8),J199,IF(AND(L199&lt;=J199,J199&lt;設定!$D$8),J199,L199)))=0,設定!$D$8,IF(AND(設定!$D$8&lt;=L199,設定!$D$8&lt;J199),設定!$D$8,IF(AND(J199&lt;=L199,J199&lt;設定!$D$8),J199,IF(AND(L199&lt;=J199,J199&lt;設定!$D$8),J199,L199))))),0)&gt;40,ROUNDUP(IF(IF(IF(AND(設定!$D$8&lt;=L199,設定!$D$8&lt;J199),設定!$D$8,IF(AND(J199&lt;=L199,J199&lt;設定!$D$8),J199,IF(AND(L199&lt;=J199,J199&lt;設定!$D$8),J199,L199)))=0,設定!$D$8,IF(AND(設定!$D$8&lt;=L199,設定!$D$8&lt;J199),設定!$D$8,IF(AND(J199&lt;=L199,J199&lt;設定!$D$8),J199,IF(AND(L199&lt;=J199,J199&lt;設定!$D$8),J199,L199))))&lt;=H199,H199+1,IF(IF(AND(設定!$D$8&lt;=L199,設定!$D$8&lt;J199),設定!$D$8,IF(AND(J199&lt;=L199,J199&lt;設定!$D$8),J199,IF(AND(L199&lt;=J199,J199&lt;設定!$D$8),J199,L199)))=0,設定!$D$8,IF(AND(設定!$D$8&lt;=L199,設定!$D$8&lt;J199),設定!$D$8,IF(AND(J199&lt;=L199,J199&lt;設定!$D$8),J199,IF(AND(L199&lt;=J199,J199&lt;設定!$D$8),J199,L199))))),0),40)</f>
        <v>#DIV/0!</v>
      </c>
      <c r="O199" s="55">
        <f>IF(G199="標準",設定!$C$4,G199)</f>
        <v>5</v>
      </c>
      <c r="P199" s="45">
        <f t="shared" ref="P199:P262" si="37">SUM(X199:Z199)</f>
        <v>0</v>
      </c>
      <c r="Q199" s="14">
        <f t="shared" ref="Q199:Q262" si="38">SUM(AA199:AC199)</f>
        <v>0</v>
      </c>
      <c r="R199" s="23">
        <f t="shared" si="35"/>
        <v>0</v>
      </c>
      <c r="S199" s="12">
        <f t="shared" ref="S199:S262" si="39">SUM(AG199:AI199)</f>
        <v>0</v>
      </c>
      <c r="T199" s="23">
        <f t="shared" ref="T199:T262" si="40">SUM(AJ199:AL199)</f>
        <v>0</v>
      </c>
      <c r="U199" s="13">
        <f t="shared" ref="U199:U262" si="41">IFERROR(S199/T199,0)</f>
        <v>0</v>
      </c>
      <c r="V199" s="104" t="str">
        <f>INDEX(商品!Q:Q,MATCH(キーワード!D199,商品!D:D,0),1)</f>
        <v>-</v>
      </c>
      <c r="W199" s="15">
        <f t="shared" ref="W199:W262" si="42">IFERROR(Q199/P199,0)</f>
        <v>0</v>
      </c>
      <c r="X199" s="22">
        <f>SUMIFS(当月ワード!$J$3:$J$1000,当月ワード!$D$3:$D$1000,キーワード!$D199,当月ワード!$E$3:$E$1000,キーワード!$F199)</f>
        <v>0</v>
      </c>
      <c r="Y199" s="23">
        <f>SUMIFS(前月ワード!$J$3:$J$1000,前月ワード!$D$3:$D$1000,キーワード!$D199,前月ワード!$E$3:$E$1000,キーワード!$F199)</f>
        <v>0</v>
      </c>
      <c r="Z199" s="23">
        <f>SUMIFS(前々月ワード!$J$3:$J$1000,前々月ワード!$D$3:$D$1000,キーワード!$D199,前々月ワード!$E$3:$E$1000,キーワード!$F199)</f>
        <v>0</v>
      </c>
      <c r="AA199" s="22">
        <f>SUMIFS(当月ワード!$W$3:$W$1000,当月ワード!$D$3:$D$1000,キーワード!$D199,当月ワード!$E$3:$E$1000,キーワード!$F199)</f>
        <v>0</v>
      </c>
      <c r="AB199" s="23">
        <f>SUMIFS(前月ワード!$W$3:$W$1000,前月ワード!$D$3:$D$1000,キーワード!$D199,前月ワード!$E$3:$E$1000,キーワード!$F199)</f>
        <v>0</v>
      </c>
      <c r="AC199" s="23">
        <f>SUMIFS(前々月ワード!$W$3:$W$1000,前々月ワード!$D$3:$D$1000,キーワード!$D199,前々月ワード!$E$3:$E$1000,キーワード!$F199)</f>
        <v>0</v>
      </c>
      <c r="AD199" s="23">
        <f t="shared" ref="AD199:AF262" si="43">IFERROR(X199/AJ199,0)</f>
        <v>0</v>
      </c>
      <c r="AE199" s="23">
        <f t="shared" si="43"/>
        <v>0</v>
      </c>
      <c r="AF199" s="23">
        <f t="shared" si="43"/>
        <v>0</v>
      </c>
      <c r="AG199" s="22">
        <f>SUMIFS(当月ワード!$X$3:$X$1000,当月ワード!$D$3:$D$1000,キーワード!$D199,当月ワード!$E$3:$E$1000,キーワード!$F199)</f>
        <v>0</v>
      </c>
      <c r="AH199" s="23">
        <f>SUMIFS(前月ワード!$X$3:$X$1000,前月ワード!$D$3:$D$1000,キーワード!$D199,前月ワード!$E$3:$E$1000,キーワード!$F199)</f>
        <v>0</v>
      </c>
      <c r="AI199" s="23">
        <f>SUMIFS(前々月ワード!$X$3:$X$1000,前々月ワード!$D$3:$D$1000,キーワード!$D199,前々月ワード!$E$3:$E$1000,キーワード!$F199)</f>
        <v>0</v>
      </c>
      <c r="AJ199" s="22">
        <f>SUMIFS(当月ワード!$I$3:$I$1000,当月ワード!$D$3:$D$1000,キーワード!$D199,当月ワード!$E$3:$E$1000,キーワード!$F199)</f>
        <v>0</v>
      </c>
      <c r="AK199" s="23">
        <f>SUMIFS(前月ワード!$I$3:$I$1000,前月ワード!$D$3:$D$1000,キーワード!$D199,前月ワード!$E$3:$E$1000,キーワード!$F199)</f>
        <v>0</v>
      </c>
      <c r="AL199" s="23">
        <f>SUMIFS(前々月ワード!$I$3:$I$1000,前々月ワード!$D$3:$D$1000,キーワード!$D199,前々月ワード!$E$3:$E$1000,キーワード!$F199)</f>
        <v>0</v>
      </c>
      <c r="AM199" s="13">
        <f t="shared" ref="AM199:AO262" si="44">IFERROR(AG199/AJ199,0)</f>
        <v>0</v>
      </c>
      <c r="AN199" s="13">
        <f t="shared" si="44"/>
        <v>0</v>
      </c>
      <c r="AO199" s="13">
        <f t="shared" si="44"/>
        <v>0</v>
      </c>
      <c r="AP199" s="16">
        <f t="shared" ref="AP199:AR262" si="45">IFERROR(AA199/X199,0)</f>
        <v>0</v>
      </c>
      <c r="AQ199" s="16">
        <f t="shared" si="45"/>
        <v>0</v>
      </c>
      <c r="AR199" s="17">
        <f t="shared" si="45"/>
        <v>0</v>
      </c>
    </row>
    <row r="200" spans="3:44" ht="36.65" customHeight="1">
      <c r="C200" s="20">
        <v>195</v>
      </c>
      <c r="D200" s="53">
        <f>現状ワード設定!B197</f>
        <v>0</v>
      </c>
      <c r="E200" s="26" t="str">
        <f>IFERROR(_xlfn.XLOOKUP($D200,現状商品設定!B:B,現状商品設定!C:C,"-"),"-")</f>
        <v>-</v>
      </c>
      <c r="F200" s="56">
        <f>現状ワード設定!G197</f>
        <v>0</v>
      </c>
      <c r="G200" s="60" t="s">
        <v>46</v>
      </c>
      <c r="H200" s="47" t="str">
        <f>IFERROR(_xlfn.XLOOKUP(D200,商品!$D:$D,商品!$H:$H),"")</f>
        <v/>
      </c>
      <c r="I200" s="50" t="str">
        <f>IFERROR(_xlfn.XLOOKUP(D200&amp;F200,現状ワード設定!J:J,現状ワード設定!H:H),"")</f>
        <v/>
      </c>
      <c r="J200" s="47" t="str">
        <f>IFERROR(_xlfn.XLOOKUP(D200&amp;F200,現状ワード設定!J:J,現状ワード設定!I:I),"")</f>
        <v/>
      </c>
      <c r="K200" s="47" t="e">
        <f>IF(AND(T200&gt;=設定!$C$12,W200&gt;=O200),I200*(1+設定!$F$12),IF(AND(T200&gt;=設定!$C$13,W200&lt;O200),I200*(1+設定!$F$13),IF(AND(T200&lt;設定!$C$14,U200&gt;=設定!$E$14),I200*(1+設定!$F$14),IF(AND(T200&lt;設定!$C$15,U200&lt;設定!$E$15),I200*(1+設定!$F$15),"除外"))))</f>
        <v>#VALUE!</v>
      </c>
      <c r="L200" s="58" t="e">
        <f ca="1">IF(消化率!$I$5&lt;1,K200*消化率!$I$5,IF(U200*V200/(K200*消化率!$I$5)&gt;O200,K200*消化率!$I$5,M200))</f>
        <v>#DIV/0!</v>
      </c>
      <c r="M200" s="58" t="e">
        <f t="shared" si="36"/>
        <v>#VALUE!</v>
      </c>
      <c r="N200" s="58" t="e">
        <f ca="1">IF(ROUNDUP(IF(IF(IF(AND(設定!$D$8&lt;=L200,設定!$D$8&lt;J200),設定!$D$8,IF(AND(J200&lt;=L200,J200&lt;設定!$D$8),J200,IF(AND(L200&lt;=J200,J200&lt;設定!$D$8),J200,L200)))=0,設定!$D$8,IF(AND(設定!$D$8&lt;=L200,設定!$D$8&lt;J200),設定!$D$8,IF(AND(J200&lt;=L200,J200&lt;設定!$D$8),J200,IF(AND(L200&lt;=J200,J200&lt;設定!$D$8),J200,L200))))&lt;=H200,H200+1,IF(IF(AND(設定!$D$8&lt;=L200,設定!$D$8&lt;J200),設定!$D$8,IF(AND(J200&lt;=L200,J200&lt;設定!$D$8),J200,IF(AND(L200&lt;=J200,J200&lt;設定!$D$8),J200,L200)))=0,設定!$D$8,IF(AND(設定!$D$8&lt;=L200,設定!$D$8&lt;J200),設定!$D$8,IF(AND(J200&lt;=L200,J200&lt;設定!$D$8),J200,IF(AND(L200&lt;=J200,J200&lt;設定!$D$8),J200,L200))))),0)&gt;40,ROUNDUP(IF(IF(IF(AND(設定!$D$8&lt;=L200,設定!$D$8&lt;J200),設定!$D$8,IF(AND(J200&lt;=L200,J200&lt;設定!$D$8),J200,IF(AND(L200&lt;=J200,J200&lt;設定!$D$8),J200,L200)))=0,設定!$D$8,IF(AND(設定!$D$8&lt;=L200,設定!$D$8&lt;J200),設定!$D$8,IF(AND(J200&lt;=L200,J200&lt;設定!$D$8),J200,IF(AND(L200&lt;=J200,J200&lt;設定!$D$8),J200,L200))))&lt;=H200,H200+1,IF(IF(AND(設定!$D$8&lt;=L200,設定!$D$8&lt;J200),設定!$D$8,IF(AND(J200&lt;=L200,J200&lt;設定!$D$8),J200,IF(AND(L200&lt;=J200,J200&lt;設定!$D$8),J200,L200)))=0,設定!$D$8,IF(AND(設定!$D$8&lt;=L200,設定!$D$8&lt;J200),設定!$D$8,IF(AND(J200&lt;=L200,J200&lt;設定!$D$8),J200,IF(AND(L200&lt;=J200,J200&lt;設定!$D$8),J200,L200))))),0),40)</f>
        <v>#DIV/0!</v>
      </c>
      <c r="O200" s="55">
        <f>IF(G200="標準",設定!$C$4,G200)</f>
        <v>5</v>
      </c>
      <c r="P200" s="45">
        <f t="shared" si="37"/>
        <v>0</v>
      </c>
      <c r="Q200" s="14">
        <f t="shared" si="38"/>
        <v>0</v>
      </c>
      <c r="R200" s="23">
        <f t="shared" si="35"/>
        <v>0</v>
      </c>
      <c r="S200" s="12">
        <f t="shared" si="39"/>
        <v>0</v>
      </c>
      <c r="T200" s="23">
        <f t="shared" si="40"/>
        <v>0</v>
      </c>
      <c r="U200" s="13">
        <f t="shared" si="41"/>
        <v>0</v>
      </c>
      <c r="V200" s="104" t="str">
        <f>INDEX(商品!Q:Q,MATCH(キーワード!D200,商品!D:D,0),1)</f>
        <v>-</v>
      </c>
      <c r="W200" s="15">
        <f t="shared" si="42"/>
        <v>0</v>
      </c>
      <c r="X200" s="22">
        <f>SUMIFS(当月ワード!$J$3:$J$1000,当月ワード!$D$3:$D$1000,キーワード!$D200,当月ワード!$E$3:$E$1000,キーワード!$F200)</f>
        <v>0</v>
      </c>
      <c r="Y200" s="23">
        <f>SUMIFS(前月ワード!$J$3:$J$1000,前月ワード!$D$3:$D$1000,キーワード!$D200,前月ワード!$E$3:$E$1000,キーワード!$F200)</f>
        <v>0</v>
      </c>
      <c r="Z200" s="23">
        <f>SUMIFS(前々月ワード!$J$3:$J$1000,前々月ワード!$D$3:$D$1000,キーワード!$D200,前々月ワード!$E$3:$E$1000,キーワード!$F200)</f>
        <v>0</v>
      </c>
      <c r="AA200" s="22">
        <f>SUMIFS(当月ワード!$W$3:$W$1000,当月ワード!$D$3:$D$1000,キーワード!$D200,当月ワード!$E$3:$E$1000,キーワード!$F200)</f>
        <v>0</v>
      </c>
      <c r="AB200" s="23">
        <f>SUMIFS(前月ワード!$W$3:$W$1000,前月ワード!$D$3:$D$1000,キーワード!$D200,前月ワード!$E$3:$E$1000,キーワード!$F200)</f>
        <v>0</v>
      </c>
      <c r="AC200" s="23">
        <f>SUMIFS(前々月ワード!$W$3:$W$1000,前々月ワード!$D$3:$D$1000,キーワード!$D200,前々月ワード!$E$3:$E$1000,キーワード!$F200)</f>
        <v>0</v>
      </c>
      <c r="AD200" s="23">
        <f t="shared" si="43"/>
        <v>0</v>
      </c>
      <c r="AE200" s="23">
        <f t="shared" si="43"/>
        <v>0</v>
      </c>
      <c r="AF200" s="23">
        <f t="shared" si="43"/>
        <v>0</v>
      </c>
      <c r="AG200" s="22">
        <f>SUMIFS(当月ワード!$X$3:$X$1000,当月ワード!$D$3:$D$1000,キーワード!$D200,当月ワード!$E$3:$E$1000,キーワード!$F200)</f>
        <v>0</v>
      </c>
      <c r="AH200" s="23">
        <f>SUMIFS(前月ワード!$X$3:$X$1000,前月ワード!$D$3:$D$1000,キーワード!$D200,前月ワード!$E$3:$E$1000,キーワード!$F200)</f>
        <v>0</v>
      </c>
      <c r="AI200" s="23">
        <f>SUMIFS(前々月ワード!$X$3:$X$1000,前々月ワード!$D$3:$D$1000,キーワード!$D200,前々月ワード!$E$3:$E$1000,キーワード!$F200)</f>
        <v>0</v>
      </c>
      <c r="AJ200" s="22">
        <f>SUMIFS(当月ワード!$I$3:$I$1000,当月ワード!$D$3:$D$1000,キーワード!$D200,当月ワード!$E$3:$E$1000,キーワード!$F200)</f>
        <v>0</v>
      </c>
      <c r="AK200" s="23">
        <f>SUMIFS(前月ワード!$I$3:$I$1000,前月ワード!$D$3:$D$1000,キーワード!$D200,前月ワード!$E$3:$E$1000,キーワード!$F200)</f>
        <v>0</v>
      </c>
      <c r="AL200" s="23">
        <f>SUMIFS(前々月ワード!$I$3:$I$1000,前々月ワード!$D$3:$D$1000,キーワード!$D200,前々月ワード!$E$3:$E$1000,キーワード!$F200)</f>
        <v>0</v>
      </c>
      <c r="AM200" s="13">
        <f t="shared" si="44"/>
        <v>0</v>
      </c>
      <c r="AN200" s="13">
        <f t="shared" si="44"/>
        <v>0</v>
      </c>
      <c r="AO200" s="13">
        <f t="shared" si="44"/>
        <v>0</v>
      </c>
      <c r="AP200" s="16">
        <f t="shared" si="45"/>
        <v>0</v>
      </c>
      <c r="AQ200" s="16">
        <f t="shared" si="45"/>
        <v>0</v>
      </c>
      <c r="AR200" s="17">
        <f t="shared" si="45"/>
        <v>0</v>
      </c>
    </row>
    <row r="201" spans="3:44" ht="36.65" customHeight="1">
      <c r="C201" s="20">
        <v>196</v>
      </c>
      <c r="D201" s="53">
        <f>現状ワード設定!B198</f>
        <v>0</v>
      </c>
      <c r="E201" s="26" t="str">
        <f>IFERROR(_xlfn.XLOOKUP($D201,現状商品設定!B:B,現状商品設定!C:C,"-"),"-")</f>
        <v>-</v>
      </c>
      <c r="F201" s="56">
        <f>現状ワード設定!G198</f>
        <v>0</v>
      </c>
      <c r="G201" s="60" t="s">
        <v>46</v>
      </c>
      <c r="H201" s="47" t="str">
        <f>IFERROR(_xlfn.XLOOKUP(D201,商品!$D:$D,商品!$H:$H),"")</f>
        <v/>
      </c>
      <c r="I201" s="50" t="str">
        <f>IFERROR(_xlfn.XLOOKUP(D201&amp;F201,現状ワード設定!J:J,現状ワード設定!H:H),"")</f>
        <v/>
      </c>
      <c r="J201" s="47" t="str">
        <f>IFERROR(_xlfn.XLOOKUP(D201&amp;F201,現状ワード設定!J:J,現状ワード設定!I:I),"")</f>
        <v/>
      </c>
      <c r="K201" s="47" t="e">
        <f>IF(AND(T201&gt;=設定!$C$12,W201&gt;=O201),I201*(1+設定!$F$12),IF(AND(T201&gt;=設定!$C$13,W201&lt;O201),I201*(1+設定!$F$13),IF(AND(T201&lt;設定!$C$14,U201&gt;=設定!$E$14),I201*(1+設定!$F$14),IF(AND(T201&lt;設定!$C$15,U201&lt;設定!$E$15),I201*(1+設定!$F$15),"除外"))))</f>
        <v>#VALUE!</v>
      </c>
      <c r="L201" s="58" t="e">
        <f ca="1">IF(消化率!$I$5&lt;1,K201*消化率!$I$5,IF(U201*V201/(K201*消化率!$I$5)&gt;O201,K201*消化率!$I$5,M201))</f>
        <v>#DIV/0!</v>
      </c>
      <c r="M201" s="58" t="e">
        <f t="shared" si="36"/>
        <v>#VALUE!</v>
      </c>
      <c r="N201" s="58" t="e">
        <f ca="1">IF(ROUNDUP(IF(IF(IF(AND(設定!$D$8&lt;=L201,設定!$D$8&lt;J201),設定!$D$8,IF(AND(J201&lt;=L201,J201&lt;設定!$D$8),J201,IF(AND(L201&lt;=J201,J201&lt;設定!$D$8),J201,L201)))=0,設定!$D$8,IF(AND(設定!$D$8&lt;=L201,設定!$D$8&lt;J201),設定!$D$8,IF(AND(J201&lt;=L201,J201&lt;設定!$D$8),J201,IF(AND(L201&lt;=J201,J201&lt;設定!$D$8),J201,L201))))&lt;=H201,H201+1,IF(IF(AND(設定!$D$8&lt;=L201,設定!$D$8&lt;J201),設定!$D$8,IF(AND(J201&lt;=L201,J201&lt;設定!$D$8),J201,IF(AND(L201&lt;=J201,J201&lt;設定!$D$8),J201,L201)))=0,設定!$D$8,IF(AND(設定!$D$8&lt;=L201,設定!$D$8&lt;J201),設定!$D$8,IF(AND(J201&lt;=L201,J201&lt;設定!$D$8),J201,IF(AND(L201&lt;=J201,J201&lt;設定!$D$8),J201,L201))))),0)&gt;40,ROUNDUP(IF(IF(IF(AND(設定!$D$8&lt;=L201,設定!$D$8&lt;J201),設定!$D$8,IF(AND(J201&lt;=L201,J201&lt;設定!$D$8),J201,IF(AND(L201&lt;=J201,J201&lt;設定!$D$8),J201,L201)))=0,設定!$D$8,IF(AND(設定!$D$8&lt;=L201,設定!$D$8&lt;J201),設定!$D$8,IF(AND(J201&lt;=L201,J201&lt;設定!$D$8),J201,IF(AND(L201&lt;=J201,J201&lt;設定!$D$8),J201,L201))))&lt;=H201,H201+1,IF(IF(AND(設定!$D$8&lt;=L201,設定!$D$8&lt;J201),設定!$D$8,IF(AND(J201&lt;=L201,J201&lt;設定!$D$8),J201,IF(AND(L201&lt;=J201,J201&lt;設定!$D$8),J201,L201)))=0,設定!$D$8,IF(AND(設定!$D$8&lt;=L201,設定!$D$8&lt;J201),設定!$D$8,IF(AND(J201&lt;=L201,J201&lt;設定!$D$8),J201,IF(AND(L201&lt;=J201,J201&lt;設定!$D$8),J201,L201))))),0),40)</f>
        <v>#DIV/0!</v>
      </c>
      <c r="O201" s="55">
        <f>IF(G201="標準",設定!$C$4,G201)</f>
        <v>5</v>
      </c>
      <c r="P201" s="45">
        <f t="shared" si="37"/>
        <v>0</v>
      </c>
      <c r="Q201" s="14">
        <f t="shared" si="38"/>
        <v>0</v>
      </c>
      <c r="R201" s="23">
        <f t="shared" ref="R201:R264" si="46">IFERROR(P201/T201,0)</f>
        <v>0</v>
      </c>
      <c r="S201" s="12">
        <f t="shared" si="39"/>
        <v>0</v>
      </c>
      <c r="T201" s="23">
        <f t="shared" si="40"/>
        <v>0</v>
      </c>
      <c r="U201" s="13">
        <f t="shared" si="41"/>
        <v>0</v>
      </c>
      <c r="V201" s="104" t="str">
        <f>INDEX(商品!Q:Q,MATCH(キーワード!D201,商品!D:D,0),1)</f>
        <v>-</v>
      </c>
      <c r="W201" s="15">
        <f t="shared" si="42"/>
        <v>0</v>
      </c>
      <c r="X201" s="22">
        <f>SUMIFS(当月ワード!$J$3:$J$1000,当月ワード!$D$3:$D$1000,キーワード!$D201,当月ワード!$E$3:$E$1000,キーワード!$F201)</f>
        <v>0</v>
      </c>
      <c r="Y201" s="23">
        <f>SUMIFS(前月ワード!$J$3:$J$1000,前月ワード!$D$3:$D$1000,キーワード!$D201,前月ワード!$E$3:$E$1000,キーワード!$F201)</f>
        <v>0</v>
      </c>
      <c r="Z201" s="23">
        <f>SUMIFS(前々月ワード!$J$3:$J$1000,前々月ワード!$D$3:$D$1000,キーワード!$D201,前々月ワード!$E$3:$E$1000,キーワード!$F201)</f>
        <v>0</v>
      </c>
      <c r="AA201" s="22">
        <f>SUMIFS(当月ワード!$W$3:$W$1000,当月ワード!$D$3:$D$1000,キーワード!$D201,当月ワード!$E$3:$E$1000,キーワード!$F201)</f>
        <v>0</v>
      </c>
      <c r="AB201" s="23">
        <f>SUMIFS(前月ワード!$W$3:$W$1000,前月ワード!$D$3:$D$1000,キーワード!$D201,前月ワード!$E$3:$E$1000,キーワード!$F201)</f>
        <v>0</v>
      </c>
      <c r="AC201" s="23">
        <f>SUMIFS(前々月ワード!$W$3:$W$1000,前々月ワード!$D$3:$D$1000,キーワード!$D201,前々月ワード!$E$3:$E$1000,キーワード!$F201)</f>
        <v>0</v>
      </c>
      <c r="AD201" s="23">
        <f t="shared" si="43"/>
        <v>0</v>
      </c>
      <c r="AE201" s="23">
        <f t="shared" si="43"/>
        <v>0</v>
      </c>
      <c r="AF201" s="23">
        <f t="shared" si="43"/>
        <v>0</v>
      </c>
      <c r="AG201" s="22">
        <f>SUMIFS(当月ワード!$X$3:$X$1000,当月ワード!$D$3:$D$1000,キーワード!$D201,当月ワード!$E$3:$E$1000,キーワード!$F201)</f>
        <v>0</v>
      </c>
      <c r="AH201" s="23">
        <f>SUMIFS(前月ワード!$X$3:$X$1000,前月ワード!$D$3:$D$1000,キーワード!$D201,前月ワード!$E$3:$E$1000,キーワード!$F201)</f>
        <v>0</v>
      </c>
      <c r="AI201" s="23">
        <f>SUMIFS(前々月ワード!$X$3:$X$1000,前々月ワード!$D$3:$D$1000,キーワード!$D201,前々月ワード!$E$3:$E$1000,キーワード!$F201)</f>
        <v>0</v>
      </c>
      <c r="AJ201" s="22">
        <f>SUMIFS(当月ワード!$I$3:$I$1000,当月ワード!$D$3:$D$1000,キーワード!$D201,当月ワード!$E$3:$E$1000,キーワード!$F201)</f>
        <v>0</v>
      </c>
      <c r="AK201" s="23">
        <f>SUMIFS(前月ワード!$I$3:$I$1000,前月ワード!$D$3:$D$1000,キーワード!$D201,前月ワード!$E$3:$E$1000,キーワード!$F201)</f>
        <v>0</v>
      </c>
      <c r="AL201" s="23">
        <f>SUMIFS(前々月ワード!$I$3:$I$1000,前々月ワード!$D$3:$D$1000,キーワード!$D201,前々月ワード!$E$3:$E$1000,キーワード!$F201)</f>
        <v>0</v>
      </c>
      <c r="AM201" s="13">
        <f t="shared" si="44"/>
        <v>0</v>
      </c>
      <c r="AN201" s="13">
        <f t="shared" si="44"/>
        <v>0</v>
      </c>
      <c r="AO201" s="13">
        <f t="shared" si="44"/>
        <v>0</v>
      </c>
      <c r="AP201" s="16">
        <f t="shared" si="45"/>
        <v>0</v>
      </c>
      <c r="AQ201" s="16">
        <f t="shared" si="45"/>
        <v>0</v>
      </c>
      <c r="AR201" s="17">
        <f t="shared" si="45"/>
        <v>0</v>
      </c>
    </row>
    <row r="202" spans="3:44" ht="36.65" customHeight="1">
      <c r="C202" s="20">
        <v>197</v>
      </c>
      <c r="D202" s="53">
        <f>現状ワード設定!B199</f>
        <v>0</v>
      </c>
      <c r="E202" s="26" t="str">
        <f>IFERROR(_xlfn.XLOOKUP($D202,現状商品設定!B:B,現状商品設定!C:C,"-"),"-")</f>
        <v>-</v>
      </c>
      <c r="F202" s="56">
        <f>現状ワード設定!G199</f>
        <v>0</v>
      </c>
      <c r="G202" s="60" t="s">
        <v>46</v>
      </c>
      <c r="H202" s="47" t="str">
        <f>IFERROR(_xlfn.XLOOKUP(D202,商品!$D:$D,商品!$H:$H),"")</f>
        <v/>
      </c>
      <c r="I202" s="50" t="str">
        <f>IFERROR(_xlfn.XLOOKUP(D202&amp;F202,現状ワード設定!J:J,現状ワード設定!H:H),"")</f>
        <v/>
      </c>
      <c r="J202" s="47" t="str">
        <f>IFERROR(_xlfn.XLOOKUP(D202&amp;F202,現状ワード設定!J:J,現状ワード設定!I:I),"")</f>
        <v/>
      </c>
      <c r="K202" s="47" t="e">
        <f>IF(AND(T202&gt;=設定!$C$12,W202&gt;=O202),I202*(1+設定!$F$12),IF(AND(T202&gt;=設定!$C$13,W202&lt;O202),I202*(1+設定!$F$13),IF(AND(T202&lt;設定!$C$14,U202&gt;=設定!$E$14),I202*(1+設定!$F$14),IF(AND(T202&lt;設定!$C$15,U202&lt;設定!$E$15),I202*(1+設定!$F$15),"除外"))))</f>
        <v>#VALUE!</v>
      </c>
      <c r="L202" s="58" t="e">
        <f ca="1">IF(消化率!$I$5&lt;1,K202*消化率!$I$5,IF(U202*V202/(K202*消化率!$I$5)&gt;O202,K202*消化率!$I$5,M202))</f>
        <v>#DIV/0!</v>
      </c>
      <c r="M202" s="58" t="e">
        <f t="shared" si="36"/>
        <v>#VALUE!</v>
      </c>
      <c r="N202" s="58" t="e">
        <f ca="1">IF(ROUNDUP(IF(IF(IF(AND(設定!$D$8&lt;=L202,設定!$D$8&lt;J202),設定!$D$8,IF(AND(J202&lt;=L202,J202&lt;設定!$D$8),J202,IF(AND(L202&lt;=J202,J202&lt;設定!$D$8),J202,L202)))=0,設定!$D$8,IF(AND(設定!$D$8&lt;=L202,設定!$D$8&lt;J202),設定!$D$8,IF(AND(J202&lt;=L202,J202&lt;設定!$D$8),J202,IF(AND(L202&lt;=J202,J202&lt;設定!$D$8),J202,L202))))&lt;=H202,H202+1,IF(IF(AND(設定!$D$8&lt;=L202,設定!$D$8&lt;J202),設定!$D$8,IF(AND(J202&lt;=L202,J202&lt;設定!$D$8),J202,IF(AND(L202&lt;=J202,J202&lt;設定!$D$8),J202,L202)))=0,設定!$D$8,IF(AND(設定!$D$8&lt;=L202,設定!$D$8&lt;J202),設定!$D$8,IF(AND(J202&lt;=L202,J202&lt;設定!$D$8),J202,IF(AND(L202&lt;=J202,J202&lt;設定!$D$8),J202,L202))))),0)&gt;40,ROUNDUP(IF(IF(IF(AND(設定!$D$8&lt;=L202,設定!$D$8&lt;J202),設定!$D$8,IF(AND(J202&lt;=L202,J202&lt;設定!$D$8),J202,IF(AND(L202&lt;=J202,J202&lt;設定!$D$8),J202,L202)))=0,設定!$D$8,IF(AND(設定!$D$8&lt;=L202,設定!$D$8&lt;J202),設定!$D$8,IF(AND(J202&lt;=L202,J202&lt;設定!$D$8),J202,IF(AND(L202&lt;=J202,J202&lt;設定!$D$8),J202,L202))))&lt;=H202,H202+1,IF(IF(AND(設定!$D$8&lt;=L202,設定!$D$8&lt;J202),設定!$D$8,IF(AND(J202&lt;=L202,J202&lt;設定!$D$8),J202,IF(AND(L202&lt;=J202,J202&lt;設定!$D$8),J202,L202)))=0,設定!$D$8,IF(AND(設定!$D$8&lt;=L202,設定!$D$8&lt;J202),設定!$D$8,IF(AND(J202&lt;=L202,J202&lt;設定!$D$8),J202,IF(AND(L202&lt;=J202,J202&lt;設定!$D$8),J202,L202))))),0),40)</f>
        <v>#DIV/0!</v>
      </c>
      <c r="O202" s="55">
        <f>IF(G202="標準",設定!$C$4,G202)</f>
        <v>5</v>
      </c>
      <c r="P202" s="45">
        <f t="shared" si="37"/>
        <v>0</v>
      </c>
      <c r="Q202" s="14">
        <f t="shared" si="38"/>
        <v>0</v>
      </c>
      <c r="R202" s="23">
        <f t="shared" si="46"/>
        <v>0</v>
      </c>
      <c r="S202" s="12">
        <f t="shared" si="39"/>
        <v>0</v>
      </c>
      <c r="T202" s="23">
        <f t="shared" si="40"/>
        <v>0</v>
      </c>
      <c r="U202" s="13">
        <f t="shared" si="41"/>
        <v>0</v>
      </c>
      <c r="V202" s="104" t="str">
        <f>INDEX(商品!Q:Q,MATCH(キーワード!D202,商品!D:D,0),1)</f>
        <v>-</v>
      </c>
      <c r="W202" s="15">
        <f t="shared" si="42"/>
        <v>0</v>
      </c>
      <c r="X202" s="22">
        <f>SUMIFS(当月ワード!$J$3:$J$1000,当月ワード!$D$3:$D$1000,キーワード!$D202,当月ワード!$E$3:$E$1000,キーワード!$F202)</f>
        <v>0</v>
      </c>
      <c r="Y202" s="23">
        <f>SUMIFS(前月ワード!$J$3:$J$1000,前月ワード!$D$3:$D$1000,キーワード!$D202,前月ワード!$E$3:$E$1000,キーワード!$F202)</f>
        <v>0</v>
      </c>
      <c r="Z202" s="23">
        <f>SUMIFS(前々月ワード!$J$3:$J$1000,前々月ワード!$D$3:$D$1000,キーワード!$D202,前々月ワード!$E$3:$E$1000,キーワード!$F202)</f>
        <v>0</v>
      </c>
      <c r="AA202" s="22">
        <f>SUMIFS(当月ワード!$W$3:$W$1000,当月ワード!$D$3:$D$1000,キーワード!$D202,当月ワード!$E$3:$E$1000,キーワード!$F202)</f>
        <v>0</v>
      </c>
      <c r="AB202" s="23">
        <f>SUMIFS(前月ワード!$W$3:$W$1000,前月ワード!$D$3:$D$1000,キーワード!$D202,前月ワード!$E$3:$E$1000,キーワード!$F202)</f>
        <v>0</v>
      </c>
      <c r="AC202" s="23">
        <f>SUMIFS(前々月ワード!$W$3:$W$1000,前々月ワード!$D$3:$D$1000,キーワード!$D202,前々月ワード!$E$3:$E$1000,キーワード!$F202)</f>
        <v>0</v>
      </c>
      <c r="AD202" s="23">
        <f t="shared" si="43"/>
        <v>0</v>
      </c>
      <c r="AE202" s="23">
        <f t="shared" si="43"/>
        <v>0</v>
      </c>
      <c r="AF202" s="23">
        <f t="shared" si="43"/>
        <v>0</v>
      </c>
      <c r="AG202" s="22">
        <f>SUMIFS(当月ワード!$X$3:$X$1000,当月ワード!$D$3:$D$1000,キーワード!$D202,当月ワード!$E$3:$E$1000,キーワード!$F202)</f>
        <v>0</v>
      </c>
      <c r="AH202" s="23">
        <f>SUMIFS(前月ワード!$X$3:$X$1000,前月ワード!$D$3:$D$1000,キーワード!$D202,前月ワード!$E$3:$E$1000,キーワード!$F202)</f>
        <v>0</v>
      </c>
      <c r="AI202" s="23">
        <f>SUMIFS(前々月ワード!$X$3:$X$1000,前々月ワード!$D$3:$D$1000,キーワード!$D202,前々月ワード!$E$3:$E$1000,キーワード!$F202)</f>
        <v>0</v>
      </c>
      <c r="AJ202" s="22">
        <f>SUMIFS(当月ワード!$I$3:$I$1000,当月ワード!$D$3:$D$1000,キーワード!$D202,当月ワード!$E$3:$E$1000,キーワード!$F202)</f>
        <v>0</v>
      </c>
      <c r="AK202" s="23">
        <f>SUMIFS(前月ワード!$I$3:$I$1000,前月ワード!$D$3:$D$1000,キーワード!$D202,前月ワード!$E$3:$E$1000,キーワード!$F202)</f>
        <v>0</v>
      </c>
      <c r="AL202" s="23">
        <f>SUMIFS(前々月ワード!$I$3:$I$1000,前々月ワード!$D$3:$D$1000,キーワード!$D202,前々月ワード!$E$3:$E$1000,キーワード!$F202)</f>
        <v>0</v>
      </c>
      <c r="AM202" s="13">
        <f t="shared" si="44"/>
        <v>0</v>
      </c>
      <c r="AN202" s="13">
        <f t="shared" si="44"/>
        <v>0</v>
      </c>
      <c r="AO202" s="13">
        <f t="shared" si="44"/>
        <v>0</v>
      </c>
      <c r="AP202" s="16">
        <f t="shared" si="45"/>
        <v>0</v>
      </c>
      <c r="AQ202" s="16">
        <f t="shared" si="45"/>
        <v>0</v>
      </c>
      <c r="AR202" s="17">
        <f t="shared" si="45"/>
        <v>0</v>
      </c>
    </row>
    <row r="203" spans="3:44" ht="36.65" customHeight="1">
      <c r="C203" s="20">
        <v>198</v>
      </c>
      <c r="D203" s="53">
        <f>現状ワード設定!B200</f>
        <v>0</v>
      </c>
      <c r="E203" s="26" t="str">
        <f>IFERROR(_xlfn.XLOOKUP($D203,現状商品設定!B:B,現状商品設定!C:C,"-"),"-")</f>
        <v>-</v>
      </c>
      <c r="F203" s="56">
        <f>現状ワード設定!G200</f>
        <v>0</v>
      </c>
      <c r="G203" s="60" t="s">
        <v>46</v>
      </c>
      <c r="H203" s="47" t="str">
        <f>IFERROR(_xlfn.XLOOKUP(D203,商品!$D:$D,商品!$H:$H),"")</f>
        <v/>
      </c>
      <c r="I203" s="50" t="str">
        <f>IFERROR(_xlfn.XLOOKUP(D203&amp;F203,現状ワード設定!J:J,現状ワード設定!H:H),"")</f>
        <v/>
      </c>
      <c r="J203" s="47" t="str">
        <f>IFERROR(_xlfn.XLOOKUP(D203&amp;F203,現状ワード設定!J:J,現状ワード設定!I:I),"")</f>
        <v/>
      </c>
      <c r="K203" s="47" t="e">
        <f>IF(AND(T203&gt;=設定!$C$12,W203&gt;=O203),I203*(1+設定!$F$12),IF(AND(T203&gt;=設定!$C$13,W203&lt;O203),I203*(1+設定!$F$13),IF(AND(T203&lt;設定!$C$14,U203&gt;=設定!$E$14),I203*(1+設定!$F$14),IF(AND(T203&lt;設定!$C$15,U203&lt;設定!$E$15),I203*(1+設定!$F$15),"除外"))))</f>
        <v>#VALUE!</v>
      </c>
      <c r="L203" s="58" t="e">
        <f ca="1">IF(消化率!$I$5&lt;1,K203*消化率!$I$5,IF(U203*V203/(K203*消化率!$I$5)&gt;O203,K203*消化率!$I$5,M203))</f>
        <v>#DIV/0!</v>
      </c>
      <c r="M203" s="58" t="e">
        <f t="shared" si="36"/>
        <v>#VALUE!</v>
      </c>
      <c r="N203" s="58" t="e">
        <f ca="1">IF(ROUNDUP(IF(IF(IF(AND(設定!$D$8&lt;=L203,設定!$D$8&lt;J203),設定!$D$8,IF(AND(J203&lt;=L203,J203&lt;設定!$D$8),J203,IF(AND(L203&lt;=J203,J203&lt;設定!$D$8),J203,L203)))=0,設定!$D$8,IF(AND(設定!$D$8&lt;=L203,設定!$D$8&lt;J203),設定!$D$8,IF(AND(J203&lt;=L203,J203&lt;設定!$D$8),J203,IF(AND(L203&lt;=J203,J203&lt;設定!$D$8),J203,L203))))&lt;=H203,H203+1,IF(IF(AND(設定!$D$8&lt;=L203,設定!$D$8&lt;J203),設定!$D$8,IF(AND(J203&lt;=L203,J203&lt;設定!$D$8),J203,IF(AND(L203&lt;=J203,J203&lt;設定!$D$8),J203,L203)))=0,設定!$D$8,IF(AND(設定!$D$8&lt;=L203,設定!$D$8&lt;J203),設定!$D$8,IF(AND(J203&lt;=L203,J203&lt;設定!$D$8),J203,IF(AND(L203&lt;=J203,J203&lt;設定!$D$8),J203,L203))))),0)&gt;40,ROUNDUP(IF(IF(IF(AND(設定!$D$8&lt;=L203,設定!$D$8&lt;J203),設定!$D$8,IF(AND(J203&lt;=L203,J203&lt;設定!$D$8),J203,IF(AND(L203&lt;=J203,J203&lt;設定!$D$8),J203,L203)))=0,設定!$D$8,IF(AND(設定!$D$8&lt;=L203,設定!$D$8&lt;J203),設定!$D$8,IF(AND(J203&lt;=L203,J203&lt;設定!$D$8),J203,IF(AND(L203&lt;=J203,J203&lt;設定!$D$8),J203,L203))))&lt;=H203,H203+1,IF(IF(AND(設定!$D$8&lt;=L203,設定!$D$8&lt;J203),設定!$D$8,IF(AND(J203&lt;=L203,J203&lt;設定!$D$8),J203,IF(AND(L203&lt;=J203,J203&lt;設定!$D$8),J203,L203)))=0,設定!$D$8,IF(AND(設定!$D$8&lt;=L203,設定!$D$8&lt;J203),設定!$D$8,IF(AND(J203&lt;=L203,J203&lt;設定!$D$8),J203,IF(AND(L203&lt;=J203,J203&lt;設定!$D$8),J203,L203))))),0),40)</f>
        <v>#DIV/0!</v>
      </c>
      <c r="O203" s="55">
        <f>IF(G203="標準",設定!$C$4,G203)</f>
        <v>5</v>
      </c>
      <c r="P203" s="45">
        <f t="shared" si="37"/>
        <v>0</v>
      </c>
      <c r="Q203" s="14">
        <f t="shared" si="38"/>
        <v>0</v>
      </c>
      <c r="R203" s="23">
        <f t="shared" si="46"/>
        <v>0</v>
      </c>
      <c r="S203" s="12">
        <f t="shared" si="39"/>
        <v>0</v>
      </c>
      <c r="T203" s="23">
        <f t="shared" si="40"/>
        <v>0</v>
      </c>
      <c r="U203" s="13">
        <f t="shared" si="41"/>
        <v>0</v>
      </c>
      <c r="V203" s="104" t="str">
        <f>INDEX(商品!Q:Q,MATCH(キーワード!D203,商品!D:D,0),1)</f>
        <v>-</v>
      </c>
      <c r="W203" s="15">
        <f t="shared" si="42"/>
        <v>0</v>
      </c>
      <c r="X203" s="22">
        <f>SUMIFS(当月ワード!$J$3:$J$1000,当月ワード!$D$3:$D$1000,キーワード!$D203,当月ワード!$E$3:$E$1000,キーワード!$F203)</f>
        <v>0</v>
      </c>
      <c r="Y203" s="23">
        <f>SUMIFS(前月ワード!$J$3:$J$1000,前月ワード!$D$3:$D$1000,キーワード!$D203,前月ワード!$E$3:$E$1000,キーワード!$F203)</f>
        <v>0</v>
      </c>
      <c r="Z203" s="23">
        <f>SUMIFS(前々月ワード!$J$3:$J$1000,前々月ワード!$D$3:$D$1000,キーワード!$D203,前々月ワード!$E$3:$E$1000,キーワード!$F203)</f>
        <v>0</v>
      </c>
      <c r="AA203" s="22">
        <f>SUMIFS(当月ワード!$W$3:$W$1000,当月ワード!$D$3:$D$1000,キーワード!$D203,当月ワード!$E$3:$E$1000,キーワード!$F203)</f>
        <v>0</v>
      </c>
      <c r="AB203" s="23">
        <f>SUMIFS(前月ワード!$W$3:$W$1000,前月ワード!$D$3:$D$1000,キーワード!$D203,前月ワード!$E$3:$E$1000,キーワード!$F203)</f>
        <v>0</v>
      </c>
      <c r="AC203" s="23">
        <f>SUMIFS(前々月ワード!$W$3:$W$1000,前々月ワード!$D$3:$D$1000,キーワード!$D203,前々月ワード!$E$3:$E$1000,キーワード!$F203)</f>
        <v>0</v>
      </c>
      <c r="AD203" s="23">
        <f t="shared" si="43"/>
        <v>0</v>
      </c>
      <c r="AE203" s="23">
        <f t="shared" si="43"/>
        <v>0</v>
      </c>
      <c r="AF203" s="23">
        <f t="shared" si="43"/>
        <v>0</v>
      </c>
      <c r="AG203" s="22">
        <f>SUMIFS(当月ワード!$X$3:$X$1000,当月ワード!$D$3:$D$1000,キーワード!$D203,当月ワード!$E$3:$E$1000,キーワード!$F203)</f>
        <v>0</v>
      </c>
      <c r="AH203" s="23">
        <f>SUMIFS(前月ワード!$X$3:$X$1000,前月ワード!$D$3:$D$1000,キーワード!$D203,前月ワード!$E$3:$E$1000,キーワード!$F203)</f>
        <v>0</v>
      </c>
      <c r="AI203" s="23">
        <f>SUMIFS(前々月ワード!$X$3:$X$1000,前々月ワード!$D$3:$D$1000,キーワード!$D203,前々月ワード!$E$3:$E$1000,キーワード!$F203)</f>
        <v>0</v>
      </c>
      <c r="AJ203" s="22">
        <f>SUMIFS(当月ワード!$I$3:$I$1000,当月ワード!$D$3:$D$1000,キーワード!$D203,当月ワード!$E$3:$E$1000,キーワード!$F203)</f>
        <v>0</v>
      </c>
      <c r="AK203" s="23">
        <f>SUMIFS(前月ワード!$I$3:$I$1000,前月ワード!$D$3:$D$1000,キーワード!$D203,前月ワード!$E$3:$E$1000,キーワード!$F203)</f>
        <v>0</v>
      </c>
      <c r="AL203" s="23">
        <f>SUMIFS(前々月ワード!$I$3:$I$1000,前々月ワード!$D$3:$D$1000,キーワード!$D203,前々月ワード!$E$3:$E$1000,キーワード!$F203)</f>
        <v>0</v>
      </c>
      <c r="AM203" s="13">
        <f t="shared" si="44"/>
        <v>0</v>
      </c>
      <c r="AN203" s="13">
        <f t="shared" si="44"/>
        <v>0</v>
      </c>
      <c r="AO203" s="13">
        <f t="shared" si="44"/>
        <v>0</v>
      </c>
      <c r="AP203" s="16">
        <f t="shared" si="45"/>
        <v>0</v>
      </c>
      <c r="AQ203" s="16">
        <f t="shared" si="45"/>
        <v>0</v>
      </c>
      <c r="AR203" s="17">
        <f t="shared" si="45"/>
        <v>0</v>
      </c>
    </row>
    <row r="204" spans="3:44" ht="36.65" customHeight="1">
      <c r="C204" s="20">
        <v>199</v>
      </c>
      <c r="D204" s="53">
        <f>現状ワード設定!B201</f>
        <v>0</v>
      </c>
      <c r="E204" s="26" t="str">
        <f>IFERROR(_xlfn.XLOOKUP($D204,現状商品設定!B:B,現状商品設定!C:C,"-"),"-")</f>
        <v>-</v>
      </c>
      <c r="F204" s="56">
        <f>現状ワード設定!G201</f>
        <v>0</v>
      </c>
      <c r="G204" s="60" t="s">
        <v>46</v>
      </c>
      <c r="H204" s="47" t="str">
        <f>IFERROR(_xlfn.XLOOKUP(D204,商品!$D:$D,商品!$H:$H),"")</f>
        <v/>
      </c>
      <c r="I204" s="50" t="str">
        <f>IFERROR(_xlfn.XLOOKUP(D204&amp;F204,現状ワード設定!J:J,現状ワード設定!H:H),"")</f>
        <v/>
      </c>
      <c r="J204" s="47" t="str">
        <f>IFERROR(_xlfn.XLOOKUP(D204&amp;F204,現状ワード設定!J:J,現状ワード設定!I:I),"")</f>
        <v/>
      </c>
      <c r="K204" s="47" t="e">
        <f>IF(AND(T204&gt;=設定!$C$12,W204&gt;=O204),I204*(1+設定!$F$12),IF(AND(T204&gt;=設定!$C$13,W204&lt;O204),I204*(1+設定!$F$13),IF(AND(T204&lt;設定!$C$14,U204&gt;=設定!$E$14),I204*(1+設定!$F$14),IF(AND(T204&lt;設定!$C$15,U204&lt;設定!$E$15),I204*(1+設定!$F$15),"除外"))))</f>
        <v>#VALUE!</v>
      </c>
      <c r="L204" s="58" t="e">
        <f ca="1">IF(消化率!$I$5&lt;1,K204*消化率!$I$5,IF(U204*V204/(K204*消化率!$I$5)&gt;O204,K204*消化率!$I$5,M204))</f>
        <v>#DIV/0!</v>
      </c>
      <c r="M204" s="58" t="e">
        <f t="shared" si="36"/>
        <v>#VALUE!</v>
      </c>
      <c r="N204" s="58" t="e">
        <f ca="1">IF(ROUNDUP(IF(IF(IF(AND(設定!$D$8&lt;=L204,設定!$D$8&lt;J204),設定!$D$8,IF(AND(J204&lt;=L204,J204&lt;設定!$D$8),J204,IF(AND(L204&lt;=J204,J204&lt;設定!$D$8),J204,L204)))=0,設定!$D$8,IF(AND(設定!$D$8&lt;=L204,設定!$D$8&lt;J204),設定!$D$8,IF(AND(J204&lt;=L204,J204&lt;設定!$D$8),J204,IF(AND(L204&lt;=J204,J204&lt;設定!$D$8),J204,L204))))&lt;=H204,H204+1,IF(IF(AND(設定!$D$8&lt;=L204,設定!$D$8&lt;J204),設定!$D$8,IF(AND(J204&lt;=L204,J204&lt;設定!$D$8),J204,IF(AND(L204&lt;=J204,J204&lt;設定!$D$8),J204,L204)))=0,設定!$D$8,IF(AND(設定!$D$8&lt;=L204,設定!$D$8&lt;J204),設定!$D$8,IF(AND(J204&lt;=L204,J204&lt;設定!$D$8),J204,IF(AND(L204&lt;=J204,J204&lt;設定!$D$8),J204,L204))))),0)&gt;40,ROUNDUP(IF(IF(IF(AND(設定!$D$8&lt;=L204,設定!$D$8&lt;J204),設定!$D$8,IF(AND(J204&lt;=L204,J204&lt;設定!$D$8),J204,IF(AND(L204&lt;=J204,J204&lt;設定!$D$8),J204,L204)))=0,設定!$D$8,IF(AND(設定!$D$8&lt;=L204,設定!$D$8&lt;J204),設定!$D$8,IF(AND(J204&lt;=L204,J204&lt;設定!$D$8),J204,IF(AND(L204&lt;=J204,J204&lt;設定!$D$8),J204,L204))))&lt;=H204,H204+1,IF(IF(AND(設定!$D$8&lt;=L204,設定!$D$8&lt;J204),設定!$D$8,IF(AND(J204&lt;=L204,J204&lt;設定!$D$8),J204,IF(AND(L204&lt;=J204,J204&lt;設定!$D$8),J204,L204)))=0,設定!$D$8,IF(AND(設定!$D$8&lt;=L204,設定!$D$8&lt;J204),設定!$D$8,IF(AND(J204&lt;=L204,J204&lt;設定!$D$8),J204,IF(AND(L204&lt;=J204,J204&lt;設定!$D$8),J204,L204))))),0),40)</f>
        <v>#DIV/0!</v>
      </c>
      <c r="O204" s="55">
        <f>IF(G204="標準",設定!$C$4,G204)</f>
        <v>5</v>
      </c>
      <c r="P204" s="45">
        <f t="shared" si="37"/>
        <v>0</v>
      </c>
      <c r="Q204" s="14">
        <f t="shared" si="38"/>
        <v>0</v>
      </c>
      <c r="R204" s="23">
        <f t="shared" si="46"/>
        <v>0</v>
      </c>
      <c r="S204" s="12">
        <f t="shared" si="39"/>
        <v>0</v>
      </c>
      <c r="T204" s="23">
        <f t="shared" si="40"/>
        <v>0</v>
      </c>
      <c r="U204" s="13">
        <f t="shared" si="41"/>
        <v>0</v>
      </c>
      <c r="V204" s="104" t="str">
        <f>INDEX(商品!Q:Q,MATCH(キーワード!D204,商品!D:D,0),1)</f>
        <v>-</v>
      </c>
      <c r="W204" s="15">
        <f t="shared" si="42"/>
        <v>0</v>
      </c>
      <c r="X204" s="22">
        <f>SUMIFS(当月ワード!$J$3:$J$1000,当月ワード!$D$3:$D$1000,キーワード!$D204,当月ワード!$E$3:$E$1000,キーワード!$F204)</f>
        <v>0</v>
      </c>
      <c r="Y204" s="23">
        <f>SUMIFS(前月ワード!$J$3:$J$1000,前月ワード!$D$3:$D$1000,キーワード!$D204,前月ワード!$E$3:$E$1000,キーワード!$F204)</f>
        <v>0</v>
      </c>
      <c r="Z204" s="23">
        <f>SUMIFS(前々月ワード!$J$3:$J$1000,前々月ワード!$D$3:$D$1000,キーワード!$D204,前々月ワード!$E$3:$E$1000,キーワード!$F204)</f>
        <v>0</v>
      </c>
      <c r="AA204" s="22">
        <f>SUMIFS(当月ワード!$W$3:$W$1000,当月ワード!$D$3:$D$1000,キーワード!$D204,当月ワード!$E$3:$E$1000,キーワード!$F204)</f>
        <v>0</v>
      </c>
      <c r="AB204" s="23">
        <f>SUMIFS(前月ワード!$W$3:$W$1000,前月ワード!$D$3:$D$1000,キーワード!$D204,前月ワード!$E$3:$E$1000,キーワード!$F204)</f>
        <v>0</v>
      </c>
      <c r="AC204" s="23">
        <f>SUMIFS(前々月ワード!$W$3:$W$1000,前々月ワード!$D$3:$D$1000,キーワード!$D204,前々月ワード!$E$3:$E$1000,キーワード!$F204)</f>
        <v>0</v>
      </c>
      <c r="AD204" s="23">
        <f t="shared" si="43"/>
        <v>0</v>
      </c>
      <c r="AE204" s="23">
        <f t="shared" si="43"/>
        <v>0</v>
      </c>
      <c r="AF204" s="23">
        <f t="shared" si="43"/>
        <v>0</v>
      </c>
      <c r="AG204" s="22">
        <f>SUMIFS(当月ワード!$X$3:$X$1000,当月ワード!$D$3:$D$1000,キーワード!$D204,当月ワード!$E$3:$E$1000,キーワード!$F204)</f>
        <v>0</v>
      </c>
      <c r="AH204" s="23">
        <f>SUMIFS(前月ワード!$X$3:$X$1000,前月ワード!$D$3:$D$1000,キーワード!$D204,前月ワード!$E$3:$E$1000,キーワード!$F204)</f>
        <v>0</v>
      </c>
      <c r="AI204" s="23">
        <f>SUMIFS(前々月ワード!$X$3:$X$1000,前々月ワード!$D$3:$D$1000,キーワード!$D204,前々月ワード!$E$3:$E$1000,キーワード!$F204)</f>
        <v>0</v>
      </c>
      <c r="AJ204" s="22">
        <f>SUMIFS(当月ワード!$I$3:$I$1000,当月ワード!$D$3:$D$1000,キーワード!$D204,当月ワード!$E$3:$E$1000,キーワード!$F204)</f>
        <v>0</v>
      </c>
      <c r="AK204" s="23">
        <f>SUMIFS(前月ワード!$I$3:$I$1000,前月ワード!$D$3:$D$1000,キーワード!$D204,前月ワード!$E$3:$E$1000,キーワード!$F204)</f>
        <v>0</v>
      </c>
      <c r="AL204" s="23">
        <f>SUMIFS(前々月ワード!$I$3:$I$1000,前々月ワード!$D$3:$D$1000,キーワード!$D204,前々月ワード!$E$3:$E$1000,キーワード!$F204)</f>
        <v>0</v>
      </c>
      <c r="AM204" s="13">
        <f t="shared" si="44"/>
        <v>0</v>
      </c>
      <c r="AN204" s="13">
        <f t="shared" si="44"/>
        <v>0</v>
      </c>
      <c r="AO204" s="13">
        <f t="shared" si="44"/>
        <v>0</v>
      </c>
      <c r="AP204" s="16">
        <f t="shared" si="45"/>
        <v>0</v>
      </c>
      <c r="AQ204" s="16">
        <f t="shared" si="45"/>
        <v>0</v>
      </c>
      <c r="AR204" s="17">
        <f t="shared" si="45"/>
        <v>0</v>
      </c>
    </row>
    <row r="205" spans="3:44" ht="36.65" customHeight="1">
      <c r="C205" s="20">
        <v>200</v>
      </c>
      <c r="D205" s="53">
        <f>現状ワード設定!B202</f>
        <v>0</v>
      </c>
      <c r="E205" s="26" t="str">
        <f>IFERROR(_xlfn.XLOOKUP($D205,現状商品設定!B:B,現状商品設定!C:C,"-"),"-")</f>
        <v>-</v>
      </c>
      <c r="F205" s="56">
        <f>現状ワード設定!G202</f>
        <v>0</v>
      </c>
      <c r="G205" s="60" t="s">
        <v>46</v>
      </c>
      <c r="H205" s="47" t="str">
        <f>IFERROR(_xlfn.XLOOKUP(D205,商品!$D:$D,商品!$H:$H),"")</f>
        <v/>
      </c>
      <c r="I205" s="50" t="str">
        <f>IFERROR(_xlfn.XLOOKUP(D205&amp;F205,現状ワード設定!J:J,現状ワード設定!H:H),"")</f>
        <v/>
      </c>
      <c r="J205" s="47" t="str">
        <f>IFERROR(_xlfn.XLOOKUP(D205&amp;F205,現状ワード設定!J:J,現状ワード設定!I:I),"")</f>
        <v/>
      </c>
      <c r="K205" s="47" t="e">
        <f>IF(AND(T205&gt;=設定!$C$12,W205&gt;=O205),I205*(1+設定!$F$12),IF(AND(T205&gt;=設定!$C$13,W205&lt;O205),I205*(1+設定!$F$13),IF(AND(T205&lt;設定!$C$14,U205&gt;=設定!$E$14),I205*(1+設定!$F$14),IF(AND(T205&lt;設定!$C$15,U205&lt;設定!$E$15),I205*(1+設定!$F$15),"除外"))))</f>
        <v>#VALUE!</v>
      </c>
      <c r="L205" s="58" t="e">
        <f ca="1">IF(消化率!$I$5&lt;1,K205*消化率!$I$5,IF(U205*V205/(K205*消化率!$I$5)&gt;O205,K205*消化率!$I$5,M205))</f>
        <v>#DIV/0!</v>
      </c>
      <c r="M205" s="58" t="e">
        <f t="shared" si="36"/>
        <v>#VALUE!</v>
      </c>
      <c r="N205" s="58" t="e">
        <f ca="1">IF(ROUNDUP(IF(IF(IF(AND(設定!$D$8&lt;=L205,設定!$D$8&lt;J205),設定!$D$8,IF(AND(J205&lt;=L205,J205&lt;設定!$D$8),J205,IF(AND(L205&lt;=J205,J205&lt;設定!$D$8),J205,L205)))=0,設定!$D$8,IF(AND(設定!$D$8&lt;=L205,設定!$D$8&lt;J205),設定!$D$8,IF(AND(J205&lt;=L205,J205&lt;設定!$D$8),J205,IF(AND(L205&lt;=J205,J205&lt;設定!$D$8),J205,L205))))&lt;=H205,H205+1,IF(IF(AND(設定!$D$8&lt;=L205,設定!$D$8&lt;J205),設定!$D$8,IF(AND(J205&lt;=L205,J205&lt;設定!$D$8),J205,IF(AND(L205&lt;=J205,J205&lt;設定!$D$8),J205,L205)))=0,設定!$D$8,IF(AND(設定!$D$8&lt;=L205,設定!$D$8&lt;J205),設定!$D$8,IF(AND(J205&lt;=L205,J205&lt;設定!$D$8),J205,IF(AND(L205&lt;=J205,J205&lt;設定!$D$8),J205,L205))))),0)&gt;40,ROUNDUP(IF(IF(IF(AND(設定!$D$8&lt;=L205,設定!$D$8&lt;J205),設定!$D$8,IF(AND(J205&lt;=L205,J205&lt;設定!$D$8),J205,IF(AND(L205&lt;=J205,J205&lt;設定!$D$8),J205,L205)))=0,設定!$D$8,IF(AND(設定!$D$8&lt;=L205,設定!$D$8&lt;J205),設定!$D$8,IF(AND(J205&lt;=L205,J205&lt;設定!$D$8),J205,IF(AND(L205&lt;=J205,J205&lt;設定!$D$8),J205,L205))))&lt;=H205,H205+1,IF(IF(AND(設定!$D$8&lt;=L205,設定!$D$8&lt;J205),設定!$D$8,IF(AND(J205&lt;=L205,J205&lt;設定!$D$8),J205,IF(AND(L205&lt;=J205,J205&lt;設定!$D$8),J205,L205)))=0,設定!$D$8,IF(AND(設定!$D$8&lt;=L205,設定!$D$8&lt;J205),設定!$D$8,IF(AND(J205&lt;=L205,J205&lt;設定!$D$8),J205,IF(AND(L205&lt;=J205,J205&lt;設定!$D$8),J205,L205))))),0),40)</f>
        <v>#DIV/0!</v>
      </c>
      <c r="O205" s="55">
        <f>IF(G205="標準",設定!$C$4,G205)</f>
        <v>5</v>
      </c>
      <c r="P205" s="45">
        <f t="shared" si="37"/>
        <v>0</v>
      </c>
      <c r="Q205" s="14">
        <f t="shared" si="38"/>
        <v>0</v>
      </c>
      <c r="R205" s="23">
        <f t="shared" si="46"/>
        <v>0</v>
      </c>
      <c r="S205" s="12">
        <f t="shared" si="39"/>
        <v>0</v>
      </c>
      <c r="T205" s="23">
        <f t="shared" si="40"/>
        <v>0</v>
      </c>
      <c r="U205" s="13">
        <f t="shared" si="41"/>
        <v>0</v>
      </c>
      <c r="V205" s="104" t="str">
        <f>INDEX(商品!Q:Q,MATCH(キーワード!D205,商品!D:D,0),1)</f>
        <v>-</v>
      </c>
      <c r="W205" s="15">
        <f t="shared" si="42"/>
        <v>0</v>
      </c>
      <c r="X205" s="22">
        <f>SUMIFS(当月ワード!$J$3:$J$1000,当月ワード!$D$3:$D$1000,キーワード!$D205,当月ワード!$E$3:$E$1000,キーワード!$F205)</f>
        <v>0</v>
      </c>
      <c r="Y205" s="23">
        <f>SUMIFS(前月ワード!$J$3:$J$1000,前月ワード!$D$3:$D$1000,キーワード!$D205,前月ワード!$E$3:$E$1000,キーワード!$F205)</f>
        <v>0</v>
      </c>
      <c r="Z205" s="23">
        <f>SUMIFS(前々月ワード!$J$3:$J$1000,前々月ワード!$D$3:$D$1000,キーワード!$D205,前々月ワード!$E$3:$E$1000,キーワード!$F205)</f>
        <v>0</v>
      </c>
      <c r="AA205" s="22">
        <f>SUMIFS(当月ワード!$W$3:$W$1000,当月ワード!$D$3:$D$1000,キーワード!$D205,当月ワード!$E$3:$E$1000,キーワード!$F205)</f>
        <v>0</v>
      </c>
      <c r="AB205" s="23">
        <f>SUMIFS(前月ワード!$W$3:$W$1000,前月ワード!$D$3:$D$1000,キーワード!$D205,前月ワード!$E$3:$E$1000,キーワード!$F205)</f>
        <v>0</v>
      </c>
      <c r="AC205" s="23">
        <f>SUMIFS(前々月ワード!$W$3:$W$1000,前々月ワード!$D$3:$D$1000,キーワード!$D205,前々月ワード!$E$3:$E$1000,キーワード!$F205)</f>
        <v>0</v>
      </c>
      <c r="AD205" s="23">
        <f t="shared" si="43"/>
        <v>0</v>
      </c>
      <c r="AE205" s="23">
        <f t="shared" si="43"/>
        <v>0</v>
      </c>
      <c r="AF205" s="23">
        <f t="shared" si="43"/>
        <v>0</v>
      </c>
      <c r="AG205" s="22">
        <f>SUMIFS(当月ワード!$X$3:$X$1000,当月ワード!$D$3:$D$1000,キーワード!$D205,当月ワード!$E$3:$E$1000,キーワード!$F205)</f>
        <v>0</v>
      </c>
      <c r="AH205" s="23">
        <f>SUMIFS(前月ワード!$X$3:$X$1000,前月ワード!$D$3:$D$1000,キーワード!$D205,前月ワード!$E$3:$E$1000,キーワード!$F205)</f>
        <v>0</v>
      </c>
      <c r="AI205" s="23">
        <f>SUMIFS(前々月ワード!$X$3:$X$1000,前々月ワード!$D$3:$D$1000,キーワード!$D205,前々月ワード!$E$3:$E$1000,キーワード!$F205)</f>
        <v>0</v>
      </c>
      <c r="AJ205" s="22">
        <f>SUMIFS(当月ワード!$I$3:$I$1000,当月ワード!$D$3:$D$1000,キーワード!$D205,当月ワード!$E$3:$E$1000,キーワード!$F205)</f>
        <v>0</v>
      </c>
      <c r="AK205" s="23">
        <f>SUMIFS(前月ワード!$I$3:$I$1000,前月ワード!$D$3:$D$1000,キーワード!$D205,前月ワード!$E$3:$E$1000,キーワード!$F205)</f>
        <v>0</v>
      </c>
      <c r="AL205" s="23">
        <f>SUMIFS(前々月ワード!$I$3:$I$1000,前々月ワード!$D$3:$D$1000,キーワード!$D205,前々月ワード!$E$3:$E$1000,キーワード!$F205)</f>
        <v>0</v>
      </c>
      <c r="AM205" s="13">
        <f t="shared" si="44"/>
        <v>0</v>
      </c>
      <c r="AN205" s="13">
        <f t="shared" si="44"/>
        <v>0</v>
      </c>
      <c r="AO205" s="13">
        <f t="shared" si="44"/>
        <v>0</v>
      </c>
      <c r="AP205" s="16">
        <f t="shared" si="45"/>
        <v>0</v>
      </c>
      <c r="AQ205" s="16">
        <f t="shared" si="45"/>
        <v>0</v>
      </c>
      <c r="AR205" s="17">
        <f t="shared" si="45"/>
        <v>0</v>
      </c>
    </row>
    <row r="206" spans="3:44" ht="36.65" customHeight="1">
      <c r="C206" s="20">
        <v>201</v>
      </c>
      <c r="D206" s="53">
        <f>現状ワード設定!B203</f>
        <v>0</v>
      </c>
      <c r="E206" s="26" t="str">
        <f>IFERROR(_xlfn.XLOOKUP($D206,現状商品設定!B:B,現状商品設定!C:C,"-"),"-")</f>
        <v>-</v>
      </c>
      <c r="F206" s="56">
        <f>現状ワード設定!G203</f>
        <v>0</v>
      </c>
      <c r="G206" s="60" t="s">
        <v>46</v>
      </c>
      <c r="H206" s="47" t="str">
        <f>IFERROR(_xlfn.XLOOKUP(D206,商品!$D:$D,商品!$H:$H),"")</f>
        <v/>
      </c>
      <c r="I206" s="50" t="str">
        <f>IFERROR(_xlfn.XLOOKUP(D206&amp;F206,現状ワード設定!J:J,現状ワード設定!H:H),"")</f>
        <v/>
      </c>
      <c r="J206" s="47" t="str">
        <f>IFERROR(_xlfn.XLOOKUP(D206&amp;F206,現状ワード設定!J:J,現状ワード設定!I:I),"")</f>
        <v/>
      </c>
      <c r="K206" s="47" t="e">
        <f>IF(AND(T206&gt;=設定!$C$12,W206&gt;=O206),I206*(1+設定!$F$12),IF(AND(T206&gt;=設定!$C$13,W206&lt;O206),I206*(1+設定!$F$13),IF(AND(T206&lt;設定!$C$14,U206&gt;=設定!$E$14),I206*(1+設定!$F$14),IF(AND(T206&lt;設定!$C$15,U206&lt;設定!$E$15),I206*(1+設定!$F$15),"除外"))))</f>
        <v>#VALUE!</v>
      </c>
      <c r="L206" s="58" t="e">
        <f ca="1">IF(消化率!$I$5&lt;1,K206*消化率!$I$5,IF(U206*V206/(K206*消化率!$I$5)&gt;O206,K206*消化率!$I$5,M206))</f>
        <v>#DIV/0!</v>
      </c>
      <c r="M206" s="58" t="e">
        <f t="shared" si="36"/>
        <v>#VALUE!</v>
      </c>
      <c r="N206" s="58" t="e">
        <f ca="1">IF(ROUNDUP(IF(IF(IF(AND(設定!$D$8&lt;=L206,設定!$D$8&lt;J206),設定!$D$8,IF(AND(J206&lt;=L206,J206&lt;設定!$D$8),J206,IF(AND(L206&lt;=J206,J206&lt;設定!$D$8),J206,L206)))=0,設定!$D$8,IF(AND(設定!$D$8&lt;=L206,設定!$D$8&lt;J206),設定!$D$8,IF(AND(J206&lt;=L206,J206&lt;設定!$D$8),J206,IF(AND(L206&lt;=J206,J206&lt;設定!$D$8),J206,L206))))&lt;=H206,H206+1,IF(IF(AND(設定!$D$8&lt;=L206,設定!$D$8&lt;J206),設定!$D$8,IF(AND(J206&lt;=L206,J206&lt;設定!$D$8),J206,IF(AND(L206&lt;=J206,J206&lt;設定!$D$8),J206,L206)))=0,設定!$D$8,IF(AND(設定!$D$8&lt;=L206,設定!$D$8&lt;J206),設定!$D$8,IF(AND(J206&lt;=L206,J206&lt;設定!$D$8),J206,IF(AND(L206&lt;=J206,J206&lt;設定!$D$8),J206,L206))))),0)&gt;40,ROUNDUP(IF(IF(IF(AND(設定!$D$8&lt;=L206,設定!$D$8&lt;J206),設定!$D$8,IF(AND(J206&lt;=L206,J206&lt;設定!$D$8),J206,IF(AND(L206&lt;=J206,J206&lt;設定!$D$8),J206,L206)))=0,設定!$D$8,IF(AND(設定!$D$8&lt;=L206,設定!$D$8&lt;J206),設定!$D$8,IF(AND(J206&lt;=L206,J206&lt;設定!$D$8),J206,IF(AND(L206&lt;=J206,J206&lt;設定!$D$8),J206,L206))))&lt;=H206,H206+1,IF(IF(AND(設定!$D$8&lt;=L206,設定!$D$8&lt;J206),設定!$D$8,IF(AND(J206&lt;=L206,J206&lt;設定!$D$8),J206,IF(AND(L206&lt;=J206,J206&lt;設定!$D$8),J206,L206)))=0,設定!$D$8,IF(AND(設定!$D$8&lt;=L206,設定!$D$8&lt;J206),設定!$D$8,IF(AND(J206&lt;=L206,J206&lt;設定!$D$8),J206,IF(AND(L206&lt;=J206,J206&lt;設定!$D$8),J206,L206))))),0),40)</f>
        <v>#DIV/0!</v>
      </c>
      <c r="O206" s="55">
        <f>IF(G206="標準",設定!$C$4,G206)</f>
        <v>5</v>
      </c>
      <c r="P206" s="45">
        <f t="shared" si="37"/>
        <v>0</v>
      </c>
      <c r="Q206" s="14">
        <f t="shared" si="38"/>
        <v>0</v>
      </c>
      <c r="R206" s="23">
        <f t="shared" si="46"/>
        <v>0</v>
      </c>
      <c r="S206" s="12">
        <f t="shared" si="39"/>
        <v>0</v>
      </c>
      <c r="T206" s="23">
        <f t="shared" si="40"/>
        <v>0</v>
      </c>
      <c r="U206" s="13">
        <f t="shared" si="41"/>
        <v>0</v>
      </c>
      <c r="V206" s="104" t="str">
        <f>INDEX(商品!Q:Q,MATCH(キーワード!D206,商品!D:D,0),1)</f>
        <v>-</v>
      </c>
      <c r="W206" s="15">
        <f t="shared" si="42"/>
        <v>0</v>
      </c>
      <c r="X206" s="22">
        <f>SUMIFS(当月ワード!$J$3:$J$1000,当月ワード!$D$3:$D$1000,キーワード!$D206,当月ワード!$E$3:$E$1000,キーワード!$F206)</f>
        <v>0</v>
      </c>
      <c r="Y206" s="23">
        <f>SUMIFS(前月ワード!$J$3:$J$1000,前月ワード!$D$3:$D$1000,キーワード!$D206,前月ワード!$E$3:$E$1000,キーワード!$F206)</f>
        <v>0</v>
      </c>
      <c r="Z206" s="23">
        <f>SUMIFS(前々月ワード!$J$3:$J$1000,前々月ワード!$D$3:$D$1000,キーワード!$D206,前々月ワード!$E$3:$E$1000,キーワード!$F206)</f>
        <v>0</v>
      </c>
      <c r="AA206" s="22">
        <f>SUMIFS(当月ワード!$W$3:$W$1000,当月ワード!$D$3:$D$1000,キーワード!$D206,当月ワード!$E$3:$E$1000,キーワード!$F206)</f>
        <v>0</v>
      </c>
      <c r="AB206" s="23">
        <f>SUMIFS(前月ワード!$W$3:$W$1000,前月ワード!$D$3:$D$1000,キーワード!$D206,前月ワード!$E$3:$E$1000,キーワード!$F206)</f>
        <v>0</v>
      </c>
      <c r="AC206" s="23">
        <f>SUMIFS(前々月ワード!$W$3:$W$1000,前々月ワード!$D$3:$D$1000,キーワード!$D206,前々月ワード!$E$3:$E$1000,キーワード!$F206)</f>
        <v>0</v>
      </c>
      <c r="AD206" s="23">
        <f t="shared" si="43"/>
        <v>0</v>
      </c>
      <c r="AE206" s="23">
        <f t="shared" si="43"/>
        <v>0</v>
      </c>
      <c r="AF206" s="23">
        <f t="shared" si="43"/>
        <v>0</v>
      </c>
      <c r="AG206" s="22">
        <f>SUMIFS(当月ワード!$X$3:$X$1000,当月ワード!$D$3:$D$1000,キーワード!$D206,当月ワード!$E$3:$E$1000,キーワード!$F206)</f>
        <v>0</v>
      </c>
      <c r="AH206" s="23">
        <f>SUMIFS(前月ワード!$X$3:$X$1000,前月ワード!$D$3:$D$1000,キーワード!$D206,前月ワード!$E$3:$E$1000,キーワード!$F206)</f>
        <v>0</v>
      </c>
      <c r="AI206" s="23">
        <f>SUMIFS(前々月ワード!$X$3:$X$1000,前々月ワード!$D$3:$D$1000,キーワード!$D206,前々月ワード!$E$3:$E$1000,キーワード!$F206)</f>
        <v>0</v>
      </c>
      <c r="AJ206" s="22">
        <f>SUMIFS(当月ワード!$I$3:$I$1000,当月ワード!$D$3:$D$1000,キーワード!$D206,当月ワード!$E$3:$E$1000,キーワード!$F206)</f>
        <v>0</v>
      </c>
      <c r="AK206" s="23">
        <f>SUMIFS(前月ワード!$I$3:$I$1000,前月ワード!$D$3:$D$1000,キーワード!$D206,前月ワード!$E$3:$E$1000,キーワード!$F206)</f>
        <v>0</v>
      </c>
      <c r="AL206" s="23">
        <f>SUMIFS(前々月ワード!$I$3:$I$1000,前々月ワード!$D$3:$D$1000,キーワード!$D206,前々月ワード!$E$3:$E$1000,キーワード!$F206)</f>
        <v>0</v>
      </c>
      <c r="AM206" s="13">
        <f t="shared" si="44"/>
        <v>0</v>
      </c>
      <c r="AN206" s="13">
        <f t="shared" si="44"/>
        <v>0</v>
      </c>
      <c r="AO206" s="13">
        <f t="shared" si="44"/>
        <v>0</v>
      </c>
      <c r="AP206" s="16">
        <f t="shared" si="45"/>
        <v>0</v>
      </c>
      <c r="AQ206" s="16">
        <f t="shared" si="45"/>
        <v>0</v>
      </c>
      <c r="AR206" s="17">
        <f t="shared" si="45"/>
        <v>0</v>
      </c>
    </row>
    <row r="207" spans="3:44" ht="36.65" customHeight="1">
      <c r="C207" s="20">
        <v>202</v>
      </c>
      <c r="D207" s="53">
        <f>現状ワード設定!B204</f>
        <v>0</v>
      </c>
      <c r="E207" s="26" t="str">
        <f>IFERROR(_xlfn.XLOOKUP($D207,現状商品設定!B:B,現状商品設定!C:C,"-"),"-")</f>
        <v>-</v>
      </c>
      <c r="F207" s="56">
        <f>現状ワード設定!G204</f>
        <v>0</v>
      </c>
      <c r="G207" s="60" t="s">
        <v>46</v>
      </c>
      <c r="H207" s="47" t="str">
        <f>IFERROR(_xlfn.XLOOKUP(D207,商品!$D:$D,商品!$H:$H),"")</f>
        <v/>
      </c>
      <c r="I207" s="50" t="str">
        <f>IFERROR(_xlfn.XLOOKUP(D207&amp;F207,現状ワード設定!J:J,現状ワード設定!H:H),"")</f>
        <v/>
      </c>
      <c r="J207" s="47" t="str">
        <f>IFERROR(_xlfn.XLOOKUP(D207&amp;F207,現状ワード設定!J:J,現状ワード設定!I:I),"")</f>
        <v/>
      </c>
      <c r="K207" s="47" t="e">
        <f>IF(AND(T207&gt;=設定!$C$12,W207&gt;=O207),I207*(1+設定!$F$12),IF(AND(T207&gt;=設定!$C$13,W207&lt;O207),I207*(1+設定!$F$13),IF(AND(T207&lt;設定!$C$14,U207&gt;=設定!$E$14),I207*(1+設定!$F$14),IF(AND(T207&lt;設定!$C$15,U207&lt;設定!$E$15),I207*(1+設定!$F$15),"除外"))))</f>
        <v>#VALUE!</v>
      </c>
      <c r="L207" s="58" t="e">
        <f ca="1">IF(消化率!$I$5&lt;1,K207*消化率!$I$5,IF(U207*V207/(K207*消化率!$I$5)&gt;O207,K207*消化率!$I$5,M207))</f>
        <v>#DIV/0!</v>
      </c>
      <c r="M207" s="58" t="e">
        <f t="shared" si="36"/>
        <v>#VALUE!</v>
      </c>
      <c r="N207" s="58" t="e">
        <f ca="1">IF(ROUNDUP(IF(IF(IF(AND(設定!$D$8&lt;=L207,設定!$D$8&lt;J207),設定!$D$8,IF(AND(J207&lt;=L207,J207&lt;設定!$D$8),J207,IF(AND(L207&lt;=J207,J207&lt;設定!$D$8),J207,L207)))=0,設定!$D$8,IF(AND(設定!$D$8&lt;=L207,設定!$D$8&lt;J207),設定!$D$8,IF(AND(J207&lt;=L207,J207&lt;設定!$D$8),J207,IF(AND(L207&lt;=J207,J207&lt;設定!$D$8),J207,L207))))&lt;=H207,H207+1,IF(IF(AND(設定!$D$8&lt;=L207,設定!$D$8&lt;J207),設定!$D$8,IF(AND(J207&lt;=L207,J207&lt;設定!$D$8),J207,IF(AND(L207&lt;=J207,J207&lt;設定!$D$8),J207,L207)))=0,設定!$D$8,IF(AND(設定!$D$8&lt;=L207,設定!$D$8&lt;J207),設定!$D$8,IF(AND(J207&lt;=L207,J207&lt;設定!$D$8),J207,IF(AND(L207&lt;=J207,J207&lt;設定!$D$8),J207,L207))))),0)&gt;40,ROUNDUP(IF(IF(IF(AND(設定!$D$8&lt;=L207,設定!$D$8&lt;J207),設定!$D$8,IF(AND(J207&lt;=L207,J207&lt;設定!$D$8),J207,IF(AND(L207&lt;=J207,J207&lt;設定!$D$8),J207,L207)))=0,設定!$D$8,IF(AND(設定!$D$8&lt;=L207,設定!$D$8&lt;J207),設定!$D$8,IF(AND(J207&lt;=L207,J207&lt;設定!$D$8),J207,IF(AND(L207&lt;=J207,J207&lt;設定!$D$8),J207,L207))))&lt;=H207,H207+1,IF(IF(AND(設定!$D$8&lt;=L207,設定!$D$8&lt;J207),設定!$D$8,IF(AND(J207&lt;=L207,J207&lt;設定!$D$8),J207,IF(AND(L207&lt;=J207,J207&lt;設定!$D$8),J207,L207)))=0,設定!$D$8,IF(AND(設定!$D$8&lt;=L207,設定!$D$8&lt;J207),設定!$D$8,IF(AND(J207&lt;=L207,J207&lt;設定!$D$8),J207,IF(AND(L207&lt;=J207,J207&lt;設定!$D$8),J207,L207))))),0),40)</f>
        <v>#DIV/0!</v>
      </c>
      <c r="O207" s="55">
        <f>IF(G207="標準",設定!$C$4,G207)</f>
        <v>5</v>
      </c>
      <c r="P207" s="45">
        <f t="shared" si="37"/>
        <v>0</v>
      </c>
      <c r="Q207" s="14">
        <f t="shared" si="38"/>
        <v>0</v>
      </c>
      <c r="R207" s="23">
        <f t="shared" si="46"/>
        <v>0</v>
      </c>
      <c r="S207" s="12">
        <f t="shared" si="39"/>
        <v>0</v>
      </c>
      <c r="T207" s="23">
        <f t="shared" si="40"/>
        <v>0</v>
      </c>
      <c r="U207" s="13">
        <f t="shared" si="41"/>
        <v>0</v>
      </c>
      <c r="V207" s="104" t="str">
        <f>INDEX(商品!Q:Q,MATCH(キーワード!D207,商品!D:D,0),1)</f>
        <v>-</v>
      </c>
      <c r="W207" s="15">
        <f t="shared" si="42"/>
        <v>0</v>
      </c>
      <c r="X207" s="22">
        <f>SUMIFS(当月ワード!$J$3:$J$1000,当月ワード!$D$3:$D$1000,キーワード!$D207,当月ワード!$E$3:$E$1000,キーワード!$F207)</f>
        <v>0</v>
      </c>
      <c r="Y207" s="23">
        <f>SUMIFS(前月ワード!$J$3:$J$1000,前月ワード!$D$3:$D$1000,キーワード!$D207,前月ワード!$E$3:$E$1000,キーワード!$F207)</f>
        <v>0</v>
      </c>
      <c r="Z207" s="23">
        <f>SUMIFS(前々月ワード!$J$3:$J$1000,前々月ワード!$D$3:$D$1000,キーワード!$D207,前々月ワード!$E$3:$E$1000,キーワード!$F207)</f>
        <v>0</v>
      </c>
      <c r="AA207" s="22">
        <f>SUMIFS(当月ワード!$W$3:$W$1000,当月ワード!$D$3:$D$1000,キーワード!$D207,当月ワード!$E$3:$E$1000,キーワード!$F207)</f>
        <v>0</v>
      </c>
      <c r="AB207" s="23">
        <f>SUMIFS(前月ワード!$W$3:$W$1000,前月ワード!$D$3:$D$1000,キーワード!$D207,前月ワード!$E$3:$E$1000,キーワード!$F207)</f>
        <v>0</v>
      </c>
      <c r="AC207" s="23">
        <f>SUMIFS(前々月ワード!$W$3:$W$1000,前々月ワード!$D$3:$D$1000,キーワード!$D207,前々月ワード!$E$3:$E$1000,キーワード!$F207)</f>
        <v>0</v>
      </c>
      <c r="AD207" s="23">
        <f t="shared" si="43"/>
        <v>0</v>
      </c>
      <c r="AE207" s="23">
        <f t="shared" si="43"/>
        <v>0</v>
      </c>
      <c r="AF207" s="23">
        <f t="shared" si="43"/>
        <v>0</v>
      </c>
      <c r="AG207" s="22">
        <f>SUMIFS(当月ワード!$X$3:$X$1000,当月ワード!$D$3:$D$1000,キーワード!$D207,当月ワード!$E$3:$E$1000,キーワード!$F207)</f>
        <v>0</v>
      </c>
      <c r="AH207" s="23">
        <f>SUMIFS(前月ワード!$X$3:$X$1000,前月ワード!$D$3:$D$1000,キーワード!$D207,前月ワード!$E$3:$E$1000,キーワード!$F207)</f>
        <v>0</v>
      </c>
      <c r="AI207" s="23">
        <f>SUMIFS(前々月ワード!$X$3:$X$1000,前々月ワード!$D$3:$D$1000,キーワード!$D207,前々月ワード!$E$3:$E$1000,キーワード!$F207)</f>
        <v>0</v>
      </c>
      <c r="AJ207" s="22">
        <f>SUMIFS(当月ワード!$I$3:$I$1000,当月ワード!$D$3:$D$1000,キーワード!$D207,当月ワード!$E$3:$E$1000,キーワード!$F207)</f>
        <v>0</v>
      </c>
      <c r="AK207" s="23">
        <f>SUMIFS(前月ワード!$I$3:$I$1000,前月ワード!$D$3:$D$1000,キーワード!$D207,前月ワード!$E$3:$E$1000,キーワード!$F207)</f>
        <v>0</v>
      </c>
      <c r="AL207" s="23">
        <f>SUMIFS(前々月ワード!$I$3:$I$1000,前々月ワード!$D$3:$D$1000,キーワード!$D207,前々月ワード!$E$3:$E$1000,キーワード!$F207)</f>
        <v>0</v>
      </c>
      <c r="AM207" s="13">
        <f t="shared" si="44"/>
        <v>0</v>
      </c>
      <c r="AN207" s="13">
        <f t="shared" si="44"/>
        <v>0</v>
      </c>
      <c r="AO207" s="13">
        <f t="shared" si="44"/>
        <v>0</v>
      </c>
      <c r="AP207" s="16">
        <f t="shared" si="45"/>
        <v>0</v>
      </c>
      <c r="AQ207" s="16">
        <f t="shared" si="45"/>
        <v>0</v>
      </c>
      <c r="AR207" s="17">
        <f t="shared" si="45"/>
        <v>0</v>
      </c>
    </row>
    <row r="208" spans="3:44" ht="36.65" customHeight="1">
      <c r="C208" s="20">
        <v>203</v>
      </c>
      <c r="D208" s="53">
        <f>現状ワード設定!B205</f>
        <v>0</v>
      </c>
      <c r="E208" s="26" t="str">
        <f>IFERROR(_xlfn.XLOOKUP($D208,現状商品設定!B:B,現状商品設定!C:C,"-"),"-")</f>
        <v>-</v>
      </c>
      <c r="F208" s="56">
        <f>現状ワード設定!G205</f>
        <v>0</v>
      </c>
      <c r="G208" s="60" t="s">
        <v>46</v>
      </c>
      <c r="H208" s="47" t="str">
        <f>IFERROR(_xlfn.XLOOKUP(D208,商品!$D:$D,商品!$H:$H),"")</f>
        <v/>
      </c>
      <c r="I208" s="50" t="str">
        <f>IFERROR(_xlfn.XLOOKUP(D208&amp;F208,現状ワード設定!J:J,現状ワード設定!H:H),"")</f>
        <v/>
      </c>
      <c r="J208" s="47" t="str">
        <f>IFERROR(_xlfn.XLOOKUP(D208&amp;F208,現状ワード設定!J:J,現状ワード設定!I:I),"")</f>
        <v/>
      </c>
      <c r="K208" s="47" t="e">
        <f>IF(AND(T208&gt;=設定!$C$12,W208&gt;=O208),I208*(1+設定!$F$12),IF(AND(T208&gt;=設定!$C$13,W208&lt;O208),I208*(1+設定!$F$13),IF(AND(T208&lt;設定!$C$14,U208&gt;=設定!$E$14),I208*(1+設定!$F$14),IF(AND(T208&lt;設定!$C$15,U208&lt;設定!$E$15),I208*(1+設定!$F$15),"除外"))))</f>
        <v>#VALUE!</v>
      </c>
      <c r="L208" s="58" t="e">
        <f ca="1">IF(消化率!$I$5&lt;1,K208*消化率!$I$5,IF(U208*V208/(K208*消化率!$I$5)&gt;O208,K208*消化率!$I$5,M208))</f>
        <v>#DIV/0!</v>
      </c>
      <c r="M208" s="58" t="e">
        <f t="shared" si="36"/>
        <v>#VALUE!</v>
      </c>
      <c r="N208" s="58" t="e">
        <f ca="1">IF(ROUNDUP(IF(IF(IF(AND(設定!$D$8&lt;=L208,設定!$D$8&lt;J208),設定!$D$8,IF(AND(J208&lt;=L208,J208&lt;設定!$D$8),J208,IF(AND(L208&lt;=J208,J208&lt;設定!$D$8),J208,L208)))=0,設定!$D$8,IF(AND(設定!$D$8&lt;=L208,設定!$D$8&lt;J208),設定!$D$8,IF(AND(J208&lt;=L208,J208&lt;設定!$D$8),J208,IF(AND(L208&lt;=J208,J208&lt;設定!$D$8),J208,L208))))&lt;=H208,H208+1,IF(IF(AND(設定!$D$8&lt;=L208,設定!$D$8&lt;J208),設定!$D$8,IF(AND(J208&lt;=L208,J208&lt;設定!$D$8),J208,IF(AND(L208&lt;=J208,J208&lt;設定!$D$8),J208,L208)))=0,設定!$D$8,IF(AND(設定!$D$8&lt;=L208,設定!$D$8&lt;J208),設定!$D$8,IF(AND(J208&lt;=L208,J208&lt;設定!$D$8),J208,IF(AND(L208&lt;=J208,J208&lt;設定!$D$8),J208,L208))))),0)&gt;40,ROUNDUP(IF(IF(IF(AND(設定!$D$8&lt;=L208,設定!$D$8&lt;J208),設定!$D$8,IF(AND(J208&lt;=L208,J208&lt;設定!$D$8),J208,IF(AND(L208&lt;=J208,J208&lt;設定!$D$8),J208,L208)))=0,設定!$D$8,IF(AND(設定!$D$8&lt;=L208,設定!$D$8&lt;J208),設定!$D$8,IF(AND(J208&lt;=L208,J208&lt;設定!$D$8),J208,IF(AND(L208&lt;=J208,J208&lt;設定!$D$8),J208,L208))))&lt;=H208,H208+1,IF(IF(AND(設定!$D$8&lt;=L208,設定!$D$8&lt;J208),設定!$D$8,IF(AND(J208&lt;=L208,J208&lt;設定!$D$8),J208,IF(AND(L208&lt;=J208,J208&lt;設定!$D$8),J208,L208)))=0,設定!$D$8,IF(AND(設定!$D$8&lt;=L208,設定!$D$8&lt;J208),設定!$D$8,IF(AND(J208&lt;=L208,J208&lt;設定!$D$8),J208,IF(AND(L208&lt;=J208,J208&lt;設定!$D$8),J208,L208))))),0),40)</f>
        <v>#DIV/0!</v>
      </c>
      <c r="O208" s="55">
        <f>IF(G208="標準",設定!$C$4,G208)</f>
        <v>5</v>
      </c>
      <c r="P208" s="45">
        <f t="shared" si="37"/>
        <v>0</v>
      </c>
      <c r="Q208" s="14">
        <f t="shared" si="38"/>
        <v>0</v>
      </c>
      <c r="R208" s="23">
        <f t="shared" si="46"/>
        <v>0</v>
      </c>
      <c r="S208" s="12">
        <f t="shared" si="39"/>
        <v>0</v>
      </c>
      <c r="T208" s="23">
        <f t="shared" si="40"/>
        <v>0</v>
      </c>
      <c r="U208" s="13">
        <f t="shared" si="41"/>
        <v>0</v>
      </c>
      <c r="V208" s="104" t="str">
        <f>INDEX(商品!Q:Q,MATCH(キーワード!D208,商品!D:D,0),1)</f>
        <v>-</v>
      </c>
      <c r="W208" s="15">
        <f t="shared" si="42"/>
        <v>0</v>
      </c>
      <c r="X208" s="22">
        <f>SUMIFS(当月ワード!$J$3:$J$1000,当月ワード!$D$3:$D$1000,キーワード!$D208,当月ワード!$E$3:$E$1000,キーワード!$F208)</f>
        <v>0</v>
      </c>
      <c r="Y208" s="23">
        <f>SUMIFS(前月ワード!$J$3:$J$1000,前月ワード!$D$3:$D$1000,キーワード!$D208,前月ワード!$E$3:$E$1000,キーワード!$F208)</f>
        <v>0</v>
      </c>
      <c r="Z208" s="23">
        <f>SUMIFS(前々月ワード!$J$3:$J$1000,前々月ワード!$D$3:$D$1000,キーワード!$D208,前々月ワード!$E$3:$E$1000,キーワード!$F208)</f>
        <v>0</v>
      </c>
      <c r="AA208" s="22">
        <f>SUMIFS(当月ワード!$W$3:$W$1000,当月ワード!$D$3:$D$1000,キーワード!$D208,当月ワード!$E$3:$E$1000,キーワード!$F208)</f>
        <v>0</v>
      </c>
      <c r="AB208" s="23">
        <f>SUMIFS(前月ワード!$W$3:$W$1000,前月ワード!$D$3:$D$1000,キーワード!$D208,前月ワード!$E$3:$E$1000,キーワード!$F208)</f>
        <v>0</v>
      </c>
      <c r="AC208" s="23">
        <f>SUMIFS(前々月ワード!$W$3:$W$1000,前々月ワード!$D$3:$D$1000,キーワード!$D208,前々月ワード!$E$3:$E$1000,キーワード!$F208)</f>
        <v>0</v>
      </c>
      <c r="AD208" s="23">
        <f t="shared" si="43"/>
        <v>0</v>
      </c>
      <c r="AE208" s="23">
        <f t="shared" si="43"/>
        <v>0</v>
      </c>
      <c r="AF208" s="23">
        <f t="shared" si="43"/>
        <v>0</v>
      </c>
      <c r="AG208" s="22">
        <f>SUMIFS(当月ワード!$X$3:$X$1000,当月ワード!$D$3:$D$1000,キーワード!$D208,当月ワード!$E$3:$E$1000,キーワード!$F208)</f>
        <v>0</v>
      </c>
      <c r="AH208" s="23">
        <f>SUMIFS(前月ワード!$X$3:$X$1000,前月ワード!$D$3:$D$1000,キーワード!$D208,前月ワード!$E$3:$E$1000,キーワード!$F208)</f>
        <v>0</v>
      </c>
      <c r="AI208" s="23">
        <f>SUMIFS(前々月ワード!$X$3:$X$1000,前々月ワード!$D$3:$D$1000,キーワード!$D208,前々月ワード!$E$3:$E$1000,キーワード!$F208)</f>
        <v>0</v>
      </c>
      <c r="AJ208" s="22">
        <f>SUMIFS(当月ワード!$I$3:$I$1000,当月ワード!$D$3:$D$1000,キーワード!$D208,当月ワード!$E$3:$E$1000,キーワード!$F208)</f>
        <v>0</v>
      </c>
      <c r="AK208" s="23">
        <f>SUMIFS(前月ワード!$I$3:$I$1000,前月ワード!$D$3:$D$1000,キーワード!$D208,前月ワード!$E$3:$E$1000,キーワード!$F208)</f>
        <v>0</v>
      </c>
      <c r="AL208" s="23">
        <f>SUMIFS(前々月ワード!$I$3:$I$1000,前々月ワード!$D$3:$D$1000,キーワード!$D208,前々月ワード!$E$3:$E$1000,キーワード!$F208)</f>
        <v>0</v>
      </c>
      <c r="AM208" s="13">
        <f t="shared" si="44"/>
        <v>0</v>
      </c>
      <c r="AN208" s="13">
        <f t="shared" si="44"/>
        <v>0</v>
      </c>
      <c r="AO208" s="13">
        <f t="shared" si="44"/>
        <v>0</v>
      </c>
      <c r="AP208" s="16">
        <f t="shared" si="45"/>
        <v>0</v>
      </c>
      <c r="AQ208" s="16">
        <f t="shared" si="45"/>
        <v>0</v>
      </c>
      <c r="AR208" s="17">
        <f t="shared" si="45"/>
        <v>0</v>
      </c>
    </row>
    <row r="209" spans="3:44" ht="36.65" customHeight="1">
      <c r="C209" s="20">
        <v>204</v>
      </c>
      <c r="D209" s="53">
        <f>現状ワード設定!B206</f>
        <v>0</v>
      </c>
      <c r="E209" s="26" t="str">
        <f>IFERROR(_xlfn.XLOOKUP($D209,現状商品設定!B:B,現状商品設定!C:C,"-"),"-")</f>
        <v>-</v>
      </c>
      <c r="F209" s="56">
        <f>現状ワード設定!G206</f>
        <v>0</v>
      </c>
      <c r="G209" s="60" t="s">
        <v>46</v>
      </c>
      <c r="H209" s="47" t="str">
        <f>IFERROR(_xlfn.XLOOKUP(D209,商品!$D:$D,商品!$H:$H),"")</f>
        <v/>
      </c>
      <c r="I209" s="50" t="str">
        <f>IFERROR(_xlfn.XLOOKUP(D209&amp;F209,現状ワード設定!J:J,現状ワード設定!H:H),"")</f>
        <v/>
      </c>
      <c r="J209" s="47" t="str">
        <f>IFERROR(_xlfn.XLOOKUP(D209&amp;F209,現状ワード設定!J:J,現状ワード設定!I:I),"")</f>
        <v/>
      </c>
      <c r="K209" s="47" t="e">
        <f>IF(AND(T209&gt;=設定!$C$12,W209&gt;=O209),I209*(1+設定!$F$12),IF(AND(T209&gt;=設定!$C$13,W209&lt;O209),I209*(1+設定!$F$13),IF(AND(T209&lt;設定!$C$14,U209&gt;=設定!$E$14),I209*(1+設定!$F$14),IF(AND(T209&lt;設定!$C$15,U209&lt;設定!$E$15),I209*(1+設定!$F$15),"除外"))))</f>
        <v>#VALUE!</v>
      </c>
      <c r="L209" s="58" t="e">
        <f ca="1">IF(消化率!$I$5&lt;1,K209*消化率!$I$5,IF(U209*V209/(K209*消化率!$I$5)&gt;O209,K209*消化率!$I$5,M209))</f>
        <v>#DIV/0!</v>
      </c>
      <c r="M209" s="58" t="e">
        <f t="shared" si="36"/>
        <v>#VALUE!</v>
      </c>
      <c r="N209" s="58" t="e">
        <f ca="1">IF(ROUNDUP(IF(IF(IF(AND(設定!$D$8&lt;=L209,設定!$D$8&lt;J209),設定!$D$8,IF(AND(J209&lt;=L209,J209&lt;設定!$D$8),J209,IF(AND(L209&lt;=J209,J209&lt;設定!$D$8),J209,L209)))=0,設定!$D$8,IF(AND(設定!$D$8&lt;=L209,設定!$D$8&lt;J209),設定!$D$8,IF(AND(J209&lt;=L209,J209&lt;設定!$D$8),J209,IF(AND(L209&lt;=J209,J209&lt;設定!$D$8),J209,L209))))&lt;=H209,H209+1,IF(IF(AND(設定!$D$8&lt;=L209,設定!$D$8&lt;J209),設定!$D$8,IF(AND(J209&lt;=L209,J209&lt;設定!$D$8),J209,IF(AND(L209&lt;=J209,J209&lt;設定!$D$8),J209,L209)))=0,設定!$D$8,IF(AND(設定!$D$8&lt;=L209,設定!$D$8&lt;J209),設定!$D$8,IF(AND(J209&lt;=L209,J209&lt;設定!$D$8),J209,IF(AND(L209&lt;=J209,J209&lt;設定!$D$8),J209,L209))))),0)&gt;40,ROUNDUP(IF(IF(IF(AND(設定!$D$8&lt;=L209,設定!$D$8&lt;J209),設定!$D$8,IF(AND(J209&lt;=L209,J209&lt;設定!$D$8),J209,IF(AND(L209&lt;=J209,J209&lt;設定!$D$8),J209,L209)))=0,設定!$D$8,IF(AND(設定!$D$8&lt;=L209,設定!$D$8&lt;J209),設定!$D$8,IF(AND(J209&lt;=L209,J209&lt;設定!$D$8),J209,IF(AND(L209&lt;=J209,J209&lt;設定!$D$8),J209,L209))))&lt;=H209,H209+1,IF(IF(AND(設定!$D$8&lt;=L209,設定!$D$8&lt;J209),設定!$D$8,IF(AND(J209&lt;=L209,J209&lt;設定!$D$8),J209,IF(AND(L209&lt;=J209,J209&lt;設定!$D$8),J209,L209)))=0,設定!$D$8,IF(AND(設定!$D$8&lt;=L209,設定!$D$8&lt;J209),設定!$D$8,IF(AND(J209&lt;=L209,J209&lt;設定!$D$8),J209,IF(AND(L209&lt;=J209,J209&lt;設定!$D$8),J209,L209))))),0),40)</f>
        <v>#DIV/0!</v>
      </c>
      <c r="O209" s="55">
        <f>IF(G209="標準",設定!$C$4,G209)</f>
        <v>5</v>
      </c>
      <c r="P209" s="45">
        <f t="shared" si="37"/>
        <v>0</v>
      </c>
      <c r="Q209" s="14">
        <f t="shared" si="38"/>
        <v>0</v>
      </c>
      <c r="R209" s="23">
        <f t="shared" si="46"/>
        <v>0</v>
      </c>
      <c r="S209" s="12">
        <f t="shared" si="39"/>
        <v>0</v>
      </c>
      <c r="T209" s="23">
        <f t="shared" si="40"/>
        <v>0</v>
      </c>
      <c r="U209" s="13">
        <f t="shared" si="41"/>
        <v>0</v>
      </c>
      <c r="V209" s="104" t="str">
        <f>INDEX(商品!Q:Q,MATCH(キーワード!D209,商品!D:D,0),1)</f>
        <v>-</v>
      </c>
      <c r="W209" s="15">
        <f t="shared" si="42"/>
        <v>0</v>
      </c>
      <c r="X209" s="22">
        <f>SUMIFS(当月ワード!$J$3:$J$1000,当月ワード!$D$3:$D$1000,キーワード!$D209,当月ワード!$E$3:$E$1000,キーワード!$F209)</f>
        <v>0</v>
      </c>
      <c r="Y209" s="23">
        <f>SUMIFS(前月ワード!$J$3:$J$1000,前月ワード!$D$3:$D$1000,キーワード!$D209,前月ワード!$E$3:$E$1000,キーワード!$F209)</f>
        <v>0</v>
      </c>
      <c r="Z209" s="23">
        <f>SUMIFS(前々月ワード!$J$3:$J$1000,前々月ワード!$D$3:$D$1000,キーワード!$D209,前々月ワード!$E$3:$E$1000,キーワード!$F209)</f>
        <v>0</v>
      </c>
      <c r="AA209" s="22">
        <f>SUMIFS(当月ワード!$W$3:$W$1000,当月ワード!$D$3:$D$1000,キーワード!$D209,当月ワード!$E$3:$E$1000,キーワード!$F209)</f>
        <v>0</v>
      </c>
      <c r="AB209" s="23">
        <f>SUMIFS(前月ワード!$W$3:$W$1000,前月ワード!$D$3:$D$1000,キーワード!$D209,前月ワード!$E$3:$E$1000,キーワード!$F209)</f>
        <v>0</v>
      </c>
      <c r="AC209" s="23">
        <f>SUMIFS(前々月ワード!$W$3:$W$1000,前々月ワード!$D$3:$D$1000,キーワード!$D209,前々月ワード!$E$3:$E$1000,キーワード!$F209)</f>
        <v>0</v>
      </c>
      <c r="AD209" s="23">
        <f t="shared" si="43"/>
        <v>0</v>
      </c>
      <c r="AE209" s="23">
        <f t="shared" si="43"/>
        <v>0</v>
      </c>
      <c r="AF209" s="23">
        <f t="shared" si="43"/>
        <v>0</v>
      </c>
      <c r="AG209" s="22">
        <f>SUMIFS(当月ワード!$X$3:$X$1000,当月ワード!$D$3:$D$1000,キーワード!$D209,当月ワード!$E$3:$E$1000,キーワード!$F209)</f>
        <v>0</v>
      </c>
      <c r="AH209" s="23">
        <f>SUMIFS(前月ワード!$X$3:$X$1000,前月ワード!$D$3:$D$1000,キーワード!$D209,前月ワード!$E$3:$E$1000,キーワード!$F209)</f>
        <v>0</v>
      </c>
      <c r="AI209" s="23">
        <f>SUMIFS(前々月ワード!$X$3:$X$1000,前々月ワード!$D$3:$D$1000,キーワード!$D209,前々月ワード!$E$3:$E$1000,キーワード!$F209)</f>
        <v>0</v>
      </c>
      <c r="AJ209" s="22">
        <f>SUMIFS(当月ワード!$I$3:$I$1000,当月ワード!$D$3:$D$1000,キーワード!$D209,当月ワード!$E$3:$E$1000,キーワード!$F209)</f>
        <v>0</v>
      </c>
      <c r="AK209" s="23">
        <f>SUMIFS(前月ワード!$I$3:$I$1000,前月ワード!$D$3:$D$1000,キーワード!$D209,前月ワード!$E$3:$E$1000,キーワード!$F209)</f>
        <v>0</v>
      </c>
      <c r="AL209" s="23">
        <f>SUMIFS(前々月ワード!$I$3:$I$1000,前々月ワード!$D$3:$D$1000,キーワード!$D209,前々月ワード!$E$3:$E$1000,キーワード!$F209)</f>
        <v>0</v>
      </c>
      <c r="AM209" s="13">
        <f t="shared" si="44"/>
        <v>0</v>
      </c>
      <c r="AN209" s="13">
        <f t="shared" si="44"/>
        <v>0</v>
      </c>
      <c r="AO209" s="13">
        <f t="shared" si="44"/>
        <v>0</v>
      </c>
      <c r="AP209" s="16">
        <f t="shared" si="45"/>
        <v>0</v>
      </c>
      <c r="AQ209" s="16">
        <f t="shared" si="45"/>
        <v>0</v>
      </c>
      <c r="AR209" s="17">
        <f t="shared" si="45"/>
        <v>0</v>
      </c>
    </row>
    <row r="210" spans="3:44" ht="36.65" customHeight="1">
      <c r="C210" s="20">
        <v>205</v>
      </c>
      <c r="D210" s="53">
        <f>現状ワード設定!B207</f>
        <v>0</v>
      </c>
      <c r="E210" s="26" t="str">
        <f>IFERROR(_xlfn.XLOOKUP($D210,現状商品設定!B:B,現状商品設定!C:C,"-"),"-")</f>
        <v>-</v>
      </c>
      <c r="F210" s="56">
        <f>現状ワード設定!G207</f>
        <v>0</v>
      </c>
      <c r="G210" s="60" t="s">
        <v>46</v>
      </c>
      <c r="H210" s="47" t="str">
        <f>IFERROR(_xlfn.XLOOKUP(D210,商品!$D:$D,商品!$H:$H),"")</f>
        <v/>
      </c>
      <c r="I210" s="50" t="str">
        <f>IFERROR(_xlfn.XLOOKUP(D210&amp;F210,現状ワード設定!J:J,現状ワード設定!H:H),"")</f>
        <v/>
      </c>
      <c r="J210" s="47" t="str">
        <f>IFERROR(_xlfn.XLOOKUP(D210&amp;F210,現状ワード設定!J:J,現状ワード設定!I:I),"")</f>
        <v/>
      </c>
      <c r="K210" s="47" t="e">
        <f>IF(AND(T210&gt;=設定!$C$12,W210&gt;=O210),I210*(1+設定!$F$12),IF(AND(T210&gt;=設定!$C$13,W210&lt;O210),I210*(1+設定!$F$13),IF(AND(T210&lt;設定!$C$14,U210&gt;=設定!$E$14),I210*(1+設定!$F$14),IF(AND(T210&lt;設定!$C$15,U210&lt;設定!$E$15),I210*(1+設定!$F$15),"除外"))))</f>
        <v>#VALUE!</v>
      </c>
      <c r="L210" s="58" t="e">
        <f ca="1">IF(消化率!$I$5&lt;1,K210*消化率!$I$5,IF(U210*V210/(K210*消化率!$I$5)&gt;O210,K210*消化率!$I$5,M210))</f>
        <v>#DIV/0!</v>
      </c>
      <c r="M210" s="58" t="e">
        <f t="shared" si="36"/>
        <v>#VALUE!</v>
      </c>
      <c r="N210" s="58" t="e">
        <f ca="1">IF(ROUNDUP(IF(IF(IF(AND(設定!$D$8&lt;=L210,設定!$D$8&lt;J210),設定!$D$8,IF(AND(J210&lt;=L210,J210&lt;設定!$D$8),J210,IF(AND(L210&lt;=J210,J210&lt;設定!$D$8),J210,L210)))=0,設定!$D$8,IF(AND(設定!$D$8&lt;=L210,設定!$D$8&lt;J210),設定!$D$8,IF(AND(J210&lt;=L210,J210&lt;設定!$D$8),J210,IF(AND(L210&lt;=J210,J210&lt;設定!$D$8),J210,L210))))&lt;=H210,H210+1,IF(IF(AND(設定!$D$8&lt;=L210,設定!$D$8&lt;J210),設定!$D$8,IF(AND(J210&lt;=L210,J210&lt;設定!$D$8),J210,IF(AND(L210&lt;=J210,J210&lt;設定!$D$8),J210,L210)))=0,設定!$D$8,IF(AND(設定!$D$8&lt;=L210,設定!$D$8&lt;J210),設定!$D$8,IF(AND(J210&lt;=L210,J210&lt;設定!$D$8),J210,IF(AND(L210&lt;=J210,J210&lt;設定!$D$8),J210,L210))))),0)&gt;40,ROUNDUP(IF(IF(IF(AND(設定!$D$8&lt;=L210,設定!$D$8&lt;J210),設定!$D$8,IF(AND(J210&lt;=L210,J210&lt;設定!$D$8),J210,IF(AND(L210&lt;=J210,J210&lt;設定!$D$8),J210,L210)))=0,設定!$D$8,IF(AND(設定!$D$8&lt;=L210,設定!$D$8&lt;J210),設定!$D$8,IF(AND(J210&lt;=L210,J210&lt;設定!$D$8),J210,IF(AND(L210&lt;=J210,J210&lt;設定!$D$8),J210,L210))))&lt;=H210,H210+1,IF(IF(AND(設定!$D$8&lt;=L210,設定!$D$8&lt;J210),設定!$D$8,IF(AND(J210&lt;=L210,J210&lt;設定!$D$8),J210,IF(AND(L210&lt;=J210,J210&lt;設定!$D$8),J210,L210)))=0,設定!$D$8,IF(AND(設定!$D$8&lt;=L210,設定!$D$8&lt;J210),設定!$D$8,IF(AND(J210&lt;=L210,J210&lt;設定!$D$8),J210,IF(AND(L210&lt;=J210,J210&lt;設定!$D$8),J210,L210))))),0),40)</f>
        <v>#DIV/0!</v>
      </c>
      <c r="O210" s="55">
        <f>IF(G210="標準",設定!$C$4,G210)</f>
        <v>5</v>
      </c>
      <c r="P210" s="45">
        <f t="shared" si="37"/>
        <v>0</v>
      </c>
      <c r="Q210" s="14">
        <f t="shared" si="38"/>
        <v>0</v>
      </c>
      <c r="R210" s="23">
        <f t="shared" si="46"/>
        <v>0</v>
      </c>
      <c r="S210" s="12">
        <f t="shared" si="39"/>
        <v>0</v>
      </c>
      <c r="T210" s="23">
        <f t="shared" si="40"/>
        <v>0</v>
      </c>
      <c r="U210" s="13">
        <f t="shared" si="41"/>
        <v>0</v>
      </c>
      <c r="V210" s="104" t="str">
        <f>INDEX(商品!Q:Q,MATCH(キーワード!D210,商品!D:D,0),1)</f>
        <v>-</v>
      </c>
      <c r="W210" s="15">
        <f t="shared" si="42"/>
        <v>0</v>
      </c>
      <c r="X210" s="22">
        <f>SUMIFS(当月ワード!$J$3:$J$1000,当月ワード!$D$3:$D$1000,キーワード!$D210,当月ワード!$E$3:$E$1000,キーワード!$F210)</f>
        <v>0</v>
      </c>
      <c r="Y210" s="23">
        <f>SUMIFS(前月ワード!$J$3:$J$1000,前月ワード!$D$3:$D$1000,キーワード!$D210,前月ワード!$E$3:$E$1000,キーワード!$F210)</f>
        <v>0</v>
      </c>
      <c r="Z210" s="23">
        <f>SUMIFS(前々月ワード!$J$3:$J$1000,前々月ワード!$D$3:$D$1000,キーワード!$D210,前々月ワード!$E$3:$E$1000,キーワード!$F210)</f>
        <v>0</v>
      </c>
      <c r="AA210" s="22">
        <f>SUMIFS(当月ワード!$W$3:$W$1000,当月ワード!$D$3:$D$1000,キーワード!$D210,当月ワード!$E$3:$E$1000,キーワード!$F210)</f>
        <v>0</v>
      </c>
      <c r="AB210" s="23">
        <f>SUMIFS(前月ワード!$W$3:$W$1000,前月ワード!$D$3:$D$1000,キーワード!$D210,前月ワード!$E$3:$E$1000,キーワード!$F210)</f>
        <v>0</v>
      </c>
      <c r="AC210" s="23">
        <f>SUMIFS(前々月ワード!$W$3:$W$1000,前々月ワード!$D$3:$D$1000,キーワード!$D210,前々月ワード!$E$3:$E$1000,キーワード!$F210)</f>
        <v>0</v>
      </c>
      <c r="AD210" s="23">
        <f t="shared" si="43"/>
        <v>0</v>
      </c>
      <c r="AE210" s="23">
        <f t="shared" si="43"/>
        <v>0</v>
      </c>
      <c r="AF210" s="23">
        <f t="shared" si="43"/>
        <v>0</v>
      </c>
      <c r="AG210" s="22">
        <f>SUMIFS(当月ワード!$X$3:$X$1000,当月ワード!$D$3:$D$1000,キーワード!$D210,当月ワード!$E$3:$E$1000,キーワード!$F210)</f>
        <v>0</v>
      </c>
      <c r="AH210" s="23">
        <f>SUMIFS(前月ワード!$X$3:$X$1000,前月ワード!$D$3:$D$1000,キーワード!$D210,前月ワード!$E$3:$E$1000,キーワード!$F210)</f>
        <v>0</v>
      </c>
      <c r="AI210" s="23">
        <f>SUMIFS(前々月ワード!$X$3:$X$1000,前々月ワード!$D$3:$D$1000,キーワード!$D210,前々月ワード!$E$3:$E$1000,キーワード!$F210)</f>
        <v>0</v>
      </c>
      <c r="AJ210" s="22">
        <f>SUMIFS(当月ワード!$I$3:$I$1000,当月ワード!$D$3:$D$1000,キーワード!$D210,当月ワード!$E$3:$E$1000,キーワード!$F210)</f>
        <v>0</v>
      </c>
      <c r="AK210" s="23">
        <f>SUMIFS(前月ワード!$I$3:$I$1000,前月ワード!$D$3:$D$1000,キーワード!$D210,前月ワード!$E$3:$E$1000,キーワード!$F210)</f>
        <v>0</v>
      </c>
      <c r="AL210" s="23">
        <f>SUMIFS(前々月ワード!$I$3:$I$1000,前々月ワード!$D$3:$D$1000,キーワード!$D210,前々月ワード!$E$3:$E$1000,キーワード!$F210)</f>
        <v>0</v>
      </c>
      <c r="AM210" s="13">
        <f t="shared" si="44"/>
        <v>0</v>
      </c>
      <c r="AN210" s="13">
        <f t="shared" si="44"/>
        <v>0</v>
      </c>
      <c r="AO210" s="13">
        <f t="shared" si="44"/>
        <v>0</v>
      </c>
      <c r="AP210" s="16">
        <f t="shared" si="45"/>
        <v>0</v>
      </c>
      <c r="AQ210" s="16">
        <f t="shared" si="45"/>
        <v>0</v>
      </c>
      <c r="AR210" s="17">
        <f t="shared" si="45"/>
        <v>0</v>
      </c>
    </row>
    <row r="211" spans="3:44" ht="36.65" customHeight="1">
      <c r="C211" s="20">
        <v>206</v>
      </c>
      <c r="D211" s="53">
        <f>現状ワード設定!B208</f>
        <v>0</v>
      </c>
      <c r="E211" s="26" t="str">
        <f>IFERROR(_xlfn.XLOOKUP($D211,現状商品設定!B:B,現状商品設定!C:C,"-"),"-")</f>
        <v>-</v>
      </c>
      <c r="F211" s="56">
        <f>現状ワード設定!G208</f>
        <v>0</v>
      </c>
      <c r="G211" s="60" t="s">
        <v>46</v>
      </c>
      <c r="H211" s="47" t="str">
        <f>IFERROR(_xlfn.XLOOKUP(D211,商品!$D:$D,商品!$H:$H),"")</f>
        <v/>
      </c>
      <c r="I211" s="50" t="str">
        <f>IFERROR(_xlfn.XLOOKUP(D211&amp;F211,現状ワード設定!J:J,現状ワード設定!H:H),"")</f>
        <v/>
      </c>
      <c r="J211" s="47" t="str">
        <f>IFERROR(_xlfn.XLOOKUP(D211&amp;F211,現状ワード設定!J:J,現状ワード設定!I:I),"")</f>
        <v/>
      </c>
      <c r="K211" s="47" t="e">
        <f>IF(AND(T211&gt;=設定!$C$12,W211&gt;=O211),I211*(1+設定!$F$12),IF(AND(T211&gt;=設定!$C$13,W211&lt;O211),I211*(1+設定!$F$13),IF(AND(T211&lt;設定!$C$14,U211&gt;=設定!$E$14),I211*(1+設定!$F$14),IF(AND(T211&lt;設定!$C$15,U211&lt;設定!$E$15),I211*(1+設定!$F$15),"除外"))))</f>
        <v>#VALUE!</v>
      </c>
      <c r="L211" s="58" t="e">
        <f ca="1">IF(消化率!$I$5&lt;1,K211*消化率!$I$5,IF(U211*V211/(K211*消化率!$I$5)&gt;O211,K211*消化率!$I$5,M211))</f>
        <v>#DIV/0!</v>
      </c>
      <c r="M211" s="58" t="e">
        <f t="shared" si="36"/>
        <v>#VALUE!</v>
      </c>
      <c r="N211" s="58" t="e">
        <f ca="1">IF(ROUNDUP(IF(IF(IF(AND(設定!$D$8&lt;=L211,設定!$D$8&lt;J211),設定!$D$8,IF(AND(J211&lt;=L211,J211&lt;設定!$D$8),J211,IF(AND(L211&lt;=J211,J211&lt;設定!$D$8),J211,L211)))=0,設定!$D$8,IF(AND(設定!$D$8&lt;=L211,設定!$D$8&lt;J211),設定!$D$8,IF(AND(J211&lt;=L211,J211&lt;設定!$D$8),J211,IF(AND(L211&lt;=J211,J211&lt;設定!$D$8),J211,L211))))&lt;=H211,H211+1,IF(IF(AND(設定!$D$8&lt;=L211,設定!$D$8&lt;J211),設定!$D$8,IF(AND(J211&lt;=L211,J211&lt;設定!$D$8),J211,IF(AND(L211&lt;=J211,J211&lt;設定!$D$8),J211,L211)))=0,設定!$D$8,IF(AND(設定!$D$8&lt;=L211,設定!$D$8&lt;J211),設定!$D$8,IF(AND(J211&lt;=L211,J211&lt;設定!$D$8),J211,IF(AND(L211&lt;=J211,J211&lt;設定!$D$8),J211,L211))))),0)&gt;40,ROUNDUP(IF(IF(IF(AND(設定!$D$8&lt;=L211,設定!$D$8&lt;J211),設定!$D$8,IF(AND(J211&lt;=L211,J211&lt;設定!$D$8),J211,IF(AND(L211&lt;=J211,J211&lt;設定!$D$8),J211,L211)))=0,設定!$D$8,IF(AND(設定!$D$8&lt;=L211,設定!$D$8&lt;J211),設定!$D$8,IF(AND(J211&lt;=L211,J211&lt;設定!$D$8),J211,IF(AND(L211&lt;=J211,J211&lt;設定!$D$8),J211,L211))))&lt;=H211,H211+1,IF(IF(AND(設定!$D$8&lt;=L211,設定!$D$8&lt;J211),設定!$D$8,IF(AND(J211&lt;=L211,J211&lt;設定!$D$8),J211,IF(AND(L211&lt;=J211,J211&lt;設定!$D$8),J211,L211)))=0,設定!$D$8,IF(AND(設定!$D$8&lt;=L211,設定!$D$8&lt;J211),設定!$D$8,IF(AND(J211&lt;=L211,J211&lt;設定!$D$8),J211,IF(AND(L211&lt;=J211,J211&lt;設定!$D$8),J211,L211))))),0),40)</f>
        <v>#DIV/0!</v>
      </c>
      <c r="O211" s="55">
        <f>IF(G211="標準",設定!$C$4,G211)</f>
        <v>5</v>
      </c>
      <c r="P211" s="45">
        <f t="shared" si="37"/>
        <v>0</v>
      </c>
      <c r="Q211" s="14">
        <f t="shared" si="38"/>
        <v>0</v>
      </c>
      <c r="R211" s="23">
        <f t="shared" si="46"/>
        <v>0</v>
      </c>
      <c r="S211" s="12">
        <f t="shared" si="39"/>
        <v>0</v>
      </c>
      <c r="T211" s="23">
        <f t="shared" si="40"/>
        <v>0</v>
      </c>
      <c r="U211" s="13">
        <f t="shared" si="41"/>
        <v>0</v>
      </c>
      <c r="V211" s="104" t="str">
        <f>INDEX(商品!Q:Q,MATCH(キーワード!D211,商品!D:D,0),1)</f>
        <v>-</v>
      </c>
      <c r="W211" s="15">
        <f t="shared" si="42"/>
        <v>0</v>
      </c>
      <c r="X211" s="22">
        <f>SUMIFS(当月ワード!$J$3:$J$1000,当月ワード!$D$3:$D$1000,キーワード!$D211,当月ワード!$E$3:$E$1000,キーワード!$F211)</f>
        <v>0</v>
      </c>
      <c r="Y211" s="23">
        <f>SUMIFS(前月ワード!$J$3:$J$1000,前月ワード!$D$3:$D$1000,キーワード!$D211,前月ワード!$E$3:$E$1000,キーワード!$F211)</f>
        <v>0</v>
      </c>
      <c r="Z211" s="23">
        <f>SUMIFS(前々月ワード!$J$3:$J$1000,前々月ワード!$D$3:$D$1000,キーワード!$D211,前々月ワード!$E$3:$E$1000,キーワード!$F211)</f>
        <v>0</v>
      </c>
      <c r="AA211" s="22">
        <f>SUMIFS(当月ワード!$W$3:$W$1000,当月ワード!$D$3:$D$1000,キーワード!$D211,当月ワード!$E$3:$E$1000,キーワード!$F211)</f>
        <v>0</v>
      </c>
      <c r="AB211" s="23">
        <f>SUMIFS(前月ワード!$W$3:$W$1000,前月ワード!$D$3:$D$1000,キーワード!$D211,前月ワード!$E$3:$E$1000,キーワード!$F211)</f>
        <v>0</v>
      </c>
      <c r="AC211" s="23">
        <f>SUMIFS(前々月ワード!$W$3:$W$1000,前々月ワード!$D$3:$D$1000,キーワード!$D211,前々月ワード!$E$3:$E$1000,キーワード!$F211)</f>
        <v>0</v>
      </c>
      <c r="AD211" s="23">
        <f t="shared" si="43"/>
        <v>0</v>
      </c>
      <c r="AE211" s="23">
        <f t="shared" si="43"/>
        <v>0</v>
      </c>
      <c r="AF211" s="23">
        <f t="shared" si="43"/>
        <v>0</v>
      </c>
      <c r="AG211" s="22">
        <f>SUMIFS(当月ワード!$X$3:$X$1000,当月ワード!$D$3:$D$1000,キーワード!$D211,当月ワード!$E$3:$E$1000,キーワード!$F211)</f>
        <v>0</v>
      </c>
      <c r="AH211" s="23">
        <f>SUMIFS(前月ワード!$X$3:$X$1000,前月ワード!$D$3:$D$1000,キーワード!$D211,前月ワード!$E$3:$E$1000,キーワード!$F211)</f>
        <v>0</v>
      </c>
      <c r="AI211" s="23">
        <f>SUMIFS(前々月ワード!$X$3:$X$1000,前々月ワード!$D$3:$D$1000,キーワード!$D211,前々月ワード!$E$3:$E$1000,キーワード!$F211)</f>
        <v>0</v>
      </c>
      <c r="AJ211" s="22">
        <f>SUMIFS(当月ワード!$I$3:$I$1000,当月ワード!$D$3:$D$1000,キーワード!$D211,当月ワード!$E$3:$E$1000,キーワード!$F211)</f>
        <v>0</v>
      </c>
      <c r="AK211" s="23">
        <f>SUMIFS(前月ワード!$I$3:$I$1000,前月ワード!$D$3:$D$1000,キーワード!$D211,前月ワード!$E$3:$E$1000,キーワード!$F211)</f>
        <v>0</v>
      </c>
      <c r="AL211" s="23">
        <f>SUMIFS(前々月ワード!$I$3:$I$1000,前々月ワード!$D$3:$D$1000,キーワード!$D211,前々月ワード!$E$3:$E$1000,キーワード!$F211)</f>
        <v>0</v>
      </c>
      <c r="AM211" s="13">
        <f t="shared" si="44"/>
        <v>0</v>
      </c>
      <c r="AN211" s="13">
        <f t="shared" si="44"/>
        <v>0</v>
      </c>
      <c r="AO211" s="13">
        <f t="shared" si="44"/>
        <v>0</v>
      </c>
      <c r="AP211" s="16">
        <f t="shared" si="45"/>
        <v>0</v>
      </c>
      <c r="AQ211" s="16">
        <f t="shared" si="45"/>
        <v>0</v>
      </c>
      <c r="AR211" s="17">
        <f t="shared" si="45"/>
        <v>0</v>
      </c>
    </row>
    <row r="212" spans="3:44" ht="36.65" customHeight="1">
      <c r="C212" s="20">
        <v>207</v>
      </c>
      <c r="D212" s="53">
        <f>現状ワード設定!B209</f>
        <v>0</v>
      </c>
      <c r="E212" s="26" t="str">
        <f>IFERROR(_xlfn.XLOOKUP($D212,現状商品設定!B:B,現状商品設定!C:C,"-"),"-")</f>
        <v>-</v>
      </c>
      <c r="F212" s="56">
        <f>現状ワード設定!G209</f>
        <v>0</v>
      </c>
      <c r="G212" s="60" t="s">
        <v>46</v>
      </c>
      <c r="H212" s="47" t="str">
        <f>IFERROR(_xlfn.XLOOKUP(D212,商品!$D:$D,商品!$H:$H),"")</f>
        <v/>
      </c>
      <c r="I212" s="50" t="str">
        <f>IFERROR(_xlfn.XLOOKUP(D212&amp;F212,現状ワード設定!J:J,現状ワード設定!H:H),"")</f>
        <v/>
      </c>
      <c r="J212" s="47" t="str">
        <f>IFERROR(_xlfn.XLOOKUP(D212&amp;F212,現状ワード設定!J:J,現状ワード設定!I:I),"")</f>
        <v/>
      </c>
      <c r="K212" s="47" t="e">
        <f>IF(AND(T212&gt;=設定!$C$12,W212&gt;=O212),I212*(1+設定!$F$12),IF(AND(T212&gt;=設定!$C$13,W212&lt;O212),I212*(1+設定!$F$13),IF(AND(T212&lt;設定!$C$14,U212&gt;=設定!$E$14),I212*(1+設定!$F$14),IF(AND(T212&lt;設定!$C$15,U212&lt;設定!$E$15),I212*(1+設定!$F$15),"除外"))))</f>
        <v>#VALUE!</v>
      </c>
      <c r="L212" s="58" t="e">
        <f ca="1">IF(消化率!$I$5&lt;1,K212*消化率!$I$5,IF(U212*V212/(K212*消化率!$I$5)&gt;O212,K212*消化率!$I$5,M212))</f>
        <v>#DIV/0!</v>
      </c>
      <c r="M212" s="58" t="e">
        <f t="shared" si="36"/>
        <v>#VALUE!</v>
      </c>
      <c r="N212" s="58" t="e">
        <f ca="1">IF(ROUNDUP(IF(IF(IF(AND(設定!$D$8&lt;=L212,設定!$D$8&lt;J212),設定!$D$8,IF(AND(J212&lt;=L212,J212&lt;設定!$D$8),J212,IF(AND(L212&lt;=J212,J212&lt;設定!$D$8),J212,L212)))=0,設定!$D$8,IF(AND(設定!$D$8&lt;=L212,設定!$D$8&lt;J212),設定!$D$8,IF(AND(J212&lt;=L212,J212&lt;設定!$D$8),J212,IF(AND(L212&lt;=J212,J212&lt;設定!$D$8),J212,L212))))&lt;=H212,H212+1,IF(IF(AND(設定!$D$8&lt;=L212,設定!$D$8&lt;J212),設定!$D$8,IF(AND(J212&lt;=L212,J212&lt;設定!$D$8),J212,IF(AND(L212&lt;=J212,J212&lt;設定!$D$8),J212,L212)))=0,設定!$D$8,IF(AND(設定!$D$8&lt;=L212,設定!$D$8&lt;J212),設定!$D$8,IF(AND(J212&lt;=L212,J212&lt;設定!$D$8),J212,IF(AND(L212&lt;=J212,J212&lt;設定!$D$8),J212,L212))))),0)&gt;40,ROUNDUP(IF(IF(IF(AND(設定!$D$8&lt;=L212,設定!$D$8&lt;J212),設定!$D$8,IF(AND(J212&lt;=L212,J212&lt;設定!$D$8),J212,IF(AND(L212&lt;=J212,J212&lt;設定!$D$8),J212,L212)))=0,設定!$D$8,IF(AND(設定!$D$8&lt;=L212,設定!$D$8&lt;J212),設定!$D$8,IF(AND(J212&lt;=L212,J212&lt;設定!$D$8),J212,IF(AND(L212&lt;=J212,J212&lt;設定!$D$8),J212,L212))))&lt;=H212,H212+1,IF(IF(AND(設定!$D$8&lt;=L212,設定!$D$8&lt;J212),設定!$D$8,IF(AND(J212&lt;=L212,J212&lt;設定!$D$8),J212,IF(AND(L212&lt;=J212,J212&lt;設定!$D$8),J212,L212)))=0,設定!$D$8,IF(AND(設定!$D$8&lt;=L212,設定!$D$8&lt;J212),設定!$D$8,IF(AND(J212&lt;=L212,J212&lt;設定!$D$8),J212,IF(AND(L212&lt;=J212,J212&lt;設定!$D$8),J212,L212))))),0),40)</f>
        <v>#DIV/0!</v>
      </c>
      <c r="O212" s="55">
        <f>IF(G212="標準",設定!$C$4,G212)</f>
        <v>5</v>
      </c>
      <c r="P212" s="45">
        <f t="shared" si="37"/>
        <v>0</v>
      </c>
      <c r="Q212" s="14">
        <f t="shared" si="38"/>
        <v>0</v>
      </c>
      <c r="R212" s="23">
        <f t="shared" si="46"/>
        <v>0</v>
      </c>
      <c r="S212" s="12">
        <f t="shared" si="39"/>
        <v>0</v>
      </c>
      <c r="T212" s="23">
        <f t="shared" si="40"/>
        <v>0</v>
      </c>
      <c r="U212" s="13">
        <f t="shared" si="41"/>
        <v>0</v>
      </c>
      <c r="V212" s="104" t="str">
        <f>INDEX(商品!Q:Q,MATCH(キーワード!D212,商品!D:D,0),1)</f>
        <v>-</v>
      </c>
      <c r="W212" s="15">
        <f t="shared" si="42"/>
        <v>0</v>
      </c>
      <c r="X212" s="22">
        <f>SUMIFS(当月ワード!$J$3:$J$1000,当月ワード!$D$3:$D$1000,キーワード!$D212,当月ワード!$E$3:$E$1000,キーワード!$F212)</f>
        <v>0</v>
      </c>
      <c r="Y212" s="23">
        <f>SUMIFS(前月ワード!$J$3:$J$1000,前月ワード!$D$3:$D$1000,キーワード!$D212,前月ワード!$E$3:$E$1000,キーワード!$F212)</f>
        <v>0</v>
      </c>
      <c r="Z212" s="23">
        <f>SUMIFS(前々月ワード!$J$3:$J$1000,前々月ワード!$D$3:$D$1000,キーワード!$D212,前々月ワード!$E$3:$E$1000,キーワード!$F212)</f>
        <v>0</v>
      </c>
      <c r="AA212" s="22">
        <f>SUMIFS(当月ワード!$W$3:$W$1000,当月ワード!$D$3:$D$1000,キーワード!$D212,当月ワード!$E$3:$E$1000,キーワード!$F212)</f>
        <v>0</v>
      </c>
      <c r="AB212" s="23">
        <f>SUMIFS(前月ワード!$W$3:$W$1000,前月ワード!$D$3:$D$1000,キーワード!$D212,前月ワード!$E$3:$E$1000,キーワード!$F212)</f>
        <v>0</v>
      </c>
      <c r="AC212" s="23">
        <f>SUMIFS(前々月ワード!$W$3:$W$1000,前々月ワード!$D$3:$D$1000,キーワード!$D212,前々月ワード!$E$3:$E$1000,キーワード!$F212)</f>
        <v>0</v>
      </c>
      <c r="AD212" s="23">
        <f t="shared" si="43"/>
        <v>0</v>
      </c>
      <c r="AE212" s="23">
        <f t="shared" si="43"/>
        <v>0</v>
      </c>
      <c r="AF212" s="23">
        <f t="shared" si="43"/>
        <v>0</v>
      </c>
      <c r="AG212" s="22">
        <f>SUMIFS(当月ワード!$X$3:$X$1000,当月ワード!$D$3:$D$1000,キーワード!$D212,当月ワード!$E$3:$E$1000,キーワード!$F212)</f>
        <v>0</v>
      </c>
      <c r="AH212" s="23">
        <f>SUMIFS(前月ワード!$X$3:$X$1000,前月ワード!$D$3:$D$1000,キーワード!$D212,前月ワード!$E$3:$E$1000,キーワード!$F212)</f>
        <v>0</v>
      </c>
      <c r="AI212" s="23">
        <f>SUMIFS(前々月ワード!$X$3:$X$1000,前々月ワード!$D$3:$D$1000,キーワード!$D212,前々月ワード!$E$3:$E$1000,キーワード!$F212)</f>
        <v>0</v>
      </c>
      <c r="AJ212" s="22">
        <f>SUMIFS(当月ワード!$I$3:$I$1000,当月ワード!$D$3:$D$1000,キーワード!$D212,当月ワード!$E$3:$E$1000,キーワード!$F212)</f>
        <v>0</v>
      </c>
      <c r="AK212" s="23">
        <f>SUMIFS(前月ワード!$I$3:$I$1000,前月ワード!$D$3:$D$1000,キーワード!$D212,前月ワード!$E$3:$E$1000,キーワード!$F212)</f>
        <v>0</v>
      </c>
      <c r="AL212" s="23">
        <f>SUMIFS(前々月ワード!$I$3:$I$1000,前々月ワード!$D$3:$D$1000,キーワード!$D212,前々月ワード!$E$3:$E$1000,キーワード!$F212)</f>
        <v>0</v>
      </c>
      <c r="AM212" s="13">
        <f t="shared" si="44"/>
        <v>0</v>
      </c>
      <c r="AN212" s="13">
        <f t="shared" si="44"/>
        <v>0</v>
      </c>
      <c r="AO212" s="13">
        <f t="shared" si="44"/>
        <v>0</v>
      </c>
      <c r="AP212" s="16">
        <f t="shared" si="45"/>
        <v>0</v>
      </c>
      <c r="AQ212" s="16">
        <f t="shared" si="45"/>
        <v>0</v>
      </c>
      <c r="AR212" s="17">
        <f t="shared" si="45"/>
        <v>0</v>
      </c>
    </row>
    <row r="213" spans="3:44" ht="36.65" customHeight="1">
      <c r="C213" s="20">
        <v>208</v>
      </c>
      <c r="D213" s="53">
        <f>現状ワード設定!B210</f>
        <v>0</v>
      </c>
      <c r="E213" s="26" t="str">
        <f>IFERROR(_xlfn.XLOOKUP($D213,現状商品設定!B:B,現状商品設定!C:C,"-"),"-")</f>
        <v>-</v>
      </c>
      <c r="F213" s="56">
        <f>現状ワード設定!G210</f>
        <v>0</v>
      </c>
      <c r="G213" s="60" t="s">
        <v>46</v>
      </c>
      <c r="H213" s="47" t="str">
        <f>IFERROR(_xlfn.XLOOKUP(D213,商品!$D:$D,商品!$H:$H),"")</f>
        <v/>
      </c>
      <c r="I213" s="50" t="str">
        <f>IFERROR(_xlfn.XLOOKUP(D213&amp;F213,現状ワード設定!J:J,現状ワード設定!H:H),"")</f>
        <v/>
      </c>
      <c r="J213" s="47" t="str">
        <f>IFERROR(_xlfn.XLOOKUP(D213&amp;F213,現状ワード設定!J:J,現状ワード設定!I:I),"")</f>
        <v/>
      </c>
      <c r="K213" s="47" t="e">
        <f>IF(AND(T213&gt;=設定!$C$12,W213&gt;=O213),I213*(1+設定!$F$12),IF(AND(T213&gt;=設定!$C$13,W213&lt;O213),I213*(1+設定!$F$13),IF(AND(T213&lt;設定!$C$14,U213&gt;=設定!$E$14),I213*(1+設定!$F$14),IF(AND(T213&lt;設定!$C$15,U213&lt;設定!$E$15),I213*(1+設定!$F$15),"除外"))))</f>
        <v>#VALUE!</v>
      </c>
      <c r="L213" s="58" t="e">
        <f ca="1">IF(消化率!$I$5&lt;1,K213*消化率!$I$5,IF(U213*V213/(K213*消化率!$I$5)&gt;O213,K213*消化率!$I$5,M213))</f>
        <v>#DIV/0!</v>
      </c>
      <c r="M213" s="58" t="e">
        <f t="shared" si="36"/>
        <v>#VALUE!</v>
      </c>
      <c r="N213" s="58" t="e">
        <f ca="1">IF(ROUNDUP(IF(IF(IF(AND(設定!$D$8&lt;=L213,設定!$D$8&lt;J213),設定!$D$8,IF(AND(J213&lt;=L213,J213&lt;設定!$D$8),J213,IF(AND(L213&lt;=J213,J213&lt;設定!$D$8),J213,L213)))=0,設定!$D$8,IF(AND(設定!$D$8&lt;=L213,設定!$D$8&lt;J213),設定!$D$8,IF(AND(J213&lt;=L213,J213&lt;設定!$D$8),J213,IF(AND(L213&lt;=J213,J213&lt;設定!$D$8),J213,L213))))&lt;=H213,H213+1,IF(IF(AND(設定!$D$8&lt;=L213,設定!$D$8&lt;J213),設定!$D$8,IF(AND(J213&lt;=L213,J213&lt;設定!$D$8),J213,IF(AND(L213&lt;=J213,J213&lt;設定!$D$8),J213,L213)))=0,設定!$D$8,IF(AND(設定!$D$8&lt;=L213,設定!$D$8&lt;J213),設定!$D$8,IF(AND(J213&lt;=L213,J213&lt;設定!$D$8),J213,IF(AND(L213&lt;=J213,J213&lt;設定!$D$8),J213,L213))))),0)&gt;40,ROUNDUP(IF(IF(IF(AND(設定!$D$8&lt;=L213,設定!$D$8&lt;J213),設定!$D$8,IF(AND(J213&lt;=L213,J213&lt;設定!$D$8),J213,IF(AND(L213&lt;=J213,J213&lt;設定!$D$8),J213,L213)))=0,設定!$D$8,IF(AND(設定!$D$8&lt;=L213,設定!$D$8&lt;J213),設定!$D$8,IF(AND(J213&lt;=L213,J213&lt;設定!$D$8),J213,IF(AND(L213&lt;=J213,J213&lt;設定!$D$8),J213,L213))))&lt;=H213,H213+1,IF(IF(AND(設定!$D$8&lt;=L213,設定!$D$8&lt;J213),設定!$D$8,IF(AND(J213&lt;=L213,J213&lt;設定!$D$8),J213,IF(AND(L213&lt;=J213,J213&lt;設定!$D$8),J213,L213)))=0,設定!$D$8,IF(AND(設定!$D$8&lt;=L213,設定!$D$8&lt;J213),設定!$D$8,IF(AND(J213&lt;=L213,J213&lt;設定!$D$8),J213,IF(AND(L213&lt;=J213,J213&lt;設定!$D$8),J213,L213))))),0),40)</f>
        <v>#DIV/0!</v>
      </c>
      <c r="O213" s="55">
        <f>IF(G213="標準",設定!$C$4,G213)</f>
        <v>5</v>
      </c>
      <c r="P213" s="45">
        <f t="shared" si="37"/>
        <v>0</v>
      </c>
      <c r="Q213" s="14">
        <f t="shared" si="38"/>
        <v>0</v>
      </c>
      <c r="R213" s="23">
        <f t="shared" si="46"/>
        <v>0</v>
      </c>
      <c r="S213" s="12">
        <f t="shared" si="39"/>
        <v>0</v>
      </c>
      <c r="T213" s="23">
        <f t="shared" si="40"/>
        <v>0</v>
      </c>
      <c r="U213" s="13">
        <f t="shared" si="41"/>
        <v>0</v>
      </c>
      <c r="V213" s="104" t="str">
        <f>INDEX(商品!Q:Q,MATCH(キーワード!D213,商品!D:D,0),1)</f>
        <v>-</v>
      </c>
      <c r="W213" s="15">
        <f t="shared" si="42"/>
        <v>0</v>
      </c>
      <c r="X213" s="22">
        <f>SUMIFS(当月ワード!$J$3:$J$1000,当月ワード!$D$3:$D$1000,キーワード!$D213,当月ワード!$E$3:$E$1000,キーワード!$F213)</f>
        <v>0</v>
      </c>
      <c r="Y213" s="23">
        <f>SUMIFS(前月ワード!$J$3:$J$1000,前月ワード!$D$3:$D$1000,キーワード!$D213,前月ワード!$E$3:$E$1000,キーワード!$F213)</f>
        <v>0</v>
      </c>
      <c r="Z213" s="23">
        <f>SUMIFS(前々月ワード!$J$3:$J$1000,前々月ワード!$D$3:$D$1000,キーワード!$D213,前々月ワード!$E$3:$E$1000,キーワード!$F213)</f>
        <v>0</v>
      </c>
      <c r="AA213" s="22">
        <f>SUMIFS(当月ワード!$W$3:$W$1000,当月ワード!$D$3:$D$1000,キーワード!$D213,当月ワード!$E$3:$E$1000,キーワード!$F213)</f>
        <v>0</v>
      </c>
      <c r="AB213" s="23">
        <f>SUMIFS(前月ワード!$W$3:$W$1000,前月ワード!$D$3:$D$1000,キーワード!$D213,前月ワード!$E$3:$E$1000,キーワード!$F213)</f>
        <v>0</v>
      </c>
      <c r="AC213" s="23">
        <f>SUMIFS(前々月ワード!$W$3:$W$1000,前々月ワード!$D$3:$D$1000,キーワード!$D213,前々月ワード!$E$3:$E$1000,キーワード!$F213)</f>
        <v>0</v>
      </c>
      <c r="AD213" s="23">
        <f t="shared" si="43"/>
        <v>0</v>
      </c>
      <c r="AE213" s="23">
        <f t="shared" si="43"/>
        <v>0</v>
      </c>
      <c r="AF213" s="23">
        <f t="shared" si="43"/>
        <v>0</v>
      </c>
      <c r="AG213" s="22">
        <f>SUMIFS(当月ワード!$X$3:$X$1000,当月ワード!$D$3:$D$1000,キーワード!$D213,当月ワード!$E$3:$E$1000,キーワード!$F213)</f>
        <v>0</v>
      </c>
      <c r="AH213" s="23">
        <f>SUMIFS(前月ワード!$X$3:$X$1000,前月ワード!$D$3:$D$1000,キーワード!$D213,前月ワード!$E$3:$E$1000,キーワード!$F213)</f>
        <v>0</v>
      </c>
      <c r="AI213" s="23">
        <f>SUMIFS(前々月ワード!$X$3:$X$1000,前々月ワード!$D$3:$D$1000,キーワード!$D213,前々月ワード!$E$3:$E$1000,キーワード!$F213)</f>
        <v>0</v>
      </c>
      <c r="AJ213" s="22">
        <f>SUMIFS(当月ワード!$I$3:$I$1000,当月ワード!$D$3:$D$1000,キーワード!$D213,当月ワード!$E$3:$E$1000,キーワード!$F213)</f>
        <v>0</v>
      </c>
      <c r="AK213" s="23">
        <f>SUMIFS(前月ワード!$I$3:$I$1000,前月ワード!$D$3:$D$1000,キーワード!$D213,前月ワード!$E$3:$E$1000,キーワード!$F213)</f>
        <v>0</v>
      </c>
      <c r="AL213" s="23">
        <f>SUMIFS(前々月ワード!$I$3:$I$1000,前々月ワード!$D$3:$D$1000,キーワード!$D213,前々月ワード!$E$3:$E$1000,キーワード!$F213)</f>
        <v>0</v>
      </c>
      <c r="AM213" s="13">
        <f t="shared" si="44"/>
        <v>0</v>
      </c>
      <c r="AN213" s="13">
        <f t="shared" si="44"/>
        <v>0</v>
      </c>
      <c r="AO213" s="13">
        <f t="shared" si="44"/>
        <v>0</v>
      </c>
      <c r="AP213" s="16">
        <f t="shared" si="45"/>
        <v>0</v>
      </c>
      <c r="AQ213" s="16">
        <f t="shared" si="45"/>
        <v>0</v>
      </c>
      <c r="AR213" s="17">
        <f t="shared" si="45"/>
        <v>0</v>
      </c>
    </row>
    <row r="214" spans="3:44" ht="36.65" customHeight="1">
      <c r="C214" s="20">
        <v>209</v>
      </c>
      <c r="D214" s="53">
        <f>現状ワード設定!B211</f>
        <v>0</v>
      </c>
      <c r="E214" s="26" t="str">
        <f>IFERROR(_xlfn.XLOOKUP($D214,現状商品設定!B:B,現状商品設定!C:C,"-"),"-")</f>
        <v>-</v>
      </c>
      <c r="F214" s="56">
        <f>現状ワード設定!G211</f>
        <v>0</v>
      </c>
      <c r="G214" s="60" t="s">
        <v>46</v>
      </c>
      <c r="H214" s="47" t="str">
        <f>IFERROR(_xlfn.XLOOKUP(D214,商品!$D:$D,商品!$H:$H),"")</f>
        <v/>
      </c>
      <c r="I214" s="50" t="str">
        <f>IFERROR(_xlfn.XLOOKUP(D214&amp;F214,現状ワード設定!J:J,現状ワード設定!H:H),"")</f>
        <v/>
      </c>
      <c r="J214" s="47" t="str">
        <f>IFERROR(_xlfn.XLOOKUP(D214&amp;F214,現状ワード設定!J:J,現状ワード設定!I:I),"")</f>
        <v/>
      </c>
      <c r="K214" s="47" t="e">
        <f>IF(AND(T214&gt;=設定!$C$12,W214&gt;=O214),I214*(1+設定!$F$12),IF(AND(T214&gt;=設定!$C$13,W214&lt;O214),I214*(1+設定!$F$13),IF(AND(T214&lt;設定!$C$14,U214&gt;=設定!$E$14),I214*(1+設定!$F$14),IF(AND(T214&lt;設定!$C$15,U214&lt;設定!$E$15),I214*(1+設定!$F$15),"除外"))))</f>
        <v>#VALUE!</v>
      </c>
      <c r="L214" s="58" t="e">
        <f ca="1">IF(消化率!$I$5&lt;1,K214*消化率!$I$5,IF(U214*V214/(K214*消化率!$I$5)&gt;O214,K214*消化率!$I$5,M214))</f>
        <v>#DIV/0!</v>
      </c>
      <c r="M214" s="58" t="e">
        <f t="shared" si="36"/>
        <v>#VALUE!</v>
      </c>
      <c r="N214" s="58" t="e">
        <f ca="1">IF(ROUNDUP(IF(IF(IF(AND(設定!$D$8&lt;=L214,設定!$D$8&lt;J214),設定!$D$8,IF(AND(J214&lt;=L214,J214&lt;設定!$D$8),J214,IF(AND(L214&lt;=J214,J214&lt;設定!$D$8),J214,L214)))=0,設定!$D$8,IF(AND(設定!$D$8&lt;=L214,設定!$D$8&lt;J214),設定!$D$8,IF(AND(J214&lt;=L214,J214&lt;設定!$D$8),J214,IF(AND(L214&lt;=J214,J214&lt;設定!$D$8),J214,L214))))&lt;=H214,H214+1,IF(IF(AND(設定!$D$8&lt;=L214,設定!$D$8&lt;J214),設定!$D$8,IF(AND(J214&lt;=L214,J214&lt;設定!$D$8),J214,IF(AND(L214&lt;=J214,J214&lt;設定!$D$8),J214,L214)))=0,設定!$D$8,IF(AND(設定!$D$8&lt;=L214,設定!$D$8&lt;J214),設定!$D$8,IF(AND(J214&lt;=L214,J214&lt;設定!$D$8),J214,IF(AND(L214&lt;=J214,J214&lt;設定!$D$8),J214,L214))))),0)&gt;40,ROUNDUP(IF(IF(IF(AND(設定!$D$8&lt;=L214,設定!$D$8&lt;J214),設定!$D$8,IF(AND(J214&lt;=L214,J214&lt;設定!$D$8),J214,IF(AND(L214&lt;=J214,J214&lt;設定!$D$8),J214,L214)))=0,設定!$D$8,IF(AND(設定!$D$8&lt;=L214,設定!$D$8&lt;J214),設定!$D$8,IF(AND(J214&lt;=L214,J214&lt;設定!$D$8),J214,IF(AND(L214&lt;=J214,J214&lt;設定!$D$8),J214,L214))))&lt;=H214,H214+1,IF(IF(AND(設定!$D$8&lt;=L214,設定!$D$8&lt;J214),設定!$D$8,IF(AND(J214&lt;=L214,J214&lt;設定!$D$8),J214,IF(AND(L214&lt;=J214,J214&lt;設定!$D$8),J214,L214)))=0,設定!$D$8,IF(AND(設定!$D$8&lt;=L214,設定!$D$8&lt;J214),設定!$D$8,IF(AND(J214&lt;=L214,J214&lt;設定!$D$8),J214,IF(AND(L214&lt;=J214,J214&lt;設定!$D$8),J214,L214))))),0),40)</f>
        <v>#DIV/0!</v>
      </c>
      <c r="O214" s="55">
        <f>IF(G214="標準",設定!$C$4,G214)</f>
        <v>5</v>
      </c>
      <c r="P214" s="45">
        <f t="shared" si="37"/>
        <v>0</v>
      </c>
      <c r="Q214" s="14">
        <f t="shared" si="38"/>
        <v>0</v>
      </c>
      <c r="R214" s="23">
        <f t="shared" si="46"/>
        <v>0</v>
      </c>
      <c r="S214" s="12">
        <f t="shared" si="39"/>
        <v>0</v>
      </c>
      <c r="T214" s="23">
        <f t="shared" si="40"/>
        <v>0</v>
      </c>
      <c r="U214" s="13">
        <f t="shared" si="41"/>
        <v>0</v>
      </c>
      <c r="V214" s="104" t="str">
        <f>INDEX(商品!Q:Q,MATCH(キーワード!D214,商品!D:D,0),1)</f>
        <v>-</v>
      </c>
      <c r="W214" s="15">
        <f t="shared" si="42"/>
        <v>0</v>
      </c>
      <c r="X214" s="22">
        <f>SUMIFS(当月ワード!$J$3:$J$1000,当月ワード!$D$3:$D$1000,キーワード!$D214,当月ワード!$E$3:$E$1000,キーワード!$F214)</f>
        <v>0</v>
      </c>
      <c r="Y214" s="23">
        <f>SUMIFS(前月ワード!$J$3:$J$1000,前月ワード!$D$3:$D$1000,キーワード!$D214,前月ワード!$E$3:$E$1000,キーワード!$F214)</f>
        <v>0</v>
      </c>
      <c r="Z214" s="23">
        <f>SUMIFS(前々月ワード!$J$3:$J$1000,前々月ワード!$D$3:$D$1000,キーワード!$D214,前々月ワード!$E$3:$E$1000,キーワード!$F214)</f>
        <v>0</v>
      </c>
      <c r="AA214" s="22">
        <f>SUMIFS(当月ワード!$W$3:$W$1000,当月ワード!$D$3:$D$1000,キーワード!$D214,当月ワード!$E$3:$E$1000,キーワード!$F214)</f>
        <v>0</v>
      </c>
      <c r="AB214" s="23">
        <f>SUMIFS(前月ワード!$W$3:$W$1000,前月ワード!$D$3:$D$1000,キーワード!$D214,前月ワード!$E$3:$E$1000,キーワード!$F214)</f>
        <v>0</v>
      </c>
      <c r="AC214" s="23">
        <f>SUMIFS(前々月ワード!$W$3:$W$1000,前々月ワード!$D$3:$D$1000,キーワード!$D214,前々月ワード!$E$3:$E$1000,キーワード!$F214)</f>
        <v>0</v>
      </c>
      <c r="AD214" s="23">
        <f t="shared" si="43"/>
        <v>0</v>
      </c>
      <c r="AE214" s="23">
        <f t="shared" si="43"/>
        <v>0</v>
      </c>
      <c r="AF214" s="23">
        <f t="shared" si="43"/>
        <v>0</v>
      </c>
      <c r="AG214" s="22">
        <f>SUMIFS(当月ワード!$X$3:$X$1000,当月ワード!$D$3:$D$1000,キーワード!$D214,当月ワード!$E$3:$E$1000,キーワード!$F214)</f>
        <v>0</v>
      </c>
      <c r="AH214" s="23">
        <f>SUMIFS(前月ワード!$X$3:$X$1000,前月ワード!$D$3:$D$1000,キーワード!$D214,前月ワード!$E$3:$E$1000,キーワード!$F214)</f>
        <v>0</v>
      </c>
      <c r="AI214" s="23">
        <f>SUMIFS(前々月ワード!$X$3:$X$1000,前々月ワード!$D$3:$D$1000,キーワード!$D214,前々月ワード!$E$3:$E$1000,キーワード!$F214)</f>
        <v>0</v>
      </c>
      <c r="AJ214" s="22">
        <f>SUMIFS(当月ワード!$I$3:$I$1000,当月ワード!$D$3:$D$1000,キーワード!$D214,当月ワード!$E$3:$E$1000,キーワード!$F214)</f>
        <v>0</v>
      </c>
      <c r="AK214" s="23">
        <f>SUMIFS(前月ワード!$I$3:$I$1000,前月ワード!$D$3:$D$1000,キーワード!$D214,前月ワード!$E$3:$E$1000,キーワード!$F214)</f>
        <v>0</v>
      </c>
      <c r="AL214" s="23">
        <f>SUMIFS(前々月ワード!$I$3:$I$1000,前々月ワード!$D$3:$D$1000,キーワード!$D214,前々月ワード!$E$3:$E$1000,キーワード!$F214)</f>
        <v>0</v>
      </c>
      <c r="AM214" s="13">
        <f t="shared" si="44"/>
        <v>0</v>
      </c>
      <c r="AN214" s="13">
        <f t="shared" si="44"/>
        <v>0</v>
      </c>
      <c r="AO214" s="13">
        <f t="shared" si="44"/>
        <v>0</v>
      </c>
      <c r="AP214" s="16">
        <f t="shared" si="45"/>
        <v>0</v>
      </c>
      <c r="AQ214" s="16">
        <f t="shared" si="45"/>
        <v>0</v>
      </c>
      <c r="AR214" s="17">
        <f t="shared" si="45"/>
        <v>0</v>
      </c>
    </row>
    <row r="215" spans="3:44" ht="36.65" customHeight="1">
      <c r="C215" s="20">
        <v>210</v>
      </c>
      <c r="D215" s="53">
        <f>現状ワード設定!B212</f>
        <v>0</v>
      </c>
      <c r="E215" s="26" t="str">
        <f>IFERROR(_xlfn.XLOOKUP($D215,現状商品設定!B:B,現状商品設定!C:C,"-"),"-")</f>
        <v>-</v>
      </c>
      <c r="F215" s="56">
        <f>現状ワード設定!G212</f>
        <v>0</v>
      </c>
      <c r="G215" s="60" t="s">
        <v>46</v>
      </c>
      <c r="H215" s="47" t="str">
        <f>IFERROR(_xlfn.XLOOKUP(D215,商品!$D:$D,商品!$H:$H),"")</f>
        <v/>
      </c>
      <c r="I215" s="50" t="str">
        <f>IFERROR(_xlfn.XLOOKUP(D215&amp;F215,現状ワード設定!J:J,現状ワード設定!H:H),"")</f>
        <v/>
      </c>
      <c r="J215" s="47" t="str">
        <f>IFERROR(_xlfn.XLOOKUP(D215&amp;F215,現状ワード設定!J:J,現状ワード設定!I:I),"")</f>
        <v/>
      </c>
      <c r="K215" s="47" t="e">
        <f>IF(AND(T215&gt;=設定!$C$12,W215&gt;=O215),I215*(1+設定!$F$12),IF(AND(T215&gt;=設定!$C$13,W215&lt;O215),I215*(1+設定!$F$13),IF(AND(T215&lt;設定!$C$14,U215&gt;=設定!$E$14),I215*(1+設定!$F$14),IF(AND(T215&lt;設定!$C$15,U215&lt;設定!$E$15),I215*(1+設定!$F$15),"除外"))))</f>
        <v>#VALUE!</v>
      </c>
      <c r="L215" s="58" t="e">
        <f ca="1">IF(消化率!$I$5&lt;1,K215*消化率!$I$5,IF(U215*V215/(K215*消化率!$I$5)&gt;O215,K215*消化率!$I$5,M215))</f>
        <v>#DIV/0!</v>
      </c>
      <c r="M215" s="58" t="e">
        <f t="shared" si="36"/>
        <v>#VALUE!</v>
      </c>
      <c r="N215" s="58" t="e">
        <f ca="1">IF(ROUNDUP(IF(IF(IF(AND(設定!$D$8&lt;=L215,設定!$D$8&lt;J215),設定!$D$8,IF(AND(J215&lt;=L215,J215&lt;設定!$D$8),J215,IF(AND(L215&lt;=J215,J215&lt;設定!$D$8),J215,L215)))=0,設定!$D$8,IF(AND(設定!$D$8&lt;=L215,設定!$D$8&lt;J215),設定!$D$8,IF(AND(J215&lt;=L215,J215&lt;設定!$D$8),J215,IF(AND(L215&lt;=J215,J215&lt;設定!$D$8),J215,L215))))&lt;=H215,H215+1,IF(IF(AND(設定!$D$8&lt;=L215,設定!$D$8&lt;J215),設定!$D$8,IF(AND(J215&lt;=L215,J215&lt;設定!$D$8),J215,IF(AND(L215&lt;=J215,J215&lt;設定!$D$8),J215,L215)))=0,設定!$D$8,IF(AND(設定!$D$8&lt;=L215,設定!$D$8&lt;J215),設定!$D$8,IF(AND(J215&lt;=L215,J215&lt;設定!$D$8),J215,IF(AND(L215&lt;=J215,J215&lt;設定!$D$8),J215,L215))))),0)&gt;40,ROUNDUP(IF(IF(IF(AND(設定!$D$8&lt;=L215,設定!$D$8&lt;J215),設定!$D$8,IF(AND(J215&lt;=L215,J215&lt;設定!$D$8),J215,IF(AND(L215&lt;=J215,J215&lt;設定!$D$8),J215,L215)))=0,設定!$D$8,IF(AND(設定!$D$8&lt;=L215,設定!$D$8&lt;J215),設定!$D$8,IF(AND(J215&lt;=L215,J215&lt;設定!$D$8),J215,IF(AND(L215&lt;=J215,J215&lt;設定!$D$8),J215,L215))))&lt;=H215,H215+1,IF(IF(AND(設定!$D$8&lt;=L215,設定!$D$8&lt;J215),設定!$D$8,IF(AND(J215&lt;=L215,J215&lt;設定!$D$8),J215,IF(AND(L215&lt;=J215,J215&lt;設定!$D$8),J215,L215)))=0,設定!$D$8,IF(AND(設定!$D$8&lt;=L215,設定!$D$8&lt;J215),設定!$D$8,IF(AND(J215&lt;=L215,J215&lt;設定!$D$8),J215,IF(AND(L215&lt;=J215,J215&lt;設定!$D$8),J215,L215))))),0),40)</f>
        <v>#DIV/0!</v>
      </c>
      <c r="O215" s="55">
        <f>IF(G215="標準",設定!$C$4,G215)</f>
        <v>5</v>
      </c>
      <c r="P215" s="45">
        <f t="shared" si="37"/>
        <v>0</v>
      </c>
      <c r="Q215" s="14">
        <f t="shared" si="38"/>
        <v>0</v>
      </c>
      <c r="R215" s="23">
        <f t="shared" si="46"/>
        <v>0</v>
      </c>
      <c r="S215" s="12">
        <f t="shared" si="39"/>
        <v>0</v>
      </c>
      <c r="T215" s="23">
        <f t="shared" si="40"/>
        <v>0</v>
      </c>
      <c r="U215" s="13">
        <f t="shared" si="41"/>
        <v>0</v>
      </c>
      <c r="V215" s="104" t="str">
        <f>INDEX(商品!Q:Q,MATCH(キーワード!D215,商品!D:D,0),1)</f>
        <v>-</v>
      </c>
      <c r="W215" s="15">
        <f t="shared" si="42"/>
        <v>0</v>
      </c>
      <c r="X215" s="22">
        <f>SUMIFS(当月ワード!$J$3:$J$1000,当月ワード!$D$3:$D$1000,キーワード!$D215,当月ワード!$E$3:$E$1000,キーワード!$F215)</f>
        <v>0</v>
      </c>
      <c r="Y215" s="23">
        <f>SUMIFS(前月ワード!$J$3:$J$1000,前月ワード!$D$3:$D$1000,キーワード!$D215,前月ワード!$E$3:$E$1000,キーワード!$F215)</f>
        <v>0</v>
      </c>
      <c r="Z215" s="23">
        <f>SUMIFS(前々月ワード!$J$3:$J$1000,前々月ワード!$D$3:$D$1000,キーワード!$D215,前々月ワード!$E$3:$E$1000,キーワード!$F215)</f>
        <v>0</v>
      </c>
      <c r="AA215" s="22">
        <f>SUMIFS(当月ワード!$W$3:$W$1000,当月ワード!$D$3:$D$1000,キーワード!$D215,当月ワード!$E$3:$E$1000,キーワード!$F215)</f>
        <v>0</v>
      </c>
      <c r="AB215" s="23">
        <f>SUMIFS(前月ワード!$W$3:$W$1000,前月ワード!$D$3:$D$1000,キーワード!$D215,前月ワード!$E$3:$E$1000,キーワード!$F215)</f>
        <v>0</v>
      </c>
      <c r="AC215" s="23">
        <f>SUMIFS(前々月ワード!$W$3:$W$1000,前々月ワード!$D$3:$D$1000,キーワード!$D215,前々月ワード!$E$3:$E$1000,キーワード!$F215)</f>
        <v>0</v>
      </c>
      <c r="AD215" s="23">
        <f t="shared" si="43"/>
        <v>0</v>
      </c>
      <c r="AE215" s="23">
        <f t="shared" si="43"/>
        <v>0</v>
      </c>
      <c r="AF215" s="23">
        <f t="shared" si="43"/>
        <v>0</v>
      </c>
      <c r="AG215" s="22">
        <f>SUMIFS(当月ワード!$X$3:$X$1000,当月ワード!$D$3:$D$1000,キーワード!$D215,当月ワード!$E$3:$E$1000,キーワード!$F215)</f>
        <v>0</v>
      </c>
      <c r="AH215" s="23">
        <f>SUMIFS(前月ワード!$X$3:$X$1000,前月ワード!$D$3:$D$1000,キーワード!$D215,前月ワード!$E$3:$E$1000,キーワード!$F215)</f>
        <v>0</v>
      </c>
      <c r="AI215" s="23">
        <f>SUMIFS(前々月ワード!$X$3:$X$1000,前々月ワード!$D$3:$D$1000,キーワード!$D215,前々月ワード!$E$3:$E$1000,キーワード!$F215)</f>
        <v>0</v>
      </c>
      <c r="AJ215" s="22">
        <f>SUMIFS(当月ワード!$I$3:$I$1000,当月ワード!$D$3:$D$1000,キーワード!$D215,当月ワード!$E$3:$E$1000,キーワード!$F215)</f>
        <v>0</v>
      </c>
      <c r="AK215" s="23">
        <f>SUMIFS(前月ワード!$I$3:$I$1000,前月ワード!$D$3:$D$1000,キーワード!$D215,前月ワード!$E$3:$E$1000,キーワード!$F215)</f>
        <v>0</v>
      </c>
      <c r="AL215" s="23">
        <f>SUMIFS(前々月ワード!$I$3:$I$1000,前々月ワード!$D$3:$D$1000,キーワード!$D215,前々月ワード!$E$3:$E$1000,キーワード!$F215)</f>
        <v>0</v>
      </c>
      <c r="AM215" s="13">
        <f t="shared" si="44"/>
        <v>0</v>
      </c>
      <c r="AN215" s="13">
        <f t="shared" si="44"/>
        <v>0</v>
      </c>
      <c r="AO215" s="13">
        <f t="shared" si="44"/>
        <v>0</v>
      </c>
      <c r="AP215" s="16">
        <f t="shared" si="45"/>
        <v>0</v>
      </c>
      <c r="AQ215" s="16">
        <f t="shared" si="45"/>
        <v>0</v>
      </c>
      <c r="AR215" s="17">
        <f t="shared" si="45"/>
        <v>0</v>
      </c>
    </row>
    <row r="216" spans="3:44" ht="36.65" customHeight="1">
      <c r="C216" s="20">
        <v>211</v>
      </c>
      <c r="D216" s="53">
        <f>現状ワード設定!B213</f>
        <v>0</v>
      </c>
      <c r="E216" s="26" t="str">
        <f>IFERROR(_xlfn.XLOOKUP($D216,現状商品設定!B:B,現状商品設定!C:C,"-"),"-")</f>
        <v>-</v>
      </c>
      <c r="F216" s="56">
        <f>現状ワード設定!G213</f>
        <v>0</v>
      </c>
      <c r="G216" s="60" t="s">
        <v>46</v>
      </c>
      <c r="H216" s="47" t="str">
        <f>IFERROR(_xlfn.XLOOKUP(D216,商品!$D:$D,商品!$H:$H),"")</f>
        <v/>
      </c>
      <c r="I216" s="50" t="str">
        <f>IFERROR(_xlfn.XLOOKUP(D216&amp;F216,現状ワード設定!J:J,現状ワード設定!H:H),"")</f>
        <v/>
      </c>
      <c r="J216" s="47" t="str">
        <f>IFERROR(_xlfn.XLOOKUP(D216&amp;F216,現状ワード設定!J:J,現状ワード設定!I:I),"")</f>
        <v/>
      </c>
      <c r="K216" s="47" t="e">
        <f>IF(AND(T216&gt;=設定!$C$12,W216&gt;=O216),I216*(1+設定!$F$12),IF(AND(T216&gt;=設定!$C$13,W216&lt;O216),I216*(1+設定!$F$13),IF(AND(T216&lt;設定!$C$14,U216&gt;=設定!$E$14),I216*(1+設定!$F$14),IF(AND(T216&lt;設定!$C$15,U216&lt;設定!$E$15),I216*(1+設定!$F$15),"除外"))))</f>
        <v>#VALUE!</v>
      </c>
      <c r="L216" s="58" t="e">
        <f ca="1">IF(消化率!$I$5&lt;1,K216*消化率!$I$5,IF(U216*V216/(K216*消化率!$I$5)&gt;O216,K216*消化率!$I$5,M216))</f>
        <v>#DIV/0!</v>
      </c>
      <c r="M216" s="58" t="e">
        <f t="shared" si="36"/>
        <v>#VALUE!</v>
      </c>
      <c r="N216" s="58" t="e">
        <f ca="1">IF(ROUNDUP(IF(IF(IF(AND(設定!$D$8&lt;=L216,設定!$D$8&lt;J216),設定!$D$8,IF(AND(J216&lt;=L216,J216&lt;設定!$D$8),J216,IF(AND(L216&lt;=J216,J216&lt;設定!$D$8),J216,L216)))=0,設定!$D$8,IF(AND(設定!$D$8&lt;=L216,設定!$D$8&lt;J216),設定!$D$8,IF(AND(J216&lt;=L216,J216&lt;設定!$D$8),J216,IF(AND(L216&lt;=J216,J216&lt;設定!$D$8),J216,L216))))&lt;=H216,H216+1,IF(IF(AND(設定!$D$8&lt;=L216,設定!$D$8&lt;J216),設定!$D$8,IF(AND(J216&lt;=L216,J216&lt;設定!$D$8),J216,IF(AND(L216&lt;=J216,J216&lt;設定!$D$8),J216,L216)))=0,設定!$D$8,IF(AND(設定!$D$8&lt;=L216,設定!$D$8&lt;J216),設定!$D$8,IF(AND(J216&lt;=L216,J216&lt;設定!$D$8),J216,IF(AND(L216&lt;=J216,J216&lt;設定!$D$8),J216,L216))))),0)&gt;40,ROUNDUP(IF(IF(IF(AND(設定!$D$8&lt;=L216,設定!$D$8&lt;J216),設定!$D$8,IF(AND(J216&lt;=L216,J216&lt;設定!$D$8),J216,IF(AND(L216&lt;=J216,J216&lt;設定!$D$8),J216,L216)))=0,設定!$D$8,IF(AND(設定!$D$8&lt;=L216,設定!$D$8&lt;J216),設定!$D$8,IF(AND(J216&lt;=L216,J216&lt;設定!$D$8),J216,IF(AND(L216&lt;=J216,J216&lt;設定!$D$8),J216,L216))))&lt;=H216,H216+1,IF(IF(AND(設定!$D$8&lt;=L216,設定!$D$8&lt;J216),設定!$D$8,IF(AND(J216&lt;=L216,J216&lt;設定!$D$8),J216,IF(AND(L216&lt;=J216,J216&lt;設定!$D$8),J216,L216)))=0,設定!$D$8,IF(AND(設定!$D$8&lt;=L216,設定!$D$8&lt;J216),設定!$D$8,IF(AND(J216&lt;=L216,J216&lt;設定!$D$8),J216,IF(AND(L216&lt;=J216,J216&lt;設定!$D$8),J216,L216))))),0),40)</f>
        <v>#DIV/0!</v>
      </c>
      <c r="O216" s="55">
        <f>IF(G216="標準",設定!$C$4,G216)</f>
        <v>5</v>
      </c>
      <c r="P216" s="45">
        <f t="shared" si="37"/>
        <v>0</v>
      </c>
      <c r="Q216" s="14">
        <f t="shared" si="38"/>
        <v>0</v>
      </c>
      <c r="R216" s="23">
        <f t="shared" si="46"/>
        <v>0</v>
      </c>
      <c r="S216" s="12">
        <f t="shared" si="39"/>
        <v>0</v>
      </c>
      <c r="T216" s="23">
        <f t="shared" si="40"/>
        <v>0</v>
      </c>
      <c r="U216" s="13">
        <f t="shared" si="41"/>
        <v>0</v>
      </c>
      <c r="V216" s="104" t="str">
        <f>INDEX(商品!Q:Q,MATCH(キーワード!D216,商品!D:D,0),1)</f>
        <v>-</v>
      </c>
      <c r="W216" s="15">
        <f t="shared" si="42"/>
        <v>0</v>
      </c>
      <c r="X216" s="22">
        <f>SUMIFS(当月ワード!$J$3:$J$1000,当月ワード!$D$3:$D$1000,キーワード!$D216,当月ワード!$E$3:$E$1000,キーワード!$F216)</f>
        <v>0</v>
      </c>
      <c r="Y216" s="23">
        <f>SUMIFS(前月ワード!$J$3:$J$1000,前月ワード!$D$3:$D$1000,キーワード!$D216,前月ワード!$E$3:$E$1000,キーワード!$F216)</f>
        <v>0</v>
      </c>
      <c r="Z216" s="23">
        <f>SUMIFS(前々月ワード!$J$3:$J$1000,前々月ワード!$D$3:$D$1000,キーワード!$D216,前々月ワード!$E$3:$E$1000,キーワード!$F216)</f>
        <v>0</v>
      </c>
      <c r="AA216" s="22">
        <f>SUMIFS(当月ワード!$W$3:$W$1000,当月ワード!$D$3:$D$1000,キーワード!$D216,当月ワード!$E$3:$E$1000,キーワード!$F216)</f>
        <v>0</v>
      </c>
      <c r="AB216" s="23">
        <f>SUMIFS(前月ワード!$W$3:$W$1000,前月ワード!$D$3:$D$1000,キーワード!$D216,前月ワード!$E$3:$E$1000,キーワード!$F216)</f>
        <v>0</v>
      </c>
      <c r="AC216" s="23">
        <f>SUMIFS(前々月ワード!$W$3:$W$1000,前々月ワード!$D$3:$D$1000,キーワード!$D216,前々月ワード!$E$3:$E$1000,キーワード!$F216)</f>
        <v>0</v>
      </c>
      <c r="AD216" s="23">
        <f t="shared" si="43"/>
        <v>0</v>
      </c>
      <c r="AE216" s="23">
        <f t="shared" si="43"/>
        <v>0</v>
      </c>
      <c r="AF216" s="23">
        <f t="shared" si="43"/>
        <v>0</v>
      </c>
      <c r="AG216" s="22">
        <f>SUMIFS(当月ワード!$X$3:$X$1000,当月ワード!$D$3:$D$1000,キーワード!$D216,当月ワード!$E$3:$E$1000,キーワード!$F216)</f>
        <v>0</v>
      </c>
      <c r="AH216" s="23">
        <f>SUMIFS(前月ワード!$X$3:$X$1000,前月ワード!$D$3:$D$1000,キーワード!$D216,前月ワード!$E$3:$E$1000,キーワード!$F216)</f>
        <v>0</v>
      </c>
      <c r="AI216" s="23">
        <f>SUMIFS(前々月ワード!$X$3:$X$1000,前々月ワード!$D$3:$D$1000,キーワード!$D216,前々月ワード!$E$3:$E$1000,キーワード!$F216)</f>
        <v>0</v>
      </c>
      <c r="AJ216" s="22">
        <f>SUMIFS(当月ワード!$I$3:$I$1000,当月ワード!$D$3:$D$1000,キーワード!$D216,当月ワード!$E$3:$E$1000,キーワード!$F216)</f>
        <v>0</v>
      </c>
      <c r="AK216" s="23">
        <f>SUMIFS(前月ワード!$I$3:$I$1000,前月ワード!$D$3:$D$1000,キーワード!$D216,前月ワード!$E$3:$E$1000,キーワード!$F216)</f>
        <v>0</v>
      </c>
      <c r="AL216" s="23">
        <f>SUMIFS(前々月ワード!$I$3:$I$1000,前々月ワード!$D$3:$D$1000,キーワード!$D216,前々月ワード!$E$3:$E$1000,キーワード!$F216)</f>
        <v>0</v>
      </c>
      <c r="AM216" s="13">
        <f t="shared" si="44"/>
        <v>0</v>
      </c>
      <c r="AN216" s="13">
        <f t="shared" si="44"/>
        <v>0</v>
      </c>
      <c r="AO216" s="13">
        <f t="shared" si="44"/>
        <v>0</v>
      </c>
      <c r="AP216" s="16">
        <f t="shared" si="45"/>
        <v>0</v>
      </c>
      <c r="AQ216" s="16">
        <f t="shared" si="45"/>
        <v>0</v>
      </c>
      <c r="AR216" s="17">
        <f t="shared" si="45"/>
        <v>0</v>
      </c>
    </row>
    <row r="217" spans="3:44" ht="36.65" customHeight="1">
      <c r="C217" s="20">
        <v>212</v>
      </c>
      <c r="D217" s="53">
        <f>現状ワード設定!B214</f>
        <v>0</v>
      </c>
      <c r="E217" s="26" t="str">
        <f>IFERROR(_xlfn.XLOOKUP($D217,現状商品設定!B:B,現状商品設定!C:C,"-"),"-")</f>
        <v>-</v>
      </c>
      <c r="F217" s="56">
        <f>現状ワード設定!G214</f>
        <v>0</v>
      </c>
      <c r="G217" s="60" t="s">
        <v>46</v>
      </c>
      <c r="H217" s="47" t="str">
        <f>IFERROR(_xlfn.XLOOKUP(D217,商品!$D:$D,商品!$H:$H),"")</f>
        <v/>
      </c>
      <c r="I217" s="50" t="str">
        <f>IFERROR(_xlfn.XLOOKUP(D217&amp;F217,現状ワード設定!J:J,現状ワード設定!H:H),"")</f>
        <v/>
      </c>
      <c r="J217" s="47" t="str">
        <f>IFERROR(_xlfn.XLOOKUP(D217&amp;F217,現状ワード設定!J:J,現状ワード設定!I:I),"")</f>
        <v/>
      </c>
      <c r="K217" s="47" t="e">
        <f>IF(AND(T217&gt;=設定!$C$12,W217&gt;=O217),I217*(1+設定!$F$12),IF(AND(T217&gt;=設定!$C$13,W217&lt;O217),I217*(1+設定!$F$13),IF(AND(T217&lt;設定!$C$14,U217&gt;=設定!$E$14),I217*(1+設定!$F$14),IF(AND(T217&lt;設定!$C$15,U217&lt;設定!$E$15),I217*(1+設定!$F$15),"除外"))))</f>
        <v>#VALUE!</v>
      </c>
      <c r="L217" s="58" t="e">
        <f ca="1">IF(消化率!$I$5&lt;1,K217*消化率!$I$5,IF(U217*V217/(K217*消化率!$I$5)&gt;O217,K217*消化率!$I$5,M217))</f>
        <v>#DIV/0!</v>
      </c>
      <c r="M217" s="58" t="e">
        <f t="shared" si="36"/>
        <v>#VALUE!</v>
      </c>
      <c r="N217" s="58" t="e">
        <f ca="1">IF(ROUNDUP(IF(IF(IF(AND(設定!$D$8&lt;=L217,設定!$D$8&lt;J217),設定!$D$8,IF(AND(J217&lt;=L217,J217&lt;設定!$D$8),J217,IF(AND(L217&lt;=J217,J217&lt;設定!$D$8),J217,L217)))=0,設定!$D$8,IF(AND(設定!$D$8&lt;=L217,設定!$D$8&lt;J217),設定!$D$8,IF(AND(J217&lt;=L217,J217&lt;設定!$D$8),J217,IF(AND(L217&lt;=J217,J217&lt;設定!$D$8),J217,L217))))&lt;=H217,H217+1,IF(IF(AND(設定!$D$8&lt;=L217,設定!$D$8&lt;J217),設定!$D$8,IF(AND(J217&lt;=L217,J217&lt;設定!$D$8),J217,IF(AND(L217&lt;=J217,J217&lt;設定!$D$8),J217,L217)))=0,設定!$D$8,IF(AND(設定!$D$8&lt;=L217,設定!$D$8&lt;J217),設定!$D$8,IF(AND(J217&lt;=L217,J217&lt;設定!$D$8),J217,IF(AND(L217&lt;=J217,J217&lt;設定!$D$8),J217,L217))))),0)&gt;40,ROUNDUP(IF(IF(IF(AND(設定!$D$8&lt;=L217,設定!$D$8&lt;J217),設定!$D$8,IF(AND(J217&lt;=L217,J217&lt;設定!$D$8),J217,IF(AND(L217&lt;=J217,J217&lt;設定!$D$8),J217,L217)))=0,設定!$D$8,IF(AND(設定!$D$8&lt;=L217,設定!$D$8&lt;J217),設定!$D$8,IF(AND(J217&lt;=L217,J217&lt;設定!$D$8),J217,IF(AND(L217&lt;=J217,J217&lt;設定!$D$8),J217,L217))))&lt;=H217,H217+1,IF(IF(AND(設定!$D$8&lt;=L217,設定!$D$8&lt;J217),設定!$D$8,IF(AND(J217&lt;=L217,J217&lt;設定!$D$8),J217,IF(AND(L217&lt;=J217,J217&lt;設定!$D$8),J217,L217)))=0,設定!$D$8,IF(AND(設定!$D$8&lt;=L217,設定!$D$8&lt;J217),設定!$D$8,IF(AND(J217&lt;=L217,J217&lt;設定!$D$8),J217,IF(AND(L217&lt;=J217,J217&lt;設定!$D$8),J217,L217))))),0),40)</f>
        <v>#DIV/0!</v>
      </c>
      <c r="O217" s="55">
        <f>IF(G217="標準",設定!$C$4,G217)</f>
        <v>5</v>
      </c>
      <c r="P217" s="45">
        <f t="shared" si="37"/>
        <v>0</v>
      </c>
      <c r="Q217" s="14">
        <f t="shared" si="38"/>
        <v>0</v>
      </c>
      <c r="R217" s="23">
        <f t="shared" si="46"/>
        <v>0</v>
      </c>
      <c r="S217" s="12">
        <f t="shared" si="39"/>
        <v>0</v>
      </c>
      <c r="T217" s="23">
        <f t="shared" si="40"/>
        <v>0</v>
      </c>
      <c r="U217" s="13">
        <f t="shared" si="41"/>
        <v>0</v>
      </c>
      <c r="V217" s="104" t="str">
        <f>INDEX(商品!Q:Q,MATCH(キーワード!D217,商品!D:D,0),1)</f>
        <v>-</v>
      </c>
      <c r="W217" s="15">
        <f t="shared" si="42"/>
        <v>0</v>
      </c>
      <c r="X217" s="22">
        <f>SUMIFS(当月ワード!$J$3:$J$1000,当月ワード!$D$3:$D$1000,キーワード!$D217,当月ワード!$E$3:$E$1000,キーワード!$F217)</f>
        <v>0</v>
      </c>
      <c r="Y217" s="23">
        <f>SUMIFS(前月ワード!$J$3:$J$1000,前月ワード!$D$3:$D$1000,キーワード!$D217,前月ワード!$E$3:$E$1000,キーワード!$F217)</f>
        <v>0</v>
      </c>
      <c r="Z217" s="23">
        <f>SUMIFS(前々月ワード!$J$3:$J$1000,前々月ワード!$D$3:$D$1000,キーワード!$D217,前々月ワード!$E$3:$E$1000,キーワード!$F217)</f>
        <v>0</v>
      </c>
      <c r="AA217" s="22">
        <f>SUMIFS(当月ワード!$W$3:$W$1000,当月ワード!$D$3:$D$1000,キーワード!$D217,当月ワード!$E$3:$E$1000,キーワード!$F217)</f>
        <v>0</v>
      </c>
      <c r="AB217" s="23">
        <f>SUMIFS(前月ワード!$W$3:$W$1000,前月ワード!$D$3:$D$1000,キーワード!$D217,前月ワード!$E$3:$E$1000,キーワード!$F217)</f>
        <v>0</v>
      </c>
      <c r="AC217" s="23">
        <f>SUMIFS(前々月ワード!$W$3:$W$1000,前々月ワード!$D$3:$D$1000,キーワード!$D217,前々月ワード!$E$3:$E$1000,キーワード!$F217)</f>
        <v>0</v>
      </c>
      <c r="AD217" s="23">
        <f t="shared" si="43"/>
        <v>0</v>
      </c>
      <c r="AE217" s="23">
        <f t="shared" si="43"/>
        <v>0</v>
      </c>
      <c r="AF217" s="23">
        <f t="shared" si="43"/>
        <v>0</v>
      </c>
      <c r="AG217" s="22">
        <f>SUMIFS(当月ワード!$X$3:$X$1000,当月ワード!$D$3:$D$1000,キーワード!$D217,当月ワード!$E$3:$E$1000,キーワード!$F217)</f>
        <v>0</v>
      </c>
      <c r="AH217" s="23">
        <f>SUMIFS(前月ワード!$X$3:$X$1000,前月ワード!$D$3:$D$1000,キーワード!$D217,前月ワード!$E$3:$E$1000,キーワード!$F217)</f>
        <v>0</v>
      </c>
      <c r="AI217" s="23">
        <f>SUMIFS(前々月ワード!$X$3:$X$1000,前々月ワード!$D$3:$D$1000,キーワード!$D217,前々月ワード!$E$3:$E$1000,キーワード!$F217)</f>
        <v>0</v>
      </c>
      <c r="AJ217" s="22">
        <f>SUMIFS(当月ワード!$I$3:$I$1000,当月ワード!$D$3:$D$1000,キーワード!$D217,当月ワード!$E$3:$E$1000,キーワード!$F217)</f>
        <v>0</v>
      </c>
      <c r="AK217" s="23">
        <f>SUMIFS(前月ワード!$I$3:$I$1000,前月ワード!$D$3:$D$1000,キーワード!$D217,前月ワード!$E$3:$E$1000,キーワード!$F217)</f>
        <v>0</v>
      </c>
      <c r="AL217" s="23">
        <f>SUMIFS(前々月ワード!$I$3:$I$1000,前々月ワード!$D$3:$D$1000,キーワード!$D217,前々月ワード!$E$3:$E$1000,キーワード!$F217)</f>
        <v>0</v>
      </c>
      <c r="AM217" s="13">
        <f t="shared" si="44"/>
        <v>0</v>
      </c>
      <c r="AN217" s="13">
        <f t="shared" si="44"/>
        <v>0</v>
      </c>
      <c r="AO217" s="13">
        <f t="shared" si="44"/>
        <v>0</v>
      </c>
      <c r="AP217" s="16">
        <f t="shared" si="45"/>
        <v>0</v>
      </c>
      <c r="AQ217" s="16">
        <f t="shared" si="45"/>
        <v>0</v>
      </c>
      <c r="AR217" s="17">
        <f t="shared" si="45"/>
        <v>0</v>
      </c>
    </row>
    <row r="218" spans="3:44" ht="36.65" customHeight="1">
      <c r="C218" s="20">
        <v>213</v>
      </c>
      <c r="D218" s="53">
        <f>現状ワード設定!B215</f>
        <v>0</v>
      </c>
      <c r="E218" s="26" t="str">
        <f>IFERROR(_xlfn.XLOOKUP($D218,現状商品設定!B:B,現状商品設定!C:C,"-"),"-")</f>
        <v>-</v>
      </c>
      <c r="F218" s="56">
        <f>現状ワード設定!G215</f>
        <v>0</v>
      </c>
      <c r="G218" s="60" t="s">
        <v>46</v>
      </c>
      <c r="H218" s="47" t="str">
        <f>IFERROR(_xlfn.XLOOKUP(D218,商品!$D:$D,商品!$H:$H),"")</f>
        <v/>
      </c>
      <c r="I218" s="50" t="str">
        <f>IFERROR(_xlfn.XLOOKUP(D218&amp;F218,現状ワード設定!J:J,現状ワード設定!H:H),"")</f>
        <v/>
      </c>
      <c r="J218" s="47" t="str">
        <f>IFERROR(_xlfn.XLOOKUP(D218&amp;F218,現状ワード設定!J:J,現状ワード設定!I:I),"")</f>
        <v/>
      </c>
      <c r="K218" s="47" t="e">
        <f>IF(AND(T218&gt;=設定!$C$12,W218&gt;=O218),I218*(1+設定!$F$12),IF(AND(T218&gt;=設定!$C$13,W218&lt;O218),I218*(1+設定!$F$13),IF(AND(T218&lt;設定!$C$14,U218&gt;=設定!$E$14),I218*(1+設定!$F$14),IF(AND(T218&lt;設定!$C$15,U218&lt;設定!$E$15),I218*(1+設定!$F$15),"除外"))))</f>
        <v>#VALUE!</v>
      </c>
      <c r="L218" s="58" t="e">
        <f ca="1">IF(消化率!$I$5&lt;1,K218*消化率!$I$5,IF(U218*V218/(K218*消化率!$I$5)&gt;O218,K218*消化率!$I$5,M218))</f>
        <v>#DIV/0!</v>
      </c>
      <c r="M218" s="58" t="e">
        <f t="shared" si="36"/>
        <v>#VALUE!</v>
      </c>
      <c r="N218" s="58" t="e">
        <f ca="1">IF(ROUNDUP(IF(IF(IF(AND(設定!$D$8&lt;=L218,設定!$D$8&lt;J218),設定!$D$8,IF(AND(J218&lt;=L218,J218&lt;設定!$D$8),J218,IF(AND(L218&lt;=J218,J218&lt;設定!$D$8),J218,L218)))=0,設定!$D$8,IF(AND(設定!$D$8&lt;=L218,設定!$D$8&lt;J218),設定!$D$8,IF(AND(J218&lt;=L218,J218&lt;設定!$D$8),J218,IF(AND(L218&lt;=J218,J218&lt;設定!$D$8),J218,L218))))&lt;=H218,H218+1,IF(IF(AND(設定!$D$8&lt;=L218,設定!$D$8&lt;J218),設定!$D$8,IF(AND(J218&lt;=L218,J218&lt;設定!$D$8),J218,IF(AND(L218&lt;=J218,J218&lt;設定!$D$8),J218,L218)))=0,設定!$D$8,IF(AND(設定!$D$8&lt;=L218,設定!$D$8&lt;J218),設定!$D$8,IF(AND(J218&lt;=L218,J218&lt;設定!$D$8),J218,IF(AND(L218&lt;=J218,J218&lt;設定!$D$8),J218,L218))))),0)&gt;40,ROUNDUP(IF(IF(IF(AND(設定!$D$8&lt;=L218,設定!$D$8&lt;J218),設定!$D$8,IF(AND(J218&lt;=L218,J218&lt;設定!$D$8),J218,IF(AND(L218&lt;=J218,J218&lt;設定!$D$8),J218,L218)))=0,設定!$D$8,IF(AND(設定!$D$8&lt;=L218,設定!$D$8&lt;J218),設定!$D$8,IF(AND(J218&lt;=L218,J218&lt;設定!$D$8),J218,IF(AND(L218&lt;=J218,J218&lt;設定!$D$8),J218,L218))))&lt;=H218,H218+1,IF(IF(AND(設定!$D$8&lt;=L218,設定!$D$8&lt;J218),設定!$D$8,IF(AND(J218&lt;=L218,J218&lt;設定!$D$8),J218,IF(AND(L218&lt;=J218,J218&lt;設定!$D$8),J218,L218)))=0,設定!$D$8,IF(AND(設定!$D$8&lt;=L218,設定!$D$8&lt;J218),設定!$D$8,IF(AND(J218&lt;=L218,J218&lt;設定!$D$8),J218,IF(AND(L218&lt;=J218,J218&lt;設定!$D$8),J218,L218))))),0),40)</f>
        <v>#DIV/0!</v>
      </c>
      <c r="O218" s="55">
        <f>IF(G218="標準",設定!$C$4,G218)</f>
        <v>5</v>
      </c>
      <c r="P218" s="45">
        <f t="shared" si="37"/>
        <v>0</v>
      </c>
      <c r="Q218" s="14">
        <f t="shared" si="38"/>
        <v>0</v>
      </c>
      <c r="R218" s="23">
        <f t="shared" si="46"/>
        <v>0</v>
      </c>
      <c r="S218" s="12">
        <f t="shared" si="39"/>
        <v>0</v>
      </c>
      <c r="T218" s="23">
        <f t="shared" si="40"/>
        <v>0</v>
      </c>
      <c r="U218" s="13">
        <f t="shared" si="41"/>
        <v>0</v>
      </c>
      <c r="V218" s="104" t="str">
        <f>INDEX(商品!Q:Q,MATCH(キーワード!D218,商品!D:D,0),1)</f>
        <v>-</v>
      </c>
      <c r="W218" s="15">
        <f t="shared" si="42"/>
        <v>0</v>
      </c>
      <c r="X218" s="22">
        <f>SUMIFS(当月ワード!$J$3:$J$1000,当月ワード!$D$3:$D$1000,キーワード!$D218,当月ワード!$E$3:$E$1000,キーワード!$F218)</f>
        <v>0</v>
      </c>
      <c r="Y218" s="23">
        <f>SUMIFS(前月ワード!$J$3:$J$1000,前月ワード!$D$3:$D$1000,キーワード!$D218,前月ワード!$E$3:$E$1000,キーワード!$F218)</f>
        <v>0</v>
      </c>
      <c r="Z218" s="23">
        <f>SUMIFS(前々月ワード!$J$3:$J$1000,前々月ワード!$D$3:$D$1000,キーワード!$D218,前々月ワード!$E$3:$E$1000,キーワード!$F218)</f>
        <v>0</v>
      </c>
      <c r="AA218" s="22">
        <f>SUMIFS(当月ワード!$W$3:$W$1000,当月ワード!$D$3:$D$1000,キーワード!$D218,当月ワード!$E$3:$E$1000,キーワード!$F218)</f>
        <v>0</v>
      </c>
      <c r="AB218" s="23">
        <f>SUMIFS(前月ワード!$W$3:$W$1000,前月ワード!$D$3:$D$1000,キーワード!$D218,前月ワード!$E$3:$E$1000,キーワード!$F218)</f>
        <v>0</v>
      </c>
      <c r="AC218" s="23">
        <f>SUMIFS(前々月ワード!$W$3:$W$1000,前々月ワード!$D$3:$D$1000,キーワード!$D218,前々月ワード!$E$3:$E$1000,キーワード!$F218)</f>
        <v>0</v>
      </c>
      <c r="AD218" s="23">
        <f t="shared" si="43"/>
        <v>0</v>
      </c>
      <c r="AE218" s="23">
        <f t="shared" si="43"/>
        <v>0</v>
      </c>
      <c r="AF218" s="23">
        <f t="shared" si="43"/>
        <v>0</v>
      </c>
      <c r="AG218" s="22">
        <f>SUMIFS(当月ワード!$X$3:$X$1000,当月ワード!$D$3:$D$1000,キーワード!$D218,当月ワード!$E$3:$E$1000,キーワード!$F218)</f>
        <v>0</v>
      </c>
      <c r="AH218" s="23">
        <f>SUMIFS(前月ワード!$X$3:$X$1000,前月ワード!$D$3:$D$1000,キーワード!$D218,前月ワード!$E$3:$E$1000,キーワード!$F218)</f>
        <v>0</v>
      </c>
      <c r="AI218" s="23">
        <f>SUMIFS(前々月ワード!$X$3:$X$1000,前々月ワード!$D$3:$D$1000,キーワード!$D218,前々月ワード!$E$3:$E$1000,キーワード!$F218)</f>
        <v>0</v>
      </c>
      <c r="AJ218" s="22">
        <f>SUMIFS(当月ワード!$I$3:$I$1000,当月ワード!$D$3:$D$1000,キーワード!$D218,当月ワード!$E$3:$E$1000,キーワード!$F218)</f>
        <v>0</v>
      </c>
      <c r="AK218" s="23">
        <f>SUMIFS(前月ワード!$I$3:$I$1000,前月ワード!$D$3:$D$1000,キーワード!$D218,前月ワード!$E$3:$E$1000,キーワード!$F218)</f>
        <v>0</v>
      </c>
      <c r="AL218" s="23">
        <f>SUMIFS(前々月ワード!$I$3:$I$1000,前々月ワード!$D$3:$D$1000,キーワード!$D218,前々月ワード!$E$3:$E$1000,キーワード!$F218)</f>
        <v>0</v>
      </c>
      <c r="AM218" s="13">
        <f t="shared" si="44"/>
        <v>0</v>
      </c>
      <c r="AN218" s="13">
        <f t="shared" si="44"/>
        <v>0</v>
      </c>
      <c r="AO218" s="13">
        <f t="shared" si="44"/>
        <v>0</v>
      </c>
      <c r="AP218" s="16">
        <f t="shared" si="45"/>
        <v>0</v>
      </c>
      <c r="AQ218" s="16">
        <f t="shared" si="45"/>
        <v>0</v>
      </c>
      <c r="AR218" s="17">
        <f t="shared" si="45"/>
        <v>0</v>
      </c>
    </row>
    <row r="219" spans="3:44" ht="36.65" customHeight="1">
      <c r="C219" s="20">
        <v>214</v>
      </c>
      <c r="D219" s="53">
        <f>現状ワード設定!B216</f>
        <v>0</v>
      </c>
      <c r="E219" s="26" t="str">
        <f>IFERROR(_xlfn.XLOOKUP($D219,現状商品設定!B:B,現状商品設定!C:C,"-"),"-")</f>
        <v>-</v>
      </c>
      <c r="F219" s="56">
        <f>現状ワード設定!G216</f>
        <v>0</v>
      </c>
      <c r="G219" s="60" t="s">
        <v>46</v>
      </c>
      <c r="H219" s="47" t="str">
        <f>IFERROR(_xlfn.XLOOKUP(D219,商品!$D:$D,商品!$H:$H),"")</f>
        <v/>
      </c>
      <c r="I219" s="50" t="str">
        <f>IFERROR(_xlfn.XLOOKUP(D219&amp;F219,現状ワード設定!J:J,現状ワード設定!H:H),"")</f>
        <v/>
      </c>
      <c r="J219" s="47" t="str">
        <f>IFERROR(_xlfn.XLOOKUP(D219&amp;F219,現状ワード設定!J:J,現状ワード設定!I:I),"")</f>
        <v/>
      </c>
      <c r="K219" s="47" t="e">
        <f>IF(AND(T219&gt;=設定!$C$12,W219&gt;=O219),I219*(1+設定!$F$12),IF(AND(T219&gt;=設定!$C$13,W219&lt;O219),I219*(1+設定!$F$13),IF(AND(T219&lt;設定!$C$14,U219&gt;=設定!$E$14),I219*(1+設定!$F$14),IF(AND(T219&lt;設定!$C$15,U219&lt;設定!$E$15),I219*(1+設定!$F$15),"除外"))))</f>
        <v>#VALUE!</v>
      </c>
      <c r="L219" s="58" t="e">
        <f ca="1">IF(消化率!$I$5&lt;1,K219*消化率!$I$5,IF(U219*V219/(K219*消化率!$I$5)&gt;O219,K219*消化率!$I$5,M219))</f>
        <v>#DIV/0!</v>
      </c>
      <c r="M219" s="58" t="e">
        <f t="shared" si="36"/>
        <v>#VALUE!</v>
      </c>
      <c r="N219" s="58" t="e">
        <f ca="1">IF(ROUNDUP(IF(IF(IF(AND(設定!$D$8&lt;=L219,設定!$D$8&lt;J219),設定!$D$8,IF(AND(J219&lt;=L219,J219&lt;設定!$D$8),J219,IF(AND(L219&lt;=J219,J219&lt;設定!$D$8),J219,L219)))=0,設定!$D$8,IF(AND(設定!$D$8&lt;=L219,設定!$D$8&lt;J219),設定!$D$8,IF(AND(J219&lt;=L219,J219&lt;設定!$D$8),J219,IF(AND(L219&lt;=J219,J219&lt;設定!$D$8),J219,L219))))&lt;=H219,H219+1,IF(IF(AND(設定!$D$8&lt;=L219,設定!$D$8&lt;J219),設定!$D$8,IF(AND(J219&lt;=L219,J219&lt;設定!$D$8),J219,IF(AND(L219&lt;=J219,J219&lt;設定!$D$8),J219,L219)))=0,設定!$D$8,IF(AND(設定!$D$8&lt;=L219,設定!$D$8&lt;J219),設定!$D$8,IF(AND(J219&lt;=L219,J219&lt;設定!$D$8),J219,IF(AND(L219&lt;=J219,J219&lt;設定!$D$8),J219,L219))))),0)&gt;40,ROUNDUP(IF(IF(IF(AND(設定!$D$8&lt;=L219,設定!$D$8&lt;J219),設定!$D$8,IF(AND(J219&lt;=L219,J219&lt;設定!$D$8),J219,IF(AND(L219&lt;=J219,J219&lt;設定!$D$8),J219,L219)))=0,設定!$D$8,IF(AND(設定!$D$8&lt;=L219,設定!$D$8&lt;J219),設定!$D$8,IF(AND(J219&lt;=L219,J219&lt;設定!$D$8),J219,IF(AND(L219&lt;=J219,J219&lt;設定!$D$8),J219,L219))))&lt;=H219,H219+1,IF(IF(AND(設定!$D$8&lt;=L219,設定!$D$8&lt;J219),設定!$D$8,IF(AND(J219&lt;=L219,J219&lt;設定!$D$8),J219,IF(AND(L219&lt;=J219,J219&lt;設定!$D$8),J219,L219)))=0,設定!$D$8,IF(AND(設定!$D$8&lt;=L219,設定!$D$8&lt;J219),設定!$D$8,IF(AND(J219&lt;=L219,J219&lt;設定!$D$8),J219,IF(AND(L219&lt;=J219,J219&lt;設定!$D$8),J219,L219))))),0),40)</f>
        <v>#DIV/0!</v>
      </c>
      <c r="O219" s="55">
        <f>IF(G219="標準",設定!$C$4,G219)</f>
        <v>5</v>
      </c>
      <c r="P219" s="45">
        <f t="shared" si="37"/>
        <v>0</v>
      </c>
      <c r="Q219" s="14">
        <f t="shared" si="38"/>
        <v>0</v>
      </c>
      <c r="R219" s="23">
        <f t="shared" si="46"/>
        <v>0</v>
      </c>
      <c r="S219" s="12">
        <f t="shared" si="39"/>
        <v>0</v>
      </c>
      <c r="T219" s="23">
        <f t="shared" si="40"/>
        <v>0</v>
      </c>
      <c r="U219" s="13">
        <f t="shared" si="41"/>
        <v>0</v>
      </c>
      <c r="V219" s="104" t="str">
        <f>INDEX(商品!Q:Q,MATCH(キーワード!D219,商品!D:D,0),1)</f>
        <v>-</v>
      </c>
      <c r="W219" s="15">
        <f t="shared" si="42"/>
        <v>0</v>
      </c>
      <c r="X219" s="22">
        <f>SUMIFS(当月ワード!$J$3:$J$1000,当月ワード!$D$3:$D$1000,キーワード!$D219,当月ワード!$E$3:$E$1000,キーワード!$F219)</f>
        <v>0</v>
      </c>
      <c r="Y219" s="23">
        <f>SUMIFS(前月ワード!$J$3:$J$1000,前月ワード!$D$3:$D$1000,キーワード!$D219,前月ワード!$E$3:$E$1000,キーワード!$F219)</f>
        <v>0</v>
      </c>
      <c r="Z219" s="23">
        <f>SUMIFS(前々月ワード!$J$3:$J$1000,前々月ワード!$D$3:$D$1000,キーワード!$D219,前々月ワード!$E$3:$E$1000,キーワード!$F219)</f>
        <v>0</v>
      </c>
      <c r="AA219" s="22">
        <f>SUMIFS(当月ワード!$W$3:$W$1000,当月ワード!$D$3:$D$1000,キーワード!$D219,当月ワード!$E$3:$E$1000,キーワード!$F219)</f>
        <v>0</v>
      </c>
      <c r="AB219" s="23">
        <f>SUMIFS(前月ワード!$W$3:$W$1000,前月ワード!$D$3:$D$1000,キーワード!$D219,前月ワード!$E$3:$E$1000,キーワード!$F219)</f>
        <v>0</v>
      </c>
      <c r="AC219" s="23">
        <f>SUMIFS(前々月ワード!$W$3:$W$1000,前々月ワード!$D$3:$D$1000,キーワード!$D219,前々月ワード!$E$3:$E$1000,キーワード!$F219)</f>
        <v>0</v>
      </c>
      <c r="AD219" s="23">
        <f t="shared" si="43"/>
        <v>0</v>
      </c>
      <c r="AE219" s="23">
        <f t="shared" si="43"/>
        <v>0</v>
      </c>
      <c r="AF219" s="23">
        <f t="shared" si="43"/>
        <v>0</v>
      </c>
      <c r="AG219" s="22">
        <f>SUMIFS(当月ワード!$X$3:$X$1000,当月ワード!$D$3:$D$1000,キーワード!$D219,当月ワード!$E$3:$E$1000,キーワード!$F219)</f>
        <v>0</v>
      </c>
      <c r="AH219" s="23">
        <f>SUMIFS(前月ワード!$X$3:$X$1000,前月ワード!$D$3:$D$1000,キーワード!$D219,前月ワード!$E$3:$E$1000,キーワード!$F219)</f>
        <v>0</v>
      </c>
      <c r="AI219" s="23">
        <f>SUMIFS(前々月ワード!$X$3:$X$1000,前々月ワード!$D$3:$D$1000,キーワード!$D219,前々月ワード!$E$3:$E$1000,キーワード!$F219)</f>
        <v>0</v>
      </c>
      <c r="AJ219" s="22">
        <f>SUMIFS(当月ワード!$I$3:$I$1000,当月ワード!$D$3:$D$1000,キーワード!$D219,当月ワード!$E$3:$E$1000,キーワード!$F219)</f>
        <v>0</v>
      </c>
      <c r="AK219" s="23">
        <f>SUMIFS(前月ワード!$I$3:$I$1000,前月ワード!$D$3:$D$1000,キーワード!$D219,前月ワード!$E$3:$E$1000,キーワード!$F219)</f>
        <v>0</v>
      </c>
      <c r="AL219" s="23">
        <f>SUMIFS(前々月ワード!$I$3:$I$1000,前々月ワード!$D$3:$D$1000,キーワード!$D219,前々月ワード!$E$3:$E$1000,キーワード!$F219)</f>
        <v>0</v>
      </c>
      <c r="AM219" s="13">
        <f t="shared" si="44"/>
        <v>0</v>
      </c>
      <c r="AN219" s="13">
        <f t="shared" si="44"/>
        <v>0</v>
      </c>
      <c r="AO219" s="13">
        <f t="shared" si="44"/>
        <v>0</v>
      </c>
      <c r="AP219" s="16">
        <f t="shared" si="45"/>
        <v>0</v>
      </c>
      <c r="AQ219" s="16">
        <f t="shared" si="45"/>
        <v>0</v>
      </c>
      <c r="AR219" s="17">
        <f t="shared" si="45"/>
        <v>0</v>
      </c>
    </row>
    <row r="220" spans="3:44" ht="36.65" customHeight="1">
      <c r="C220" s="20">
        <v>215</v>
      </c>
      <c r="D220" s="53">
        <f>現状ワード設定!B217</f>
        <v>0</v>
      </c>
      <c r="E220" s="26" t="str">
        <f>IFERROR(_xlfn.XLOOKUP($D220,現状商品設定!B:B,現状商品設定!C:C,"-"),"-")</f>
        <v>-</v>
      </c>
      <c r="F220" s="56">
        <f>現状ワード設定!G217</f>
        <v>0</v>
      </c>
      <c r="G220" s="60" t="s">
        <v>46</v>
      </c>
      <c r="H220" s="47" t="str">
        <f>IFERROR(_xlfn.XLOOKUP(D220,商品!$D:$D,商品!$H:$H),"")</f>
        <v/>
      </c>
      <c r="I220" s="50" t="str">
        <f>IFERROR(_xlfn.XLOOKUP(D220&amp;F220,現状ワード設定!J:J,現状ワード設定!H:H),"")</f>
        <v/>
      </c>
      <c r="J220" s="47" t="str">
        <f>IFERROR(_xlfn.XLOOKUP(D220&amp;F220,現状ワード設定!J:J,現状ワード設定!I:I),"")</f>
        <v/>
      </c>
      <c r="K220" s="47" t="e">
        <f>IF(AND(T220&gt;=設定!$C$12,W220&gt;=O220),I220*(1+設定!$F$12),IF(AND(T220&gt;=設定!$C$13,W220&lt;O220),I220*(1+設定!$F$13),IF(AND(T220&lt;設定!$C$14,U220&gt;=設定!$E$14),I220*(1+設定!$F$14),IF(AND(T220&lt;設定!$C$15,U220&lt;設定!$E$15),I220*(1+設定!$F$15),"除外"))))</f>
        <v>#VALUE!</v>
      </c>
      <c r="L220" s="58" t="e">
        <f ca="1">IF(消化率!$I$5&lt;1,K220*消化率!$I$5,IF(U220*V220/(K220*消化率!$I$5)&gt;O220,K220*消化率!$I$5,M220))</f>
        <v>#DIV/0!</v>
      </c>
      <c r="M220" s="58" t="e">
        <f t="shared" si="36"/>
        <v>#VALUE!</v>
      </c>
      <c r="N220" s="58" t="e">
        <f ca="1">IF(ROUNDUP(IF(IF(IF(AND(設定!$D$8&lt;=L220,設定!$D$8&lt;J220),設定!$D$8,IF(AND(J220&lt;=L220,J220&lt;設定!$D$8),J220,IF(AND(L220&lt;=J220,J220&lt;設定!$D$8),J220,L220)))=0,設定!$D$8,IF(AND(設定!$D$8&lt;=L220,設定!$D$8&lt;J220),設定!$D$8,IF(AND(J220&lt;=L220,J220&lt;設定!$D$8),J220,IF(AND(L220&lt;=J220,J220&lt;設定!$D$8),J220,L220))))&lt;=H220,H220+1,IF(IF(AND(設定!$D$8&lt;=L220,設定!$D$8&lt;J220),設定!$D$8,IF(AND(J220&lt;=L220,J220&lt;設定!$D$8),J220,IF(AND(L220&lt;=J220,J220&lt;設定!$D$8),J220,L220)))=0,設定!$D$8,IF(AND(設定!$D$8&lt;=L220,設定!$D$8&lt;J220),設定!$D$8,IF(AND(J220&lt;=L220,J220&lt;設定!$D$8),J220,IF(AND(L220&lt;=J220,J220&lt;設定!$D$8),J220,L220))))),0)&gt;40,ROUNDUP(IF(IF(IF(AND(設定!$D$8&lt;=L220,設定!$D$8&lt;J220),設定!$D$8,IF(AND(J220&lt;=L220,J220&lt;設定!$D$8),J220,IF(AND(L220&lt;=J220,J220&lt;設定!$D$8),J220,L220)))=0,設定!$D$8,IF(AND(設定!$D$8&lt;=L220,設定!$D$8&lt;J220),設定!$D$8,IF(AND(J220&lt;=L220,J220&lt;設定!$D$8),J220,IF(AND(L220&lt;=J220,J220&lt;設定!$D$8),J220,L220))))&lt;=H220,H220+1,IF(IF(AND(設定!$D$8&lt;=L220,設定!$D$8&lt;J220),設定!$D$8,IF(AND(J220&lt;=L220,J220&lt;設定!$D$8),J220,IF(AND(L220&lt;=J220,J220&lt;設定!$D$8),J220,L220)))=0,設定!$D$8,IF(AND(設定!$D$8&lt;=L220,設定!$D$8&lt;J220),設定!$D$8,IF(AND(J220&lt;=L220,J220&lt;設定!$D$8),J220,IF(AND(L220&lt;=J220,J220&lt;設定!$D$8),J220,L220))))),0),40)</f>
        <v>#DIV/0!</v>
      </c>
      <c r="O220" s="55">
        <f>IF(G220="標準",設定!$C$4,G220)</f>
        <v>5</v>
      </c>
      <c r="P220" s="45">
        <f t="shared" si="37"/>
        <v>0</v>
      </c>
      <c r="Q220" s="14">
        <f t="shared" si="38"/>
        <v>0</v>
      </c>
      <c r="R220" s="23">
        <f t="shared" si="46"/>
        <v>0</v>
      </c>
      <c r="S220" s="12">
        <f t="shared" si="39"/>
        <v>0</v>
      </c>
      <c r="T220" s="23">
        <f t="shared" si="40"/>
        <v>0</v>
      </c>
      <c r="U220" s="13">
        <f t="shared" si="41"/>
        <v>0</v>
      </c>
      <c r="V220" s="104" t="str">
        <f>INDEX(商品!Q:Q,MATCH(キーワード!D220,商品!D:D,0),1)</f>
        <v>-</v>
      </c>
      <c r="W220" s="15">
        <f t="shared" si="42"/>
        <v>0</v>
      </c>
      <c r="X220" s="22">
        <f>SUMIFS(当月ワード!$J$3:$J$1000,当月ワード!$D$3:$D$1000,キーワード!$D220,当月ワード!$E$3:$E$1000,キーワード!$F220)</f>
        <v>0</v>
      </c>
      <c r="Y220" s="23">
        <f>SUMIFS(前月ワード!$J$3:$J$1000,前月ワード!$D$3:$D$1000,キーワード!$D220,前月ワード!$E$3:$E$1000,キーワード!$F220)</f>
        <v>0</v>
      </c>
      <c r="Z220" s="23">
        <f>SUMIFS(前々月ワード!$J$3:$J$1000,前々月ワード!$D$3:$D$1000,キーワード!$D220,前々月ワード!$E$3:$E$1000,キーワード!$F220)</f>
        <v>0</v>
      </c>
      <c r="AA220" s="22">
        <f>SUMIFS(当月ワード!$W$3:$W$1000,当月ワード!$D$3:$D$1000,キーワード!$D220,当月ワード!$E$3:$E$1000,キーワード!$F220)</f>
        <v>0</v>
      </c>
      <c r="AB220" s="23">
        <f>SUMIFS(前月ワード!$W$3:$W$1000,前月ワード!$D$3:$D$1000,キーワード!$D220,前月ワード!$E$3:$E$1000,キーワード!$F220)</f>
        <v>0</v>
      </c>
      <c r="AC220" s="23">
        <f>SUMIFS(前々月ワード!$W$3:$W$1000,前々月ワード!$D$3:$D$1000,キーワード!$D220,前々月ワード!$E$3:$E$1000,キーワード!$F220)</f>
        <v>0</v>
      </c>
      <c r="AD220" s="23">
        <f t="shared" si="43"/>
        <v>0</v>
      </c>
      <c r="AE220" s="23">
        <f t="shared" si="43"/>
        <v>0</v>
      </c>
      <c r="AF220" s="23">
        <f t="shared" si="43"/>
        <v>0</v>
      </c>
      <c r="AG220" s="22">
        <f>SUMIFS(当月ワード!$X$3:$X$1000,当月ワード!$D$3:$D$1000,キーワード!$D220,当月ワード!$E$3:$E$1000,キーワード!$F220)</f>
        <v>0</v>
      </c>
      <c r="AH220" s="23">
        <f>SUMIFS(前月ワード!$X$3:$X$1000,前月ワード!$D$3:$D$1000,キーワード!$D220,前月ワード!$E$3:$E$1000,キーワード!$F220)</f>
        <v>0</v>
      </c>
      <c r="AI220" s="23">
        <f>SUMIFS(前々月ワード!$X$3:$X$1000,前々月ワード!$D$3:$D$1000,キーワード!$D220,前々月ワード!$E$3:$E$1000,キーワード!$F220)</f>
        <v>0</v>
      </c>
      <c r="AJ220" s="22">
        <f>SUMIFS(当月ワード!$I$3:$I$1000,当月ワード!$D$3:$D$1000,キーワード!$D220,当月ワード!$E$3:$E$1000,キーワード!$F220)</f>
        <v>0</v>
      </c>
      <c r="AK220" s="23">
        <f>SUMIFS(前月ワード!$I$3:$I$1000,前月ワード!$D$3:$D$1000,キーワード!$D220,前月ワード!$E$3:$E$1000,キーワード!$F220)</f>
        <v>0</v>
      </c>
      <c r="AL220" s="23">
        <f>SUMIFS(前々月ワード!$I$3:$I$1000,前々月ワード!$D$3:$D$1000,キーワード!$D220,前々月ワード!$E$3:$E$1000,キーワード!$F220)</f>
        <v>0</v>
      </c>
      <c r="AM220" s="13">
        <f t="shared" si="44"/>
        <v>0</v>
      </c>
      <c r="AN220" s="13">
        <f t="shared" si="44"/>
        <v>0</v>
      </c>
      <c r="AO220" s="13">
        <f t="shared" si="44"/>
        <v>0</v>
      </c>
      <c r="AP220" s="16">
        <f t="shared" si="45"/>
        <v>0</v>
      </c>
      <c r="AQ220" s="16">
        <f t="shared" si="45"/>
        <v>0</v>
      </c>
      <c r="AR220" s="17">
        <f t="shared" si="45"/>
        <v>0</v>
      </c>
    </row>
    <row r="221" spans="3:44" ht="36.65" customHeight="1">
      <c r="C221" s="20">
        <v>216</v>
      </c>
      <c r="D221" s="53">
        <f>現状ワード設定!B218</f>
        <v>0</v>
      </c>
      <c r="E221" s="26" t="str">
        <f>IFERROR(_xlfn.XLOOKUP($D221,現状商品設定!B:B,現状商品設定!C:C,"-"),"-")</f>
        <v>-</v>
      </c>
      <c r="F221" s="56">
        <f>現状ワード設定!G218</f>
        <v>0</v>
      </c>
      <c r="G221" s="60" t="s">
        <v>46</v>
      </c>
      <c r="H221" s="47" t="str">
        <f>IFERROR(_xlfn.XLOOKUP(D221,商品!$D:$D,商品!$H:$H),"")</f>
        <v/>
      </c>
      <c r="I221" s="50" t="str">
        <f>IFERROR(_xlfn.XLOOKUP(D221&amp;F221,現状ワード設定!J:J,現状ワード設定!H:H),"")</f>
        <v/>
      </c>
      <c r="J221" s="47" t="str">
        <f>IFERROR(_xlfn.XLOOKUP(D221&amp;F221,現状ワード設定!J:J,現状ワード設定!I:I),"")</f>
        <v/>
      </c>
      <c r="K221" s="47" t="e">
        <f>IF(AND(T221&gt;=設定!$C$12,W221&gt;=O221),I221*(1+設定!$F$12),IF(AND(T221&gt;=設定!$C$13,W221&lt;O221),I221*(1+設定!$F$13),IF(AND(T221&lt;設定!$C$14,U221&gt;=設定!$E$14),I221*(1+設定!$F$14),IF(AND(T221&lt;設定!$C$15,U221&lt;設定!$E$15),I221*(1+設定!$F$15),"除外"))))</f>
        <v>#VALUE!</v>
      </c>
      <c r="L221" s="58" t="e">
        <f ca="1">IF(消化率!$I$5&lt;1,K221*消化率!$I$5,IF(U221*V221/(K221*消化率!$I$5)&gt;O221,K221*消化率!$I$5,M221))</f>
        <v>#DIV/0!</v>
      </c>
      <c r="M221" s="58" t="e">
        <f t="shared" si="36"/>
        <v>#VALUE!</v>
      </c>
      <c r="N221" s="58" t="e">
        <f ca="1">IF(ROUNDUP(IF(IF(IF(AND(設定!$D$8&lt;=L221,設定!$D$8&lt;J221),設定!$D$8,IF(AND(J221&lt;=L221,J221&lt;設定!$D$8),J221,IF(AND(L221&lt;=J221,J221&lt;設定!$D$8),J221,L221)))=0,設定!$D$8,IF(AND(設定!$D$8&lt;=L221,設定!$D$8&lt;J221),設定!$D$8,IF(AND(J221&lt;=L221,J221&lt;設定!$D$8),J221,IF(AND(L221&lt;=J221,J221&lt;設定!$D$8),J221,L221))))&lt;=H221,H221+1,IF(IF(AND(設定!$D$8&lt;=L221,設定!$D$8&lt;J221),設定!$D$8,IF(AND(J221&lt;=L221,J221&lt;設定!$D$8),J221,IF(AND(L221&lt;=J221,J221&lt;設定!$D$8),J221,L221)))=0,設定!$D$8,IF(AND(設定!$D$8&lt;=L221,設定!$D$8&lt;J221),設定!$D$8,IF(AND(J221&lt;=L221,J221&lt;設定!$D$8),J221,IF(AND(L221&lt;=J221,J221&lt;設定!$D$8),J221,L221))))),0)&gt;40,ROUNDUP(IF(IF(IF(AND(設定!$D$8&lt;=L221,設定!$D$8&lt;J221),設定!$D$8,IF(AND(J221&lt;=L221,J221&lt;設定!$D$8),J221,IF(AND(L221&lt;=J221,J221&lt;設定!$D$8),J221,L221)))=0,設定!$D$8,IF(AND(設定!$D$8&lt;=L221,設定!$D$8&lt;J221),設定!$D$8,IF(AND(J221&lt;=L221,J221&lt;設定!$D$8),J221,IF(AND(L221&lt;=J221,J221&lt;設定!$D$8),J221,L221))))&lt;=H221,H221+1,IF(IF(AND(設定!$D$8&lt;=L221,設定!$D$8&lt;J221),設定!$D$8,IF(AND(J221&lt;=L221,J221&lt;設定!$D$8),J221,IF(AND(L221&lt;=J221,J221&lt;設定!$D$8),J221,L221)))=0,設定!$D$8,IF(AND(設定!$D$8&lt;=L221,設定!$D$8&lt;J221),設定!$D$8,IF(AND(J221&lt;=L221,J221&lt;設定!$D$8),J221,IF(AND(L221&lt;=J221,J221&lt;設定!$D$8),J221,L221))))),0),40)</f>
        <v>#DIV/0!</v>
      </c>
      <c r="O221" s="55">
        <f>IF(G221="標準",設定!$C$4,G221)</f>
        <v>5</v>
      </c>
      <c r="P221" s="45">
        <f t="shared" si="37"/>
        <v>0</v>
      </c>
      <c r="Q221" s="14">
        <f t="shared" si="38"/>
        <v>0</v>
      </c>
      <c r="R221" s="23">
        <f t="shared" si="46"/>
        <v>0</v>
      </c>
      <c r="S221" s="12">
        <f t="shared" si="39"/>
        <v>0</v>
      </c>
      <c r="T221" s="23">
        <f t="shared" si="40"/>
        <v>0</v>
      </c>
      <c r="U221" s="13">
        <f t="shared" si="41"/>
        <v>0</v>
      </c>
      <c r="V221" s="104" t="str">
        <f>INDEX(商品!Q:Q,MATCH(キーワード!D221,商品!D:D,0),1)</f>
        <v>-</v>
      </c>
      <c r="W221" s="15">
        <f t="shared" si="42"/>
        <v>0</v>
      </c>
      <c r="X221" s="22">
        <f>SUMIFS(当月ワード!$J$3:$J$1000,当月ワード!$D$3:$D$1000,キーワード!$D221,当月ワード!$E$3:$E$1000,キーワード!$F221)</f>
        <v>0</v>
      </c>
      <c r="Y221" s="23">
        <f>SUMIFS(前月ワード!$J$3:$J$1000,前月ワード!$D$3:$D$1000,キーワード!$D221,前月ワード!$E$3:$E$1000,キーワード!$F221)</f>
        <v>0</v>
      </c>
      <c r="Z221" s="23">
        <f>SUMIFS(前々月ワード!$J$3:$J$1000,前々月ワード!$D$3:$D$1000,キーワード!$D221,前々月ワード!$E$3:$E$1000,キーワード!$F221)</f>
        <v>0</v>
      </c>
      <c r="AA221" s="22">
        <f>SUMIFS(当月ワード!$W$3:$W$1000,当月ワード!$D$3:$D$1000,キーワード!$D221,当月ワード!$E$3:$E$1000,キーワード!$F221)</f>
        <v>0</v>
      </c>
      <c r="AB221" s="23">
        <f>SUMIFS(前月ワード!$W$3:$W$1000,前月ワード!$D$3:$D$1000,キーワード!$D221,前月ワード!$E$3:$E$1000,キーワード!$F221)</f>
        <v>0</v>
      </c>
      <c r="AC221" s="23">
        <f>SUMIFS(前々月ワード!$W$3:$W$1000,前々月ワード!$D$3:$D$1000,キーワード!$D221,前々月ワード!$E$3:$E$1000,キーワード!$F221)</f>
        <v>0</v>
      </c>
      <c r="AD221" s="23">
        <f t="shared" si="43"/>
        <v>0</v>
      </c>
      <c r="AE221" s="23">
        <f t="shared" si="43"/>
        <v>0</v>
      </c>
      <c r="AF221" s="23">
        <f t="shared" si="43"/>
        <v>0</v>
      </c>
      <c r="AG221" s="22">
        <f>SUMIFS(当月ワード!$X$3:$X$1000,当月ワード!$D$3:$D$1000,キーワード!$D221,当月ワード!$E$3:$E$1000,キーワード!$F221)</f>
        <v>0</v>
      </c>
      <c r="AH221" s="23">
        <f>SUMIFS(前月ワード!$X$3:$X$1000,前月ワード!$D$3:$D$1000,キーワード!$D221,前月ワード!$E$3:$E$1000,キーワード!$F221)</f>
        <v>0</v>
      </c>
      <c r="AI221" s="23">
        <f>SUMIFS(前々月ワード!$X$3:$X$1000,前々月ワード!$D$3:$D$1000,キーワード!$D221,前々月ワード!$E$3:$E$1000,キーワード!$F221)</f>
        <v>0</v>
      </c>
      <c r="AJ221" s="22">
        <f>SUMIFS(当月ワード!$I$3:$I$1000,当月ワード!$D$3:$D$1000,キーワード!$D221,当月ワード!$E$3:$E$1000,キーワード!$F221)</f>
        <v>0</v>
      </c>
      <c r="AK221" s="23">
        <f>SUMIFS(前月ワード!$I$3:$I$1000,前月ワード!$D$3:$D$1000,キーワード!$D221,前月ワード!$E$3:$E$1000,キーワード!$F221)</f>
        <v>0</v>
      </c>
      <c r="AL221" s="23">
        <f>SUMIFS(前々月ワード!$I$3:$I$1000,前々月ワード!$D$3:$D$1000,キーワード!$D221,前々月ワード!$E$3:$E$1000,キーワード!$F221)</f>
        <v>0</v>
      </c>
      <c r="AM221" s="13">
        <f t="shared" si="44"/>
        <v>0</v>
      </c>
      <c r="AN221" s="13">
        <f t="shared" si="44"/>
        <v>0</v>
      </c>
      <c r="AO221" s="13">
        <f t="shared" si="44"/>
        <v>0</v>
      </c>
      <c r="AP221" s="16">
        <f t="shared" si="45"/>
        <v>0</v>
      </c>
      <c r="AQ221" s="16">
        <f t="shared" si="45"/>
        <v>0</v>
      </c>
      <c r="AR221" s="17">
        <f t="shared" si="45"/>
        <v>0</v>
      </c>
    </row>
    <row r="222" spans="3:44" ht="36.65" customHeight="1">
      <c r="C222" s="20">
        <v>217</v>
      </c>
      <c r="D222" s="53">
        <f>現状ワード設定!B219</f>
        <v>0</v>
      </c>
      <c r="E222" s="26" t="str">
        <f>IFERROR(_xlfn.XLOOKUP($D222,現状商品設定!B:B,現状商品設定!C:C,"-"),"-")</f>
        <v>-</v>
      </c>
      <c r="F222" s="56">
        <f>現状ワード設定!G219</f>
        <v>0</v>
      </c>
      <c r="G222" s="60" t="s">
        <v>46</v>
      </c>
      <c r="H222" s="47" t="str">
        <f>IFERROR(_xlfn.XLOOKUP(D222,商品!$D:$D,商品!$H:$H),"")</f>
        <v/>
      </c>
      <c r="I222" s="50" t="str">
        <f>IFERROR(_xlfn.XLOOKUP(D222&amp;F222,現状ワード設定!J:J,現状ワード設定!H:H),"")</f>
        <v/>
      </c>
      <c r="J222" s="47" t="str">
        <f>IFERROR(_xlfn.XLOOKUP(D222&amp;F222,現状ワード設定!J:J,現状ワード設定!I:I),"")</f>
        <v/>
      </c>
      <c r="K222" s="47" t="e">
        <f>IF(AND(T222&gt;=設定!$C$12,W222&gt;=O222),I222*(1+設定!$F$12),IF(AND(T222&gt;=設定!$C$13,W222&lt;O222),I222*(1+設定!$F$13),IF(AND(T222&lt;設定!$C$14,U222&gt;=設定!$E$14),I222*(1+設定!$F$14),IF(AND(T222&lt;設定!$C$15,U222&lt;設定!$E$15),I222*(1+設定!$F$15),"除外"))))</f>
        <v>#VALUE!</v>
      </c>
      <c r="L222" s="58" t="e">
        <f ca="1">IF(消化率!$I$5&lt;1,K222*消化率!$I$5,IF(U222*V222/(K222*消化率!$I$5)&gt;O222,K222*消化率!$I$5,M222))</f>
        <v>#DIV/0!</v>
      </c>
      <c r="M222" s="58" t="e">
        <f t="shared" si="36"/>
        <v>#VALUE!</v>
      </c>
      <c r="N222" s="58" t="e">
        <f ca="1">IF(ROUNDUP(IF(IF(IF(AND(設定!$D$8&lt;=L222,設定!$D$8&lt;J222),設定!$D$8,IF(AND(J222&lt;=L222,J222&lt;設定!$D$8),J222,IF(AND(L222&lt;=J222,J222&lt;設定!$D$8),J222,L222)))=0,設定!$D$8,IF(AND(設定!$D$8&lt;=L222,設定!$D$8&lt;J222),設定!$D$8,IF(AND(J222&lt;=L222,J222&lt;設定!$D$8),J222,IF(AND(L222&lt;=J222,J222&lt;設定!$D$8),J222,L222))))&lt;=H222,H222+1,IF(IF(AND(設定!$D$8&lt;=L222,設定!$D$8&lt;J222),設定!$D$8,IF(AND(J222&lt;=L222,J222&lt;設定!$D$8),J222,IF(AND(L222&lt;=J222,J222&lt;設定!$D$8),J222,L222)))=0,設定!$D$8,IF(AND(設定!$D$8&lt;=L222,設定!$D$8&lt;J222),設定!$D$8,IF(AND(J222&lt;=L222,J222&lt;設定!$D$8),J222,IF(AND(L222&lt;=J222,J222&lt;設定!$D$8),J222,L222))))),0)&gt;40,ROUNDUP(IF(IF(IF(AND(設定!$D$8&lt;=L222,設定!$D$8&lt;J222),設定!$D$8,IF(AND(J222&lt;=L222,J222&lt;設定!$D$8),J222,IF(AND(L222&lt;=J222,J222&lt;設定!$D$8),J222,L222)))=0,設定!$D$8,IF(AND(設定!$D$8&lt;=L222,設定!$D$8&lt;J222),設定!$D$8,IF(AND(J222&lt;=L222,J222&lt;設定!$D$8),J222,IF(AND(L222&lt;=J222,J222&lt;設定!$D$8),J222,L222))))&lt;=H222,H222+1,IF(IF(AND(設定!$D$8&lt;=L222,設定!$D$8&lt;J222),設定!$D$8,IF(AND(J222&lt;=L222,J222&lt;設定!$D$8),J222,IF(AND(L222&lt;=J222,J222&lt;設定!$D$8),J222,L222)))=0,設定!$D$8,IF(AND(設定!$D$8&lt;=L222,設定!$D$8&lt;J222),設定!$D$8,IF(AND(J222&lt;=L222,J222&lt;設定!$D$8),J222,IF(AND(L222&lt;=J222,J222&lt;設定!$D$8),J222,L222))))),0),40)</f>
        <v>#DIV/0!</v>
      </c>
      <c r="O222" s="55">
        <f>IF(G222="標準",設定!$C$4,G222)</f>
        <v>5</v>
      </c>
      <c r="P222" s="45">
        <f t="shared" si="37"/>
        <v>0</v>
      </c>
      <c r="Q222" s="14">
        <f t="shared" si="38"/>
        <v>0</v>
      </c>
      <c r="R222" s="23">
        <f t="shared" si="46"/>
        <v>0</v>
      </c>
      <c r="S222" s="12">
        <f t="shared" si="39"/>
        <v>0</v>
      </c>
      <c r="T222" s="23">
        <f t="shared" si="40"/>
        <v>0</v>
      </c>
      <c r="U222" s="13">
        <f t="shared" si="41"/>
        <v>0</v>
      </c>
      <c r="V222" s="104" t="str">
        <f>INDEX(商品!Q:Q,MATCH(キーワード!D222,商品!D:D,0),1)</f>
        <v>-</v>
      </c>
      <c r="W222" s="15">
        <f t="shared" si="42"/>
        <v>0</v>
      </c>
      <c r="X222" s="22">
        <f>SUMIFS(当月ワード!$J$3:$J$1000,当月ワード!$D$3:$D$1000,キーワード!$D222,当月ワード!$E$3:$E$1000,キーワード!$F222)</f>
        <v>0</v>
      </c>
      <c r="Y222" s="23">
        <f>SUMIFS(前月ワード!$J$3:$J$1000,前月ワード!$D$3:$D$1000,キーワード!$D222,前月ワード!$E$3:$E$1000,キーワード!$F222)</f>
        <v>0</v>
      </c>
      <c r="Z222" s="23">
        <f>SUMIFS(前々月ワード!$J$3:$J$1000,前々月ワード!$D$3:$D$1000,キーワード!$D222,前々月ワード!$E$3:$E$1000,キーワード!$F222)</f>
        <v>0</v>
      </c>
      <c r="AA222" s="22">
        <f>SUMIFS(当月ワード!$W$3:$W$1000,当月ワード!$D$3:$D$1000,キーワード!$D222,当月ワード!$E$3:$E$1000,キーワード!$F222)</f>
        <v>0</v>
      </c>
      <c r="AB222" s="23">
        <f>SUMIFS(前月ワード!$W$3:$W$1000,前月ワード!$D$3:$D$1000,キーワード!$D222,前月ワード!$E$3:$E$1000,キーワード!$F222)</f>
        <v>0</v>
      </c>
      <c r="AC222" s="23">
        <f>SUMIFS(前々月ワード!$W$3:$W$1000,前々月ワード!$D$3:$D$1000,キーワード!$D222,前々月ワード!$E$3:$E$1000,キーワード!$F222)</f>
        <v>0</v>
      </c>
      <c r="AD222" s="23">
        <f t="shared" si="43"/>
        <v>0</v>
      </c>
      <c r="AE222" s="23">
        <f t="shared" si="43"/>
        <v>0</v>
      </c>
      <c r="AF222" s="23">
        <f t="shared" si="43"/>
        <v>0</v>
      </c>
      <c r="AG222" s="22">
        <f>SUMIFS(当月ワード!$X$3:$X$1000,当月ワード!$D$3:$D$1000,キーワード!$D222,当月ワード!$E$3:$E$1000,キーワード!$F222)</f>
        <v>0</v>
      </c>
      <c r="AH222" s="23">
        <f>SUMIFS(前月ワード!$X$3:$X$1000,前月ワード!$D$3:$D$1000,キーワード!$D222,前月ワード!$E$3:$E$1000,キーワード!$F222)</f>
        <v>0</v>
      </c>
      <c r="AI222" s="23">
        <f>SUMIFS(前々月ワード!$X$3:$X$1000,前々月ワード!$D$3:$D$1000,キーワード!$D222,前々月ワード!$E$3:$E$1000,キーワード!$F222)</f>
        <v>0</v>
      </c>
      <c r="AJ222" s="22">
        <f>SUMIFS(当月ワード!$I$3:$I$1000,当月ワード!$D$3:$D$1000,キーワード!$D222,当月ワード!$E$3:$E$1000,キーワード!$F222)</f>
        <v>0</v>
      </c>
      <c r="AK222" s="23">
        <f>SUMIFS(前月ワード!$I$3:$I$1000,前月ワード!$D$3:$D$1000,キーワード!$D222,前月ワード!$E$3:$E$1000,キーワード!$F222)</f>
        <v>0</v>
      </c>
      <c r="AL222" s="23">
        <f>SUMIFS(前々月ワード!$I$3:$I$1000,前々月ワード!$D$3:$D$1000,キーワード!$D222,前々月ワード!$E$3:$E$1000,キーワード!$F222)</f>
        <v>0</v>
      </c>
      <c r="AM222" s="13">
        <f t="shared" si="44"/>
        <v>0</v>
      </c>
      <c r="AN222" s="13">
        <f t="shared" si="44"/>
        <v>0</v>
      </c>
      <c r="AO222" s="13">
        <f t="shared" si="44"/>
        <v>0</v>
      </c>
      <c r="AP222" s="16">
        <f t="shared" si="45"/>
        <v>0</v>
      </c>
      <c r="AQ222" s="16">
        <f t="shared" si="45"/>
        <v>0</v>
      </c>
      <c r="AR222" s="17">
        <f t="shared" si="45"/>
        <v>0</v>
      </c>
    </row>
    <row r="223" spans="3:44" ht="36.65" customHeight="1">
      <c r="C223" s="20">
        <v>218</v>
      </c>
      <c r="D223" s="53">
        <f>現状ワード設定!B220</f>
        <v>0</v>
      </c>
      <c r="E223" s="26" t="str">
        <f>IFERROR(_xlfn.XLOOKUP($D223,現状商品設定!B:B,現状商品設定!C:C,"-"),"-")</f>
        <v>-</v>
      </c>
      <c r="F223" s="56">
        <f>現状ワード設定!G220</f>
        <v>0</v>
      </c>
      <c r="G223" s="60" t="s">
        <v>46</v>
      </c>
      <c r="H223" s="47" t="str">
        <f>IFERROR(_xlfn.XLOOKUP(D223,商品!$D:$D,商品!$H:$H),"")</f>
        <v/>
      </c>
      <c r="I223" s="50" t="str">
        <f>IFERROR(_xlfn.XLOOKUP(D223&amp;F223,現状ワード設定!J:J,現状ワード設定!H:H),"")</f>
        <v/>
      </c>
      <c r="J223" s="47" t="str">
        <f>IFERROR(_xlfn.XLOOKUP(D223&amp;F223,現状ワード設定!J:J,現状ワード設定!I:I),"")</f>
        <v/>
      </c>
      <c r="K223" s="47" t="e">
        <f>IF(AND(T223&gt;=設定!$C$12,W223&gt;=O223),I223*(1+設定!$F$12),IF(AND(T223&gt;=設定!$C$13,W223&lt;O223),I223*(1+設定!$F$13),IF(AND(T223&lt;設定!$C$14,U223&gt;=設定!$E$14),I223*(1+設定!$F$14),IF(AND(T223&lt;設定!$C$15,U223&lt;設定!$E$15),I223*(1+設定!$F$15),"除外"))))</f>
        <v>#VALUE!</v>
      </c>
      <c r="L223" s="58" t="e">
        <f ca="1">IF(消化率!$I$5&lt;1,K223*消化率!$I$5,IF(U223*V223/(K223*消化率!$I$5)&gt;O223,K223*消化率!$I$5,M223))</f>
        <v>#DIV/0!</v>
      </c>
      <c r="M223" s="58" t="e">
        <f t="shared" si="36"/>
        <v>#VALUE!</v>
      </c>
      <c r="N223" s="58" t="e">
        <f ca="1">IF(ROUNDUP(IF(IF(IF(AND(設定!$D$8&lt;=L223,設定!$D$8&lt;J223),設定!$D$8,IF(AND(J223&lt;=L223,J223&lt;設定!$D$8),J223,IF(AND(L223&lt;=J223,J223&lt;設定!$D$8),J223,L223)))=0,設定!$D$8,IF(AND(設定!$D$8&lt;=L223,設定!$D$8&lt;J223),設定!$D$8,IF(AND(J223&lt;=L223,J223&lt;設定!$D$8),J223,IF(AND(L223&lt;=J223,J223&lt;設定!$D$8),J223,L223))))&lt;=H223,H223+1,IF(IF(AND(設定!$D$8&lt;=L223,設定!$D$8&lt;J223),設定!$D$8,IF(AND(J223&lt;=L223,J223&lt;設定!$D$8),J223,IF(AND(L223&lt;=J223,J223&lt;設定!$D$8),J223,L223)))=0,設定!$D$8,IF(AND(設定!$D$8&lt;=L223,設定!$D$8&lt;J223),設定!$D$8,IF(AND(J223&lt;=L223,J223&lt;設定!$D$8),J223,IF(AND(L223&lt;=J223,J223&lt;設定!$D$8),J223,L223))))),0)&gt;40,ROUNDUP(IF(IF(IF(AND(設定!$D$8&lt;=L223,設定!$D$8&lt;J223),設定!$D$8,IF(AND(J223&lt;=L223,J223&lt;設定!$D$8),J223,IF(AND(L223&lt;=J223,J223&lt;設定!$D$8),J223,L223)))=0,設定!$D$8,IF(AND(設定!$D$8&lt;=L223,設定!$D$8&lt;J223),設定!$D$8,IF(AND(J223&lt;=L223,J223&lt;設定!$D$8),J223,IF(AND(L223&lt;=J223,J223&lt;設定!$D$8),J223,L223))))&lt;=H223,H223+1,IF(IF(AND(設定!$D$8&lt;=L223,設定!$D$8&lt;J223),設定!$D$8,IF(AND(J223&lt;=L223,J223&lt;設定!$D$8),J223,IF(AND(L223&lt;=J223,J223&lt;設定!$D$8),J223,L223)))=0,設定!$D$8,IF(AND(設定!$D$8&lt;=L223,設定!$D$8&lt;J223),設定!$D$8,IF(AND(J223&lt;=L223,J223&lt;設定!$D$8),J223,IF(AND(L223&lt;=J223,J223&lt;設定!$D$8),J223,L223))))),0),40)</f>
        <v>#DIV/0!</v>
      </c>
      <c r="O223" s="55">
        <f>IF(G223="標準",設定!$C$4,G223)</f>
        <v>5</v>
      </c>
      <c r="P223" s="45">
        <f t="shared" si="37"/>
        <v>0</v>
      </c>
      <c r="Q223" s="14">
        <f t="shared" si="38"/>
        <v>0</v>
      </c>
      <c r="R223" s="23">
        <f t="shared" si="46"/>
        <v>0</v>
      </c>
      <c r="S223" s="12">
        <f t="shared" si="39"/>
        <v>0</v>
      </c>
      <c r="T223" s="23">
        <f t="shared" si="40"/>
        <v>0</v>
      </c>
      <c r="U223" s="13">
        <f t="shared" si="41"/>
        <v>0</v>
      </c>
      <c r="V223" s="104" t="str">
        <f>INDEX(商品!Q:Q,MATCH(キーワード!D223,商品!D:D,0),1)</f>
        <v>-</v>
      </c>
      <c r="W223" s="15">
        <f t="shared" si="42"/>
        <v>0</v>
      </c>
      <c r="X223" s="22">
        <f>SUMIFS(当月ワード!$J$3:$J$1000,当月ワード!$D$3:$D$1000,キーワード!$D223,当月ワード!$E$3:$E$1000,キーワード!$F223)</f>
        <v>0</v>
      </c>
      <c r="Y223" s="23">
        <f>SUMIFS(前月ワード!$J$3:$J$1000,前月ワード!$D$3:$D$1000,キーワード!$D223,前月ワード!$E$3:$E$1000,キーワード!$F223)</f>
        <v>0</v>
      </c>
      <c r="Z223" s="23">
        <f>SUMIFS(前々月ワード!$J$3:$J$1000,前々月ワード!$D$3:$D$1000,キーワード!$D223,前々月ワード!$E$3:$E$1000,キーワード!$F223)</f>
        <v>0</v>
      </c>
      <c r="AA223" s="22">
        <f>SUMIFS(当月ワード!$W$3:$W$1000,当月ワード!$D$3:$D$1000,キーワード!$D223,当月ワード!$E$3:$E$1000,キーワード!$F223)</f>
        <v>0</v>
      </c>
      <c r="AB223" s="23">
        <f>SUMIFS(前月ワード!$W$3:$W$1000,前月ワード!$D$3:$D$1000,キーワード!$D223,前月ワード!$E$3:$E$1000,キーワード!$F223)</f>
        <v>0</v>
      </c>
      <c r="AC223" s="23">
        <f>SUMIFS(前々月ワード!$W$3:$W$1000,前々月ワード!$D$3:$D$1000,キーワード!$D223,前々月ワード!$E$3:$E$1000,キーワード!$F223)</f>
        <v>0</v>
      </c>
      <c r="AD223" s="23">
        <f t="shared" si="43"/>
        <v>0</v>
      </c>
      <c r="AE223" s="23">
        <f t="shared" si="43"/>
        <v>0</v>
      </c>
      <c r="AF223" s="23">
        <f t="shared" si="43"/>
        <v>0</v>
      </c>
      <c r="AG223" s="22">
        <f>SUMIFS(当月ワード!$X$3:$X$1000,当月ワード!$D$3:$D$1000,キーワード!$D223,当月ワード!$E$3:$E$1000,キーワード!$F223)</f>
        <v>0</v>
      </c>
      <c r="AH223" s="23">
        <f>SUMIFS(前月ワード!$X$3:$X$1000,前月ワード!$D$3:$D$1000,キーワード!$D223,前月ワード!$E$3:$E$1000,キーワード!$F223)</f>
        <v>0</v>
      </c>
      <c r="AI223" s="23">
        <f>SUMIFS(前々月ワード!$X$3:$X$1000,前々月ワード!$D$3:$D$1000,キーワード!$D223,前々月ワード!$E$3:$E$1000,キーワード!$F223)</f>
        <v>0</v>
      </c>
      <c r="AJ223" s="22">
        <f>SUMIFS(当月ワード!$I$3:$I$1000,当月ワード!$D$3:$D$1000,キーワード!$D223,当月ワード!$E$3:$E$1000,キーワード!$F223)</f>
        <v>0</v>
      </c>
      <c r="AK223" s="23">
        <f>SUMIFS(前月ワード!$I$3:$I$1000,前月ワード!$D$3:$D$1000,キーワード!$D223,前月ワード!$E$3:$E$1000,キーワード!$F223)</f>
        <v>0</v>
      </c>
      <c r="AL223" s="23">
        <f>SUMIFS(前々月ワード!$I$3:$I$1000,前々月ワード!$D$3:$D$1000,キーワード!$D223,前々月ワード!$E$3:$E$1000,キーワード!$F223)</f>
        <v>0</v>
      </c>
      <c r="AM223" s="13">
        <f t="shared" si="44"/>
        <v>0</v>
      </c>
      <c r="AN223" s="13">
        <f t="shared" si="44"/>
        <v>0</v>
      </c>
      <c r="AO223" s="13">
        <f t="shared" si="44"/>
        <v>0</v>
      </c>
      <c r="AP223" s="16">
        <f t="shared" si="45"/>
        <v>0</v>
      </c>
      <c r="AQ223" s="16">
        <f t="shared" si="45"/>
        <v>0</v>
      </c>
      <c r="AR223" s="17">
        <f t="shared" si="45"/>
        <v>0</v>
      </c>
    </row>
    <row r="224" spans="3:44" ht="36.65" customHeight="1">
      <c r="C224" s="20">
        <v>219</v>
      </c>
      <c r="D224" s="53">
        <f>現状ワード設定!B221</f>
        <v>0</v>
      </c>
      <c r="E224" s="26" t="str">
        <f>IFERROR(_xlfn.XLOOKUP($D224,現状商品設定!B:B,現状商品設定!C:C,"-"),"-")</f>
        <v>-</v>
      </c>
      <c r="F224" s="56">
        <f>現状ワード設定!G221</f>
        <v>0</v>
      </c>
      <c r="G224" s="60" t="s">
        <v>46</v>
      </c>
      <c r="H224" s="47" t="str">
        <f>IFERROR(_xlfn.XLOOKUP(D224,商品!$D:$D,商品!$H:$H),"")</f>
        <v/>
      </c>
      <c r="I224" s="50" t="str">
        <f>IFERROR(_xlfn.XLOOKUP(D224&amp;F224,現状ワード設定!J:J,現状ワード設定!H:H),"")</f>
        <v/>
      </c>
      <c r="J224" s="47" t="str">
        <f>IFERROR(_xlfn.XLOOKUP(D224&amp;F224,現状ワード設定!J:J,現状ワード設定!I:I),"")</f>
        <v/>
      </c>
      <c r="K224" s="47" t="e">
        <f>IF(AND(T224&gt;=設定!$C$12,W224&gt;=O224),I224*(1+設定!$F$12),IF(AND(T224&gt;=設定!$C$13,W224&lt;O224),I224*(1+設定!$F$13),IF(AND(T224&lt;設定!$C$14,U224&gt;=設定!$E$14),I224*(1+設定!$F$14),IF(AND(T224&lt;設定!$C$15,U224&lt;設定!$E$15),I224*(1+設定!$F$15),"除外"))))</f>
        <v>#VALUE!</v>
      </c>
      <c r="L224" s="58" t="e">
        <f ca="1">IF(消化率!$I$5&lt;1,K224*消化率!$I$5,IF(U224*V224/(K224*消化率!$I$5)&gt;O224,K224*消化率!$I$5,M224))</f>
        <v>#DIV/0!</v>
      </c>
      <c r="M224" s="58" t="e">
        <f t="shared" si="36"/>
        <v>#VALUE!</v>
      </c>
      <c r="N224" s="58" t="e">
        <f ca="1">IF(ROUNDUP(IF(IF(IF(AND(設定!$D$8&lt;=L224,設定!$D$8&lt;J224),設定!$D$8,IF(AND(J224&lt;=L224,J224&lt;設定!$D$8),J224,IF(AND(L224&lt;=J224,J224&lt;設定!$D$8),J224,L224)))=0,設定!$D$8,IF(AND(設定!$D$8&lt;=L224,設定!$D$8&lt;J224),設定!$D$8,IF(AND(J224&lt;=L224,J224&lt;設定!$D$8),J224,IF(AND(L224&lt;=J224,J224&lt;設定!$D$8),J224,L224))))&lt;=H224,H224+1,IF(IF(AND(設定!$D$8&lt;=L224,設定!$D$8&lt;J224),設定!$D$8,IF(AND(J224&lt;=L224,J224&lt;設定!$D$8),J224,IF(AND(L224&lt;=J224,J224&lt;設定!$D$8),J224,L224)))=0,設定!$D$8,IF(AND(設定!$D$8&lt;=L224,設定!$D$8&lt;J224),設定!$D$8,IF(AND(J224&lt;=L224,J224&lt;設定!$D$8),J224,IF(AND(L224&lt;=J224,J224&lt;設定!$D$8),J224,L224))))),0)&gt;40,ROUNDUP(IF(IF(IF(AND(設定!$D$8&lt;=L224,設定!$D$8&lt;J224),設定!$D$8,IF(AND(J224&lt;=L224,J224&lt;設定!$D$8),J224,IF(AND(L224&lt;=J224,J224&lt;設定!$D$8),J224,L224)))=0,設定!$D$8,IF(AND(設定!$D$8&lt;=L224,設定!$D$8&lt;J224),設定!$D$8,IF(AND(J224&lt;=L224,J224&lt;設定!$D$8),J224,IF(AND(L224&lt;=J224,J224&lt;設定!$D$8),J224,L224))))&lt;=H224,H224+1,IF(IF(AND(設定!$D$8&lt;=L224,設定!$D$8&lt;J224),設定!$D$8,IF(AND(J224&lt;=L224,J224&lt;設定!$D$8),J224,IF(AND(L224&lt;=J224,J224&lt;設定!$D$8),J224,L224)))=0,設定!$D$8,IF(AND(設定!$D$8&lt;=L224,設定!$D$8&lt;J224),設定!$D$8,IF(AND(J224&lt;=L224,J224&lt;設定!$D$8),J224,IF(AND(L224&lt;=J224,J224&lt;設定!$D$8),J224,L224))))),0),40)</f>
        <v>#DIV/0!</v>
      </c>
      <c r="O224" s="55">
        <f>IF(G224="標準",設定!$C$4,G224)</f>
        <v>5</v>
      </c>
      <c r="P224" s="45">
        <f t="shared" si="37"/>
        <v>0</v>
      </c>
      <c r="Q224" s="14">
        <f t="shared" si="38"/>
        <v>0</v>
      </c>
      <c r="R224" s="23">
        <f t="shared" si="46"/>
        <v>0</v>
      </c>
      <c r="S224" s="12">
        <f t="shared" si="39"/>
        <v>0</v>
      </c>
      <c r="T224" s="23">
        <f t="shared" si="40"/>
        <v>0</v>
      </c>
      <c r="U224" s="13">
        <f t="shared" si="41"/>
        <v>0</v>
      </c>
      <c r="V224" s="104" t="str">
        <f>INDEX(商品!Q:Q,MATCH(キーワード!D224,商品!D:D,0),1)</f>
        <v>-</v>
      </c>
      <c r="W224" s="15">
        <f t="shared" si="42"/>
        <v>0</v>
      </c>
      <c r="X224" s="22">
        <f>SUMIFS(当月ワード!$J$3:$J$1000,当月ワード!$D$3:$D$1000,キーワード!$D224,当月ワード!$E$3:$E$1000,キーワード!$F224)</f>
        <v>0</v>
      </c>
      <c r="Y224" s="23">
        <f>SUMIFS(前月ワード!$J$3:$J$1000,前月ワード!$D$3:$D$1000,キーワード!$D224,前月ワード!$E$3:$E$1000,キーワード!$F224)</f>
        <v>0</v>
      </c>
      <c r="Z224" s="23">
        <f>SUMIFS(前々月ワード!$J$3:$J$1000,前々月ワード!$D$3:$D$1000,キーワード!$D224,前々月ワード!$E$3:$E$1000,キーワード!$F224)</f>
        <v>0</v>
      </c>
      <c r="AA224" s="22">
        <f>SUMIFS(当月ワード!$W$3:$W$1000,当月ワード!$D$3:$D$1000,キーワード!$D224,当月ワード!$E$3:$E$1000,キーワード!$F224)</f>
        <v>0</v>
      </c>
      <c r="AB224" s="23">
        <f>SUMIFS(前月ワード!$W$3:$W$1000,前月ワード!$D$3:$D$1000,キーワード!$D224,前月ワード!$E$3:$E$1000,キーワード!$F224)</f>
        <v>0</v>
      </c>
      <c r="AC224" s="23">
        <f>SUMIFS(前々月ワード!$W$3:$W$1000,前々月ワード!$D$3:$D$1000,キーワード!$D224,前々月ワード!$E$3:$E$1000,キーワード!$F224)</f>
        <v>0</v>
      </c>
      <c r="AD224" s="23">
        <f t="shared" si="43"/>
        <v>0</v>
      </c>
      <c r="AE224" s="23">
        <f t="shared" si="43"/>
        <v>0</v>
      </c>
      <c r="AF224" s="23">
        <f t="shared" si="43"/>
        <v>0</v>
      </c>
      <c r="AG224" s="22">
        <f>SUMIFS(当月ワード!$X$3:$X$1000,当月ワード!$D$3:$D$1000,キーワード!$D224,当月ワード!$E$3:$E$1000,キーワード!$F224)</f>
        <v>0</v>
      </c>
      <c r="AH224" s="23">
        <f>SUMIFS(前月ワード!$X$3:$X$1000,前月ワード!$D$3:$D$1000,キーワード!$D224,前月ワード!$E$3:$E$1000,キーワード!$F224)</f>
        <v>0</v>
      </c>
      <c r="AI224" s="23">
        <f>SUMIFS(前々月ワード!$X$3:$X$1000,前々月ワード!$D$3:$D$1000,キーワード!$D224,前々月ワード!$E$3:$E$1000,キーワード!$F224)</f>
        <v>0</v>
      </c>
      <c r="AJ224" s="22">
        <f>SUMIFS(当月ワード!$I$3:$I$1000,当月ワード!$D$3:$D$1000,キーワード!$D224,当月ワード!$E$3:$E$1000,キーワード!$F224)</f>
        <v>0</v>
      </c>
      <c r="AK224" s="23">
        <f>SUMIFS(前月ワード!$I$3:$I$1000,前月ワード!$D$3:$D$1000,キーワード!$D224,前月ワード!$E$3:$E$1000,キーワード!$F224)</f>
        <v>0</v>
      </c>
      <c r="AL224" s="23">
        <f>SUMIFS(前々月ワード!$I$3:$I$1000,前々月ワード!$D$3:$D$1000,キーワード!$D224,前々月ワード!$E$3:$E$1000,キーワード!$F224)</f>
        <v>0</v>
      </c>
      <c r="AM224" s="13">
        <f t="shared" si="44"/>
        <v>0</v>
      </c>
      <c r="AN224" s="13">
        <f t="shared" si="44"/>
        <v>0</v>
      </c>
      <c r="AO224" s="13">
        <f t="shared" si="44"/>
        <v>0</v>
      </c>
      <c r="AP224" s="16">
        <f t="shared" si="45"/>
        <v>0</v>
      </c>
      <c r="AQ224" s="16">
        <f t="shared" si="45"/>
        <v>0</v>
      </c>
      <c r="AR224" s="17">
        <f t="shared" si="45"/>
        <v>0</v>
      </c>
    </row>
    <row r="225" spans="3:44" ht="36.65" customHeight="1">
      <c r="C225" s="20">
        <v>220</v>
      </c>
      <c r="D225" s="53">
        <f>現状ワード設定!B222</f>
        <v>0</v>
      </c>
      <c r="E225" s="26" t="str">
        <f>IFERROR(_xlfn.XLOOKUP($D225,現状商品設定!B:B,現状商品設定!C:C,"-"),"-")</f>
        <v>-</v>
      </c>
      <c r="F225" s="56">
        <f>現状ワード設定!G222</f>
        <v>0</v>
      </c>
      <c r="G225" s="60" t="s">
        <v>46</v>
      </c>
      <c r="H225" s="47" t="str">
        <f>IFERROR(_xlfn.XLOOKUP(D225,商品!$D:$D,商品!$H:$H),"")</f>
        <v/>
      </c>
      <c r="I225" s="50" t="str">
        <f>IFERROR(_xlfn.XLOOKUP(D225&amp;F225,現状ワード設定!J:J,現状ワード設定!H:H),"")</f>
        <v/>
      </c>
      <c r="J225" s="47" t="str">
        <f>IFERROR(_xlfn.XLOOKUP(D225&amp;F225,現状ワード設定!J:J,現状ワード設定!I:I),"")</f>
        <v/>
      </c>
      <c r="K225" s="47" t="e">
        <f>IF(AND(T225&gt;=設定!$C$12,W225&gt;=O225),I225*(1+設定!$F$12),IF(AND(T225&gt;=設定!$C$13,W225&lt;O225),I225*(1+設定!$F$13),IF(AND(T225&lt;設定!$C$14,U225&gt;=設定!$E$14),I225*(1+設定!$F$14),IF(AND(T225&lt;設定!$C$15,U225&lt;設定!$E$15),I225*(1+設定!$F$15),"除外"))))</f>
        <v>#VALUE!</v>
      </c>
      <c r="L225" s="58" t="e">
        <f ca="1">IF(消化率!$I$5&lt;1,K225*消化率!$I$5,IF(U225*V225/(K225*消化率!$I$5)&gt;O225,K225*消化率!$I$5,M225))</f>
        <v>#DIV/0!</v>
      </c>
      <c r="M225" s="58" t="e">
        <f t="shared" si="36"/>
        <v>#VALUE!</v>
      </c>
      <c r="N225" s="58" t="e">
        <f ca="1">IF(ROUNDUP(IF(IF(IF(AND(設定!$D$8&lt;=L225,設定!$D$8&lt;J225),設定!$D$8,IF(AND(J225&lt;=L225,J225&lt;設定!$D$8),J225,IF(AND(L225&lt;=J225,J225&lt;設定!$D$8),J225,L225)))=0,設定!$D$8,IF(AND(設定!$D$8&lt;=L225,設定!$D$8&lt;J225),設定!$D$8,IF(AND(J225&lt;=L225,J225&lt;設定!$D$8),J225,IF(AND(L225&lt;=J225,J225&lt;設定!$D$8),J225,L225))))&lt;=H225,H225+1,IF(IF(AND(設定!$D$8&lt;=L225,設定!$D$8&lt;J225),設定!$D$8,IF(AND(J225&lt;=L225,J225&lt;設定!$D$8),J225,IF(AND(L225&lt;=J225,J225&lt;設定!$D$8),J225,L225)))=0,設定!$D$8,IF(AND(設定!$D$8&lt;=L225,設定!$D$8&lt;J225),設定!$D$8,IF(AND(J225&lt;=L225,J225&lt;設定!$D$8),J225,IF(AND(L225&lt;=J225,J225&lt;設定!$D$8),J225,L225))))),0)&gt;40,ROUNDUP(IF(IF(IF(AND(設定!$D$8&lt;=L225,設定!$D$8&lt;J225),設定!$D$8,IF(AND(J225&lt;=L225,J225&lt;設定!$D$8),J225,IF(AND(L225&lt;=J225,J225&lt;設定!$D$8),J225,L225)))=0,設定!$D$8,IF(AND(設定!$D$8&lt;=L225,設定!$D$8&lt;J225),設定!$D$8,IF(AND(J225&lt;=L225,J225&lt;設定!$D$8),J225,IF(AND(L225&lt;=J225,J225&lt;設定!$D$8),J225,L225))))&lt;=H225,H225+1,IF(IF(AND(設定!$D$8&lt;=L225,設定!$D$8&lt;J225),設定!$D$8,IF(AND(J225&lt;=L225,J225&lt;設定!$D$8),J225,IF(AND(L225&lt;=J225,J225&lt;設定!$D$8),J225,L225)))=0,設定!$D$8,IF(AND(設定!$D$8&lt;=L225,設定!$D$8&lt;J225),設定!$D$8,IF(AND(J225&lt;=L225,J225&lt;設定!$D$8),J225,IF(AND(L225&lt;=J225,J225&lt;設定!$D$8),J225,L225))))),0),40)</f>
        <v>#DIV/0!</v>
      </c>
      <c r="O225" s="55">
        <f>IF(G225="標準",設定!$C$4,G225)</f>
        <v>5</v>
      </c>
      <c r="P225" s="45">
        <f t="shared" si="37"/>
        <v>0</v>
      </c>
      <c r="Q225" s="14">
        <f t="shared" si="38"/>
        <v>0</v>
      </c>
      <c r="R225" s="23">
        <f t="shared" si="46"/>
        <v>0</v>
      </c>
      <c r="S225" s="12">
        <f t="shared" si="39"/>
        <v>0</v>
      </c>
      <c r="T225" s="23">
        <f t="shared" si="40"/>
        <v>0</v>
      </c>
      <c r="U225" s="13">
        <f t="shared" si="41"/>
        <v>0</v>
      </c>
      <c r="V225" s="104" t="str">
        <f>INDEX(商品!Q:Q,MATCH(キーワード!D225,商品!D:D,0),1)</f>
        <v>-</v>
      </c>
      <c r="W225" s="15">
        <f t="shared" si="42"/>
        <v>0</v>
      </c>
      <c r="X225" s="22">
        <f>SUMIFS(当月ワード!$J$3:$J$1000,当月ワード!$D$3:$D$1000,キーワード!$D225,当月ワード!$E$3:$E$1000,キーワード!$F225)</f>
        <v>0</v>
      </c>
      <c r="Y225" s="23">
        <f>SUMIFS(前月ワード!$J$3:$J$1000,前月ワード!$D$3:$D$1000,キーワード!$D225,前月ワード!$E$3:$E$1000,キーワード!$F225)</f>
        <v>0</v>
      </c>
      <c r="Z225" s="23">
        <f>SUMIFS(前々月ワード!$J$3:$J$1000,前々月ワード!$D$3:$D$1000,キーワード!$D225,前々月ワード!$E$3:$E$1000,キーワード!$F225)</f>
        <v>0</v>
      </c>
      <c r="AA225" s="22">
        <f>SUMIFS(当月ワード!$W$3:$W$1000,当月ワード!$D$3:$D$1000,キーワード!$D225,当月ワード!$E$3:$E$1000,キーワード!$F225)</f>
        <v>0</v>
      </c>
      <c r="AB225" s="23">
        <f>SUMIFS(前月ワード!$W$3:$W$1000,前月ワード!$D$3:$D$1000,キーワード!$D225,前月ワード!$E$3:$E$1000,キーワード!$F225)</f>
        <v>0</v>
      </c>
      <c r="AC225" s="23">
        <f>SUMIFS(前々月ワード!$W$3:$W$1000,前々月ワード!$D$3:$D$1000,キーワード!$D225,前々月ワード!$E$3:$E$1000,キーワード!$F225)</f>
        <v>0</v>
      </c>
      <c r="AD225" s="23">
        <f t="shared" si="43"/>
        <v>0</v>
      </c>
      <c r="AE225" s="23">
        <f t="shared" si="43"/>
        <v>0</v>
      </c>
      <c r="AF225" s="23">
        <f t="shared" si="43"/>
        <v>0</v>
      </c>
      <c r="AG225" s="22">
        <f>SUMIFS(当月ワード!$X$3:$X$1000,当月ワード!$D$3:$D$1000,キーワード!$D225,当月ワード!$E$3:$E$1000,キーワード!$F225)</f>
        <v>0</v>
      </c>
      <c r="AH225" s="23">
        <f>SUMIFS(前月ワード!$X$3:$X$1000,前月ワード!$D$3:$D$1000,キーワード!$D225,前月ワード!$E$3:$E$1000,キーワード!$F225)</f>
        <v>0</v>
      </c>
      <c r="AI225" s="23">
        <f>SUMIFS(前々月ワード!$X$3:$X$1000,前々月ワード!$D$3:$D$1000,キーワード!$D225,前々月ワード!$E$3:$E$1000,キーワード!$F225)</f>
        <v>0</v>
      </c>
      <c r="AJ225" s="22">
        <f>SUMIFS(当月ワード!$I$3:$I$1000,当月ワード!$D$3:$D$1000,キーワード!$D225,当月ワード!$E$3:$E$1000,キーワード!$F225)</f>
        <v>0</v>
      </c>
      <c r="AK225" s="23">
        <f>SUMIFS(前月ワード!$I$3:$I$1000,前月ワード!$D$3:$D$1000,キーワード!$D225,前月ワード!$E$3:$E$1000,キーワード!$F225)</f>
        <v>0</v>
      </c>
      <c r="AL225" s="23">
        <f>SUMIFS(前々月ワード!$I$3:$I$1000,前々月ワード!$D$3:$D$1000,キーワード!$D225,前々月ワード!$E$3:$E$1000,キーワード!$F225)</f>
        <v>0</v>
      </c>
      <c r="AM225" s="13">
        <f t="shared" si="44"/>
        <v>0</v>
      </c>
      <c r="AN225" s="13">
        <f t="shared" si="44"/>
        <v>0</v>
      </c>
      <c r="AO225" s="13">
        <f t="shared" si="44"/>
        <v>0</v>
      </c>
      <c r="AP225" s="16">
        <f t="shared" si="45"/>
        <v>0</v>
      </c>
      <c r="AQ225" s="16">
        <f t="shared" si="45"/>
        <v>0</v>
      </c>
      <c r="AR225" s="17">
        <f t="shared" si="45"/>
        <v>0</v>
      </c>
    </row>
    <row r="226" spans="3:44" ht="36.65" customHeight="1">
      <c r="C226" s="20">
        <v>221</v>
      </c>
      <c r="D226" s="53">
        <f>現状ワード設定!B223</f>
        <v>0</v>
      </c>
      <c r="E226" s="26" t="str">
        <f>IFERROR(_xlfn.XLOOKUP($D226,現状商品設定!B:B,現状商品設定!C:C,"-"),"-")</f>
        <v>-</v>
      </c>
      <c r="F226" s="56">
        <f>現状ワード設定!G223</f>
        <v>0</v>
      </c>
      <c r="G226" s="60" t="s">
        <v>46</v>
      </c>
      <c r="H226" s="47" t="str">
        <f>IFERROR(_xlfn.XLOOKUP(D226,商品!$D:$D,商品!$H:$H),"")</f>
        <v/>
      </c>
      <c r="I226" s="50" t="str">
        <f>IFERROR(_xlfn.XLOOKUP(D226&amp;F226,現状ワード設定!J:J,現状ワード設定!H:H),"")</f>
        <v/>
      </c>
      <c r="J226" s="47" t="str">
        <f>IFERROR(_xlfn.XLOOKUP(D226&amp;F226,現状ワード設定!J:J,現状ワード設定!I:I),"")</f>
        <v/>
      </c>
      <c r="K226" s="47" t="e">
        <f>IF(AND(T226&gt;=設定!$C$12,W226&gt;=O226),I226*(1+設定!$F$12),IF(AND(T226&gt;=設定!$C$13,W226&lt;O226),I226*(1+設定!$F$13),IF(AND(T226&lt;設定!$C$14,U226&gt;=設定!$E$14),I226*(1+設定!$F$14),IF(AND(T226&lt;設定!$C$15,U226&lt;設定!$E$15),I226*(1+設定!$F$15),"除外"))))</f>
        <v>#VALUE!</v>
      </c>
      <c r="L226" s="58" t="e">
        <f ca="1">IF(消化率!$I$5&lt;1,K226*消化率!$I$5,IF(U226*V226/(K226*消化率!$I$5)&gt;O226,K226*消化率!$I$5,M226))</f>
        <v>#DIV/0!</v>
      </c>
      <c r="M226" s="58" t="e">
        <f t="shared" si="36"/>
        <v>#VALUE!</v>
      </c>
      <c r="N226" s="58" t="e">
        <f ca="1">IF(ROUNDUP(IF(IF(IF(AND(設定!$D$8&lt;=L226,設定!$D$8&lt;J226),設定!$D$8,IF(AND(J226&lt;=L226,J226&lt;設定!$D$8),J226,IF(AND(L226&lt;=J226,J226&lt;設定!$D$8),J226,L226)))=0,設定!$D$8,IF(AND(設定!$D$8&lt;=L226,設定!$D$8&lt;J226),設定!$D$8,IF(AND(J226&lt;=L226,J226&lt;設定!$D$8),J226,IF(AND(L226&lt;=J226,J226&lt;設定!$D$8),J226,L226))))&lt;=H226,H226+1,IF(IF(AND(設定!$D$8&lt;=L226,設定!$D$8&lt;J226),設定!$D$8,IF(AND(J226&lt;=L226,J226&lt;設定!$D$8),J226,IF(AND(L226&lt;=J226,J226&lt;設定!$D$8),J226,L226)))=0,設定!$D$8,IF(AND(設定!$D$8&lt;=L226,設定!$D$8&lt;J226),設定!$D$8,IF(AND(J226&lt;=L226,J226&lt;設定!$D$8),J226,IF(AND(L226&lt;=J226,J226&lt;設定!$D$8),J226,L226))))),0)&gt;40,ROUNDUP(IF(IF(IF(AND(設定!$D$8&lt;=L226,設定!$D$8&lt;J226),設定!$D$8,IF(AND(J226&lt;=L226,J226&lt;設定!$D$8),J226,IF(AND(L226&lt;=J226,J226&lt;設定!$D$8),J226,L226)))=0,設定!$D$8,IF(AND(設定!$D$8&lt;=L226,設定!$D$8&lt;J226),設定!$D$8,IF(AND(J226&lt;=L226,J226&lt;設定!$D$8),J226,IF(AND(L226&lt;=J226,J226&lt;設定!$D$8),J226,L226))))&lt;=H226,H226+1,IF(IF(AND(設定!$D$8&lt;=L226,設定!$D$8&lt;J226),設定!$D$8,IF(AND(J226&lt;=L226,J226&lt;設定!$D$8),J226,IF(AND(L226&lt;=J226,J226&lt;設定!$D$8),J226,L226)))=0,設定!$D$8,IF(AND(設定!$D$8&lt;=L226,設定!$D$8&lt;J226),設定!$D$8,IF(AND(J226&lt;=L226,J226&lt;設定!$D$8),J226,IF(AND(L226&lt;=J226,J226&lt;設定!$D$8),J226,L226))))),0),40)</f>
        <v>#DIV/0!</v>
      </c>
      <c r="O226" s="55">
        <f>IF(G226="標準",設定!$C$4,G226)</f>
        <v>5</v>
      </c>
      <c r="P226" s="45">
        <f t="shared" si="37"/>
        <v>0</v>
      </c>
      <c r="Q226" s="14">
        <f t="shared" si="38"/>
        <v>0</v>
      </c>
      <c r="R226" s="23">
        <f t="shared" si="46"/>
        <v>0</v>
      </c>
      <c r="S226" s="12">
        <f t="shared" si="39"/>
        <v>0</v>
      </c>
      <c r="T226" s="23">
        <f t="shared" si="40"/>
        <v>0</v>
      </c>
      <c r="U226" s="13">
        <f t="shared" si="41"/>
        <v>0</v>
      </c>
      <c r="V226" s="104" t="str">
        <f>INDEX(商品!Q:Q,MATCH(キーワード!D226,商品!D:D,0),1)</f>
        <v>-</v>
      </c>
      <c r="W226" s="15">
        <f t="shared" si="42"/>
        <v>0</v>
      </c>
      <c r="X226" s="22">
        <f>SUMIFS(当月ワード!$J$3:$J$1000,当月ワード!$D$3:$D$1000,キーワード!$D226,当月ワード!$E$3:$E$1000,キーワード!$F226)</f>
        <v>0</v>
      </c>
      <c r="Y226" s="23">
        <f>SUMIFS(前月ワード!$J$3:$J$1000,前月ワード!$D$3:$D$1000,キーワード!$D226,前月ワード!$E$3:$E$1000,キーワード!$F226)</f>
        <v>0</v>
      </c>
      <c r="Z226" s="23">
        <f>SUMIFS(前々月ワード!$J$3:$J$1000,前々月ワード!$D$3:$D$1000,キーワード!$D226,前々月ワード!$E$3:$E$1000,キーワード!$F226)</f>
        <v>0</v>
      </c>
      <c r="AA226" s="22">
        <f>SUMIFS(当月ワード!$W$3:$W$1000,当月ワード!$D$3:$D$1000,キーワード!$D226,当月ワード!$E$3:$E$1000,キーワード!$F226)</f>
        <v>0</v>
      </c>
      <c r="AB226" s="23">
        <f>SUMIFS(前月ワード!$W$3:$W$1000,前月ワード!$D$3:$D$1000,キーワード!$D226,前月ワード!$E$3:$E$1000,キーワード!$F226)</f>
        <v>0</v>
      </c>
      <c r="AC226" s="23">
        <f>SUMIFS(前々月ワード!$W$3:$W$1000,前々月ワード!$D$3:$D$1000,キーワード!$D226,前々月ワード!$E$3:$E$1000,キーワード!$F226)</f>
        <v>0</v>
      </c>
      <c r="AD226" s="23">
        <f t="shared" si="43"/>
        <v>0</v>
      </c>
      <c r="AE226" s="23">
        <f t="shared" si="43"/>
        <v>0</v>
      </c>
      <c r="AF226" s="23">
        <f t="shared" si="43"/>
        <v>0</v>
      </c>
      <c r="AG226" s="22">
        <f>SUMIFS(当月ワード!$X$3:$X$1000,当月ワード!$D$3:$D$1000,キーワード!$D226,当月ワード!$E$3:$E$1000,キーワード!$F226)</f>
        <v>0</v>
      </c>
      <c r="AH226" s="23">
        <f>SUMIFS(前月ワード!$X$3:$X$1000,前月ワード!$D$3:$D$1000,キーワード!$D226,前月ワード!$E$3:$E$1000,キーワード!$F226)</f>
        <v>0</v>
      </c>
      <c r="AI226" s="23">
        <f>SUMIFS(前々月ワード!$X$3:$X$1000,前々月ワード!$D$3:$D$1000,キーワード!$D226,前々月ワード!$E$3:$E$1000,キーワード!$F226)</f>
        <v>0</v>
      </c>
      <c r="AJ226" s="22">
        <f>SUMIFS(当月ワード!$I$3:$I$1000,当月ワード!$D$3:$D$1000,キーワード!$D226,当月ワード!$E$3:$E$1000,キーワード!$F226)</f>
        <v>0</v>
      </c>
      <c r="AK226" s="23">
        <f>SUMIFS(前月ワード!$I$3:$I$1000,前月ワード!$D$3:$D$1000,キーワード!$D226,前月ワード!$E$3:$E$1000,キーワード!$F226)</f>
        <v>0</v>
      </c>
      <c r="AL226" s="23">
        <f>SUMIFS(前々月ワード!$I$3:$I$1000,前々月ワード!$D$3:$D$1000,キーワード!$D226,前々月ワード!$E$3:$E$1000,キーワード!$F226)</f>
        <v>0</v>
      </c>
      <c r="AM226" s="13">
        <f t="shared" si="44"/>
        <v>0</v>
      </c>
      <c r="AN226" s="13">
        <f t="shared" si="44"/>
        <v>0</v>
      </c>
      <c r="AO226" s="13">
        <f t="shared" si="44"/>
        <v>0</v>
      </c>
      <c r="AP226" s="16">
        <f t="shared" si="45"/>
        <v>0</v>
      </c>
      <c r="AQ226" s="16">
        <f t="shared" si="45"/>
        <v>0</v>
      </c>
      <c r="AR226" s="17">
        <f t="shared" si="45"/>
        <v>0</v>
      </c>
    </row>
    <row r="227" spans="3:44" ht="36.65" customHeight="1">
      <c r="C227" s="20">
        <v>222</v>
      </c>
      <c r="D227" s="53">
        <f>現状ワード設定!B224</f>
        <v>0</v>
      </c>
      <c r="E227" s="26" t="str">
        <f>IFERROR(_xlfn.XLOOKUP($D227,現状商品設定!B:B,現状商品設定!C:C,"-"),"-")</f>
        <v>-</v>
      </c>
      <c r="F227" s="56">
        <f>現状ワード設定!G224</f>
        <v>0</v>
      </c>
      <c r="G227" s="60" t="s">
        <v>46</v>
      </c>
      <c r="H227" s="47" t="str">
        <f>IFERROR(_xlfn.XLOOKUP(D227,商品!$D:$D,商品!$H:$H),"")</f>
        <v/>
      </c>
      <c r="I227" s="50" t="str">
        <f>IFERROR(_xlfn.XLOOKUP(D227&amp;F227,現状ワード設定!J:J,現状ワード設定!H:H),"")</f>
        <v/>
      </c>
      <c r="J227" s="47" t="str">
        <f>IFERROR(_xlfn.XLOOKUP(D227&amp;F227,現状ワード設定!J:J,現状ワード設定!I:I),"")</f>
        <v/>
      </c>
      <c r="K227" s="47" t="e">
        <f>IF(AND(T227&gt;=設定!$C$12,W227&gt;=O227),I227*(1+設定!$F$12),IF(AND(T227&gt;=設定!$C$13,W227&lt;O227),I227*(1+設定!$F$13),IF(AND(T227&lt;設定!$C$14,U227&gt;=設定!$E$14),I227*(1+設定!$F$14),IF(AND(T227&lt;設定!$C$15,U227&lt;設定!$E$15),I227*(1+設定!$F$15),"除外"))))</f>
        <v>#VALUE!</v>
      </c>
      <c r="L227" s="58" t="e">
        <f ca="1">IF(消化率!$I$5&lt;1,K227*消化率!$I$5,IF(U227*V227/(K227*消化率!$I$5)&gt;O227,K227*消化率!$I$5,M227))</f>
        <v>#DIV/0!</v>
      </c>
      <c r="M227" s="58" t="e">
        <f t="shared" si="36"/>
        <v>#VALUE!</v>
      </c>
      <c r="N227" s="58" t="e">
        <f ca="1">IF(ROUNDUP(IF(IF(IF(AND(設定!$D$8&lt;=L227,設定!$D$8&lt;J227),設定!$D$8,IF(AND(J227&lt;=L227,J227&lt;設定!$D$8),J227,IF(AND(L227&lt;=J227,J227&lt;設定!$D$8),J227,L227)))=0,設定!$D$8,IF(AND(設定!$D$8&lt;=L227,設定!$D$8&lt;J227),設定!$D$8,IF(AND(J227&lt;=L227,J227&lt;設定!$D$8),J227,IF(AND(L227&lt;=J227,J227&lt;設定!$D$8),J227,L227))))&lt;=H227,H227+1,IF(IF(AND(設定!$D$8&lt;=L227,設定!$D$8&lt;J227),設定!$D$8,IF(AND(J227&lt;=L227,J227&lt;設定!$D$8),J227,IF(AND(L227&lt;=J227,J227&lt;設定!$D$8),J227,L227)))=0,設定!$D$8,IF(AND(設定!$D$8&lt;=L227,設定!$D$8&lt;J227),設定!$D$8,IF(AND(J227&lt;=L227,J227&lt;設定!$D$8),J227,IF(AND(L227&lt;=J227,J227&lt;設定!$D$8),J227,L227))))),0)&gt;40,ROUNDUP(IF(IF(IF(AND(設定!$D$8&lt;=L227,設定!$D$8&lt;J227),設定!$D$8,IF(AND(J227&lt;=L227,J227&lt;設定!$D$8),J227,IF(AND(L227&lt;=J227,J227&lt;設定!$D$8),J227,L227)))=0,設定!$D$8,IF(AND(設定!$D$8&lt;=L227,設定!$D$8&lt;J227),設定!$D$8,IF(AND(J227&lt;=L227,J227&lt;設定!$D$8),J227,IF(AND(L227&lt;=J227,J227&lt;設定!$D$8),J227,L227))))&lt;=H227,H227+1,IF(IF(AND(設定!$D$8&lt;=L227,設定!$D$8&lt;J227),設定!$D$8,IF(AND(J227&lt;=L227,J227&lt;設定!$D$8),J227,IF(AND(L227&lt;=J227,J227&lt;設定!$D$8),J227,L227)))=0,設定!$D$8,IF(AND(設定!$D$8&lt;=L227,設定!$D$8&lt;J227),設定!$D$8,IF(AND(J227&lt;=L227,J227&lt;設定!$D$8),J227,IF(AND(L227&lt;=J227,J227&lt;設定!$D$8),J227,L227))))),0),40)</f>
        <v>#DIV/0!</v>
      </c>
      <c r="O227" s="55">
        <f>IF(G227="標準",設定!$C$4,G227)</f>
        <v>5</v>
      </c>
      <c r="P227" s="45">
        <f t="shared" si="37"/>
        <v>0</v>
      </c>
      <c r="Q227" s="14">
        <f t="shared" si="38"/>
        <v>0</v>
      </c>
      <c r="R227" s="23">
        <f t="shared" si="46"/>
        <v>0</v>
      </c>
      <c r="S227" s="12">
        <f t="shared" si="39"/>
        <v>0</v>
      </c>
      <c r="T227" s="23">
        <f t="shared" si="40"/>
        <v>0</v>
      </c>
      <c r="U227" s="13">
        <f t="shared" si="41"/>
        <v>0</v>
      </c>
      <c r="V227" s="104" t="str">
        <f>INDEX(商品!Q:Q,MATCH(キーワード!D227,商品!D:D,0),1)</f>
        <v>-</v>
      </c>
      <c r="W227" s="15">
        <f t="shared" si="42"/>
        <v>0</v>
      </c>
      <c r="X227" s="22">
        <f>SUMIFS(当月ワード!$J$3:$J$1000,当月ワード!$D$3:$D$1000,キーワード!$D227,当月ワード!$E$3:$E$1000,キーワード!$F227)</f>
        <v>0</v>
      </c>
      <c r="Y227" s="23">
        <f>SUMIFS(前月ワード!$J$3:$J$1000,前月ワード!$D$3:$D$1000,キーワード!$D227,前月ワード!$E$3:$E$1000,キーワード!$F227)</f>
        <v>0</v>
      </c>
      <c r="Z227" s="23">
        <f>SUMIFS(前々月ワード!$J$3:$J$1000,前々月ワード!$D$3:$D$1000,キーワード!$D227,前々月ワード!$E$3:$E$1000,キーワード!$F227)</f>
        <v>0</v>
      </c>
      <c r="AA227" s="22">
        <f>SUMIFS(当月ワード!$W$3:$W$1000,当月ワード!$D$3:$D$1000,キーワード!$D227,当月ワード!$E$3:$E$1000,キーワード!$F227)</f>
        <v>0</v>
      </c>
      <c r="AB227" s="23">
        <f>SUMIFS(前月ワード!$W$3:$W$1000,前月ワード!$D$3:$D$1000,キーワード!$D227,前月ワード!$E$3:$E$1000,キーワード!$F227)</f>
        <v>0</v>
      </c>
      <c r="AC227" s="23">
        <f>SUMIFS(前々月ワード!$W$3:$W$1000,前々月ワード!$D$3:$D$1000,キーワード!$D227,前々月ワード!$E$3:$E$1000,キーワード!$F227)</f>
        <v>0</v>
      </c>
      <c r="AD227" s="23">
        <f t="shared" si="43"/>
        <v>0</v>
      </c>
      <c r="AE227" s="23">
        <f t="shared" si="43"/>
        <v>0</v>
      </c>
      <c r="AF227" s="23">
        <f t="shared" si="43"/>
        <v>0</v>
      </c>
      <c r="AG227" s="22">
        <f>SUMIFS(当月ワード!$X$3:$X$1000,当月ワード!$D$3:$D$1000,キーワード!$D227,当月ワード!$E$3:$E$1000,キーワード!$F227)</f>
        <v>0</v>
      </c>
      <c r="AH227" s="23">
        <f>SUMIFS(前月ワード!$X$3:$X$1000,前月ワード!$D$3:$D$1000,キーワード!$D227,前月ワード!$E$3:$E$1000,キーワード!$F227)</f>
        <v>0</v>
      </c>
      <c r="AI227" s="23">
        <f>SUMIFS(前々月ワード!$X$3:$X$1000,前々月ワード!$D$3:$D$1000,キーワード!$D227,前々月ワード!$E$3:$E$1000,キーワード!$F227)</f>
        <v>0</v>
      </c>
      <c r="AJ227" s="22">
        <f>SUMIFS(当月ワード!$I$3:$I$1000,当月ワード!$D$3:$D$1000,キーワード!$D227,当月ワード!$E$3:$E$1000,キーワード!$F227)</f>
        <v>0</v>
      </c>
      <c r="AK227" s="23">
        <f>SUMIFS(前月ワード!$I$3:$I$1000,前月ワード!$D$3:$D$1000,キーワード!$D227,前月ワード!$E$3:$E$1000,キーワード!$F227)</f>
        <v>0</v>
      </c>
      <c r="AL227" s="23">
        <f>SUMIFS(前々月ワード!$I$3:$I$1000,前々月ワード!$D$3:$D$1000,キーワード!$D227,前々月ワード!$E$3:$E$1000,キーワード!$F227)</f>
        <v>0</v>
      </c>
      <c r="AM227" s="13">
        <f t="shared" si="44"/>
        <v>0</v>
      </c>
      <c r="AN227" s="13">
        <f t="shared" si="44"/>
        <v>0</v>
      </c>
      <c r="AO227" s="13">
        <f t="shared" si="44"/>
        <v>0</v>
      </c>
      <c r="AP227" s="16">
        <f t="shared" si="45"/>
        <v>0</v>
      </c>
      <c r="AQ227" s="16">
        <f t="shared" si="45"/>
        <v>0</v>
      </c>
      <c r="AR227" s="17">
        <f t="shared" si="45"/>
        <v>0</v>
      </c>
    </row>
    <row r="228" spans="3:44" ht="36.65" customHeight="1">
      <c r="C228" s="20">
        <v>223</v>
      </c>
      <c r="D228" s="53">
        <f>現状ワード設定!B225</f>
        <v>0</v>
      </c>
      <c r="E228" s="26" t="str">
        <f>IFERROR(_xlfn.XLOOKUP($D228,現状商品設定!B:B,現状商品設定!C:C,"-"),"-")</f>
        <v>-</v>
      </c>
      <c r="F228" s="56">
        <f>現状ワード設定!G225</f>
        <v>0</v>
      </c>
      <c r="G228" s="60" t="s">
        <v>46</v>
      </c>
      <c r="H228" s="47" t="str">
        <f>IFERROR(_xlfn.XLOOKUP(D228,商品!$D:$D,商品!$H:$H),"")</f>
        <v/>
      </c>
      <c r="I228" s="50" t="str">
        <f>IFERROR(_xlfn.XLOOKUP(D228&amp;F228,現状ワード設定!J:J,現状ワード設定!H:H),"")</f>
        <v/>
      </c>
      <c r="J228" s="47" t="str">
        <f>IFERROR(_xlfn.XLOOKUP(D228&amp;F228,現状ワード設定!J:J,現状ワード設定!I:I),"")</f>
        <v/>
      </c>
      <c r="K228" s="47" t="e">
        <f>IF(AND(T228&gt;=設定!$C$12,W228&gt;=O228),I228*(1+設定!$F$12),IF(AND(T228&gt;=設定!$C$13,W228&lt;O228),I228*(1+設定!$F$13),IF(AND(T228&lt;設定!$C$14,U228&gt;=設定!$E$14),I228*(1+設定!$F$14),IF(AND(T228&lt;設定!$C$15,U228&lt;設定!$E$15),I228*(1+設定!$F$15),"除外"))))</f>
        <v>#VALUE!</v>
      </c>
      <c r="L228" s="58" t="e">
        <f ca="1">IF(消化率!$I$5&lt;1,K228*消化率!$I$5,IF(U228*V228/(K228*消化率!$I$5)&gt;O228,K228*消化率!$I$5,M228))</f>
        <v>#DIV/0!</v>
      </c>
      <c r="M228" s="58" t="e">
        <f t="shared" si="36"/>
        <v>#VALUE!</v>
      </c>
      <c r="N228" s="58" t="e">
        <f ca="1">IF(ROUNDUP(IF(IF(IF(AND(設定!$D$8&lt;=L228,設定!$D$8&lt;J228),設定!$D$8,IF(AND(J228&lt;=L228,J228&lt;設定!$D$8),J228,IF(AND(L228&lt;=J228,J228&lt;設定!$D$8),J228,L228)))=0,設定!$D$8,IF(AND(設定!$D$8&lt;=L228,設定!$D$8&lt;J228),設定!$D$8,IF(AND(J228&lt;=L228,J228&lt;設定!$D$8),J228,IF(AND(L228&lt;=J228,J228&lt;設定!$D$8),J228,L228))))&lt;=H228,H228+1,IF(IF(AND(設定!$D$8&lt;=L228,設定!$D$8&lt;J228),設定!$D$8,IF(AND(J228&lt;=L228,J228&lt;設定!$D$8),J228,IF(AND(L228&lt;=J228,J228&lt;設定!$D$8),J228,L228)))=0,設定!$D$8,IF(AND(設定!$D$8&lt;=L228,設定!$D$8&lt;J228),設定!$D$8,IF(AND(J228&lt;=L228,J228&lt;設定!$D$8),J228,IF(AND(L228&lt;=J228,J228&lt;設定!$D$8),J228,L228))))),0)&gt;40,ROUNDUP(IF(IF(IF(AND(設定!$D$8&lt;=L228,設定!$D$8&lt;J228),設定!$D$8,IF(AND(J228&lt;=L228,J228&lt;設定!$D$8),J228,IF(AND(L228&lt;=J228,J228&lt;設定!$D$8),J228,L228)))=0,設定!$D$8,IF(AND(設定!$D$8&lt;=L228,設定!$D$8&lt;J228),設定!$D$8,IF(AND(J228&lt;=L228,J228&lt;設定!$D$8),J228,IF(AND(L228&lt;=J228,J228&lt;設定!$D$8),J228,L228))))&lt;=H228,H228+1,IF(IF(AND(設定!$D$8&lt;=L228,設定!$D$8&lt;J228),設定!$D$8,IF(AND(J228&lt;=L228,J228&lt;設定!$D$8),J228,IF(AND(L228&lt;=J228,J228&lt;設定!$D$8),J228,L228)))=0,設定!$D$8,IF(AND(設定!$D$8&lt;=L228,設定!$D$8&lt;J228),設定!$D$8,IF(AND(J228&lt;=L228,J228&lt;設定!$D$8),J228,IF(AND(L228&lt;=J228,J228&lt;設定!$D$8),J228,L228))))),0),40)</f>
        <v>#DIV/0!</v>
      </c>
      <c r="O228" s="55">
        <f>IF(G228="標準",設定!$C$4,G228)</f>
        <v>5</v>
      </c>
      <c r="P228" s="45">
        <f t="shared" si="37"/>
        <v>0</v>
      </c>
      <c r="Q228" s="14">
        <f t="shared" si="38"/>
        <v>0</v>
      </c>
      <c r="R228" s="23">
        <f t="shared" si="46"/>
        <v>0</v>
      </c>
      <c r="S228" s="12">
        <f t="shared" si="39"/>
        <v>0</v>
      </c>
      <c r="T228" s="23">
        <f t="shared" si="40"/>
        <v>0</v>
      </c>
      <c r="U228" s="13">
        <f t="shared" si="41"/>
        <v>0</v>
      </c>
      <c r="V228" s="104" t="str">
        <f>INDEX(商品!Q:Q,MATCH(キーワード!D228,商品!D:D,0),1)</f>
        <v>-</v>
      </c>
      <c r="W228" s="15">
        <f t="shared" si="42"/>
        <v>0</v>
      </c>
      <c r="X228" s="22">
        <f>SUMIFS(当月ワード!$J$3:$J$1000,当月ワード!$D$3:$D$1000,キーワード!$D228,当月ワード!$E$3:$E$1000,キーワード!$F228)</f>
        <v>0</v>
      </c>
      <c r="Y228" s="23">
        <f>SUMIFS(前月ワード!$J$3:$J$1000,前月ワード!$D$3:$D$1000,キーワード!$D228,前月ワード!$E$3:$E$1000,キーワード!$F228)</f>
        <v>0</v>
      </c>
      <c r="Z228" s="23">
        <f>SUMIFS(前々月ワード!$J$3:$J$1000,前々月ワード!$D$3:$D$1000,キーワード!$D228,前々月ワード!$E$3:$E$1000,キーワード!$F228)</f>
        <v>0</v>
      </c>
      <c r="AA228" s="22">
        <f>SUMIFS(当月ワード!$W$3:$W$1000,当月ワード!$D$3:$D$1000,キーワード!$D228,当月ワード!$E$3:$E$1000,キーワード!$F228)</f>
        <v>0</v>
      </c>
      <c r="AB228" s="23">
        <f>SUMIFS(前月ワード!$W$3:$W$1000,前月ワード!$D$3:$D$1000,キーワード!$D228,前月ワード!$E$3:$E$1000,キーワード!$F228)</f>
        <v>0</v>
      </c>
      <c r="AC228" s="23">
        <f>SUMIFS(前々月ワード!$W$3:$W$1000,前々月ワード!$D$3:$D$1000,キーワード!$D228,前々月ワード!$E$3:$E$1000,キーワード!$F228)</f>
        <v>0</v>
      </c>
      <c r="AD228" s="23">
        <f t="shared" si="43"/>
        <v>0</v>
      </c>
      <c r="AE228" s="23">
        <f t="shared" si="43"/>
        <v>0</v>
      </c>
      <c r="AF228" s="23">
        <f t="shared" si="43"/>
        <v>0</v>
      </c>
      <c r="AG228" s="22">
        <f>SUMIFS(当月ワード!$X$3:$X$1000,当月ワード!$D$3:$D$1000,キーワード!$D228,当月ワード!$E$3:$E$1000,キーワード!$F228)</f>
        <v>0</v>
      </c>
      <c r="AH228" s="23">
        <f>SUMIFS(前月ワード!$X$3:$X$1000,前月ワード!$D$3:$D$1000,キーワード!$D228,前月ワード!$E$3:$E$1000,キーワード!$F228)</f>
        <v>0</v>
      </c>
      <c r="AI228" s="23">
        <f>SUMIFS(前々月ワード!$X$3:$X$1000,前々月ワード!$D$3:$D$1000,キーワード!$D228,前々月ワード!$E$3:$E$1000,キーワード!$F228)</f>
        <v>0</v>
      </c>
      <c r="AJ228" s="22">
        <f>SUMIFS(当月ワード!$I$3:$I$1000,当月ワード!$D$3:$D$1000,キーワード!$D228,当月ワード!$E$3:$E$1000,キーワード!$F228)</f>
        <v>0</v>
      </c>
      <c r="AK228" s="23">
        <f>SUMIFS(前月ワード!$I$3:$I$1000,前月ワード!$D$3:$D$1000,キーワード!$D228,前月ワード!$E$3:$E$1000,キーワード!$F228)</f>
        <v>0</v>
      </c>
      <c r="AL228" s="23">
        <f>SUMIFS(前々月ワード!$I$3:$I$1000,前々月ワード!$D$3:$D$1000,キーワード!$D228,前々月ワード!$E$3:$E$1000,キーワード!$F228)</f>
        <v>0</v>
      </c>
      <c r="AM228" s="13">
        <f t="shared" si="44"/>
        <v>0</v>
      </c>
      <c r="AN228" s="13">
        <f t="shared" si="44"/>
        <v>0</v>
      </c>
      <c r="AO228" s="13">
        <f t="shared" si="44"/>
        <v>0</v>
      </c>
      <c r="AP228" s="16">
        <f t="shared" si="45"/>
        <v>0</v>
      </c>
      <c r="AQ228" s="16">
        <f t="shared" si="45"/>
        <v>0</v>
      </c>
      <c r="AR228" s="17">
        <f t="shared" si="45"/>
        <v>0</v>
      </c>
    </row>
    <row r="229" spans="3:44" ht="36.65" customHeight="1">
      <c r="C229" s="20">
        <v>224</v>
      </c>
      <c r="D229" s="53">
        <f>現状ワード設定!B226</f>
        <v>0</v>
      </c>
      <c r="E229" s="26" t="str">
        <f>IFERROR(_xlfn.XLOOKUP($D229,現状商品設定!B:B,現状商品設定!C:C,"-"),"-")</f>
        <v>-</v>
      </c>
      <c r="F229" s="56">
        <f>現状ワード設定!G226</f>
        <v>0</v>
      </c>
      <c r="G229" s="60" t="s">
        <v>46</v>
      </c>
      <c r="H229" s="47" t="str">
        <f>IFERROR(_xlfn.XLOOKUP(D229,商品!$D:$D,商品!$H:$H),"")</f>
        <v/>
      </c>
      <c r="I229" s="50" t="str">
        <f>IFERROR(_xlfn.XLOOKUP(D229&amp;F229,現状ワード設定!J:J,現状ワード設定!H:H),"")</f>
        <v/>
      </c>
      <c r="J229" s="47" t="str">
        <f>IFERROR(_xlfn.XLOOKUP(D229&amp;F229,現状ワード設定!J:J,現状ワード設定!I:I),"")</f>
        <v/>
      </c>
      <c r="K229" s="47" t="e">
        <f>IF(AND(T229&gt;=設定!$C$12,W229&gt;=O229),I229*(1+設定!$F$12),IF(AND(T229&gt;=設定!$C$13,W229&lt;O229),I229*(1+設定!$F$13),IF(AND(T229&lt;設定!$C$14,U229&gt;=設定!$E$14),I229*(1+設定!$F$14),IF(AND(T229&lt;設定!$C$15,U229&lt;設定!$E$15),I229*(1+設定!$F$15),"除外"))))</f>
        <v>#VALUE!</v>
      </c>
      <c r="L229" s="58" t="e">
        <f ca="1">IF(消化率!$I$5&lt;1,K229*消化率!$I$5,IF(U229*V229/(K229*消化率!$I$5)&gt;O229,K229*消化率!$I$5,M229))</f>
        <v>#DIV/0!</v>
      </c>
      <c r="M229" s="58" t="e">
        <f t="shared" si="36"/>
        <v>#VALUE!</v>
      </c>
      <c r="N229" s="58" t="e">
        <f ca="1">IF(ROUNDUP(IF(IF(IF(AND(設定!$D$8&lt;=L229,設定!$D$8&lt;J229),設定!$D$8,IF(AND(J229&lt;=L229,J229&lt;設定!$D$8),J229,IF(AND(L229&lt;=J229,J229&lt;設定!$D$8),J229,L229)))=0,設定!$D$8,IF(AND(設定!$D$8&lt;=L229,設定!$D$8&lt;J229),設定!$D$8,IF(AND(J229&lt;=L229,J229&lt;設定!$D$8),J229,IF(AND(L229&lt;=J229,J229&lt;設定!$D$8),J229,L229))))&lt;=H229,H229+1,IF(IF(AND(設定!$D$8&lt;=L229,設定!$D$8&lt;J229),設定!$D$8,IF(AND(J229&lt;=L229,J229&lt;設定!$D$8),J229,IF(AND(L229&lt;=J229,J229&lt;設定!$D$8),J229,L229)))=0,設定!$D$8,IF(AND(設定!$D$8&lt;=L229,設定!$D$8&lt;J229),設定!$D$8,IF(AND(J229&lt;=L229,J229&lt;設定!$D$8),J229,IF(AND(L229&lt;=J229,J229&lt;設定!$D$8),J229,L229))))),0)&gt;40,ROUNDUP(IF(IF(IF(AND(設定!$D$8&lt;=L229,設定!$D$8&lt;J229),設定!$D$8,IF(AND(J229&lt;=L229,J229&lt;設定!$D$8),J229,IF(AND(L229&lt;=J229,J229&lt;設定!$D$8),J229,L229)))=0,設定!$D$8,IF(AND(設定!$D$8&lt;=L229,設定!$D$8&lt;J229),設定!$D$8,IF(AND(J229&lt;=L229,J229&lt;設定!$D$8),J229,IF(AND(L229&lt;=J229,J229&lt;設定!$D$8),J229,L229))))&lt;=H229,H229+1,IF(IF(AND(設定!$D$8&lt;=L229,設定!$D$8&lt;J229),設定!$D$8,IF(AND(J229&lt;=L229,J229&lt;設定!$D$8),J229,IF(AND(L229&lt;=J229,J229&lt;設定!$D$8),J229,L229)))=0,設定!$D$8,IF(AND(設定!$D$8&lt;=L229,設定!$D$8&lt;J229),設定!$D$8,IF(AND(J229&lt;=L229,J229&lt;設定!$D$8),J229,IF(AND(L229&lt;=J229,J229&lt;設定!$D$8),J229,L229))))),0),40)</f>
        <v>#DIV/0!</v>
      </c>
      <c r="O229" s="55">
        <f>IF(G229="標準",設定!$C$4,G229)</f>
        <v>5</v>
      </c>
      <c r="P229" s="45">
        <f t="shared" si="37"/>
        <v>0</v>
      </c>
      <c r="Q229" s="14">
        <f t="shared" si="38"/>
        <v>0</v>
      </c>
      <c r="R229" s="23">
        <f t="shared" si="46"/>
        <v>0</v>
      </c>
      <c r="S229" s="12">
        <f t="shared" si="39"/>
        <v>0</v>
      </c>
      <c r="T229" s="23">
        <f t="shared" si="40"/>
        <v>0</v>
      </c>
      <c r="U229" s="13">
        <f t="shared" si="41"/>
        <v>0</v>
      </c>
      <c r="V229" s="104" t="str">
        <f>INDEX(商品!Q:Q,MATCH(キーワード!D229,商品!D:D,0),1)</f>
        <v>-</v>
      </c>
      <c r="W229" s="15">
        <f t="shared" si="42"/>
        <v>0</v>
      </c>
      <c r="X229" s="22">
        <f>SUMIFS(当月ワード!$J$3:$J$1000,当月ワード!$D$3:$D$1000,キーワード!$D229,当月ワード!$E$3:$E$1000,キーワード!$F229)</f>
        <v>0</v>
      </c>
      <c r="Y229" s="23">
        <f>SUMIFS(前月ワード!$J$3:$J$1000,前月ワード!$D$3:$D$1000,キーワード!$D229,前月ワード!$E$3:$E$1000,キーワード!$F229)</f>
        <v>0</v>
      </c>
      <c r="Z229" s="23">
        <f>SUMIFS(前々月ワード!$J$3:$J$1000,前々月ワード!$D$3:$D$1000,キーワード!$D229,前々月ワード!$E$3:$E$1000,キーワード!$F229)</f>
        <v>0</v>
      </c>
      <c r="AA229" s="22">
        <f>SUMIFS(当月ワード!$W$3:$W$1000,当月ワード!$D$3:$D$1000,キーワード!$D229,当月ワード!$E$3:$E$1000,キーワード!$F229)</f>
        <v>0</v>
      </c>
      <c r="AB229" s="23">
        <f>SUMIFS(前月ワード!$W$3:$W$1000,前月ワード!$D$3:$D$1000,キーワード!$D229,前月ワード!$E$3:$E$1000,キーワード!$F229)</f>
        <v>0</v>
      </c>
      <c r="AC229" s="23">
        <f>SUMIFS(前々月ワード!$W$3:$W$1000,前々月ワード!$D$3:$D$1000,キーワード!$D229,前々月ワード!$E$3:$E$1000,キーワード!$F229)</f>
        <v>0</v>
      </c>
      <c r="AD229" s="23">
        <f t="shared" si="43"/>
        <v>0</v>
      </c>
      <c r="AE229" s="23">
        <f t="shared" si="43"/>
        <v>0</v>
      </c>
      <c r="AF229" s="23">
        <f t="shared" si="43"/>
        <v>0</v>
      </c>
      <c r="AG229" s="22">
        <f>SUMIFS(当月ワード!$X$3:$X$1000,当月ワード!$D$3:$D$1000,キーワード!$D229,当月ワード!$E$3:$E$1000,キーワード!$F229)</f>
        <v>0</v>
      </c>
      <c r="AH229" s="23">
        <f>SUMIFS(前月ワード!$X$3:$X$1000,前月ワード!$D$3:$D$1000,キーワード!$D229,前月ワード!$E$3:$E$1000,キーワード!$F229)</f>
        <v>0</v>
      </c>
      <c r="AI229" s="23">
        <f>SUMIFS(前々月ワード!$X$3:$X$1000,前々月ワード!$D$3:$D$1000,キーワード!$D229,前々月ワード!$E$3:$E$1000,キーワード!$F229)</f>
        <v>0</v>
      </c>
      <c r="AJ229" s="22">
        <f>SUMIFS(当月ワード!$I$3:$I$1000,当月ワード!$D$3:$D$1000,キーワード!$D229,当月ワード!$E$3:$E$1000,キーワード!$F229)</f>
        <v>0</v>
      </c>
      <c r="AK229" s="23">
        <f>SUMIFS(前月ワード!$I$3:$I$1000,前月ワード!$D$3:$D$1000,キーワード!$D229,前月ワード!$E$3:$E$1000,キーワード!$F229)</f>
        <v>0</v>
      </c>
      <c r="AL229" s="23">
        <f>SUMIFS(前々月ワード!$I$3:$I$1000,前々月ワード!$D$3:$D$1000,キーワード!$D229,前々月ワード!$E$3:$E$1000,キーワード!$F229)</f>
        <v>0</v>
      </c>
      <c r="AM229" s="13">
        <f t="shared" si="44"/>
        <v>0</v>
      </c>
      <c r="AN229" s="13">
        <f t="shared" si="44"/>
        <v>0</v>
      </c>
      <c r="AO229" s="13">
        <f t="shared" si="44"/>
        <v>0</v>
      </c>
      <c r="AP229" s="16">
        <f t="shared" si="45"/>
        <v>0</v>
      </c>
      <c r="AQ229" s="16">
        <f t="shared" si="45"/>
        <v>0</v>
      </c>
      <c r="AR229" s="17">
        <f t="shared" si="45"/>
        <v>0</v>
      </c>
    </row>
    <row r="230" spans="3:44" ht="36.65" customHeight="1">
      <c r="C230" s="20">
        <v>225</v>
      </c>
      <c r="D230" s="53">
        <f>現状ワード設定!B227</f>
        <v>0</v>
      </c>
      <c r="E230" s="26" t="str">
        <f>IFERROR(_xlfn.XLOOKUP($D230,現状商品設定!B:B,現状商品設定!C:C,"-"),"-")</f>
        <v>-</v>
      </c>
      <c r="F230" s="56">
        <f>現状ワード設定!G227</f>
        <v>0</v>
      </c>
      <c r="G230" s="60" t="s">
        <v>46</v>
      </c>
      <c r="H230" s="47" t="str">
        <f>IFERROR(_xlfn.XLOOKUP(D230,商品!$D:$D,商品!$H:$H),"")</f>
        <v/>
      </c>
      <c r="I230" s="50" t="str">
        <f>IFERROR(_xlfn.XLOOKUP(D230&amp;F230,現状ワード設定!J:J,現状ワード設定!H:H),"")</f>
        <v/>
      </c>
      <c r="J230" s="47" t="str">
        <f>IFERROR(_xlfn.XLOOKUP(D230&amp;F230,現状ワード設定!J:J,現状ワード設定!I:I),"")</f>
        <v/>
      </c>
      <c r="K230" s="47" t="e">
        <f>IF(AND(T230&gt;=設定!$C$12,W230&gt;=O230),I230*(1+設定!$F$12),IF(AND(T230&gt;=設定!$C$13,W230&lt;O230),I230*(1+設定!$F$13),IF(AND(T230&lt;設定!$C$14,U230&gt;=設定!$E$14),I230*(1+設定!$F$14),IF(AND(T230&lt;設定!$C$15,U230&lt;設定!$E$15),I230*(1+設定!$F$15),"除外"))))</f>
        <v>#VALUE!</v>
      </c>
      <c r="L230" s="58" t="e">
        <f ca="1">IF(消化率!$I$5&lt;1,K230*消化率!$I$5,IF(U230*V230/(K230*消化率!$I$5)&gt;O230,K230*消化率!$I$5,M230))</f>
        <v>#DIV/0!</v>
      </c>
      <c r="M230" s="58" t="e">
        <f t="shared" si="36"/>
        <v>#VALUE!</v>
      </c>
      <c r="N230" s="58" t="e">
        <f ca="1">IF(ROUNDUP(IF(IF(IF(AND(設定!$D$8&lt;=L230,設定!$D$8&lt;J230),設定!$D$8,IF(AND(J230&lt;=L230,J230&lt;設定!$D$8),J230,IF(AND(L230&lt;=J230,J230&lt;設定!$D$8),J230,L230)))=0,設定!$D$8,IF(AND(設定!$D$8&lt;=L230,設定!$D$8&lt;J230),設定!$D$8,IF(AND(J230&lt;=L230,J230&lt;設定!$D$8),J230,IF(AND(L230&lt;=J230,J230&lt;設定!$D$8),J230,L230))))&lt;=H230,H230+1,IF(IF(AND(設定!$D$8&lt;=L230,設定!$D$8&lt;J230),設定!$D$8,IF(AND(J230&lt;=L230,J230&lt;設定!$D$8),J230,IF(AND(L230&lt;=J230,J230&lt;設定!$D$8),J230,L230)))=0,設定!$D$8,IF(AND(設定!$D$8&lt;=L230,設定!$D$8&lt;J230),設定!$D$8,IF(AND(J230&lt;=L230,J230&lt;設定!$D$8),J230,IF(AND(L230&lt;=J230,J230&lt;設定!$D$8),J230,L230))))),0)&gt;40,ROUNDUP(IF(IF(IF(AND(設定!$D$8&lt;=L230,設定!$D$8&lt;J230),設定!$D$8,IF(AND(J230&lt;=L230,J230&lt;設定!$D$8),J230,IF(AND(L230&lt;=J230,J230&lt;設定!$D$8),J230,L230)))=0,設定!$D$8,IF(AND(設定!$D$8&lt;=L230,設定!$D$8&lt;J230),設定!$D$8,IF(AND(J230&lt;=L230,J230&lt;設定!$D$8),J230,IF(AND(L230&lt;=J230,J230&lt;設定!$D$8),J230,L230))))&lt;=H230,H230+1,IF(IF(AND(設定!$D$8&lt;=L230,設定!$D$8&lt;J230),設定!$D$8,IF(AND(J230&lt;=L230,J230&lt;設定!$D$8),J230,IF(AND(L230&lt;=J230,J230&lt;設定!$D$8),J230,L230)))=0,設定!$D$8,IF(AND(設定!$D$8&lt;=L230,設定!$D$8&lt;J230),設定!$D$8,IF(AND(J230&lt;=L230,J230&lt;設定!$D$8),J230,IF(AND(L230&lt;=J230,J230&lt;設定!$D$8),J230,L230))))),0),40)</f>
        <v>#DIV/0!</v>
      </c>
      <c r="O230" s="55">
        <f>IF(G230="標準",設定!$C$4,G230)</f>
        <v>5</v>
      </c>
      <c r="P230" s="45">
        <f t="shared" si="37"/>
        <v>0</v>
      </c>
      <c r="Q230" s="14">
        <f t="shared" si="38"/>
        <v>0</v>
      </c>
      <c r="R230" s="23">
        <f t="shared" si="46"/>
        <v>0</v>
      </c>
      <c r="S230" s="12">
        <f t="shared" si="39"/>
        <v>0</v>
      </c>
      <c r="T230" s="23">
        <f t="shared" si="40"/>
        <v>0</v>
      </c>
      <c r="U230" s="13">
        <f t="shared" si="41"/>
        <v>0</v>
      </c>
      <c r="V230" s="104" t="str">
        <f>INDEX(商品!Q:Q,MATCH(キーワード!D230,商品!D:D,0),1)</f>
        <v>-</v>
      </c>
      <c r="W230" s="15">
        <f t="shared" si="42"/>
        <v>0</v>
      </c>
      <c r="X230" s="22">
        <f>SUMIFS(当月ワード!$J$3:$J$1000,当月ワード!$D$3:$D$1000,キーワード!$D230,当月ワード!$E$3:$E$1000,キーワード!$F230)</f>
        <v>0</v>
      </c>
      <c r="Y230" s="23">
        <f>SUMIFS(前月ワード!$J$3:$J$1000,前月ワード!$D$3:$D$1000,キーワード!$D230,前月ワード!$E$3:$E$1000,キーワード!$F230)</f>
        <v>0</v>
      </c>
      <c r="Z230" s="23">
        <f>SUMIFS(前々月ワード!$J$3:$J$1000,前々月ワード!$D$3:$D$1000,キーワード!$D230,前々月ワード!$E$3:$E$1000,キーワード!$F230)</f>
        <v>0</v>
      </c>
      <c r="AA230" s="22">
        <f>SUMIFS(当月ワード!$W$3:$W$1000,当月ワード!$D$3:$D$1000,キーワード!$D230,当月ワード!$E$3:$E$1000,キーワード!$F230)</f>
        <v>0</v>
      </c>
      <c r="AB230" s="23">
        <f>SUMIFS(前月ワード!$W$3:$W$1000,前月ワード!$D$3:$D$1000,キーワード!$D230,前月ワード!$E$3:$E$1000,キーワード!$F230)</f>
        <v>0</v>
      </c>
      <c r="AC230" s="23">
        <f>SUMIFS(前々月ワード!$W$3:$W$1000,前々月ワード!$D$3:$D$1000,キーワード!$D230,前々月ワード!$E$3:$E$1000,キーワード!$F230)</f>
        <v>0</v>
      </c>
      <c r="AD230" s="23">
        <f t="shared" si="43"/>
        <v>0</v>
      </c>
      <c r="AE230" s="23">
        <f t="shared" si="43"/>
        <v>0</v>
      </c>
      <c r="AF230" s="23">
        <f t="shared" si="43"/>
        <v>0</v>
      </c>
      <c r="AG230" s="22">
        <f>SUMIFS(当月ワード!$X$3:$X$1000,当月ワード!$D$3:$D$1000,キーワード!$D230,当月ワード!$E$3:$E$1000,キーワード!$F230)</f>
        <v>0</v>
      </c>
      <c r="AH230" s="23">
        <f>SUMIFS(前月ワード!$X$3:$X$1000,前月ワード!$D$3:$D$1000,キーワード!$D230,前月ワード!$E$3:$E$1000,キーワード!$F230)</f>
        <v>0</v>
      </c>
      <c r="AI230" s="23">
        <f>SUMIFS(前々月ワード!$X$3:$X$1000,前々月ワード!$D$3:$D$1000,キーワード!$D230,前々月ワード!$E$3:$E$1000,キーワード!$F230)</f>
        <v>0</v>
      </c>
      <c r="AJ230" s="22">
        <f>SUMIFS(当月ワード!$I$3:$I$1000,当月ワード!$D$3:$D$1000,キーワード!$D230,当月ワード!$E$3:$E$1000,キーワード!$F230)</f>
        <v>0</v>
      </c>
      <c r="AK230" s="23">
        <f>SUMIFS(前月ワード!$I$3:$I$1000,前月ワード!$D$3:$D$1000,キーワード!$D230,前月ワード!$E$3:$E$1000,キーワード!$F230)</f>
        <v>0</v>
      </c>
      <c r="AL230" s="23">
        <f>SUMIFS(前々月ワード!$I$3:$I$1000,前々月ワード!$D$3:$D$1000,キーワード!$D230,前々月ワード!$E$3:$E$1000,キーワード!$F230)</f>
        <v>0</v>
      </c>
      <c r="AM230" s="13">
        <f t="shared" si="44"/>
        <v>0</v>
      </c>
      <c r="AN230" s="13">
        <f t="shared" si="44"/>
        <v>0</v>
      </c>
      <c r="AO230" s="13">
        <f t="shared" si="44"/>
        <v>0</v>
      </c>
      <c r="AP230" s="16">
        <f t="shared" si="45"/>
        <v>0</v>
      </c>
      <c r="AQ230" s="16">
        <f t="shared" si="45"/>
        <v>0</v>
      </c>
      <c r="AR230" s="17">
        <f t="shared" si="45"/>
        <v>0</v>
      </c>
    </row>
    <row r="231" spans="3:44" ht="36.65" customHeight="1">
      <c r="C231" s="20">
        <v>226</v>
      </c>
      <c r="D231" s="53">
        <f>現状ワード設定!B228</f>
        <v>0</v>
      </c>
      <c r="E231" s="26" t="str">
        <f>IFERROR(_xlfn.XLOOKUP($D231,現状商品設定!B:B,現状商品設定!C:C,"-"),"-")</f>
        <v>-</v>
      </c>
      <c r="F231" s="56">
        <f>現状ワード設定!G228</f>
        <v>0</v>
      </c>
      <c r="G231" s="60" t="s">
        <v>46</v>
      </c>
      <c r="H231" s="47" t="str">
        <f>IFERROR(_xlfn.XLOOKUP(D231,商品!$D:$D,商品!$H:$H),"")</f>
        <v/>
      </c>
      <c r="I231" s="50" t="str">
        <f>IFERROR(_xlfn.XLOOKUP(D231&amp;F231,現状ワード設定!J:J,現状ワード設定!H:H),"")</f>
        <v/>
      </c>
      <c r="J231" s="47" t="str">
        <f>IFERROR(_xlfn.XLOOKUP(D231&amp;F231,現状ワード設定!J:J,現状ワード設定!I:I),"")</f>
        <v/>
      </c>
      <c r="K231" s="47" t="e">
        <f>IF(AND(T231&gt;=設定!$C$12,W231&gt;=O231),I231*(1+設定!$F$12),IF(AND(T231&gt;=設定!$C$13,W231&lt;O231),I231*(1+設定!$F$13),IF(AND(T231&lt;設定!$C$14,U231&gt;=設定!$E$14),I231*(1+設定!$F$14),IF(AND(T231&lt;設定!$C$15,U231&lt;設定!$E$15),I231*(1+設定!$F$15),"除外"))))</f>
        <v>#VALUE!</v>
      </c>
      <c r="L231" s="58" t="e">
        <f ca="1">IF(消化率!$I$5&lt;1,K231*消化率!$I$5,IF(U231*V231/(K231*消化率!$I$5)&gt;O231,K231*消化率!$I$5,M231))</f>
        <v>#DIV/0!</v>
      </c>
      <c r="M231" s="58" t="e">
        <f t="shared" si="36"/>
        <v>#VALUE!</v>
      </c>
      <c r="N231" s="58" t="e">
        <f ca="1">IF(ROUNDUP(IF(IF(IF(AND(設定!$D$8&lt;=L231,設定!$D$8&lt;J231),設定!$D$8,IF(AND(J231&lt;=L231,J231&lt;設定!$D$8),J231,IF(AND(L231&lt;=J231,J231&lt;設定!$D$8),J231,L231)))=0,設定!$D$8,IF(AND(設定!$D$8&lt;=L231,設定!$D$8&lt;J231),設定!$D$8,IF(AND(J231&lt;=L231,J231&lt;設定!$D$8),J231,IF(AND(L231&lt;=J231,J231&lt;設定!$D$8),J231,L231))))&lt;=H231,H231+1,IF(IF(AND(設定!$D$8&lt;=L231,設定!$D$8&lt;J231),設定!$D$8,IF(AND(J231&lt;=L231,J231&lt;設定!$D$8),J231,IF(AND(L231&lt;=J231,J231&lt;設定!$D$8),J231,L231)))=0,設定!$D$8,IF(AND(設定!$D$8&lt;=L231,設定!$D$8&lt;J231),設定!$D$8,IF(AND(J231&lt;=L231,J231&lt;設定!$D$8),J231,IF(AND(L231&lt;=J231,J231&lt;設定!$D$8),J231,L231))))),0)&gt;40,ROUNDUP(IF(IF(IF(AND(設定!$D$8&lt;=L231,設定!$D$8&lt;J231),設定!$D$8,IF(AND(J231&lt;=L231,J231&lt;設定!$D$8),J231,IF(AND(L231&lt;=J231,J231&lt;設定!$D$8),J231,L231)))=0,設定!$D$8,IF(AND(設定!$D$8&lt;=L231,設定!$D$8&lt;J231),設定!$D$8,IF(AND(J231&lt;=L231,J231&lt;設定!$D$8),J231,IF(AND(L231&lt;=J231,J231&lt;設定!$D$8),J231,L231))))&lt;=H231,H231+1,IF(IF(AND(設定!$D$8&lt;=L231,設定!$D$8&lt;J231),設定!$D$8,IF(AND(J231&lt;=L231,J231&lt;設定!$D$8),J231,IF(AND(L231&lt;=J231,J231&lt;設定!$D$8),J231,L231)))=0,設定!$D$8,IF(AND(設定!$D$8&lt;=L231,設定!$D$8&lt;J231),設定!$D$8,IF(AND(J231&lt;=L231,J231&lt;設定!$D$8),J231,IF(AND(L231&lt;=J231,J231&lt;設定!$D$8),J231,L231))))),0),40)</f>
        <v>#DIV/0!</v>
      </c>
      <c r="O231" s="55">
        <f>IF(G231="標準",設定!$C$4,G231)</f>
        <v>5</v>
      </c>
      <c r="P231" s="45">
        <f t="shared" si="37"/>
        <v>0</v>
      </c>
      <c r="Q231" s="14">
        <f t="shared" si="38"/>
        <v>0</v>
      </c>
      <c r="R231" s="23">
        <f t="shared" si="46"/>
        <v>0</v>
      </c>
      <c r="S231" s="12">
        <f t="shared" si="39"/>
        <v>0</v>
      </c>
      <c r="T231" s="23">
        <f t="shared" si="40"/>
        <v>0</v>
      </c>
      <c r="U231" s="13">
        <f t="shared" si="41"/>
        <v>0</v>
      </c>
      <c r="V231" s="104" t="str">
        <f>INDEX(商品!Q:Q,MATCH(キーワード!D231,商品!D:D,0),1)</f>
        <v>-</v>
      </c>
      <c r="W231" s="15">
        <f t="shared" si="42"/>
        <v>0</v>
      </c>
      <c r="X231" s="22">
        <f>SUMIFS(当月ワード!$J$3:$J$1000,当月ワード!$D$3:$D$1000,キーワード!$D231,当月ワード!$E$3:$E$1000,キーワード!$F231)</f>
        <v>0</v>
      </c>
      <c r="Y231" s="23">
        <f>SUMIFS(前月ワード!$J$3:$J$1000,前月ワード!$D$3:$D$1000,キーワード!$D231,前月ワード!$E$3:$E$1000,キーワード!$F231)</f>
        <v>0</v>
      </c>
      <c r="Z231" s="23">
        <f>SUMIFS(前々月ワード!$J$3:$J$1000,前々月ワード!$D$3:$D$1000,キーワード!$D231,前々月ワード!$E$3:$E$1000,キーワード!$F231)</f>
        <v>0</v>
      </c>
      <c r="AA231" s="22">
        <f>SUMIFS(当月ワード!$W$3:$W$1000,当月ワード!$D$3:$D$1000,キーワード!$D231,当月ワード!$E$3:$E$1000,キーワード!$F231)</f>
        <v>0</v>
      </c>
      <c r="AB231" s="23">
        <f>SUMIFS(前月ワード!$W$3:$W$1000,前月ワード!$D$3:$D$1000,キーワード!$D231,前月ワード!$E$3:$E$1000,キーワード!$F231)</f>
        <v>0</v>
      </c>
      <c r="AC231" s="23">
        <f>SUMIFS(前々月ワード!$W$3:$W$1000,前々月ワード!$D$3:$D$1000,キーワード!$D231,前々月ワード!$E$3:$E$1000,キーワード!$F231)</f>
        <v>0</v>
      </c>
      <c r="AD231" s="23">
        <f t="shared" si="43"/>
        <v>0</v>
      </c>
      <c r="AE231" s="23">
        <f t="shared" si="43"/>
        <v>0</v>
      </c>
      <c r="AF231" s="23">
        <f t="shared" si="43"/>
        <v>0</v>
      </c>
      <c r="AG231" s="22">
        <f>SUMIFS(当月ワード!$X$3:$X$1000,当月ワード!$D$3:$D$1000,キーワード!$D231,当月ワード!$E$3:$E$1000,キーワード!$F231)</f>
        <v>0</v>
      </c>
      <c r="AH231" s="23">
        <f>SUMIFS(前月ワード!$X$3:$X$1000,前月ワード!$D$3:$D$1000,キーワード!$D231,前月ワード!$E$3:$E$1000,キーワード!$F231)</f>
        <v>0</v>
      </c>
      <c r="AI231" s="23">
        <f>SUMIFS(前々月ワード!$X$3:$X$1000,前々月ワード!$D$3:$D$1000,キーワード!$D231,前々月ワード!$E$3:$E$1000,キーワード!$F231)</f>
        <v>0</v>
      </c>
      <c r="AJ231" s="22">
        <f>SUMIFS(当月ワード!$I$3:$I$1000,当月ワード!$D$3:$D$1000,キーワード!$D231,当月ワード!$E$3:$E$1000,キーワード!$F231)</f>
        <v>0</v>
      </c>
      <c r="AK231" s="23">
        <f>SUMIFS(前月ワード!$I$3:$I$1000,前月ワード!$D$3:$D$1000,キーワード!$D231,前月ワード!$E$3:$E$1000,キーワード!$F231)</f>
        <v>0</v>
      </c>
      <c r="AL231" s="23">
        <f>SUMIFS(前々月ワード!$I$3:$I$1000,前々月ワード!$D$3:$D$1000,キーワード!$D231,前々月ワード!$E$3:$E$1000,キーワード!$F231)</f>
        <v>0</v>
      </c>
      <c r="AM231" s="13">
        <f t="shared" si="44"/>
        <v>0</v>
      </c>
      <c r="AN231" s="13">
        <f t="shared" si="44"/>
        <v>0</v>
      </c>
      <c r="AO231" s="13">
        <f t="shared" si="44"/>
        <v>0</v>
      </c>
      <c r="AP231" s="16">
        <f t="shared" si="45"/>
        <v>0</v>
      </c>
      <c r="AQ231" s="16">
        <f t="shared" si="45"/>
        <v>0</v>
      </c>
      <c r="AR231" s="17">
        <f t="shared" si="45"/>
        <v>0</v>
      </c>
    </row>
    <row r="232" spans="3:44" ht="36.65" customHeight="1">
      <c r="C232" s="20">
        <v>227</v>
      </c>
      <c r="D232" s="53">
        <f>現状ワード設定!B229</f>
        <v>0</v>
      </c>
      <c r="E232" s="26" t="str">
        <f>IFERROR(_xlfn.XLOOKUP($D232,現状商品設定!B:B,現状商品設定!C:C,"-"),"-")</f>
        <v>-</v>
      </c>
      <c r="F232" s="56">
        <f>現状ワード設定!G229</f>
        <v>0</v>
      </c>
      <c r="G232" s="60" t="s">
        <v>46</v>
      </c>
      <c r="H232" s="47" t="str">
        <f>IFERROR(_xlfn.XLOOKUP(D232,商品!$D:$D,商品!$H:$H),"")</f>
        <v/>
      </c>
      <c r="I232" s="50" t="str">
        <f>IFERROR(_xlfn.XLOOKUP(D232&amp;F232,現状ワード設定!J:J,現状ワード設定!H:H),"")</f>
        <v/>
      </c>
      <c r="J232" s="47" t="str">
        <f>IFERROR(_xlfn.XLOOKUP(D232&amp;F232,現状ワード設定!J:J,現状ワード設定!I:I),"")</f>
        <v/>
      </c>
      <c r="K232" s="47" t="e">
        <f>IF(AND(T232&gt;=設定!$C$12,W232&gt;=O232),I232*(1+設定!$F$12),IF(AND(T232&gt;=設定!$C$13,W232&lt;O232),I232*(1+設定!$F$13),IF(AND(T232&lt;設定!$C$14,U232&gt;=設定!$E$14),I232*(1+設定!$F$14),IF(AND(T232&lt;設定!$C$15,U232&lt;設定!$E$15),I232*(1+設定!$F$15),"除外"))))</f>
        <v>#VALUE!</v>
      </c>
      <c r="L232" s="58" t="e">
        <f ca="1">IF(消化率!$I$5&lt;1,K232*消化率!$I$5,IF(U232*V232/(K232*消化率!$I$5)&gt;O232,K232*消化率!$I$5,M232))</f>
        <v>#DIV/0!</v>
      </c>
      <c r="M232" s="58" t="e">
        <f t="shared" si="36"/>
        <v>#VALUE!</v>
      </c>
      <c r="N232" s="58" t="e">
        <f ca="1">IF(ROUNDUP(IF(IF(IF(AND(設定!$D$8&lt;=L232,設定!$D$8&lt;J232),設定!$D$8,IF(AND(J232&lt;=L232,J232&lt;設定!$D$8),J232,IF(AND(L232&lt;=J232,J232&lt;設定!$D$8),J232,L232)))=0,設定!$D$8,IF(AND(設定!$D$8&lt;=L232,設定!$D$8&lt;J232),設定!$D$8,IF(AND(J232&lt;=L232,J232&lt;設定!$D$8),J232,IF(AND(L232&lt;=J232,J232&lt;設定!$D$8),J232,L232))))&lt;=H232,H232+1,IF(IF(AND(設定!$D$8&lt;=L232,設定!$D$8&lt;J232),設定!$D$8,IF(AND(J232&lt;=L232,J232&lt;設定!$D$8),J232,IF(AND(L232&lt;=J232,J232&lt;設定!$D$8),J232,L232)))=0,設定!$D$8,IF(AND(設定!$D$8&lt;=L232,設定!$D$8&lt;J232),設定!$D$8,IF(AND(J232&lt;=L232,J232&lt;設定!$D$8),J232,IF(AND(L232&lt;=J232,J232&lt;設定!$D$8),J232,L232))))),0)&gt;40,ROUNDUP(IF(IF(IF(AND(設定!$D$8&lt;=L232,設定!$D$8&lt;J232),設定!$D$8,IF(AND(J232&lt;=L232,J232&lt;設定!$D$8),J232,IF(AND(L232&lt;=J232,J232&lt;設定!$D$8),J232,L232)))=0,設定!$D$8,IF(AND(設定!$D$8&lt;=L232,設定!$D$8&lt;J232),設定!$D$8,IF(AND(J232&lt;=L232,J232&lt;設定!$D$8),J232,IF(AND(L232&lt;=J232,J232&lt;設定!$D$8),J232,L232))))&lt;=H232,H232+1,IF(IF(AND(設定!$D$8&lt;=L232,設定!$D$8&lt;J232),設定!$D$8,IF(AND(J232&lt;=L232,J232&lt;設定!$D$8),J232,IF(AND(L232&lt;=J232,J232&lt;設定!$D$8),J232,L232)))=0,設定!$D$8,IF(AND(設定!$D$8&lt;=L232,設定!$D$8&lt;J232),設定!$D$8,IF(AND(J232&lt;=L232,J232&lt;設定!$D$8),J232,IF(AND(L232&lt;=J232,J232&lt;設定!$D$8),J232,L232))))),0),40)</f>
        <v>#DIV/0!</v>
      </c>
      <c r="O232" s="55">
        <f>IF(G232="標準",設定!$C$4,G232)</f>
        <v>5</v>
      </c>
      <c r="P232" s="45">
        <f t="shared" si="37"/>
        <v>0</v>
      </c>
      <c r="Q232" s="14">
        <f t="shared" si="38"/>
        <v>0</v>
      </c>
      <c r="R232" s="23">
        <f t="shared" si="46"/>
        <v>0</v>
      </c>
      <c r="S232" s="12">
        <f t="shared" si="39"/>
        <v>0</v>
      </c>
      <c r="T232" s="23">
        <f t="shared" si="40"/>
        <v>0</v>
      </c>
      <c r="U232" s="13">
        <f t="shared" si="41"/>
        <v>0</v>
      </c>
      <c r="V232" s="104" t="str">
        <f>INDEX(商品!Q:Q,MATCH(キーワード!D232,商品!D:D,0),1)</f>
        <v>-</v>
      </c>
      <c r="W232" s="15">
        <f t="shared" si="42"/>
        <v>0</v>
      </c>
      <c r="X232" s="22">
        <f>SUMIFS(当月ワード!$J$3:$J$1000,当月ワード!$D$3:$D$1000,キーワード!$D232,当月ワード!$E$3:$E$1000,キーワード!$F232)</f>
        <v>0</v>
      </c>
      <c r="Y232" s="23">
        <f>SUMIFS(前月ワード!$J$3:$J$1000,前月ワード!$D$3:$D$1000,キーワード!$D232,前月ワード!$E$3:$E$1000,キーワード!$F232)</f>
        <v>0</v>
      </c>
      <c r="Z232" s="23">
        <f>SUMIFS(前々月ワード!$J$3:$J$1000,前々月ワード!$D$3:$D$1000,キーワード!$D232,前々月ワード!$E$3:$E$1000,キーワード!$F232)</f>
        <v>0</v>
      </c>
      <c r="AA232" s="22">
        <f>SUMIFS(当月ワード!$W$3:$W$1000,当月ワード!$D$3:$D$1000,キーワード!$D232,当月ワード!$E$3:$E$1000,キーワード!$F232)</f>
        <v>0</v>
      </c>
      <c r="AB232" s="23">
        <f>SUMIFS(前月ワード!$W$3:$W$1000,前月ワード!$D$3:$D$1000,キーワード!$D232,前月ワード!$E$3:$E$1000,キーワード!$F232)</f>
        <v>0</v>
      </c>
      <c r="AC232" s="23">
        <f>SUMIFS(前々月ワード!$W$3:$W$1000,前々月ワード!$D$3:$D$1000,キーワード!$D232,前々月ワード!$E$3:$E$1000,キーワード!$F232)</f>
        <v>0</v>
      </c>
      <c r="AD232" s="23">
        <f t="shared" si="43"/>
        <v>0</v>
      </c>
      <c r="AE232" s="23">
        <f t="shared" si="43"/>
        <v>0</v>
      </c>
      <c r="AF232" s="23">
        <f t="shared" si="43"/>
        <v>0</v>
      </c>
      <c r="AG232" s="22">
        <f>SUMIFS(当月ワード!$X$3:$X$1000,当月ワード!$D$3:$D$1000,キーワード!$D232,当月ワード!$E$3:$E$1000,キーワード!$F232)</f>
        <v>0</v>
      </c>
      <c r="AH232" s="23">
        <f>SUMIFS(前月ワード!$X$3:$X$1000,前月ワード!$D$3:$D$1000,キーワード!$D232,前月ワード!$E$3:$E$1000,キーワード!$F232)</f>
        <v>0</v>
      </c>
      <c r="AI232" s="23">
        <f>SUMIFS(前々月ワード!$X$3:$X$1000,前々月ワード!$D$3:$D$1000,キーワード!$D232,前々月ワード!$E$3:$E$1000,キーワード!$F232)</f>
        <v>0</v>
      </c>
      <c r="AJ232" s="22">
        <f>SUMIFS(当月ワード!$I$3:$I$1000,当月ワード!$D$3:$D$1000,キーワード!$D232,当月ワード!$E$3:$E$1000,キーワード!$F232)</f>
        <v>0</v>
      </c>
      <c r="AK232" s="23">
        <f>SUMIFS(前月ワード!$I$3:$I$1000,前月ワード!$D$3:$D$1000,キーワード!$D232,前月ワード!$E$3:$E$1000,キーワード!$F232)</f>
        <v>0</v>
      </c>
      <c r="AL232" s="23">
        <f>SUMIFS(前々月ワード!$I$3:$I$1000,前々月ワード!$D$3:$D$1000,キーワード!$D232,前々月ワード!$E$3:$E$1000,キーワード!$F232)</f>
        <v>0</v>
      </c>
      <c r="AM232" s="13">
        <f t="shared" si="44"/>
        <v>0</v>
      </c>
      <c r="AN232" s="13">
        <f t="shared" si="44"/>
        <v>0</v>
      </c>
      <c r="AO232" s="13">
        <f t="shared" si="44"/>
        <v>0</v>
      </c>
      <c r="AP232" s="16">
        <f t="shared" si="45"/>
        <v>0</v>
      </c>
      <c r="AQ232" s="16">
        <f t="shared" si="45"/>
        <v>0</v>
      </c>
      <c r="AR232" s="17">
        <f t="shared" si="45"/>
        <v>0</v>
      </c>
    </row>
    <row r="233" spans="3:44" ht="36.65" customHeight="1">
      <c r="C233" s="20">
        <v>228</v>
      </c>
      <c r="D233" s="53">
        <f>現状ワード設定!B230</f>
        <v>0</v>
      </c>
      <c r="E233" s="26" t="str">
        <f>IFERROR(_xlfn.XLOOKUP($D233,現状商品設定!B:B,現状商品設定!C:C,"-"),"-")</f>
        <v>-</v>
      </c>
      <c r="F233" s="56">
        <f>現状ワード設定!G230</f>
        <v>0</v>
      </c>
      <c r="G233" s="60" t="s">
        <v>46</v>
      </c>
      <c r="H233" s="47" t="str">
        <f>IFERROR(_xlfn.XLOOKUP(D233,商品!$D:$D,商品!$H:$H),"")</f>
        <v/>
      </c>
      <c r="I233" s="50" t="str">
        <f>IFERROR(_xlfn.XLOOKUP(D233&amp;F233,現状ワード設定!J:J,現状ワード設定!H:H),"")</f>
        <v/>
      </c>
      <c r="J233" s="47" t="str">
        <f>IFERROR(_xlfn.XLOOKUP(D233&amp;F233,現状ワード設定!J:J,現状ワード設定!I:I),"")</f>
        <v/>
      </c>
      <c r="K233" s="47" t="e">
        <f>IF(AND(T233&gt;=設定!$C$12,W233&gt;=O233),I233*(1+設定!$F$12),IF(AND(T233&gt;=設定!$C$13,W233&lt;O233),I233*(1+設定!$F$13),IF(AND(T233&lt;設定!$C$14,U233&gt;=設定!$E$14),I233*(1+設定!$F$14),IF(AND(T233&lt;設定!$C$15,U233&lt;設定!$E$15),I233*(1+設定!$F$15),"除外"))))</f>
        <v>#VALUE!</v>
      </c>
      <c r="L233" s="58" t="e">
        <f ca="1">IF(消化率!$I$5&lt;1,K233*消化率!$I$5,IF(U233*V233/(K233*消化率!$I$5)&gt;O233,K233*消化率!$I$5,M233))</f>
        <v>#DIV/0!</v>
      </c>
      <c r="M233" s="58" t="e">
        <f t="shared" si="36"/>
        <v>#VALUE!</v>
      </c>
      <c r="N233" s="58" t="e">
        <f ca="1">IF(ROUNDUP(IF(IF(IF(AND(設定!$D$8&lt;=L233,設定!$D$8&lt;J233),設定!$D$8,IF(AND(J233&lt;=L233,J233&lt;設定!$D$8),J233,IF(AND(L233&lt;=J233,J233&lt;設定!$D$8),J233,L233)))=0,設定!$D$8,IF(AND(設定!$D$8&lt;=L233,設定!$D$8&lt;J233),設定!$D$8,IF(AND(J233&lt;=L233,J233&lt;設定!$D$8),J233,IF(AND(L233&lt;=J233,J233&lt;設定!$D$8),J233,L233))))&lt;=H233,H233+1,IF(IF(AND(設定!$D$8&lt;=L233,設定!$D$8&lt;J233),設定!$D$8,IF(AND(J233&lt;=L233,J233&lt;設定!$D$8),J233,IF(AND(L233&lt;=J233,J233&lt;設定!$D$8),J233,L233)))=0,設定!$D$8,IF(AND(設定!$D$8&lt;=L233,設定!$D$8&lt;J233),設定!$D$8,IF(AND(J233&lt;=L233,J233&lt;設定!$D$8),J233,IF(AND(L233&lt;=J233,J233&lt;設定!$D$8),J233,L233))))),0)&gt;40,ROUNDUP(IF(IF(IF(AND(設定!$D$8&lt;=L233,設定!$D$8&lt;J233),設定!$D$8,IF(AND(J233&lt;=L233,J233&lt;設定!$D$8),J233,IF(AND(L233&lt;=J233,J233&lt;設定!$D$8),J233,L233)))=0,設定!$D$8,IF(AND(設定!$D$8&lt;=L233,設定!$D$8&lt;J233),設定!$D$8,IF(AND(J233&lt;=L233,J233&lt;設定!$D$8),J233,IF(AND(L233&lt;=J233,J233&lt;設定!$D$8),J233,L233))))&lt;=H233,H233+1,IF(IF(AND(設定!$D$8&lt;=L233,設定!$D$8&lt;J233),設定!$D$8,IF(AND(J233&lt;=L233,J233&lt;設定!$D$8),J233,IF(AND(L233&lt;=J233,J233&lt;設定!$D$8),J233,L233)))=0,設定!$D$8,IF(AND(設定!$D$8&lt;=L233,設定!$D$8&lt;J233),設定!$D$8,IF(AND(J233&lt;=L233,J233&lt;設定!$D$8),J233,IF(AND(L233&lt;=J233,J233&lt;設定!$D$8),J233,L233))))),0),40)</f>
        <v>#DIV/0!</v>
      </c>
      <c r="O233" s="55">
        <f>IF(G233="標準",設定!$C$4,G233)</f>
        <v>5</v>
      </c>
      <c r="P233" s="45">
        <f t="shared" si="37"/>
        <v>0</v>
      </c>
      <c r="Q233" s="14">
        <f t="shared" si="38"/>
        <v>0</v>
      </c>
      <c r="R233" s="23">
        <f t="shared" si="46"/>
        <v>0</v>
      </c>
      <c r="S233" s="12">
        <f t="shared" si="39"/>
        <v>0</v>
      </c>
      <c r="T233" s="23">
        <f t="shared" si="40"/>
        <v>0</v>
      </c>
      <c r="U233" s="13">
        <f t="shared" si="41"/>
        <v>0</v>
      </c>
      <c r="V233" s="104" t="str">
        <f>INDEX(商品!Q:Q,MATCH(キーワード!D233,商品!D:D,0),1)</f>
        <v>-</v>
      </c>
      <c r="W233" s="15">
        <f t="shared" si="42"/>
        <v>0</v>
      </c>
      <c r="X233" s="22">
        <f>SUMIFS(当月ワード!$J$3:$J$1000,当月ワード!$D$3:$D$1000,キーワード!$D233,当月ワード!$E$3:$E$1000,キーワード!$F233)</f>
        <v>0</v>
      </c>
      <c r="Y233" s="23">
        <f>SUMIFS(前月ワード!$J$3:$J$1000,前月ワード!$D$3:$D$1000,キーワード!$D233,前月ワード!$E$3:$E$1000,キーワード!$F233)</f>
        <v>0</v>
      </c>
      <c r="Z233" s="23">
        <f>SUMIFS(前々月ワード!$J$3:$J$1000,前々月ワード!$D$3:$D$1000,キーワード!$D233,前々月ワード!$E$3:$E$1000,キーワード!$F233)</f>
        <v>0</v>
      </c>
      <c r="AA233" s="22">
        <f>SUMIFS(当月ワード!$W$3:$W$1000,当月ワード!$D$3:$D$1000,キーワード!$D233,当月ワード!$E$3:$E$1000,キーワード!$F233)</f>
        <v>0</v>
      </c>
      <c r="AB233" s="23">
        <f>SUMIFS(前月ワード!$W$3:$W$1000,前月ワード!$D$3:$D$1000,キーワード!$D233,前月ワード!$E$3:$E$1000,キーワード!$F233)</f>
        <v>0</v>
      </c>
      <c r="AC233" s="23">
        <f>SUMIFS(前々月ワード!$W$3:$W$1000,前々月ワード!$D$3:$D$1000,キーワード!$D233,前々月ワード!$E$3:$E$1000,キーワード!$F233)</f>
        <v>0</v>
      </c>
      <c r="AD233" s="23">
        <f t="shared" si="43"/>
        <v>0</v>
      </c>
      <c r="AE233" s="23">
        <f t="shared" si="43"/>
        <v>0</v>
      </c>
      <c r="AF233" s="23">
        <f t="shared" si="43"/>
        <v>0</v>
      </c>
      <c r="AG233" s="22">
        <f>SUMIFS(当月ワード!$X$3:$X$1000,当月ワード!$D$3:$D$1000,キーワード!$D233,当月ワード!$E$3:$E$1000,キーワード!$F233)</f>
        <v>0</v>
      </c>
      <c r="AH233" s="23">
        <f>SUMIFS(前月ワード!$X$3:$X$1000,前月ワード!$D$3:$D$1000,キーワード!$D233,前月ワード!$E$3:$E$1000,キーワード!$F233)</f>
        <v>0</v>
      </c>
      <c r="AI233" s="23">
        <f>SUMIFS(前々月ワード!$X$3:$X$1000,前々月ワード!$D$3:$D$1000,キーワード!$D233,前々月ワード!$E$3:$E$1000,キーワード!$F233)</f>
        <v>0</v>
      </c>
      <c r="AJ233" s="22">
        <f>SUMIFS(当月ワード!$I$3:$I$1000,当月ワード!$D$3:$D$1000,キーワード!$D233,当月ワード!$E$3:$E$1000,キーワード!$F233)</f>
        <v>0</v>
      </c>
      <c r="AK233" s="23">
        <f>SUMIFS(前月ワード!$I$3:$I$1000,前月ワード!$D$3:$D$1000,キーワード!$D233,前月ワード!$E$3:$E$1000,キーワード!$F233)</f>
        <v>0</v>
      </c>
      <c r="AL233" s="23">
        <f>SUMIFS(前々月ワード!$I$3:$I$1000,前々月ワード!$D$3:$D$1000,キーワード!$D233,前々月ワード!$E$3:$E$1000,キーワード!$F233)</f>
        <v>0</v>
      </c>
      <c r="AM233" s="13">
        <f t="shared" si="44"/>
        <v>0</v>
      </c>
      <c r="AN233" s="13">
        <f t="shared" si="44"/>
        <v>0</v>
      </c>
      <c r="AO233" s="13">
        <f t="shared" si="44"/>
        <v>0</v>
      </c>
      <c r="AP233" s="16">
        <f t="shared" si="45"/>
        <v>0</v>
      </c>
      <c r="AQ233" s="16">
        <f t="shared" si="45"/>
        <v>0</v>
      </c>
      <c r="AR233" s="17">
        <f t="shared" si="45"/>
        <v>0</v>
      </c>
    </row>
    <row r="234" spans="3:44" ht="36.65" customHeight="1">
      <c r="C234" s="20">
        <v>229</v>
      </c>
      <c r="D234" s="53">
        <f>現状ワード設定!B231</f>
        <v>0</v>
      </c>
      <c r="E234" s="26" t="str">
        <f>IFERROR(_xlfn.XLOOKUP($D234,現状商品設定!B:B,現状商品設定!C:C,"-"),"-")</f>
        <v>-</v>
      </c>
      <c r="F234" s="56">
        <f>現状ワード設定!G231</f>
        <v>0</v>
      </c>
      <c r="G234" s="60" t="s">
        <v>46</v>
      </c>
      <c r="H234" s="47" t="str">
        <f>IFERROR(_xlfn.XLOOKUP(D234,商品!$D:$D,商品!$H:$H),"")</f>
        <v/>
      </c>
      <c r="I234" s="50" t="str">
        <f>IFERROR(_xlfn.XLOOKUP(D234&amp;F234,現状ワード設定!J:J,現状ワード設定!H:H),"")</f>
        <v/>
      </c>
      <c r="J234" s="47" t="str">
        <f>IFERROR(_xlfn.XLOOKUP(D234&amp;F234,現状ワード設定!J:J,現状ワード設定!I:I),"")</f>
        <v/>
      </c>
      <c r="K234" s="47" t="e">
        <f>IF(AND(T234&gt;=設定!$C$12,W234&gt;=O234),I234*(1+設定!$F$12),IF(AND(T234&gt;=設定!$C$13,W234&lt;O234),I234*(1+設定!$F$13),IF(AND(T234&lt;設定!$C$14,U234&gt;=設定!$E$14),I234*(1+設定!$F$14),IF(AND(T234&lt;設定!$C$15,U234&lt;設定!$E$15),I234*(1+設定!$F$15),"除外"))))</f>
        <v>#VALUE!</v>
      </c>
      <c r="L234" s="58" t="e">
        <f ca="1">IF(消化率!$I$5&lt;1,K234*消化率!$I$5,IF(U234*V234/(K234*消化率!$I$5)&gt;O234,K234*消化率!$I$5,M234))</f>
        <v>#DIV/0!</v>
      </c>
      <c r="M234" s="58" t="e">
        <f t="shared" si="36"/>
        <v>#VALUE!</v>
      </c>
      <c r="N234" s="58" t="e">
        <f ca="1">IF(ROUNDUP(IF(IF(IF(AND(設定!$D$8&lt;=L234,設定!$D$8&lt;J234),設定!$D$8,IF(AND(J234&lt;=L234,J234&lt;設定!$D$8),J234,IF(AND(L234&lt;=J234,J234&lt;設定!$D$8),J234,L234)))=0,設定!$D$8,IF(AND(設定!$D$8&lt;=L234,設定!$D$8&lt;J234),設定!$D$8,IF(AND(J234&lt;=L234,J234&lt;設定!$D$8),J234,IF(AND(L234&lt;=J234,J234&lt;設定!$D$8),J234,L234))))&lt;=H234,H234+1,IF(IF(AND(設定!$D$8&lt;=L234,設定!$D$8&lt;J234),設定!$D$8,IF(AND(J234&lt;=L234,J234&lt;設定!$D$8),J234,IF(AND(L234&lt;=J234,J234&lt;設定!$D$8),J234,L234)))=0,設定!$D$8,IF(AND(設定!$D$8&lt;=L234,設定!$D$8&lt;J234),設定!$D$8,IF(AND(J234&lt;=L234,J234&lt;設定!$D$8),J234,IF(AND(L234&lt;=J234,J234&lt;設定!$D$8),J234,L234))))),0)&gt;40,ROUNDUP(IF(IF(IF(AND(設定!$D$8&lt;=L234,設定!$D$8&lt;J234),設定!$D$8,IF(AND(J234&lt;=L234,J234&lt;設定!$D$8),J234,IF(AND(L234&lt;=J234,J234&lt;設定!$D$8),J234,L234)))=0,設定!$D$8,IF(AND(設定!$D$8&lt;=L234,設定!$D$8&lt;J234),設定!$D$8,IF(AND(J234&lt;=L234,J234&lt;設定!$D$8),J234,IF(AND(L234&lt;=J234,J234&lt;設定!$D$8),J234,L234))))&lt;=H234,H234+1,IF(IF(AND(設定!$D$8&lt;=L234,設定!$D$8&lt;J234),設定!$D$8,IF(AND(J234&lt;=L234,J234&lt;設定!$D$8),J234,IF(AND(L234&lt;=J234,J234&lt;設定!$D$8),J234,L234)))=0,設定!$D$8,IF(AND(設定!$D$8&lt;=L234,設定!$D$8&lt;J234),設定!$D$8,IF(AND(J234&lt;=L234,J234&lt;設定!$D$8),J234,IF(AND(L234&lt;=J234,J234&lt;設定!$D$8),J234,L234))))),0),40)</f>
        <v>#DIV/0!</v>
      </c>
      <c r="O234" s="55">
        <f>IF(G234="標準",設定!$C$4,G234)</f>
        <v>5</v>
      </c>
      <c r="P234" s="45">
        <f t="shared" si="37"/>
        <v>0</v>
      </c>
      <c r="Q234" s="14">
        <f t="shared" si="38"/>
        <v>0</v>
      </c>
      <c r="R234" s="23">
        <f t="shared" si="46"/>
        <v>0</v>
      </c>
      <c r="S234" s="12">
        <f t="shared" si="39"/>
        <v>0</v>
      </c>
      <c r="T234" s="23">
        <f t="shared" si="40"/>
        <v>0</v>
      </c>
      <c r="U234" s="13">
        <f t="shared" si="41"/>
        <v>0</v>
      </c>
      <c r="V234" s="104" t="str">
        <f>INDEX(商品!Q:Q,MATCH(キーワード!D234,商品!D:D,0),1)</f>
        <v>-</v>
      </c>
      <c r="W234" s="15">
        <f t="shared" si="42"/>
        <v>0</v>
      </c>
      <c r="X234" s="22">
        <f>SUMIFS(当月ワード!$J$3:$J$1000,当月ワード!$D$3:$D$1000,キーワード!$D234,当月ワード!$E$3:$E$1000,キーワード!$F234)</f>
        <v>0</v>
      </c>
      <c r="Y234" s="23">
        <f>SUMIFS(前月ワード!$J$3:$J$1000,前月ワード!$D$3:$D$1000,キーワード!$D234,前月ワード!$E$3:$E$1000,キーワード!$F234)</f>
        <v>0</v>
      </c>
      <c r="Z234" s="23">
        <f>SUMIFS(前々月ワード!$J$3:$J$1000,前々月ワード!$D$3:$D$1000,キーワード!$D234,前々月ワード!$E$3:$E$1000,キーワード!$F234)</f>
        <v>0</v>
      </c>
      <c r="AA234" s="22">
        <f>SUMIFS(当月ワード!$W$3:$W$1000,当月ワード!$D$3:$D$1000,キーワード!$D234,当月ワード!$E$3:$E$1000,キーワード!$F234)</f>
        <v>0</v>
      </c>
      <c r="AB234" s="23">
        <f>SUMIFS(前月ワード!$W$3:$W$1000,前月ワード!$D$3:$D$1000,キーワード!$D234,前月ワード!$E$3:$E$1000,キーワード!$F234)</f>
        <v>0</v>
      </c>
      <c r="AC234" s="23">
        <f>SUMIFS(前々月ワード!$W$3:$W$1000,前々月ワード!$D$3:$D$1000,キーワード!$D234,前々月ワード!$E$3:$E$1000,キーワード!$F234)</f>
        <v>0</v>
      </c>
      <c r="AD234" s="23">
        <f t="shared" si="43"/>
        <v>0</v>
      </c>
      <c r="AE234" s="23">
        <f t="shared" si="43"/>
        <v>0</v>
      </c>
      <c r="AF234" s="23">
        <f t="shared" si="43"/>
        <v>0</v>
      </c>
      <c r="AG234" s="22">
        <f>SUMIFS(当月ワード!$X$3:$X$1000,当月ワード!$D$3:$D$1000,キーワード!$D234,当月ワード!$E$3:$E$1000,キーワード!$F234)</f>
        <v>0</v>
      </c>
      <c r="AH234" s="23">
        <f>SUMIFS(前月ワード!$X$3:$X$1000,前月ワード!$D$3:$D$1000,キーワード!$D234,前月ワード!$E$3:$E$1000,キーワード!$F234)</f>
        <v>0</v>
      </c>
      <c r="AI234" s="23">
        <f>SUMIFS(前々月ワード!$X$3:$X$1000,前々月ワード!$D$3:$D$1000,キーワード!$D234,前々月ワード!$E$3:$E$1000,キーワード!$F234)</f>
        <v>0</v>
      </c>
      <c r="AJ234" s="22">
        <f>SUMIFS(当月ワード!$I$3:$I$1000,当月ワード!$D$3:$D$1000,キーワード!$D234,当月ワード!$E$3:$E$1000,キーワード!$F234)</f>
        <v>0</v>
      </c>
      <c r="AK234" s="23">
        <f>SUMIFS(前月ワード!$I$3:$I$1000,前月ワード!$D$3:$D$1000,キーワード!$D234,前月ワード!$E$3:$E$1000,キーワード!$F234)</f>
        <v>0</v>
      </c>
      <c r="AL234" s="23">
        <f>SUMIFS(前々月ワード!$I$3:$I$1000,前々月ワード!$D$3:$D$1000,キーワード!$D234,前々月ワード!$E$3:$E$1000,キーワード!$F234)</f>
        <v>0</v>
      </c>
      <c r="AM234" s="13">
        <f t="shared" si="44"/>
        <v>0</v>
      </c>
      <c r="AN234" s="13">
        <f t="shared" si="44"/>
        <v>0</v>
      </c>
      <c r="AO234" s="13">
        <f t="shared" si="44"/>
        <v>0</v>
      </c>
      <c r="AP234" s="16">
        <f t="shared" si="45"/>
        <v>0</v>
      </c>
      <c r="AQ234" s="16">
        <f t="shared" si="45"/>
        <v>0</v>
      </c>
      <c r="AR234" s="17">
        <f t="shared" si="45"/>
        <v>0</v>
      </c>
    </row>
    <row r="235" spans="3:44" ht="36.65" customHeight="1">
      <c r="C235" s="20">
        <v>230</v>
      </c>
      <c r="D235" s="53">
        <f>現状ワード設定!B232</f>
        <v>0</v>
      </c>
      <c r="E235" s="26" t="str">
        <f>IFERROR(_xlfn.XLOOKUP($D235,現状商品設定!B:B,現状商品設定!C:C,"-"),"-")</f>
        <v>-</v>
      </c>
      <c r="F235" s="56">
        <f>現状ワード設定!G232</f>
        <v>0</v>
      </c>
      <c r="G235" s="60" t="s">
        <v>46</v>
      </c>
      <c r="H235" s="47" t="str">
        <f>IFERROR(_xlfn.XLOOKUP(D235,商品!$D:$D,商品!$H:$H),"")</f>
        <v/>
      </c>
      <c r="I235" s="50" t="str">
        <f>IFERROR(_xlfn.XLOOKUP(D235&amp;F235,現状ワード設定!J:J,現状ワード設定!H:H),"")</f>
        <v/>
      </c>
      <c r="J235" s="47" t="str">
        <f>IFERROR(_xlfn.XLOOKUP(D235&amp;F235,現状ワード設定!J:J,現状ワード設定!I:I),"")</f>
        <v/>
      </c>
      <c r="K235" s="47" t="e">
        <f>IF(AND(T235&gt;=設定!$C$12,W235&gt;=O235),I235*(1+設定!$F$12),IF(AND(T235&gt;=設定!$C$13,W235&lt;O235),I235*(1+設定!$F$13),IF(AND(T235&lt;設定!$C$14,U235&gt;=設定!$E$14),I235*(1+設定!$F$14),IF(AND(T235&lt;設定!$C$15,U235&lt;設定!$E$15),I235*(1+設定!$F$15),"除外"))))</f>
        <v>#VALUE!</v>
      </c>
      <c r="L235" s="58" t="e">
        <f ca="1">IF(消化率!$I$5&lt;1,K235*消化率!$I$5,IF(U235*V235/(K235*消化率!$I$5)&gt;O235,K235*消化率!$I$5,M235))</f>
        <v>#DIV/0!</v>
      </c>
      <c r="M235" s="58" t="e">
        <f t="shared" si="36"/>
        <v>#VALUE!</v>
      </c>
      <c r="N235" s="58" t="e">
        <f ca="1">IF(ROUNDUP(IF(IF(IF(AND(設定!$D$8&lt;=L235,設定!$D$8&lt;J235),設定!$D$8,IF(AND(J235&lt;=L235,J235&lt;設定!$D$8),J235,IF(AND(L235&lt;=J235,J235&lt;設定!$D$8),J235,L235)))=0,設定!$D$8,IF(AND(設定!$D$8&lt;=L235,設定!$D$8&lt;J235),設定!$D$8,IF(AND(J235&lt;=L235,J235&lt;設定!$D$8),J235,IF(AND(L235&lt;=J235,J235&lt;設定!$D$8),J235,L235))))&lt;=H235,H235+1,IF(IF(AND(設定!$D$8&lt;=L235,設定!$D$8&lt;J235),設定!$D$8,IF(AND(J235&lt;=L235,J235&lt;設定!$D$8),J235,IF(AND(L235&lt;=J235,J235&lt;設定!$D$8),J235,L235)))=0,設定!$D$8,IF(AND(設定!$D$8&lt;=L235,設定!$D$8&lt;J235),設定!$D$8,IF(AND(J235&lt;=L235,J235&lt;設定!$D$8),J235,IF(AND(L235&lt;=J235,J235&lt;設定!$D$8),J235,L235))))),0)&gt;40,ROUNDUP(IF(IF(IF(AND(設定!$D$8&lt;=L235,設定!$D$8&lt;J235),設定!$D$8,IF(AND(J235&lt;=L235,J235&lt;設定!$D$8),J235,IF(AND(L235&lt;=J235,J235&lt;設定!$D$8),J235,L235)))=0,設定!$D$8,IF(AND(設定!$D$8&lt;=L235,設定!$D$8&lt;J235),設定!$D$8,IF(AND(J235&lt;=L235,J235&lt;設定!$D$8),J235,IF(AND(L235&lt;=J235,J235&lt;設定!$D$8),J235,L235))))&lt;=H235,H235+1,IF(IF(AND(設定!$D$8&lt;=L235,設定!$D$8&lt;J235),設定!$D$8,IF(AND(J235&lt;=L235,J235&lt;設定!$D$8),J235,IF(AND(L235&lt;=J235,J235&lt;設定!$D$8),J235,L235)))=0,設定!$D$8,IF(AND(設定!$D$8&lt;=L235,設定!$D$8&lt;J235),設定!$D$8,IF(AND(J235&lt;=L235,J235&lt;設定!$D$8),J235,IF(AND(L235&lt;=J235,J235&lt;設定!$D$8),J235,L235))))),0),40)</f>
        <v>#DIV/0!</v>
      </c>
      <c r="O235" s="55">
        <f>IF(G235="標準",設定!$C$4,G235)</f>
        <v>5</v>
      </c>
      <c r="P235" s="45">
        <f t="shared" si="37"/>
        <v>0</v>
      </c>
      <c r="Q235" s="14">
        <f t="shared" si="38"/>
        <v>0</v>
      </c>
      <c r="R235" s="23">
        <f t="shared" si="46"/>
        <v>0</v>
      </c>
      <c r="S235" s="12">
        <f t="shared" si="39"/>
        <v>0</v>
      </c>
      <c r="T235" s="23">
        <f t="shared" si="40"/>
        <v>0</v>
      </c>
      <c r="U235" s="13">
        <f t="shared" si="41"/>
        <v>0</v>
      </c>
      <c r="V235" s="104" t="str">
        <f>INDEX(商品!Q:Q,MATCH(キーワード!D235,商品!D:D,0),1)</f>
        <v>-</v>
      </c>
      <c r="W235" s="15">
        <f t="shared" si="42"/>
        <v>0</v>
      </c>
      <c r="X235" s="22">
        <f>SUMIFS(当月ワード!$J$3:$J$1000,当月ワード!$D$3:$D$1000,キーワード!$D235,当月ワード!$E$3:$E$1000,キーワード!$F235)</f>
        <v>0</v>
      </c>
      <c r="Y235" s="23">
        <f>SUMIFS(前月ワード!$J$3:$J$1000,前月ワード!$D$3:$D$1000,キーワード!$D235,前月ワード!$E$3:$E$1000,キーワード!$F235)</f>
        <v>0</v>
      </c>
      <c r="Z235" s="23">
        <f>SUMIFS(前々月ワード!$J$3:$J$1000,前々月ワード!$D$3:$D$1000,キーワード!$D235,前々月ワード!$E$3:$E$1000,キーワード!$F235)</f>
        <v>0</v>
      </c>
      <c r="AA235" s="22">
        <f>SUMIFS(当月ワード!$W$3:$W$1000,当月ワード!$D$3:$D$1000,キーワード!$D235,当月ワード!$E$3:$E$1000,キーワード!$F235)</f>
        <v>0</v>
      </c>
      <c r="AB235" s="23">
        <f>SUMIFS(前月ワード!$W$3:$W$1000,前月ワード!$D$3:$D$1000,キーワード!$D235,前月ワード!$E$3:$E$1000,キーワード!$F235)</f>
        <v>0</v>
      </c>
      <c r="AC235" s="23">
        <f>SUMIFS(前々月ワード!$W$3:$W$1000,前々月ワード!$D$3:$D$1000,キーワード!$D235,前々月ワード!$E$3:$E$1000,キーワード!$F235)</f>
        <v>0</v>
      </c>
      <c r="AD235" s="23">
        <f t="shared" si="43"/>
        <v>0</v>
      </c>
      <c r="AE235" s="23">
        <f t="shared" si="43"/>
        <v>0</v>
      </c>
      <c r="AF235" s="23">
        <f t="shared" si="43"/>
        <v>0</v>
      </c>
      <c r="AG235" s="22">
        <f>SUMIFS(当月ワード!$X$3:$X$1000,当月ワード!$D$3:$D$1000,キーワード!$D235,当月ワード!$E$3:$E$1000,キーワード!$F235)</f>
        <v>0</v>
      </c>
      <c r="AH235" s="23">
        <f>SUMIFS(前月ワード!$X$3:$X$1000,前月ワード!$D$3:$D$1000,キーワード!$D235,前月ワード!$E$3:$E$1000,キーワード!$F235)</f>
        <v>0</v>
      </c>
      <c r="AI235" s="23">
        <f>SUMIFS(前々月ワード!$X$3:$X$1000,前々月ワード!$D$3:$D$1000,キーワード!$D235,前々月ワード!$E$3:$E$1000,キーワード!$F235)</f>
        <v>0</v>
      </c>
      <c r="AJ235" s="22">
        <f>SUMIFS(当月ワード!$I$3:$I$1000,当月ワード!$D$3:$D$1000,キーワード!$D235,当月ワード!$E$3:$E$1000,キーワード!$F235)</f>
        <v>0</v>
      </c>
      <c r="AK235" s="23">
        <f>SUMIFS(前月ワード!$I$3:$I$1000,前月ワード!$D$3:$D$1000,キーワード!$D235,前月ワード!$E$3:$E$1000,キーワード!$F235)</f>
        <v>0</v>
      </c>
      <c r="AL235" s="23">
        <f>SUMIFS(前々月ワード!$I$3:$I$1000,前々月ワード!$D$3:$D$1000,キーワード!$D235,前々月ワード!$E$3:$E$1000,キーワード!$F235)</f>
        <v>0</v>
      </c>
      <c r="AM235" s="13">
        <f t="shared" si="44"/>
        <v>0</v>
      </c>
      <c r="AN235" s="13">
        <f t="shared" si="44"/>
        <v>0</v>
      </c>
      <c r="AO235" s="13">
        <f t="shared" si="44"/>
        <v>0</v>
      </c>
      <c r="AP235" s="16">
        <f t="shared" si="45"/>
        <v>0</v>
      </c>
      <c r="AQ235" s="16">
        <f t="shared" si="45"/>
        <v>0</v>
      </c>
      <c r="AR235" s="17">
        <f t="shared" si="45"/>
        <v>0</v>
      </c>
    </row>
    <row r="236" spans="3:44" ht="36.65" customHeight="1">
      <c r="C236" s="20">
        <v>231</v>
      </c>
      <c r="D236" s="53">
        <f>現状ワード設定!B233</f>
        <v>0</v>
      </c>
      <c r="E236" s="26" t="str">
        <f>IFERROR(_xlfn.XLOOKUP($D236,現状商品設定!B:B,現状商品設定!C:C,"-"),"-")</f>
        <v>-</v>
      </c>
      <c r="F236" s="56">
        <f>現状ワード設定!G233</f>
        <v>0</v>
      </c>
      <c r="G236" s="60" t="s">
        <v>46</v>
      </c>
      <c r="H236" s="47" t="str">
        <f>IFERROR(_xlfn.XLOOKUP(D236,商品!$D:$D,商品!$H:$H),"")</f>
        <v/>
      </c>
      <c r="I236" s="50" t="str">
        <f>IFERROR(_xlfn.XLOOKUP(D236&amp;F236,現状ワード設定!J:J,現状ワード設定!H:H),"")</f>
        <v/>
      </c>
      <c r="J236" s="47" t="str">
        <f>IFERROR(_xlfn.XLOOKUP(D236&amp;F236,現状ワード設定!J:J,現状ワード設定!I:I),"")</f>
        <v/>
      </c>
      <c r="K236" s="47" t="e">
        <f>IF(AND(T236&gt;=設定!$C$12,W236&gt;=O236),I236*(1+設定!$F$12),IF(AND(T236&gt;=設定!$C$13,W236&lt;O236),I236*(1+設定!$F$13),IF(AND(T236&lt;設定!$C$14,U236&gt;=設定!$E$14),I236*(1+設定!$F$14),IF(AND(T236&lt;設定!$C$15,U236&lt;設定!$E$15),I236*(1+設定!$F$15),"除外"))))</f>
        <v>#VALUE!</v>
      </c>
      <c r="L236" s="58" t="e">
        <f ca="1">IF(消化率!$I$5&lt;1,K236*消化率!$I$5,IF(U236*V236/(K236*消化率!$I$5)&gt;O236,K236*消化率!$I$5,M236))</f>
        <v>#DIV/0!</v>
      </c>
      <c r="M236" s="58" t="e">
        <f t="shared" si="36"/>
        <v>#VALUE!</v>
      </c>
      <c r="N236" s="58" t="e">
        <f ca="1">IF(ROUNDUP(IF(IF(IF(AND(設定!$D$8&lt;=L236,設定!$D$8&lt;J236),設定!$D$8,IF(AND(J236&lt;=L236,J236&lt;設定!$D$8),J236,IF(AND(L236&lt;=J236,J236&lt;設定!$D$8),J236,L236)))=0,設定!$D$8,IF(AND(設定!$D$8&lt;=L236,設定!$D$8&lt;J236),設定!$D$8,IF(AND(J236&lt;=L236,J236&lt;設定!$D$8),J236,IF(AND(L236&lt;=J236,J236&lt;設定!$D$8),J236,L236))))&lt;=H236,H236+1,IF(IF(AND(設定!$D$8&lt;=L236,設定!$D$8&lt;J236),設定!$D$8,IF(AND(J236&lt;=L236,J236&lt;設定!$D$8),J236,IF(AND(L236&lt;=J236,J236&lt;設定!$D$8),J236,L236)))=0,設定!$D$8,IF(AND(設定!$D$8&lt;=L236,設定!$D$8&lt;J236),設定!$D$8,IF(AND(J236&lt;=L236,J236&lt;設定!$D$8),J236,IF(AND(L236&lt;=J236,J236&lt;設定!$D$8),J236,L236))))),0)&gt;40,ROUNDUP(IF(IF(IF(AND(設定!$D$8&lt;=L236,設定!$D$8&lt;J236),設定!$D$8,IF(AND(J236&lt;=L236,J236&lt;設定!$D$8),J236,IF(AND(L236&lt;=J236,J236&lt;設定!$D$8),J236,L236)))=0,設定!$D$8,IF(AND(設定!$D$8&lt;=L236,設定!$D$8&lt;J236),設定!$D$8,IF(AND(J236&lt;=L236,J236&lt;設定!$D$8),J236,IF(AND(L236&lt;=J236,J236&lt;設定!$D$8),J236,L236))))&lt;=H236,H236+1,IF(IF(AND(設定!$D$8&lt;=L236,設定!$D$8&lt;J236),設定!$D$8,IF(AND(J236&lt;=L236,J236&lt;設定!$D$8),J236,IF(AND(L236&lt;=J236,J236&lt;設定!$D$8),J236,L236)))=0,設定!$D$8,IF(AND(設定!$D$8&lt;=L236,設定!$D$8&lt;J236),設定!$D$8,IF(AND(J236&lt;=L236,J236&lt;設定!$D$8),J236,IF(AND(L236&lt;=J236,J236&lt;設定!$D$8),J236,L236))))),0),40)</f>
        <v>#DIV/0!</v>
      </c>
      <c r="O236" s="55">
        <f>IF(G236="標準",設定!$C$4,G236)</f>
        <v>5</v>
      </c>
      <c r="P236" s="45">
        <f t="shared" si="37"/>
        <v>0</v>
      </c>
      <c r="Q236" s="14">
        <f t="shared" si="38"/>
        <v>0</v>
      </c>
      <c r="R236" s="23">
        <f t="shared" si="46"/>
        <v>0</v>
      </c>
      <c r="S236" s="12">
        <f t="shared" si="39"/>
        <v>0</v>
      </c>
      <c r="T236" s="23">
        <f t="shared" si="40"/>
        <v>0</v>
      </c>
      <c r="U236" s="13">
        <f t="shared" si="41"/>
        <v>0</v>
      </c>
      <c r="V236" s="104" t="str">
        <f>INDEX(商品!Q:Q,MATCH(キーワード!D236,商品!D:D,0),1)</f>
        <v>-</v>
      </c>
      <c r="W236" s="15">
        <f t="shared" si="42"/>
        <v>0</v>
      </c>
      <c r="X236" s="22">
        <f>SUMIFS(当月ワード!$J$3:$J$1000,当月ワード!$D$3:$D$1000,キーワード!$D236,当月ワード!$E$3:$E$1000,キーワード!$F236)</f>
        <v>0</v>
      </c>
      <c r="Y236" s="23">
        <f>SUMIFS(前月ワード!$J$3:$J$1000,前月ワード!$D$3:$D$1000,キーワード!$D236,前月ワード!$E$3:$E$1000,キーワード!$F236)</f>
        <v>0</v>
      </c>
      <c r="Z236" s="23">
        <f>SUMIFS(前々月ワード!$J$3:$J$1000,前々月ワード!$D$3:$D$1000,キーワード!$D236,前々月ワード!$E$3:$E$1000,キーワード!$F236)</f>
        <v>0</v>
      </c>
      <c r="AA236" s="22">
        <f>SUMIFS(当月ワード!$W$3:$W$1000,当月ワード!$D$3:$D$1000,キーワード!$D236,当月ワード!$E$3:$E$1000,キーワード!$F236)</f>
        <v>0</v>
      </c>
      <c r="AB236" s="23">
        <f>SUMIFS(前月ワード!$W$3:$W$1000,前月ワード!$D$3:$D$1000,キーワード!$D236,前月ワード!$E$3:$E$1000,キーワード!$F236)</f>
        <v>0</v>
      </c>
      <c r="AC236" s="23">
        <f>SUMIFS(前々月ワード!$W$3:$W$1000,前々月ワード!$D$3:$D$1000,キーワード!$D236,前々月ワード!$E$3:$E$1000,キーワード!$F236)</f>
        <v>0</v>
      </c>
      <c r="AD236" s="23">
        <f t="shared" si="43"/>
        <v>0</v>
      </c>
      <c r="AE236" s="23">
        <f t="shared" si="43"/>
        <v>0</v>
      </c>
      <c r="AF236" s="23">
        <f t="shared" si="43"/>
        <v>0</v>
      </c>
      <c r="AG236" s="22">
        <f>SUMIFS(当月ワード!$X$3:$X$1000,当月ワード!$D$3:$D$1000,キーワード!$D236,当月ワード!$E$3:$E$1000,キーワード!$F236)</f>
        <v>0</v>
      </c>
      <c r="AH236" s="23">
        <f>SUMIFS(前月ワード!$X$3:$X$1000,前月ワード!$D$3:$D$1000,キーワード!$D236,前月ワード!$E$3:$E$1000,キーワード!$F236)</f>
        <v>0</v>
      </c>
      <c r="AI236" s="23">
        <f>SUMIFS(前々月ワード!$X$3:$X$1000,前々月ワード!$D$3:$D$1000,キーワード!$D236,前々月ワード!$E$3:$E$1000,キーワード!$F236)</f>
        <v>0</v>
      </c>
      <c r="AJ236" s="22">
        <f>SUMIFS(当月ワード!$I$3:$I$1000,当月ワード!$D$3:$D$1000,キーワード!$D236,当月ワード!$E$3:$E$1000,キーワード!$F236)</f>
        <v>0</v>
      </c>
      <c r="AK236" s="23">
        <f>SUMIFS(前月ワード!$I$3:$I$1000,前月ワード!$D$3:$D$1000,キーワード!$D236,前月ワード!$E$3:$E$1000,キーワード!$F236)</f>
        <v>0</v>
      </c>
      <c r="AL236" s="23">
        <f>SUMIFS(前々月ワード!$I$3:$I$1000,前々月ワード!$D$3:$D$1000,キーワード!$D236,前々月ワード!$E$3:$E$1000,キーワード!$F236)</f>
        <v>0</v>
      </c>
      <c r="AM236" s="13">
        <f t="shared" si="44"/>
        <v>0</v>
      </c>
      <c r="AN236" s="13">
        <f t="shared" si="44"/>
        <v>0</v>
      </c>
      <c r="AO236" s="13">
        <f t="shared" si="44"/>
        <v>0</v>
      </c>
      <c r="AP236" s="16">
        <f t="shared" si="45"/>
        <v>0</v>
      </c>
      <c r="AQ236" s="16">
        <f t="shared" si="45"/>
        <v>0</v>
      </c>
      <c r="AR236" s="17">
        <f t="shared" si="45"/>
        <v>0</v>
      </c>
    </row>
    <row r="237" spans="3:44" ht="36.65" customHeight="1">
      <c r="C237" s="20">
        <v>232</v>
      </c>
      <c r="D237" s="53">
        <f>現状ワード設定!B234</f>
        <v>0</v>
      </c>
      <c r="E237" s="26" t="str">
        <f>IFERROR(_xlfn.XLOOKUP($D237,現状商品設定!B:B,現状商品設定!C:C,"-"),"-")</f>
        <v>-</v>
      </c>
      <c r="F237" s="56">
        <f>現状ワード設定!G234</f>
        <v>0</v>
      </c>
      <c r="G237" s="60" t="s">
        <v>46</v>
      </c>
      <c r="H237" s="47" t="str">
        <f>IFERROR(_xlfn.XLOOKUP(D237,商品!$D:$D,商品!$H:$H),"")</f>
        <v/>
      </c>
      <c r="I237" s="50" t="str">
        <f>IFERROR(_xlfn.XLOOKUP(D237&amp;F237,現状ワード設定!J:J,現状ワード設定!H:H),"")</f>
        <v/>
      </c>
      <c r="J237" s="47" t="str">
        <f>IFERROR(_xlfn.XLOOKUP(D237&amp;F237,現状ワード設定!J:J,現状ワード設定!I:I),"")</f>
        <v/>
      </c>
      <c r="K237" s="47" t="e">
        <f>IF(AND(T237&gt;=設定!$C$12,W237&gt;=O237),I237*(1+設定!$F$12),IF(AND(T237&gt;=設定!$C$13,W237&lt;O237),I237*(1+設定!$F$13),IF(AND(T237&lt;設定!$C$14,U237&gt;=設定!$E$14),I237*(1+設定!$F$14),IF(AND(T237&lt;設定!$C$15,U237&lt;設定!$E$15),I237*(1+設定!$F$15),"除外"))))</f>
        <v>#VALUE!</v>
      </c>
      <c r="L237" s="58" t="e">
        <f ca="1">IF(消化率!$I$5&lt;1,K237*消化率!$I$5,IF(U237*V237/(K237*消化率!$I$5)&gt;O237,K237*消化率!$I$5,M237))</f>
        <v>#DIV/0!</v>
      </c>
      <c r="M237" s="58" t="e">
        <f t="shared" si="36"/>
        <v>#VALUE!</v>
      </c>
      <c r="N237" s="58" t="e">
        <f ca="1">IF(ROUNDUP(IF(IF(IF(AND(設定!$D$8&lt;=L237,設定!$D$8&lt;J237),設定!$D$8,IF(AND(J237&lt;=L237,J237&lt;設定!$D$8),J237,IF(AND(L237&lt;=J237,J237&lt;設定!$D$8),J237,L237)))=0,設定!$D$8,IF(AND(設定!$D$8&lt;=L237,設定!$D$8&lt;J237),設定!$D$8,IF(AND(J237&lt;=L237,J237&lt;設定!$D$8),J237,IF(AND(L237&lt;=J237,J237&lt;設定!$D$8),J237,L237))))&lt;=H237,H237+1,IF(IF(AND(設定!$D$8&lt;=L237,設定!$D$8&lt;J237),設定!$D$8,IF(AND(J237&lt;=L237,J237&lt;設定!$D$8),J237,IF(AND(L237&lt;=J237,J237&lt;設定!$D$8),J237,L237)))=0,設定!$D$8,IF(AND(設定!$D$8&lt;=L237,設定!$D$8&lt;J237),設定!$D$8,IF(AND(J237&lt;=L237,J237&lt;設定!$D$8),J237,IF(AND(L237&lt;=J237,J237&lt;設定!$D$8),J237,L237))))),0)&gt;40,ROUNDUP(IF(IF(IF(AND(設定!$D$8&lt;=L237,設定!$D$8&lt;J237),設定!$D$8,IF(AND(J237&lt;=L237,J237&lt;設定!$D$8),J237,IF(AND(L237&lt;=J237,J237&lt;設定!$D$8),J237,L237)))=0,設定!$D$8,IF(AND(設定!$D$8&lt;=L237,設定!$D$8&lt;J237),設定!$D$8,IF(AND(J237&lt;=L237,J237&lt;設定!$D$8),J237,IF(AND(L237&lt;=J237,J237&lt;設定!$D$8),J237,L237))))&lt;=H237,H237+1,IF(IF(AND(設定!$D$8&lt;=L237,設定!$D$8&lt;J237),設定!$D$8,IF(AND(J237&lt;=L237,J237&lt;設定!$D$8),J237,IF(AND(L237&lt;=J237,J237&lt;設定!$D$8),J237,L237)))=0,設定!$D$8,IF(AND(設定!$D$8&lt;=L237,設定!$D$8&lt;J237),設定!$D$8,IF(AND(J237&lt;=L237,J237&lt;設定!$D$8),J237,IF(AND(L237&lt;=J237,J237&lt;設定!$D$8),J237,L237))))),0),40)</f>
        <v>#DIV/0!</v>
      </c>
      <c r="O237" s="55">
        <f>IF(G237="標準",設定!$C$4,G237)</f>
        <v>5</v>
      </c>
      <c r="P237" s="45">
        <f t="shared" si="37"/>
        <v>0</v>
      </c>
      <c r="Q237" s="14">
        <f t="shared" si="38"/>
        <v>0</v>
      </c>
      <c r="R237" s="23">
        <f t="shared" si="46"/>
        <v>0</v>
      </c>
      <c r="S237" s="12">
        <f t="shared" si="39"/>
        <v>0</v>
      </c>
      <c r="T237" s="23">
        <f t="shared" si="40"/>
        <v>0</v>
      </c>
      <c r="U237" s="13">
        <f t="shared" si="41"/>
        <v>0</v>
      </c>
      <c r="V237" s="104" t="str">
        <f>INDEX(商品!Q:Q,MATCH(キーワード!D237,商品!D:D,0),1)</f>
        <v>-</v>
      </c>
      <c r="W237" s="15">
        <f t="shared" si="42"/>
        <v>0</v>
      </c>
      <c r="X237" s="22">
        <f>SUMIFS(当月ワード!$J$3:$J$1000,当月ワード!$D$3:$D$1000,キーワード!$D237,当月ワード!$E$3:$E$1000,キーワード!$F237)</f>
        <v>0</v>
      </c>
      <c r="Y237" s="23">
        <f>SUMIFS(前月ワード!$J$3:$J$1000,前月ワード!$D$3:$D$1000,キーワード!$D237,前月ワード!$E$3:$E$1000,キーワード!$F237)</f>
        <v>0</v>
      </c>
      <c r="Z237" s="23">
        <f>SUMIFS(前々月ワード!$J$3:$J$1000,前々月ワード!$D$3:$D$1000,キーワード!$D237,前々月ワード!$E$3:$E$1000,キーワード!$F237)</f>
        <v>0</v>
      </c>
      <c r="AA237" s="22">
        <f>SUMIFS(当月ワード!$W$3:$W$1000,当月ワード!$D$3:$D$1000,キーワード!$D237,当月ワード!$E$3:$E$1000,キーワード!$F237)</f>
        <v>0</v>
      </c>
      <c r="AB237" s="23">
        <f>SUMIFS(前月ワード!$W$3:$W$1000,前月ワード!$D$3:$D$1000,キーワード!$D237,前月ワード!$E$3:$E$1000,キーワード!$F237)</f>
        <v>0</v>
      </c>
      <c r="AC237" s="23">
        <f>SUMIFS(前々月ワード!$W$3:$W$1000,前々月ワード!$D$3:$D$1000,キーワード!$D237,前々月ワード!$E$3:$E$1000,キーワード!$F237)</f>
        <v>0</v>
      </c>
      <c r="AD237" s="23">
        <f t="shared" si="43"/>
        <v>0</v>
      </c>
      <c r="AE237" s="23">
        <f t="shared" si="43"/>
        <v>0</v>
      </c>
      <c r="AF237" s="23">
        <f t="shared" si="43"/>
        <v>0</v>
      </c>
      <c r="AG237" s="22">
        <f>SUMIFS(当月ワード!$X$3:$X$1000,当月ワード!$D$3:$D$1000,キーワード!$D237,当月ワード!$E$3:$E$1000,キーワード!$F237)</f>
        <v>0</v>
      </c>
      <c r="AH237" s="23">
        <f>SUMIFS(前月ワード!$X$3:$X$1000,前月ワード!$D$3:$D$1000,キーワード!$D237,前月ワード!$E$3:$E$1000,キーワード!$F237)</f>
        <v>0</v>
      </c>
      <c r="AI237" s="23">
        <f>SUMIFS(前々月ワード!$X$3:$X$1000,前々月ワード!$D$3:$D$1000,キーワード!$D237,前々月ワード!$E$3:$E$1000,キーワード!$F237)</f>
        <v>0</v>
      </c>
      <c r="AJ237" s="22">
        <f>SUMIFS(当月ワード!$I$3:$I$1000,当月ワード!$D$3:$D$1000,キーワード!$D237,当月ワード!$E$3:$E$1000,キーワード!$F237)</f>
        <v>0</v>
      </c>
      <c r="AK237" s="23">
        <f>SUMIFS(前月ワード!$I$3:$I$1000,前月ワード!$D$3:$D$1000,キーワード!$D237,前月ワード!$E$3:$E$1000,キーワード!$F237)</f>
        <v>0</v>
      </c>
      <c r="AL237" s="23">
        <f>SUMIFS(前々月ワード!$I$3:$I$1000,前々月ワード!$D$3:$D$1000,キーワード!$D237,前々月ワード!$E$3:$E$1000,キーワード!$F237)</f>
        <v>0</v>
      </c>
      <c r="AM237" s="13">
        <f t="shared" si="44"/>
        <v>0</v>
      </c>
      <c r="AN237" s="13">
        <f t="shared" si="44"/>
        <v>0</v>
      </c>
      <c r="AO237" s="13">
        <f t="shared" si="44"/>
        <v>0</v>
      </c>
      <c r="AP237" s="16">
        <f t="shared" si="45"/>
        <v>0</v>
      </c>
      <c r="AQ237" s="16">
        <f t="shared" si="45"/>
        <v>0</v>
      </c>
      <c r="AR237" s="17">
        <f t="shared" si="45"/>
        <v>0</v>
      </c>
    </row>
    <row r="238" spans="3:44" ht="36.65" customHeight="1">
      <c r="C238" s="20">
        <v>233</v>
      </c>
      <c r="D238" s="53">
        <f>現状ワード設定!B235</f>
        <v>0</v>
      </c>
      <c r="E238" s="26" t="str">
        <f>IFERROR(_xlfn.XLOOKUP($D238,現状商品設定!B:B,現状商品設定!C:C,"-"),"-")</f>
        <v>-</v>
      </c>
      <c r="F238" s="56">
        <f>現状ワード設定!G235</f>
        <v>0</v>
      </c>
      <c r="G238" s="60" t="s">
        <v>46</v>
      </c>
      <c r="H238" s="47" t="str">
        <f>IFERROR(_xlfn.XLOOKUP(D238,商品!$D:$D,商品!$H:$H),"")</f>
        <v/>
      </c>
      <c r="I238" s="50" t="str">
        <f>IFERROR(_xlfn.XLOOKUP(D238&amp;F238,現状ワード設定!J:J,現状ワード設定!H:H),"")</f>
        <v/>
      </c>
      <c r="J238" s="47" t="str">
        <f>IFERROR(_xlfn.XLOOKUP(D238&amp;F238,現状ワード設定!J:J,現状ワード設定!I:I),"")</f>
        <v/>
      </c>
      <c r="K238" s="47" t="e">
        <f>IF(AND(T238&gt;=設定!$C$12,W238&gt;=O238),I238*(1+設定!$F$12),IF(AND(T238&gt;=設定!$C$13,W238&lt;O238),I238*(1+設定!$F$13),IF(AND(T238&lt;設定!$C$14,U238&gt;=設定!$E$14),I238*(1+設定!$F$14),IF(AND(T238&lt;設定!$C$15,U238&lt;設定!$E$15),I238*(1+設定!$F$15),"除外"))))</f>
        <v>#VALUE!</v>
      </c>
      <c r="L238" s="58" t="e">
        <f ca="1">IF(消化率!$I$5&lt;1,K238*消化率!$I$5,IF(U238*V238/(K238*消化率!$I$5)&gt;O238,K238*消化率!$I$5,M238))</f>
        <v>#DIV/0!</v>
      </c>
      <c r="M238" s="58" t="e">
        <f t="shared" si="36"/>
        <v>#VALUE!</v>
      </c>
      <c r="N238" s="58" t="e">
        <f ca="1">IF(ROUNDUP(IF(IF(IF(AND(設定!$D$8&lt;=L238,設定!$D$8&lt;J238),設定!$D$8,IF(AND(J238&lt;=L238,J238&lt;設定!$D$8),J238,IF(AND(L238&lt;=J238,J238&lt;設定!$D$8),J238,L238)))=0,設定!$D$8,IF(AND(設定!$D$8&lt;=L238,設定!$D$8&lt;J238),設定!$D$8,IF(AND(J238&lt;=L238,J238&lt;設定!$D$8),J238,IF(AND(L238&lt;=J238,J238&lt;設定!$D$8),J238,L238))))&lt;=H238,H238+1,IF(IF(AND(設定!$D$8&lt;=L238,設定!$D$8&lt;J238),設定!$D$8,IF(AND(J238&lt;=L238,J238&lt;設定!$D$8),J238,IF(AND(L238&lt;=J238,J238&lt;設定!$D$8),J238,L238)))=0,設定!$D$8,IF(AND(設定!$D$8&lt;=L238,設定!$D$8&lt;J238),設定!$D$8,IF(AND(J238&lt;=L238,J238&lt;設定!$D$8),J238,IF(AND(L238&lt;=J238,J238&lt;設定!$D$8),J238,L238))))),0)&gt;40,ROUNDUP(IF(IF(IF(AND(設定!$D$8&lt;=L238,設定!$D$8&lt;J238),設定!$D$8,IF(AND(J238&lt;=L238,J238&lt;設定!$D$8),J238,IF(AND(L238&lt;=J238,J238&lt;設定!$D$8),J238,L238)))=0,設定!$D$8,IF(AND(設定!$D$8&lt;=L238,設定!$D$8&lt;J238),設定!$D$8,IF(AND(J238&lt;=L238,J238&lt;設定!$D$8),J238,IF(AND(L238&lt;=J238,J238&lt;設定!$D$8),J238,L238))))&lt;=H238,H238+1,IF(IF(AND(設定!$D$8&lt;=L238,設定!$D$8&lt;J238),設定!$D$8,IF(AND(J238&lt;=L238,J238&lt;設定!$D$8),J238,IF(AND(L238&lt;=J238,J238&lt;設定!$D$8),J238,L238)))=0,設定!$D$8,IF(AND(設定!$D$8&lt;=L238,設定!$D$8&lt;J238),設定!$D$8,IF(AND(J238&lt;=L238,J238&lt;設定!$D$8),J238,IF(AND(L238&lt;=J238,J238&lt;設定!$D$8),J238,L238))))),0),40)</f>
        <v>#DIV/0!</v>
      </c>
      <c r="O238" s="55">
        <f>IF(G238="標準",設定!$C$4,G238)</f>
        <v>5</v>
      </c>
      <c r="P238" s="45">
        <f t="shared" si="37"/>
        <v>0</v>
      </c>
      <c r="Q238" s="14">
        <f t="shared" si="38"/>
        <v>0</v>
      </c>
      <c r="R238" s="23">
        <f t="shared" si="46"/>
        <v>0</v>
      </c>
      <c r="S238" s="12">
        <f t="shared" si="39"/>
        <v>0</v>
      </c>
      <c r="T238" s="23">
        <f t="shared" si="40"/>
        <v>0</v>
      </c>
      <c r="U238" s="13">
        <f t="shared" si="41"/>
        <v>0</v>
      </c>
      <c r="V238" s="104" t="str">
        <f>INDEX(商品!Q:Q,MATCH(キーワード!D238,商品!D:D,0),1)</f>
        <v>-</v>
      </c>
      <c r="W238" s="15">
        <f t="shared" si="42"/>
        <v>0</v>
      </c>
      <c r="X238" s="22">
        <f>SUMIFS(当月ワード!$J$3:$J$1000,当月ワード!$D$3:$D$1000,キーワード!$D238,当月ワード!$E$3:$E$1000,キーワード!$F238)</f>
        <v>0</v>
      </c>
      <c r="Y238" s="23">
        <f>SUMIFS(前月ワード!$J$3:$J$1000,前月ワード!$D$3:$D$1000,キーワード!$D238,前月ワード!$E$3:$E$1000,キーワード!$F238)</f>
        <v>0</v>
      </c>
      <c r="Z238" s="23">
        <f>SUMIFS(前々月ワード!$J$3:$J$1000,前々月ワード!$D$3:$D$1000,キーワード!$D238,前々月ワード!$E$3:$E$1000,キーワード!$F238)</f>
        <v>0</v>
      </c>
      <c r="AA238" s="22">
        <f>SUMIFS(当月ワード!$W$3:$W$1000,当月ワード!$D$3:$D$1000,キーワード!$D238,当月ワード!$E$3:$E$1000,キーワード!$F238)</f>
        <v>0</v>
      </c>
      <c r="AB238" s="23">
        <f>SUMIFS(前月ワード!$W$3:$W$1000,前月ワード!$D$3:$D$1000,キーワード!$D238,前月ワード!$E$3:$E$1000,キーワード!$F238)</f>
        <v>0</v>
      </c>
      <c r="AC238" s="23">
        <f>SUMIFS(前々月ワード!$W$3:$W$1000,前々月ワード!$D$3:$D$1000,キーワード!$D238,前々月ワード!$E$3:$E$1000,キーワード!$F238)</f>
        <v>0</v>
      </c>
      <c r="AD238" s="23">
        <f t="shared" si="43"/>
        <v>0</v>
      </c>
      <c r="AE238" s="23">
        <f t="shared" si="43"/>
        <v>0</v>
      </c>
      <c r="AF238" s="23">
        <f t="shared" si="43"/>
        <v>0</v>
      </c>
      <c r="AG238" s="22">
        <f>SUMIFS(当月ワード!$X$3:$X$1000,当月ワード!$D$3:$D$1000,キーワード!$D238,当月ワード!$E$3:$E$1000,キーワード!$F238)</f>
        <v>0</v>
      </c>
      <c r="AH238" s="23">
        <f>SUMIFS(前月ワード!$X$3:$X$1000,前月ワード!$D$3:$D$1000,キーワード!$D238,前月ワード!$E$3:$E$1000,キーワード!$F238)</f>
        <v>0</v>
      </c>
      <c r="AI238" s="23">
        <f>SUMIFS(前々月ワード!$X$3:$X$1000,前々月ワード!$D$3:$D$1000,キーワード!$D238,前々月ワード!$E$3:$E$1000,キーワード!$F238)</f>
        <v>0</v>
      </c>
      <c r="AJ238" s="22">
        <f>SUMIFS(当月ワード!$I$3:$I$1000,当月ワード!$D$3:$D$1000,キーワード!$D238,当月ワード!$E$3:$E$1000,キーワード!$F238)</f>
        <v>0</v>
      </c>
      <c r="AK238" s="23">
        <f>SUMIFS(前月ワード!$I$3:$I$1000,前月ワード!$D$3:$D$1000,キーワード!$D238,前月ワード!$E$3:$E$1000,キーワード!$F238)</f>
        <v>0</v>
      </c>
      <c r="AL238" s="23">
        <f>SUMIFS(前々月ワード!$I$3:$I$1000,前々月ワード!$D$3:$D$1000,キーワード!$D238,前々月ワード!$E$3:$E$1000,キーワード!$F238)</f>
        <v>0</v>
      </c>
      <c r="AM238" s="13">
        <f t="shared" si="44"/>
        <v>0</v>
      </c>
      <c r="AN238" s="13">
        <f t="shared" si="44"/>
        <v>0</v>
      </c>
      <c r="AO238" s="13">
        <f t="shared" si="44"/>
        <v>0</v>
      </c>
      <c r="AP238" s="16">
        <f t="shared" si="45"/>
        <v>0</v>
      </c>
      <c r="AQ238" s="16">
        <f t="shared" si="45"/>
        <v>0</v>
      </c>
      <c r="AR238" s="17">
        <f t="shared" si="45"/>
        <v>0</v>
      </c>
    </row>
    <row r="239" spans="3:44" ht="36.65" customHeight="1">
      <c r="C239" s="20">
        <v>234</v>
      </c>
      <c r="D239" s="53">
        <f>現状ワード設定!B236</f>
        <v>0</v>
      </c>
      <c r="E239" s="26" t="str">
        <f>IFERROR(_xlfn.XLOOKUP($D239,現状商品設定!B:B,現状商品設定!C:C,"-"),"-")</f>
        <v>-</v>
      </c>
      <c r="F239" s="56">
        <f>現状ワード設定!G236</f>
        <v>0</v>
      </c>
      <c r="G239" s="60" t="s">
        <v>46</v>
      </c>
      <c r="H239" s="47" t="str">
        <f>IFERROR(_xlfn.XLOOKUP(D239,商品!$D:$D,商品!$H:$H),"")</f>
        <v/>
      </c>
      <c r="I239" s="50" t="str">
        <f>IFERROR(_xlfn.XLOOKUP(D239&amp;F239,現状ワード設定!J:J,現状ワード設定!H:H),"")</f>
        <v/>
      </c>
      <c r="J239" s="47" t="str">
        <f>IFERROR(_xlfn.XLOOKUP(D239&amp;F239,現状ワード設定!J:J,現状ワード設定!I:I),"")</f>
        <v/>
      </c>
      <c r="K239" s="47" t="e">
        <f>IF(AND(T239&gt;=設定!$C$12,W239&gt;=O239),I239*(1+設定!$F$12),IF(AND(T239&gt;=設定!$C$13,W239&lt;O239),I239*(1+設定!$F$13),IF(AND(T239&lt;設定!$C$14,U239&gt;=設定!$E$14),I239*(1+設定!$F$14),IF(AND(T239&lt;設定!$C$15,U239&lt;設定!$E$15),I239*(1+設定!$F$15),"除外"))))</f>
        <v>#VALUE!</v>
      </c>
      <c r="L239" s="58" t="e">
        <f ca="1">IF(消化率!$I$5&lt;1,K239*消化率!$I$5,IF(U239*V239/(K239*消化率!$I$5)&gt;O239,K239*消化率!$I$5,M239))</f>
        <v>#DIV/0!</v>
      </c>
      <c r="M239" s="58" t="e">
        <f t="shared" si="36"/>
        <v>#VALUE!</v>
      </c>
      <c r="N239" s="58" t="e">
        <f ca="1">IF(ROUNDUP(IF(IF(IF(AND(設定!$D$8&lt;=L239,設定!$D$8&lt;J239),設定!$D$8,IF(AND(J239&lt;=L239,J239&lt;設定!$D$8),J239,IF(AND(L239&lt;=J239,J239&lt;設定!$D$8),J239,L239)))=0,設定!$D$8,IF(AND(設定!$D$8&lt;=L239,設定!$D$8&lt;J239),設定!$D$8,IF(AND(J239&lt;=L239,J239&lt;設定!$D$8),J239,IF(AND(L239&lt;=J239,J239&lt;設定!$D$8),J239,L239))))&lt;=H239,H239+1,IF(IF(AND(設定!$D$8&lt;=L239,設定!$D$8&lt;J239),設定!$D$8,IF(AND(J239&lt;=L239,J239&lt;設定!$D$8),J239,IF(AND(L239&lt;=J239,J239&lt;設定!$D$8),J239,L239)))=0,設定!$D$8,IF(AND(設定!$D$8&lt;=L239,設定!$D$8&lt;J239),設定!$D$8,IF(AND(J239&lt;=L239,J239&lt;設定!$D$8),J239,IF(AND(L239&lt;=J239,J239&lt;設定!$D$8),J239,L239))))),0)&gt;40,ROUNDUP(IF(IF(IF(AND(設定!$D$8&lt;=L239,設定!$D$8&lt;J239),設定!$D$8,IF(AND(J239&lt;=L239,J239&lt;設定!$D$8),J239,IF(AND(L239&lt;=J239,J239&lt;設定!$D$8),J239,L239)))=0,設定!$D$8,IF(AND(設定!$D$8&lt;=L239,設定!$D$8&lt;J239),設定!$D$8,IF(AND(J239&lt;=L239,J239&lt;設定!$D$8),J239,IF(AND(L239&lt;=J239,J239&lt;設定!$D$8),J239,L239))))&lt;=H239,H239+1,IF(IF(AND(設定!$D$8&lt;=L239,設定!$D$8&lt;J239),設定!$D$8,IF(AND(J239&lt;=L239,J239&lt;設定!$D$8),J239,IF(AND(L239&lt;=J239,J239&lt;設定!$D$8),J239,L239)))=0,設定!$D$8,IF(AND(設定!$D$8&lt;=L239,設定!$D$8&lt;J239),設定!$D$8,IF(AND(J239&lt;=L239,J239&lt;設定!$D$8),J239,IF(AND(L239&lt;=J239,J239&lt;設定!$D$8),J239,L239))))),0),40)</f>
        <v>#DIV/0!</v>
      </c>
      <c r="O239" s="55">
        <f>IF(G239="標準",設定!$C$4,G239)</f>
        <v>5</v>
      </c>
      <c r="P239" s="45">
        <f t="shared" si="37"/>
        <v>0</v>
      </c>
      <c r="Q239" s="14">
        <f t="shared" si="38"/>
        <v>0</v>
      </c>
      <c r="R239" s="23">
        <f t="shared" si="46"/>
        <v>0</v>
      </c>
      <c r="S239" s="12">
        <f t="shared" si="39"/>
        <v>0</v>
      </c>
      <c r="T239" s="23">
        <f t="shared" si="40"/>
        <v>0</v>
      </c>
      <c r="U239" s="13">
        <f t="shared" si="41"/>
        <v>0</v>
      </c>
      <c r="V239" s="104" t="str">
        <f>INDEX(商品!Q:Q,MATCH(キーワード!D239,商品!D:D,0),1)</f>
        <v>-</v>
      </c>
      <c r="W239" s="15">
        <f t="shared" si="42"/>
        <v>0</v>
      </c>
      <c r="X239" s="22">
        <f>SUMIFS(当月ワード!$J$3:$J$1000,当月ワード!$D$3:$D$1000,キーワード!$D239,当月ワード!$E$3:$E$1000,キーワード!$F239)</f>
        <v>0</v>
      </c>
      <c r="Y239" s="23">
        <f>SUMIFS(前月ワード!$J$3:$J$1000,前月ワード!$D$3:$D$1000,キーワード!$D239,前月ワード!$E$3:$E$1000,キーワード!$F239)</f>
        <v>0</v>
      </c>
      <c r="Z239" s="23">
        <f>SUMIFS(前々月ワード!$J$3:$J$1000,前々月ワード!$D$3:$D$1000,キーワード!$D239,前々月ワード!$E$3:$E$1000,キーワード!$F239)</f>
        <v>0</v>
      </c>
      <c r="AA239" s="22">
        <f>SUMIFS(当月ワード!$W$3:$W$1000,当月ワード!$D$3:$D$1000,キーワード!$D239,当月ワード!$E$3:$E$1000,キーワード!$F239)</f>
        <v>0</v>
      </c>
      <c r="AB239" s="23">
        <f>SUMIFS(前月ワード!$W$3:$W$1000,前月ワード!$D$3:$D$1000,キーワード!$D239,前月ワード!$E$3:$E$1000,キーワード!$F239)</f>
        <v>0</v>
      </c>
      <c r="AC239" s="23">
        <f>SUMIFS(前々月ワード!$W$3:$W$1000,前々月ワード!$D$3:$D$1000,キーワード!$D239,前々月ワード!$E$3:$E$1000,キーワード!$F239)</f>
        <v>0</v>
      </c>
      <c r="AD239" s="23">
        <f t="shared" si="43"/>
        <v>0</v>
      </c>
      <c r="AE239" s="23">
        <f t="shared" si="43"/>
        <v>0</v>
      </c>
      <c r="AF239" s="23">
        <f t="shared" si="43"/>
        <v>0</v>
      </c>
      <c r="AG239" s="22">
        <f>SUMIFS(当月ワード!$X$3:$X$1000,当月ワード!$D$3:$D$1000,キーワード!$D239,当月ワード!$E$3:$E$1000,キーワード!$F239)</f>
        <v>0</v>
      </c>
      <c r="AH239" s="23">
        <f>SUMIFS(前月ワード!$X$3:$X$1000,前月ワード!$D$3:$D$1000,キーワード!$D239,前月ワード!$E$3:$E$1000,キーワード!$F239)</f>
        <v>0</v>
      </c>
      <c r="AI239" s="23">
        <f>SUMIFS(前々月ワード!$X$3:$X$1000,前々月ワード!$D$3:$D$1000,キーワード!$D239,前々月ワード!$E$3:$E$1000,キーワード!$F239)</f>
        <v>0</v>
      </c>
      <c r="AJ239" s="22">
        <f>SUMIFS(当月ワード!$I$3:$I$1000,当月ワード!$D$3:$D$1000,キーワード!$D239,当月ワード!$E$3:$E$1000,キーワード!$F239)</f>
        <v>0</v>
      </c>
      <c r="AK239" s="23">
        <f>SUMIFS(前月ワード!$I$3:$I$1000,前月ワード!$D$3:$D$1000,キーワード!$D239,前月ワード!$E$3:$E$1000,キーワード!$F239)</f>
        <v>0</v>
      </c>
      <c r="AL239" s="23">
        <f>SUMIFS(前々月ワード!$I$3:$I$1000,前々月ワード!$D$3:$D$1000,キーワード!$D239,前々月ワード!$E$3:$E$1000,キーワード!$F239)</f>
        <v>0</v>
      </c>
      <c r="AM239" s="13">
        <f t="shared" si="44"/>
        <v>0</v>
      </c>
      <c r="AN239" s="13">
        <f t="shared" si="44"/>
        <v>0</v>
      </c>
      <c r="AO239" s="13">
        <f t="shared" si="44"/>
        <v>0</v>
      </c>
      <c r="AP239" s="16">
        <f t="shared" si="45"/>
        <v>0</v>
      </c>
      <c r="AQ239" s="16">
        <f t="shared" si="45"/>
        <v>0</v>
      </c>
      <c r="AR239" s="17">
        <f t="shared" si="45"/>
        <v>0</v>
      </c>
    </row>
    <row r="240" spans="3:44" ht="36.65" customHeight="1">
      <c r="C240" s="20">
        <v>235</v>
      </c>
      <c r="D240" s="53">
        <f>現状ワード設定!B237</f>
        <v>0</v>
      </c>
      <c r="E240" s="26" t="str">
        <f>IFERROR(_xlfn.XLOOKUP($D240,現状商品設定!B:B,現状商品設定!C:C,"-"),"-")</f>
        <v>-</v>
      </c>
      <c r="F240" s="56">
        <f>現状ワード設定!G237</f>
        <v>0</v>
      </c>
      <c r="G240" s="60" t="s">
        <v>46</v>
      </c>
      <c r="H240" s="47" t="str">
        <f>IFERROR(_xlfn.XLOOKUP(D240,商品!$D:$D,商品!$H:$H),"")</f>
        <v/>
      </c>
      <c r="I240" s="50" t="str">
        <f>IFERROR(_xlfn.XLOOKUP(D240&amp;F240,現状ワード設定!J:J,現状ワード設定!H:H),"")</f>
        <v/>
      </c>
      <c r="J240" s="47" t="str">
        <f>IFERROR(_xlfn.XLOOKUP(D240&amp;F240,現状ワード設定!J:J,現状ワード設定!I:I),"")</f>
        <v/>
      </c>
      <c r="K240" s="47" t="e">
        <f>IF(AND(T240&gt;=設定!$C$12,W240&gt;=O240),I240*(1+設定!$F$12),IF(AND(T240&gt;=設定!$C$13,W240&lt;O240),I240*(1+設定!$F$13),IF(AND(T240&lt;設定!$C$14,U240&gt;=設定!$E$14),I240*(1+設定!$F$14),IF(AND(T240&lt;設定!$C$15,U240&lt;設定!$E$15),I240*(1+設定!$F$15),"除外"))))</f>
        <v>#VALUE!</v>
      </c>
      <c r="L240" s="58" t="e">
        <f ca="1">IF(消化率!$I$5&lt;1,K240*消化率!$I$5,IF(U240*V240/(K240*消化率!$I$5)&gt;O240,K240*消化率!$I$5,M240))</f>
        <v>#DIV/0!</v>
      </c>
      <c r="M240" s="58" t="e">
        <f t="shared" si="36"/>
        <v>#VALUE!</v>
      </c>
      <c r="N240" s="58" t="e">
        <f ca="1">IF(ROUNDUP(IF(IF(IF(AND(設定!$D$8&lt;=L240,設定!$D$8&lt;J240),設定!$D$8,IF(AND(J240&lt;=L240,J240&lt;設定!$D$8),J240,IF(AND(L240&lt;=J240,J240&lt;設定!$D$8),J240,L240)))=0,設定!$D$8,IF(AND(設定!$D$8&lt;=L240,設定!$D$8&lt;J240),設定!$D$8,IF(AND(J240&lt;=L240,J240&lt;設定!$D$8),J240,IF(AND(L240&lt;=J240,J240&lt;設定!$D$8),J240,L240))))&lt;=H240,H240+1,IF(IF(AND(設定!$D$8&lt;=L240,設定!$D$8&lt;J240),設定!$D$8,IF(AND(J240&lt;=L240,J240&lt;設定!$D$8),J240,IF(AND(L240&lt;=J240,J240&lt;設定!$D$8),J240,L240)))=0,設定!$D$8,IF(AND(設定!$D$8&lt;=L240,設定!$D$8&lt;J240),設定!$D$8,IF(AND(J240&lt;=L240,J240&lt;設定!$D$8),J240,IF(AND(L240&lt;=J240,J240&lt;設定!$D$8),J240,L240))))),0)&gt;40,ROUNDUP(IF(IF(IF(AND(設定!$D$8&lt;=L240,設定!$D$8&lt;J240),設定!$D$8,IF(AND(J240&lt;=L240,J240&lt;設定!$D$8),J240,IF(AND(L240&lt;=J240,J240&lt;設定!$D$8),J240,L240)))=0,設定!$D$8,IF(AND(設定!$D$8&lt;=L240,設定!$D$8&lt;J240),設定!$D$8,IF(AND(J240&lt;=L240,J240&lt;設定!$D$8),J240,IF(AND(L240&lt;=J240,J240&lt;設定!$D$8),J240,L240))))&lt;=H240,H240+1,IF(IF(AND(設定!$D$8&lt;=L240,設定!$D$8&lt;J240),設定!$D$8,IF(AND(J240&lt;=L240,J240&lt;設定!$D$8),J240,IF(AND(L240&lt;=J240,J240&lt;設定!$D$8),J240,L240)))=0,設定!$D$8,IF(AND(設定!$D$8&lt;=L240,設定!$D$8&lt;J240),設定!$D$8,IF(AND(J240&lt;=L240,J240&lt;設定!$D$8),J240,IF(AND(L240&lt;=J240,J240&lt;設定!$D$8),J240,L240))))),0),40)</f>
        <v>#DIV/0!</v>
      </c>
      <c r="O240" s="55">
        <f>IF(G240="標準",設定!$C$4,G240)</f>
        <v>5</v>
      </c>
      <c r="P240" s="45">
        <f t="shared" si="37"/>
        <v>0</v>
      </c>
      <c r="Q240" s="14">
        <f t="shared" si="38"/>
        <v>0</v>
      </c>
      <c r="R240" s="23">
        <f t="shared" si="46"/>
        <v>0</v>
      </c>
      <c r="S240" s="12">
        <f t="shared" si="39"/>
        <v>0</v>
      </c>
      <c r="T240" s="23">
        <f t="shared" si="40"/>
        <v>0</v>
      </c>
      <c r="U240" s="13">
        <f t="shared" si="41"/>
        <v>0</v>
      </c>
      <c r="V240" s="104" t="str">
        <f>INDEX(商品!Q:Q,MATCH(キーワード!D240,商品!D:D,0),1)</f>
        <v>-</v>
      </c>
      <c r="W240" s="15">
        <f t="shared" si="42"/>
        <v>0</v>
      </c>
      <c r="X240" s="22">
        <f>SUMIFS(当月ワード!$J$3:$J$1000,当月ワード!$D$3:$D$1000,キーワード!$D240,当月ワード!$E$3:$E$1000,キーワード!$F240)</f>
        <v>0</v>
      </c>
      <c r="Y240" s="23">
        <f>SUMIFS(前月ワード!$J$3:$J$1000,前月ワード!$D$3:$D$1000,キーワード!$D240,前月ワード!$E$3:$E$1000,キーワード!$F240)</f>
        <v>0</v>
      </c>
      <c r="Z240" s="23">
        <f>SUMIFS(前々月ワード!$J$3:$J$1000,前々月ワード!$D$3:$D$1000,キーワード!$D240,前々月ワード!$E$3:$E$1000,キーワード!$F240)</f>
        <v>0</v>
      </c>
      <c r="AA240" s="22">
        <f>SUMIFS(当月ワード!$W$3:$W$1000,当月ワード!$D$3:$D$1000,キーワード!$D240,当月ワード!$E$3:$E$1000,キーワード!$F240)</f>
        <v>0</v>
      </c>
      <c r="AB240" s="23">
        <f>SUMIFS(前月ワード!$W$3:$W$1000,前月ワード!$D$3:$D$1000,キーワード!$D240,前月ワード!$E$3:$E$1000,キーワード!$F240)</f>
        <v>0</v>
      </c>
      <c r="AC240" s="23">
        <f>SUMIFS(前々月ワード!$W$3:$W$1000,前々月ワード!$D$3:$D$1000,キーワード!$D240,前々月ワード!$E$3:$E$1000,キーワード!$F240)</f>
        <v>0</v>
      </c>
      <c r="AD240" s="23">
        <f t="shared" si="43"/>
        <v>0</v>
      </c>
      <c r="AE240" s="23">
        <f t="shared" si="43"/>
        <v>0</v>
      </c>
      <c r="AF240" s="23">
        <f t="shared" si="43"/>
        <v>0</v>
      </c>
      <c r="AG240" s="22">
        <f>SUMIFS(当月ワード!$X$3:$X$1000,当月ワード!$D$3:$D$1000,キーワード!$D240,当月ワード!$E$3:$E$1000,キーワード!$F240)</f>
        <v>0</v>
      </c>
      <c r="AH240" s="23">
        <f>SUMIFS(前月ワード!$X$3:$X$1000,前月ワード!$D$3:$D$1000,キーワード!$D240,前月ワード!$E$3:$E$1000,キーワード!$F240)</f>
        <v>0</v>
      </c>
      <c r="AI240" s="23">
        <f>SUMIFS(前々月ワード!$X$3:$X$1000,前々月ワード!$D$3:$D$1000,キーワード!$D240,前々月ワード!$E$3:$E$1000,キーワード!$F240)</f>
        <v>0</v>
      </c>
      <c r="AJ240" s="22">
        <f>SUMIFS(当月ワード!$I$3:$I$1000,当月ワード!$D$3:$D$1000,キーワード!$D240,当月ワード!$E$3:$E$1000,キーワード!$F240)</f>
        <v>0</v>
      </c>
      <c r="AK240" s="23">
        <f>SUMIFS(前月ワード!$I$3:$I$1000,前月ワード!$D$3:$D$1000,キーワード!$D240,前月ワード!$E$3:$E$1000,キーワード!$F240)</f>
        <v>0</v>
      </c>
      <c r="AL240" s="23">
        <f>SUMIFS(前々月ワード!$I$3:$I$1000,前々月ワード!$D$3:$D$1000,キーワード!$D240,前々月ワード!$E$3:$E$1000,キーワード!$F240)</f>
        <v>0</v>
      </c>
      <c r="AM240" s="13">
        <f t="shared" si="44"/>
        <v>0</v>
      </c>
      <c r="AN240" s="13">
        <f t="shared" si="44"/>
        <v>0</v>
      </c>
      <c r="AO240" s="13">
        <f t="shared" si="44"/>
        <v>0</v>
      </c>
      <c r="AP240" s="16">
        <f t="shared" si="45"/>
        <v>0</v>
      </c>
      <c r="AQ240" s="16">
        <f t="shared" si="45"/>
        <v>0</v>
      </c>
      <c r="AR240" s="17">
        <f t="shared" si="45"/>
        <v>0</v>
      </c>
    </row>
    <row r="241" spans="3:44" ht="36.65" customHeight="1">
      <c r="C241" s="20">
        <v>236</v>
      </c>
      <c r="D241" s="53">
        <f>現状ワード設定!B238</f>
        <v>0</v>
      </c>
      <c r="E241" s="26" t="str">
        <f>IFERROR(_xlfn.XLOOKUP($D241,現状商品設定!B:B,現状商品設定!C:C,"-"),"-")</f>
        <v>-</v>
      </c>
      <c r="F241" s="56">
        <f>現状ワード設定!G238</f>
        <v>0</v>
      </c>
      <c r="G241" s="60" t="s">
        <v>46</v>
      </c>
      <c r="H241" s="47" t="str">
        <f>IFERROR(_xlfn.XLOOKUP(D241,商品!$D:$D,商品!$H:$H),"")</f>
        <v/>
      </c>
      <c r="I241" s="50" t="str">
        <f>IFERROR(_xlfn.XLOOKUP(D241&amp;F241,現状ワード設定!J:J,現状ワード設定!H:H),"")</f>
        <v/>
      </c>
      <c r="J241" s="47" t="str">
        <f>IFERROR(_xlfn.XLOOKUP(D241&amp;F241,現状ワード設定!J:J,現状ワード設定!I:I),"")</f>
        <v/>
      </c>
      <c r="K241" s="47" t="e">
        <f>IF(AND(T241&gt;=設定!$C$12,W241&gt;=O241),I241*(1+設定!$F$12),IF(AND(T241&gt;=設定!$C$13,W241&lt;O241),I241*(1+設定!$F$13),IF(AND(T241&lt;設定!$C$14,U241&gt;=設定!$E$14),I241*(1+設定!$F$14),IF(AND(T241&lt;設定!$C$15,U241&lt;設定!$E$15),I241*(1+設定!$F$15),"除外"))))</f>
        <v>#VALUE!</v>
      </c>
      <c r="L241" s="58" t="e">
        <f ca="1">IF(消化率!$I$5&lt;1,K241*消化率!$I$5,IF(U241*V241/(K241*消化率!$I$5)&gt;O241,K241*消化率!$I$5,M241))</f>
        <v>#DIV/0!</v>
      </c>
      <c r="M241" s="58" t="e">
        <f t="shared" si="36"/>
        <v>#VALUE!</v>
      </c>
      <c r="N241" s="58" t="e">
        <f ca="1">IF(ROUNDUP(IF(IF(IF(AND(設定!$D$8&lt;=L241,設定!$D$8&lt;J241),設定!$D$8,IF(AND(J241&lt;=L241,J241&lt;設定!$D$8),J241,IF(AND(L241&lt;=J241,J241&lt;設定!$D$8),J241,L241)))=0,設定!$D$8,IF(AND(設定!$D$8&lt;=L241,設定!$D$8&lt;J241),設定!$D$8,IF(AND(J241&lt;=L241,J241&lt;設定!$D$8),J241,IF(AND(L241&lt;=J241,J241&lt;設定!$D$8),J241,L241))))&lt;=H241,H241+1,IF(IF(AND(設定!$D$8&lt;=L241,設定!$D$8&lt;J241),設定!$D$8,IF(AND(J241&lt;=L241,J241&lt;設定!$D$8),J241,IF(AND(L241&lt;=J241,J241&lt;設定!$D$8),J241,L241)))=0,設定!$D$8,IF(AND(設定!$D$8&lt;=L241,設定!$D$8&lt;J241),設定!$D$8,IF(AND(J241&lt;=L241,J241&lt;設定!$D$8),J241,IF(AND(L241&lt;=J241,J241&lt;設定!$D$8),J241,L241))))),0)&gt;40,ROUNDUP(IF(IF(IF(AND(設定!$D$8&lt;=L241,設定!$D$8&lt;J241),設定!$D$8,IF(AND(J241&lt;=L241,J241&lt;設定!$D$8),J241,IF(AND(L241&lt;=J241,J241&lt;設定!$D$8),J241,L241)))=0,設定!$D$8,IF(AND(設定!$D$8&lt;=L241,設定!$D$8&lt;J241),設定!$D$8,IF(AND(J241&lt;=L241,J241&lt;設定!$D$8),J241,IF(AND(L241&lt;=J241,J241&lt;設定!$D$8),J241,L241))))&lt;=H241,H241+1,IF(IF(AND(設定!$D$8&lt;=L241,設定!$D$8&lt;J241),設定!$D$8,IF(AND(J241&lt;=L241,J241&lt;設定!$D$8),J241,IF(AND(L241&lt;=J241,J241&lt;設定!$D$8),J241,L241)))=0,設定!$D$8,IF(AND(設定!$D$8&lt;=L241,設定!$D$8&lt;J241),設定!$D$8,IF(AND(J241&lt;=L241,J241&lt;設定!$D$8),J241,IF(AND(L241&lt;=J241,J241&lt;設定!$D$8),J241,L241))))),0),40)</f>
        <v>#DIV/0!</v>
      </c>
      <c r="O241" s="55">
        <f>IF(G241="標準",設定!$C$4,G241)</f>
        <v>5</v>
      </c>
      <c r="P241" s="45">
        <f t="shared" si="37"/>
        <v>0</v>
      </c>
      <c r="Q241" s="14">
        <f t="shared" si="38"/>
        <v>0</v>
      </c>
      <c r="R241" s="23">
        <f t="shared" si="46"/>
        <v>0</v>
      </c>
      <c r="S241" s="12">
        <f t="shared" si="39"/>
        <v>0</v>
      </c>
      <c r="T241" s="23">
        <f t="shared" si="40"/>
        <v>0</v>
      </c>
      <c r="U241" s="13">
        <f t="shared" si="41"/>
        <v>0</v>
      </c>
      <c r="V241" s="104" t="str">
        <f>INDEX(商品!Q:Q,MATCH(キーワード!D241,商品!D:D,0),1)</f>
        <v>-</v>
      </c>
      <c r="W241" s="15">
        <f t="shared" si="42"/>
        <v>0</v>
      </c>
      <c r="X241" s="22">
        <f>SUMIFS(当月ワード!$J$3:$J$1000,当月ワード!$D$3:$D$1000,キーワード!$D241,当月ワード!$E$3:$E$1000,キーワード!$F241)</f>
        <v>0</v>
      </c>
      <c r="Y241" s="23">
        <f>SUMIFS(前月ワード!$J$3:$J$1000,前月ワード!$D$3:$D$1000,キーワード!$D241,前月ワード!$E$3:$E$1000,キーワード!$F241)</f>
        <v>0</v>
      </c>
      <c r="Z241" s="23">
        <f>SUMIFS(前々月ワード!$J$3:$J$1000,前々月ワード!$D$3:$D$1000,キーワード!$D241,前々月ワード!$E$3:$E$1000,キーワード!$F241)</f>
        <v>0</v>
      </c>
      <c r="AA241" s="22">
        <f>SUMIFS(当月ワード!$W$3:$W$1000,当月ワード!$D$3:$D$1000,キーワード!$D241,当月ワード!$E$3:$E$1000,キーワード!$F241)</f>
        <v>0</v>
      </c>
      <c r="AB241" s="23">
        <f>SUMIFS(前月ワード!$W$3:$W$1000,前月ワード!$D$3:$D$1000,キーワード!$D241,前月ワード!$E$3:$E$1000,キーワード!$F241)</f>
        <v>0</v>
      </c>
      <c r="AC241" s="23">
        <f>SUMIFS(前々月ワード!$W$3:$W$1000,前々月ワード!$D$3:$D$1000,キーワード!$D241,前々月ワード!$E$3:$E$1000,キーワード!$F241)</f>
        <v>0</v>
      </c>
      <c r="AD241" s="23">
        <f t="shared" si="43"/>
        <v>0</v>
      </c>
      <c r="AE241" s="23">
        <f t="shared" si="43"/>
        <v>0</v>
      </c>
      <c r="AF241" s="23">
        <f t="shared" si="43"/>
        <v>0</v>
      </c>
      <c r="AG241" s="22">
        <f>SUMIFS(当月ワード!$X$3:$X$1000,当月ワード!$D$3:$D$1000,キーワード!$D241,当月ワード!$E$3:$E$1000,キーワード!$F241)</f>
        <v>0</v>
      </c>
      <c r="AH241" s="23">
        <f>SUMIFS(前月ワード!$X$3:$X$1000,前月ワード!$D$3:$D$1000,キーワード!$D241,前月ワード!$E$3:$E$1000,キーワード!$F241)</f>
        <v>0</v>
      </c>
      <c r="AI241" s="23">
        <f>SUMIFS(前々月ワード!$X$3:$X$1000,前々月ワード!$D$3:$D$1000,キーワード!$D241,前々月ワード!$E$3:$E$1000,キーワード!$F241)</f>
        <v>0</v>
      </c>
      <c r="AJ241" s="22">
        <f>SUMIFS(当月ワード!$I$3:$I$1000,当月ワード!$D$3:$D$1000,キーワード!$D241,当月ワード!$E$3:$E$1000,キーワード!$F241)</f>
        <v>0</v>
      </c>
      <c r="AK241" s="23">
        <f>SUMIFS(前月ワード!$I$3:$I$1000,前月ワード!$D$3:$D$1000,キーワード!$D241,前月ワード!$E$3:$E$1000,キーワード!$F241)</f>
        <v>0</v>
      </c>
      <c r="AL241" s="23">
        <f>SUMIFS(前々月ワード!$I$3:$I$1000,前々月ワード!$D$3:$D$1000,キーワード!$D241,前々月ワード!$E$3:$E$1000,キーワード!$F241)</f>
        <v>0</v>
      </c>
      <c r="AM241" s="13">
        <f t="shared" si="44"/>
        <v>0</v>
      </c>
      <c r="AN241" s="13">
        <f t="shared" si="44"/>
        <v>0</v>
      </c>
      <c r="AO241" s="13">
        <f t="shared" si="44"/>
        <v>0</v>
      </c>
      <c r="AP241" s="16">
        <f t="shared" si="45"/>
        <v>0</v>
      </c>
      <c r="AQ241" s="16">
        <f t="shared" si="45"/>
        <v>0</v>
      </c>
      <c r="AR241" s="17">
        <f t="shared" si="45"/>
        <v>0</v>
      </c>
    </row>
    <row r="242" spans="3:44" ht="36.65" customHeight="1">
      <c r="C242" s="20">
        <v>237</v>
      </c>
      <c r="D242" s="53">
        <f>現状ワード設定!B239</f>
        <v>0</v>
      </c>
      <c r="E242" s="26" t="str">
        <f>IFERROR(_xlfn.XLOOKUP($D242,現状商品設定!B:B,現状商品設定!C:C,"-"),"-")</f>
        <v>-</v>
      </c>
      <c r="F242" s="56">
        <f>現状ワード設定!G239</f>
        <v>0</v>
      </c>
      <c r="G242" s="60" t="s">
        <v>46</v>
      </c>
      <c r="H242" s="47" t="str">
        <f>IFERROR(_xlfn.XLOOKUP(D242,商品!$D:$D,商品!$H:$H),"")</f>
        <v/>
      </c>
      <c r="I242" s="50" t="str">
        <f>IFERROR(_xlfn.XLOOKUP(D242&amp;F242,現状ワード設定!J:J,現状ワード設定!H:H),"")</f>
        <v/>
      </c>
      <c r="J242" s="47" t="str">
        <f>IFERROR(_xlfn.XLOOKUP(D242&amp;F242,現状ワード設定!J:J,現状ワード設定!I:I),"")</f>
        <v/>
      </c>
      <c r="K242" s="47" t="e">
        <f>IF(AND(T242&gt;=設定!$C$12,W242&gt;=O242),I242*(1+設定!$F$12),IF(AND(T242&gt;=設定!$C$13,W242&lt;O242),I242*(1+設定!$F$13),IF(AND(T242&lt;設定!$C$14,U242&gt;=設定!$E$14),I242*(1+設定!$F$14),IF(AND(T242&lt;設定!$C$15,U242&lt;設定!$E$15),I242*(1+設定!$F$15),"除外"))))</f>
        <v>#VALUE!</v>
      </c>
      <c r="L242" s="58" t="e">
        <f ca="1">IF(消化率!$I$5&lt;1,K242*消化率!$I$5,IF(U242*V242/(K242*消化率!$I$5)&gt;O242,K242*消化率!$I$5,M242))</f>
        <v>#DIV/0!</v>
      </c>
      <c r="M242" s="58" t="e">
        <f t="shared" si="36"/>
        <v>#VALUE!</v>
      </c>
      <c r="N242" s="58" t="e">
        <f ca="1">IF(ROUNDUP(IF(IF(IF(AND(設定!$D$8&lt;=L242,設定!$D$8&lt;J242),設定!$D$8,IF(AND(J242&lt;=L242,J242&lt;設定!$D$8),J242,IF(AND(L242&lt;=J242,J242&lt;設定!$D$8),J242,L242)))=0,設定!$D$8,IF(AND(設定!$D$8&lt;=L242,設定!$D$8&lt;J242),設定!$D$8,IF(AND(J242&lt;=L242,J242&lt;設定!$D$8),J242,IF(AND(L242&lt;=J242,J242&lt;設定!$D$8),J242,L242))))&lt;=H242,H242+1,IF(IF(AND(設定!$D$8&lt;=L242,設定!$D$8&lt;J242),設定!$D$8,IF(AND(J242&lt;=L242,J242&lt;設定!$D$8),J242,IF(AND(L242&lt;=J242,J242&lt;設定!$D$8),J242,L242)))=0,設定!$D$8,IF(AND(設定!$D$8&lt;=L242,設定!$D$8&lt;J242),設定!$D$8,IF(AND(J242&lt;=L242,J242&lt;設定!$D$8),J242,IF(AND(L242&lt;=J242,J242&lt;設定!$D$8),J242,L242))))),0)&gt;40,ROUNDUP(IF(IF(IF(AND(設定!$D$8&lt;=L242,設定!$D$8&lt;J242),設定!$D$8,IF(AND(J242&lt;=L242,J242&lt;設定!$D$8),J242,IF(AND(L242&lt;=J242,J242&lt;設定!$D$8),J242,L242)))=0,設定!$D$8,IF(AND(設定!$D$8&lt;=L242,設定!$D$8&lt;J242),設定!$D$8,IF(AND(J242&lt;=L242,J242&lt;設定!$D$8),J242,IF(AND(L242&lt;=J242,J242&lt;設定!$D$8),J242,L242))))&lt;=H242,H242+1,IF(IF(AND(設定!$D$8&lt;=L242,設定!$D$8&lt;J242),設定!$D$8,IF(AND(J242&lt;=L242,J242&lt;設定!$D$8),J242,IF(AND(L242&lt;=J242,J242&lt;設定!$D$8),J242,L242)))=0,設定!$D$8,IF(AND(設定!$D$8&lt;=L242,設定!$D$8&lt;J242),設定!$D$8,IF(AND(J242&lt;=L242,J242&lt;設定!$D$8),J242,IF(AND(L242&lt;=J242,J242&lt;設定!$D$8),J242,L242))))),0),40)</f>
        <v>#DIV/0!</v>
      </c>
      <c r="O242" s="55">
        <f>IF(G242="標準",設定!$C$4,G242)</f>
        <v>5</v>
      </c>
      <c r="P242" s="45">
        <f t="shared" si="37"/>
        <v>0</v>
      </c>
      <c r="Q242" s="14">
        <f t="shared" si="38"/>
        <v>0</v>
      </c>
      <c r="R242" s="23">
        <f t="shared" si="46"/>
        <v>0</v>
      </c>
      <c r="S242" s="12">
        <f t="shared" si="39"/>
        <v>0</v>
      </c>
      <c r="T242" s="23">
        <f t="shared" si="40"/>
        <v>0</v>
      </c>
      <c r="U242" s="13">
        <f t="shared" si="41"/>
        <v>0</v>
      </c>
      <c r="V242" s="104" t="str">
        <f>INDEX(商品!Q:Q,MATCH(キーワード!D242,商品!D:D,0),1)</f>
        <v>-</v>
      </c>
      <c r="W242" s="15">
        <f t="shared" si="42"/>
        <v>0</v>
      </c>
      <c r="X242" s="22">
        <f>SUMIFS(当月ワード!$J$3:$J$1000,当月ワード!$D$3:$D$1000,キーワード!$D242,当月ワード!$E$3:$E$1000,キーワード!$F242)</f>
        <v>0</v>
      </c>
      <c r="Y242" s="23">
        <f>SUMIFS(前月ワード!$J$3:$J$1000,前月ワード!$D$3:$D$1000,キーワード!$D242,前月ワード!$E$3:$E$1000,キーワード!$F242)</f>
        <v>0</v>
      </c>
      <c r="Z242" s="23">
        <f>SUMIFS(前々月ワード!$J$3:$J$1000,前々月ワード!$D$3:$D$1000,キーワード!$D242,前々月ワード!$E$3:$E$1000,キーワード!$F242)</f>
        <v>0</v>
      </c>
      <c r="AA242" s="22">
        <f>SUMIFS(当月ワード!$W$3:$W$1000,当月ワード!$D$3:$D$1000,キーワード!$D242,当月ワード!$E$3:$E$1000,キーワード!$F242)</f>
        <v>0</v>
      </c>
      <c r="AB242" s="23">
        <f>SUMIFS(前月ワード!$W$3:$W$1000,前月ワード!$D$3:$D$1000,キーワード!$D242,前月ワード!$E$3:$E$1000,キーワード!$F242)</f>
        <v>0</v>
      </c>
      <c r="AC242" s="23">
        <f>SUMIFS(前々月ワード!$W$3:$W$1000,前々月ワード!$D$3:$D$1000,キーワード!$D242,前々月ワード!$E$3:$E$1000,キーワード!$F242)</f>
        <v>0</v>
      </c>
      <c r="AD242" s="23">
        <f t="shared" si="43"/>
        <v>0</v>
      </c>
      <c r="AE242" s="23">
        <f t="shared" si="43"/>
        <v>0</v>
      </c>
      <c r="AF242" s="23">
        <f t="shared" si="43"/>
        <v>0</v>
      </c>
      <c r="AG242" s="22">
        <f>SUMIFS(当月ワード!$X$3:$X$1000,当月ワード!$D$3:$D$1000,キーワード!$D242,当月ワード!$E$3:$E$1000,キーワード!$F242)</f>
        <v>0</v>
      </c>
      <c r="AH242" s="23">
        <f>SUMIFS(前月ワード!$X$3:$X$1000,前月ワード!$D$3:$D$1000,キーワード!$D242,前月ワード!$E$3:$E$1000,キーワード!$F242)</f>
        <v>0</v>
      </c>
      <c r="AI242" s="23">
        <f>SUMIFS(前々月ワード!$X$3:$X$1000,前々月ワード!$D$3:$D$1000,キーワード!$D242,前々月ワード!$E$3:$E$1000,キーワード!$F242)</f>
        <v>0</v>
      </c>
      <c r="AJ242" s="22">
        <f>SUMIFS(当月ワード!$I$3:$I$1000,当月ワード!$D$3:$D$1000,キーワード!$D242,当月ワード!$E$3:$E$1000,キーワード!$F242)</f>
        <v>0</v>
      </c>
      <c r="AK242" s="23">
        <f>SUMIFS(前月ワード!$I$3:$I$1000,前月ワード!$D$3:$D$1000,キーワード!$D242,前月ワード!$E$3:$E$1000,キーワード!$F242)</f>
        <v>0</v>
      </c>
      <c r="AL242" s="23">
        <f>SUMIFS(前々月ワード!$I$3:$I$1000,前々月ワード!$D$3:$D$1000,キーワード!$D242,前々月ワード!$E$3:$E$1000,キーワード!$F242)</f>
        <v>0</v>
      </c>
      <c r="AM242" s="13">
        <f t="shared" si="44"/>
        <v>0</v>
      </c>
      <c r="AN242" s="13">
        <f t="shared" si="44"/>
        <v>0</v>
      </c>
      <c r="AO242" s="13">
        <f t="shared" si="44"/>
        <v>0</v>
      </c>
      <c r="AP242" s="16">
        <f t="shared" si="45"/>
        <v>0</v>
      </c>
      <c r="AQ242" s="16">
        <f t="shared" si="45"/>
        <v>0</v>
      </c>
      <c r="AR242" s="17">
        <f t="shared" si="45"/>
        <v>0</v>
      </c>
    </row>
    <row r="243" spans="3:44" ht="36.65" customHeight="1">
      <c r="C243" s="20">
        <v>238</v>
      </c>
      <c r="D243" s="53">
        <f>現状ワード設定!B240</f>
        <v>0</v>
      </c>
      <c r="E243" s="26" t="str">
        <f>IFERROR(_xlfn.XLOOKUP($D243,現状商品設定!B:B,現状商品設定!C:C,"-"),"-")</f>
        <v>-</v>
      </c>
      <c r="F243" s="56">
        <f>現状ワード設定!G240</f>
        <v>0</v>
      </c>
      <c r="G243" s="60" t="s">
        <v>46</v>
      </c>
      <c r="H243" s="47" t="str">
        <f>IFERROR(_xlfn.XLOOKUP(D243,商品!$D:$D,商品!$H:$H),"")</f>
        <v/>
      </c>
      <c r="I243" s="50" t="str">
        <f>IFERROR(_xlfn.XLOOKUP(D243&amp;F243,現状ワード設定!J:J,現状ワード設定!H:H),"")</f>
        <v/>
      </c>
      <c r="J243" s="47" t="str">
        <f>IFERROR(_xlfn.XLOOKUP(D243&amp;F243,現状ワード設定!J:J,現状ワード設定!I:I),"")</f>
        <v/>
      </c>
      <c r="K243" s="47" t="e">
        <f>IF(AND(T243&gt;=設定!$C$12,W243&gt;=O243),I243*(1+設定!$F$12),IF(AND(T243&gt;=設定!$C$13,W243&lt;O243),I243*(1+設定!$F$13),IF(AND(T243&lt;設定!$C$14,U243&gt;=設定!$E$14),I243*(1+設定!$F$14),IF(AND(T243&lt;設定!$C$15,U243&lt;設定!$E$15),I243*(1+設定!$F$15),"除外"))))</f>
        <v>#VALUE!</v>
      </c>
      <c r="L243" s="58" t="e">
        <f ca="1">IF(消化率!$I$5&lt;1,K243*消化率!$I$5,IF(U243*V243/(K243*消化率!$I$5)&gt;O243,K243*消化率!$I$5,M243))</f>
        <v>#DIV/0!</v>
      </c>
      <c r="M243" s="58" t="e">
        <f t="shared" si="36"/>
        <v>#VALUE!</v>
      </c>
      <c r="N243" s="58" t="e">
        <f ca="1">IF(ROUNDUP(IF(IF(IF(AND(設定!$D$8&lt;=L243,設定!$D$8&lt;J243),設定!$D$8,IF(AND(J243&lt;=L243,J243&lt;設定!$D$8),J243,IF(AND(L243&lt;=J243,J243&lt;設定!$D$8),J243,L243)))=0,設定!$D$8,IF(AND(設定!$D$8&lt;=L243,設定!$D$8&lt;J243),設定!$D$8,IF(AND(J243&lt;=L243,J243&lt;設定!$D$8),J243,IF(AND(L243&lt;=J243,J243&lt;設定!$D$8),J243,L243))))&lt;=H243,H243+1,IF(IF(AND(設定!$D$8&lt;=L243,設定!$D$8&lt;J243),設定!$D$8,IF(AND(J243&lt;=L243,J243&lt;設定!$D$8),J243,IF(AND(L243&lt;=J243,J243&lt;設定!$D$8),J243,L243)))=0,設定!$D$8,IF(AND(設定!$D$8&lt;=L243,設定!$D$8&lt;J243),設定!$D$8,IF(AND(J243&lt;=L243,J243&lt;設定!$D$8),J243,IF(AND(L243&lt;=J243,J243&lt;設定!$D$8),J243,L243))))),0)&gt;40,ROUNDUP(IF(IF(IF(AND(設定!$D$8&lt;=L243,設定!$D$8&lt;J243),設定!$D$8,IF(AND(J243&lt;=L243,J243&lt;設定!$D$8),J243,IF(AND(L243&lt;=J243,J243&lt;設定!$D$8),J243,L243)))=0,設定!$D$8,IF(AND(設定!$D$8&lt;=L243,設定!$D$8&lt;J243),設定!$D$8,IF(AND(J243&lt;=L243,J243&lt;設定!$D$8),J243,IF(AND(L243&lt;=J243,J243&lt;設定!$D$8),J243,L243))))&lt;=H243,H243+1,IF(IF(AND(設定!$D$8&lt;=L243,設定!$D$8&lt;J243),設定!$D$8,IF(AND(J243&lt;=L243,J243&lt;設定!$D$8),J243,IF(AND(L243&lt;=J243,J243&lt;設定!$D$8),J243,L243)))=0,設定!$D$8,IF(AND(設定!$D$8&lt;=L243,設定!$D$8&lt;J243),設定!$D$8,IF(AND(J243&lt;=L243,J243&lt;設定!$D$8),J243,IF(AND(L243&lt;=J243,J243&lt;設定!$D$8),J243,L243))))),0),40)</f>
        <v>#DIV/0!</v>
      </c>
      <c r="O243" s="55">
        <f>IF(G243="標準",設定!$C$4,G243)</f>
        <v>5</v>
      </c>
      <c r="P243" s="45">
        <f t="shared" si="37"/>
        <v>0</v>
      </c>
      <c r="Q243" s="14">
        <f t="shared" si="38"/>
        <v>0</v>
      </c>
      <c r="R243" s="23">
        <f t="shared" si="46"/>
        <v>0</v>
      </c>
      <c r="S243" s="12">
        <f t="shared" si="39"/>
        <v>0</v>
      </c>
      <c r="T243" s="23">
        <f t="shared" si="40"/>
        <v>0</v>
      </c>
      <c r="U243" s="13">
        <f t="shared" si="41"/>
        <v>0</v>
      </c>
      <c r="V243" s="104" t="str">
        <f>INDEX(商品!Q:Q,MATCH(キーワード!D243,商品!D:D,0),1)</f>
        <v>-</v>
      </c>
      <c r="W243" s="15">
        <f t="shared" si="42"/>
        <v>0</v>
      </c>
      <c r="X243" s="22">
        <f>SUMIFS(当月ワード!$J$3:$J$1000,当月ワード!$D$3:$D$1000,キーワード!$D243,当月ワード!$E$3:$E$1000,キーワード!$F243)</f>
        <v>0</v>
      </c>
      <c r="Y243" s="23">
        <f>SUMIFS(前月ワード!$J$3:$J$1000,前月ワード!$D$3:$D$1000,キーワード!$D243,前月ワード!$E$3:$E$1000,キーワード!$F243)</f>
        <v>0</v>
      </c>
      <c r="Z243" s="23">
        <f>SUMIFS(前々月ワード!$J$3:$J$1000,前々月ワード!$D$3:$D$1000,キーワード!$D243,前々月ワード!$E$3:$E$1000,キーワード!$F243)</f>
        <v>0</v>
      </c>
      <c r="AA243" s="22">
        <f>SUMIFS(当月ワード!$W$3:$W$1000,当月ワード!$D$3:$D$1000,キーワード!$D243,当月ワード!$E$3:$E$1000,キーワード!$F243)</f>
        <v>0</v>
      </c>
      <c r="AB243" s="23">
        <f>SUMIFS(前月ワード!$W$3:$W$1000,前月ワード!$D$3:$D$1000,キーワード!$D243,前月ワード!$E$3:$E$1000,キーワード!$F243)</f>
        <v>0</v>
      </c>
      <c r="AC243" s="23">
        <f>SUMIFS(前々月ワード!$W$3:$W$1000,前々月ワード!$D$3:$D$1000,キーワード!$D243,前々月ワード!$E$3:$E$1000,キーワード!$F243)</f>
        <v>0</v>
      </c>
      <c r="AD243" s="23">
        <f t="shared" si="43"/>
        <v>0</v>
      </c>
      <c r="AE243" s="23">
        <f t="shared" si="43"/>
        <v>0</v>
      </c>
      <c r="AF243" s="23">
        <f t="shared" si="43"/>
        <v>0</v>
      </c>
      <c r="AG243" s="22">
        <f>SUMIFS(当月ワード!$X$3:$X$1000,当月ワード!$D$3:$D$1000,キーワード!$D243,当月ワード!$E$3:$E$1000,キーワード!$F243)</f>
        <v>0</v>
      </c>
      <c r="AH243" s="23">
        <f>SUMIFS(前月ワード!$X$3:$X$1000,前月ワード!$D$3:$D$1000,キーワード!$D243,前月ワード!$E$3:$E$1000,キーワード!$F243)</f>
        <v>0</v>
      </c>
      <c r="AI243" s="23">
        <f>SUMIFS(前々月ワード!$X$3:$X$1000,前々月ワード!$D$3:$D$1000,キーワード!$D243,前々月ワード!$E$3:$E$1000,キーワード!$F243)</f>
        <v>0</v>
      </c>
      <c r="AJ243" s="22">
        <f>SUMIFS(当月ワード!$I$3:$I$1000,当月ワード!$D$3:$D$1000,キーワード!$D243,当月ワード!$E$3:$E$1000,キーワード!$F243)</f>
        <v>0</v>
      </c>
      <c r="AK243" s="23">
        <f>SUMIFS(前月ワード!$I$3:$I$1000,前月ワード!$D$3:$D$1000,キーワード!$D243,前月ワード!$E$3:$E$1000,キーワード!$F243)</f>
        <v>0</v>
      </c>
      <c r="AL243" s="23">
        <f>SUMIFS(前々月ワード!$I$3:$I$1000,前々月ワード!$D$3:$D$1000,キーワード!$D243,前々月ワード!$E$3:$E$1000,キーワード!$F243)</f>
        <v>0</v>
      </c>
      <c r="AM243" s="13">
        <f t="shared" si="44"/>
        <v>0</v>
      </c>
      <c r="AN243" s="13">
        <f t="shared" si="44"/>
        <v>0</v>
      </c>
      <c r="AO243" s="13">
        <f t="shared" si="44"/>
        <v>0</v>
      </c>
      <c r="AP243" s="16">
        <f t="shared" si="45"/>
        <v>0</v>
      </c>
      <c r="AQ243" s="16">
        <f t="shared" si="45"/>
        <v>0</v>
      </c>
      <c r="AR243" s="17">
        <f t="shared" si="45"/>
        <v>0</v>
      </c>
    </row>
    <row r="244" spans="3:44" ht="36.65" customHeight="1">
      <c r="C244" s="20">
        <v>239</v>
      </c>
      <c r="D244" s="53">
        <f>現状ワード設定!B241</f>
        <v>0</v>
      </c>
      <c r="E244" s="26" t="str">
        <f>IFERROR(_xlfn.XLOOKUP($D244,現状商品設定!B:B,現状商品設定!C:C,"-"),"-")</f>
        <v>-</v>
      </c>
      <c r="F244" s="56">
        <f>現状ワード設定!G241</f>
        <v>0</v>
      </c>
      <c r="G244" s="60" t="s">
        <v>46</v>
      </c>
      <c r="H244" s="47" t="str">
        <f>IFERROR(_xlfn.XLOOKUP(D244,商品!$D:$D,商品!$H:$H),"")</f>
        <v/>
      </c>
      <c r="I244" s="50" t="str">
        <f>IFERROR(_xlfn.XLOOKUP(D244&amp;F244,現状ワード設定!J:J,現状ワード設定!H:H),"")</f>
        <v/>
      </c>
      <c r="J244" s="47" t="str">
        <f>IFERROR(_xlfn.XLOOKUP(D244&amp;F244,現状ワード設定!J:J,現状ワード設定!I:I),"")</f>
        <v/>
      </c>
      <c r="K244" s="47" t="e">
        <f>IF(AND(T244&gt;=設定!$C$12,W244&gt;=O244),I244*(1+設定!$F$12),IF(AND(T244&gt;=設定!$C$13,W244&lt;O244),I244*(1+設定!$F$13),IF(AND(T244&lt;設定!$C$14,U244&gt;=設定!$E$14),I244*(1+設定!$F$14),IF(AND(T244&lt;設定!$C$15,U244&lt;設定!$E$15),I244*(1+設定!$F$15),"除外"))))</f>
        <v>#VALUE!</v>
      </c>
      <c r="L244" s="58" t="e">
        <f ca="1">IF(消化率!$I$5&lt;1,K244*消化率!$I$5,IF(U244*V244/(K244*消化率!$I$5)&gt;O244,K244*消化率!$I$5,M244))</f>
        <v>#DIV/0!</v>
      </c>
      <c r="M244" s="58" t="e">
        <f t="shared" si="36"/>
        <v>#VALUE!</v>
      </c>
      <c r="N244" s="58" t="e">
        <f ca="1">IF(ROUNDUP(IF(IF(IF(AND(設定!$D$8&lt;=L244,設定!$D$8&lt;J244),設定!$D$8,IF(AND(J244&lt;=L244,J244&lt;設定!$D$8),J244,IF(AND(L244&lt;=J244,J244&lt;設定!$D$8),J244,L244)))=0,設定!$D$8,IF(AND(設定!$D$8&lt;=L244,設定!$D$8&lt;J244),設定!$D$8,IF(AND(J244&lt;=L244,J244&lt;設定!$D$8),J244,IF(AND(L244&lt;=J244,J244&lt;設定!$D$8),J244,L244))))&lt;=H244,H244+1,IF(IF(AND(設定!$D$8&lt;=L244,設定!$D$8&lt;J244),設定!$D$8,IF(AND(J244&lt;=L244,J244&lt;設定!$D$8),J244,IF(AND(L244&lt;=J244,J244&lt;設定!$D$8),J244,L244)))=0,設定!$D$8,IF(AND(設定!$D$8&lt;=L244,設定!$D$8&lt;J244),設定!$D$8,IF(AND(J244&lt;=L244,J244&lt;設定!$D$8),J244,IF(AND(L244&lt;=J244,J244&lt;設定!$D$8),J244,L244))))),0)&gt;40,ROUNDUP(IF(IF(IF(AND(設定!$D$8&lt;=L244,設定!$D$8&lt;J244),設定!$D$8,IF(AND(J244&lt;=L244,J244&lt;設定!$D$8),J244,IF(AND(L244&lt;=J244,J244&lt;設定!$D$8),J244,L244)))=0,設定!$D$8,IF(AND(設定!$D$8&lt;=L244,設定!$D$8&lt;J244),設定!$D$8,IF(AND(J244&lt;=L244,J244&lt;設定!$D$8),J244,IF(AND(L244&lt;=J244,J244&lt;設定!$D$8),J244,L244))))&lt;=H244,H244+1,IF(IF(AND(設定!$D$8&lt;=L244,設定!$D$8&lt;J244),設定!$D$8,IF(AND(J244&lt;=L244,J244&lt;設定!$D$8),J244,IF(AND(L244&lt;=J244,J244&lt;設定!$D$8),J244,L244)))=0,設定!$D$8,IF(AND(設定!$D$8&lt;=L244,設定!$D$8&lt;J244),設定!$D$8,IF(AND(J244&lt;=L244,J244&lt;設定!$D$8),J244,IF(AND(L244&lt;=J244,J244&lt;設定!$D$8),J244,L244))))),0),40)</f>
        <v>#DIV/0!</v>
      </c>
      <c r="O244" s="55">
        <f>IF(G244="標準",設定!$C$4,G244)</f>
        <v>5</v>
      </c>
      <c r="P244" s="45">
        <f t="shared" si="37"/>
        <v>0</v>
      </c>
      <c r="Q244" s="14">
        <f t="shared" si="38"/>
        <v>0</v>
      </c>
      <c r="R244" s="23">
        <f t="shared" si="46"/>
        <v>0</v>
      </c>
      <c r="S244" s="12">
        <f t="shared" si="39"/>
        <v>0</v>
      </c>
      <c r="T244" s="23">
        <f t="shared" si="40"/>
        <v>0</v>
      </c>
      <c r="U244" s="13">
        <f t="shared" si="41"/>
        <v>0</v>
      </c>
      <c r="V244" s="104" t="str">
        <f>INDEX(商品!Q:Q,MATCH(キーワード!D244,商品!D:D,0),1)</f>
        <v>-</v>
      </c>
      <c r="W244" s="15">
        <f t="shared" si="42"/>
        <v>0</v>
      </c>
      <c r="X244" s="22">
        <f>SUMIFS(当月ワード!$J$3:$J$1000,当月ワード!$D$3:$D$1000,キーワード!$D244,当月ワード!$E$3:$E$1000,キーワード!$F244)</f>
        <v>0</v>
      </c>
      <c r="Y244" s="23">
        <f>SUMIFS(前月ワード!$J$3:$J$1000,前月ワード!$D$3:$D$1000,キーワード!$D244,前月ワード!$E$3:$E$1000,キーワード!$F244)</f>
        <v>0</v>
      </c>
      <c r="Z244" s="23">
        <f>SUMIFS(前々月ワード!$J$3:$J$1000,前々月ワード!$D$3:$D$1000,キーワード!$D244,前々月ワード!$E$3:$E$1000,キーワード!$F244)</f>
        <v>0</v>
      </c>
      <c r="AA244" s="22">
        <f>SUMIFS(当月ワード!$W$3:$W$1000,当月ワード!$D$3:$D$1000,キーワード!$D244,当月ワード!$E$3:$E$1000,キーワード!$F244)</f>
        <v>0</v>
      </c>
      <c r="AB244" s="23">
        <f>SUMIFS(前月ワード!$W$3:$W$1000,前月ワード!$D$3:$D$1000,キーワード!$D244,前月ワード!$E$3:$E$1000,キーワード!$F244)</f>
        <v>0</v>
      </c>
      <c r="AC244" s="23">
        <f>SUMIFS(前々月ワード!$W$3:$W$1000,前々月ワード!$D$3:$D$1000,キーワード!$D244,前々月ワード!$E$3:$E$1000,キーワード!$F244)</f>
        <v>0</v>
      </c>
      <c r="AD244" s="23">
        <f t="shared" si="43"/>
        <v>0</v>
      </c>
      <c r="AE244" s="23">
        <f t="shared" si="43"/>
        <v>0</v>
      </c>
      <c r="AF244" s="23">
        <f t="shared" si="43"/>
        <v>0</v>
      </c>
      <c r="AG244" s="22">
        <f>SUMIFS(当月ワード!$X$3:$X$1000,当月ワード!$D$3:$D$1000,キーワード!$D244,当月ワード!$E$3:$E$1000,キーワード!$F244)</f>
        <v>0</v>
      </c>
      <c r="AH244" s="23">
        <f>SUMIFS(前月ワード!$X$3:$X$1000,前月ワード!$D$3:$D$1000,キーワード!$D244,前月ワード!$E$3:$E$1000,キーワード!$F244)</f>
        <v>0</v>
      </c>
      <c r="AI244" s="23">
        <f>SUMIFS(前々月ワード!$X$3:$X$1000,前々月ワード!$D$3:$D$1000,キーワード!$D244,前々月ワード!$E$3:$E$1000,キーワード!$F244)</f>
        <v>0</v>
      </c>
      <c r="AJ244" s="22">
        <f>SUMIFS(当月ワード!$I$3:$I$1000,当月ワード!$D$3:$D$1000,キーワード!$D244,当月ワード!$E$3:$E$1000,キーワード!$F244)</f>
        <v>0</v>
      </c>
      <c r="AK244" s="23">
        <f>SUMIFS(前月ワード!$I$3:$I$1000,前月ワード!$D$3:$D$1000,キーワード!$D244,前月ワード!$E$3:$E$1000,キーワード!$F244)</f>
        <v>0</v>
      </c>
      <c r="AL244" s="23">
        <f>SUMIFS(前々月ワード!$I$3:$I$1000,前々月ワード!$D$3:$D$1000,キーワード!$D244,前々月ワード!$E$3:$E$1000,キーワード!$F244)</f>
        <v>0</v>
      </c>
      <c r="AM244" s="13">
        <f t="shared" si="44"/>
        <v>0</v>
      </c>
      <c r="AN244" s="13">
        <f t="shared" si="44"/>
        <v>0</v>
      </c>
      <c r="AO244" s="13">
        <f t="shared" si="44"/>
        <v>0</v>
      </c>
      <c r="AP244" s="16">
        <f t="shared" si="45"/>
        <v>0</v>
      </c>
      <c r="AQ244" s="16">
        <f t="shared" si="45"/>
        <v>0</v>
      </c>
      <c r="AR244" s="17">
        <f t="shared" si="45"/>
        <v>0</v>
      </c>
    </row>
    <row r="245" spans="3:44" ht="36.65" customHeight="1">
      <c r="C245" s="20">
        <v>240</v>
      </c>
      <c r="D245" s="53">
        <f>現状ワード設定!B242</f>
        <v>0</v>
      </c>
      <c r="E245" s="26" t="str">
        <f>IFERROR(_xlfn.XLOOKUP($D245,現状商品設定!B:B,現状商品設定!C:C,"-"),"-")</f>
        <v>-</v>
      </c>
      <c r="F245" s="56">
        <f>現状ワード設定!G242</f>
        <v>0</v>
      </c>
      <c r="G245" s="60" t="s">
        <v>46</v>
      </c>
      <c r="H245" s="47" t="str">
        <f>IFERROR(_xlfn.XLOOKUP(D245,商品!$D:$D,商品!$H:$H),"")</f>
        <v/>
      </c>
      <c r="I245" s="50" t="str">
        <f>IFERROR(_xlfn.XLOOKUP(D245&amp;F245,現状ワード設定!J:J,現状ワード設定!H:H),"")</f>
        <v/>
      </c>
      <c r="J245" s="47" t="str">
        <f>IFERROR(_xlfn.XLOOKUP(D245&amp;F245,現状ワード設定!J:J,現状ワード設定!I:I),"")</f>
        <v/>
      </c>
      <c r="K245" s="47" t="e">
        <f>IF(AND(T245&gt;=設定!$C$12,W245&gt;=O245),I245*(1+設定!$F$12),IF(AND(T245&gt;=設定!$C$13,W245&lt;O245),I245*(1+設定!$F$13),IF(AND(T245&lt;設定!$C$14,U245&gt;=設定!$E$14),I245*(1+設定!$F$14),IF(AND(T245&lt;設定!$C$15,U245&lt;設定!$E$15),I245*(1+設定!$F$15),"除外"))))</f>
        <v>#VALUE!</v>
      </c>
      <c r="L245" s="58" t="e">
        <f ca="1">IF(消化率!$I$5&lt;1,K245*消化率!$I$5,IF(U245*V245/(K245*消化率!$I$5)&gt;O245,K245*消化率!$I$5,M245))</f>
        <v>#DIV/0!</v>
      </c>
      <c r="M245" s="58" t="e">
        <f t="shared" si="36"/>
        <v>#VALUE!</v>
      </c>
      <c r="N245" s="58" t="e">
        <f ca="1">IF(ROUNDUP(IF(IF(IF(AND(設定!$D$8&lt;=L245,設定!$D$8&lt;J245),設定!$D$8,IF(AND(J245&lt;=L245,J245&lt;設定!$D$8),J245,IF(AND(L245&lt;=J245,J245&lt;設定!$D$8),J245,L245)))=0,設定!$D$8,IF(AND(設定!$D$8&lt;=L245,設定!$D$8&lt;J245),設定!$D$8,IF(AND(J245&lt;=L245,J245&lt;設定!$D$8),J245,IF(AND(L245&lt;=J245,J245&lt;設定!$D$8),J245,L245))))&lt;=H245,H245+1,IF(IF(AND(設定!$D$8&lt;=L245,設定!$D$8&lt;J245),設定!$D$8,IF(AND(J245&lt;=L245,J245&lt;設定!$D$8),J245,IF(AND(L245&lt;=J245,J245&lt;設定!$D$8),J245,L245)))=0,設定!$D$8,IF(AND(設定!$D$8&lt;=L245,設定!$D$8&lt;J245),設定!$D$8,IF(AND(J245&lt;=L245,J245&lt;設定!$D$8),J245,IF(AND(L245&lt;=J245,J245&lt;設定!$D$8),J245,L245))))),0)&gt;40,ROUNDUP(IF(IF(IF(AND(設定!$D$8&lt;=L245,設定!$D$8&lt;J245),設定!$D$8,IF(AND(J245&lt;=L245,J245&lt;設定!$D$8),J245,IF(AND(L245&lt;=J245,J245&lt;設定!$D$8),J245,L245)))=0,設定!$D$8,IF(AND(設定!$D$8&lt;=L245,設定!$D$8&lt;J245),設定!$D$8,IF(AND(J245&lt;=L245,J245&lt;設定!$D$8),J245,IF(AND(L245&lt;=J245,J245&lt;設定!$D$8),J245,L245))))&lt;=H245,H245+1,IF(IF(AND(設定!$D$8&lt;=L245,設定!$D$8&lt;J245),設定!$D$8,IF(AND(J245&lt;=L245,J245&lt;設定!$D$8),J245,IF(AND(L245&lt;=J245,J245&lt;設定!$D$8),J245,L245)))=0,設定!$D$8,IF(AND(設定!$D$8&lt;=L245,設定!$D$8&lt;J245),設定!$D$8,IF(AND(J245&lt;=L245,J245&lt;設定!$D$8),J245,IF(AND(L245&lt;=J245,J245&lt;設定!$D$8),J245,L245))))),0),40)</f>
        <v>#DIV/0!</v>
      </c>
      <c r="O245" s="55">
        <f>IF(G245="標準",設定!$C$4,G245)</f>
        <v>5</v>
      </c>
      <c r="P245" s="45">
        <f t="shared" si="37"/>
        <v>0</v>
      </c>
      <c r="Q245" s="14">
        <f t="shared" si="38"/>
        <v>0</v>
      </c>
      <c r="R245" s="23">
        <f t="shared" si="46"/>
        <v>0</v>
      </c>
      <c r="S245" s="12">
        <f t="shared" si="39"/>
        <v>0</v>
      </c>
      <c r="T245" s="23">
        <f t="shared" si="40"/>
        <v>0</v>
      </c>
      <c r="U245" s="13">
        <f t="shared" si="41"/>
        <v>0</v>
      </c>
      <c r="V245" s="104" t="str">
        <f>INDEX(商品!Q:Q,MATCH(キーワード!D245,商品!D:D,0),1)</f>
        <v>-</v>
      </c>
      <c r="W245" s="15">
        <f t="shared" si="42"/>
        <v>0</v>
      </c>
      <c r="X245" s="22">
        <f>SUMIFS(当月ワード!$J$3:$J$1000,当月ワード!$D$3:$D$1000,キーワード!$D245,当月ワード!$E$3:$E$1000,キーワード!$F245)</f>
        <v>0</v>
      </c>
      <c r="Y245" s="23">
        <f>SUMIFS(前月ワード!$J$3:$J$1000,前月ワード!$D$3:$D$1000,キーワード!$D245,前月ワード!$E$3:$E$1000,キーワード!$F245)</f>
        <v>0</v>
      </c>
      <c r="Z245" s="23">
        <f>SUMIFS(前々月ワード!$J$3:$J$1000,前々月ワード!$D$3:$D$1000,キーワード!$D245,前々月ワード!$E$3:$E$1000,キーワード!$F245)</f>
        <v>0</v>
      </c>
      <c r="AA245" s="22">
        <f>SUMIFS(当月ワード!$W$3:$W$1000,当月ワード!$D$3:$D$1000,キーワード!$D245,当月ワード!$E$3:$E$1000,キーワード!$F245)</f>
        <v>0</v>
      </c>
      <c r="AB245" s="23">
        <f>SUMIFS(前月ワード!$W$3:$W$1000,前月ワード!$D$3:$D$1000,キーワード!$D245,前月ワード!$E$3:$E$1000,キーワード!$F245)</f>
        <v>0</v>
      </c>
      <c r="AC245" s="23">
        <f>SUMIFS(前々月ワード!$W$3:$W$1000,前々月ワード!$D$3:$D$1000,キーワード!$D245,前々月ワード!$E$3:$E$1000,キーワード!$F245)</f>
        <v>0</v>
      </c>
      <c r="AD245" s="23">
        <f t="shared" si="43"/>
        <v>0</v>
      </c>
      <c r="AE245" s="23">
        <f t="shared" si="43"/>
        <v>0</v>
      </c>
      <c r="AF245" s="23">
        <f t="shared" si="43"/>
        <v>0</v>
      </c>
      <c r="AG245" s="22">
        <f>SUMIFS(当月ワード!$X$3:$X$1000,当月ワード!$D$3:$D$1000,キーワード!$D245,当月ワード!$E$3:$E$1000,キーワード!$F245)</f>
        <v>0</v>
      </c>
      <c r="AH245" s="23">
        <f>SUMIFS(前月ワード!$X$3:$X$1000,前月ワード!$D$3:$D$1000,キーワード!$D245,前月ワード!$E$3:$E$1000,キーワード!$F245)</f>
        <v>0</v>
      </c>
      <c r="AI245" s="23">
        <f>SUMIFS(前々月ワード!$X$3:$X$1000,前々月ワード!$D$3:$D$1000,キーワード!$D245,前々月ワード!$E$3:$E$1000,キーワード!$F245)</f>
        <v>0</v>
      </c>
      <c r="AJ245" s="22">
        <f>SUMIFS(当月ワード!$I$3:$I$1000,当月ワード!$D$3:$D$1000,キーワード!$D245,当月ワード!$E$3:$E$1000,キーワード!$F245)</f>
        <v>0</v>
      </c>
      <c r="AK245" s="23">
        <f>SUMIFS(前月ワード!$I$3:$I$1000,前月ワード!$D$3:$D$1000,キーワード!$D245,前月ワード!$E$3:$E$1000,キーワード!$F245)</f>
        <v>0</v>
      </c>
      <c r="AL245" s="23">
        <f>SUMIFS(前々月ワード!$I$3:$I$1000,前々月ワード!$D$3:$D$1000,キーワード!$D245,前々月ワード!$E$3:$E$1000,キーワード!$F245)</f>
        <v>0</v>
      </c>
      <c r="AM245" s="13">
        <f t="shared" si="44"/>
        <v>0</v>
      </c>
      <c r="AN245" s="13">
        <f t="shared" si="44"/>
        <v>0</v>
      </c>
      <c r="AO245" s="13">
        <f t="shared" si="44"/>
        <v>0</v>
      </c>
      <c r="AP245" s="16">
        <f t="shared" si="45"/>
        <v>0</v>
      </c>
      <c r="AQ245" s="16">
        <f t="shared" si="45"/>
        <v>0</v>
      </c>
      <c r="AR245" s="17">
        <f t="shared" si="45"/>
        <v>0</v>
      </c>
    </row>
    <row r="246" spans="3:44" ht="36.65" customHeight="1">
      <c r="C246" s="20">
        <v>241</v>
      </c>
      <c r="D246" s="53">
        <f>現状ワード設定!B243</f>
        <v>0</v>
      </c>
      <c r="E246" s="26" t="str">
        <f>IFERROR(_xlfn.XLOOKUP($D246,現状商品設定!B:B,現状商品設定!C:C,"-"),"-")</f>
        <v>-</v>
      </c>
      <c r="F246" s="56">
        <f>現状ワード設定!G243</f>
        <v>0</v>
      </c>
      <c r="G246" s="60" t="s">
        <v>46</v>
      </c>
      <c r="H246" s="47" t="str">
        <f>IFERROR(_xlfn.XLOOKUP(D246,商品!$D:$D,商品!$H:$H),"")</f>
        <v/>
      </c>
      <c r="I246" s="50" t="str">
        <f>IFERROR(_xlfn.XLOOKUP(D246&amp;F246,現状ワード設定!J:J,現状ワード設定!H:H),"")</f>
        <v/>
      </c>
      <c r="J246" s="47" t="str">
        <f>IFERROR(_xlfn.XLOOKUP(D246&amp;F246,現状ワード設定!J:J,現状ワード設定!I:I),"")</f>
        <v/>
      </c>
      <c r="K246" s="47" t="e">
        <f>IF(AND(T246&gt;=設定!$C$12,W246&gt;=O246),I246*(1+設定!$F$12),IF(AND(T246&gt;=設定!$C$13,W246&lt;O246),I246*(1+設定!$F$13),IF(AND(T246&lt;設定!$C$14,U246&gt;=設定!$E$14),I246*(1+設定!$F$14),IF(AND(T246&lt;設定!$C$15,U246&lt;設定!$E$15),I246*(1+設定!$F$15),"除外"))))</f>
        <v>#VALUE!</v>
      </c>
      <c r="L246" s="58" t="e">
        <f ca="1">IF(消化率!$I$5&lt;1,K246*消化率!$I$5,IF(U246*V246/(K246*消化率!$I$5)&gt;O246,K246*消化率!$I$5,M246))</f>
        <v>#DIV/0!</v>
      </c>
      <c r="M246" s="58" t="e">
        <f t="shared" si="36"/>
        <v>#VALUE!</v>
      </c>
      <c r="N246" s="58" t="e">
        <f ca="1">IF(ROUNDUP(IF(IF(IF(AND(設定!$D$8&lt;=L246,設定!$D$8&lt;J246),設定!$D$8,IF(AND(J246&lt;=L246,J246&lt;設定!$D$8),J246,IF(AND(L246&lt;=J246,J246&lt;設定!$D$8),J246,L246)))=0,設定!$D$8,IF(AND(設定!$D$8&lt;=L246,設定!$D$8&lt;J246),設定!$D$8,IF(AND(J246&lt;=L246,J246&lt;設定!$D$8),J246,IF(AND(L246&lt;=J246,J246&lt;設定!$D$8),J246,L246))))&lt;=H246,H246+1,IF(IF(AND(設定!$D$8&lt;=L246,設定!$D$8&lt;J246),設定!$D$8,IF(AND(J246&lt;=L246,J246&lt;設定!$D$8),J246,IF(AND(L246&lt;=J246,J246&lt;設定!$D$8),J246,L246)))=0,設定!$D$8,IF(AND(設定!$D$8&lt;=L246,設定!$D$8&lt;J246),設定!$D$8,IF(AND(J246&lt;=L246,J246&lt;設定!$D$8),J246,IF(AND(L246&lt;=J246,J246&lt;設定!$D$8),J246,L246))))),0)&gt;40,ROUNDUP(IF(IF(IF(AND(設定!$D$8&lt;=L246,設定!$D$8&lt;J246),設定!$D$8,IF(AND(J246&lt;=L246,J246&lt;設定!$D$8),J246,IF(AND(L246&lt;=J246,J246&lt;設定!$D$8),J246,L246)))=0,設定!$D$8,IF(AND(設定!$D$8&lt;=L246,設定!$D$8&lt;J246),設定!$D$8,IF(AND(J246&lt;=L246,J246&lt;設定!$D$8),J246,IF(AND(L246&lt;=J246,J246&lt;設定!$D$8),J246,L246))))&lt;=H246,H246+1,IF(IF(AND(設定!$D$8&lt;=L246,設定!$D$8&lt;J246),設定!$D$8,IF(AND(J246&lt;=L246,J246&lt;設定!$D$8),J246,IF(AND(L246&lt;=J246,J246&lt;設定!$D$8),J246,L246)))=0,設定!$D$8,IF(AND(設定!$D$8&lt;=L246,設定!$D$8&lt;J246),設定!$D$8,IF(AND(J246&lt;=L246,J246&lt;設定!$D$8),J246,IF(AND(L246&lt;=J246,J246&lt;設定!$D$8),J246,L246))))),0),40)</f>
        <v>#DIV/0!</v>
      </c>
      <c r="O246" s="55">
        <f>IF(G246="標準",設定!$C$4,G246)</f>
        <v>5</v>
      </c>
      <c r="P246" s="45">
        <f t="shared" si="37"/>
        <v>0</v>
      </c>
      <c r="Q246" s="14">
        <f t="shared" si="38"/>
        <v>0</v>
      </c>
      <c r="R246" s="23">
        <f t="shared" si="46"/>
        <v>0</v>
      </c>
      <c r="S246" s="12">
        <f t="shared" si="39"/>
        <v>0</v>
      </c>
      <c r="T246" s="23">
        <f t="shared" si="40"/>
        <v>0</v>
      </c>
      <c r="U246" s="13">
        <f t="shared" si="41"/>
        <v>0</v>
      </c>
      <c r="V246" s="104" t="str">
        <f>INDEX(商品!Q:Q,MATCH(キーワード!D246,商品!D:D,0),1)</f>
        <v>-</v>
      </c>
      <c r="W246" s="15">
        <f t="shared" si="42"/>
        <v>0</v>
      </c>
      <c r="X246" s="22">
        <f>SUMIFS(当月ワード!$J$3:$J$1000,当月ワード!$D$3:$D$1000,キーワード!$D246,当月ワード!$E$3:$E$1000,キーワード!$F246)</f>
        <v>0</v>
      </c>
      <c r="Y246" s="23">
        <f>SUMIFS(前月ワード!$J$3:$J$1000,前月ワード!$D$3:$D$1000,キーワード!$D246,前月ワード!$E$3:$E$1000,キーワード!$F246)</f>
        <v>0</v>
      </c>
      <c r="Z246" s="23">
        <f>SUMIFS(前々月ワード!$J$3:$J$1000,前々月ワード!$D$3:$D$1000,キーワード!$D246,前々月ワード!$E$3:$E$1000,キーワード!$F246)</f>
        <v>0</v>
      </c>
      <c r="AA246" s="22">
        <f>SUMIFS(当月ワード!$W$3:$W$1000,当月ワード!$D$3:$D$1000,キーワード!$D246,当月ワード!$E$3:$E$1000,キーワード!$F246)</f>
        <v>0</v>
      </c>
      <c r="AB246" s="23">
        <f>SUMIFS(前月ワード!$W$3:$W$1000,前月ワード!$D$3:$D$1000,キーワード!$D246,前月ワード!$E$3:$E$1000,キーワード!$F246)</f>
        <v>0</v>
      </c>
      <c r="AC246" s="23">
        <f>SUMIFS(前々月ワード!$W$3:$W$1000,前々月ワード!$D$3:$D$1000,キーワード!$D246,前々月ワード!$E$3:$E$1000,キーワード!$F246)</f>
        <v>0</v>
      </c>
      <c r="AD246" s="23">
        <f t="shared" si="43"/>
        <v>0</v>
      </c>
      <c r="AE246" s="23">
        <f t="shared" si="43"/>
        <v>0</v>
      </c>
      <c r="AF246" s="23">
        <f t="shared" si="43"/>
        <v>0</v>
      </c>
      <c r="AG246" s="22">
        <f>SUMIFS(当月ワード!$X$3:$X$1000,当月ワード!$D$3:$D$1000,キーワード!$D246,当月ワード!$E$3:$E$1000,キーワード!$F246)</f>
        <v>0</v>
      </c>
      <c r="AH246" s="23">
        <f>SUMIFS(前月ワード!$X$3:$X$1000,前月ワード!$D$3:$D$1000,キーワード!$D246,前月ワード!$E$3:$E$1000,キーワード!$F246)</f>
        <v>0</v>
      </c>
      <c r="AI246" s="23">
        <f>SUMIFS(前々月ワード!$X$3:$X$1000,前々月ワード!$D$3:$D$1000,キーワード!$D246,前々月ワード!$E$3:$E$1000,キーワード!$F246)</f>
        <v>0</v>
      </c>
      <c r="AJ246" s="22">
        <f>SUMIFS(当月ワード!$I$3:$I$1000,当月ワード!$D$3:$D$1000,キーワード!$D246,当月ワード!$E$3:$E$1000,キーワード!$F246)</f>
        <v>0</v>
      </c>
      <c r="AK246" s="23">
        <f>SUMIFS(前月ワード!$I$3:$I$1000,前月ワード!$D$3:$D$1000,キーワード!$D246,前月ワード!$E$3:$E$1000,キーワード!$F246)</f>
        <v>0</v>
      </c>
      <c r="AL246" s="23">
        <f>SUMIFS(前々月ワード!$I$3:$I$1000,前々月ワード!$D$3:$D$1000,キーワード!$D246,前々月ワード!$E$3:$E$1000,キーワード!$F246)</f>
        <v>0</v>
      </c>
      <c r="AM246" s="13">
        <f t="shared" si="44"/>
        <v>0</v>
      </c>
      <c r="AN246" s="13">
        <f t="shared" si="44"/>
        <v>0</v>
      </c>
      <c r="AO246" s="13">
        <f t="shared" si="44"/>
        <v>0</v>
      </c>
      <c r="AP246" s="16">
        <f t="shared" si="45"/>
        <v>0</v>
      </c>
      <c r="AQ246" s="16">
        <f t="shared" si="45"/>
        <v>0</v>
      </c>
      <c r="AR246" s="17">
        <f t="shared" si="45"/>
        <v>0</v>
      </c>
    </row>
    <row r="247" spans="3:44" ht="36.65" customHeight="1">
      <c r="C247" s="20">
        <v>242</v>
      </c>
      <c r="D247" s="53">
        <f>現状ワード設定!B244</f>
        <v>0</v>
      </c>
      <c r="E247" s="26" t="str">
        <f>IFERROR(_xlfn.XLOOKUP($D247,現状商品設定!B:B,現状商品設定!C:C,"-"),"-")</f>
        <v>-</v>
      </c>
      <c r="F247" s="56">
        <f>現状ワード設定!G244</f>
        <v>0</v>
      </c>
      <c r="G247" s="60" t="s">
        <v>46</v>
      </c>
      <c r="H247" s="47" t="str">
        <f>IFERROR(_xlfn.XLOOKUP(D247,商品!$D:$D,商品!$H:$H),"")</f>
        <v/>
      </c>
      <c r="I247" s="50" t="str">
        <f>IFERROR(_xlfn.XLOOKUP(D247&amp;F247,現状ワード設定!J:J,現状ワード設定!H:H),"")</f>
        <v/>
      </c>
      <c r="J247" s="47" t="str">
        <f>IFERROR(_xlfn.XLOOKUP(D247&amp;F247,現状ワード設定!J:J,現状ワード設定!I:I),"")</f>
        <v/>
      </c>
      <c r="K247" s="47" t="e">
        <f>IF(AND(T247&gt;=設定!$C$12,W247&gt;=O247),I247*(1+設定!$F$12),IF(AND(T247&gt;=設定!$C$13,W247&lt;O247),I247*(1+設定!$F$13),IF(AND(T247&lt;設定!$C$14,U247&gt;=設定!$E$14),I247*(1+設定!$F$14),IF(AND(T247&lt;設定!$C$15,U247&lt;設定!$E$15),I247*(1+設定!$F$15),"除外"))))</f>
        <v>#VALUE!</v>
      </c>
      <c r="L247" s="58" t="e">
        <f ca="1">IF(消化率!$I$5&lt;1,K247*消化率!$I$5,IF(U247*V247/(K247*消化率!$I$5)&gt;O247,K247*消化率!$I$5,M247))</f>
        <v>#DIV/0!</v>
      </c>
      <c r="M247" s="58" t="e">
        <f t="shared" si="36"/>
        <v>#VALUE!</v>
      </c>
      <c r="N247" s="58" t="e">
        <f ca="1">IF(ROUNDUP(IF(IF(IF(AND(設定!$D$8&lt;=L247,設定!$D$8&lt;J247),設定!$D$8,IF(AND(J247&lt;=L247,J247&lt;設定!$D$8),J247,IF(AND(L247&lt;=J247,J247&lt;設定!$D$8),J247,L247)))=0,設定!$D$8,IF(AND(設定!$D$8&lt;=L247,設定!$D$8&lt;J247),設定!$D$8,IF(AND(J247&lt;=L247,J247&lt;設定!$D$8),J247,IF(AND(L247&lt;=J247,J247&lt;設定!$D$8),J247,L247))))&lt;=H247,H247+1,IF(IF(AND(設定!$D$8&lt;=L247,設定!$D$8&lt;J247),設定!$D$8,IF(AND(J247&lt;=L247,J247&lt;設定!$D$8),J247,IF(AND(L247&lt;=J247,J247&lt;設定!$D$8),J247,L247)))=0,設定!$D$8,IF(AND(設定!$D$8&lt;=L247,設定!$D$8&lt;J247),設定!$D$8,IF(AND(J247&lt;=L247,J247&lt;設定!$D$8),J247,IF(AND(L247&lt;=J247,J247&lt;設定!$D$8),J247,L247))))),0)&gt;40,ROUNDUP(IF(IF(IF(AND(設定!$D$8&lt;=L247,設定!$D$8&lt;J247),設定!$D$8,IF(AND(J247&lt;=L247,J247&lt;設定!$D$8),J247,IF(AND(L247&lt;=J247,J247&lt;設定!$D$8),J247,L247)))=0,設定!$D$8,IF(AND(設定!$D$8&lt;=L247,設定!$D$8&lt;J247),設定!$D$8,IF(AND(J247&lt;=L247,J247&lt;設定!$D$8),J247,IF(AND(L247&lt;=J247,J247&lt;設定!$D$8),J247,L247))))&lt;=H247,H247+1,IF(IF(AND(設定!$D$8&lt;=L247,設定!$D$8&lt;J247),設定!$D$8,IF(AND(J247&lt;=L247,J247&lt;設定!$D$8),J247,IF(AND(L247&lt;=J247,J247&lt;設定!$D$8),J247,L247)))=0,設定!$D$8,IF(AND(設定!$D$8&lt;=L247,設定!$D$8&lt;J247),設定!$D$8,IF(AND(J247&lt;=L247,J247&lt;設定!$D$8),J247,IF(AND(L247&lt;=J247,J247&lt;設定!$D$8),J247,L247))))),0),40)</f>
        <v>#DIV/0!</v>
      </c>
      <c r="O247" s="55">
        <f>IF(G247="標準",設定!$C$4,G247)</f>
        <v>5</v>
      </c>
      <c r="P247" s="45">
        <f t="shared" si="37"/>
        <v>0</v>
      </c>
      <c r="Q247" s="14">
        <f t="shared" si="38"/>
        <v>0</v>
      </c>
      <c r="R247" s="23">
        <f t="shared" si="46"/>
        <v>0</v>
      </c>
      <c r="S247" s="12">
        <f t="shared" si="39"/>
        <v>0</v>
      </c>
      <c r="T247" s="23">
        <f t="shared" si="40"/>
        <v>0</v>
      </c>
      <c r="U247" s="13">
        <f t="shared" si="41"/>
        <v>0</v>
      </c>
      <c r="V247" s="104" t="str">
        <f>INDEX(商品!Q:Q,MATCH(キーワード!D247,商品!D:D,0),1)</f>
        <v>-</v>
      </c>
      <c r="W247" s="15">
        <f t="shared" si="42"/>
        <v>0</v>
      </c>
      <c r="X247" s="22">
        <f>SUMIFS(当月ワード!$J$3:$J$1000,当月ワード!$D$3:$D$1000,キーワード!$D247,当月ワード!$E$3:$E$1000,キーワード!$F247)</f>
        <v>0</v>
      </c>
      <c r="Y247" s="23">
        <f>SUMIFS(前月ワード!$J$3:$J$1000,前月ワード!$D$3:$D$1000,キーワード!$D247,前月ワード!$E$3:$E$1000,キーワード!$F247)</f>
        <v>0</v>
      </c>
      <c r="Z247" s="23">
        <f>SUMIFS(前々月ワード!$J$3:$J$1000,前々月ワード!$D$3:$D$1000,キーワード!$D247,前々月ワード!$E$3:$E$1000,キーワード!$F247)</f>
        <v>0</v>
      </c>
      <c r="AA247" s="22">
        <f>SUMIFS(当月ワード!$W$3:$W$1000,当月ワード!$D$3:$D$1000,キーワード!$D247,当月ワード!$E$3:$E$1000,キーワード!$F247)</f>
        <v>0</v>
      </c>
      <c r="AB247" s="23">
        <f>SUMIFS(前月ワード!$W$3:$W$1000,前月ワード!$D$3:$D$1000,キーワード!$D247,前月ワード!$E$3:$E$1000,キーワード!$F247)</f>
        <v>0</v>
      </c>
      <c r="AC247" s="23">
        <f>SUMIFS(前々月ワード!$W$3:$W$1000,前々月ワード!$D$3:$D$1000,キーワード!$D247,前々月ワード!$E$3:$E$1000,キーワード!$F247)</f>
        <v>0</v>
      </c>
      <c r="AD247" s="23">
        <f t="shared" si="43"/>
        <v>0</v>
      </c>
      <c r="AE247" s="23">
        <f t="shared" si="43"/>
        <v>0</v>
      </c>
      <c r="AF247" s="23">
        <f t="shared" si="43"/>
        <v>0</v>
      </c>
      <c r="AG247" s="22">
        <f>SUMIFS(当月ワード!$X$3:$X$1000,当月ワード!$D$3:$D$1000,キーワード!$D247,当月ワード!$E$3:$E$1000,キーワード!$F247)</f>
        <v>0</v>
      </c>
      <c r="AH247" s="23">
        <f>SUMIFS(前月ワード!$X$3:$X$1000,前月ワード!$D$3:$D$1000,キーワード!$D247,前月ワード!$E$3:$E$1000,キーワード!$F247)</f>
        <v>0</v>
      </c>
      <c r="AI247" s="23">
        <f>SUMIFS(前々月ワード!$X$3:$X$1000,前々月ワード!$D$3:$D$1000,キーワード!$D247,前々月ワード!$E$3:$E$1000,キーワード!$F247)</f>
        <v>0</v>
      </c>
      <c r="AJ247" s="22">
        <f>SUMIFS(当月ワード!$I$3:$I$1000,当月ワード!$D$3:$D$1000,キーワード!$D247,当月ワード!$E$3:$E$1000,キーワード!$F247)</f>
        <v>0</v>
      </c>
      <c r="AK247" s="23">
        <f>SUMIFS(前月ワード!$I$3:$I$1000,前月ワード!$D$3:$D$1000,キーワード!$D247,前月ワード!$E$3:$E$1000,キーワード!$F247)</f>
        <v>0</v>
      </c>
      <c r="AL247" s="23">
        <f>SUMIFS(前々月ワード!$I$3:$I$1000,前々月ワード!$D$3:$D$1000,キーワード!$D247,前々月ワード!$E$3:$E$1000,キーワード!$F247)</f>
        <v>0</v>
      </c>
      <c r="AM247" s="13">
        <f t="shared" si="44"/>
        <v>0</v>
      </c>
      <c r="AN247" s="13">
        <f t="shared" si="44"/>
        <v>0</v>
      </c>
      <c r="AO247" s="13">
        <f t="shared" si="44"/>
        <v>0</v>
      </c>
      <c r="AP247" s="16">
        <f t="shared" si="45"/>
        <v>0</v>
      </c>
      <c r="AQ247" s="16">
        <f t="shared" si="45"/>
        <v>0</v>
      </c>
      <c r="AR247" s="17">
        <f t="shared" si="45"/>
        <v>0</v>
      </c>
    </row>
    <row r="248" spans="3:44" ht="36.65" customHeight="1">
      <c r="C248" s="20">
        <v>243</v>
      </c>
      <c r="D248" s="53">
        <f>現状ワード設定!B245</f>
        <v>0</v>
      </c>
      <c r="E248" s="26" t="str">
        <f>IFERROR(_xlfn.XLOOKUP($D248,現状商品設定!B:B,現状商品設定!C:C,"-"),"-")</f>
        <v>-</v>
      </c>
      <c r="F248" s="56">
        <f>現状ワード設定!G245</f>
        <v>0</v>
      </c>
      <c r="G248" s="60" t="s">
        <v>46</v>
      </c>
      <c r="H248" s="47" t="str">
        <f>IFERROR(_xlfn.XLOOKUP(D248,商品!$D:$D,商品!$H:$H),"")</f>
        <v/>
      </c>
      <c r="I248" s="50" t="str">
        <f>IFERROR(_xlfn.XLOOKUP(D248&amp;F248,現状ワード設定!J:J,現状ワード設定!H:H),"")</f>
        <v/>
      </c>
      <c r="J248" s="47" t="str">
        <f>IFERROR(_xlfn.XLOOKUP(D248&amp;F248,現状ワード設定!J:J,現状ワード設定!I:I),"")</f>
        <v/>
      </c>
      <c r="K248" s="47" t="e">
        <f>IF(AND(T248&gt;=設定!$C$12,W248&gt;=O248),I248*(1+設定!$F$12),IF(AND(T248&gt;=設定!$C$13,W248&lt;O248),I248*(1+設定!$F$13),IF(AND(T248&lt;設定!$C$14,U248&gt;=設定!$E$14),I248*(1+設定!$F$14),IF(AND(T248&lt;設定!$C$15,U248&lt;設定!$E$15),I248*(1+設定!$F$15),"除外"))))</f>
        <v>#VALUE!</v>
      </c>
      <c r="L248" s="58" t="e">
        <f ca="1">IF(消化率!$I$5&lt;1,K248*消化率!$I$5,IF(U248*V248/(K248*消化率!$I$5)&gt;O248,K248*消化率!$I$5,M248))</f>
        <v>#DIV/0!</v>
      </c>
      <c r="M248" s="58" t="e">
        <f t="shared" si="36"/>
        <v>#VALUE!</v>
      </c>
      <c r="N248" s="58" t="e">
        <f ca="1">IF(ROUNDUP(IF(IF(IF(AND(設定!$D$8&lt;=L248,設定!$D$8&lt;J248),設定!$D$8,IF(AND(J248&lt;=L248,J248&lt;設定!$D$8),J248,IF(AND(L248&lt;=J248,J248&lt;設定!$D$8),J248,L248)))=0,設定!$D$8,IF(AND(設定!$D$8&lt;=L248,設定!$D$8&lt;J248),設定!$D$8,IF(AND(J248&lt;=L248,J248&lt;設定!$D$8),J248,IF(AND(L248&lt;=J248,J248&lt;設定!$D$8),J248,L248))))&lt;=H248,H248+1,IF(IF(AND(設定!$D$8&lt;=L248,設定!$D$8&lt;J248),設定!$D$8,IF(AND(J248&lt;=L248,J248&lt;設定!$D$8),J248,IF(AND(L248&lt;=J248,J248&lt;設定!$D$8),J248,L248)))=0,設定!$D$8,IF(AND(設定!$D$8&lt;=L248,設定!$D$8&lt;J248),設定!$D$8,IF(AND(J248&lt;=L248,J248&lt;設定!$D$8),J248,IF(AND(L248&lt;=J248,J248&lt;設定!$D$8),J248,L248))))),0)&gt;40,ROUNDUP(IF(IF(IF(AND(設定!$D$8&lt;=L248,設定!$D$8&lt;J248),設定!$D$8,IF(AND(J248&lt;=L248,J248&lt;設定!$D$8),J248,IF(AND(L248&lt;=J248,J248&lt;設定!$D$8),J248,L248)))=0,設定!$D$8,IF(AND(設定!$D$8&lt;=L248,設定!$D$8&lt;J248),設定!$D$8,IF(AND(J248&lt;=L248,J248&lt;設定!$D$8),J248,IF(AND(L248&lt;=J248,J248&lt;設定!$D$8),J248,L248))))&lt;=H248,H248+1,IF(IF(AND(設定!$D$8&lt;=L248,設定!$D$8&lt;J248),設定!$D$8,IF(AND(J248&lt;=L248,J248&lt;設定!$D$8),J248,IF(AND(L248&lt;=J248,J248&lt;設定!$D$8),J248,L248)))=0,設定!$D$8,IF(AND(設定!$D$8&lt;=L248,設定!$D$8&lt;J248),設定!$D$8,IF(AND(J248&lt;=L248,J248&lt;設定!$D$8),J248,IF(AND(L248&lt;=J248,J248&lt;設定!$D$8),J248,L248))))),0),40)</f>
        <v>#DIV/0!</v>
      </c>
      <c r="O248" s="55">
        <f>IF(G248="標準",設定!$C$4,G248)</f>
        <v>5</v>
      </c>
      <c r="P248" s="45">
        <f t="shared" si="37"/>
        <v>0</v>
      </c>
      <c r="Q248" s="14">
        <f t="shared" si="38"/>
        <v>0</v>
      </c>
      <c r="R248" s="23">
        <f t="shared" si="46"/>
        <v>0</v>
      </c>
      <c r="S248" s="12">
        <f t="shared" si="39"/>
        <v>0</v>
      </c>
      <c r="T248" s="23">
        <f t="shared" si="40"/>
        <v>0</v>
      </c>
      <c r="U248" s="13">
        <f t="shared" si="41"/>
        <v>0</v>
      </c>
      <c r="V248" s="104" t="str">
        <f>INDEX(商品!Q:Q,MATCH(キーワード!D248,商品!D:D,0),1)</f>
        <v>-</v>
      </c>
      <c r="W248" s="15">
        <f t="shared" si="42"/>
        <v>0</v>
      </c>
      <c r="X248" s="22">
        <f>SUMIFS(当月ワード!$J$3:$J$1000,当月ワード!$D$3:$D$1000,キーワード!$D248,当月ワード!$E$3:$E$1000,キーワード!$F248)</f>
        <v>0</v>
      </c>
      <c r="Y248" s="23">
        <f>SUMIFS(前月ワード!$J$3:$J$1000,前月ワード!$D$3:$D$1000,キーワード!$D248,前月ワード!$E$3:$E$1000,キーワード!$F248)</f>
        <v>0</v>
      </c>
      <c r="Z248" s="23">
        <f>SUMIFS(前々月ワード!$J$3:$J$1000,前々月ワード!$D$3:$D$1000,キーワード!$D248,前々月ワード!$E$3:$E$1000,キーワード!$F248)</f>
        <v>0</v>
      </c>
      <c r="AA248" s="22">
        <f>SUMIFS(当月ワード!$W$3:$W$1000,当月ワード!$D$3:$D$1000,キーワード!$D248,当月ワード!$E$3:$E$1000,キーワード!$F248)</f>
        <v>0</v>
      </c>
      <c r="AB248" s="23">
        <f>SUMIFS(前月ワード!$W$3:$W$1000,前月ワード!$D$3:$D$1000,キーワード!$D248,前月ワード!$E$3:$E$1000,キーワード!$F248)</f>
        <v>0</v>
      </c>
      <c r="AC248" s="23">
        <f>SUMIFS(前々月ワード!$W$3:$W$1000,前々月ワード!$D$3:$D$1000,キーワード!$D248,前々月ワード!$E$3:$E$1000,キーワード!$F248)</f>
        <v>0</v>
      </c>
      <c r="AD248" s="23">
        <f t="shared" si="43"/>
        <v>0</v>
      </c>
      <c r="AE248" s="23">
        <f t="shared" si="43"/>
        <v>0</v>
      </c>
      <c r="AF248" s="23">
        <f t="shared" si="43"/>
        <v>0</v>
      </c>
      <c r="AG248" s="22">
        <f>SUMIFS(当月ワード!$X$3:$X$1000,当月ワード!$D$3:$D$1000,キーワード!$D248,当月ワード!$E$3:$E$1000,キーワード!$F248)</f>
        <v>0</v>
      </c>
      <c r="AH248" s="23">
        <f>SUMIFS(前月ワード!$X$3:$X$1000,前月ワード!$D$3:$D$1000,キーワード!$D248,前月ワード!$E$3:$E$1000,キーワード!$F248)</f>
        <v>0</v>
      </c>
      <c r="AI248" s="23">
        <f>SUMIFS(前々月ワード!$X$3:$X$1000,前々月ワード!$D$3:$D$1000,キーワード!$D248,前々月ワード!$E$3:$E$1000,キーワード!$F248)</f>
        <v>0</v>
      </c>
      <c r="AJ248" s="22">
        <f>SUMIFS(当月ワード!$I$3:$I$1000,当月ワード!$D$3:$D$1000,キーワード!$D248,当月ワード!$E$3:$E$1000,キーワード!$F248)</f>
        <v>0</v>
      </c>
      <c r="AK248" s="23">
        <f>SUMIFS(前月ワード!$I$3:$I$1000,前月ワード!$D$3:$D$1000,キーワード!$D248,前月ワード!$E$3:$E$1000,キーワード!$F248)</f>
        <v>0</v>
      </c>
      <c r="AL248" s="23">
        <f>SUMIFS(前々月ワード!$I$3:$I$1000,前々月ワード!$D$3:$D$1000,キーワード!$D248,前々月ワード!$E$3:$E$1000,キーワード!$F248)</f>
        <v>0</v>
      </c>
      <c r="AM248" s="13">
        <f t="shared" si="44"/>
        <v>0</v>
      </c>
      <c r="AN248" s="13">
        <f t="shared" si="44"/>
        <v>0</v>
      </c>
      <c r="AO248" s="13">
        <f t="shared" si="44"/>
        <v>0</v>
      </c>
      <c r="AP248" s="16">
        <f t="shared" si="45"/>
        <v>0</v>
      </c>
      <c r="AQ248" s="16">
        <f t="shared" si="45"/>
        <v>0</v>
      </c>
      <c r="AR248" s="17">
        <f t="shared" si="45"/>
        <v>0</v>
      </c>
    </row>
    <row r="249" spans="3:44" ht="36.65" customHeight="1">
      <c r="C249" s="20">
        <v>244</v>
      </c>
      <c r="D249" s="53">
        <f>現状ワード設定!B246</f>
        <v>0</v>
      </c>
      <c r="E249" s="26" t="str">
        <f>IFERROR(_xlfn.XLOOKUP($D249,現状商品設定!B:B,現状商品設定!C:C,"-"),"-")</f>
        <v>-</v>
      </c>
      <c r="F249" s="56">
        <f>現状ワード設定!G246</f>
        <v>0</v>
      </c>
      <c r="G249" s="60" t="s">
        <v>46</v>
      </c>
      <c r="H249" s="47" t="str">
        <f>IFERROR(_xlfn.XLOOKUP(D249,商品!$D:$D,商品!$H:$H),"")</f>
        <v/>
      </c>
      <c r="I249" s="50" t="str">
        <f>IFERROR(_xlfn.XLOOKUP(D249&amp;F249,現状ワード設定!J:J,現状ワード設定!H:H),"")</f>
        <v/>
      </c>
      <c r="J249" s="47" t="str">
        <f>IFERROR(_xlfn.XLOOKUP(D249&amp;F249,現状ワード設定!J:J,現状ワード設定!I:I),"")</f>
        <v/>
      </c>
      <c r="K249" s="47" t="e">
        <f>IF(AND(T249&gt;=設定!$C$12,W249&gt;=O249),I249*(1+設定!$F$12),IF(AND(T249&gt;=設定!$C$13,W249&lt;O249),I249*(1+設定!$F$13),IF(AND(T249&lt;設定!$C$14,U249&gt;=設定!$E$14),I249*(1+設定!$F$14),IF(AND(T249&lt;設定!$C$15,U249&lt;設定!$E$15),I249*(1+設定!$F$15),"除外"))))</f>
        <v>#VALUE!</v>
      </c>
      <c r="L249" s="58" t="e">
        <f ca="1">IF(消化率!$I$5&lt;1,K249*消化率!$I$5,IF(U249*V249/(K249*消化率!$I$5)&gt;O249,K249*消化率!$I$5,M249))</f>
        <v>#DIV/0!</v>
      </c>
      <c r="M249" s="58" t="e">
        <f t="shared" si="36"/>
        <v>#VALUE!</v>
      </c>
      <c r="N249" s="58" t="e">
        <f ca="1">IF(ROUNDUP(IF(IF(IF(AND(設定!$D$8&lt;=L249,設定!$D$8&lt;J249),設定!$D$8,IF(AND(J249&lt;=L249,J249&lt;設定!$D$8),J249,IF(AND(L249&lt;=J249,J249&lt;設定!$D$8),J249,L249)))=0,設定!$D$8,IF(AND(設定!$D$8&lt;=L249,設定!$D$8&lt;J249),設定!$D$8,IF(AND(J249&lt;=L249,J249&lt;設定!$D$8),J249,IF(AND(L249&lt;=J249,J249&lt;設定!$D$8),J249,L249))))&lt;=H249,H249+1,IF(IF(AND(設定!$D$8&lt;=L249,設定!$D$8&lt;J249),設定!$D$8,IF(AND(J249&lt;=L249,J249&lt;設定!$D$8),J249,IF(AND(L249&lt;=J249,J249&lt;設定!$D$8),J249,L249)))=0,設定!$D$8,IF(AND(設定!$D$8&lt;=L249,設定!$D$8&lt;J249),設定!$D$8,IF(AND(J249&lt;=L249,J249&lt;設定!$D$8),J249,IF(AND(L249&lt;=J249,J249&lt;設定!$D$8),J249,L249))))),0)&gt;40,ROUNDUP(IF(IF(IF(AND(設定!$D$8&lt;=L249,設定!$D$8&lt;J249),設定!$D$8,IF(AND(J249&lt;=L249,J249&lt;設定!$D$8),J249,IF(AND(L249&lt;=J249,J249&lt;設定!$D$8),J249,L249)))=0,設定!$D$8,IF(AND(設定!$D$8&lt;=L249,設定!$D$8&lt;J249),設定!$D$8,IF(AND(J249&lt;=L249,J249&lt;設定!$D$8),J249,IF(AND(L249&lt;=J249,J249&lt;設定!$D$8),J249,L249))))&lt;=H249,H249+1,IF(IF(AND(設定!$D$8&lt;=L249,設定!$D$8&lt;J249),設定!$D$8,IF(AND(J249&lt;=L249,J249&lt;設定!$D$8),J249,IF(AND(L249&lt;=J249,J249&lt;設定!$D$8),J249,L249)))=0,設定!$D$8,IF(AND(設定!$D$8&lt;=L249,設定!$D$8&lt;J249),設定!$D$8,IF(AND(J249&lt;=L249,J249&lt;設定!$D$8),J249,IF(AND(L249&lt;=J249,J249&lt;設定!$D$8),J249,L249))))),0),40)</f>
        <v>#DIV/0!</v>
      </c>
      <c r="O249" s="55">
        <f>IF(G249="標準",設定!$C$4,G249)</f>
        <v>5</v>
      </c>
      <c r="P249" s="45">
        <f t="shared" si="37"/>
        <v>0</v>
      </c>
      <c r="Q249" s="14">
        <f t="shared" si="38"/>
        <v>0</v>
      </c>
      <c r="R249" s="23">
        <f t="shared" si="46"/>
        <v>0</v>
      </c>
      <c r="S249" s="12">
        <f t="shared" si="39"/>
        <v>0</v>
      </c>
      <c r="T249" s="23">
        <f t="shared" si="40"/>
        <v>0</v>
      </c>
      <c r="U249" s="13">
        <f t="shared" si="41"/>
        <v>0</v>
      </c>
      <c r="V249" s="104" t="str">
        <f>INDEX(商品!Q:Q,MATCH(キーワード!D249,商品!D:D,0),1)</f>
        <v>-</v>
      </c>
      <c r="W249" s="15">
        <f t="shared" si="42"/>
        <v>0</v>
      </c>
      <c r="X249" s="22">
        <f>SUMIFS(当月ワード!$J$3:$J$1000,当月ワード!$D$3:$D$1000,キーワード!$D249,当月ワード!$E$3:$E$1000,キーワード!$F249)</f>
        <v>0</v>
      </c>
      <c r="Y249" s="23">
        <f>SUMIFS(前月ワード!$J$3:$J$1000,前月ワード!$D$3:$D$1000,キーワード!$D249,前月ワード!$E$3:$E$1000,キーワード!$F249)</f>
        <v>0</v>
      </c>
      <c r="Z249" s="23">
        <f>SUMIFS(前々月ワード!$J$3:$J$1000,前々月ワード!$D$3:$D$1000,キーワード!$D249,前々月ワード!$E$3:$E$1000,キーワード!$F249)</f>
        <v>0</v>
      </c>
      <c r="AA249" s="22">
        <f>SUMIFS(当月ワード!$W$3:$W$1000,当月ワード!$D$3:$D$1000,キーワード!$D249,当月ワード!$E$3:$E$1000,キーワード!$F249)</f>
        <v>0</v>
      </c>
      <c r="AB249" s="23">
        <f>SUMIFS(前月ワード!$W$3:$W$1000,前月ワード!$D$3:$D$1000,キーワード!$D249,前月ワード!$E$3:$E$1000,キーワード!$F249)</f>
        <v>0</v>
      </c>
      <c r="AC249" s="23">
        <f>SUMIFS(前々月ワード!$W$3:$W$1000,前々月ワード!$D$3:$D$1000,キーワード!$D249,前々月ワード!$E$3:$E$1000,キーワード!$F249)</f>
        <v>0</v>
      </c>
      <c r="AD249" s="23">
        <f t="shared" si="43"/>
        <v>0</v>
      </c>
      <c r="AE249" s="23">
        <f t="shared" si="43"/>
        <v>0</v>
      </c>
      <c r="AF249" s="23">
        <f t="shared" si="43"/>
        <v>0</v>
      </c>
      <c r="AG249" s="22">
        <f>SUMIFS(当月ワード!$X$3:$X$1000,当月ワード!$D$3:$D$1000,キーワード!$D249,当月ワード!$E$3:$E$1000,キーワード!$F249)</f>
        <v>0</v>
      </c>
      <c r="AH249" s="23">
        <f>SUMIFS(前月ワード!$X$3:$X$1000,前月ワード!$D$3:$D$1000,キーワード!$D249,前月ワード!$E$3:$E$1000,キーワード!$F249)</f>
        <v>0</v>
      </c>
      <c r="AI249" s="23">
        <f>SUMIFS(前々月ワード!$X$3:$X$1000,前々月ワード!$D$3:$D$1000,キーワード!$D249,前々月ワード!$E$3:$E$1000,キーワード!$F249)</f>
        <v>0</v>
      </c>
      <c r="AJ249" s="22">
        <f>SUMIFS(当月ワード!$I$3:$I$1000,当月ワード!$D$3:$D$1000,キーワード!$D249,当月ワード!$E$3:$E$1000,キーワード!$F249)</f>
        <v>0</v>
      </c>
      <c r="AK249" s="23">
        <f>SUMIFS(前月ワード!$I$3:$I$1000,前月ワード!$D$3:$D$1000,キーワード!$D249,前月ワード!$E$3:$E$1000,キーワード!$F249)</f>
        <v>0</v>
      </c>
      <c r="AL249" s="23">
        <f>SUMIFS(前々月ワード!$I$3:$I$1000,前々月ワード!$D$3:$D$1000,キーワード!$D249,前々月ワード!$E$3:$E$1000,キーワード!$F249)</f>
        <v>0</v>
      </c>
      <c r="AM249" s="13">
        <f t="shared" si="44"/>
        <v>0</v>
      </c>
      <c r="AN249" s="13">
        <f t="shared" si="44"/>
        <v>0</v>
      </c>
      <c r="AO249" s="13">
        <f t="shared" si="44"/>
        <v>0</v>
      </c>
      <c r="AP249" s="16">
        <f t="shared" si="45"/>
        <v>0</v>
      </c>
      <c r="AQ249" s="16">
        <f t="shared" si="45"/>
        <v>0</v>
      </c>
      <c r="AR249" s="17">
        <f t="shared" si="45"/>
        <v>0</v>
      </c>
    </row>
    <row r="250" spans="3:44" ht="36.65" customHeight="1">
      <c r="C250" s="20">
        <v>245</v>
      </c>
      <c r="D250" s="53">
        <f>現状ワード設定!B247</f>
        <v>0</v>
      </c>
      <c r="E250" s="26" t="str">
        <f>IFERROR(_xlfn.XLOOKUP($D250,現状商品設定!B:B,現状商品設定!C:C,"-"),"-")</f>
        <v>-</v>
      </c>
      <c r="F250" s="56">
        <f>現状ワード設定!G247</f>
        <v>0</v>
      </c>
      <c r="G250" s="60" t="s">
        <v>46</v>
      </c>
      <c r="H250" s="47" t="str">
        <f>IFERROR(_xlfn.XLOOKUP(D250,商品!$D:$D,商品!$H:$H),"")</f>
        <v/>
      </c>
      <c r="I250" s="50" t="str">
        <f>IFERROR(_xlfn.XLOOKUP(D250&amp;F250,現状ワード設定!J:J,現状ワード設定!H:H),"")</f>
        <v/>
      </c>
      <c r="J250" s="47" t="str">
        <f>IFERROR(_xlfn.XLOOKUP(D250&amp;F250,現状ワード設定!J:J,現状ワード設定!I:I),"")</f>
        <v/>
      </c>
      <c r="K250" s="47" t="e">
        <f>IF(AND(T250&gt;=設定!$C$12,W250&gt;=O250),I250*(1+設定!$F$12),IF(AND(T250&gt;=設定!$C$13,W250&lt;O250),I250*(1+設定!$F$13),IF(AND(T250&lt;設定!$C$14,U250&gt;=設定!$E$14),I250*(1+設定!$F$14),IF(AND(T250&lt;設定!$C$15,U250&lt;設定!$E$15),I250*(1+設定!$F$15),"除外"))))</f>
        <v>#VALUE!</v>
      </c>
      <c r="L250" s="58" t="e">
        <f ca="1">IF(消化率!$I$5&lt;1,K250*消化率!$I$5,IF(U250*V250/(K250*消化率!$I$5)&gt;O250,K250*消化率!$I$5,M250))</f>
        <v>#DIV/0!</v>
      </c>
      <c r="M250" s="58" t="e">
        <f t="shared" si="36"/>
        <v>#VALUE!</v>
      </c>
      <c r="N250" s="58" t="e">
        <f ca="1">IF(ROUNDUP(IF(IF(IF(AND(設定!$D$8&lt;=L250,設定!$D$8&lt;J250),設定!$D$8,IF(AND(J250&lt;=L250,J250&lt;設定!$D$8),J250,IF(AND(L250&lt;=J250,J250&lt;設定!$D$8),J250,L250)))=0,設定!$D$8,IF(AND(設定!$D$8&lt;=L250,設定!$D$8&lt;J250),設定!$D$8,IF(AND(J250&lt;=L250,J250&lt;設定!$D$8),J250,IF(AND(L250&lt;=J250,J250&lt;設定!$D$8),J250,L250))))&lt;=H250,H250+1,IF(IF(AND(設定!$D$8&lt;=L250,設定!$D$8&lt;J250),設定!$D$8,IF(AND(J250&lt;=L250,J250&lt;設定!$D$8),J250,IF(AND(L250&lt;=J250,J250&lt;設定!$D$8),J250,L250)))=0,設定!$D$8,IF(AND(設定!$D$8&lt;=L250,設定!$D$8&lt;J250),設定!$D$8,IF(AND(J250&lt;=L250,J250&lt;設定!$D$8),J250,IF(AND(L250&lt;=J250,J250&lt;設定!$D$8),J250,L250))))),0)&gt;40,ROUNDUP(IF(IF(IF(AND(設定!$D$8&lt;=L250,設定!$D$8&lt;J250),設定!$D$8,IF(AND(J250&lt;=L250,J250&lt;設定!$D$8),J250,IF(AND(L250&lt;=J250,J250&lt;設定!$D$8),J250,L250)))=0,設定!$D$8,IF(AND(設定!$D$8&lt;=L250,設定!$D$8&lt;J250),設定!$D$8,IF(AND(J250&lt;=L250,J250&lt;設定!$D$8),J250,IF(AND(L250&lt;=J250,J250&lt;設定!$D$8),J250,L250))))&lt;=H250,H250+1,IF(IF(AND(設定!$D$8&lt;=L250,設定!$D$8&lt;J250),設定!$D$8,IF(AND(J250&lt;=L250,J250&lt;設定!$D$8),J250,IF(AND(L250&lt;=J250,J250&lt;設定!$D$8),J250,L250)))=0,設定!$D$8,IF(AND(設定!$D$8&lt;=L250,設定!$D$8&lt;J250),設定!$D$8,IF(AND(J250&lt;=L250,J250&lt;設定!$D$8),J250,IF(AND(L250&lt;=J250,J250&lt;設定!$D$8),J250,L250))))),0),40)</f>
        <v>#DIV/0!</v>
      </c>
      <c r="O250" s="55">
        <f>IF(G250="標準",設定!$C$4,G250)</f>
        <v>5</v>
      </c>
      <c r="P250" s="45">
        <f t="shared" si="37"/>
        <v>0</v>
      </c>
      <c r="Q250" s="14">
        <f t="shared" si="38"/>
        <v>0</v>
      </c>
      <c r="R250" s="23">
        <f t="shared" si="46"/>
        <v>0</v>
      </c>
      <c r="S250" s="12">
        <f t="shared" si="39"/>
        <v>0</v>
      </c>
      <c r="T250" s="23">
        <f t="shared" si="40"/>
        <v>0</v>
      </c>
      <c r="U250" s="13">
        <f t="shared" si="41"/>
        <v>0</v>
      </c>
      <c r="V250" s="104" t="str">
        <f>INDEX(商品!Q:Q,MATCH(キーワード!D250,商品!D:D,0),1)</f>
        <v>-</v>
      </c>
      <c r="W250" s="15">
        <f t="shared" si="42"/>
        <v>0</v>
      </c>
      <c r="X250" s="22">
        <f>SUMIFS(当月ワード!$J$3:$J$1000,当月ワード!$D$3:$D$1000,キーワード!$D250,当月ワード!$E$3:$E$1000,キーワード!$F250)</f>
        <v>0</v>
      </c>
      <c r="Y250" s="23">
        <f>SUMIFS(前月ワード!$J$3:$J$1000,前月ワード!$D$3:$D$1000,キーワード!$D250,前月ワード!$E$3:$E$1000,キーワード!$F250)</f>
        <v>0</v>
      </c>
      <c r="Z250" s="23">
        <f>SUMIFS(前々月ワード!$J$3:$J$1000,前々月ワード!$D$3:$D$1000,キーワード!$D250,前々月ワード!$E$3:$E$1000,キーワード!$F250)</f>
        <v>0</v>
      </c>
      <c r="AA250" s="22">
        <f>SUMIFS(当月ワード!$W$3:$W$1000,当月ワード!$D$3:$D$1000,キーワード!$D250,当月ワード!$E$3:$E$1000,キーワード!$F250)</f>
        <v>0</v>
      </c>
      <c r="AB250" s="23">
        <f>SUMIFS(前月ワード!$W$3:$W$1000,前月ワード!$D$3:$D$1000,キーワード!$D250,前月ワード!$E$3:$E$1000,キーワード!$F250)</f>
        <v>0</v>
      </c>
      <c r="AC250" s="23">
        <f>SUMIFS(前々月ワード!$W$3:$W$1000,前々月ワード!$D$3:$D$1000,キーワード!$D250,前々月ワード!$E$3:$E$1000,キーワード!$F250)</f>
        <v>0</v>
      </c>
      <c r="AD250" s="23">
        <f t="shared" si="43"/>
        <v>0</v>
      </c>
      <c r="AE250" s="23">
        <f t="shared" si="43"/>
        <v>0</v>
      </c>
      <c r="AF250" s="23">
        <f t="shared" si="43"/>
        <v>0</v>
      </c>
      <c r="AG250" s="22">
        <f>SUMIFS(当月ワード!$X$3:$X$1000,当月ワード!$D$3:$D$1000,キーワード!$D250,当月ワード!$E$3:$E$1000,キーワード!$F250)</f>
        <v>0</v>
      </c>
      <c r="AH250" s="23">
        <f>SUMIFS(前月ワード!$X$3:$X$1000,前月ワード!$D$3:$D$1000,キーワード!$D250,前月ワード!$E$3:$E$1000,キーワード!$F250)</f>
        <v>0</v>
      </c>
      <c r="AI250" s="23">
        <f>SUMIFS(前々月ワード!$X$3:$X$1000,前々月ワード!$D$3:$D$1000,キーワード!$D250,前々月ワード!$E$3:$E$1000,キーワード!$F250)</f>
        <v>0</v>
      </c>
      <c r="AJ250" s="22">
        <f>SUMIFS(当月ワード!$I$3:$I$1000,当月ワード!$D$3:$D$1000,キーワード!$D250,当月ワード!$E$3:$E$1000,キーワード!$F250)</f>
        <v>0</v>
      </c>
      <c r="AK250" s="23">
        <f>SUMIFS(前月ワード!$I$3:$I$1000,前月ワード!$D$3:$D$1000,キーワード!$D250,前月ワード!$E$3:$E$1000,キーワード!$F250)</f>
        <v>0</v>
      </c>
      <c r="AL250" s="23">
        <f>SUMIFS(前々月ワード!$I$3:$I$1000,前々月ワード!$D$3:$D$1000,キーワード!$D250,前々月ワード!$E$3:$E$1000,キーワード!$F250)</f>
        <v>0</v>
      </c>
      <c r="AM250" s="13">
        <f t="shared" si="44"/>
        <v>0</v>
      </c>
      <c r="AN250" s="13">
        <f t="shared" si="44"/>
        <v>0</v>
      </c>
      <c r="AO250" s="13">
        <f t="shared" si="44"/>
        <v>0</v>
      </c>
      <c r="AP250" s="16">
        <f t="shared" si="45"/>
        <v>0</v>
      </c>
      <c r="AQ250" s="16">
        <f t="shared" si="45"/>
        <v>0</v>
      </c>
      <c r="AR250" s="17">
        <f t="shared" si="45"/>
        <v>0</v>
      </c>
    </row>
    <row r="251" spans="3:44" ht="36.65" customHeight="1">
      <c r="C251" s="20">
        <v>246</v>
      </c>
      <c r="D251" s="53">
        <f>現状ワード設定!B248</f>
        <v>0</v>
      </c>
      <c r="E251" s="26" t="str">
        <f>IFERROR(_xlfn.XLOOKUP($D251,現状商品設定!B:B,現状商品設定!C:C,"-"),"-")</f>
        <v>-</v>
      </c>
      <c r="F251" s="56">
        <f>現状ワード設定!G248</f>
        <v>0</v>
      </c>
      <c r="G251" s="60" t="s">
        <v>46</v>
      </c>
      <c r="H251" s="47" t="str">
        <f>IFERROR(_xlfn.XLOOKUP(D251,商品!$D:$D,商品!$H:$H),"")</f>
        <v/>
      </c>
      <c r="I251" s="50" t="str">
        <f>IFERROR(_xlfn.XLOOKUP(D251&amp;F251,現状ワード設定!J:J,現状ワード設定!H:H),"")</f>
        <v/>
      </c>
      <c r="J251" s="47" t="str">
        <f>IFERROR(_xlfn.XLOOKUP(D251&amp;F251,現状ワード設定!J:J,現状ワード設定!I:I),"")</f>
        <v/>
      </c>
      <c r="K251" s="47" t="e">
        <f>IF(AND(T251&gt;=設定!$C$12,W251&gt;=O251),I251*(1+設定!$F$12),IF(AND(T251&gt;=設定!$C$13,W251&lt;O251),I251*(1+設定!$F$13),IF(AND(T251&lt;設定!$C$14,U251&gt;=設定!$E$14),I251*(1+設定!$F$14),IF(AND(T251&lt;設定!$C$15,U251&lt;設定!$E$15),I251*(1+設定!$F$15),"除外"))))</f>
        <v>#VALUE!</v>
      </c>
      <c r="L251" s="58" t="e">
        <f ca="1">IF(消化率!$I$5&lt;1,K251*消化率!$I$5,IF(U251*V251/(K251*消化率!$I$5)&gt;O251,K251*消化率!$I$5,M251))</f>
        <v>#DIV/0!</v>
      </c>
      <c r="M251" s="58" t="e">
        <f t="shared" si="36"/>
        <v>#VALUE!</v>
      </c>
      <c r="N251" s="58" t="e">
        <f ca="1">IF(ROUNDUP(IF(IF(IF(AND(設定!$D$8&lt;=L251,設定!$D$8&lt;J251),設定!$D$8,IF(AND(J251&lt;=L251,J251&lt;設定!$D$8),J251,IF(AND(L251&lt;=J251,J251&lt;設定!$D$8),J251,L251)))=0,設定!$D$8,IF(AND(設定!$D$8&lt;=L251,設定!$D$8&lt;J251),設定!$D$8,IF(AND(J251&lt;=L251,J251&lt;設定!$D$8),J251,IF(AND(L251&lt;=J251,J251&lt;設定!$D$8),J251,L251))))&lt;=H251,H251+1,IF(IF(AND(設定!$D$8&lt;=L251,設定!$D$8&lt;J251),設定!$D$8,IF(AND(J251&lt;=L251,J251&lt;設定!$D$8),J251,IF(AND(L251&lt;=J251,J251&lt;設定!$D$8),J251,L251)))=0,設定!$D$8,IF(AND(設定!$D$8&lt;=L251,設定!$D$8&lt;J251),設定!$D$8,IF(AND(J251&lt;=L251,J251&lt;設定!$D$8),J251,IF(AND(L251&lt;=J251,J251&lt;設定!$D$8),J251,L251))))),0)&gt;40,ROUNDUP(IF(IF(IF(AND(設定!$D$8&lt;=L251,設定!$D$8&lt;J251),設定!$D$8,IF(AND(J251&lt;=L251,J251&lt;設定!$D$8),J251,IF(AND(L251&lt;=J251,J251&lt;設定!$D$8),J251,L251)))=0,設定!$D$8,IF(AND(設定!$D$8&lt;=L251,設定!$D$8&lt;J251),設定!$D$8,IF(AND(J251&lt;=L251,J251&lt;設定!$D$8),J251,IF(AND(L251&lt;=J251,J251&lt;設定!$D$8),J251,L251))))&lt;=H251,H251+1,IF(IF(AND(設定!$D$8&lt;=L251,設定!$D$8&lt;J251),設定!$D$8,IF(AND(J251&lt;=L251,J251&lt;設定!$D$8),J251,IF(AND(L251&lt;=J251,J251&lt;設定!$D$8),J251,L251)))=0,設定!$D$8,IF(AND(設定!$D$8&lt;=L251,設定!$D$8&lt;J251),設定!$D$8,IF(AND(J251&lt;=L251,J251&lt;設定!$D$8),J251,IF(AND(L251&lt;=J251,J251&lt;設定!$D$8),J251,L251))))),0),40)</f>
        <v>#DIV/0!</v>
      </c>
      <c r="O251" s="55">
        <f>IF(G251="標準",設定!$C$4,G251)</f>
        <v>5</v>
      </c>
      <c r="P251" s="45">
        <f t="shared" si="37"/>
        <v>0</v>
      </c>
      <c r="Q251" s="14">
        <f t="shared" si="38"/>
        <v>0</v>
      </c>
      <c r="R251" s="23">
        <f t="shared" si="46"/>
        <v>0</v>
      </c>
      <c r="S251" s="12">
        <f t="shared" si="39"/>
        <v>0</v>
      </c>
      <c r="T251" s="23">
        <f t="shared" si="40"/>
        <v>0</v>
      </c>
      <c r="U251" s="13">
        <f t="shared" si="41"/>
        <v>0</v>
      </c>
      <c r="V251" s="104" t="str">
        <f>INDEX(商品!Q:Q,MATCH(キーワード!D251,商品!D:D,0),1)</f>
        <v>-</v>
      </c>
      <c r="W251" s="15">
        <f t="shared" si="42"/>
        <v>0</v>
      </c>
      <c r="X251" s="22">
        <f>SUMIFS(当月ワード!$J$3:$J$1000,当月ワード!$D$3:$D$1000,キーワード!$D251,当月ワード!$E$3:$E$1000,キーワード!$F251)</f>
        <v>0</v>
      </c>
      <c r="Y251" s="23">
        <f>SUMIFS(前月ワード!$J$3:$J$1000,前月ワード!$D$3:$D$1000,キーワード!$D251,前月ワード!$E$3:$E$1000,キーワード!$F251)</f>
        <v>0</v>
      </c>
      <c r="Z251" s="23">
        <f>SUMIFS(前々月ワード!$J$3:$J$1000,前々月ワード!$D$3:$D$1000,キーワード!$D251,前々月ワード!$E$3:$E$1000,キーワード!$F251)</f>
        <v>0</v>
      </c>
      <c r="AA251" s="22">
        <f>SUMIFS(当月ワード!$W$3:$W$1000,当月ワード!$D$3:$D$1000,キーワード!$D251,当月ワード!$E$3:$E$1000,キーワード!$F251)</f>
        <v>0</v>
      </c>
      <c r="AB251" s="23">
        <f>SUMIFS(前月ワード!$W$3:$W$1000,前月ワード!$D$3:$D$1000,キーワード!$D251,前月ワード!$E$3:$E$1000,キーワード!$F251)</f>
        <v>0</v>
      </c>
      <c r="AC251" s="23">
        <f>SUMIFS(前々月ワード!$W$3:$W$1000,前々月ワード!$D$3:$D$1000,キーワード!$D251,前々月ワード!$E$3:$E$1000,キーワード!$F251)</f>
        <v>0</v>
      </c>
      <c r="AD251" s="23">
        <f t="shared" si="43"/>
        <v>0</v>
      </c>
      <c r="AE251" s="23">
        <f t="shared" si="43"/>
        <v>0</v>
      </c>
      <c r="AF251" s="23">
        <f t="shared" si="43"/>
        <v>0</v>
      </c>
      <c r="AG251" s="22">
        <f>SUMIFS(当月ワード!$X$3:$X$1000,当月ワード!$D$3:$D$1000,キーワード!$D251,当月ワード!$E$3:$E$1000,キーワード!$F251)</f>
        <v>0</v>
      </c>
      <c r="AH251" s="23">
        <f>SUMIFS(前月ワード!$X$3:$X$1000,前月ワード!$D$3:$D$1000,キーワード!$D251,前月ワード!$E$3:$E$1000,キーワード!$F251)</f>
        <v>0</v>
      </c>
      <c r="AI251" s="23">
        <f>SUMIFS(前々月ワード!$X$3:$X$1000,前々月ワード!$D$3:$D$1000,キーワード!$D251,前々月ワード!$E$3:$E$1000,キーワード!$F251)</f>
        <v>0</v>
      </c>
      <c r="AJ251" s="22">
        <f>SUMIFS(当月ワード!$I$3:$I$1000,当月ワード!$D$3:$D$1000,キーワード!$D251,当月ワード!$E$3:$E$1000,キーワード!$F251)</f>
        <v>0</v>
      </c>
      <c r="AK251" s="23">
        <f>SUMIFS(前月ワード!$I$3:$I$1000,前月ワード!$D$3:$D$1000,キーワード!$D251,前月ワード!$E$3:$E$1000,キーワード!$F251)</f>
        <v>0</v>
      </c>
      <c r="AL251" s="23">
        <f>SUMIFS(前々月ワード!$I$3:$I$1000,前々月ワード!$D$3:$D$1000,キーワード!$D251,前々月ワード!$E$3:$E$1000,キーワード!$F251)</f>
        <v>0</v>
      </c>
      <c r="AM251" s="13">
        <f t="shared" si="44"/>
        <v>0</v>
      </c>
      <c r="AN251" s="13">
        <f t="shared" si="44"/>
        <v>0</v>
      </c>
      <c r="AO251" s="13">
        <f t="shared" si="44"/>
        <v>0</v>
      </c>
      <c r="AP251" s="16">
        <f t="shared" si="45"/>
        <v>0</v>
      </c>
      <c r="AQ251" s="16">
        <f t="shared" si="45"/>
        <v>0</v>
      </c>
      <c r="AR251" s="17">
        <f t="shared" si="45"/>
        <v>0</v>
      </c>
    </row>
    <row r="252" spans="3:44" ht="36.65" customHeight="1">
      <c r="C252" s="20">
        <v>247</v>
      </c>
      <c r="D252" s="53">
        <f>現状ワード設定!B249</f>
        <v>0</v>
      </c>
      <c r="E252" s="26" t="str">
        <f>IFERROR(_xlfn.XLOOKUP($D252,現状商品設定!B:B,現状商品設定!C:C,"-"),"-")</f>
        <v>-</v>
      </c>
      <c r="F252" s="56">
        <f>現状ワード設定!G249</f>
        <v>0</v>
      </c>
      <c r="G252" s="60" t="s">
        <v>46</v>
      </c>
      <c r="H252" s="47" t="str">
        <f>IFERROR(_xlfn.XLOOKUP(D252,商品!$D:$D,商品!$H:$H),"")</f>
        <v/>
      </c>
      <c r="I252" s="50" t="str">
        <f>IFERROR(_xlfn.XLOOKUP(D252&amp;F252,現状ワード設定!J:J,現状ワード設定!H:H),"")</f>
        <v/>
      </c>
      <c r="J252" s="47" t="str">
        <f>IFERROR(_xlfn.XLOOKUP(D252&amp;F252,現状ワード設定!J:J,現状ワード設定!I:I),"")</f>
        <v/>
      </c>
      <c r="K252" s="47" t="e">
        <f>IF(AND(T252&gt;=設定!$C$12,W252&gt;=O252),I252*(1+設定!$F$12),IF(AND(T252&gt;=設定!$C$13,W252&lt;O252),I252*(1+設定!$F$13),IF(AND(T252&lt;設定!$C$14,U252&gt;=設定!$E$14),I252*(1+設定!$F$14),IF(AND(T252&lt;設定!$C$15,U252&lt;設定!$E$15),I252*(1+設定!$F$15),"除外"))))</f>
        <v>#VALUE!</v>
      </c>
      <c r="L252" s="58" t="e">
        <f ca="1">IF(消化率!$I$5&lt;1,K252*消化率!$I$5,IF(U252*V252/(K252*消化率!$I$5)&gt;O252,K252*消化率!$I$5,M252))</f>
        <v>#DIV/0!</v>
      </c>
      <c r="M252" s="58" t="e">
        <f t="shared" si="36"/>
        <v>#VALUE!</v>
      </c>
      <c r="N252" s="58" t="e">
        <f ca="1">IF(ROUNDUP(IF(IF(IF(AND(設定!$D$8&lt;=L252,設定!$D$8&lt;J252),設定!$D$8,IF(AND(J252&lt;=L252,J252&lt;設定!$D$8),J252,IF(AND(L252&lt;=J252,J252&lt;設定!$D$8),J252,L252)))=0,設定!$D$8,IF(AND(設定!$D$8&lt;=L252,設定!$D$8&lt;J252),設定!$D$8,IF(AND(J252&lt;=L252,J252&lt;設定!$D$8),J252,IF(AND(L252&lt;=J252,J252&lt;設定!$D$8),J252,L252))))&lt;=H252,H252+1,IF(IF(AND(設定!$D$8&lt;=L252,設定!$D$8&lt;J252),設定!$D$8,IF(AND(J252&lt;=L252,J252&lt;設定!$D$8),J252,IF(AND(L252&lt;=J252,J252&lt;設定!$D$8),J252,L252)))=0,設定!$D$8,IF(AND(設定!$D$8&lt;=L252,設定!$D$8&lt;J252),設定!$D$8,IF(AND(J252&lt;=L252,J252&lt;設定!$D$8),J252,IF(AND(L252&lt;=J252,J252&lt;設定!$D$8),J252,L252))))),0)&gt;40,ROUNDUP(IF(IF(IF(AND(設定!$D$8&lt;=L252,設定!$D$8&lt;J252),設定!$D$8,IF(AND(J252&lt;=L252,J252&lt;設定!$D$8),J252,IF(AND(L252&lt;=J252,J252&lt;設定!$D$8),J252,L252)))=0,設定!$D$8,IF(AND(設定!$D$8&lt;=L252,設定!$D$8&lt;J252),設定!$D$8,IF(AND(J252&lt;=L252,J252&lt;設定!$D$8),J252,IF(AND(L252&lt;=J252,J252&lt;設定!$D$8),J252,L252))))&lt;=H252,H252+1,IF(IF(AND(設定!$D$8&lt;=L252,設定!$D$8&lt;J252),設定!$D$8,IF(AND(J252&lt;=L252,J252&lt;設定!$D$8),J252,IF(AND(L252&lt;=J252,J252&lt;設定!$D$8),J252,L252)))=0,設定!$D$8,IF(AND(設定!$D$8&lt;=L252,設定!$D$8&lt;J252),設定!$D$8,IF(AND(J252&lt;=L252,J252&lt;設定!$D$8),J252,IF(AND(L252&lt;=J252,J252&lt;設定!$D$8),J252,L252))))),0),40)</f>
        <v>#DIV/0!</v>
      </c>
      <c r="O252" s="55">
        <f>IF(G252="標準",設定!$C$4,G252)</f>
        <v>5</v>
      </c>
      <c r="P252" s="45">
        <f t="shared" si="37"/>
        <v>0</v>
      </c>
      <c r="Q252" s="14">
        <f t="shared" si="38"/>
        <v>0</v>
      </c>
      <c r="R252" s="23">
        <f t="shared" si="46"/>
        <v>0</v>
      </c>
      <c r="S252" s="12">
        <f t="shared" si="39"/>
        <v>0</v>
      </c>
      <c r="T252" s="23">
        <f t="shared" si="40"/>
        <v>0</v>
      </c>
      <c r="U252" s="13">
        <f t="shared" si="41"/>
        <v>0</v>
      </c>
      <c r="V252" s="104" t="str">
        <f>INDEX(商品!Q:Q,MATCH(キーワード!D252,商品!D:D,0),1)</f>
        <v>-</v>
      </c>
      <c r="W252" s="15">
        <f t="shared" si="42"/>
        <v>0</v>
      </c>
      <c r="X252" s="22">
        <f>SUMIFS(当月ワード!$J$3:$J$1000,当月ワード!$D$3:$D$1000,キーワード!$D252,当月ワード!$E$3:$E$1000,キーワード!$F252)</f>
        <v>0</v>
      </c>
      <c r="Y252" s="23">
        <f>SUMIFS(前月ワード!$J$3:$J$1000,前月ワード!$D$3:$D$1000,キーワード!$D252,前月ワード!$E$3:$E$1000,キーワード!$F252)</f>
        <v>0</v>
      </c>
      <c r="Z252" s="23">
        <f>SUMIFS(前々月ワード!$J$3:$J$1000,前々月ワード!$D$3:$D$1000,キーワード!$D252,前々月ワード!$E$3:$E$1000,キーワード!$F252)</f>
        <v>0</v>
      </c>
      <c r="AA252" s="22">
        <f>SUMIFS(当月ワード!$W$3:$W$1000,当月ワード!$D$3:$D$1000,キーワード!$D252,当月ワード!$E$3:$E$1000,キーワード!$F252)</f>
        <v>0</v>
      </c>
      <c r="AB252" s="23">
        <f>SUMIFS(前月ワード!$W$3:$W$1000,前月ワード!$D$3:$D$1000,キーワード!$D252,前月ワード!$E$3:$E$1000,キーワード!$F252)</f>
        <v>0</v>
      </c>
      <c r="AC252" s="23">
        <f>SUMIFS(前々月ワード!$W$3:$W$1000,前々月ワード!$D$3:$D$1000,キーワード!$D252,前々月ワード!$E$3:$E$1000,キーワード!$F252)</f>
        <v>0</v>
      </c>
      <c r="AD252" s="23">
        <f t="shared" si="43"/>
        <v>0</v>
      </c>
      <c r="AE252" s="23">
        <f t="shared" si="43"/>
        <v>0</v>
      </c>
      <c r="AF252" s="23">
        <f t="shared" si="43"/>
        <v>0</v>
      </c>
      <c r="AG252" s="22">
        <f>SUMIFS(当月ワード!$X$3:$X$1000,当月ワード!$D$3:$D$1000,キーワード!$D252,当月ワード!$E$3:$E$1000,キーワード!$F252)</f>
        <v>0</v>
      </c>
      <c r="AH252" s="23">
        <f>SUMIFS(前月ワード!$X$3:$X$1000,前月ワード!$D$3:$D$1000,キーワード!$D252,前月ワード!$E$3:$E$1000,キーワード!$F252)</f>
        <v>0</v>
      </c>
      <c r="AI252" s="23">
        <f>SUMIFS(前々月ワード!$X$3:$X$1000,前々月ワード!$D$3:$D$1000,キーワード!$D252,前々月ワード!$E$3:$E$1000,キーワード!$F252)</f>
        <v>0</v>
      </c>
      <c r="AJ252" s="22">
        <f>SUMIFS(当月ワード!$I$3:$I$1000,当月ワード!$D$3:$D$1000,キーワード!$D252,当月ワード!$E$3:$E$1000,キーワード!$F252)</f>
        <v>0</v>
      </c>
      <c r="AK252" s="23">
        <f>SUMIFS(前月ワード!$I$3:$I$1000,前月ワード!$D$3:$D$1000,キーワード!$D252,前月ワード!$E$3:$E$1000,キーワード!$F252)</f>
        <v>0</v>
      </c>
      <c r="AL252" s="23">
        <f>SUMIFS(前々月ワード!$I$3:$I$1000,前々月ワード!$D$3:$D$1000,キーワード!$D252,前々月ワード!$E$3:$E$1000,キーワード!$F252)</f>
        <v>0</v>
      </c>
      <c r="AM252" s="13">
        <f t="shared" si="44"/>
        <v>0</v>
      </c>
      <c r="AN252" s="13">
        <f t="shared" si="44"/>
        <v>0</v>
      </c>
      <c r="AO252" s="13">
        <f t="shared" si="44"/>
        <v>0</v>
      </c>
      <c r="AP252" s="16">
        <f t="shared" si="45"/>
        <v>0</v>
      </c>
      <c r="AQ252" s="16">
        <f t="shared" si="45"/>
        <v>0</v>
      </c>
      <c r="AR252" s="17">
        <f t="shared" si="45"/>
        <v>0</v>
      </c>
    </row>
    <row r="253" spans="3:44" ht="36.65" customHeight="1">
      <c r="C253" s="20">
        <v>248</v>
      </c>
      <c r="D253" s="53">
        <f>現状ワード設定!B250</f>
        <v>0</v>
      </c>
      <c r="E253" s="26" t="str">
        <f>IFERROR(_xlfn.XLOOKUP($D253,現状商品設定!B:B,現状商品設定!C:C,"-"),"-")</f>
        <v>-</v>
      </c>
      <c r="F253" s="56">
        <f>現状ワード設定!G250</f>
        <v>0</v>
      </c>
      <c r="G253" s="60" t="s">
        <v>46</v>
      </c>
      <c r="H253" s="47" t="str">
        <f>IFERROR(_xlfn.XLOOKUP(D253,商品!$D:$D,商品!$H:$H),"")</f>
        <v/>
      </c>
      <c r="I253" s="50" t="str">
        <f>IFERROR(_xlfn.XLOOKUP(D253&amp;F253,現状ワード設定!J:J,現状ワード設定!H:H),"")</f>
        <v/>
      </c>
      <c r="J253" s="47" t="str">
        <f>IFERROR(_xlfn.XLOOKUP(D253&amp;F253,現状ワード設定!J:J,現状ワード設定!I:I),"")</f>
        <v/>
      </c>
      <c r="K253" s="47" t="e">
        <f>IF(AND(T253&gt;=設定!$C$12,W253&gt;=O253),I253*(1+設定!$F$12),IF(AND(T253&gt;=設定!$C$13,W253&lt;O253),I253*(1+設定!$F$13),IF(AND(T253&lt;設定!$C$14,U253&gt;=設定!$E$14),I253*(1+設定!$F$14),IF(AND(T253&lt;設定!$C$15,U253&lt;設定!$E$15),I253*(1+設定!$F$15),"除外"))))</f>
        <v>#VALUE!</v>
      </c>
      <c r="L253" s="58" t="e">
        <f ca="1">IF(消化率!$I$5&lt;1,K253*消化率!$I$5,IF(U253*V253/(K253*消化率!$I$5)&gt;O253,K253*消化率!$I$5,M253))</f>
        <v>#DIV/0!</v>
      </c>
      <c r="M253" s="58" t="e">
        <f t="shared" si="36"/>
        <v>#VALUE!</v>
      </c>
      <c r="N253" s="58" t="e">
        <f ca="1">IF(ROUNDUP(IF(IF(IF(AND(設定!$D$8&lt;=L253,設定!$D$8&lt;J253),設定!$D$8,IF(AND(J253&lt;=L253,J253&lt;設定!$D$8),J253,IF(AND(L253&lt;=J253,J253&lt;設定!$D$8),J253,L253)))=0,設定!$D$8,IF(AND(設定!$D$8&lt;=L253,設定!$D$8&lt;J253),設定!$D$8,IF(AND(J253&lt;=L253,J253&lt;設定!$D$8),J253,IF(AND(L253&lt;=J253,J253&lt;設定!$D$8),J253,L253))))&lt;=H253,H253+1,IF(IF(AND(設定!$D$8&lt;=L253,設定!$D$8&lt;J253),設定!$D$8,IF(AND(J253&lt;=L253,J253&lt;設定!$D$8),J253,IF(AND(L253&lt;=J253,J253&lt;設定!$D$8),J253,L253)))=0,設定!$D$8,IF(AND(設定!$D$8&lt;=L253,設定!$D$8&lt;J253),設定!$D$8,IF(AND(J253&lt;=L253,J253&lt;設定!$D$8),J253,IF(AND(L253&lt;=J253,J253&lt;設定!$D$8),J253,L253))))),0)&gt;40,ROUNDUP(IF(IF(IF(AND(設定!$D$8&lt;=L253,設定!$D$8&lt;J253),設定!$D$8,IF(AND(J253&lt;=L253,J253&lt;設定!$D$8),J253,IF(AND(L253&lt;=J253,J253&lt;設定!$D$8),J253,L253)))=0,設定!$D$8,IF(AND(設定!$D$8&lt;=L253,設定!$D$8&lt;J253),設定!$D$8,IF(AND(J253&lt;=L253,J253&lt;設定!$D$8),J253,IF(AND(L253&lt;=J253,J253&lt;設定!$D$8),J253,L253))))&lt;=H253,H253+1,IF(IF(AND(設定!$D$8&lt;=L253,設定!$D$8&lt;J253),設定!$D$8,IF(AND(J253&lt;=L253,J253&lt;設定!$D$8),J253,IF(AND(L253&lt;=J253,J253&lt;設定!$D$8),J253,L253)))=0,設定!$D$8,IF(AND(設定!$D$8&lt;=L253,設定!$D$8&lt;J253),設定!$D$8,IF(AND(J253&lt;=L253,J253&lt;設定!$D$8),J253,IF(AND(L253&lt;=J253,J253&lt;設定!$D$8),J253,L253))))),0),40)</f>
        <v>#DIV/0!</v>
      </c>
      <c r="O253" s="55">
        <f>IF(G253="標準",設定!$C$4,G253)</f>
        <v>5</v>
      </c>
      <c r="P253" s="45">
        <f t="shared" si="37"/>
        <v>0</v>
      </c>
      <c r="Q253" s="14">
        <f t="shared" si="38"/>
        <v>0</v>
      </c>
      <c r="R253" s="23">
        <f t="shared" si="46"/>
        <v>0</v>
      </c>
      <c r="S253" s="12">
        <f t="shared" si="39"/>
        <v>0</v>
      </c>
      <c r="T253" s="23">
        <f t="shared" si="40"/>
        <v>0</v>
      </c>
      <c r="U253" s="13">
        <f t="shared" si="41"/>
        <v>0</v>
      </c>
      <c r="V253" s="104" t="str">
        <f>INDEX(商品!Q:Q,MATCH(キーワード!D253,商品!D:D,0),1)</f>
        <v>-</v>
      </c>
      <c r="W253" s="15">
        <f t="shared" si="42"/>
        <v>0</v>
      </c>
      <c r="X253" s="22">
        <f>SUMIFS(当月ワード!$J$3:$J$1000,当月ワード!$D$3:$D$1000,キーワード!$D253,当月ワード!$E$3:$E$1000,キーワード!$F253)</f>
        <v>0</v>
      </c>
      <c r="Y253" s="23">
        <f>SUMIFS(前月ワード!$J$3:$J$1000,前月ワード!$D$3:$D$1000,キーワード!$D253,前月ワード!$E$3:$E$1000,キーワード!$F253)</f>
        <v>0</v>
      </c>
      <c r="Z253" s="23">
        <f>SUMIFS(前々月ワード!$J$3:$J$1000,前々月ワード!$D$3:$D$1000,キーワード!$D253,前々月ワード!$E$3:$E$1000,キーワード!$F253)</f>
        <v>0</v>
      </c>
      <c r="AA253" s="22">
        <f>SUMIFS(当月ワード!$W$3:$W$1000,当月ワード!$D$3:$D$1000,キーワード!$D253,当月ワード!$E$3:$E$1000,キーワード!$F253)</f>
        <v>0</v>
      </c>
      <c r="AB253" s="23">
        <f>SUMIFS(前月ワード!$W$3:$W$1000,前月ワード!$D$3:$D$1000,キーワード!$D253,前月ワード!$E$3:$E$1000,キーワード!$F253)</f>
        <v>0</v>
      </c>
      <c r="AC253" s="23">
        <f>SUMIFS(前々月ワード!$W$3:$W$1000,前々月ワード!$D$3:$D$1000,キーワード!$D253,前々月ワード!$E$3:$E$1000,キーワード!$F253)</f>
        <v>0</v>
      </c>
      <c r="AD253" s="23">
        <f t="shared" si="43"/>
        <v>0</v>
      </c>
      <c r="AE253" s="23">
        <f t="shared" si="43"/>
        <v>0</v>
      </c>
      <c r="AF253" s="23">
        <f t="shared" si="43"/>
        <v>0</v>
      </c>
      <c r="AG253" s="22">
        <f>SUMIFS(当月ワード!$X$3:$X$1000,当月ワード!$D$3:$D$1000,キーワード!$D253,当月ワード!$E$3:$E$1000,キーワード!$F253)</f>
        <v>0</v>
      </c>
      <c r="AH253" s="23">
        <f>SUMIFS(前月ワード!$X$3:$X$1000,前月ワード!$D$3:$D$1000,キーワード!$D253,前月ワード!$E$3:$E$1000,キーワード!$F253)</f>
        <v>0</v>
      </c>
      <c r="AI253" s="23">
        <f>SUMIFS(前々月ワード!$X$3:$X$1000,前々月ワード!$D$3:$D$1000,キーワード!$D253,前々月ワード!$E$3:$E$1000,キーワード!$F253)</f>
        <v>0</v>
      </c>
      <c r="AJ253" s="22">
        <f>SUMIFS(当月ワード!$I$3:$I$1000,当月ワード!$D$3:$D$1000,キーワード!$D253,当月ワード!$E$3:$E$1000,キーワード!$F253)</f>
        <v>0</v>
      </c>
      <c r="AK253" s="23">
        <f>SUMIFS(前月ワード!$I$3:$I$1000,前月ワード!$D$3:$D$1000,キーワード!$D253,前月ワード!$E$3:$E$1000,キーワード!$F253)</f>
        <v>0</v>
      </c>
      <c r="AL253" s="23">
        <f>SUMIFS(前々月ワード!$I$3:$I$1000,前々月ワード!$D$3:$D$1000,キーワード!$D253,前々月ワード!$E$3:$E$1000,キーワード!$F253)</f>
        <v>0</v>
      </c>
      <c r="AM253" s="13">
        <f t="shared" si="44"/>
        <v>0</v>
      </c>
      <c r="AN253" s="13">
        <f t="shared" si="44"/>
        <v>0</v>
      </c>
      <c r="AO253" s="13">
        <f t="shared" si="44"/>
        <v>0</v>
      </c>
      <c r="AP253" s="16">
        <f t="shared" si="45"/>
        <v>0</v>
      </c>
      <c r="AQ253" s="16">
        <f t="shared" si="45"/>
        <v>0</v>
      </c>
      <c r="AR253" s="17">
        <f t="shared" si="45"/>
        <v>0</v>
      </c>
    </row>
    <row r="254" spans="3:44" ht="36.65" customHeight="1">
      <c r="C254" s="20">
        <v>249</v>
      </c>
      <c r="D254" s="53">
        <f>現状ワード設定!B251</f>
        <v>0</v>
      </c>
      <c r="E254" s="26" t="str">
        <f>IFERROR(_xlfn.XLOOKUP($D254,現状商品設定!B:B,現状商品設定!C:C,"-"),"-")</f>
        <v>-</v>
      </c>
      <c r="F254" s="56">
        <f>現状ワード設定!G251</f>
        <v>0</v>
      </c>
      <c r="G254" s="60" t="s">
        <v>46</v>
      </c>
      <c r="H254" s="47" t="str">
        <f>IFERROR(_xlfn.XLOOKUP(D254,商品!$D:$D,商品!$H:$H),"")</f>
        <v/>
      </c>
      <c r="I254" s="50" t="str">
        <f>IFERROR(_xlfn.XLOOKUP(D254&amp;F254,現状ワード設定!J:J,現状ワード設定!H:H),"")</f>
        <v/>
      </c>
      <c r="J254" s="47" t="str">
        <f>IFERROR(_xlfn.XLOOKUP(D254&amp;F254,現状ワード設定!J:J,現状ワード設定!I:I),"")</f>
        <v/>
      </c>
      <c r="K254" s="47" t="e">
        <f>IF(AND(T254&gt;=設定!$C$12,W254&gt;=O254),I254*(1+設定!$F$12),IF(AND(T254&gt;=設定!$C$13,W254&lt;O254),I254*(1+設定!$F$13),IF(AND(T254&lt;設定!$C$14,U254&gt;=設定!$E$14),I254*(1+設定!$F$14),IF(AND(T254&lt;設定!$C$15,U254&lt;設定!$E$15),I254*(1+設定!$F$15),"除外"))))</f>
        <v>#VALUE!</v>
      </c>
      <c r="L254" s="58" t="e">
        <f ca="1">IF(消化率!$I$5&lt;1,K254*消化率!$I$5,IF(U254*V254/(K254*消化率!$I$5)&gt;O254,K254*消化率!$I$5,M254))</f>
        <v>#DIV/0!</v>
      </c>
      <c r="M254" s="58" t="e">
        <f t="shared" si="36"/>
        <v>#VALUE!</v>
      </c>
      <c r="N254" s="58" t="e">
        <f ca="1">IF(ROUNDUP(IF(IF(IF(AND(設定!$D$8&lt;=L254,設定!$D$8&lt;J254),設定!$D$8,IF(AND(J254&lt;=L254,J254&lt;設定!$D$8),J254,IF(AND(L254&lt;=J254,J254&lt;設定!$D$8),J254,L254)))=0,設定!$D$8,IF(AND(設定!$D$8&lt;=L254,設定!$D$8&lt;J254),設定!$D$8,IF(AND(J254&lt;=L254,J254&lt;設定!$D$8),J254,IF(AND(L254&lt;=J254,J254&lt;設定!$D$8),J254,L254))))&lt;=H254,H254+1,IF(IF(AND(設定!$D$8&lt;=L254,設定!$D$8&lt;J254),設定!$D$8,IF(AND(J254&lt;=L254,J254&lt;設定!$D$8),J254,IF(AND(L254&lt;=J254,J254&lt;設定!$D$8),J254,L254)))=0,設定!$D$8,IF(AND(設定!$D$8&lt;=L254,設定!$D$8&lt;J254),設定!$D$8,IF(AND(J254&lt;=L254,J254&lt;設定!$D$8),J254,IF(AND(L254&lt;=J254,J254&lt;設定!$D$8),J254,L254))))),0)&gt;40,ROUNDUP(IF(IF(IF(AND(設定!$D$8&lt;=L254,設定!$D$8&lt;J254),設定!$D$8,IF(AND(J254&lt;=L254,J254&lt;設定!$D$8),J254,IF(AND(L254&lt;=J254,J254&lt;設定!$D$8),J254,L254)))=0,設定!$D$8,IF(AND(設定!$D$8&lt;=L254,設定!$D$8&lt;J254),設定!$D$8,IF(AND(J254&lt;=L254,J254&lt;設定!$D$8),J254,IF(AND(L254&lt;=J254,J254&lt;設定!$D$8),J254,L254))))&lt;=H254,H254+1,IF(IF(AND(設定!$D$8&lt;=L254,設定!$D$8&lt;J254),設定!$D$8,IF(AND(J254&lt;=L254,J254&lt;設定!$D$8),J254,IF(AND(L254&lt;=J254,J254&lt;設定!$D$8),J254,L254)))=0,設定!$D$8,IF(AND(設定!$D$8&lt;=L254,設定!$D$8&lt;J254),設定!$D$8,IF(AND(J254&lt;=L254,J254&lt;設定!$D$8),J254,IF(AND(L254&lt;=J254,J254&lt;設定!$D$8),J254,L254))))),0),40)</f>
        <v>#DIV/0!</v>
      </c>
      <c r="O254" s="55">
        <f>IF(G254="標準",設定!$C$4,G254)</f>
        <v>5</v>
      </c>
      <c r="P254" s="45">
        <f t="shared" si="37"/>
        <v>0</v>
      </c>
      <c r="Q254" s="14">
        <f t="shared" si="38"/>
        <v>0</v>
      </c>
      <c r="R254" s="23">
        <f t="shared" si="46"/>
        <v>0</v>
      </c>
      <c r="S254" s="12">
        <f t="shared" si="39"/>
        <v>0</v>
      </c>
      <c r="T254" s="23">
        <f t="shared" si="40"/>
        <v>0</v>
      </c>
      <c r="U254" s="13">
        <f t="shared" si="41"/>
        <v>0</v>
      </c>
      <c r="V254" s="104" t="str">
        <f>INDEX(商品!Q:Q,MATCH(キーワード!D254,商品!D:D,0),1)</f>
        <v>-</v>
      </c>
      <c r="W254" s="15">
        <f t="shared" si="42"/>
        <v>0</v>
      </c>
      <c r="X254" s="22">
        <f>SUMIFS(当月ワード!$J$3:$J$1000,当月ワード!$D$3:$D$1000,キーワード!$D254,当月ワード!$E$3:$E$1000,キーワード!$F254)</f>
        <v>0</v>
      </c>
      <c r="Y254" s="23">
        <f>SUMIFS(前月ワード!$J$3:$J$1000,前月ワード!$D$3:$D$1000,キーワード!$D254,前月ワード!$E$3:$E$1000,キーワード!$F254)</f>
        <v>0</v>
      </c>
      <c r="Z254" s="23">
        <f>SUMIFS(前々月ワード!$J$3:$J$1000,前々月ワード!$D$3:$D$1000,キーワード!$D254,前々月ワード!$E$3:$E$1000,キーワード!$F254)</f>
        <v>0</v>
      </c>
      <c r="AA254" s="22">
        <f>SUMIFS(当月ワード!$W$3:$W$1000,当月ワード!$D$3:$D$1000,キーワード!$D254,当月ワード!$E$3:$E$1000,キーワード!$F254)</f>
        <v>0</v>
      </c>
      <c r="AB254" s="23">
        <f>SUMIFS(前月ワード!$W$3:$W$1000,前月ワード!$D$3:$D$1000,キーワード!$D254,前月ワード!$E$3:$E$1000,キーワード!$F254)</f>
        <v>0</v>
      </c>
      <c r="AC254" s="23">
        <f>SUMIFS(前々月ワード!$W$3:$W$1000,前々月ワード!$D$3:$D$1000,キーワード!$D254,前々月ワード!$E$3:$E$1000,キーワード!$F254)</f>
        <v>0</v>
      </c>
      <c r="AD254" s="23">
        <f t="shared" si="43"/>
        <v>0</v>
      </c>
      <c r="AE254" s="23">
        <f t="shared" si="43"/>
        <v>0</v>
      </c>
      <c r="AF254" s="23">
        <f t="shared" si="43"/>
        <v>0</v>
      </c>
      <c r="AG254" s="22">
        <f>SUMIFS(当月ワード!$X$3:$X$1000,当月ワード!$D$3:$D$1000,キーワード!$D254,当月ワード!$E$3:$E$1000,キーワード!$F254)</f>
        <v>0</v>
      </c>
      <c r="AH254" s="23">
        <f>SUMIFS(前月ワード!$X$3:$X$1000,前月ワード!$D$3:$D$1000,キーワード!$D254,前月ワード!$E$3:$E$1000,キーワード!$F254)</f>
        <v>0</v>
      </c>
      <c r="AI254" s="23">
        <f>SUMIFS(前々月ワード!$X$3:$X$1000,前々月ワード!$D$3:$D$1000,キーワード!$D254,前々月ワード!$E$3:$E$1000,キーワード!$F254)</f>
        <v>0</v>
      </c>
      <c r="AJ254" s="22">
        <f>SUMIFS(当月ワード!$I$3:$I$1000,当月ワード!$D$3:$D$1000,キーワード!$D254,当月ワード!$E$3:$E$1000,キーワード!$F254)</f>
        <v>0</v>
      </c>
      <c r="AK254" s="23">
        <f>SUMIFS(前月ワード!$I$3:$I$1000,前月ワード!$D$3:$D$1000,キーワード!$D254,前月ワード!$E$3:$E$1000,キーワード!$F254)</f>
        <v>0</v>
      </c>
      <c r="AL254" s="23">
        <f>SUMIFS(前々月ワード!$I$3:$I$1000,前々月ワード!$D$3:$D$1000,キーワード!$D254,前々月ワード!$E$3:$E$1000,キーワード!$F254)</f>
        <v>0</v>
      </c>
      <c r="AM254" s="13">
        <f t="shared" si="44"/>
        <v>0</v>
      </c>
      <c r="AN254" s="13">
        <f t="shared" si="44"/>
        <v>0</v>
      </c>
      <c r="AO254" s="13">
        <f t="shared" si="44"/>
        <v>0</v>
      </c>
      <c r="AP254" s="16">
        <f t="shared" si="45"/>
        <v>0</v>
      </c>
      <c r="AQ254" s="16">
        <f t="shared" si="45"/>
        <v>0</v>
      </c>
      <c r="AR254" s="17">
        <f t="shared" si="45"/>
        <v>0</v>
      </c>
    </row>
    <row r="255" spans="3:44" ht="36.65" customHeight="1">
      <c r="C255" s="20">
        <v>250</v>
      </c>
      <c r="D255" s="53">
        <f>現状ワード設定!B252</f>
        <v>0</v>
      </c>
      <c r="E255" s="26" t="str">
        <f>IFERROR(_xlfn.XLOOKUP($D255,現状商品設定!B:B,現状商品設定!C:C,"-"),"-")</f>
        <v>-</v>
      </c>
      <c r="F255" s="56">
        <f>現状ワード設定!G252</f>
        <v>0</v>
      </c>
      <c r="G255" s="60" t="s">
        <v>46</v>
      </c>
      <c r="H255" s="47" t="str">
        <f>IFERROR(_xlfn.XLOOKUP(D255,商品!$D:$D,商品!$H:$H),"")</f>
        <v/>
      </c>
      <c r="I255" s="50" t="str">
        <f>IFERROR(_xlfn.XLOOKUP(D255&amp;F255,現状ワード設定!J:J,現状ワード設定!H:H),"")</f>
        <v/>
      </c>
      <c r="J255" s="47" t="str">
        <f>IFERROR(_xlfn.XLOOKUP(D255&amp;F255,現状ワード設定!J:J,現状ワード設定!I:I),"")</f>
        <v/>
      </c>
      <c r="K255" s="47" t="e">
        <f>IF(AND(T255&gt;=設定!$C$12,W255&gt;=O255),I255*(1+設定!$F$12),IF(AND(T255&gt;=設定!$C$13,W255&lt;O255),I255*(1+設定!$F$13),IF(AND(T255&lt;設定!$C$14,U255&gt;=設定!$E$14),I255*(1+設定!$F$14),IF(AND(T255&lt;設定!$C$15,U255&lt;設定!$E$15),I255*(1+設定!$F$15),"除外"))))</f>
        <v>#VALUE!</v>
      </c>
      <c r="L255" s="58" t="e">
        <f ca="1">IF(消化率!$I$5&lt;1,K255*消化率!$I$5,IF(U255*V255/(K255*消化率!$I$5)&gt;O255,K255*消化率!$I$5,M255))</f>
        <v>#DIV/0!</v>
      </c>
      <c r="M255" s="58" t="e">
        <f t="shared" si="36"/>
        <v>#VALUE!</v>
      </c>
      <c r="N255" s="58" t="e">
        <f ca="1">IF(ROUNDUP(IF(IF(IF(AND(設定!$D$8&lt;=L255,設定!$D$8&lt;J255),設定!$D$8,IF(AND(J255&lt;=L255,J255&lt;設定!$D$8),J255,IF(AND(L255&lt;=J255,J255&lt;設定!$D$8),J255,L255)))=0,設定!$D$8,IF(AND(設定!$D$8&lt;=L255,設定!$D$8&lt;J255),設定!$D$8,IF(AND(J255&lt;=L255,J255&lt;設定!$D$8),J255,IF(AND(L255&lt;=J255,J255&lt;設定!$D$8),J255,L255))))&lt;=H255,H255+1,IF(IF(AND(設定!$D$8&lt;=L255,設定!$D$8&lt;J255),設定!$D$8,IF(AND(J255&lt;=L255,J255&lt;設定!$D$8),J255,IF(AND(L255&lt;=J255,J255&lt;設定!$D$8),J255,L255)))=0,設定!$D$8,IF(AND(設定!$D$8&lt;=L255,設定!$D$8&lt;J255),設定!$D$8,IF(AND(J255&lt;=L255,J255&lt;設定!$D$8),J255,IF(AND(L255&lt;=J255,J255&lt;設定!$D$8),J255,L255))))),0)&gt;40,ROUNDUP(IF(IF(IF(AND(設定!$D$8&lt;=L255,設定!$D$8&lt;J255),設定!$D$8,IF(AND(J255&lt;=L255,J255&lt;設定!$D$8),J255,IF(AND(L255&lt;=J255,J255&lt;設定!$D$8),J255,L255)))=0,設定!$D$8,IF(AND(設定!$D$8&lt;=L255,設定!$D$8&lt;J255),設定!$D$8,IF(AND(J255&lt;=L255,J255&lt;設定!$D$8),J255,IF(AND(L255&lt;=J255,J255&lt;設定!$D$8),J255,L255))))&lt;=H255,H255+1,IF(IF(AND(設定!$D$8&lt;=L255,設定!$D$8&lt;J255),設定!$D$8,IF(AND(J255&lt;=L255,J255&lt;設定!$D$8),J255,IF(AND(L255&lt;=J255,J255&lt;設定!$D$8),J255,L255)))=0,設定!$D$8,IF(AND(設定!$D$8&lt;=L255,設定!$D$8&lt;J255),設定!$D$8,IF(AND(J255&lt;=L255,J255&lt;設定!$D$8),J255,IF(AND(L255&lt;=J255,J255&lt;設定!$D$8),J255,L255))))),0),40)</f>
        <v>#DIV/0!</v>
      </c>
      <c r="O255" s="55">
        <f>IF(G255="標準",設定!$C$4,G255)</f>
        <v>5</v>
      </c>
      <c r="P255" s="45">
        <f t="shared" si="37"/>
        <v>0</v>
      </c>
      <c r="Q255" s="14">
        <f t="shared" si="38"/>
        <v>0</v>
      </c>
      <c r="R255" s="23">
        <f t="shared" si="46"/>
        <v>0</v>
      </c>
      <c r="S255" s="12">
        <f t="shared" si="39"/>
        <v>0</v>
      </c>
      <c r="T255" s="23">
        <f t="shared" si="40"/>
        <v>0</v>
      </c>
      <c r="U255" s="13">
        <f t="shared" si="41"/>
        <v>0</v>
      </c>
      <c r="V255" s="104" t="str">
        <f>INDEX(商品!Q:Q,MATCH(キーワード!D255,商品!D:D,0),1)</f>
        <v>-</v>
      </c>
      <c r="W255" s="15">
        <f t="shared" si="42"/>
        <v>0</v>
      </c>
      <c r="X255" s="22">
        <f>SUMIFS(当月ワード!$J$3:$J$1000,当月ワード!$D$3:$D$1000,キーワード!$D255,当月ワード!$E$3:$E$1000,キーワード!$F255)</f>
        <v>0</v>
      </c>
      <c r="Y255" s="23">
        <f>SUMIFS(前月ワード!$J$3:$J$1000,前月ワード!$D$3:$D$1000,キーワード!$D255,前月ワード!$E$3:$E$1000,キーワード!$F255)</f>
        <v>0</v>
      </c>
      <c r="Z255" s="23">
        <f>SUMIFS(前々月ワード!$J$3:$J$1000,前々月ワード!$D$3:$D$1000,キーワード!$D255,前々月ワード!$E$3:$E$1000,キーワード!$F255)</f>
        <v>0</v>
      </c>
      <c r="AA255" s="22">
        <f>SUMIFS(当月ワード!$W$3:$W$1000,当月ワード!$D$3:$D$1000,キーワード!$D255,当月ワード!$E$3:$E$1000,キーワード!$F255)</f>
        <v>0</v>
      </c>
      <c r="AB255" s="23">
        <f>SUMIFS(前月ワード!$W$3:$W$1000,前月ワード!$D$3:$D$1000,キーワード!$D255,前月ワード!$E$3:$E$1000,キーワード!$F255)</f>
        <v>0</v>
      </c>
      <c r="AC255" s="23">
        <f>SUMIFS(前々月ワード!$W$3:$W$1000,前々月ワード!$D$3:$D$1000,キーワード!$D255,前々月ワード!$E$3:$E$1000,キーワード!$F255)</f>
        <v>0</v>
      </c>
      <c r="AD255" s="23">
        <f t="shared" si="43"/>
        <v>0</v>
      </c>
      <c r="AE255" s="23">
        <f t="shared" si="43"/>
        <v>0</v>
      </c>
      <c r="AF255" s="23">
        <f t="shared" si="43"/>
        <v>0</v>
      </c>
      <c r="AG255" s="22">
        <f>SUMIFS(当月ワード!$X$3:$X$1000,当月ワード!$D$3:$D$1000,キーワード!$D255,当月ワード!$E$3:$E$1000,キーワード!$F255)</f>
        <v>0</v>
      </c>
      <c r="AH255" s="23">
        <f>SUMIFS(前月ワード!$X$3:$X$1000,前月ワード!$D$3:$D$1000,キーワード!$D255,前月ワード!$E$3:$E$1000,キーワード!$F255)</f>
        <v>0</v>
      </c>
      <c r="AI255" s="23">
        <f>SUMIFS(前々月ワード!$X$3:$X$1000,前々月ワード!$D$3:$D$1000,キーワード!$D255,前々月ワード!$E$3:$E$1000,キーワード!$F255)</f>
        <v>0</v>
      </c>
      <c r="AJ255" s="22">
        <f>SUMIFS(当月ワード!$I$3:$I$1000,当月ワード!$D$3:$D$1000,キーワード!$D255,当月ワード!$E$3:$E$1000,キーワード!$F255)</f>
        <v>0</v>
      </c>
      <c r="AK255" s="23">
        <f>SUMIFS(前月ワード!$I$3:$I$1000,前月ワード!$D$3:$D$1000,キーワード!$D255,前月ワード!$E$3:$E$1000,キーワード!$F255)</f>
        <v>0</v>
      </c>
      <c r="AL255" s="23">
        <f>SUMIFS(前々月ワード!$I$3:$I$1000,前々月ワード!$D$3:$D$1000,キーワード!$D255,前々月ワード!$E$3:$E$1000,キーワード!$F255)</f>
        <v>0</v>
      </c>
      <c r="AM255" s="13">
        <f t="shared" si="44"/>
        <v>0</v>
      </c>
      <c r="AN255" s="13">
        <f t="shared" si="44"/>
        <v>0</v>
      </c>
      <c r="AO255" s="13">
        <f t="shared" si="44"/>
        <v>0</v>
      </c>
      <c r="AP255" s="16">
        <f t="shared" si="45"/>
        <v>0</v>
      </c>
      <c r="AQ255" s="16">
        <f t="shared" si="45"/>
        <v>0</v>
      </c>
      <c r="AR255" s="17">
        <f t="shared" si="45"/>
        <v>0</v>
      </c>
    </row>
    <row r="256" spans="3:44" ht="36.65" customHeight="1">
      <c r="C256" s="20">
        <v>251</v>
      </c>
      <c r="D256" s="53">
        <f>現状ワード設定!B253</f>
        <v>0</v>
      </c>
      <c r="E256" s="26" t="str">
        <f>IFERROR(_xlfn.XLOOKUP($D256,現状商品設定!B:B,現状商品設定!C:C,"-"),"-")</f>
        <v>-</v>
      </c>
      <c r="F256" s="56">
        <f>現状ワード設定!G253</f>
        <v>0</v>
      </c>
      <c r="G256" s="60" t="s">
        <v>46</v>
      </c>
      <c r="H256" s="47" t="str">
        <f>IFERROR(_xlfn.XLOOKUP(D256,商品!$D:$D,商品!$H:$H),"")</f>
        <v/>
      </c>
      <c r="I256" s="50" t="str">
        <f>IFERROR(_xlfn.XLOOKUP(D256&amp;F256,現状ワード設定!J:J,現状ワード設定!H:H),"")</f>
        <v/>
      </c>
      <c r="J256" s="47" t="str">
        <f>IFERROR(_xlfn.XLOOKUP(D256&amp;F256,現状ワード設定!J:J,現状ワード設定!I:I),"")</f>
        <v/>
      </c>
      <c r="K256" s="47" t="e">
        <f>IF(AND(T256&gt;=設定!$C$12,W256&gt;=O256),I256*(1+設定!$F$12),IF(AND(T256&gt;=設定!$C$13,W256&lt;O256),I256*(1+設定!$F$13),IF(AND(T256&lt;設定!$C$14,U256&gt;=設定!$E$14),I256*(1+設定!$F$14),IF(AND(T256&lt;設定!$C$15,U256&lt;設定!$E$15),I256*(1+設定!$F$15),"除外"))))</f>
        <v>#VALUE!</v>
      </c>
      <c r="L256" s="58" t="e">
        <f ca="1">IF(消化率!$I$5&lt;1,K256*消化率!$I$5,IF(U256*V256/(K256*消化率!$I$5)&gt;O256,K256*消化率!$I$5,M256))</f>
        <v>#DIV/0!</v>
      </c>
      <c r="M256" s="58" t="e">
        <f t="shared" si="36"/>
        <v>#VALUE!</v>
      </c>
      <c r="N256" s="58" t="e">
        <f ca="1">IF(ROUNDUP(IF(IF(IF(AND(設定!$D$8&lt;=L256,設定!$D$8&lt;J256),設定!$D$8,IF(AND(J256&lt;=L256,J256&lt;設定!$D$8),J256,IF(AND(L256&lt;=J256,J256&lt;設定!$D$8),J256,L256)))=0,設定!$D$8,IF(AND(設定!$D$8&lt;=L256,設定!$D$8&lt;J256),設定!$D$8,IF(AND(J256&lt;=L256,J256&lt;設定!$D$8),J256,IF(AND(L256&lt;=J256,J256&lt;設定!$D$8),J256,L256))))&lt;=H256,H256+1,IF(IF(AND(設定!$D$8&lt;=L256,設定!$D$8&lt;J256),設定!$D$8,IF(AND(J256&lt;=L256,J256&lt;設定!$D$8),J256,IF(AND(L256&lt;=J256,J256&lt;設定!$D$8),J256,L256)))=0,設定!$D$8,IF(AND(設定!$D$8&lt;=L256,設定!$D$8&lt;J256),設定!$D$8,IF(AND(J256&lt;=L256,J256&lt;設定!$D$8),J256,IF(AND(L256&lt;=J256,J256&lt;設定!$D$8),J256,L256))))),0)&gt;40,ROUNDUP(IF(IF(IF(AND(設定!$D$8&lt;=L256,設定!$D$8&lt;J256),設定!$D$8,IF(AND(J256&lt;=L256,J256&lt;設定!$D$8),J256,IF(AND(L256&lt;=J256,J256&lt;設定!$D$8),J256,L256)))=0,設定!$D$8,IF(AND(設定!$D$8&lt;=L256,設定!$D$8&lt;J256),設定!$D$8,IF(AND(J256&lt;=L256,J256&lt;設定!$D$8),J256,IF(AND(L256&lt;=J256,J256&lt;設定!$D$8),J256,L256))))&lt;=H256,H256+1,IF(IF(AND(設定!$D$8&lt;=L256,設定!$D$8&lt;J256),設定!$D$8,IF(AND(J256&lt;=L256,J256&lt;設定!$D$8),J256,IF(AND(L256&lt;=J256,J256&lt;設定!$D$8),J256,L256)))=0,設定!$D$8,IF(AND(設定!$D$8&lt;=L256,設定!$D$8&lt;J256),設定!$D$8,IF(AND(J256&lt;=L256,J256&lt;設定!$D$8),J256,IF(AND(L256&lt;=J256,J256&lt;設定!$D$8),J256,L256))))),0),40)</f>
        <v>#DIV/0!</v>
      </c>
      <c r="O256" s="55">
        <f>IF(G256="標準",設定!$C$4,G256)</f>
        <v>5</v>
      </c>
      <c r="P256" s="45">
        <f t="shared" si="37"/>
        <v>0</v>
      </c>
      <c r="Q256" s="14">
        <f t="shared" si="38"/>
        <v>0</v>
      </c>
      <c r="R256" s="23">
        <f t="shared" si="46"/>
        <v>0</v>
      </c>
      <c r="S256" s="12">
        <f t="shared" si="39"/>
        <v>0</v>
      </c>
      <c r="T256" s="23">
        <f t="shared" si="40"/>
        <v>0</v>
      </c>
      <c r="U256" s="13">
        <f t="shared" si="41"/>
        <v>0</v>
      </c>
      <c r="V256" s="104" t="str">
        <f>INDEX(商品!Q:Q,MATCH(キーワード!D256,商品!D:D,0),1)</f>
        <v>-</v>
      </c>
      <c r="W256" s="15">
        <f t="shared" si="42"/>
        <v>0</v>
      </c>
      <c r="X256" s="22">
        <f>SUMIFS(当月ワード!$J$3:$J$1000,当月ワード!$D$3:$D$1000,キーワード!$D256,当月ワード!$E$3:$E$1000,キーワード!$F256)</f>
        <v>0</v>
      </c>
      <c r="Y256" s="23">
        <f>SUMIFS(前月ワード!$J$3:$J$1000,前月ワード!$D$3:$D$1000,キーワード!$D256,前月ワード!$E$3:$E$1000,キーワード!$F256)</f>
        <v>0</v>
      </c>
      <c r="Z256" s="23">
        <f>SUMIFS(前々月ワード!$J$3:$J$1000,前々月ワード!$D$3:$D$1000,キーワード!$D256,前々月ワード!$E$3:$E$1000,キーワード!$F256)</f>
        <v>0</v>
      </c>
      <c r="AA256" s="22">
        <f>SUMIFS(当月ワード!$W$3:$W$1000,当月ワード!$D$3:$D$1000,キーワード!$D256,当月ワード!$E$3:$E$1000,キーワード!$F256)</f>
        <v>0</v>
      </c>
      <c r="AB256" s="23">
        <f>SUMIFS(前月ワード!$W$3:$W$1000,前月ワード!$D$3:$D$1000,キーワード!$D256,前月ワード!$E$3:$E$1000,キーワード!$F256)</f>
        <v>0</v>
      </c>
      <c r="AC256" s="23">
        <f>SUMIFS(前々月ワード!$W$3:$W$1000,前々月ワード!$D$3:$D$1000,キーワード!$D256,前々月ワード!$E$3:$E$1000,キーワード!$F256)</f>
        <v>0</v>
      </c>
      <c r="AD256" s="23">
        <f t="shared" si="43"/>
        <v>0</v>
      </c>
      <c r="AE256" s="23">
        <f t="shared" si="43"/>
        <v>0</v>
      </c>
      <c r="AF256" s="23">
        <f t="shared" si="43"/>
        <v>0</v>
      </c>
      <c r="AG256" s="22">
        <f>SUMIFS(当月ワード!$X$3:$X$1000,当月ワード!$D$3:$D$1000,キーワード!$D256,当月ワード!$E$3:$E$1000,キーワード!$F256)</f>
        <v>0</v>
      </c>
      <c r="AH256" s="23">
        <f>SUMIFS(前月ワード!$X$3:$X$1000,前月ワード!$D$3:$D$1000,キーワード!$D256,前月ワード!$E$3:$E$1000,キーワード!$F256)</f>
        <v>0</v>
      </c>
      <c r="AI256" s="23">
        <f>SUMIFS(前々月ワード!$X$3:$X$1000,前々月ワード!$D$3:$D$1000,キーワード!$D256,前々月ワード!$E$3:$E$1000,キーワード!$F256)</f>
        <v>0</v>
      </c>
      <c r="AJ256" s="22">
        <f>SUMIFS(当月ワード!$I$3:$I$1000,当月ワード!$D$3:$D$1000,キーワード!$D256,当月ワード!$E$3:$E$1000,キーワード!$F256)</f>
        <v>0</v>
      </c>
      <c r="AK256" s="23">
        <f>SUMIFS(前月ワード!$I$3:$I$1000,前月ワード!$D$3:$D$1000,キーワード!$D256,前月ワード!$E$3:$E$1000,キーワード!$F256)</f>
        <v>0</v>
      </c>
      <c r="AL256" s="23">
        <f>SUMIFS(前々月ワード!$I$3:$I$1000,前々月ワード!$D$3:$D$1000,キーワード!$D256,前々月ワード!$E$3:$E$1000,キーワード!$F256)</f>
        <v>0</v>
      </c>
      <c r="AM256" s="13">
        <f t="shared" si="44"/>
        <v>0</v>
      </c>
      <c r="AN256" s="13">
        <f t="shared" si="44"/>
        <v>0</v>
      </c>
      <c r="AO256" s="13">
        <f t="shared" si="44"/>
        <v>0</v>
      </c>
      <c r="AP256" s="16">
        <f t="shared" si="45"/>
        <v>0</v>
      </c>
      <c r="AQ256" s="16">
        <f t="shared" si="45"/>
        <v>0</v>
      </c>
      <c r="AR256" s="17">
        <f t="shared" si="45"/>
        <v>0</v>
      </c>
    </row>
    <row r="257" spans="3:44" ht="36.65" customHeight="1">
      <c r="C257" s="20">
        <v>252</v>
      </c>
      <c r="D257" s="53">
        <f>現状ワード設定!B254</f>
        <v>0</v>
      </c>
      <c r="E257" s="26" t="str">
        <f>IFERROR(_xlfn.XLOOKUP($D257,現状商品設定!B:B,現状商品設定!C:C,"-"),"-")</f>
        <v>-</v>
      </c>
      <c r="F257" s="56">
        <f>現状ワード設定!G254</f>
        <v>0</v>
      </c>
      <c r="G257" s="60" t="s">
        <v>46</v>
      </c>
      <c r="H257" s="47" t="str">
        <f>IFERROR(_xlfn.XLOOKUP(D257,商品!$D:$D,商品!$H:$H),"")</f>
        <v/>
      </c>
      <c r="I257" s="50" t="str">
        <f>IFERROR(_xlfn.XLOOKUP(D257&amp;F257,現状ワード設定!J:J,現状ワード設定!H:H),"")</f>
        <v/>
      </c>
      <c r="J257" s="47" t="str">
        <f>IFERROR(_xlfn.XLOOKUP(D257&amp;F257,現状ワード設定!J:J,現状ワード設定!I:I),"")</f>
        <v/>
      </c>
      <c r="K257" s="47" t="e">
        <f>IF(AND(T257&gt;=設定!$C$12,W257&gt;=O257),I257*(1+設定!$F$12),IF(AND(T257&gt;=設定!$C$13,W257&lt;O257),I257*(1+設定!$F$13),IF(AND(T257&lt;設定!$C$14,U257&gt;=設定!$E$14),I257*(1+設定!$F$14),IF(AND(T257&lt;設定!$C$15,U257&lt;設定!$E$15),I257*(1+設定!$F$15),"除外"))))</f>
        <v>#VALUE!</v>
      </c>
      <c r="L257" s="58" t="e">
        <f ca="1">IF(消化率!$I$5&lt;1,K257*消化率!$I$5,IF(U257*V257/(K257*消化率!$I$5)&gt;O257,K257*消化率!$I$5,M257))</f>
        <v>#DIV/0!</v>
      </c>
      <c r="M257" s="58" t="e">
        <f t="shared" si="36"/>
        <v>#VALUE!</v>
      </c>
      <c r="N257" s="58" t="e">
        <f ca="1">IF(ROUNDUP(IF(IF(IF(AND(設定!$D$8&lt;=L257,設定!$D$8&lt;J257),設定!$D$8,IF(AND(J257&lt;=L257,J257&lt;設定!$D$8),J257,IF(AND(L257&lt;=J257,J257&lt;設定!$D$8),J257,L257)))=0,設定!$D$8,IF(AND(設定!$D$8&lt;=L257,設定!$D$8&lt;J257),設定!$D$8,IF(AND(J257&lt;=L257,J257&lt;設定!$D$8),J257,IF(AND(L257&lt;=J257,J257&lt;設定!$D$8),J257,L257))))&lt;=H257,H257+1,IF(IF(AND(設定!$D$8&lt;=L257,設定!$D$8&lt;J257),設定!$D$8,IF(AND(J257&lt;=L257,J257&lt;設定!$D$8),J257,IF(AND(L257&lt;=J257,J257&lt;設定!$D$8),J257,L257)))=0,設定!$D$8,IF(AND(設定!$D$8&lt;=L257,設定!$D$8&lt;J257),設定!$D$8,IF(AND(J257&lt;=L257,J257&lt;設定!$D$8),J257,IF(AND(L257&lt;=J257,J257&lt;設定!$D$8),J257,L257))))),0)&gt;40,ROUNDUP(IF(IF(IF(AND(設定!$D$8&lt;=L257,設定!$D$8&lt;J257),設定!$D$8,IF(AND(J257&lt;=L257,J257&lt;設定!$D$8),J257,IF(AND(L257&lt;=J257,J257&lt;設定!$D$8),J257,L257)))=0,設定!$D$8,IF(AND(設定!$D$8&lt;=L257,設定!$D$8&lt;J257),設定!$D$8,IF(AND(J257&lt;=L257,J257&lt;設定!$D$8),J257,IF(AND(L257&lt;=J257,J257&lt;設定!$D$8),J257,L257))))&lt;=H257,H257+1,IF(IF(AND(設定!$D$8&lt;=L257,設定!$D$8&lt;J257),設定!$D$8,IF(AND(J257&lt;=L257,J257&lt;設定!$D$8),J257,IF(AND(L257&lt;=J257,J257&lt;設定!$D$8),J257,L257)))=0,設定!$D$8,IF(AND(設定!$D$8&lt;=L257,設定!$D$8&lt;J257),設定!$D$8,IF(AND(J257&lt;=L257,J257&lt;設定!$D$8),J257,IF(AND(L257&lt;=J257,J257&lt;設定!$D$8),J257,L257))))),0),40)</f>
        <v>#DIV/0!</v>
      </c>
      <c r="O257" s="55">
        <f>IF(G257="標準",設定!$C$4,G257)</f>
        <v>5</v>
      </c>
      <c r="P257" s="45">
        <f t="shared" si="37"/>
        <v>0</v>
      </c>
      <c r="Q257" s="14">
        <f t="shared" si="38"/>
        <v>0</v>
      </c>
      <c r="R257" s="23">
        <f t="shared" si="46"/>
        <v>0</v>
      </c>
      <c r="S257" s="12">
        <f t="shared" si="39"/>
        <v>0</v>
      </c>
      <c r="T257" s="23">
        <f t="shared" si="40"/>
        <v>0</v>
      </c>
      <c r="U257" s="13">
        <f t="shared" si="41"/>
        <v>0</v>
      </c>
      <c r="V257" s="104" t="str">
        <f>INDEX(商品!Q:Q,MATCH(キーワード!D257,商品!D:D,0),1)</f>
        <v>-</v>
      </c>
      <c r="W257" s="15">
        <f t="shared" si="42"/>
        <v>0</v>
      </c>
      <c r="X257" s="22">
        <f>SUMIFS(当月ワード!$J$3:$J$1000,当月ワード!$D$3:$D$1000,キーワード!$D257,当月ワード!$E$3:$E$1000,キーワード!$F257)</f>
        <v>0</v>
      </c>
      <c r="Y257" s="23">
        <f>SUMIFS(前月ワード!$J$3:$J$1000,前月ワード!$D$3:$D$1000,キーワード!$D257,前月ワード!$E$3:$E$1000,キーワード!$F257)</f>
        <v>0</v>
      </c>
      <c r="Z257" s="23">
        <f>SUMIFS(前々月ワード!$J$3:$J$1000,前々月ワード!$D$3:$D$1000,キーワード!$D257,前々月ワード!$E$3:$E$1000,キーワード!$F257)</f>
        <v>0</v>
      </c>
      <c r="AA257" s="22">
        <f>SUMIFS(当月ワード!$W$3:$W$1000,当月ワード!$D$3:$D$1000,キーワード!$D257,当月ワード!$E$3:$E$1000,キーワード!$F257)</f>
        <v>0</v>
      </c>
      <c r="AB257" s="23">
        <f>SUMIFS(前月ワード!$W$3:$W$1000,前月ワード!$D$3:$D$1000,キーワード!$D257,前月ワード!$E$3:$E$1000,キーワード!$F257)</f>
        <v>0</v>
      </c>
      <c r="AC257" s="23">
        <f>SUMIFS(前々月ワード!$W$3:$W$1000,前々月ワード!$D$3:$D$1000,キーワード!$D257,前々月ワード!$E$3:$E$1000,キーワード!$F257)</f>
        <v>0</v>
      </c>
      <c r="AD257" s="23">
        <f t="shared" si="43"/>
        <v>0</v>
      </c>
      <c r="AE257" s="23">
        <f t="shared" si="43"/>
        <v>0</v>
      </c>
      <c r="AF257" s="23">
        <f t="shared" si="43"/>
        <v>0</v>
      </c>
      <c r="AG257" s="22">
        <f>SUMIFS(当月ワード!$X$3:$X$1000,当月ワード!$D$3:$D$1000,キーワード!$D257,当月ワード!$E$3:$E$1000,キーワード!$F257)</f>
        <v>0</v>
      </c>
      <c r="AH257" s="23">
        <f>SUMIFS(前月ワード!$X$3:$X$1000,前月ワード!$D$3:$D$1000,キーワード!$D257,前月ワード!$E$3:$E$1000,キーワード!$F257)</f>
        <v>0</v>
      </c>
      <c r="AI257" s="23">
        <f>SUMIFS(前々月ワード!$X$3:$X$1000,前々月ワード!$D$3:$D$1000,キーワード!$D257,前々月ワード!$E$3:$E$1000,キーワード!$F257)</f>
        <v>0</v>
      </c>
      <c r="AJ257" s="22">
        <f>SUMIFS(当月ワード!$I$3:$I$1000,当月ワード!$D$3:$D$1000,キーワード!$D257,当月ワード!$E$3:$E$1000,キーワード!$F257)</f>
        <v>0</v>
      </c>
      <c r="AK257" s="23">
        <f>SUMIFS(前月ワード!$I$3:$I$1000,前月ワード!$D$3:$D$1000,キーワード!$D257,前月ワード!$E$3:$E$1000,キーワード!$F257)</f>
        <v>0</v>
      </c>
      <c r="AL257" s="23">
        <f>SUMIFS(前々月ワード!$I$3:$I$1000,前々月ワード!$D$3:$D$1000,キーワード!$D257,前々月ワード!$E$3:$E$1000,キーワード!$F257)</f>
        <v>0</v>
      </c>
      <c r="AM257" s="13">
        <f t="shared" si="44"/>
        <v>0</v>
      </c>
      <c r="AN257" s="13">
        <f t="shared" si="44"/>
        <v>0</v>
      </c>
      <c r="AO257" s="13">
        <f t="shared" si="44"/>
        <v>0</v>
      </c>
      <c r="AP257" s="16">
        <f t="shared" si="45"/>
        <v>0</v>
      </c>
      <c r="AQ257" s="16">
        <f t="shared" si="45"/>
        <v>0</v>
      </c>
      <c r="AR257" s="17">
        <f t="shared" si="45"/>
        <v>0</v>
      </c>
    </row>
    <row r="258" spans="3:44" ht="36.65" customHeight="1">
      <c r="C258" s="20">
        <v>253</v>
      </c>
      <c r="D258" s="53">
        <f>現状ワード設定!B255</f>
        <v>0</v>
      </c>
      <c r="E258" s="26" t="str">
        <f>IFERROR(_xlfn.XLOOKUP($D258,現状商品設定!B:B,現状商品設定!C:C,"-"),"-")</f>
        <v>-</v>
      </c>
      <c r="F258" s="56">
        <f>現状ワード設定!G255</f>
        <v>0</v>
      </c>
      <c r="G258" s="60" t="s">
        <v>46</v>
      </c>
      <c r="H258" s="47" t="str">
        <f>IFERROR(_xlfn.XLOOKUP(D258,商品!$D:$D,商品!$H:$H),"")</f>
        <v/>
      </c>
      <c r="I258" s="50" t="str">
        <f>IFERROR(_xlfn.XLOOKUP(D258&amp;F258,現状ワード設定!J:J,現状ワード設定!H:H),"")</f>
        <v/>
      </c>
      <c r="J258" s="47" t="str">
        <f>IFERROR(_xlfn.XLOOKUP(D258&amp;F258,現状ワード設定!J:J,現状ワード設定!I:I),"")</f>
        <v/>
      </c>
      <c r="K258" s="47" t="e">
        <f>IF(AND(T258&gt;=設定!$C$12,W258&gt;=O258),I258*(1+設定!$F$12),IF(AND(T258&gt;=設定!$C$13,W258&lt;O258),I258*(1+設定!$F$13),IF(AND(T258&lt;設定!$C$14,U258&gt;=設定!$E$14),I258*(1+設定!$F$14),IF(AND(T258&lt;設定!$C$15,U258&lt;設定!$E$15),I258*(1+設定!$F$15),"除外"))))</f>
        <v>#VALUE!</v>
      </c>
      <c r="L258" s="58" t="e">
        <f ca="1">IF(消化率!$I$5&lt;1,K258*消化率!$I$5,IF(U258*V258/(K258*消化率!$I$5)&gt;O258,K258*消化率!$I$5,M258))</f>
        <v>#DIV/0!</v>
      </c>
      <c r="M258" s="58" t="e">
        <f t="shared" si="36"/>
        <v>#VALUE!</v>
      </c>
      <c r="N258" s="58" t="e">
        <f ca="1">IF(ROUNDUP(IF(IF(IF(AND(設定!$D$8&lt;=L258,設定!$D$8&lt;J258),設定!$D$8,IF(AND(J258&lt;=L258,J258&lt;設定!$D$8),J258,IF(AND(L258&lt;=J258,J258&lt;設定!$D$8),J258,L258)))=0,設定!$D$8,IF(AND(設定!$D$8&lt;=L258,設定!$D$8&lt;J258),設定!$D$8,IF(AND(J258&lt;=L258,J258&lt;設定!$D$8),J258,IF(AND(L258&lt;=J258,J258&lt;設定!$D$8),J258,L258))))&lt;=H258,H258+1,IF(IF(AND(設定!$D$8&lt;=L258,設定!$D$8&lt;J258),設定!$D$8,IF(AND(J258&lt;=L258,J258&lt;設定!$D$8),J258,IF(AND(L258&lt;=J258,J258&lt;設定!$D$8),J258,L258)))=0,設定!$D$8,IF(AND(設定!$D$8&lt;=L258,設定!$D$8&lt;J258),設定!$D$8,IF(AND(J258&lt;=L258,J258&lt;設定!$D$8),J258,IF(AND(L258&lt;=J258,J258&lt;設定!$D$8),J258,L258))))),0)&gt;40,ROUNDUP(IF(IF(IF(AND(設定!$D$8&lt;=L258,設定!$D$8&lt;J258),設定!$D$8,IF(AND(J258&lt;=L258,J258&lt;設定!$D$8),J258,IF(AND(L258&lt;=J258,J258&lt;設定!$D$8),J258,L258)))=0,設定!$D$8,IF(AND(設定!$D$8&lt;=L258,設定!$D$8&lt;J258),設定!$D$8,IF(AND(J258&lt;=L258,J258&lt;設定!$D$8),J258,IF(AND(L258&lt;=J258,J258&lt;設定!$D$8),J258,L258))))&lt;=H258,H258+1,IF(IF(AND(設定!$D$8&lt;=L258,設定!$D$8&lt;J258),設定!$D$8,IF(AND(J258&lt;=L258,J258&lt;設定!$D$8),J258,IF(AND(L258&lt;=J258,J258&lt;設定!$D$8),J258,L258)))=0,設定!$D$8,IF(AND(設定!$D$8&lt;=L258,設定!$D$8&lt;J258),設定!$D$8,IF(AND(J258&lt;=L258,J258&lt;設定!$D$8),J258,IF(AND(L258&lt;=J258,J258&lt;設定!$D$8),J258,L258))))),0),40)</f>
        <v>#DIV/0!</v>
      </c>
      <c r="O258" s="55">
        <f>IF(G258="標準",設定!$C$4,G258)</f>
        <v>5</v>
      </c>
      <c r="P258" s="45">
        <f t="shared" si="37"/>
        <v>0</v>
      </c>
      <c r="Q258" s="14">
        <f t="shared" si="38"/>
        <v>0</v>
      </c>
      <c r="R258" s="23">
        <f t="shared" si="46"/>
        <v>0</v>
      </c>
      <c r="S258" s="12">
        <f t="shared" si="39"/>
        <v>0</v>
      </c>
      <c r="T258" s="23">
        <f t="shared" si="40"/>
        <v>0</v>
      </c>
      <c r="U258" s="13">
        <f t="shared" si="41"/>
        <v>0</v>
      </c>
      <c r="V258" s="104" t="str">
        <f>INDEX(商品!Q:Q,MATCH(キーワード!D258,商品!D:D,0),1)</f>
        <v>-</v>
      </c>
      <c r="W258" s="15">
        <f t="shared" si="42"/>
        <v>0</v>
      </c>
      <c r="X258" s="22">
        <f>SUMIFS(当月ワード!$J$3:$J$1000,当月ワード!$D$3:$D$1000,キーワード!$D258,当月ワード!$E$3:$E$1000,キーワード!$F258)</f>
        <v>0</v>
      </c>
      <c r="Y258" s="23">
        <f>SUMIFS(前月ワード!$J$3:$J$1000,前月ワード!$D$3:$D$1000,キーワード!$D258,前月ワード!$E$3:$E$1000,キーワード!$F258)</f>
        <v>0</v>
      </c>
      <c r="Z258" s="23">
        <f>SUMIFS(前々月ワード!$J$3:$J$1000,前々月ワード!$D$3:$D$1000,キーワード!$D258,前々月ワード!$E$3:$E$1000,キーワード!$F258)</f>
        <v>0</v>
      </c>
      <c r="AA258" s="22">
        <f>SUMIFS(当月ワード!$W$3:$W$1000,当月ワード!$D$3:$D$1000,キーワード!$D258,当月ワード!$E$3:$E$1000,キーワード!$F258)</f>
        <v>0</v>
      </c>
      <c r="AB258" s="23">
        <f>SUMIFS(前月ワード!$W$3:$W$1000,前月ワード!$D$3:$D$1000,キーワード!$D258,前月ワード!$E$3:$E$1000,キーワード!$F258)</f>
        <v>0</v>
      </c>
      <c r="AC258" s="23">
        <f>SUMIFS(前々月ワード!$W$3:$W$1000,前々月ワード!$D$3:$D$1000,キーワード!$D258,前々月ワード!$E$3:$E$1000,キーワード!$F258)</f>
        <v>0</v>
      </c>
      <c r="AD258" s="23">
        <f t="shared" si="43"/>
        <v>0</v>
      </c>
      <c r="AE258" s="23">
        <f t="shared" si="43"/>
        <v>0</v>
      </c>
      <c r="AF258" s="23">
        <f t="shared" si="43"/>
        <v>0</v>
      </c>
      <c r="AG258" s="22">
        <f>SUMIFS(当月ワード!$X$3:$X$1000,当月ワード!$D$3:$D$1000,キーワード!$D258,当月ワード!$E$3:$E$1000,キーワード!$F258)</f>
        <v>0</v>
      </c>
      <c r="AH258" s="23">
        <f>SUMIFS(前月ワード!$X$3:$X$1000,前月ワード!$D$3:$D$1000,キーワード!$D258,前月ワード!$E$3:$E$1000,キーワード!$F258)</f>
        <v>0</v>
      </c>
      <c r="AI258" s="23">
        <f>SUMIFS(前々月ワード!$X$3:$X$1000,前々月ワード!$D$3:$D$1000,キーワード!$D258,前々月ワード!$E$3:$E$1000,キーワード!$F258)</f>
        <v>0</v>
      </c>
      <c r="AJ258" s="22">
        <f>SUMIFS(当月ワード!$I$3:$I$1000,当月ワード!$D$3:$D$1000,キーワード!$D258,当月ワード!$E$3:$E$1000,キーワード!$F258)</f>
        <v>0</v>
      </c>
      <c r="AK258" s="23">
        <f>SUMIFS(前月ワード!$I$3:$I$1000,前月ワード!$D$3:$D$1000,キーワード!$D258,前月ワード!$E$3:$E$1000,キーワード!$F258)</f>
        <v>0</v>
      </c>
      <c r="AL258" s="23">
        <f>SUMIFS(前々月ワード!$I$3:$I$1000,前々月ワード!$D$3:$D$1000,キーワード!$D258,前々月ワード!$E$3:$E$1000,キーワード!$F258)</f>
        <v>0</v>
      </c>
      <c r="AM258" s="13">
        <f t="shared" si="44"/>
        <v>0</v>
      </c>
      <c r="AN258" s="13">
        <f t="shared" si="44"/>
        <v>0</v>
      </c>
      <c r="AO258" s="13">
        <f t="shared" si="44"/>
        <v>0</v>
      </c>
      <c r="AP258" s="16">
        <f t="shared" si="45"/>
        <v>0</v>
      </c>
      <c r="AQ258" s="16">
        <f t="shared" si="45"/>
        <v>0</v>
      </c>
      <c r="AR258" s="17">
        <f t="shared" si="45"/>
        <v>0</v>
      </c>
    </row>
    <row r="259" spans="3:44" ht="36.65" customHeight="1">
      <c r="C259" s="20">
        <v>254</v>
      </c>
      <c r="D259" s="53">
        <f>現状ワード設定!B256</f>
        <v>0</v>
      </c>
      <c r="E259" s="26" t="str">
        <f>IFERROR(_xlfn.XLOOKUP($D259,現状商品設定!B:B,現状商品設定!C:C,"-"),"-")</f>
        <v>-</v>
      </c>
      <c r="F259" s="56">
        <f>現状ワード設定!G256</f>
        <v>0</v>
      </c>
      <c r="G259" s="60" t="s">
        <v>46</v>
      </c>
      <c r="H259" s="47" t="str">
        <f>IFERROR(_xlfn.XLOOKUP(D259,商品!$D:$D,商品!$H:$H),"")</f>
        <v/>
      </c>
      <c r="I259" s="50" t="str">
        <f>IFERROR(_xlfn.XLOOKUP(D259&amp;F259,現状ワード設定!J:J,現状ワード設定!H:H),"")</f>
        <v/>
      </c>
      <c r="J259" s="47" t="str">
        <f>IFERROR(_xlfn.XLOOKUP(D259&amp;F259,現状ワード設定!J:J,現状ワード設定!I:I),"")</f>
        <v/>
      </c>
      <c r="K259" s="47" t="e">
        <f>IF(AND(T259&gt;=設定!$C$12,W259&gt;=O259),I259*(1+設定!$F$12),IF(AND(T259&gt;=設定!$C$13,W259&lt;O259),I259*(1+設定!$F$13),IF(AND(T259&lt;設定!$C$14,U259&gt;=設定!$E$14),I259*(1+設定!$F$14),IF(AND(T259&lt;設定!$C$15,U259&lt;設定!$E$15),I259*(1+設定!$F$15),"除外"))))</f>
        <v>#VALUE!</v>
      </c>
      <c r="L259" s="58" t="e">
        <f ca="1">IF(消化率!$I$5&lt;1,K259*消化率!$I$5,IF(U259*V259/(K259*消化率!$I$5)&gt;O259,K259*消化率!$I$5,M259))</f>
        <v>#DIV/0!</v>
      </c>
      <c r="M259" s="58" t="e">
        <f t="shared" si="36"/>
        <v>#VALUE!</v>
      </c>
      <c r="N259" s="58" t="e">
        <f ca="1">IF(ROUNDUP(IF(IF(IF(AND(設定!$D$8&lt;=L259,設定!$D$8&lt;J259),設定!$D$8,IF(AND(J259&lt;=L259,J259&lt;設定!$D$8),J259,IF(AND(L259&lt;=J259,J259&lt;設定!$D$8),J259,L259)))=0,設定!$D$8,IF(AND(設定!$D$8&lt;=L259,設定!$D$8&lt;J259),設定!$D$8,IF(AND(J259&lt;=L259,J259&lt;設定!$D$8),J259,IF(AND(L259&lt;=J259,J259&lt;設定!$D$8),J259,L259))))&lt;=H259,H259+1,IF(IF(AND(設定!$D$8&lt;=L259,設定!$D$8&lt;J259),設定!$D$8,IF(AND(J259&lt;=L259,J259&lt;設定!$D$8),J259,IF(AND(L259&lt;=J259,J259&lt;設定!$D$8),J259,L259)))=0,設定!$D$8,IF(AND(設定!$D$8&lt;=L259,設定!$D$8&lt;J259),設定!$D$8,IF(AND(J259&lt;=L259,J259&lt;設定!$D$8),J259,IF(AND(L259&lt;=J259,J259&lt;設定!$D$8),J259,L259))))),0)&gt;40,ROUNDUP(IF(IF(IF(AND(設定!$D$8&lt;=L259,設定!$D$8&lt;J259),設定!$D$8,IF(AND(J259&lt;=L259,J259&lt;設定!$D$8),J259,IF(AND(L259&lt;=J259,J259&lt;設定!$D$8),J259,L259)))=0,設定!$D$8,IF(AND(設定!$D$8&lt;=L259,設定!$D$8&lt;J259),設定!$D$8,IF(AND(J259&lt;=L259,J259&lt;設定!$D$8),J259,IF(AND(L259&lt;=J259,J259&lt;設定!$D$8),J259,L259))))&lt;=H259,H259+1,IF(IF(AND(設定!$D$8&lt;=L259,設定!$D$8&lt;J259),設定!$D$8,IF(AND(J259&lt;=L259,J259&lt;設定!$D$8),J259,IF(AND(L259&lt;=J259,J259&lt;設定!$D$8),J259,L259)))=0,設定!$D$8,IF(AND(設定!$D$8&lt;=L259,設定!$D$8&lt;J259),設定!$D$8,IF(AND(J259&lt;=L259,J259&lt;設定!$D$8),J259,IF(AND(L259&lt;=J259,J259&lt;設定!$D$8),J259,L259))))),0),40)</f>
        <v>#DIV/0!</v>
      </c>
      <c r="O259" s="55">
        <f>IF(G259="標準",設定!$C$4,G259)</f>
        <v>5</v>
      </c>
      <c r="P259" s="45">
        <f t="shared" si="37"/>
        <v>0</v>
      </c>
      <c r="Q259" s="14">
        <f t="shared" si="38"/>
        <v>0</v>
      </c>
      <c r="R259" s="23">
        <f t="shared" si="46"/>
        <v>0</v>
      </c>
      <c r="S259" s="12">
        <f t="shared" si="39"/>
        <v>0</v>
      </c>
      <c r="T259" s="23">
        <f t="shared" si="40"/>
        <v>0</v>
      </c>
      <c r="U259" s="13">
        <f t="shared" si="41"/>
        <v>0</v>
      </c>
      <c r="V259" s="104" t="str">
        <f>INDEX(商品!Q:Q,MATCH(キーワード!D259,商品!D:D,0),1)</f>
        <v>-</v>
      </c>
      <c r="W259" s="15">
        <f t="shared" si="42"/>
        <v>0</v>
      </c>
      <c r="X259" s="22">
        <f>SUMIFS(当月ワード!$J$3:$J$1000,当月ワード!$D$3:$D$1000,キーワード!$D259,当月ワード!$E$3:$E$1000,キーワード!$F259)</f>
        <v>0</v>
      </c>
      <c r="Y259" s="23">
        <f>SUMIFS(前月ワード!$J$3:$J$1000,前月ワード!$D$3:$D$1000,キーワード!$D259,前月ワード!$E$3:$E$1000,キーワード!$F259)</f>
        <v>0</v>
      </c>
      <c r="Z259" s="23">
        <f>SUMIFS(前々月ワード!$J$3:$J$1000,前々月ワード!$D$3:$D$1000,キーワード!$D259,前々月ワード!$E$3:$E$1000,キーワード!$F259)</f>
        <v>0</v>
      </c>
      <c r="AA259" s="22">
        <f>SUMIFS(当月ワード!$W$3:$W$1000,当月ワード!$D$3:$D$1000,キーワード!$D259,当月ワード!$E$3:$E$1000,キーワード!$F259)</f>
        <v>0</v>
      </c>
      <c r="AB259" s="23">
        <f>SUMIFS(前月ワード!$W$3:$W$1000,前月ワード!$D$3:$D$1000,キーワード!$D259,前月ワード!$E$3:$E$1000,キーワード!$F259)</f>
        <v>0</v>
      </c>
      <c r="AC259" s="23">
        <f>SUMIFS(前々月ワード!$W$3:$W$1000,前々月ワード!$D$3:$D$1000,キーワード!$D259,前々月ワード!$E$3:$E$1000,キーワード!$F259)</f>
        <v>0</v>
      </c>
      <c r="AD259" s="23">
        <f t="shared" si="43"/>
        <v>0</v>
      </c>
      <c r="AE259" s="23">
        <f t="shared" si="43"/>
        <v>0</v>
      </c>
      <c r="AF259" s="23">
        <f t="shared" si="43"/>
        <v>0</v>
      </c>
      <c r="AG259" s="22">
        <f>SUMIFS(当月ワード!$X$3:$X$1000,当月ワード!$D$3:$D$1000,キーワード!$D259,当月ワード!$E$3:$E$1000,キーワード!$F259)</f>
        <v>0</v>
      </c>
      <c r="AH259" s="23">
        <f>SUMIFS(前月ワード!$X$3:$X$1000,前月ワード!$D$3:$D$1000,キーワード!$D259,前月ワード!$E$3:$E$1000,キーワード!$F259)</f>
        <v>0</v>
      </c>
      <c r="AI259" s="23">
        <f>SUMIFS(前々月ワード!$X$3:$X$1000,前々月ワード!$D$3:$D$1000,キーワード!$D259,前々月ワード!$E$3:$E$1000,キーワード!$F259)</f>
        <v>0</v>
      </c>
      <c r="AJ259" s="22">
        <f>SUMIFS(当月ワード!$I$3:$I$1000,当月ワード!$D$3:$D$1000,キーワード!$D259,当月ワード!$E$3:$E$1000,キーワード!$F259)</f>
        <v>0</v>
      </c>
      <c r="AK259" s="23">
        <f>SUMIFS(前月ワード!$I$3:$I$1000,前月ワード!$D$3:$D$1000,キーワード!$D259,前月ワード!$E$3:$E$1000,キーワード!$F259)</f>
        <v>0</v>
      </c>
      <c r="AL259" s="23">
        <f>SUMIFS(前々月ワード!$I$3:$I$1000,前々月ワード!$D$3:$D$1000,キーワード!$D259,前々月ワード!$E$3:$E$1000,キーワード!$F259)</f>
        <v>0</v>
      </c>
      <c r="AM259" s="13">
        <f t="shared" si="44"/>
        <v>0</v>
      </c>
      <c r="AN259" s="13">
        <f t="shared" si="44"/>
        <v>0</v>
      </c>
      <c r="AO259" s="13">
        <f t="shared" si="44"/>
        <v>0</v>
      </c>
      <c r="AP259" s="16">
        <f t="shared" si="45"/>
        <v>0</v>
      </c>
      <c r="AQ259" s="16">
        <f t="shared" si="45"/>
        <v>0</v>
      </c>
      <c r="AR259" s="17">
        <f t="shared" si="45"/>
        <v>0</v>
      </c>
    </row>
    <row r="260" spans="3:44" ht="36.65" customHeight="1">
      <c r="C260" s="20">
        <v>255</v>
      </c>
      <c r="D260" s="53">
        <f>現状ワード設定!B257</f>
        <v>0</v>
      </c>
      <c r="E260" s="26" t="str">
        <f>IFERROR(_xlfn.XLOOKUP($D260,現状商品設定!B:B,現状商品設定!C:C,"-"),"-")</f>
        <v>-</v>
      </c>
      <c r="F260" s="56">
        <f>現状ワード設定!G257</f>
        <v>0</v>
      </c>
      <c r="G260" s="60" t="s">
        <v>46</v>
      </c>
      <c r="H260" s="47" t="str">
        <f>IFERROR(_xlfn.XLOOKUP(D260,商品!$D:$D,商品!$H:$H),"")</f>
        <v/>
      </c>
      <c r="I260" s="50" t="str">
        <f>IFERROR(_xlfn.XLOOKUP(D260&amp;F260,現状ワード設定!J:J,現状ワード設定!H:H),"")</f>
        <v/>
      </c>
      <c r="J260" s="47" t="str">
        <f>IFERROR(_xlfn.XLOOKUP(D260&amp;F260,現状ワード設定!J:J,現状ワード設定!I:I),"")</f>
        <v/>
      </c>
      <c r="K260" s="47" t="e">
        <f>IF(AND(T260&gt;=設定!$C$12,W260&gt;=O260),I260*(1+設定!$F$12),IF(AND(T260&gt;=設定!$C$13,W260&lt;O260),I260*(1+設定!$F$13),IF(AND(T260&lt;設定!$C$14,U260&gt;=設定!$E$14),I260*(1+設定!$F$14),IF(AND(T260&lt;設定!$C$15,U260&lt;設定!$E$15),I260*(1+設定!$F$15),"除外"))))</f>
        <v>#VALUE!</v>
      </c>
      <c r="L260" s="58" t="e">
        <f ca="1">IF(消化率!$I$5&lt;1,K260*消化率!$I$5,IF(U260*V260/(K260*消化率!$I$5)&gt;O260,K260*消化率!$I$5,M260))</f>
        <v>#DIV/0!</v>
      </c>
      <c r="M260" s="58" t="e">
        <f t="shared" si="36"/>
        <v>#VALUE!</v>
      </c>
      <c r="N260" s="58" t="e">
        <f ca="1">IF(ROUNDUP(IF(IF(IF(AND(設定!$D$8&lt;=L260,設定!$D$8&lt;J260),設定!$D$8,IF(AND(J260&lt;=L260,J260&lt;設定!$D$8),J260,IF(AND(L260&lt;=J260,J260&lt;設定!$D$8),J260,L260)))=0,設定!$D$8,IF(AND(設定!$D$8&lt;=L260,設定!$D$8&lt;J260),設定!$D$8,IF(AND(J260&lt;=L260,J260&lt;設定!$D$8),J260,IF(AND(L260&lt;=J260,J260&lt;設定!$D$8),J260,L260))))&lt;=H260,H260+1,IF(IF(AND(設定!$D$8&lt;=L260,設定!$D$8&lt;J260),設定!$D$8,IF(AND(J260&lt;=L260,J260&lt;設定!$D$8),J260,IF(AND(L260&lt;=J260,J260&lt;設定!$D$8),J260,L260)))=0,設定!$D$8,IF(AND(設定!$D$8&lt;=L260,設定!$D$8&lt;J260),設定!$D$8,IF(AND(J260&lt;=L260,J260&lt;設定!$D$8),J260,IF(AND(L260&lt;=J260,J260&lt;設定!$D$8),J260,L260))))),0)&gt;40,ROUNDUP(IF(IF(IF(AND(設定!$D$8&lt;=L260,設定!$D$8&lt;J260),設定!$D$8,IF(AND(J260&lt;=L260,J260&lt;設定!$D$8),J260,IF(AND(L260&lt;=J260,J260&lt;設定!$D$8),J260,L260)))=0,設定!$D$8,IF(AND(設定!$D$8&lt;=L260,設定!$D$8&lt;J260),設定!$D$8,IF(AND(J260&lt;=L260,J260&lt;設定!$D$8),J260,IF(AND(L260&lt;=J260,J260&lt;設定!$D$8),J260,L260))))&lt;=H260,H260+1,IF(IF(AND(設定!$D$8&lt;=L260,設定!$D$8&lt;J260),設定!$D$8,IF(AND(J260&lt;=L260,J260&lt;設定!$D$8),J260,IF(AND(L260&lt;=J260,J260&lt;設定!$D$8),J260,L260)))=0,設定!$D$8,IF(AND(設定!$D$8&lt;=L260,設定!$D$8&lt;J260),設定!$D$8,IF(AND(J260&lt;=L260,J260&lt;設定!$D$8),J260,IF(AND(L260&lt;=J260,J260&lt;設定!$D$8),J260,L260))))),0),40)</f>
        <v>#DIV/0!</v>
      </c>
      <c r="O260" s="55">
        <f>IF(G260="標準",設定!$C$4,G260)</f>
        <v>5</v>
      </c>
      <c r="P260" s="45">
        <f t="shared" si="37"/>
        <v>0</v>
      </c>
      <c r="Q260" s="14">
        <f t="shared" si="38"/>
        <v>0</v>
      </c>
      <c r="R260" s="23">
        <f t="shared" si="46"/>
        <v>0</v>
      </c>
      <c r="S260" s="12">
        <f t="shared" si="39"/>
        <v>0</v>
      </c>
      <c r="T260" s="23">
        <f t="shared" si="40"/>
        <v>0</v>
      </c>
      <c r="U260" s="13">
        <f t="shared" si="41"/>
        <v>0</v>
      </c>
      <c r="V260" s="104" t="str">
        <f>INDEX(商品!Q:Q,MATCH(キーワード!D260,商品!D:D,0),1)</f>
        <v>-</v>
      </c>
      <c r="W260" s="15">
        <f t="shared" si="42"/>
        <v>0</v>
      </c>
      <c r="X260" s="22">
        <f>SUMIFS(当月ワード!$J$3:$J$1000,当月ワード!$D$3:$D$1000,キーワード!$D260,当月ワード!$E$3:$E$1000,キーワード!$F260)</f>
        <v>0</v>
      </c>
      <c r="Y260" s="23">
        <f>SUMIFS(前月ワード!$J$3:$J$1000,前月ワード!$D$3:$D$1000,キーワード!$D260,前月ワード!$E$3:$E$1000,キーワード!$F260)</f>
        <v>0</v>
      </c>
      <c r="Z260" s="23">
        <f>SUMIFS(前々月ワード!$J$3:$J$1000,前々月ワード!$D$3:$D$1000,キーワード!$D260,前々月ワード!$E$3:$E$1000,キーワード!$F260)</f>
        <v>0</v>
      </c>
      <c r="AA260" s="22">
        <f>SUMIFS(当月ワード!$W$3:$W$1000,当月ワード!$D$3:$D$1000,キーワード!$D260,当月ワード!$E$3:$E$1000,キーワード!$F260)</f>
        <v>0</v>
      </c>
      <c r="AB260" s="23">
        <f>SUMIFS(前月ワード!$W$3:$W$1000,前月ワード!$D$3:$D$1000,キーワード!$D260,前月ワード!$E$3:$E$1000,キーワード!$F260)</f>
        <v>0</v>
      </c>
      <c r="AC260" s="23">
        <f>SUMIFS(前々月ワード!$W$3:$W$1000,前々月ワード!$D$3:$D$1000,キーワード!$D260,前々月ワード!$E$3:$E$1000,キーワード!$F260)</f>
        <v>0</v>
      </c>
      <c r="AD260" s="23">
        <f t="shared" si="43"/>
        <v>0</v>
      </c>
      <c r="AE260" s="23">
        <f t="shared" si="43"/>
        <v>0</v>
      </c>
      <c r="AF260" s="23">
        <f t="shared" si="43"/>
        <v>0</v>
      </c>
      <c r="AG260" s="22">
        <f>SUMIFS(当月ワード!$X$3:$X$1000,当月ワード!$D$3:$D$1000,キーワード!$D260,当月ワード!$E$3:$E$1000,キーワード!$F260)</f>
        <v>0</v>
      </c>
      <c r="AH260" s="23">
        <f>SUMIFS(前月ワード!$X$3:$X$1000,前月ワード!$D$3:$D$1000,キーワード!$D260,前月ワード!$E$3:$E$1000,キーワード!$F260)</f>
        <v>0</v>
      </c>
      <c r="AI260" s="23">
        <f>SUMIFS(前々月ワード!$X$3:$X$1000,前々月ワード!$D$3:$D$1000,キーワード!$D260,前々月ワード!$E$3:$E$1000,キーワード!$F260)</f>
        <v>0</v>
      </c>
      <c r="AJ260" s="22">
        <f>SUMIFS(当月ワード!$I$3:$I$1000,当月ワード!$D$3:$D$1000,キーワード!$D260,当月ワード!$E$3:$E$1000,キーワード!$F260)</f>
        <v>0</v>
      </c>
      <c r="AK260" s="23">
        <f>SUMIFS(前月ワード!$I$3:$I$1000,前月ワード!$D$3:$D$1000,キーワード!$D260,前月ワード!$E$3:$E$1000,キーワード!$F260)</f>
        <v>0</v>
      </c>
      <c r="AL260" s="23">
        <f>SUMIFS(前々月ワード!$I$3:$I$1000,前々月ワード!$D$3:$D$1000,キーワード!$D260,前々月ワード!$E$3:$E$1000,キーワード!$F260)</f>
        <v>0</v>
      </c>
      <c r="AM260" s="13">
        <f t="shared" si="44"/>
        <v>0</v>
      </c>
      <c r="AN260" s="13">
        <f t="shared" si="44"/>
        <v>0</v>
      </c>
      <c r="AO260" s="13">
        <f t="shared" si="44"/>
        <v>0</v>
      </c>
      <c r="AP260" s="16">
        <f t="shared" si="45"/>
        <v>0</v>
      </c>
      <c r="AQ260" s="16">
        <f t="shared" si="45"/>
        <v>0</v>
      </c>
      <c r="AR260" s="17">
        <f t="shared" si="45"/>
        <v>0</v>
      </c>
    </row>
    <row r="261" spans="3:44" ht="36.65" customHeight="1">
      <c r="C261" s="20">
        <v>256</v>
      </c>
      <c r="D261" s="53">
        <f>現状ワード設定!B258</f>
        <v>0</v>
      </c>
      <c r="E261" s="26" t="str">
        <f>IFERROR(_xlfn.XLOOKUP($D261,現状商品設定!B:B,現状商品設定!C:C,"-"),"-")</f>
        <v>-</v>
      </c>
      <c r="F261" s="56">
        <f>現状ワード設定!G258</f>
        <v>0</v>
      </c>
      <c r="G261" s="60" t="s">
        <v>46</v>
      </c>
      <c r="H261" s="47" t="str">
        <f>IFERROR(_xlfn.XLOOKUP(D261,商品!$D:$D,商品!$H:$H),"")</f>
        <v/>
      </c>
      <c r="I261" s="50" t="str">
        <f>IFERROR(_xlfn.XLOOKUP(D261&amp;F261,現状ワード設定!J:J,現状ワード設定!H:H),"")</f>
        <v/>
      </c>
      <c r="J261" s="47" t="str">
        <f>IFERROR(_xlfn.XLOOKUP(D261&amp;F261,現状ワード設定!J:J,現状ワード設定!I:I),"")</f>
        <v/>
      </c>
      <c r="K261" s="47" t="e">
        <f>IF(AND(T261&gt;=設定!$C$12,W261&gt;=O261),I261*(1+設定!$F$12),IF(AND(T261&gt;=設定!$C$13,W261&lt;O261),I261*(1+設定!$F$13),IF(AND(T261&lt;設定!$C$14,U261&gt;=設定!$E$14),I261*(1+設定!$F$14),IF(AND(T261&lt;設定!$C$15,U261&lt;設定!$E$15),I261*(1+設定!$F$15),"除外"))))</f>
        <v>#VALUE!</v>
      </c>
      <c r="L261" s="58" t="e">
        <f ca="1">IF(消化率!$I$5&lt;1,K261*消化率!$I$5,IF(U261*V261/(K261*消化率!$I$5)&gt;O261,K261*消化率!$I$5,M261))</f>
        <v>#DIV/0!</v>
      </c>
      <c r="M261" s="58" t="e">
        <f t="shared" si="36"/>
        <v>#VALUE!</v>
      </c>
      <c r="N261" s="58" t="e">
        <f ca="1">IF(ROUNDUP(IF(IF(IF(AND(設定!$D$8&lt;=L261,設定!$D$8&lt;J261),設定!$D$8,IF(AND(J261&lt;=L261,J261&lt;設定!$D$8),J261,IF(AND(L261&lt;=J261,J261&lt;設定!$D$8),J261,L261)))=0,設定!$D$8,IF(AND(設定!$D$8&lt;=L261,設定!$D$8&lt;J261),設定!$D$8,IF(AND(J261&lt;=L261,J261&lt;設定!$D$8),J261,IF(AND(L261&lt;=J261,J261&lt;設定!$D$8),J261,L261))))&lt;=H261,H261+1,IF(IF(AND(設定!$D$8&lt;=L261,設定!$D$8&lt;J261),設定!$D$8,IF(AND(J261&lt;=L261,J261&lt;設定!$D$8),J261,IF(AND(L261&lt;=J261,J261&lt;設定!$D$8),J261,L261)))=0,設定!$D$8,IF(AND(設定!$D$8&lt;=L261,設定!$D$8&lt;J261),設定!$D$8,IF(AND(J261&lt;=L261,J261&lt;設定!$D$8),J261,IF(AND(L261&lt;=J261,J261&lt;設定!$D$8),J261,L261))))),0)&gt;40,ROUNDUP(IF(IF(IF(AND(設定!$D$8&lt;=L261,設定!$D$8&lt;J261),設定!$D$8,IF(AND(J261&lt;=L261,J261&lt;設定!$D$8),J261,IF(AND(L261&lt;=J261,J261&lt;設定!$D$8),J261,L261)))=0,設定!$D$8,IF(AND(設定!$D$8&lt;=L261,設定!$D$8&lt;J261),設定!$D$8,IF(AND(J261&lt;=L261,J261&lt;設定!$D$8),J261,IF(AND(L261&lt;=J261,J261&lt;設定!$D$8),J261,L261))))&lt;=H261,H261+1,IF(IF(AND(設定!$D$8&lt;=L261,設定!$D$8&lt;J261),設定!$D$8,IF(AND(J261&lt;=L261,J261&lt;設定!$D$8),J261,IF(AND(L261&lt;=J261,J261&lt;設定!$D$8),J261,L261)))=0,設定!$D$8,IF(AND(設定!$D$8&lt;=L261,設定!$D$8&lt;J261),設定!$D$8,IF(AND(J261&lt;=L261,J261&lt;設定!$D$8),J261,IF(AND(L261&lt;=J261,J261&lt;設定!$D$8),J261,L261))))),0),40)</f>
        <v>#DIV/0!</v>
      </c>
      <c r="O261" s="55">
        <f>IF(G261="標準",設定!$C$4,G261)</f>
        <v>5</v>
      </c>
      <c r="P261" s="45">
        <f t="shared" si="37"/>
        <v>0</v>
      </c>
      <c r="Q261" s="14">
        <f t="shared" si="38"/>
        <v>0</v>
      </c>
      <c r="R261" s="23">
        <f t="shared" si="46"/>
        <v>0</v>
      </c>
      <c r="S261" s="12">
        <f t="shared" si="39"/>
        <v>0</v>
      </c>
      <c r="T261" s="23">
        <f t="shared" si="40"/>
        <v>0</v>
      </c>
      <c r="U261" s="13">
        <f t="shared" si="41"/>
        <v>0</v>
      </c>
      <c r="V261" s="104" t="str">
        <f>INDEX(商品!Q:Q,MATCH(キーワード!D261,商品!D:D,0),1)</f>
        <v>-</v>
      </c>
      <c r="W261" s="15">
        <f t="shared" si="42"/>
        <v>0</v>
      </c>
      <c r="X261" s="22">
        <f>SUMIFS(当月ワード!$J$3:$J$1000,当月ワード!$D$3:$D$1000,キーワード!$D261,当月ワード!$E$3:$E$1000,キーワード!$F261)</f>
        <v>0</v>
      </c>
      <c r="Y261" s="23">
        <f>SUMIFS(前月ワード!$J$3:$J$1000,前月ワード!$D$3:$D$1000,キーワード!$D261,前月ワード!$E$3:$E$1000,キーワード!$F261)</f>
        <v>0</v>
      </c>
      <c r="Z261" s="23">
        <f>SUMIFS(前々月ワード!$J$3:$J$1000,前々月ワード!$D$3:$D$1000,キーワード!$D261,前々月ワード!$E$3:$E$1000,キーワード!$F261)</f>
        <v>0</v>
      </c>
      <c r="AA261" s="22">
        <f>SUMIFS(当月ワード!$W$3:$W$1000,当月ワード!$D$3:$D$1000,キーワード!$D261,当月ワード!$E$3:$E$1000,キーワード!$F261)</f>
        <v>0</v>
      </c>
      <c r="AB261" s="23">
        <f>SUMIFS(前月ワード!$W$3:$W$1000,前月ワード!$D$3:$D$1000,キーワード!$D261,前月ワード!$E$3:$E$1000,キーワード!$F261)</f>
        <v>0</v>
      </c>
      <c r="AC261" s="23">
        <f>SUMIFS(前々月ワード!$W$3:$W$1000,前々月ワード!$D$3:$D$1000,キーワード!$D261,前々月ワード!$E$3:$E$1000,キーワード!$F261)</f>
        <v>0</v>
      </c>
      <c r="AD261" s="23">
        <f t="shared" si="43"/>
        <v>0</v>
      </c>
      <c r="AE261" s="23">
        <f t="shared" si="43"/>
        <v>0</v>
      </c>
      <c r="AF261" s="23">
        <f t="shared" si="43"/>
        <v>0</v>
      </c>
      <c r="AG261" s="22">
        <f>SUMIFS(当月ワード!$X$3:$X$1000,当月ワード!$D$3:$D$1000,キーワード!$D261,当月ワード!$E$3:$E$1000,キーワード!$F261)</f>
        <v>0</v>
      </c>
      <c r="AH261" s="23">
        <f>SUMIFS(前月ワード!$X$3:$X$1000,前月ワード!$D$3:$D$1000,キーワード!$D261,前月ワード!$E$3:$E$1000,キーワード!$F261)</f>
        <v>0</v>
      </c>
      <c r="AI261" s="23">
        <f>SUMIFS(前々月ワード!$X$3:$X$1000,前々月ワード!$D$3:$D$1000,キーワード!$D261,前々月ワード!$E$3:$E$1000,キーワード!$F261)</f>
        <v>0</v>
      </c>
      <c r="AJ261" s="22">
        <f>SUMIFS(当月ワード!$I$3:$I$1000,当月ワード!$D$3:$D$1000,キーワード!$D261,当月ワード!$E$3:$E$1000,キーワード!$F261)</f>
        <v>0</v>
      </c>
      <c r="AK261" s="23">
        <f>SUMIFS(前月ワード!$I$3:$I$1000,前月ワード!$D$3:$D$1000,キーワード!$D261,前月ワード!$E$3:$E$1000,キーワード!$F261)</f>
        <v>0</v>
      </c>
      <c r="AL261" s="23">
        <f>SUMIFS(前々月ワード!$I$3:$I$1000,前々月ワード!$D$3:$D$1000,キーワード!$D261,前々月ワード!$E$3:$E$1000,キーワード!$F261)</f>
        <v>0</v>
      </c>
      <c r="AM261" s="13">
        <f t="shared" si="44"/>
        <v>0</v>
      </c>
      <c r="AN261" s="13">
        <f t="shared" si="44"/>
        <v>0</v>
      </c>
      <c r="AO261" s="13">
        <f t="shared" si="44"/>
        <v>0</v>
      </c>
      <c r="AP261" s="16">
        <f t="shared" si="45"/>
        <v>0</v>
      </c>
      <c r="AQ261" s="16">
        <f t="shared" si="45"/>
        <v>0</v>
      </c>
      <c r="AR261" s="17">
        <f t="shared" si="45"/>
        <v>0</v>
      </c>
    </row>
    <row r="262" spans="3:44" ht="36.65" customHeight="1">
      <c r="C262" s="20">
        <v>257</v>
      </c>
      <c r="D262" s="53">
        <f>現状ワード設定!B259</f>
        <v>0</v>
      </c>
      <c r="E262" s="26" t="str">
        <f>IFERROR(_xlfn.XLOOKUP($D262,現状商品設定!B:B,現状商品設定!C:C,"-"),"-")</f>
        <v>-</v>
      </c>
      <c r="F262" s="56">
        <f>現状ワード設定!G259</f>
        <v>0</v>
      </c>
      <c r="G262" s="60" t="s">
        <v>46</v>
      </c>
      <c r="H262" s="47" t="str">
        <f>IFERROR(_xlfn.XLOOKUP(D262,商品!$D:$D,商品!$H:$H),"")</f>
        <v/>
      </c>
      <c r="I262" s="50" t="str">
        <f>IFERROR(_xlfn.XLOOKUP(D262&amp;F262,現状ワード設定!J:J,現状ワード設定!H:H),"")</f>
        <v/>
      </c>
      <c r="J262" s="47" t="str">
        <f>IFERROR(_xlfn.XLOOKUP(D262&amp;F262,現状ワード設定!J:J,現状ワード設定!I:I),"")</f>
        <v/>
      </c>
      <c r="K262" s="47" t="e">
        <f>IF(AND(T262&gt;=設定!$C$12,W262&gt;=O262),I262*(1+設定!$F$12),IF(AND(T262&gt;=設定!$C$13,W262&lt;O262),I262*(1+設定!$F$13),IF(AND(T262&lt;設定!$C$14,U262&gt;=設定!$E$14),I262*(1+設定!$F$14),IF(AND(T262&lt;設定!$C$15,U262&lt;設定!$E$15),I262*(1+設定!$F$15),"除外"))))</f>
        <v>#VALUE!</v>
      </c>
      <c r="L262" s="58" t="e">
        <f ca="1">IF(消化率!$I$5&lt;1,K262*消化率!$I$5,IF(U262*V262/(K262*消化率!$I$5)&gt;O262,K262*消化率!$I$5,M262))</f>
        <v>#DIV/0!</v>
      </c>
      <c r="M262" s="58" t="e">
        <f t="shared" si="36"/>
        <v>#VALUE!</v>
      </c>
      <c r="N262" s="58" t="e">
        <f ca="1">IF(ROUNDUP(IF(IF(IF(AND(設定!$D$8&lt;=L262,設定!$D$8&lt;J262),設定!$D$8,IF(AND(J262&lt;=L262,J262&lt;設定!$D$8),J262,IF(AND(L262&lt;=J262,J262&lt;設定!$D$8),J262,L262)))=0,設定!$D$8,IF(AND(設定!$D$8&lt;=L262,設定!$D$8&lt;J262),設定!$D$8,IF(AND(J262&lt;=L262,J262&lt;設定!$D$8),J262,IF(AND(L262&lt;=J262,J262&lt;設定!$D$8),J262,L262))))&lt;=H262,H262+1,IF(IF(AND(設定!$D$8&lt;=L262,設定!$D$8&lt;J262),設定!$D$8,IF(AND(J262&lt;=L262,J262&lt;設定!$D$8),J262,IF(AND(L262&lt;=J262,J262&lt;設定!$D$8),J262,L262)))=0,設定!$D$8,IF(AND(設定!$D$8&lt;=L262,設定!$D$8&lt;J262),設定!$D$8,IF(AND(J262&lt;=L262,J262&lt;設定!$D$8),J262,IF(AND(L262&lt;=J262,J262&lt;設定!$D$8),J262,L262))))),0)&gt;40,ROUNDUP(IF(IF(IF(AND(設定!$D$8&lt;=L262,設定!$D$8&lt;J262),設定!$D$8,IF(AND(J262&lt;=L262,J262&lt;設定!$D$8),J262,IF(AND(L262&lt;=J262,J262&lt;設定!$D$8),J262,L262)))=0,設定!$D$8,IF(AND(設定!$D$8&lt;=L262,設定!$D$8&lt;J262),設定!$D$8,IF(AND(J262&lt;=L262,J262&lt;設定!$D$8),J262,IF(AND(L262&lt;=J262,J262&lt;設定!$D$8),J262,L262))))&lt;=H262,H262+1,IF(IF(AND(設定!$D$8&lt;=L262,設定!$D$8&lt;J262),設定!$D$8,IF(AND(J262&lt;=L262,J262&lt;設定!$D$8),J262,IF(AND(L262&lt;=J262,J262&lt;設定!$D$8),J262,L262)))=0,設定!$D$8,IF(AND(設定!$D$8&lt;=L262,設定!$D$8&lt;J262),設定!$D$8,IF(AND(J262&lt;=L262,J262&lt;設定!$D$8),J262,IF(AND(L262&lt;=J262,J262&lt;設定!$D$8),J262,L262))))),0),40)</f>
        <v>#DIV/0!</v>
      </c>
      <c r="O262" s="55">
        <f>IF(G262="標準",設定!$C$4,G262)</f>
        <v>5</v>
      </c>
      <c r="P262" s="45">
        <f t="shared" si="37"/>
        <v>0</v>
      </c>
      <c r="Q262" s="14">
        <f t="shared" si="38"/>
        <v>0</v>
      </c>
      <c r="R262" s="23">
        <f t="shared" si="46"/>
        <v>0</v>
      </c>
      <c r="S262" s="12">
        <f t="shared" si="39"/>
        <v>0</v>
      </c>
      <c r="T262" s="23">
        <f t="shared" si="40"/>
        <v>0</v>
      </c>
      <c r="U262" s="13">
        <f t="shared" si="41"/>
        <v>0</v>
      </c>
      <c r="V262" s="104" t="str">
        <f>INDEX(商品!Q:Q,MATCH(キーワード!D262,商品!D:D,0),1)</f>
        <v>-</v>
      </c>
      <c r="W262" s="15">
        <f t="shared" si="42"/>
        <v>0</v>
      </c>
      <c r="X262" s="22">
        <f>SUMIFS(当月ワード!$J$3:$J$1000,当月ワード!$D$3:$D$1000,キーワード!$D262,当月ワード!$E$3:$E$1000,キーワード!$F262)</f>
        <v>0</v>
      </c>
      <c r="Y262" s="23">
        <f>SUMIFS(前月ワード!$J$3:$J$1000,前月ワード!$D$3:$D$1000,キーワード!$D262,前月ワード!$E$3:$E$1000,キーワード!$F262)</f>
        <v>0</v>
      </c>
      <c r="Z262" s="23">
        <f>SUMIFS(前々月ワード!$J$3:$J$1000,前々月ワード!$D$3:$D$1000,キーワード!$D262,前々月ワード!$E$3:$E$1000,キーワード!$F262)</f>
        <v>0</v>
      </c>
      <c r="AA262" s="22">
        <f>SUMIFS(当月ワード!$W$3:$W$1000,当月ワード!$D$3:$D$1000,キーワード!$D262,当月ワード!$E$3:$E$1000,キーワード!$F262)</f>
        <v>0</v>
      </c>
      <c r="AB262" s="23">
        <f>SUMIFS(前月ワード!$W$3:$W$1000,前月ワード!$D$3:$D$1000,キーワード!$D262,前月ワード!$E$3:$E$1000,キーワード!$F262)</f>
        <v>0</v>
      </c>
      <c r="AC262" s="23">
        <f>SUMIFS(前々月ワード!$W$3:$W$1000,前々月ワード!$D$3:$D$1000,キーワード!$D262,前々月ワード!$E$3:$E$1000,キーワード!$F262)</f>
        <v>0</v>
      </c>
      <c r="AD262" s="23">
        <f t="shared" si="43"/>
        <v>0</v>
      </c>
      <c r="AE262" s="23">
        <f t="shared" si="43"/>
        <v>0</v>
      </c>
      <c r="AF262" s="23">
        <f t="shared" si="43"/>
        <v>0</v>
      </c>
      <c r="AG262" s="22">
        <f>SUMIFS(当月ワード!$X$3:$X$1000,当月ワード!$D$3:$D$1000,キーワード!$D262,当月ワード!$E$3:$E$1000,キーワード!$F262)</f>
        <v>0</v>
      </c>
      <c r="AH262" s="23">
        <f>SUMIFS(前月ワード!$X$3:$X$1000,前月ワード!$D$3:$D$1000,キーワード!$D262,前月ワード!$E$3:$E$1000,キーワード!$F262)</f>
        <v>0</v>
      </c>
      <c r="AI262" s="23">
        <f>SUMIFS(前々月ワード!$X$3:$X$1000,前々月ワード!$D$3:$D$1000,キーワード!$D262,前々月ワード!$E$3:$E$1000,キーワード!$F262)</f>
        <v>0</v>
      </c>
      <c r="AJ262" s="22">
        <f>SUMIFS(当月ワード!$I$3:$I$1000,当月ワード!$D$3:$D$1000,キーワード!$D262,当月ワード!$E$3:$E$1000,キーワード!$F262)</f>
        <v>0</v>
      </c>
      <c r="AK262" s="23">
        <f>SUMIFS(前月ワード!$I$3:$I$1000,前月ワード!$D$3:$D$1000,キーワード!$D262,前月ワード!$E$3:$E$1000,キーワード!$F262)</f>
        <v>0</v>
      </c>
      <c r="AL262" s="23">
        <f>SUMIFS(前々月ワード!$I$3:$I$1000,前々月ワード!$D$3:$D$1000,キーワード!$D262,前々月ワード!$E$3:$E$1000,キーワード!$F262)</f>
        <v>0</v>
      </c>
      <c r="AM262" s="13">
        <f t="shared" si="44"/>
        <v>0</v>
      </c>
      <c r="AN262" s="13">
        <f t="shared" si="44"/>
        <v>0</v>
      </c>
      <c r="AO262" s="13">
        <f t="shared" si="44"/>
        <v>0</v>
      </c>
      <c r="AP262" s="16">
        <f t="shared" si="45"/>
        <v>0</v>
      </c>
      <c r="AQ262" s="16">
        <f t="shared" si="45"/>
        <v>0</v>
      </c>
      <c r="AR262" s="17">
        <f t="shared" si="45"/>
        <v>0</v>
      </c>
    </row>
    <row r="263" spans="3:44" ht="36.65" customHeight="1">
      <c r="C263" s="20">
        <v>258</v>
      </c>
      <c r="D263" s="53">
        <f>現状ワード設定!B260</f>
        <v>0</v>
      </c>
      <c r="E263" s="26" t="str">
        <f>IFERROR(_xlfn.XLOOKUP($D263,現状商品設定!B:B,現状商品設定!C:C,"-"),"-")</f>
        <v>-</v>
      </c>
      <c r="F263" s="56">
        <f>現状ワード設定!G260</f>
        <v>0</v>
      </c>
      <c r="G263" s="60" t="s">
        <v>46</v>
      </c>
      <c r="H263" s="47" t="str">
        <f>IFERROR(_xlfn.XLOOKUP(D263,商品!$D:$D,商品!$H:$H),"")</f>
        <v/>
      </c>
      <c r="I263" s="50" t="str">
        <f>IFERROR(_xlfn.XLOOKUP(D263&amp;F263,現状ワード設定!J:J,現状ワード設定!H:H),"")</f>
        <v/>
      </c>
      <c r="J263" s="47" t="str">
        <f>IFERROR(_xlfn.XLOOKUP(D263&amp;F263,現状ワード設定!J:J,現状ワード設定!I:I),"")</f>
        <v/>
      </c>
      <c r="K263" s="47" t="e">
        <f>IF(AND(T263&gt;=設定!$C$12,W263&gt;=O263),I263*(1+設定!$F$12),IF(AND(T263&gt;=設定!$C$13,W263&lt;O263),I263*(1+設定!$F$13),IF(AND(T263&lt;設定!$C$14,U263&gt;=設定!$E$14),I263*(1+設定!$F$14),IF(AND(T263&lt;設定!$C$15,U263&lt;設定!$E$15),I263*(1+設定!$F$15),"除外"))))</f>
        <v>#VALUE!</v>
      </c>
      <c r="L263" s="58" t="e">
        <f ca="1">IF(消化率!$I$5&lt;1,K263*消化率!$I$5,IF(U263*V263/(K263*消化率!$I$5)&gt;O263,K263*消化率!$I$5,M263))</f>
        <v>#DIV/0!</v>
      </c>
      <c r="M263" s="58" t="e">
        <f t="shared" ref="M263:M326" si="47">IF(U263*V263/O263-H263&gt;0,U263*V263/O263-H263,K263)</f>
        <v>#VALUE!</v>
      </c>
      <c r="N263" s="58" t="e">
        <f ca="1">IF(ROUNDUP(IF(IF(IF(AND(設定!$D$8&lt;=L263,設定!$D$8&lt;J263),設定!$D$8,IF(AND(J263&lt;=L263,J263&lt;設定!$D$8),J263,IF(AND(L263&lt;=J263,J263&lt;設定!$D$8),J263,L263)))=0,設定!$D$8,IF(AND(設定!$D$8&lt;=L263,設定!$D$8&lt;J263),設定!$D$8,IF(AND(J263&lt;=L263,J263&lt;設定!$D$8),J263,IF(AND(L263&lt;=J263,J263&lt;設定!$D$8),J263,L263))))&lt;=H263,H263+1,IF(IF(AND(設定!$D$8&lt;=L263,設定!$D$8&lt;J263),設定!$D$8,IF(AND(J263&lt;=L263,J263&lt;設定!$D$8),J263,IF(AND(L263&lt;=J263,J263&lt;設定!$D$8),J263,L263)))=0,設定!$D$8,IF(AND(設定!$D$8&lt;=L263,設定!$D$8&lt;J263),設定!$D$8,IF(AND(J263&lt;=L263,J263&lt;設定!$D$8),J263,IF(AND(L263&lt;=J263,J263&lt;設定!$D$8),J263,L263))))),0)&gt;40,ROUNDUP(IF(IF(IF(AND(設定!$D$8&lt;=L263,設定!$D$8&lt;J263),設定!$D$8,IF(AND(J263&lt;=L263,J263&lt;設定!$D$8),J263,IF(AND(L263&lt;=J263,J263&lt;設定!$D$8),J263,L263)))=0,設定!$D$8,IF(AND(設定!$D$8&lt;=L263,設定!$D$8&lt;J263),設定!$D$8,IF(AND(J263&lt;=L263,J263&lt;設定!$D$8),J263,IF(AND(L263&lt;=J263,J263&lt;設定!$D$8),J263,L263))))&lt;=H263,H263+1,IF(IF(AND(設定!$D$8&lt;=L263,設定!$D$8&lt;J263),設定!$D$8,IF(AND(J263&lt;=L263,J263&lt;設定!$D$8),J263,IF(AND(L263&lt;=J263,J263&lt;設定!$D$8),J263,L263)))=0,設定!$D$8,IF(AND(設定!$D$8&lt;=L263,設定!$D$8&lt;J263),設定!$D$8,IF(AND(J263&lt;=L263,J263&lt;設定!$D$8),J263,IF(AND(L263&lt;=J263,J263&lt;設定!$D$8),J263,L263))))),0),40)</f>
        <v>#DIV/0!</v>
      </c>
      <c r="O263" s="55">
        <f>IF(G263="標準",設定!$C$4,G263)</f>
        <v>5</v>
      </c>
      <c r="P263" s="45">
        <f t="shared" ref="P263:P326" si="48">SUM(X263:Z263)</f>
        <v>0</v>
      </c>
      <c r="Q263" s="14">
        <f t="shared" ref="Q263:Q326" si="49">SUM(AA263:AC263)</f>
        <v>0</v>
      </c>
      <c r="R263" s="23">
        <f t="shared" si="46"/>
        <v>0</v>
      </c>
      <c r="S263" s="12">
        <f t="shared" ref="S263:S326" si="50">SUM(AG263:AI263)</f>
        <v>0</v>
      </c>
      <c r="T263" s="23">
        <f t="shared" ref="T263:T326" si="51">SUM(AJ263:AL263)</f>
        <v>0</v>
      </c>
      <c r="U263" s="13">
        <f t="shared" ref="U263:U326" si="52">IFERROR(S263/T263,0)</f>
        <v>0</v>
      </c>
      <c r="V263" s="104" t="str">
        <f>INDEX(商品!Q:Q,MATCH(キーワード!D263,商品!D:D,0),1)</f>
        <v>-</v>
      </c>
      <c r="W263" s="15">
        <f t="shared" ref="W263:W326" si="53">IFERROR(Q263/P263,0)</f>
        <v>0</v>
      </c>
      <c r="X263" s="22">
        <f>SUMIFS(当月ワード!$J$3:$J$1000,当月ワード!$D$3:$D$1000,キーワード!$D263,当月ワード!$E$3:$E$1000,キーワード!$F263)</f>
        <v>0</v>
      </c>
      <c r="Y263" s="23">
        <f>SUMIFS(前月ワード!$J$3:$J$1000,前月ワード!$D$3:$D$1000,キーワード!$D263,前月ワード!$E$3:$E$1000,キーワード!$F263)</f>
        <v>0</v>
      </c>
      <c r="Z263" s="23">
        <f>SUMIFS(前々月ワード!$J$3:$J$1000,前々月ワード!$D$3:$D$1000,キーワード!$D263,前々月ワード!$E$3:$E$1000,キーワード!$F263)</f>
        <v>0</v>
      </c>
      <c r="AA263" s="22">
        <f>SUMIFS(当月ワード!$W$3:$W$1000,当月ワード!$D$3:$D$1000,キーワード!$D263,当月ワード!$E$3:$E$1000,キーワード!$F263)</f>
        <v>0</v>
      </c>
      <c r="AB263" s="23">
        <f>SUMIFS(前月ワード!$W$3:$W$1000,前月ワード!$D$3:$D$1000,キーワード!$D263,前月ワード!$E$3:$E$1000,キーワード!$F263)</f>
        <v>0</v>
      </c>
      <c r="AC263" s="23">
        <f>SUMIFS(前々月ワード!$W$3:$W$1000,前々月ワード!$D$3:$D$1000,キーワード!$D263,前々月ワード!$E$3:$E$1000,キーワード!$F263)</f>
        <v>0</v>
      </c>
      <c r="AD263" s="23">
        <f t="shared" ref="AD263:AF326" si="54">IFERROR(X263/AJ263,0)</f>
        <v>0</v>
      </c>
      <c r="AE263" s="23">
        <f t="shared" si="54"/>
        <v>0</v>
      </c>
      <c r="AF263" s="23">
        <f t="shared" si="54"/>
        <v>0</v>
      </c>
      <c r="AG263" s="22">
        <f>SUMIFS(当月ワード!$X$3:$X$1000,当月ワード!$D$3:$D$1000,キーワード!$D263,当月ワード!$E$3:$E$1000,キーワード!$F263)</f>
        <v>0</v>
      </c>
      <c r="AH263" s="23">
        <f>SUMIFS(前月ワード!$X$3:$X$1000,前月ワード!$D$3:$D$1000,キーワード!$D263,前月ワード!$E$3:$E$1000,キーワード!$F263)</f>
        <v>0</v>
      </c>
      <c r="AI263" s="23">
        <f>SUMIFS(前々月ワード!$X$3:$X$1000,前々月ワード!$D$3:$D$1000,キーワード!$D263,前々月ワード!$E$3:$E$1000,キーワード!$F263)</f>
        <v>0</v>
      </c>
      <c r="AJ263" s="22">
        <f>SUMIFS(当月ワード!$I$3:$I$1000,当月ワード!$D$3:$D$1000,キーワード!$D263,当月ワード!$E$3:$E$1000,キーワード!$F263)</f>
        <v>0</v>
      </c>
      <c r="AK263" s="23">
        <f>SUMIFS(前月ワード!$I$3:$I$1000,前月ワード!$D$3:$D$1000,キーワード!$D263,前月ワード!$E$3:$E$1000,キーワード!$F263)</f>
        <v>0</v>
      </c>
      <c r="AL263" s="23">
        <f>SUMIFS(前々月ワード!$I$3:$I$1000,前々月ワード!$D$3:$D$1000,キーワード!$D263,前々月ワード!$E$3:$E$1000,キーワード!$F263)</f>
        <v>0</v>
      </c>
      <c r="AM263" s="13">
        <f t="shared" ref="AM263:AO326" si="55">IFERROR(AG263/AJ263,0)</f>
        <v>0</v>
      </c>
      <c r="AN263" s="13">
        <f t="shared" si="55"/>
        <v>0</v>
      </c>
      <c r="AO263" s="13">
        <f t="shared" si="55"/>
        <v>0</v>
      </c>
      <c r="AP263" s="16">
        <f t="shared" ref="AP263:AR326" si="56">IFERROR(AA263/X263,0)</f>
        <v>0</v>
      </c>
      <c r="AQ263" s="16">
        <f t="shared" si="56"/>
        <v>0</v>
      </c>
      <c r="AR263" s="17">
        <f t="shared" si="56"/>
        <v>0</v>
      </c>
    </row>
    <row r="264" spans="3:44" ht="36.65" customHeight="1">
      <c r="C264" s="20">
        <v>259</v>
      </c>
      <c r="D264" s="53">
        <f>現状ワード設定!B261</f>
        <v>0</v>
      </c>
      <c r="E264" s="26" t="str">
        <f>IFERROR(_xlfn.XLOOKUP($D264,現状商品設定!B:B,現状商品設定!C:C,"-"),"-")</f>
        <v>-</v>
      </c>
      <c r="F264" s="56">
        <f>現状ワード設定!G261</f>
        <v>0</v>
      </c>
      <c r="G264" s="60" t="s">
        <v>46</v>
      </c>
      <c r="H264" s="47" t="str">
        <f>IFERROR(_xlfn.XLOOKUP(D264,商品!$D:$D,商品!$H:$H),"")</f>
        <v/>
      </c>
      <c r="I264" s="50" t="str">
        <f>IFERROR(_xlfn.XLOOKUP(D264&amp;F264,現状ワード設定!J:J,現状ワード設定!H:H),"")</f>
        <v/>
      </c>
      <c r="J264" s="47" t="str">
        <f>IFERROR(_xlfn.XLOOKUP(D264&amp;F264,現状ワード設定!J:J,現状ワード設定!I:I),"")</f>
        <v/>
      </c>
      <c r="K264" s="47" t="e">
        <f>IF(AND(T264&gt;=設定!$C$12,W264&gt;=O264),I264*(1+設定!$F$12),IF(AND(T264&gt;=設定!$C$13,W264&lt;O264),I264*(1+設定!$F$13),IF(AND(T264&lt;設定!$C$14,U264&gt;=設定!$E$14),I264*(1+設定!$F$14),IF(AND(T264&lt;設定!$C$15,U264&lt;設定!$E$15),I264*(1+設定!$F$15),"除外"))))</f>
        <v>#VALUE!</v>
      </c>
      <c r="L264" s="58" t="e">
        <f ca="1">IF(消化率!$I$5&lt;1,K264*消化率!$I$5,IF(U264*V264/(K264*消化率!$I$5)&gt;O264,K264*消化率!$I$5,M264))</f>
        <v>#DIV/0!</v>
      </c>
      <c r="M264" s="58" t="e">
        <f t="shared" si="47"/>
        <v>#VALUE!</v>
      </c>
      <c r="N264" s="58" t="e">
        <f ca="1">IF(ROUNDUP(IF(IF(IF(AND(設定!$D$8&lt;=L264,設定!$D$8&lt;J264),設定!$D$8,IF(AND(J264&lt;=L264,J264&lt;設定!$D$8),J264,IF(AND(L264&lt;=J264,J264&lt;設定!$D$8),J264,L264)))=0,設定!$D$8,IF(AND(設定!$D$8&lt;=L264,設定!$D$8&lt;J264),設定!$D$8,IF(AND(J264&lt;=L264,J264&lt;設定!$D$8),J264,IF(AND(L264&lt;=J264,J264&lt;設定!$D$8),J264,L264))))&lt;=H264,H264+1,IF(IF(AND(設定!$D$8&lt;=L264,設定!$D$8&lt;J264),設定!$D$8,IF(AND(J264&lt;=L264,J264&lt;設定!$D$8),J264,IF(AND(L264&lt;=J264,J264&lt;設定!$D$8),J264,L264)))=0,設定!$D$8,IF(AND(設定!$D$8&lt;=L264,設定!$D$8&lt;J264),設定!$D$8,IF(AND(J264&lt;=L264,J264&lt;設定!$D$8),J264,IF(AND(L264&lt;=J264,J264&lt;設定!$D$8),J264,L264))))),0)&gt;40,ROUNDUP(IF(IF(IF(AND(設定!$D$8&lt;=L264,設定!$D$8&lt;J264),設定!$D$8,IF(AND(J264&lt;=L264,J264&lt;設定!$D$8),J264,IF(AND(L264&lt;=J264,J264&lt;設定!$D$8),J264,L264)))=0,設定!$D$8,IF(AND(設定!$D$8&lt;=L264,設定!$D$8&lt;J264),設定!$D$8,IF(AND(J264&lt;=L264,J264&lt;設定!$D$8),J264,IF(AND(L264&lt;=J264,J264&lt;設定!$D$8),J264,L264))))&lt;=H264,H264+1,IF(IF(AND(設定!$D$8&lt;=L264,設定!$D$8&lt;J264),設定!$D$8,IF(AND(J264&lt;=L264,J264&lt;設定!$D$8),J264,IF(AND(L264&lt;=J264,J264&lt;設定!$D$8),J264,L264)))=0,設定!$D$8,IF(AND(設定!$D$8&lt;=L264,設定!$D$8&lt;J264),設定!$D$8,IF(AND(J264&lt;=L264,J264&lt;設定!$D$8),J264,IF(AND(L264&lt;=J264,J264&lt;設定!$D$8),J264,L264))))),0),40)</f>
        <v>#DIV/0!</v>
      </c>
      <c r="O264" s="55">
        <f>IF(G264="標準",設定!$C$4,G264)</f>
        <v>5</v>
      </c>
      <c r="P264" s="45">
        <f t="shared" si="48"/>
        <v>0</v>
      </c>
      <c r="Q264" s="14">
        <f t="shared" si="49"/>
        <v>0</v>
      </c>
      <c r="R264" s="23">
        <f t="shared" si="46"/>
        <v>0</v>
      </c>
      <c r="S264" s="12">
        <f t="shared" si="50"/>
        <v>0</v>
      </c>
      <c r="T264" s="23">
        <f t="shared" si="51"/>
        <v>0</v>
      </c>
      <c r="U264" s="13">
        <f t="shared" si="52"/>
        <v>0</v>
      </c>
      <c r="V264" s="104" t="str">
        <f>INDEX(商品!Q:Q,MATCH(キーワード!D264,商品!D:D,0),1)</f>
        <v>-</v>
      </c>
      <c r="W264" s="15">
        <f t="shared" si="53"/>
        <v>0</v>
      </c>
      <c r="X264" s="22">
        <f>SUMIFS(当月ワード!$J$3:$J$1000,当月ワード!$D$3:$D$1000,キーワード!$D264,当月ワード!$E$3:$E$1000,キーワード!$F264)</f>
        <v>0</v>
      </c>
      <c r="Y264" s="23">
        <f>SUMIFS(前月ワード!$J$3:$J$1000,前月ワード!$D$3:$D$1000,キーワード!$D264,前月ワード!$E$3:$E$1000,キーワード!$F264)</f>
        <v>0</v>
      </c>
      <c r="Z264" s="23">
        <f>SUMIFS(前々月ワード!$J$3:$J$1000,前々月ワード!$D$3:$D$1000,キーワード!$D264,前々月ワード!$E$3:$E$1000,キーワード!$F264)</f>
        <v>0</v>
      </c>
      <c r="AA264" s="22">
        <f>SUMIFS(当月ワード!$W$3:$W$1000,当月ワード!$D$3:$D$1000,キーワード!$D264,当月ワード!$E$3:$E$1000,キーワード!$F264)</f>
        <v>0</v>
      </c>
      <c r="AB264" s="23">
        <f>SUMIFS(前月ワード!$W$3:$W$1000,前月ワード!$D$3:$D$1000,キーワード!$D264,前月ワード!$E$3:$E$1000,キーワード!$F264)</f>
        <v>0</v>
      </c>
      <c r="AC264" s="23">
        <f>SUMIFS(前々月ワード!$W$3:$W$1000,前々月ワード!$D$3:$D$1000,キーワード!$D264,前々月ワード!$E$3:$E$1000,キーワード!$F264)</f>
        <v>0</v>
      </c>
      <c r="AD264" s="23">
        <f t="shared" si="54"/>
        <v>0</v>
      </c>
      <c r="AE264" s="23">
        <f t="shared" si="54"/>
        <v>0</v>
      </c>
      <c r="AF264" s="23">
        <f t="shared" si="54"/>
        <v>0</v>
      </c>
      <c r="AG264" s="22">
        <f>SUMIFS(当月ワード!$X$3:$X$1000,当月ワード!$D$3:$D$1000,キーワード!$D264,当月ワード!$E$3:$E$1000,キーワード!$F264)</f>
        <v>0</v>
      </c>
      <c r="AH264" s="23">
        <f>SUMIFS(前月ワード!$X$3:$X$1000,前月ワード!$D$3:$D$1000,キーワード!$D264,前月ワード!$E$3:$E$1000,キーワード!$F264)</f>
        <v>0</v>
      </c>
      <c r="AI264" s="23">
        <f>SUMIFS(前々月ワード!$X$3:$X$1000,前々月ワード!$D$3:$D$1000,キーワード!$D264,前々月ワード!$E$3:$E$1000,キーワード!$F264)</f>
        <v>0</v>
      </c>
      <c r="AJ264" s="22">
        <f>SUMIFS(当月ワード!$I$3:$I$1000,当月ワード!$D$3:$D$1000,キーワード!$D264,当月ワード!$E$3:$E$1000,キーワード!$F264)</f>
        <v>0</v>
      </c>
      <c r="AK264" s="23">
        <f>SUMIFS(前月ワード!$I$3:$I$1000,前月ワード!$D$3:$D$1000,キーワード!$D264,前月ワード!$E$3:$E$1000,キーワード!$F264)</f>
        <v>0</v>
      </c>
      <c r="AL264" s="23">
        <f>SUMIFS(前々月ワード!$I$3:$I$1000,前々月ワード!$D$3:$D$1000,キーワード!$D264,前々月ワード!$E$3:$E$1000,キーワード!$F264)</f>
        <v>0</v>
      </c>
      <c r="AM264" s="13">
        <f t="shared" si="55"/>
        <v>0</v>
      </c>
      <c r="AN264" s="13">
        <f t="shared" si="55"/>
        <v>0</v>
      </c>
      <c r="AO264" s="13">
        <f t="shared" si="55"/>
        <v>0</v>
      </c>
      <c r="AP264" s="16">
        <f t="shared" si="56"/>
        <v>0</v>
      </c>
      <c r="AQ264" s="16">
        <f t="shared" si="56"/>
        <v>0</v>
      </c>
      <c r="AR264" s="17">
        <f t="shared" si="56"/>
        <v>0</v>
      </c>
    </row>
    <row r="265" spans="3:44" ht="36.65" customHeight="1">
      <c r="C265" s="20">
        <v>260</v>
      </c>
      <c r="D265" s="53">
        <f>現状ワード設定!B262</f>
        <v>0</v>
      </c>
      <c r="E265" s="26" t="str">
        <f>IFERROR(_xlfn.XLOOKUP($D265,現状商品設定!B:B,現状商品設定!C:C,"-"),"-")</f>
        <v>-</v>
      </c>
      <c r="F265" s="56">
        <f>現状ワード設定!G262</f>
        <v>0</v>
      </c>
      <c r="G265" s="60" t="s">
        <v>46</v>
      </c>
      <c r="H265" s="47" t="str">
        <f>IFERROR(_xlfn.XLOOKUP(D265,商品!$D:$D,商品!$H:$H),"")</f>
        <v/>
      </c>
      <c r="I265" s="50" t="str">
        <f>IFERROR(_xlfn.XLOOKUP(D265&amp;F265,現状ワード設定!J:J,現状ワード設定!H:H),"")</f>
        <v/>
      </c>
      <c r="J265" s="47" t="str">
        <f>IFERROR(_xlfn.XLOOKUP(D265&amp;F265,現状ワード設定!J:J,現状ワード設定!I:I),"")</f>
        <v/>
      </c>
      <c r="K265" s="47" t="e">
        <f>IF(AND(T265&gt;=設定!$C$12,W265&gt;=O265),I265*(1+設定!$F$12),IF(AND(T265&gt;=設定!$C$13,W265&lt;O265),I265*(1+設定!$F$13),IF(AND(T265&lt;設定!$C$14,U265&gt;=設定!$E$14),I265*(1+設定!$F$14),IF(AND(T265&lt;設定!$C$15,U265&lt;設定!$E$15),I265*(1+設定!$F$15),"除外"))))</f>
        <v>#VALUE!</v>
      </c>
      <c r="L265" s="58" t="e">
        <f ca="1">IF(消化率!$I$5&lt;1,K265*消化率!$I$5,IF(U265*V265/(K265*消化率!$I$5)&gt;O265,K265*消化率!$I$5,M265))</f>
        <v>#DIV/0!</v>
      </c>
      <c r="M265" s="58" t="e">
        <f t="shared" si="47"/>
        <v>#VALUE!</v>
      </c>
      <c r="N265" s="58" t="e">
        <f ca="1">IF(ROUNDUP(IF(IF(IF(AND(設定!$D$8&lt;=L265,設定!$D$8&lt;J265),設定!$D$8,IF(AND(J265&lt;=L265,J265&lt;設定!$D$8),J265,IF(AND(L265&lt;=J265,J265&lt;設定!$D$8),J265,L265)))=0,設定!$D$8,IF(AND(設定!$D$8&lt;=L265,設定!$D$8&lt;J265),設定!$D$8,IF(AND(J265&lt;=L265,J265&lt;設定!$D$8),J265,IF(AND(L265&lt;=J265,J265&lt;設定!$D$8),J265,L265))))&lt;=H265,H265+1,IF(IF(AND(設定!$D$8&lt;=L265,設定!$D$8&lt;J265),設定!$D$8,IF(AND(J265&lt;=L265,J265&lt;設定!$D$8),J265,IF(AND(L265&lt;=J265,J265&lt;設定!$D$8),J265,L265)))=0,設定!$D$8,IF(AND(設定!$D$8&lt;=L265,設定!$D$8&lt;J265),設定!$D$8,IF(AND(J265&lt;=L265,J265&lt;設定!$D$8),J265,IF(AND(L265&lt;=J265,J265&lt;設定!$D$8),J265,L265))))),0)&gt;40,ROUNDUP(IF(IF(IF(AND(設定!$D$8&lt;=L265,設定!$D$8&lt;J265),設定!$D$8,IF(AND(J265&lt;=L265,J265&lt;設定!$D$8),J265,IF(AND(L265&lt;=J265,J265&lt;設定!$D$8),J265,L265)))=0,設定!$D$8,IF(AND(設定!$D$8&lt;=L265,設定!$D$8&lt;J265),設定!$D$8,IF(AND(J265&lt;=L265,J265&lt;設定!$D$8),J265,IF(AND(L265&lt;=J265,J265&lt;設定!$D$8),J265,L265))))&lt;=H265,H265+1,IF(IF(AND(設定!$D$8&lt;=L265,設定!$D$8&lt;J265),設定!$D$8,IF(AND(J265&lt;=L265,J265&lt;設定!$D$8),J265,IF(AND(L265&lt;=J265,J265&lt;設定!$D$8),J265,L265)))=0,設定!$D$8,IF(AND(設定!$D$8&lt;=L265,設定!$D$8&lt;J265),設定!$D$8,IF(AND(J265&lt;=L265,J265&lt;設定!$D$8),J265,IF(AND(L265&lt;=J265,J265&lt;設定!$D$8),J265,L265))))),0),40)</f>
        <v>#DIV/0!</v>
      </c>
      <c r="O265" s="55">
        <f>IF(G265="標準",設定!$C$4,G265)</f>
        <v>5</v>
      </c>
      <c r="P265" s="45">
        <f t="shared" si="48"/>
        <v>0</v>
      </c>
      <c r="Q265" s="14">
        <f t="shared" si="49"/>
        <v>0</v>
      </c>
      <c r="R265" s="23">
        <f t="shared" ref="R265:R328" si="57">IFERROR(P265/T265,0)</f>
        <v>0</v>
      </c>
      <c r="S265" s="12">
        <f t="shared" si="50"/>
        <v>0</v>
      </c>
      <c r="T265" s="23">
        <f t="shared" si="51"/>
        <v>0</v>
      </c>
      <c r="U265" s="13">
        <f t="shared" si="52"/>
        <v>0</v>
      </c>
      <c r="V265" s="104" t="str">
        <f>INDEX(商品!Q:Q,MATCH(キーワード!D265,商品!D:D,0),1)</f>
        <v>-</v>
      </c>
      <c r="W265" s="15">
        <f t="shared" si="53"/>
        <v>0</v>
      </c>
      <c r="X265" s="22">
        <f>SUMIFS(当月ワード!$J$3:$J$1000,当月ワード!$D$3:$D$1000,キーワード!$D265,当月ワード!$E$3:$E$1000,キーワード!$F265)</f>
        <v>0</v>
      </c>
      <c r="Y265" s="23">
        <f>SUMIFS(前月ワード!$J$3:$J$1000,前月ワード!$D$3:$D$1000,キーワード!$D265,前月ワード!$E$3:$E$1000,キーワード!$F265)</f>
        <v>0</v>
      </c>
      <c r="Z265" s="23">
        <f>SUMIFS(前々月ワード!$J$3:$J$1000,前々月ワード!$D$3:$D$1000,キーワード!$D265,前々月ワード!$E$3:$E$1000,キーワード!$F265)</f>
        <v>0</v>
      </c>
      <c r="AA265" s="22">
        <f>SUMIFS(当月ワード!$W$3:$W$1000,当月ワード!$D$3:$D$1000,キーワード!$D265,当月ワード!$E$3:$E$1000,キーワード!$F265)</f>
        <v>0</v>
      </c>
      <c r="AB265" s="23">
        <f>SUMIFS(前月ワード!$W$3:$W$1000,前月ワード!$D$3:$D$1000,キーワード!$D265,前月ワード!$E$3:$E$1000,キーワード!$F265)</f>
        <v>0</v>
      </c>
      <c r="AC265" s="23">
        <f>SUMIFS(前々月ワード!$W$3:$W$1000,前々月ワード!$D$3:$D$1000,キーワード!$D265,前々月ワード!$E$3:$E$1000,キーワード!$F265)</f>
        <v>0</v>
      </c>
      <c r="AD265" s="23">
        <f t="shared" si="54"/>
        <v>0</v>
      </c>
      <c r="AE265" s="23">
        <f t="shared" si="54"/>
        <v>0</v>
      </c>
      <c r="AF265" s="23">
        <f t="shared" si="54"/>
        <v>0</v>
      </c>
      <c r="AG265" s="22">
        <f>SUMIFS(当月ワード!$X$3:$X$1000,当月ワード!$D$3:$D$1000,キーワード!$D265,当月ワード!$E$3:$E$1000,キーワード!$F265)</f>
        <v>0</v>
      </c>
      <c r="AH265" s="23">
        <f>SUMIFS(前月ワード!$X$3:$X$1000,前月ワード!$D$3:$D$1000,キーワード!$D265,前月ワード!$E$3:$E$1000,キーワード!$F265)</f>
        <v>0</v>
      </c>
      <c r="AI265" s="23">
        <f>SUMIFS(前々月ワード!$X$3:$X$1000,前々月ワード!$D$3:$D$1000,キーワード!$D265,前々月ワード!$E$3:$E$1000,キーワード!$F265)</f>
        <v>0</v>
      </c>
      <c r="AJ265" s="22">
        <f>SUMIFS(当月ワード!$I$3:$I$1000,当月ワード!$D$3:$D$1000,キーワード!$D265,当月ワード!$E$3:$E$1000,キーワード!$F265)</f>
        <v>0</v>
      </c>
      <c r="AK265" s="23">
        <f>SUMIFS(前月ワード!$I$3:$I$1000,前月ワード!$D$3:$D$1000,キーワード!$D265,前月ワード!$E$3:$E$1000,キーワード!$F265)</f>
        <v>0</v>
      </c>
      <c r="AL265" s="23">
        <f>SUMIFS(前々月ワード!$I$3:$I$1000,前々月ワード!$D$3:$D$1000,キーワード!$D265,前々月ワード!$E$3:$E$1000,キーワード!$F265)</f>
        <v>0</v>
      </c>
      <c r="AM265" s="13">
        <f t="shared" si="55"/>
        <v>0</v>
      </c>
      <c r="AN265" s="13">
        <f t="shared" si="55"/>
        <v>0</v>
      </c>
      <c r="AO265" s="13">
        <f t="shared" si="55"/>
        <v>0</v>
      </c>
      <c r="AP265" s="16">
        <f t="shared" si="56"/>
        <v>0</v>
      </c>
      <c r="AQ265" s="16">
        <f t="shared" si="56"/>
        <v>0</v>
      </c>
      <c r="AR265" s="17">
        <f t="shared" si="56"/>
        <v>0</v>
      </c>
    </row>
    <row r="266" spans="3:44" ht="36.65" customHeight="1">
      <c r="C266" s="20">
        <v>261</v>
      </c>
      <c r="D266" s="53">
        <f>現状ワード設定!B263</f>
        <v>0</v>
      </c>
      <c r="E266" s="26" t="str">
        <f>IFERROR(_xlfn.XLOOKUP($D266,現状商品設定!B:B,現状商品設定!C:C,"-"),"-")</f>
        <v>-</v>
      </c>
      <c r="F266" s="56">
        <f>現状ワード設定!G263</f>
        <v>0</v>
      </c>
      <c r="G266" s="60" t="s">
        <v>46</v>
      </c>
      <c r="H266" s="47" t="str">
        <f>IFERROR(_xlfn.XLOOKUP(D266,商品!$D:$D,商品!$H:$H),"")</f>
        <v/>
      </c>
      <c r="I266" s="50" t="str">
        <f>IFERROR(_xlfn.XLOOKUP(D266&amp;F266,現状ワード設定!J:J,現状ワード設定!H:H),"")</f>
        <v/>
      </c>
      <c r="J266" s="47" t="str">
        <f>IFERROR(_xlfn.XLOOKUP(D266&amp;F266,現状ワード設定!J:J,現状ワード設定!I:I),"")</f>
        <v/>
      </c>
      <c r="K266" s="47" t="e">
        <f>IF(AND(T266&gt;=設定!$C$12,W266&gt;=O266),I266*(1+設定!$F$12),IF(AND(T266&gt;=設定!$C$13,W266&lt;O266),I266*(1+設定!$F$13),IF(AND(T266&lt;設定!$C$14,U266&gt;=設定!$E$14),I266*(1+設定!$F$14),IF(AND(T266&lt;設定!$C$15,U266&lt;設定!$E$15),I266*(1+設定!$F$15),"除外"))))</f>
        <v>#VALUE!</v>
      </c>
      <c r="L266" s="58" t="e">
        <f ca="1">IF(消化率!$I$5&lt;1,K266*消化率!$I$5,IF(U266*V266/(K266*消化率!$I$5)&gt;O266,K266*消化率!$I$5,M266))</f>
        <v>#DIV/0!</v>
      </c>
      <c r="M266" s="58" t="e">
        <f t="shared" si="47"/>
        <v>#VALUE!</v>
      </c>
      <c r="N266" s="58" t="e">
        <f ca="1">IF(ROUNDUP(IF(IF(IF(AND(設定!$D$8&lt;=L266,設定!$D$8&lt;J266),設定!$D$8,IF(AND(J266&lt;=L266,J266&lt;設定!$D$8),J266,IF(AND(L266&lt;=J266,J266&lt;設定!$D$8),J266,L266)))=0,設定!$D$8,IF(AND(設定!$D$8&lt;=L266,設定!$D$8&lt;J266),設定!$D$8,IF(AND(J266&lt;=L266,J266&lt;設定!$D$8),J266,IF(AND(L266&lt;=J266,J266&lt;設定!$D$8),J266,L266))))&lt;=H266,H266+1,IF(IF(AND(設定!$D$8&lt;=L266,設定!$D$8&lt;J266),設定!$D$8,IF(AND(J266&lt;=L266,J266&lt;設定!$D$8),J266,IF(AND(L266&lt;=J266,J266&lt;設定!$D$8),J266,L266)))=0,設定!$D$8,IF(AND(設定!$D$8&lt;=L266,設定!$D$8&lt;J266),設定!$D$8,IF(AND(J266&lt;=L266,J266&lt;設定!$D$8),J266,IF(AND(L266&lt;=J266,J266&lt;設定!$D$8),J266,L266))))),0)&gt;40,ROUNDUP(IF(IF(IF(AND(設定!$D$8&lt;=L266,設定!$D$8&lt;J266),設定!$D$8,IF(AND(J266&lt;=L266,J266&lt;設定!$D$8),J266,IF(AND(L266&lt;=J266,J266&lt;設定!$D$8),J266,L266)))=0,設定!$D$8,IF(AND(設定!$D$8&lt;=L266,設定!$D$8&lt;J266),設定!$D$8,IF(AND(J266&lt;=L266,J266&lt;設定!$D$8),J266,IF(AND(L266&lt;=J266,J266&lt;設定!$D$8),J266,L266))))&lt;=H266,H266+1,IF(IF(AND(設定!$D$8&lt;=L266,設定!$D$8&lt;J266),設定!$D$8,IF(AND(J266&lt;=L266,J266&lt;設定!$D$8),J266,IF(AND(L266&lt;=J266,J266&lt;設定!$D$8),J266,L266)))=0,設定!$D$8,IF(AND(設定!$D$8&lt;=L266,設定!$D$8&lt;J266),設定!$D$8,IF(AND(J266&lt;=L266,J266&lt;設定!$D$8),J266,IF(AND(L266&lt;=J266,J266&lt;設定!$D$8),J266,L266))))),0),40)</f>
        <v>#DIV/0!</v>
      </c>
      <c r="O266" s="55">
        <f>IF(G266="標準",設定!$C$4,G266)</f>
        <v>5</v>
      </c>
      <c r="P266" s="45">
        <f t="shared" si="48"/>
        <v>0</v>
      </c>
      <c r="Q266" s="14">
        <f t="shared" si="49"/>
        <v>0</v>
      </c>
      <c r="R266" s="23">
        <f t="shared" si="57"/>
        <v>0</v>
      </c>
      <c r="S266" s="12">
        <f t="shared" si="50"/>
        <v>0</v>
      </c>
      <c r="T266" s="23">
        <f t="shared" si="51"/>
        <v>0</v>
      </c>
      <c r="U266" s="13">
        <f t="shared" si="52"/>
        <v>0</v>
      </c>
      <c r="V266" s="104" t="str">
        <f>INDEX(商品!Q:Q,MATCH(キーワード!D266,商品!D:D,0),1)</f>
        <v>-</v>
      </c>
      <c r="W266" s="15">
        <f t="shared" si="53"/>
        <v>0</v>
      </c>
      <c r="X266" s="22">
        <f>SUMIFS(当月ワード!$J$3:$J$1000,当月ワード!$D$3:$D$1000,キーワード!$D266,当月ワード!$E$3:$E$1000,キーワード!$F266)</f>
        <v>0</v>
      </c>
      <c r="Y266" s="23">
        <f>SUMIFS(前月ワード!$J$3:$J$1000,前月ワード!$D$3:$D$1000,キーワード!$D266,前月ワード!$E$3:$E$1000,キーワード!$F266)</f>
        <v>0</v>
      </c>
      <c r="Z266" s="23">
        <f>SUMIFS(前々月ワード!$J$3:$J$1000,前々月ワード!$D$3:$D$1000,キーワード!$D266,前々月ワード!$E$3:$E$1000,キーワード!$F266)</f>
        <v>0</v>
      </c>
      <c r="AA266" s="22">
        <f>SUMIFS(当月ワード!$W$3:$W$1000,当月ワード!$D$3:$D$1000,キーワード!$D266,当月ワード!$E$3:$E$1000,キーワード!$F266)</f>
        <v>0</v>
      </c>
      <c r="AB266" s="23">
        <f>SUMIFS(前月ワード!$W$3:$W$1000,前月ワード!$D$3:$D$1000,キーワード!$D266,前月ワード!$E$3:$E$1000,キーワード!$F266)</f>
        <v>0</v>
      </c>
      <c r="AC266" s="23">
        <f>SUMIFS(前々月ワード!$W$3:$W$1000,前々月ワード!$D$3:$D$1000,キーワード!$D266,前々月ワード!$E$3:$E$1000,キーワード!$F266)</f>
        <v>0</v>
      </c>
      <c r="AD266" s="23">
        <f t="shared" si="54"/>
        <v>0</v>
      </c>
      <c r="AE266" s="23">
        <f t="shared" si="54"/>
        <v>0</v>
      </c>
      <c r="AF266" s="23">
        <f t="shared" si="54"/>
        <v>0</v>
      </c>
      <c r="AG266" s="22">
        <f>SUMIFS(当月ワード!$X$3:$X$1000,当月ワード!$D$3:$D$1000,キーワード!$D266,当月ワード!$E$3:$E$1000,キーワード!$F266)</f>
        <v>0</v>
      </c>
      <c r="AH266" s="23">
        <f>SUMIFS(前月ワード!$X$3:$X$1000,前月ワード!$D$3:$D$1000,キーワード!$D266,前月ワード!$E$3:$E$1000,キーワード!$F266)</f>
        <v>0</v>
      </c>
      <c r="AI266" s="23">
        <f>SUMIFS(前々月ワード!$X$3:$X$1000,前々月ワード!$D$3:$D$1000,キーワード!$D266,前々月ワード!$E$3:$E$1000,キーワード!$F266)</f>
        <v>0</v>
      </c>
      <c r="AJ266" s="22">
        <f>SUMIFS(当月ワード!$I$3:$I$1000,当月ワード!$D$3:$D$1000,キーワード!$D266,当月ワード!$E$3:$E$1000,キーワード!$F266)</f>
        <v>0</v>
      </c>
      <c r="AK266" s="23">
        <f>SUMIFS(前月ワード!$I$3:$I$1000,前月ワード!$D$3:$D$1000,キーワード!$D266,前月ワード!$E$3:$E$1000,キーワード!$F266)</f>
        <v>0</v>
      </c>
      <c r="AL266" s="23">
        <f>SUMIFS(前々月ワード!$I$3:$I$1000,前々月ワード!$D$3:$D$1000,キーワード!$D266,前々月ワード!$E$3:$E$1000,キーワード!$F266)</f>
        <v>0</v>
      </c>
      <c r="AM266" s="13">
        <f t="shared" si="55"/>
        <v>0</v>
      </c>
      <c r="AN266" s="13">
        <f t="shared" si="55"/>
        <v>0</v>
      </c>
      <c r="AO266" s="13">
        <f t="shared" si="55"/>
        <v>0</v>
      </c>
      <c r="AP266" s="16">
        <f t="shared" si="56"/>
        <v>0</v>
      </c>
      <c r="AQ266" s="16">
        <f t="shared" si="56"/>
        <v>0</v>
      </c>
      <c r="AR266" s="17">
        <f t="shared" si="56"/>
        <v>0</v>
      </c>
    </row>
    <row r="267" spans="3:44" ht="36.65" customHeight="1">
      <c r="C267" s="20">
        <v>262</v>
      </c>
      <c r="D267" s="53">
        <f>現状ワード設定!B264</f>
        <v>0</v>
      </c>
      <c r="E267" s="26" t="str">
        <f>IFERROR(_xlfn.XLOOKUP($D267,現状商品設定!B:B,現状商品設定!C:C,"-"),"-")</f>
        <v>-</v>
      </c>
      <c r="F267" s="56">
        <f>現状ワード設定!G264</f>
        <v>0</v>
      </c>
      <c r="G267" s="60" t="s">
        <v>46</v>
      </c>
      <c r="H267" s="47" t="str">
        <f>IFERROR(_xlfn.XLOOKUP(D267,商品!$D:$D,商品!$H:$H),"")</f>
        <v/>
      </c>
      <c r="I267" s="50" t="str">
        <f>IFERROR(_xlfn.XLOOKUP(D267&amp;F267,現状ワード設定!J:J,現状ワード設定!H:H),"")</f>
        <v/>
      </c>
      <c r="J267" s="47" t="str">
        <f>IFERROR(_xlfn.XLOOKUP(D267&amp;F267,現状ワード設定!J:J,現状ワード設定!I:I),"")</f>
        <v/>
      </c>
      <c r="K267" s="47" t="e">
        <f>IF(AND(T267&gt;=設定!$C$12,W267&gt;=O267),I267*(1+設定!$F$12),IF(AND(T267&gt;=設定!$C$13,W267&lt;O267),I267*(1+設定!$F$13),IF(AND(T267&lt;設定!$C$14,U267&gt;=設定!$E$14),I267*(1+設定!$F$14),IF(AND(T267&lt;設定!$C$15,U267&lt;設定!$E$15),I267*(1+設定!$F$15),"除外"))))</f>
        <v>#VALUE!</v>
      </c>
      <c r="L267" s="58" t="e">
        <f ca="1">IF(消化率!$I$5&lt;1,K267*消化率!$I$5,IF(U267*V267/(K267*消化率!$I$5)&gt;O267,K267*消化率!$I$5,M267))</f>
        <v>#DIV/0!</v>
      </c>
      <c r="M267" s="58" t="e">
        <f t="shared" si="47"/>
        <v>#VALUE!</v>
      </c>
      <c r="N267" s="58" t="e">
        <f ca="1">IF(ROUNDUP(IF(IF(IF(AND(設定!$D$8&lt;=L267,設定!$D$8&lt;J267),設定!$D$8,IF(AND(J267&lt;=L267,J267&lt;設定!$D$8),J267,IF(AND(L267&lt;=J267,J267&lt;設定!$D$8),J267,L267)))=0,設定!$D$8,IF(AND(設定!$D$8&lt;=L267,設定!$D$8&lt;J267),設定!$D$8,IF(AND(J267&lt;=L267,J267&lt;設定!$D$8),J267,IF(AND(L267&lt;=J267,J267&lt;設定!$D$8),J267,L267))))&lt;=H267,H267+1,IF(IF(AND(設定!$D$8&lt;=L267,設定!$D$8&lt;J267),設定!$D$8,IF(AND(J267&lt;=L267,J267&lt;設定!$D$8),J267,IF(AND(L267&lt;=J267,J267&lt;設定!$D$8),J267,L267)))=0,設定!$D$8,IF(AND(設定!$D$8&lt;=L267,設定!$D$8&lt;J267),設定!$D$8,IF(AND(J267&lt;=L267,J267&lt;設定!$D$8),J267,IF(AND(L267&lt;=J267,J267&lt;設定!$D$8),J267,L267))))),0)&gt;40,ROUNDUP(IF(IF(IF(AND(設定!$D$8&lt;=L267,設定!$D$8&lt;J267),設定!$D$8,IF(AND(J267&lt;=L267,J267&lt;設定!$D$8),J267,IF(AND(L267&lt;=J267,J267&lt;設定!$D$8),J267,L267)))=0,設定!$D$8,IF(AND(設定!$D$8&lt;=L267,設定!$D$8&lt;J267),設定!$D$8,IF(AND(J267&lt;=L267,J267&lt;設定!$D$8),J267,IF(AND(L267&lt;=J267,J267&lt;設定!$D$8),J267,L267))))&lt;=H267,H267+1,IF(IF(AND(設定!$D$8&lt;=L267,設定!$D$8&lt;J267),設定!$D$8,IF(AND(J267&lt;=L267,J267&lt;設定!$D$8),J267,IF(AND(L267&lt;=J267,J267&lt;設定!$D$8),J267,L267)))=0,設定!$D$8,IF(AND(設定!$D$8&lt;=L267,設定!$D$8&lt;J267),設定!$D$8,IF(AND(J267&lt;=L267,J267&lt;設定!$D$8),J267,IF(AND(L267&lt;=J267,J267&lt;設定!$D$8),J267,L267))))),0),40)</f>
        <v>#DIV/0!</v>
      </c>
      <c r="O267" s="55">
        <f>IF(G267="標準",設定!$C$4,G267)</f>
        <v>5</v>
      </c>
      <c r="P267" s="45">
        <f t="shared" si="48"/>
        <v>0</v>
      </c>
      <c r="Q267" s="14">
        <f t="shared" si="49"/>
        <v>0</v>
      </c>
      <c r="R267" s="23">
        <f t="shared" si="57"/>
        <v>0</v>
      </c>
      <c r="S267" s="12">
        <f t="shared" si="50"/>
        <v>0</v>
      </c>
      <c r="T267" s="23">
        <f t="shared" si="51"/>
        <v>0</v>
      </c>
      <c r="U267" s="13">
        <f t="shared" si="52"/>
        <v>0</v>
      </c>
      <c r="V267" s="104" t="str">
        <f>INDEX(商品!Q:Q,MATCH(キーワード!D267,商品!D:D,0),1)</f>
        <v>-</v>
      </c>
      <c r="W267" s="15">
        <f t="shared" si="53"/>
        <v>0</v>
      </c>
      <c r="X267" s="22">
        <f>SUMIFS(当月ワード!$J$3:$J$1000,当月ワード!$D$3:$D$1000,キーワード!$D267,当月ワード!$E$3:$E$1000,キーワード!$F267)</f>
        <v>0</v>
      </c>
      <c r="Y267" s="23">
        <f>SUMIFS(前月ワード!$J$3:$J$1000,前月ワード!$D$3:$D$1000,キーワード!$D267,前月ワード!$E$3:$E$1000,キーワード!$F267)</f>
        <v>0</v>
      </c>
      <c r="Z267" s="23">
        <f>SUMIFS(前々月ワード!$J$3:$J$1000,前々月ワード!$D$3:$D$1000,キーワード!$D267,前々月ワード!$E$3:$E$1000,キーワード!$F267)</f>
        <v>0</v>
      </c>
      <c r="AA267" s="22">
        <f>SUMIFS(当月ワード!$W$3:$W$1000,当月ワード!$D$3:$D$1000,キーワード!$D267,当月ワード!$E$3:$E$1000,キーワード!$F267)</f>
        <v>0</v>
      </c>
      <c r="AB267" s="23">
        <f>SUMIFS(前月ワード!$W$3:$W$1000,前月ワード!$D$3:$D$1000,キーワード!$D267,前月ワード!$E$3:$E$1000,キーワード!$F267)</f>
        <v>0</v>
      </c>
      <c r="AC267" s="23">
        <f>SUMIFS(前々月ワード!$W$3:$W$1000,前々月ワード!$D$3:$D$1000,キーワード!$D267,前々月ワード!$E$3:$E$1000,キーワード!$F267)</f>
        <v>0</v>
      </c>
      <c r="AD267" s="23">
        <f t="shared" si="54"/>
        <v>0</v>
      </c>
      <c r="AE267" s="23">
        <f t="shared" si="54"/>
        <v>0</v>
      </c>
      <c r="AF267" s="23">
        <f t="shared" si="54"/>
        <v>0</v>
      </c>
      <c r="AG267" s="22">
        <f>SUMIFS(当月ワード!$X$3:$X$1000,当月ワード!$D$3:$D$1000,キーワード!$D267,当月ワード!$E$3:$E$1000,キーワード!$F267)</f>
        <v>0</v>
      </c>
      <c r="AH267" s="23">
        <f>SUMIFS(前月ワード!$X$3:$X$1000,前月ワード!$D$3:$D$1000,キーワード!$D267,前月ワード!$E$3:$E$1000,キーワード!$F267)</f>
        <v>0</v>
      </c>
      <c r="AI267" s="23">
        <f>SUMIFS(前々月ワード!$X$3:$X$1000,前々月ワード!$D$3:$D$1000,キーワード!$D267,前々月ワード!$E$3:$E$1000,キーワード!$F267)</f>
        <v>0</v>
      </c>
      <c r="AJ267" s="22">
        <f>SUMIFS(当月ワード!$I$3:$I$1000,当月ワード!$D$3:$D$1000,キーワード!$D267,当月ワード!$E$3:$E$1000,キーワード!$F267)</f>
        <v>0</v>
      </c>
      <c r="AK267" s="23">
        <f>SUMIFS(前月ワード!$I$3:$I$1000,前月ワード!$D$3:$D$1000,キーワード!$D267,前月ワード!$E$3:$E$1000,キーワード!$F267)</f>
        <v>0</v>
      </c>
      <c r="AL267" s="23">
        <f>SUMIFS(前々月ワード!$I$3:$I$1000,前々月ワード!$D$3:$D$1000,キーワード!$D267,前々月ワード!$E$3:$E$1000,キーワード!$F267)</f>
        <v>0</v>
      </c>
      <c r="AM267" s="13">
        <f t="shared" si="55"/>
        <v>0</v>
      </c>
      <c r="AN267" s="13">
        <f t="shared" si="55"/>
        <v>0</v>
      </c>
      <c r="AO267" s="13">
        <f t="shared" si="55"/>
        <v>0</v>
      </c>
      <c r="AP267" s="16">
        <f t="shared" si="56"/>
        <v>0</v>
      </c>
      <c r="AQ267" s="16">
        <f t="shared" si="56"/>
        <v>0</v>
      </c>
      <c r="AR267" s="17">
        <f t="shared" si="56"/>
        <v>0</v>
      </c>
    </row>
    <row r="268" spans="3:44" ht="36.65" customHeight="1">
      <c r="C268" s="20">
        <v>263</v>
      </c>
      <c r="D268" s="53">
        <f>現状ワード設定!B265</f>
        <v>0</v>
      </c>
      <c r="E268" s="26" t="str">
        <f>IFERROR(_xlfn.XLOOKUP($D268,現状商品設定!B:B,現状商品設定!C:C,"-"),"-")</f>
        <v>-</v>
      </c>
      <c r="F268" s="56">
        <f>現状ワード設定!G265</f>
        <v>0</v>
      </c>
      <c r="G268" s="60" t="s">
        <v>46</v>
      </c>
      <c r="H268" s="47" t="str">
        <f>IFERROR(_xlfn.XLOOKUP(D268,商品!$D:$D,商品!$H:$H),"")</f>
        <v/>
      </c>
      <c r="I268" s="50" t="str">
        <f>IFERROR(_xlfn.XLOOKUP(D268&amp;F268,現状ワード設定!J:J,現状ワード設定!H:H),"")</f>
        <v/>
      </c>
      <c r="J268" s="47" t="str">
        <f>IFERROR(_xlfn.XLOOKUP(D268&amp;F268,現状ワード設定!J:J,現状ワード設定!I:I),"")</f>
        <v/>
      </c>
      <c r="K268" s="47" t="e">
        <f>IF(AND(T268&gt;=設定!$C$12,W268&gt;=O268),I268*(1+設定!$F$12),IF(AND(T268&gt;=設定!$C$13,W268&lt;O268),I268*(1+設定!$F$13),IF(AND(T268&lt;設定!$C$14,U268&gt;=設定!$E$14),I268*(1+設定!$F$14),IF(AND(T268&lt;設定!$C$15,U268&lt;設定!$E$15),I268*(1+設定!$F$15),"除外"))))</f>
        <v>#VALUE!</v>
      </c>
      <c r="L268" s="58" t="e">
        <f ca="1">IF(消化率!$I$5&lt;1,K268*消化率!$I$5,IF(U268*V268/(K268*消化率!$I$5)&gt;O268,K268*消化率!$I$5,M268))</f>
        <v>#DIV/0!</v>
      </c>
      <c r="M268" s="58" t="e">
        <f t="shared" si="47"/>
        <v>#VALUE!</v>
      </c>
      <c r="N268" s="58" t="e">
        <f ca="1">IF(ROUNDUP(IF(IF(IF(AND(設定!$D$8&lt;=L268,設定!$D$8&lt;J268),設定!$D$8,IF(AND(J268&lt;=L268,J268&lt;設定!$D$8),J268,IF(AND(L268&lt;=J268,J268&lt;設定!$D$8),J268,L268)))=0,設定!$D$8,IF(AND(設定!$D$8&lt;=L268,設定!$D$8&lt;J268),設定!$D$8,IF(AND(J268&lt;=L268,J268&lt;設定!$D$8),J268,IF(AND(L268&lt;=J268,J268&lt;設定!$D$8),J268,L268))))&lt;=H268,H268+1,IF(IF(AND(設定!$D$8&lt;=L268,設定!$D$8&lt;J268),設定!$D$8,IF(AND(J268&lt;=L268,J268&lt;設定!$D$8),J268,IF(AND(L268&lt;=J268,J268&lt;設定!$D$8),J268,L268)))=0,設定!$D$8,IF(AND(設定!$D$8&lt;=L268,設定!$D$8&lt;J268),設定!$D$8,IF(AND(J268&lt;=L268,J268&lt;設定!$D$8),J268,IF(AND(L268&lt;=J268,J268&lt;設定!$D$8),J268,L268))))),0)&gt;40,ROUNDUP(IF(IF(IF(AND(設定!$D$8&lt;=L268,設定!$D$8&lt;J268),設定!$D$8,IF(AND(J268&lt;=L268,J268&lt;設定!$D$8),J268,IF(AND(L268&lt;=J268,J268&lt;設定!$D$8),J268,L268)))=0,設定!$D$8,IF(AND(設定!$D$8&lt;=L268,設定!$D$8&lt;J268),設定!$D$8,IF(AND(J268&lt;=L268,J268&lt;設定!$D$8),J268,IF(AND(L268&lt;=J268,J268&lt;設定!$D$8),J268,L268))))&lt;=H268,H268+1,IF(IF(AND(設定!$D$8&lt;=L268,設定!$D$8&lt;J268),設定!$D$8,IF(AND(J268&lt;=L268,J268&lt;設定!$D$8),J268,IF(AND(L268&lt;=J268,J268&lt;設定!$D$8),J268,L268)))=0,設定!$D$8,IF(AND(設定!$D$8&lt;=L268,設定!$D$8&lt;J268),設定!$D$8,IF(AND(J268&lt;=L268,J268&lt;設定!$D$8),J268,IF(AND(L268&lt;=J268,J268&lt;設定!$D$8),J268,L268))))),0),40)</f>
        <v>#DIV/0!</v>
      </c>
      <c r="O268" s="55">
        <f>IF(G268="標準",設定!$C$4,G268)</f>
        <v>5</v>
      </c>
      <c r="P268" s="45">
        <f t="shared" si="48"/>
        <v>0</v>
      </c>
      <c r="Q268" s="14">
        <f t="shared" si="49"/>
        <v>0</v>
      </c>
      <c r="R268" s="23">
        <f t="shared" si="57"/>
        <v>0</v>
      </c>
      <c r="S268" s="12">
        <f t="shared" si="50"/>
        <v>0</v>
      </c>
      <c r="T268" s="23">
        <f t="shared" si="51"/>
        <v>0</v>
      </c>
      <c r="U268" s="13">
        <f t="shared" si="52"/>
        <v>0</v>
      </c>
      <c r="V268" s="104" t="str">
        <f>INDEX(商品!Q:Q,MATCH(キーワード!D268,商品!D:D,0),1)</f>
        <v>-</v>
      </c>
      <c r="W268" s="15">
        <f t="shared" si="53"/>
        <v>0</v>
      </c>
      <c r="X268" s="22">
        <f>SUMIFS(当月ワード!$J$3:$J$1000,当月ワード!$D$3:$D$1000,キーワード!$D268,当月ワード!$E$3:$E$1000,キーワード!$F268)</f>
        <v>0</v>
      </c>
      <c r="Y268" s="23">
        <f>SUMIFS(前月ワード!$J$3:$J$1000,前月ワード!$D$3:$D$1000,キーワード!$D268,前月ワード!$E$3:$E$1000,キーワード!$F268)</f>
        <v>0</v>
      </c>
      <c r="Z268" s="23">
        <f>SUMIFS(前々月ワード!$J$3:$J$1000,前々月ワード!$D$3:$D$1000,キーワード!$D268,前々月ワード!$E$3:$E$1000,キーワード!$F268)</f>
        <v>0</v>
      </c>
      <c r="AA268" s="22">
        <f>SUMIFS(当月ワード!$W$3:$W$1000,当月ワード!$D$3:$D$1000,キーワード!$D268,当月ワード!$E$3:$E$1000,キーワード!$F268)</f>
        <v>0</v>
      </c>
      <c r="AB268" s="23">
        <f>SUMIFS(前月ワード!$W$3:$W$1000,前月ワード!$D$3:$D$1000,キーワード!$D268,前月ワード!$E$3:$E$1000,キーワード!$F268)</f>
        <v>0</v>
      </c>
      <c r="AC268" s="23">
        <f>SUMIFS(前々月ワード!$W$3:$W$1000,前々月ワード!$D$3:$D$1000,キーワード!$D268,前々月ワード!$E$3:$E$1000,キーワード!$F268)</f>
        <v>0</v>
      </c>
      <c r="AD268" s="23">
        <f t="shared" si="54"/>
        <v>0</v>
      </c>
      <c r="AE268" s="23">
        <f t="shared" si="54"/>
        <v>0</v>
      </c>
      <c r="AF268" s="23">
        <f t="shared" si="54"/>
        <v>0</v>
      </c>
      <c r="AG268" s="22">
        <f>SUMIFS(当月ワード!$X$3:$X$1000,当月ワード!$D$3:$D$1000,キーワード!$D268,当月ワード!$E$3:$E$1000,キーワード!$F268)</f>
        <v>0</v>
      </c>
      <c r="AH268" s="23">
        <f>SUMIFS(前月ワード!$X$3:$X$1000,前月ワード!$D$3:$D$1000,キーワード!$D268,前月ワード!$E$3:$E$1000,キーワード!$F268)</f>
        <v>0</v>
      </c>
      <c r="AI268" s="23">
        <f>SUMIFS(前々月ワード!$X$3:$X$1000,前々月ワード!$D$3:$D$1000,キーワード!$D268,前々月ワード!$E$3:$E$1000,キーワード!$F268)</f>
        <v>0</v>
      </c>
      <c r="AJ268" s="22">
        <f>SUMIFS(当月ワード!$I$3:$I$1000,当月ワード!$D$3:$D$1000,キーワード!$D268,当月ワード!$E$3:$E$1000,キーワード!$F268)</f>
        <v>0</v>
      </c>
      <c r="AK268" s="23">
        <f>SUMIFS(前月ワード!$I$3:$I$1000,前月ワード!$D$3:$D$1000,キーワード!$D268,前月ワード!$E$3:$E$1000,キーワード!$F268)</f>
        <v>0</v>
      </c>
      <c r="AL268" s="23">
        <f>SUMIFS(前々月ワード!$I$3:$I$1000,前々月ワード!$D$3:$D$1000,キーワード!$D268,前々月ワード!$E$3:$E$1000,キーワード!$F268)</f>
        <v>0</v>
      </c>
      <c r="AM268" s="13">
        <f t="shared" si="55"/>
        <v>0</v>
      </c>
      <c r="AN268" s="13">
        <f t="shared" si="55"/>
        <v>0</v>
      </c>
      <c r="AO268" s="13">
        <f t="shared" si="55"/>
        <v>0</v>
      </c>
      <c r="AP268" s="16">
        <f t="shared" si="56"/>
        <v>0</v>
      </c>
      <c r="AQ268" s="16">
        <f t="shared" si="56"/>
        <v>0</v>
      </c>
      <c r="AR268" s="17">
        <f t="shared" si="56"/>
        <v>0</v>
      </c>
    </row>
    <row r="269" spans="3:44" ht="36.65" customHeight="1">
      <c r="C269" s="20">
        <v>264</v>
      </c>
      <c r="D269" s="53">
        <f>現状ワード設定!B266</f>
        <v>0</v>
      </c>
      <c r="E269" s="26" t="str">
        <f>IFERROR(_xlfn.XLOOKUP($D269,現状商品設定!B:B,現状商品設定!C:C,"-"),"-")</f>
        <v>-</v>
      </c>
      <c r="F269" s="56">
        <f>現状ワード設定!G266</f>
        <v>0</v>
      </c>
      <c r="G269" s="60" t="s">
        <v>46</v>
      </c>
      <c r="H269" s="47" t="str">
        <f>IFERROR(_xlfn.XLOOKUP(D269,商品!$D:$D,商品!$H:$H),"")</f>
        <v/>
      </c>
      <c r="I269" s="50" t="str">
        <f>IFERROR(_xlfn.XLOOKUP(D269&amp;F269,現状ワード設定!J:J,現状ワード設定!H:H),"")</f>
        <v/>
      </c>
      <c r="J269" s="47" t="str">
        <f>IFERROR(_xlfn.XLOOKUP(D269&amp;F269,現状ワード設定!J:J,現状ワード設定!I:I),"")</f>
        <v/>
      </c>
      <c r="K269" s="47" t="e">
        <f>IF(AND(T269&gt;=設定!$C$12,W269&gt;=O269),I269*(1+設定!$F$12),IF(AND(T269&gt;=設定!$C$13,W269&lt;O269),I269*(1+設定!$F$13),IF(AND(T269&lt;設定!$C$14,U269&gt;=設定!$E$14),I269*(1+設定!$F$14),IF(AND(T269&lt;設定!$C$15,U269&lt;設定!$E$15),I269*(1+設定!$F$15),"除外"))))</f>
        <v>#VALUE!</v>
      </c>
      <c r="L269" s="58" t="e">
        <f ca="1">IF(消化率!$I$5&lt;1,K269*消化率!$I$5,IF(U269*V269/(K269*消化率!$I$5)&gt;O269,K269*消化率!$I$5,M269))</f>
        <v>#DIV/0!</v>
      </c>
      <c r="M269" s="58" t="e">
        <f t="shared" si="47"/>
        <v>#VALUE!</v>
      </c>
      <c r="N269" s="58" t="e">
        <f ca="1">IF(ROUNDUP(IF(IF(IF(AND(設定!$D$8&lt;=L269,設定!$D$8&lt;J269),設定!$D$8,IF(AND(J269&lt;=L269,J269&lt;設定!$D$8),J269,IF(AND(L269&lt;=J269,J269&lt;設定!$D$8),J269,L269)))=0,設定!$D$8,IF(AND(設定!$D$8&lt;=L269,設定!$D$8&lt;J269),設定!$D$8,IF(AND(J269&lt;=L269,J269&lt;設定!$D$8),J269,IF(AND(L269&lt;=J269,J269&lt;設定!$D$8),J269,L269))))&lt;=H269,H269+1,IF(IF(AND(設定!$D$8&lt;=L269,設定!$D$8&lt;J269),設定!$D$8,IF(AND(J269&lt;=L269,J269&lt;設定!$D$8),J269,IF(AND(L269&lt;=J269,J269&lt;設定!$D$8),J269,L269)))=0,設定!$D$8,IF(AND(設定!$D$8&lt;=L269,設定!$D$8&lt;J269),設定!$D$8,IF(AND(J269&lt;=L269,J269&lt;設定!$D$8),J269,IF(AND(L269&lt;=J269,J269&lt;設定!$D$8),J269,L269))))),0)&gt;40,ROUNDUP(IF(IF(IF(AND(設定!$D$8&lt;=L269,設定!$D$8&lt;J269),設定!$D$8,IF(AND(J269&lt;=L269,J269&lt;設定!$D$8),J269,IF(AND(L269&lt;=J269,J269&lt;設定!$D$8),J269,L269)))=0,設定!$D$8,IF(AND(設定!$D$8&lt;=L269,設定!$D$8&lt;J269),設定!$D$8,IF(AND(J269&lt;=L269,J269&lt;設定!$D$8),J269,IF(AND(L269&lt;=J269,J269&lt;設定!$D$8),J269,L269))))&lt;=H269,H269+1,IF(IF(AND(設定!$D$8&lt;=L269,設定!$D$8&lt;J269),設定!$D$8,IF(AND(J269&lt;=L269,J269&lt;設定!$D$8),J269,IF(AND(L269&lt;=J269,J269&lt;設定!$D$8),J269,L269)))=0,設定!$D$8,IF(AND(設定!$D$8&lt;=L269,設定!$D$8&lt;J269),設定!$D$8,IF(AND(J269&lt;=L269,J269&lt;設定!$D$8),J269,IF(AND(L269&lt;=J269,J269&lt;設定!$D$8),J269,L269))))),0),40)</f>
        <v>#DIV/0!</v>
      </c>
      <c r="O269" s="55">
        <f>IF(G269="標準",設定!$C$4,G269)</f>
        <v>5</v>
      </c>
      <c r="P269" s="45">
        <f t="shared" si="48"/>
        <v>0</v>
      </c>
      <c r="Q269" s="14">
        <f t="shared" si="49"/>
        <v>0</v>
      </c>
      <c r="R269" s="23">
        <f t="shared" si="57"/>
        <v>0</v>
      </c>
      <c r="S269" s="12">
        <f t="shared" si="50"/>
        <v>0</v>
      </c>
      <c r="T269" s="23">
        <f t="shared" si="51"/>
        <v>0</v>
      </c>
      <c r="U269" s="13">
        <f t="shared" si="52"/>
        <v>0</v>
      </c>
      <c r="V269" s="104" t="str">
        <f>INDEX(商品!Q:Q,MATCH(キーワード!D269,商品!D:D,0),1)</f>
        <v>-</v>
      </c>
      <c r="W269" s="15">
        <f t="shared" si="53"/>
        <v>0</v>
      </c>
      <c r="X269" s="22">
        <f>SUMIFS(当月ワード!$J$3:$J$1000,当月ワード!$D$3:$D$1000,キーワード!$D269,当月ワード!$E$3:$E$1000,キーワード!$F269)</f>
        <v>0</v>
      </c>
      <c r="Y269" s="23">
        <f>SUMIFS(前月ワード!$J$3:$J$1000,前月ワード!$D$3:$D$1000,キーワード!$D269,前月ワード!$E$3:$E$1000,キーワード!$F269)</f>
        <v>0</v>
      </c>
      <c r="Z269" s="23">
        <f>SUMIFS(前々月ワード!$J$3:$J$1000,前々月ワード!$D$3:$D$1000,キーワード!$D269,前々月ワード!$E$3:$E$1000,キーワード!$F269)</f>
        <v>0</v>
      </c>
      <c r="AA269" s="22">
        <f>SUMIFS(当月ワード!$W$3:$W$1000,当月ワード!$D$3:$D$1000,キーワード!$D269,当月ワード!$E$3:$E$1000,キーワード!$F269)</f>
        <v>0</v>
      </c>
      <c r="AB269" s="23">
        <f>SUMIFS(前月ワード!$W$3:$W$1000,前月ワード!$D$3:$D$1000,キーワード!$D269,前月ワード!$E$3:$E$1000,キーワード!$F269)</f>
        <v>0</v>
      </c>
      <c r="AC269" s="23">
        <f>SUMIFS(前々月ワード!$W$3:$W$1000,前々月ワード!$D$3:$D$1000,キーワード!$D269,前々月ワード!$E$3:$E$1000,キーワード!$F269)</f>
        <v>0</v>
      </c>
      <c r="AD269" s="23">
        <f t="shared" si="54"/>
        <v>0</v>
      </c>
      <c r="AE269" s="23">
        <f t="shared" si="54"/>
        <v>0</v>
      </c>
      <c r="AF269" s="23">
        <f t="shared" si="54"/>
        <v>0</v>
      </c>
      <c r="AG269" s="22">
        <f>SUMIFS(当月ワード!$X$3:$X$1000,当月ワード!$D$3:$D$1000,キーワード!$D269,当月ワード!$E$3:$E$1000,キーワード!$F269)</f>
        <v>0</v>
      </c>
      <c r="AH269" s="23">
        <f>SUMIFS(前月ワード!$X$3:$X$1000,前月ワード!$D$3:$D$1000,キーワード!$D269,前月ワード!$E$3:$E$1000,キーワード!$F269)</f>
        <v>0</v>
      </c>
      <c r="AI269" s="23">
        <f>SUMIFS(前々月ワード!$X$3:$X$1000,前々月ワード!$D$3:$D$1000,キーワード!$D269,前々月ワード!$E$3:$E$1000,キーワード!$F269)</f>
        <v>0</v>
      </c>
      <c r="AJ269" s="22">
        <f>SUMIFS(当月ワード!$I$3:$I$1000,当月ワード!$D$3:$D$1000,キーワード!$D269,当月ワード!$E$3:$E$1000,キーワード!$F269)</f>
        <v>0</v>
      </c>
      <c r="AK269" s="23">
        <f>SUMIFS(前月ワード!$I$3:$I$1000,前月ワード!$D$3:$D$1000,キーワード!$D269,前月ワード!$E$3:$E$1000,キーワード!$F269)</f>
        <v>0</v>
      </c>
      <c r="AL269" s="23">
        <f>SUMIFS(前々月ワード!$I$3:$I$1000,前々月ワード!$D$3:$D$1000,キーワード!$D269,前々月ワード!$E$3:$E$1000,キーワード!$F269)</f>
        <v>0</v>
      </c>
      <c r="AM269" s="13">
        <f t="shared" si="55"/>
        <v>0</v>
      </c>
      <c r="AN269" s="13">
        <f t="shared" si="55"/>
        <v>0</v>
      </c>
      <c r="AO269" s="13">
        <f t="shared" si="55"/>
        <v>0</v>
      </c>
      <c r="AP269" s="16">
        <f t="shared" si="56"/>
        <v>0</v>
      </c>
      <c r="AQ269" s="16">
        <f t="shared" si="56"/>
        <v>0</v>
      </c>
      <c r="AR269" s="17">
        <f t="shared" si="56"/>
        <v>0</v>
      </c>
    </row>
    <row r="270" spans="3:44" ht="36.65" customHeight="1">
      <c r="C270" s="20">
        <v>265</v>
      </c>
      <c r="D270" s="53">
        <f>現状ワード設定!B267</f>
        <v>0</v>
      </c>
      <c r="E270" s="26" t="str">
        <f>IFERROR(_xlfn.XLOOKUP($D270,現状商品設定!B:B,現状商品設定!C:C,"-"),"-")</f>
        <v>-</v>
      </c>
      <c r="F270" s="56">
        <f>現状ワード設定!G267</f>
        <v>0</v>
      </c>
      <c r="G270" s="60" t="s">
        <v>46</v>
      </c>
      <c r="H270" s="47" t="str">
        <f>IFERROR(_xlfn.XLOOKUP(D270,商品!$D:$D,商品!$H:$H),"")</f>
        <v/>
      </c>
      <c r="I270" s="50" t="str">
        <f>IFERROR(_xlfn.XLOOKUP(D270&amp;F270,現状ワード設定!J:J,現状ワード設定!H:H),"")</f>
        <v/>
      </c>
      <c r="J270" s="47" t="str">
        <f>IFERROR(_xlfn.XLOOKUP(D270&amp;F270,現状ワード設定!J:J,現状ワード設定!I:I),"")</f>
        <v/>
      </c>
      <c r="K270" s="47" t="e">
        <f>IF(AND(T270&gt;=設定!$C$12,W270&gt;=O270),I270*(1+設定!$F$12),IF(AND(T270&gt;=設定!$C$13,W270&lt;O270),I270*(1+設定!$F$13),IF(AND(T270&lt;設定!$C$14,U270&gt;=設定!$E$14),I270*(1+設定!$F$14),IF(AND(T270&lt;設定!$C$15,U270&lt;設定!$E$15),I270*(1+設定!$F$15),"除外"))))</f>
        <v>#VALUE!</v>
      </c>
      <c r="L270" s="58" t="e">
        <f ca="1">IF(消化率!$I$5&lt;1,K270*消化率!$I$5,IF(U270*V270/(K270*消化率!$I$5)&gt;O270,K270*消化率!$I$5,M270))</f>
        <v>#DIV/0!</v>
      </c>
      <c r="M270" s="58" t="e">
        <f t="shared" si="47"/>
        <v>#VALUE!</v>
      </c>
      <c r="N270" s="58" t="e">
        <f ca="1">IF(ROUNDUP(IF(IF(IF(AND(設定!$D$8&lt;=L270,設定!$D$8&lt;J270),設定!$D$8,IF(AND(J270&lt;=L270,J270&lt;設定!$D$8),J270,IF(AND(L270&lt;=J270,J270&lt;設定!$D$8),J270,L270)))=0,設定!$D$8,IF(AND(設定!$D$8&lt;=L270,設定!$D$8&lt;J270),設定!$D$8,IF(AND(J270&lt;=L270,J270&lt;設定!$D$8),J270,IF(AND(L270&lt;=J270,J270&lt;設定!$D$8),J270,L270))))&lt;=H270,H270+1,IF(IF(AND(設定!$D$8&lt;=L270,設定!$D$8&lt;J270),設定!$D$8,IF(AND(J270&lt;=L270,J270&lt;設定!$D$8),J270,IF(AND(L270&lt;=J270,J270&lt;設定!$D$8),J270,L270)))=0,設定!$D$8,IF(AND(設定!$D$8&lt;=L270,設定!$D$8&lt;J270),設定!$D$8,IF(AND(J270&lt;=L270,J270&lt;設定!$D$8),J270,IF(AND(L270&lt;=J270,J270&lt;設定!$D$8),J270,L270))))),0)&gt;40,ROUNDUP(IF(IF(IF(AND(設定!$D$8&lt;=L270,設定!$D$8&lt;J270),設定!$D$8,IF(AND(J270&lt;=L270,J270&lt;設定!$D$8),J270,IF(AND(L270&lt;=J270,J270&lt;設定!$D$8),J270,L270)))=0,設定!$D$8,IF(AND(設定!$D$8&lt;=L270,設定!$D$8&lt;J270),設定!$D$8,IF(AND(J270&lt;=L270,J270&lt;設定!$D$8),J270,IF(AND(L270&lt;=J270,J270&lt;設定!$D$8),J270,L270))))&lt;=H270,H270+1,IF(IF(AND(設定!$D$8&lt;=L270,設定!$D$8&lt;J270),設定!$D$8,IF(AND(J270&lt;=L270,J270&lt;設定!$D$8),J270,IF(AND(L270&lt;=J270,J270&lt;設定!$D$8),J270,L270)))=0,設定!$D$8,IF(AND(設定!$D$8&lt;=L270,設定!$D$8&lt;J270),設定!$D$8,IF(AND(J270&lt;=L270,J270&lt;設定!$D$8),J270,IF(AND(L270&lt;=J270,J270&lt;設定!$D$8),J270,L270))))),0),40)</f>
        <v>#DIV/0!</v>
      </c>
      <c r="O270" s="55">
        <f>IF(G270="標準",設定!$C$4,G270)</f>
        <v>5</v>
      </c>
      <c r="P270" s="45">
        <f t="shared" si="48"/>
        <v>0</v>
      </c>
      <c r="Q270" s="14">
        <f t="shared" si="49"/>
        <v>0</v>
      </c>
      <c r="R270" s="23">
        <f t="shared" si="57"/>
        <v>0</v>
      </c>
      <c r="S270" s="12">
        <f t="shared" si="50"/>
        <v>0</v>
      </c>
      <c r="T270" s="23">
        <f t="shared" si="51"/>
        <v>0</v>
      </c>
      <c r="U270" s="13">
        <f t="shared" si="52"/>
        <v>0</v>
      </c>
      <c r="V270" s="104" t="str">
        <f>INDEX(商品!Q:Q,MATCH(キーワード!D270,商品!D:D,0),1)</f>
        <v>-</v>
      </c>
      <c r="W270" s="15">
        <f t="shared" si="53"/>
        <v>0</v>
      </c>
      <c r="X270" s="22">
        <f>SUMIFS(当月ワード!$J$3:$J$1000,当月ワード!$D$3:$D$1000,キーワード!$D270,当月ワード!$E$3:$E$1000,キーワード!$F270)</f>
        <v>0</v>
      </c>
      <c r="Y270" s="23">
        <f>SUMIFS(前月ワード!$J$3:$J$1000,前月ワード!$D$3:$D$1000,キーワード!$D270,前月ワード!$E$3:$E$1000,キーワード!$F270)</f>
        <v>0</v>
      </c>
      <c r="Z270" s="23">
        <f>SUMIFS(前々月ワード!$J$3:$J$1000,前々月ワード!$D$3:$D$1000,キーワード!$D270,前々月ワード!$E$3:$E$1000,キーワード!$F270)</f>
        <v>0</v>
      </c>
      <c r="AA270" s="22">
        <f>SUMIFS(当月ワード!$W$3:$W$1000,当月ワード!$D$3:$D$1000,キーワード!$D270,当月ワード!$E$3:$E$1000,キーワード!$F270)</f>
        <v>0</v>
      </c>
      <c r="AB270" s="23">
        <f>SUMIFS(前月ワード!$W$3:$W$1000,前月ワード!$D$3:$D$1000,キーワード!$D270,前月ワード!$E$3:$E$1000,キーワード!$F270)</f>
        <v>0</v>
      </c>
      <c r="AC270" s="23">
        <f>SUMIFS(前々月ワード!$W$3:$W$1000,前々月ワード!$D$3:$D$1000,キーワード!$D270,前々月ワード!$E$3:$E$1000,キーワード!$F270)</f>
        <v>0</v>
      </c>
      <c r="AD270" s="23">
        <f t="shared" si="54"/>
        <v>0</v>
      </c>
      <c r="AE270" s="23">
        <f t="shared" si="54"/>
        <v>0</v>
      </c>
      <c r="AF270" s="23">
        <f t="shared" si="54"/>
        <v>0</v>
      </c>
      <c r="AG270" s="22">
        <f>SUMIFS(当月ワード!$X$3:$X$1000,当月ワード!$D$3:$D$1000,キーワード!$D270,当月ワード!$E$3:$E$1000,キーワード!$F270)</f>
        <v>0</v>
      </c>
      <c r="AH270" s="23">
        <f>SUMIFS(前月ワード!$X$3:$X$1000,前月ワード!$D$3:$D$1000,キーワード!$D270,前月ワード!$E$3:$E$1000,キーワード!$F270)</f>
        <v>0</v>
      </c>
      <c r="AI270" s="23">
        <f>SUMIFS(前々月ワード!$X$3:$X$1000,前々月ワード!$D$3:$D$1000,キーワード!$D270,前々月ワード!$E$3:$E$1000,キーワード!$F270)</f>
        <v>0</v>
      </c>
      <c r="AJ270" s="22">
        <f>SUMIFS(当月ワード!$I$3:$I$1000,当月ワード!$D$3:$D$1000,キーワード!$D270,当月ワード!$E$3:$E$1000,キーワード!$F270)</f>
        <v>0</v>
      </c>
      <c r="AK270" s="23">
        <f>SUMIFS(前月ワード!$I$3:$I$1000,前月ワード!$D$3:$D$1000,キーワード!$D270,前月ワード!$E$3:$E$1000,キーワード!$F270)</f>
        <v>0</v>
      </c>
      <c r="AL270" s="23">
        <f>SUMIFS(前々月ワード!$I$3:$I$1000,前々月ワード!$D$3:$D$1000,キーワード!$D270,前々月ワード!$E$3:$E$1000,キーワード!$F270)</f>
        <v>0</v>
      </c>
      <c r="AM270" s="13">
        <f t="shared" si="55"/>
        <v>0</v>
      </c>
      <c r="AN270" s="13">
        <f t="shared" si="55"/>
        <v>0</v>
      </c>
      <c r="AO270" s="13">
        <f t="shared" si="55"/>
        <v>0</v>
      </c>
      <c r="AP270" s="16">
        <f t="shared" si="56"/>
        <v>0</v>
      </c>
      <c r="AQ270" s="16">
        <f t="shared" si="56"/>
        <v>0</v>
      </c>
      <c r="AR270" s="17">
        <f t="shared" si="56"/>
        <v>0</v>
      </c>
    </row>
    <row r="271" spans="3:44" ht="36.65" customHeight="1">
      <c r="C271" s="20">
        <v>266</v>
      </c>
      <c r="D271" s="53">
        <f>現状ワード設定!B268</f>
        <v>0</v>
      </c>
      <c r="E271" s="26" t="str">
        <f>IFERROR(_xlfn.XLOOKUP($D271,現状商品設定!B:B,現状商品設定!C:C,"-"),"-")</f>
        <v>-</v>
      </c>
      <c r="F271" s="56">
        <f>現状ワード設定!G268</f>
        <v>0</v>
      </c>
      <c r="G271" s="60" t="s">
        <v>46</v>
      </c>
      <c r="H271" s="47" t="str">
        <f>IFERROR(_xlfn.XLOOKUP(D271,商品!$D:$D,商品!$H:$H),"")</f>
        <v/>
      </c>
      <c r="I271" s="50" t="str">
        <f>IFERROR(_xlfn.XLOOKUP(D271&amp;F271,現状ワード設定!J:J,現状ワード設定!H:H),"")</f>
        <v/>
      </c>
      <c r="J271" s="47" t="str">
        <f>IFERROR(_xlfn.XLOOKUP(D271&amp;F271,現状ワード設定!J:J,現状ワード設定!I:I),"")</f>
        <v/>
      </c>
      <c r="K271" s="47" t="e">
        <f>IF(AND(T271&gt;=設定!$C$12,W271&gt;=O271),I271*(1+設定!$F$12),IF(AND(T271&gt;=設定!$C$13,W271&lt;O271),I271*(1+設定!$F$13),IF(AND(T271&lt;設定!$C$14,U271&gt;=設定!$E$14),I271*(1+設定!$F$14),IF(AND(T271&lt;設定!$C$15,U271&lt;設定!$E$15),I271*(1+設定!$F$15),"除外"))))</f>
        <v>#VALUE!</v>
      </c>
      <c r="L271" s="58" t="e">
        <f ca="1">IF(消化率!$I$5&lt;1,K271*消化率!$I$5,IF(U271*V271/(K271*消化率!$I$5)&gt;O271,K271*消化率!$I$5,M271))</f>
        <v>#DIV/0!</v>
      </c>
      <c r="M271" s="58" t="e">
        <f t="shared" si="47"/>
        <v>#VALUE!</v>
      </c>
      <c r="N271" s="58" t="e">
        <f ca="1">IF(ROUNDUP(IF(IF(IF(AND(設定!$D$8&lt;=L271,設定!$D$8&lt;J271),設定!$D$8,IF(AND(J271&lt;=L271,J271&lt;設定!$D$8),J271,IF(AND(L271&lt;=J271,J271&lt;設定!$D$8),J271,L271)))=0,設定!$D$8,IF(AND(設定!$D$8&lt;=L271,設定!$D$8&lt;J271),設定!$D$8,IF(AND(J271&lt;=L271,J271&lt;設定!$D$8),J271,IF(AND(L271&lt;=J271,J271&lt;設定!$D$8),J271,L271))))&lt;=H271,H271+1,IF(IF(AND(設定!$D$8&lt;=L271,設定!$D$8&lt;J271),設定!$D$8,IF(AND(J271&lt;=L271,J271&lt;設定!$D$8),J271,IF(AND(L271&lt;=J271,J271&lt;設定!$D$8),J271,L271)))=0,設定!$D$8,IF(AND(設定!$D$8&lt;=L271,設定!$D$8&lt;J271),設定!$D$8,IF(AND(J271&lt;=L271,J271&lt;設定!$D$8),J271,IF(AND(L271&lt;=J271,J271&lt;設定!$D$8),J271,L271))))),0)&gt;40,ROUNDUP(IF(IF(IF(AND(設定!$D$8&lt;=L271,設定!$D$8&lt;J271),設定!$D$8,IF(AND(J271&lt;=L271,J271&lt;設定!$D$8),J271,IF(AND(L271&lt;=J271,J271&lt;設定!$D$8),J271,L271)))=0,設定!$D$8,IF(AND(設定!$D$8&lt;=L271,設定!$D$8&lt;J271),設定!$D$8,IF(AND(J271&lt;=L271,J271&lt;設定!$D$8),J271,IF(AND(L271&lt;=J271,J271&lt;設定!$D$8),J271,L271))))&lt;=H271,H271+1,IF(IF(AND(設定!$D$8&lt;=L271,設定!$D$8&lt;J271),設定!$D$8,IF(AND(J271&lt;=L271,J271&lt;設定!$D$8),J271,IF(AND(L271&lt;=J271,J271&lt;設定!$D$8),J271,L271)))=0,設定!$D$8,IF(AND(設定!$D$8&lt;=L271,設定!$D$8&lt;J271),設定!$D$8,IF(AND(J271&lt;=L271,J271&lt;設定!$D$8),J271,IF(AND(L271&lt;=J271,J271&lt;設定!$D$8),J271,L271))))),0),40)</f>
        <v>#DIV/0!</v>
      </c>
      <c r="O271" s="55">
        <f>IF(G271="標準",設定!$C$4,G271)</f>
        <v>5</v>
      </c>
      <c r="P271" s="45">
        <f t="shared" si="48"/>
        <v>0</v>
      </c>
      <c r="Q271" s="14">
        <f t="shared" si="49"/>
        <v>0</v>
      </c>
      <c r="R271" s="23">
        <f t="shared" si="57"/>
        <v>0</v>
      </c>
      <c r="S271" s="12">
        <f t="shared" si="50"/>
        <v>0</v>
      </c>
      <c r="T271" s="23">
        <f t="shared" si="51"/>
        <v>0</v>
      </c>
      <c r="U271" s="13">
        <f t="shared" si="52"/>
        <v>0</v>
      </c>
      <c r="V271" s="104" t="str">
        <f>INDEX(商品!Q:Q,MATCH(キーワード!D271,商品!D:D,0),1)</f>
        <v>-</v>
      </c>
      <c r="W271" s="15">
        <f t="shared" si="53"/>
        <v>0</v>
      </c>
      <c r="X271" s="22">
        <f>SUMIFS(当月ワード!$J$3:$J$1000,当月ワード!$D$3:$D$1000,キーワード!$D271,当月ワード!$E$3:$E$1000,キーワード!$F271)</f>
        <v>0</v>
      </c>
      <c r="Y271" s="23">
        <f>SUMIFS(前月ワード!$J$3:$J$1000,前月ワード!$D$3:$D$1000,キーワード!$D271,前月ワード!$E$3:$E$1000,キーワード!$F271)</f>
        <v>0</v>
      </c>
      <c r="Z271" s="23">
        <f>SUMIFS(前々月ワード!$J$3:$J$1000,前々月ワード!$D$3:$D$1000,キーワード!$D271,前々月ワード!$E$3:$E$1000,キーワード!$F271)</f>
        <v>0</v>
      </c>
      <c r="AA271" s="22">
        <f>SUMIFS(当月ワード!$W$3:$W$1000,当月ワード!$D$3:$D$1000,キーワード!$D271,当月ワード!$E$3:$E$1000,キーワード!$F271)</f>
        <v>0</v>
      </c>
      <c r="AB271" s="23">
        <f>SUMIFS(前月ワード!$W$3:$W$1000,前月ワード!$D$3:$D$1000,キーワード!$D271,前月ワード!$E$3:$E$1000,キーワード!$F271)</f>
        <v>0</v>
      </c>
      <c r="AC271" s="23">
        <f>SUMIFS(前々月ワード!$W$3:$W$1000,前々月ワード!$D$3:$D$1000,キーワード!$D271,前々月ワード!$E$3:$E$1000,キーワード!$F271)</f>
        <v>0</v>
      </c>
      <c r="AD271" s="23">
        <f t="shared" si="54"/>
        <v>0</v>
      </c>
      <c r="AE271" s="23">
        <f t="shared" si="54"/>
        <v>0</v>
      </c>
      <c r="AF271" s="23">
        <f t="shared" si="54"/>
        <v>0</v>
      </c>
      <c r="AG271" s="22">
        <f>SUMIFS(当月ワード!$X$3:$X$1000,当月ワード!$D$3:$D$1000,キーワード!$D271,当月ワード!$E$3:$E$1000,キーワード!$F271)</f>
        <v>0</v>
      </c>
      <c r="AH271" s="23">
        <f>SUMIFS(前月ワード!$X$3:$X$1000,前月ワード!$D$3:$D$1000,キーワード!$D271,前月ワード!$E$3:$E$1000,キーワード!$F271)</f>
        <v>0</v>
      </c>
      <c r="AI271" s="23">
        <f>SUMIFS(前々月ワード!$X$3:$X$1000,前々月ワード!$D$3:$D$1000,キーワード!$D271,前々月ワード!$E$3:$E$1000,キーワード!$F271)</f>
        <v>0</v>
      </c>
      <c r="AJ271" s="22">
        <f>SUMIFS(当月ワード!$I$3:$I$1000,当月ワード!$D$3:$D$1000,キーワード!$D271,当月ワード!$E$3:$E$1000,キーワード!$F271)</f>
        <v>0</v>
      </c>
      <c r="AK271" s="23">
        <f>SUMIFS(前月ワード!$I$3:$I$1000,前月ワード!$D$3:$D$1000,キーワード!$D271,前月ワード!$E$3:$E$1000,キーワード!$F271)</f>
        <v>0</v>
      </c>
      <c r="AL271" s="23">
        <f>SUMIFS(前々月ワード!$I$3:$I$1000,前々月ワード!$D$3:$D$1000,キーワード!$D271,前々月ワード!$E$3:$E$1000,キーワード!$F271)</f>
        <v>0</v>
      </c>
      <c r="AM271" s="13">
        <f t="shared" si="55"/>
        <v>0</v>
      </c>
      <c r="AN271" s="13">
        <f t="shared" si="55"/>
        <v>0</v>
      </c>
      <c r="AO271" s="13">
        <f t="shared" si="55"/>
        <v>0</v>
      </c>
      <c r="AP271" s="16">
        <f t="shared" si="56"/>
        <v>0</v>
      </c>
      <c r="AQ271" s="16">
        <f t="shared" si="56"/>
        <v>0</v>
      </c>
      <c r="AR271" s="17">
        <f t="shared" si="56"/>
        <v>0</v>
      </c>
    </row>
    <row r="272" spans="3:44" ht="36.65" customHeight="1">
      <c r="C272" s="20">
        <v>267</v>
      </c>
      <c r="D272" s="53">
        <f>現状ワード設定!B269</f>
        <v>0</v>
      </c>
      <c r="E272" s="26" t="str">
        <f>IFERROR(_xlfn.XLOOKUP($D272,現状商品設定!B:B,現状商品設定!C:C,"-"),"-")</f>
        <v>-</v>
      </c>
      <c r="F272" s="56">
        <f>現状ワード設定!G269</f>
        <v>0</v>
      </c>
      <c r="G272" s="60" t="s">
        <v>46</v>
      </c>
      <c r="H272" s="47" t="str">
        <f>IFERROR(_xlfn.XLOOKUP(D272,商品!$D:$D,商品!$H:$H),"")</f>
        <v/>
      </c>
      <c r="I272" s="50" t="str">
        <f>IFERROR(_xlfn.XLOOKUP(D272&amp;F272,現状ワード設定!J:J,現状ワード設定!H:H),"")</f>
        <v/>
      </c>
      <c r="J272" s="47" t="str">
        <f>IFERROR(_xlfn.XLOOKUP(D272&amp;F272,現状ワード設定!J:J,現状ワード設定!I:I),"")</f>
        <v/>
      </c>
      <c r="K272" s="47" t="e">
        <f>IF(AND(T272&gt;=設定!$C$12,W272&gt;=O272),I272*(1+設定!$F$12),IF(AND(T272&gt;=設定!$C$13,W272&lt;O272),I272*(1+設定!$F$13),IF(AND(T272&lt;設定!$C$14,U272&gt;=設定!$E$14),I272*(1+設定!$F$14),IF(AND(T272&lt;設定!$C$15,U272&lt;設定!$E$15),I272*(1+設定!$F$15),"除外"))))</f>
        <v>#VALUE!</v>
      </c>
      <c r="L272" s="58" t="e">
        <f ca="1">IF(消化率!$I$5&lt;1,K272*消化率!$I$5,IF(U272*V272/(K272*消化率!$I$5)&gt;O272,K272*消化率!$I$5,M272))</f>
        <v>#DIV/0!</v>
      </c>
      <c r="M272" s="58" t="e">
        <f t="shared" si="47"/>
        <v>#VALUE!</v>
      </c>
      <c r="N272" s="58" t="e">
        <f ca="1">IF(ROUNDUP(IF(IF(IF(AND(設定!$D$8&lt;=L272,設定!$D$8&lt;J272),設定!$D$8,IF(AND(J272&lt;=L272,J272&lt;設定!$D$8),J272,IF(AND(L272&lt;=J272,J272&lt;設定!$D$8),J272,L272)))=0,設定!$D$8,IF(AND(設定!$D$8&lt;=L272,設定!$D$8&lt;J272),設定!$D$8,IF(AND(J272&lt;=L272,J272&lt;設定!$D$8),J272,IF(AND(L272&lt;=J272,J272&lt;設定!$D$8),J272,L272))))&lt;=H272,H272+1,IF(IF(AND(設定!$D$8&lt;=L272,設定!$D$8&lt;J272),設定!$D$8,IF(AND(J272&lt;=L272,J272&lt;設定!$D$8),J272,IF(AND(L272&lt;=J272,J272&lt;設定!$D$8),J272,L272)))=0,設定!$D$8,IF(AND(設定!$D$8&lt;=L272,設定!$D$8&lt;J272),設定!$D$8,IF(AND(J272&lt;=L272,J272&lt;設定!$D$8),J272,IF(AND(L272&lt;=J272,J272&lt;設定!$D$8),J272,L272))))),0)&gt;40,ROUNDUP(IF(IF(IF(AND(設定!$D$8&lt;=L272,設定!$D$8&lt;J272),設定!$D$8,IF(AND(J272&lt;=L272,J272&lt;設定!$D$8),J272,IF(AND(L272&lt;=J272,J272&lt;設定!$D$8),J272,L272)))=0,設定!$D$8,IF(AND(設定!$D$8&lt;=L272,設定!$D$8&lt;J272),設定!$D$8,IF(AND(J272&lt;=L272,J272&lt;設定!$D$8),J272,IF(AND(L272&lt;=J272,J272&lt;設定!$D$8),J272,L272))))&lt;=H272,H272+1,IF(IF(AND(設定!$D$8&lt;=L272,設定!$D$8&lt;J272),設定!$D$8,IF(AND(J272&lt;=L272,J272&lt;設定!$D$8),J272,IF(AND(L272&lt;=J272,J272&lt;設定!$D$8),J272,L272)))=0,設定!$D$8,IF(AND(設定!$D$8&lt;=L272,設定!$D$8&lt;J272),設定!$D$8,IF(AND(J272&lt;=L272,J272&lt;設定!$D$8),J272,IF(AND(L272&lt;=J272,J272&lt;設定!$D$8),J272,L272))))),0),40)</f>
        <v>#DIV/0!</v>
      </c>
      <c r="O272" s="55">
        <f>IF(G272="標準",設定!$C$4,G272)</f>
        <v>5</v>
      </c>
      <c r="P272" s="45">
        <f t="shared" si="48"/>
        <v>0</v>
      </c>
      <c r="Q272" s="14">
        <f t="shared" si="49"/>
        <v>0</v>
      </c>
      <c r="R272" s="23">
        <f t="shared" si="57"/>
        <v>0</v>
      </c>
      <c r="S272" s="12">
        <f t="shared" si="50"/>
        <v>0</v>
      </c>
      <c r="T272" s="23">
        <f t="shared" si="51"/>
        <v>0</v>
      </c>
      <c r="U272" s="13">
        <f t="shared" si="52"/>
        <v>0</v>
      </c>
      <c r="V272" s="104" t="str">
        <f>INDEX(商品!Q:Q,MATCH(キーワード!D272,商品!D:D,0),1)</f>
        <v>-</v>
      </c>
      <c r="W272" s="15">
        <f t="shared" si="53"/>
        <v>0</v>
      </c>
      <c r="X272" s="22">
        <f>SUMIFS(当月ワード!$J$3:$J$1000,当月ワード!$D$3:$D$1000,キーワード!$D272,当月ワード!$E$3:$E$1000,キーワード!$F272)</f>
        <v>0</v>
      </c>
      <c r="Y272" s="23">
        <f>SUMIFS(前月ワード!$J$3:$J$1000,前月ワード!$D$3:$D$1000,キーワード!$D272,前月ワード!$E$3:$E$1000,キーワード!$F272)</f>
        <v>0</v>
      </c>
      <c r="Z272" s="23">
        <f>SUMIFS(前々月ワード!$J$3:$J$1000,前々月ワード!$D$3:$D$1000,キーワード!$D272,前々月ワード!$E$3:$E$1000,キーワード!$F272)</f>
        <v>0</v>
      </c>
      <c r="AA272" s="22">
        <f>SUMIFS(当月ワード!$W$3:$W$1000,当月ワード!$D$3:$D$1000,キーワード!$D272,当月ワード!$E$3:$E$1000,キーワード!$F272)</f>
        <v>0</v>
      </c>
      <c r="AB272" s="23">
        <f>SUMIFS(前月ワード!$W$3:$W$1000,前月ワード!$D$3:$D$1000,キーワード!$D272,前月ワード!$E$3:$E$1000,キーワード!$F272)</f>
        <v>0</v>
      </c>
      <c r="AC272" s="23">
        <f>SUMIFS(前々月ワード!$W$3:$W$1000,前々月ワード!$D$3:$D$1000,キーワード!$D272,前々月ワード!$E$3:$E$1000,キーワード!$F272)</f>
        <v>0</v>
      </c>
      <c r="AD272" s="23">
        <f t="shared" si="54"/>
        <v>0</v>
      </c>
      <c r="AE272" s="23">
        <f t="shared" si="54"/>
        <v>0</v>
      </c>
      <c r="AF272" s="23">
        <f t="shared" si="54"/>
        <v>0</v>
      </c>
      <c r="AG272" s="22">
        <f>SUMIFS(当月ワード!$X$3:$X$1000,当月ワード!$D$3:$D$1000,キーワード!$D272,当月ワード!$E$3:$E$1000,キーワード!$F272)</f>
        <v>0</v>
      </c>
      <c r="AH272" s="23">
        <f>SUMIFS(前月ワード!$X$3:$X$1000,前月ワード!$D$3:$D$1000,キーワード!$D272,前月ワード!$E$3:$E$1000,キーワード!$F272)</f>
        <v>0</v>
      </c>
      <c r="AI272" s="23">
        <f>SUMIFS(前々月ワード!$X$3:$X$1000,前々月ワード!$D$3:$D$1000,キーワード!$D272,前々月ワード!$E$3:$E$1000,キーワード!$F272)</f>
        <v>0</v>
      </c>
      <c r="AJ272" s="22">
        <f>SUMIFS(当月ワード!$I$3:$I$1000,当月ワード!$D$3:$D$1000,キーワード!$D272,当月ワード!$E$3:$E$1000,キーワード!$F272)</f>
        <v>0</v>
      </c>
      <c r="AK272" s="23">
        <f>SUMIFS(前月ワード!$I$3:$I$1000,前月ワード!$D$3:$D$1000,キーワード!$D272,前月ワード!$E$3:$E$1000,キーワード!$F272)</f>
        <v>0</v>
      </c>
      <c r="AL272" s="23">
        <f>SUMIFS(前々月ワード!$I$3:$I$1000,前々月ワード!$D$3:$D$1000,キーワード!$D272,前々月ワード!$E$3:$E$1000,キーワード!$F272)</f>
        <v>0</v>
      </c>
      <c r="AM272" s="13">
        <f t="shared" si="55"/>
        <v>0</v>
      </c>
      <c r="AN272" s="13">
        <f t="shared" si="55"/>
        <v>0</v>
      </c>
      <c r="AO272" s="13">
        <f t="shared" si="55"/>
        <v>0</v>
      </c>
      <c r="AP272" s="16">
        <f t="shared" si="56"/>
        <v>0</v>
      </c>
      <c r="AQ272" s="16">
        <f t="shared" si="56"/>
        <v>0</v>
      </c>
      <c r="AR272" s="17">
        <f t="shared" si="56"/>
        <v>0</v>
      </c>
    </row>
    <row r="273" spans="3:44" ht="36.65" customHeight="1">
      <c r="C273" s="20">
        <v>268</v>
      </c>
      <c r="D273" s="53">
        <f>現状ワード設定!B270</f>
        <v>0</v>
      </c>
      <c r="E273" s="26" t="str">
        <f>IFERROR(_xlfn.XLOOKUP($D273,現状商品設定!B:B,現状商品設定!C:C,"-"),"-")</f>
        <v>-</v>
      </c>
      <c r="F273" s="56">
        <f>現状ワード設定!G270</f>
        <v>0</v>
      </c>
      <c r="G273" s="60" t="s">
        <v>46</v>
      </c>
      <c r="H273" s="47" t="str">
        <f>IFERROR(_xlfn.XLOOKUP(D273,商品!$D:$D,商品!$H:$H),"")</f>
        <v/>
      </c>
      <c r="I273" s="50" t="str">
        <f>IFERROR(_xlfn.XLOOKUP(D273&amp;F273,現状ワード設定!J:J,現状ワード設定!H:H),"")</f>
        <v/>
      </c>
      <c r="J273" s="47" t="str">
        <f>IFERROR(_xlfn.XLOOKUP(D273&amp;F273,現状ワード設定!J:J,現状ワード設定!I:I),"")</f>
        <v/>
      </c>
      <c r="K273" s="47" t="e">
        <f>IF(AND(T273&gt;=設定!$C$12,W273&gt;=O273),I273*(1+設定!$F$12),IF(AND(T273&gt;=設定!$C$13,W273&lt;O273),I273*(1+設定!$F$13),IF(AND(T273&lt;設定!$C$14,U273&gt;=設定!$E$14),I273*(1+設定!$F$14),IF(AND(T273&lt;設定!$C$15,U273&lt;設定!$E$15),I273*(1+設定!$F$15),"除外"))))</f>
        <v>#VALUE!</v>
      </c>
      <c r="L273" s="58" t="e">
        <f ca="1">IF(消化率!$I$5&lt;1,K273*消化率!$I$5,IF(U273*V273/(K273*消化率!$I$5)&gt;O273,K273*消化率!$I$5,M273))</f>
        <v>#DIV/0!</v>
      </c>
      <c r="M273" s="58" t="e">
        <f t="shared" si="47"/>
        <v>#VALUE!</v>
      </c>
      <c r="N273" s="58" t="e">
        <f ca="1">IF(ROUNDUP(IF(IF(IF(AND(設定!$D$8&lt;=L273,設定!$D$8&lt;J273),設定!$D$8,IF(AND(J273&lt;=L273,J273&lt;設定!$D$8),J273,IF(AND(L273&lt;=J273,J273&lt;設定!$D$8),J273,L273)))=0,設定!$D$8,IF(AND(設定!$D$8&lt;=L273,設定!$D$8&lt;J273),設定!$D$8,IF(AND(J273&lt;=L273,J273&lt;設定!$D$8),J273,IF(AND(L273&lt;=J273,J273&lt;設定!$D$8),J273,L273))))&lt;=H273,H273+1,IF(IF(AND(設定!$D$8&lt;=L273,設定!$D$8&lt;J273),設定!$D$8,IF(AND(J273&lt;=L273,J273&lt;設定!$D$8),J273,IF(AND(L273&lt;=J273,J273&lt;設定!$D$8),J273,L273)))=0,設定!$D$8,IF(AND(設定!$D$8&lt;=L273,設定!$D$8&lt;J273),設定!$D$8,IF(AND(J273&lt;=L273,J273&lt;設定!$D$8),J273,IF(AND(L273&lt;=J273,J273&lt;設定!$D$8),J273,L273))))),0)&gt;40,ROUNDUP(IF(IF(IF(AND(設定!$D$8&lt;=L273,設定!$D$8&lt;J273),設定!$D$8,IF(AND(J273&lt;=L273,J273&lt;設定!$D$8),J273,IF(AND(L273&lt;=J273,J273&lt;設定!$D$8),J273,L273)))=0,設定!$D$8,IF(AND(設定!$D$8&lt;=L273,設定!$D$8&lt;J273),設定!$D$8,IF(AND(J273&lt;=L273,J273&lt;設定!$D$8),J273,IF(AND(L273&lt;=J273,J273&lt;設定!$D$8),J273,L273))))&lt;=H273,H273+1,IF(IF(AND(設定!$D$8&lt;=L273,設定!$D$8&lt;J273),設定!$D$8,IF(AND(J273&lt;=L273,J273&lt;設定!$D$8),J273,IF(AND(L273&lt;=J273,J273&lt;設定!$D$8),J273,L273)))=0,設定!$D$8,IF(AND(設定!$D$8&lt;=L273,設定!$D$8&lt;J273),設定!$D$8,IF(AND(J273&lt;=L273,J273&lt;設定!$D$8),J273,IF(AND(L273&lt;=J273,J273&lt;設定!$D$8),J273,L273))))),0),40)</f>
        <v>#DIV/0!</v>
      </c>
      <c r="O273" s="55">
        <f>IF(G273="標準",設定!$C$4,G273)</f>
        <v>5</v>
      </c>
      <c r="P273" s="45">
        <f t="shared" si="48"/>
        <v>0</v>
      </c>
      <c r="Q273" s="14">
        <f t="shared" si="49"/>
        <v>0</v>
      </c>
      <c r="R273" s="23">
        <f t="shared" si="57"/>
        <v>0</v>
      </c>
      <c r="S273" s="12">
        <f t="shared" si="50"/>
        <v>0</v>
      </c>
      <c r="T273" s="23">
        <f t="shared" si="51"/>
        <v>0</v>
      </c>
      <c r="U273" s="13">
        <f t="shared" si="52"/>
        <v>0</v>
      </c>
      <c r="V273" s="104" t="str">
        <f>INDEX(商品!Q:Q,MATCH(キーワード!D273,商品!D:D,0),1)</f>
        <v>-</v>
      </c>
      <c r="W273" s="15">
        <f t="shared" si="53"/>
        <v>0</v>
      </c>
      <c r="X273" s="22">
        <f>SUMIFS(当月ワード!$J$3:$J$1000,当月ワード!$D$3:$D$1000,キーワード!$D273,当月ワード!$E$3:$E$1000,キーワード!$F273)</f>
        <v>0</v>
      </c>
      <c r="Y273" s="23">
        <f>SUMIFS(前月ワード!$J$3:$J$1000,前月ワード!$D$3:$D$1000,キーワード!$D273,前月ワード!$E$3:$E$1000,キーワード!$F273)</f>
        <v>0</v>
      </c>
      <c r="Z273" s="23">
        <f>SUMIFS(前々月ワード!$J$3:$J$1000,前々月ワード!$D$3:$D$1000,キーワード!$D273,前々月ワード!$E$3:$E$1000,キーワード!$F273)</f>
        <v>0</v>
      </c>
      <c r="AA273" s="22">
        <f>SUMIFS(当月ワード!$W$3:$W$1000,当月ワード!$D$3:$D$1000,キーワード!$D273,当月ワード!$E$3:$E$1000,キーワード!$F273)</f>
        <v>0</v>
      </c>
      <c r="AB273" s="23">
        <f>SUMIFS(前月ワード!$W$3:$W$1000,前月ワード!$D$3:$D$1000,キーワード!$D273,前月ワード!$E$3:$E$1000,キーワード!$F273)</f>
        <v>0</v>
      </c>
      <c r="AC273" s="23">
        <f>SUMIFS(前々月ワード!$W$3:$W$1000,前々月ワード!$D$3:$D$1000,キーワード!$D273,前々月ワード!$E$3:$E$1000,キーワード!$F273)</f>
        <v>0</v>
      </c>
      <c r="AD273" s="23">
        <f t="shared" si="54"/>
        <v>0</v>
      </c>
      <c r="AE273" s="23">
        <f t="shared" si="54"/>
        <v>0</v>
      </c>
      <c r="AF273" s="23">
        <f t="shared" si="54"/>
        <v>0</v>
      </c>
      <c r="AG273" s="22">
        <f>SUMIFS(当月ワード!$X$3:$X$1000,当月ワード!$D$3:$D$1000,キーワード!$D273,当月ワード!$E$3:$E$1000,キーワード!$F273)</f>
        <v>0</v>
      </c>
      <c r="AH273" s="23">
        <f>SUMIFS(前月ワード!$X$3:$X$1000,前月ワード!$D$3:$D$1000,キーワード!$D273,前月ワード!$E$3:$E$1000,キーワード!$F273)</f>
        <v>0</v>
      </c>
      <c r="AI273" s="23">
        <f>SUMIFS(前々月ワード!$X$3:$X$1000,前々月ワード!$D$3:$D$1000,キーワード!$D273,前々月ワード!$E$3:$E$1000,キーワード!$F273)</f>
        <v>0</v>
      </c>
      <c r="AJ273" s="22">
        <f>SUMIFS(当月ワード!$I$3:$I$1000,当月ワード!$D$3:$D$1000,キーワード!$D273,当月ワード!$E$3:$E$1000,キーワード!$F273)</f>
        <v>0</v>
      </c>
      <c r="AK273" s="23">
        <f>SUMIFS(前月ワード!$I$3:$I$1000,前月ワード!$D$3:$D$1000,キーワード!$D273,前月ワード!$E$3:$E$1000,キーワード!$F273)</f>
        <v>0</v>
      </c>
      <c r="AL273" s="23">
        <f>SUMIFS(前々月ワード!$I$3:$I$1000,前々月ワード!$D$3:$D$1000,キーワード!$D273,前々月ワード!$E$3:$E$1000,キーワード!$F273)</f>
        <v>0</v>
      </c>
      <c r="AM273" s="13">
        <f t="shared" si="55"/>
        <v>0</v>
      </c>
      <c r="AN273" s="13">
        <f t="shared" si="55"/>
        <v>0</v>
      </c>
      <c r="AO273" s="13">
        <f t="shared" si="55"/>
        <v>0</v>
      </c>
      <c r="AP273" s="16">
        <f t="shared" si="56"/>
        <v>0</v>
      </c>
      <c r="AQ273" s="16">
        <f t="shared" si="56"/>
        <v>0</v>
      </c>
      <c r="AR273" s="17">
        <f t="shared" si="56"/>
        <v>0</v>
      </c>
    </row>
    <row r="274" spans="3:44" ht="36.65" customHeight="1">
      <c r="C274" s="20">
        <v>269</v>
      </c>
      <c r="D274" s="53">
        <f>現状ワード設定!B271</f>
        <v>0</v>
      </c>
      <c r="E274" s="26" t="str">
        <f>IFERROR(_xlfn.XLOOKUP($D274,現状商品設定!B:B,現状商品設定!C:C,"-"),"-")</f>
        <v>-</v>
      </c>
      <c r="F274" s="56">
        <f>現状ワード設定!G271</f>
        <v>0</v>
      </c>
      <c r="G274" s="60" t="s">
        <v>46</v>
      </c>
      <c r="H274" s="47" t="str">
        <f>IFERROR(_xlfn.XLOOKUP(D274,商品!$D:$D,商品!$H:$H),"")</f>
        <v/>
      </c>
      <c r="I274" s="50" t="str">
        <f>IFERROR(_xlfn.XLOOKUP(D274&amp;F274,現状ワード設定!J:J,現状ワード設定!H:H),"")</f>
        <v/>
      </c>
      <c r="J274" s="47" t="str">
        <f>IFERROR(_xlfn.XLOOKUP(D274&amp;F274,現状ワード設定!J:J,現状ワード設定!I:I),"")</f>
        <v/>
      </c>
      <c r="K274" s="47" t="e">
        <f>IF(AND(T274&gt;=設定!$C$12,W274&gt;=O274),I274*(1+設定!$F$12),IF(AND(T274&gt;=設定!$C$13,W274&lt;O274),I274*(1+設定!$F$13),IF(AND(T274&lt;設定!$C$14,U274&gt;=設定!$E$14),I274*(1+設定!$F$14),IF(AND(T274&lt;設定!$C$15,U274&lt;設定!$E$15),I274*(1+設定!$F$15),"除外"))))</f>
        <v>#VALUE!</v>
      </c>
      <c r="L274" s="58" t="e">
        <f ca="1">IF(消化率!$I$5&lt;1,K274*消化率!$I$5,IF(U274*V274/(K274*消化率!$I$5)&gt;O274,K274*消化率!$I$5,M274))</f>
        <v>#DIV/0!</v>
      </c>
      <c r="M274" s="58" t="e">
        <f t="shared" si="47"/>
        <v>#VALUE!</v>
      </c>
      <c r="N274" s="58" t="e">
        <f ca="1">IF(ROUNDUP(IF(IF(IF(AND(設定!$D$8&lt;=L274,設定!$D$8&lt;J274),設定!$D$8,IF(AND(J274&lt;=L274,J274&lt;設定!$D$8),J274,IF(AND(L274&lt;=J274,J274&lt;設定!$D$8),J274,L274)))=0,設定!$D$8,IF(AND(設定!$D$8&lt;=L274,設定!$D$8&lt;J274),設定!$D$8,IF(AND(J274&lt;=L274,J274&lt;設定!$D$8),J274,IF(AND(L274&lt;=J274,J274&lt;設定!$D$8),J274,L274))))&lt;=H274,H274+1,IF(IF(AND(設定!$D$8&lt;=L274,設定!$D$8&lt;J274),設定!$D$8,IF(AND(J274&lt;=L274,J274&lt;設定!$D$8),J274,IF(AND(L274&lt;=J274,J274&lt;設定!$D$8),J274,L274)))=0,設定!$D$8,IF(AND(設定!$D$8&lt;=L274,設定!$D$8&lt;J274),設定!$D$8,IF(AND(J274&lt;=L274,J274&lt;設定!$D$8),J274,IF(AND(L274&lt;=J274,J274&lt;設定!$D$8),J274,L274))))),0)&gt;40,ROUNDUP(IF(IF(IF(AND(設定!$D$8&lt;=L274,設定!$D$8&lt;J274),設定!$D$8,IF(AND(J274&lt;=L274,J274&lt;設定!$D$8),J274,IF(AND(L274&lt;=J274,J274&lt;設定!$D$8),J274,L274)))=0,設定!$D$8,IF(AND(設定!$D$8&lt;=L274,設定!$D$8&lt;J274),設定!$D$8,IF(AND(J274&lt;=L274,J274&lt;設定!$D$8),J274,IF(AND(L274&lt;=J274,J274&lt;設定!$D$8),J274,L274))))&lt;=H274,H274+1,IF(IF(AND(設定!$D$8&lt;=L274,設定!$D$8&lt;J274),設定!$D$8,IF(AND(J274&lt;=L274,J274&lt;設定!$D$8),J274,IF(AND(L274&lt;=J274,J274&lt;設定!$D$8),J274,L274)))=0,設定!$D$8,IF(AND(設定!$D$8&lt;=L274,設定!$D$8&lt;J274),設定!$D$8,IF(AND(J274&lt;=L274,J274&lt;設定!$D$8),J274,IF(AND(L274&lt;=J274,J274&lt;設定!$D$8),J274,L274))))),0),40)</f>
        <v>#DIV/0!</v>
      </c>
      <c r="O274" s="55">
        <f>IF(G274="標準",設定!$C$4,G274)</f>
        <v>5</v>
      </c>
      <c r="P274" s="45">
        <f t="shared" si="48"/>
        <v>0</v>
      </c>
      <c r="Q274" s="14">
        <f t="shared" si="49"/>
        <v>0</v>
      </c>
      <c r="R274" s="23">
        <f t="shared" si="57"/>
        <v>0</v>
      </c>
      <c r="S274" s="12">
        <f t="shared" si="50"/>
        <v>0</v>
      </c>
      <c r="T274" s="23">
        <f t="shared" si="51"/>
        <v>0</v>
      </c>
      <c r="U274" s="13">
        <f t="shared" si="52"/>
        <v>0</v>
      </c>
      <c r="V274" s="104" t="str">
        <f>INDEX(商品!Q:Q,MATCH(キーワード!D274,商品!D:D,0),1)</f>
        <v>-</v>
      </c>
      <c r="W274" s="15">
        <f t="shared" si="53"/>
        <v>0</v>
      </c>
      <c r="X274" s="22">
        <f>SUMIFS(当月ワード!$J$3:$J$1000,当月ワード!$D$3:$D$1000,キーワード!$D274,当月ワード!$E$3:$E$1000,キーワード!$F274)</f>
        <v>0</v>
      </c>
      <c r="Y274" s="23">
        <f>SUMIFS(前月ワード!$J$3:$J$1000,前月ワード!$D$3:$D$1000,キーワード!$D274,前月ワード!$E$3:$E$1000,キーワード!$F274)</f>
        <v>0</v>
      </c>
      <c r="Z274" s="23">
        <f>SUMIFS(前々月ワード!$J$3:$J$1000,前々月ワード!$D$3:$D$1000,キーワード!$D274,前々月ワード!$E$3:$E$1000,キーワード!$F274)</f>
        <v>0</v>
      </c>
      <c r="AA274" s="22">
        <f>SUMIFS(当月ワード!$W$3:$W$1000,当月ワード!$D$3:$D$1000,キーワード!$D274,当月ワード!$E$3:$E$1000,キーワード!$F274)</f>
        <v>0</v>
      </c>
      <c r="AB274" s="23">
        <f>SUMIFS(前月ワード!$W$3:$W$1000,前月ワード!$D$3:$D$1000,キーワード!$D274,前月ワード!$E$3:$E$1000,キーワード!$F274)</f>
        <v>0</v>
      </c>
      <c r="AC274" s="23">
        <f>SUMIFS(前々月ワード!$W$3:$W$1000,前々月ワード!$D$3:$D$1000,キーワード!$D274,前々月ワード!$E$3:$E$1000,キーワード!$F274)</f>
        <v>0</v>
      </c>
      <c r="AD274" s="23">
        <f t="shared" si="54"/>
        <v>0</v>
      </c>
      <c r="AE274" s="23">
        <f t="shared" si="54"/>
        <v>0</v>
      </c>
      <c r="AF274" s="23">
        <f t="shared" si="54"/>
        <v>0</v>
      </c>
      <c r="AG274" s="22">
        <f>SUMIFS(当月ワード!$X$3:$X$1000,当月ワード!$D$3:$D$1000,キーワード!$D274,当月ワード!$E$3:$E$1000,キーワード!$F274)</f>
        <v>0</v>
      </c>
      <c r="AH274" s="23">
        <f>SUMIFS(前月ワード!$X$3:$X$1000,前月ワード!$D$3:$D$1000,キーワード!$D274,前月ワード!$E$3:$E$1000,キーワード!$F274)</f>
        <v>0</v>
      </c>
      <c r="AI274" s="23">
        <f>SUMIFS(前々月ワード!$X$3:$X$1000,前々月ワード!$D$3:$D$1000,キーワード!$D274,前々月ワード!$E$3:$E$1000,キーワード!$F274)</f>
        <v>0</v>
      </c>
      <c r="AJ274" s="22">
        <f>SUMIFS(当月ワード!$I$3:$I$1000,当月ワード!$D$3:$D$1000,キーワード!$D274,当月ワード!$E$3:$E$1000,キーワード!$F274)</f>
        <v>0</v>
      </c>
      <c r="AK274" s="23">
        <f>SUMIFS(前月ワード!$I$3:$I$1000,前月ワード!$D$3:$D$1000,キーワード!$D274,前月ワード!$E$3:$E$1000,キーワード!$F274)</f>
        <v>0</v>
      </c>
      <c r="AL274" s="23">
        <f>SUMIFS(前々月ワード!$I$3:$I$1000,前々月ワード!$D$3:$D$1000,キーワード!$D274,前々月ワード!$E$3:$E$1000,キーワード!$F274)</f>
        <v>0</v>
      </c>
      <c r="AM274" s="13">
        <f t="shared" si="55"/>
        <v>0</v>
      </c>
      <c r="AN274" s="13">
        <f t="shared" si="55"/>
        <v>0</v>
      </c>
      <c r="AO274" s="13">
        <f t="shared" si="55"/>
        <v>0</v>
      </c>
      <c r="AP274" s="16">
        <f t="shared" si="56"/>
        <v>0</v>
      </c>
      <c r="AQ274" s="16">
        <f t="shared" si="56"/>
        <v>0</v>
      </c>
      <c r="AR274" s="17">
        <f t="shared" si="56"/>
        <v>0</v>
      </c>
    </row>
    <row r="275" spans="3:44" ht="36.65" customHeight="1">
      <c r="C275" s="20">
        <v>270</v>
      </c>
      <c r="D275" s="53">
        <f>現状ワード設定!B272</f>
        <v>0</v>
      </c>
      <c r="E275" s="26" t="str">
        <f>IFERROR(_xlfn.XLOOKUP($D275,現状商品設定!B:B,現状商品設定!C:C,"-"),"-")</f>
        <v>-</v>
      </c>
      <c r="F275" s="56">
        <f>現状ワード設定!G272</f>
        <v>0</v>
      </c>
      <c r="G275" s="60" t="s">
        <v>46</v>
      </c>
      <c r="H275" s="47" t="str">
        <f>IFERROR(_xlfn.XLOOKUP(D275,商品!$D:$D,商品!$H:$H),"")</f>
        <v/>
      </c>
      <c r="I275" s="50" t="str">
        <f>IFERROR(_xlfn.XLOOKUP(D275&amp;F275,現状ワード設定!J:J,現状ワード設定!H:H),"")</f>
        <v/>
      </c>
      <c r="J275" s="47" t="str">
        <f>IFERROR(_xlfn.XLOOKUP(D275&amp;F275,現状ワード設定!J:J,現状ワード設定!I:I),"")</f>
        <v/>
      </c>
      <c r="K275" s="47" t="e">
        <f>IF(AND(T275&gt;=設定!$C$12,W275&gt;=O275),I275*(1+設定!$F$12),IF(AND(T275&gt;=設定!$C$13,W275&lt;O275),I275*(1+設定!$F$13),IF(AND(T275&lt;設定!$C$14,U275&gt;=設定!$E$14),I275*(1+設定!$F$14),IF(AND(T275&lt;設定!$C$15,U275&lt;設定!$E$15),I275*(1+設定!$F$15),"除外"))))</f>
        <v>#VALUE!</v>
      </c>
      <c r="L275" s="58" t="e">
        <f ca="1">IF(消化率!$I$5&lt;1,K275*消化率!$I$5,IF(U275*V275/(K275*消化率!$I$5)&gt;O275,K275*消化率!$I$5,M275))</f>
        <v>#DIV/0!</v>
      </c>
      <c r="M275" s="58" t="e">
        <f t="shared" si="47"/>
        <v>#VALUE!</v>
      </c>
      <c r="N275" s="58" t="e">
        <f ca="1">IF(ROUNDUP(IF(IF(IF(AND(設定!$D$8&lt;=L275,設定!$D$8&lt;J275),設定!$D$8,IF(AND(J275&lt;=L275,J275&lt;設定!$D$8),J275,IF(AND(L275&lt;=J275,J275&lt;設定!$D$8),J275,L275)))=0,設定!$D$8,IF(AND(設定!$D$8&lt;=L275,設定!$D$8&lt;J275),設定!$D$8,IF(AND(J275&lt;=L275,J275&lt;設定!$D$8),J275,IF(AND(L275&lt;=J275,J275&lt;設定!$D$8),J275,L275))))&lt;=H275,H275+1,IF(IF(AND(設定!$D$8&lt;=L275,設定!$D$8&lt;J275),設定!$D$8,IF(AND(J275&lt;=L275,J275&lt;設定!$D$8),J275,IF(AND(L275&lt;=J275,J275&lt;設定!$D$8),J275,L275)))=0,設定!$D$8,IF(AND(設定!$D$8&lt;=L275,設定!$D$8&lt;J275),設定!$D$8,IF(AND(J275&lt;=L275,J275&lt;設定!$D$8),J275,IF(AND(L275&lt;=J275,J275&lt;設定!$D$8),J275,L275))))),0)&gt;40,ROUNDUP(IF(IF(IF(AND(設定!$D$8&lt;=L275,設定!$D$8&lt;J275),設定!$D$8,IF(AND(J275&lt;=L275,J275&lt;設定!$D$8),J275,IF(AND(L275&lt;=J275,J275&lt;設定!$D$8),J275,L275)))=0,設定!$D$8,IF(AND(設定!$D$8&lt;=L275,設定!$D$8&lt;J275),設定!$D$8,IF(AND(J275&lt;=L275,J275&lt;設定!$D$8),J275,IF(AND(L275&lt;=J275,J275&lt;設定!$D$8),J275,L275))))&lt;=H275,H275+1,IF(IF(AND(設定!$D$8&lt;=L275,設定!$D$8&lt;J275),設定!$D$8,IF(AND(J275&lt;=L275,J275&lt;設定!$D$8),J275,IF(AND(L275&lt;=J275,J275&lt;設定!$D$8),J275,L275)))=0,設定!$D$8,IF(AND(設定!$D$8&lt;=L275,設定!$D$8&lt;J275),設定!$D$8,IF(AND(J275&lt;=L275,J275&lt;設定!$D$8),J275,IF(AND(L275&lt;=J275,J275&lt;設定!$D$8),J275,L275))))),0),40)</f>
        <v>#DIV/0!</v>
      </c>
      <c r="O275" s="55">
        <f>IF(G275="標準",設定!$C$4,G275)</f>
        <v>5</v>
      </c>
      <c r="P275" s="45">
        <f t="shared" si="48"/>
        <v>0</v>
      </c>
      <c r="Q275" s="14">
        <f t="shared" si="49"/>
        <v>0</v>
      </c>
      <c r="R275" s="23">
        <f t="shared" si="57"/>
        <v>0</v>
      </c>
      <c r="S275" s="12">
        <f t="shared" si="50"/>
        <v>0</v>
      </c>
      <c r="T275" s="23">
        <f t="shared" si="51"/>
        <v>0</v>
      </c>
      <c r="U275" s="13">
        <f t="shared" si="52"/>
        <v>0</v>
      </c>
      <c r="V275" s="104" t="str">
        <f>INDEX(商品!Q:Q,MATCH(キーワード!D275,商品!D:D,0),1)</f>
        <v>-</v>
      </c>
      <c r="W275" s="15">
        <f t="shared" si="53"/>
        <v>0</v>
      </c>
      <c r="X275" s="22">
        <f>SUMIFS(当月ワード!$J$3:$J$1000,当月ワード!$D$3:$D$1000,キーワード!$D275,当月ワード!$E$3:$E$1000,キーワード!$F275)</f>
        <v>0</v>
      </c>
      <c r="Y275" s="23">
        <f>SUMIFS(前月ワード!$J$3:$J$1000,前月ワード!$D$3:$D$1000,キーワード!$D275,前月ワード!$E$3:$E$1000,キーワード!$F275)</f>
        <v>0</v>
      </c>
      <c r="Z275" s="23">
        <f>SUMIFS(前々月ワード!$J$3:$J$1000,前々月ワード!$D$3:$D$1000,キーワード!$D275,前々月ワード!$E$3:$E$1000,キーワード!$F275)</f>
        <v>0</v>
      </c>
      <c r="AA275" s="22">
        <f>SUMIFS(当月ワード!$W$3:$W$1000,当月ワード!$D$3:$D$1000,キーワード!$D275,当月ワード!$E$3:$E$1000,キーワード!$F275)</f>
        <v>0</v>
      </c>
      <c r="AB275" s="23">
        <f>SUMIFS(前月ワード!$W$3:$W$1000,前月ワード!$D$3:$D$1000,キーワード!$D275,前月ワード!$E$3:$E$1000,キーワード!$F275)</f>
        <v>0</v>
      </c>
      <c r="AC275" s="23">
        <f>SUMIFS(前々月ワード!$W$3:$W$1000,前々月ワード!$D$3:$D$1000,キーワード!$D275,前々月ワード!$E$3:$E$1000,キーワード!$F275)</f>
        <v>0</v>
      </c>
      <c r="AD275" s="23">
        <f t="shared" si="54"/>
        <v>0</v>
      </c>
      <c r="AE275" s="23">
        <f t="shared" si="54"/>
        <v>0</v>
      </c>
      <c r="AF275" s="23">
        <f t="shared" si="54"/>
        <v>0</v>
      </c>
      <c r="AG275" s="22">
        <f>SUMIFS(当月ワード!$X$3:$X$1000,当月ワード!$D$3:$D$1000,キーワード!$D275,当月ワード!$E$3:$E$1000,キーワード!$F275)</f>
        <v>0</v>
      </c>
      <c r="AH275" s="23">
        <f>SUMIFS(前月ワード!$X$3:$X$1000,前月ワード!$D$3:$D$1000,キーワード!$D275,前月ワード!$E$3:$E$1000,キーワード!$F275)</f>
        <v>0</v>
      </c>
      <c r="AI275" s="23">
        <f>SUMIFS(前々月ワード!$X$3:$X$1000,前々月ワード!$D$3:$D$1000,キーワード!$D275,前々月ワード!$E$3:$E$1000,キーワード!$F275)</f>
        <v>0</v>
      </c>
      <c r="AJ275" s="22">
        <f>SUMIFS(当月ワード!$I$3:$I$1000,当月ワード!$D$3:$D$1000,キーワード!$D275,当月ワード!$E$3:$E$1000,キーワード!$F275)</f>
        <v>0</v>
      </c>
      <c r="AK275" s="23">
        <f>SUMIFS(前月ワード!$I$3:$I$1000,前月ワード!$D$3:$D$1000,キーワード!$D275,前月ワード!$E$3:$E$1000,キーワード!$F275)</f>
        <v>0</v>
      </c>
      <c r="AL275" s="23">
        <f>SUMIFS(前々月ワード!$I$3:$I$1000,前々月ワード!$D$3:$D$1000,キーワード!$D275,前々月ワード!$E$3:$E$1000,キーワード!$F275)</f>
        <v>0</v>
      </c>
      <c r="AM275" s="13">
        <f t="shared" si="55"/>
        <v>0</v>
      </c>
      <c r="AN275" s="13">
        <f t="shared" si="55"/>
        <v>0</v>
      </c>
      <c r="AO275" s="13">
        <f t="shared" si="55"/>
        <v>0</v>
      </c>
      <c r="AP275" s="16">
        <f t="shared" si="56"/>
        <v>0</v>
      </c>
      <c r="AQ275" s="16">
        <f t="shared" si="56"/>
        <v>0</v>
      </c>
      <c r="AR275" s="17">
        <f t="shared" si="56"/>
        <v>0</v>
      </c>
    </row>
    <row r="276" spans="3:44" ht="36.65" customHeight="1">
      <c r="C276" s="20">
        <v>271</v>
      </c>
      <c r="D276" s="53">
        <f>現状ワード設定!B273</f>
        <v>0</v>
      </c>
      <c r="E276" s="26" t="str">
        <f>IFERROR(_xlfn.XLOOKUP($D276,現状商品設定!B:B,現状商品設定!C:C,"-"),"-")</f>
        <v>-</v>
      </c>
      <c r="F276" s="56">
        <f>現状ワード設定!G273</f>
        <v>0</v>
      </c>
      <c r="G276" s="60" t="s">
        <v>46</v>
      </c>
      <c r="H276" s="47" t="str">
        <f>IFERROR(_xlfn.XLOOKUP(D276,商品!$D:$D,商品!$H:$H),"")</f>
        <v/>
      </c>
      <c r="I276" s="50" t="str">
        <f>IFERROR(_xlfn.XLOOKUP(D276&amp;F276,現状ワード設定!J:J,現状ワード設定!H:H),"")</f>
        <v/>
      </c>
      <c r="J276" s="47" t="str">
        <f>IFERROR(_xlfn.XLOOKUP(D276&amp;F276,現状ワード設定!J:J,現状ワード設定!I:I),"")</f>
        <v/>
      </c>
      <c r="K276" s="47" t="e">
        <f>IF(AND(T276&gt;=設定!$C$12,W276&gt;=O276),I276*(1+設定!$F$12),IF(AND(T276&gt;=設定!$C$13,W276&lt;O276),I276*(1+設定!$F$13),IF(AND(T276&lt;設定!$C$14,U276&gt;=設定!$E$14),I276*(1+設定!$F$14),IF(AND(T276&lt;設定!$C$15,U276&lt;設定!$E$15),I276*(1+設定!$F$15),"除外"))))</f>
        <v>#VALUE!</v>
      </c>
      <c r="L276" s="58" t="e">
        <f ca="1">IF(消化率!$I$5&lt;1,K276*消化率!$I$5,IF(U276*V276/(K276*消化率!$I$5)&gt;O276,K276*消化率!$I$5,M276))</f>
        <v>#DIV/0!</v>
      </c>
      <c r="M276" s="58" t="e">
        <f t="shared" si="47"/>
        <v>#VALUE!</v>
      </c>
      <c r="N276" s="58" t="e">
        <f ca="1">IF(ROUNDUP(IF(IF(IF(AND(設定!$D$8&lt;=L276,設定!$D$8&lt;J276),設定!$D$8,IF(AND(J276&lt;=L276,J276&lt;設定!$D$8),J276,IF(AND(L276&lt;=J276,J276&lt;設定!$D$8),J276,L276)))=0,設定!$D$8,IF(AND(設定!$D$8&lt;=L276,設定!$D$8&lt;J276),設定!$D$8,IF(AND(J276&lt;=L276,J276&lt;設定!$D$8),J276,IF(AND(L276&lt;=J276,J276&lt;設定!$D$8),J276,L276))))&lt;=H276,H276+1,IF(IF(AND(設定!$D$8&lt;=L276,設定!$D$8&lt;J276),設定!$D$8,IF(AND(J276&lt;=L276,J276&lt;設定!$D$8),J276,IF(AND(L276&lt;=J276,J276&lt;設定!$D$8),J276,L276)))=0,設定!$D$8,IF(AND(設定!$D$8&lt;=L276,設定!$D$8&lt;J276),設定!$D$8,IF(AND(J276&lt;=L276,J276&lt;設定!$D$8),J276,IF(AND(L276&lt;=J276,J276&lt;設定!$D$8),J276,L276))))),0)&gt;40,ROUNDUP(IF(IF(IF(AND(設定!$D$8&lt;=L276,設定!$D$8&lt;J276),設定!$D$8,IF(AND(J276&lt;=L276,J276&lt;設定!$D$8),J276,IF(AND(L276&lt;=J276,J276&lt;設定!$D$8),J276,L276)))=0,設定!$D$8,IF(AND(設定!$D$8&lt;=L276,設定!$D$8&lt;J276),設定!$D$8,IF(AND(J276&lt;=L276,J276&lt;設定!$D$8),J276,IF(AND(L276&lt;=J276,J276&lt;設定!$D$8),J276,L276))))&lt;=H276,H276+1,IF(IF(AND(設定!$D$8&lt;=L276,設定!$D$8&lt;J276),設定!$D$8,IF(AND(J276&lt;=L276,J276&lt;設定!$D$8),J276,IF(AND(L276&lt;=J276,J276&lt;設定!$D$8),J276,L276)))=0,設定!$D$8,IF(AND(設定!$D$8&lt;=L276,設定!$D$8&lt;J276),設定!$D$8,IF(AND(J276&lt;=L276,J276&lt;設定!$D$8),J276,IF(AND(L276&lt;=J276,J276&lt;設定!$D$8),J276,L276))))),0),40)</f>
        <v>#DIV/0!</v>
      </c>
      <c r="O276" s="55">
        <f>IF(G276="標準",設定!$C$4,G276)</f>
        <v>5</v>
      </c>
      <c r="P276" s="45">
        <f t="shared" si="48"/>
        <v>0</v>
      </c>
      <c r="Q276" s="14">
        <f t="shared" si="49"/>
        <v>0</v>
      </c>
      <c r="R276" s="23">
        <f t="shared" si="57"/>
        <v>0</v>
      </c>
      <c r="S276" s="12">
        <f t="shared" si="50"/>
        <v>0</v>
      </c>
      <c r="T276" s="23">
        <f t="shared" si="51"/>
        <v>0</v>
      </c>
      <c r="U276" s="13">
        <f t="shared" si="52"/>
        <v>0</v>
      </c>
      <c r="V276" s="104" t="str">
        <f>INDEX(商品!Q:Q,MATCH(キーワード!D276,商品!D:D,0),1)</f>
        <v>-</v>
      </c>
      <c r="W276" s="15">
        <f t="shared" si="53"/>
        <v>0</v>
      </c>
      <c r="X276" s="22">
        <f>SUMIFS(当月ワード!$J$3:$J$1000,当月ワード!$D$3:$D$1000,キーワード!$D276,当月ワード!$E$3:$E$1000,キーワード!$F276)</f>
        <v>0</v>
      </c>
      <c r="Y276" s="23">
        <f>SUMIFS(前月ワード!$J$3:$J$1000,前月ワード!$D$3:$D$1000,キーワード!$D276,前月ワード!$E$3:$E$1000,キーワード!$F276)</f>
        <v>0</v>
      </c>
      <c r="Z276" s="23">
        <f>SUMIFS(前々月ワード!$J$3:$J$1000,前々月ワード!$D$3:$D$1000,キーワード!$D276,前々月ワード!$E$3:$E$1000,キーワード!$F276)</f>
        <v>0</v>
      </c>
      <c r="AA276" s="22">
        <f>SUMIFS(当月ワード!$W$3:$W$1000,当月ワード!$D$3:$D$1000,キーワード!$D276,当月ワード!$E$3:$E$1000,キーワード!$F276)</f>
        <v>0</v>
      </c>
      <c r="AB276" s="23">
        <f>SUMIFS(前月ワード!$W$3:$W$1000,前月ワード!$D$3:$D$1000,キーワード!$D276,前月ワード!$E$3:$E$1000,キーワード!$F276)</f>
        <v>0</v>
      </c>
      <c r="AC276" s="23">
        <f>SUMIFS(前々月ワード!$W$3:$W$1000,前々月ワード!$D$3:$D$1000,キーワード!$D276,前々月ワード!$E$3:$E$1000,キーワード!$F276)</f>
        <v>0</v>
      </c>
      <c r="AD276" s="23">
        <f t="shared" si="54"/>
        <v>0</v>
      </c>
      <c r="AE276" s="23">
        <f t="shared" si="54"/>
        <v>0</v>
      </c>
      <c r="AF276" s="23">
        <f t="shared" si="54"/>
        <v>0</v>
      </c>
      <c r="AG276" s="22">
        <f>SUMIFS(当月ワード!$X$3:$X$1000,当月ワード!$D$3:$D$1000,キーワード!$D276,当月ワード!$E$3:$E$1000,キーワード!$F276)</f>
        <v>0</v>
      </c>
      <c r="AH276" s="23">
        <f>SUMIFS(前月ワード!$X$3:$X$1000,前月ワード!$D$3:$D$1000,キーワード!$D276,前月ワード!$E$3:$E$1000,キーワード!$F276)</f>
        <v>0</v>
      </c>
      <c r="AI276" s="23">
        <f>SUMIFS(前々月ワード!$X$3:$X$1000,前々月ワード!$D$3:$D$1000,キーワード!$D276,前々月ワード!$E$3:$E$1000,キーワード!$F276)</f>
        <v>0</v>
      </c>
      <c r="AJ276" s="22">
        <f>SUMIFS(当月ワード!$I$3:$I$1000,当月ワード!$D$3:$D$1000,キーワード!$D276,当月ワード!$E$3:$E$1000,キーワード!$F276)</f>
        <v>0</v>
      </c>
      <c r="AK276" s="23">
        <f>SUMIFS(前月ワード!$I$3:$I$1000,前月ワード!$D$3:$D$1000,キーワード!$D276,前月ワード!$E$3:$E$1000,キーワード!$F276)</f>
        <v>0</v>
      </c>
      <c r="AL276" s="23">
        <f>SUMIFS(前々月ワード!$I$3:$I$1000,前々月ワード!$D$3:$D$1000,キーワード!$D276,前々月ワード!$E$3:$E$1000,キーワード!$F276)</f>
        <v>0</v>
      </c>
      <c r="AM276" s="13">
        <f t="shared" si="55"/>
        <v>0</v>
      </c>
      <c r="AN276" s="13">
        <f t="shared" si="55"/>
        <v>0</v>
      </c>
      <c r="AO276" s="13">
        <f t="shared" si="55"/>
        <v>0</v>
      </c>
      <c r="AP276" s="16">
        <f t="shared" si="56"/>
        <v>0</v>
      </c>
      <c r="AQ276" s="16">
        <f t="shared" si="56"/>
        <v>0</v>
      </c>
      <c r="AR276" s="17">
        <f t="shared" si="56"/>
        <v>0</v>
      </c>
    </row>
    <row r="277" spans="3:44" ht="36.65" customHeight="1">
      <c r="C277" s="20">
        <v>272</v>
      </c>
      <c r="D277" s="53">
        <f>現状ワード設定!B274</f>
        <v>0</v>
      </c>
      <c r="E277" s="26" t="str">
        <f>IFERROR(_xlfn.XLOOKUP($D277,現状商品設定!B:B,現状商品設定!C:C,"-"),"-")</f>
        <v>-</v>
      </c>
      <c r="F277" s="56">
        <f>現状ワード設定!G274</f>
        <v>0</v>
      </c>
      <c r="G277" s="60" t="s">
        <v>46</v>
      </c>
      <c r="H277" s="47" t="str">
        <f>IFERROR(_xlfn.XLOOKUP(D277,商品!$D:$D,商品!$H:$H),"")</f>
        <v/>
      </c>
      <c r="I277" s="50" t="str">
        <f>IFERROR(_xlfn.XLOOKUP(D277&amp;F277,現状ワード設定!J:J,現状ワード設定!H:H),"")</f>
        <v/>
      </c>
      <c r="J277" s="47" t="str">
        <f>IFERROR(_xlfn.XLOOKUP(D277&amp;F277,現状ワード設定!J:J,現状ワード設定!I:I),"")</f>
        <v/>
      </c>
      <c r="K277" s="47" t="e">
        <f>IF(AND(T277&gt;=設定!$C$12,W277&gt;=O277),I277*(1+設定!$F$12),IF(AND(T277&gt;=設定!$C$13,W277&lt;O277),I277*(1+設定!$F$13),IF(AND(T277&lt;設定!$C$14,U277&gt;=設定!$E$14),I277*(1+設定!$F$14),IF(AND(T277&lt;設定!$C$15,U277&lt;設定!$E$15),I277*(1+設定!$F$15),"除外"))))</f>
        <v>#VALUE!</v>
      </c>
      <c r="L277" s="58" t="e">
        <f ca="1">IF(消化率!$I$5&lt;1,K277*消化率!$I$5,IF(U277*V277/(K277*消化率!$I$5)&gt;O277,K277*消化率!$I$5,M277))</f>
        <v>#DIV/0!</v>
      </c>
      <c r="M277" s="58" t="e">
        <f t="shared" si="47"/>
        <v>#VALUE!</v>
      </c>
      <c r="N277" s="58" t="e">
        <f ca="1">IF(ROUNDUP(IF(IF(IF(AND(設定!$D$8&lt;=L277,設定!$D$8&lt;J277),設定!$D$8,IF(AND(J277&lt;=L277,J277&lt;設定!$D$8),J277,IF(AND(L277&lt;=J277,J277&lt;設定!$D$8),J277,L277)))=0,設定!$D$8,IF(AND(設定!$D$8&lt;=L277,設定!$D$8&lt;J277),設定!$D$8,IF(AND(J277&lt;=L277,J277&lt;設定!$D$8),J277,IF(AND(L277&lt;=J277,J277&lt;設定!$D$8),J277,L277))))&lt;=H277,H277+1,IF(IF(AND(設定!$D$8&lt;=L277,設定!$D$8&lt;J277),設定!$D$8,IF(AND(J277&lt;=L277,J277&lt;設定!$D$8),J277,IF(AND(L277&lt;=J277,J277&lt;設定!$D$8),J277,L277)))=0,設定!$D$8,IF(AND(設定!$D$8&lt;=L277,設定!$D$8&lt;J277),設定!$D$8,IF(AND(J277&lt;=L277,J277&lt;設定!$D$8),J277,IF(AND(L277&lt;=J277,J277&lt;設定!$D$8),J277,L277))))),0)&gt;40,ROUNDUP(IF(IF(IF(AND(設定!$D$8&lt;=L277,設定!$D$8&lt;J277),設定!$D$8,IF(AND(J277&lt;=L277,J277&lt;設定!$D$8),J277,IF(AND(L277&lt;=J277,J277&lt;設定!$D$8),J277,L277)))=0,設定!$D$8,IF(AND(設定!$D$8&lt;=L277,設定!$D$8&lt;J277),設定!$D$8,IF(AND(J277&lt;=L277,J277&lt;設定!$D$8),J277,IF(AND(L277&lt;=J277,J277&lt;設定!$D$8),J277,L277))))&lt;=H277,H277+1,IF(IF(AND(設定!$D$8&lt;=L277,設定!$D$8&lt;J277),設定!$D$8,IF(AND(J277&lt;=L277,J277&lt;設定!$D$8),J277,IF(AND(L277&lt;=J277,J277&lt;設定!$D$8),J277,L277)))=0,設定!$D$8,IF(AND(設定!$D$8&lt;=L277,設定!$D$8&lt;J277),設定!$D$8,IF(AND(J277&lt;=L277,J277&lt;設定!$D$8),J277,IF(AND(L277&lt;=J277,J277&lt;設定!$D$8),J277,L277))))),0),40)</f>
        <v>#DIV/0!</v>
      </c>
      <c r="O277" s="55">
        <f>IF(G277="標準",設定!$C$4,G277)</f>
        <v>5</v>
      </c>
      <c r="P277" s="45">
        <f t="shared" si="48"/>
        <v>0</v>
      </c>
      <c r="Q277" s="14">
        <f t="shared" si="49"/>
        <v>0</v>
      </c>
      <c r="R277" s="23">
        <f t="shared" si="57"/>
        <v>0</v>
      </c>
      <c r="S277" s="12">
        <f t="shared" si="50"/>
        <v>0</v>
      </c>
      <c r="T277" s="23">
        <f t="shared" si="51"/>
        <v>0</v>
      </c>
      <c r="U277" s="13">
        <f t="shared" si="52"/>
        <v>0</v>
      </c>
      <c r="V277" s="104" t="str">
        <f>INDEX(商品!Q:Q,MATCH(キーワード!D277,商品!D:D,0),1)</f>
        <v>-</v>
      </c>
      <c r="W277" s="15">
        <f t="shared" si="53"/>
        <v>0</v>
      </c>
      <c r="X277" s="22">
        <f>SUMIFS(当月ワード!$J$3:$J$1000,当月ワード!$D$3:$D$1000,キーワード!$D277,当月ワード!$E$3:$E$1000,キーワード!$F277)</f>
        <v>0</v>
      </c>
      <c r="Y277" s="23">
        <f>SUMIFS(前月ワード!$J$3:$J$1000,前月ワード!$D$3:$D$1000,キーワード!$D277,前月ワード!$E$3:$E$1000,キーワード!$F277)</f>
        <v>0</v>
      </c>
      <c r="Z277" s="23">
        <f>SUMIFS(前々月ワード!$J$3:$J$1000,前々月ワード!$D$3:$D$1000,キーワード!$D277,前々月ワード!$E$3:$E$1000,キーワード!$F277)</f>
        <v>0</v>
      </c>
      <c r="AA277" s="22">
        <f>SUMIFS(当月ワード!$W$3:$W$1000,当月ワード!$D$3:$D$1000,キーワード!$D277,当月ワード!$E$3:$E$1000,キーワード!$F277)</f>
        <v>0</v>
      </c>
      <c r="AB277" s="23">
        <f>SUMIFS(前月ワード!$W$3:$W$1000,前月ワード!$D$3:$D$1000,キーワード!$D277,前月ワード!$E$3:$E$1000,キーワード!$F277)</f>
        <v>0</v>
      </c>
      <c r="AC277" s="23">
        <f>SUMIFS(前々月ワード!$W$3:$W$1000,前々月ワード!$D$3:$D$1000,キーワード!$D277,前々月ワード!$E$3:$E$1000,キーワード!$F277)</f>
        <v>0</v>
      </c>
      <c r="AD277" s="23">
        <f t="shared" si="54"/>
        <v>0</v>
      </c>
      <c r="AE277" s="23">
        <f t="shared" si="54"/>
        <v>0</v>
      </c>
      <c r="AF277" s="23">
        <f t="shared" si="54"/>
        <v>0</v>
      </c>
      <c r="AG277" s="22">
        <f>SUMIFS(当月ワード!$X$3:$X$1000,当月ワード!$D$3:$D$1000,キーワード!$D277,当月ワード!$E$3:$E$1000,キーワード!$F277)</f>
        <v>0</v>
      </c>
      <c r="AH277" s="23">
        <f>SUMIFS(前月ワード!$X$3:$X$1000,前月ワード!$D$3:$D$1000,キーワード!$D277,前月ワード!$E$3:$E$1000,キーワード!$F277)</f>
        <v>0</v>
      </c>
      <c r="AI277" s="23">
        <f>SUMIFS(前々月ワード!$X$3:$X$1000,前々月ワード!$D$3:$D$1000,キーワード!$D277,前々月ワード!$E$3:$E$1000,キーワード!$F277)</f>
        <v>0</v>
      </c>
      <c r="AJ277" s="22">
        <f>SUMIFS(当月ワード!$I$3:$I$1000,当月ワード!$D$3:$D$1000,キーワード!$D277,当月ワード!$E$3:$E$1000,キーワード!$F277)</f>
        <v>0</v>
      </c>
      <c r="AK277" s="23">
        <f>SUMIFS(前月ワード!$I$3:$I$1000,前月ワード!$D$3:$D$1000,キーワード!$D277,前月ワード!$E$3:$E$1000,キーワード!$F277)</f>
        <v>0</v>
      </c>
      <c r="AL277" s="23">
        <f>SUMIFS(前々月ワード!$I$3:$I$1000,前々月ワード!$D$3:$D$1000,キーワード!$D277,前々月ワード!$E$3:$E$1000,キーワード!$F277)</f>
        <v>0</v>
      </c>
      <c r="AM277" s="13">
        <f t="shared" si="55"/>
        <v>0</v>
      </c>
      <c r="AN277" s="13">
        <f t="shared" si="55"/>
        <v>0</v>
      </c>
      <c r="AO277" s="13">
        <f t="shared" si="55"/>
        <v>0</v>
      </c>
      <c r="AP277" s="16">
        <f t="shared" si="56"/>
        <v>0</v>
      </c>
      <c r="AQ277" s="16">
        <f t="shared" si="56"/>
        <v>0</v>
      </c>
      <c r="AR277" s="17">
        <f t="shared" si="56"/>
        <v>0</v>
      </c>
    </row>
    <row r="278" spans="3:44" ht="36.65" customHeight="1">
      <c r="C278" s="20">
        <v>273</v>
      </c>
      <c r="D278" s="53">
        <f>現状ワード設定!B275</f>
        <v>0</v>
      </c>
      <c r="E278" s="26" t="str">
        <f>IFERROR(_xlfn.XLOOKUP($D278,現状商品設定!B:B,現状商品設定!C:C,"-"),"-")</f>
        <v>-</v>
      </c>
      <c r="F278" s="56">
        <f>現状ワード設定!G275</f>
        <v>0</v>
      </c>
      <c r="G278" s="60" t="s">
        <v>46</v>
      </c>
      <c r="H278" s="47" t="str">
        <f>IFERROR(_xlfn.XLOOKUP(D278,商品!$D:$D,商品!$H:$H),"")</f>
        <v/>
      </c>
      <c r="I278" s="50" t="str">
        <f>IFERROR(_xlfn.XLOOKUP(D278&amp;F278,現状ワード設定!J:J,現状ワード設定!H:H),"")</f>
        <v/>
      </c>
      <c r="J278" s="47" t="str">
        <f>IFERROR(_xlfn.XLOOKUP(D278&amp;F278,現状ワード設定!J:J,現状ワード設定!I:I),"")</f>
        <v/>
      </c>
      <c r="K278" s="47" t="e">
        <f>IF(AND(T278&gt;=設定!$C$12,W278&gt;=O278),I278*(1+設定!$F$12),IF(AND(T278&gt;=設定!$C$13,W278&lt;O278),I278*(1+設定!$F$13),IF(AND(T278&lt;設定!$C$14,U278&gt;=設定!$E$14),I278*(1+設定!$F$14),IF(AND(T278&lt;設定!$C$15,U278&lt;設定!$E$15),I278*(1+設定!$F$15),"除外"))))</f>
        <v>#VALUE!</v>
      </c>
      <c r="L278" s="58" t="e">
        <f ca="1">IF(消化率!$I$5&lt;1,K278*消化率!$I$5,IF(U278*V278/(K278*消化率!$I$5)&gt;O278,K278*消化率!$I$5,M278))</f>
        <v>#DIV/0!</v>
      </c>
      <c r="M278" s="58" t="e">
        <f t="shared" si="47"/>
        <v>#VALUE!</v>
      </c>
      <c r="N278" s="58" t="e">
        <f ca="1">IF(ROUNDUP(IF(IF(IF(AND(設定!$D$8&lt;=L278,設定!$D$8&lt;J278),設定!$D$8,IF(AND(J278&lt;=L278,J278&lt;設定!$D$8),J278,IF(AND(L278&lt;=J278,J278&lt;設定!$D$8),J278,L278)))=0,設定!$D$8,IF(AND(設定!$D$8&lt;=L278,設定!$D$8&lt;J278),設定!$D$8,IF(AND(J278&lt;=L278,J278&lt;設定!$D$8),J278,IF(AND(L278&lt;=J278,J278&lt;設定!$D$8),J278,L278))))&lt;=H278,H278+1,IF(IF(AND(設定!$D$8&lt;=L278,設定!$D$8&lt;J278),設定!$D$8,IF(AND(J278&lt;=L278,J278&lt;設定!$D$8),J278,IF(AND(L278&lt;=J278,J278&lt;設定!$D$8),J278,L278)))=0,設定!$D$8,IF(AND(設定!$D$8&lt;=L278,設定!$D$8&lt;J278),設定!$D$8,IF(AND(J278&lt;=L278,J278&lt;設定!$D$8),J278,IF(AND(L278&lt;=J278,J278&lt;設定!$D$8),J278,L278))))),0)&gt;40,ROUNDUP(IF(IF(IF(AND(設定!$D$8&lt;=L278,設定!$D$8&lt;J278),設定!$D$8,IF(AND(J278&lt;=L278,J278&lt;設定!$D$8),J278,IF(AND(L278&lt;=J278,J278&lt;設定!$D$8),J278,L278)))=0,設定!$D$8,IF(AND(設定!$D$8&lt;=L278,設定!$D$8&lt;J278),設定!$D$8,IF(AND(J278&lt;=L278,J278&lt;設定!$D$8),J278,IF(AND(L278&lt;=J278,J278&lt;設定!$D$8),J278,L278))))&lt;=H278,H278+1,IF(IF(AND(設定!$D$8&lt;=L278,設定!$D$8&lt;J278),設定!$D$8,IF(AND(J278&lt;=L278,J278&lt;設定!$D$8),J278,IF(AND(L278&lt;=J278,J278&lt;設定!$D$8),J278,L278)))=0,設定!$D$8,IF(AND(設定!$D$8&lt;=L278,設定!$D$8&lt;J278),設定!$D$8,IF(AND(J278&lt;=L278,J278&lt;設定!$D$8),J278,IF(AND(L278&lt;=J278,J278&lt;設定!$D$8),J278,L278))))),0),40)</f>
        <v>#DIV/0!</v>
      </c>
      <c r="O278" s="55">
        <f>IF(G278="標準",設定!$C$4,G278)</f>
        <v>5</v>
      </c>
      <c r="P278" s="45">
        <f t="shared" si="48"/>
        <v>0</v>
      </c>
      <c r="Q278" s="14">
        <f t="shared" si="49"/>
        <v>0</v>
      </c>
      <c r="R278" s="23">
        <f t="shared" si="57"/>
        <v>0</v>
      </c>
      <c r="S278" s="12">
        <f t="shared" si="50"/>
        <v>0</v>
      </c>
      <c r="T278" s="23">
        <f t="shared" si="51"/>
        <v>0</v>
      </c>
      <c r="U278" s="13">
        <f t="shared" si="52"/>
        <v>0</v>
      </c>
      <c r="V278" s="104" t="str">
        <f>INDEX(商品!Q:Q,MATCH(キーワード!D278,商品!D:D,0),1)</f>
        <v>-</v>
      </c>
      <c r="W278" s="15">
        <f t="shared" si="53"/>
        <v>0</v>
      </c>
      <c r="X278" s="22">
        <f>SUMIFS(当月ワード!$J$3:$J$1000,当月ワード!$D$3:$D$1000,キーワード!$D278,当月ワード!$E$3:$E$1000,キーワード!$F278)</f>
        <v>0</v>
      </c>
      <c r="Y278" s="23">
        <f>SUMIFS(前月ワード!$J$3:$J$1000,前月ワード!$D$3:$D$1000,キーワード!$D278,前月ワード!$E$3:$E$1000,キーワード!$F278)</f>
        <v>0</v>
      </c>
      <c r="Z278" s="23">
        <f>SUMIFS(前々月ワード!$J$3:$J$1000,前々月ワード!$D$3:$D$1000,キーワード!$D278,前々月ワード!$E$3:$E$1000,キーワード!$F278)</f>
        <v>0</v>
      </c>
      <c r="AA278" s="22">
        <f>SUMIFS(当月ワード!$W$3:$W$1000,当月ワード!$D$3:$D$1000,キーワード!$D278,当月ワード!$E$3:$E$1000,キーワード!$F278)</f>
        <v>0</v>
      </c>
      <c r="AB278" s="23">
        <f>SUMIFS(前月ワード!$W$3:$W$1000,前月ワード!$D$3:$D$1000,キーワード!$D278,前月ワード!$E$3:$E$1000,キーワード!$F278)</f>
        <v>0</v>
      </c>
      <c r="AC278" s="23">
        <f>SUMIFS(前々月ワード!$W$3:$W$1000,前々月ワード!$D$3:$D$1000,キーワード!$D278,前々月ワード!$E$3:$E$1000,キーワード!$F278)</f>
        <v>0</v>
      </c>
      <c r="AD278" s="23">
        <f t="shared" si="54"/>
        <v>0</v>
      </c>
      <c r="AE278" s="23">
        <f t="shared" si="54"/>
        <v>0</v>
      </c>
      <c r="AF278" s="23">
        <f t="shared" si="54"/>
        <v>0</v>
      </c>
      <c r="AG278" s="22">
        <f>SUMIFS(当月ワード!$X$3:$X$1000,当月ワード!$D$3:$D$1000,キーワード!$D278,当月ワード!$E$3:$E$1000,キーワード!$F278)</f>
        <v>0</v>
      </c>
      <c r="AH278" s="23">
        <f>SUMIFS(前月ワード!$X$3:$X$1000,前月ワード!$D$3:$D$1000,キーワード!$D278,前月ワード!$E$3:$E$1000,キーワード!$F278)</f>
        <v>0</v>
      </c>
      <c r="AI278" s="23">
        <f>SUMIFS(前々月ワード!$X$3:$X$1000,前々月ワード!$D$3:$D$1000,キーワード!$D278,前々月ワード!$E$3:$E$1000,キーワード!$F278)</f>
        <v>0</v>
      </c>
      <c r="AJ278" s="22">
        <f>SUMIFS(当月ワード!$I$3:$I$1000,当月ワード!$D$3:$D$1000,キーワード!$D278,当月ワード!$E$3:$E$1000,キーワード!$F278)</f>
        <v>0</v>
      </c>
      <c r="AK278" s="23">
        <f>SUMIFS(前月ワード!$I$3:$I$1000,前月ワード!$D$3:$D$1000,キーワード!$D278,前月ワード!$E$3:$E$1000,キーワード!$F278)</f>
        <v>0</v>
      </c>
      <c r="AL278" s="23">
        <f>SUMIFS(前々月ワード!$I$3:$I$1000,前々月ワード!$D$3:$D$1000,キーワード!$D278,前々月ワード!$E$3:$E$1000,キーワード!$F278)</f>
        <v>0</v>
      </c>
      <c r="AM278" s="13">
        <f t="shared" si="55"/>
        <v>0</v>
      </c>
      <c r="AN278" s="13">
        <f t="shared" si="55"/>
        <v>0</v>
      </c>
      <c r="AO278" s="13">
        <f t="shared" si="55"/>
        <v>0</v>
      </c>
      <c r="AP278" s="16">
        <f t="shared" si="56"/>
        <v>0</v>
      </c>
      <c r="AQ278" s="16">
        <f t="shared" si="56"/>
        <v>0</v>
      </c>
      <c r="AR278" s="17">
        <f t="shared" si="56"/>
        <v>0</v>
      </c>
    </row>
    <row r="279" spans="3:44" ht="36.65" customHeight="1">
      <c r="C279" s="20">
        <v>274</v>
      </c>
      <c r="D279" s="53">
        <f>現状ワード設定!B276</f>
        <v>0</v>
      </c>
      <c r="E279" s="26" t="str">
        <f>IFERROR(_xlfn.XLOOKUP($D279,現状商品設定!B:B,現状商品設定!C:C,"-"),"-")</f>
        <v>-</v>
      </c>
      <c r="F279" s="56">
        <f>現状ワード設定!G276</f>
        <v>0</v>
      </c>
      <c r="G279" s="60" t="s">
        <v>46</v>
      </c>
      <c r="H279" s="47" t="str">
        <f>IFERROR(_xlfn.XLOOKUP(D279,商品!$D:$D,商品!$H:$H),"")</f>
        <v/>
      </c>
      <c r="I279" s="50" t="str">
        <f>IFERROR(_xlfn.XLOOKUP(D279&amp;F279,現状ワード設定!J:J,現状ワード設定!H:H),"")</f>
        <v/>
      </c>
      <c r="J279" s="47" t="str">
        <f>IFERROR(_xlfn.XLOOKUP(D279&amp;F279,現状ワード設定!J:J,現状ワード設定!I:I),"")</f>
        <v/>
      </c>
      <c r="K279" s="47" t="e">
        <f>IF(AND(T279&gt;=設定!$C$12,W279&gt;=O279),I279*(1+設定!$F$12),IF(AND(T279&gt;=設定!$C$13,W279&lt;O279),I279*(1+設定!$F$13),IF(AND(T279&lt;設定!$C$14,U279&gt;=設定!$E$14),I279*(1+設定!$F$14),IF(AND(T279&lt;設定!$C$15,U279&lt;設定!$E$15),I279*(1+設定!$F$15),"除外"))))</f>
        <v>#VALUE!</v>
      </c>
      <c r="L279" s="58" t="e">
        <f ca="1">IF(消化率!$I$5&lt;1,K279*消化率!$I$5,IF(U279*V279/(K279*消化率!$I$5)&gt;O279,K279*消化率!$I$5,M279))</f>
        <v>#DIV/0!</v>
      </c>
      <c r="M279" s="58" t="e">
        <f t="shared" si="47"/>
        <v>#VALUE!</v>
      </c>
      <c r="N279" s="58" t="e">
        <f ca="1">IF(ROUNDUP(IF(IF(IF(AND(設定!$D$8&lt;=L279,設定!$D$8&lt;J279),設定!$D$8,IF(AND(J279&lt;=L279,J279&lt;設定!$D$8),J279,IF(AND(L279&lt;=J279,J279&lt;設定!$D$8),J279,L279)))=0,設定!$D$8,IF(AND(設定!$D$8&lt;=L279,設定!$D$8&lt;J279),設定!$D$8,IF(AND(J279&lt;=L279,J279&lt;設定!$D$8),J279,IF(AND(L279&lt;=J279,J279&lt;設定!$D$8),J279,L279))))&lt;=H279,H279+1,IF(IF(AND(設定!$D$8&lt;=L279,設定!$D$8&lt;J279),設定!$D$8,IF(AND(J279&lt;=L279,J279&lt;設定!$D$8),J279,IF(AND(L279&lt;=J279,J279&lt;設定!$D$8),J279,L279)))=0,設定!$D$8,IF(AND(設定!$D$8&lt;=L279,設定!$D$8&lt;J279),設定!$D$8,IF(AND(J279&lt;=L279,J279&lt;設定!$D$8),J279,IF(AND(L279&lt;=J279,J279&lt;設定!$D$8),J279,L279))))),0)&gt;40,ROUNDUP(IF(IF(IF(AND(設定!$D$8&lt;=L279,設定!$D$8&lt;J279),設定!$D$8,IF(AND(J279&lt;=L279,J279&lt;設定!$D$8),J279,IF(AND(L279&lt;=J279,J279&lt;設定!$D$8),J279,L279)))=0,設定!$D$8,IF(AND(設定!$D$8&lt;=L279,設定!$D$8&lt;J279),設定!$D$8,IF(AND(J279&lt;=L279,J279&lt;設定!$D$8),J279,IF(AND(L279&lt;=J279,J279&lt;設定!$D$8),J279,L279))))&lt;=H279,H279+1,IF(IF(AND(設定!$D$8&lt;=L279,設定!$D$8&lt;J279),設定!$D$8,IF(AND(J279&lt;=L279,J279&lt;設定!$D$8),J279,IF(AND(L279&lt;=J279,J279&lt;設定!$D$8),J279,L279)))=0,設定!$D$8,IF(AND(設定!$D$8&lt;=L279,設定!$D$8&lt;J279),設定!$D$8,IF(AND(J279&lt;=L279,J279&lt;設定!$D$8),J279,IF(AND(L279&lt;=J279,J279&lt;設定!$D$8),J279,L279))))),0),40)</f>
        <v>#DIV/0!</v>
      </c>
      <c r="O279" s="55">
        <f>IF(G279="標準",設定!$C$4,G279)</f>
        <v>5</v>
      </c>
      <c r="P279" s="45">
        <f t="shared" si="48"/>
        <v>0</v>
      </c>
      <c r="Q279" s="14">
        <f t="shared" si="49"/>
        <v>0</v>
      </c>
      <c r="R279" s="23">
        <f t="shared" si="57"/>
        <v>0</v>
      </c>
      <c r="S279" s="12">
        <f t="shared" si="50"/>
        <v>0</v>
      </c>
      <c r="T279" s="23">
        <f t="shared" si="51"/>
        <v>0</v>
      </c>
      <c r="U279" s="13">
        <f t="shared" si="52"/>
        <v>0</v>
      </c>
      <c r="V279" s="104" t="str">
        <f>INDEX(商品!Q:Q,MATCH(キーワード!D279,商品!D:D,0),1)</f>
        <v>-</v>
      </c>
      <c r="W279" s="15">
        <f t="shared" si="53"/>
        <v>0</v>
      </c>
      <c r="X279" s="22">
        <f>SUMIFS(当月ワード!$J$3:$J$1000,当月ワード!$D$3:$D$1000,キーワード!$D279,当月ワード!$E$3:$E$1000,キーワード!$F279)</f>
        <v>0</v>
      </c>
      <c r="Y279" s="23">
        <f>SUMIFS(前月ワード!$J$3:$J$1000,前月ワード!$D$3:$D$1000,キーワード!$D279,前月ワード!$E$3:$E$1000,キーワード!$F279)</f>
        <v>0</v>
      </c>
      <c r="Z279" s="23">
        <f>SUMIFS(前々月ワード!$J$3:$J$1000,前々月ワード!$D$3:$D$1000,キーワード!$D279,前々月ワード!$E$3:$E$1000,キーワード!$F279)</f>
        <v>0</v>
      </c>
      <c r="AA279" s="22">
        <f>SUMIFS(当月ワード!$W$3:$W$1000,当月ワード!$D$3:$D$1000,キーワード!$D279,当月ワード!$E$3:$E$1000,キーワード!$F279)</f>
        <v>0</v>
      </c>
      <c r="AB279" s="23">
        <f>SUMIFS(前月ワード!$W$3:$W$1000,前月ワード!$D$3:$D$1000,キーワード!$D279,前月ワード!$E$3:$E$1000,キーワード!$F279)</f>
        <v>0</v>
      </c>
      <c r="AC279" s="23">
        <f>SUMIFS(前々月ワード!$W$3:$W$1000,前々月ワード!$D$3:$D$1000,キーワード!$D279,前々月ワード!$E$3:$E$1000,キーワード!$F279)</f>
        <v>0</v>
      </c>
      <c r="AD279" s="23">
        <f t="shared" si="54"/>
        <v>0</v>
      </c>
      <c r="AE279" s="23">
        <f t="shared" si="54"/>
        <v>0</v>
      </c>
      <c r="AF279" s="23">
        <f t="shared" si="54"/>
        <v>0</v>
      </c>
      <c r="AG279" s="22">
        <f>SUMIFS(当月ワード!$X$3:$X$1000,当月ワード!$D$3:$D$1000,キーワード!$D279,当月ワード!$E$3:$E$1000,キーワード!$F279)</f>
        <v>0</v>
      </c>
      <c r="AH279" s="23">
        <f>SUMIFS(前月ワード!$X$3:$X$1000,前月ワード!$D$3:$D$1000,キーワード!$D279,前月ワード!$E$3:$E$1000,キーワード!$F279)</f>
        <v>0</v>
      </c>
      <c r="AI279" s="23">
        <f>SUMIFS(前々月ワード!$X$3:$X$1000,前々月ワード!$D$3:$D$1000,キーワード!$D279,前々月ワード!$E$3:$E$1000,キーワード!$F279)</f>
        <v>0</v>
      </c>
      <c r="AJ279" s="22">
        <f>SUMIFS(当月ワード!$I$3:$I$1000,当月ワード!$D$3:$D$1000,キーワード!$D279,当月ワード!$E$3:$E$1000,キーワード!$F279)</f>
        <v>0</v>
      </c>
      <c r="AK279" s="23">
        <f>SUMIFS(前月ワード!$I$3:$I$1000,前月ワード!$D$3:$D$1000,キーワード!$D279,前月ワード!$E$3:$E$1000,キーワード!$F279)</f>
        <v>0</v>
      </c>
      <c r="AL279" s="23">
        <f>SUMIFS(前々月ワード!$I$3:$I$1000,前々月ワード!$D$3:$D$1000,キーワード!$D279,前々月ワード!$E$3:$E$1000,キーワード!$F279)</f>
        <v>0</v>
      </c>
      <c r="AM279" s="13">
        <f t="shared" si="55"/>
        <v>0</v>
      </c>
      <c r="AN279" s="13">
        <f t="shared" si="55"/>
        <v>0</v>
      </c>
      <c r="AO279" s="13">
        <f t="shared" si="55"/>
        <v>0</v>
      </c>
      <c r="AP279" s="16">
        <f t="shared" si="56"/>
        <v>0</v>
      </c>
      <c r="AQ279" s="16">
        <f t="shared" si="56"/>
        <v>0</v>
      </c>
      <c r="AR279" s="17">
        <f t="shared" si="56"/>
        <v>0</v>
      </c>
    </row>
    <row r="280" spans="3:44" ht="36.65" customHeight="1">
      <c r="C280" s="20">
        <v>275</v>
      </c>
      <c r="D280" s="53">
        <f>現状ワード設定!B277</f>
        <v>0</v>
      </c>
      <c r="E280" s="26" t="str">
        <f>IFERROR(_xlfn.XLOOKUP($D280,現状商品設定!B:B,現状商品設定!C:C,"-"),"-")</f>
        <v>-</v>
      </c>
      <c r="F280" s="56">
        <f>現状ワード設定!G277</f>
        <v>0</v>
      </c>
      <c r="G280" s="60" t="s">
        <v>46</v>
      </c>
      <c r="H280" s="47" t="str">
        <f>IFERROR(_xlfn.XLOOKUP(D280,商品!$D:$D,商品!$H:$H),"")</f>
        <v/>
      </c>
      <c r="I280" s="50" t="str">
        <f>IFERROR(_xlfn.XLOOKUP(D280&amp;F280,現状ワード設定!J:J,現状ワード設定!H:H),"")</f>
        <v/>
      </c>
      <c r="J280" s="47" t="str">
        <f>IFERROR(_xlfn.XLOOKUP(D280&amp;F280,現状ワード設定!J:J,現状ワード設定!I:I),"")</f>
        <v/>
      </c>
      <c r="K280" s="47" t="e">
        <f>IF(AND(T280&gt;=設定!$C$12,W280&gt;=O280),I280*(1+設定!$F$12),IF(AND(T280&gt;=設定!$C$13,W280&lt;O280),I280*(1+設定!$F$13),IF(AND(T280&lt;設定!$C$14,U280&gt;=設定!$E$14),I280*(1+設定!$F$14),IF(AND(T280&lt;設定!$C$15,U280&lt;設定!$E$15),I280*(1+設定!$F$15),"除外"))))</f>
        <v>#VALUE!</v>
      </c>
      <c r="L280" s="58" t="e">
        <f ca="1">IF(消化率!$I$5&lt;1,K280*消化率!$I$5,IF(U280*V280/(K280*消化率!$I$5)&gt;O280,K280*消化率!$I$5,M280))</f>
        <v>#DIV/0!</v>
      </c>
      <c r="M280" s="58" t="e">
        <f t="shared" si="47"/>
        <v>#VALUE!</v>
      </c>
      <c r="N280" s="58" t="e">
        <f ca="1">IF(ROUNDUP(IF(IF(IF(AND(設定!$D$8&lt;=L280,設定!$D$8&lt;J280),設定!$D$8,IF(AND(J280&lt;=L280,J280&lt;設定!$D$8),J280,IF(AND(L280&lt;=J280,J280&lt;設定!$D$8),J280,L280)))=0,設定!$D$8,IF(AND(設定!$D$8&lt;=L280,設定!$D$8&lt;J280),設定!$D$8,IF(AND(J280&lt;=L280,J280&lt;設定!$D$8),J280,IF(AND(L280&lt;=J280,J280&lt;設定!$D$8),J280,L280))))&lt;=H280,H280+1,IF(IF(AND(設定!$D$8&lt;=L280,設定!$D$8&lt;J280),設定!$D$8,IF(AND(J280&lt;=L280,J280&lt;設定!$D$8),J280,IF(AND(L280&lt;=J280,J280&lt;設定!$D$8),J280,L280)))=0,設定!$D$8,IF(AND(設定!$D$8&lt;=L280,設定!$D$8&lt;J280),設定!$D$8,IF(AND(J280&lt;=L280,J280&lt;設定!$D$8),J280,IF(AND(L280&lt;=J280,J280&lt;設定!$D$8),J280,L280))))),0)&gt;40,ROUNDUP(IF(IF(IF(AND(設定!$D$8&lt;=L280,設定!$D$8&lt;J280),設定!$D$8,IF(AND(J280&lt;=L280,J280&lt;設定!$D$8),J280,IF(AND(L280&lt;=J280,J280&lt;設定!$D$8),J280,L280)))=0,設定!$D$8,IF(AND(設定!$D$8&lt;=L280,設定!$D$8&lt;J280),設定!$D$8,IF(AND(J280&lt;=L280,J280&lt;設定!$D$8),J280,IF(AND(L280&lt;=J280,J280&lt;設定!$D$8),J280,L280))))&lt;=H280,H280+1,IF(IF(AND(設定!$D$8&lt;=L280,設定!$D$8&lt;J280),設定!$D$8,IF(AND(J280&lt;=L280,J280&lt;設定!$D$8),J280,IF(AND(L280&lt;=J280,J280&lt;設定!$D$8),J280,L280)))=0,設定!$D$8,IF(AND(設定!$D$8&lt;=L280,設定!$D$8&lt;J280),設定!$D$8,IF(AND(J280&lt;=L280,J280&lt;設定!$D$8),J280,IF(AND(L280&lt;=J280,J280&lt;設定!$D$8),J280,L280))))),0),40)</f>
        <v>#DIV/0!</v>
      </c>
      <c r="O280" s="55">
        <f>IF(G280="標準",設定!$C$4,G280)</f>
        <v>5</v>
      </c>
      <c r="P280" s="45">
        <f t="shared" si="48"/>
        <v>0</v>
      </c>
      <c r="Q280" s="14">
        <f t="shared" si="49"/>
        <v>0</v>
      </c>
      <c r="R280" s="23">
        <f t="shared" si="57"/>
        <v>0</v>
      </c>
      <c r="S280" s="12">
        <f t="shared" si="50"/>
        <v>0</v>
      </c>
      <c r="T280" s="23">
        <f t="shared" si="51"/>
        <v>0</v>
      </c>
      <c r="U280" s="13">
        <f t="shared" si="52"/>
        <v>0</v>
      </c>
      <c r="V280" s="104" t="str">
        <f>INDEX(商品!Q:Q,MATCH(キーワード!D280,商品!D:D,0),1)</f>
        <v>-</v>
      </c>
      <c r="W280" s="15">
        <f t="shared" si="53"/>
        <v>0</v>
      </c>
      <c r="X280" s="22">
        <f>SUMIFS(当月ワード!$J$3:$J$1000,当月ワード!$D$3:$D$1000,キーワード!$D280,当月ワード!$E$3:$E$1000,キーワード!$F280)</f>
        <v>0</v>
      </c>
      <c r="Y280" s="23">
        <f>SUMIFS(前月ワード!$J$3:$J$1000,前月ワード!$D$3:$D$1000,キーワード!$D280,前月ワード!$E$3:$E$1000,キーワード!$F280)</f>
        <v>0</v>
      </c>
      <c r="Z280" s="23">
        <f>SUMIFS(前々月ワード!$J$3:$J$1000,前々月ワード!$D$3:$D$1000,キーワード!$D280,前々月ワード!$E$3:$E$1000,キーワード!$F280)</f>
        <v>0</v>
      </c>
      <c r="AA280" s="22">
        <f>SUMIFS(当月ワード!$W$3:$W$1000,当月ワード!$D$3:$D$1000,キーワード!$D280,当月ワード!$E$3:$E$1000,キーワード!$F280)</f>
        <v>0</v>
      </c>
      <c r="AB280" s="23">
        <f>SUMIFS(前月ワード!$W$3:$W$1000,前月ワード!$D$3:$D$1000,キーワード!$D280,前月ワード!$E$3:$E$1000,キーワード!$F280)</f>
        <v>0</v>
      </c>
      <c r="AC280" s="23">
        <f>SUMIFS(前々月ワード!$W$3:$W$1000,前々月ワード!$D$3:$D$1000,キーワード!$D280,前々月ワード!$E$3:$E$1000,キーワード!$F280)</f>
        <v>0</v>
      </c>
      <c r="AD280" s="23">
        <f t="shared" si="54"/>
        <v>0</v>
      </c>
      <c r="AE280" s="23">
        <f t="shared" si="54"/>
        <v>0</v>
      </c>
      <c r="AF280" s="23">
        <f t="shared" si="54"/>
        <v>0</v>
      </c>
      <c r="AG280" s="22">
        <f>SUMIFS(当月ワード!$X$3:$X$1000,当月ワード!$D$3:$D$1000,キーワード!$D280,当月ワード!$E$3:$E$1000,キーワード!$F280)</f>
        <v>0</v>
      </c>
      <c r="AH280" s="23">
        <f>SUMIFS(前月ワード!$X$3:$X$1000,前月ワード!$D$3:$D$1000,キーワード!$D280,前月ワード!$E$3:$E$1000,キーワード!$F280)</f>
        <v>0</v>
      </c>
      <c r="AI280" s="23">
        <f>SUMIFS(前々月ワード!$X$3:$X$1000,前々月ワード!$D$3:$D$1000,キーワード!$D280,前々月ワード!$E$3:$E$1000,キーワード!$F280)</f>
        <v>0</v>
      </c>
      <c r="AJ280" s="22">
        <f>SUMIFS(当月ワード!$I$3:$I$1000,当月ワード!$D$3:$D$1000,キーワード!$D280,当月ワード!$E$3:$E$1000,キーワード!$F280)</f>
        <v>0</v>
      </c>
      <c r="AK280" s="23">
        <f>SUMIFS(前月ワード!$I$3:$I$1000,前月ワード!$D$3:$D$1000,キーワード!$D280,前月ワード!$E$3:$E$1000,キーワード!$F280)</f>
        <v>0</v>
      </c>
      <c r="AL280" s="23">
        <f>SUMIFS(前々月ワード!$I$3:$I$1000,前々月ワード!$D$3:$D$1000,キーワード!$D280,前々月ワード!$E$3:$E$1000,キーワード!$F280)</f>
        <v>0</v>
      </c>
      <c r="AM280" s="13">
        <f t="shared" si="55"/>
        <v>0</v>
      </c>
      <c r="AN280" s="13">
        <f t="shared" si="55"/>
        <v>0</v>
      </c>
      <c r="AO280" s="13">
        <f t="shared" si="55"/>
        <v>0</v>
      </c>
      <c r="AP280" s="16">
        <f t="shared" si="56"/>
        <v>0</v>
      </c>
      <c r="AQ280" s="16">
        <f t="shared" si="56"/>
        <v>0</v>
      </c>
      <c r="AR280" s="17">
        <f t="shared" si="56"/>
        <v>0</v>
      </c>
    </row>
    <row r="281" spans="3:44" ht="36.65" customHeight="1">
      <c r="C281" s="20">
        <v>276</v>
      </c>
      <c r="D281" s="53">
        <f>現状ワード設定!B278</f>
        <v>0</v>
      </c>
      <c r="E281" s="26" t="str">
        <f>IFERROR(_xlfn.XLOOKUP($D281,現状商品設定!B:B,現状商品設定!C:C,"-"),"-")</f>
        <v>-</v>
      </c>
      <c r="F281" s="56">
        <f>現状ワード設定!G278</f>
        <v>0</v>
      </c>
      <c r="G281" s="60" t="s">
        <v>46</v>
      </c>
      <c r="H281" s="47" t="str">
        <f>IFERROR(_xlfn.XLOOKUP(D281,商品!$D:$D,商品!$H:$H),"")</f>
        <v/>
      </c>
      <c r="I281" s="50" t="str">
        <f>IFERROR(_xlfn.XLOOKUP(D281&amp;F281,現状ワード設定!J:J,現状ワード設定!H:H),"")</f>
        <v/>
      </c>
      <c r="J281" s="47" t="str">
        <f>IFERROR(_xlfn.XLOOKUP(D281&amp;F281,現状ワード設定!J:J,現状ワード設定!I:I),"")</f>
        <v/>
      </c>
      <c r="K281" s="47" t="e">
        <f>IF(AND(T281&gt;=設定!$C$12,W281&gt;=O281),I281*(1+設定!$F$12),IF(AND(T281&gt;=設定!$C$13,W281&lt;O281),I281*(1+設定!$F$13),IF(AND(T281&lt;設定!$C$14,U281&gt;=設定!$E$14),I281*(1+設定!$F$14),IF(AND(T281&lt;設定!$C$15,U281&lt;設定!$E$15),I281*(1+設定!$F$15),"除外"))))</f>
        <v>#VALUE!</v>
      </c>
      <c r="L281" s="58" t="e">
        <f ca="1">IF(消化率!$I$5&lt;1,K281*消化率!$I$5,IF(U281*V281/(K281*消化率!$I$5)&gt;O281,K281*消化率!$I$5,M281))</f>
        <v>#DIV/0!</v>
      </c>
      <c r="M281" s="58" t="e">
        <f t="shared" si="47"/>
        <v>#VALUE!</v>
      </c>
      <c r="N281" s="58" t="e">
        <f ca="1">IF(ROUNDUP(IF(IF(IF(AND(設定!$D$8&lt;=L281,設定!$D$8&lt;J281),設定!$D$8,IF(AND(J281&lt;=L281,J281&lt;設定!$D$8),J281,IF(AND(L281&lt;=J281,J281&lt;設定!$D$8),J281,L281)))=0,設定!$D$8,IF(AND(設定!$D$8&lt;=L281,設定!$D$8&lt;J281),設定!$D$8,IF(AND(J281&lt;=L281,J281&lt;設定!$D$8),J281,IF(AND(L281&lt;=J281,J281&lt;設定!$D$8),J281,L281))))&lt;=H281,H281+1,IF(IF(AND(設定!$D$8&lt;=L281,設定!$D$8&lt;J281),設定!$D$8,IF(AND(J281&lt;=L281,J281&lt;設定!$D$8),J281,IF(AND(L281&lt;=J281,J281&lt;設定!$D$8),J281,L281)))=0,設定!$D$8,IF(AND(設定!$D$8&lt;=L281,設定!$D$8&lt;J281),設定!$D$8,IF(AND(J281&lt;=L281,J281&lt;設定!$D$8),J281,IF(AND(L281&lt;=J281,J281&lt;設定!$D$8),J281,L281))))),0)&gt;40,ROUNDUP(IF(IF(IF(AND(設定!$D$8&lt;=L281,設定!$D$8&lt;J281),設定!$D$8,IF(AND(J281&lt;=L281,J281&lt;設定!$D$8),J281,IF(AND(L281&lt;=J281,J281&lt;設定!$D$8),J281,L281)))=0,設定!$D$8,IF(AND(設定!$D$8&lt;=L281,設定!$D$8&lt;J281),設定!$D$8,IF(AND(J281&lt;=L281,J281&lt;設定!$D$8),J281,IF(AND(L281&lt;=J281,J281&lt;設定!$D$8),J281,L281))))&lt;=H281,H281+1,IF(IF(AND(設定!$D$8&lt;=L281,設定!$D$8&lt;J281),設定!$D$8,IF(AND(J281&lt;=L281,J281&lt;設定!$D$8),J281,IF(AND(L281&lt;=J281,J281&lt;設定!$D$8),J281,L281)))=0,設定!$D$8,IF(AND(設定!$D$8&lt;=L281,設定!$D$8&lt;J281),設定!$D$8,IF(AND(J281&lt;=L281,J281&lt;設定!$D$8),J281,IF(AND(L281&lt;=J281,J281&lt;設定!$D$8),J281,L281))))),0),40)</f>
        <v>#DIV/0!</v>
      </c>
      <c r="O281" s="55">
        <f>IF(G281="標準",設定!$C$4,G281)</f>
        <v>5</v>
      </c>
      <c r="P281" s="45">
        <f t="shared" si="48"/>
        <v>0</v>
      </c>
      <c r="Q281" s="14">
        <f t="shared" si="49"/>
        <v>0</v>
      </c>
      <c r="R281" s="23">
        <f t="shared" si="57"/>
        <v>0</v>
      </c>
      <c r="S281" s="12">
        <f t="shared" si="50"/>
        <v>0</v>
      </c>
      <c r="T281" s="23">
        <f t="shared" si="51"/>
        <v>0</v>
      </c>
      <c r="U281" s="13">
        <f t="shared" si="52"/>
        <v>0</v>
      </c>
      <c r="V281" s="104" t="str">
        <f>INDEX(商品!Q:Q,MATCH(キーワード!D281,商品!D:D,0),1)</f>
        <v>-</v>
      </c>
      <c r="W281" s="15">
        <f t="shared" si="53"/>
        <v>0</v>
      </c>
      <c r="X281" s="22">
        <f>SUMIFS(当月ワード!$J$3:$J$1000,当月ワード!$D$3:$D$1000,キーワード!$D281,当月ワード!$E$3:$E$1000,キーワード!$F281)</f>
        <v>0</v>
      </c>
      <c r="Y281" s="23">
        <f>SUMIFS(前月ワード!$J$3:$J$1000,前月ワード!$D$3:$D$1000,キーワード!$D281,前月ワード!$E$3:$E$1000,キーワード!$F281)</f>
        <v>0</v>
      </c>
      <c r="Z281" s="23">
        <f>SUMIFS(前々月ワード!$J$3:$J$1000,前々月ワード!$D$3:$D$1000,キーワード!$D281,前々月ワード!$E$3:$E$1000,キーワード!$F281)</f>
        <v>0</v>
      </c>
      <c r="AA281" s="22">
        <f>SUMIFS(当月ワード!$W$3:$W$1000,当月ワード!$D$3:$D$1000,キーワード!$D281,当月ワード!$E$3:$E$1000,キーワード!$F281)</f>
        <v>0</v>
      </c>
      <c r="AB281" s="23">
        <f>SUMIFS(前月ワード!$W$3:$W$1000,前月ワード!$D$3:$D$1000,キーワード!$D281,前月ワード!$E$3:$E$1000,キーワード!$F281)</f>
        <v>0</v>
      </c>
      <c r="AC281" s="23">
        <f>SUMIFS(前々月ワード!$W$3:$W$1000,前々月ワード!$D$3:$D$1000,キーワード!$D281,前々月ワード!$E$3:$E$1000,キーワード!$F281)</f>
        <v>0</v>
      </c>
      <c r="AD281" s="23">
        <f t="shared" si="54"/>
        <v>0</v>
      </c>
      <c r="AE281" s="23">
        <f t="shared" si="54"/>
        <v>0</v>
      </c>
      <c r="AF281" s="23">
        <f t="shared" si="54"/>
        <v>0</v>
      </c>
      <c r="AG281" s="22">
        <f>SUMIFS(当月ワード!$X$3:$X$1000,当月ワード!$D$3:$D$1000,キーワード!$D281,当月ワード!$E$3:$E$1000,キーワード!$F281)</f>
        <v>0</v>
      </c>
      <c r="AH281" s="23">
        <f>SUMIFS(前月ワード!$X$3:$X$1000,前月ワード!$D$3:$D$1000,キーワード!$D281,前月ワード!$E$3:$E$1000,キーワード!$F281)</f>
        <v>0</v>
      </c>
      <c r="AI281" s="23">
        <f>SUMIFS(前々月ワード!$X$3:$X$1000,前々月ワード!$D$3:$D$1000,キーワード!$D281,前々月ワード!$E$3:$E$1000,キーワード!$F281)</f>
        <v>0</v>
      </c>
      <c r="AJ281" s="22">
        <f>SUMIFS(当月ワード!$I$3:$I$1000,当月ワード!$D$3:$D$1000,キーワード!$D281,当月ワード!$E$3:$E$1000,キーワード!$F281)</f>
        <v>0</v>
      </c>
      <c r="AK281" s="23">
        <f>SUMIFS(前月ワード!$I$3:$I$1000,前月ワード!$D$3:$D$1000,キーワード!$D281,前月ワード!$E$3:$E$1000,キーワード!$F281)</f>
        <v>0</v>
      </c>
      <c r="AL281" s="23">
        <f>SUMIFS(前々月ワード!$I$3:$I$1000,前々月ワード!$D$3:$D$1000,キーワード!$D281,前々月ワード!$E$3:$E$1000,キーワード!$F281)</f>
        <v>0</v>
      </c>
      <c r="AM281" s="13">
        <f t="shared" si="55"/>
        <v>0</v>
      </c>
      <c r="AN281" s="13">
        <f t="shared" si="55"/>
        <v>0</v>
      </c>
      <c r="AO281" s="13">
        <f t="shared" si="55"/>
        <v>0</v>
      </c>
      <c r="AP281" s="16">
        <f t="shared" si="56"/>
        <v>0</v>
      </c>
      <c r="AQ281" s="16">
        <f t="shared" si="56"/>
        <v>0</v>
      </c>
      <c r="AR281" s="17">
        <f t="shared" si="56"/>
        <v>0</v>
      </c>
    </row>
    <row r="282" spans="3:44" ht="36.65" customHeight="1">
      <c r="C282" s="20">
        <v>277</v>
      </c>
      <c r="D282" s="53">
        <f>現状ワード設定!B279</f>
        <v>0</v>
      </c>
      <c r="E282" s="26" t="str">
        <f>IFERROR(_xlfn.XLOOKUP($D282,現状商品設定!B:B,現状商品設定!C:C,"-"),"-")</f>
        <v>-</v>
      </c>
      <c r="F282" s="56">
        <f>現状ワード設定!G279</f>
        <v>0</v>
      </c>
      <c r="G282" s="60" t="s">
        <v>46</v>
      </c>
      <c r="H282" s="47" t="str">
        <f>IFERROR(_xlfn.XLOOKUP(D282,商品!$D:$D,商品!$H:$H),"")</f>
        <v/>
      </c>
      <c r="I282" s="50" t="str">
        <f>IFERROR(_xlfn.XLOOKUP(D282&amp;F282,現状ワード設定!J:J,現状ワード設定!H:H),"")</f>
        <v/>
      </c>
      <c r="J282" s="47" t="str">
        <f>IFERROR(_xlfn.XLOOKUP(D282&amp;F282,現状ワード設定!J:J,現状ワード設定!I:I),"")</f>
        <v/>
      </c>
      <c r="K282" s="47" t="e">
        <f>IF(AND(T282&gt;=設定!$C$12,W282&gt;=O282),I282*(1+設定!$F$12),IF(AND(T282&gt;=設定!$C$13,W282&lt;O282),I282*(1+設定!$F$13),IF(AND(T282&lt;設定!$C$14,U282&gt;=設定!$E$14),I282*(1+設定!$F$14),IF(AND(T282&lt;設定!$C$15,U282&lt;設定!$E$15),I282*(1+設定!$F$15),"除外"))))</f>
        <v>#VALUE!</v>
      </c>
      <c r="L282" s="58" t="e">
        <f ca="1">IF(消化率!$I$5&lt;1,K282*消化率!$I$5,IF(U282*V282/(K282*消化率!$I$5)&gt;O282,K282*消化率!$I$5,M282))</f>
        <v>#DIV/0!</v>
      </c>
      <c r="M282" s="58" t="e">
        <f t="shared" si="47"/>
        <v>#VALUE!</v>
      </c>
      <c r="N282" s="58" t="e">
        <f ca="1">IF(ROUNDUP(IF(IF(IF(AND(設定!$D$8&lt;=L282,設定!$D$8&lt;J282),設定!$D$8,IF(AND(J282&lt;=L282,J282&lt;設定!$D$8),J282,IF(AND(L282&lt;=J282,J282&lt;設定!$D$8),J282,L282)))=0,設定!$D$8,IF(AND(設定!$D$8&lt;=L282,設定!$D$8&lt;J282),設定!$D$8,IF(AND(J282&lt;=L282,J282&lt;設定!$D$8),J282,IF(AND(L282&lt;=J282,J282&lt;設定!$D$8),J282,L282))))&lt;=H282,H282+1,IF(IF(AND(設定!$D$8&lt;=L282,設定!$D$8&lt;J282),設定!$D$8,IF(AND(J282&lt;=L282,J282&lt;設定!$D$8),J282,IF(AND(L282&lt;=J282,J282&lt;設定!$D$8),J282,L282)))=0,設定!$D$8,IF(AND(設定!$D$8&lt;=L282,設定!$D$8&lt;J282),設定!$D$8,IF(AND(J282&lt;=L282,J282&lt;設定!$D$8),J282,IF(AND(L282&lt;=J282,J282&lt;設定!$D$8),J282,L282))))),0)&gt;40,ROUNDUP(IF(IF(IF(AND(設定!$D$8&lt;=L282,設定!$D$8&lt;J282),設定!$D$8,IF(AND(J282&lt;=L282,J282&lt;設定!$D$8),J282,IF(AND(L282&lt;=J282,J282&lt;設定!$D$8),J282,L282)))=0,設定!$D$8,IF(AND(設定!$D$8&lt;=L282,設定!$D$8&lt;J282),設定!$D$8,IF(AND(J282&lt;=L282,J282&lt;設定!$D$8),J282,IF(AND(L282&lt;=J282,J282&lt;設定!$D$8),J282,L282))))&lt;=H282,H282+1,IF(IF(AND(設定!$D$8&lt;=L282,設定!$D$8&lt;J282),設定!$D$8,IF(AND(J282&lt;=L282,J282&lt;設定!$D$8),J282,IF(AND(L282&lt;=J282,J282&lt;設定!$D$8),J282,L282)))=0,設定!$D$8,IF(AND(設定!$D$8&lt;=L282,設定!$D$8&lt;J282),設定!$D$8,IF(AND(J282&lt;=L282,J282&lt;設定!$D$8),J282,IF(AND(L282&lt;=J282,J282&lt;設定!$D$8),J282,L282))))),0),40)</f>
        <v>#DIV/0!</v>
      </c>
      <c r="O282" s="55">
        <f>IF(G282="標準",設定!$C$4,G282)</f>
        <v>5</v>
      </c>
      <c r="P282" s="45">
        <f t="shared" si="48"/>
        <v>0</v>
      </c>
      <c r="Q282" s="14">
        <f t="shared" si="49"/>
        <v>0</v>
      </c>
      <c r="R282" s="23">
        <f t="shared" si="57"/>
        <v>0</v>
      </c>
      <c r="S282" s="12">
        <f t="shared" si="50"/>
        <v>0</v>
      </c>
      <c r="T282" s="23">
        <f t="shared" si="51"/>
        <v>0</v>
      </c>
      <c r="U282" s="13">
        <f t="shared" si="52"/>
        <v>0</v>
      </c>
      <c r="V282" s="104" t="str">
        <f>INDEX(商品!Q:Q,MATCH(キーワード!D282,商品!D:D,0),1)</f>
        <v>-</v>
      </c>
      <c r="W282" s="15">
        <f t="shared" si="53"/>
        <v>0</v>
      </c>
      <c r="X282" s="22">
        <f>SUMIFS(当月ワード!$J$3:$J$1000,当月ワード!$D$3:$D$1000,キーワード!$D282,当月ワード!$E$3:$E$1000,キーワード!$F282)</f>
        <v>0</v>
      </c>
      <c r="Y282" s="23">
        <f>SUMIFS(前月ワード!$J$3:$J$1000,前月ワード!$D$3:$D$1000,キーワード!$D282,前月ワード!$E$3:$E$1000,キーワード!$F282)</f>
        <v>0</v>
      </c>
      <c r="Z282" s="23">
        <f>SUMIFS(前々月ワード!$J$3:$J$1000,前々月ワード!$D$3:$D$1000,キーワード!$D282,前々月ワード!$E$3:$E$1000,キーワード!$F282)</f>
        <v>0</v>
      </c>
      <c r="AA282" s="22">
        <f>SUMIFS(当月ワード!$W$3:$W$1000,当月ワード!$D$3:$D$1000,キーワード!$D282,当月ワード!$E$3:$E$1000,キーワード!$F282)</f>
        <v>0</v>
      </c>
      <c r="AB282" s="23">
        <f>SUMIFS(前月ワード!$W$3:$W$1000,前月ワード!$D$3:$D$1000,キーワード!$D282,前月ワード!$E$3:$E$1000,キーワード!$F282)</f>
        <v>0</v>
      </c>
      <c r="AC282" s="23">
        <f>SUMIFS(前々月ワード!$W$3:$W$1000,前々月ワード!$D$3:$D$1000,キーワード!$D282,前々月ワード!$E$3:$E$1000,キーワード!$F282)</f>
        <v>0</v>
      </c>
      <c r="AD282" s="23">
        <f t="shared" si="54"/>
        <v>0</v>
      </c>
      <c r="AE282" s="23">
        <f t="shared" si="54"/>
        <v>0</v>
      </c>
      <c r="AF282" s="23">
        <f t="shared" si="54"/>
        <v>0</v>
      </c>
      <c r="AG282" s="22">
        <f>SUMIFS(当月ワード!$X$3:$X$1000,当月ワード!$D$3:$D$1000,キーワード!$D282,当月ワード!$E$3:$E$1000,キーワード!$F282)</f>
        <v>0</v>
      </c>
      <c r="AH282" s="23">
        <f>SUMIFS(前月ワード!$X$3:$X$1000,前月ワード!$D$3:$D$1000,キーワード!$D282,前月ワード!$E$3:$E$1000,キーワード!$F282)</f>
        <v>0</v>
      </c>
      <c r="AI282" s="23">
        <f>SUMIFS(前々月ワード!$X$3:$X$1000,前々月ワード!$D$3:$D$1000,キーワード!$D282,前々月ワード!$E$3:$E$1000,キーワード!$F282)</f>
        <v>0</v>
      </c>
      <c r="AJ282" s="22">
        <f>SUMIFS(当月ワード!$I$3:$I$1000,当月ワード!$D$3:$D$1000,キーワード!$D282,当月ワード!$E$3:$E$1000,キーワード!$F282)</f>
        <v>0</v>
      </c>
      <c r="AK282" s="23">
        <f>SUMIFS(前月ワード!$I$3:$I$1000,前月ワード!$D$3:$D$1000,キーワード!$D282,前月ワード!$E$3:$E$1000,キーワード!$F282)</f>
        <v>0</v>
      </c>
      <c r="AL282" s="23">
        <f>SUMIFS(前々月ワード!$I$3:$I$1000,前々月ワード!$D$3:$D$1000,キーワード!$D282,前々月ワード!$E$3:$E$1000,キーワード!$F282)</f>
        <v>0</v>
      </c>
      <c r="AM282" s="13">
        <f t="shared" si="55"/>
        <v>0</v>
      </c>
      <c r="AN282" s="13">
        <f t="shared" si="55"/>
        <v>0</v>
      </c>
      <c r="AO282" s="13">
        <f t="shared" si="55"/>
        <v>0</v>
      </c>
      <c r="AP282" s="16">
        <f t="shared" si="56"/>
        <v>0</v>
      </c>
      <c r="AQ282" s="16">
        <f t="shared" si="56"/>
        <v>0</v>
      </c>
      <c r="AR282" s="17">
        <f t="shared" si="56"/>
        <v>0</v>
      </c>
    </row>
    <row r="283" spans="3:44" ht="36.65" customHeight="1">
      <c r="C283" s="20">
        <v>278</v>
      </c>
      <c r="D283" s="53">
        <f>現状ワード設定!B280</f>
        <v>0</v>
      </c>
      <c r="E283" s="26" t="str">
        <f>IFERROR(_xlfn.XLOOKUP($D283,現状商品設定!B:B,現状商品設定!C:C,"-"),"-")</f>
        <v>-</v>
      </c>
      <c r="F283" s="56">
        <f>現状ワード設定!G280</f>
        <v>0</v>
      </c>
      <c r="G283" s="60" t="s">
        <v>46</v>
      </c>
      <c r="H283" s="47" t="str">
        <f>IFERROR(_xlfn.XLOOKUP(D283,商品!$D:$D,商品!$H:$H),"")</f>
        <v/>
      </c>
      <c r="I283" s="50" t="str">
        <f>IFERROR(_xlfn.XLOOKUP(D283&amp;F283,現状ワード設定!J:J,現状ワード設定!H:H),"")</f>
        <v/>
      </c>
      <c r="J283" s="47" t="str">
        <f>IFERROR(_xlfn.XLOOKUP(D283&amp;F283,現状ワード設定!J:J,現状ワード設定!I:I),"")</f>
        <v/>
      </c>
      <c r="K283" s="47" t="e">
        <f>IF(AND(T283&gt;=設定!$C$12,W283&gt;=O283),I283*(1+設定!$F$12),IF(AND(T283&gt;=設定!$C$13,W283&lt;O283),I283*(1+設定!$F$13),IF(AND(T283&lt;設定!$C$14,U283&gt;=設定!$E$14),I283*(1+設定!$F$14),IF(AND(T283&lt;設定!$C$15,U283&lt;設定!$E$15),I283*(1+設定!$F$15),"除外"))))</f>
        <v>#VALUE!</v>
      </c>
      <c r="L283" s="58" t="e">
        <f ca="1">IF(消化率!$I$5&lt;1,K283*消化率!$I$5,IF(U283*V283/(K283*消化率!$I$5)&gt;O283,K283*消化率!$I$5,M283))</f>
        <v>#DIV/0!</v>
      </c>
      <c r="M283" s="58" t="e">
        <f t="shared" si="47"/>
        <v>#VALUE!</v>
      </c>
      <c r="N283" s="58" t="e">
        <f ca="1">IF(ROUNDUP(IF(IF(IF(AND(設定!$D$8&lt;=L283,設定!$D$8&lt;J283),設定!$D$8,IF(AND(J283&lt;=L283,J283&lt;設定!$D$8),J283,IF(AND(L283&lt;=J283,J283&lt;設定!$D$8),J283,L283)))=0,設定!$D$8,IF(AND(設定!$D$8&lt;=L283,設定!$D$8&lt;J283),設定!$D$8,IF(AND(J283&lt;=L283,J283&lt;設定!$D$8),J283,IF(AND(L283&lt;=J283,J283&lt;設定!$D$8),J283,L283))))&lt;=H283,H283+1,IF(IF(AND(設定!$D$8&lt;=L283,設定!$D$8&lt;J283),設定!$D$8,IF(AND(J283&lt;=L283,J283&lt;設定!$D$8),J283,IF(AND(L283&lt;=J283,J283&lt;設定!$D$8),J283,L283)))=0,設定!$D$8,IF(AND(設定!$D$8&lt;=L283,設定!$D$8&lt;J283),設定!$D$8,IF(AND(J283&lt;=L283,J283&lt;設定!$D$8),J283,IF(AND(L283&lt;=J283,J283&lt;設定!$D$8),J283,L283))))),0)&gt;40,ROUNDUP(IF(IF(IF(AND(設定!$D$8&lt;=L283,設定!$D$8&lt;J283),設定!$D$8,IF(AND(J283&lt;=L283,J283&lt;設定!$D$8),J283,IF(AND(L283&lt;=J283,J283&lt;設定!$D$8),J283,L283)))=0,設定!$D$8,IF(AND(設定!$D$8&lt;=L283,設定!$D$8&lt;J283),設定!$D$8,IF(AND(J283&lt;=L283,J283&lt;設定!$D$8),J283,IF(AND(L283&lt;=J283,J283&lt;設定!$D$8),J283,L283))))&lt;=H283,H283+1,IF(IF(AND(設定!$D$8&lt;=L283,設定!$D$8&lt;J283),設定!$D$8,IF(AND(J283&lt;=L283,J283&lt;設定!$D$8),J283,IF(AND(L283&lt;=J283,J283&lt;設定!$D$8),J283,L283)))=0,設定!$D$8,IF(AND(設定!$D$8&lt;=L283,設定!$D$8&lt;J283),設定!$D$8,IF(AND(J283&lt;=L283,J283&lt;設定!$D$8),J283,IF(AND(L283&lt;=J283,J283&lt;設定!$D$8),J283,L283))))),0),40)</f>
        <v>#DIV/0!</v>
      </c>
      <c r="O283" s="55">
        <f>IF(G283="標準",設定!$C$4,G283)</f>
        <v>5</v>
      </c>
      <c r="P283" s="45">
        <f t="shared" si="48"/>
        <v>0</v>
      </c>
      <c r="Q283" s="14">
        <f t="shared" si="49"/>
        <v>0</v>
      </c>
      <c r="R283" s="23">
        <f t="shared" si="57"/>
        <v>0</v>
      </c>
      <c r="S283" s="12">
        <f t="shared" si="50"/>
        <v>0</v>
      </c>
      <c r="T283" s="23">
        <f t="shared" si="51"/>
        <v>0</v>
      </c>
      <c r="U283" s="13">
        <f t="shared" si="52"/>
        <v>0</v>
      </c>
      <c r="V283" s="104" t="str">
        <f>INDEX(商品!Q:Q,MATCH(キーワード!D283,商品!D:D,0),1)</f>
        <v>-</v>
      </c>
      <c r="W283" s="15">
        <f t="shared" si="53"/>
        <v>0</v>
      </c>
      <c r="X283" s="22">
        <f>SUMIFS(当月ワード!$J$3:$J$1000,当月ワード!$D$3:$D$1000,キーワード!$D283,当月ワード!$E$3:$E$1000,キーワード!$F283)</f>
        <v>0</v>
      </c>
      <c r="Y283" s="23">
        <f>SUMIFS(前月ワード!$J$3:$J$1000,前月ワード!$D$3:$D$1000,キーワード!$D283,前月ワード!$E$3:$E$1000,キーワード!$F283)</f>
        <v>0</v>
      </c>
      <c r="Z283" s="23">
        <f>SUMIFS(前々月ワード!$J$3:$J$1000,前々月ワード!$D$3:$D$1000,キーワード!$D283,前々月ワード!$E$3:$E$1000,キーワード!$F283)</f>
        <v>0</v>
      </c>
      <c r="AA283" s="22">
        <f>SUMIFS(当月ワード!$W$3:$W$1000,当月ワード!$D$3:$D$1000,キーワード!$D283,当月ワード!$E$3:$E$1000,キーワード!$F283)</f>
        <v>0</v>
      </c>
      <c r="AB283" s="23">
        <f>SUMIFS(前月ワード!$W$3:$W$1000,前月ワード!$D$3:$D$1000,キーワード!$D283,前月ワード!$E$3:$E$1000,キーワード!$F283)</f>
        <v>0</v>
      </c>
      <c r="AC283" s="23">
        <f>SUMIFS(前々月ワード!$W$3:$W$1000,前々月ワード!$D$3:$D$1000,キーワード!$D283,前々月ワード!$E$3:$E$1000,キーワード!$F283)</f>
        <v>0</v>
      </c>
      <c r="AD283" s="23">
        <f t="shared" si="54"/>
        <v>0</v>
      </c>
      <c r="AE283" s="23">
        <f t="shared" si="54"/>
        <v>0</v>
      </c>
      <c r="AF283" s="23">
        <f t="shared" si="54"/>
        <v>0</v>
      </c>
      <c r="AG283" s="22">
        <f>SUMIFS(当月ワード!$X$3:$X$1000,当月ワード!$D$3:$D$1000,キーワード!$D283,当月ワード!$E$3:$E$1000,キーワード!$F283)</f>
        <v>0</v>
      </c>
      <c r="AH283" s="23">
        <f>SUMIFS(前月ワード!$X$3:$X$1000,前月ワード!$D$3:$D$1000,キーワード!$D283,前月ワード!$E$3:$E$1000,キーワード!$F283)</f>
        <v>0</v>
      </c>
      <c r="AI283" s="23">
        <f>SUMIFS(前々月ワード!$X$3:$X$1000,前々月ワード!$D$3:$D$1000,キーワード!$D283,前々月ワード!$E$3:$E$1000,キーワード!$F283)</f>
        <v>0</v>
      </c>
      <c r="AJ283" s="22">
        <f>SUMIFS(当月ワード!$I$3:$I$1000,当月ワード!$D$3:$D$1000,キーワード!$D283,当月ワード!$E$3:$E$1000,キーワード!$F283)</f>
        <v>0</v>
      </c>
      <c r="AK283" s="23">
        <f>SUMIFS(前月ワード!$I$3:$I$1000,前月ワード!$D$3:$D$1000,キーワード!$D283,前月ワード!$E$3:$E$1000,キーワード!$F283)</f>
        <v>0</v>
      </c>
      <c r="AL283" s="23">
        <f>SUMIFS(前々月ワード!$I$3:$I$1000,前々月ワード!$D$3:$D$1000,キーワード!$D283,前々月ワード!$E$3:$E$1000,キーワード!$F283)</f>
        <v>0</v>
      </c>
      <c r="AM283" s="13">
        <f t="shared" si="55"/>
        <v>0</v>
      </c>
      <c r="AN283" s="13">
        <f t="shared" si="55"/>
        <v>0</v>
      </c>
      <c r="AO283" s="13">
        <f t="shared" si="55"/>
        <v>0</v>
      </c>
      <c r="AP283" s="16">
        <f t="shared" si="56"/>
        <v>0</v>
      </c>
      <c r="AQ283" s="16">
        <f t="shared" si="56"/>
        <v>0</v>
      </c>
      <c r="AR283" s="17">
        <f t="shared" si="56"/>
        <v>0</v>
      </c>
    </row>
    <row r="284" spans="3:44" ht="36.65" customHeight="1">
      <c r="C284" s="20">
        <v>279</v>
      </c>
      <c r="D284" s="53">
        <f>現状ワード設定!B281</f>
        <v>0</v>
      </c>
      <c r="E284" s="26" t="str">
        <f>IFERROR(_xlfn.XLOOKUP($D284,現状商品設定!B:B,現状商品設定!C:C,"-"),"-")</f>
        <v>-</v>
      </c>
      <c r="F284" s="56">
        <f>現状ワード設定!G281</f>
        <v>0</v>
      </c>
      <c r="G284" s="60" t="s">
        <v>46</v>
      </c>
      <c r="H284" s="47" t="str">
        <f>IFERROR(_xlfn.XLOOKUP(D284,商品!$D:$D,商品!$H:$H),"")</f>
        <v/>
      </c>
      <c r="I284" s="50" t="str">
        <f>IFERROR(_xlfn.XLOOKUP(D284&amp;F284,現状ワード設定!J:J,現状ワード設定!H:H),"")</f>
        <v/>
      </c>
      <c r="J284" s="47" t="str">
        <f>IFERROR(_xlfn.XLOOKUP(D284&amp;F284,現状ワード設定!J:J,現状ワード設定!I:I),"")</f>
        <v/>
      </c>
      <c r="K284" s="47" t="e">
        <f>IF(AND(T284&gt;=設定!$C$12,W284&gt;=O284),I284*(1+設定!$F$12),IF(AND(T284&gt;=設定!$C$13,W284&lt;O284),I284*(1+設定!$F$13),IF(AND(T284&lt;設定!$C$14,U284&gt;=設定!$E$14),I284*(1+設定!$F$14),IF(AND(T284&lt;設定!$C$15,U284&lt;設定!$E$15),I284*(1+設定!$F$15),"除外"))))</f>
        <v>#VALUE!</v>
      </c>
      <c r="L284" s="58" t="e">
        <f ca="1">IF(消化率!$I$5&lt;1,K284*消化率!$I$5,IF(U284*V284/(K284*消化率!$I$5)&gt;O284,K284*消化率!$I$5,M284))</f>
        <v>#DIV/0!</v>
      </c>
      <c r="M284" s="58" t="e">
        <f t="shared" si="47"/>
        <v>#VALUE!</v>
      </c>
      <c r="N284" s="58" t="e">
        <f ca="1">IF(ROUNDUP(IF(IF(IF(AND(設定!$D$8&lt;=L284,設定!$D$8&lt;J284),設定!$D$8,IF(AND(J284&lt;=L284,J284&lt;設定!$D$8),J284,IF(AND(L284&lt;=J284,J284&lt;設定!$D$8),J284,L284)))=0,設定!$D$8,IF(AND(設定!$D$8&lt;=L284,設定!$D$8&lt;J284),設定!$D$8,IF(AND(J284&lt;=L284,J284&lt;設定!$D$8),J284,IF(AND(L284&lt;=J284,J284&lt;設定!$D$8),J284,L284))))&lt;=H284,H284+1,IF(IF(AND(設定!$D$8&lt;=L284,設定!$D$8&lt;J284),設定!$D$8,IF(AND(J284&lt;=L284,J284&lt;設定!$D$8),J284,IF(AND(L284&lt;=J284,J284&lt;設定!$D$8),J284,L284)))=0,設定!$D$8,IF(AND(設定!$D$8&lt;=L284,設定!$D$8&lt;J284),設定!$D$8,IF(AND(J284&lt;=L284,J284&lt;設定!$D$8),J284,IF(AND(L284&lt;=J284,J284&lt;設定!$D$8),J284,L284))))),0)&gt;40,ROUNDUP(IF(IF(IF(AND(設定!$D$8&lt;=L284,設定!$D$8&lt;J284),設定!$D$8,IF(AND(J284&lt;=L284,J284&lt;設定!$D$8),J284,IF(AND(L284&lt;=J284,J284&lt;設定!$D$8),J284,L284)))=0,設定!$D$8,IF(AND(設定!$D$8&lt;=L284,設定!$D$8&lt;J284),設定!$D$8,IF(AND(J284&lt;=L284,J284&lt;設定!$D$8),J284,IF(AND(L284&lt;=J284,J284&lt;設定!$D$8),J284,L284))))&lt;=H284,H284+1,IF(IF(AND(設定!$D$8&lt;=L284,設定!$D$8&lt;J284),設定!$D$8,IF(AND(J284&lt;=L284,J284&lt;設定!$D$8),J284,IF(AND(L284&lt;=J284,J284&lt;設定!$D$8),J284,L284)))=0,設定!$D$8,IF(AND(設定!$D$8&lt;=L284,設定!$D$8&lt;J284),設定!$D$8,IF(AND(J284&lt;=L284,J284&lt;設定!$D$8),J284,IF(AND(L284&lt;=J284,J284&lt;設定!$D$8),J284,L284))))),0),40)</f>
        <v>#DIV/0!</v>
      </c>
      <c r="O284" s="55">
        <f>IF(G284="標準",設定!$C$4,G284)</f>
        <v>5</v>
      </c>
      <c r="P284" s="45">
        <f t="shared" si="48"/>
        <v>0</v>
      </c>
      <c r="Q284" s="14">
        <f t="shared" si="49"/>
        <v>0</v>
      </c>
      <c r="R284" s="23">
        <f t="shared" si="57"/>
        <v>0</v>
      </c>
      <c r="S284" s="12">
        <f t="shared" si="50"/>
        <v>0</v>
      </c>
      <c r="T284" s="23">
        <f t="shared" si="51"/>
        <v>0</v>
      </c>
      <c r="U284" s="13">
        <f t="shared" si="52"/>
        <v>0</v>
      </c>
      <c r="V284" s="104" t="str">
        <f>INDEX(商品!Q:Q,MATCH(キーワード!D284,商品!D:D,0),1)</f>
        <v>-</v>
      </c>
      <c r="W284" s="15">
        <f t="shared" si="53"/>
        <v>0</v>
      </c>
      <c r="X284" s="22">
        <f>SUMIFS(当月ワード!$J$3:$J$1000,当月ワード!$D$3:$D$1000,キーワード!$D284,当月ワード!$E$3:$E$1000,キーワード!$F284)</f>
        <v>0</v>
      </c>
      <c r="Y284" s="23">
        <f>SUMIFS(前月ワード!$J$3:$J$1000,前月ワード!$D$3:$D$1000,キーワード!$D284,前月ワード!$E$3:$E$1000,キーワード!$F284)</f>
        <v>0</v>
      </c>
      <c r="Z284" s="23">
        <f>SUMIFS(前々月ワード!$J$3:$J$1000,前々月ワード!$D$3:$D$1000,キーワード!$D284,前々月ワード!$E$3:$E$1000,キーワード!$F284)</f>
        <v>0</v>
      </c>
      <c r="AA284" s="22">
        <f>SUMIFS(当月ワード!$W$3:$W$1000,当月ワード!$D$3:$D$1000,キーワード!$D284,当月ワード!$E$3:$E$1000,キーワード!$F284)</f>
        <v>0</v>
      </c>
      <c r="AB284" s="23">
        <f>SUMIFS(前月ワード!$W$3:$W$1000,前月ワード!$D$3:$D$1000,キーワード!$D284,前月ワード!$E$3:$E$1000,キーワード!$F284)</f>
        <v>0</v>
      </c>
      <c r="AC284" s="23">
        <f>SUMIFS(前々月ワード!$W$3:$W$1000,前々月ワード!$D$3:$D$1000,キーワード!$D284,前々月ワード!$E$3:$E$1000,キーワード!$F284)</f>
        <v>0</v>
      </c>
      <c r="AD284" s="23">
        <f t="shared" si="54"/>
        <v>0</v>
      </c>
      <c r="AE284" s="23">
        <f t="shared" si="54"/>
        <v>0</v>
      </c>
      <c r="AF284" s="23">
        <f t="shared" si="54"/>
        <v>0</v>
      </c>
      <c r="AG284" s="22">
        <f>SUMIFS(当月ワード!$X$3:$X$1000,当月ワード!$D$3:$D$1000,キーワード!$D284,当月ワード!$E$3:$E$1000,キーワード!$F284)</f>
        <v>0</v>
      </c>
      <c r="AH284" s="23">
        <f>SUMIFS(前月ワード!$X$3:$X$1000,前月ワード!$D$3:$D$1000,キーワード!$D284,前月ワード!$E$3:$E$1000,キーワード!$F284)</f>
        <v>0</v>
      </c>
      <c r="AI284" s="23">
        <f>SUMIFS(前々月ワード!$X$3:$X$1000,前々月ワード!$D$3:$D$1000,キーワード!$D284,前々月ワード!$E$3:$E$1000,キーワード!$F284)</f>
        <v>0</v>
      </c>
      <c r="AJ284" s="22">
        <f>SUMIFS(当月ワード!$I$3:$I$1000,当月ワード!$D$3:$D$1000,キーワード!$D284,当月ワード!$E$3:$E$1000,キーワード!$F284)</f>
        <v>0</v>
      </c>
      <c r="AK284" s="23">
        <f>SUMIFS(前月ワード!$I$3:$I$1000,前月ワード!$D$3:$D$1000,キーワード!$D284,前月ワード!$E$3:$E$1000,キーワード!$F284)</f>
        <v>0</v>
      </c>
      <c r="AL284" s="23">
        <f>SUMIFS(前々月ワード!$I$3:$I$1000,前々月ワード!$D$3:$D$1000,キーワード!$D284,前々月ワード!$E$3:$E$1000,キーワード!$F284)</f>
        <v>0</v>
      </c>
      <c r="AM284" s="13">
        <f t="shared" si="55"/>
        <v>0</v>
      </c>
      <c r="AN284" s="13">
        <f t="shared" si="55"/>
        <v>0</v>
      </c>
      <c r="AO284" s="13">
        <f t="shared" si="55"/>
        <v>0</v>
      </c>
      <c r="AP284" s="16">
        <f t="shared" si="56"/>
        <v>0</v>
      </c>
      <c r="AQ284" s="16">
        <f t="shared" si="56"/>
        <v>0</v>
      </c>
      <c r="AR284" s="17">
        <f t="shared" si="56"/>
        <v>0</v>
      </c>
    </row>
    <row r="285" spans="3:44" ht="36.65" customHeight="1">
      <c r="C285" s="20">
        <v>280</v>
      </c>
      <c r="D285" s="53">
        <f>現状ワード設定!B282</f>
        <v>0</v>
      </c>
      <c r="E285" s="26" t="str">
        <f>IFERROR(_xlfn.XLOOKUP($D285,現状商品設定!B:B,現状商品設定!C:C,"-"),"-")</f>
        <v>-</v>
      </c>
      <c r="F285" s="56">
        <f>現状ワード設定!G282</f>
        <v>0</v>
      </c>
      <c r="G285" s="60" t="s">
        <v>46</v>
      </c>
      <c r="H285" s="47" t="str">
        <f>IFERROR(_xlfn.XLOOKUP(D285,商品!$D:$D,商品!$H:$H),"")</f>
        <v/>
      </c>
      <c r="I285" s="50" t="str">
        <f>IFERROR(_xlfn.XLOOKUP(D285&amp;F285,現状ワード設定!J:J,現状ワード設定!H:H),"")</f>
        <v/>
      </c>
      <c r="J285" s="47" t="str">
        <f>IFERROR(_xlfn.XLOOKUP(D285&amp;F285,現状ワード設定!J:J,現状ワード設定!I:I),"")</f>
        <v/>
      </c>
      <c r="K285" s="47" t="e">
        <f>IF(AND(T285&gt;=設定!$C$12,W285&gt;=O285),I285*(1+設定!$F$12),IF(AND(T285&gt;=設定!$C$13,W285&lt;O285),I285*(1+設定!$F$13),IF(AND(T285&lt;設定!$C$14,U285&gt;=設定!$E$14),I285*(1+設定!$F$14),IF(AND(T285&lt;設定!$C$15,U285&lt;設定!$E$15),I285*(1+設定!$F$15),"除外"))))</f>
        <v>#VALUE!</v>
      </c>
      <c r="L285" s="58" t="e">
        <f ca="1">IF(消化率!$I$5&lt;1,K285*消化率!$I$5,IF(U285*V285/(K285*消化率!$I$5)&gt;O285,K285*消化率!$I$5,M285))</f>
        <v>#DIV/0!</v>
      </c>
      <c r="M285" s="58" t="e">
        <f t="shared" si="47"/>
        <v>#VALUE!</v>
      </c>
      <c r="N285" s="58" t="e">
        <f ca="1">IF(ROUNDUP(IF(IF(IF(AND(設定!$D$8&lt;=L285,設定!$D$8&lt;J285),設定!$D$8,IF(AND(J285&lt;=L285,J285&lt;設定!$D$8),J285,IF(AND(L285&lt;=J285,J285&lt;設定!$D$8),J285,L285)))=0,設定!$D$8,IF(AND(設定!$D$8&lt;=L285,設定!$D$8&lt;J285),設定!$D$8,IF(AND(J285&lt;=L285,J285&lt;設定!$D$8),J285,IF(AND(L285&lt;=J285,J285&lt;設定!$D$8),J285,L285))))&lt;=H285,H285+1,IF(IF(AND(設定!$D$8&lt;=L285,設定!$D$8&lt;J285),設定!$D$8,IF(AND(J285&lt;=L285,J285&lt;設定!$D$8),J285,IF(AND(L285&lt;=J285,J285&lt;設定!$D$8),J285,L285)))=0,設定!$D$8,IF(AND(設定!$D$8&lt;=L285,設定!$D$8&lt;J285),設定!$D$8,IF(AND(J285&lt;=L285,J285&lt;設定!$D$8),J285,IF(AND(L285&lt;=J285,J285&lt;設定!$D$8),J285,L285))))),0)&gt;40,ROUNDUP(IF(IF(IF(AND(設定!$D$8&lt;=L285,設定!$D$8&lt;J285),設定!$D$8,IF(AND(J285&lt;=L285,J285&lt;設定!$D$8),J285,IF(AND(L285&lt;=J285,J285&lt;設定!$D$8),J285,L285)))=0,設定!$D$8,IF(AND(設定!$D$8&lt;=L285,設定!$D$8&lt;J285),設定!$D$8,IF(AND(J285&lt;=L285,J285&lt;設定!$D$8),J285,IF(AND(L285&lt;=J285,J285&lt;設定!$D$8),J285,L285))))&lt;=H285,H285+1,IF(IF(AND(設定!$D$8&lt;=L285,設定!$D$8&lt;J285),設定!$D$8,IF(AND(J285&lt;=L285,J285&lt;設定!$D$8),J285,IF(AND(L285&lt;=J285,J285&lt;設定!$D$8),J285,L285)))=0,設定!$D$8,IF(AND(設定!$D$8&lt;=L285,設定!$D$8&lt;J285),設定!$D$8,IF(AND(J285&lt;=L285,J285&lt;設定!$D$8),J285,IF(AND(L285&lt;=J285,J285&lt;設定!$D$8),J285,L285))))),0),40)</f>
        <v>#DIV/0!</v>
      </c>
      <c r="O285" s="55">
        <f>IF(G285="標準",設定!$C$4,G285)</f>
        <v>5</v>
      </c>
      <c r="P285" s="45">
        <f t="shared" si="48"/>
        <v>0</v>
      </c>
      <c r="Q285" s="14">
        <f t="shared" si="49"/>
        <v>0</v>
      </c>
      <c r="R285" s="23">
        <f t="shared" si="57"/>
        <v>0</v>
      </c>
      <c r="S285" s="12">
        <f t="shared" si="50"/>
        <v>0</v>
      </c>
      <c r="T285" s="23">
        <f t="shared" si="51"/>
        <v>0</v>
      </c>
      <c r="U285" s="13">
        <f t="shared" si="52"/>
        <v>0</v>
      </c>
      <c r="V285" s="104" t="str">
        <f>INDEX(商品!Q:Q,MATCH(キーワード!D285,商品!D:D,0),1)</f>
        <v>-</v>
      </c>
      <c r="W285" s="15">
        <f t="shared" si="53"/>
        <v>0</v>
      </c>
      <c r="X285" s="22">
        <f>SUMIFS(当月ワード!$J$3:$J$1000,当月ワード!$D$3:$D$1000,キーワード!$D285,当月ワード!$E$3:$E$1000,キーワード!$F285)</f>
        <v>0</v>
      </c>
      <c r="Y285" s="23">
        <f>SUMIFS(前月ワード!$J$3:$J$1000,前月ワード!$D$3:$D$1000,キーワード!$D285,前月ワード!$E$3:$E$1000,キーワード!$F285)</f>
        <v>0</v>
      </c>
      <c r="Z285" s="23">
        <f>SUMIFS(前々月ワード!$J$3:$J$1000,前々月ワード!$D$3:$D$1000,キーワード!$D285,前々月ワード!$E$3:$E$1000,キーワード!$F285)</f>
        <v>0</v>
      </c>
      <c r="AA285" s="22">
        <f>SUMIFS(当月ワード!$W$3:$W$1000,当月ワード!$D$3:$D$1000,キーワード!$D285,当月ワード!$E$3:$E$1000,キーワード!$F285)</f>
        <v>0</v>
      </c>
      <c r="AB285" s="23">
        <f>SUMIFS(前月ワード!$W$3:$W$1000,前月ワード!$D$3:$D$1000,キーワード!$D285,前月ワード!$E$3:$E$1000,キーワード!$F285)</f>
        <v>0</v>
      </c>
      <c r="AC285" s="23">
        <f>SUMIFS(前々月ワード!$W$3:$W$1000,前々月ワード!$D$3:$D$1000,キーワード!$D285,前々月ワード!$E$3:$E$1000,キーワード!$F285)</f>
        <v>0</v>
      </c>
      <c r="AD285" s="23">
        <f t="shared" si="54"/>
        <v>0</v>
      </c>
      <c r="AE285" s="23">
        <f t="shared" si="54"/>
        <v>0</v>
      </c>
      <c r="AF285" s="23">
        <f t="shared" si="54"/>
        <v>0</v>
      </c>
      <c r="AG285" s="22">
        <f>SUMIFS(当月ワード!$X$3:$X$1000,当月ワード!$D$3:$D$1000,キーワード!$D285,当月ワード!$E$3:$E$1000,キーワード!$F285)</f>
        <v>0</v>
      </c>
      <c r="AH285" s="23">
        <f>SUMIFS(前月ワード!$X$3:$X$1000,前月ワード!$D$3:$D$1000,キーワード!$D285,前月ワード!$E$3:$E$1000,キーワード!$F285)</f>
        <v>0</v>
      </c>
      <c r="AI285" s="23">
        <f>SUMIFS(前々月ワード!$X$3:$X$1000,前々月ワード!$D$3:$D$1000,キーワード!$D285,前々月ワード!$E$3:$E$1000,キーワード!$F285)</f>
        <v>0</v>
      </c>
      <c r="AJ285" s="22">
        <f>SUMIFS(当月ワード!$I$3:$I$1000,当月ワード!$D$3:$D$1000,キーワード!$D285,当月ワード!$E$3:$E$1000,キーワード!$F285)</f>
        <v>0</v>
      </c>
      <c r="AK285" s="23">
        <f>SUMIFS(前月ワード!$I$3:$I$1000,前月ワード!$D$3:$D$1000,キーワード!$D285,前月ワード!$E$3:$E$1000,キーワード!$F285)</f>
        <v>0</v>
      </c>
      <c r="AL285" s="23">
        <f>SUMIFS(前々月ワード!$I$3:$I$1000,前々月ワード!$D$3:$D$1000,キーワード!$D285,前々月ワード!$E$3:$E$1000,キーワード!$F285)</f>
        <v>0</v>
      </c>
      <c r="AM285" s="13">
        <f t="shared" si="55"/>
        <v>0</v>
      </c>
      <c r="AN285" s="13">
        <f t="shared" si="55"/>
        <v>0</v>
      </c>
      <c r="AO285" s="13">
        <f t="shared" si="55"/>
        <v>0</v>
      </c>
      <c r="AP285" s="16">
        <f t="shared" si="56"/>
        <v>0</v>
      </c>
      <c r="AQ285" s="16">
        <f t="shared" si="56"/>
        <v>0</v>
      </c>
      <c r="AR285" s="17">
        <f t="shared" si="56"/>
        <v>0</v>
      </c>
    </row>
    <row r="286" spans="3:44" ht="36.65" customHeight="1">
      <c r="C286" s="20">
        <v>281</v>
      </c>
      <c r="D286" s="53">
        <f>現状ワード設定!B283</f>
        <v>0</v>
      </c>
      <c r="E286" s="26" t="str">
        <f>IFERROR(_xlfn.XLOOKUP($D286,現状商品設定!B:B,現状商品設定!C:C,"-"),"-")</f>
        <v>-</v>
      </c>
      <c r="F286" s="56">
        <f>現状ワード設定!G283</f>
        <v>0</v>
      </c>
      <c r="G286" s="60" t="s">
        <v>46</v>
      </c>
      <c r="H286" s="47" t="str">
        <f>IFERROR(_xlfn.XLOOKUP(D286,商品!$D:$D,商品!$H:$H),"")</f>
        <v/>
      </c>
      <c r="I286" s="50" t="str">
        <f>IFERROR(_xlfn.XLOOKUP(D286&amp;F286,現状ワード設定!J:J,現状ワード設定!H:H),"")</f>
        <v/>
      </c>
      <c r="J286" s="47" t="str">
        <f>IFERROR(_xlfn.XLOOKUP(D286&amp;F286,現状ワード設定!J:J,現状ワード設定!I:I),"")</f>
        <v/>
      </c>
      <c r="K286" s="47" t="e">
        <f>IF(AND(T286&gt;=設定!$C$12,W286&gt;=O286),I286*(1+設定!$F$12),IF(AND(T286&gt;=設定!$C$13,W286&lt;O286),I286*(1+設定!$F$13),IF(AND(T286&lt;設定!$C$14,U286&gt;=設定!$E$14),I286*(1+設定!$F$14),IF(AND(T286&lt;設定!$C$15,U286&lt;設定!$E$15),I286*(1+設定!$F$15),"除外"))))</f>
        <v>#VALUE!</v>
      </c>
      <c r="L286" s="58" t="e">
        <f ca="1">IF(消化率!$I$5&lt;1,K286*消化率!$I$5,IF(U286*V286/(K286*消化率!$I$5)&gt;O286,K286*消化率!$I$5,M286))</f>
        <v>#DIV/0!</v>
      </c>
      <c r="M286" s="58" t="e">
        <f t="shared" si="47"/>
        <v>#VALUE!</v>
      </c>
      <c r="N286" s="58" t="e">
        <f ca="1">IF(ROUNDUP(IF(IF(IF(AND(設定!$D$8&lt;=L286,設定!$D$8&lt;J286),設定!$D$8,IF(AND(J286&lt;=L286,J286&lt;設定!$D$8),J286,IF(AND(L286&lt;=J286,J286&lt;設定!$D$8),J286,L286)))=0,設定!$D$8,IF(AND(設定!$D$8&lt;=L286,設定!$D$8&lt;J286),設定!$D$8,IF(AND(J286&lt;=L286,J286&lt;設定!$D$8),J286,IF(AND(L286&lt;=J286,J286&lt;設定!$D$8),J286,L286))))&lt;=H286,H286+1,IF(IF(AND(設定!$D$8&lt;=L286,設定!$D$8&lt;J286),設定!$D$8,IF(AND(J286&lt;=L286,J286&lt;設定!$D$8),J286,IF(AND(L286&lt;=J286,J286&lt;設定!$D$8),J286,L286)))=0,設定!$D$8,IF(AND(設定!$D$8&lt;=L286,設定!$D$8&lt;J286),設定!$D$8,IF(AND(J286&lt;=L286,J286&lt;設定!$D$8),J286,IF(AND(L286&lt;=J286,J286&lt;設定!$D$8),J286,L286))))),0)&gt;40,ROUNDUP(IF(IF(IF(AND(設定!$D$8&lt;=L286,設定!$D$8&lt;J286),設定!$D$8,IF(AND(J286&lt;=L286,J286&lt;設定!$D$8),J286,IF(AND(L286&lt;=J286,J286&lt;設定!$D$8),J286,L286)))=0,設定!$D$8,IF(AND(設定!$D$8&lt;=L286,設定!$D$8&lt;J286),設定!$D$8,IF(AND(J286&lt;=L286,J286&lt;設定!$D$8),J286,IF(AND(L286&lt;=J286,J286&lt;設定!$D$8),J286,L286))))&lt;=H286,H286+1,IF(IF(AND(設定!$D$8&lt;=L286,設定!$D$8&lt;J286),設定!$D$8,IF(AND(J286&lt;=L286,J286&lt;設定!$D$8),J286,IF(AND(L286&lt;=J286,J286&lt;設定!$D$8),J286,L286)))=0,設定!$D$8,IF(AND(設定!$D$8&lt;=L286,設定!$D$8&lt;J286),設定!$D$8,IF(AND(J286&lt;=L286,J286&lt;設定!$D$8),J286,IF(AND(L286&lt;=J286,J286&lt;設定!$D$8),J286,L286))))),0),40)</f>
        <v>#DIV/0!</v>
      </c>
      <c r="O286" s="55">
        <f>IF(G286="標準",設定!$C$4,G286)</f>
        <v>5</v>
      </c>
      <c r="P286" s="45">
        <f t="shared" si="48"/>
        <v>0</v>
      </c>
      <c r="Q286" s="14">
        <f t="shared" si="49"/>
        <v>0</v>
      </c>
      <c r="R286" s="23">
        <f t="shared" si="57"/>
        <v>0</v>
      </c>
      <c r="S286" s="12">
        <f t="shared" si="50"/>
        <v>0</v>
      </c>
      <c r="T286" s="23">
        <f t="shared" si="51"/>
        <v>0</v>
      </c>
      <c r="U286" s="13">
        <f t="shared" si="52"/>
        <v>0</v>
      </c>
      <c r="V286" s="104" t="str">
        <f>INDEX(商品!Q:Q,MATCH(キーワード!D286,商品!D:D,0),1)</f>
        <v>-</v>
      </c>
      <c r="W286" s="15">
        <f t="shared" si="53"/>
        <v>0</v>
      </c>
      <c r="X286" s="22">
        <f>SUMIFS(当月ワード!$J$3:$J$1000,当月ワード!$D$3:$D$1000,キーワード!$D286,当月ワード!$E$3:$E$1000,キーワード!$F286)</f>
        <v>0</v>
      </c>
      <c r="Y286" s="23">
        <f>SUMIFS(前月ワード!$J$3:$J$1000,前月ワード!$D$3:$D$1000,キーワード!$D286,前月ワード!$E$3:$E$1000,キーワード!$F286)</f>
        <v>0</v>
      </c>
      <c r="Z286" s="23">
        <f>SUMIFS(前々月ワード!$J$3:$J$1000,前々月ワード!$D$3:$D$1000,キーワード!$D286,前々月ワード!$E$3:$E$1000,キーワード!$F286)</f>
        <v>0</v>
      </c>
      <c r="AA286" s="22">
        <f>SUMIFS(当月ワード!$W$3:$W$1000,当月ワード!$D$3:$D$1000,キーワード!$D286,当月ワード!$E$3:$E$1000,キーワード!$F286)</f>
        <v>0</v>
      </c>
      <c r="AB286" s="23">
        <f>SUMIFS(前月ワード!$W$3:$W$1000,前月ワード!$D$3:$D$1000,キーワード!$D286,前月ワード!$E$3:$E$1000,キーワード!$F286)</f>
        <v>0</v>
      </c>
      <c r="AC286" s="23">
        <f>SUMIFS(前々月ワード!$W$3:$W$1000,前々月ワード!$D$3:$D$1000,キーワード!$D286,前々月ワード!$E$3:$E$1000,キーワード!$F286)</f>
        <v>0</v>
      </c>
      <c r="AD286" s="23">
        <f t="shared" si="54"/>
        <v>0</v>
      </c>
      <c r="AE286" s="23">
        <f t="shared" si="54"/>
        <v>0</v>
      </c>
      <c r="AF286" s="23">
        <f t="shared" si="54"/>
        <v>0</v>
      </c>
      <c r="AG286" s="22">
        <f>SUMIFS(当月ワード!$X$3:$X$1000,当月ワード!$D$3:$D$1000,キーワード!$D286,当月ワード!$E$3:$E$1000,キーワード!$F286)</f>
        <v>0</v>
      </c>
      <c r="AH286" s="23">
        <f>SUMIFS(前月ワード!$X$3:$X$1000,前月ワード!$D$3:$D$1000,キーワード!$D286,前月ワード!$E$3:$E$1000,キーワード!$F286)</f>
        <v>0</v>
      </c>
      <c r="AI286" s="23">
        <f>SUMIFS(前々月ワード!$X$3:$X$1000,前々月ワード!$D$3:$D$1000,キーワード!$D286,前々月ワード!$E$3:$E$1000,キーワード!$F286)</f>
        <v>0</v>
      </c>
      <c r="AJ286" s="22">
        <f>SUMIFS(当月ワード!$I$3:$I$1000,当月ワード!$D$3:$D$1000,キーワード!$D286,当月ワード!$E$3:$E$1000,キーワード!$F286)</f>
        <v>0</v>
      </c>
      <c r="AK286" s="23">
        <f>SUMIFS(前月ワード!$I$3:$I$1000,前月ワード!$D$3:$D$1000,キーワード!$D286,前月ワード!$E$3:$E$1000,キーワード!$F286)</f>
        <v>0</v>
      </c>
      <c r="AL286" s="23">
        <f>SUMIFS(前々月ワード!$I$3:$I$1000,前々月ワード!$D$3:$D$1000,キーワード!$D286,前々月ワード!$E$3:$E$1000,キーワード!$F286)</f>
        <v>0</v>
      </c>
      <c r="AM286" s="13">
        <f t="shared" si="55"/>
        <v>0</v>
      </c>
      <c r="AN286" s="13">
        <f t="shared" si="55"/>
        <v>0</v>
      </c>
      <c r="AO286" s="13">
        <f t="shared" si="55"/>
        <v>0</v>
      </c>
      <c r="AP286" s="16">
        <f t="shared" si="56"/>
        <v>0</v>
      </c>
      <c r="AQ286" s="16">
        <f t="shared" si="56"/>
        <v>0</v>
      </c>
      <c r="AR286" s="17">
        <f t="shared" si="56"/>
        <v>0</v>
      </c>
    </row>
    <row r="287" spans="3:44" ht="36.65" customHeight="1">
      <c r="C287" s="20">
        <v>282</v>
      </c>
      <c r="D287" s="53">
        <f>現状ワード設定!B284</f>
        <v>0</v>
      </c>
      <c r="E287" s="26" t="str">
        <f>IFERROR(_xlfn.XLOOKUP($D287,現状商品設定!B:B,現状商品設定!C:C,"-"),"-")</f>
        <v>-</v>
      </c>
      <c r="F287" s="56">
        <f>現状ワード設定!G284</f>
        <v>0</v>
      </c>
      <c r="G287" s="60" t="s">
        <v>46</v>
      </c>
      <c r="H287" s="47" t="str">
        <f>IFERROR(_xlfn.XLOOKUP(D287,商品!$D:$D,商品!$H:$H),"")</f>
        <v/>
      </c>
      <c r="I287" s="50" t="str">
        <f>IFERROR(_xlfn.XLOOKUP(D287&amp;F287,現状ワード設定!J:J,現状ワード設定!H:H),"")</f>
        <v/>
      </c>
      <c r="J287" s="47" t="str">
        <f>IFERROR(_xlfn.XLOOKUP(D287&amp;F287,現状ワード設定!J:J,現状ワード設定!I:I),"")</f>
        <v/>
      </c>
      <c r="K287" s="47" t="e">
        <f>IF(AND(T287&gt;=設定!$C$12,W287&gt;=O287),I287*(1+設定!$F$12),IF(AND(T287&gt;=設定!$C$13,W287&lt;O287),I287*(1+設定!$F$13),IF(AND(T287&lt;設定!$C$14,U287&gt;=設定!$E$14),I287*(1+設定!$F$14),IF(AND(T287&lt;設定!$C$15,U287&lt;設定!$E$15),I287*(1+設定!$F$15),"除外"))))</f>
        <v>#VALUE!</v>
      </c>
      <c r="L287" s="58" t="e">
        <f ca="1">IF(消化率!$I$5&lt;1,K287*消化率!$I$5,IF(U287*V287/(K287*消化率!$I$5)&gt;O287,K287*消化率!$I$5,M287))</f>
        <v>#DIV/0!</v>
      </c>
      <c r="M287" s="58" t="e">
        <f t="shared" si="47"/>
        <v>#VALUE!</v>
      </c>
      <c r="N287" s="58" t="e">
        <f ca="1">IF(ROUNDUP(IF(IF(IF(AND(設定!$D$8&lt;=L287,設定!$D$8&lt;J287),設定!$D$8,IF(AND(J287&lt;=L287,J287&lt;設定!$D$8),J287,IF(AND(L287&lt;=J287,J287&lt;設定!$D$8),J287,L287)))=0,設定!$D$8,IF(AND(設定!$D$8&lt;=L287,設定!$D$8&lt;J287),設定!$D$8,IF(AND(J287&lt;=L287,J287&lt;設定!$D$8),J287,IF(AND(L287&lt;=J287,J287&lt;設定!$D$8),J287,L287))))&lt;=H287,H287+1,IF(IF(AND(設定!$D$8&lt;=L287,設定!$D$8&lt;J287),設定!$D$8,IF(AND(J287&lt;=L287,J287&lt;設定!$D$8),J287,IF(AND(L287&lt;=J287,J287&lt;設定!$D$8),J287,L287)))=0,設定!$D$8,IF(AND(設定!$D$8&lt;=L287,設定!$D$8&lt;J287),設定!$D$8,IF(AND(J287&lt;=L287,J287&lt;設定!$D$8),J287,IF(AND(L287&lt;=J287,J287&lt;設定!$D$8),J287,L287))))),0)&gt;40,ROUNDUP(IF(IF(IF(AND(設定!$D$8&lt;=L287,設定!$D$8&lt;J287),設定!$D$8,IF(AND(J287&lt;=L287,J287&lt;設定!$D$8),J287,IF(AND(L287&lt;=J287,J287&lt;設定!$D$8),J287,L287)))=0,設定!$D$8,IF(AND(設定!$D$8&lt;=L287,設定!$D$8&lt;J287),設定!$D$8,IF(AND(J287&lt;=L287,J287&lt;設定!$D$8),J287,IF(AND(L287&lt;=J287,J287&lt;設定!$D$8),J287,L287))))&lt;=H287,H287+1,IF(IF(AND(設定!$D$8&lt;=L287,設定!$D$8&lt;J287),設定!$D$8,IF(AND(J287&lt;=L287,J287&lt;設定!$D$8),J287,IF(AND(L287&lt;=J287,J287&lt;設定!$D$8),J287,L287)))=0,設定!$D$8,IF(AND(設定!$D$8&lt;=L287,設定!$D$8&lt;J287),設定!$D$8,IF(AND(J287&lt;=L287,J287&lt;設定!$D$8),J287,IF(AND(L287&lt;=J287,J287&lt;設定!$D$8),J287,L287))))),0),40)</f>
        <v>#DIV/0!</v>
      </c>
      <c r="O287" s="55">
        <f>IF(G287="標準",設定!$C$4,G287)</f>
        <v>5</v>
      </c>
      <c r="P287" s="45">
        <f t="shared" si="48"/>
        <v>0</v>
      </c>
      <c r="Q287" s="14">
        <f t="shared" si="49"/>
        <v>0</v>
      </c>
      <c r="R287" s="23">
        <f t="shared" si="57"/>
        <v>0</v>
      </c>
      <c r="S287" s="12">
        <f t="shared" si="50"/>
        <v>0</v>
      </c>
      <c r="T287" s="23">
        <f t="shared" si="51"/>
        <v>0</v>
      </c>
      <c r="U287" s="13">
        <f t="shared" si="52"/>
        <v>0</v>
      </c>
      <c r="V287" s="104" t="str">
        <f>INDEX(商品!Q:Q,MATCH(キーワード!D287,商品!D:D,0),1)</f>
        <v>-</v>
      </c>
      <c r="W287" s="15">
        <f t="shared" si="53"/>
        <v>0</v>
      </c>
      <c r="X287" s="22">
        <f>SUMIFS(当月ワード!$J$3:$J$1000,当月ワード!$D$3:$D$1000,キーワード!$D287,当月ワード!$E$3:$E$1000,キーワード!$F287)</f>
        <v>0</v>
      </c>
      <c r="Y287" s="23">
        <f>SUMIFS(前月ワード!$J$3:$J$1000,前月ワード!$D$3:$D$1000,キーワード!$D287,前月ワード!$E$3:$E$1000,キーワード!$F287)</f>
        <v>0</v>
      </c>
      <c r="Z287" s="23">
        <f>SUMIFS(前々月ワード!$J$3:$J$1000,前々月ワード!$D$3:$D$1000,キーワード!$D287,前々月ワード!$E$3:$E$1000,キーワード!$F287)</f>
        <v>0</v>
      </c>
      <c r="AA287" s="22">
        <f>SUMIFS(当月ワード!$W$3:$W$1000,当月ワード!$D$3:$D$1000,キーワード!$D287,当月ワード!$E$3:$E$1000,キーワード!$F287)</f>
        <v>0</v>
      </c>
      <c r="AB287" s="23">
        <f>SUMIFS(前月ワード!$W$3:$W$1000,前月ワード!$D$3:$D$1000,キーワード!$D287,前月ワード!$E$3:$E$1000,キーワード!$F287)</f>
        <v>0</v>
      </c>
      <c r="AC287" s="23">
        <f>SUMIFS(前々月ワード!$W$3:$W$1000,前々月ワード!$D$3:$D$1000,キーワード!$D287,前々月ワード!$E$3:$E$1000,キーワード!$F287)</f>
        <v>0</v>
      </c>
      <c r="AD287" s="23">
        <f t="shared" si="54"/>
        <v>0</v>
      </c>
      <c r="AE287" s="23">
        <f t="shared" si="54"/>
        <v>0</v>
      </c>
      <c r="AF287" s="23">
        <f t="shared" si="54"/>
        <v>0</v>
      </c>
      <c r="AG287" s="22">
        <f>SUMIFS(当月ワード!$X$3:$X$1000,当月ワード!$D$3:$D$1000,キーワード!$D287,当月ワード!$E$3:$E$1000,キーワード!$F287)</f>
        <v>0</v>
      </c>
      <c r="AH287" s="23">
        <f>SUMIFS(前月ワード!$X$3:$X$1000,前月ワード!$D$3:$D$1000,キーワード!$D287,前月ワード!$E$3:$E$1000,キーワード!$F287)</f>
        <v>0</v>
      </c>
      <c r="AI287" s="23">
        <f>SUMIFS(前々月ワード!$X$3:$X$1000,前々月ワード!$D$3:$D$1000,キーワード!$D287,前々月ワード!$E$3:$E$1000,キーワード!$F287)</f>
        <v>0</v>
      </c>
      <c r="AJ287" s="22">
        <f>SUMIFS(当月ワード!$I$3:$I$1000,当月ワード!$D$3:$D$1000,キーワード!$D287,当月ワード!$E$3:$E$1000,キーワード!$F287)</f>
        <v>0</v>
      </c>
      <c r="AK287" s="23">
        <f>SUMIFS(前月ワード!$I$3:$I$1000,前月ワード!$D$3:$D$1000,キーワード!$D287,前月ワード!$E$3:$E$1000,キーワード!$F287)</f>
        <v>0</v>
      </c>
      <c r="AL287" s="23">
        <f>SUMIFS(前々月ワード!$I$3:$I$1000,前々月ワード!$D$3:$D$1000,キーワード!$D287,前々月ワード!$E$3:$E$1000,キーワード!$F287)</f>
        <v>0</v>
      </c>
      <c r="AM287" s="13">
        <f t="shared" si="55"/>
        <v>0</v>
      </c>
      <c r="AN287" s="13">
        <f t="shared" si="55"/>
        <v>0</v>
      </c>
      <c r="AO287" s="13">
        <f t="shared" si="55"/>
        <v>0</v>
      </c>
      <c r="AP287" s="16">
        <f t="shared" si="56"/>
        <v>0</v>
      </c>
      <c r="AQ287" s="16">
        <f t="shared" si="56"/>
        <v>0</v>
      </c>
      <c r="AR287" s="17">
        <f t="shared" si="56"/>
        <v>0</v>
      </c>
    </row>
    <row r="288" spans="3:44" ht="36.65" customHeight="1">
      <c r="C288" s="20">
        <v>283</v>
      </c>
      <c r="D288" s="53">
        <f>現状ワード設定!B285</f>
        <v>0</v>
      </c>
      <c r="E288" s="26" t="str">
        <f>IFERROR(_xlfn.XLOOKUP($D288,現状商品設定!B:B,現状商品設定!C:C,"-"),"-")</f>
        <v>-</v>
      </c>
      <c r="F288" s="56">
        <f>現状ワード設定!G285</f>
        <v>0</v>
      </c>
      <c r="G288" s="60" t="s">
        <v>46</v>
      </c>
      <c r="H288" s="47" t="str">
        <f>IFERROR(_xlfn.XLOOKUP(D288,商品!$D:$D,商品!$H:$H),"")</f>
        <v/>
      </c>
      <c r="I288" s="50" t="str">
        <f>IFERROR(_xlfn.XLOOKUP(D288&amp;F288,現状ワード設定!J:J,現状ワード設定!H:H),"")</f>
        <v/>
      </c>
      <c r="J288" s="47" t="str">
        <f>IFERROR(_xlfn.XLOOKUP(D288&amp;F288,現状ワード設定!J:J,現状ワード設定!I:I),"")</f>
        <v/>
      </c>
      <c r="K288" s="47" t="e">
        <f>IF(AND(T288&gt;=設定!$C$12,W288&gt;=O288),I288*(1+設定!$F$12),IF(AND(T288&gt;=設定!$C$13,W288&lt;O288),I288*(1+設定!$F$13),IF(AND(T288&lt;設定!$C$14,U288&gt;=設定!$E$14),I288*(1+設定!$F$14),IF(AND(T288&lt;設定!$C$15,U288&lt;設定!$E$15),I288*(1+設定!$F$15),"除外"))))</f>
        <v>#VALUE!</v>
      </c>
      <c r="L288" s="58" t="e">
        <f ca="1">IF(消化率!$I$5&lt;1,K288*消化率!$I$5,IF(U288*V288/(K288*消化率!$I$5)&gt;O288,K288*消化率!$I$5,M288))</f>
        <v>#DIV/0!</v>
      </c>
      <c r="M288" s="58" t="e">
        <f t="shared" si="47"/>
        <v>#VALUE!</v>
      </c>
      <c r="N288" s="58" t="e">
        <f ca="1">IF(ROUNDUP(IF(IF(IF(AND(設定!$D$8&lt;=L288,設定!$D$8&lt;J288),設定!$D$8,IF(AND(J288&lt;=L288,J288&lt;設定!$D$8),J288,IF(AND(L288&lt;=J288,J288&lt;設定!$D$8),J288,L288)))=0,設定!$D$8,IF(AND(設定!$D$8&lt;=L288,設定!$D$8&lt;J288),設定!$D$8,IF(AND(J288&lt;=L288,J288&lt;設定!$D$8),J288,IF(AND(L288&lt;=J288,J288&lt;設定!$D$8),J288,L288))))&lt;=H288,H288+1,IF(IF(AND(設定!$D$8&lt;=L288,設定!$D$8&lt;J288),設定!$D$8,IF(AND(J288&lt;=L288,J288&lt;設定!$D$8),J288,IF(AND(L288&lt;=J288,J288&lt;設定!$D$8),J288,L288)))=0,設定!$D$8,IF(AND(設定!$D$8&lt;=L288,設定!$D$8&lt;J288),設定!$D$8,IF(AND(J288&lt;=L288,J288&lt;設定!$D$8),J288,IF(AND(L288&lt;=J288,J288&lt;設定!$D$8),J288,L288))))),0)&gt;40,ROUNDUP(IF(IF(IF(AND(設定!$D$8&lt;=L288,設定!$D$8&lt;J288),設定!$D$8,IF(AND(J288&lt;=L288,J288&lt;設定!$D$8),J288,IF(AND(L288&lt;=J288,J288&lt;設定!$D$8),J288,L288)))=0,設定!$D$8,IF(AND(設定!$D$8&lt;=L288,設定!$D$8&lt;J288),設定!$D$8,IF(AND(J288&lt;=L288,J288&lt;設定!$D$8),J288,IF(AND(L288&lt;=J288,J288&lt;設定!$D$8),J288,L288))))&lt;=H288,H288+1,IF(IF(AND(設定!$D$8&lt;=L288,設定!$D$8&lt;J288),設定!$D$8,IF(AND(J288&lt;=L288,J288&lt;設定!$D$8),J288,IF(AND(L288&lt;=J288,J288&lt;設定!$D$8),J288,L288)))=0,設定!$D$8,IF(AND(設定!$D$8&lt;=L288,設定!$D$8&lt;J288),設定!$D$8,IF(AND(J288&lt;=L288,J288&lt;設定!$D$8),J288,IF(AND(L288&lt;=J288,J288&lt;設定!$D$8),J288,L288))))),0),40)</f>
        <v>#DIV/0!</v>
      </c>
      <c r="O288" s="55">
        <f>IF(G288="標準",設定!$C$4,G288)</f>
        <v>5</v>
      </c>
      <c r="P288" s="45">
        <f t="shared" si="48"/>
        <v>0</v>
      </c>
      <c r="Q288" s="14">
        <f t="shared" si="49"/>
        <v>0</v>
      </c>
      <c r="R288" s="23">
        <f t="shared" si="57"/>
        <v>0</v>
      </c>
      <c r="S288" s="12">
        <f t="shared" si="50"/>
        <v>0</v>
      </c>
      <c r="T288" s="23">
        <f t="shared" si="51"/>
        <v>0</v>
      </c>
      <c r="U288" s="13">
        <f t="shared" si="52"/>
        <v>0</v>
      </c>
      <c r="V288" s="104" t="str">
        <f>INDEX(商品!Q:Q,MATCH(キーワード!D288,商品!D:D,0),1)</f>
        <v>-</v>
      </c>
      <c r="W288" s="15">
        <f t="shared" si="53"/>
        <v>0</v>
      </c>
      <c r="X288" s="22">
        <f>SUMIFS(当月ワード!$J$3:$J$1000,当月ワード!$D$3:$D$1000,キーワード!$D288,当月ワード!$E$3:$E$1000,キーワード!$F288)</f>
        <v>0</v>
      </c>
      <c r="Y288" s="23">
        <f>SUMIFS(前月ワード!$J$3:$J$1000,前月ワード!$D$3:$D$1000,キーワード!$D288,前月ワード!$E$3:$E$1000,キーワード!$F288)</f>
        <v>0</v>
      </c>
      <c r="Z288" s="23">
        <f>SUMIFS(前々月ワード!$J$3:$J$1000,前々月ワード!$D$3:$D$1000,キーワード!$D288,前々月ワード!$E$3:$E$1000,キーワード!$F288)</f>
        <v>0</v>
      </c>
      <c r="AA288" s="22">
        <f>SUMIFS(当月ワード!$W$3:$W$1000,当月ワード!$D$3:$D$1000,キーワード!$D288,当月ワード!$E$3:$E$1000,キーワード!$F288)</f>
        <v>0</v>
      </c>
      <c r="AB288" s="23">
        <f>SUMIFS(前月ワード!$W$3:$W$1000,前月ワード!$D$3:$D$1000,キーワード!$D288,前月ワード!$E$3:$E$1000,キーワード!$F288)</f>
        <v>0</v>
      </c>
      <c r="AC288" s="23">
        <f>SUMIFS(前々月ワード!$W$3:$W$1000,前々月ワード!$D$3:$D$1000,キーワード!$D288,前々月ワード!$E$3:$E$1000,キーワード!$F288)</f>
        <v>0</v>
      </c>
      <c r="AD288" s="23">
        <f t="shared" si="54"/>
        <v>0</v>
      </c>
      <c r="AE288" s="23">
        <f t="shared" si="54"/>
        <v>0</v>
      </c>
      <c r="AF288" s="23">
        <f t="shared" si="54"/>
        <v>0</v>
      </c>
      <c r="AG288" s="22">
        <f>SUMIFS(当月ワード!$X$3:$X$1000,当月ワード!$D$3:$D$1000,キーワード!$D288,当月ワード!$E$3:$E$1000,キーワード!$F288)</f>
        <v>0</v>
      </c>
      <c r="AH288" s="23">
        <f>SUMIFS(前月ワード!$X$3:$X$1000,前月ワード!$D$3:$D$1000,キーワード!$D288,前月ワード!$E$3:$E$1000,キーワード!$F288)</f>
        <v>0</v>
      </c>
      <c r="AI288" s="23">
        <f>SUMIFS(前々月ワード!$X$3:$X$1000,前々月ワード!$D$3:$D$1000,キーワード!$D288,前々月ワード!$E$3:$E$1000,キーワード!$F288)</f>
        <v>0</v>
      </c>
      <c r="AJ288" s="22">
        <f>SUMIFS(当月ワード!$I$3:$I$1000,当月ワード!$D$3:$D$1000,キーワード!$D288,当月ワード!$E$3:$E$1000,キーワード!$F288)</f>
        <v>0</v>
      </c>
      <c r="AK288" s="23">
        <f>SUMIFS(前月ワード!$I$3:$I$1000,前月ワード!$D$3:$D$1000,キーワード!$D288,前月ワード!$E$3:$E$1000,キーワード!$F288)</f>
        <v>0</v>
      </c>
      <c r="AL288" s="23">
        <f>SUMIFS(前々月ワード!$I$3:$I$1000,前々月ワード!$D$3:$D$1000,キーワード!$D288,前々月ワード!$E$3:$E$1000,キーワード!$F288)</f>
        <v>0</v>
      </c>
      <c r="AM288" s="13">
        <f t="shared" si="55"/>
        <v>0</v>
      </c>
      <c r="AN288" s="13">
        <f t="shared" si="55"/>
        <v>0</v>
      </c>
      <c r="AO288" s="13">
        <f t="shared" si="55"/>
        <v>0</v>
      </c>
      <c r="AP288" s="16">
        <f t="shared" si="56"/>
        <v>0</v>
      </c>
      <c r="AQ288" s="16">
        <f t="shared" si="56"/>
        <v>0</v>
      </c>
      <c r="AR288" s="17">
        <f t="shared" si="56"/>
        <v>0</v>
      </c>
    </row>
    <row r="289" spans="3:44" ht="36.65" customHeight="1">
      <c r="C289" s="20">
        <v>284</v>
      </c>
      <c r="D289" s="53">
        <f>現状ワード設定!B286</f>
        <v>0</v>
      </c>
      <c r="E289" s="26" t="str">
        <f>IFERROR(_xlfn.XLOOKUP($D289,現状商品設定!B:B,現状商品設定!C:C,"-"),"-")</f>
        <v>-</v>
      </c>
      <c r="F289" s="56">
        <f>現状ワード設定!G286</f>
        <v>0</v>
      </c>
      <c r="G289" s="60" t="s">
        <v>46</v>
      </c>
      <c r="H289" s="47" t="str">
        <f>IFERROR(_xlfn.XLOOKUP(D289,商品!$D:$D,商品!$H:$H),"")</f>
        <v/>
      </c>
      <c r="I289" s="50" t="str">
        <f>IFERROR(_xlfn.XLOOKUP(D289&amp;F289,現状ワード設定!J:J,現状ワード設定!H:H),"")</f>
        <v/>
      </c>
      <c r="J289" s="47" t="str">
        <f>IFERROR(_xlfn.XLOOKUP(D289&amp;F289,現状ワード設定!J:J,現状ワード設定!I:I),"")</f>
        <v/>
      </c>
      <c r="K289" s="47" t="e">
        <f>IF(AND(T289&gt;=設定!$C$12,W289&gt;=O289),I289*(1+設定!$F$12),IF(AND(T289&gt;=設定!$C$13,W289&lt;O289),I289*(1+設定!$F$13),IF(AND(T289&lt;設定!$C$14,U289&gt;=設定!$E$14),I289*(1+設定!$F$14),IF(AND(T289&lt;設定!$C$15,U289&lt;設定!$E$15),I289*(1+設定!$F$15),"除外"))))</f>
        <v>#VALUE!</v>
      </c>
      <c r="L289" s="58" t="e">
        <f ca="1">IF(消化率!$I$5&lt;1,K289*消化率!$I$5,IF(U289*V289/(K289*消化率!$I$5)&gt;O289,K289*消化率!$I$5,M289))</f>
        <v>#DIV/0!</v>
      </c>
      <c r="M289" s="58" t="e">
        <f t="shared" si="47"/>
        <v>#VALUE!</v>
      </c>
      <c r="N289" s="58" t="e">
        <f ca="1">IF(ROUNDUP(IF(IF(IF(AND(設定!$D$8&lt;=L289,設定!$D$8&lt;J289),設定!$D$8,IF(AND(J289&lt;=L289,J289&lt;設定!$D$8),J289,IF(AND(L289&lt;=J289,J289&lt;設定!$D$8),J289,L289)))=0,設定!$D$8,IF(AND(設定!$D$8&lt;=L289,設定!$D$8&lt;J289),設定!$D$8,IF(AND(J289&lt;=L289,J289&lt;設定!$D$8),J289,IF(AND(L289&lt;=J289,J289&lt;設定!$D$8),J289,L289))))&lt;=H289,H289+1,IF(IF(AND(設定!$D$8&lt;=L289,設定!$D$8&lt;J289),設定!$D$8,IF(AND(J289&lt;=L289,J289&lt;設定!$D$8),J289,IF(AND(L289&lt;=J289,J289&lt;設定!$D$8),J289,L289)))=0,設定!$D$8,IF(AND(設定!$D$8&lt;=L289,設定!$D$8&lt;J289),設定!$D$8,IF(AND(J289&lt;=L289,J289&lt;設定!$D$8),J289,IF(AND(L289&lt;=J289,J289&lt;設定!$D$8),J289,L289))))),0)&gt;40,ROUNDUP(IF(IF(IF(AND(設定!$D$8&lt;=L289,設定!$D$8&lt;J289),設定!$D$8,IF(AND(J289&lt;=L289,J289&lt;設定!$D$8),J289,IF(AND(L289&lt;=J289,J289&lt;設定!$D$8),J289,L289)))=0,設定!$D$8,IF(AND(設定!$D$8&lt;=L289,設定!$D$8&lt;J289),設定!$D$8,IF(AND(J289&lt;=L289,J289&lt;設定!$D$8),J289,IF(AND(L289&lt;=J289,J289&lt;設定!$D$8),J289,L289))))&lt;=H289,H289+1,IF(IF(AND(設定!$D$8&lt;=L289,設定!$D$8&lt;J289),設定!$D$8,IF(AND(J289&lt;=L289,J289&lt;設定!$D$8),J289,IF(AND(L289&lt;=J289,J289&lt;設定!$D$8),J289,L289)))=0,設定!$D$8,IF(AND(設定!$D$8&lt;=L289,設定!$D$8&lt;J289),設定!$D$8,IF(AND(J289&lt;=L289,J289&lt;設定!$D$8),J289,IF(AND(L289&lt;=J289,J289&lt;設定!$D$8),J289,L289))))),0),40)</f>
        <v>#DIV/0!</v>
      </c>
      <c r="O289" s="55">
        <f>IF(G289="標準",設定!$C$4,G289)</f>
        <v>5</v>
      </c>
      <c r="P289" s="45">
        <f t="shared" si="48"/>
        <v>0</v>
      </c>
      <c r="Q289" s="14">
        <f t="shared" si="49"/>
        <v>0</v>
      </c>
      <c r="R289" s="23">
        <f t="shared" si="57"/>
        <v>0</v>
      </c>
      <c r="S289" s="12">
        <f t="shared" si="50"/>
        <v>0</v>
      </c>
      <c r="T289" s="23">
        <f t="shared" si="51"/>
        <v>0</v>
      </c>
      <c r="U289" s="13">
        <f t="shared" si="52"/>
        <v>0</v>
      </c>
      <c r="V289" s="104" t="str">
        <f>INDEX(商品!Q:Q,MATCH(キーワード!D289,商品!D:D,0),1)</f>
        <v>-</v>
      </c>
      <c r="W289" s="15">
        <f t="shared" si="53"/>
        <v>0</v>
      </c>
      <c r="X289" s="22">
        <f>SUMIFS(当月ワード!$J$3:$J$1000,当月ワード!$D$3:$D$1000,キーワード!$D289,当月ワード!$E$3:$E$1000,キーワード!$F289)</f>
        <v>0</v>
      </c>
      <c r="Y289" s="23">
        <f>SUMIFS(前月ワード!$J$3:$J$1000,前月ワード!$D$3:$D$1000,キーワード!$D289,前月ワード!$E$3:$E$1000,キーワード!$F289)</f>
        <v>0</v>
      </c>
      <c r="Z289" s="23">
        <f>SUMIFS(前々月ワード!$J$3:$J$1000,前々月ワード!$D$3:$D$1000,キーワード!$D289,前々月ワード!$E$3:$E$1000,キーワード!$F289)</f>
        <v>0</v>
      </c>
      <c r="AA289" s="22">
        <f>SUMIFS(当月ワード!$W$3:$W$1000,当月ワード!$D$3:$D$1000,キーワード!$D289,当月ワード!$E$3:$E$1000,キーワード!$F289)</f>
        <v>0</v>
      </c>
      <c r="AB289" s="23">
        <f>SUMIFS(前月ワード!$W$3:$W$1000,前月ワード!$D$3:$D$1000,キーワード!$D289,前月ワード!$E$3:$E$1000,キーワード!$F289)</f>
        <v>0</v>
      </c>
      <c r="AC289" s="23">
        <f>SUMIFS(前々月ワード!$W$3:$W$1000,前々月ワード!$D$3:$D$1000,キーワード!$D289,前々月ワード!$E$3:$E$1000,キーワード!$F289)</f>
        <v>0</v>
      </c>
      <c r="AD289" s="23">
        <f t="shared" si="54"/>
        <v>0</v>
      </c>
      <c r="AE289" s="23">
        <f t="shared" si="54"/>
        <v>0</v>
      </c>
      <c r="AF289" s="23">
        <f t="shared" si="54"/>
        <v>0</v>
      </c>
      <c r="AG289" s="22">
        <f>SUMIFS(当月ワード!$X$3:$X$1000,当月ワード!$D$3:$D$1000,キーワード!$D289,当月ワード!$E$3:$E$1000,キーワード!$F289)</f>
        <v>0</v>
      </c>
      <c r="AH289" s="23">
        <f>SUMIFS(前月ワード!$X$3:$X$1000,前月ワード!$D$3:$D$1000,キーワード!$D289,前月ワード!$E$3:$E$1000,キーワード!$F289)</f>
        <v>0</v>
      </c>
      <c r="AI289" s="23">
        <f>SUMIFS(前々月ワード!$X$3:$X$1000,前々月ワード!$D$3:$D$1000,キーワード!$D289,前々月ワード!$E$3:$E$1000,キーワード!$F289)</f>
        <v>0</v>
      </c>
      <c r="AJ289" s="22">
        <f>SUMIFS(当月ワード!$I$3:$I$1000,当月ワード!$D$3:$D$1000,キーワード!$D289,当月ワード!$E$3:$E$1000,キーワード!$F289)</f>
        <v>0</v>
      </c>
      <c r="AK289" s="23">
        <f>SUMIFS(前月ワード!$I$3:$I$1000,前月ワード!$D$3:$D$1000,キーワード!$D289,前月ワード!$E$3:$E$1000,キーワード!$F289)</f>
        <v>0</v>
      </c>
      <c r="AL289" s="23">
        <f>SUMIFS(前々月ワード!$I$3:$I$1000,前々月ワード!$D$3:$D$1000,キーワード!$D289,前々月ワード!$E$3:$E$1000,キーワード!$F289)</f>
        <v>0</v>
      </c>
      <c r="AM289" s="13">
        <f t="shared" si="55"/>
        <v>0</v>
      </c>
      <c r="AN289" s="13">
        <f t="shared" si="55"/>
        <v>0</v>
      </c>
      <c r="AO289" s="13">
        <f t="shared" si="55"/>
        <v>0</v>
      </c>
      <c r="AP289" s="16">
        <f t="shared" si="56"/>
        <v>0</v>
      </c>
      <c r="AQ289" s="16">
        <f t="shared" si="56"/>
        <v>0</v>
      </c>
      <c r="AR289" s="17">
        <f t="shared" si="56"/>
        <v>0</v>
      </c>
    </row>
    <row r="290" spans="3:44" ht="36.65" customHeight="1">
      <c r="C290" s="20">
        <v>285</v>
      </c>
      <c r="D290" s="53">
        <f>現状ワード設定!B287</f>
        <v>0</v>
      </c>
      <c r="E290" s="26" t="str">
        <f>IFERROR(_xlfn.XLOOKUP($D290,現状商品設定!B:B,現状商品設定!C:C,"-"),"-")</f>
        <v>-</v>
      </c>
      <c r="F290" s="56">
        <f>現状ワード設定!G287</f>
        <v>0</v>
      </c>
      <c r="G290" s="60" t="s">
        <v>46</v>
      </c>
      <c r="H290" s="47" t="str">
        <f>IFERROR(_xlfn.XLOOKUP(D290,商品!$D:$D,商品!$H:$H),"")</f>
        <v/>
      </c>
      <c r="I290" s="50" t="str">
        <f>IFERROR(_xlfn.XLOOKUP(D290&amp;F290,現状ワード設定!J:J,現状ワード設定!H:H),"")</f>
        <v/>
      </c>
      <c r="J290" s="47" t="str">
        <f>IFERROR(_xlfn.XLOOKUP(D290&amp;F290,現状ワード設定!J:J,現状ワード設定!I:I),"")</f>
        <v/>
      </c>
      <c r="K290" s="47" t="e">
        <f>IF(AND(T290&gt;=設定!$C$12,W290&gt;=O290),I290*(1+設定!$F$12),IF(AND(T290&gt;=設定!$C$13,W290&lt;O290),I290*(1+設定!$F$13),IF(AND(T290&lt;設定!$C$14,U290&gt;=設定!$E$14),I290*(1+設定!$F$14),IF(AND(T290&lt;設定!$C$15,U290&lt;設定!$E$15),I290*(1+設定!$F$15),"除外"))))</f>
        <v>#VALUE!</v>
      </c>
      <c r="L290" s="58" t="e">
        <f ca="1">IF(消化率!$I$5&lt;1,K290*消化率!$I$5,IF(U290*V290/(K290*消化率!$I$5)&gt;O290,K290*消化率!$I$5,M290))</f>
        <v>#DIV/0!</v>
      </c>
      <c r="M290" s="58" t="e">
        <f t="shared" si="47"/>
        <v>#VALUE!</v>
      </c>
      <c r="N290" s="58" t="e">
        <f ca="1">IF(ROUNDUP(IF(IF(IF(AND(設定!$D$8&lt;=L290,設定!$D$8&lt;J290),設定!$D$8,IF(AND(J290&lt;=L290,J290&lt;設定!$D$8),J290,IF(AND(L290&lt;=J290,J290&lt;設定!$D$8),J290,L290)))=0,設定!$D$8,IF(AND(設定!$D$8&lt;=L290,設定!$D$8&lt;J290),設定!$D$8,IF(AND(J290&lt;=L290,J290&lt;設定!$D$8),J290,IF(AND(L290&lt;=J290,J290&lt;設定!$D$8),J290,L290))))&lt;=H290,H290+1,IF(IF(AND(設定!$D$8&lt;=L290,設定!$D$8&lt;J290),設定!$D$8,IF(AND(J290&lt;=L290,J290&lt;設定!$D$8),J290,IF(AND(L290&lt;=J290,J290&lt;設定!$D$8),J290,L290)))=0,設定!$D$8,IF(AND(設定!$D$8&lt;=L290,設定!$D$8&lt;J290),設定!$D$8,IF(AND(J290&lt;=L290,J290&lt;設定!$D$8),J290,IF(AND(L290&lt;=J290,J290&lt;設定!$D$8),J290,L290))))),0)&gt;40,ROUNDUP(IF(IF(IF(AND(設定!$D$8&lt;=L290,設定!$D$8&lt;J290),設定!$D$8,IF(AND(J290&lt;=L290,J290&lt;設定!$D$8),J290,IF(AND(L290&lt;=J290,J290&lt;設定!$D$8),J290,L290)))=0,設定!$D$8,IF(AND(設定!$D$8&lt;=L290,設定!$D$8&lt;J290),設定!$D$8,IF(AND(J290&lt;=L290,J290&lt;設定!$D$8),J290,IF(AND(L290&lt;=J290,J290&lt;設定!$D$8),J290,L290))))&lt;=H290,H290+1,IF(IF(AND(設定!$D$8&lt;=L290,設定!$D$8&lt;J290),設定!$D$8,IF(AND(J290&lt;=L290,J290&lt;設定!$D$8),J290,IF(AND(L290&lt;=J290,J290&lt;設定!$D$8),J290,L290)))=0,設定!$D$8,IF(AND(設定!$D$8&lt;=L290,設定!$D$8&lt;J290),設定!$D$8,IF(AND(J290&lt;=L290,J290&lt;設定!$D$8),J290,IF(AND(L290&lt;=J290,J290&lt;設定!$D$8),J290,L290))))),0),40)</f>
        <v>#DIV/0!</v>
      </c>
      <c r="O290" s="55">
        <f>IF(G290="標準",設定!$C$4,G290)</f>
        <v>5</v>
      </c>
      <c r="P290" s="45">
        <f t="shared" si="48"/>
        <v>0</v>
      </c>
      <c r="Q290" s="14">
        <f t="shared" si="49"/>
        <v>0</v>
      </c>
      <c r="R290" s="23">
        <f t="shared" si="57"/>
        <v>0</v>
      </c>
      <c r="S290" s="12">
        <f t="shared" si="50"/>
        <v>0</v>
      </c>
      <c r="T290" s="23">
        <f t="shared" si="51"/>
        <v>0</v>
      </c>
      <c r="U290" s="13">
        <f t="shared" si="52"/>
        <v>0</v>
      </c>
      <c r="V290" s="104" t="str">
        <f>INDEX(商品!Q:Q,MATCH(キーワード!D290,商品!D:D,0),1)</f>
        <v>-</v>
      </c>
      <c r="W290" s="15">
        <f t="shared" si="53"/>
        <v>0</v>
      </c>
      <c r="X290" s="22">
        <f>SUMIFS(当月ワード!$J$3:$J$1000,当月ワード!$D$3:$D$1000,キーワード!$D290,当月ワード!$E$3:$E$1000,キーワード!$F290)</f>
        <v>0</v>
      </c>
      <c r="Y290" s="23">
        <f>SUMIFS(前月ワード!$J$3:$J$1000,前月ワード!$D$3:$D$1000,キーワード!$D290,前月ワード!$E$3:$E$1000,キーワード!$F290)</f>
        <v>0</v>
      </c>
      <c r="Z290" s="23">
        <f>SUMIFS(前々月ワード!$J$3:$J$1000,前々月ワード!$D$3:$D$1000,キーワード!$D290,前々月ワード!$E$3:$E$1000,キーワード!$F290)</f>
        <v>0</v>
      </c>
      <c r="AA290" s="22">
        <f>SUMIFS(当月ワード!$W$3:$W$1000,当月ワード!$D$3:$D$1000,キーワード!$D290,当月ワード!$E$3:$E$1000,キーワード!$F290)</f>
        <v>0</v>
      </c>
      <c r="AB290" s="23">
        <f>SUMIFS(前月ワード!$W$3:$W$1000,前月ワード!$D$3:$D$1000,キーワード!$D290,前月ワード!$E$3:$E$1000,キーワード!$F290)</f>
        <v>0</v>
      </c>
      <c r="AC290" s="23">
        <f>SUMIFS(前々月ワード!$W$3:$W$1000,前々月ワード!$D$3:$D$1000,キーワード!$D290,前々月ワード!$E$3:$E$1000,キーワード!$F290)</f>
        <v>0</v>
      </c>
      <c r="AD290" s="23">
        <f t="shared" si="54"/>
        <v>0</v>
      </c>
      <c r="AE290" s="23">
        <f t="shared" si="54"/>
        <v>0</v>
      </c>
      <c r="AF290" s="23">
        <f t="shared" si="54"/>
        <v>0</v>
      </c>
      <c r="AG290" s="22">
        <f>SUMIFS(当月ワード!$X$3:$X$1000,当月ワード!$D$3:$D$1000,キーワード!$D290,当月ワード!$E$3:$E$1000,キーワード!$F290)</f>
        <v>0</v>
      </c>
      <c r="AH290" s="23">
        <f>SUMIFS(前月ワード!$X$3:$X$1000,前月ワード!$D$3:$D$1000,キーワード!$D290,前月ワード!$E$3:$E$1000,キーワード!$F290)</f>
        <v>0</v>
      </c>
      <c r="AI290" s="23">
        <f>SUMIFS(前々月ワード!$X$3:$X$1000,前々月ワード!$D$3:$D$1000,キーワード!$D290,前々月ワード!$E$3:$E$1000,キーワード!$F290)</f>
        <v>0</v>
      </c>
      <c r="AJ290" s="22">
        <f>SUMIFS(当月ワード!$I$3:$I$1000,当月ワード!$D$3:$D$1000,キーワード!$D290,当月ワード!$E$3:$E$1000,キーワード!$F290)</f>
        <v>0</v>
      </c>
      <c r="AK290" s="23">
        <f>SUMIFS(前月ワード!$I$3:$I$1000,前月ワード!$D$3:$D$1000,キーワード!$D290,前月ワード!$E$3:$E$1000,キーワード!$F290)</f>
        <v>0</v>
      </c>
      <c r="AL290" s="23">
        <f>SUMIFS(前々月ワード!$I$3:$I$1000,前々月ワード!$D$3:$D$1000,キーワード!$D290,前々月ワード!$E$3:$E$1000,キーワード!$F290)</f>
        <v>0</v>
      </c>
      <c r="AM290" s="13">
        <f t="shared" si="55"/>
        <v>0</v>
      </c>
      <c r="AN290" s="13">
        <f t="shared" si="55"/>
        <v>0</v>
      </c>
      <c r="AO290" s="13">
        <f t="shared" si="55"/>
        <v>0</v>
      </c>
      <c r="AP290" s="16">
        <f t="shared" si="56"/>
        <v>0</v>
      </c>
      <c r="AQ290" s="16">
        <f t="shared" si="56"/>
        <v>0</v>
      </c>
      <c r="AR290" s="17">
        <f t="shared" si="56"/>
        <v>0</v>
      </c>
    </row>
    <row r="291" spans="3:44" ht="36.65" customHeight="1">
      <c r="C291" s="20">
        <v>286</v>
      </c>
      <c r="D291" s="53">
        <f>現状ワード設定!B288</f>
        <v>0</v>
      </c>
      <c r="E291" s="26" t="str">
        <f>IFERROR(_xlfn.XLOOKUP($D291,現状商品設定!B:B,現状商品設定!C:C,"-"),"-")</f>
        <v>-</v>
      </c>
      <c r="F291" s="56">
        <f>現状ワード設定!G288</f>
        <v>0</v>
      </c>
      <c r="G291" s="60" t="s">
        <v>46</v>
      </c>
      <c r="H291" s="47" t="str">
        <f>IFERROR(_xlfn.XLOOKUP(D291,商品!$D:$D,商品!$H:$H),"")</f>
        <v/>
      </c>
      <c r="I291" s="50" t="str">
        <f>IFERROR(_xlfn.XLOOKUP(D291&amp;F291,現状ワード設定!J:J,現状ワード設定!H:H),"")</f>
        <v/>
      </c>
      <c r="J291" s="47" t="str">
        <f>IFERROR(_xlfn.XLOOKUP(D291&amp;F291,現状ワード設定!J:J,現状ワード設定!I:I),"")</f>
        <v/>
      </c>
      <c r="K291" s="47" t="e">
        <f>IF(AND(T291&gt;=設定!$C$12,W291&gt;=O291),I291*(1+設定!$F$12),IF(AND(T291&gt;=設定!$C$13,W291&lt;O291),I291*(1+設定!$F$13),IF(AND(T291&lt;設定!$C$14,U291&gt;=設定!$E$14),I291*(1+設定!$F$14),IF(AND(T291&lt;設定!$C$15,U291&lt;設定!$E$15),I291*(1+設定!$F$15),"除外"))))</f>
        <v>#VALUE!</v>
      </c>
      <c r="L291" s="58" t="e">
        <f ca="1">IF(消化率!$I$5&lt;1,K291*消化率!$I$5,IF(U291*V291/(K291*消化率!$I$5)&gt;O291,K291*消化率!$I$5,M291))</f>
        <v>#DIV/0!</v>
      </c>
      <c r="M291" s="58" t="e">
        <f t="shared" si="47"/>
        <v>#VALUE!</v>
      </c>
      <c r="N291" s="58" t="e">
        <f ca="1">IF(ROUNDUP(IF(IF(IF(AND(設定!$D$8&lt;=L291,設定!$D$8&lt;J291),設定!$D$8,IF(AND(J291&lt;=L291,J291&lt;設定!$D$8),J291,IF(AND(L291&lt;=J291,J291&lt;設定!$D$8),J291,L291)))=0,設定!$D$8,IF(AND(設定!$D$8&lt;=L291,設定!$D$8&lt;J291),設定!$D$8,IF(AND(J291&lt;=L291,J291&lt;設定!$D$8),J291,IF(AND(L291&lt;=J291,J291&lt;設定!$D$8),J291,L291))))&lt;=H291,H291+1,IF(IF(AND(設定!$D$8&lt;=L291,設定!$D$8&lt;J291),設定!$D$8,IF(AND(J291&lt;=L291,J291&lt;設定!$D$8),J291,IF(AND(L291&lt;=J291,J291&lt;設定!$D$8),J291,L291)))=0,設定!$D$8,IF(AND(設定!$D$8&lt;=L291,設定!$D$8&lt;J291),設定!$D$8,IF(AND(J291&lt;=L291,J291&lt;設定!$D$8),J291,IF(AND(L291&lt;=J291,J291&lt;設定!$D$8),J291,L291))))),0)&gt;40,ROUNDUP(IF(IF(IF(AND(設定!$D$8&lt;=L291,設定!$D$8&lt;J291),設定!$D$8,IF(AND(J291&lt;=L291,J291&lt;設定!$D$8),J291,IF(AND(L291&lt;=J291,J291&lt;設定!$D$8),J291,L291)))=0,設定!$D$8,IF(AND(設定!$D$8&lt;=L291,設定!$D$8&lt;J291),設定!$D$8,IF(AND(J291&lt;=L291,J291&lt;設定!$D$8),J291,IF(AND(L291&lt;=J291,J291&lt;設定!$D$8),J291,L291))))&lt;=H291,H291+1,IF(IF(AND(設定!$D$8&lt;=L291,設定!$D$8&lt;J291),設定!$D$8,IF(AND(J291&lt;=L291,J291&lt;設定!$D$8),J291,IF(AND(L291&lt;=J291,J291&lt;設定!$D$8),J291,L291)))=0,設定!$D$8,IF(AND(設定!$D$8&lt;=L291,設定!$D$8&lt;J291),設定!$D$8,IF(AND(J291&lt;=L291,J291&lt;設定!$D$8),J291,IF(AND(L291&lt;=J291,J291&lt;設定!$D$8),J291,L291))))),0),40)</f>
        <v>#DIV/0!</v>
      </c>
      <c r="O291" s="55">
        <f>IF(G291="標準",設定!$C$4,G291)</f>
        <v>5</v>
      </c>
      <c r="P291" s="45">
        <f t="shared" si="48"/>
        <v>0</v>
      </c>
      <c r="Q291" s="14">
        <f t="shared" si="49"/>
        <v>0</v>
      </c>
      <c r="R291" s="23">
        <f t="shared" si="57"/>
        <v>0</v>
      </c>
      <c r="S291" s="12">
        <f t="shared" si="50"/>
        <v>0</v>
      </c>
      <c r="T291" s="23">
        <f t="shared" si="51"/>
        <v>0</v>
      </c>
      <c r="U291" s="13">
        <f t="shared" si="52"/>
        <v>0</v>
      </c>
      <c r="V291" s="104" t="str">
        <f>INDEX(商品!Q:Q,MATCH(キーワード!D291,商品!D:D,0),1)</f>
        <v>-</v>
      </c>
      <c r="W291" s="15">
        <f t="shared" si="53"/>
        <v>0</v>
      </c>
      <c r="X291" s="22">
        <f>SUMIFS(当月ワード!$J$3:$J$1000,当月ワード!$D$3:$D$1000,キーワード!$D291,当月ワード!$E$3:$E$1000,キーワード!$F291)</f>
        <v>0</v>
      </c>
      <c r="Y291" s="23">
        <f>SUMIFS(前月ワード!$J$3:$J$1000,前月ワード!$D$3:$D$1000,キーワード!$D291,前月ワード!$E$3:$E$1000,キーワード!$F291)</f>
        <v>0</v>
      </c>
      <c r="Z291" s="23">
        <f>SUMIFS(前々月ワード!$J$3:$J$1000,前々月ワード!$D$3:$D$1000,キーワード!$D291,前々月ワード!$E$3:$E$1000,キーワード!$F291)</f>
        <v>0</v>
      </c>
      <c r="AA291" s="22">
        <f>SUMIFS(当月ワード!$W$3:$W$1000,当月ワード!$D$3:$D$1000,キーワード!$D291,当月ワード!$E$3:$E$1000,キーワード!$F291)</f>
        <v>0</v>
      </c>
      <c r="AB291" s="23">
        <f>SUMIFS(前月ワード!$W$3:$W$1000,前月ワード!$D$3:$D$1000,キーワード!$D291,前月ワード!$E$3:$E$1000,キーワード!$F291)</f>
        <v>0</v>
      </c>
      <c r="AC291" s="23">
        <f>SUMIFS(前々月ワード!$W$3:$W$1000,前々月ワード!$D$3:$D$1000,キーワード!$D291,前々月ワード!$E$3:$E$1000,キーワード!$F291)</f>
        <v>0</v>
      </c>
      <c r="AD291" s="23">
        <f t="shared" si="54"/>
        <v>0</v>
      </c>
      <c r="AE291" s="23">
        <f t="shared" si="54"/>
        <v>0</v>
      </c>
      <c r="AF291" s="23">
        <f t="shared" si="54"/>
        <v>0</v>
      </c>
      <c r="AG291" s="22">
        <f>SUMIFS(当月ワード!$X$3:$X$1000,当月ワード!$D$3:$D$1000,キーワード!$D291,当月ワード!$E$3:$E$1000,キーワード!$F291)</f>
        <v>0</v>
      </c>
      <c r="AH291" s="23">
        <f>SUMIFS(前月ワード!$X$3:$X$1000,前月ワード!$D$3:$D$1000,キーワード!$D291,前月ワード!$E$3:$E$1000,キーワード!$F291)</f>
        <v>0</v>
      </c>
      <c r="AI291" s="23">
        <f>SUMIFS(前々月ワード!$X$3:$X$1000,前々月ワード!$D$3:$D$1000,キーワード!$D291,前々月ワード!$E$3:$E$1000,キーワード!$F291)</f>
        <v>0</v>
      </c>
      <c r="AJ291" s="22">
        <f>SUMIFS(当月ワード!$I$3:$I$1000,当月ワード!$D$3:$D$1000,キーワード!$D291,当月ワード!$E$3:$E$1000,キーワード!$F291)</f>
        <v>0</v>
      </c>
      <c r="AK291" s="23">
        <f>SUMIFS(前月ワード!$I$3:$I$1000,前月ワード!$D$3:$D$1000,キーワード!$D291,前月ワード!$E$3:$E$1000,キーワード!$F291)</f>
        <v>0</v>
      </c>
      <c r="AL291" s="23">
        <f>SUMIFS(前々月ワード!$I$3:$I$1000,前々月ワード!$D$3:$D$1000,キーワード!$D291,前々月ワード!$E$3:$E$1000,キーワード!$F291)</f>
        <v>0</v>
      </c>
      <c r="AM291" s="13">
        <f t="shared" si="55"/>
        <v>0</v>
      </c>
      <c r="AN291" s="13">
        <f t="shared" si="55"/>
        <v>0</v>
      </c>
      <c r="AO291" s="13">
        <f t="shared" si="55"/>
        <v>0</v>
      </c>
      <c r="AP291" s="16">
        <f t="shared" si="56"/>
        <v>0</v>
      </c>
      <c r="AQ291" s="16">
        <f t="shared" si="56"/>
        <v>0</v>
      </c>
      <c r="AR291" s="17">
        <f t="shared" si="56"/>
        <v>0</v>
      </c>
    </row>
    <row r="292" spans="3:44" ht="36.65" customHeight="1">
      <c r="C292" s="20">
        <v>287</v>
      </c>
      <c r="D292" s="53">
        <f>現状ワード設定!B289</f>
        <v>0</v>
      </c>
      <c r="E292" s="26" t="str">
        <f>IFERROR(_xlfn.XLOOKUP($D292,現状商品設定!B:B,現状商品設定!C:C,"-"),"-")</f>
        <v>-</v>
      </c>
      <c r="F292" s="56">
        <f>現状ワード設定!G289</f>
        <v>0</v>
      </c>
      <c r="G292" s="60" t="s">
        <v>46</v>
      </c>
      <c r="H292" s="47" t="str">
        <f>IFERROR(_xlfn.XLOOKUP(D292,商品!$D:$D,商品!$H:$H),"")</f>
        <v/>
      </c>
      <c r="I292" s="50" t="str">
        <f>IFERROR(_xlfn.XLOOKUP(D292&amp;F292,現状ワード設定!J:J,現状ワード設定!H:H),"")</f>
        <v/>
      </c>
      <c r="J292" s="47" t="str">
        <f>IFERROR(_xlfn.XLOOKUP(D292&amp;F292,現状ワード設定!J:J,現状ワード設定!I:I),"")</f>
        <v/>
      </c>
      <c r="K292" s="47" t="e">
        <f>IF(AND(T292&gt;=設定!$C$12,W292&gt;=O292),I292*(1+設定!$F$12),IF(AND(T292&gt;=設定!$C$13,W292&lt;O292),I292*(1+設定!$F$13),IF(AND(T292&lt;設定!$C$14,U292&gt;=設定!$E$14),I292*(1+設定!$F$14),IF(AND(T292&lt;設定!$C$15,U292&lt;設定!$E$15),I292*(1+設定!$F$15),"除外"))))</f>
        <v>#VALUE!</v>
      </c>
      <c r="L292" s="58" t="e">
        <f ca="1">IF(消化率!$I$5&lt;1,K292*消化率!$I$5,IF(U292*V292/(K292*消化率!$I$5)&gt;O292,K292*消化率!$I$5,M292))</f>
        <v>#DIV/0!</v>
      </c>
      <c r="M292" s="58" t="e">
        <f t="shared" si="47"/>
        <v>#VALUE!</v>
      </c>
      <c r="N292" s="58" t="e">
        <f ca="1">IF(ROUNDUP(IF(IF(IF(AND(設定!$D$8&lt;=L292,設定!$D$8&lt;J292),設定!$D$8,IF(AND(J292&lt;=L292,J292&lt;設定!$D$8),J292,IF(AND(L292&lt;=J292,J292&lt;設定!$D$8),J292,L292)))=0,設定!$D$8,IF(AND(設定!$D$8&lt;=L292,設定!$D$8&lt;J292),設定!$D$8,IF(AND(J292&lt;=L292,J292&lt;設定!$D$8),J292,IF(AND(L292&lt;=J292,J292&lt;設定!$D$8),J292,L292))))&lt;=H292,H292+1,IF(IF(AND(設定!$D$8&lt;=L292,設定!$D$8&lt;J292),設定!$D$8,IF(AND(J292&lt;=L292,J292&lt;設定!$D$8),J292,IF(AND(L292&lt;=J292,J292&lt;設定!$D$8),J292,L292)))=0,設定!$D$8,IF(AND(設定!$D$8&lt;=L292,設定!$D$8&lt;J292),設定!$D$8,IF(AND(J292&lt;=L292,J292&lt;設定!$D$8),J292,IF(AND(L292&lt;=J292,J292&lt;設定!$D$8),J292,L292))))),0)&gt;40,ROUNDUP(IF(IF(IF(AND(設定!$D$8&lt;=L292,設定!$D$8&lt;J292),設定!$D$8,IF(AND(J292&lt;=L292,J292&lt;設定!$D$8),J292,IF(AND(L292&lt;=J292,J292&lt;設定!$D$8),J292,L292)))=0,設定!$D$8,IF(AND(設定!$D$8&lt;=L292,設定!$D$8&lt;J292),設定!$D$8,IF(AND(J292&lt;=L292,J292&lt;設定!$D$8),J292,IF(AND(L292&lt;=J292,J292&lt;設定!$D$8),J292,L292))))&lt;=H292,H292+1,IF(IF(AND(設定!$D$8&lt;=L292,設定!$D$8&lt;J292),設定!$D$8,IF(AND(J292&lt;=L292,J292&lt;設定!$D$8),J292,IF(AND(L292&lt;=J292,J292&lt;設定!$D$8),J292,L292)))=0,設定!$D$8,IF(AND(設定!$D$8&lt;=L292,設定!$D$8&lt;J292),設定!$D$8,IF(AND(J292&lt;=L292,J292&lt;設定!$D$8),J292,IF(AND(L292&lt;=J292,J292&lt;設定!$D$8),J292,L292))))),0),40)</f>
        <v>#DIV/0!</v>
      </c>
      <c r="O292" s="55">
        <f>IF(G292="標準",設定!$C$4,G292)</f>
        <v>5</v>
      </c>
      <c r="P292" s="45">
        <f t="shared" si="48"/>
        <v>0</v>
      </c>
      <c r="Q292" s="14">
        <f t="shared" si="49"/>
        <v>0</v>
      </c>
      <c r="R292" s="23">
        <f t="shared" si="57"/>
        <v>0</v>
      </c>
      <c r="S292" s="12">
        <f t="shared" si="50"/>
        <v>0</v>
      </c>
      <c r="T292" s="23">
        <f t="shared" si="51"/>
        <v>0</v>
      </c>
      <c r="U292" s="13">
        <f t="shared" si="52"/>
        <v>0</v>
      </c>
      <c r="V292" s="104" t="str">
        <f>INDEX(商品!Q:Q,MATCH(キーワード!D292,商品!D:D,0),1)</f>
        <v>-</v>
      </c>
      <c r="W292" s="15">
        <f t="shared" si="53"/>
        <v>0</v>
      </c>
      <c r="X292" s="22">
        <f>SUMIFS(当月ワード!$J$3:$J$1000,当月ワード!$D$3:$D$1000,キーワード!$D292,当月ワード!$E$3:$E$1000,キーワード!$F292)</f>
        <v>0</v>
      </c>
      <c r="Y292" s="23">
        <f>SUMIFS(前月ワード!$J$3:$J$1000,前月ワード!$D$3:$D$1000,キーワード!$D292,前月ワード!$E$3:$E$1000,キーワード!$F292)</f>
        <v>0</v>
      </c>
      <c r="Z292" s="23">
        <f>SUMIFS(前々月ワード!$J$3:$J$1000,前々月ワード!$D$3:$D$1000,キーワード!$D292,前々月ワード!$E$3:$E$1000,キーワード!$F292)</f>
        <v>0</v>
      </c>
      <c r="AA292" s="22">
        <f>SUMIFS(当月ワード!$W$3:$W$1000,当月ワード!$D$3:$D$1000,キーワード!$D292,当月ワード!$E$3:$E$1000,キーワード!$F292)</f>
        <v>0</v>
      </c>
      <c r="AB292" s="23">
        <f>SUMIFS(前月ワード!$W$3:$W$1000,前月ワード!$D$3:$D$1000,キーワード!$D292,前月ワード!$E$3:$E$1000,キーワード!$F292)</f>
        <v>0</v>
      </c>
      <c r="AC292" s="23">
        <f>SUMIFS(前々月ワード!$W$3:$W$1000,前々月ワード!$D$3:$D$1000,キーワード!$D292,前々月ワード!$E$3:$E$1000,キーワード!$F292)</f>
        <v>0</v>
      </c>
      <c r="AD292" s="23">
        <f t="shared" si="54"/>
        <v>0</v>
      </c>
      <c r="AE292" s="23">
        <f t="shared" si="54"/>
        <v>0</v>
      </c>
      <c r="AF292" s="23">
        <f t="shared" si="54"/>
        <v>0</v>
      </c>
      <c r="AG292" s="22">
        <f>SUMIFS(当月ワード!$X$3:$X$1000,当月ワード!$D$3:$D$1000,キーワード!$D292,当月ワード!$E$3:$E$1000,キーワード!$F292)</f>
        <v>0</v>
      </c>
      <c r="AH292" s="23">
        <f>SUMIFS(前月ワード!$X$3:$X$1000,前月ワード!$D$3:$D$1000,キーワード!$D292,前月ワード!$E$3:$E$1000,キーワード!$F292)</f>
        <v>0</v>
      </c>
      <c r="AI292" s="23">
        <f>SUMIFS(前々月ワード!$X$3:$X$1000,前々月ワード!$D$3:$D$1000,キーワード!$D292,前々月ワード!$E$3:$E$1000,キーワード!$F292)</f>
        <v>0</v>
      </c>
      <c r="AJ292" s="22">
        <f>SUMIFS(当月ワード!$I$3:$I$1000,当月ワード!$D$3:$D$1000,キーワード!$D292,当月ワード!$E$3:$E$1000,キーワード!$F292)</f>
        <v>0</v>
      </c>
      <c r="AK292" s="23">
        <f>SUMIFS(前月ワード!$I$3:$I$1000,前月ワード!$D$3:$D$1000,キーワード!$D292,前月ワード!$E$3:$E$1000,キーワード!$F292)</f>
        <v>0</v>
      </c>
      <c r="AL292" s="23">
        <f>SUMIFS(前々月ワード!$I$3:$I$1000,前々月ワード!$D$3:$D$1000,キーワード!$D292,前々月ワード!$E$3:$E$1000,キーワード!$F292)</f>
        <v>0</v>
      </c>
      <c r="AM292" s="13">
        <f t="shared" si="55"/>
        <v>0</v>
      </c>
      <c r="AN292" s="13">
        <f t="shared" si="55"/>
        <v>0</v>
      </c>
      <c r="AO292" s="13">
        <f t="shared" si="55"/>
        <v>0</v>
      </c>
      <c r="AP292" s="16">
        <f t="shared" si="56"/>
        <v>0</v>
      </c>
      <c r="AQ292" s="16">
        <f t="shared" si="56"/>
        <v>0</v>
      </c>
      <c r="AR292" s="17">
        <f t="shared" si="56"/>
        <v>0</v>
      </c>
    </row>
    <row r="293" spans="3:44" ht="36.65" customHeight="1">
      <c r="C293" s="20">
        <v>288</v>
      </c>
      <c r="D293" s="53">
        <f>現状ワード設定!B290</f>
        <v>0</v>
      </c>
      <c r="E293" s="26" t="str">
        <f>IFERROR(_xlfn.XLOOKUP($D293,現状商品設定!B:B,現状商品設定!C:C,"-"),"-")</f>
        <v>-</v>
      </c>
      <c r="F293" s="56">
        <f>現状ワード設定!G290</f>
        <v>0</v>
      </c>
      <c r="G293" s="60" t="s">
        <v>46</v>
      </c>
      <c r="H293" s="47" t="str">
        <f>IFERROR(_xlfn.XLOOKUP(D293,商品!$D:$D,商品!$H:$H),"")</f>
        <v/>
      </c>
      <c r="I293" s="50" t="str">
        <f>IFERROR(_xlfn.XLOOKUP(D293&amp;F293,現状ワード設定!J:J,現状ワード設定!H:H),"")</f>
        <v/>
      </c>
      <c r="J293" s="47" t="str">
        <f>IFERROR(_xlfn.XLOOKUP(D293&amp;F293,現状ワード設定!J:J,現状ワード設定!I:I),"")</f>
        <v/>
      </c>
      <c r="K293" s="47" t="e">
        <f>IF(AND(T293&gt;=設定!$C$12,W293&gt;=O293),I293*(1+設定!$F$12),IF(AND(T293&gt;=設定!$C$13,W293&lt;O293),I293*(1+設定!$F$13),IF(AND(T293&lt;設定!$C$14,U293&gt;=設定!$E$14),I293*(1+設定!$F$14),IF(AND(T293&lt;設定!$C$15,U293&lt;設定!$E$15),I293*(1+設定!$F$15),"除外"))))</f>
        <v>#VALUE!</v>
      </c>
      <c r="L293" s="58" t="e">
        <f ca="1">IF(消化率!$I$5&lt;1,K293*消化率!$I$5,IF(U293*V293/(K293*消化率!$I$5)&gt;O293,K293*消化率!$I$5,M293))</f>
        <v>#DIV/0!</v>
      </c>
      <c r="M293" s="58" t="e">
        <f t="shared" si="47"/>
        <v>#VALUE!</v>
      </c>
      <c r="N293" s="58" t="e">
        <f ca="1">IF(ROUNDUP(IF(IF(IF(AND(設定!$D$8&lt;=L293,設定!$D$8&lt;J293),設定!$D$8,IF(AND(J293&lt;=L293,J293&lt;設定!$D$8),J293,IF(AND(L293&lt;=J293,J293&lt;設定!$D$8),J293,L293)))=0,設定!$D$8,IF(AND(設定!$D$8&lt;=L293,設定!$D$8&lt;J293),設定!$D$8,IF(AND(J293&lt;=L293,J293&lt;設定!$D$8),J293,IF(AND(L293&lt;=J293,J293&lt;設定!$D$8),J293,L293))))&lt;=H293,H293+1,IF(IF(AND(設定!$D$8&lt;=L293,設定!$D$8&lt;J293),設定!$D$8,IF(AND(J293&lt;=L293,J293&lt;設定!$D$8),J293,IF(AND(L293&lt;=J293,J293&lt;設定!$D$8),J293,L293)))=0,設定!$D$8,IF(AND(設定!$D$8&lt;=L293,設定!$D$8&lt;J293),設定!$D$8,IF(AND(J293&lt;=L293,J293&lt;設定!$D$8),J293,IF(AND(L293&lt;=J293,J293&lt;設定!$D$8),J293,L293))))),0)&gt;40,ROUNDUP(IF(IF(IF(AND(設定!$D$8&lt;=L293,設定!$D$8&lt;J293),設定!$D$8,IF(AND(J293&lt;=L293,J293&lt;設定!$D$8),J293,IF(AND(L293&lt;=J293,J293&lt;設定!$D$8),J293,L293)))=0,設定!$D$8,IF(AND(設定!$D$8&lt;=L293,設定!$D$8&lt;J293),設定!$D$8,IF(AND(J293&lt;=L293,J293&lt;設定!$D$8),J293,IF(AND(L293&lt;=J293,J293&lt;設定!$D$8),J293,L293))))&lt;=H293,H293+1,IF(IF(AND(設定!$D$8&lt;=L293,設定!$D$8&lt;J293),設定!$D$8,IF(AND(J293&lt;=L293,J293&lt;設定!$D$8),J293,IF(AND(L293&lt;=J293,J293&lt;設定!$D$8),J293,L293)))=0,設定!$D$8,IF(AND(設定!$D$8&lt;=L293,設定!$D$8&lt;J293),設定!$D$8,IF(AND(J293&lt;=L293,J293&lt;設定!$D$8),J293,IF(AND(L293&lt;=J293,J293&lt;設定!$D$8),J293,L293))))),0),40)</f>
        <v>#DIV/0!</v>
      </c>
      <c r="O293" s="55">
        <f>IF(G293="標準",設定!$C$4,G293)</f>
        <v>5</v>
      </c>
      <c r="P293" s="45">
        <f t="shared" si="48"/>
        <v>0</v>
      </c>
      <c r="Q293" s="14">
        <f t="shared" si="49"/>
        <v>0</v>
      </c>
      <c r="R293" s="23">
        <f t="shared" si="57"/>
        <v>0</v>
      </c>
      <c r="S293" s="12">
        <f t="shared" si="50"/>
        <v>0</v>
      </c>
      <c r="T293" s="23">
        <f t="shared" si="51"/>
        <v>0</v>
      </c>
      <c r="U293" s="13">
        <f t="shared" si="52"/>
        <v>0</v>
      </c>
      <c r="V293" s="104" t="str">
        <f>INDEX(商品!Q:Q,MATCH(キーワード!D293,商品!D:D,0),1)</f>
        <v>-</v>
      </c>
      <c r="W293" s="15">
        <f t="shared" si="53"/>
        <v>0</v>
      </c>
      <c r="X293" s="22">
        <f>SUMIFS(当月ワード!$J$3:$J$1000,当月ワード!$D$3:$D$1000,キーワード!$D293,当月ワード!$E$3:$E$1000,キーワード!$F293)</f>
        <v>0</v>
      </c>
      <c r="Y293" s="23">
        <f>SUMIFS(前月ワード!$J$3:$J$1000,前月ワード!$D$3:$D$1000,キーワード!$D293,前月ワード!$E$3:$E$1000,キーワード!$F293)</f>
        <v>0</v>
      </c>
      <c r="Z293" s="23">
        <f>SUMIFS(前々月ワード!$J$3:$J$1000,前々月ワード!$D$3:$D$1000,キーワード!$D293,前々月ワード!$E$3:$E$1000,キーワード!$F293)</f>
        <v>0</v>
      </c>
      <c r="AA293" s="22">
        <f>SUMIFS(当月ワード!$W$3:$W$1000,当月ワード!$D$3:$D$1000,キーワード!$D293,当月ワード!$E$3:$E$1000,キーワード!$F293)</f>
        <v>0</v>
      </c>
      <c r="AB293" s="23">
        <f>SUMIFS(前月ワード!$W$3:$W$1000,前月ワード!$D$3:$D$1000,キーワード!$D293,前月ワード!$E$3:$E$1000,キーワード!$F293)</f>
        <v>0</v>
      </c>
      <c r="AC293" s="23">
        <f>SUMIFS(前々月ワード!$W$3:$W$1000,前々月ワード!$D$3:$D$1000,キーワード!$D293,前々月ワード!$E$3:$E$1000,キーワード!$F293)</f>
        <v>0</v>
      </c>
      <c r="AD293" s="23">
        <f t="shared" si="54"/>
        <v>0</v>
      </c>
      <c r="AE293" s="23">
        <f t="shared" si="54"/>
        <v>0</v>
      </c>
      <c r="AF293" s="23">
        <f t="shared" si="54"/>
        <v>0</v>
      </c>
      <c r="AG293" s="22">
        <f>SUMIFS(当月ワード!$X$3:$X$1000,当月ワード!$D$3:$D$1000,キーワード!$D293,当月ワード!$E$3:$E$1000,キーワード!$F293)</f>
        <v>0</v>
      </c>
      <c r="AH293" s="23">
        <f>SUMIFS(前月ワード!$X$3:$X$1000,前月ワード!$D$3:$D$1000,キーワード!$D293,前月ワード!$E$3:$E$1000,キーワード!$F293)</f>
        <v>0</v>
      </c>
      <c r="AI293" s="23">
        <f>SUMIFS(前々月ワード!$X$3:$X$1000,前々月ワード!$D$3:$D$1000,キーワード!$D293,前々月ワード!$E$3:$E$1000,キーワード!$F293)</f>
        <v>0</v>
      </c>
      <c r="AJ293" s="22">
        <f>SUMIFS(当月ワード!$I$3:$I$1000,当月ワード!$D$3:$D$1000,キーワード!$D293,当月ワード!$E$3:$E$1000,キーワード!$F293)</f>
        <v>0</v>
      </c>
      <c r="AK293" s="23">
        <f>SUMIFS(前月ワード!$I$3:$I$1000,前月ワード!$D$3:$D$1000,キーワード!$D293,前月ワード!$E$3:$E$1000,キーワード!$F293)</f>
        <v>0</v>
      </c>
      <c r="AL293" s="23">
        <f>SUMIFS(前々月ワード!$I$3:$I$1000,前々月ワード!$D$3:$D$1000,キーワード!$D293,前々月ワード!$E$3:$E$1000,キーワード!$F293)</f>
        <v>0</v>
      </c>
      <c r="AM293" s="13">
        <f t="shared" si="55"/>
        <v>0</v>
      </c>
      <c r="AN293" s="13">
        <f t="shared" si="55"/>
        <v>0</v>
      </c>
      <c r="AO293" s="13">
        <f t="shared" si="55"/>
        <v>0</v>
      </c>
      <c r="AP293" s="16">
        <f t="shared" si="56"/>
        <v>0</v>
      </c>
      <c r="AQ293" s="16">
        <f t="shared" si="56"/>
        <v>0</v>
      </c>
      <c r="AR293" s="17">
        <f t="shared" si="56"/>
        <v>0</v>
      </c>
    </row>
    <row r="294" spans="3:44" ht="36.65" customHeight="1">
      <c r="C294" s="20">
        <v>289</v>
      </c>
      <c r="D294" s="53">
        <f>現状ワード設定!B291</f>
        <v>0</v>
      </c>
      <c r="E294" s="26" t="str">
        <f>IFERROR(_xlfn.XLOOKUP($D294,現状商品設定!B:B,現状商品設定!C:C,"-"),"-")</f>
        <v>-</v>
      </c>
      <c r="F294" s="56">
        <f>現状ワード設定!G291</f>
        <v>0</v>
      </c>
      <c r="G294" s="60" t="s">
        <v>46</v>
      </c>
      <c r="H294" s="47" t="str">
        <f>IFERROR(_xlfn.XLOOKUP(D294,商品!$D:$D,商品!$H:$H),"")</f>
        <v/>
      </c>
      <c r="I294" s="50" t="str">
        <f>IFERROR(_xlfn.XLOOKUP(D294&amp;F294,現状ワード設定!J:J,現状ワード設定!H:H),"")</f>
        <v/>
      </c>
      <c r="J294" s="47" t="str">
        <f>IFERROR(_xlfn.XLOOKUP(D294&amp;F294,現状ワード設定!J:J,現状ワード設定!I:I),"")</f>
        <v/>
      </c>
      <c r="K294" s="47" t="e">
        <f>IF(AND(T294&gt;=設定!$C$12,W294&gt;=O294),I294*(1+設定!$F$12),IF(AND(T294&gt;=設定!$C$13,W294&lt;O294),I294*(1+設定!$F$13),IF(AND(T294&lt;設定!$C$14,U294&gt;=設定!$E$14),I294*(1+設定!$F$14),IF(AND(T294&lt;設定!$C$15,U294&lt;設定!$E$15),I294*(1+設定!$F$15),"除外"))))</f>
        <v>#VALUE!</v>
      </c>
      <c r="L294" s="58" t="e">
        <f ca="1">IF(消化率!$I$5&lt;1,K294*消化率!$I$5,IF(U294*V294/(K294*消化率!$I$5)&gt;O294,K294*消化率!$I$5,M294))</f>
        <v>#DIV/0!</v>
      </c>
      <c r="M294" s="58" t="e">
        <f t="shared" si="47"/>
        <v>#VALUE!</v>
      </c>
      <c r="N294" s="58" t="e">
        <f ca="1">IF(ROUNDUP(IF(IF(IF(AND(設定!$D$8&lt;=L294,設定!$D$8&lt;J294),設定!$D$8,IF(AND(J294&lt;=L294,J294&lt;設定!$D$8),J294,IF(AND(L294&lt;=J294,J294&lt;設定!$D$8),J294,L294)))=0,設定!$D$8,IF(AND(設定!$D$8&lt;=L294,設定!$D$8&lt;J294),設定!$D$8,IF(AND(J294&lt;=L294,J294&lt;設定!$D$8),J294,IF(AND(L294&lt;=J294,J294&lt;設定!$D$8),J294,L294))))&lt;=H294,H294+1,IF(IF(AND(設定!$D$8&lt;=L294,設定!$D$8&lt;J294),設定!$D$8,IF(AND(J294&lt;=L294,J294&lt;設定!$D$8),J294,IF(AND(L294&lt;=J294,J294&lt;設定!$D$8),J294,L294)))=0,設定!$D$8,IF(AND(設定!$D$8&lt;=L294,設定!$D$8&lt;J294),設定!$D$8,IF(AND(J294&lt;=L294,J294&lt;設定!$D$8),J294,IF(AND(L294&lt;=J294,J294&lt;設定!$D$8),J294,L294))))),0)&gt;40,ROUNDUP(IF(IF(IF(AND(設定!$D$8&lt;=L294,設定!$D$8&lt;J294),設定!$D$8,IF(AND(J294&lt;=L294,J294&lt;設定!$D$8),J294,IF(AND(L294&lt;=J294,J294&lt;設定!$D$8),J294,L294)))=0,設定!$D$8,IF(AND(設定!$D$8&lt;=L294,設定!$D$8&lt;J294),設定!$D$8,IF(AND(J294&lt;=L294,J294&lt;設定!$D$8),J294,IF(AND(L294&lt;=J294,J294&lt;設定!$D$8),J294,L294))))&lt;=H294,H294+1,IF(IF(AND(設定!$D$8&lt;=L294,設定!$D$8&lt;J294),設定!$D$8,IF(AND(J294&lt;=L294,J294&lt;設定!$D$8),J294,IF(AND(L294&lt;=J294,J294&lt;設定!$D$8),J294,L294)))=0,設定!$D$8,IF(AND(設定!$D$8&lt;=L294,設定!$D$8&lt;J294),設定!$D$8,IF(AND(J294&lt;=L294,J294&lt;設定!$D$8),J294,IF(AND(L294&lt;=J294,J294&lt;設定!$D$8),J294,L294))))),0),40)</f>
        <v>#DIV/0!</v>
      </c>
      <c r="O294" s="55">
        <f>IF(G294="標準",設定!$C$4,G294)</f>
        <v>5</v>
      </c>
      <c r="P294" s="45">
        <f t="shared" si="48"/>
        <v>0</v>
      </c>
      <c r="Q294" s="14">
        <f t="shared" si="49"/>
        <v>0</v>
      </c>
      <c r="R294" s="23">
        <f t="shared" si="57"/>
        <v>0</v>
      </c>
      <c r="S294" s="12">
        <f t="shared" si="50"/>
        <v>0</v>
      </c>
      <c r="T294" s="23">
        <f t="shared" si="51"/>
        <v>0</v>
      </c>
      <c r="U294" s="13">
        <f t="shared" si="52"/>
        <v>0</v>
      </c>
      <c r="V294" s="104" t="str">
        <f>INDEX(商品!Q:Q,MATCH(キーワード!D294,商品!D:D,0),1)</f>
        <v>-</v>
      </c>
      <c r="W294" s="15">
        <f t="shared" si="53"/>
        <v>0</v>
      </c>
      <c r="X294" s="22">
        <f>SUMIFS(当月ワード!$J$3:$J$1000,当月ワード!$D$3:$D$1000,キーワード!$D294,当月ワード!$E$3:$E$1000,キーワード!$F294)</f>
        <v>0</v>
      </c>
      <c r="Y294" s="23">
        <f>SUMIFS(前月ワード!$J$3:$J$1000,前月ワード!$D$3:$D$1000,キーワード!$D294,前月ワード!$E$3:$E$1000,キーワード!$F294)</f>
        <v>0</v>
      </c>
      <c r="Z294" s="23">
        <f>SUMIFS(前々月ワード!$J$3:$J$1000,前々月ワード!$D$3:$D$1000,キーワード!$D294,前々月ワード!$E$3:$E$1000,キーワード!$F294)</f>
        <v>0</v>
      </c>
      <c r="AA294" s="22">
        <f>SUMIFS(当月ワード!$W$3:$W$1000,当月ワード!$D$3:$D$1000,キーワード!$D294,当月ワード!$E$3:$E$1000,キーワード!$F294)</f>
        <v>0</v>
      </c>
      <c r="AB294" s="23">
        <f>SUMIFS(前月ワード!$W$3:$W$1000,前月ワード!$D$3:$D$1000,キーワード!$D294,前月ワード!$E$3:$E$1000,キーワード!$F294)</f>
        <v>0</v>
      </c>
      <c r="AC294" s="23">
        <f>SUMIFS(前々月ワード!$W$3:$W$1000,前々月ワード!$D$3:$D$1000,キーワード!$D294,前々月ワード!$E$3:$E$1000,キーワード!$F294)</f>
        <v>0</v>
      </c>
      <c r="AD294" s="23">
        <f t="shared" si="54"/>
        <v>0</v>
      </c>
      <c r="AE294" s="23">
        <f t="shared" si="54"/>
        <v>0</v>
      </c>
      <c r="AF294" s="23">
        <f t="shared" si="54"/>
        <v>0</v>
      </c>
      <c r="AG294" s="22">
        <f>SUMIFS(当月ワード!$X$3:$X$1000,当月ワード!$D$3:$D$1000,キーワード!$D294,当月ワード!$E$3:$E$1000,キーワード!$F294)</f>
        <v>0</v>
      </c>
      <c r="AH294" s="23">
        <f>SUMIFS(前月ワード!$X$3:$X$1000,前月ワード!$D$3:$D$1000,キーワード!$D294,前月ワード!$E$3:$E$1000,キーワード!$F294)</f>
        <v>0</v>
      </c>
      <c r="AI294" s="23">
        <f>SUMIFS(前々月ワード!$X$3:$X$1000,前々月ワード!$D$3:$D$1000,キーワード!$D294,前々月ワード!$E$3:$E$1000,キーワード!$F294)</f>
        <v>0</v>
      </c>
      <c r="AJ294" s="22">
        <f>SUMIFS(当月ワード!$I$3:$I$1000,当月ワード!$D$3:$D$1000,キーワード!$D294,当月ワード!$E$3:$E$1000,キーワード!$F294)</f>
        <v>0</v>
      </c>
      <c r="AK294" s="23">
        <f>SUMIFS(前月ワード!$I$3:$I$1000,前月ワード!$D$3:$D$1000,キーワード!$D294,前月ワード!$E$3:$E$1000,キーワード!$F294)</f>
        <v>0</v>
      </c>
      <c r="AL294" s="23">
        <f>SUMIFS(前々月ワード!$I$3:$I$1000,前々月ワード!$D$3:$D$1000,キーワード!$D294,前々月ワード!$E$3:$E$1000,キーワード!$F294)</f>
        <v>0</v>
      </c>
      <c r="AM294" s="13">
        <f t="shared" si="55"/>
        <v>0</v>
      </c>
      <c r="AN294" s="13">
        <f t="shared" si="55"/>
        <v>0</v>
      </c>
      <c r="AO294" s="13">
        <f t="shared" si="55"/>
        <v>0</v>
      </c>
      <c r="AP294" s="16">
        <f t="shared" si="56"/>
        <v>0</v>
      </c>
      <c r="AQ294" s="16">
        <f t="shared" si="56"/>
        <v>0</v>
      </c>
      <c r="AR294" s="17">
        <f t="shared" si="56"/>
        <v>0</v>
      </c>
    </row>
    <row r="295" spans="3:44" ht="36.65" customHeight="1">
      <c r="C295" s="20">
        <v>290</v>
      </c>
      <c r="D295" s="53">
        <f>現状ワード設定!B292</f>
        <v>0</v>
      </c>
      <c r="E295" s="26" t="str">
        <f>IFERROR(_xlfn.XLOOKUP($D295,現状商品設定!B:B,現状商品設定!C:C,"-"),"-")</f>
        <v>-</v>
      </c>
      <c r="F295" s="56">
        <f>現状ワード設定!G292</f>
        <v>0</v>
      </c>
      <c r="G295" s="60" t="s">
        <v>46</v>
      </c>
      <c r="H295" s="47" t="str">
        <f>IFERROR(_xlfn.XLOOKUP(D295,商品!$D:$D,商品!$H:$H),"")</f>
        <v/>
      </c>
      <c r="I295" s="50" t="str">
        <f>IFERROR(_xlfn.XLOOKUP(D295&amp;F295,現状ワード設定!J:J,現状ワード設定!H:H),"")</f>
        <v/>
      </c>
      <c r="J295" s="47" t="str">
        <f>IFERROR(_xlfn.XLOOKUP(D295&amp;F295,現状ワード設定!J:J,現状ワード設定!I:I),"")</f>
        <v/>
      </c>
      <c r="K295" s="47" t="e">
        <f>IF(AND(T295&gt;=設定!$C$12,W295&gt;=O295),I295*(1+設定!$F$12),IF(AND(T295&gt;=設定!$C$13,W295&lt;O295),I295*(1+設定!$F$13),IF(AND(T295&lt;設定!$C$14,U295&gt;=設定!$E$14),I295*(1+設定!$F$14),IF(AND(T295&lt;設定!$C$15,U295&lt;設定!$E$15),I295*(1+設定!$F$15),"除外"))))</f>
        <v>#VALUE!</v>
      </c>
      <c r="L295" s="58" t="e">
        <f ca="1">IF(消化率!$I$5&lt;1,K295*消化率!$I$5,IF(U295*V295/(K295*消化率!$I$5)&gt;O295,K295*消化率!$I$5,M295))</f>
        <v>#DIV/0!</v>
      </c>
      <c r="M295" s="58" t="e">
        <f t="shared" si="47"/>
        <v>#VALUE!</v>
      </c>
      <c r="N295" s="58" t="e">
        <f ca="1">IF(ROUNDUP(IF(IF(IF(AND(設定!$D$8&lt;=L295,設定!$D$8&lt;J295),設定!$D$8,IF(AND(J295&lt;=L295,J295&lt;設定!$D$8),J295,IF(AND(L295&lt;=J295,J295&lt;設定!$D$8),J295,L295)))=0,設定!$D$8,IF(AND(設定!$D$8&lt;=L295,設定!$D$8&lt;J295),設定!$D$8,IF(AND(J295&lt;=L295,J295&lt;設定!$D$8),J295,IF(AND(L295&lt;=J295,J295&lt;設定!$D$8),J295,L295))))&lt;=H295,H295+1,IF(IF(AND(設定!$D$8&lt;=L295,設定!$D$8&lt;J295),設定!$D$8,IF(AND(J295&lt;=L295,J295&lt;設定!$D$8),J295,IF(AND(L295&lt;=J295,J295&lt;設定!$D$8),J295,L295)))=0,設定!$D$8,IF(AND(設定!$D$8&lt;=L295,設定!$D$8&lt;J295),設定!$D$8,IF(AND(J295&lt;=L295,J295&lt;設定!$D$8),J295,IF(AND(L295&lt;=J295,J295&lt;設定!$D$8),J295,L295))))),0)&gt;40,ROUNDUP(IF(IF(IF(AND(設定!$D$8&lt;=L295,設定!$D$8&lt;J295),設定!$D$8,IF(AND(J295&lt;=L295,J295&lt;設定!$D$8),J295,IF(AND(L295&lt;=J295,J295&lt;設定!$D$8),J295,L295)))=0,設定!$D$8,IF(AND(設定!$D$8&lt;=L295,設定!$D$8&lt;J295),設定!$D$8,IF(AND(J295&lt;=L295,J295&lt;設定!$D$8),J295,IF(AND(L295&lt;=J295,J295&lt;設定!$D$8),J295,L295))))&lt;=H295,H295+1,IF(IF(AND(設定!$D$8&lt;=L295,設定!$D$8&lt;J295),設定!$D$8,IF(AND(J295&lt;=L295,J295&lt;設定!$D$8),J295,IF(AND(L295&lt;=J295,J295&lt;設定!$D$8),J295,L295)))=0,設定!$D$8,IF(AND(設定!$D$8&lt;=L295,設定!$D$8&lt;J295),設定!$D$8,IF(AND(J295&lt;=L295,J295&lt;設定!$D$8),J295,IF(AND(L295&lt;=J295,J295&lt;設定!$D$8),J295,L295))))),0),40)</f>
        <v>#DIV/0!</v>
      </c>
      <c r="O295" s="55">
        <f>IF(G295="標準",設定!$C$4,G295)</f>
        <v>5</v>
      </c>
      <c r="P295" s="45">
        <f t="shared" si="48"/>
        <v>0</v>
      </c>
      <c r="Q295" s="14">
        <f t="shared" si="49"/>
        <v>0</v>
      </c>
      <c r="R295" s="23">
        <f t="shared" si="57"/>
        <v>0</v>
      </c>
      <c r="S295" s="12">
        <f t="shared" si="50"/>
        <v>0</v>
      </c>
      <c r="T295" s="23">
        <f t="shared" si="51"/>
        <v>0</v>
      </c>
      <c r="U295" s="13">
        <f t="shared" si="52"/>
        <v>0</v>
      </c>
      <c r="V295" s="104" t="str">
        <f>INDEX(商品!Q:Q,MATCH(キーワード!D295,商品!D:D,0),1)</f>
        <v>-</v>
      </c>
      <c r="W295" s="15">
        <f t="shared" si="53"/>
        <v>0</v>
      </c>
      <c r="X295" s="22">
        <f>SUMIFS(当月ワード!$J$3:$J$1000,当月ワード!$D$3:$D$1000,キーワード!$D295,当月ワード!$E$3:$E$1000,キーワード!$F295)</f>
        <v>0</v>
      </c>
      <c r="Y295" s="23">
        <f>SUMIFS(前月ワード!$J$3:$J$1000,前月ワード!$D$3:$D$1000,キーワード!$D295,前月ワード!$E$3:$E$1000,キーワード!$F295)</f>
        <v>0</v>
      </c>
      <c r="Z295" s="23">
        <f>SUMIFS(前々月ワード!$J$3:$J$1000,前々月ワード!$D$3:$D$1000,キーワード!$D295,前々月ワード!$E$3:$E$1000,キーワード!$F295)</f>
        <v>0</v>
      </c>
      <c r="AA295" s="22">
        <f>SUMIFS(当月ワード!$W$3:$W$1000,当月ワード!$D$3:$D$1000,キーワード!$D295,当月ワード!$E$3:$E$1000,キーワード!$F295)</f>
        <v>0</v>
      </c>
      <c r="AB295" s="23">
        <f>SUMIFS(前月ワード!$W$3:$W$1000,前月ワード!$D$3:$D$1000,キーワード!$D295,前月ワード!$E$3:$E$1000,キーワード!$F295)</f>
        <v>0</v>
      </c>
      <c r="AC295" s="23">
        <f>SUMIFS(前々月ワード!$W$3:$W$1000,前々月ワード!$D$3:$D$1000,キーワード!$D295,前々月ワード!$E$3:$E$1000,キーワード!$F295)</f>
        <v>0</v>
      </c>
      <c r="AD295" s="23">
        <f t="shared" si="54"/>
        <v>0</v>
      </c>
      <c r="AE295" s="23">
        <f t="shared" si="54"/>
        <v>0</v>
      </c>
      <c r="AF295" s="23">
        <f t="shared" si="54"/>
        <v>0</v>
      </c>
      <c r="AG295" s="22">
        <f>SUMIFS(当月ワード!$X$3:$X$1000,当月ワード!$D$3:$D$1000,キーワード!$D295,当月ワード!$E$3:$E$1000,キーワード!$F295)</f>
        <v>0</v>
      </c>
      <c r="AH295" s="23">
        <f>SUMIFS(前月ワード!$X$3:$X$1000,前月ワード!$D$3:$D$1000,キーワード!$D295,前月ワード!$E$3:$E$1000,キーワード!$F295)</f>
        <v>0</v>
      </c>
      <c r="AI295" s="23">
        <f>SUMIFS(前々月ワード!$X$3:$X$1000,前々月ワード!$D$3:$D$1000,キーワード!$D295,前々月ワード!$E$3:$E$1000,キーワード!$F295)</f>
        <v>0</v>
      </c>
      <c r="AJ295" s="22">
        <f>SUMIFS(当月ワード!$I$3:$I$1000,当月ワード!$D$3:$D$1000,キーワード!$D295,当月ワード!$E$3:$E$1000,キーワード!$F295)</f>
        <v>0</v>
      </c>
      <c r="AK295" s="23">
        <f>SUMIFS(前月ワード!$I$3:$I$1000,前月ワード!$D$3:$D$1000,キーワード!$D295,前月ワード!$E$3:$E$1000,キーワード!$F295)</f>
        <v>0</v>
      </c>
      <c r="AL295" s="23">
        <f>SUMIFS(前々月ワード!$I$3:$I$1000,前々月ワード!$D$3:$D$1000,キーワード!$D295,前々月ワード!$E$3:$E$1000,キーワード!$F295)</f>
        <v>0</v>
      </c>
      <c r="AM295" s="13">
        <f t="shared" si="55"/>
        <v>0</v>
      </c>
      <c r="AN295" s="13">
        <f t="shared" si="55"/>
        <v>0</v>
      </c>
      <c r="AO295" s="13">
        <f t="shared" si="55"/>
        <v>0</v>
      </c>
      <c r="AP295" s="16">
        <f t="shared" si="56"/>
        <v>0</v>
      </c>
      <c r="AQ295" s="16">
        <f t="shared" si="56"/>
        <v>0</v>
      </c>
      <c r="AR295" s="17">
        <f t="shared" si="56"/>
        <v>0</v>
      </c>
    </row>
    <row r="296" spans="3:44" ht="36.65" customHeight="1">
      <c r="C296" s="20">
        <v>291</v>
      </c>
      <c r="D296" s="53">
        <f>現状ワード設定!B293</f>
        <v>0</v>
      </c>
      <c r="E296" s="26" t="str">
        <f>IFERROR(_xlfn.XLOOKUP($D296,現状商品設定!B:B,現状商品設定!C:C,"-"),"-")</f>
        <v>-</v>
      </c>
      <c r="F296" s="56">
        <f>現状ワード設定!G293</f>
        <v>0</v>
      </c>
      <c r="G296" s="60" t="s">
        <v>46</v>
      </c>
      <c r="H296" s="47" t="str">
        <f>IFERROR(_xlfn.XLOOKUP(D296,商品!$D:$D,商品!$H:$H),"")</f>
        <v/>
      </c>
      <c r="I296" s="50" t="str">
        <f>IFERROR(_xlfn.XLOOKUP(D296&amp;F296,現状ワード設定!J:J,現状ワード設定!H:H),"")</f>
        <v/>
      </c>
      <c r="J296" s="47" t="str">
        <f>IFERROR(_xlfn.XLOOKUP(D296&amp;F296,現状ワード設定!J:J,現状ワード設定!I:I),"")</f>
        <v/>
      </c>
      <c r="K296" s="47" t="e">
        <f>IF(AND(T296&gt;=設定!$C$12,W296&gt;=O296),I296*(1+設定!$F$12),IF(AND(T296&gt;=設定!$C$13,W296&lt;O296),I296*(1+設定!$F$13),IF(AND(T296&lt;設定!$C$14,U296&gt;=設定!$E$14),I296*(1+設定!$F$14),IF(AND(T296&lt;設定!$C$15,U296&lt;設定!$E$15),I296*(1+設定!$F$15),"除外"))))</f>
        <v>#VALUE!</v>
      </c>
      <c r="L296" s="58" t="e">
        <f ca="1">IF(消化率!$I$5&lt;1,K296*消化率!$I$5,IF(U296*V296/(K296*消化率!$I$5)&gt;O296,K296*消化率!$I$5,M296))</f>
        <v>#DIV/0!</v>
      </c>
      <c r="M296" s="58" t="e">
        <f t="shared" si="47"/>
        <v>#VALUE!</v>
      </c>
      <c r="N296" s="58" t="e">
        <f ca="1">IF(ROUNDUP(IF(IF(IF(AND(設定!$D$8&lt;=L296,設定!$D$8&lt;J296),設定!$D$8,IF(AND(J296&lt;=L296,J296&lt;設定!$D$8),J296,IF(AND(L296&lt;=J296,J296&lt;設定!$D$8),J296,L296)))=0,設定!$D$8,IF(AND(設定!$D$8&lt;=L296,設定!$D$8&lt;J296),設定!$D$8,IF(AND(J296&lt;=L296,J296&lt;設定!$D$8),J296,IF(AND(L296&lt;=J296,J296&lt;設定!$D$8),J296,L296))))&lt;=H296,H296+1,IF(IF(AND(設定!$D$8&lt;=L296,設定!$D$8&lt;J296),設定!$D$8,IF(AND(J296&lt;=L296,J296&lt;設定!$D$8),J296,IF(AND(L296&lt;=J296,J296&lt;設定!$D$8),J296,L296)))=0,設定!$D$8,IF(AND(設定!$D$8&lt;=L296,設定!$D$8&lt;J296),設定!$D$8,IF(AND(J296&lt;=L296,J296&lt;設定!$D$8),J296,IF(AND(L296&lt;=J296,J296&lt;設定!$D$8),J296,L296))))),0)&gt;40,ROUNDUP(IF(IF(IF(AND(設定!$D$8&lt;=L296,設定!$D$8&lt;J296),設定!$D$8,IF(AND(J296&lt;=L296,J296&lt;設定!$D$8),J296,IF(AND(L296&lt;=J296,J296&lt;設定!$D$8),J296,L296)))=0,設定!$D$8,IF(AND(設定!$D$8&lt;=L296,設定!$D$8&lt;J296),設定!$D$8,IF(AND(J296&lt;=L296,J296&lt;設定!$D$8),J296,IF(AND(L296&lt;=J296,J296&lt;設定!$D$8),J296,L296))))&lt;=H296,H296+1,IF(IF(AND(設定!$D$8&lt;=L296,設定!$D$8&lt;J296),設定!$D$8,IF(AND(J296&lt;=L296,J296&lt;設定!$D$8),J296,IF(AND(L296&lt;=J296,J296&lt;設定!$D$8),J296,L296)))=0,設定!$D$8,IF(AND(設定!$D$8&lt;=L296,設定!$D$8&lt;J296),設定!$D$8,IF(AND(J296&lt;=L296,J296&lt;設定!$D$8),J296,IF(AND(L296&lt;=J296,J296&lt;設定!$D$8),J296,L296))))),0),40)</f>
        <v>#DIV/0!</v>
      </c>
      <c r="O296" s="55">
        <f>IF(G296="標準",設定!$C$4,G296)</f>
        <v>5</v>
      </c>
      <c r="P296" s="45">
        <f t="shared" si="48"/>
        <v>0</v>
      </c>
      <c r="Q296" s="14">
        <f t="shared" si="49"/>
        <v>0</v>
      </c>
      <c r="R296" s="23">
        <f t="shared" si="57"/>
        <v>0</v>
      </c>
      <c r="S296" s="12">
        <f t="shared" si="50"/>
        <v>0</v>
      </c>
      <c r="T296" s="23">
        <f t="shared" si="51"/>
        <v>0</v>
      </c>
      <c r="U296" s="13">
        <f t="shared" si="52"/>
        <v>0</v>
      </c>
      <c r="V296" s="104" t="str">
        <f>INDEX(商品!Q:Q,MATCH(キーワード!D296,商品!D:D,0),1)</f>
        <v>-</v>
      </c>
      <c r="W296" s="15">
        <f t="shared" si="53"/>
        <v>0</v>
      </c>
      <c r="X296" s="22">
        <f>SUMIFS(当月ワード!$J$3:$J$1000,当月ワード!$D$3:$D$1000,キーワード!$D296,当月ワード!$E$3:$E$1000,キーワード!$F296)</f>
        <v>0</v>
      </c>
      <c r="Y296" s="23">
        <f>SUMIFS(前月ワード!$J$3:$J$1000,前月ワード!$D$3:$D$1000,キーワード!$D296,前月ワード!$E$3:$E$1000,キーワード!$F296)</f>
        <v>0</v>
      </c>
      <c r="Z296" s="23">
        <f>SUMIFS(前々月ワード!$J$3:$J$1000,前々月ワード!$D$3:$D$1000,キーワード!$D296,前々月ワード!$E$3:$E$1000,キーワード!$F296)</f>
        <v>0</v>
      </c>
      <c r="AA296" s="22">
        <f>SUMIFS(当月ワード!$W$3:$W$1000,当月ワード!$D$3:$D$1000,キーワード!$D296,当月ワード!$E$3:$E$1000,キーワード!$F296)</f>
        <v>0</v>
      </c>
      <c r="AB296" s="23">
        <f>SUMIFS(前月ワード!$W$3:$W$1000,前月ワード!$D$3:$D$1000,キーワード!$D296,前月ワード!$E$3:$E$1000,キーワード!$F296)</f>
        <v>0</v>
      </c>
      <c r="AC296" s="23">
        <f>SUMIFS(前々月ワード!$W$3:$W$1000,前々月ワード!$D$3:$D$1000,キーワード!$D296,前々月ワード!$E$3:$E$1000,キーワード!$F296)</f>
        <v>0</v>
      </c>
      <c r="AD296" s="23">
        <f t="shared" si="54"/>
        <v>0</v>
      </c>
      <c r="AE296" s="23">
        <f t="shared" si="54"/>
        <v>0</v>
      </c>
      <c r="AF296" s="23">
        <f t="shared" si="54"/>
        <v>0</v>
      </c>
      <c r="AG296" s="22">
        <f>SUMIFS(当月ワード!$X$3:$X$1000,当月ワード!$D$3:$D$1000,キーワード!$D296,当月ワード!$E$3:$E$1000,キーワード!$F296)</f>
        <v>0</v>
      </c>
      <c r="AH296" s="23">
        <f>SUMIFS(前月ワード!$X$3:$X$1000,前月ワード!$D$3:$D$1000,キーワード!$D296,前月ワード!$E$3:$E$1000,キーワード!$F296)</f>
        <v>0</v>
      </c>
      <c r="AI296" s="23">
        <f>SUMIFS(前々月ワード!$X$3:$X$1000,前々月ワード!$D$3:$D$1000,キーワード!$D296,前々月ワード!$E$3:$E$1000,キーワード!$F296)</f>
        <v>0</v>
      </c>
      <c r="AJ296" s="22">
        <f>SUMIFS(当月ワード!$I$3:$I$1000,当月ワード!$D$3:$D$1000,キーワード!$D296,当月ワード!$E$3:$E$1000,キーワード!$F296)</f>
        <v>0</v>
      </c>
      <c r="AK296" s="23">
        <f>SUMIFS(前月ワード!$I$3:$I$1000,前月ワード!$D$3:$D$1000,キーワード!$D296,前月ワード!$E$3:$E$1000,キーワード!$F296)</f>
        <v>0</v>
      </c>
      <c r="AL296" s="23">
        <f>SUMIFS(前々月ワード!$I$3:$I$1000,前々月ワード!$D$3:$D$1000,キーワード!$D296,前々月ワード!$E$3:$E$1000,キーワード!$F296)</f>
        <v>0</v>
      </c>
      <c r="AM296" s="13">
        <f t="shared" si="55"/>
        <v>0</v>
      </c>
      <c r="AN296" s="13">
        <f t="shared" si="55"/>
        <v>0</v>
      </c>
      <c r="AO296" s="13">
        <f t="shared" si="55"/>
        <v>0</v>
      </c>
      <c r="AP296" s="16">
        <f t="shared" si="56"/>
        <v>0</v>
      </c>
      <c r="AQ296" s="16">
        <f t="shared" si="56"/>
        <v>0</v>
      </c>
      <c r="AR296" s="17">
        <f t="shared" si="56"/>
        <v>0</v>
      </c>
    </row>
    <row r="297" spans="3:44" ht="36.65" customHeight="1">
      <c r="C297" s="20">
        <v>292</v>
      </c>
      <c r="D297" s="53">
        <f>現状ワード設定!B294</f>
        <v>0</v>
      </c>
      <c r="E297" s="26" t="str">
        <f>IFERROR(_xlfn.XLOOKUP($D297,現状商品設定!B:B,現状商品設定!C:C,"-"),"-")</f>
        <v>-</v>
      </c>
      <c r="F297" s="56">
        <f>現状ワード設定!G294</f>
        <v>0</v>
      </c>
      <c r="G297" s="60" t="s">
        <v>46</v>
      </c>
      <c r="H297" s="47" t="str">
        <f>IFERROR(_xlfn.XLOOKUP(D297,商品!$D:$D,商品!$H:$H),"")</f>
        <v/>
      </c>
      <c r="I297" s="50" t="str">
        <f>IFERROR(_xlfn.XLOOKUP(D297&amp;F297,現状ワード設定!J:J,現状ワード設定!H:H),"")</f>
        <v/>
      </c>
      <c r="J297" s="47" t="str">
        <f>IFERROR(_xlfn.XLOOKUP(D297&amp;F297,現状ワード設定!J:J,現状ワード設定!I:I),"")</f>
        <v/>
      </c>
      <c r="K297" s="47" t="e">
        <f>IF(AND(T297&gt;=設定!$C$12,W297&gt;=O297),I297*(1+設定!$F$12),IF(AND(T297&gt;=設定!$C$13,W297&lt;O297),I297*(1+設定!$F$13),IF(AND(T297&lt;設定!$C$14,U297&gt;=設定!$E$14),I297*(1+設定!$F$14),IF(AND(T297&lt;設定!$C$15,U297&lt;設定!$E$15),I297*(1+設定!$F$15),"除外"))))</f>
        <v>#VALUE!</v>
      </c>
      <c r="L297" s="58" t="e">
        <f ca="1">IF(消化率!$I$5&lt;1,K297*消化率!$I$5,IF(U297*V297/(K297*消化率!$I$5)&gt;O297,K297*消化率!$I$5,M297))</f>
        <v>#DIV/0!</v>
      </c>
      <c r="M297" s="58" t="e">
        <f t="shared" si="47"/>
        <v>#VALUE!</v>
      </c>
      <c r="N297" s="58" t="e">
        <f ca="1">IF(ROUNDUP(IF(IF(IF(AND(設定!$D$8&lt;=L297,設定!$D$8&lt;J297),設定!$D$8,IF(AND(J297&lt;=L297,J297&lt;設定!$D$8),J297,IF(AND(L297&lt;=J297,J297&lt;設定!$D$8),J297,L297)))=0,設定!$D$8,IF(AND(設定!$D$8&lt;=L297,設定!$D$8&lt;J297),設定!$D$8,IF(AND(J297&lt;=L297,J297&lt;設定!$D$8),J297,IF(AND(L297&lt;=J297,J297&lt;設定!$D$8),J297,L297))))&lt;=H297,H297+1,IF(IF(AND(設定!$D$8&lt;=L297,設定!$D$8&lt;J297),設定!$D$8,IF(AND(J297&lt;=L297,J297&lt;設定!$D$8),J297,IF(AND(L297&lt;=J297,J297&lt;設定!$D$8),J297,L297)))=0,設定!$D$8,IF(AND(設定!$D$8&lt;=L297,設定!$D$8&lt;J297),設定!$D$8,IF(AND(J297&lt;=L297,J297&lt;設定!$D$8),J297,IF(AND(L297&lt;=J297,J297&lt;設定!$D$8),J297,L297))))),0)&gt;40,ROUNDUP(IF(IF(IF(AND(設定!$D$8&lt;=L297,設定!$D$8&lt;J297),設定!$D$8,IF(AND(J297&lt;=L297,J297&lt;設定!$D$8),J297,IF(AND(L297&lt;=J297,J297&lt;設定!$D$8),J297,L297)))=0,設定!$D$8,IF(AND(設定!$D$8&lt;=L297,設定!$D$8&lt;J297),設定!$D$8,IF(AND(J297&lt;=L297,J297&lt;設定!$D$8),J297,IF(AND(L297&lt;=J297,J297&lt;設定!$D$8),J297,L297))))&lt;=H297,H297+1,IF(IF(AND(設定!$D$8&lt;=L297,設定!$D$8&lt;J297),設定!$D$8,IF(AND(J297&lt;=L297,J297&lt;設定!$D$8),J297,IF(AND(L297&lt;=J297,J297&lt;設定!$D$8),J297,L297)))=0,設定!$D$8,IF(AND(設定!$D$8&lt;=L297,設定!$D$8&lt;J297),設定!$D$8,IF(AND(J297&lt;=L297,J297&lt;設定!$D$8),J297,IF(AND(L297&lt;=J297,J297&lt;設定!$D$8),J297,L297))))),0),40)</f>
        <v>#DIV/0!</v>
      </c>
      <c r="O297" s="55">
        <f>IF(G297="標準",設定!$C$4,G297)</f>
        <v>5</v>
      </c>
      <c r="P297" s="45">
        <f t="shared" si="48"/>
        <v>0</v>
      </c>
      <c r="Q297" s="14">
        <f t="shared" si="49"/>
        <v>0</v>
      </c>
      <c r="R297" s="23">
        <f t="shared" si="57"/>
        <v>0</v>
      </c>
      <c r="S297" s="12">
        <f t="shared" si="50"/>
        <v>0</v>
      </c>
      <c r="T297" s="23">
        <f t="shared" si="51"/>
        <v>0</v>
      </c>
      <c r="U297" s="13">
        <f t="shared" si="52"/>
        <v>0</v>
      </c>
      <c r="V297" s="104" t="str">
        <f>INDEX(商品!Q:Q,MATCH(キーワード!D297,商品!D:D,0),1)</f>
        <v>-</v>
      </c>
      <c r="W297" s="15">
        <f t="shared" si="53"/>
        <v>0</v>
      </c>
      <c r="X297" s="22">
        <f>SUMIFS(当月ワード!$J$3:$J$1000,当月ワード!$D$3:$D$1000,キーワード!$D297,当月ワード!$E$3:$E$1000,キーワード!$F297)</f>
        <v>0</v>
      </c>
      <c r="Y297" s="23">
        <f>SUMIFS(前月ワード!$J$3:$J$1000,前月ワード!$D$3:$D$1000,キーワード!$D297,前月ワード!$E$3:$E$1000,キーワード!$F297)</f>
        <v>0</v>
      </c>
      <c r="Z297" s="23">
        <f>SUMIFS(前々月ワード!$J$3:$J$1000,前々月ワード!$D$3:$D$1000,キーワード!$D297,前々月ワード!$E$3:$E$1000,キーワード!$F297)</f>
        <v>0</v>
      </c>
      <c r="AA297" s="22">
        <f>SUMIFS(当月ワード!$W$3:$W$1000,当月ワード!$D$3:$D$1000,キーワード!$D297,当月ワード!$E$3:$E$1000,キーワード!$F297)</f>
        <v>0</v>
      </c>
      <c r="AB297" s="23">
        <f>SUMIFS(前月ワード!$W$3:$W$1000,前月ワード!$D$3:$D$1000,キーワード!$D297,前月ワード!$E$3:$E$1000,キーワード!$F297)</f>
        <v>0</v>
      </c>
      <c r="AC297" s="23">
        <f>SUMIFS(前々月ワード!$W$3:$W$1000,前々月ワード!$D$3:$D$1000,キーワード!$D297,前々月ワード!$E$3:$E$1000,キーワード!$F297)</f>
        <v>0</v>
      </c>
      <c r="AD297" s="23">
        <f t="shared" si="54"/>
        <v>0</v>
      </c>
      <c r="AE297" s="23">
        <f t="shared" si="54"/>
        <v>0</v>
      </c>
      <c r="AF297" s="23">
        <f t="shared" si="54"/>
        <v>0</v>
      </c>
      <c r="AG297" s="22">
        <f>SUMIFS(当月ワード!$X$3:$X$1000,当月ワード!$D$3:$D$1000,キーワード!$D297,当月ワード!$E$3:$E$1000,キーワード!$F297)</f>
        <v>0</v>
      </c>
      <c r="AH297" s="23">
        <f>SUMIFS(前月ワード!$X$3:$X$1000,前月ワード!$D$3:$D$1000,キーワード!$D297,前月ワード!$E$3:$E$1000,キーワード!$F297)</f>
        <v>0</v>
      </c>
      <c r="AI297" s="23">
        <f>SUMIFS(前々月ワード!$X$3:$X$1000,前々月ワード!$D$3:$D$1000,キーワード!$D297,前々月ワード!$E$3:$E$1000,キーワード!$F297)</f>
        <v>0</v>
      </c>
      <c r="AJ297" s="22">
        <f>SUMIFS(当月ワード!$I$3:$I$1000,当月ワード!$D$3:$D$1000,キーワード!$D297,当月ワード!$E$3:$E$1000,キーワード!$F297)</f>
        <v>0</v>
      </c>
      <c r="AK297" s="23">
        <f>SUMIFS(前月ワード!$I$3:$I$1000,前月ワード!$D$3:$D$1000,キーワード!$D297,前月ワード!$E$3:$E$1000,キーワード!$F297)</f>
        <v>0</v>
      </c>
      <c r="AL297" s="23">
        <f>SUMIFS(前々月ワード!$I$3:$I$1000,前々月ワード!$D$3:$D$1000,キーワード!$D297,前々月ワード!$E$3:$E$1000,キーワード!$F297)</f>
        <v>0</v>
      </c>
      <c r="AM297" s="13">
        <f t="shared" si="55"/>
        <v>0</v>
      </c>
      <c r="AN297" s="13">
        <f t="shared" si="55"/>
        <v>0</v>
      </c>
      <c r="AO297" s="13">
        <f t="shared" si="55"/>
        <v>0</v>
      </c>
      <c r="AP297" s="16">
        <f t="shared" si="56"/>
        <v>0</v>
      </c>
      <c r="AQ297" s="16">
        <f t="shared" si="56"/>
        <v>0</v>
      </c>
      <c r="AR297" s="17">
        <f t="shared" si="56"/>
        <v>0</v>
      </c>
    </row>
    <row r="298" spans="3:44" ht="36.65" customHeight="1">
      <c r="C298" s="20">
        <v>293</v>
      </c>
      <c r="D298" s="53">
        <f>現状ワード設定!B295</f>
        <v>0</v>
      </c>
      <c r="E298" s="26" t="str">
        <f>IFERROR(_xlfn.XLOOKUP($D298,現状商品設定!B:B,現状商品設定!C:C,"-"),"-")</f>
        <v>-</v>
      </c>
      <c r="F298" s="56">
        <f>現状ワード設定!G295</f>
        <v>0</v>
      </c>
      <c r="G298" s="60" t="s">
        <v>46</v>
      </c>
      <c r="H298" s="47" t="str">
        <f>IFERROR(_xlfn.XLOOKUP(D298,商品!$D:$D,商品!$H:$H),"")</f>
        <v/>
      </c>
      <c r="I298" s="50" t="str">
        <f>IFERROR(_xlfn.XLOOKUP(D298&amp;F298,現状ワード設定!J:J,現状ワード設定!H:H),"")</f>
        <v/>
      </c>
      <c r="J298" s="47" t="str">
        <f>IFERROR(_xlfn.XLOOKUP(D298&amp;F298,現状ワード設定!J:J,現状ワード設定!I:I),"")</f>
        <v/>
      </c>
      <c r="K298" s="47" t="e">
        <f>IF(AND(T298&gt;=設定!$C$12,W298&gt;=O298),I298*(1+設定!$F$12),IF(AND(T298&gt;=設定!$C$13,W298&lt;O298),I298*(1+設定!$F$13),IF(AND(T298&lt;設定!$C$14,U298&gt;=設定!$E$14),I298*(1+設定!$F$14),IF(AND(T298&lt;設定!$C$15,U298&lt;設定!$E$15),I298*(1+設定!$F$15),"除外"))))</f>
        <v>#VALUE!</v>
      </c>
      <c r="L298" s="58" t="e">
        <f ca="1">IF(消化率!$I$5&lt;1,K298*消化率!$I$5,IF(U298*V298/(K298*消化率!$I$5)&gt;O298,K298*消化率!$I$5,M298))</f>
        <v>#DIV/0!</v>
      </c>
      <c r="M298" s="58" t="e">
        <f t="shared" si="47"/>
        <v>#VALUE!</v>
      </c>
      <c r="N298" s="58" t="e">
        <f ca="1">IF(ROUNDUP(IF(IF(IF(AND(設定!$D$8&lt;=L298,設定!$D$8&lt;J298),設定!$D$8,IF(AND(J298&lt;=L298,J298&lt;設定!$D$8),J298,IF(AND(L298&lt;=J298,J298&lt;設定!$D$8),J298,L298)))=0,設定!$D$8,IF(AND(設定!$D$8&lt;=L298,設定!$D$8&lt;J298),設定!$D$8,IF(AND(J298&lt;=L298,J298&lt;設定!$D$8),J298,IF(AND(L298&lt;=J298,J298&lt;設定!$D$8),J298,L298))))&lt;=H298,H298+1,IF(IF(AND(設定!$D$8&lt;=L298,設定!$D$8&lt;J298),設定!$D$8,IF(AND(J298&lt;=L298,J298&lt;設定!$D$8),J298,IF(AND(L298&lt;=J298,J298&lt;設定!$D$8),J298,L298)))=0,設定!$D$8,IF(AND(設定!$D$8&lt;=L298,設定!$D$8&lt;J298),設定!$D$8,IF(AND(J298&lt;=L298,J298&lt;設定!$D$8),J298,IF(AND(L298&lt;=J298,J298&lt;設定!$D$8),J298,L298))))),0)&gt;40,ROUNDUP(IF(IF(IF(AND(設定!$D$8&lt;=L298,設定!$D$8&lt;J298),設定!$D$8,IF(AND(J298&lt;=L298,J298&lt;設定!$D$8),J298,IF(AND(L298&lt;=J298,J298&lt;設定!$D$8),J298,L298)))=0,設定!$D$8,IF(AND(設定!$D$8&lt;=L298,設定!$D$8&lt;J298),設定!$D$8,IF(AND(J298&lt;=L298,J298&lt;設定!$D$8),J298,IF(AND(L298&lt;=J298,J298&lt;設定!$D$8),J298,L298))))&lt;=H298,H298+1,IF(IF(AND(設定!$D$8&lt;=L298,設定!$D$8&lt;J298),設定!$D$8,IF(AND(J298&lt;=L298,J298&lt;設定!$D$8),J298,IF(AND(L298&lt;=J298,J298&lt;設定!$D$8),J298,L298)))=0,設定!$D$8,IF(AND(設定!$D$8&lt;=L298,設定!$D$8&lt;J298),設定!$D$8,IF(AND(J298&lt;=L298,J298&lt;設定!$D$8),J298,IF(AND(L298&lt;=J298,J298&lt;設定!$D$8),J298,L298))))),0),40)</f>
        <v>#DIV/0!</v>
      </c>
      <c r="O298" s="55">
        <f>IF(G298="標準",設定!$C$4,G298)</f>
        <v>5</v>
      </c>
      <c r="P298" s="45">
        <f t="shared" si="48"/>
        <v>0</v>
      </c>
      <c r="Q298" s="14">
        <f t="shared" si="49"/>
        <v>0</v>
      </c>
      <c r="R298" s="23">
        <f t="shared" si="57"/>
        <v>0</v>
      </c>
      <c r="S298" s="12">
        <f t="shared" si="50"/>
        <v>0</v>
      </c>
      <c r="T298" s="23">
        <f t="shared" si="51"/>
        <v>0</v>
      </c>
      <c r="U298" s="13">
        <f t="shared" si="52"/>
        <v>0</v>
      </c>
      <c r="V298" s="104" t="str">
        <f>INDEX(商品!Q:Q,MATCH(キーワード!D298,商品!D:D,0),1)</f>
        <v>-</v>
      </c>
      <c r="W298" s="15">
        <f t="shared" si="53"/>
        <v>0</v>
      </c>
      <c r="X298" s="22">
        <f>SUMIFS(当月ワード!$J$3:$J$1000,当月ワード!$D$3:$D$1000,キーワード!$D298,当月ワード!$E$3:$E$1000,キーワード!$F298)</f>
        <v>0</v>
      </c>
      <c r="Y298" s="23">
        <f>SUMIFS(前月ワード!$J$3:$J$1000,前月ワード!$D$3:$D$1000,キーワード!$D298,前月ワード!$E$3:$E$1000,キーワード!$F298)</f>
        <v>0</v>
      </c>
      <c r="Z298" s="23">
        <f>SUMIFS(前々月ワード!$J$3:$J$1000,前々月ワード!$D$3:$D$1000,キーワード!$D298,前々月ワード!$E$3:$E$1000,キーワード!$F298)</f>
        <v>0</v>
      </c>
      <c r="AA298" s="22">
        <f>SUMIFS(当月ワード!$W$3:$W$1000,当月ワード!$D$3:$D$1000,キーワード!$D298,当月ワード!$E$3:$E$1000,キーワード!$F298)</f>
        <v>0</v>
      </c>
      <c r="AB298" s="23">
        <f>SUMIFS(前月ワード!$W$3:$W$1000,前月ワード!$D$3:$D$1000,キーワード!$D298,前月ワード!$E$3:$E$1000,キーワード!$F298)</f>
        <v>0</v>
      </c>
      <c r="AC298" s="23">
        <f>SUMIFS(前々月ワード!$W$3:$W$1000,前々月ワード!$D$3:$D$1000,キーワード!$D298,前々月ワード!$E$3:$E$1000,キーワード!$F298)</f>
        <v>0</v>
      </c>
      <c r="AD298" s="23">
        <f t="shared" si="54"/>
        <v>0</v>
      </c>
      <c r="AE298" s="23">
        <f t="shared" si="54"/>
        <v>0</v>
      </c>
      <c r="AF298" s="23">
        <f t="shared" si="54"/>
        <v>0</v>
      </c>
      <c r="AG298" s="22">
        <f>SUMIFS(当月ワード!$X$3:$X$1000,当月ワード!$D$3:$D$1000,キーワード!$D298,当月ワード!$E$3:$E$1000,キーワード!$F298)</f>
        <v>0</v>
      </c>
      <c r="AH298" s="23">
        <f>SUMIFS(前月ワード!$X$3:$X$1000,前月ワード!$D$3:$D$1000,キーワード!$D298,前月ワード!$E$3:$E$1000,キーワード!$F298)</f>
        <v>0</v>
      </c>
      <c r="AI298" s="23">
        <f>SUMIFS(前々月ワード!$X$3:$X$1000,前々月ワード!$D$3:$D$1000,キーワード!$D298,前々月ワード!$E$3:$E$1000,キーワード!$F298)</f>
        <v>0</v>
      </c>
      <c r="AJ298" s="22">
        <f>SUMIFS(当月ワード!$I$3:$I$1000,当月ワード!$D$3:$D$1000,キーワード!$D298,当月ワード!$E$3:$E$1000,キーワード!$F298)</f>
        <v>0</v>
      </c>
      <c r="AK298" s="23">
        <f>SUMIFS(前月ワード!$I$3:$I$1000,前月ワード!$D$3:$D$1000,キーワード!$D298,前月ワード!$E$3:$E$1000,キーワード!$F298)</f>
        <v>0</v>
      </c>
      <c r="AL298" s="23">
        <f>SUMIFS(前々月ワード!$I$3:$I$1000,前々月ワード!$D$3:$D$1000,キーワード!$D298,前々月ワード!$E$3:$E$1000,キーワード!$F298)</f>
        <v>0</v>
      </c>
      <c r="AM298" s="13">
        <f t="shared" si="55"/>
        <v>0</v>
      </c>
      <c r="AN298" s="13">
        <f t="shared" si="55"/>
        <v>0</v>
      </c>
      <c r="AO298" s="13">
        <f t="shared" si="55"/>
        <v>0</v>
      </c>
      <c r="AP298" s="16">
        <f t="shared" si="56"/>
        <v>0</v>
      </c>
      <c r="AQ298" s="16">
        <f t="shared" si="56"/>
        <v>0</v>
      </c>
      <c r="AR298" s="17">
        <f t="shared" si="56"/>
        <v>0</v>
      </c>
    </row>
    <row r="299" spans="3:44" ht="36.65" customHeight="1">
      <c r="C299" s="20">
        <v>294</v>
      </c>
      <c r="D299" s="53">
        <f>現状ワード設定!B296</f>
        <v>0</v>
      </c>
      <c r="E299" s="26" t="str">
        <f>IFERROR(_xlfn.XLOOKUP($D299,現状商品設定!B:B,現状商品設定!C:C,"-"),"-")</f>
        <v>-</v>
      </c>
      <c r="F299" s="56">
        <f>現状ワード設定!G296</f>
        <v>0</v>
      </c>
      <c r="G299" s="60" t="s">
        <v>46</v>
      </c>
      <c r="H299" s="47" t="str">
        <f>IFERROR(_xlfn.XLOOKUP(D299,商品!$D:$D,商品!$H:$H),"")</f>
        <v/>
      </c>
      <c r="I299" s="50" t="str">
        <f>IFERROR(_xlfn.XLOOKUP(D299&amp;F299,現状ワード設定!J:J,現状ワード設定!H:H),"")</f>
        <v/>
      </c>
      <c r="J299" s="47" t="str">
        <f>IFERROR(_xlfn.XLOOKUP(D299&amp;F299,現状ワード設定!J:J,現状ワード設定!I:I),"")</f>
        <v/>
      </c>
      <c r="K299" s="47" t="e">
        <f>IF(AND(T299&gt;=設定!$C$12,W299&gt;=O299),I299*(1+設定!$F$12),IF(AND(T299&gt;=設定!$C$13,W299&lt;O299),I299*(1+設定!$F$13),IF(AND(T299&lt;設定!$C$14,U299&gt;=設定!$E$14),I299*(1+設定!$F$14),IF(AND(T299&lt;設定!$C$15,U299&lt;設定!$E$15),I299*(1+設定!$F$15),"除外"))))</f>
        <v>#VALUE!</v>
      </c>
      <c r="L299" s="58" t="e">
        <f ca="1">IF(消化率!$I$5&lt;1,K299*消化率!$I$5,IF(U299*V299/(K299*消化率!$I$5)&gt;O299,K299*消化率!$I$5,M299))</f>
        <v>#DIV/0!</v>
      </c>
      <c r="M299" s="58" t="e">
        <f t="shared" si="47"/>
        <v>#VALUE!</v>
      </c>
      <c r="N299" s="58" t="e">
        <f ca="1">IF(ROUNDUP(IF(IF(IF(AND(設定!$D$8&lt;=L299,設定!$D$8&lt;J299),設定!$D$8,IF(AND(J299&lt;=L299,J299&lt;設定!$D$8),J299,IF(AND(L299&lt;=J299,J299&lt;設定!$D$8),J299,L299)))=0,設定!$D$8,IF(AND(設定!$D$8&lt;=L299,設定!$D$8&lt;J299),設定!$D$8,IF(AND(J299&lt;=L299,J299&lt;設定!$D$8),J299,IF(AND(L299&lt;=J299,J299&lt;設定!$D$8),J299,L299))))&lt;=H299,H299+1,IF(IF(AND(設定!$D$8&lt;=L299,設定!$D$8&lt;J299),設定!$D$8,IF(AND(J299&lt;=L299,J299&lt;設定!$D$8),J299,IF(AND(L299&lt;=J299,J299&lt;設定!$D$8),J299,L299)))=0,設定!$D$8,IF(AND(設定!$D$8&lt;=L299,設定!$D$8&lt;J299),設定!$D$8,IF(AND(J299&lt;=L299,J299&lt;設定!$D$8),J299,IF(AND(L299&lt;=J299,J299&lt;設定!$D$8),J299,L299))))),0)&gt;40,ROUNDUP(IF(IF(IF(AND(設定!$D$8&lt;=L299,設定!$D$8&lt;J299),設定!$D$8,IF(AND(J299&lt;=L299,J299&lt;設定!$D$8),J299,IF(AND(L299&lt;=J299,J299&lt;設定!$D$8),J299,L299)))=0,設定!$D$8,IF(AND(設定!$D$8&lt;=L299,設定!$D$8&lt;J299),設定!$D$8,IF(AND(J299&lt;=L299,J299&lt;設定!$D$8),J299,IF(AND(L299&lt;=J299,J299&lt;設定!$D$8),J299,L299))))&lt;=H299,H299+1,IF(IF(AND(設定!$D$8&lt;=L299,設定!$D$8&lt;J299),設定!$D$8,IF(AND(J299&lt;=L299,J299&lt;設定!$D$8),J299,IF(AND(L299&lt;=J299,J299&lt;設定!$D$8),J299,L299)))=0,設定!$D$8,IF(AND(設定!$D$8&lt;=L299,設定!$D$8&lt;J299),設定!$D$8,IF(AND(J299&lt;=L299,J299&lt;設定!$D$8),J299,IF(AND(L299&lt;=J299,J299&lt;設定!$D$8),J299,L299))))),0),40)</f>
        <v>#DIV/0!</v>
      </c>
      <c r="O299" s="55">
        <f>IF(G299="標準",設定!$C$4,G299)</f>
        <v>5</v>
      </c>
      <c r="P299" s="45">
        <f t="shared" si="48"/>
        <v>0</v>
      </c>
      <c r="Q299" s="14">
        <f t="shared" si="49"/>
        <v>0</v>
      </c>
      <c r="R299" s="23">
        <f t="shared" si="57"/>
        <v>0</v>
      </c>
      <c r="S299" s="12">
        <f t="shared" si="50"/>
        <v>0</v>
      </c>
      <c r="T299" s="23">
        <f t="shared" si="51"/>
        <v>0</v>
      </c>
      <c r="U299" s="13">
        <f t="shared" si="52"/>
        <v>0</v>
      </c>
      <c r="V299" s="104" t="str">
        <f>INDEX(商品!Q:Q,MATCH(キーワード!D299,商品!D:D,0),1)</f>
        <v>-</v>
      </c>
      <c r="W299" s="15">
        <f t="shared" si="53"/>
        <v>0</v>
      </c>
      <c r="X299" s="22">
        <f>SUMIFS(当月ワード!$J$3:$J$1000,当月ワード!$D$3:$D$1000,キーワード!$D299,当月ワード!$E$3:$E$1000,キーワード!$F299)</f>
        <v>0</v>
      </c>
      <c r="Y299" s="23">
        <f>SUMIFS(前月ワード!$J$3:$J$1000,前月ワード!$D$3:$D$1000,キーワード!$D299,前月ワード!$E$3:$E$1000,キーワード!$F299)</f>
        <v>0</v>
      </c>
      <c r="Z299" s="23">
        <f>SUMIFS(前々月ワード!$J$3:$J$1000,前々月ワード!$D$3:$D$1000,キーワード!$D299,前々月ワード!$E$3:$E$1000,キーワード!$F299)</f>
        <v>0</v>
      </c>
      <c r="AA299" s="22">
        <f>SUMIFS(当月ワード!$W$3:$W$1000,当月ワード!$D$3:$D$1000,キーワード!$D299,当月ワード!$E$3:$E$1000,キーワード!$F299)</f>
        <v>0</v>
      </c>
      <c r="AB299" s="23">
        <f>SUMIFS(前月ワード!$W$3:$W$1000,前月ワード!$D$3:$D$1000,キーワード!$D299,前月ワード!$E$3:$E$1000,キーワード!$F299)</f>
        <v>0</v>
      </c>
      <c r="AC299" s="23">
        <f>SUMIFS(前々月ワード!$W$3:$W$1000,前々月ワード!$D$3:$D$1000,キーワード!$D299,前々月ワード!$E$3:$E$1000,キーワード!$F299)</f>
        <v>0</v>
      </c>
      <c r="AD299" s="23">
        <f t="shared" si="54"/>
        <v>0</v>
      </c>
      <c r="AE299" s="23">
        <f t="shared" si="54"/>
        <v>0</v>
      </c>
      <c r="AF299" s="23">
        <f t="shared" si="54"/>
        <v>0</v>
      </c>
      <c r="AG299" s="22">
        <f>SUMIFS(当月ワード!$X$3:$X$1000,当月ワード!$D$3:$D$1000,キーワード!$D299,当月ワード!$E$3:$E$1000,キーワード!$F299)</f>
        <v>0</v>
      </c>
      <c r="AH299" s="23">
        <f>SUMIFS(前月ワード!$X$3:$X$1000,前月ワード!$D$3:$D$1000,キーワード!$D299,前月ワード!$E$3:$E$1000,キーワード!$F299)</f>
        <v>0</v>
      </c>
      <c r="AI299" s="23">
        <f>SUMIFS(前々月ワード!$X$3:$X$1000,前々月ワード!$D$3:$D$1000,キーワード!$D299,前々月ワード!$E$3:$E$1000,キーワード!$F299)</f>
        <v>0</v>
      </c>
      <c r="AJ299" s="22">
        <f>SUMIFS(当月ワード!$I$3:$I$1000,当月ワード!$D$3:$D$1000,キーワード!$D299,当月ワード!$E$3:$E$1000,キーワード!$F299)</f>
        <v>0</v>
      </c>
      <c r="AK299" s="23">
        <f>SUMIFS(前月ワード!$I$3:$I$1000,前月ワード!$D$3:$D$1000,キーワード!$D299,前月ワード!$E$3:$E$1000,キーワード!$F299)</f>
        <v>0</v>
      </c>
      <c r="AL299" s="23">
        <f>SUMIFS(前々月ワード!$I$3:$I$1000,前々月ワード!$D$3:$D$1000,キーワード!$D299,前々月ワード!$E$3:$E$1000,キーワード!$F299)</f>
        <v>0</v>
      </c>
      <c r="AM299" s="13">
        <f t="shared" si="55"/>
        <v>0</v>
      </c>
      <c r="AN299" s="13">
        <f t="shared" si="55"/>
        <v>0</v>
      </c>
      <c r="AO299" s="13">
        <f t="shared" si="55"/>
        <v>0</v>
      </c>
      <c r="AP299" s="16">
        <f t="shared" si="56"/>
        <v>0</v>
      </c>
      <c r="AQ299" s="16">
        <f t="shared" si="56"/>
        <v>0</v>
      </c>
      <c r="AR299" s="17">
        <f t="shared" si="56"/>
        <v>0</v>
      </c>
    </row>
    <row r="300" spans="3:44" ht="36.65" customHeight="1">
      <c r="C300" s="20">
        <v>295</v>
      </c>
      <c r="D300" s="53">
        <f>現状ワード設定!B297</f>
        <v>0</v>
      </c>
      <c r="E300" s="26" t="str">
        <f>IFERROR(_xlfn.XLOOKUP($D300,現状商品設定!B:B,現状商品設定!C:C,"-"),"-")</f>
        <v>-</v>
      </c>
      <c r="F300" s="56">
        <f>現状ワード設定!G297</f>
        <v>0</v>
      </c>
      <c r="G300" s="60" t="s">
        <v>46</v>
      </c>
      <c r="H300" s="47" t="str">
        <f>IFERROR(_xlfn.XLOOKUP(D300,商品!$D:$D,商品!$H:$H),"")</f>
        <v/>
      </c>
      <c r="I300" s="50" t="str">
        <f>IFERROR(_xlfn.XLOOKUP(D300&amp;F300,現状ワード設定!J:J,現状ワード設定!H:H),"")</f>
        <v/>
      </c>
      <c r="J300" s="47" t="str">
        <f>IFERROR(_xlfn.XLOOKUP(D300&amp;F300,現状ワード設定!J:J,現状ワード設定!I:I),"")</f>
        <v/>
      </c>
      <c r="K300" s="47" t="e">
        <f>IF(AND(T300&gt;=設定!$C$12,W300&gt;=O300),I300*(1+設定!$F$12),IF(AND(T300&gt;=設定!$C$13,W300&lt;O300),I300*(1+設定!$F$13),IF(AND(T300&lt;設定!$C$14,U300&gt;=設定!$E$14),I300*(1+設定!$F$14),IF(AND(T300&lt;設定!$C$15,U300&lt;設定!$E$15),I300*(1+設定!$F$15),"除外"))))</f>
        <v>#VALUE!</v>
      </c>
      <c r="L300" s="58" t="e">
        <f ca="1">IF(消化率!$I$5&lt;1,K300*消化率!$I$5,IF(U300*V300/(K300*消化率!$I$5)&gt;O300,K300*消化率!$I$5,M300))</f>
        <v>#DIV/0!</v>
      </c>
      <c r="M300" s="58" t="e">
        <f t="shared" si="47"/>
        <v>#VALUE!</v>
      </c>
      <c r="N300" s="58" t="e">
        <f ca="1">IF(ROUNDUP(IF(IF(IF(AND(設定!$D$8&lt;=L300,設定!$D$8&lt;J300),設定!$D$8,IF(AND(J300&lt;=L300,J300&lt;設定!$D$8),J300,IF(AND(L300&lt;=J300,J300&lt;設定!$D$8),J300,L300)))=0,設定!$D$8,IF(AND(設定!$D$8&lt;=L300,設定!$D$8&lt;J300),設定!$D$8,IF(AND(J300&lt;=L300,J300&lt;設定!$D$8),J300,IF(AND(L300&lt;=J300,J300&lt;設定!$D$8),J300,L300))))&lt;=H300,H300+1,IF(IF(AND(設定!$D$8&lt;=L300,設定!$D$8&lt;J300),設定!$D$8,IF(AND(J300&lt;=L300,J300&lt;設定!$D$8),J300,IF(AND(L300&lt;=J300,J300&lt;設定!$D$8),J300,L300)))=0,設定!$D$8,IF(AND(設定!$D$8&lt;=L300,設定!$D$8&lt;J300),設定!$D$8,IF(AND(J300&lt;=L300,J300&lt;設定!$D$8),J300,IF(AND(L300&lt;=J300,J300&lt;設定!$D$8),J300,L300))))),0)&gt;40,ROUNDUP(IF(IF(IF(AND(設定!$D$8&lt;=L300,設定!$D$8&lt;J300),設定!$D$8,IF(AND(J300&lt;=L300,J300&lt;設定!$D$8),J300,IF(AND(L300&lt;=J300,J300&lt;設定!$D$8),J300,L300)))=0,設定!$D$8,IF(AND(設定!$D$8&lt;=L300,設定!$D$8&lt;J300),設定!$D$8,IF(AND(J300&lt;=L300,J300&lt;設定!$D$8),J300,IF(AND(L300&lt;=J300,J300&lt;設定!$D$8),J300,L300))))&lt;=H300,H300+1,IF(IF(AND(設定!$D$8&lt;=L300,設定!$D$8&lt;J300),設定!$D$8,IF(AND(J300&lt;=L300,J300&lt;設定!$D$8),J300,IF(AND(L300&lt;=J300,J300&lt;設定!$D$8),J300,L300)))=0,設定!$D$8,IF(AND(設定!$D$8&lt;=L300,設定!$D$8&lt;J300),設定!$D$8,IF(AND(J300&lt;=L300,J300&lt;設定!$D$8),J300,IF(AND(L300&lt;=J300,J300&lt;設定!$D$8),J300,L300))))),0),40)</f>
        <v>#DIV/0!</v>
      </c>
      <c r="O300" s="55">
        <f>IF(G300="標準",設定!$C$4,G300)</f>
        <v>5</v>
      </c>
      <c r="P300" s="45">
        <f t="shared" si="48"/>
        <v>0</v>
      </c>
      <c r="Q300" s="14">
        <f t="shared" si="49"/>
        <v>0</v>
      </c>
      <c r="R300" s="23">
        <f t="shared" si="57"/>
        <v>0</v>
      </c>
      <c r="S300" s="12">
        <f t="shared" si="50"/>
        <v>0</v>
      </c>
      <c r="T300" s="23">
        <f t="shared" si="51"/>
        <v>0</v>
      </c>
      <c r="U300" s="13">
        <f t="shared" si="52"/>
        <v>0</v>
      </c>
      <c r="V300" s="104" t="str">
        <f>INDEX(商品!Q:Q,MATCH(キーワード!D300,商品!D:D,0),1)</f>
        <v>-</v>
      </c>
      <c r="W300" s="15">
        <f t="shared" si="53"/>
        <v>0</v>
      </c>
      <c r="X300" s="22">
        <f>SUMIFS(当月ワード!$J$3:$J$1000,当月ワード!$D$3:$D$1000,キーワード!$D300,当月ワード!$E$3:$E$1000,キーワード!$F300)</f>
        <v>0</v>
      </c>
      <c r="Y300" s="23">
        <f>SUMIFS(前月ワード!$J$3:$J$1000,前月ワード!$D$3:$D$1000,キーワード!$D300,前月ワード!$E$3:$E$1000,キーワード!$F300)</f>
        <v>0</v>
      </c>
      <c r="Z300" s="23">
        <f>SUMIFS(前々月ワード!$J$3:$J$1000,前々月ワード!$D$3:$D$1000,キーワード!$D300,前々月ワード!$E$3:$E$1000,キーワード!$F300)</f>
        <v>0</v>
      </c>
      <c r="AA300" s="22">
        <f>SUMIFS(当月ワード!$W$3:$W$1000,当月ワード!$D$3:$D$1000,キーワード!$D300,当月ワード!$E$3:$E$1000,キーワード!$F300)</f>
        <v>0</v>
      </c>
      <c r="AB300" s="23">
        <f>SUMIFS(前月ワード!$W$3:$W$1000,前月ワード!$D$3:$D$1000,キーワード!$D300,前月ワード!$E$3:$E$1000,キーワード!$F300)</f>
        <v>0</v>
      </c>
      <c r="AC300" s="23">
        <f>SUMIFS(前々月ワード!$W$3:$W$1000,前々月ワード!$D$3:$D$1000,キーワード!$D300,前々月ワード!$E$3:$E$1000,キーワード!$F300)</f>
        <v>0</v>
      </c>
      <c r="AD300" s="23">
        <f t="shared" si="54"/>
        <v>0</v>
      </c>
      <c r="AE300" s="23">
        <f t="shared" si="54"/>
        <v>0</v>
      </c>
      <c r="AF300" s="23">
        <f t="shared" si="54"/>
        <v>0</v>
      </c>
      <c r="AG300" s="22">
        <f>SUMIFS(当月ワード!$X$3:$X$1000,当月ワード!$D$3:$D$1000,キーワード!$D300,当月ワード!$E$3:$E$1000,キーワード!$F300)</f>
        <v>0</v>
      </c>
      <c r="AH300" s="23">
        <f>SUMIFS(前月ワード!$X$3:$X$1000,前月ワード!$D$3:$D$1000,キーワード!$D300,前月ワード!$E$3:$E$1000,キーワード!$F300)</f>
        <v>0</v>
      </c>
      <c r="AI300" s="23">
        <f>SUMIFS(前々月ワード!$X$3:$X$1000,前々月ワード!$D$3:$D$1000,キーワード!$D300,前々月ワード!$E$3:$E$1000,キーワード!$F300)</f>
        <v>0</v>
      </c>
      <c r="AJ300" s="22">
        <f>SUMIFS(当月ワード!$I$3:$I$1000,当月ワード!$D$3:$D$1000,キーワード!$D300,当月ワード!$E$3:$E$1000,キーワード!$F300)</f>
        <v>0</v>
      </c>
      <c r="AK300" s="23">
        <f>SUMIFS(前月ワード!$I$3:$I$1000,前月ワード!$D$3:$D$1000,キーワード!$D300,前月ワード!$E$3:$E$1000,キーワード!$F300)</f>
        <v>0</v>
      </c>
      <c r="AL300" s="23">
        <f>SUMIFS(前々月ワード!$I$3:$I$1000,前々月ワード!$D$3:$D$1000,キーワード!$D300,前々月ワード!$E$3:$E$1000,キーワード!$F300)</f>
        <v>0</v>
      </c>
      <c r="AM300" s="13">
        <f t="shared" si="55"/>
        <v>0</v>
      </c>
      <c r="AN300" s="13">
        <f t="shared" si="55"/>
        <v>0</v>
      </c>
      <c r="AO300" s="13">
        <f t="shared" si="55"/>
        <v>0</v>
      </c>
      <c r="AP300" s="16">
        <f t="shared" si="56"/>
        <v>0</v>
      </c>
      <c r="AQ300" s="16">
        <f t="shared" si="56"/>
        <v>0</v>
      </c>
      <c r="AR300" s="17">
        <f t="shared" si="56"/>
        <v>0</v>
      </c>
    </row>
    <row r="301" spans="3:44" ht="36.65" customHeight="1">
      <c r="C301" s="20">
        <v>296</v>
      </c>
      <c r="D301" s="53">
        <f>現状ワード設定!B298</f>
        <v>0</v>
      </c>
      <c r="E301" s="26" t="str">
        <f>IFERROR(_xlfn.XLOOKUP($D301,現状商品設定!B:B,現状商品設定!C:C,"-"),"-")</f>
        <v>-</v>
      </c>
      <c r="F301" s="56">
        <f>現状ワード設定!G298</f>
        <v>0</v>
      </c>
      <c r="G301" s="60" t="s">
        <v>46</v>
      </c>
      <c r="H301" s="47" t="str">
        <f>IFERROR(_xlfn.XLOOKUP(D301,商品!$D:$D,商品!$H:$H),"")</f>
        <v/>
      </c>
      <c r="I301" s="50" t="str">
        <f>IFERROR(_xlfn.XLOOKUP(D301&amp;F301,現状ワード設定!J:J,現状ワード設定!H:H),"")</f>
        <v/>
      </c>
      <c r="J301" s="47" t="str">
        <f>IFERROR(_xlfn.XLOOKUP(D301&amp;F301,現状ワード設定!J:J,現状ワード設定!I:I),"")</f>
        <v/>
      </c>
      <c r="K301" s="47" t="e">
        <f>IF(AND(T301&gt;=設定!$C$12,W301&gt;=O301),I301*(1+設定!$F$12),IF(AND(T301&gt;=設定!$C$13,W301&lt;O301),I301*(1+設定!$F$13),IF(AND(T301&lt;設定!$C$14,U301&gt;=設定!$E$14),I301*(1+設定!$F$14),IF(AND(T301&lt;設定!$C$15,U301&lt;設定!$E$15),I301*(1+設定!$F$15),"除外"))))</f>
        <v>#VALUE!</v>
      </c>
      <c r="L301" s="58" t="e">
        <f ca="1">IF(消化率!$I$5&lt;1,K301*消化率!$I$5,IF(U301*V301/(K301*消化率!$I$5)&gt;O301,K301*消化率!$I$5,M301))</f>
        <v>#DIV/0!</v>
      </c>
      <c r="M301" s="58" t="e">
        <f t="shared" si="47"/>
        <v>#VALUE!</v>
      </c>
      <c r="N301" s="58" t="e">
        <f ca="1">IF(ROUNDUP(IF(IF(IF(AND(設定!$D$8&lt;=L301,設定!$D$8&lt;J301),設定!$D$8,IF(AND(J301&lt;=L301,J301&lt;設定!$D$8),J301,IF(AND(L301&lt;=J301,J301&lt;設定!$D$8),J301,L301)))=0,設定!$D$8,IF(AND(設定!$D$8&lt;=L301,設定!$D$8&lt;J301),設定!$D$8,IF(AND(J301&lt;=L301,J301&lt;設定!$D$8),J301,IF(AND(L301&lt;=J301,J301&lt;設定!$D$8),J301,L301))))&lt;=H301,H301+1,IF(IF(AND(設定!$D$8&lt;=L301,設定!$D$8&lt;J301),設定!$D$8,IF(AND(J301&lt;=L301,J301&lt;設定!$D$8),J301,IF(AND(L301&lt;=J301,J301&lt;設定!$D$8),J301,L301)))=0,設定!$D$8,IF(AND(設定!$D$8&lt;=L301,設定!$D$8&lt;J301),設定!$D$8,IF(AND(J301&lt;=L301,J301&lt;設定!$D$8),J301,IF(AND(L301&lt;=J301,J301&lt;設定!$D$8),J301,L301))))),0)&gt;40,ROUNDUP(IF(IF(IF(AND(設定!$D$8&lt;=L301,設定!$D$8&lt;J301),設定!$D$8,IF(AND(J301&lt;=L301,J301&lt;設定!$D$8),J301,IF(AND(L301&lt;=J301,J301&lt;設定!$D$8),J301,L301)))=0,設定!$D$8,IF(AND(設定!$D$8&lt;=L301,設定!$D$8&lt;J301),設定!$D$8,IF(AND(J301&lt;=L301,J301&lt;設定!$D$8),J301,IF(AND(L301&lt;=J301,J301&lt;設定!$D$8),J301,L301))))&lt;=H301,H301+1,IF(IF(AND(設定!$D$8&lt;=L301,設定!$D$8&lt;J301),設定!$D$8,IF(AND(J301&lt;=L301,J301&lt;設定!$D$8),J301,IF(AND(L301&lt;=J301,J301&lt;設定!$D$8),J301,L301)))=0,設定!$D$8,IF(AND(設定!$D$8&lt;=L301,設定!$D$8&lt;J301),設定!$D$8,IF(AND(J301&lt;=L301,J301&lt;設定!$D$8),J301,IF(AND(L301&lt;=J301,J301&lt;設定!$D$8),J301,L301))))),0),40)</f>
        <v>#DIV/0!</v>
      </c>
      <c r="O301" s="55">
        <f>IF(G301="標準",設定!$C$4,G301)</f>
        <v>5</v>
      </c>
      <c r="P301" s="45">
        <f t="shared" si="48"/>
        <v>0</v>
      </c>
      <c r="Q301" s="14">
        <f t="shared" si="49"/>
        <v>0</v>
      </c>
      <c r="R301" s="23">
        <f t="shared" si="57"/>
        <v>0</v>
      </c>
      <c r="S301" s="12">
        <f t="shared" si="50"/>
        <v>0</v>
      </c>
      <c r="T301" s="23">
        <f t="shared" si="51"/>
        <v>0</v>
      </c>
      <c r="U301" s="13">
        <f t="shared" si="52"/>
        <v>0</v>
      </c>
      <c r="V301" s="104" t="str">
        <f>INDEX(商品!Q:Q,MATCH(キーワード!D301,商品!D:D,0),1)</f>
        <v>-</v>
      </c>
      <c r="W301" s="15">
        <f t="shared" si="53"/>
        <v>0</v>
      </c>
      <c r="X301" s="22">
        <f>SUMIFS(当月ワード!$J$3:$J$1000,当月ワード!$D$3:$D$1000,キーワード!$D301,当月ワード!$E$3:$E$1000,キーワード!$F301)</f>
        <v>0</v>
      </c>
      <c r="Y301" s="23">
        <f>SUMIFS(前月ワード!$J$3:$J$1000,前月ワード!$D$3:$D$1000,キーワード!$D301,前月ワード!$E$3:$E$1000,キーワード!$F301)</f>
        <v>0</v>
      </c>
      <c r="Z301" s="23">
        <f>SUMIFS(前々月ワード!$J$3:$J$1000,前々月ワード!$D$3:$D$1000,キーワード!$D301,前々月ワード!$E$3:$E$1000,キーワード!$F301)</f>
        <v>0</v>
      </c>
      <c r="AA301" s="22">
        <f>SUMIFS(当月ワード!$W$3:$W$1000,当月ワード!$D$3:$D$1000,キーワード!$D301,当月ワード!$E$3:$E$1000,キーワード!$F301)</f>
        <v>0</v>
      </c>
      <c r="AB301" s="23">
        <f>SUMIFS(前月ワード!$W$3:$W$1000,前月ワード!$D$3:$D$1000,キーワード!$D301,前月ワード!$E$3:$E$1000,キーワード!$F301)</f>
        <v>0</v>
      </c>
      <c r="AC301" s="23">
        <f>SUMIFS(前々月ワード!$W$3:$W$1000,前々月ワード!$D$3:$D$1000,キーワード!$D301,前々月ワード!$E$3:$E$1000,キーワード!$F301)</f>
        <v>0</v>
      </c>
      <c r="AD301" s="23">
        <f t="shared" si="54"/>
        <v>0</v>
      </c>
      <c r="AE301" s="23">
        <f t="shared" si="54"/>
        <v>0</v>
      </c>
      <c r="AF301" s="23">
        <f t="shared" si="54"/>
        <v>0</v>
      </c>
      <c r="AG301" s="22">
        <f>SUMIFS(当月ワード!$X$3:$X$1000,当月ワード!$D$3:$D$1000,キーワード!$D301,当月ワード!$E$3:$E$1000,キーワード!$F301)</f>
        <v>0</v>
      </c>
      <c r="AH301" s="23">
        <f>SUMIFS(前月ワード!$X$3:$X$1000,前月ワード!$D$3:$D$1000,キーワード!$D301,前月ワード!$E$3:$E$1000,キーワード!$F301)</f>
        <v>0</v>
      </c>
      <c r="AI301" s="23">
        <f>SUMIFS(前々月ワード!$X$3:$X$1000,前々月ワード!$D$3:$D$1000,キーワード!$D301,前々月ワード!$E$3:$E$1000,キーワード!$F301)</f>
        <v>0</v>
      </c>
      <c r="AJ301" s="22">
        <f>SUMIFS(当月ワード!$I$3:$I$1000,当月ワード!$D$3:$D$1000,キーワード!$D301,当月ワード!$E$3:$E$1000,キーワード!$F301)</f>
        <v>0</v>
      </c>
      <c r="AK301" s="23">
        <f>SUMIFS(前月ワード!$I$3:$I$1000,前月ワード!$D$3:$D$1000,キーワード!$D301,前月ワード!$E$3:$E$1000,キーワード!$F301)</f>
        <v>0</v>
      </c>
      <c r="AL301" s="23">
        <f>SUMIFS(前々月ワード!$I$3:$I$1000,前々月ワード!$D$3:$D$1000,キーワード!$D301,前々月ワード!$E$3:$E$1000,キーワード!$F301)</f>
        <v>0</v>
      </c>
      <c r="AM301" s="13">
        <f t="shared" si="55"/>
        <v>0</v>
      </c>
      <c r="AN301" s="13">
        <f t="shared" si="55"/>
        <v>0</v>
      </c>
      <c r="AO301" s="13">
        <f t="shared" si="55"/>
        <v>0</v>
      </c>
      <c r="AP301" s="16">
        <f t="shared" si="56"/>
        <v>0</v>
      </c>
      <c r="AQ301" s="16">
        <f t="shared" si="56"/>
        <v>0</v>
      </c>
      <c r="AR301" s="17">
        <f t="shared" si="56"/>
        <v>0</v>
      </c>
    </row>
    <row r="302" spans="3:44" ht="36.65" customHeight="1">
      <c r="C302" s="20">
        <v>297</v>
      </c>
      <c r="D302" s="53">
        <f>現状ワード設定!B299</f>
        <v>0</v>
      </c>
      <c r="E302" s="26" t="str">
        <f>IFERROR(_xlfn.XLOOKUP($D302,現状商品設定!B:B,現状商品設定!C:C,"-"),"-")</f>
        <v>-</v>
      </c>
      <c r="F302" s="56">
        <f>現状ワード設定!G299</f>
        <v>0</v>
      </c>
      <c r="G302" s="60" t="s">
        <v>46</v>
      </c>
      <c r="H302" s="47" t="str">
        <f>IFERROR(_xlfn.XLOOKUP(D302,商品!$D:$D,商品!$H:$H),"")</f>
        <v/>
      </c>
      <c r="I302" s="50" t="str">
        <f>IFERROR(_xlfn.XLOOKUP(D302&amp;F302,現状ワード設定!J:J,現状ワード設定!H:H),"")</f>
        <v/>
      </c>
      <c r="J302" s="47" t="str">
        <f>IFERROR(_xlfn.XLOOKUP(D302&amp;F302,現状ワード設定!J:J,現状ワード設定!I:I),"")</f>
        <v/>
      </c>
      <c r="K302" s="47" t="e">
        <f>IF(AND(T302&gt;=設定!$C$12,W302&gt;=O302),I302*(1+設定!$F$12),IF(AND(T302&gt;=設定!$C$13,W302&lt;O302),I302*(1+設定!$F$13),IF(AND(T302&lt;設定!$C$14,U302&gt;=設定!$E$14),I302*(1+設定!$F$14),IF(AND(T302&lt;設定!$C$15,U302&lt;設定!$E$15),I302*(1+設定!$F$15),"除外"))))</f>
        <v>#VALUE!</v>
      </c>
      <c r="L302" s="58" t="e">
        <f ca="1">IF(消化率!$I$5&lt;1,K302*消化率!$I$5,IF(U302*V302/(K302*消化率!$I$5)&gt;O302,K302*消化率!$I$5,M302))</f>
        <v>#DIV/0!</v>
      </c>
      <c r="M302" s="58" t="e">
        <f t="shared" si="47"/>
        <v>#VALUE!</v>
      </c>
      <c r="N302" s="58" t="e">
        <f ca="1">IF(ROUNDUP(IF(IF(IF(AND(設定!$D$8&lt;=L302,設定!$D$8&lt;J302),設定!$D$8,IF(AND(J302&lt;=L302,J302&lt;設定!$D$8),J302,IF(AND(L302&lt;=J302,J302&lt;設定!$D$8),J302,L302)))=0,設定!$D$8,IF(AND(設定!$D$8&lt;=L302,設定!$D$8&lt;J302),設定!$D$8,IF(AND(J302&lt;=L302,J302&lt;設定!$D$8),J302,IF(AND(L302&lt;=J302,J302&lt;設定!$D$8),J302,L302))))&lt;=H302,H302+1,IF(IF(AND(設定!$D$8&lt;=L302,設定!$D$8&lt;J302),設定!$D$8,IF(AND(J302&lt;=L302,J302&lt;設定!$D$8),J302,IF(AND(L302&lt;=J302,J302&lt;設定!$D$8),J302,L302)))=0,設定!$D$8,IF(AND(設定!$D$8&lt;=L302,設定!$D$8&lt;J302),設定!$D$8,IF(AND(J302&lt;=L302,J302&lt;設定!$D$8),J302,IF(AND(L302&lt;=J302,J302&lt;設定!$D$8),J302,L302))))),0)&gt;40,ROUNDUP(IF(IF(IF(AND(設定!$D$8&lt;=L302,設定!$D$8&lt;J302),設定!$D$8,IF(AND(J302&lt;=L302,J302&lt;設定!$D$8),J302,IF(AND(L302&lt;=J302,J302&lt;設定!$D$8),J302,L302)))=0,設定!$D$8,IF(AND(設定!$D$8&lt;=L302,設定!$D$8&lt;J302),設定!$D$8,IF(AND(J302&lt;=L302,J302&lt;設定!$D$8),J302,IF(AND(L302&lt;=J302,J302&lt;設定!$D$8),J302,L302))))&lt;=H302,H302+1,IF(IF(AND(設定!$D$8&lt;=L302,設定!$D$8&lt;J302),設定!$D$8,IF(AND(J302&lt;=L302,J302&lt;設定!$D$8),J302,IF(AND(L302&lt;=J302,J302&lt;設定!$D$8),J302,L302)))=0,設定!$D$8,IF(AND(設定!$D$8&lt;=L302,設定!$D$8&lt;J302),設定!$D$8,IF(AND(J302&lt;=L302,J302&lt;設定!$D$8),J302,IF(AND(L302&lt;=J302,J302&lt;設定!$D$8),J302,L302))))),0),40)</f>
        <v>#DIV/0!</v>
      </c>
      <c r="O302" s="55">
        <f>IF(G302="標準",設定!$C$4,G302)</f>
        <v>5</v>
      </c>
      <c r="P302" s="45">
        <f t="shared" si="48"/>
        <v>0</v>
      </c>
      <c r="Q302" s="14">
        <f t="shared" si="49"/>
        <v>0</v>
      </c>
      <c r="R302" s="23">
        <f t="shared" si="57"/>
        <v>0</v>
      </c>
      <c r="S302" s="12">
        <f t="shared" si="50"/>
        <v>0</v>
      </c>
      <c r="T302" s="23">
        <f t="shared" si="51"/>
        <v>0</v>
      </c>
      <c r="U302" s="13">
        <f t="shared" si="52"/>
        <v>0</v>
      </c>
      <c r="V302" s="104" t="str">
        <f>INDEX(商品!Q:Q,MATCH(キーワード!D302,商品!D:D,0),1)</f>
        <v>-</v>
      </c>
      <c r="W302" s="15">
        <f t="shared" si="53"/>
        <v>0</v>
      </c>
      <c r="X302" s="22">
        <f>SUMIFS(当月ワード!$J$3:$J$1000,当月ワード!$D$3:$D$1000,キーワード!$D302,当月ワード!$E$3:$E$1000,キーワード!$F302)</f>
        <v>0</v>
      </c>
      <c r="Y302" s="23">
        <f>SUMIFS(前月ワード!$J$3:$J$1000,前月ワード!$D$3:$D$1000,キーワード!$D302,前月ワード!$E$3:$E$1000,キーワード!$F302)</f>
        <v>0</v>
      </c>
      <c r="Z302" s="23">
        <f>SUMIFS(前々月ワード!$J$3:$J$1000,前々月ワード!$D$3:$D$1000,キーワード!$D302,前々月ワード!$E$3:$E$1000,キーワード!$F302)</f>
        <v>0</v>
      </c>
      <c r="AA302" s="22">
        <f>SUMIFS(当月ワード!$W$3:$W$1000,当月ワード!$D$3:$D$1000,キーワード!$D302,当月ワード!$E$3:$E$1000,キーワード!$F302)</f>
        <v>0</v>
      </c>
      <c r="AB302" s="23">
        <f>SUMIFS(前月ワード!$W$3:$W$1000,前月ワード!$D$3:$D$1000,キーワード!$D302,前月ワード!$E$3:$E$1000,キーワード!$F302)</f>
        <v>0</v>
      </c>
      <c r="AC302" s="23">
        <f>SUMIFS(前々月ワード!$W$3:$W$1000,前々月ワード!$D$3:$D$1000,キーワード!$D302,前々月ワード!$E$3:$E$1000,キーワード!$F302)</f>
        <v>0</v>
      </c>
      <c r="AD302" s="23">
        <f t="shared" si="54"/>
        <v>0</v>
      </c>
      <c r="AE302" s="23">
        <f t="shared" si="54"/>
        <v>0</v>
      </c>
      <c r="AF302" s="23">
        <f t="shared" si="54"/>
        <v>0</v>
      </c>
      <c r="AG302" s="22">
        <f>SUMIFS(当月ワード!$X$3:$X$1000,当月ワード!$D$3:$D$1000,キーワード!$D302,当月ワード!$E$3:$E$1000,キーワード!$F302)</f>
        <v>0</v>
      </c>
      <c r="AH302" s="23">
        <f>SUMIFS(前月ワード!$X$3:$X$1000,前月ワード!$D$3:$D$1000,キーワード!$D302,前月ワード!$E$3:$E$1000,キーワード!$F302)</f>
        <v>0</v>
      </c>
      <c r="AI302" s="23">
        <f>SUMIFS(前々月ワード!$X$3:$X$1000,前々月ワード!$D$3:$D$1000,キーワード!$D302,前々月ワード!$E$3:$E$1000,キーワード!$F302)</f>
        <v>0</v>
      </c>
      <c r="AJ302" s="22">
        <f>SUMIFS(当月ワード!$I$3:$I$1000,当月ワード!$D$3:$D$1000,キーワード!$D302,当月ワード!$E$3:$E$1000,キーワード!$F302)</f>
        <v>0</v>
      </c>
      <c r="AK302" s="23">
        <f>SUMIFS(前月ワード!$I$3:$I$1000,前月ワード!$D$3:$D$1000,キーワード!$D302,前月ワード!$E$3:$E$1000,キーワード!$F302)</f>
        <v>0</v>
      </c>
      <c r="AL302" s="23">
        <f>SUMIFS(前々月ワード!$I$3:$I$1000,前々月ワード!$D$3:$D$1000,キーワード!$D302,前々月ワード!$E$3:$E$1000,キーワード!$F302)</f>
        <v>0</v>
      </c>
      <c r="AM302" s="13">
        <f t="shared" si="55"/>
        <v>0</v>
      </c>
      <c r="AN302" s="13">
        <f t="shared" si="55"/>
        <v>0</v>
      </c>
      <c r="AO302" s="13">
        <f t="shared" si="55"/>
        <v>0</v>
      </c>
      <c r="AP302" s="16">
        <f t="shared" si="56"/>
        <v>0</v>
      </c>
      <c r="AQ302" s="16">
        <f t="shared" si="56"/>
        <v>0</v>
      </c>
      <c r="AR302" s="17">
        <f t="shared" si="56"/>
        <v>0</v>
      </c>
    </row>
    <row r="303" spans="3:44" ht="36.65" customHeight="1">
      <c r="C303" s="20">
        <v>298</v>
      </c>
      <c r="D303" s="53">
        <f>現状ワード設定!B300</f>
        <v>0</v>
      </c>
      <c r="E303" s="26" t="str">
        <f>IFERROR(_xlfn.XLOOKUP($D303,現状商品設定!B:B,現状商品設定!C:C,"-"),"-")</f>
        <v>-</v>
      </c>
      <c r="F303" s="56">
        <f>現状ワード設定!G300</f>
        <v>0</v>
      </c>
      <c r="G303" s="60" t="s">
        <v>46</v>
      </c>
      <c r="H303" s="47" t="str">
        <f>IFERROR(_xlfn.XLOOKUP(D303,商品!$D:$D,商品!$H:$H),"")</f>
        <v/>
      </c>
      <c r="I303" s="50" t="str">
        <f>IFERROR(_xlfn.XLOOKUP(D303&amp;F303,現状ワード設定!J:J,現状ワード設定!H:H),"")</f>
        <v/>
      </c>
      <c r="J303" s="47" t="str">
        <f>IFERROR(_xlfn.XLOOKUP(D303&amp;F303,現状ワード設定!J:J,現状ワード設定!I:I),"")</f>
        <v/>
      </c>
      <c r="K303" s="47" t="e">
        <f>IF(AND(T303&gt;=設定!$C$12,W303&gt;=O303),I303*(1+設定!$F$12),IF(AND(T303&gt;=設定!$C$13,W303&lt;O303),I303*(1+設定!$F$13),IF(AND(T303&lt;設定!$C$14,U303&gt;=設定!$E$14),I303*(1+設定!$F$14),IF(AND(T303&lt;設定!$C$15,U303&lt;設定!$E$15),I303*(1+設定!$F$15),"除外"))))</f>
        <v>#VALUE!</v>
      </c>
      <c r="L303" s="58" t="e">
        <f ca="1">IF(消化率!$I$5&lt;1,K303*消化率!$I$5,IF(U303*V303/(K303*消化率!$I$5)&gt;O303,K303*消化率!$I$5,M303))</f>
        <v>#DIV/0!</v>
      </c>
      <c r="M303" s="58" t="e">
        <f t="shared" si="47"/>
        <v>#VALUE!</v>
      </c>
      <c r="N303" s="58" t="e">
        <f ca="1">IF(ROUNDUP(IF(IF(IF(AND(設定!$D$8&lt;=L303,設定!$D$8&lt;J303),設定!$D$8,IF(AND(J303&lt;=L303,J303&lt;設定!$D$8),J303,IF(AND(L303&lt;=J303,J303&lt;設定!$D$8),J303,L303)))=0,設定!$D$8,IF(AND(設定!$D$8&lt;=L303,設定!$D$8&lt;J303),設定!$D$8,IF(AND(J303&lt;=L303,J303&lt;設定!$D$8),J303,IF(AND(L303&lt;=J303,J303&lt;設定!$D$8),J303,L303))))&lt;=H303,H303+1,IF(IF(AND(設定!$D$8&lt;=L303,設定!$D$8&lt;J303),設定!$D$8,IF(AND(J303&lt;=L303,J303&lt;設定!$D$8),J303,IF(AND(L303&lt;=J303,J303&lt;設定!$D$8),J303,L303)))=0,設定!$D$8,IF(AND(設定!$D$8&lt;=L303,設定!$D$8&lt;J303),設定!$D$8,IF(AND(J303&lt;=L303,J303&lt;設定!$D$8),J303,IF(AND(L303&lt;=J303,J303&lt;設定!$D$8),J303,L303))))),0)&gt;40,ROUNDUP(IF(IF(IF(AND(設定!$D$8&lt;=L303,設定!$D$8&lt;J303),設定!$D$8,IF(AND(J303&lt;=L303,J303&lt;設定!$D$8),J303,IF(AND(L303&lt;=J303,J303&lt;設定!$D$8),J303,L303)))=0,設定!$D$8,IF(AND(設定!$D$8&lt;=L303,設定!$D$8&lt;J303),設定!$D$8,IF(AND(J303&lt;=L303,J303&lt;設定!$D$8),J303,IF(AND(L303&lt;=J303,J303&lt;設定!$D$8),J303,L303))))&lt;=H303,H303+1,IF(IF(AND(設定!$D$8&lt;=L303,設定!$D$8&lt;J303),設定!$D$8,IF(AND(J303&lt;=L303,J303&lt;設定!$D$8),J303,IF(AND(L303&lt;=J303,J303&lt;設定!$D$8),J303,L303)))=0,設定!$D$8,IF(AND(設定!$D$8&lt;=L303,設定!$D$8&lt;J303),設定!$D$8,IF(AND(J303&lt;=L303,J303&lt;設定!$D$8),J303,IF(AND(L303&lt;=J303,J303&lt;設定!$D$8),J303,L303))))),0),40)</f>
        <v>#DIV/0!</v>
      </c>
      <c r="O303" s="55">
        <f>IF(G303="標準",設定!$C$4,G303)</f>
        <v>5</v>
      </c>
      <c r="P303" s="45">
        <f t="shared" si="48"/>
        <v>0</v>
      </c>
      <c r="Q303" s="14">
        <f t="shared" si="49"/>
        <v>0</v>
      </c>
      <c r="R303" s="23">
        <f t="shared" si="57"/>
        <v>0</v>
      </c>
      <c r="S303" s="12">
        <f t="shared" si="50"/>
        <v>0</v>
      </c>
      <c r="T303" s="23">
        <f t="shared" si="51"/>
        <v>0</v>
      </c>
      <c r="U303" s="13">
        <f t="shared" si="52"/>
        <v>0</v>
      </c>
      <c r="V303" s="104" t="str">
        <f>INDEX(商品!Q:Q,MATCH(キーワード!D303,商品!D:D,0),1)</f>
        <v>-</v>
      </c>
      <c r="W303" s="15">
        <f t="shared" si="53"/>
        <v>0</v>
      </c>
      <c r="X303" s="22">
        <f>SUMIFS(当月ワード!$J$3:$J$1000,当月ワード!$D$3:$D$1000,キーワード!$D303,当月ワード!$E$3:$E$1000,キーワード!$F303)</f>
        <v>0</v>
      </c>
      <c r="Y303" s="23">
        <f>SUMIFS(前月ワード!$J$3:$J$1000,前月ワード!$D$3:$D$1000,キーワード!$D303,前月ワード!$E$3:$E$1000,キーワード!$F303)</f>
        <v>0</v>
      </c>
      <c r="Z303" s="23">
        <f>SUMIFS(前々月ワード!$J$3:$J$1000,前々月ワード!$D$3:$D$1000,キーワード!$D303,前々月ワード!$E$3:$E$1000,キーワード!$F303)</f>
        <v>0</v>
      </c>
      <c r="AA303" s="22">
        <f>SUMIFS(当月ワード!$W$3:$W$1000,当月ワード!$D$3:$D$1000,キーワード!$D303,当月ワード!$E$3:$E$1000,キーワード!$F303)</f>
        <v>0</v>
      </c>
      <c r="AB303" s="23">
        <f>SUMIFS(前月ワード!$W$3:$W$1000,前月ワード!$D$3:$D$1000,キーワード!$D303,前月ワード!$E$3:$E$1000,キーワード!$F303)</f>
        <v>0</v>
      </c>
      <c r="AC303" s="23">
        <f>SUMIFS(前々月ワード!$W$3:$W$1000,前々月ワード!$D$3:$D$1000,キーワード!$D303,前々月ワード!$E$3:$E$1000,キーワード!$F303)</f>
        <v>0</v>
      </c>
      <c r="AD303" s="23">
        <f t="shared" si="54"/>
        <v>0</v>
      </c>
      <c r="AE303" s="23">
        <f t="shared" si="54"/>
        <v>0</v>
      </c>
      <c r="AF303" s="23">
        <f t="shared" si="54"/>
        <v>0</v>
      </c>
      <c r="AG303" s="22">
        <f>SUMIFS(当月ワード!$X$3:$X$1000,当月ワード!$D$3:$D$1000,キーワード!$D303,当月ワード!$E$3:$E$1000,キーワード!$F303)</f>
        <v>0</v>
      </c>
      <c r="AH303" s="23">
        <f>SUMIFS(前月ワード!$X$3:$X$1000,前月ワード!$D$3:$D$1000,キーワード!$D303,前月ワード!$E$3:$E$1000,キーワード!$F303)</f>
        <v>0</v>
      </c>
      <c r="AI303" s="23">
        <f>SUMIFS(前々月ワード!$X$3:$X$1000,前々月ワード!$D$3:$D$1000,キーワード!$D303,前々月ワード!$E$3:$E$1000,キーワード!$F303)</f>
        <v>0</v>
      </c>
      <c r="AJ303" s="22">
        <f>SUMIFS(当月ワード!$I$3:$I$1000,当月ワード!$D$3:$D$1000,キーワード!$D303,当月ワード!$E$3:$E$1000,キーワード!$F303)</f>
        <v>0</v>
      </c>
      <c r="AK303" s="23">
        <f>SUMIFS(前月ワード!$I$3:$I$1000,前月ワード!$D$3:$D$1000,キーワード!$D303,前月ワード!$E$3:$E$1000,キーワード!$F303)</f>
        <v>0</v>
      </c>
      <c r="AL303" s="23">
        <f>SUMIFS(前々月ワード!$I$3:$I$1000,前々月ワード!$D$3:$D$1000,キーワード!$D303,前々月ワード!$E$3:$E$1000,キーワード!$F303)</f>
        <v>0</v>
      </c>
      <c r="AM303" s="13">
        <f t="shared" si="55"/>
        <v>0</v>
      </c>
      <c r="AN303" s="13">
        <f t="shared" si="55"/>
        <v>0</v>
      </c>
      <c r="AO303" s="13">
        <f t="shared" si="55"/>
        <v>0</v>
      </c>
      <c r="AP303" s="16">
        <f t="shared" si="56"/>
        <v>0</v>
      </c>
      <c r="AQ303" s="16">
        <f t="shared" si="56"/>
        <v>0</v>
      </c>
      <c r="AR303" s="17">
        <f t="shared" si="56"/>
        <v>0</v>
      </c>
    </row>
    <row r="304" spans="3:44" ht="36.65" customHeight="1">
      <c r="C304" s="20">
        <v>299</v>
      </c>
      <c r="D304" s="53">
        <f>現状ワード設定!B301</f>
        <v>0</v>
      </c>
      <c r="E304" s="26" t="str">
        <f>IFERROR(_xlfn.XLOOKUP($D304,現状商品設定!B:B,現状商品設定!C:C,"-"),"-")</f>
        <v>-</v>
      </c>
      <c r="F304" s="56">
        <f>現状ワード設定!G301</f>
        <v>0</v>
      </c>
      <c r="G304" s="60" t="s">
        <v>46</v>
      </c>
      <c r="H304" s="47" t="str">
        <f>IFERROR(_xlfn.XLOOKUP(D304,商品!$D:$D,商品!$H:$H),"")</f>
        <v/>
      </c>
      <c r="I304" s="50" t="str">
        <f>IFERROR(_xlfn.XLOOKUP(D304&amp;F304,現状ワード設定!J:J,現状ワード設定!H:H),"")</f>
        <v/>
      </c>
      <c r="J304" s="47" t="str">
        <f>IFERROR(_xlfn.XLOOKUP(D304&amp;F304,現状ワード設定!J:J,現状ワード設定!I:I),"")</f>
        <v/>
      </c>
      <c r="K304" s="47" t="e">
        <f>IF(AND(T304&gt;=設定!$C$12,W304&gt;=O304),I304*(1+設定!$F$12),IF(AND(T304&gt;=設定!$C$13,W304&lt;O304),I304*(1+設定!$F$13),IF(AND(T304&lt;設定!$C$14,U304&gt;=設定!$E$14),I304*(1+設定!$F$14),IF(AND(T304&lt;設定!$C$15,U304&lt;設定!$E$15),I304*(1+設定!$F$15),"除外"))))</f>
        <v>#VALUE!</v>
      </c>
      <c r="L304" s="58" t="e">
        <f ca="1">IF(消化率!$I$5&lt;1,K304*消化率!$I$5,IF(U304*V304/(K304*消化率!$I$5)&gt;O304,K304*消化率!$I$5,M304))</f>
        <v>#DIV/0!</v>
      </c>
      <c r="M304" s="58" t="e">
        <f t="shared" si="47"/>
        <v>#VALUE!</v>
      </c>
      <c r="N304" s="58" t="e">
        <f ca="1">IF(ROUNDUP(IF(IF(IF(AND(設定!$D$8&lt;=L304,設定!$D$8&lt;J304),設定!$D$8,IF(AND(J304&lt;=L304,J304&lt;設定!$D$8),J304,IF(AND(L304&lt;=J304,J304&lt;設定!$D$8),J304,L304)))=0,設定!$D$8,IF(AND(設定!$D$8&lt;=L304,設定!$D$8&lt;J304),設定!$D$8,IF(AND(J304&lt;=L304,J304&lt;設定!$D$8),J304,IF(AND(L304&lt;=J304,J304&lt;設定!$D$8),J304,L304))))&lt;=H304,H304+1,IF(IF(AND(設定!$D$8&lt;=L304,設定!$D$8&lt;J304),設定!$D$8,IF(AND(J304&lt;=L304,J304&lt;設定!$D$8),J304,IF(AND(L304&lt;=J304,J304&lt;設定!$D$8),J304,L304)))=0,設定!$D$8,IF(AND(設定!$D$8&lt;=L304,設定!$D$8&lt;J304),設定!$D$8,IF(AND(J304&lt;=L304,J304&lt;設定!$D$8),J304,IF(AND(L304&lt;=J304,J304&lt;設定!$D$8),J304,L304))))),0)&gt;40,ROUNDUP(IF(IF(IF(AND(設定!$D$8&lt;=L304,設定!$D$8&lt;J304),設定!$D$8,IF(AND(J304&lt;=L304,J304&lt;設定!$D$8),J304,IF(AND(L304&lt;=J304,J304&lt;設定!$D$8),J304,L304)))=0,設定!$D$8,IF(AND(設定!$D$8&lt;=L304,設定!$D$8&lt;J304),設定!$D$8,IF(AND(J304&lt;=L304,J304&lt;設定!$D$8),J304,IF(AND(L304&lt;=J304,J304&lt;設定!$D$8),J304,L304))))&lt;=H304,H304+1,IF(IF(AND(設定!$D$8&lt;=L304,設定!$D$8&lt;J304),設定!$D$8,IF(AND(J304&lt;=L304,J304&lt;設定!$D$8),J304,IF(AND(L304&lt;=J304,J304&lt;設定!$D$8),J304,L304)))=0,設定!$D$8,IF(AND(設定!$D$8&lt;=L304,設定!$D$8&lt;J304),設定!$D$8,IF(AND(J304&lt;=L304,J304&lt;設定!$D$8),J304,IF(AND(L304&lt;=J304,J304&lt;設定!$D$8),J304,L304))))),0),40)</f>
        <v>#DIV/0!</v>
      </c>
      <c r="O304" s="55">
        <f>IF(G304="標準",設定!$C$4,G304)</f>
        <v>5</v>
      </c>
      <c r="P304" s="45">
        <f t="shared" si="48"/>
        <v>0</v>
      </c>
      <c r="Q304" s="14">
        <f t="shared" si="49"/>
        <v>0</v>
      </c>
      <c r="R304" s="23">
        <f t="shared" si="57"/>
        <v>0</v>
      </c>
      <c r="S304" s="12">
        <f t="shared" si="50"/>
        <v>0</v>
      </c>
      <c r="T304" s="23">
        <f t="shared" si="51"/>
        <v>0</v>
      </c>
      <c r="U304" s="13">
        <f t="shared" si="52"/>
        <v>0</v>
      </c>
      <c r="V304" s="104" t="str">
        <f>INDEX(商品!Q:Q,MATCH(キーワード!D304,商品!D:D,0),1)</f>
        <v>-</v>
      </c>
      <c r="W304" s="15">
        <f t="shared" si="53"/>
        <v>0</v>
      </c>
      <c r="X304" s="22">
        <f>SUMIFS(当月ワード!$J$3:$J$1000,当月ワード!$D$3:$D$1000,キーワード!$D304,当月ワード!$E$3:$E$1000,キーワード!$F304)</f>
        <v>0</v>
      </c>
      <c r="Y304" s="23">
        <f>SUMIFS(前月ワード!$J$3:$J$1000,前月ワード!$D$3:$D$1000,キーワード!$D304,前月ワード!$E$3:$E$1000,キーワード!$F304)</f>
        <v>0</v>
      </c>
      <c r="Z304" s="23">
        <f>SUMIFS(前々月ワード!$J$3:$J$1000,前々月ワード!$D$3:$D$1000,キーワード!$D304,前々月ワード!$E$3:$E$1000,キーワード!$F304)</f>
        <v>0</v>
      </c>
      <c r="AA304" s="22">
        <f>SUMIFS(当月ワード!$W$3:$W$1000,当月ワード!$D$3:$D$1000,キーワード!$D304,当月ワード!$E$3:$E$1000,キーワード!$F304)</f>
        <v>0</v>
      </c>
      <c r="AB304" s="23">
        <f>SUMIFS(前月ワード!$W$3:$W$1000,前月ワード!$D$3:$D$1000,キーワード!$D304,前月ワード!$E$3:$E$1000,キーワード!$F304)</f>
        <v>0</v>
      </c>
      <c r="AC304" s="23">
        <f>SUMIFS(前々月ワード!$W$3:$W$1000,前々月ワード!$D$3:$D$1000,キーワード!$D304,前々月ワード!$E$3:$E$1000,キーワード!$F304)</f>
        <v>0</v>
      </c>
      <c r="AD304" s="23">
        <f t="shared" si="54"/>
        <v>0</v>
      </c>
      <c r="AE304" s="23">
        <f t="shared" si="54"/>
        <v>0</v>
      </c>
      <c r="AF304" s="23">
        <f t="shared" si="54"/>
        <v>0</v>
      </c>
      <c r="AG304" s="22">
        <f>SUMIFS(当月ワード!$X$3:$X$1000,当月ワード!$D$3:$D$1000,キーワード!$D304,当月ワード!$E$3:$E$1000,キーワード!$F304)</f>
        <v>0</v>
      </c>
      <c r="AH304" s="23">
        <f>SUMIFS(前月ワード!$X$3:$X$1000,前月ワード!$D$3:$D$1000,キーワード!$D304,前月ワード!$E$3:$E$1000,キーワード!$F304)</f>
        <v>0</v>
      </c>
      <c r="AI304" s="23">
        <f>SUMIFS(前々月ワード!$X$3:$X$1000,前々月ワード!$D$3:$D$1000,キーワード!$D304,前々月ワード!$E$3:$E$1000,キーワード!$F304)</f>
        <v>0</v>
      </c>
      <c r="AJ304" s="22">
        <f>SUMIFS(当月ワード!$I$3:$I$1000,当月ワード!$D$3:$D$1000,キーワード!$D304,当月ワード!$E$3:$E$1000,キーワード!$F304)</f>
        <v>0</v>
      </c>
      <c r="AK304" s="23">
        <f>SUMIFS(前月ワード!$I$3:$I$1000,前月ワード!$D$3:$D$1000,キーワード!$D304,前月ワード!$E$3:$E$1000,キーワード!$F304)</f>
        <v>0</v>
      </c>
      <c r="AL304" s="23">
        <f>SUMIFS(前々月ワード!$I$3:$I$1000,前々月ワード!$D$3:$D$1000,キーワード!$D304,前々月ワード!$E$3:$E$1000,キーワード!$F304)</f>
        <v>0</v>
      </c>
      <c r="AM304" s="13">
        <f t="shared" si="55"/>
        <v>0</v>
      </c>
      <c r="AN304" s="13">
        <f t="shared" si="55"/>
        <v>0</v>
      </c>
      <c r="AO304" s="13">
        <f t="shared" si="55"/>
        <v>0</v>
      </c>
      <c r="AP304" s="16">
        <f t="shared" si="56"/>
        <v>0</v>
      </c>
      <c r="AQ304" s="16">
        <f t="shared" si="56"/>
        <v>0</v>
      </c>
      <c r="AR304" s="17">
        <f t="shared" si="56"/>
        <v>0</v>
      </c>
    </row>
    <row r="305" spans="3:44" ht="36.65" customHeight="1">
      <c r="C305" s="20">
        <v>300</v>
      </c>
      <c r="D305" s="53">
        <f>現状ワード設定!B302</f>
        <v>0</v>
      </c>
      <c r="E305" s="26" t="str">
        <f>IFERROR(_xlfn.XLOOKUP($D305,現状商品設定!B:B,現状商品設定!C:C,"-"),"-")</f>
        <v>-</v>
      </c>
      <c r="F305" s="56">
        <f>現状ワード設定!G302</f>
        <v>0</v>
      </c>
      <c r="G305" s="60" t="s">
        <v>46</v>
      </c>
      <c r="H305" s="47" t="str">
        <f>IFERROR(_xlfn.XLOOKUP(D305,商品!$D:$D,商品!$H:$H),"")</f>
        <v/>
      </c>
      <c r="I305" s="50" t="str">
        <f>IFERROR(_xlfn.XLOOKUP(D305&amp;F305,現状ワード設定!J:J,現状ワード設定!H:H),"")</f>
        <v/>
      </c>
      <c r="J305" s="47" t="str">
        <f>IFERROR(_xlfn.XLOOKUP(D305&amp;F305,現状ワード設定!J:J,現状ワード設定!I:I),"")</f>
        <v/>
      </c>
      <c r="K305" s="47" t="e">
        <f>IF(AND(T305&gt;=設定!$C$12,W305&gt;=O305),I305*(1+設定!$F$12),IF(AND(T305&gt;=設定!$C$13,W305&lt;O305),I305*(1+設定!$F$13),IF(AND(T305&lt;設定!$C$14,U305&gt;=設定!$E$14),I305*(1+設定!$F$14),IF(AND(T305&lt;設定!$C$15,U305&lt;設定!$E$15),I305*(1+設定!$F$15),"除外"))))</f>
        <v>#VALUE!</v>
      </c>
      <c r="L305" s="58" t="e">
        <f ca="1">IF(消化率!$I$5&lt;1,K305*消化率!$I$5,IF(U305*V305/(K305*消化率!$I$5)&gt;O305,K305*消化率!$I$5,M305))</f>
        <v>#DIV/0!</v>
      </c>
      <c r="M305" s="58" t="e">
        <f t="shared" si="47"/>
        <v>#VALUE!</v>
      </c>
      <c r="N305" s="58" t="e">
        <f ca="1">IF(ROUNDUP(IF(IF(IF(AND(設定!$D$8&lt;=L305,設定!$D$8&lt;J305),設定!$D$8,IF(AND(J305&lt;=L305,J305&lt;設定!$D$8),J305,IF(AND(L305&lt;=J305,J305&lt;設定!$D$8),J305,L305)))=0,設定!$D$8,IF(AND(設定!$D$8&lt;=L305,設定!$D$8&lt;J305),設定!$D$8,IF(AND(J305&lt;=L305,J305&lt;設定!$D$8),J305,IF(AND(L305&lt;=J305,J305&lt;設定!$D$8),J305,L305))))&lt;=H305,H305+1,IF(IF(AND(設定!$D$8&lt;=L305,設定!$D$8&lt;J305),設定!$D$8,IF(AND(J305&lt;=L305,J305&lt;設定!$D$8),J305,IF(AND(L305&lt;=J305,J305&lt;設定!$D$8),J305,L305)))=0,設定!$D$8,IF(AND(設定!$D$8&lt;=L305,設定!$D$8&lt;J305),設定!$D$8,IF(AND(J305&lt;=L305,J305&lt;設定!$D$8),J305,IF(AND(L305&lt;=J305,J305&lt;設定!$D$8),J305,L305))))),0)&gt;40,ROUNDUP(IF(IF(IF(AND(設定!$D$8&lt;=L305,設定!$D$8&lt;J305),設定!$D$8,IF(AND(J305&lt;=L305,J305&lt;設定!$D$8),J305,IF(AND(L305&lt;=J305,J305&lt;設定!$D$8),J305,L305)))=0,設定!$D$8,IF(AND(設定!$D$8&lt;=L305,設定!$D$8&lt;J305),設定!$D$8,IF(AND(J305&lt;=L305,J305&lt;設定!$D$8),J305,IF(AND(L305&lt;=J305,J305&lt;設定!$D$8),J305,L305))))&lt;=H305,H305+1,IF(IF(AND(設定!$D$8&lt;=L305,設定!$D$8&lt;J305),設定!$D$8,IF(AND(J305&lt;=L305,J305&lt;設定!$D$8),J305,IF(AND(L305&lt;=J305,J305&lt;設定!$D$8),J305,L305)))=0,設定!$D$8,IF(AND(設定!$D$8&lt;=L305,設定!$D$8&lt;J305),設定!$D$8,IF(AND(J305&lt;=L305,J305&lt;設定!$D$8),J305,IF(AND(L305&lt;=J305,J305&lt;設定!$D$8),J305,L305))))),0),40)</f>
        <v>#DIV/0!</v>
      </c>
      <c r="O305" s="55">
        <f>IF(G305="標準",設定!$C$4,G305)</f>
        <v>5</v>
      </c>
      <c r="P305" s="45">
        <f t="shared" si="48"/>
        <v>0</v>
      </c>
      <c r="Q305" s="14">
        <f t="shared" si="49"/>
        <v>0</v>
      </c>
      <c r="R305" s="23">
        <f t="shared" si="57"/>
        <v>0</v>
      </c>
      <c r="S305" s="12">
        <f t="shared" si="50"/>
        <v>0</v>
      </c>
      <c r="T305" s="23">
        <f t="shared" si="51"/>
        <v>0</v>
      </c>
      <c r="U305" s="13">
        <f t="shared" si="52"/>
        <v>0</v>
      </c>
      <c r="V305" s="104" t="str">
        <f>INDEX(商品!Q:Q,MATCH(キーワード!D305,商品!D:D,0),1)</f>
        <v>-</v>
      </c>
      <c r="W305" s="15">
        <f t="shared" si="53"/>
        <v>0</v>
      </c>
      <c r="X305" s="22">
        <f>SUMIFS(当月ワード!$J$3:$J$1000,当月ワード!$D$3:$D$1000,キーワード!$D305,当月ワード!$E$3:$E$1000,キーワード!$F305)</f>
        <v>0</v>
      </c>
      <c r="Y305" s="23">
        <f>SUMIFS(前月ワード!$J$3:$J$1000,前月ワード!$D$3:$D$1000,キーワード!$D305,前月ワード!$E$3:$E$1000,キーワード!$F305)</f>
        <v>0</v>
      </c>
      <c r="Z305" s="23">
        <f>SUMIFS(前々月ワード!$J$3:$J$1000,前々月ワード!$D$3:$D$1000,キーワード!$D305,前々月ワード!$E$3:$E$1000,キーワード!$F305)</f>
        <v>0</v>
      </c>
      <c r="AA305" s="22">
        <f>SUMIFS(当月ワード!$W$3:$W$1000,当月ワード!$D$3:$D$1000,キーワード!$D305,当月ワード!$E$3:$E$1000,キーワード!$F305)</f>
        <v>0</v>
      </c>
      <c r="AB305" s="23">
        <f>SUMIFS(前月ワード!$W$3:$W$1000,前月ワード!$D$3:$D$1000,キーワード!$D305,前月ワード!$E$3:$E$1000,キーワード!$F305)</f>
        <v>0</v>
      </c>
      <c r="AC305" s="23">
        <f>SUMIFS(前々月ワード!$W$3:$W$1000,前々月ワード!$D$3:$D$1000,キーワード!$D305,前々月ワード!$E$3:$E$1000,キーワード!$F305)</f>
        <v>0</v>
      </c>
      <c r="AD305" s="23">
        <f t="shared" si="54"/>
        <v>0</v>
      </c>
      <c r="AE305" s="23">
        <f t="shared" si="54"/>
        <v>0</v>
      </c>
      <c r="AF305" s="23">
        <f t="shared" si="54"/>
        <v>0</v>
      </c>
      <c r="AG305" s="22">
        <f>SUMIFS(当月ワード!$X$3:$X$1000,当月ワード!$D$3:$D$1000,キーワード!$D305,当月ワード!$E$3:$E$1000,キーワード!$F305)</f>
        <v>0</v>
      </c>
      <c r="AH305" s="23">
        <f>SUMIFS(前月ワード!$X$3:$X$1000,前月ワード!$D$3:$D$1000,キーワード!$D305,前月ワード!$E$3:$E$1000,キーワード!$F305)</f>
        <v>0</v>
      </c>
      <c r="AI305" s="23">
        <f>SUMIFS(前々月ワード!$X$3:$X$1000,前々月ワード!$D$3:$D$1000,キーワード!$D305,前々月ワード!$E$3:$E$1000,キーワード!$F305)</f>
        <v>0</v>
      </c>
      <c r="AJ305" s="22">
        <f>SUMIFS(当月ワード!$I$3:$I$1000,当月ワード!$D$3:$D$1000,キーワード!$D305,当月ワード!$E$3:$E$1000,キーワード!$F305)</f>
        <v>0</v>
      </c>
      <c r="AK305" s="23">
        <f>SUMIFS(前月ワード!$I$3:$I$1000,前月ワード!$D$3:$D$1000,キーワード!$D305,前月ワード!$E$3:$E$1000,キーワード!$F305)</f>
        <v>0</v>
      </c>
      <c r="AL305" s="23">
        <f>SUMIFS(前々月ワード!$I$3:$I$1000,前々月ワード!$D$3:$D$1000,キーワード!$D305,前々月ワード!$E$3:$E$1000,キーワード!$F305)</f>
        <v>0</v>
      </c>
      <c r="AM305" s="13">
        <f t="shared" si="55"/>
        <v>0</v>
      </c>
      <c r="AN305" s="13">
        <f t="shared" si="55"/>
        <v>0</v>
      </c>
      <c r="AO305" s="13">
        <f t="shared" si="55"/>
        <v>0</v>
      </c>
      <c r="AP305" s="16">
        <f t="shared" si="56"/>
        <v>0</v>
      </c>
      <c r="AQ305" s="16">
        <f t="shared" si="56"/>
        <v>0</v>
      </c>
      <c r="AR305" s="17">
        <f t="shared" si="56"/>
        <v>0</v>
      </c>
    </row>
    <row r="306" spans="3:44" ht="36.65" customHeight="1">
      <c r="C306" s="20">
        <v>301</v>
      </c>
      <c r="D306" s="53">
        <f>現状ワード設定!B303</f>
        <v>0</v>
      </c>
      <c r="E306" s="26" t="str">
        <f>IFERROR(_xlfn.XLOOKUP($D306,現状商品設定!B:B,現状商品設定!C:C,"-"),"-")</f>
        <v>-</v>
      </c>
      <c r="F306" s="56">
        <f>現状ワード設定!G303</f>
        <v>0</v>
      </c>
      <c r="G306" s="60" t="s">
        <v>46</v>
      </c>
      <c r="H306" s="47" t="str">
        <f>IFERROR(_xlfn.XLOOKUP(D306,商品!$D:$D,商品!$H:$H),"")</f>
        <v/>
      </c>
      <c r="I306" s="50" t="str">
        <f>IFERROR(_xlfn.XLOOKUP(D306&amp;F306,現状ワード設定!J:J,現状ワード設定!H:H),"")</f>
        <v/>
      </c>
      <c r="J306" s="47" t="str">
        <f>IFERROR(_xlfn.XLOOKUP(D306&amp;F306,現状ワード設定!J:J,現状ワード設定!I:I),"")</f>
        <v/>
      </c>
      <c r="K306" s="47" t="e">
        <f>IF(AND(T306&gt;=設定!$C$12,W306&gt;=O306),I306*(1+設定!$F$12),IF(AND(T306&gt;=設定!$C$13,W306&lt;O306),I306*(1+設定!$F$13),IF(AND(T306&lt;設定!$C$14,U306&gt;=設定!$E$14),I306*(1+設定!$F$14),IF(AND(T306&lt;設定!$C$15,U306&lt;設定!$E$15),I306*(1+設定!$F$15),"除外"))))</f>
        <v>#VALUE!</v>
      </c>
      <c r="L306" s="58" t="e">
        <f ca="1">IF(消化率!$I$5&lt;1,K306*消化率!$I$5,IF(U306*V306/(K306*消化率!$I$5)&gt;O306,K306*消化率!$I$5,M306))</f>
        <v>#DIV/0!</v>
      </c>
      <c r="M306" s="58" t="e">
        <f t="shared" si="47"/>
        <v>#VALUE!</v>
      </c>
      <c r="N306" s="58" t="e">
        <f ca="1">IF(ROUNDUP(IF(IF(IF(AND(設定!$D$8&lt;=L306,設定!$D$8&lt;J306),設定!$D$8,IF(AND(J306&lt;=L306,J306&lt;設定!$D$8),J306,IF(AND(L306&lt;=J306,J306&lt;設定!$D$8),J306,L306)))=0,設定!$D$8,IF(AND(設定!$D$8&lt;=L306,設定!$D$8&lt;J306),設定!$D$8,IF(AND(J306&lt;=L306,J306&lt;設定!$D$8),J306,IF(AND(L306&lt;=J306,J306&lt;設定!$D$8),J306,L306))))&lt;=H306,H306+1,IF(IF(AND(設定!$D$8&lt;=L306,設定!$D$8&lt;J306),設定!$D$8,IF(AND(J306&lt;=L306,J306&lt;設定!$D$8),J306,IF(AND(L306&lt;=J306,J306&lt;設定!$D$8),J306,L306)))=0,設定!$D$8,IF(AND(設定!$D$8&lt;=L306,設定!$D$8&lt;J306),設定!$D$8,IF(AND(J306&lt;=L306,J306&lt;設定!$D$8),J306,IF(AND(L306&lt;=J306,J306&lt;設定!$D$8),J306,L306))))),0)&gt;40,ROUNDUP(IF(IF(IF(AND(設定!$D$8&lt;=L306,設定!$D$8&lt;J306),設定!$D$8,IF(AND(J306&lt;=L306,J306&lt;設定!$D$8),J306,IF(AND(L306&lt;=J306,J306&lt;設定!$D$8),J306,L306)))=0,設定!$D$8,IF(AND(設定!$D$8&lt;=L306,設定!$D$8&lt;J306),設定!$D$8,IF(AND(J306&lt;=L306,J306&lt;設定!$D$8),J306,IF(AND(L306&lt;=J306,J306&lt;設定!$D$8),J306,L306))))&lt;=H306,H306+1,IF(IF(AND(設定!$D$8&lt;=L306,設定!$D$8&lt;J306),設定!$D$8,IF(AND(J306&lt;=L306,J306&lt;設定!$D$8),J306,IF(AND(L306&lt;=J306,J306&lt;設定!$D$8),J306,L306)))=0,設定!$D$8,IF(AND(設定!$D$8&lt;=L306,設定!$D$8&lt;J306),設定!$D$8,IF(AND(J306&lt;=L306,J306&lt;設定!$D$8),J306,IF(AND(L306&lt;=J306,J306&lt;設定!$D$8),J306,L306))))),0),40)</f>
        <v>#DIV/0!</v>
      </c>
      <c r="O306" s="55">
        <f>IF(G306="標準",設定!$C$4,G306)</f>
        <v>5</v>
      </c>
      <c r="P306" s="45">
        <f t="shared" si="48"/>
        <v>0</v>
      </c>
      <c r="Q306" s="14">
        <f t="shared" si="49"/>
        <v>0</v>
      </c>
      <c r="R306" s="23">
        <f t="shared" si="57"/>
        <v>0</v>
      </c>
      <c r="S306" s="12">
        <f t="shared" si="50"/>
        <v>0</v>
      </c>
      <c r="T306" s="23">
        <f t="shared" si="51"/>
        <v>0</v>
      </c>
      <c r="U306" s="13">
        <f t="shared" si="52"/>
        <v>0</v>
      </c>
      <c r="V306" s="104" t="str">
        <f>INDEX(商品!Q:Q,MATCH(キーワード!D306,商品!D:D,0),1)</f>
        <v>-</v>
      </c>
      <c r="W306" s="15">
        <f t="shared" si="53"/>
        <v>0</v>
      </c>
      <c r="X306" s="22">
        <f>SUMIFS(当月ワード!$J$3:$J$1000,当月ワード!$D$3:$D$1000,キーワード!$D306,当月ワード!$E$3:$E$1000,キーワード!$F306)</f>
        <v>0</v>
      </c>
      <c r="Y306" s="23">
        <f>SUMIFS(前月ワード!$J$3:$J$1000,前月ワード!$D$3:$D$1000,キーワード!$D306,前月ワード!$E$3:$E$1000,キーワード!$F306)</f>
        <v>0</v>
      </c>
      <c r="Z306" s="23">
        <f>SUMIFS(前々月ワード!$J$3:$J$1000,前々月ワード!$D$3:$D$1000,キーワード!$D306,前々月ワード!$E$3:$E$1000,キーワード!$F306)</f>
        <v>0</v>
      </c>
      <c r="AA306" s="22">
        <f>SUMIFS(当月ワード!$W$3:$W$1000,当月ワード!$D$3:$D$1000,キーワード!$D306,当月ワード!$E$3:$E$1000,キーワード!$F306)</f>
        <v>0</v>
      </c>
      <c r="AB306" s="23">
        <f>SUMIFS(前月ワード!$W$3:$W$1000,前月ワード!$D$3:$D$1000,キーワード!$D306,前月ワード!$E$3:$E$1000,キーワード!$F306)</f>
        <v>0</v>
      </c>
      <c r="AC306" s="23">
        <f>SUMIFS(前々月ワード!$W$3:$W$1000,前々月ワード!$D$3:$D$1000,キーワード!$D306,前々月ワード!$E$3:$E$1000,キーワード!$F306)</f>
        <v>0</v>
      </c>
      <c r="AD306" s="23">
        <f t="shared" si="54"/>
        <v>0</v>
      </c>
      <c r="AE306" s="23">
        <f t="shared" si="54"/>
        <v>0</v>
      </c>
      <c r="AF306" s="23">
        <f t="shared" si="54"/>
        <v>0</v>
      </c>
      <c r="AG306" s="22">
        <f>SUMIFS(当月ワード!$X$3:$X$1000,当月ワード!$D$3:$D$1000,キーワード!$D306,当月ワード!$E$3:$E$1000,キーワード!$F306)</f>
        <v>0</v>
      </c>
      <c r="AH306" s="23">
        <f>SUMIFS(前月ワード!$X$3:$X$1000,前月ワード!$D$3:$D$1000,キーワード!$D306,前月ワード!$E$3:$E$1000,キーワード!$F306)</f>
        <v>0</v>
      </c>
      <c r="AI306" s="23">
        <f>SUMIFS(前々月ワード!$X$3:$X$1000,前々月ワード!$D$3:$D$1000,キーワード!$D306,前々月ワード!$E$3:$E$1000,キーワード!$F306)</f>
        <v>0</v>
      </c>
      <c r="AJ306" s="22">
        <f>SUMIFS(当月ワード!$I$3:$I$1000,当月ワード!$D$3:$D$1000,キーワード!$D306,当月ワード!$E$3:$E$1000,キーワード!$F306)</f>
        <v>0</v>
      </c>
      <c r="AK306" s="23">
        <f>SUMIFS(前月ワード!$I$3:$I$1000,前月ワード!$D$3:$D$1000,キーワード!$D306,前月ワード!$E$3:$E$1000,キーワード!$F306)</f>
        <v>0</v>
      </c>
      <c r="AL306" s="23">
        <f>SUMIFS(前々月ワード!$I$3:$I$1000,前々月ワード!$D$3:$D$1000,キーワード!$D306,前々月ワード!$E$3:$E$1000,キーワード!$F306)</f>
        <v>0</v>
      </c>
      <c r="AM306" s="13">
        <f t="shared" si="55"/>
        <v>0</v>
      </c>
      <c r="AN306" s="13">
        <f t="shared" si="55"/>
        <v>0</v>
      </c>
      <c r="AO306" s="13">
        <f t="shared" si="55"/>
        <v>0</v>
      </c>
      <c r="AP306" s="16">
        <f t="shared" si="56"/>
        <v>0</v>
      </c>
      <c r="AQ306" s="16">
        <f t="shared" si="56"/>
        <v>0</v>
      </c>
      <c r="AR306" s="17">
        <f t="shared" si="56"/>
        <v>0</v>
      </c>
    </row>
    <row r="307" spans="3:44" ht="36.65" customHeight="1">
      <c r="C307" s="20">
        <v>302</v>
      </c>
      <c r="D307" s="53">
        <f>現状ワード設定!B304</f>
        <v>0</v>
      </c>
      <c r="E307" s="26" t="str">
        <f>IFERROR(_xlfn.XLOOKUP($D307,現状商品設定!B:B,現状商品設定!C:C,"-"),"-")</f>
        <v>-</v>
      </c>
      <c r="F307" s="56">
        <f>現状ワード設定!G304</f>
        <v>0</v>
      </c>
      <c r="G307" s="60" t="s">
        <v>46</v>
      </c>
      <c r="H307" s="47" t="str">
        <f>IFERROR(_xlfn.XLOOKUP(D307,商品!$D:$D,商品!$H:$H),"")</f>
        <v/>
      </c>
      <c r="I307" s="50" t="str">
        <f>IFERROR(_xlfn.XLOOKUP(D307&amp;F307,現状ワード設定!J:J,現状ワード設定!H:H),"")</f>
        <v/>
      </c>
      <c r="J307" s="47" t="str">
        <f>IFERROR(_xlfn.XLOOKUP(D307&amp;F307,現状ワード設定!J:J,現状ワード設定!I:I),"")</f>
        <v/>
      </c>
      <c r="K307" s="47" t="e">
        <f>IF(AND(T307&gt;=設定!$C$12,W307&gt;=O307),I307*(1+設定!$F$12),IF(AND(T307&gt;=設定!$C$13,W307&lt;O307),I307*(1+設定!$F$13),IF(AND(T307&lt;設定!$C$14,U307&gt;=設定!$E$14),I307*(1+設定!$F$14),IF(AND(T307&lt;設定!$C$15,U307&lt;設定!$E$15),I307*(1+設定!$F$15),"除外"))))</f>
        <v>#VALUE!</v>
      </c>
      <c r="L307" s="58" t="e">
        <f ca="1">IF(消化率!$I$5&lt;1,K307*消化率!$I$5,IF(U307*V307/(K307*消化率!$I$5)&gt;O307,K307*消化率!$I$5,M307))</f>
        <v>#DIV/0!</v>
      </c>
      <c r="M307" s="58" t="e">
        <f t="shared" si="47"/>
        <v>#VALUE!</v>
      </c>
      <c r="N307" s="58" t="e">
        <f ca="1">IF(ROUNDUP(IF(IF(IF(AND(設定!$D$8&lt;=L307,設定!$D$8&lt;J307),設定!$D$8,IF(AND(J307&lt;=L307,J307&lt;設定!$D$8),J307,IF(AND(L307&lt;=J307,J307&lt;設定!$D$8),J307,L307)))=0,設定!$D$8,IF(AND(設定!$D$8&lt;=L307,設定!$D$8&lt;J307),設定!$D$8,IF(AND(J307&lt;=L307,J307&lt;設定!$D$8),J307,IF(AND(L307&lt;=J307,J307&lt;設定!$D$8),J307,L307))))&lt;=H307,H307+1,IF(IF(AND(設定!$D$8&lt;=L307,設定!$D$8&lt;J307),設定!$D$8,IF(AND(J307&lt;=L307,J307&lt;設定!$D$8),J307,IF(AND(L307&lt;=J307,J307&lt;設定!$D$8),J307,L307)))=0,設定!$D$8,IF(AND(設定!$D$8&lt;=L307,設定!$D$8&lt;J307),設定!$D$8,IF(AND(J307&lt;=L307,J307&lt;設定!$D$8),J307,IF(AND(L307&lt;=J307,J307&lt;設定!$D$8),J307,L307))))),0)&gt;40,ROUNDUP(IF(IF(IF(AND(設定!$D$8&lt;=L307,設定!$D$8&lt;J307),設定!$D$8,IF(AND(J307&lt;=L307,J307&lt;設定!$D$8),J307,IF(AND(L307&lt;=J307,J307&lt;設定!$D$8),J307,L307)))=0,設定!$D$8,IF(AND(設定!$D$8&lt;=L307,設定!$D$8&lt;J307),設定!$D$8,IF(AND(J307&lt;=L307,J307&lt;設定!$D$8),J307,IF(AND(L307&lt;=J307,J307&lt;設定!$D$8),J307,L307))))&lt;=H307,H307+1,IF(IF(AND(設定!$D$8&lt;=L307,設定!$D$8&lt;J307),設定!$D$8,IF(AND(J307&lt;=L307,J307&lt;設定!$D$8),J307,IF(AND(L307&lt;=J307,J307&lt;設定!$D$8),J307,L307)))=0,設定!$D$8,IF(AND(設定!$D$8&lt;=L307,設定!$D$8&lt;J307),設定!$D$8,IF(AND(J307&lt;=L307,J307&lt;設定!$D$8),J307,IF(AND(L307&lt;=J307,J307&lt;設定!$D$8),J307,L307))))),0),40)</f>
        <v>#DIV/0!</v>
      </c>
      <c r="O307" s="55">
        <f>IF(G307="標準",設定!$C$4,G307)</f>
        <v>5</v>
      </c>
      <c r="P307" s="45">
        <f t="shared" si="48"/>
        <v>0</v>
      </c>
      <c r="Q307" s="14">
        <f t="shared" si="49"/>
        <v>0</v>
      </c>
      <c r="R307" s="23">
        <f t="shared" si="57"/>
        <v>0</v>
      </c>
      <c r="S307" s="12">
        <f t="shared" si="50"/>
        <v>0</v>
      </c>
      <c r="T307" s="23">
        <f t="shared" si="51"/>
        <v>0</v>
      </c>
      <c r="U307" s="13">
        <f t="shared" si="52"/>
        <v>0</v>
      </c>
      <c r="V307" s="104" t="str">
        <f>INDEX(商品!Q:Q,MATCH(キーワード!D307,商品!D:D,0),1)</f>
        <v>-</v>
      </c>
      <c r="W307" s="15">
        <f t="shared" si="53"/>
        <v>0</v>
      </c>
      <c r="X307" s="22">
        <f>SUMIFS(当月ワード!$J$3:$J$1000,当月ワード!$D$3:$D$1000,キーワード!$D307,当月ワード!$E$3:$E$1000,キーワード!$F307)</f>
        <v>0</v>
      </c>
      <c r="Y307" s="23">
        <f>SUMIFS(前月ワード!$J$3:$J$1000,前月ワード!$D$3:$D$1000,キーワード!$D307,前月ワード!$E$3:$E$1000,キーワード!$F307)</f>
        <v>0</v>
      </c>
      <c r="Z307" s="23">
        <f>SUMIFS(前々月ワード!$J$3:$J$1000,前々月ワード!$D$3:$D$1000,キーワード!$D307,前々月ワード!$E$3:$E$1000,キーワード!$F307)</f>
        <v>0</v>
      </c>
      <c r="AA307" s="22">
        <f>SUMIFS(当月ワード!$W$3:$W$1000,当月ワード!$D$3:$D$1000,キーワード!$D307,当月ワード!$E$3:$E$1000,キーワード!$F307)</f>
        <v>0</v>
      </c>
      <c r="AB307" s="23">
        <f>SUMIFS(前月ワード!$W$3:$W$1000,前月ワード!$D$3:$D$1000,キーワード!$D307,前月ワード!$E$3:$E$1000,キーワード!$F307)</f>
        <v>0</v>
      </c>
      <c r="AC307" s="23">
        <f>SUMIFS(前々月ワード!$W$3:$W$1000,前々月ワード!$D$3:$D$1000,キーワード!$D307,前々月ワード!$E$3:$E$1000,キーワード!$F307)</f>
        <v>0</v>
      </c>
      <c r="AD307" s="23">
        <f t="shared" si="54"/>
        <v>0</v>
      </c>
      <c r="AE307" s="23">
        <f t="shared" si="54"/>
        <v>0</v>
      </c>
      <c r="AF307" s="23">
        <f t="shared" si="54"/>
        <v>0</v>
      </c>
      <c r="AG307" s="22">
        <f>SUMIFS(当月ワード!$X$3:$X$1000,当月ワード!$D$3:$D$1000,キーワード!$D307,当月ワード!$E$3:$E$1000,キーワード!$F307)</f>
        <v>0</v>
      </c>
      <c r="AH307" s="23">
        <f>SUMIFS(前月ワード!$X$3:$X$1000,前月ワード!$D$3:$D$1000,キーワード!$D307,前月ワード!$E$3:$E$1000,キーワード!$F307)</f>
        <v>0</v>
      </c>
      <c r="AI307" s="23">
        <f>SUMIFS(前々月ワード!$X$3:$X$1000,前々月ワード!$D$3:$D$1000,キーワード!$D307,前々月ワード!$E$3:$E$1000,キーワード!$F307)</f>
        <v>0</v>
      </c>
      <c r="AJ307" s="22">
        <f>SUMIFS(当月ワード!$I$3:$I$1000,当月ワード!$D$3:$D$1000,キーワード!$D307,当月ワード!$E$3:$E$1000,キーワード!$F307)</f>
        <v>0</v>
      </c>
      <c r="AK307" s="23">
        <f>SUMIFS(前月ワード!$I$3:$I$1000,前月ワード!$D$3:$D$1000,キーワード!$D307,前月ワード!$E$3:$E$1000,キーワード!$F307)</f>
        <v>0</v>
      </c>
      <c r="AL307" s="23">
        <f>SUMIFS(前々月ワード!$I$3:$I$1000,前々月ワード!$D$3:$D$1000,キーワード!$D307,前々月ワード!$E$3:$E$1000,キーワード!$F307)</f>
        <v>0</v>
      </c>
      <c r="AM307" s="13">
        <f t="shared" si="55"/>
        <v>0</v>
      </c>
      <c r="AN307" s="13">
        <f t="shared" si="55"/>
        <v>0</v>
      </c>
      <c r="AO307" s="13">
        <f t="shared" si="55"/>
        <v>0</v>
      </c>
      <c r="AP307" s="16">
        <f t="shared" si="56"/>
        <v>0</v>
      </c>
      <c r="AQ307" s="16">
        <f t="shared" si="56"/>
        <v>0</v>
      </c>
      <c r="AR307" s="17">
        <f t="shared" si="56"/>
        <v>0</v>
      </c>
    </row>
    <row r="308" spans="3:44" ht="36.65" customHeight="1">
      <c r="C308" s="20">
        <v>303</v>
      </c>
      <c r="D308" s="53">
        <f>現状ワード設定!B305</f>
        <v>0</v>
      </c>
      <c r="E308" s="26" t="str">
        <f>IFERROR(_xlfn.XLOOKUP($D308,現状商品設定!B:B,現状商品設定!C:C,"-"),"-")</f>
        <v>-</v>
      </c>
      <c r="F308" s="56">
        <f>現状ワード設定!G305</f>
        <v>0</v>
      </c>
      <c r="G308" s="60" t="s">
        <v>46</v>
      </c>
      <c r="H308" s="47" t="str">
        <f>IFERROR(_xlfn.XLOOKUP(D308,商品!$D:$D,商品!$H:$H),"")</f>
        <v/>
      </c>
      <c r="I308" s="50" t="str">
        <f>IFERROR(_xlfn.XLOOKUP(D308&amp;F308,現状ワード設定!J:J,現状ワード設定!H:H),"")</f>
        <v/>
      </c>
      <c r="J308" s="47" t="str">
        <f>IFERROR(_xlfn.XLOOKUP(D308&amp;F308,現状ワード設定!J:J,現状ワード設定!I:I),"")</f>
        <v/>
      </c>
      <c r="K308" s="47" t="e">
        <f>IF(AND(T308&gt;=設定!$C$12,W308&gt;=O308),I308*(1+設定!$F$12),IF(AND(T308&gt;=設定!$C$13,W308&lt;O308),I308*(1+設定!$F$13),IF(AND(T308&lt;設定!$C$14,U308&gt;=設定!$E$14),I308*(1+設定!$F$14),IF(AND(T308&lt;設定!$C$15,U308&lt;設定!$E$15),I308*(1+設定!$F$15),"除外"))))</f>
        <v>#VALUE!</v>
      </c>
      <c r="L308" s="58" t="e">
        <f ca="1">IF(消化率!$I$5&lt;1,K308*消化率!$I$5,IF(U308*V308/(K308*消化率!$I$5)&gt;O308,K308*消化率!$I$5,M308))</f>
        <v>#DIV/0!</v>
      </c>
      <c r="M308" s="58" t="e">
        <f t="shared" si="47"/>
        <v>#VALUE!</v>
      </c>
      <c r="N308" s="58" t="e">
        <f ca="1">IF(ROUNDUP(IF(IF(IF(AND(設定!$D$8&lt;=L308,設定!$D$8&lt;J308),設定!$D$8,IF(AND(J308&lt;=L308,J308&lt;設定!$D$8),J308,IF(AND(L308&lt;=J308,J308&lt;設定!$D$8),J308,L308)))=0,設定!$D$8,IF(AND(設定!$D$8&lt;=L308,設定!$D$8&lt;J308),設定!$D$8,IF(AND(J308&lt;=L308,J308&lt;設定!$D$8),J308,IF(AND(L308&lt;=J308,J308&lt;設定!$D$8),J308,L308))))&lt;=H308,H308+1,IF(IF(AND(設定!$D$8&lt;=L308,設定!$D$8&lt;J308),設定!$D$8,IF(AND(J308&lt;=L308,J308&lt;設定!$D$8),J308,IF(AND(L308&lt;=J308,J308&lt;設定!$D$8),J308,L308)))=0,設定!$D$8,IF(AND(設定!$D$8&lt;=L308,設定!$D$8&lt;J308),設定!$D$8,IF(AND(J308&lt;=L308,J308&lt;設定!$D$8),J308,IF(AND(L308&lt;=J308,J308&lt;設定!$D$8),J308,L308))))),0)&gt;40,ROUNDUP(IF(IF(IF(AND(設定!$D$8&lt;=L308,設定!$D$8&lt;J308),設定!$D$8,IF(AND(J308&lt;=L308,J308&lt;設定!$D$8),J308,IF(AND(L308&lt;=J308,J308&lt;設定!$D$8),J308,L308)))=0,設定!$D$8,IF(AND(設定!$D$8&lt;=L308,設定!$D$8&lt;J308),設定!$D$8,IF(AND(J308&lt;=L308,J308&lt;設定!$D$8),J308,IF(AND(L308&lt;=J308,J308&lt;設定!$D$8),J308,L308))))&lt;=H308,H308+1,IF(IF(AND(設定!$D$8&lt;=L308,設定!$D$8&lt;J308),設定!$D$8,IF(AND(J308&lt;=L308,J308&lt;設定!$D$8),J308,IF(AND(L308&lt;=J308,J308&lt;設定!$D$8),J308,L308)))=0,設定!$D$8,IF(AND(設定!$D$8&lt;=L308,設定!$D$8&lt;J308),設定!$D$8,IF(AND(J308&lt;=L308,J308&lt;設定!$D$8),J308,IF(AND(L308&lt;=J308,J308&lt;設定!$D$8),J308,L308))))),0),40)</f>
        <v>#DIV/0!</v>
      </c>
      <c r="O308" s="55">
        <f>IF(G308="標準",設定!$C$4,G308)</f>
        <v>5</v>
      </c>
      <c r="P308" s="45">
        <f t="shared" si="48"/>
        <v>0</v>
      </c>
      <c r="Q308" s="14">
        <f t="shared" si="49"/>
        <v>0</v>
      </c>
      <c r="R308" s="23">
        <f t="shared" si="57"/>
        <v>0</v>
      </c>
      <c r="S308" s="12">
        <f t="shared" si="50"/>
        <v>0</v>
      </c>
      <c r="T308" s="23">
        <f t="shared" si="51"/>
        <v>0</v>
      </c>
      <c r="U308" s="13">
        <f t="shared" si="52"/>
        <v>0</v>
      </c>
      <c r="V308" s="104" t="str">
        <f>INDEX(商品!Q:Q,MATCH(キーワード!D308,商品!D:D,0),1)</f>
        <v>-</v>
      </c>
      <c r="W308" s="15">
        <f t="shared" si="53"/>
        <v>0</v>
      </c>
      <c r="X308" s="22">
        <f>SUMIFS(当月ワード!$J$3:$J$1000,当月ワード!$D$3:$D$1000,キーワード!$D308,当月ワード!$E$3:$E$1000,キーワード!$F308)</f>
        <v>0</v>
      </c>
      <c r="Y308" s="23">
        <f>SUMIFS(前月ワード!$J$3:$J$1000,前月ワード!$D$3:$D$1000,キーワード!$D308,前月ワード!$E$3:$E$1000,キーワード!$F308)</f>
        <v>0</v>
      </c>
      <c r="Z308" s="23">
        <f>SUMIFS(前々月ワード!$J$3:$J$1000,前々月ワード!$D$3:$D$1000,キーワード!$D308,前々月ワード!$E$3:$E$1000,キーワード!$F308)</f>
        <v>0</v>
      </c>
      <c r="AA308" s="22">
        <f>SUMIFS(当月ワード!$W$3:$W$1000,当月ワード!$D$3:$D$1000,キーワード!$D308,当月ワード!$E$3:$E$1000,キーワード!$F308)</f>
        <v>0</v>
      </c>
      <c r="AB308" s="23">
        <f>SUMIFS(前月ワード!$W$3:$W$1000,前月ワード!$D$3:$D$1000,キーワード!$D308,前月ワード!$E$3:$E$1000,キーワード!$F308)</f>
        <v>0</v>
      </c>
      <c r="AC308" s="23">
        <f>SUMIFS(前々月ワード!$W$3:$W$1000,前々月ワード!$D$3:$D$1000,キーワード!$D308,前々月ワード!$E$3:$E$1000,キーワード!$F308)</f>
        <v>0</v>
      </c>
      <c r="AD308" s="23">
        <f t="shared" si="54"/>
        <v>0</v>
      </c>
      <c r="AE308" s="23">
        <f t="shared" si="54"/>
        <v>0</v>
      </c>
      <c r="AF308" s="23">
        <f t="shared" si="54"/>
        <v>0</v>
      </c>
      <c r="AG308" s="22">
        <f>SUMIFS(当月ワード!$X$3:$X$1000,当月ワード!$D$3:$D$1000,キーワード!$D308,当月ワード!$E$3:$E$1000,キーワード!$F308)</f>
        <v>0</v>
      </c>
      <c r="AH308" s="23">
        <f>SUMIFS(前月ワード!$X$3:$X$1000,前月ワード!$D$3:$D$1000,キーワード!$D308,前月ワード!$E$3:$E$1000,キーワード!$F308)</f>
        <v>0</v>
      </c>
      <c r="AI308" s="23">
        <f>SUMIFS(前々月ワード!$X$3:$X$1000,前々月ワード!$D$3:$D$1000,キーワード!$D308,前々月ワード!$E$3:$E$1000,キーワード!$F308)</f>
        <v>0</v>
      </c>
      <c r="AJ308" s="22">
        <f>SUMIFS(当月ワード!$I$3:$I$1000,当月ワード!$D$3:$D$1000,キーワード!$D308,当月ワード!$E$3:$E$1000,キーワード!$F308)</f>
        <v>0</v>
      </c>
      <c r="AK308" s="23">
        <f>SUMIFS(前月ワード!$I$3:$I$1000,前月ワード!$D$3:$D$1000,キーワード!$D308,前月ワード!$E$3:$E$1000,キーワード!$F308)</f>
        <v>0</v>
      </c>
      <c r="AL308" s="23">
        <f>SUMIFS(前々月ワード!$I$3:$I$1000,前々月ワード!$D$3:$D$1000,キーワード!$D308,前々月ワード!$E$3:$E$1000,キーワード!$F308)</f>
        <v>0</v>
      </c>
      <c r="AM308" s="13">
        <f t="shared" si="55"/>
        <v>0</v>
      </c>
      <c r="AN308" s="13">
        <f t="shared" si="55"/>
        <v>0</v>
      </c>
      <c r="AO308" s="13">
        <f t="shared" si="55"/>
        <v>0</v>
      </c>
      <c r="AP308" s="16">
        <f t="shared" si="56"/>
        <v>0</v>
      </c>
      <c r="AQ308" s="16">
        <f t="shared" si="56"/>
        <v>0</v>
      </c>
      <c r="AR308" s="17">
        <f t="shared" si="56"/>
        <v>0</v>
      </c>
    </row>
    <row r="309" spans="3:44" ht="36.65" customHeight="1">
      <c r="C309" s="20">
        <v>304</v>
      </c>
      <c r="D309" s="53">
        <f>現状ワード設定!B306</f>
        <v>0</v>
      </c>
      <c r="E309" s="26" t="str">
        <f>IFERROR(_xlfn.XLOOKUP($D309,現状商品設定!B:B,現状商品設定!C:C,"-"),"-")</f>
        <v>-</v>
      </c>
      <c r="F309" s="56">
        <f>現状ワード設定!G306</f>
        <v>0</v>
      </c>
      <c r="G309" s="60" t="s">
        <v>46</v>
      </c>
      <c r="H309" s="47" t="str">
        <f>IFERROR(_xlfn.XLOOKUP(D309,商品!$D:$D,商品!$H:$H),"")</f>
        <v/>
      </c>
      <c r="I309" s="50" t="str">
        <f>IFERROR(_xlfn.XLOOKUP(D309&amp;F309,現状ワード設定!J:J,現状ワード設定!H:H),"")</f>
        <v/>
      </c>
      <c r="J309" s="47" t="str">
        <f>IFERROR(_xlfn.XLOOKUP(D309&amp;F309,現状ワード設定!J:J,現状ワード設定!I:I),"")</f>
        <v/>
      </c>
      <c r="K309" s="47" t="e">
        <f>IF(AND(T309&gt;=設定!$C$12,W309&gt;=O309),I309*(1+設定!$F$12),IF(AND(T309&gt;=設定!$C$13,W309&lt;O309),I309*(1+設定!$F$13),IF(AND(T309&lt;設定!$C$14,U309&gt;=設定!$E$14),I309*(1+設定!$F$14),IF(AND(T309&lt;設定!$C$15,U309&lt;設定!$E$15),I309*(1+設定!$F$15),"除外"))))</f>
        <v>#VALUE!</v>
      </c>
      <c r="L309" s="58" t="e">
        <f ca="1">IF(消化率!$I$5&lt;1,K309*消化率!$I$5,IF(U309*V309/(K309*消化率!$I$5)&gt;O309,K309*消化率!$I$5,M309))</f>
        <v>#DIV/0!</v>
      </c>
      <c r="M309" s="58" t="e">
        <f t="shared" si="47"/>
        <v>#VALUE!</v>
      </c>
      <c r="N309" s="58" t="e">
        <f ca="1">IF(ROUNDUP(IF(IF(IF(AND(設定!$D$8&lt;=L309,設定!$D$8&lt;J309),設定!$D$8,IF(AND(J309&lt;=L309,J309&lt;設定!$D$8),J309,IF(AND(L309&lt;=J309,J309&lt;設定!$D$8),J309,L309)))=0,設定!$D$8,IF(AND(設定!$D$8&lt;=L309,設定!$D$8&lt;J309),設定!$D$8,IF(AND(J309&lt;=L309,J309&lt;設定!$D$8),J309,IF(AND(L309&lt;=J309,J309&lt;設定!$D$8),J309,L309))))&lt;=H309,H309+1,IF(IF(AND(設定!$D$8&lt;=L309,設定!$D$8&lt;J309),設定!$D$8,IF(AND(J309&lt;=L309,J309&lt;設定!$D$8),J309,IF(AND(L309&lt;=J309,J309&lt;設定!$D$8),J309,L309)))=0,設定!$D$8,IF(AND(設定!$D$8&lt;=L309,設定!$D$8&lt;J309),設定!$D$8,IF(AND(J309&lt;=L309,J309&lt;設定!$D$8),J309,IF(AND(L309&lt;=J309,J309&lt;設定!$D$8),J309,L309))))),0)&gt;40,ROUNDUP(IF(IF(IF(AND(設定!$D$8&lt;=L309,設定!$D$8&lt;J309),設定!$D$8,IF(AND(J309&lt;=L309,J309&lt;設定!$D$8),J309,IF(AND(L309&lt;=J309,J309&lt;設定!$D$8),J309,L309)))=0,設定!$D$8,IF(AND(設定!$D$8&lt;=L309,設定!$D$8&lt;J309),設定!$D$8,IF(AND(J309&lt;=L309,J309&lt;設定!$D$8),J309,IF(AND(L309&lt;=J309,J309&lt;設定!$D$8),J309,L309))))&lt;=H309,H309+1,IF(IF(AND(設定!$D$8&lt;=L309,設定!$D$8&lt;J309),設定!$D$8,IF(AND(J309&lt;=L309,J309&lt;設定!$D$8),J309,IF(AND(L309&lt;=J309,J309&lt;設定!$D$8),J309,L309)))=0,設定!$D$8,IF(AND(設定!$D$8&lt;=L309,設定!$D$8&lt;J309),設定!$D$8,IF(AND(J309&lt;=L309,J309&lt;設定!$D$8),J309,IF(AND(L309&lt;=J309,J309&lt;設定!$D$8),J309,L309))))),0),40)</f>
        <v>#DIV/0!</v>
      </c>
      <c r="O309" s="55">
        <f>IF(G309="標準",設定!$C$4,G309)</f>
        <v>5</v>
      </c>
      <c r="P309" s="45">
        <f t="shared" si="48"/>
        <v>0</v>
      </c>
      <c r="Q309" s="14">
        <f t="shared" si="49"/>
        <v>0</v>
      </c>
      <c r="R309" s="23">
        <f t="shared" si="57"/>
        <v>0</v>
      </c>
      <c r="S309" s="12">
        <f t="shared" si="50"/>
        <v>0</v>
      </c>
      <c r="T309" s="23">
        <f t="shared" si="51"/>
        <v>0</v>
      </c>
      <c r="U309" s="13">
        <f t="shared" si="52"/>
        <v>0</v>
      </c>
      <c r="V309" s="104" t="str">
        <f>INDEX(商品!Q:Q,MATCH(キーワード!D309,商品!D:D,0),1)</f>
        <v>-</v>
      </c>
      <c r="W309" s="15">
        <f t="shared" si="53"/>
        <v>0</v>
      </c>
      <c r="X309" s="22">
        <f>SUMIFS(当月ワード!$J$3:$J$1000,当月ワード!$D$3:$D$1000,キーワード!$D309,当月ワード!$E$3:$E$1000,キーワード!$F309)</f>
        <v>0</v>
      </c>
      <c r="Y309" s="23">
        <f>SUMIFS(前月ワード!$J$3:$J$1000,前月ワード!$D$3:$D$1000,キーワード!$D309,前月ワード!$E$3:$E$1000,キーワード!$F309)</f>
        <v>0</v>
      </c>
      <c r="Z309" s="23">
        <f>SUMIFS(前々月ワード!$J$3:$J$1000,前々月ワード!$D$3:$D$1000,キーワード!$D309,前々月ワード!$E$3:$E$1000,キーワード!$F309)</f>
        <v>0</v>
      </c>
      <c r="AA309" s="22">
        <f>SUMIFS(当月ワード!$W$3:$W$1000,当月ワード!$D$3:$D$1000,キーワード!$D309,当月ワード!$E$3:$E$1000,キーワード!$F309)</f>
        <v>0</v>
      </c>
      <c r="AB309" s="23">
        <f>SUMIFS(前月ワード!$W$3:$W$1000,前月ワード!$D$3:$D$1000,キーワード!$D309,前月ワード!$E$3:$E$1000,キーワード!$F309)</f>
        <v>0</v>
      </c>
      <c r="AC309" s="23">
        <f>SUMIFS(前々月ワード!$W$3:$W$1000,前々月ワード!$D$3:$D$1000,キーワード!$D309,前々月ワード!$E$3:$E$1000,キーワード!$F309)</f>
        <v>0</v>
      </c>
      <c r="AD309" s="23">
        <f t="shared" si="54"/>
        <v>0</v>
      </c>
      <c r="AE309" s="23">
        <f t="shared" si="54"/>
        <v>0</v>
      </c>
      <c r="AF309" s="23">
        <f t="shared" si="54"/>
        <v>0</v>
      </c>
      <c r="AG309" s="22">
        <f>SUMIFS(当月ワード!$X$3:$X$1000,当月ワード!$D$3:$D$1000,キーワード!$D309,当月ワード!$E$3:$E$1000,キーワード!$F309)</f>
        <v>0</v>
      </c>
      <c r="AH309" s="23">
        <f>SUMIFS(前月ワード!$X$3:$X$1000,前月ワード!$D$3:$D$1000,キーワード!$D309,前月ワード!$E$3:$E$1000,キーワード!$F309)</f>
        <v>0</v>
      </c>
      <c r="AI309" s="23">
        <f>SUMIFS(前々月ワード!$X$3:$X$1000,前々月ワード!$D$3:$D$1000,キーワード!$D309,前々月ワード!$E$3:$E$1000,キーワード!$F309)</f>
        <v>0</v>
      </c>
      <c r="AJ309" s="22">
        <f>SUMIFS(当月ワード!$I$3:$I$1000,当月ワード!$D$3:$D$1000,キーワード!$D309,当月ワード!$E$3:$E$1000,キーワード!$F309)</f>
        <v>0</v>
      </c>
      <c r="AK309" s="23">
        <f>SUMIFS(前月ワード!$I$3:$I$1000,前月ワード!$D$3:$D$1000,キーワード!$D309,前月ワード!$E$3:$E$1000,キーワード!$F309)</f>
        <v>0</v>
      </c>
      <c r="AL309" s="23">
        <f>SUMIFS(前々月ワード!$I$3:$I$1000,前々月ワード!$D$3:$D$1000,キーワード!$D309,前々月ワード!$E$3:$E$1000,キーワード!$F309)</f>
        <v>0</v>
      </c>
      <c r="AM309" s="13">
        <f t="shared" si="55"/>
        <v>0</v>
      </c>
      <c r="AN309" s="13">
        <f t="shared" si="55"/>
        <v>0</v>
      </c>
      <c r="AO309" s="13">
        <f t="shared" si="55"/>
        <v>0</v>
      </c>
      <c r="AP309" s="16">
        <f t="shared" si="56"/>
        <v>0</v>
      </c>
      <c r="AQ309" s="16">
        <f t="shared" si="56"/>
        <v>0</v>
      </c>
      <c r="AR309" s="17">
        <f t="shared" si="56"/>
        <v>0</v>
      </c>
    </row>
    <row r="310" spans="3:44" ht="36.65" customHeight="1">
      <c r="C310" s="20">
        <v>305</v>
      </c>
      <c r="D310" s="53">
        <f>現状ワード設定!B307</f>
        <v>0</v>
      </c>
      <c r="E310" s="26" t="str">
        <f>IFERROR(_xlfn.XLOOKUP($D310,現状商品設定!B:B,現状商品設定!C:C,"-"),"-")</f>
        <v>-</v>
      </c>
      <c r="F310" s="56">
        <f>現状ワード設定!G307</f>
        <v>0</v>
      </c>
      <c r="G310" s="60" t="s">
        <v>46</v>
      </c>
      <c r="H310" s="47" t="str">
        <f>IFERROR(_xlfn.XLOOKUP(D310,商品!$D:$D,商品!$H:$H),"")</f>
        <v/>
      </c>
      <c r="I310" s="50" t="str">
        <f>IFERROR(_xlfn.XLOOKUP(D310&amp;F310,現状ワード設定!J:J,現状ワード設定!H:H),"")</f>
        <v/>
      </c>
      <c r="J310" s="47" t="str">
        <f>IFERROR(_xlfn.XLOOKUP(D310&amp;F310,現状ワード設定!J:J,現状ワード設定!I:I),"")</f>
        <v/>
      </c>
      <c r="K310" s="47" t="e">
        <f>IF(AND(T310&gt;=設定!$C$12,W310&gt;=O310),I310*(1+設定!$F$12),IF(AND(T310&gt;=設定!$C$13,W310&lt;O310),I310*(1+設定!$F$13),IF(AND(T310&lt;設定!$C$14,U310&gt;=設定!$E$14),I310*(1+設定!$F$14),IF(AND(T310&lt;設定!$C$15,U310&lt;設定!$E$15),I310*(1+設定!$F$15),"除外"))))</f>
        <v>#VALUE!</v>
      </c>
      <c r="L310" s="58" t="e">
        <f ca="1">IF(消化率!$I$5&lt;1,K310*消化率!$I$5,IF(U310*V310/(K310*消化率!$I$5)&gt;O310,K310*消化率!$I$5,M310))</f>
        <v>#DIV/0!</v>
      </c>
      <c r="M310" s="58" t="e">
        <f t="shared" si="47"/>
        <v>#VALUE!</v>
      </c>
      <c r="N310" s="58" t="e">
        <f ca="1">IF(ROUNDUP(IF(IF(IF(AND(設定!$D$8&lt;=L310,設定!$D$8&lt;J310),設定!$D$8,IF(AND(J310&lt;=L310,J310&lt;設定!$D$8),J310,IF(AND(L310&lt;=J310,J310&lt;設定!$D$8),J310,L310)))=0,設定!$D$8,IF(AND(設定!$D$8&lt;=L310,設定!$D$8&lt;J310),設定!$D$8,IF(AND(J310&lt;=L310,J310&lt;設定!$D$8),J310,IF(AND(L310&lt;=J310,J310&lt;設定!$D$8),J310,L310))))&lt;=H310,H310+1,IF(IF(AND(設定!$D$8&lt;=L310,設定!$D$8&lt;J310),設定!$D$8,IF(AND(J310&lt;=L310,J310&lt;設定!$D$8),J310,IF(AND(L310&lt;=J310,J310&lt;設定!$D$8),J310,L310)))=0,設定!$D$8,IF(AND(設定!$D$8&lt;=L310,設定!$D$8&lt;J310),設定!$D$8,IF(AND(J310&lt;=L310,J310&lt;設定!$D$8),J310,IF(AND(L310&lt;=J310,J310&lt;設定!$D$8),J310,L310))))),0)&gt;40,ROUNDUP(IF(IF(IF(AND(設定!$D$8&lt;=L310,設定!$D$8&lt;J310),設定!$D$8,IF(AND(J310&lt;=L310,J310&lt;設定!$D$8),J310,IF(AND(L310&lt;=J310,J310&lt;設定!$D$8),J310,L310)))=0,設定!$D$8,IF(AND(設定!$D$8&lt;=L310,設定!$D$8&lt;J310),設定!$D$8,IF(AND(J310&lt;=L310,J310&lt;設定!$D$8),J310,IF(AND(L310&lt;=J310,J310&lt;設定!$D$8),J310,L310))))&lt;=H310,H310+1,IF(IF(AND(設定!$D$8&lt;=L310,設定!$D$8&lt;J310),設定!$D$8,IF(AND(J310&lt;=L310,J310&lt;設定!$D$8),J310,IF(AND(L310&lt;=J310,J310&lt;設定!$D$8),J310,L310)))=0,設定!$D$8,IF(AND(設定!$D$8&lt;=L310,設定!$D$8&lt;J310),設定!$D$8,IF(AND(J310&lt;=L310,J310&lt;設定!$D$8),J310,IF(AND(L310&lt;=J310,J310&lt;設定!$D$8),J310,L310))))),0),40)</f>
        <v>#DIV/0!</v>
      </c>
      <c r="O310" s="55">
        <f>IF(G310="標準",設定!$C$4,G310)</f>
        <v>5</v>
      </c>
      <c r="P310" s="45">
        <f t="shared" si="48"/>
        <v>0</v>
      </c>
      <c r="Q310" s="14">
        <f t="shared" si="49"/>
        <v>0</v>
      </c>
      <c r="R310" s="23">
        <f t="shared" si="57"/>
        <v>0</v>
      </c>
      <c r="S310" s="12">
        <f t="shared" si="50"/>
        <v>0</v>
      </c>
      <c r="T310" s="23">
        <f t="shared" si="51"/>
        <v>0</v>
      </c>
      <c r="U310" s="13">
        <f t="shared" si="52"/>
        <v>0</v>
      </c>
      <c r="V310" s="104" t="str">
        <f>INDEX(商品!Q:Q,MATCH(キーワード!D310,商品!D:D,0),1)</f>
        <v>-</v>
      </c>
      <c r="W310" s="15">
        <f t="shared" si="53"/>
        <v>0</v>
      </c>
      <c r="X310" s="22">
        <f>SUMIFS(当月ワード!$J$3:$J$1000,当月ワード!$D$3:$D$1000,キーワード!$D310,当月ワード!$E$3:$E$1000,キーワード!$F310)</f>
        <v>0</v>
      </c>
      <c r="Y310" s="23">
        <f>SUMIFS(前月ワード!$J$3:$J$1000,前月ワード!$D$3:$D$1000,キーワード!$D310,前月ワード!$E$3:$E$1000,キーワード!$F310)</f>
        <v>0</v>
      </c>
      <c r="Z310" s="23">
        <f>SUMIFS(前々月ワード!$J$3:$J$1000,前々月ワード!$D$3:$D$1000,キーワード!$D310,前々月ワード!$E$3:$E$1000,キーワード!$F310)</f>
        <v>0</v>
      </c>
      <c r="AA310" s="22">
        <f>SUMIFS(当月ワード!$W$3:$W$1000,当月ワード!$D$3:$D$1000,キーワード!$D310,当月ワード!$E$3:$E$1000,キーワード!$F310)</f>
        <v>0</v>
      </c>
      <c r="AB310" s="23">
        <f>SUMIFS(前月ワード!$W$3:$W$1000,前月ワード!$D$3:$D$1000,キーワード!$D310,前月ワード!$E$3:$E$1000,キーワード!$F310)</f>
        <v>0</v>
      </c>
      <c r="AC310" s="23">
        <f>SUMIFS(前々月ワード!$W$3:$W$1000,前々月ワード!$D$3:$D$1000,キーワード!$D310,前々月ワード!$E$3:$E$1000,キーワード!$F310)</f>
        <v>0</v>
      </c>
      <c r="AD310" s="23">
        <f t="shared" si="54"/>
        <v>0</v>
      </c>
      <c r="AE310" s="23">
        <f t="shared" si="54"/>
        <v>0</v>
      </c>
      <c r="AF310" s="23">
        <f t="shared" si="54"/>
        <v>0</v>
      </c>
      <c r="AG310" s="22">
        <f>SUMIFS(当月ワード!$X$3:$X$1000,当月ワード!$D$3:$D$1000,キーワード!$D310,当月ワード!$E$3:$E$1000,キーワード!$F310)</f>
        <v>0</v>
      </c>
      <c r="AH310" s="23">
        <f>SUMIFS(前月ワード!$X$3:$X$1000,前月ワード!$D$3:$D$1000,キーワード!$D310,前月ワード!$E$3:$E$1000,キーワード!$F310)</f>
        <v>0</v>
      </c>
      <c r="AI310" s="23">
        <f>SUMIFS(前々月ワード!$X$3:$X$1000,前々月ワード!$D$3:$D$1000,キーワード!$D310,前々月ワード!$E$3:$E$1000,キーワード!$F310)</f>
        <v>0</v>
      </c>
      <c r="AJ310" s="22">
        <f>SUMIFS(当月ワード!$I$3:$I$1000,当月ワード!$D$3:$D$1000,キーワード!$D310,当月ワード!$E$3:$E$1000,キーワード!$F310)</f>
        <v>0</v>
      </c>
      <c r="AK310" s="23">
        <f>SUMIFS(前月ワード!$I$3:$I$1000,前月ワード!$D$3:$D$1000,キーワード!$D310,前月ワード!$E$3:$E$1000,キーワード!$F310)</f>
        <v>0</v>
      </c>
      <c r="AL310" s="23">
        <f>SUMIFS(前々月ワード!$I$3:$I$1000,前々月ワード!$D$3:$D$1000,キーワード!$D310,前々月ワード!$E$3:$E$1000,キーワード!$F310)</f>
        <v>0</v>
      </c>
      <c r="AM310" s="13">
        <f t="shared" si="55"/>
        <v>0</v>
      </c>
      <c r="AN310" s="13">
        <f t="shared" si="55"/>
        <v>0</v>
      </c>
      <c r="AO310" s="13">
        <f t="shared" si="55"/>
        <v>0</v>
      </c>
      <c r="AP310" s="16">
        <f t="shared" si="56"/>
        <v>0</v>
      </c>
      <c r="AQ310" s="16">
        <f t="shared" si="56"/>
        <v>0</v>
      </c>
      <c r="AR310" s="17">
        <f t="shared" si="56"/>
        <v>0</v>
      </c>
    </row>
    <row r="311" spans="3:44" ht="36.65" customHeight="1">
      <c r="C311" s="20">
        <v>306</v>
      </c>
      <c r="D311" s="53">
        <f>現状ワード設定!B308</f>
        <v>0</v>
      </c>
      <c r="E311" s="26" t="str">
        <f>IFERROR(_xlfn.XLOOKUP($D311,現状商品設定!B:B,現状商品設定!C:C,"-"),"-")</f>
        <v>-</v>
      </c>
      <c r="F311" s="56">
        <f>現状ワード設定!G308</f>
        <v>0</v>
      </c>
      <c r="G311" s="60" t="s">
        <v>46</v>
      </c>
      <c r="H311" s="47" t="str">
        <f>IFERROR(_xlfn.XLOOKUP(D311,商品!$D:$D,商品!$H:$H),"")</f>
        <v/>
      </c>
      <c r="I311" s="50" t="str">
        <f>IFERROR(_xlfn.XLOOKUP(D311&amp;F311,現状ワード設定!J:J,現状ワード設定!H:H),"")</f>
        <v/>
      </c>
      <c r="J311" s="47" t="str">
        <f>IFERROR(_xlfn.XLOOKUP(D311&amp;F311,現状ワード設定!J:J,現状ワード設定!I:I),"")</f>
        <v/>
      </c>
      <c r="K311" s="47" t="e">
        <f>IF(AND(T311&gt;=設定!$C$12,W311&gt;=O311),I311*(1+設定!$F$12),IF(AND(T311&gt;=設定!$C$13,W311&lt;O311),I311*(1+設定!$F$13),IF(AND(T311&lt;設定!$C$14,U311&gt;=設定!$E$14),I311*(1+設定!$F$14),IF(AND(T311&lt;設定!$C$15,U311&lt;設定!$E$15),I311*(1+設定!$F$15),"除外"))))</f>
        <v>#VALUE!</v>
      </c>
      <c r="L311" s="58" t="e">
        <f ca="1">IF(消化率!$I$5&lt;1,K311*消化率!$I$5,IF(U311*V311/(K311*消化率!$I$5)&gt;O311,K311*消化率!$I$5,M311))</f>
        <v>#DIV/0!</v>
      </c>
      <c r="M311" s="58" t="e">
        <f t="shared" si="47"/>
        <v>#VALUE!</v>
      </c>
      <c r="N311" s="58" t="e">
        <f ca="1">IF(ROUNDUP(IF(IF(IF(AND(設定!$D$8&lt;=L311,設定!$D$8&lt;J311),設定!$D$8,IF(AND(J311&lt;=L311,J311&lt;設定!$D$8),J311,IF(AND(L311&lt;=J311,J311&lt;設定!$D$8),J311,L311)))=0,設定!$D$8,IF(AND(設定!$D$8&lt;=L311,設定!$D$8&lt;J311),設定!$D$8,IF(AND(J311&lt;=L311,J311&lt;設定!$D$8),J311,IF(AND(L311&lt;=J311,J311&lt;設定!$D$8),J311,L311))))&lt;=H311,H311+1,IF(IF(AND(設定!$D$8&lt;=L311,設定!$D$8&lt;J311),設定!$D$8,IF(AND(J311&lt;=L311,J311&lt;設定!$D$8),J311,IF(AND(L311&lt;=J311,J311&lt;設定!$D$8),J311,L311)))=0,設定!$D$8,IF(AND(設定!$D$8&lt;=L311,設定!$D$8&lt;J311),設定!$D$8,IF(AND(J311&lt;=L311,J311&lt;設定!$D$8),J311,IF(AND(L311&lt;=J311,J311&lt;設定!$D$8),J311,L311))))),0)&gt;40,ROUNDUP(IF(IF(IF(AND(設定!$D$8&lt;=L311,設定!$D$8&lt;J311),設定!$D$8,IF(AND(J311&lt;=L311,J311&lt;設定!$D$8),J311,IF(AND(L311&lt;=J311,J311&lt;設定!$D$8),J311,L311)))=0,設定!$D$8,IF(AND(設定!$D$8&lt;=L311,設定!$D$8&lt;J311),設定!$D$8,IF(AND(J311&lt;=L311,J311&lt;設定!$D$8),J311,IF(AND(L311&lt;=J311,J311&lt;設定!$D$8),J311,L311))))&lt;=H311,H311+1,IF(IF(AND(設定!$D$8&lt;=L311,設定!$D$8&lt;J311),設定!$D$8,IF(AND(J311&lt;=L311,J311&lt;設定!$D$8),J311,IF(AND(L311&lt;=J311,J311&lt;設定!$D$8),J311,L311)))=0,設定!$D$8,IF(AND(設定!$D$8&lt;=L311,設定!$D$8&lt;J311),設定!$D$8,IF(AND(J311&lt;=L311,J311&lt;設定!$D$8),J311,IF(AND(L311&lt;=J311,J311&lt;設定!$D$8),J311,L311))))),0),40)</f>
        <v>#DIV/0!</v>
      </c>
      <c r="O311" s="55">
        <f>IF(G311="標準",設定!$C$4,G311)</f>
        <v>5</v>
      </c>
      <c r="P311" s="45">
        <f t="shared" si="48"/>
        <v>0</v>
      </c>
      <c r="Q311" s="14">
        <f t="shared" si="49"/>
        <v>0</v>
      </c>
      <c r="R311" s="23">
        <f t="shared" si="57"/>
        <v>0</v>
      </c>
      <c r="S311" s="12">
        <f t="shared" si="50"/>
        <v>0</v>
      </c>
      <c r="T311" s="23">
        <f t="shared" si="51"/>
        <v>0</v>
      </c>
      <c r="U311" s="13">
        <f t="shared" si="52"/>
        <v>0</v>
      </c>
      <c r="V311" s="104" t="str">
        <f>INDEX(商品!Q:Q,MATCH(キーワード!D311,商品!D:D,0),1)</f>
        <v>-</v>
      </c>
      <c r="W311" s="15">
        <f t="shared" si="53"/>
        <v>0</v>
      </c>
      <c r="X311" s="22">
        <f>SUMIFS(当月ワード!$J$3:$J$1000,当月ワード!$D$3:$D$1000,キーワード!$D311,当月ワード!$E$3:$E$1000,キーワード!$F311)</f>
        <v>0</v>
      </c>
      <c r="Y311" s="23">
        <f>SUMIFS(前月ワード!$J$3:$J$1000,前月ワード!$D$3:$D$1000,キーワード!$D311,前月ワード!$E$3:$E$1000,キーワード!$F311)</f>
        <v>0</v>
      </c>
      <c r="Z311" s="23">
        <f>SUMIFS(前々月ワード!$J$3:$J$1000,前々月ワード!$D$3:$D$1000,キーワード!$D311,前々月ワード!$E$3:$E$1000,キーワード!$F311)</f>
        <v>0</v>
      </c>
      <c r="AA311" s="22">
        <f>SUMIFS(当月ワード!$W$3:$W$1000,当月ワード!$D$3:$D$1000,キーワード!$D311,当月ワード!$E$3:$E$1000,キーワード!$F311)</f>
        <v>0</v>
      </c>
      <c r="AB311" s="23">
        <f>SUMIFS(前月ワード!$W$3:$W$1000,前月ワード!$D$3:$D$1000,キーワード!$D311,前月ワード!$E$3:$E$1000,キーワード!$F311)</f>
        <v>0</v>
      </c>
      <c r="AC311" s="23">
        <f>SUMIFS(前々月ワード!$W$3:$W$1000,前々月ワード!$D$3:$D$1000,キーワード!$D311,前々月ワード!$E$3:$E$1000,キーワード!$F311)</f>
        <v>0</v>
      </c>
      <c r="AD311" s="23">
        <f t="shared" si="54"/>
        <v>0</v>
      </c>
      <c r="AE311" s="23">
        <f t="shared" si="54"/>
        <v>0</v>
      </c>
      <c r="AF311" s="23">
        <f t="shared" si="54"/>
        <v>0</v>
      </c>
      <c r="AG311" s="22">
        <f>SUMIFS(当月ワード!$X$3:$X$1000,当月ワード!$D$3:$D$1000,キーワード!$D311,当月ワード!$E$3:$E$1000,キーワード!$F311)</f>
        <v>0</v>
      </c>
      <c r="AH311" s="23">
        <f>SUMIFS(前月ワード!$X$3:$X$1000,前月ワード!$D$3:$D$1000,キーワード!$D311,前月ワード!$E$3:$E$1000,キーワード!$F311)</f>
        <v>0</v>
      </c>
      <c r="AI311" s="23">
        <f>SUMIFS(前々月ワード!$X$3:$X$1000,前々月ワード!$D$3:$D$1000,キーワード!$D311,前々月ワード!$E$3:$E$1000,キーワード!$F311)</f>
        <v>0</v>
      </c>
      <c r="AJ311" s="22">
        <f>SUMIFS(当月ワード!$I$3:$I$1000,当月ワード!$D$3:$D$1000,キーワード!$D311,当月ワード!$E$3:$E$1000,キーワード!$F311)</f>
        <v>0</v>
      </c>
      <c r="AK311" s="23">
        <f>SUMIFS(前月ワード!$I$3:$I$1000,前月ワード!$D$3:$D$1000,キーワード!$D311,前月ワード!$E$3:$E$1000,キーワード!$F311)</f>
        <v>0</v>
      </c>
      <c r="AL311" s="23">
        <f>SUMIFS(前々月ワード!$I$3:$I$1000,前々月ワード!$D$3:$D$1000,キーワード!$D311,前々月ワード!$E$3:$E$1000,キーワード!$F311)</f>
        <v>0</v>
      </c>
      <c r="AM311" s="13">
        <f t="shared" si="55"/>
        <v>0</v>
      </c>
      <c r="AN311" s="13">
        <f t="shared" si="55"/>
        <v>0</v>
      </c>
      <c r="AO311" s="13">
        <f t="shared" si="55"/>
        <v>0</v>
      </c>
      <c r="AP311" s="16">
        <f t="shared" si="56"/>
        <v>0</v>
      </c>
      <c r="AQ311" s="16">
        <f t="shared" si="56"/>
        <v>0</v>
      </c>
      <c r="AR311" s="17">
        <f t="shared" si="56"/>
        <v>0</v>
      </c>
    </row>
    <row r="312" spans="3:44" ht="36.65" customHeight="1">
      <c r="C312" s="20">
        <v>307</v>
      </c>
      <c r="D312" s="53">
        <f>現状ワード設定!B309</f>
        <v>0</v>
      </c>
      <c r="E312" s="26" t="str">
        <f>IFERROR(_xlfn.XLOOKUP($D312,現状商品設定!B:B,現状商品設定!C:C,"-"),"-")</f>
        <v>-</v>
      </c>
      <c r="F312" s="56">
        <f>現状ワード設定!G309</f>
        <v>0</v>
      </c>
      <c r="G312" s="60" t="s">
        <v>46</v>
      </c>
      <c r="H312" s="47" t="str">
        <f>IFERROR(_xlfn.XLOOKUP(D312,商品!$D:$D,商品!$H:$H),"")</f>
        <v/>
      </c>
      <c r="I312" s="50" t="str">
        <f>IFERROR(_xlfn.XLOOKUP(D312&amp;F312,現状ワード設定!J:J,現状ワード設定!H:H),"")</f>
        <v/>
      </c>
      <c r="J312" s="47" t="str">
        <f>IFERROR(_xlfn.XLOOKUP(D312&amp;F312,現状ワード設定!J:J,現状ワード設定!I:I),"")</f>
        <v/>
      </c>
      <c r="K312" s="47" t="e">
        <f>IF(AND(T312&gt;=設定!$C$12,W312&gt;=O312),I312*(1+設定!$F$12),IF(AND(T312&gt;=設定!$C$13,W312&lt;O312),I312*(1+設定!$F$13),IF(AND(T312&lt;設定!$C$14,U312&gt;=設定!$E$14),I312*(1+設定!$F$14),IF(AND(T312&lt;設定!$C$15,U312&lt;設定!$E$15),I312*(1+設定!$F$15),"除外"))))</f>
        <v>#VALUE!</v>
      </c>
      <c r="L312" s="58" t="e">
        <f ca="1">IF(消化率!$I$5&lt;1,K312*消化率!$I$5,IF(U312*V312/(K312*消化率!$I$5)&gt;O312,K312*消化率!$I$5,M312))</f>
        <v>#DIV/0!</v>
      </c>
      <c r="M312" s="58" t="e">
        <f t="shared" si="47"/>
        <v>#VALUE!</v>
      </c>
      <c r="N312" s="58" t="e">
        <f ca="1">IF(ROUNDUP(IF(IF(IF(AND(設定!$D$8&lt;=L312,設定!$D$8&lt;J312),設定!$D$8,IF(AND(J312&lt;=L312,J312&lt;設定!$D$8),J312,IF(AND(L312&lt;=J312,J312&lt;設定!$D$8),J312,L312)))=0,設定!$D$8,IF(AND(設定!$D$8&lt;=L312,設定!$D$8&lt;J312),設定!$D$8,IF(AND(J312&lt;=L312,J312&lt;設定!$D$8),J312,IF(AND(L312&lt;=J312,J312&lt;設定!$D$8),J312,L312))))&lt;=H312,H312+1,IF(IF(AND(設定!$D$8&lt;=L312,設定!$D$8&lt;J312),設定!$D$8,IF(AND(J312&lt;=L312,J312&lt;設定!$D$8),J312,IF(AND(L312&lt;=J312,J312&lt;設定!$D$8),J312,L312)))=0,設定!$D$8,IF(AND(設定!$D$8&lt;=L312,設定!$D$8&lt;J312),設定!$D$8,IF(AND(J312&lt;=L312,J312&lt;設定!$D$8),J312,IF(AND(L312&lt;=J312,J312&lt;設定!$D$8),J312,L312))))),0)&gt;40,ROUNDUP(IF(IF(IF(AND(設定!$D$8&lt;=L312,設定!$D$8&lt;J312),設定!$D$8,IF(AND(J312&lt;=L312,J312&lt;設定!$D$8),J312,IF(AND(L312&lt;=J312,J312&lt;設定!$D$8),J312,L312)))=0,設定!$D$8,IF(AND(設定!$D$8&lt;=L312,設定!$D$8&lt;J312),設定!$D$8,IF(AND(J312&lt;=L312,J312&lt;設定!$D$8),J312,IF(AND(L312&lt;=J312,J312&lt;設定!$D$8),J312,L312))))&lt;=H312,H312+1,IF(IF(AND(設定!$D$8&lt;=L312,設定!$D$8&lt;J312),設定!$D$8,IF(AND(J312&lt;=L312,J312&lt;設定!$D$8),J312,IF(AND(L312&lt;=J312,J312&lt;設定!$D$8),J312,L312)))=0,設定!$D$8,IF(AND(設定!$D$8&lt;=L312,設定!$D$8&lt;J312),設定!$D$8,IF(AND(J312&lt;=L312,J312&lt;設定!$D$8),J312,IF(AND(L312&lt;=J312,J312&lt;設定!$D$8),J312,L312))))),0),40)</f>
        <v>#DIV/0!</v>
      </c>
      <c r="O312" s="55">
        <f>IF(G312="標準",設定!$C$4,G312)</f>
        <v>5</v>
      </c>
      <c r="P312" s="45">
        <f t="shared" si="48"/>
        <v>0</v>
      </c>
      <c r="Q312" s="14">
        <f t="shared" si="49"/>
        <v>0</v>
      </c>
      <c r="R312" s="23">
        <f t="shared" si="57"/>
        <v>0</v>
      </c>
      <c r="S312" s="12">
        <f t="shared" si="50"/>
        <v>0</v>
      </c>
      <c r="T312" s="23">
        <f t="shared" si="51"/>
        <v>0</v>
      </c>
      <c r="U312" s="13">
        <f t="shared" si="52"/>
        <v>0</v>
      </c>
      <c r="V312" s="104" t="str">
        <f>INDEX(商品!Q:Q,MATCH(キーワード!D312,商品!D:D,0),1)</f>
        <v>-</v>
      </c>
      <c r="W312" s="15">
        <f t="shared" si="53"/>
        <v>0</v>
      </c>
      <c r="X312" s="22">
        <f>SUMIFS(当月ワード!$J$3:$J$1000,当月ワード!$D$3:$D$1000,キーワード!$D312,当月ワード!$E$3:$E$1000,キーワード!$F312)</f>
        <v>0</v>
      </c>
      <c r="Y312" s="23">
        <f>SUMIFS(前月ワード!$J$3:$J$1000,前月ワード!$D$3:$D$1000,キーワード!$D312,前月ワード!$E$3:$E$1000,キーワード!$F312)</f>
        <v>0</v>
      </c>
      <c r="Z312" s="23">
        <f>SUMIFS(前々月ワード!$J$3:$J$1000,前々月ワード!$D$3:$D$1000,キーワード!$D312,前々月ワード!$E$3:$E$1000,キーワード!$F312)</f>
        <v>0</v>
      </c>
      <c r="AA312" s="22">
        <f>SUMIFS(当月ワード!$W$3:$W$1000,当月ワード!$D$3:$D$1000,キーワード!$D312,当月ワード!$E$3:$E$1000,キーワード!$F312)</f>
        <v>0</v>
      </c>
      <c r="AB312" s="23">
        <f>SUMIFS(前月ワード!$W$3:$W$1000,前月ワード!$D$3:$D$1000,キーワード!$D312,前月ワード!$E$3:$E$1000,キーワード!$F312)</f>
        <v>0</v>
      </c>
      <c r="AC312" s="23">
        <f>SUMIFS(前々月ワード!$W$3:$W$1000,前々月ワード!$D$3:$D$1000,キーワード!$D312,前々月ワード!$E$3:$E$1000,キーワード!$F312)</f>
        <v>0</v>
      </c>
      <c r="AD312" s="23">
        <f t="shared" si="54"/>
        <v>0</v>
      </c>
      <c r="AE312" s="23">
        <f t="shared" si="54"/>
        <v>0</v>
      </c>
      <c r="AF312" s="23">
        <f t="shared" si="54"/>
        <v>0</v>
      </c>
      <c r="AG312" s="22">
        <f>SUMIFS(当月ワード!$X$3:$X$1000,当月ワード!$D$3:$D$1000,キーワード!$D312,当月ワード!$E$3:$E$1000,キーワード!$F312)</f>
        <v>0</v>
      </c>
      <c r="AH312" s="23">
        <f>SUMIFS(前月ワード!$X$3:$X$1000,前月ワード!$D$3:$D$1000,キーワード!$D312,前月ワード!$E$3:$E$1000,キーワード!$F312)</f>
        <v>0</v>
      </c>
      <c r="AI312" s="23">
        <f>SUMIFS(前々月ワード!$X$3:$X$1000,前々月ワード!$D$3:$D$1000,キーワード!$D312,前々月ワード!$E$3:$E$1000,キーワード!$F312)</f>
        <v>0</v>
      </c>
      <c r="AJ312" s="22">
        <f>SUMIFS(当月ワード!$I$3:$I$1000,当月ワード!$D$3:$D$1000,キーワード!$D312,当月ワード!$E$3:$E$1000,キーワード!$F312)</f>
        <v>0</v>
      </c>
      <c r="AK312" s="23">
        <f>SUMIFS(前月ワード!$I$3:$I$1000,前月ワード!$D$3:$D$1000,キーワード!$D312,前月ワード!$E$3:$E$1000,キーワード!$F312)</f>
        <v>0</v>
      </c>
      <c r="AL312" s="23">
        <f>SUMIFS(前々月ワード!$I$3:$I$1000,前々月ワード!$D$3:$D$1000,キーワード!$D312,前々月ワード!$E$3:$E$1000,キーワード!$F312)</f>
        <v>0</v>
      </c>
      <c r="AM312" s="13">
        <f t="shared" si="55"/>
        <v>0</v>
      </c>
      <c r="AN312" s="13">
        <f t="shared" si="55"/>
        <v>0</v>
      </c>
      <c r="AO312" s="13">
        <f t="shared" si="55"/>
        <v>0</v>
      </c>
      <c r="AP312" s="16">
        <f t="shared" si="56"/>
        <v>0</v>
      </c>
      <c r="AQ312" s="16">
        <f t="shared" si="56"/>
        <v>0</v>
      </c>
      <c r="AR312" s="17">
        <f t="shared" si="56"/>
        <v>0</v>
      </c>
    </row>
    <row r="313" spans="3:44" ht="36.65" customHeight="1">
      <c r="C313" s="20">
        <v>308</v>
      </c>
      <c r="D313" s="53">
        <f>現状ワード設定!B310</f>
        <v>0</v>
      </c>
      <c r="E313" s="26" t="str">
        <f>IFERROR(_xlfn.XLOOKUP($D313,現状商品設定!B:B,現状商品設定!C:C,"-"),"-")</f>
        <v>-</v>
      </c>
      <c r="F313" s="56">
        <f>現状ワード設定!G310</f>
        <v>0</v>
      </c>
      <c r="G313" s="60" t="s">
        <v>46</v>
      </c>
      <c r="H313" s="47" t="str">
        <f>IFERROR(_xlfn.XLOOKUP(D313,商品!$D:$D,商品!$H:$H),"")</f>
        <v/>
      </c>
      <c r="I313" s="50" t="str">
        <f>IFERROR(_xlfn.XLOOKUP(D313&amp;F313,現状ワード設定!J:J,現状ワード設定!H:H),"")</f>
        <v/>
      </c>
      <c r="J313" s="47" t="str">
        <f>IFERROR(_xlfn.XLOOKUP(D313&amp;F313,現状ワード設定!J:J,現状ワード設定!I:I),"")</f>
        <v/>
      </c>
      <c r="K313" s="47" t="e">
        <f>IF(AND(T313&gt;=設定!$C$12,W313&gt;=O313),I313*(1+設定!$F$12),IF(AND(T313&gt;=設定!$C$13,W313&lt;O313),I313*(1+設定!$F$13),IF(AND(T313&lt;設定!$C$14,U313&gt;=設定!$E$14),I313*(1+設定!$F$14),IF(AND(T313&lt;設定!$C$15,U313&lt;設定!$E$15),I313*(1+設定!$F$15),"除外"))))</f>
        <v>#VALUE!</v>
      </c>
      <c r="L313" s="58" t="e">
        <f ca="1">IF(消化率!$I$5&lt;1,K313*消化率!$I$5,IF(U313*V313/(K313*消化率!$I$5)&gt;O313,K313*消化率!$I$5,M313))</f>
        <v>#DIV/0!</v>
      </c>
      <c r="M313" s="58" t="e">
        <f t="shared" si="47"/>
        <v>#VALUE!</v>
      </c>
      <c r="N313" s="58" t="e">
        <f ca="1">IF(ROUNDUP(IF(IF(IF(AND(設定!$D$8&lt;=L313,設定!$D$8&lt;J313),設定!$D$8,IF(AND(J313&lt;=L313,J313&lt;設定!$D$8),J313,IF(AND(L313&lt;=J313,J313&lt;設定!$D$8),J313,L313)))=0,設定!$D$8,IF(AND(設定!$D$8&lt;=L313,設定!$D$8&lt;J313),設定!$D$8,IF(AND(J313&lt;=L313,J313&lt;設定!$D$8),J313,IF(AND(L313&lt;=J313,J313&lt;設定!$D$8),J313,L313))))&lt;=H313,H313+1,IF(IF(AND(設定!$D$8&lt;=L313,設定!$D$8&lt;J313),設定!$D$8,IF(AND(J313&lt;=L313,J313&lt;設定!$D$8),J313,IF(AND(L313&lt;=J313,J313&lt;設定!$D$8),J313,L313)))=0,設定!$D$8,IF(AND(設定!$D$8&lt;=L313,設定!$D$8&lt;J313),設定!$D$8,IF(AND(J313&lt;=L313,J313&lt;設定!$D$8),J313,IF(AND(L313&lt;=J313,J313&lt;設定!$D$8),J313,L313))))),0)&gt;40,ROUNDUP(IF(IF(IF(AND(設定!$D$8&lt;=L313,設定!$D$8&lt;J313),設定!$D$8,IF(AND(J313&lt;=L313,J313&lt;設定!$D$8),J313,IF(AND(L313&lt;=J313,J313&lt;設定!$D$8),J313,L313)))=0,設定!$D$8,IF(AND(設定!$D$8&lt;=L313,設定!$D$8&lt;J313),設定!$D$8,IF(AND(J313&lt;=L313,J313&lt;設定!$D$8),J313,IF(AND(L313&lt;=J313,J313&lt;設定!$D$8),J313,L313))))&lt;=H313,H313+1,IF(IF(AND(設定!$D$8&lt;=L313,設定!$D$8&lt;J313),設定!$D$8,IF(AND(J313&lt;=L313,J313&lt;設定!$D$8),J313,IF(AND(L313&lt;=J313,J313&lt;設定!$D$8),J313,L313)))=0,設定!$D$8,IF(AND(設定!$D$8&lt;=L313,設定!$D$8&lt;J313),設定!$D$8,IF(AND(J313&lt;=L313,J313&lt;設定!$D$8),J313,IF(AND(L313&lt;=J313,J313&lt;設定!$D$8),J313,L313))))),0),40)</f>
        <v>#DIV/0!</v>
      </c>
      <c r="O313" s="55">
        <f>IF(G313="標準",設定!$C$4,G313)</f>
        <v>5</v>
      </c>
      <c r="P313" s="45">
        <f t="shared" si="48"/>
        <v>0</v>
      </c>
      <c r="Q313" s="14">
        <f t="shared" si="49"/>
        <v>0</v>
      </c>
      <c r="R313" s="23">
        <f t="shared" si="57"/>
        <v>0</v>
      </c>
      <c r="S313" s="12">
        <f t="shared" si="50"/>
        <v>0</v>
      </c>
      <c r="T313" s="23">
        <f t="shared" si="51"/>
        <v>0</v>
      </c>
      <c r="U313" s="13">
        <f t="shared" si="52"/>
        <v>0</v>
      </c>
      <c r="V313" s="104" t="str">
        <f>INDEX(商品!Q:Q,MATCH(キーワード!D313,商品!D:D,0),1)</f>
        <v>-</v>
      </c>
      <c r="W313" s="15">
        <f t="shared" si="53"/>
        <v>0</v>
      </c>
      <c r="X313" s="22">
        <f>SUMIFS(当月ワード!$J$3:$J$1000,当月ワード!$D$3:$D$1000,キーワード!$D313,当月ワード!$E$3:$E$1000,キーワード!$F313)</f>
        <v>0</v>
      </c>
      <c r="Y313" s="23">
        <f>SUMIFS(前月ワード!$J$3:$J$1000,前月ワード!$D$3:$D$1000,キーワード!$D313,前月ワード!$E$3:$E$1000,キーワード!$F313)</f>
        <v>0</v>
      </c>
      <c r="Z313" s="23">
        <f>SUMIFS(前々月ワード!$J$3:$J$1000,前々月ワード!$D$3:$D$1000,キーワード!$D313,前々月ワード!$E$3:$E$1000,キーワード!$F313)</f>
        <v>0</v>
      </c>
      <c r="AA313" s="22">
        <f>SUMIFS(当月ワード!$W$3:$W$1000,当月ワード!$D$3:$D$1000,キーワード!$D313,当月ワード!$E$3:$E$1000,キーワード!$F313)</f>
        <v>0</v>
      </c>
      <c r="AB313" s="23">
        <f>SUMIFS(前月ワード!$W$3:$W$1000,前月ワード!$D$3:$D$1000,キーワード!$D313,前月ワード!$E$3:$E$1000,キーワード!$F313)</f>
        <v>0</v>
      </c>
      <c r="AC313" s="23">
        <f>SUMIFS(前々月ワード!$W$3:$W$1000,前々月ワード!$D$3:$D$1000,キーワード!$D313,前々月ワード!$E$3:$E$1000,キーワード!$F313)</f>
        <v>0</v>
      </c>
      <c r="AD313" s="23">
        <f t="shared" si="54"/>
        <v>0</v>
      </c>
      <c r="AE313" s="23">
        <f t="shared" si="54"/>
        <v>0</v>
      </c>
      <c r="AF313" s="23">
        <f t="shared" si="54"/>
        <v>0</v>
      </c>
      <c r="AG313" s="22">
        <f>SUMIFS(当月ワード!$X$3:$X$1000,当月ワード!$D$3:$D$1000,キーワード!$D313,当月ワード!$E$3:$E$1000,キーワード!$F313)</f>
        <v>0</v>
      </c>
      <c r="AH313" s="23">
        <f>SUMIFS(前月ワード!$X$3:$X$1000,前月ワード!$D$3:$D$1000,キーワード!$D313,前月ワード!$E$3:$E$1000,キーワード!$F313)</f>
        <v>0</v>
      </c>
      <c r="AI313" s="23">
        <f>SUMIFS(前々月ワード!$X$3:$X$1000,前々月ワード!$D$3:$D$1000,キーワード!$D313,前々月ワード!$E$3:$E$1000,キーワード!$F313)</f>
        <v>0</v>
      </c>
      <c r="AJ313" s="22">
        <f>SUMIFS(当月ワード!$I$3:$I$1000,当月ワード!$D$3:$D$1000,キーワード!$D313,当月ワード!$E$3:$E$1000,キーワード!$F313)</f>
        <v>0</v>
      </c>
      <c r="AK313" s="23">
        <f>SUMIFS(前月ワード!$I$3:$I$1000,前月ワード!$D$3:$D$1000,キーワード!$D313,前月ワード!$E$3:$E$1000,キーワード!$F313)</f>
        <v>0</v>
      </c>
      <c r="AL313" s="23">
        <f>SUMIFS(前々月ワード!$I$3:$I$1000,前々月ワード!$D$3:$D$1000,キーワード!$D313,前々月ワード!$E$3:$E$1000,キーワード!$F313)</f>
        <v>0</v>
      </c>
      <c r="AM313" s="13">
        <f t="shared" si="55"/>
        <v>0</v>
      </c>
      <c r="AN313" s="13">
        <f t="shared" si="55"/>
        <v>0</v>
      </c>
      <c r="AO313" s="13">
        <f t="shared" si="55"/>
        <v>0</v>
      </c>
      <c r="AP313" s="16">
        <f t="shared" si="56"/>
        <v>0</v>
      </c>
      <c r="AQ313" s="16">
        <f t="shared" si="56"/>
        <v>0</v>
      </c>
      <c r="AR313" s="17">
        <f t="shared" si="56"/>
        <v>0</v>
      </c>
    </row>
    <row r="314" spans="3:44" ht="36.65" customHeight="1">
      <c r="C314" s="20">
        <v>309</v>
      </c>
      <c r="D314" s="53">
        <f>現状ワード設定!B311</f>
        <v>0</v>
      </c>
      <c r="E314" s="26" t="str">
        <f>IFERROR(_xlfn.XLOOKUP($D314,現状商品設定!B:B,現状商品設定!C:C,"-"),"-")</f>
        <v>-</v>
      </c>
      <c r="F314" s="56">
        <f>現状ワード設定!G311</f>
        <v>0</v>
      </c>
      <c r="G314" s="60" t="s">
        <v>46</v>
      </c>
      <c r="H314" s="47" t="str">
        <f>IFERROR(_xlfn.XLOOKUP(D314,商品!$D:$D,商品!$H:$H),"")</f>
        <v/>
      </c>
      <c r="I314" s="50" t="str">
        <f>IFERROR(_xlfn.XLOOKUP(D314&amp;F314,現状ワード設定!J:J,現状ワード設定!H:H),"")</f>
        <v/>
      </c>
      <c r="J314" s="47" t="str">
        <f>IFERROR(_xlfn.XLOOKUP(D314&amp;F314,現状ワード設定!J:J,現状ワード設定!I:I),"")</f>
        <v/>
      </c>
      <c r="K314" s="47" t="e">
        <f>IF(AND(T314&gt;=設定!$C$12,W314&gt;=O314),I314*(1+設定!$F$12),IF(AND(T314&gt;=設定!$C$13,W314&lt;O314),I314*(1+設定!$F$13),IF(AND(T314&lt;設定!$C$14,U314&gt;=設定!$E$14),I314*(1+設定!$F$14),IF(AND(T314&lt;設定!$C$15,U314&lt;設定!$E$15),I314*(1+設定!$F$15),"除外"))))</f>
        <v>#VALUE!</v>
      </c>
      <c r="L314" s="58" t="e">
        <f ca="1">IF(消化率!$I$5&lt;1,K314*消化率!$I$5,IF(U314*V314/(K314*消化率!$I$5)&gt;O314,K314*消化率!$I$5,M314))</f>
        <v>#DIV/0!</v>
      </c>
      <c r="M314" s="58" t="e">
        <f t="shared" si="47"/>
        <v>#VALUE!</v>
      </c>
      <c r="N314" s="58" t="e">
        <f ca="1">IF(ROUNDUP(IF(IF(IF(AND(設定!$D$8&lt;=L314,設定!$D$8&lt;J314),設定!$D$8,IF(AND(J314&lt;=L314,J314&lt;設定!$D$8),J314,IF(AND(L314&lt;=J314,J314&lt;設定!$D$8),J314,L314)))=0,設定!$D$8,IF(AND(設定!$D$8&lt;=L314,設定!$D$8&lt;J314),設定!$D$8,IF(AND(J314&lt;=L314,J314&lt;設定!$D$8),J314,IF(AND(L314&lt;=J314,J314&lt;設定!$D$8),J314,L314))))&lt;=H314,H314+1,IF(IF(AND(設定!$D$8&lt;=L314,設定!$D$8&lt;J314),設定!$D$8,IF(AND(J314&lt;=L314,J314&lt;設定!$D$8),J314,IF(AND(L314&lt;=J314,J314&lt;設定!$D$8),J314,L314)))=0,設定!$D$8,IF(AND(設定!$D$8&lt;=L314,設定!$D$8&lt;J314),設定!$D$8,IF(AND(J314&lt;=L314,J314&lt;設定!$D$8),J314,IF(AND(L314&lt;=J314,J314&lt;設定!$D$8),J314,L314))))),0)&gt;40,ROUNDUP(IF(IF(IF(AND(設定!$D$8&lt;=L314,設定!$D$8&lt;J314),設定!$D$8,IF(AND(J314&lt;=L314,J314&lt;設定!$D$8),J314,IF(AND(L314&lt;=J314,J314&lt;設定!$D$8),J314,L314)))=0,設定!$D$8,IF(AND(設定!$D$8&lt;=L314,設定!$D$8&lt;J314),設定!$D$8,IF(AND(J314&lt;=L314,J314&lt;設定!$D$8),J314,IF(AND(L314&lt;=J314,J314&lt;設定!$D$8),J314,L314))))&lt;=H314,H314+1,IF(IF(AND(設定!$D$8&lt;=L314,設定!$D$8&lt;J314),設定!$D$8,IF(AND(J314&lt;=L314,J314&lt;設定!$D$8),J314,IF(AND(L314&lt;=J314,J314&lt;設定!$D$8),J314,L314)))=0,設定!$D$8,IF(AND(設定!$D$8&lt;=L314,設定!$D$8&lt;J314),設定!$D$8,IF(AND(J314&lt;=L314,J314&lt;設定!$D$8),J314,IF(AND(L314&lt;=J314,J314&lt;設定!$D$8),J314,L314))))),0),40)</f>
        <v>#DIV/0!</v>
      </c>
      <c r="O314" s="55">
        <f>IF(G314="標準",設定!$C$4,G314)</f>
        <v>5</v>
      </c>
      <c r="P314" s="45">
        <f t="shared" si="48"/>
        <v>0</v>
      </c>
      <c r="Q314" s="14">
        <f t="shared" si="49"/>
        <v>0</v>
      </c>
      <c r="R314" s="23">
        <f t="shared" si="57"/>
        <v>0</v>
      </c>
      <c r="S314" s="12">
        <f t="shared" si="50"/>
        <v>0</v>
      </c>
      <c r="T314" s="23">
        <f t="shared" si="51"/>
        <v>0</v>
      </c>
      <c r="U314" s="13">
        <f t="shared" si="52"/>
        <v>0</v>
      </c>
      <c r="V314" s="104" t="str">
        <f>INDEX(商品!Q:Q,MATCH(キーワード!D314,商品!D:D,0),1)</f>
        <v>-</v>
      </c>
      <c r="W314" s="15">
        <f t="shared" si="53"/>
        <v>0</v>
      </c>
      <c r="X314" s="22">
        <f>SUMIFS(当月ワード!$J$3:$J$1000,当月ワード!$D$3:$D$1000,キーワード!$D314,当月ワード!$E$3:$E$1000,キーワード!$F314)</f>
        <v>0</v>
      </c>
      <c r="Y314" s="23">
        <f>SUMIFS(前月ワード!$J$3:$J$1000,前月ワード!$D$3:$D$1000,キーワード!$D314,前月ワード!$E$3:$E$1000,キーワード!$F314)</f>
        <v>0</v>
      </c>
      <c r="Z314" s="23">
        <f>SUMIFS(前々月ワード!$J$3:$J$1000,前々月ワード!$D$3:$D$1000,キーワード!$D314,前々月ワード!$E$3:$E$1000,キーワード!$F314)</f>
        <v>0</v>
      </c>
      <c r="AA314" s="22">
        <f>SUMIFS(当月ワード!$W$3:$W$1000,当月ワード!$D$3:$D$1000,キーワード!$D314,当月ワード!$E$3:$E$1000,キーワード!$F314)</f>
        <v>0</v>
      </c>
      <c r="AB314" s="23">
        <f>SUMIFS(前月ワード!$W$3:$W$1000,前月ワード!$D$3:$D$1000,キーワード!$D314,前月ワード!$E$3:$E$1000,キーワード!$F314)</f>
        <v>0</v>
      </c>
      <c r="AC314" s="23">
        <f>SUMIFS(前々月ワード!$W$3:$W$1000,前々月ワード!$D$3:$D$1000,キーワード!$D314,前々月ワード!$E$3:$E$1000,キーワード!$F314)</f>
        <v>0</v>
      </c>
      <c r="AD314" s="23">
        <f t="shared" si="54"/>
        <v>0</v>
      </c>
      <c r="AE314" s="23">
        <f t="shared" si="54"/>
        <v>0</v>
      </c>
      <c r="AF314" s="23">
        <f t="shared" si="54"/>
        <v>0</v>
      </c>
      <c r="AG314" s="22">
        <f>SUMIFS(当月ワード!$X$3:$X$1000,当月ワード!$D$3:$D$1000,キーワード!$D314,当月ワード!$E$3:$E$1000,キーワード!$F314)</f>
        <v>0</v>
      </c>
      <c r="AH314" s="23">
        <f>SUMIFS(前月ワード!$X$3:$X$1000,前月ワード!$D$3:$D$1000,キーワード!$D314,前月ワード!$E$3:$E$1000,キーワード!$F314)</f>
        <v>0</v>
      </c>
      <c r="AI314" s="23">
        <f>SUMIFS(前々月ワード!$X$3:$X$1000,前々月ワード!$D$3:$D$1000,キーワード!$D314,前々月ワード!$E$3:$E$1000,キーワード!$F314)</f>
        <v>0</v>
      </c>
      <c r="AJ314" s="22">
        <f>SUMIFS(当月ワード!$I$3:$I$1000,当月ワード!$D$3:$D$1000,キーワード!$D314,当月ワード!$E$3:$E$1000,キーワード!$F314)</f>
        <v>0</v>
      </c>
      <c r="AK314" s="23">
        <f>SUMIFS(前月ワード!$I$3:$I$1000,前月ワード!$D$3:$D$1000,キーワード!$D314,前月ワード!$E$3:$E$1000,キーワード!$F314)</f>
        <v>0</v>
      </c>
      <c r="AL314" s="23">
        <f>SUMIFS(前々月ワード!$I$3:$I$1000,前々月ワード!$D$3:$D$1000,キーワード!$D314,前々月ワード!$E$3:$E$1000,キーワード!$F314)</f>
        <v>0</v>
      </c>
      <c r="AM314" s="13">
        <f t="shared" si="55"/>
        <v>0</v>
      </c>
      <c r="AN314" s="13">
        <f t="shared" si="55"/>
        <v>0</v>
      </c>
      <c r="AO314" s="13">
        <f t="shared" si="55"/>
        <v>0</v>
      </c>
      <c r="AP314" s="16">
        <f t="shared" si="56"/>
        <v>0</v>
      </c>
      <c r="AQ314" s="16">
        <f t="shared" si="56"/>
        <v>0</v>
      </c>
      <c r="AR314" s="17">
        <f t="shared" si="56"/>
        <v>0</v>
      </c>
    </row>
    <row r="315" spans="3:44" ht="36.65" customHeight="1">
      <c r="C315" s="20">
        <v>310</v>
      </c>
      <c r="D315" s="53">
        <f>現状ワード設定!B312</f>
        <v>0</v>
      </c>
      <c r="E315" s="26" t="str">
        <f>IFERROR(_xlfn.XLOOKUP($D315,現状商品設定!B:B,現状商品設定!C:C,"-"),"-")</f>
        <v>-</v>
      </c>
      <c r="F315" s="56">
        <f>現状ワード設定!G312</f>
        <v>0</v>
      </c>
      <c r="G315" s="60" t="s">
        <v>46</v>
      </c>
      <c r="H315" s="47" t="str">
        <f>IFERROR(_xlfn.XLOOKUP(D315,商品!$D:$D,商品!$H:$H),"")</f>
        <v/>
      </c>
      <c r="I315" s="50" t="str">
        <f>IFERROR(_xlfn.XLOOKUP(D315&amp;F315,現状ワード設定!J:J,現状ワード設定!H:H),"")</f>
        <v/>
      </c>
      <c r="J315" s="47" t="str">
        <f>IFERROR(_xlfn.XLOOKUP(D315&amp;F315,現状ワード設定!J:J,現状ワード設定!I:I),"")</f>
        <v/>
      </c>
      <c r="K315" s="47" t="e">
        <f>IF(AND(T315&gt;=設定!$C$12,W315&gt;=O315),I315*(1+設定!$F$12),IF(AND(T315&gt;=設定!$C$13,W315&lt;O315),I315*(1+設定!$F$13),IF(AND(T315&lt;設定!$C$14,U315&gt;=設定!$E$14),I315*(1+設定!$F$14),IF(AND(T315&lt;設定!$C$15,U315&lt;設定!$E$15),I315*(1+設定!$F$15),"除外"))))</f>
        <v>#VALUE!</v>
      </c>
      <c r="L315" s="58" t="e">
        <f ca="1">IF(消化率!$I$5&lt;1,K315*消化率!$I$5,IF(U315*V315/(K315*消化率!$I$5)&gt;O315,K315*消化率!$I$5,M315))</f>
        <v>#DIV/0!</v>
      </c>
      <c r="M315" s="58" t="e">
        <f t="shared" si="47"/>
        <v>#VALUE!</v>
      </c>
      <c r="N315" s="58" t="e">
        <f ca="1">IF(ROUNDUP(IF(IF(IF(AND(設定!$D$8&lt;=L315,設定!$D$8&lt;J315),設定!$D$8,IF(AND(J315&lt;=L315,J315&lt;設定!$D$8),J315,IF(AND(L315&lt;=J315,J315&lt;設定!$D$8),J315,L315)))=0,設定!$D$8,IF(AND(設定!$D$8&lt;=L315,設定!$D$8&lt;J315),設定!$D$8,IF(AND(J315&lt;=L315,J315&lt;設定!$D$8),J315,IF(AND(L315&lt;=J315,J315&lt;設定!$D$8),J315,L315))))&lt;=H315,H315+1,IF(IF(AND(設定!$D$8&lt;=L315,設定!$D$8&lt;J315),設定!$D$8,IF(AND(J315&lt;=L315,J315&lt;設定!$D$8),J315,IF(AND(L315&lt;=J315,J315&lt;設定!$D$8),J315,L315)))=0,設定!$D$8,IF(AND(設定!$D$8&lt;=L315,設定!$D$8&lt;J315),設定!$D$8,IF(AND(J315&lt;=L315,J315&lt;設定!$D$8),J315,IF(AND(L315&lt;=J315,J315&lt;設定!$D$8),J315,L315))))),0)&gt;40,ROUNDUP(IF(IF(IF(AND(設定!$D$8&lt;=L315,設定!$D$8&lt;J315),設定!$D$8,IF(AND(J315&lt;=L315,J315&lt;設定!$D$8),J315,IF(AND(L315&lt;=J315,J315&lt;設定!$D$8),J315,L315)))=0,設定!$D$8,IF(AND(設定!$D$8&lt;=L315,設定!$D$8&lt;J315),設定!$D$8,IF(AND(J315&lt;=L315,J315&lt;設定!$D$8),J315,IF(AND(L315&lt;=J315,J315&lt;設定!$D$8),J315,L315))))&lt;=H315,H315+1,IF(IF(AND(設定!$D$8&lt;=L315,設定!$D$8&lt;J315),設定!$D$8,IF(AND(J315&lt;=L315,J315&lt;設定!$D$8),J315,IF(AND(L315&lt;=J315,J315&lt;設定!$D$8),J315,L315)))=0,設定!$D$8,IF(AND(設定!$D$8&lt;=L315,設定!$D$8&lt;J315),設定!$D$8,IF(AND(J315&lt;=L315,J315&lt;設定!$D$8),J315,IF(AND(L315&lt;=J315,J315&lt;設定!$D$8),J315,L315))))),0),40)</f>
        <v>#DIV/0!</v>
      </c>
      <c r="O315" s="55">
        <f>IF(G315="標準",設定!$C$4,G315)</f>
        <v>5</v>
      </c>
      <c r="P315" s="45">
        <f t="shared" si="48"/>
        <v>0</v>
      </c>
      <c r="Q315" s="14">
        <f t="shared" si="49"/>
        <v>0</v>
      </c>
      <c r="R315" s="23">
        <f t="shared" si="57"/>
        <v>0</v>
      </c>
      <c r="S315" s="12">
        <f t="shared" si="50"/>
        <v>0</v>
      </c>
      <c r="T315" s="23">
        <f t="shared" si="51"/>
        <v>0</v>
      </c>
      <c r="U315" s="13">
        <f t="shared" si="52"/>
        <v>0</v>
      </c>
      <c r="V315" s="104" t="str">
        <f>INDEX(商品!Q:Q,MATCH(キーワード!D315,商品!D:D,0),1)</f>
        <v>-</v>
      </c>
      <c r="W315" s="15">
        <f t="shared" si="53"/>
        <v>0</v>
      </c>
      <c r="X315" s="22">
        <f>SUMIFS(当月ワード!$J$3:$J$1000,当月ワード!$D$3:$D$1000,キーワード!$D315,当月ワード!$E$3:$E$1000,キーワード!$F315)</f>
        <v>0</v>
      </c>
      <c r="Y315" s="23">
        <f>SUMIFS(前月ワード!$J$3:$J$1000,前月ワード!$D$3:$D$1000,キーワード!$D315,前月ワード!$E$3:$E$1000,キーワード!$F315)</f>
        <v>0</v>
      </c>
      <c r="Z315" s="23">
        <f>SUMIFS(前々月ワード!$J$3:$J$1000,前々月ワード!$D$3:$D$1000,キーワード!$D315,前々月ワード!$E$3:$E$1000,キーワード!$F315)</f>
        <v>0</v>
      </c>
      <c r="AA315" s="22">
        <f>SUMIFS(当月ワード!$W$3:$W$1000,当月ワード!$D$3:$D$1000,キーワード!$D315,当月ワード!$E$3:$E$1000,キーワード!$F315)</f>
        <v>0</v>
      </c>
      <c r="AB315" s="23">
        <f>SUMIFS(前月ワード!$W$3:$W$1000,前月ワード!$D$3:$D$1000,キーワード!$D315,前月ワード!$E$3:$E$1000,キーワード!$F315)</f>
        <v>0</v>
      </c>
      <c r="AC315" s="23">
        <f>SUMIFS(前々月ワード!$W$3:$W$1000,前々月ワード!$D$3:$D$1000,キーワード!$D315,前々月ワード!$E$3:$E$1000,キーワード!$F315)</f>
        <v>0</v>
      </c>
      <c r="AD315" s="23">
        <f t="shared" si="54"/>
        <v>0</v>
      </c>
      <c r="AE315" s="23">
        <f t="shared" si="54"/>
        <v>0</v>
      </c>
      <c r="AF315" s="23">
        <f t="shared" si="54"/>
        <v>0</v>
      </c>
      <c r="AG315" s="22">
        <f>SUMIFS(当月ワード!$X$3:$X$1000,当月ワード!$D$3:$D$1000,キーワード!$D315,当月ワード!$E$3:$E$1000,キーワード!$F315)</f>
        <v>0</v>
      </c>
      <c r="AH315" s="23">
        <f>SUMIFS(前月ワード!$X$3:$X$1000,前月ワード!$D$3:$D$1000,キーワード!$D315,前月ワード!$E$3:$E$1000,キーワード!$F315)</f>
        <v>0</v>
      </c>
      <c r="AI315" s="23">
        <f>SUMIFS(前々月ワード!$X$3:$X$1000,前々月ワード!$D$3:$D$1000,キーワード!$D315,前々月ワード!$E$3:$E$1000,キーワード!$F315)</f>
        <v>0</v>
      </c>
      <c r="AJ315" s="22">
        <f>SUMIFS(当月ワード!$I$3:$I$1000,当月ワード!$D$3:$D$1000,キーワード!$D315,当月ワード!$E$3:$E$1000,キーワード!$F315)</f>
        <v>0</v>
      </c>
      <c r="AK315" s="23">
        <f>SUMIFS(前月ワード!$I$3:$I$1000,前月ワード!$D$3:$D$1000,キーワード!$D315,前月ワード!$E$3:$E$1000,キーワード!$F315)</f>
        <v>0</v>
      </c>
      <c r="AL315" s="23">
        <f>SUMIFS(前々月ワード!$I$3:$I$1000,前々月ワード!$D$3:$D$1000,キーワード!$D315,前々月ワード!$E$3:$E$1000,キーワード!$F315)</f>
        <v>0</v>
      </c>
      <c r="AM315" s="13">
        <f t="shared" si="55"/>
        <v>0</v>
      </c>
      <c r="AN315" s="13">
        <f t="shared" si="55"/>
        <v>0</v>
      </c>
      <c r="AO315" s="13">
        <f t="shared" si="55"/>
        <v>0</v>
      </c>
      <c r="AP315" s="16">
        <f t="shared" si="56"/>
        <v>0</v>
      </c>
      <c r="AQ315" s="16">
        <f t="shared" si="56"/>
        <v>0</v>
      </c>
      <c r="AR315" s="17">
        <f t="shared" si="56"/>
        <v>0</v>
      </c>
    </row>
    <row r="316" spans="3:44" ht="36.65" customHeight="1">
      <c r="C316" s="20">
        <v>311</v>
      </c>
      <c r="D316" s="53">
        <f>現状ワード設定!B313</f>
        <v>0</v>
      </c>
      <c r="E316" s="26" t="str">
        <f>IFERROR(_xlfn.XLOOKUP($D316,現状商品設定!B:B,現状商品設定!C:C,"-"),"-")</f>
        <v>-</v>
      </c>
      <c r="F316" s="56">
        <f>現状ワード設定!G313</f>
        <v>0</v>
      </c>
      <c r="G316" s="60" t="s">
        <v>46</v>
      </c>
      <c r="H316" s="47" t="str">
        <f>IFERROR(_xlfn.XLOOKUP(D316,商品!$D:$D,商品!$H:$H),"")</f>
        <v/>
      </c>
      <c r="I316" s="50" t="str">
        <f>IFERROR(_xlfn.XLOOKUP(D316&amp;F316,現状ワード設定!J:J,現状ワード設定!H:H),"")</f>
        <v/>
      </c>
      <c r="J316" s="47" t="str">
        <f>IFERROR(_xlfn.XLOOKUP(D316&amp;F316,現状ワード設定!J:J,現状ワード設定!I:I),"")</f>
        <v/>
      </c>
      <c r="K316" s="47" t="e">
        <f>IF(AND(T316&gt;=設定!$C$12,W316&gt;=O316),I316*(1+設定!$F$12),IF(AND(T316&gt;=設定!$C$13,W316&lt;O316),I316*(1+設定!$F$13),IF(AND(T316&lt;設定!$C$14,U316&gt;=設定!$E$14),I316*(1+設定!$F$14),IF(AND(T316&lt;設定!$C$15,U316&lt;設定!$E$15),I316*(1+設定!$F$15),"除外"))))</f>
        <v>#VALUE!</v>
      </c>
      <c r="L316" s="58" t="e">
        <f ca="1">IF(消化率!$I$5&lt;1,K316*消化率!$I$5,IF(U316*V316/(K316*消化率!$I$5)&gt;O316,K316*消化率!$I$5,M316))</f>
        <v>#DIV/0!</v>
      </c>
      <c r="M316" s="58" t="e">
        <f t="shared" si="47"/>
        <v>#VALUE!</v>
      </c>
      <c r="N316" s="58" t="e">
        <f ca="1">IF(ROUNDUP(IF(IF(IF(AND(設定!$D$8&lt;=L316,設定!$D$8&lt;J316),設定!$D$8,IF(AND(J316&lt;=L316,J316&lt;設定!$D$8),J316,IF(AND(L316&lt;=J316,J316&lt;設定!$D$8),J316,L316)))=0,設定!$D$8,IF(AND(設定!$D$8&lt;=L316,設定!$D$8&lt;J316),設定!$D$8,IF(AND(J316&lt;=L316,J316&lt;設定!$D$8),J316,IF(AND(L316&lt;=J316,J316&lt;設定!$D$8),J316,L316))))&lt;=H316,H316+1,IF(IF(AND(設定!$D$8&lt;=L316,設定!$D$8&lt;J316),設定!$D$8,IF(AND(J316&lt;=L316,J316&lt;設定!$D$8),J316,IF(AND(L316&lt;=J316,J316&lt;設定!$D$8),J316,L316)))=0,設定!$D$8,IF(AND(設定!$D$8&lt;=L316,設定!$D$8&lt;J316),設定!$D$8,IF(AND(J316&lt;=L316,J316&lt;設定!$D$8),J316,IF(AND(L316&lt;=J316,J316&lt;設定!$D$8),J316,L316))))),0)&gt;40,ROUNDUP(IF(IF(IF(AND(設定!$D$8&lt;=L316,設定!$D$8&lt;J316),設定!$D$8,IF(AND(J316&lt;=L316,J316&lt;設定!$D$8),J316,IF(AND(L316&lt;=J316,J316&lt;設定!$D$8),J316,L316)))=0,設定!$D$8,IF(AND(設定!$D$8&lt;=L316,設定!$D$8&lt;J316),設定!$D$8,IF(AND(J316&lt;=L316,J316&lt;設定!$D$8),J316,IF(AND(L316&lt;=J316,J316&lt;設定!$D$8),J316,L316))))&lt;=H316,H316+1,IF(IF(AND(設定!$D$8&lt;=L316,設定!$D$8&lt;J316),設定!$D$8,IF(AND(J316&lt;=L316,J316&lt;設定!$D$8),J316,IF(AND(L316&lt;=J316,J316&lt;設定!$D$8),J316,L316)))=0,設定!$D$8,IF(AND(設定!$D$8&lt;=L316,設定!$D$8&lt;J316),設定!$D$8,IF(AND(J316&lt;=L316,J316&lt;設定!$D$8),J316,IF(AND(L316&lt;=J316,J316&lt;設定!$D$8),J316,L316))))),0),40)</f>
        <v>#DIV/0!</v>
      </c>
      <c r="O316" s="55">
        <f>IF(G316="標準",設定!$C$4,G316)</f>
        <v>5</v>
      </c>
      <c r="P316" s="45">
        <f t="shared" si="48"/>
        <v>0</v>
      </c>
      <c r="Q316" s="14">
        <f t="shared" si="49"/>
        <v>0</v>
      </c>
      <c r="R316" s="23">
        <f t="shared" si="57"/>
        <v>0</v>
      </c>
      <c r="S316" s="12">
        <f t="shared" si="50"/>
        <v>0</v>
      </c>
      <c r="T316" s="23">
        <f t="shared" si="51"/>
        <v>0</v>
      </c>
      <c r="U316" s="13">
        <f t="shared" si="52"/>
        <v>0</v>
      </c>
      <c r="V316" s="104" t="str">
        <f>INDEX(商品!Q:Q,MATCH(キーワード!D316,商品!D:D,0),1)</f>
        <v>-</v>
      </c>
      <c r="W316" s="15">
        <f t="shared" si="53"/>
        <v>0</v>
      </c>
      <c r="X316" s="22">
        <f>SUMIFS(当月ワード!$J$3:$J$1000,当月ワード!$D$3:$D$1000,キーワード!$D316,当月ワード!$E$3:$E$1000,キーワード!$F316)</f>
        <v>0</v>
      </c>
      <c r="Y316" s="23">
        <f>SUMIFS(前月ワード!$J$3:$J$1000,前月ワード!$D$3:$D$1000,キーワード!$D316,前月ワード!$E$3:$E$1000,キーワード!$F316)</f>
        <v>0</v>
      </c>
      <c r="Z316" s="23">
        <f>SUMIFS(前々月ワード!$J$3:$J$1000,前々月ワード!$D$3:$D$1000,キーワード!$D316,前々月ワード!$E$3:$E$1000,キーワード!$F316)</f>
        <v>0</v>
      </c>
      <c r="AA316" s="22">
        <f>SUMIFS(当月ワード!$W$3:$W$1000,当月ワード!$D$3:$D$1000,キーワード!$D316,当月ワード!$E$3:$E$1000,キーワード!$F316)</f>
        <v>0</v>
      </c>
      <c r="AB316" s="23">
        <f>SUMIFS(前月ワード!$W$3:$W$1000,前月ワード!$D$3:$D$1000,キーワード!$D316,前月ワード!$E$3:$E$1000,キーワード!$F316)</f>
        <v>0</v>
      </c>
      <c r="AC316" s="23">
        <f>SUMIFS(前々月ワード!$W$3:$W$1000,前々月ワード!$D$3:$D$1000,キーワード!$D316,前々月ワード!$E$3:$E$1000,キーワード!$F316)</f>
        <v>0</v>
      </c>
      <c r="AD316" s="23">
        <f t="shared" si="54"/>
        <v>0</v>
      </c>
      <c r="AE316" s="23">
        <f t="shared" si="54"/>
        <v>0</v>
      </c>
      <c r="AF316" s="23">
        <f t="shared" si="54"/>
        <v>0</v>
      </c>
      <c r="AG316" s="22">
        <f>SUMIFS(当月ワード!$X$3:$X$1000,当月ワード!$D$3:$D$1000,キーワード!$D316,当月ワード!$E$3:$E$1000,キーワード!$F316)</f>
        <v>0</v>
      </c>
      <c r="AH316" s="23">
        <f>SUMIFS(前月ワード!$X$3:$X$1000,前月ワード!$D$3:$D$1000,キーワード!$D316,前月ワード!$E$3:$E$1000,キーワード!$F316)</f>
        <v>0</v>
      </c>
      <c r="AI316" s="23">
        <f>SUMIFS(前々月ワード!$X$3:$X$1000,前々月ワード!$D$3:$D$1000,キーワード!$D316,前々月ワード!$E$3:$E$1000,キーワード!$F316)</f>
        <v>0</v>
      </c>
      <c r="AJ316" s="22">
        <f>SUMIFS(当月ワード!$I$3:$I$1000,当月ワード!$D$3:$D$1000,キーワード!$D316,当月ワード!$E$3:$E$1000,キーワード!$F316)</f>
        <v>0</v>
      </c>
      <c r="AK316" s="23">
        <f>SUMIFS(前月ワード!$I$3:$I$1000,前月ワード!$D$3:$D$1000,キーワード!$D316,前月ワード!$E$3:$E$1000,キーワード!$F316)</f>
        <v>0</v>
      </c>
      <c r="AL316" s="23">
        <f>SUMIFS(前々月ワード!$I$3:$I$1000,前々月ワード!$D$3:$D$1000,キーワード!$D316,前々月ワード!$E$3:$E$1000,キーワード!$F316)</f>
        <v>0</v>
      </c>
      <c r="AM316" s="13">
        <f t="shared" si="55"/>
        <v>0</v>
      </c>
      <c r="AN316" s="13">
        <f t="shared" si="55"/>
        <v>0</v>
      </c>
      <c r="AO316" s="13">
        <f t="shared" si="55"/>
        <v>0</v>
      </c>
      <c r="AP316" s="16">
        <f t="shared" si="56"/>
        <v>0</v>
      </c>
      <c r="AQ316" s="16">
        <f t="shared" si="56"/>
        <v>0</v>
      </c>
      <c r="AR316" s="17">
        <f t="shared" si="56"/>
        <v>0</v>
      </c>
    </row>
    <row r="317" spans="3:44" ht="36.65" customHeight="1">
      <c r="C317" s="20">
        <v>312</v>
      </c>
      <c r="D317" s="53">
        <f>現状ワード設定!B314</f>
        <v>0</v>
      </c>
      <c r="E317" s="26" t="str">
        <f>IFERROR(_xlfn.XLOOKUP($D317,現状商品設定!B:B,現状商品設定!C:C,"-"),"-")</f>
        <v>-</v>
      </c>
      <c r="F317" s="56">
        <f>現状ワード設定!G314</f>
        <v>0</v>
      </c>
      <c r="G317" s="60" t="s">
        <v>46</v>
      </c>
      <c r="H317" s="47" t="str">
        <f>IFERROR(_xlfn.XLOOKUP(D317,商品!$D:$D,商品!$H:$H),"")</f>
        <v/>
      </c>
      <c r="I317" s="50" t="str">
        <f>IFERROR(_xlfn.XLOOKUP(D317&amp;F317,現状ワード設定!J:J,現状ワード設定!H:H),"")</f>
        <v/>
      </c>
      <c r="J317" s="47" t="str">
        <f>IFERROR(_xlfn.XLOOKUP(D317&amp;F317,現状ワード設定!J:J,現状ワード設定!I:I),"")</f>
        <v/>
      </c>
      <c r="K317" s="47" t="e">
        <f>IF(AND(T317&gt;=設定!$C$12,W317&gt;=O317),I317*(1+設定!$F$12),IF(AND(T317&gt;=設定!$C$13,W317&lt;O317),I317*(1+設定!$F$13),IF(AND(T317&lt;設定!$C$14,U317&gt;=設定!$E$14),I317*(1+設定!$F$14),IF(AND(T317&lt;設定!$C$15,U317&lt;設定!$E$15),I317*(1+設定!$F$15),"除外"))))</f>
        <v>#VALUE!</v>
      </c>
      <c r="L317" s="58" t="e">
        <f ca="1">IF(消化率!$I$5&lt;1,K317*消化率!$I$5,IF(U317*V317/(K317*消化率!$I$5)&gt;O317,K317*消化率!$I$5,M317))</f>
        <v>#DIV/0!</v>
      </c>
      <c r="M317" s="58" t="e">
        <f t="shared" si="47"/>
        <v>#VALUE!</v>
      </c>
      <c r="N317" s="58" t="e">
        <f ca="1">IF(ROUNDUP(IF(IF(IF(AND(設定!$D$8&lt;=L317,設定!$D$8&lt;J317),設定!$D$8,IF(AND(J317&lt;=L317,J317&lt;設定!$D$8),J317,IF(AND(L317&lt;=J317,J317&lt;設定!$D$8),J317,L317)))=0,設定!$D$8,IF(AND(設定!$D$8&lt;=L317,設定!$D$8&lt;J317),設定!$D$8,IF(AND(J317&lt;=L317,J317&lt;設定!$D$8),J317,IF(AND(L317&lt;=J317,J317&lt;設定!$D$8),J317,L317))))&lt;=H317,H317+1,IF(IF(AND(設定!$D$8&lt;=L317,設定!$D$8&lt;J317),設定!$D$8,IF(AND(J317&lt;=L317,J317&lt;設定!$D$8),J317,IF(AND(L317&lt;=J317,J317&lt;設定!$D$8),J317,L317)))=0,設定!$D$8,IF(AND(設定!$D$8&lt;=L317,設定!$D$8&lt;J317),設定!$D$8,IF(AND(J317&lt;=L317,J317&lt;設定!$D$8),J317,IF(AND(L317&lt;=J317,J317&lt;設定!$D$8),J317,L317))))),0)&gt;40,ROUNDUP(IF(IF(IF(AND(設定!$D$8&lt;=L317,設定!$D$8&lt;J317),設定!$D$8,IF(AND(J317&lt;=L317,J317&lt;設定!$D$8),J317,IF(AND(L317&lt;=J317,J317&lt;設定!$D$8),J317,L317)))=0,設定!$D$8,IF(AND(設定!$D$8&lt;=L317,設定!$D$8&lt;J317),設定!$D$8,IF(AND(J317&lt;=L317,J317&lt;設定!$D$8),J317,IF(AND(L317&lt;=J317,J317&lt;設定!$D$8),J317,L317))))&lt;=H317,H317+1,IF(IF(AND(設定!$D$8&lt;=L317,設定!$D$8&lt;J317),設定!$D$8,IF(AND(J317&lt;=L317,J317&lt;設定!$D$8),J317,IF(AND(L317&lt;=J317,J317&lt;設定!$D$8),J317,L317)))=0,設定!$D$8,IF(AND(設定!$D$8&lt;=L317,設定!$D$8&lt;J317),設定!$D$8,IF(AND(J317&lt;=L317,J317&lt;設定!$D$8),J317,IF(AND(L317&lt;=J317,J317&lt;設定!$D$8),J317,L317))))),0),40)</f>
        <v>#DIV/0!</v>
      </c>
      <c r="O317" s="55">
        <f>IF(G317="標準",設定!$C$4,G317)</f>
        <v>5</v>
      </c>
      <c r="P317" s="45">
        <f t="shared" si="48"/>
        <v>0</v>
      </c>
      <c r="Q317" s="14">
        <f t="shared" si="49"/>
        <v>0</v>
      </c>
      <c r="R317" s="23">
        <f t="shared" si="57"/>
        <v>0</v>
      </c>
      <c r="S317" s="12">
        <f t="shared" si="50"/>
        <v>0</v>
      </c>
      <c r="T317" s="23">
        <f t="shared" si="51"/>
        <v>0</v>
      </c>
      <c r="U317" s="13">
        <f t="shared" si="52"/>
        <v>0</v>
      </c>
      <c r="V317" s="104" t="str">
        <f>INDEX(商品!Q:Q,MATCH(キーワード!D317,商品!D:D,0),1)</f>
        <v>-</v>
      </c>
      <c r="W317" s="15">
        <f t="shared" si="53"/>
        <v>0</v>
      </c>
      <c r="X317" s="22">
        <f>SUMIFS(当月ワード!$J$3:$J$1000,当月ワード!$D$3:$D$1000,キーワード!$D317,当月ワード!$E$3:$E$1000,キーワード!$F317)</f>
        <v>0</v>
      </c>
      <c r="Y317" s="23">
        <f>SUMIFS(前月ワード!$J$3:$J$1000,前月ワード!$D$3:$D$1000,キーワード!$D317,前月ワード!$E$3:$E$1000,キーワード!$F317)</f>
        <v>0</v>
      </c>
      <c r="Z317" s="23">
        <f>SUMIFS(前々月ワード!$J$3:$J$1000,前々月ワード!$D$3:$D$1000,キーワード!$D317,前々月ワード!$E$3:$E$1000,キーワード!$F317)</f>
        <v>0</v>
      </c>
      <c r="AA317" s="22">
        <f>SUMIFS(当月ワード!$W$3:$W$1000,当月ワード!$D$3:$D$1000,キーワード!$D317,当月ワード!$E$3:$E$1000,キーワード!$F317)</f>
        <v>0</v>
      </c>
      <c r="AB317" s="23">
        <f>SUMIFS(前月ワード!$W$3:$W$1000,前月ワード!$D$3:$D$1000,キーワード!$D317,前月ワード!$E$3:$E$1000,キーワード!$F317)</f>
        <v>0</v>
      </c>
      <c r="AC317" s="23">
        <f>SUMIFS(前々月ワード!$W$3:$W$1000,前々月ワード!$D$3:$D$1000,キーワード!$D317,前々月ワード!$E$3:$E$1000,キーワード!$F317)</f>
        <v>0</v>
      </c>
      <c r="AD317" s="23">
        <f t="shared" si="54"/>
        <v>0</v>
      </c>
      <c r="AE317" s="23">
        <f t="shared" si="54"/>
        <v>0</v>
      </c>
      <c r="AF317" s="23">
        <f t="shared" si="54"/>
        <v>0</v>
      </c>
      <c r="AG317" s="22">
        <f>SUMIFS(当月ワード!$X$3:$X$1000,当月ワード!$D$3:$D$1000,キーワード!$D317,当月ワード!$E$3:$E$1000,キーワード!$F317)</f>
        <v>0</v>
      </c>
      <c r="AH317" s="23">
        <f>SUMIFS(前月ワード!$X$3:$X$1000,前月ワード!$D$3:$D$1000,キーワード!$D317,前月ワード!$E$3:$E$1000,キーワード!$F317)</f>
        <v>0</v>
      </c>
      <c r="AI317" s="23">
        <f>SUMIFS(前々月ワード!$X$3:$X$1000,前々月ワード!$D$3:$D$1000,キーワード!$D317,前々月ワード!$E$3:$E$1000,キーワード!$F317)</f>
        <v>0</v>
      </c>
      <c r="AJ317" s="22">
        <f>SUMIFS(当月ワード!$I$3:$I$1000,当月ワード!$D$3:$D$1000,キーワード!$D317,当月ワード!$E$3:$E$1000,キーワード!$F317)</f>
        <v>0</v>
      </c>
      <c r="AK317" s="23">
        <f>SUMIFS(前月ワード!$I$3:$I$1000,前月ワード!$D$3:$D$1000,キーワード!$D317,前月ワード!$E$3:$E$1000,キーワード!$F317)</f>
        <v>0</v>
      </c>
      <c r="AL317" s="23">
        <f>SUMIFS(前々月ワード!$I$3:$I$1000,前々月ワード!$D$3:$D$1000,キーワード!$D317,前々月ワード!$E$3:$E$1000,キーワード!$F317)</f>
        <v>0</v>
      </c>
      <c r="AM317" s="13">
        <f t="shared" si="55"/>
        <v>0</v>
      </c>
      <c r="AN317" s="13">
        <f t="shared" si="55"/>
        <v>0</v>
      </c>
      <c r="AO317" s="13">
        <f t="shared" si="55"/>
        <v>0</v>
      </c>
      <c r="AP317" s="16">
        <f t="shared" si="56"/>
        <v>0</v>
      </c>
      <c r="AQ317" s="16">
        <f t="shared" si="56"/>
        <v>0</v>
      </c>
      <c r="AR317" s="17">
        <f t="shared" si="56"/>
        <v>0</v>
      </c>
    </row>
    <row r="318" spans="3:44" ht="36.65" customHeight="1">
      <c r="C318" s="20">
        <v>313</v>
      </c>
      <c r="D318" s="53">
        <f>現状ワード設定!B315</f>
        <v>0</v>
      </c>
      <c r="E318" s="26" t="str">
        <f>IFERROR(_xlfn.XLOOKUP($D318,現状商品設定!B:B,現状商品設定!C:C,"-"),"-")</f>
        <v>-</v>
      </c>
      <c r="F318" s="56">
        <f>現状ワード設定!G315</f>
        <v>0</v>
      </c>
      <c r="G318" s="60" t="s">
        <v>46</v>
      </c>
      <c r="H318" s="47" t="str">
        <f>IFERROR(_xlfn.XLOOKUP(D318,商品!$D:$D,商品!$H:$H),"")</f>
        <v/>
      </c>
      <c r="I318" s="50" t="str">
        <f>IFERROR(_xlfn.XLOOKUP(D318&amp;F318,現状ワード設定!J:J,現状ワード設定!H:H),"")</f>
        <v/>
      </c>
      <c r="J318" s="47" t="str">
        <f>IFERROR(_xlfn.XLOOKUP(D318&amp;F318,現状ワード設定!J:J,現状ワード設定!I:I),"")</f>
        <v/>
      </c>
      <c r="K318" s="47" t="e">
        <f>IF(AND(T318&gt;=設定!$C$12,W318&gt;=O318),I318*(1+設定!$F$12),IF(AND(T318&gt;=設定!$C$13,W318&lt;O318),I318*(1+設定!$F$13),IF(AND(T318&lt;設定!$C$14,U318&gt;=設定!$E$14),I318*(1+設定!$F$14),IF(AND(T318&lt;設定!$C$15,U318&lt;設定!$E$15),I318*(1+設定!$F$15),"除外"))))</f>
        <v>#VALUE!</v>
      </c>
      <c r="L318" s="58" t="e">
        <f ca="1">IF(消化率!$I$5&lt;1,K318*消化率!$I$5,IF(U318*V318/(K318*消化率!$I$5)&gt;O318,K318*消化率!$I$5,M318))</f>
        <v>#DIV/0!</v>
      </c>
      <c r="M318" s="58" t="e">
        <f t="shared" si="47"/>
        <v>#VALUE!</v>
      </c>
      <c r="N318" s="58" t="e">
        <f ca="1">IF(ROUNDUP(IF(IF(IF(AND(設定!$D$8&lt;=L318,設定!$D$8&lt;J318),設定!$D$8,IF(AND(J318&lt;=L318,J318&lt;設定!$D$8),J318,IF(AND(L318&lt;=J318,J318&lt;設定!$D$8),J318,L318)))=0,設定!$D$8,IF(AND(設定!$D$8&lt;=L318,設定!$D$8&lt;J318),設定!$D$8,IF(AND(J318&lt;=L318,J318&lt;設定!$D$8),J318,IF(AND(L318&lt;=J318,J318&lt;設定!$D$8),J318,L318))))&lt;=H318,H318+1,IF(IF(AND(設定!$D$8&lt;=L318,設定!$D$8&lt;J318),設定!$D$8,IF(AND(J318&lt;=L318,J318&lt;設定!$D$8),J318,IF(AND(L318&lt;=J318,J318&lt;設定!$D$8),J318,L318)))=0,設定!$D$8,IF(AND(設定!$D$8&lt;=L318,設定!$D$8&lt;J318),設定!$D$8,IF(AND(J318&lt;=L318,J318&lt;設定!$D$8),J318,IF(AND(L318&lt;=J318,J318&lt;設定!$D$8),J318,L318))))),0)&gt;40,ROUNDUP(IF(IF(IF(AND(設定!$D$8&lt;=L318,設定!$D$8&lt;J318),設定!$D$8,IF(AND(J318&lt;=L318,J318&lt;設定!$D$8),J318,IF(AND(L318&lt;=J318,J318&lt;設定!$D$8),J318,L318)))=0,設定!$D$8,IF(AND(設定!$D$8&lt;=L318,設定!$D$8&lt;J318),設定!$D$8,IF(AND(J318&lt;=L318,J318&lt;設定!$D$8),J318,IF(AND(L318&lt;=J318,J318&lt;設定!$D$8),J318,L318))))&lt;=H318,H318+1,IF(IF(AND(設定!$D$8&lt;=L318,設定!$D$8&lt;J318),設定!$D$8,IF(AND(J318&lt;=L318,J318&lt;設定!$D$8),J318,IF(AND(L318&lt;=J318,J318&lt;設定!$D$8),J318,L318)))=0,設定!$D$8,IF(AND(設定!$D$8&lt;=L318,設定!$D$8&lt;J318),設定!$D$8,IF(AND(J318&lt;=L318,J318&lt;設定!$D$8),J318,IF(AND(L318&lt;=J318,J318&lt;設定!$D$8),J318,L318))))),0),40)</f>
        <v>#DIV/0!</v>
      </c>
      <c r="O318" s="55">
        <f>IF(G318="標準",設定!$C$4,G318)</f>
        <v>5</v>
      </c>
      <c r="P318" s="45">
        <f t="shared" si="48"/>
        <v>0</v>
      </c>
      <c r="Q318" s="14">
        <f t="shared" si="49"/>
        <v>0</v>
      </c>
      <c r="R318" s="23">
        <f t="shared" si="57"/>
        <v>0</v>
      </c>
      <c r="S318" s="12">
        <f t="shared" si="50"/>
        <v>0</v>
      </c>
      <c r="T318" s="23">
        <f t="shared" si="51"/>
        <v>0</v>
      </c>
      <c r="U318" s="13">
        <f t="shared" si="52"/>
        <v>0</v>
      </c>
      <c r="V318" s="104" t="str">
        <f>INDEX(商品!Q:Q,MATCH(キーワード!D318,商品!D:D,0),1)</f>
        <v>-</v>
      </c>
      <c r="W318" s="15">
        <f t="shared" si="53"/>
        <v>0</v>
      </c>
      <c r="X318" s="22">
        <f>SUMIFS(当月ワード!$J$3:$J$1000,当月ワード!$D$3:$D$1000,キーワード!$D318,当月ワード!$E$3:$E$1000,キーワード!$F318)</f>
        <v>0</v>
      </c>
      <c r="Y318" s="23">
        <f>SUMIFS(前月ワード!$J$3:$J$1000,前月ワード!$D$3:$D$1000,キーワード!$D318,前月ワード!$E$3:$E$1000,キーワード!$F318)</f>
        <v>0</v>
      </c>
      <c r="Z318" s="23">
        <f>SUMIFS(前々月ワード!$J$3:$J$1000,前々月ワード!$D$3:$D$1000,キーワード!$D318,前々月ワード!$E$3:$E$1000,キーワード!$F318)</f>
        <v>0</v>
      </c>
      <c r="AA318" s="22">
        <f>SUMIFS(当月ワード!$W$3:$W$1000,当月ワード!$D$3:$D$1000,キーワード!$D318,当月ワード!$E$3:$E$1000,キーワード!$F318)</f>
        <v>0</v>
      </c>
      <c r="AB318" s="23">
        <f>SUMIFS(前月ワード!$W$3:$W$1000,前月ワード!$D$3:$D$1000,キーワード!$D318,前月ワード!$E$3:$E$1000,キーワード!$F318)</f>
        <v>0</v>
      </c>
      <c r="AC318" s="23">
        <f>SUMIFS(前々月ワード!$W$3:$W$1000,前々月ワード!$D$3:$D$1000,キーワード!$D318,前々月ワード!$E$3:$E$1000,キーワード!$F318)</f>
        <v>0</v>
      </c>
      <c r="AD318" s="23">
        <f t="shared" si="54"/>
        <v>0</v>
      </c>
      <c r="AE318" s="23">
        <f t="shared" si="54"/>
        <v>0</v>
      </c>
      <c r="AF318" s="23">
        <f t="shared" si="54"/>
        <v>0</v>
      </c>
      <c r="AG318" s="22">
        <f>SUMIFS(当月ワード!$X$3:$X$1000,当月ワード!$D$3:$D$1000,キーワード!$D318,当月ワード!$E$3:$E$1000,キーワード!$F318)</f>
        <v>0</v>
      </c>
      <c r="AH318" s="23">
        <f>SUMIFS(前月ワード!$X$3:$X$1000,前月ワード!$D$3:$D$1000,キーワード!$D318,前月ワード!$E$3:$E$1000,キーワード!$F318)</f>
        <v>0</v>
      </c>
      <c r="AI318" s="23">
        <f>SUMIFS(前々月ワード!$X$3:$X$1000,前々月ワード!$D$3:$D$1000,キーワード!$D318,前々月ワード!$E$3:$E$1000,キーワード!$F318)</f>
        <v>0</v>
      </c>
      <c r="AJ318" s="22">
        <f>SUMIFS(当月ワード!$I$3:$I$1000,当月ワード!$D$3:$D$1000,キーワード!$D318,当月ワード!$E$3:$E$1000,キーワード!$F318)</f>
        <v>0</v>
      </c>
      <c r="AK318" s="23">
        <f>SUMIFS(前月ワード!$I$3:$I$1000,前月ワード!$D$3:$D$1000,キーワード!$D318,前月ワード!$E$3:$E$1000,キーワード!$F318)</f>
        <v>0</v>
      </c>
      <c r="AL318" s="23">
        <f>SUMIFS(前々月ワード!$I$3:$I$1000,前々月ワード!$D$3:$D$1000,キーワード!$D318,前々月ワード!$E$3:$E$1000,キーワード!$F318)</f>
        <v>0</v>
      </c>
      <c r="AM318" s="13">
        <f t="shared" si="55"/>
        <v>0</v>
      </c>
      <c r="AN318" s="13">
        <f t="shared" si="55"/>
        <v>0</v>
      </c>
      <c r="AO318" s="13">
        <f t="shared" si="55"/>
        <v>0</v>
      </c>
      <c r="AP318" s="16">
        <f t="shared" si="56"/>
        <v>0</v>
      </c>
      <c r="AQ318" s="16">
        <f t="shared" si="56"/>
        <v>0</v>
      </c>
      <c r="AR318" s="17">
        <f t="shared" si="56"/>
        <v>0</v>
      </c>
    </row>
    <row r="319" spans="3:44" ht="36.65" customHeight="1">
      <c r="C319" s="20">
        <v>314</v>
      </c>
      <c r="D319" s="53">
        <f>現状ワード設定!B316</f>
        <v>0</v>
      </c>
      <c r="E319" s="26" t="str">
        <f>IFERROR(_xlfn.XLOOKUP($D319,現状商品設定!B:B,現状商品設定!C:C,"-"),"-")</f>
        <v>-</v>
      </c>
      <c r="F319" s="56">
        <f>現状ワード設定!G316</f>
        <v>0</v>
      </c>
      <c r="G319" s="60" t="s">
        <v>46</v>
      </c>
      <c r="H319" s="47" t="str">
        <f>IFERROR(_xlfn.XLOOKUP(D319,商品!$D:$D,商品!$H:$H),"")</f>
        <v/>
      </c>
      <c r="I319" s="50" t="str">
        <f>IFERROR(_xlfn.XLOOKUP(D319&amp;F319,現状ワード設定!J:J,現状ワード設定!H:H),"")</f>
        <v/>
      </c>
      <c r="J319" s="47" t="str">
        <f>IFERROR(_xlfn.XLOOKUP(D319&amp;F319,現状ワード設定!J:J,現状ワード設定!I:I),"")</f>
        <v/>
      </c>
      <c r="K319" s="47" t="e">
        <f>IF(AND(T319&gt;=設定!$C$12,W319&gt;=O319),I319*(1+設定!$F$12),IF(AND(T319&gt;=設定!$C$13,W319&lt;O319),I319*(1+設定!$F$13),IF(AND(T319&lt;設定!$C$14,U319&gt;=設定!$E$14),I319*(1+設定!$F$14),IF(AND(T319&lt;設定!$C$15,U319&lt;設定!$E$15),I319*(1+設定!$F$15),"除外"))))</f>
        <v>#VALUE!</v>
      </c>
      <c r="L319" s="58" t="e">
        <f ca="1">IF(消化率!$I$5&lt;1,K319*消化率!$I$5,IF(U319*V319/(K319*消化率!$I$5)&gt;O319,K319*消化率!$I$5,M319))</f>
        <v>#DIV/0!</v>
      </c>
      <c r="M319" s="58" t="e">
        <f t="shared" si="47"/>
        <v>#VALUE!</v>
      </c>
      <c r="N319" s="58" t="e">
        <f ca="1">IF(ROUNDUP(IF(IF(IF(AND(設定!$D$8&lt;=L319,設定!$D$8&lt;J319),設定!$D$8,IF(AND(J319&lt;=L319,J319&lt;設定!$D$8),J319,IF(AND(L319&lt;=J319,J319&lt;設定!$D$8),J319,L319)))=0,設定!$D$8,IF(AND(設定!$D$8&lt;=L319,設定!$D$8&lt;J319),設定!$D$8,IF(AND(J319&lt;=L319,J319&lt;設定!$D$8),J319,IF(AND(L319&lt;=J319,J319&lt;設定!$D$8),J319,L319))))&lt;=H319,H319+1,IF(IF(AND(設定!$D$8&lt;=L319,設定!$D$8&lt;J319),設定!$D$8,IF(AND(J319&lt;=L319,J319&lt;設定!$D$8),J319,IF(AND(L319&lt;=J319,J319&lt;設定!$D$8),J319,L319)))=0,設定!$D$8,IF(AND(設定!$D$8&lt;=L319,設定!$D$8&lt;J319),設定!$D$8,IF(AND(J319&lt;=L319,J319&lt;設定!$D$8),J319,IF(AND(L319&lt;=J319,J319&lt;設定!$D$8),J319,L319))))),0)&gt;40,ROUNDUP(IF(IF(IF(AND(設定!$D$8&lt;=L319,設定!$D$8&lt;J319),設定!$D$8,IF(AND(J319&lt;=L319,J319&lt;設定!$D$8),J319,IF(AND(L319&lt;=J319,J319&lt;設定!$D$8),J319,L319)))=0,設定!$D$8,IF(AND(設定!$D$8&lt;=L319,設定!$D$8&lt;J319),設定!$D$8,IF(AND(J319&lt;=L319,J319&lt;設定!$D$8),J319,IF(AND(L319&lt;=J319,J319&lt;設定!$D$8),J319,L319))))&lt;=H319,H319+1,IF(IF(AND(設定!$D$8&lt;=L319,設定!$D$8&lt;J319),設定!$D$8,IF(AND(J319&lt;=L319,J319&lt;設定!$D$8),J319,IF(AND(L319&lt;=J319,J319&lt;設定!$D$8),J319,L319)))=0,設定!$D$8,IF(AND(設定!$D$8&lt;=L319,設定!$D$8&lt;J319),設定!$D$8,IF(AND(J319&lt;=L319,J319&lt;設定!$D$8),J319,IF(AND(L319&lt;=J319,J319&lt;設定!$D$8),J319,L319))))),0),40)</f>
        <v>#DIV/0!</v>
      </c>
      <c r="O319" s="55">
        <f>IF(G319="標準",設定!$C$4,G319)</f>
        <v>5</v>
      </c>
      <c r="P319" s="45">
        <f t="shared" si="48"/>
        <v>0</v>
      </c>
      <c r="Q319" s="14">
        <f t="shared" si="49"/>
        <v>0</v>
      </c>
      <c r="R319" s="23">
        <f t="shared" si="57"/>
        <v>0</v>
      </c>
      <c r="S319" s="12">
        <f t="shared" si="50"/>
        <v>0</v>
      </c>
      <c r="T319" s="23">
        <f t="shared" si="51"/>
        <v>0</v>
      </c>
      <c r="U319" s="13">
        <f t="shared" si="52"/>
        <v>0</v>
      </c>
      <c r="V319" s="104" t="str">
        <f>INDEX(商品!Q:Q,MATCH(キーワード!D319,商品!D:D,0),1)</f>
        <v>-</v>
      </c>
      <c r="W319" s="15">
        <f t="shared" si="53"/>
        <v>0</v>
      </c>
      <c r="X319" s="22">
        <f>SUMIFS(当月ワード!$J$3:$J$1000,当月ワード!$D$3:$D$1000,キーワード!$D319,当月ワード!$E$3:$E$1000,キーワード!$F319)</f>
        <v>0</v>
      </c>
      <c r="Y319" s="23">
        <f>SUMIFS(前月ワード!$J$3:$J$1000,前月ワード!$D$3:$D$1000,キーワード!$D319,前月ワード!$E$3:$E$1000,キーワード!$F319)</f>
        <v>0</v>
      </c>
      <c r="Z319" s="23">
        <f>SUMIFS(前々月ワード!$J$3:$J$1000,前々月ワード!$D$3:$D$1000,キーワード!$D319,前々月ワード!$E$3:$E$1000,キーワード!$F319)</f>
        <v>0</v>
      </c>
      <c r="AA319" s="22">
        <f>SUMIFS(当月ワード!$W$3:$W$1000,当月ワード!$D$3:$D$1000,キーワード!$D319,当月ワード!$E$3:$E$1000,キーワード!$F319)</f>
        <v>0</v>
      </c>
      <c r="AB319" s="23">
        <f>SUMIFS(前月ワード!$W$3:$W$1000,前月ワード!$D$3:$D$1000,キーワード!$D319,前月ワード!$E$3:$E$1000,キーワード!$F319)</f>
        <v>0</v>
      </c>
      <c r="AC319" s="23">
        <f>SUMIFS(前々月ワード!$W$3:$W$1000,前々月ワード!$D$3:$D$1000,キーワード!$D319,前々月ワード!$E$3:$E$1000,キーワード!$F319)</f>
        <v>0</v>
      </c>
      <c r="AD319" s="23">
        <f t="shared" si="54"/>
        <v>0</v>
      </c>
      <c r="AE319" s="23">
        <f t="shared" si="54"/>
        <v>0</v>
      </c>
      <c r="AF319" s="23">
        <f t="shared" si="54"/>
        <v>0</v>
      </c>
      <c r="AG319" s="22">
        <f>SUMIFS(当月ワード!$X$3:$X$1000,当月ワード!$D$3:$D$1000,キーワード!$D319,当月ワード!$E$3:$E$1000,キーワード!$F319)</f>
        <v>0</v>
      </c>
      <c r="AH319" s="23">
        <f>SUMIFS(前月ワード!$X$3:$X$1000,前月ワード!$D$3:$D$1000,キーワード!$D319,前月ワード!$E$3:$E$1000,キーワード!$F319)</f>
        <v>0</v>
      </c>
      <c r="AI319" s="23">
        <f>SUMIFS(前々月ワード!$X$3:$X$1000,前々月ワード!$D$3:$D$1000,キーワード!$D319,前々月ワード!$E$3:$E$1000,キーワード!$F319)</f>
        <v>0</v>
      </c>
      <c r="AJ319" s="22">
        <f>SUMIFS(当月ワード!$I$3:$I$1000,当月ワード!$D$3:$D$1000,キーワード!$D319,当月ワード!$E$3:$E$1000,キーワード!$F319)</f>
        <v>0</v>
      </c>
      <c r="AK319" s="23">
        <f>SUMIFS(前月ワード!$I$3:$I$1000,前月ワード!$D$3:$D$1000,キーワード!$D319,前月ワード!$E$3:$E$1000,キーワード!$F319)</f>
        <v>0</v>
      </c>
      <c r="AL319" s="23">
        <f>SUMIFS(前々月ワード!$I$3:$I$1000,前々月ワード!$D$3:$D$1000,キーワード!$D319,前々月ワード!$E$3:$E$1000,キーワード!$F319)</f>
        <v>0</v>
      </c>
      <c r="AM319" s="13">
        <f t="shared" si="55"/>
        <v>0</v>
      </c>
      <c r="AN319" s="13">
        <f t="shared" si="55"/>
        <v>0</v>
      </c>
      <c r="AO319" s="13">
        <f t="shared" si="55"/>
        <v>0</v>
      </c>
      <c r="AP319" s="16">
        <f t="shared" si="56"/>
        <v>0</v>
      </c>
      <c r="AQ319" s="16">
        <f t="shared" si="56"/>
        <v>0</v>
      </c>
      <c r="AR319" s="17">
        <f t="shared" si="56"/>
        <v>0</v>
      </c>
    </row>
    <row r="320" spans="3:44" ht="36.65" customHeight="1">
      <c r="C320" s="20">
        <v>315</v>
      </c>
      <c r="D320" s="53">
        <f>現状ワード設定!B317</f>
        <v>0</v>
      </c>
      <c r="E320" s="26" t="str">
        <f>IFERROR(_xlfn.XLOOKUP($D320,現状商品設定!B:B,現状商品設定!C:C,"-"),"-")</f>
        <v>-</v>
      </c>
      <c r="F320" s="56">
        <f>現状ワード設定!G317</f>
        <v>0</v>
      </c>
      <c r="G320" s="60" t="s">
        <v>46</v>
      </c>
      <c r="H320" s="47" t="str">
        <f>IFERROR(_xlfn.XLOOKUP(D320,商品!$D:$D,商品!$H:$H),"")</f>
        <v/>
      </c>
      <c r="I320" s="50" t="str">
        <f>IFERROR(_xlfn.XLOOKUP(D320&amp;F320,現状ワード設定!J:J,現状ワード設定!H:H),"")</f>
        <v/>
      </c>
      <c r="J320" s="47" t="str">
        <f>IFERROR(_xlfn.XLOOKUP(D320&amp;F320,現状ワード設定!J:J,現状ワード設定!I:I),"")</f>
        <v/>
      </c>
      <c r="K320" s="47" t="e">
        <f>IF(AND(T320&gt;=設定!$C$12,W320&gt;=O320),I320*(1+設定!$F$12),IF(AND(T320&gt;=設定!$C$13,W320&lt;O320),I320*(1+設定!$F$13),IF(AND(T320&lt;設定!$C$14,U320&gt;=設定!$E$14),I320*(1+設定!$F$14),IF(AND(T320&lt;設定!$C$15,U320&lt;設定!$E$15),I320*(1+設定!$F$15),"除外"))))</f>
        <v>#VALUE!</v>
      </c>
      <c r="L320" s="58" t="e">
        <f ca="1">IF(消化率!$I$5&lt;1,K320*消化率!$I$5,IF(U320*V320/(K320*消化率!$I$5)&gt;O320,K320*消化率!$I$5,M320))</f>
        <v>#DIV/0!</v>
      </c>
      <c r="M320" s="58" t="e">
        <f t="shared" si="47"/>
        <v>#VALUE!</v>
      </c>
      <c r="N320" s="58" t="e">
        <f ca="1">IF(ROUNDUP(IF(IF(IF(AND(設定!$D$8&lt;=L320,設定!$D$8&lt;J320),設定!$D$8,IF(AND(J320&lt;=L320,J320&lt;設定!$D$8),J320,IF(AND(L320&lt;=J320,J320&lt;設定!$D$8),J320,L320)))=0,設定!$D$8,IF(AND(設定!$D$8&lt;=L320,設定!$D$8&lt;J320),設定!$D$8,IF(AND(J320&lt;=L320,J320&lt;設定!$D$8),J320,IF(AND(L320&lt;=J320,J320&lt;設定!$D$8),J320,L320))))&lt;=H320,H320+1,IF(IF(AND(設定!$D$8&lt;=L320,設定!$D$8&lt;J320),設定!$D$8,IF(AND(J320&lt;=L320,J320&lt;設定!$D$8),J320,IF(AND(L320&lt;=J320,J320&lt;設定!$D$8),J320,L320)))=0,設定!$D$8,IF(AND(設定!$D$8&lt;=L320,設定!$D$8&lt;J320),設定!$D$8,IF(AND(J320&lt;=L320,J320&lt;設定!$D$8),J320,IF(AND(L320&lt;=J320,J320&lt;設定!$D$8),J320,L320))))),0)&gt;40,ROUNDUP(IF(IF(IF(AND(設定!$D$8&lt;=L320,設定!$D$8&lt;J320),設定!$D$8,IF(AND(J320&lt;=L320,J320&lt;設定!$D$8),J320,IF(AND(L320&lt;=J320,J320&lt;設定!$D$8),J320,L320)))=0,設定!$D$8,IF(AND(設定!$D$8&lt;=L320,設定!$D$8&lt;J320),設定!$D$8,IF(AND(J320&lt;=L320,J320&lt;設定!$D$8),J320,IF(AND(L320&lt;=J320,J320&lt;設定!$D$8),J320,L320))))&lt;=H320,H320+1,IF(IF(AND(設定!$D$8&lt;=L320,設定!$D$8&lt;J320),設定!$D$8,IF(AND(J320&lt;=L320,J320&lt;設定!$D$8),J320,IF(AND(L320&lt;=J320,J320&lt;設定!$D$8),J320,L320)))=0,設定!$D$8,IF(AND(設定!$D$8&lt;=L320,設定!$D$8&lt;J320),設定!$D$8,IF(AND(J320&lt;=L320,J320&lt;設定!$D$8),J320,IF(AND(L320&lt;=J320,J320&lt;設定!$D$8),J320,L320))))),0),40)</f>
        <v>#DIV/0!</v>
      </c>
      <c r="O320" s="55">
        <f>IF(G320="標準",設定!$C$4,G320)</f>
        <v>5</v>
      </c>
      <c r="P320" s="45">
        <f t="shared" si="48"/>
        <v>0</v>
      </c>
      <c r="Q320" s="14">
        <f t="shared" si="49"/>
        <v>0</v>
      </c>
      <c r="R320" s="23">
        <f t="shared" si="57"/>
        <v>0</v>
      </c>
      <c r="S320" s="12">
        <f t="shared" si="50"/>
        <v>0</v>
      </c>
      <c r="T320" s="23">
        <f t="shared" si="51"/>
        <v>0</v>
      </c>
      <c r="U320" s="13">
        <f t="shared" si="52"/>
        <v>0</v>
      </c>
      <c r="V320" s="104" t="str">
        <f>INDEX(商品!Q:Q,MATCH(キーワード!D320,商品!D:D,0),1)</f>
        <v>-</v>
      </c>
      <c r="W320" s="15">
        <f t="shared" si="53"/>
        <v>0</v>
      </c>
      <c r="X320" s="22">
        <f>SUMIFS(当月ワード!$J$3:$J$1000,当月ワード!$D$3:$D$1000,キーワード!$D320,当月ワード!$E$3:$E$1000,キーワード!$F320)</f>
        <v>0</v>
      </c>
      <c r="Y320" s="23">
        <f>SUMIFS(前月ワード!$J$3:$J$1000,前月ワード!$D$3:$D$1000,キーワード!$D320,前月ワード!$E$3:$E$1000,キーワード!$F320)</f>
        <v>0</v>
      </c>
      <c r="Z320" s="23">
        <f>SUMIFS(前々月ワード!$J$3:$J$1000,前々月ワード!$D$3:$D$1000,キーワード!$D320,前々月ワード!$E$3:$E$1000,キーワード!$F320)</f>
        <v>0</v>
      </c>
      <c r="AA320" s="22">
        <f>SUMIFS(当月ワード!$W$3:$W$1000,当月ワード!$D$3:$D$1000,キーワード!$D320,当月ワード!$E$3:$E$1000,キーワード!$F320)</f>
        <v>0</v>
      </c>
      <c r="AB320" s="23">
        <f>SUMIFS(前月ワード!$W$3:$W$1000,前月ワード!$D$3:$D$1000,キーワード!$D320,前月ワード!$E$3:$E$1000,キーワード!$F320)</f>
        <v>0</v>
      </c>
      <c r="AC320" s="23">
        <f>SUMIFS(前々月ワード!$W$3:$W$1000,前々月ワード!$D$3:$D$1000,キーワード!$D320,前々月ワード!$E$3:$E$1000,キーワード!$F320)</f>
        <v>0</v>
      </c>
      <c r="AD320" s="23">
        <f t="shared" si="54"/>
        <v>0</v>
      </c>
      <c r="AE320" s="23">
        <f t="shared" si="54"/>
        <v>0</v>
      </c>
      <c r="AF320" s="23">
        <f t="shared" si="54"/>
        <v>0</v>
      </c>
      <c r="AG320" s="22">
        <f>SUMIFS(当月ワード!$X$3:$X$1000,当月ワード!$D$3:$D$1000,キーワード!$D320,当月ワード!$E$3:$E$1000,キーワード!$F320)</f>
        <v>0</v>
      </c>
      <c r="AH320" s="23">
        <f>SUMIFS(前月ワード!$X$3:$X$1000,前月ワード!$D$3:$D$1000,キーワード!$D320,前月ワード!$E$3:$E$1000,キーワード!$F320)</f>
        <v>0</v>
      </c>
      <c r="AI320" s="23">
        <f>SUMIFS(前々月ワード!$X$3:$X$1000,前々月ワード!$D$3:$D$1000,キーワード!$D320,前々月ワード!$E$3:$E$1000,キーワード!$F320)</f>
        <v>0</v>
      </c>
      <c r="AJ320" s="22">
        <f>SUMIFS(当月ワード!$I$3:$I$1000,当月ワード!$D$3:$D$1000,キーワード!$D320,当月ワード!$E$3:$E$1000,キーワード!$F320)</f>
        <v>0</v>
      </c>
      <c r="AK320" s="23">
        <f>SUMIFS(前月ワード!$I$3:$I$1000,前月ワード!$D$3:$D$1000,キーワード!$D320,前月ワード!$E$3:$E$1000,キーワード!$F320)</f>
        <v>0</v>
      </c>
      <c r="AL320" s="23">
        <f>SUMIFS(前々月ワード!$I$3:$I$1000,前々月ワード!$D$3:$D$1000,キーワード!$D320,前々月ワード!$E$3:$E$1000,キーワード!$F320)</f>
        <v>0</v>
      </c>
      <c r="AM320" s="13">
        <f t="shared" si="55"/>
        <v>0</v>
      </c>
      <c r="AN320" s="13">
        <f t="shared" si="55"/>
        <v>0</v>
      </c>
      <c r="AO320" s="13">
        <f t="shared" si="55"/>
        <v>0</v>
      </c>
      <c r="AP320" s="16">
        <f t="shared" si="56"/>
        <v>0</v>
      </c>
      <c r="AQ320" s="16">
        <f t="shared" si="56"/>
        <v>0</v>
      </c>
      <c r="AR320" s="17">
        <f t="shared" si="56"/>
        <v>0</v>
      </c>
    </row>
    <row r="321" spans="3:44" ht="36.65" customHeight="1">
      <c r="C321" s="20">
        <v>316</v>
      </c>
      <c r="D321" s="53">
        <f>現状ワード設定!B318</f>
        <v>0</v>
      </c>
      <c r="E321" s="26" t="str">
        <f>IFERROR(_xlfn.XLOOKUP($D321,現状商品設定!B:B,現状商品設定!C:C,"-"),"-")</f>
        <v>-</v>
      </c>
      <c r="F321" s="56">
        <f>現状ワード設定!G318</f>
        <v>0</v>
      </c>
      <c r="G321" s="60" t="s">
        <v>46</v>
      </c>
      <c r="H321" s="47" t="str">
        <f>IFERROR(_xlfn.XLOOKUP(D321,商品!$D:$D,商品!$H:$H),"")</f>
        <v/>
      </c>
      <c r="I321" s="50" t="str">
        <f>IFERROR(_xlfn.XLOOKUP(D321&amp;F321,現状ワード設定!J:J,現状ワード設定!H:H),"")</f>
        <v/>
      </c>
      <c r="J321" s="47" t="str">
        <f>IFERROR(_xlfn.XLOOKUP(D321&amp;F321,現状ワード設定!J:J,現状ワード設定!I:I),"")</f>
        <v/>
      </c>
      <c r="K321" s="47" t="e">
        <f>IF(AND(T321&gt;=設定!$C$12,W321&gt;=O321),I321*(1+設定!$F$12),IF(AND(T321&gt;=設定!$C$13,W321&lt;O321),I321*(1+設定!$F$13),IF(AND(T321&lt;設定!$C$14,U321&gt;=設定!$E$14),I321*(1+設定!$F$14),IF(AND(T321&lt;設定!$C$15,U321&lt;設定!$E$15),I321*(1+設定!$F$15),"除外"))))</f>
        <v>#VALUE!</v>
      </c>
      <c r="L321" s="58" t="e">
        <f ca="1">IF(消化率!$I$5&lt;1,K321*消化率!$I$5,IF(U321*V321/(K321*消化率!$I$5)&gt;O321,K321*消化率!$I$5,M321))</f>
        <v>#DIV/0!</v>
      </c>
      <c r="M321" s="58" t="e">
        <f t="shared" si="47"/>
        <v>#VALUE!</v>
      </c>
      <c r="N321" s="58" t="e">
        <f ca="1">IF(ROUNDUP(IF(IF(IF(AND(設定!$D$8&lt;=L321,設定!$D$8&lt;J321),設定!$D$8,IF(AND(J321&lt;=L321,J321&lt;設定!$D$8),J321,IF(AND(L321&lt;=J321,J321&lt;設定!$D$8),J321,L321)))=0,設定!$D$8,IF(AND(設定!$D$8&lt;=L321,設定!$D$8&lt;J321),設定!$D$8,IF(AND(J321&lt;=L321,J321&lt;設定!$D$8),J321,IF(AND(L321&lt;=J321,J321&lt;設定!$D$8),J321,L321))))&lt;=H321,H321+1,IF(IF(AND(設定!$D$8&lt;=L321,設定!$D$8&lt;J321),設定!$D$8,IF(AND(J321&lt;=L321,J321&lt;設定!$D$8),J321,IF(AND(L321&lt;=J321,J321&lt;設定!$D$8),J321,L321)))=0,設定!$D$8,IF(AND(設定!$D$8&lt;=L321,設定!$D$8&lt;J321),設定!$D$8,IF(AND(J321&lt;=L321,J321&lt;設定!$D$8),J321,IF(AND(L321&lt;=J321,J321&lt;設定!$D$8),J321,L321))))),0)&gt;40,ROUNDUP(IF(IF(IF(AND(設定!$D$8&lt;=L321,設定!$D$8&lt;J321),設定!$D$8,IF(AND(J321&lt;=L321,J321&lt;設定!$D$8),J321,IF(AND(L321&lt;=J321,J321&lt;設定!$D$8),J321,L321)))=0,設定!$D$8,IF(AND(設定!$D$8&lt;=L321,設定!$D$8&lt;J321),設定!$D$8,IF(AND(J321&lt;=L321,J321&lt;設定!$D$8),J321,IF(AND(L321&lt;=J321,J321&lt;設定!$D$8),J321,L321))))&lt;=H321,H321+1,IF(IF(AND(設定!$D$8&lt;=L321,設定!$D$8&lt;J321),設定!$D$8,IF(AND(J321&lt;=L321,J321&lt;設定!$D$8),J321,IF(AND(L321&lt;=J321,J321&lt;設定!$D$8),J321,L321)))=0,設定!$D$8,IF(AND(設定!$D$8&lt;=L321,設定!$D$8&lt;J321),設定!$D$8,IF(AND(J321&lt;=L321,J321&lt;設定!$D$8),J321,IF(AND(L321&lt;=J321,J321&lt;設定!$D$8),J321,L321))))),0),40)</f>
        <v>#DIV/0!</v>
      </c>
      <c r="O321" s="55">
        <f>IF(G321="標準",設定!$C$4,G321)</f>
        <v>5</v>
      </c>
      <c r="P321" s="45">
        <f t="shared" si="48"/>
        <v>0</v>
      </c>
      <c r="Q321" s="14">
        <f t="shared" si="49"/>
        <v>0</v>
      </c>
      <c r="R321" s="23">
        <f t="shared" si="57"/>
        <v>0</v>
      </c>
      <c r="S321" s="12">
        <f t="shared" si="50"/>
        <v>0</v>
      </c>
      <c r="T321" s="23">
        <f t="shared" si="51"/>
        <v>0</v>
      </c>
      <c r="U321" s="13">
        <f t="shared" si="52"/>
        <v>0</v>
      </c>
      <c r="V321" s="104" t="str">
        <f>INDEX(商品!Q:Q,MATCH(キーワード!D321,商品!D:D,0),1)</f>
        <v>-</v>
      </c>
      <c r="W321" s="15">
        <f t="shared" si="53"/>
        <v>0</v>
      </c>
      <c r="X321" s="22">
        <f>SUMIFS(当月ワード!$J$3:$J$1000,当月ワード!$D$3:$D$1000,キーワード!$D321,当月ワード!$E$3:$E$1000,キーワード!$F321)</f>
        <v>0</v>
      </c>
      <c r="Y321" s="23">
        <f>SUMIFS(前月ワード!$J$3:$J$1000,前月ワード!$D$3:$D$1000,キーワード!$D321,前月ワード!$E$3:$E$1000,キーワード!$F321)</f>
        <v>0</v>
      </c>
      <c r="Z321" s="23">
        <f>SUMIFS(前々月ワード!$J$3:$J$1000,前々月ワード!$D$3:$D$1000,キーワード!$D321,前々月ワード!$E$3:$E$1000,キーワード!$F321)</f>
        <v>0</v>
      </c>
      <c r="AA321" s="22">
        <f>SUMIFS(当月ワード!$W$3:$W$1000,当月ワード!$D$3:$D$1000,キーワード!$D321,当月ワード!$E$3:$E$1000,キーワード!$F321)</f>
        <v>0</v>
      </c>
      <c r="AB321" s="23">
        <f>SUMIFS(前月ワード!$W$3:$W$1000,前月ワード!$D$3:$D$1000,キーワード!$D321,前月ワード!$E$3:$E$1000,キーワード!$F321)</f>
        <v>0</v>
      </c>
      <c r="AC321" s="23">
        <f>SUMIFS(前々月ワード!$W$3:$W$1000,前々月ワード!$D$3:$D$1000,キーワード!$D321,前々月ワード!$E$3:$E$1000,キーワード!$F321)</f>
        <v>0</v>
      </c>
      <c r="AD321" s="23">
        <f t="shared" si="54"/>
        <v>0</v>
      </c>
      <c r="AE321" s="23">
        <f t="shared" si="54"/>
        <v>0</v>
      </c>
      <c r="AF321" s="23">
        <f t="shared" si="54"/>
        <v>0</v>
      </c>
      <c r="AG321" s="22">
        <f>SUMIFS(当月ワード!$X$3:$X$1000,当月ワード!$D$3:$D$1000,キーワード!$D321,当月ワード!$E$3:$E$1000,キーワード!$F321)</f>
        <v>0</v>
      </c>
      <c r="AH321" s="23">
        <f>SUMIFS(前月ワード!$X$3:$X$1000,前月ワード!$D$3:$D$1000,キーワード!$D321,前月ワード!$E$3:$E$1000,キーワード!$F321)</f>
        <v>0</v>
      </c>
      <c r="AI321" s="23">
        <f>SUMIFS(前々月ワード!$X$3:$X$1000,前々月ワード!$D$3:$D$1000,キーワード!$D321,前々月ワード!$E$3:$E$1000,キーワード!$F321)</f>
        <v>0</v>
      </c>
      <c r="AJ321" s="22">
        <f>SUMIFS(当月ワード!$I$3:$I$1000,当月ワード!$D$3:$D$1000,キーワード!$D321,当月ワード!$E$3:$E$1000,キーワード!$F321)</f>
        <v>0</v>
      </c>
      <c r="AK321" s="23">
        <f>SUMIFS(前月ワード!$I$3:$I$1000,前月ワード!$D$3:$D$1000,キーワード!$D321,前月ワード!$E$3:$E$1000,キーワード!$F321)</f>
        <v>0</v>
      </c>
      <c r="AL321" s="23">
        <f>SUMIFS(前々月ワード!$I$3:$I$1000,前々月ワード!$D$3:$D$1000,キーワード!$D321,前々月ワード!$E$3:$E$1000,キーワード!$F321)</f>
        <v>0</v>
      </c>
      <c r="AM321" s="13">
        <f t="shared" si="55"/>
        <v>0</v>
      </c>
      <c r="AN321" s="13">
        <f t="shared" si="55"/>
        <v>0</v>
      </c>
      <c r="AO321" s="13">
        <f t="shared" si="55"/>
        <v>0</v>
      </c>
      <c r="AP321" s="16">
        <f t="shared" si="56"/>
        <v>0</v>
      </c>
      <c r="AQ321" s="16">
        <f t="shared" si="56"/>
        <v>0</v>
      </c>
      <c r="AR321" s="17">
        <f t="shared" si="56"/>
        <v>0</v>
      </c>
    </row>
    <row r="322" spans="3:44" ht="36.65" customHeight="1">
      <c r="C322" s="20">
        <v>317</v>
      </c>
      <c r="D322" s="53">
        <f>現状ワード設定!B319</f>
        <v>0</v>
      </c>
      <c r="E322" s="26" t="str">
        <f>IFERROR(_xlfn.XLOOKUP($D322,現状商品設定!B:B,現状商品設定!C:C,"-"),"-")</f>
        <v>-</v>
      </c>
      <c r="F322" s="56">
        <f>現状ワード設定!G319</f>
        <v>0</v>
      </c>
      <c r="G322" s="60" t="s">
        <v>46</v>
      </c>
      <c r="H322" s="47" t="str">
        <f>IFERROR(_xlfn.XLOOKUP(D322,商品!$D:$D,商品!$H:$H),"")</f>
        <v/>
      </c>
      <c r="I322" s="50" t="str">
        <f>IFERROR(_xlfn.XLOOKUP(D322&amp;F322,現状ワード設定!J:J,現状ワード設定!H:H),"")</f>
        <v/>
      </c>
      <c r="J322" s="47" t="str">
        <f>IFERROR(_xlfn.XLOOKUP(D322&amp;F322,現状ワード設定!J:J,現状ワード設定!I:I),"")</f>
        <v/>
      </c>
      <c r="K322" s="47" t="e">
        <f>IF(AND(T322&gt;=設定!$C$12,W322&gt;=O322),I322*(1+設定!$F$12),IF(AND(T322&gt;=設定!$C$13,W322&lt;O322),I322*(1+設定!$F$13),IF(AND(T322&lt;設定!$C$14,U322&gt;=設定!$E$14),I322*(1+設定!$F$14),IF(AND(T322&lt;設定!$C$15,U322&lt;設定!$E$15),I322*(1+設定!$F$15),"除外"))))</f>
        <v>#VALUE!</v>
      </c>
      <c r="L322" s="58" t="e">
        <f ca="1">IF(消化率!$I$5&lt;1,K322*消化率!$I$5,IF(U322*V322/(K322*消化率!$I$5)&gt;O322,K322*消化率!$I$5,M322))</f>
        <v>#DIV/0!</v>
      </c>
      <c r="M322" s="58" t="e">
        <f t="shared" si="47"/>
        <v>#VALUE!</v>
      </c>
      <c r="N322" s="58" t="e">
        <f ca="1">IF(ROUNDUP(IF(IF(IF(AND(設定!$D$8&lt;=L322,設定!$D$8&lt;J322),設定!$D$8,IF(AND(J322&lt;=L322,J322&lt;設定!$D$8),J322,IF(AND(L322&lt;=J322,J322&lt;設定!$D$8),J322,L322)))=0,設定!$D$8,IF(AND(設定!$D$8&lt;=L322,設定!$D$8&lt;J322),設定!$D$8,IF(AND(J322&lt;=L322,J322&lt;設定!$D$8),J322,IF(AND(L322&lt;=J322,J322&lt;設定!$D$8),J322,L322))))&lt;=H322,H322+1,IF(IF(AND(設定!$D$8&lt;=L322,設定!$D$8&lt;J322),設定!$D$8,IF(AND(J322&lt;=L322,J322&lt;設定!$D$8),J322,IF(AND(L322&lt;=J322,J322&lt;設定!$D$8),J322,L322)))=0,設定!$D$8,IF(AND(設定!$D$8&lt;=L322,設定!$D$8&lt;J322),設定!$D$8,IF(AND(J322&lt;=L322,J322&lt;設定!$D$8),J322,IF(AND(L322&lt;=J322,J322&lt;設定!$D$8),J322,L322))))),0)&gt;40,ROUNDUP(IF(IF(IF(AND(設定!$D$8&lt;=L322,設定!$D$8&lt;J322),設定!$D$8,IF(AND(J322&lt;=L322,J322&lt;設定!$D$8),J322,IF(AND(L322&lt;=J322,J322&lt;設定!$D$8),J322,L322)))=0,設定!$D$8,IF(AND(設定!$D$8&lt;=L322,設定!$D$8&lt;J322),設定!$D$8,IF(AND(J322&lt;=L322,J322&lt;設定!$D$8),J322,IF(AND(L322&lt;=J322,J322&lt;設定!$D$8),J322,L322))))&lt;=H322,H322+1,IF(IF(AND(設定!$D$8&lt;=L322,設定!$D$8&lt;J322),設定!$D$8,IF(AND(J322&lt;=L322,J322&lt;設定!$D$8),J322,IF(AND(L322&lt;=J322,J322&lt;設定!$D$8),J322,L322)))=0,設定!$D$8,IF(AND(設定!$D$8&lt;=L322,設定!$D$8&lt;J322),設定!$D$8,IF(AND(J322&lt;=L322,J322&lt;設定!$D$8),J322,IF(AND(L322&lt;=J322,J322&lt;設定!$D$8),J322,L322))))),0),40)</f>
        <v>#DIV/0!</v>
      </c>
      <c r="O322" s="55">
        <f>IF(G322="標準",設定!$C$4,G322)</f>
        <v>5</v>
      </c>
      <c r="P322" s="45">
        <f t="shared" si="48"/>
        <v>0</v>
      </c>
      <c r="Q322" s="14">
        <f t="shared" si="49"/>
        <v>0</v>
      </c>
      <c r="R322" s="23">
        <f t="shared" si="57"/>
        <v>0</v>
      </c>
      <c r="S322" s="12">
        <f t="shared" si="50"/>
        <v>0</v>
      </c>
      <c r="T322" s="23">
        <f t="shared" si="51"/>
        <v>0</v>
      </c>
      <c r="U322" s="13">
        <f t="shared" si="52"/>
        <v>0</v>
      </c>
      <c r="V322" s="104" t="str">
        <f>INDEX(商品!Q:Q,MATCH(キーワード!D322,商品!D:D,0),1)</f>
        <v>-</v>
      </c>
      <c r="W322" s="15">
        <f t="shared" si="53"/>
        <v>0</v>
      </c>
      <c r="X322" s="22">
        <f>SUMIFS(当月ワード!$J$3:$J$1000,当月ワード!$D$3:$D$1000,キーワード!$D322,当月ワード!$E$3:$E$1000,キーワード!$F322)</f>
        <v>0</v>
      </c>
      <c r="Y322" s="23">
        <f>SUMIFS(前月ワード!$J$3:$J$1000,前月ワード!$D$3:$D$1000,キーワード!$D322,前月ワード!$E$3:$E$1000,キーワード!$F322)</f>
        <v>0</v>
      </c>
      <c r="Z322" s="23">
        <f>SUMIFS(前々月ワード!$J$3:$J$1000,前々月ワード!$D$3:$D$1000,キーワード!$D322,前々月ワード!$E$3:$E$1000,キーワード!$F322)</f>
        <v>0</v>
      </c>
      <c r="AA322" s="22">
        <f>SUMIFS(当月ワード!$W$3:$W$1000,当月ワード!$D$3:$D$1000,キーワード!$D322,当月ワード!$E$3:$E$1000,キーワード!$F322)</f>
        <v>0</v>
      </c>
      <c r="AB322" s="23">
        <f>SUMIFS(前月ワード!$W$3:$W$1000,前月ワード!$D$3:$D$1000,キーワード!$D322,前月ワード!$E$3:$E$1000,キーワード!$F322)</f>
        <v>0</v>
      </c>
      <c r="AC322" s="23">
        <f>SUMIFS(前々月ワード!$W$3:$W$1000,前々月ワード!$D$3:$D$1000,キーワード!$D322,前々月ワード!$E$3:$E$1000,キーワード!$F322)</f>
        <v>0</v>
      </c>
      <c r="AD322" s="23">
        <f t="shared" si="54"/>
        <v>0</v>
      </c>
      <c r="AE322" s="23">
        <f t="shared" si="54"/>
        <v>0</v>
      </c>
      <c r="AF322" s="23">
        <f t="shared" si="54"/>
        <v>0</v>
      </c>
      <c r="AG322" s="22">
        <f>SUMIFS(当月ワード!$X$3:$X$1000,当月ワード!$D$3:$D$1000,キーワード!$D322,当月ワード!$E$3:$E$1000,キーワード!$F322)</f>
        <v>0</v>
      </c>
      <c r="AH322" s="23">
        <f>SUMIFS(前月ワード!$X$3:$X$1000,前月ワード!$D$3:$D$1000,キーワード!$D322,前月ワード!$E$3:$E$1000,キーワード!$F322)</f>
        <v>0</v>
      </c>
      <c r="AI322" s="23">
        <f>SUMIFS(前々月ワード!$X$3:$X$1000,前々月ワード!$D$3:$D$1000,キーワード!$D322,前々月ワード!$E$3:$E$1000,キーワード!$F322)</f>
        <v>0</v>
      </c>
      <c r="AJ322" s="22">
        <f>SUMIFS(当月ワード!$I$3:$I$1000,当月ワード!$D$3:$D$1000,キーワード!$D322,当月ワード!$E$3:$E$1000,キーワード!$F322)</f>
        <v>0</v>
      </c>
      <c r="AK322" s="23">
        <f>SUMIFS(前月ワード!$I$3:$I$1000,前月ワード!$D$3:$D$1000,キーワード!$D322,前月ワード!$E$3:$E$1000,キーワード!$F322)</f>
        <v>0</v>
      </c>
      <c r="AL322" s="23">
        <f>SUMIFS(前々月ワード!$I$3:$I$1000,前々月ワード!$D$3:$D$1000,キーワード!$D322,前々月ワード!$E$3:$E$1000,キーワード!$F322)</f>
        <v>0</v>
      </c>
      <c r="AM322" s="13">
        <f t="shared" si="55"/>
        <v>0</v>
      </c>
      <c r="AN322" s="13">
        <f t="shared" si="55"/>
        <v>0</v>
      </c>
      <c r="AO322" s="13">
        <f t="shared" si="55"/>
        <v>0</v>
      </c>
      <c r="AP322" s="16">
        <f t="shared" si="56"/>
        <v>0</v>
      </c>
      <c r="AQ322" s="16">
        <f t="shared" si="56"/>
        <v>0</v>
      </c>
      <c r="AR322" s="17">
        <f t="shared" si="56"/>
        <v>0</v>
      </c>
    </row>
    <row r="323" spans="3:44" ht="36.65" customHeight="1">
      <c r="C323" s="20">
        <v>318</v>
      </c>
      <c r="D323" s="53">
        <f>現状ワード設定!B320</f>
        <v>0</v>
      </c>
      <c r="E323" s="26" t="str">
        <f>IFERROR(_xlfn.XLOOKUP($D323,現状商品設定!B:B,現状商品設定!C:C,"-"),"-")</f>
        <v>-</v>
      </c>
      <c r="F323" s="56">
        <f>現状ワード設定!G320</f>
        <v>0</v>
      </c>
      <c r="G323" s="60" t="s">
        <v>46</v>
      </c>
      <c r="H323" s="47" t="str">
        <f>IFERROR(_xlfn.XLOOKUP(D323,商品!$D:$D,商品!$H:$H),"")</f>
        <v/>
      </c>
      <c r="I323" s="50" t="str">
        <f>IFERROR(_xlfn.XLOOKUP(D323&amp;F323,現状ワード設定!J:J,現状ワード設定!H:H),"")</f>
        <v/>
      </c>
      <c r="J323" s="47" t="str">
        <f>IFERROR(_xlfn.XLOOKUP(D323&amp;F323,現状ワード設定!J:J,現状ワード設定!I:I),"")</f>
        <v/>
      </c>
      <c r="K323" s="47" t="e">
        <f>IF(AND(T323&gt;=設定!$C$12,W323&gt;=O323),I323*(1+設定!$F$12),IF(AND(T323&gt;=設定!$C$13,W323&lt;O323),I323*(1+設定!$F$13),IF(AND(T323&lt;設定!$C$14,U323&gt;=設定!$E$14),I323*(1+設定!$F$14),IF(AND(T323&lt;設定!$C$15,U323&lt;設定!$E$15),I323*(1+設定!$F$15),"除外"))))</f>
        <v>#VALUE!</v>
      </c>
      <c r="L323" s="58" t="e">
        <f ca="1">IF(消化率!$I$5&lt;1,K323*消化率!$I$5,IF(U323*V323/(K323*消化率!$I$5)&gt;O323,K323*消化率!$I$5,M323))</f>
        <v>#DIV/0!</v>
      </c>
      <c r="M323" s="58" t="e">
        <f t="shared" si="47"/>
        <v>#VALUE!</v>
      </c>
      <c r="N323" s="58" t="e">
        <f ca="1">IF(ROUNDUP(IF(IF(IF(AND(設定!$D$8&lt;=L323,設定!$D$8&lt;J323),設定!$D$8,IF(AND(J323&lt;=L323,J323&lt;設定!$D$8),J323,IF(AND(L323&lt;=J323,J323&lt;設定!$D$8),J323,L323)))=0,設定!$D$8,IF(AND(設定!$D$8&lt;=L323,設定!$D$8&lt;J323),設定!$D$8,IF(AND(J323&lt;=L323,J323&lt;設定!$D$8),J323,IF(AND(L323&lt;=J323,J323&lt;設定!$D$8),J323,L323))))&lt;=H323,H323+1,IF(IF(AND(設定!$D$8&lt;=L323,設定!$D$8&lt;J323),設定!$D$8,IF(AND(J323&lt;=L323,J323&lt;設定!$D$8),J323,IF(AND(L323&lt;=J323,J323&lt;設定!$D$8),J323,L323)))=0,設定!$D$8,IF(AND(設定!$D$8&lt;=L323,設定!$D$8&lt;J323),設定!$D$8,IF(AND(J323&lt;=L323,J323&lt;設定!$D$8),J323,IF(AND(L323&lt;=J323,J323&lt;設定!$D$8),J323,L323))))),0)&gt;40,ROUNDUP(IF(IF(IF(AND(設定!$D$8&lt;=L323,設定!$D$8&lt;J323),設定!$D$8,IF(AND(J323&lt;=L323,J323&lt;設定!$D$8),J323,IF(AND(L323&lt;=J323,J323&lt;設定!$D$8),J323,L323)))=0,設定!$D$8,IF(AND(設定!$D$8&lt;=L323,設定!$D$8&lt;J323),設定!$D$8,IF(AND(J323&lt;=L323,J323&lt;設定!$D$8),J323,IF(AND(L323&lt;=J323,J323&lt;設定!$D$8),J323,L323))))&lt;=H323,H323+1,IF(IF(AND(設定!$D$8&lt;=L323,設定!$D$8&lt;J323),設定!$D$8,IF(AND(J323&lt;=L323,J323&lt;設定!$D$8),J323,IF(AND(L323&lt;=J323,J323&lt;設定!$D$8),J323,L323)))=0,設定!$D$8,IF(AND(設定!$D$8&lt;=L323,設定!$D$8&lt;J323),設定!$D$8,IF(AND(J323&lt;=L323,J323&lt;設定!$D$8),J323,IF(AND(L323&lt;=J323,J323&lt;設定!$D$8),J323,L323))))),0),40)</f>
        <v>#DIV/0!</v>
      </c>
      <c r="O323" s="55">
        <f>IF(G323="標準",設定!$C$4,G323)</f>
        <v>5</v>
      </c>
      <c r="P323" s="45">
        <f t="shared" si="48"/>
        <v>0</v>
      </c>
      <c r="Q323" s="14">
        <f t="shared" si="49"/>
        <v>0</v>
      </c>
      <c r="R323" s="23">
        <f t="shared" si="57"/>
        <v>0</v>
      </c>
      <c r="S323" s="12">
        <f t="shared" si="50"/>
        <v>0</v>
      </c>
      <c r="T323" s="23">
        <f t="shared" si="51"/>
        <v>0</v>
      </c>
      <c r="U323" s="13">
        <f t="shared" si="52"/>
        <v>0</v>
      </c>
      <c r="V323" s="104" t="str">
        <f>INDEX(商品!Q:Q,MATCH(キーワード!D323,商品!D:D,0),1)</f>
        <v>-</v>
      </c>
      <c r="W323" s="15">
        <f t="shared" si="53"/>
        <v>0</v>
      </c>
      <c r="X323" s="22">
        <f>SUMIFS(当月ワード!$J$3:$J$1000,当月ワード!$D$3:$D$1000,キーワード!$D323,当月ワード!$E$3:$E$1000,キーワード!$F323)</f>
        <v>0</v>
      </c>
      <c r="Y323" s="23">
        <f>SUMIFS(前月ワード!$J$3:$J$1000,前月ワード!$D$3:$D$1000,キーワード!$D323,前月ワード!$E$3:$E$1000,キーワード!$F323)</f>
        <v>0</v>
      </c>
      <c r="Z323" s="23">
        <f>SUMIFS(前々月ワード!$J$3:$J$1000,前々月ワード!$D$3:$D$1000,キーワード!$D323,前々月ワード!$E$3:$E$1000,キーワード!$F323)</f>
        <v>0</v>
      </c>
      <c r="AA323" s="22">
        <f>SUMIFS(当月ワード!$W$3:$W$1000,当月ワード!$D$3:$D$1000,キーワード!$D323,当月ワード!$E$3:$E$1000,キーワード!$F323)</f>
        <v>0</v>
      </c>
      <c r="AB323" s="23">
        <f>SUMIFS(前月ワード!$W$3:$W$1000,前月ワード!$D$3:$D$1000,キーワード!$D323,前月ワード!$E$3:$E$1000,キーワード!$F323)</f>
        <v>0</v>
      </c>
      <c r="AC323" s="23">
        <f>SUMIFS(前々月ワード!$W$3:$W$1000,前々月ワード!$D$3:$D$1000,キーワード!$D323,前々月ワード!$E$3:$E$1000,キーワード!$F323)</f>
        <v>0</v>
      </c>
      <c r="AD323" s="23">
        <f t="shared" si="54"/>
        <v>0</v>
      </c>
      <c r="AE323" s="23">
        <f t="shared" si="54"/>
        <v>0</v>
      </c>
      <c r="AF323" s="23">
        <f t="shared" si="54"/>
        <v>0</v>
      </c>
      <c r="AG323" s="22">
        <f>SUMIFS(当月ワード!$X$3:$X$1000,当月ワード!$D$3:$D$1000,キーワード!$D323,当月ワード!$E$3:$E$1000,キーワード!$F323)</f>
        <v>0</v>
      </c>
      <c r="AH323" s="23">
        <f>SUMIFS(前月ワード!$X$3:$X$1000,前月ワード!$D$3:$D$1000,キーワード!$D323,前月ワード!$E$3:$E$1000,キーワード!$F323)</f>
        <v>0</v>
      </c>
      <c r="AI323" s="23">
        <f>SUMIFS(前々月ワード!$X$3:$X$1000,前々月ワード!$D$3:$D$1000,キーワード!$D323,前々月ワード!$E$3:$E$1000,キーワード!$F323)</f>
        <v>0</v>
      </c>
      <c r="AJ323" s="22">
        <f>SUMIFS(当月ワード!$I$3:$I$1000,当月ワード!$D$3:$D$1000,キーワード!$D323,当月ワード!$E$3:$E$1000,キーワード!$F323)</f>
        <v>0</v>
      </c>
      <c r="AK323" s="23">
        <f>SUMIFS(前月ワード!$I$3:$I$1000,前月ワード!$D$3:$D$1000,キーワード!$D323,前月ワード!$E$3:$E$1000,キーワード!$F323)</f>
        <v>0</v>
      </c>
      <c r="AL323" s="23">
        <f>SUMIFS(前々月ワード!$I$3:$I$1000,前々月ワード!$D$3:$D$1000,キーワード!$D323,前々月ワード!$E$3:$E$1000,キーワード!$F323)</f>
        <v>0</v>
      </c>
      <c r="AM323" s="13">
        <f t="shared" si="55"/>
        <v>0</v>
      </c>
      <c r="AN323" s="13">
        <f t="shared" si="55"/>
        <v>0</v>
      </c>
      <c r="AO323" s="13">
        <f t="shared" si="55"/>
        <v>0</v>
      </c>
      <c r="AP323" s="16">
        <f t="shared" si="56"/>
        <v>0</v>
      </c>
      <c r="AQ323" s="16">
        <f t="shared" si="56"/>
        <v>0</v>
      </c>
      <c r="AR323" s="17">
        <f t="shared" si="56"/>
        <v>0</v>
      </c>
    </row>
    <row r="324" spans="3:44" ht="36.65" customHeight="1">
      <c r="C324" s="20">
        <v>319</v>
      </c>
      <c r="D324" s="53">
        <f>現状ワード設定!B321</f>
        <v>0</v>
      </c>
      <c r="E324" s="26" t="str">
        <f>IFERROR(_xlfn.XLOOKUP($D324,現状商品設定!B:B,現状商品設定!C:C,"-"),"-")</f>
        <v>-</v>
      </c>
      <c r="F324" s="56">
        <f>現状ワード設定!G321</f>
        <v>0</v>
      </c>
      <c r="G324" s="60" t="s">
        <v>46</v>
      </c>
      <c r="H324" s="47" t="str">
        <f>IFERROR(_xlfn.XLOOKUP(D324,商品!$D:$D,商品!$H:$H),"")</f>
        <v/>
      </c>
      <c r="I324" s="50" t="str">
        <f>IFERROR(_xlfn.XLOOKUP(D324&amp;F324,現状ワード設定!J:J,現状ワード設定!H:H),"")</f>
        <v/>
      </c>
      <c r="J324" s="47" t="str">
        <f>IFERROR(_xlfn.XLOOKUP(D324&amp;F324,現状ワード設定!J:J,現状ワード設定!I:I),"")</f>
        <v/>
      </c>
      <c r="K324" s="47" t="e">
        <f>IF(AND(T324&gt;=設定!$C$12,W324&gt;=O324),I324*(1+設定!$F$12),IF(AND(T324&gt;=設定!$C$13,W324&lt;O324),I324*(1+設定!$F$13),IF(AND(T324&lt;設定!$C$14,U324&gt;=設定!$E$14),I324*(1+設定!$F$14),IF(AND(T324&lt;設定!$C$15,U324&lt;設定!$E$15),I324*(1+設定!$F$15),"除外"))))</f>
        <v>#VALUE!</v>
      </c>
      <c r="L324" s="58" t="e">
        <f ca="1">IF(消化率!$I$5&lt;1,K324*消化率!$I$5,IF(U324*V324/(K324*消化率!$I$5)&gt;O324,K324*消化率!$I$5,M324))</f>
        <v>#DIV/0!</v>
      </c>
      <c r="M324" s="58" t="e">
        <f t="shared" si="47"/>
        <v>#VALUE!</v>
      </c>
      <c r="N324" s="58" t="e">
        <f ca="1">IF(ROUNDUP(IF(IF(IF(AND(設定!$D$8&lt;=L324,設定!$D$8&lt;J324),設定!$D$8,IF(AND(J324&lt;=L324,J324&lt;設定!$D$8),J324,IF(AND(L324&lt;=J324,J324&lt;設定!$D$8),J324,L324)))=0,設定!$D$8,IF(AND(設定!$D$8&lt;=L324,設定!$D$8&lt;J324),設定!$D$8,IF(AND(J324&lt;=L324,J324&lt;設定!$D$8),J324,IF(AND(L324&lt;=J324,J324&lt;設定!$D$8),J324,L324))))&lt;=H324,H324+1,IF(IF(AND(設定!$D$8&lt;=L324,設定!$D$8&lt;J324),設定!$D$8,IF(AND(J324&lt;=L324,J324&lt;設定!$D$8),J324,IF(AND(L324&lt;=J324,J324&lt;設定!$D$8),J324,L324)))=0,設定!$D$8,IF(AND(設定!$D$8&lt;=L324,設定!$D$8&lt;J324),設定!$D$8,IF(AND(J324&lt;=L324,J324&lt;設定!$D$8),J324,IF(AND(L324&lt;=J324,J324&lt;設定!$D$8),J324,L324))))),0)&gt;40,ROUNDUP(IF(IF(IF(AND(設定!$D$8&lt;=L324,設定!$D$8&lt;J324),設定!$D$8,IF(AND(J324&lt;=L324,J324&lt;設定!$D$8),J324,IF(AND(L324&lt;=J324,J324&lt;設定!$D$8),J324,L324)))=0,設定!$D$8,IF(AND(設定!$D$8&lt;=L324,設定!$D$8&lt;J324),設定!$D$8,IF(AND(J324&lt;=L324,J324&lt;設定!$D$8),J324,IF(AND(L324&lt;=J324,J324&lt;設定!$D$8),J324,L324))))&lt;=H324,H324+1,IF(IF(AND(設定!$D$8&lt;=L324,設定!$D$8&lt;J324),設定!$D$8,IF(AND(J324&lt;=L324,J324&lt;設定!$D$8),J324,IF(AND(L324&lt;=J324,J324&lt;設定!$D$8),J324,L324)))=0,設定!$D$8,IF(AND(設定!$D$8&lt;=L324,設定!$D$8&lt;J324),設定!$D$8,IF(AND(J324&lt;=L324,J324&lt;設定!$D$8),J324,IF(AND(L324&lt;=J324,J324&lt;設定!$D$8),J324,L324))))),0),40)</f>
        <v>#DIV/0!</v>
      </c>
      <c r="O324" s="55">
        <f>IF(G324="標準",設定!$C$4,G324)</f>
        <v>5</v>
      </c>
      <c r="P324" s="45">
        <f t="shared" si="48"/>
        <v>0</v>
      </c>
      <c r="Q324" s="14">
        <f t="shared" si="49"/>
        <v>0</v>
      </c>
      <c r="R324" s="23">
        <f t="shared" si="57"/>
        <v>0</v>
      </c>
      <c r="S324" s="12">
        <f t="shared" si="50"/>
        <v>0</v>
      </c>
      <c r="T324" s="23">
        <f t="shared" si="51"/>
        <v>0</v>
      </c>
      <c r="U324" s="13">
        <f t="shared" si="52"/>
        <v>0</v>
      </c>
      <c r="V324" s="104" t="str">
        <f>INDEX(商品!Q:Q,MATCH(キーワード!D324,商品!D:D,0),1)</f>
        <v>-</v>
      </c>
      <c r="W324" s="15">
        <f t="shared" si="53"/>
        <v>0</v>
      </c>
      <c r="X324" s="22">
        <f>SUMIFS(当月ワード!$J$3:$J$1000,当月ワード!$D$3:$D$1000,キーワード!$D324,当月ワード!$E$3:$E$1000,キーワード!$F324)</f>
        <v>0</v>
      </c>
      <c r="Y324" s="23">
        <f>SUMIFS(前月ワード!$J$3:$J$1000,前月ワード!$D$3:$D$1000,キーワード!$D324,前月ワード!$E$3:$E$1000,キーワード!$F324)</f>
        <v>0</v>
      </c>
      <c r="Z324" s="23">
        <f>SUMIFS(前々月ワード!$J$3:$J$1000,前々月ワード!$D$3:$D$1000,キーワード!$D324,前々月ワード!$E$3:$E$1000,キーワード!$F324)</f>
        <v>0</v>
      </c>
      <c r="AA324" s="22">
        <f>SUMIFS(当月ワード!$W$3:$W$1000,当月ワード!$D$3:$D$1000,キーワード!$D324,当月ワード!$E$3:$E$1000,キーワード!$F324)</f>
        <v>0</v>
      </c>
      <c r="AB324" s="23">
        <f>SUMIFS(前月ワード!$W$3:$W$1000,前月ワード!$D$3:$D$1000,キーワード!$D324,前月ワード!$E$3:$E$1000,キーワード!$F324)</f>
        <v>0</v>
      </c>
      <c r="AC324" s="23">
        <f>SUMIFS(前々月ワード!$W$3:$W$1000,前々月ワード!$D$3:$D$1000,キーワード!$D324,前々月ワード!$E$3:$E$1000,キーワード!$F324)</f>
        <v>0</v>
      </c>
      <c r="AD324" s="23">
        <f t="shared" si="54"/>
        <v>0</v>
      </c>
      <c r="AE324" s="23">
        <f t="shared" si="54"/>
        <v>0</v>
      </c>
      <c r="AF324" s="23">
        <f t="shared" si="54"/>
        <v>0</v>
      </c>
      <c r="AG324" s="22">
        <f>SUMIFS(当月ワード!$X$3:$X$1000,当月ワード!$D$3:$D$1000,キーワード!$D324,当月ワード!$E$3:$E$1000,キーワード!$F324)</f>
        <v>0</v>
      </c>
      <c r="AH324" s="23">
        <f>SUMIFS(前月ワード!$X$3:$X$1000,前月ワード!$D$3:$D$1000,キーワード!$D324,前月ワード!$E$3:$E$1000,キーワード!$F324)</f>
        <v>0</v>
      </c>
      <c r="AI324" s="23">
        <f>SUMIFS(前々月ワード!$X$3:$X$1000,前々月ワード!$D$3:$D$1000,キーワード!$D324,前々月ワード!$E$3:$E$1000,キーワード!$F324)</f>
        <v>0</v>
      </c>
      <c r="AJ324" s="22">
        <f>SUMIFS(当月ワード!$I$3:$I$1000,当月ワード!$D$3:$D$1000,キーワード!$D324,当月ワード!$E$3:$E$1000,キーワード!$F324)</f>
        <v>0</v>
      </c>
      <c r="AK324" s="23">
        <f>SUMIFS(前月ワード!$I$3:$I$1000,前月ワード!$D$3:$D$1000,キーワード!$D324,前月ワード!$E$3:$E$1000,キーワード!$F324)</f>
        <v>0</v>
      </c>
      <c r="AL324" s="23">
        <f>SUMIFS(前々月ワード!$I$3:$I$1000,前々月ワード!$D$3:$D$1000,キーワード!$D324,前々月ワード!$E$3:$E$1000,キーワード!$F324)</f>
        <v>0</v>
      </c>
      <c r="AM324" s="13">
        <f t="shared" si="55"/>
        <v>0</v>
      </c>
      <c r="AN324" s="13">
        <f t="shared" si="55"/>
        <v>0</v>
      </c>
      <c r="AO324" s="13">
        <f t="shared" si="55"/>
        <v>0</v>
      </c>
      <c r="AP324" s="16">
        <f t="shared" si="56"/>
        <v>0</v>
      </c>
      <c r="AQ324" s="16">
        <f t="shared" si="56"/>
        <v>0</v>
      </c>
      <c r="AR324" s="17">
        <f t="shared" si="56"/>
        <v>0</v>
      </c>
    </row>
    <row r="325" spans="3:44" ht="36.65" customHeight="1">
      <c r="C325" s="20">
        <v>320</v>
      </c>
      <c r="D325" s="53">
        <f>現状ワード設定!B322</f>
        <v>0</v>
      </c>
      <c r="E325" s="26" t="str">
        <f>IFERROR(_xlfn.XLOOKUP($D325,現状商品設定!B:B,現状商品設定!C:C,"-"),"-")</f>
        <v>-</v>
      </c>
      <c r="F325" s="56">
        <f>現状ワード設定!G322</f>
        <v>0</v>
      </c>
      <c r="G325" s="60" t="s">
        <v>46</v>
      </c>
      <c r="H325" s="47" t="str">
        <f>IFERROR(_xlfn.XLOOKUP(D325,商品!$D:$D,商品!$H:$H),"")</f>
        <v/>
      </c>
      <c r="I325" s="50" t="str">
        <f>IFERROR(_xlfn.XLOOKUP(D325&amp;F325,現状ワード設定!J:J,現状ワード設定!H:H),"")</f>
        <v/>
      </c>
      <c r="J325" s="47" t="str">
        <f>IFERROR(_xlfn.XLOOKUP(D325&amp;F325,現状ワード設定!J:J,現状ワード設定!I:I),"")</f>
        <v/>
      </c>
      <c r="K325" s="47" t="e">
        <f>IF(AND(T325&gt;=設定!$C$12,W325&gt;=O325),I325*(1+設定!$F$12),IF(AND(T325&gt;=設定!$C$13,W325&lt;O325),I325*(1+設定!$F$13),IF(AND(T325&lt;設定!$C$14,U325&gt;=設定!$E$14),I325*(1+設定!$F$14),IF(AND(T325&lt;設定!$C$15,U325&lt;設定!$E$15),I325*(1+設定!$F$15),"除外"))))</f>
        <v>#VALUE!</v>
      </c>
      <c r="L325" s="58" t="e">
        <f ca="1">IF(消化率!$I$5&lt;1,K325*消化率!$I$5,IF(U325*V325/(K325*消化率!$I$5)&gt;O325,K325*消化率!$I$5,M325))</f>
        <v>#DIV/0!</v>
      </c>
      <c r="M325" s="58" t="e">
        <f t="shared" si="47"/>
        <v>#VALUE!</v>
      </c>
      <c r="N325" s="58" t="e">
        <f ca="1">IF(ROUNDUP(IF(IF(IF(AND(設定!$D$8&lt;=L325,設定!$D$8&lt;J325),設定!$D$8,IF(AND(J325&lt;=L325,J325&lt;設定!$D$8),J325,IF(AND(L325&lt;=J325,J325&lt;設定!$D$8),J325,L325)))=0,設定!$D$8,IF(AND(設定!$D$8&lt;=L325,設定!$D$8&lt;J325),設定!$D$8,IF(AND(J325&lt;=L325,J325&lt;設定!$D$8),J325,IF(AND(L325&lt;=J325,J325&lt;設定!$D$8),J325,L325))))&lt;=H325,H325+1,IF(IF(AND(設定!$D$8&lt;=L325,設定!$D$8&lt;J325),設定!$D$8,IF(AND(J325&lt;=L325,J325&lt;設定!$D$8),J325,IF(AND(L325&lt;=J325,J325&lt;設定!$D$8),J325,L325)))=0,設定!$D$8,IF(AND(設定!$D$8&lt;=L325,設定!$D$8&lt;J325),設定!$D$8,IF(AND(J325&lt;=L325,J325&lt;設定!$D$8),J325,IF(AND(L325&lt;=J325,J325&lt;設定!$D$8),J325,L325))))),0)&gt;40,ROUNDUP(IF(IF(IF(AND(設定!$D$8&lt;=L325,設定!$D$8&lt;J325),設定!$D$8,IF(AND(J325&lt;=L325,J325&lt;設定!$D$8),J325,IF(AND(L325&lt;=J325,J325&lt;設定!$D$8),J325,L325)))=0,設定!$D$8,IF(AND(設定!$D$8&lt;=L325,設定!$D$8&lt;J325),設定!$D$8,IF(AND(J325&lt;=L325,J325&lt;設定!$D$8),J325,IF(AND(L325&lt;=J325,J325&lt;設定!$D$8),J325,L325))))&lt;=H325,H325+1,IF(IF(AND(設定!$D$8&lt;=L325,設定!$D$8&lt;J325),設定!$D$8,IF(AND(J325&lt;=L325,J325&lt;設定!$D$8),J325,IF(AND(L325&lt;=J325,J325&lt;設定!$D$8),J325,L325)))=0,設定!$D$8,IF(AND(設定!$D$8&lt;=L325,設定!$D$8&lt;J325),設定!$D$8,IF(AND(J325&lt;=L325,J325&lt;設定!$D$8),J325,IF(AND(L325&lt;=J325,J325&lt;設定!$D$8),J325,L325))))),0),40)</f>
        <v>#DIV/0!</v>
      </c>
      <c r="O325" s="55">
        <f>IF(G325="標準",設定!$C$4,G325)</f>
        <v>5</v>
      </c>
      <c r="P325" s="45">
        <f t="shared" si="48"/>
        <v>0</v>
      </c>
      <c r="Q325" s="14">
        <f t="shared" si="49"/>
        <v>0</v>
      </c>
      <c r="R325" s="23">
        <f t="shared" si="57"/>
        <v>0</v>
      </c>
      <c r="S325" s="12">
        <f t="shared" si="50"/>
        <v>0</v>
      </c>
      <c r="T325" s="23">
        <f t="shared" si="51"/>
        <v>0</v>
      </c>
      <c r="U325" s="13">
        <f t="shared" si="52"/>
        <v>0</v>
      </c>
      <c r="V325" s="104" t="str">
        <f>INDEX(商品!Q:Q,MATCH(キーワード!D325,商品!D:D,0),1)</f>
        <v>-</v>
      </c>
      <c r="W325" s="15">
        <f t="shared" si="53"/>
        <v>0</v>
      </c>
      <c r="X325" s="22">
        <f>SUMIFS(当月ワード!$J$3:$J$1000,当月ワード!$D$3:$D$1000,キーワード!$D325,当月ワード!$E$3:$E$1000,キーワード!$F325)</f>
        <v>0</v>
      </c>
      <c r="Y325" s="23">
        <f>SUMIFS(前月ワード!$J$3:$J$1000,前月ワード!$D$3:$D$1000,キーワード!$D325,前月ワード!$E$3:$E$1000,キーワード!$F325)</f>
        <v>0</v>
      </c>
      <c r="Z325" s="23">
        <f>SUMIFS(前々月ワード!$J$3:$J$1000,前々月ワード!$D$3:$D$1000,キーワード!$D325,前々月ワード!$E$3:$E$1000,キーワード!$F325)</f>
        <v>0</v>
      </c>
      <c r="AA325" s="22">
        <f>SUMIFS(当月ワード!$W$3:$W$1000,当月ワード!$D$3:$D$1000,キーワード!$D325,当月ワード!$E$3:$E$1000,キーワード!$F325)</f>
        <v>0</v>
      </c>
      <c r="AB325" s="23">
        <f>SUMIFS(前月ワード!$W$3:$W$1000,前月ワード!$D$3:$D$1000,キーワード!$D325,前月ワード!$E$3:$E$1000,キーワード!$F325)</f>
        <v>0</v>
      </c>
      <c r="AC325" s="23">
        <f>SUMIFS(前々月ワード!$W$3:$W$1000,前々月ワード!$D$3:$D$1000,キーワード!$D325,前々月ワード!$E$3:$E$1000,キーワード!$F325)</f>
        <v>0</v>
      </c>
      <c r="AD325" s="23">
        <f t="shared" si="54"/>
        <v>0</v>
      </c>
      <c r="AE325" s="23">
        <f t="shared" si="54"/>
        <v>0</v>
      </c>
      <c r="AF325" s="23">
        <f t="shared" si="54"/>
        <v>0</v>
      </c>
      <c r="AG325" s="22">
        <f>SUMIFS(当月ワード!$X$3:$X$1000,当月ワード!$D$3:$D$1000,キーワード!$D325,当月ワード!$E$3:$E$1000,キーワード!$F325)</f>
        <v>0</v>
      </c>
      <c r="AH325" s="23">
        <f>SUMIFS(前月ワード!$X$3:$X$1000,前月ワード!$D$3:$D$1000,キーワード!$D325,前月ワード!$E$3:$E$1000,キーワード!$F325)</f>
        <v>0</v>
      </c>
      <c r="AI325" s="23">
        <f>SUMIFS(前々月ワード!$X$3:$X$1000,前々月ワード!$D$3:$D$1000,キーワード!$D325,前々月ワード!$E$3:$E$1000,キーワード!$F325)</f>
        <v>0</v>
      </c>
      <c r="AJ325" s="22">
        <f>SUMIFS(当月ワード!$I$3:$I$1000,当月ワード!$D$3:$D$1000,キーワード!$D325,当月ワード!$E$3:$E$1000,キーワード!$F325)</f>
        <v>0</v>
      </c>
      <c r="AK325" s="23">
        <f>SUMIFS(前月ワード!$I$3:$I$1000,前月ワード!$D$3:$D$1000,キーワード!$D325,前月ワード!$E$3:$E$1000,キーワード!$F325)</f>
        <v>0</v>
      </c>
      <c r="AL325" s="23">
        <f>SUMIFS(前々月ワード!$I$3:$I$1000,前々月ワード!$D$3:$D$1000,キーワード!$D325,前々月ワード!$E$3:$E$1000,キーワード!$F325)</f>
        <v>0</v>
      </c>
      <c r="AM325" s="13">
        <f t="shared" si="55"/>
        <v>0</v>
      </c>
      <c r="AN325" s="13">
        <f t="shared" si="55"/>
        <v>0</v>
      </c>
      <c r="AO325" s="13">
        <f t="shared" si="55"/>
        <v>0</v>
      </c>
      <c r="AP325" s="16">
        <f t="shared" si="56"/>
        <v>0</v>
      </c>
      <c r="AQ325" s="16">
        <f t="shared" si="56"/>
        <v>0</v>
      </c>
      <c r="AR325" s="17">
        <f t="shared" si="56"/>
        <v>0</v>
      </c>
    </row>
    <row r="326" spans="3:44" ht="36.65" customHeight="1">
      <c r="C326" s="20">
        <v>321</v>
      </c>
      <c r="D326" s="53">
        <f>現状ワード設定!B323</f>
        <v>0</v>
      </c>
      <c r="E326" s="26" t="str">
        <f>IFERROR(_xlfn.XLOOKUP($D326,現状商品設定!B:B,現状商品設定!C:C,"-"),"-")</f>
        <v>-</v>
      </c>
      <c r="F326" s="56">
        <f>現状ワード設定!G323</f>
        <v>0</v>
      </c>
      <c r="G326" s="60" t="s">
        <v>46</v>
      </c>
      <c r="H326" s="47" t="str">
        <f>IFERROR(_xlfn.XLOOKUP(D326,商品!$D:$D,商品!$H:$H),"")</f>
        <v/>
      </c>
      <c r="I326" s="50" t="str">
        <f>IFERROR(_xlfn.XLOOKUP(D326&amp;F326,現状ワード設定!J:J,現状ワード設定!H:H),"")</f>
        <v/>
      </c>
      <c r="J326" s="47" t="str">
        <f>IFERROR(_xlfn.XLOOKUP(D326&amp;F326,現状ワード設定!J:J,現状ワード設定!I:I),"")</f>
        <v/>
      </c>
      <c r="K326" s="47" t="e">
        <f>IF(AND(T326&gt;=設定!$C$12,W326&gt;=O326),I326*(1+設定!$F$12),IF(AND(T326&gt;=設定!$C$13,W326&lt;O326),I326*(1+設定!$F$13),IF(AND(T326&lt;設定!$C$14,U326&gt;=設定!$E$14),I326*(1+設定!$F$14),IF(AND(T326&lt;設定!$C$15,U326&lt;設定!$E$15),I326*(1+設定!$F$15),"除外"))))</f>
        <v>#VALUE!</v>
      </c>
      <c r="L326" s="58" t="e">
        <f ca="1">IF(消化率!$I$5&lt;1,K326*消化率!$I$5,IF(U326*V326/(K326*消化率!$I$5)&gt;O326,K326*消化率!$I$5,M326))</f>
        <v>#DIV/0!</v>
      </c>
      <c r="M326" s="58" t="e">
        <f t="shared" si="47"/>
        <v>#VALUE!</v>
      </c>
      <c r="N326" s="58" t="e">
        <f ca="1">IF(ROUNDUP(IF(IF(IF(AND(設定!$D$8&lt;=L326,設定!$D$8&lt;J326),設定!$D$8,IF(AND(J326&lt;=L326,J326&lt;設定!$D$8),J326,IF(AND(L326&lt;=J326,J326&lt;設定!$D$8),J326,L326)))=0,設定!$D$8,IF(AND(設定!$D$8&lt;=L326,設定!$D$8&lt;J326),設定!$D$8,IF(AND(J326&lt;=L326,J326&lt;設定!$D$8),J326,IF(AND(L326&lt;=J326,J326&lt;設定!$D$8),J326,L326))))&lt;=H326,H326+1,IF(IF(AND(設定!$D$8&lt;=L326,設定!$D$8&lt;J326),設定!$D$8,IF(AND(J326&lt;=L326,J326&lt;設定!$D$8),J326,IF(AND(L326&lt;=J326,J326&lt;設定!$D$8),J326,L326)))=0,設定!$D$8,IF(AND(設定!$D$8&lt;=L326,設定!$D$8&lt;J326),設定!$D$8,IF(AND(J326&lt;=L326,J326&lt;設定!$D$8),J326,IF(AND(L326&lt;=J326,J326&lt;設定!$D$8),J326,L326))))),0)&gt;40,ROUNDUP(IF(IF(IF(AND(設定!$D$8&lt;=L326,設定!$D$8&lt;J326),設定!$D$8,IF(AND(J326&lt;=L326,J326&lt;設定!$D$8),J326,IF(AND(L326&lt;=J326,J326&lt;設定!$D$8),J326,L326)))=0,設定!$D$8,IF(AND(設定!$D$8&lt;=L326,設定!$D$8&lt;J326),設定!$D$8,IF(AND(J326&lt;=L326,J326&lt;設定!$D$8),J326,IF(AND(L326&lt;=J326,J326&lt;設定!$D$8),J326,L326))))&lt;=H326,H326+1,IF(IF(AND(設定!$D$8&lt;=L326,設定!$D$8&lt;J326),設定!$D$8,IF(AND(J326&lt;=L326,J326&lt;設定!$D$8),J326,IF(AND(L326&lt;=J326,J326&lt;設定!$D$8),J326,L326)))=0,設定!$D$8,IF(AND(設定!$D$8&lt;=L326,設定!$D$8&lt;J326),設定!$D$8,IF(AND(J326&lt;=L326,J326&lt;設定!$D$8),J326,IF(AND(L326&lt;=J326,J326&lt;設定!$D$8),J326,L326))))),0),40)</f>
        <v>#DIV/0!</v>
      </c>
      <c r="O326" s="55">
        <f>IF(G326="標準",設定!$C$4,G326)</f>
        <v>5</v>
      </c>
      <c r="P326" s="45">
        <f t="shared" si="48"/>
        <v>0</v>
      </c>
      <c r="Q326" s="14">
        <f t="shared" si="49"/>
        <v>0</v>
      </c>
      <c r="R326" s="23">
        <f t="shared" si="57"/>
        <v>0</v>
      </c>
      <c r="S326" s="12">
        <f t="shared" si="50"/>
        <v>0</v>
      </c>
      <c r="T326" s="23">
        <f t="shared" si="51"/>
        <v>0</v>
      </c>
      <c r="U326" s="13">
        <f t="shared" si="52"/>
        <v>0</v>
      </c>
      <c r="V326" s="104" t="str">
        <f>INDEX(商品!Q:Q,MATCH(キーワード!D326,商品!D:D,0),1)</f>
        <v>-</v>
      </c>
      <c r="W326" s="15">
        <f t="shared" si="53"/>
        <v>0</v>
      </c>
      <c r="X326" s="22">
        <f>SUMIFS(当月ワード!$J$3:$J$1000,当月ワード!$D$3:$D$1000,キーワード!$D326,当月ワード!$E$3:$E$1000,キーワード!$F326)</f>
        <v>0</v>
      </c>
      <c r="Y326" s="23">
        <f>SUMIFS(前月ワード!$J$3:$J$1000,前月ワード!$D$3:$D$1000,キーワード!$D326,前月ワード!$E$3:$E$1000,キーワード!$F326)</f>
        <v>0</v>
      </c>
      <c r="Z326" s="23">
        <f>SUMIFS(前々月ワード!$J$3:$J$1000,前々月ワード!$D$3:$D$1000,キーワード!$D326,前々月ワード!$E$3:$E$1000,キーワード!$F326)</f>
        <v>0</v>
      </c>
      <c r="AA326" s="22">
        <f>SUMIFS(当月ワード!$W$3:$W$1000,当月ワード!$D$3:$D$1000,キーワード!$D326,当月ワード!$E$3:$E$1000,キーワード!$F326)</f>
        <v>0</v>
      </c>
      <c r="AB326" s="23">
        <f>SUMIFS(前月ワード!$W$3:$W$1000,前月ワード!$D$3:$D$1000,キーワード!$D326,前月ワード!$E$3:$E$1000,キーワード!$F326)</f>
        <v>0</v>
      </c>
      <c r="AC326" s="23">
        <f>SUMIFS(前々月ワード!$W$3:$W$1000,前々月ワード!$D$3:$D$1000,キーワード!$D326,前々月ワード!$E$3:$E$1000,キーワード!$F326)</f>
        <v>0</v>
      </c>
      <c r="AD326" s="23">
        <f t="shared" si="54"/>
        <v>0</v>
      </c>
      <c r="AE326" s="23">
        <f t="shared" si="54"/>
        <v>0</v>
      </c>
      <c r="AF326" s="23">
        <f t="shared" si="54"/>
        <v>0</v>
      </c>
      <c r="AG326" s="22">
        <f>SUMIFS(当月ワード!$X$3:$X$1000,当月ワード!$D$3:$D$1000,キーワード!$D326,当月ワード!$E$3:$E$1000,キーワード!$F326)</f>
        <v>0</v>
      </c>
      <c r="AH326" s="23">
        <f>SUMIFS(前月ワード!$X$3:$X$1000,前月ワード!$D$3:$D$1000,キーワード!$D326,前月ワード!$E$3:$E$1000,キーワード!$F326)</f>
        <v>0</v>
      </c>
      <c r="AI326" s="23">
        <f>SUMIFS(前々月ワード!$X$3:$X$1000,前々月ワード!$D$3:$D$1000,キーワード!$D326,前々月ワード!$E$3:$E$1000,キーワード!$F326)</f>
        <v>0</v>
      </c>
      <c r="AJ326" s="22">
        <f>SUMIFS(当月ワード!$I$3:$I$1000,当月ワード!$D$3:$D$1000,キーワード!$D326,当月ワード!$E$3:$E$1000,キーワード!$F326)</f>
        <v>0</v>
      </c>
      <c r="AK326" s="23">
        <f>SUMIFS(前月ワード!$I$3:$I$1000,前月ワード!$D$3:$D$1000,キーワード!$D326,前月ワード!$E$3:$E$1000,キーワード!$F326)</f>
        <v>0</v>
      </c>
      <c r="AL326" s="23">
        <f>SUMIFS(前々月ワード!$I$3:$I$1000,前々月ワード!$D$3:$D$1000,キーワード!$D326,前々月ワード!$E$3:$E$1000,キーワード!$F326)</f>
        <v>0</v>
      </c>
      <c r="AM326" s="13">
        <f t="shared" si="55"/>
        <v>0</v>
      </c>
      <c r="AN326" s="13">
        <f t="shared" si="55"/>
        <v>0</v>
      </c>
      <c r="AO326" s="13">
        <f t="shared" si="55"/>
        <v>0</v>
      </c>
      <c r="AP326" s="16">
        <f t="shared" si="56"/>
        <v>0</v>
      </c>
      <c r="AQ326" s="16">
        <f t="shared" si="56"/>
        <v>0</v>
      </c>
      <c r="AR326" s="17">
        <f t="shared" si="56"/>
        <v>0</v>
      </c>
    </row>
    <row r="327" spans="3:44" ht="36.65" customHeight="1">
      <c r="C327" s="20">
        <v>322</v>
      </c>
      <c r="D327" s="53">
        <f>現状ワード設定!B324</f>
        <v>0</v>
      </c>
      <c r="E327" s="26" t="str">
        <f>IFERROR(_xlfn.XLOOKUP($D327,現状商品設定!B:B,現状商品設定!C:C,"-"),"-")</f>
        <v>-</v>
      </c>
      <c r="F327" s="56">
        <f>現状ワード設定!G324</f>
        <v>0</v>
      </c>
      <c r="G327" s="60" t="s">
        <v>46</v>
      </c>
      <c r="H327" s="47" t="str">
        <f>IFERROR(_xlfn.XLOOKUP(D327,商品!$D:$D,商品!$H:$H),"")</f>
        <v/>
      </c>
      <c r="I327" s="50" t="str">
        <f>IFERROR(_xlfn.XLOOKUP(D327&amp;F327,現状ワード設定!J:J,現状ワード設定!H:H),"")</f>
        <v/>
      </c>
      <c r="J327" s="47" t="str">
        <f>IFERROR(_xlfn.XLOOKUP(D327&amp;F327,現状ワード設定!J:J,現状ワード設定!I:I),"")</f>
        <v/>
      </c>
      <c r="K327" s="47" t="e">
        <f>IF(AND(T327&gt;=設定!$C$12,W327&gt;=O327),I327*(1+設定!$F$12),IF(AND(T327&gt;=設定!$C$13,W327&lt;O327),I327*(1+設定!$F$13),IF(AND(T327&lt;設定!$C$14,U327&gt;=設定!$E$14),I327*(1+設定!$F$14),IF(AND(T327&lt;設定!$C$15,U327&lt;設定!$E$15),I327*(1+設定!$F$15),"除外"))))</f>
        <v>#VALUE!</v>
      </c>
      <c r="L327" s="58" t="e">
        <f ca="1">IF(消化率!$I$5&lt;1,K327*消化率!$I$5,IF(U327*V327/(K327*消化率!$I$5)&gt;O327,K327*消化率!$I$5,M327))</f>
        <v>#DIV/0!</v>
      </c>
      <c r="M327" s="58" t="e">
        <f t="shared" ref="M327:M390" si="58">IF(U327*V327/O327-H327&gt;0,U327*V327/O327-H327,K327)</f>
        <v>#VALUE!</v>
      </c>
      <c r="N327" s="58" t="e">
        <f ca="1">IF(ROUNDUP(IF(IF(IF(AND(設定!$D$8&lt;=L327,設定!$D$8&lt;J327),設定!$D$8,IF(AND(J327&lt;=L327,J327&lt;設定!$D$8),J327,IF(AND(L327&lt;=J327,J327&lt;設定!$D$8),J327,L327)))=0,設定!$D$8,IF(AND(設定!$D$8&lt;=L327,設定!$D$8&lt;J327),設定!$D$8,IF(AND(J327&lt;=L327,J327&lt;設定!$D$8),J327,IF(AND(L327&lt;=J327,J327&lt;設定!$D$8),J327,L327))))&lt;=H327,H327+1,IF(IF(AND(設定!$D$8&lt;=L327,設定!$D$8&lt;J327),設定!$D$8,IF(AND(J327&lt;=L327,J327&lt;設定!$D$8),J327,IF(AND(L327&lt;=J327,J327&lt;設定!$D$8),J327,L327)))=0,設定!$D$8,IF(AND(設定!$D$8&lt;=L327,設定!$D$8&lt;J327),設定!$D$8,IF(AND(J327&lt;=L327,J327&lt;設定!$D$8),J327,IF(AND(L327&lt;=J327,J327&lt;設定!$D$8),J327,L327))))),0)&gt;40,ROUNDUP(IF(IF(IF(AND(設定!$D$8&lt;=L327,設定!$D$8&lt;J327),設定!$D$8,IF(AND(J327&lt;=L327,J327&lt;設定!$D$8),J327,IF(AND(L327&lt;=J327,J327&lt;設定!$D$8),J327,L327)))=0,設定!$D$8,IF(AND(設定!$D$8&lt;=L327,設定!$D$8&lt;J327),設定!$D$8,IF(AND(J327&lt;=L327,J327&lt;設定!$D$8),J327,IF(AND(L327&lt;=J327,J327&lt;設定!$D$8),J327,L327))))&lt;=H327,H327+1,IF(IF(AND(設定!$D$8&lt;=L327,設定!$D$8&lt;J327),設定!$D$8,IF(AND(J327&lt;=L327,J327&lt;設定!$D$8),J327,IF(AND(L327&lt;=J327,J327&lt;設定!$D$8),J327,L327)))=0,設定!$D$8,IF(AND(設定!$D$8&lt;=L327,設定!$D$8&lt;J327),設定!$D$8,IF(AND(J327&lt;=L327,J327&lt;設定!$D$8),J327,IF(AND(L327&lt;=J327,J327&lt;設定!$D$8),J327,L327))))),0),40)</f>
        <v>#DIV/0!</v>
      </c>
      <c r="O327" s="55">
        <f>IF(G327="標準",設定!$C$4,G327)</f>
        <v>5</v>
      </c>
      <c r="P327" s="45">
        <f t="shared" ref="P327:P390" si="59">SUM(X327:Z327)</f>
        <v>0</v>
      </c>
      <c r="Q327" s="14">
        <f t="shared" ref="Q327:Q390" si="60">SUM(AA327:AC327)</f>
        <v>0</v>
      </c>
      <c r="R327" s="23">
        <f t="shared" si="57"/>
        <v>0</v>
      </c>
      <c r="S327" s="12">
        <f t="shared" ref="S327:S390" si="61">SUM(AG327:AI327)</f>
        <v>0</v>
      </c>
      <c r="T327" s="23">
        <f t="shared" ref="T327:T390" si="62">SUM(AJ327:AL327)</f>
        <v>0</v>
      </c>
      <c r="U327" s="13">
        <f t="shared" ref="U327:U390" si="63">IFERROR(S327/T327,0)</f>
        <v>0</v>
      </c>
      <c r="V327" s="104" t="str">
        <f>INDEX(商品!Q:Q,MATCH(キーワード!D327,商品!D:D,0),1)</f>
        <v>-</v>
      </c>
      <c r="W327" s="15">
        <f t="shared" ref="W327:W390" si="64">IFERROR(Q327/P327,0)</f>
        <v>0</v>
      </c>
      <c r="X327" s="22">
        <f>SUMIFS(当月ワード!$J$3:$J$1000,当月ワード!$D$3:$D$1000,キーワード!$D327,当月ワード!$E$3:$E$1000,キーワード!$F327)</f>
        <v>0</v>
      </c>
      <c r="Y327" s="23">
        <f>SUMIFS(前月ワード!$J$3:$J$1000,前月ワード!$D$3:$D$1000,キーワード!$D327,前月ワード!$E$3:$E$1000,キーワード!$F327)</f>
        <v>0</v>
      </c>
      <c r="Z327" s="23">
        <f>SUMIFS(前々月ワード!$J$3:$J$1000,前々月ワード!$D$3:$D$1000,キーワード!$D327,前々月ワード!$E$3:$E$1000,キーワード!$F327)</f>
        <v>0</v>
      </c>
      <c r="AA327" s="22">
        <f>SUMIFS(当月ワード!$W$3:$W$1000,当月ワード!$D$3:$D$1000,キーワード!$D327,当月ワード!$E$3:$E$1000,キーワード!$F327)</f>
        <v>0</v>
      </c>
      <c r="AB327" s="23">
        <f>SUMIFS(前月ワード!$W$3:$W$1000,前月ワード!$D$3:$D$1000,キーワード!$D327,前月ワード!$E$3:$E$1000,キーワード!$F327)</f>
        <v>0</v>
      </c>
      <c r="AC327" s="23">
        <f>SUMIFS(前々月ワード!$W$3:$W$1000,前々月ワード!$D$3:$D$1000,キーワード!$D327,前々月ワード!$E$3:$E$1000,キーワード!$F327)</f>
        <v>0</v>
      </c>
      <c r="AD327" s="23">
        <f t="shared" ref="AD327:AF390" si="65">IFERROR(X327/AJ327,0)</f>
        <v>0</v>
      </c>
      <c r="AE327" s="23">
        <f t="shared" si="65"/>
        <v>0</v>
      </c>
      <c r="AF327" s="23">
        <f t="shared" si="65"/>
        <v>0</v>
      </c>
      <c r="AG327" s="22">
        <f>SUMIFS(当月ワード!$X$3:$X$1000,当月ワード!$D$3:$D$1000,キーワード!$D327,当月ワード!$E$3:$E$1000,キーワード!$F327)</f>
        <v>0</v>
      </c>
      <c r="AH327" s="23">
        <f>SUMIFS(前月ワード!$X$3:$X$1000,前月ワード!$D$3:$D$1000,キーワード!$D327,前月ワード!$E$3:$E$1000,キーワード!$F327)</f>
        <v>0</v>
      </c>
      <c r="AI327" s="23">
        <f>SUMIFS(前々月ワード!$X$3:$X$1000,前々月ワード!$D$3:$D$1000,キーワード!$D327,前々月ワード!$E$3:$E$1000,キーワード!$F327)</f>
        <v>0</v>
      </c>
      <c r="AJ327" s="22">
        <f>SUMIFS(当月ワード!$I$3:$I$1000,当月ワード!$D$3:$D$1000,キーワード!$D327,当月ワード!$E$3:$E$1000,キーワード!$F327)</f>
        <v>0</v>
      </c>
      <c r="AK327" s="23">
        <f>SUMIFS(前月ワード!$I$3:$I$1000,前月ワード!$D$3:$D$1000,キーワード!$D327,前月ワード!$E$3:$E$1000,キーワード!$F327)</f>
        <v>0</v>
      </c>
      <c r="AL327" s="23">
        <f>SUMIFS(前々月ワード!$I$3:$I$1000,前々月ワード!$D$3:$D$1000,キーワード!$D327,前々月ワード!$E$3:$E$1000,キーワード!$F327)</f>
        <v>0</v>
      </c>
      <c r="AM327" s="13">
        <f t="shared" ref="AM327:AO390" si="66">IFERROR(AG327/AJ327,0)</f>
        <v>0</v>
      </c>
      <c r="AN327" s="13">
        <f t="shared" si="66"/>
        <v>0</v>
      </c>
      <c r="AO327" s="13">
        <f t="shared" si="66"/>
        <v>0</v>
      </c>
      <c r="AP327" s="16">
        <f t="shared" ref="AP327:AR390" si="67">IFERROR(AA327/X327,0)</f>
        <v>0</v>
      </c>
      <c r="AQ327" s="16">
        <f t="shared" si="67"/>
        <v>0</v>
      </c>
      <c r="AR327" s="17">
        <f t="shared" si="67"/>
        <v>0</v>
      </c>
    </row>
    <row r="328" spans="3:44" ht="36.65" customHeight="1">
      <c r="C328" s="20">
        <v>323</v>
      </c>
      <c r="D328" s="53">
        <f>現状ワード設定!B325</f>
        <v>0</v>
      </c>
      <c r="E328" s="26" t="str">
        <f>IFERROR(_xlfn.XLOOKUP($D328,現状商品設定!B:B,現状商品設定!C:C,"-"),"-")</f>
        <v>-</v>
      </c>
      <c r="F328" s="56">
        <f>現状ワード設定!G325</f>
        <v>0</v>
      </c>
      <c r="G328" s="60" t="s">
        <v>46</v>
      </c>
      <c r="H328" s="47" t="str">
        <f>IFERROR(_xlfn.XLOOKUP(D328,商品!$D:$D,商品!$H:$H),"")</f>
        <v/>
      </c>
      <c r="I328" s="50" t="str">
        <f>IFERROR(_xlfn.XLOOKUP(D328&amp;F328,現状ワード設定!J:J,現状ワード設定!H:H),"")</f>
        <v/>
      </c>
      <c r="J328" s="47" t="str">
        <f>IFERROR(_xlfn.XLOOKUP(D328&amp;F328,現状ワード設定!J:J,現状ワード設定!I:I),"")</f>
        <v/>
      </c>
      <c r="K328" s="47" t="e">
        <f>IF(AND(T328&gt;=設定!$C$12,W328&gt;=O328),I328*(1+設定!$F$12),IF(AND(T328&gt;=設定!$C$13,W328&lt;O328),I328*(1+設定!$F$13),IF(AND(T328&lt;設定!$C$14,U328&gt;=設定!$E$14),I328*(1+設定!$F$14),IF(AND(T328&lt;設定!$C$15,U328&lt;設定!$E$15),I328*(1+設定!$F$15),"除外"))))</f>
        <v>#VALUE!</v>
      </c>
      <c r="L328" s="58" t="e">
        <f ca="1">IF(消化率!$I$5&lt;1,K328*消化率!$I$5,IF(U328*V328/(K328*消化率!$I$5)&gt;O328,K328*消化率!$I$5,M328))</f>
        <v>#DIV/0!</v>
      </c>
      <c r="M328" s="58" t="e">
        <f t="shared" si="58"/>
        <v>#VALUE!</v>
      </c>
      <c r="N328" s="58" t="e">
        <f ca="1">IF(ROUNDUP(IF(IF(IF(AND(設定!$D$8&lt;=L328,設定!$D$8&lt;J328),設定!$D$8,IF(AND(J328&lt;=L328,J328&lt;設定!$D$8),J328,IF(AND(L328&lt;=J328,J328&lt;設定!$D$8),J328,L328)))=0,設定!$D$8,IF(AND(設定!$D$8&lt;=L328,設定!$D$8&lt;J328),設定!$D$8,IF(AND(J328&lt;=L328,J328&lt;設定!$D$8),J328,IF(AND(L328&lt;=J328,J328&lt;設定!$D$8),J328,L328))))&lt;=H328,H328+1,IF(IF(AND(設定!$D$8&lt;=L328,設定!$D$8&lt;J328),設定!$D$8,IF(AND(J328&lt;=L328,J328&lt;設定!$D$8),J328,IF(AND(L328&lt;=J328,J328&lt;設定!$D$8),J328,L328)))=0,設定!$D$8,IF(AND(設定!$D$8&lt;=L328,設定!$D$8&lt;J328),設定!$D$8,IF(AND(J328&lt;=L328,J328&lt;設定!$D$8),J328,IF(AND(L328&lt;=J328,J328&lt;設定!$D$8),J328,L328))))),0)&gt;40,ROUNDUP(IF(IF(IF(AND(設定!$D$8&lt;=L328,設定!$D$8&lt;J328),設定!$D$8,IF(AND(J328&lt;=L328,J328&lt;設定!$D$8),J328,IF(AND(L328&lt;=J328,J328&lt;設定!$D$8),J328,L328)))=0,設定!$D$8,IF(AND(設定!$D$8&lt;=L328,設定!$D$8&lt;J328),設定!$D$8,IF(AND(J328&lt;=L328,J328&lt;設定!$D$8),J328,IF(AND(L328&lt;=J328,J328&lt;設定!$D$8),J328,L328))))&lt;=H328,H328+1,IF(IF(AND(設定!$D$8&lt;=L328,設定!$D$8&lt;J328),設定!$D$8,IF(AND(J328&lt;=L328,J328&lt;設定!$D$8),J328,IF(AND(L328&lt;=J328,J328&lt;設定!$D$8),J328,L328)))=0,設定!$D$8,IF(AND(設定!$D$8&lt;=L328,設定!$D$8&lt;J328),設定!$D$8,IF(AND(J328&lt;=L328,J328&lt;設定!$D$8),J328,IF(AND(L328&lt;=J328,J328&lt;設定!$D$8),J328,L328))))),0),40)</f>
        <v>#DIV/0!</v>
      </c>
      <c r="O328" s="55">
        <f>IF(G328="標準",設定!$C$4,G328)</f>
        <v>5</v>
      </c>
      <c r="P328" s="45">
        <f t="shared" si="59"/>
        <v>0</v>
      </c>
      <c r="Q328" s="14">
        <f t="shared" si="60"/>
        <v>0</v>
      </c>
      <c r="R328" s="23">
        <f t="shared" si="57"/>
        <v>0</v>
      </c>
      <c r="S328" s="12">
        <f t="shared" si="61"/>
        <v>0</v>
      </c>
      <c r="T328" s="23">
        <f t="shared" si="62"/>
        <v>0</v>
      </c>
      <c r="U328" s="13">
        <f t="shared" si="63"/>
        <v>0</v>
      </c>
      <c r="V328" s="104" t="str">
        <f>INDEX(商品!Q:Q,MATCH(キーワード!D328,商品!D:D,0),1)</f>
        <v>-</v>
      </c>
      <c r="W328" s="15">
        <f t="shared" si="64"/>
        <v>0</v>
      </c>
      <c r="X328" s="22">
        <f>SUMIFS(当月ワード!$J$3:$J$1000,当月ワード!$D$3:$D$1000,キーワード!$D328,当月ワード!$E$3:$E$1000,キーワード!$F328)</f>
        <v>0</v>
      </c>
      <c r="Y328" s="23">
        <f>SUMIFS(前月ワード!$J$3:$J$1000,前月ワード!$D$3:$D$1000,キーワード!$D328,前月ワード!$E$3:$E$1000,キーワード!$F328)</f>
        <v>0</v>
      </c>
      <c r="Z328" s="23">
        <f>SUMIFS(前々月ワード!$J$3:$J$1000,前々月ワード!$D$3:$D$1000,キーワード!$D328,前々月ワード!$E$3:$E$1000,キーワード!$F328)</f>
        <v>0</v>
      </c>
      <c r="AA328" s="22">
        <f>SUMIFS(当月ワード!$W$3:$W$1000,当月ワード!$D$3:$D$1000,キーワード!$D328,当月ワード!$E$3:$E$1000,キーワード!$F328)</f>
        <v>0</v>
      </c>
      <c r="AB328" s="23">
        <f>SUMIFS(前月ワード!$W$3:$W$1000,前月ワード!$D$3:$D$1000,キーワード!$D328,前月ワード!$E$3:$E$1000,キーワード!$F328)</f>
        <v>0</v>
      </c>
      <c r="AC328" s="23">
        <f>SUMIFS(前々月ワード!$W$3:$W$1000,前々月ワード!$D$3:$D$1000,キーワード!$D328,前々月ワード!$E$3:$E$1000,キーワード!$F328)</f>
        <v>0</v>
      </c>
      <c r="AD328" s="23">
        <f t="shared" si="65"/>
        <v>0</v>
      </c>
      <c r="AE328" s="23">
        <f t="shared" si="65"/>
        <v>0</v>
      </c>
      <c r="AF328" s="23">
        <f t="shared" si="65"/>
        <v>0</v>
      </c>
      <c r="AG328" s="22">
        <f>SUMIFS(当月ワード!$X$3:$X$1000,当月ワード!$D$3:$D$1000,キーワード!$D328,当月ワード!$E$3:$E$1000,キーワード!$F328)</f>
        <v>0</v>
      </c>
      <c r="AH328" s="23">
        <f>SUMIFS(前月ワード!$X$3:$X$1000,前月ワード!$D$3:$D$1000,キーワード!$D328,前月ワード!$E$3:$E$1000,キーワード!$F328)</f>
        <v>0</v>
      </c>
      <c r="AI328" s="23">
        <f>SUMIFS(前々月ワード!$X$3:$X$1000,前々月ワード!$D$3:$D$1000,キーワード!$D328,前々月ワード!$E$3:$E$1000,キーワード!$F328)</f>
        <v>0</v>
      </c>
      <c r="AJ328" s="22">
        <f>SUMIFS(当月ワード!$I$3:$I$1000,当月ワード!$D$3:$D$1000,キーワード!$D328,当月ワード!$E$3:$E$1000,キーワード!$F328)</f>
        <v>0</v>
      </c>
      <c r="AK328" s="23">
        <f>SUMIFS(前月ワード!$I$3:$I$1000,前月ワード!$D$3:$D$1000,キーワード!$D328,前月ワード!$E$3:$E$1000,キーワード!$F328)</f>
        <v>0</v>
      </c>
      <c r="AL328" s="23">
        <f>SUMIFS(前々月ワード!$I$3:$I$1000,前々月ワード!$D$3:$D$1000,キーワード!$D328,前々月ワード!$E$3:$E$1000,キーワード!$F328)</f>
        <v>0</v>
      </c>
      <c r="AM328" s="13">
        <f t="shared" si="66"/>
        <v>0</v>
      </c>
      <c r="AN328" s="13">
        <f t="shared" si="66"/>
        <v>0</v>
      </c>
      <c r="AO328" s="13">
        <f t="shared" si="66"/>
        <v>0</v>
      </c>
      <c r="AP328" s="16">
        <f t="shared" si="67"/>
        <v>0</v>
      </c>
      <c r="AQ328" s="16">
        <f t="shared" si="67"/>
        <v>0</v>
      </c>
      <c r="AR328" s="17">
        <f t="shared" si="67"/>
        <v>0</v>
      </c>
    </row>
    <row r="329" spans="3:44" ht="36.65" customHeight="1">
      <c r="C329" s="20">
        <v>324</v>
      </c>
      <c r="D329" s="53">
        <f>現状ワード設定!B326</f>
        <v>0</v>
      </c>
      <c r="E329" s="26" t="str">
        <f>IFERROR(_xlfn.XLOOKUP($D329,現状商品設定!B:B,現状商品設定!C:C,"-"),"-")</f>
        <v>-</v>
      </c>
      <c r="F329" s="56">
        <f>現状ワード設定!G326</f>
        <v>0</v>
      </c>
      <c r="G329" s="60" t="s">
        <v>46</v>
      </c>
      <c r="H329" s="47" t="str">
        <f>IFERROR(_xlfn.XLOOKUP(D329,商品!$D:$D,商品!$H:$H),"")</f>
        <v/>
      </c>
      <c r="I329" s="50" t="str">
        <f>IFERROR(_xlfn.XLOOKUP(D329&amp;F329,現状ワード設定!J:J,現状ワード設定!H:H),"")</f>
        <v/>
      </c>
      <c r="J329" s="47" t="str">
        <f>IFERROR(_xlfn.XLOOKUP(D329&amp;F329,現状ワード設定!J:J,現状ワード設定!I:I),"")</f>
        <v/>
      </c>
      <c r="K329" s="47" t="e">
        <f>IF(AND(T329&gt;=設定!$C$12,W329&gt;=O329),I329*(1+設定!$F$12),IF(AND(T329&gt;=設定!$C$13,W329&lt;O329),I329*(1+設定!$F$13),IF(AND(T329&lt;設定!$C$14,U329&gt;=設定!$E$14),I329*(1+設定!$F$14),IF(AND(T329&lt;設定!$C$15,U329&lt;設定!$E$15),I329*(1+設定!$F$15),"除外"))))</f>
        <v>#VALUE!</v>
      </c>
      <c r="L329" s="58" t="e">
        <f ca="1">IF(消化率!$I$5&lt;1,K329*消化率!$I$5,IF(U329*V329/(K329*消化率!$I$5)&gt;O329,K329*消化率!$I$5,M329))</f>
        <v>#DIV/0!</v>
      </c>
      <c r="M329" s="58" t="e">
        <f t="shared" si="58"/>
        <v>#VALUE!</v>
      </c>
      <c r="N329" s="58" t="e">
        <f ca="1">IF(ROUNDUP(IF(IF(IF(AND(設定!$D$8&lt;=L329,設定!$D$8&lt;J329),設定!$D$8,IF(AND(J329&lt;=L329,J329&lt;設定!$D$8),J329,IF(AND(L329&lt;=J329,J329&lt;設定!$D$8),J329,L329)))=0,設定!$D$8,IF(AND(設定!$D$8&lt;=L329,設定!$D$8&lt;J329),設定!$D$8,IF(AND(J329&lt;=L329,J329&lt;設定!$D$8),J329,IF(AND(L329&lt;=J329,J329&lt;設定!$D$8),J329,L329))))&lt;=H329,H329+1,IF(IF(AND(設定!$D$8&lt;=L329,設定!$D$8&lt;J329),設定!$D$8,IF(AND(J329&lt;=L329,J329&lt;設定!$D$8),J329,IF(AND(L329&lt;=J329,J329&lt;設定!$D$8),J329,L329)))=0,設定!$D$8,IF(AND(設定!$D$8&lt;=L329,設定!$D$8&lt;J329),設定!$D$8,IF(AND(J329&lt;=L329,J329&lt;設定!$D$8),J329,IF(AND(L329&lt;=J329,J329&lt;設定!$D$8),J329,L329))))),0)&gt;40,ROUNDUP(IF(IF(IF(AND(設定!$D$8&lt;=L329,設定!$D$8&lt;J329),設定!$D$8,IF(AND(J329&lt;=L329,J329&lt;設定!$D$8),J329,IF(AND(L329&lt;=J329,J329&lt;設定!$D$8),J329,L329)))=0,設定!$D$8,IF(AND(設定!$D$8&lt;=L329,設定!$D$8&lt;J329),設定!$D$8,IF(AND(J329&lt;=L329,J329&lt;設定!$D$8),J329,IF(AND(L329&lt;=J329,J329&lt;設定!$D$8),J329,L329))))&lt;=H329,H329+1,IF(IF(AND(設定!$D$8&lt;=L329,設定!$D$8&lt;J329),設定!$D$8,IF(AND(J329&lt;=L329,J329&lt;設定!$D$8),J329,IF(AND(L329&lt;=J329,J329&lt;設定!$D$8),J329,L329)))=0,設定!$D$8,IF(AND(設定!$D$8&lt;=L329,設定!$D$8&lt;J329),設定!$D$8,IF(AND(J329&lt;=L329,J329&lt;設定!$D$8),J329,IF(AND(L329&lt;=J329,J329&lt;設定!$D$8),J329,L329))))),0),40)</f>
        <v>#DIV/0!</v>
      </c>
      <c r="O329" s="55">
        <f>IF(G329="標準",設定!$C$4,G329)</f>
        <v>5</v>
      </c>
      <c r="P329" s="45">
        <f t="shared" si="59"/>
        <v>0</v>
      </c>
      <c r="Q329" s="14">
        <f t="shared" si="60"/>
        <v>0</v>
      </c>
      <c r="R329" s="23">
        <f t="shared" ref="R329:R392" si="68">IFERROR(P329/T329,0)</f>
        <v>0</v>
      </c>
      <c r="S329" s="12">
        <f t="shared" si="61"/>
        <v>0</v>
      </c>
      <c r="T329" s="23">
        <f t="shared" si="62"/>
        <v>0</v>
      </c>
      <c r="U329" s="13">
        <f t="shared" si="63"/>
        <v>0</v>
      </c>
      <c r="V329" s="104" t="str">
        <f>INDEX(商品!Q:Q,MATCH(キーワード!D329,商品!D:D,0),1)</f>
        <v>-</v>
      </c>
      <c r="W329" s="15">
        <f t="shared" si="64"/>
        <v>0</v>
      </c>
      <c r="X329" s="22">
        <f>SUMIFS(当月ワード!$J$3:$J$1000,当月ワード!$D$3:$D$1000,キーワード!$D329,当月ワード!$E$3:$E$1000,キーワード!$F329)</f>
        <v>0</v>
      </c>
      <c r="Y329" s="23">
        <f>SUMIFS(前月ワード!$J$3:$J$1000,前月ワード!$D$3:$D$1000,キーワード!$D329,前月ワード!$E$3:$E$1000,キーワード!$F329)</f>
        <v>0</v>
      </c>
      <c r="Z329" s="23">
        <f>SUMIFS(前々月ワード!$J$3:$J$1000,前々月ワード!$D$3:$D$1000,キーワード!$D329,前々月ワード!$E$3:$E$1000,キーワード!$F329)</f>
        <v>0</v>
      </c>
      <c r="AA329" s="22">
        <f>SUMIFS(当月ワード!$W$3:$W$1000,当月ワード!$D$3:$D$1000,キーワード!$D329,当月ワード!$E$3:$E$1000,キーワード!$F329)</f>
        <v>0</v>
      </c>
      <c r="AB329" s="23">
        <f>SUMIFS(前月ワード!$W$3:$W$1000,前月ワード!$D$3:$D$1000,キーワード!$D329,前月ワード!$E$3:$E$1000,キーワード!$F329)</f>
        <v>0</v>
      </c>
      <c r="AC329" s="23">
        <f>SUMIFS(前々月ワード!$W$3:$W$1000,前々月ワード!$D$3:$D$1000,キーワード!$D329,前々月ワード!$E$3:$E$1000,キーワード!$F329)</f>
        <v>0</v>
      </c>
      <c r="AD329" s="23">
        <f t="shared" si="65"/>
        <v>0</v>
      </c>
      <c r="AE329" s="23">
        <f t="shared" si="65"/>
        <v>0</v>
      </c>
      <c r="AF329" s="23">
        <f t="shared" si="65"/>
        <v>0</v>
      </c>
      <c r="AG329" s="22">
        <f>SUMIFS(当月ワード!$X$3:$X$1000,当月ワード!$D$3:$D$1000,キーワード!$D329,当月ワード!$E$3:$E$1000,キーワード!$F329)</f>
        <v>0</v>
      </c>
      <c r="AH329" s="23">
        <f>SUMIFS(前月ワード!$X$3:$X$1000,前月ワード!$D$3:$D$1000,キーワード!$D329,前月ワード!$E$3:$E$1000,キーワード!$F329)</f>
        <v>0</v>
      </c>
      <c r="AI329" s="23">
        <f>SUMIFS(前々月ワード!$X$3:$X$1000,前々月ワード!$D$3:$D$1000,キーワード!$D329,前々月ワード!$E$3:$E$1000,キーワード!$F329)</f>
        <v>0</v>
      </c>
      <c r="AJ329" s="22">
        <f>SUMIFS(当月ワード!$I$3:$I$1000,当月ワード!$D$3:$D$1000,キーワード!$D329,当月ワード!$E$3:$E$1000,キーワード!$F329)</f>
        <v>0</v>
      </c>
      <c r="AK329" s="23">
        <f>SUMIFS(前月ワード!$I$3:$I$1000,前月ワード!$D$3:$D$1000,キーワード!$D329,前月ワード!$E$3:$E$1000,キーワード!$F329)</f>
        <v>0</v>
      </c>
      <c r="AL329" s="23">
        <f>SUMIFS(前々月ワード!$I$3:$I$1000,前々月ワード!$D$3:$D$1000,キーワード!$D329,前々月ワード!$E$3:$E$1000,キーワード!$F329)</f>
        <v>0</v>
      </c>
      <c r="AM329" s="13">
        <f t="shared" si="66"/>
        <v>0</v>
      </c>
      <c r="AN329" s="13">
        <f t="shared" si="66"/>
        <v>0</v>
      </c>
      <c r="AO329" s="13">
        <f t="shared" si="66"/>
        <v>0</v>
      </c>
      <c r="AP329" s="16">
        <f t="shared" si="67"/>
        <v>0</v>
      </c>
      <c r="AQ329" s="16">
        <f t="shared" si="67"/>
        <v>0</v>
      </c>
      <c r="AR329" s="17">
        <f t="shared" si="67"/>
        <v>0</v>
      </c>
    </row>
    <row r="330" spans="3:44" ht="36.65" customHeight="1">
      <c r="C330" s="20">
        <v>325</v>
      </c>
      <c r="D330" s="53">
        <f>現状ワード設定!B327</f>
        <v>0</v>
      </c>
      <c r="E330" s="26" t="str">
        <f>IFERROR(_xlfn.XLOOKUP($D330,現状商品設定!B:B,現状商品設定!C:C,"-"),"-")</f>
        <v>-</v>
      </c>
      <c r="F330" s="56">
        <f>現状ワード設定!G327</f>
        <v>0</v>
      </c>
      <c r="G330" s="60" t="s">
        <v>46</v>
      </c>
      <c r="H330" s="47" t="str">
        <f>IFERROR(_xlfn.XLOOKUP(D330,商品!$D:$D,商品!$H:$H),"")</f>
        <v/>
      </c>
      <c r="I330" s="50" t="str">
        <f>IFERROR(_xlfn.XLOOKUP(D330&amp;F330,現状ワード設定!J:J,現状ワード設定!H:H),"")</f>
        <v/>
      </c>
      <c r="J330" s="47" t="str">
        <f>IFERROR(_xlfn.XLOOKUP(D330&amp;F330,現状ワード設定!J:J,現状ワード設定!I:I),"")</f>
        <v/>
      </c>
      <c r="K330" s="47" t="e">
        <f>IF(AND(T330&gt;=設定!$C$12,W330&gt;=O330),I330*(1+設定!$F$12),IF(AND(T330&gt;=設定!$C$13,W330&lt;O330),I330*(1+設定!$F$13),IF(AND(T330&lt;設定!$C$14,U330&gt;=設定!$E$14),I330*(1+設定!$F$14),IF(AND(T330&lt;設定!$C$15,U330&lt;設定!$E$15),I330*(1+設定!$F$15),"除外"))))</f>
        <v>#VALUE!</v>
      </c>
      <c r="L330" s="58" t="e">
        <f ca="1">IF(消化率!$I$5&lt;1,K330*消化率!$I$5,IF(U330*V330/(K330*消化率!$I$5)&gt;O330,K330*消化率!$I$5,M330))</f>
        <v>#DIV/0!</v>
      </c>
      <c r="M330" s="58" t="e">
        <f t="shared" si="58"/>
        <v>#VALUE!</v>
      </c>
      <c r="N330" s="58" t="e">
        <f ca="1">IF(ROUNDUP(IF(IF(IF(AND(設定!$D$8&lt;=L330,設定!$D$8&lt;J330),設定!$D$8,IF(AND(J330&lt;=L330,J330&lt;設定!$D$8),J330,IF(AND(L330&lt;=J330,J330&lt;設定!$D$8),J330,L330)))=0,設定!$D$8,IF(AND(設定!$D$8&lt;=L330,設定!$D$8&lt;J330),設定!$D$8,IF(AND(J330&lt;=L330,J330&lt;設定!$D$8),J330,IF(AND(L330&lt;=J330,J330&lt;設定!$D$8),J330,L330))))&lt;=H330,H330+1,IF(IF(AND(設定!$D$8&lt;=L330,設定!$D$8&lt;J330),設定!$D$8,IF(AND(J330&lt;=L330,J330&lt;設定!$D$8),J330,IF(AND(L330&lt;=J330,J330&lt;設定!$D$8),J330,L330)))=0,設定!$D$8,IF(AND(設定!$D$8&lt;=L330,設定!$D$8&lt;J330),設定!$D$8,IF(AND(J330&lt;=L330,J330&lt;設定!$D$8),J330,IF(AND(L330&lt;=J330,J330&lt;設定!$D$8),J330,L330))))),0)&gt;40,ROUNDUP(IF(IF(IF(AND(設定!$D$8&lt;=L330,設定!$D$8&lt;J330),設定!$D$8,IF(AND(J330&lt;=L330,J330&lt;設定!$D$8),J330,IF(AND(L330&lt;=J330,J330&lt;設定!$D$8),J330,L330)))=0,設定!$D$8,IF(AND(設定!$D$8&lt;=L330,設定!$D$8&lt;J330),設定!$D$8,IF(AND(J330&lt;=L330,J330&lt;設定!$D$8),J330,IF(AND(L330&lt;=J330,J330&lt;設定!$D$8),J330,L330))))&lt;=H330,H330+1,IF(IF(AND(設定!$D$8&lt;=L330,設定!$D$8&lt;J330),設定!$D$8,IF(AND(J330&lt;=L330,J330&lt;設定!$D$8),J330,IF(AND(L330&lt;=J330,J330&lt;設定!$D$8),J330,L330)))=0,設定!$D$8,IF(AND(設定!$D$8&lt;=L330,設定!$D$8&lt;J330),設定!$D$8,IF(AND(J330&lt;=L330,J330&lt;設定!$D$8),J330,IF(AND(L330&lt;=J330,J330&lt;設定!$D$8),J330,L330))))),0),40)</f>
        <v>#DIV/0!</v>
      </c>
      <c r="O330" s="55">
        <f>IF(G330="標準",設定!$C$4,G330)</f>
        <v>5</v>
      </c>
      <c r="P330" s="45">
        <f t="shared" si="59"/>
        <v>0</v>
      </c>
      <c r="Q330" s="14">
        <f t="shared" si="60"/>
        <v>0</v>
      </c>
      <c r="R330" s="23">
        <f t="shared" si="68"/>
        <v>0</v>
      </c>
      <c r="S330" s="12">
        <f t="shared" si="61"/>
        <v>0</v>
      </c>
      <c r="T330" s="23">
        <f t="shared" si="62"/>
        <v>0</v>
      </c>
      <c r="U330" s="13">
        <f t="shared" si="63"/>
        <v>0</v>
      </c>
      <c r="V330" s="104" t="str">
        <f>INDEX(商品!Q:Q,MATCH(キーワード!D330,商品!D:D,0),1)</f>
        <v>-</v>
      </c>
      <c r="W330" s="15">
        <f t="shared" si="64"/>
        <v>0</v>
      </c>
      <c r="X330" s="22">
        <f>SUMIFS(当月ワード!$J$3:$J$1000,当月ワード!$D$3:$D$1000,キーワード!$D330,当月ワード!$E$3:$E$1000,キーワード!$F330)</f>
        <v>0</v>
      </c>
      <c r="Y330" s="23">
        <f>SUMIFS(前月ワード!$J$3:$J$1000,前月ワード!$D$3:$D$1000,キーワード!$D330,前月ワード!$E$3:$E$1000,キーワード!$F330)</f>
        <v>0</v>
      </c>
      <c r="Z330" s="23">
        <f>SUMIFS(前々月ワード!$J$3:$J$1000,前々月ワード!$D$3:$D$1000,キーワード!$D330,前々月ワード!$E$3:$E$1000,キーワード!$F330)</f>
        <v>0</v>
      </c>
      <c r="AA330" s="22">
        <f>SUMIFS(当月ワード!$W$3:$W$1000,当月ワード!$D$3:$D$1000,キーワード!$D330,当月ワード!$E$3:$E$1000,キーワード!$F330)</f>
        <v>0</v>
      </c>
      <c r="AB330" s="23">
        <f>SUMIFS(前月ワード!$W$3:$W$1000,前月ワード!$D$3:$D$1000,キーワード!$D330,前月ワード!$E$3:$E$1000,キーワード!$F330)</f>
        <v>0</v>
      </c>
      <c r="AC330" s="23">
        <f>SUMIFS(前々月ワード!$W$3:$W$1000,前々月ワード!$D$3:$D$1000,キーワード!$D330,前々月ワード!$E$3:$E$1000,キーワード!$F330)</f>
        <v>0</v>
      </c>
      <c r="AD330" s="23">
        <f t="shared" si="65"/>
        <v>0</v>
      </c>
      <c r="AE330" s="23">
        <f t="shared" si="65"/>
        <v>0</v>
      </c>
      <c r="AF330" s="23">
        <f t="shared" si="65"/>
        <v>0</v>
      </c>
      <c r="AG330" s="22">
        <f>SUMIFS(当月ワード!$X$3:$X$1000,当月ワード!$D$3:$D$1000,キーワード!$D330,当月ワード!$E$3:$E$1000,キーワード!$F330)</f>
        <v>0</v>
      </c>
      <c r="AH330" s="23">
        <f>SUMIFS(前月ワード!$X$3:$X$1000,前月ワード!$D$3:$D$1000,キーワード!$D330,前月ワード!$E$3:$E$1000,キーワード!$F330)</f>
        <v>0</v>
      </c>
      <c r="AI330" s="23">
        <f>SUMIFS(前々月ワード!$X$3:$X$1000,前々月ワード!$D$3:$D$1000,キーワード!$D330,前々月ワード!$E$3:$E$1000,キーワード!$F330)</f>
        <v>0</v>
      </c>
      <c r="AJ330" s="22">
        <f>SUMIFS(当月ワード!$I$3:$I$1000,当月ワード!$D$3:$D$1000,キーワード!$D330,当月ワード!$E$3:$E$1000,キーワード!$F330)</f>
        <v>0</v>
      </c>
      <c r="AK330" s="23">
        <f>SUMIFS(前月ワード!$I$3:$I$1000,前月ワード!$D$3:$D$1000,キーワード!$D330,前月ワード!$E$3:$E$1000,キーワード!$F330)</f>
        <v>0</v>
      </c>
      <c r="AL330" s="23">
        <f>SUMIFS(前々月ワード!$I$3:$I$1000,前々月ワード!$D$3:$D$1000,キーワード!$D330,前々月ワード!$E$3:$E$1000,キーワード!$F330)</f>
        <v>0</v>
      </c>
      <c r="AM330" s="13">
        <f t="shared" si="66"/>
        <v>0</v>
      </c>
      <c r="AN330" s="13">
        <f t="shared" si="66"/>
        <v>0</v>
      </c>
      <c r="AO330" s="13">
        <f t="shared" si="66"/>
        <v>0</v>
      </c>
      <c r="AP330" s="16">
        <f t="shared" si="67"/>
        <v>0</v>
      </c>
      <c r="AQ330" s="16">
        <f t="shared" si="67"/>
        <v>0</v>
      </c>
      <c r="AR330" s="17">
        <f t="shared" si="67"/>
        <v>0</v>
      </c>
    </row>
    <row r="331" spans="3:44" ht="36.65" customHeight="1">
      <c r="C331" s="20">
        <v>326</v>
      </c>
      <c r="D331" s="53">
        <f>現状ワード設定!B328</f>
        <v>0</v>
      </c>
      <c r="E331" s="26" t="str">
        <f>IFERROR(_xlfn.XLOOKUP($D331,現状商品設定!B:B,現状商品設定!C:C,"-"),"-")</f>
        <v>-</v>
      </c>
      <c r="F331" s="56">
        <f>現状ワード設定!G328</f>
        <v>0</v>
      </c>
      <c r="G331" s="60" t="s">
        <v>46</v>
      </c>
      <c r="H331" s="47" t="str">
        <f>IFERROR(_xlfn.XLOOKUP(D331,商品!$D:$D,商品!$H:$H),"")</f>
        <v/>
      </c>
      <c r="I331" s="50" t="str">
        <f>IFERROR(_xlfn.XLOOKUP(D331&amp;F331,現状ワード設定!J:J,現状ワード設定!H:H),"")</f>
        <v/>
      </c>
      <c r="J331" s="47" t="str">
        <f>IFERROR(_xlfn.XLOOKUP(D331&amp;F331,現状ワード設定!J:J,現状ワード設定!I:I),"")</f>
        <v/>
      </c>
      <c r="K331" s="47" t="e">
        <f>IF(AND(T331&gt;=設定!$C$12,W331&gt;=O331),I331*(1+設定!$F$12),IF(AND(T331&gt;=設定!$C$13,W331&lt;O331),I331*(1+設定!$F$13),IF(AND(T331&lt;設定!$C$14,U331&gt;=設定!$E$14),I331*(1+設定!$F$14),IF(AND(T331&lt;設定!$C$15,U331&lt;設定!$E$15),I331*(1+設定!$F$15),"除外"))))</f>
        <v>#VALUE!</v>
      </c>
      <c r="L331" s="58" t="e">
        <f ca="1">IF(消化率!$I$5&lt;1,K331*消化率!$I$5,IF(U331*V331/(K331*消化率!$I$5)&gt;O331,K331*消化率!$I$5,M331))</f>
        <v>#DIV/0!</v>
      </c>
      <c r="M331" s="58" t="e">
        <f t="shared" si="58"/>
        <v>#VALUE!</v>
      </c>
      <c r="N331" s="58" t="e">
        <f ca="1">IF(ROUNDUP(IF(IF(IF(AND(設定!$D$8&lt;=L331,設定!$D$8&lt;J331),設定!$D$8,IF(AND(J331&lt;=L331,J331&lt;設定!$D$8),J331,IF(AND(L331&lt;=J331,J331&lt;設定!$D$8),J331,L331)))=0,設定!$D$8,IF(AND(設定!$D$8&lt;=L331,設定!$D$8&lt;J331),設定!$D$8,IF(AND(J331&lt;=L331,J331&lt;設定!$D$8),J331,IF(AND(L331&lt;=J331,J331&lt;設定!$D$8),J331,L331))))&lt;=H331,H331+1,IF(IF(AND(設定!$D$8&lt;=L331,設定!$D$8&lt;J331),設定!$D$8,IF(AND(J331&lt;=L331,J331&lt;設定!$D$8),J331,IF(AND(L331&lt;=J331,J331&lt;設定!$D$8),J331,L331)))=0,設定!$D$8,IF(AND(設定!$D$8&lt;=L331,設定!$D$8&lt;J331),設定!$D$8,IF(AND(J331&lt;=L331,J331&lt;設定!$D$8),J331,IF(AND(L331&lt;=J331,J331&lt;設定!$D$8),J331,L331))))),0)&gt;40,ROUNDUP(IF(IF(IF(AND(設定!$D$8&lt;=L331,設定!$D$8&lt;J331),設定!$D$8,IF(AND(J331&lt;=L331,J331&lt;設定!$D$8),J331,IF(AND(L331&lt;=J331,J331&lt;設定!$D$8),J331,L331)))=0,設定!$D$8,IF(AND(設定!$D$8&lt;=L331,設定!$D$8&lt;J331),設定!$D$8,IF(AND(J331&lt;=L331,J331&lt;設定!$D$8),J331,IF(AND(L331&lt;=J331,J331&lt;設定!$D$8),J331,L331))))&lt;=H331,H331+1,IF(IF(AND(設定!$D$8&lt;=L331,設定!$D$8&lt;J331),設定!$D$8,IF(AND(J331&lt;=L331,J331&lt;設定!$D$8),J331,IF(AND(L331&lt;=J331,J331&lt;設定!$D$8),J331,L331)))=0,設定!$D$8,IF(AND(設定!$D$8&lt;=L331,設定!$D$8&lt;J331),設定!$D$8,IF(AND(J331&lt;=L331,J331&lt;設定!$D$8),J331,IF(AND(L331&lt;=J331,J331&lt;設定!$D$8),J331,L331))))),0),40)</f>
        <v>#DIV/0!</v>
      </c>
      <c r="O331" s="55">
        <f>IF(G331="標準",設定!$C$4,G331)</f>
        <v>5</v>
      </c>
      <c r="P331" s="45">
        <f t="shared" si="59"/>
        <v>0</v>
      </c>
      <c r="Q331" s="14">
        <f t="shared" si="60"/>
        <v>0</v>
      </c>
      <c r="R331" s="23">
        <f t="shared" si="68"/>
        <v>0</v>
      </c>
      <c r="S331" s="12">
        <f t="shared" si="61"/>
        <v>0</v>
      </c>
      <c r="T331" s="23">
        <f t="shared" si="62"/>
        <v>0</v>
      </c>
      <c r="U331" s="13">
        <f t="shared" si="63"/>
        <v>0</v>
      </c>
      <c r="V331" s="104" t="str">
        <f>INDEX(商品!Q:Q,MATCH(キーワード!D331,商品!D:D,0),1)</f>
        <v>-</v>
      </c>
      <c r="W331" s="15">
        <f t="shared" si="64"/>
        <v>0</v>
      </c>
      <c r="X331" s="22">
        <f>SUMIFS(当月ワード!$J$3:$J$1000,当月ワード!$D$3:$D$1000,キーワード!$D331,当月ワード!$E$3:$E$1000,キーワード!$F331)</f>
        <v>0</v>
      </c>
      <c r="Y331" s="23">
        <f>SUMIFS(前月ワード!$J$3:$J$1000,前月ワード!$D$3:$D$1000,キーワード!$D331,前月ワード!$E$3:$E$1000,キーワード!$F331)</f>
        <v>0</v>
      </c>
      <c r="Z331" s="23">
        <f>SUMIFS(前々月ワード!$J$3:$J$1000,前々月ワード!$D$3:$D$1000,キーワード!$D331,前々月ワード!$E$3:$E$1000,キーワード!$F331)</f>
        <v>0</v>
      </c>
      <c r="AA331" s="22">
        <f>SUMIFS(当月ワード!$W$3:$W$1000,当月ワード!$D$3:$D$1000,キーワード!$D331,当月ワード!$E$3:$E$1000,キーワード!$F331)</f>
        <v>0</v>
      </c>
      <c r="AB331" s="23">
        <f>SUMIFS(前月ワード!$W$3:$W$1000,前月ワード!$D$3:$D$1000,キーワード!$D331,前月ワード!$E$3:$E$1000,キーワード!$F331)</f>
        <v>0</v>
      </c>
      <c r="AC331" s="23">
        <f>SUMIFS(前々月ワード!$W$3:$W$1000,前々月ワード!$D$3:$D$1000,キーワード!$D331,前々月ワード!$E$3:$E$1000,キーワード!$F331)</f>
        <v>0</v>
      </c>
      <c r="AD331" s="23">
        <f t="shared" si="65"/>
        <v>0</v>
      </c>
      <c r="AE331" s="23">
        <f t="shared" si="65"/>
        <v>0</v>
      </c>
      <c r="AF331" s="23">
        <f t="shared" si="65"/>
        <v>0</v>
      </c>
      <c r="AG331" s="22">
        <f>SUMIFS(当月ワード!$X$3:$X$1000,当月ワード!$D$3:$D$1000,キーワード!$D331,当月ワード!$E$3:$E$1000,キーワード!$F331)</f>
        <v>0</v>
      </c>
      <c r="AH331" s="23">
        <f>SUMIFS(前月ワード!$X$3:$X$1000,前月ワード!$D$3:$D$1000,キーワード!$D331,前月ワード!$E$3:$E$1000,キーワード!$F331)</f>
        <v>0</v>
      </c>
      <c r="AI331" s="23">
        <f>SUMIFS(前々月ワード!$X$3:$X$1000,前々月ワード!$D$3:$D$1000,キーワード!$D331,前々月ワード!$E$3:$E$1000,キーワード!$F331)</f>
        <v>0</v>
      </c>
      <c r="AJ331" s="22">
        <f>SUMIFS(当月ワード!$I$3:$I$1000,当月ワード!$D$3:$D$1000,キーワード!$D331,当月ワード!$E$3:$E$1000,キーワード!$F331)</f>
        <v>0</v>
      </c>
      <c r="AK331" s="23">
        <f>SUMIFS(前月ワード!$I$3:$I$1000,前月ワード!$D$3:$D$1000,キーワード!$D331,前月ワード!$E$3:$E$1000,キーワード!$F331)</f>
        <v>0</v>
      </c>
      <c r="AL331" s="23">
        <f>SUMIFS(前々月ワード!$I$3:$I$1000,前々月ワード!$D$3:$D$1000,キーワード!$D331,前々月ワード!$E$3:$E$1000,キーワード!$F331)</f>
        <v>0</v>
      </c>
      <c r="AM331" s="13">
        <f t="shared" si="66"/>
        <v>0</v>
      </c>
      <c r="AN331" s="13">
        <f t="shared" si="66"/>
        <v>0</v>
      </c>
      <c r="AO331" s="13">
        <f t="shared" si="66"/>
        <v>0</v>
      </c>
      <c r="AP331" s="16">
        <f t="shared" si="67"/>
        <v>0</v>
      </c>
      <c r="AQ331" s="16">
        <f t="shared" si="67"/>
        <v>0</v>
      </c>
      <c r="AR331" s="17">
        <f t="shared" si="67"/>
        <v>0</v>
      </c>
    </row>
    <row r="332" spans="3:44" ht="36.65" customHeight="1">
      <c r="C332" s="20">
        <v>327</v>
      </c>
      <c r="D332" s="53">
        <f>現状ワード設定!B329</f>
        <v>0</v>
      </c>
      <c r="E332" s="26" t="str">
        <f>IFERROR(_xlfn.XLOOKUP($D332,現状商品設定!B:B,現状商品設定!C:C,"-"),"-")</f>
        <v>-</v>
      </c>
      <c r="F332" s="56">
        <f>現状ワード設定!G329</f>
        <v>0</v>
      </c>
      <c r="G332" s="60" t="s">
        <v>46</v>
      </c>
      <c r="H332" s="47" t="str">
        <f>IFERROR(_xlfn.XLOOKUP(D332,商品!$D:$D,商品!$H:$H),"")</f>
        <v/>
      </c>
      <c r="I332" s="50" t="str">
        <f>IFERROR(_xlfn.XLOOKUP(D332&amp;F332,現状ワード設定!J:J,現状ワード設定!H:H),"")</f>
        <v/>
      </c>
      <c r="J332" s="47" t="str">
        <f>IFERROR(_xlfn.XLOOKUP(D332&amp;F332,現状ワード設定!J:J,現状ワード設定!I:I),"")</f>
        <v/>
      </c>
      <c r="K332" s="47" t="e">
        <f>IF(AND(T332&gt;=設定!$C$12,W332&gt;=O332),I332*(1+設定!$F$12),IF(AND(T332&gt;=設定!$C$13,W332&lt;O332),I332*(1+設定!$F$13),IF(AND(T332&lt;設定!$C$14,U332&gt;=設定!$E$14),I332*(1+設定!$F$14),IF(AND(T332&lt;設定!$C$15,U332&lt;設定!$E$15),I332*(1+設定!$F$15),"除外"))))</f>
        <v>#VALUE!</v>
      </c>
      <c r="L332" s="58" t="e">
        <f ca="1">IF(消化率!$I$5&lt;1,K332*消化率!$I$5,IF(U332*V332/(K332*消化率!$I$5)&gt;O332,K332*消化率!$I$5,M332))</f>
        <v>#DIV/0!</v>
      </c>
      <c r="M332" s="58" t="e">
        <f t="shared" si="58"/>
        <v>#VALUE!</v>
      </c>
      <c r="N332" s="58" t="e">
        <f ca="1">IF(ROUNDUP(IF(IF(IF(AND(設定!$D$8&lt;=L332,設定!$D$8&lt;J332),設定!$D$8,IF(AND(J332&lt;=L332,J332&lt;設定!$D$8),J332,IF(AND(L332&lt;=J332,J332&lt;設定!$D$8),J332,L332)))=0,設定!$D$8,IF(AND(設定!$D$8&lt;=L332,設定!$D$8&lt;J332),設定!$D$8,IF(AND(J332&lt;=L332,J332&lt;設定!$D$8),J332,IF(AND(L332&lt;=J332,J332&lt;設定!$D$8),J332,L332))))&lt;=H332,H332+1,IF(IF(AND(設定!$D$8&lt;=L332,設定!$D$8&lt;J332),設定!$D$8,IF(AND(J332&lt;=L332,J332&lt;設定!$D$8),J332,IF(AND(L332&lt;=J332,J332&lt;設定!$D$8),J332,L332)))=0,設定!$D$8,IF(AND(設定!$D$8&lt;=L332,設定!$D$8&lt;J332),設定!$D$8,IF(AND(J332&lt;=L332,J332&lt;設定!$D$8),J332,IF(AND(L332&lt;=J332,J332&lt;設定!$D$8),J332,L332))))),0)&gt;40,ROUNDUP(IF(IF(IF(AND(設定!$D$8&lt;=L332,設定!$D$8&lt;J332),設定!$D$8,IF(AND(J332&lt;=L332,J332&lt;設定!$D$8),J332,IF(AND(L332&lt;=J332,J332&lt;設定!$D$8),J332,L332)))=0,設定!$D$8,IF(AND(設定!$D$8&lt;=L332,設定!$D$8&lt;J332),設定!$D$8,IF(AND(J332&lt;=L332,J332&lt;設定!$D$8),J332,IF(AND(L332&lt;=J332,J332&lt;設定!$D$8),J332,L332))))&lt;=H332,H332+1,IF(IF(AND(設定!$D$8&lt;=L332,設定!$D$8&lt;J332),設定!$D$8,IF(AND(J332&lt;=L332,J332&lt;設定!$D$8),J332,IF(AND(L332&lt;=J332,J332&lt;設定!$D$8),J332,L332)))=0,設定!$D$8,IF(AND(設定!$D$8&lt;=L332,設定!$D$8&lt;J332),設定!$D$8,IF(AND(J332&lt;=L332,J332&lt;設定!$D$8),J332,IF(AND(L332&lt;=J332,J332&lt;設定!$D$8),J332,L332))))),0),40)</f>
        <v>#DIV/0!</v>
      </c>
      <c r="O332" s="55">
        <f>IF(G332="標準",設定!$C$4,G332)</f>
        <v>5</v>
      </c>
      <c r="P332" s="45">
        <f t="shared" si="59"/>
        <v>0</v>
      </c>
      <c r="Q332" s="14">
        <f t="shared" si="60"/>
        <v>0</v>
      </c>
      <c r="R332" s="23">
        <f t="shared" si="68"/>
        <v>0</v>
      </c>
      <c r="S332" s="12">
        <f t="shared" si="61"/>
        <v>0</v>
      </c>
      <c r="T332" s="23">
        <f t="shared" si="62"/>
        <v>0</v>
      </c>
      <c r="U332" s="13">
        <f t="shared" si="63"/>
        <v>0</v>
      </c>
      <c r="V332" s="104" t="str">
        <f>INDEX(商品!Q:Q,MATCH(キーワード!D332,商品!D:D,0),1)</f>
        <v>-</v>
      </c>
      <c r="W332" s="15">
        <f t="shared" si="64"/>
        <v>0</v>
      </c>
      <c r="X332" s="22">
        <f>SUMIFS(当月ワード!$J$3:$J$1000,当月ワード!$D$3:$D$1000,キーワード!$D332,当月ワード!$E$3:$E$1000,キーワード!$F332)</f>
        <v>0</v>
      </c>
      <c r="Y332" s="23">
        <f>SUMIFS(前月ワード!$J$3:$J$1000,前月ワード!$D$3:$D$1000,キーワード!$D332,前月ワード!$E$3:$E$1000,キーワード!$F332)</f>
        <v>0</v>
      </c>
      <c r="Z332" s="23">
        <f>SUMIFS(前々月ワード!$J$3:$J$1000,前々月ワード!$D$3:$D$1000,キーワード!$D332,前々月ワード!$E$3:$E$1000,キーワード!$F332)</f>
        <v>0</v>
      </c>
      <c r="AA332" s="22">
        <f>SUMIFS(当月ワード!$W$3:$W$1000,当月ワード!$D$3:$D$1000,キーワード!$D332,当月ワード!$E$3:$E$1000,キーワード!$F332)</f>
        <v>0</v>
      </c>
      <c r="AB332" s="23">
        <f>SUMIFS(前月ワード!$W$3:$W$1000,前月ワード!$D$3:$D$1000,キーワード!$D332,前月ワード!$E$3:$E$1000,キーワード!$F332)</f>
        <v>0</v>
      </c>
      <c r="AC332" s="23">
        <f>SUMIFS(前々月ワード!$W$3:$W$1000,前々月ワード!$D$3:$D$1000,キーワード!$D332,前々月ワード!$E$3:$E$1000,キーワード!$F332)</f>
        <v>0</v>
      </c>
      <c r="AD332" s="23">
        <f t="shared" si="65"/>
        <v>0</v>
      </c>
      <c r="AE332" s="23">
        <f t="shared" si="65"/>
        <v>0</v>
      </c>
      <c r="AF332" s="23">
        <f t="shared" si="65"/>
        <v>0</v>
      </c>
      <c r="AG332" s="22">
        <f>SUMIFS(当月ワード!$X$3:$X$1000,当月ワード!$D$3:$D$1000,キーワード!$D332,当月ワード!$E$3:$E$1000,キーワード!$F332)</f>
        <v>0</v>
      </c>
      <c r="AH332" s="23">
        <f>SUMIFS(前月ワード!$X$3:$X$1000,前月ワード!$D$3:$D$1000,キーワード!$D332,前月ワード!$E$3:$E$1000,キーワード!$F332)</f>
        <v>0</v>
      </c>
      <c r="AI332" s="23">
        <f>SUMIFS(前々月ワード!$X$3:$X$1000,前々月ワード!$D$3:$D$1000,キーワード!$D332,前々月ワード!$E$3:$E$1000,キーワード!$F332)</f>
        <v>0</v>
      </c>
      <c r="AJ332" s="22">
        <f>SUMIFS(当月ワード!$I$3:$I$1000,当月ワード!$D$3:$D$1000,キーワード!$D332,当月ワード!$E$3:$E$1000,キーワード!$F332)</f>
        <v>0</v>
      </c>
      <c r="AK332" s="23">
        <f>SUMIFS(前月ワード!$I$3:$I$1000,前月ワード!$D$3:$D$1000,キーワード!$D332,前月ワード!$E$3:$E$1000,キーワード!$F332)</f>
        <v>0</v>
      </c>
      <c r="AL332" s="23">
        <f>SUMIFS(前々月ワード!$I$3:$I$1000,前々月ワード!$D$3:$D$1000,キーワード!$D332,前々月ワード!$E$3:$E$1000,キーワード!$F332)</f>
        <v>0</v>
      </c>
      <c r="AM332" s="13">
        <f t="shared" si="66"/>
        <v>0</v>
      </c>
      <c r="AN332" s="13">
        <f t="shared" si="66"/>
        <v>0</v>
      </c>
      <c r="AO332" s="13">
        <f t="shared" si="66"/>
        <v>0</v>
      </c>
      <c r="AP332" s="16">
        <f t="shared" si="67"/>
        <v>0</v>
      </c>
      <c r="AQ332" s="16">
        <f t="shared" si="67"/>
        <v>0</v>
      </c>
      <c r="AR332" s="17">
        <f t="shared" si="67"/>
        <v>0</v>
      </c>
    </row>
    <row r="333" spans="3:44" ht="36.65" customHeight="1">
      <c r="C333" s="20">
        <v>328</v>
      </c>
      <c r="D333" s="53">
        <f>現状ワード設定!B330</f>
        <v>0</v>
      </c>
      <c r="E333" s="26" t="str">
        <f>IFERROR(_xlfn.XLOOKUP($D333,現状商品設定!B:B,現状商品設定!C:C,"-"),"-")</f>
        <v>-</v>
      </c>
      <c r="F333" s="56">
        <f>現状ワード設定!G330</f>
        <v>0</v>
      </c>
      <c r="G333" s="60" t="s">
        <v>46</v>
      </c>
      <c r="H333" s="47" t="str">
        <f>IFERROR(_xlfn.XLOOKUP(D333,商品!$D:$D,商品!$H:$H),"")</f>
        <v/>
      </c>
      <c r="I333" s="50" t="str">
        <f>IFERROR(_xlfn.XLOOKUP(D333&amp;F333,現状ワード設定!J:J,現状ワード設定!H:H),"")</f>
        <v/>
      </c>
      <c r="J333" s="47" t="str">
        <f>IFERROR(_xlfn.XLOOKUP(D333&amp;F333,現状ワード設定!J:J,現状ワード設定!I:I),"")</f>
        <v/>
      </c>
      <c r="K333" s="47" t="e">
        <f>IF(AND(T333&gt;=設定!$C$12,W333&gt;=O333),I333*(1+設定!$F$12),IF(AND(T333&gt;=設定!$C$13,W333&lt;O333),I333*(1+設定!$F$13),IF(AND(T333&lt;設定!$C$14,U333&gt;=設定!$E$14),I333*(1+設定!$F$14),IF(AND(T333&lt;設定!$C$15,U333&lt;設定!$E$15),I333*(1+設定!$F$15),"除外"))))</f>
        <v>#VALUE!</v>
      </c>
      <c r="L333" s="58" t="e">
        <f ca="1">IF(消化率!$I$5&lt;1,K333*消化率!$I$5,IF(U333*V333/(K333*消化率!$I$5)&gt;O333,K333*消化率!$I$5,M333))</f>
        <v>#DIV/0!</v>
      </c>
      <c r="M333" s="58" t="e">
        <f t="shared" si="58"/>
        <v>#VALUE!</v>
      </c>
      <c r="N333" s="58" t="e">
        <f ca="1">IF(ROUNDUP(IF(IF(IF(AND(設定!$D$8&lt;=L333,設定!$D$8&lt;J333),設定!$D$8,IF(AND(J333&lt;=L333,J333&lt;設定!$D$8),J333,IF(AND(L333&lt;=J333,J333&lt;設定!$D$8),J333,L333)))=0,設定!$D$8,IF(AND(設定!$D$8&lt;=L333,設定!$D$8&lt;J333),設定!$D$8,IF(AND(J333&lt;=L333,J333&lt;設定!$D$8),J333,IF(AND(L333&lt;=J333,J333&lt;設定!$D$8),J333,L333))))&lt;=H333,H333+1,IF(IF(AND(設定!$D$8&lt;=L333,設定!$D$8&lt;J333),設定!$D$8,IF(AND(J333&lt;=L333,J333&lt;設定!$D$8),J333,IF(AND(L333&lt;=J333,J333&lt;設定!$D$8),J333,L333)))=0,設定!$D$8,IF(AND(設定!$D$8&lt;=L333,設定!$D$8&lt;J333),設定!$D$8,IF(AND(J333&lt;=L333,J333&lt;設定!$D$8),J333,IF(AND(L333&lt;=J333,J333&lt;設定!$D$8),J333,L333))))),0)&gt;40,ROUNDUP(IF(IF(IF(AND(設定!$D$8&lt;=L333,設定!$D$8&lt;J333),設定!$D$8,IF(AND(J333&lt;=L333,J333&lt;設定!$D$8),J333,IF(AND(L333&lt;=J333,J333&lt;設定!$D$8),J333,L333)))=0,設定!$D$8,IF(AND(設定!$D$8&lt;=L333,設定!$D$8&lt;J333),設定!$D$8,IF(AND(J333&lt;=L333,J333&lt;設定!$D$8),J333,IF(AND(L333&lt;=J333,J333&lt;設定!$D$8),J333,L333))))&lt;=H333,H333+1,IF(IF(AND(設定!$D$8&lt;=L333,設定!$D$8&lt;J333),設定!$D$8,IF(AND(J333&lt;=L333,J333&lt;設定!$D$8),J333,IF(AND(L333&lt;=J333,J333&lt;設定!$D$8),J333,L333)))=0,設定!$D$8,IF(AND(設定!$D$8&lt;=L333,設定!$D$8&lt;J333),設定!$D$8,IF(AND(J333&lt;=L333,J333&lt;設定!$D$8),J333,IF(AND(L333&lt;=J333,J333&lt;設定!$D$8),J333,L333))))),0),40)</f>
        <v>#DIV/0!</v>
      </c>
      <c r="O333" s="55">
        <f>IF(G333="標準",設定!$C$4,G333)</f>
        <v>5</v>
      </c>
      <c r="P333" s="45">
        <f t="shared" si="59"/>
        <v>0</v>
      </c>
      <c r="Q333" s="14">
        <f t="shared" si="60"/>
        <v>0</v>
      </c>
      <c r="R333" s="23">
        <f t="shared" si="68"/>
        <v>0</v>
      </c>
      <c r="S333" s="12">
        <f t="shared" si="61"/>
        <v>0</v>
      </c>
      <c r="T333" s="23">
        <f t="shared" si="62"/>
        <v>0</v>
      </c>
      <c r="U333" s="13">
        <f t="shared" si="63"/>
        <v>0</v>
      </c>
      <c r="V333" s="104" t="str">
        <f>INDEX(商品!Q:Q,MATCH(キーワード!D333,商品!D:D,0),1)</f>
        <v>-</v>
      </c>
      <c r="W333" s="15">
        <f t="shared" si="64"/>
        <v>0</v>
      </c>
      <c r="X333" s="22">
        <f>SUMIFS(当月ワード!$J$3:$J$1000,当月ワード!$D$3:$D$1000,キーワード!$D333,当月ワード!$E$3:$E$1000,キーワード!$F333)</f>
        <v>0</v>
      </c>
      <c r="Y333" s="23">
        <f>SUMIFS(前月ワード!$J$3:$J$1000,前月ワード!$D$3:$D$1000,キーワード!$D333,前月ワード!$E$3:$E$1000,キーワード!$F333)</f>
        <v>0</v>
      </c>
      <c r="Z333" s="23">
        <f>SUMIFS(前々月ワード!$J$3:$J$1000,前々月ワード!$D$3:$D$1000,キーワード!$D333,前々月ワード!$E$3:$E$1000,キーワード!$F333)</f>
        <v>0</v>
      </c>
      <c r="AA333" s="22">
        <f>SUMIFS(当月ワード!$W$3:$W$1000,当月ワード!$D$3:$D$1000,キーワード!$D333,当月ワード!$E$3:$E$1000,キーワード!$F333)</f>
        <v>0</v>
      </c>
      <c r="AB333" s="23">
        <f>SUMIFS(前月ワード!$W$3:$W$1000,前月ワード!$D$3:$D$1000,キーワード!$D333,前月ワード!$E$3:$E$1000,キーワード!$F333)</f>
        <v>0</v>
      </c>
      <c r="AC333" s="23">
        <f>SUMIFS(前々月ワード!$W$3:$W$1000,前々月ワード!$D$3:$D$1000,キーワード!$D333,前々月ワード!$E$3:$E$1000,キーワード!$F333)</f>
        <v>0</v>
      </c>
      <c r="AD333" s="23">
        <f t="shared" si="65"/>
        <v>0</v>
      </c>
      <c r="AE333" s="23">
        <f t="shared" si="65"/>
        <v>0</v>
      </c>
      <c r="AF333" s="23">
        <f t="shared" si="65"/>
        <v>0</v>
      </c>
      <c r="AG333" s="22">
        <f>SUMIFS(当月ワード!$X$3:$X$1000,当月ワード!$D$3:$D$1000,キーワード!$D333,当月ワード!$E$3:$E$1000,キーワード!$F333)</f>
        <v>0</v>
      </c>
      <c r="AH333" s="23">
        <f>SUMIFS(前月ワード!$X$3:$X$1000,前月ワード!$D$3:$D$1000,キーワード!$D333,前月ワード!$E$3:$E$1000,キーワード!$F333)</f>
        <v>0</v>
      </c>
      <c r="AI333" s="23">
        <f>SUMIFS(前々月ワード!$X$3:$X$1000,前々月ワード!$D$3:$D$1000,キーワード!$D333,前々月ワード!$E$3:$E$1000,キーワード!$F333)</f>
        <v>0</v>
      </c>
      <c r="AJ333" s="22">
        <f>SUMIFS(当月ワード!$I$3:$I$1000,当月ワード!$D$3:$D$1000,キーワード!$D333,当月ワード!$E$3:$E$1000,キーワード!$F333)</f>
        <v>0</v>
      </c>
      <c r="AK333" s="23">
        <f>SUMIFS(前月ワード!$I$3:$I$1000,前月ワード!$D$3:$D$1000,キーワード!$D333,前月ワード!$E$3:$E$1000,キーワード!$F333)</f>
        <v>0</v>
      </c>
      <c r="AL333" s="23">
        <f>SUMIFS(前々月ワード!$I$3:$I$1000,前々月ワード!$D$3:$D$1000,キーワード!$D333,前々月ワード!$E$3:$E$1000,キーワード!$F333)</f>
        <v>0</v>
      </c>
      <c r="AM333" s="13">
        <f t="shared" si="66"/>
        <v>0</v>
      </c>
      <c r="AN333" s="13">
        <f t="shared" si="66"/>
        <v>0</v>
      </c>
      <c r="AO333" s="13">
        <f t="shared" si="66"/>
        <v>0</v>
      </c>
      <c r="AP333" s="16">
        <f t="shared" si="67"/>
        <v>0</v>
      </c>
      <c r="AQ333" s="16">
        <f t="shared" si="67"/>
        <v>0</v>
      </c>
      <c r="AR333" s="17">
        <f t="shared" si="67"/>
        <v>0</v>
      </c>
    </row>
    <row r="334" spans="3:44" ht="36.65" customHeight="1">
      <c r="C334" s="20">
        <v>329</v>
      </c>
      <c r="D334" s="53">
        <f>現状ワード設定!B331</f>
        <v>0</v>
      </c>
      <c r="E334" s="26" t="str">
        <f>IFERROR(_xlfn.XLOOKUP($D334,現状商品設定!B:B,現状商品設定!C:C,"-"),"-")</f>
        <v>-</v>
      </c>
      <c r="F334" s="56">
        <f>現状ワード設定!G331</f>
        <v>0</v>
      </c>
      <c r="G334" s="60" t="s">
        <v>46</v>
      </c>
      <c r="H334" s="47" t="str">
        <f>IFERROR(_xlfn.XLOOKUP(D334,商品!$D:$D,商品!$H:$H),"")</f>
        <v/>
      </c>
      <c r="I334" s="50" t="str">
        <f>IFERROR(_xlfn.XLOOKUP(D334&amp;F334,現状ワード設定!J:J,現状ワード設定!H:H),"")</f>
        <v/>
      </c>
      <c r="J334" s="47" t="str">
        <f>IFERROR(_xlfn.XLOOKUP(D334&amp;F334,現状ワード設定!J:J,現状ワード設定!I:I),"")</f>
        <v/>
      </c>
      <c r="K334" s="47" t="e">
        <f>IF(AND(T334&gt;=設定!$C$12,W334&gt;=O334),I334*(1+設定!$F$12),IF(AND(T334&gt;=設定!$C$13,W334&lt;O334),I334*(1+設定!$F$13),IF(AND(T334&lt;設定!$C$14,U334&gt;=設定!$E$14),I334*(1+設定!$F$14),IF(AND(T334&lt;設定!$C$15,U334&lt;設定!$E$15),I334*(1+設定!$F$15),"除外"))))</f>
        <v>#VALUE!</v>
      </c>
      <c r="L334" s="58" t="e">
        <f ca="1">IF(消化率!$I$5&lt;1,K334*消化率!$I$5,IF(U334*V334/(K334*消化率!$I$5)&gt;O334,K334*消化率!$I$5,M334))</f>
        <v>#DIV/0!</v>
      </c>
      <c r="M334" s="58" t="e">
        <f t="shared" si="58"/>
        <v>#VALUE!</v>
      </c>
      <c r="N334" s="58" t="e">
        <f ca="1">IF(ROUNDUP(IF(IF(IF(AND(設定!$D$8&lt;=L334,設定!$D$8&lt;J334),設定!$D$8,IF(AND(J334&lt;=L334,J334&lt;設定!$D$8),J334,IF(AND(L334&lt;=J334,J334&lt;設定!$D$8),J334,L334)))=0,設定!$D$8,IF(AND(設定!$D$8&lt;=L334,設定!$D$8&lt;J334),設定!$D$8,IF(AND(J334&lt;=L334,J334&lt;設定!$D$8),J334,IF(AND(L334&lt;=J334,J334&lt;設定!$D$8),J334,L334))))&lt;=H334,H334+1,IF(IF(AND(設定!$D$8&lt;=L334,設定!$D$8&lt;J334),設定!$D$8,IF(AND(J334&lt;=L334,J334&lt;設定!$D$8),J334,IF(AND(L334&lt;=J334,J334&lt;設定!$D$8),J334,L334)))=0,設定!$D$8,IF(AND(設定!$D$8&lt;=L334,設定!$D$8&lt;J334),設定!$D$8,IF(AND(J334&lt;=L334,J334&lt;設定!$D$8),J334,IF(AND(L334&lt;=J334,J334&lt;設定!$D$8),J334,L334))))),0)&gt;40,ROUNDUP(IF(IF(IF(AND(設定!$D$8&lt;=L334,設定!$D$8&lt;J334),設定!$D$8,IF(AND(J334&lt;=L334,J334&lt;設定!$D$8),J334,IF(AND(L334&lt;=J334,J334&lt;設定!$D$8),J334,L334)))=0,設定!$D$8,IF(AND(設定!$D$8&lt;=L334,設定!$D$8&lt;J334),設定!$D$8,IF(AND(J334&lt;=L334,J334&lt;設定!$D$8),J334,IF(AND(L334&lt;=J334,J334&lt;設定!$D$8),J334,L334))))&lt;=H334,H334+1,IF(IF(AND(設定!$D$8&lt;=L334,設定!$D$8&lt;J334),設定!$D$8,IF(AND(J334&lt;=L334,J334&lt;設定!$D$8),J334,IF(AND(L334&lt;=J334,J334&lt;設定!$D$8),J334,L334)))=0,設定!$D$8,IF(AND(設定!$D$8&lt;=L334,設定!$D$8&lt;J334),設定!$D$8,IF(AND(J334&lt;=L334,J334&lt;設定!$D$8),J334,IF(AND(L334&lt;=J334,J334&lt;設定!$D$8),J334,L334))))),0),40)</f>
        <v>#DIV/0!</v>
      </c>
      <c r="O334" s="55">
        <f>IF(G334="標準",設定!$C$4,G334)</f>
        <v>5</v>
      </c>
      <c r="P334" s="45">
        <f t="shared" si="59"/>
        <v>0</v>
      </c>
      <c r="Q334" s="14">
        <f t="shared" si="60"/>
        <v>0</v>
      </c>
      <c r="R334" s="23">
        <f t="shared" si="68"/>
        <v>0</v>
      </c>
      <c r="S334" s="12">
        <f t="shared" si="61"/>
        <v>0</v>
      </c>
      <c r="T334" s="23">
        <f t="shared" si="62"/>
        <v>0</v>
      </c>
      <c r="U334" s="13">
        <f t="shared" si="63"/>
        <v>0</v>
      </c>
      <c r="V334" s="104" t="str">
        <f>INDEX(商品!Q:Q,MATCH(キーワード!D334,商品!D:D,0),1)</f>
        <v>-</v>
      </c>
      <c r="W334" s="15">
        <f t="shared" si="64"/>
        <v>0</v>
      </c>
      <c r="X334" s="22">
        <f>SUMIFS(当月ワード!$J$3:$J$1000,当月ワード!$D$3:$D$1000,キーワード!$D334,当月ワード!$E$3:$E$1000,キーワード!$F334)</f>
        <v>0</v>
      </c>
      <c r="Y334" s="23">
        <f>SUMIFS(前月ワード!$J$3:$J$1000,前月ワード!$D$3:$D$1000,キーワード!$D334,前月ワード!$E$3:$E$1000,キーワード!$F334)</f>
        <v>0</v>
      </c>
      <c r="Z334" s="23">
        <f>SUMIFS(前々月ワード!$J$3:$J$1000,前々月ワード!$D$3:$D$1000,キーワード!$D334,前々月ワード!$E$3:$E$1000,キーワード!$F334)</f>
        <v>0</v>
      </c>
      <c r="AA334" s="22">
        <f>SUMIFS(当月ワード!$W$3:$W$1000,当月ワード!$D$3:$D$1000,キーワード!$D334,当月ワード!$E$3:$E$1000,キーワード!$F334)</f>
        <v>0</v>
      </c>
      <c r="AB334" s="23">
        <f>SUMIFS(前月ワード!$W$3:$W$1000,前月ワード!$D$3:$D$1000,キーワード!$D334,前月ワード!$E$3:$E$1000,キーワード!$F334)</f>
        <v>0</v>
      </c>
      <c r="AC334" s="23">
        <f>SUMIFS(前々月ワード!$W$3:$W$1000,前々月ワード!$D$3:$D$1000,キーワード!$D334,前々月ワード!$E$3:$E$1000,キーワード!$F334)</f>
        <v>0</v>
      </c>
      <c r="AD334" s="23">
        <f t="shared" si="65"/>
        <v>0</v>
      </c>
      <c r="AE334" s="23">
        <f t="shared" si="65"/>
        <v>0</v>
      </c>
      <c r="AF334" s="23">
        <f t="shared" si="65"/>
        <v>0</v>
      </c>
      <c r="AG334" s="22">
        <f>SUMIFS(当月ワード!$X$3:$X$1000,当月ワード!$D$3:$D$1000,キーワード!$D334,当月ワード!$E$3:$E$1000,キーワード!$F334)</f>
        <v>0</v>
      </c>
      <c r="AH334" s="23">
        <f>SUMIFS(前月ワード!$X$3:$X$1000,前月ワード!$D$3:$D$1000,キーワード!$D334,前月ワード!$E$3:$E$1000,キーワード!$F334)</f>
        <v>0</v>
      </c>
      <c r="AI334" s="23">
        <f>SUMIFS(前々月ワード!$X$3:$X$1000,前々月ワード!$D$3:$D$1000,キーワード!$D334,前々月ワード!$E$3:$E$1000,キーワード!$F334)</f>
        <v>0</v>
      </c>
      <c r="AJ334" s="22">
        <f>SUMIFS(当月ワード!$I$3:$I$1000,当月ワード!$D$3:$D$1000,キーワード!$D334,当月ワード!$E$3:$E$1000,キーワード!$F334)</f>
        <v>0</v>
      </c>
      <c r="AK334" s="23">
        <f>SUMIFS(前月ワード!$I$3:$I$1000,前月ワード!$D$3:$D$1000,キーワード!$D334,前月ワード!$E$3:$E$1000,キーワード!$F334)</f>
        <v>0</v>
      </c>
      <c r="AL334" s="23">
        <f>SUMIFS(前々月ワード!$I$3:$I$1000,前々月ワード!$D$3:$D$1000,キーワード!$D334,前々月ワード!$E$3:$E$1000,キーワード!$F334)</f>
        <v>0</v>
      </c>
      <c r="AM334" s="13">
        <f t="shared" si="66"/>
        <v>0</v>
      </c>
      <c r="AN334" s="13">
        <f t="shared" si="66"/>
        <v>0</v>
      </c>
      <c r="AO334" s="13">
        <f t="shared" si="66"/>
        <v>0</v>
      </c>
      <c r="AP334" s="16">
        <f t="shared" si="67"/>
        <v>0</v>
      </c>
      <c r="AQ334" s="16">
        <f t="shared" si="67"/>
        <v>0</v>
      </c>
      <c r="AR334" s="17">
        <f t="shared" si="67"/>
        <v>0</v>
      </c>
    </row>
    <row r="335" spans="3:44" ht="36.65" customHeight="1">
      <c r="C335" s="20">
        <v>330</v>
      </c>
      <c r="D335" s="53">
        <f>現状ワード設定!B332</f>
        <v>0</v>
      </c>
      <c r="E335" s="26" t="str">
        <f>IFERROR(_xlfn.XLOOKUP($D335,現状商品設定!B:B,現状商品設定!C:C,"-"),"-")</f>
        <v>-</v>
      </c>
      <c r="F335" s="56">
        <f>現状ワード設定!G332</f>
        <v>0</v>
      </c>
      <c r="G335" s="60" t="s">
        <v>46</v>
      </c>
      <c r="H335" s="47" t="str">
        <f>IFERROR(_xlfn.XLOOKUP(D335,商品!$D:$D,商品!$H:$H),"")</f>
        <v/>
      </c>
      <c r="I335" s="50" t="str">
        <f>IFERROR(_xlfn.XLOOKUP(D335&amp;F335,現状ワード設定!J:J,現状ワード設定!H:H),"")</f>
        <v/>
      </c>
      <c r="J335" s="47" t="str">
        <f>IFERROR(_xlfn.XLOOKUP(D335&amp;F335,現状ワード設定!J:J,現状ワード設定!I:I),"")</f>
        <v/>
      </c>
      <c r="K335" s="47" t="e">
        <f>IF(AND(T335&gt;=設定!$C$12,W335&gt;=O335),I335*(1+設定!$F$12),IF(AND(T335&gt;=設定!$C$13,W335&lt;O335),I335*(1+設定!$F$13),IF(AND(T335&lt;設定!$C$14,U335&gt;=設定!$E$14),I335*(1+設定!$F$14),IF(AND(T335&lt;設定!$C$15,U335&lt;設定!$E$15),I335*(1+設定!$F$15),"除外"))))</f>
        <v>#VALUE!</v>
      </c>
      <c r="L335" s="58" t="e">
        <f ca="1">IF(消化率!$I$5&lt;1,K335*消化率!$I$5,IF(U335*V335/(K335*消化率!$I$5)&gt;O335,K335*消化率!$I$5,M335))</f>
        <v>#DIV/0!</v>
      </c>
      <c r="M335" s="58" t="e">
        <f t="shared" si="58"/>
        <v>#VALUE!</v>
      </c>
      <c r="N335" s="58" t="e">
        <f ca="1">IF(ROUNDUP(IF(IF(IF(AND(設定!$D$8&lt;=L335,設定!$D$8&lt;J335),設定!$D$8,IF(AND(J335&lt;=L335,J335&lt;設定!$D$8),J335,IF(AND(L335&lt;=J335,J335&lt;設定!$D$8),J335,L335)))=0,設定!$D$8,IF(AND(設定!$D$8&lt;=L335,設定!$D$8&lt;J335),設定!$D$8,IF(AND(J335&lt;=L335,J335&lt;設定!$D$8),J335,IF(AND(L335&lt;=J335,J335&lt;設定!$D$8),J335,L335))))&lt;=H335,H335+1,IF(IF(AND(設定!$D$8&lt;=L335,設定!$D$8&lt;J335),設定!$D$8,IF(AND(J335&lt;=L335,J335&lt;設定!$D$8),J335,IF(AND(L335&lt;=J335,J335&lt;設定!$D$8),J335,L335)))=0,設定!$D$8,IF(AND(設定!$D$8&lt;=L335,設定!$D$8&lt;J335),設定!$D$8,IF(AND(J335&lt;=L335,J335&lt;設定!$D$8),J335,IF(AND(L335&lt;=J335,J335&lt;設定!$D$8),J335,L335))))),0)&gt;40,ROUNDUP(IF(IF(IF(AND(設定!$D$8&lt;=L335,設定!$D$8&lt;J335),設定!$D$8,IF(AND(J335&lt;=L335,J335&lt;設定!$D$8),J335,IF(AND(L335&lt;=J335,J335&lt;設定!$D$8),J335,L335)))=0,設定!$D$8,IF(AND(設定!$D$8&lt;=L335,設定!$D$8&lt;J335),設定!$D$8,IF(AND(J335&lt;=L335,J335&lt;設定!$D$8),J335,IF(AND(L335&lt;=J335,J335&lt;設定!$D$8),J335,L335))))&lt;=H335,H335+1,IF(IF(AND(設定!$D$8&lt;=L335,設定!$D$8&lt;J335),設定!$D$8,IF(AND(J335&lt;=L335,J335&lt;設定!$D$8),J335,IF(AND(L335&lt;=J335,J335&lt;設定!$D$8),J335,L335)))=0,設定!$D$8,IF(AND(設定!$D$8&lt;=L335,設定!$D$8&lt;J335),設定!$D$8,IF(AND(J335&lt;=L335,J335&lt;設定!$D$8),J335,IF(AND(L335&lt;=J335,J335&lt;設定!$D$8),J335,L335))))),0),40)</f>
        <v>#DIV/0!</v>
      </c>
      <c r="O335" s="55">
        <f>IF(G335="標準",設定!$C$4,G335)</f>
        <v>5</v>
      </c>
      <c r="P335" s="45">
        <f t="shared" si="59"/>
        <v>0</v>
      </c>
      <c r="Q335" s="14">
        <f t="shared" si="60"/>
        <v>0</v>
      </c>
      <c r="R335" s="23">
        <f t="shared" si="68"/>
        <v>0</v>
      </c>
      <c r="S335" s="12">
        <f t="shared" si="61"/>
        <v>0</v>
      </c>
      <c r="T335" s="23">
        <f t="shared" si="62"/>
        <v>0</v>
      </c>
      <c r="U335" s="13">
        <f t="shared" si="63"/>
        <v>0</v>
      </c>
      <c r="V335" s="104" t="str">
        <f>INDEX(商品!Q:Q,MATCH(キーワード!D335,商品!D:D,0),1)</f>
        <v>-</v>
      </c>
      <c r="W335" s="15">
        <f t="shared" si="64"/>
        <v>0</v>
      </c>
      <c r="X335" s="22">
        <f>SUMIFS(当月ワード!$J$3:$J$1000,当月ワード!$D$3:$D$1000,キーワード!$D335,当月ワード!$E$3:$E$1000,キーワード!$F335)</f>
        <v>0</v>
      </c>
      <c r="Y335" s="23">
        <f>SUMIFS(前月ワード!$J$3:$J$1000,前月ワード!$D$3:$D$1000,キーワード!$D335,前月ワード!$E$3:$E$1000,キーワード!$F335)</f>
        <v>0</v>
      </c>
      <c r="Z335" s="23">
        <f>SUMIFS(前々月ワード!$J$3:$J$1000,前々月ワード!$D$3:$D$1000,キーワード!$D335,前々月ワード!$E$3:$E$1000,キーワード!$F335)</f>
        <v>0</v>
      </c>
      <c r="AA335" s="22">
        <f>SUMIFS(当月ワード!$W$3:$W$1000,当月ワード!$D$3:$D$1000,キーワード!$D335,当月ワード!$E$3:$E$1000,キーワード!$F335)</f>
        <v>0</v>
      </c>
      <c r="AB335" s="23">
        <f>SUMIFS(前月ワード!$W$3:$W$1000,前月ワード!$D$3:$D$1000,キーワード!$D335,前月ワード!$E$3:$E$1000,キーワード!$F335)</f>
        <v>0</v>
      </c>
      <c r="AC335" s="23">
        <f>SUMIFS(前々月ワード!$W$3:$W$1000,前々月ワード!$D$3:$D$1000,キーワード!$D335,前々月ワード!$E$3:$E$1000,キーワード!$F335)</f>
        <v>0</v>
      </c>
      <c r="AD335" s="23">
        <f t="shared" si="65"/>
        <v>0</v>
      </c>
      <c r="AE335" s="23">
        <f t="shared" si="65"/>
        <v>0</v>
      </c>
      <c r="AF335" s="23">
        <f t="shared" si="65"/>
        <v>0</v>
      </c>
      <c r="AG335" s="22">
        <f>SUMIFS(当月ワード!$X$3:$X$1000,当月ワード!$D$3:$D$1000,キーワード!$D335,当月ワード!$E$3:$E$1000,キーワード!$F335)</f>
        <v>0</v>
      </c>
      <c r="AH335" s="23">
        <f>SUMIFS(前月ワード!$X$3:$X$1000,前月ワード!$D$3:$D$1000,キーワード!$D335,前月ワード!$E$3:$E$1000,キーワード!$F335)</f>
        <v>0</v>
      </c>
      <c r="AI335" s="23">
        <f>SUMIFS(前々月ワード!$X$3:$X$1000,前々月ワード!$D$3:$D$1000,キーワード!$D335,前々月ワード!$E$3:$E$1000,キーワード!$F335)</f>
        <v>0</v>
      </c>
      <c r="AJ335" s="22">
        <f>SUMIFS(当月ワード!$I$3:$I$1000,当月ワード!$D$3:$D$1000,キーワード!$D335,当月ワード!$E$3:$E$1000,キーワード!$F335)</f>
        <v>0</v>
      </c>
      <c r="AK335" s="23">
        <f>SUMIFS(前月ワード!$I$3:$I$1000,前月ワード!$D$3:$D$1000,キーワード!$D335,前月ワード!$E$3:$E$1000,キーワード!$F335)</f>
        <v>0</v>
      </c>
      <c r="AL335" s="23">
        <f>SUMIFS(前々月ワード!$I$3:$I$1000,前々月ワード!$D$3:$D$1000,キーワード!$D335,前々月ワード!$E$3:$E$1000,キーワード!$F335)</f>
        <v>0</v>
      </c>
      <c r="AM335" s="13">
        <f t="shared" si="66"/>
        <v>0</v>
      </c>
      <c r="AN335" s="13">
        <f t="shared" si="66"/>
        <v>0</v>
      </c>
      <c r="AO335" s="13">
        <f t="shared" si="66"/>
        <v>0</v>
      </c>
      <c r="AP335" s="16">
        <f t="shared" si="67"/>
        <v>0</v>
      </c>
      <c r="AQ335" s="16">
        <f t="shared" si="67"/>
        <v>0</v>
      </c>
      <c r="AR335" s="17">
        <f t="shared" si="67"/>
        <v>0</v>
      </c>
    </row>
    <row r="336" spans="3:44" ht="36.65" customHeight="1">
      <c r="C336" s="20">
        <v>331</v>
      </c>
      <c r="D336" s="53">
        <f>現状ワード設定!B333</f>
        <v>0</v>
      </c>
      <c r="E336" s="26" t="str">
        <f>IFERROR(_xlfn.XLOOKUP($D336,現状商品設定!B:B,現状商品設定!C:C,"-"),"-")</f>
        <v>-</v>
      </c>
      <c r="F336" s="56">
        <f>現状ワード設定!G333</f>
        <v>0</v>
      </c>
      <c r="G336" s="60" t="s">
        <v>46</v>
      </c>
      <c r="H336" s="47" t="str">
        <f>IFERROR(_xlfn.XLOOKUP(D336,商品!$D:$D,商品!$H:$H),"")</f>
        <v/>
      </c>
      <c r="I336" s="50" t="str">
        <f>IFERROR(_xlfn.XLOOKUP(D336&amp;F336,現状ワード設定!J:J,現状ワード設定!H:H),"")</f>
        <v/>
      </c>
      <c r="J336" s="47" t="str">
        <f>IFERROR(_xlfn.XLOOKUP(D336&amp;F336,現状ワード設定!J:J,現状ワード設定!I:I),"")</f>
        <v/>
      </c>
      <c r="K336" s="47" t="e">
        <f>IF(AND(T336&gt;=設定!$C$12,W336&gt;=O336),I336*(1+設定!$F$12),IF(AND(T336&gt;=設定!$C$13,W336&lt;O336),I336*(1+設定!$F$13),IF(AND(T336&lt;設定!$C$14,U336&gt;=設定!$E$14),I336*(1+設定!$F$14),IF(AND(T336&lt;設定!$C$15,U336&lt;設定!$E$15),I336*(1+設定!$F$15),"除外"))))</f>
        <v>#VALUE!</v>
      </c>
      <c r="L336" s="58" t="e">
        <f ca="1">IF(消化率!$I$5&lt;1,K336*消化率!$I$5,IF(U336*V336/(K336*消化率!$I$5)&gt;O336,K336*消化率!$I$5,M336))</f>
        <v>#DIV/0!</v>
      </c>
      <c r="M336" s="58" t="e">
        <f t="shared" si="58"/>
        <v>#VALUE!</v>
      </c>
      <c r="N336" s="58" t="e">
        <f ca="1">IF(ROUNDUP(IF(IF(IF(AND(設定!$D$8&lt;=L336,設定!$D$8&lt;J336),設定!$D$8,IF(AND(J336&lt;=L336,J336&lt;設定!$D$8),J336,IF(AND(L336&lt;=J336,J336&lt;設定!$D$8),J336,L336)))=0,設定!$D$8,IF(AND(設定!$D$8&lt;=L336,設定!$D$8&lt;J336),設定!$D$8,IF(AND(J336&lt;=L336,J336&lt;設定!$D$8),J336,IF(AND(L336&lt;=J336,J336&lt;設定!$D$8),J336,L336))))&lt;=H336,H336+1,IF(IF(AND(設定!$D$8&lt;=L336,設定!$D$8&lt;J336),設定!$D$8,IF(AND(J336&lt;=L336,J336&lt;設定!$D$8),J336,IF(AND(L336&lt;=J336,J336&lt;設定!$D$8),J336,L336)))=0,設定!$D$8,IF(AND(設定!$D$8&lt;=L336,設定!$D$8&lt;J336),設定!$D$8,IF(AND(J336&lt;=L336,J336&lt;設定!$D$8),J336,IF(AND(L336&lt;=J336,J336&lt;設定!$D$8),J336,L336))))),0)&gt;40,ROUNDUP(IF(IF(IF(AND(設定!$D$8&lt;=L336,設定!$D$8&lt;J336),設定!$D$8,IF(AND(J336&lt;=L336,J336&lt;設定!$D$8),J336,IF(AND(L336&lt;=J336,J336&lt;設定!$D$8),J336,L336)))=0,設定!$D$8,IF(AND(設定!$D$8&lt;=L336,設定!$D$8&lt;J336),設定!$D$8,IF(AND(J336&lt;=L336,J336&lt;設定!$D$8),J336,IF(AND(L336&lt;=J336,J336&lt;設定!$D$8),J336,L336))))&lt;=H336,H336+1,IF(IF(AND(設定!$D$8&lt;=L336,設定!$D$8&lt;J336),設定!$D$8,IF(AND(J336&lt;=L336,J336&lt;設定!$D$8),J336,IF(AND(L336&lt;=J336,J336&lt;設定!$D$8),J336,L336)))=0,設定!$D$8,IF(AND(設定!$D$8&lt;=L336,設定!$D$8&lt;J336),設定!$D$8,IF(AND(J336&lt;=L336,J336&lt;設定!$D$8),J336,IF(AND(L336&lt;=J336,J336&lt;設定!$D$8),J336,L336))))),0),40)</f>
        <v>#DIV/0!</v>
      </c>
      <c r="O336" s="55">
        <f>IF(G336="標準",設定!$C$4,G336)</f>
        <v>5</v>
      </c>
      <c r="P336" s="45">
        <f t="shared" si="59"/>
        <v>0</v>
      </c>
      <c r="Q336" s="14">
        <f t="shared" si="60"/>
        <v>0</v>
      </c>
      <c r="R336" s="23">
        <f t="shared" si="68"/>
        <v>0</v>
      </c>
      <c r="S336" s="12">
        <f t="shared" si="61"/>
        <v>0</v>
      </c>
      <c r="T336" s="23">
        <f t="shared" si="62"/>
        <v>0</v>
      </c>
      <c r="U336" s="13">
        <f t="shared" si="63"/>
        <v>0</v>
      </c>
      <c r="V336" s="104" t="str">
        <f>INDEX(商品!Q:Q,MATCH(キーワード!D336,商品!D:D,0),1)</f>
        <v>-</v>
      </c>
      <c r="W336" s="15">
        <f t="shared" si="64"/>
        <v>0</v>
      </c>
      <c r="X336" s="22">
        <f>SUMIFS(当月ワード!$J$3:$J$1000,当月ワード!$D$3:$D$1000,キーワード!$D336,当月ワード!$E$3:$E$1000,キーワード!$F336)</f>
        <v>0</v>
      </c>
      <c r="Y336" s="23">
        <f>SUMIFS(前月ワード!$J$3:$J$1000,前月ワード!$D$3:$D$1000,キーワード!$D336,前月ワード!$E$3:$E$1000,キーワード!$F336)</f>
        <v>0</v>
      </c>
      <c r="Z336" s="23">
        <f>SUMIFS(前々月ワード!$J$3:$J$1000,前々月ワード!$D$3:$D$1000,キーワード!$D336,前々月ワード!$E$3:$E$1000,キーワード!$F336)</f>
        <v>0</v>
      </c>
      <c r="AA336" s="22">
        <f>SUMIFS(当月ワード!$W$3:$W$1000,当月ワード!$D$3:$D$1000,キーワード!$D336,当月ワード!$E$3:$E$1000,キーワード!$F336)</f>
        <v>0</v>
      </c>
      <c r="AB336" s="23">
        <f>SUMIFS(前月ワード!$W$3:$W$1000,前月ワード!$D$3:$D$1000,キーワード!$D336,前月ワード!$E$3:$E$1000,キーワード!$F336)</f>
        <v>0</v>
      </c>
      <c r="AC336" s="23">
        <f>SUMIFS(前々月ワード!$W$3:$W$1000,前々月ワード!$D$3:$D$1000,キーワード!$D336,前々月ワード!$E$3:$E$1000,キーワード!$F336)</f>
        <v>0</v>
      </c>
      <c r="AD336" s="23">
        <f t="shared" si="65"/>
        <v>0</v>
      </c>
      <c r="AE336" s="23">
        <f t="shared" si="65"/>
        <v>0</v>
      </c>
      <c r="AF336" s="23">
        <f t="shared" si="65"/>
        <v>0</v>
      </c>
      <c r="AG336" s="22">
        <f>SUMIFS(当月ワード!$X$3:$X$1000,当月ワード!$D$3:$D$1000,キーワード!$D336,当月ワード!$E$3:$E$1000,キーワード!$F336)</f>
        <v>0</v>
      </c>
      <c r="AH336" s="23">
        <f>SUMIFS(前月ワード!$X$3:$X$1000,前月ワード!$D$3:$D$1000,キーワード!$D336,前月ワード!$E$3:$E$1000,キーワード!$F336)</f>
        <v>0</v>
      </c>
      <c r="AI336" s="23">
        <f>SUMIFS(前々月ワード!$X$3:$X$1000,前々月ワード!$D$3:$D$1000,キーワード!$D336,前々月ワード!$E$3:$E$1000,キーワード!$F336)</f>
        <v>0</v>
      </c>
      <c r="AJ336" s="22">
        <f>SUMIFS(当月ワード!$I$3:$I$1000,当月ワード!$D$3:$D$1000,キーワード!$D336,当月ワード!$E$3:$E$1000,キーワード!$F336)</f>
        <v>0</v>
      </c>
      <c r="AK336" s="23">
        <f>SUMIFS(前月ワード!$I$3:$I$1000,前月ワード!$D$3:$D$1000,キーワード!$D336,前月ワード!$E$3:$E$1000,キーワード!$F336)</f>
        <v>0</v>
      </c>
      <c r="AL336" s="23">
        <f>SUMIFS(前々月ワード!$I$3:$I$1000,前々月ワード!$D$3:$D$1000,キーワード!$D336,前々月ワード!$E$3:$E$1000,キーワード!$F336)</f>
        <v>0</v>
      </c>
      <c r="AM336" s="13">
        <f t="shared" si="66"/>
        <v>0</v>
      </c>
      <c r="AN336" s="13">
        <f t="shared" si="66"/>
        <v>0</v>
      </c>
      <c r="AO336" s="13">
        <f t="shared" si="66"/>
        <v>0</v>
      </c>
      <c r="AP336" s="16">
        <f t="shared" si="67"/>
        <v>0</v>
      </c>
      <c r="AQ336" s="16">
        <f t="shared" si="67"/>
        <v>0</v>
      </c>
      <c r="AR336" s="17">
        <f t="shared" si="67"/>
        <v>0</v>
      </c>
    </row>
    <row r="337" spans="3:44" ht="36.65" customHeight="1">
      <c r="C337" s="20">
        <v>332</v>
      </c>
      <c r="D337" s="53">
        <f>現状ワード設定!B334</f>
        <v>0</v>
      </c>
      <c r="E337" s="26" t="str">
        <f>IFERROR(_xlfn.XLOOKUP($D337,現状商品設定!B:B,現状商品設定!C:C,"-"),"-")</f>
        <v>-</v>
      </c>
      <c r="F337" s="56">
        <f>現状ワード設定!G334</f>
        <v>0</v>
      </c>
      <c r="G337" s="60" t="s">
        <v>46</v>
      </c>
      <c r="H337" s="47" t="str">
        <f>IFERROR(_xlfn.XLOOKUP(D337,商品!$D:$D,商品!$H:$H),"")</f>
        <v/>
      </c>
      <c r="I337" s="50" t="str">
        <f>IFERROR(_xlfn.XLOOKUP(D337&amp;F337,現状ワード設定!J:J,現状ワード設定!H:H),"")</f>
        <v/>
      </c>
      <c r="J337" s="47" t="str">
        <f>IFERROR(_xlfn.XLOOKUP(D337&amp;F337,現状ワード設定!J:J,現状ワード設定!I:I),"")</f>
        <v/>
      </c>
      <c r="K337" s="47" t="e">
        <f>IF(AND(T337&gt;=設定!$C$12,W337&gt;=O337),I337*(1+設定!$F$12),IF(AND(T337&gt;=設定!$C$13,W337&lt;O337),I337*(1+設定!$F$13),IF(AND(T337&lt;設定!$C$14,U337&gt;=設定!$E$14),I337*(1+設定!$F$14),IF(AND(T337&lt;設定!$C$15,U337&lt;設定!$E$15),I337*(1+設定!$F$15),"除外"))))</f>
        <v>#VALUE!</v>
      </c>
      <c r="L337" s="58" t="e">
        <f ca="1">IF(消化率!$I$5&lt;1,K337*消化率!$I$5,IF(U337*V337/(K337*消化率!$I$5)&gt;O337,K337*消化率!$I$5,M337))</f>
        <v>#DIV/0!</v>
      </c>
      <c r="M337" s="58" t="e">
        <f t="shared" si="58"/>
        <v>#VALUE!</v>
      </c>
      <c r="N337" s="58" t="e">
        <f ca="1">IF(ROUNDUP(IF(IF(IF(AND(設定!$D$8&lt;=L337,設定!$D$8&lt;J337),設定!$D$8,IF(AND(J337&lt;=L337,J337&lt;設定!$D$8),J337,IF(AND(L337&lt;=J337,J337&lt;設定!$D$8),J337,L337)))=0,設定!$D$8,IF(AND(設定!$D$8&lt;=L337,設定!$D$8&lt;J337),設定!$D$8,IF(AND(J337&lt;=L337,J337&lt;設定!$D$8),J337,IF(AND(L337&lt;=J337,J337&lt;設定!$D$8),J337,L337))))&lt;=H337,H337+1,IF(IF(AND(設定!$D$8&lt;=L337,設定!$D$8&lt;J337),設定!$D$8,IF(AND(J337&lt;=L337,J337&lt;設定!$D$8),J337,IF(AND(L337&lt;=J337,J337&lt;設定!$D$8),J337,L337)))=0,設定!$D$8,IF(AND(設定!$D$8&lt;=L337,設定!$D$8&lt;J337),設定!$D$8,IF(AND(J337&lt;=L337,J337&lt;設定!$D$8),J337,IF(AND(L337&lt;=J337,J337&lt;設定!$D$8),J337,L337))))),0)&gt;40,ROUNDUP(IF(IF(IF(AND(設定!$D$8&lt;=L337,設定!$D$8&lt;J337),設定!$D$8,IF(AND(J337&lt;=L337,J337&lt;設定!$D$8),J337,IF(AND(L337&lt;=J337,J337&lt;設定!$D$8),J337,L337)))=0,設定!$D$8,IF(AND(設定!$D$8&lt;=L337,設定!$D$8&lt;J337),設定!$D$8,IF(AND(J337&lt;=L337,J337&lt;設定!$D$8),J337,IF(AND(L337&lt;=J337,J337&lt;設定!$D$8),J337,L337))))&lt;=H337,H337+1,IF(IF(AND(設定!$D$8&lt;=L337,設定!$D$8&lt;J337),設定!$D$8,IF(AND(J337&lt;=L337,J337&lt;設定!$D$8),J337,IF(AND(L337&lt;=J337,J337&lt;設定!$D$8),J337,L337)))=0,設定!$D$8,IF(AND(設定!$D$8&lt;=L337,設定!$D$8&lt;J337),設定!$D$8,IF(AND(J337&lt;=L337,J337&lt;設定!$D$8),J337,IF(AND(L337&lt;=J337,J337&lt;設定!$D$8),J337,L337))))),0),40)</f>
        <v>#DIV/0!</v>
      </c>
      <c r="O337" s="55">
        <f>IF(G337="標準",設定!$C$4,G337)</f>
        <v>5</v>
      </c>
      <c r="P337" s="45">
        <f t="shared" si="59"/>
        <v>0</v>
      </c>
      <c r="Q337" s="14">
        <f t="shared" si="60"/>
        <v>0</v>
      </c>
      <c r="R337" s="23">
        <f t="shared" si="68"/>
        <v>0</v>
      </c>
      <c r="S337" s="12">
        <f t="shared" si="61"/>
        <v>0</v>
      </c>
      <c r="T337" s="23">
        <f t="shared" si="62"/>
        <v>0</v>
      </c>
      <c r="U337" s="13">
        <f t="shared" si="63"/>
        <v>0</v>
      </c>
      <c r="V337" s="104" t="str">
        <f>INDEX(商品!Q:Q,MATCH(キーワード!D337,商品!D:D,0),1)</f>
        <v>-</v>
      </c>
      <c r="W337" s="15">
        <f t="shared" si="64"/>
        <v>0</v>
      </c>
      <c r="X337" s="22">
        <f>SUMIFS(当月ワード!$J$3:$J$1000,当月ワード!$D$3:$D$1000,キーワード!$D337,当月ワード!$E$3:$E$1000,キーワード!$F337)</f>
        <v>0</v>
      </c>
      <c r="Y337" s="23">
        <f>SUMIFS(前月ワード!$J$3:$J$1000,前月ワード!$D$3:$D$1000,キーワード!$D337,前月ワード!$E$3:$E$1000,キーワード!$F337)</f>
        <v>0</v>
      </c>
      <c r="Z337" s="23">
        <f>SUMIFS(前々月ワード!$J$3:$J$1000,前々月ワード!$D$3:$D$1000,キーワード!$D337,前々月ワード!$E$3:$E$1000,キーワード!$F337)</f>
        <v>0</v>
      </c>
      <c r="AA337" s="22">
        <f>SUMIFS(当月ワード!$W$3:$W$1000,当月ワード!$D$3:$D$1000,キーワード!$D337,当月ワード!$E$3:$E$1000,キーワード!$F337)</f>
        <v>0</v>
      </c>
      <c r="AB337" s="23">
        <f>SUMIFS(前月ワード!$W$3:$W$1000,前月ワード!$D$3:$D$1000,キーワード!$D337,前月ワード!$E$3:$E$1000,キーワード!$F337)</f>
        <v>0</v>
      </c>
      <c r="AC337" s="23">
        <f>SUMIFS(前々月ワード!$W$3:$W$1000,前々月ワード!$D$3:$D$1000,キーワード!$D337,前々月ワード!$E$3:$E$1000,キーワード!$F337)</f>
        <v>0</v>
      </c>
      <c r="AD337" s="23">
        <f t="shared" si="65"/>
        <v>0</v>
      </c>
      <c r="AE337" s="23">
        <f t="shared" si="65"/>
        <v>0</v>
      </c>
      <c r="AF337" s="23">
        <f t="shared" si="65"/>
        <v>0</v>
      </c>
      <c r="AG337" s="22">
        <f>SUMIFS(当月ワード!$X$3:$X$1000,当月ワード!$D$3:$D$1000,キーワード!$D337,当月ワード!$E$3:$E$1000,キーワード!$F337)</f>
        <v>0</v>
      </c>
      <c r="AH337" s="23">
        <f>SUMIFS(前月ワード!$X$3:$X$1000,前月ワード!$D$3:$D$1000,キーワード!$D337,前月ワード!$E$3:$E$1000,キーワード!$F337)</f>
        <v>0</v>
      </c>
      <c r="AI337" s="23">
        <f>SUMIFS(前々月ワード!$X$3:$X$1000,前々月ワード!$D$3:$D$1000,キーワード!$D337,前々月ワード!$E$3:$E$1000,キーワード!$F337)</f>
        <v>0</v>
      </c>
      <c r="AJ337" s="22">
        <f>SUMIFS(当月ワード!$I$3:$I$1000,当月ワード!$D$3:$D$1000,キーワード!$D337,当月ワード!$E$3:$E$1000,キーワード!$F337)</f>
        <v>0</v>
      </c>
      <c r="AK337" s="23">
        <f>SUMIFS(前月ワード!$I$3:$I$1000,前月ワード!$D$3:$D$1000,キーワード!$D337,前月ワード!$E$3:$E$1000,キーワード!$F337)</f>
        <v>0</v>
      </c>
      <c r="AL337" s="23">
        <f>SUMIFS(前々月ワード!$I$3:$I$1000,前々月ワード!$D$3:$D$1000,キーワード!$D337,前々月ワード!$E$3:$E$1000,キーワード!$F337)</f>
        <v>0</v>
      </c>
      <c r="AM337" s="13">
        <f t="shared" si="66"/>
        <v>0</v>
      </c>
      <c r="AN337" s="13">
        <f t="shared" si="66"/>
        <v>0</v>
      </c>
      <c r="AO337" s="13">
        <f t="shared" si="66"/>
        <v>0</v>
      </c>
      <c r="AP337" s="16">
        <f t="shared" si="67"/>
        <v>0</v>
      </c>
      <c r="AQ337" s="16">
        <f t="shared" si="67"/>
        <v>0</v>
      </c>
      <c r="AR337" s="17">
        <f t="shared" si="67"/>
        <v>0</v>
      </c>
    </row>
    <row r="338" spans="3:44" ht="36.65" customHeight="1">
      <c r="C338" s="20">
        <v>333</v>
      </c>
      <c r="D338" s="53">
        <f>現状ワード設定!B335</f>
        <v>0</v>
      </c>
      <c r="E338" s="26" t="str">
        <f>IFERROR(_xlfn.XLOOKUP($D338,現状商品設定!B:B,現状商品設定!C:C,"-"),"-")</f>
        <v>-</v>
      </c>
      <c r="F338" s="56">
        <f>現状ワード設定!G335</f>
        <v>0</v>
      </c>
      <c r="G338" s="60" t="s">
        <v>46</v>
      </c>
      <c r="H338" s="47" t="str">
        <f>IFERROR(_xlfn.XLOOKUP(D338,商品!$D:$D,商品!$H:$H),"")</f>
        <v/>
      </c>
      <c r="I338" s="50" t="str">
        <f>IFERROR(_xlfn.XLOOKUP(D338&amp;F338,現状ワード設定!J:J,現状ワード設定!H:H),"")</f>
        <v/>
      </c>
      <c r="J338" s="47" t="str">
        <f>IFERROR(_xlfn.XLOOKUP(D338&amp;F338,現状ワード設定!J:J,現状ワード設定!I:I),"")</f>
        <v/>
      </c>
      <c r="K338" s="47" t="e">
        <f>IF(AND(T338&gt;=設定!$C$12,W338&gt;=O338),I338*(1+設定!$F$12),IF(AND(T338&gt;=設定!$C$13,W338&lt;O338),I338*(1+設定!$F$13),IF(AND(T338&lt;設定!$C$14,U338&gt;=設定!$E$14),I338*(1+設定!$F$14),IF(AND(T338&lt;設定!$C$15,U338&lt;設定!$E$15),I338*(1+設定!$F$15),"除外"))))</f>
        <v>#VALUE!</v>
      </c>
      <c r="L338" s="58" t="e">
        <f ca="1">IF(消化率!$I$5&lt;1,K338*消化率!$I$5,IF(U338*V338/(K338*消化率!$I$5)&gt;O338,K338*消化率!$I$5,M338))</f>
        <v>#DIV/0!</v>
      </c>
      <c r="M338" s="58" t="e">
        <f t="shared" si="58"/>
        <v>#VALUE!</v>
      </c>
      <c r="N338" s="58" t="e">
        <f ca="1">IF(ROUNDUP(IF(IF(IF(AND(設定!$D$8&lt;=L338,設定!$D$8&lt;J338),設定!$D$8,IF(AND(J338&lt;=L338,J338&lt;設定!$D$8),J338,IF(AND(L338&lt;=J338,J338&lt;設定!$D$8),J338,L338)))=0,設定!$D$8,IF(AND(設定!$D$8&lt;=L338,設定!$D$8&lt;J338),設定!$D$8,IF(AND(J338&lt;=L338,J338&lt;設定!$D$8),J338,IF(AND(L338&lt;=J338,J338&lt;設定!$D$8),J338,L338))))&lt;=H338,H338+1,IF(IF(AND(設定!$D$8&lt;=L338,設定!$D$8&lt;J338),設定!$D$8,IF(AND(J338&lt;=L338,J338&lt;設定!$D$8),J338,IF(AND(L338&lt;=J338,J338&lt;設定!$D$8),J338,L338)))=0,設定!$D$8,IF(AND(設定!$D$8&lt;=L338,設定!$D$8&lt;J338),設定!$D$8,IF(AND(J338&lt;=L338,J338&lt;設定!$D$8),J338,IF(AND(L338&lt;=J338,J338&lt;設定!$D$8),J338,L338))))),0)&gt;40,ROUNDUP(IF(IF(IF(AND(設定!$D$8&lt;=L338,設定!$D$8&lt;J338),設定!$D$8,IF(AND(J338&lt;=L338,J338&lt;設定!$D$8),J338,IF(AND(L338&lt;=J338,J338&lt;設定!$D$8),J338,L338)))=0,設定!$D$8,IF(AND(設定!$D$8&lt;=L338,設定!$D$8&lt;J338),設定!$D$8,IF(AND(J338&lt;=L338,J338&lt;設定!$D$8),J338,IF(AND(L338&lt;=J338,J338&lt;設定!$D$8),J338,L338))))&lt;=H338,H338+1,IF(IF(AND(設定!$D$8&lt;=L338,設定!$D$8&lt;J338),設定!$D$8,IF(AND(J338&lt;=L338,J338&lt;設定!$D$8),J338,IF(AND(L338&lt;=J338,J338&lt;設定!$D$8),J338,L338)))=0,設定!$D$8,IF(AND(設定!$D$8&lt;=L338,設定!$D$8&lt;J338),設定!$D$8,IF(AND(J338&lt;=L338,J338&lt;設定!$D$8),J338,IF(AND(L338&lt;=J338,J338&lt;設定!$D$8),J338,L338))))),0),40)</f>
        <v>#DIV/0!</v>
      </c>
      <c r="O338" s="55">
        <f>IF(G338="標準",設定!$C$4,G338)</f>
        <v>5</v>
      </c>
      <c r="P338" s="45">
        <f t="shared" si="59"/>
        <v>0</v>
      </c>
      <c r="Q338" s="14">
        <f t="shared" si="60"/>
        <v>0</v>
      </c>
      <c r="R338" s="23">
        <f t="shared" si="68"/>
        <v>0</v>
      </c>
      <c r="S338" s="12">
        <f t="shared" si="61"/>
        <v>0</v>
      </c>
      <c r="T338" s="23">
        <f t="shared" si="62"/>
        <v>0</v>
      </c>
      <c r="U338" s="13">
        <f t="shared" si="63"/>
        <v>0</v>
      </c>
      <c r="V338" s="104" t="str">
        <f>INDEX(商品!Q:Q,MATCH(キーワード!D338,商品!D:D,0),1)</f>
        <v>-</v>
      </c>
      <c r="W338" s="15">
        <f t="shared" si="64"/>
        <v>0</v>
      </c>
      <c r="X338" s="22">
        <f>SUMIFS(当月ワード!$J$3:$J$1000,当月ワード!$D$3:$D$1000,キーワード!$D338,当月ワード!$E$3:$E$1000,キーワード!$F338)</f>
        <v>0</v>
      </c>
      <c r="Y338" s="23">
        <f>SUMIFS(前月ワード!$J$3:$J$1000,前月ワード!$D$3:$D$1000,キーワード!$D338,前月ワード!$E$3:$E$1000,キーワード!$F338)</f>
        <v>0</v>
      </c>
      <c r="Z338" s="23">
        <f>SUMIFS(前々月ワード!$J$3:$J$1000,前々月ワード!$D$3:$D$1000,キーワード!$D338,前々月ワード!$E$3:$E$1000,キーワード!$F338)</f>
        <v>0</v>
      </c>
      <c r="AA338" s="22">
        <f>SUMIFS(当月ワード!$W$3:$W$1000,当月ワード!$D$3:$D$1000,キーワード!$D338,当月ワード!$E$3:$E$1000,キーワード!$F338)</f>
        <v>0</v>
      </c>
      <c r="AB338" s="23">
        <f>SUMIFS(前月ワード!$W$3:$W$1000,前月ワード!$D$3:$D$1000,キーワード!$D338,前月ワード!$E$3:$E$1000,キーワード!$F338)</f>
        <v>0</v>
      </c>
      <c r="AC338" s="23">
        <f>SUMIFS(前々月ワード!$W$3:$W$1000,前々月ワード!$D$3:$D$1000,キーワード!$D338,前々月ワード!$E$3:$E$1000,キーワード!$F338)</f>
        <v>0</v>
      </c>
      <c r="AD338" s="23">
        <f t="shared" si="65"/>
        <v>0</v>
      </c>
      <c r="AE338" s="23">
        <f t="shared" si="65"/>
        <v>0</v>
      </c>
      <c r="AF338" s="23">
        <f t="shared" si="65"/>
        <v>0</v>
      </c>
      <c r="AG338" s="22">
        <f>SUMIFS(当月ワード!$X$3:$X$1000,当月ワード!$D$3:$D$1000,キーワード!$D338,当月ワード!$E$3:$E$1000,キーワード!$F338)</f>
        <v>0</v>
      </c>
      <c r="AH338" s="23">
        <f>SUMIFS(前月ワード!$X$3:$X$1000,前月ワード!$D$3:$D$1000,キーワード!$D338,前月ワード!$E$3:$E$1000,キーワード!$F338)</f>
        <v>0</v>
      </c>
      <c r="AI338" s="23">
        <f>SUMIFS(前々月ワード!$X$3:$X$1000,前々月ワード!$D$3:$D$1000,キーワード!$D338,前々月ワード!$E$3:$E$1000,キーワード!$F338)</f>
        <v>0</v>
      </c>
      <c r="AJ338" s="22">
        <f>SUMIFS(当月ワード!$I$3:$I$1000,当月ワード!$D$3:$D$1000,キーワード!$D338,当月ワード!$E$3:$E$1000,キーワード!$F338)</f>
        <v>0</v>
      </c>
      <c r="AK338" s="23">
        <f>SUMIFS(前月ワード!$I$3:$I$1000,前月ワード!$D$3:$D$1000,キーワード!$D338,前月ワード!$E$3:$E$1000,キーワード!$F338)</f>
        <v>0</v>
      </c>
      <c r="AL338" s="23">
        <f>SUMIFS(前々月ワード!$I$3:$I$1000,前々月ワード!$D$3:$D$1000,キーワード!$D338,前々月ワード!$E$3:$E$1000,キーワード!$F338)</f>
        <v>0</v>
      </c>
      <c r="AM338" s="13">
        <f t="shared" si="66"/>
        <v>0</v>
      </c>
      <c r="AN338" s="13">
        <f t="shared" si="66"/>
        <v>0</v>
      </c>
      <c r="AO338" s="13">
        <f t="shared" si="66"/>
        <v>0</v>
      </c>
      <c r="AP338" s="16">
        <f t="shared" si="67"/>
        <v>0</v>
      </c>
      <c r="AQ338" s="16">
        <f t="shared" si="67"/>
        <v>0</v>
      </c>
      <c r="AR338" s="17">
        <f t="shared" si="67"/>
        <v>0</v>
      </c>
    </row>
    <row r="339" spans="3:44" ht="36.65" customHeight="1">
      <c r="C339" s="20">
        <v>334</v>
      </c>
      <c r="D339" s="53">
        <f>現状ワード設定!B336</f>
        <v>0</v>
      </c>
      <c r="E339" s="26" t="str">
        <f>IFERROR(_xlfn.XLOOKUP($D339,現状商品設定!B:B,現状商品設定!C:C,"-"),"-")</f>
        <v>-</v>
      </c>
      <c r="F339" s="56">
        <f>現状ワード設定!G336</f>
        <v>0</v>
      </c>
      <c r="G339" s="60" t="s">
        <v>46</v>
      </c>
      <c r="H339" s="47" t="str">
        <f>IFERROR(_xlfn.XLOOKUP(D339,商品!$D:$D,商品!$H:$H),"")</f>
        <v/>
      </c>
      <c r="I339" s="50" t="str">
        <f>IFERROR(_xlfn.XLOOKUP(D339&amp;F339,現状ワード設定!J:J,現状ワード設定!H:H),"")</f>
        <v/>
      </c>
      <c r="J339" s="47" t="str">
        <f>IFERROR(_xlfn.XLOOKUP(D339&amp;F339,現状ワード設定!J:J,現状ワード設定!I:I),"")</f>
        <v/>
      </c>
      <c r="K339" s="47" t="e">
        <f>IF(AND(T339&gt;=設定!$C$12,W339&gt;=O339),I339*(1+設定!$F$12),IF(AND(T339&gt;=設定!$C$13,W339&lt;O339),I339*(1+設定!$F$13),IF(AND(T339&lt;設定!$C$14,U339&gt;=設定!$E$14),I339*(1+設定!$F$14),IF(AND(T339&lt;設定!$C$15,U339&lt;設定!$E$15),I339*(1+設定!$F$15),"除外"))))</f>
        <v>#VALUE!</v>
      </c>
      <c r="L339" s="58" t="e">
        <f ca="1">IF(消化率!$I$5&lt;1,K339*消化率!$I$5,IF(U339*V339/(K339*消化率!$I$5)&gt;O339,K339*消化率!$I$5,M339))</f>
        <v>#DIV/0!</v>
      </c>
      <c r="M339" s="58" t="e">
        <f t="shared" si="58"/>
        <v>#VALUE!</v>
      </c>
      <c r="N339" s="58" t="e">
        <f ca="1">IF(ROUNDUP(IF(IF(IF(AND(設定!$D$8&lt;=L339,設定!$D$8&lt;J339),設定!$D$8,IF(AND(J339&lt;=L339,J339&lt;設定!$D$8),J339,IF(AND(L339&lt;=J339,J339&lt;設定!$D$8),J339,L339)))=0,設定!$D$8,IF(AND(設定!$D$8&lt;=L339,設定!$D$8&lt;J339),設定!$D$8,IF(AND(J339&lt;=L339,J339&lt;設定!$D$8),J339,IF(AND(L339&lt;=J339,J339&lt;設定!$D$8),J339,L339))))&lt;=H339,H339+1,IF(IF(AND(設定!$D$8&lt;=L339,設定!$D$8&lt;J339),設定!$D$8,IF(AND(J339&lt;=L339,J339&lt;設定!$D$8),J339,IF(AND(L339&lt;=J339,J339&lt;設定!$D$8),J339,L339)))=0,設定!$D$8,IF(AND(設定!$D$8&lt;=L339,設定!$D$8&lt;J339),設定!$D$8,IF(AND(J339&lt;=L339,J339&lt;設定!$D$8),J339,IF(AND(L339&lt;=J339,J339&lt;設定!$D$8),J339,L339))))),0)&gt;40,ROUNDUP(IF(IF(IF(AND(設定!$D$8&lt;=L339,設定!$D$8&lt;J339),設定!$D$8,IF(AND(J339&lt;=L339,J339&lt;設定!$D$8),J339,IF(AND(L339&lt;=J339,J339&lt;設定!$D$8),J339,L339)))=0,設定!$D$8,IF(AND(設定!$D$8&lt;=L339,設定!$D$8&lt;J339),設定!$D$8,IF(AND(J339&lt;=L339,J339&lt;設定!$D$8),J339,IF(AND(L339&lt;=J339,J339&lt;設定!$D$8),J339,L339))))&lt;=H339,H339+1,IF(IF(AND(設定!$D$8&lt;=L339,設定!$D$8&lt;J339),設定!$D$8,IF(AND(J339&lt;=L339,J339&lt;設定!$D$8),J339,IF(AND(L339&lt;=J339,J339&lt;設定!$D$8),J339,L339)))=0,設定!$D$8,IF(AND(設定!$D$8&lt;=L339,設定!$D$8&lt;J339),設定!$D$8,IF(AND(J339&lt;=L339,J339&lt;設定!$D$8),J339,IF(AND(L339&lt;=J339,J339&lt;設定!$D$8),J339,L339))))),0),40)</f>
        <v>#DIV/0!</v>
      </c>
      <c r="O339" s="55">
        <f>IF(G339="標準",設定!$C$4,G339)</f>
        <v>5</v>
      </c>
      <c r="P339" s="45">
        <f t="shared" si="59"/>
        <v>0</v>
      </c>
      <c r="Q339" s="14">
        <f t="shared" si="60"/>
        <v>0</v>
      </c>
      <c r="R339" s="23">
        <f t="shared" si="68"/>
        <v>0</v>
      </c>
      <c r="S339" s="12">
        <f t="shared" si="61"/>
        <v>0</v>
      </c>
      <c r="T339" s="23">
        <f t="shared" si="62"/>
        <v>0</v>
      </c>
      <c r="U339" s="13">
        <f t="shared" si="63"/>
        <v>0</v>
      </c>
      <c r="V339" s="104" t="str">
        <f>INDEX(商品!Q:Q,MATCH(キーワード!D339,商品!D:D,0),1)</f>
        <v>-</v>
      </c>
      <c r="W339" s="15">
        <f t="shared" si="64"/>
        <v>0</v>
      </c>
      <c r="X339" s="22">
        <f>SUMIFS(当月ワード!$J$3:$J$1000,当月ワード!$D$3:$D$1000,キーワード!$D339,当月ワード!$E$3:$E$1000,キーワード!$F339)</f>
        <v>0</v>
      </c>
      <c r="Y339" s="23">
        <f>SUMIFS(前月ワード!$J$3:$J$1000,前月ワード!$D$3:$D$1000,キーワード!$D339,前月ワード!$E$3:$E$1000,キーワード!$F339)</f>
        <v>0</v>
      </c>
      <c r="Z339" s="23">
        <f>SUMIFS(前々月ワード!$J$3:$J$1000,前々月ワード!$D$3:$D$1000,キーワード!$D339,前々月ワード!$E$3:$E$1000,キーワード!$F339)</f>
        <v>0</v>
      </c>
      <c r="AA339" s="22">
        <f>SUMIFS(当月ワード!$W$3:$W$1000,当月ワード!$D$3:$D$1000,キーワード!$D339,当月ワード!$E$3:$E$1000,キーワード!$F339)</f>
        <v>0</v>
      </c>
      <c r="AB339" s="23">
        <f>SUMIFS(前月ワード!$W$3:$W$1000,前月ワード!$D$3:$D$1000,キーワード!$D339,前月ワード!$E$3:$E$1000,キーワード!$F339)</f>
        <v>0</v>
      </c>
      <c r="AC339" s="23">
        <f>SUMIFS(前々月ワード!$W$3:$W$1000,前々月ワード!$D$3:$D$1000,キーワード!$D339,前々月ワード!$E$3:$E$1000,キーワード!$F339)</f>
        <v>0</v>
      </c>
      <c r="AD339" s="23">
        <f t="shared" si="65"/>
        <v>0</v>
      </c>
      <c r="AE339" s="23">
        <f t="shared" si="65"/>
        <v>0</v>
      </c>
      <c r="AF339" s="23">
        <f t="shared" si="65"/>
        <v>0</v>
      </c>
      <c r="AG339" s="22">
        <f>SUMIFS(当月ワード!$X$3:$X$1000,当月ワード!$D$3:$D$1000,キーワード!$D339,当月ワード!$E$3:$E$1000,キーワード!$F339)</f>
        <v>0</v>
      </c>
      <c r="AH339" s="23">
        <f>SUMIFS(前月ワード!$X$3:$X$1000,前月ワード!$D$3:$D$1000,キーワード!$D339,前月ワード!$E$3:$E$1000,キーワード!$F339)</f>
        <v>0</v>
      </c>
      <c r="AI339" s="23">
        <f>SUMIFS(前々月ワード!$X$3:$X$1000,前々月ワード!$D$3:$D$1000,キーワード!$D339,前々月ワード!$E$3:$E$1000,キーワード!$F339)</f>
        <v>0</v>
      </c>
      <c r="AJ339" s="22">
        <f>SUMIFS(当月ワード!$I$3:$I$1000,当月ワード!$D$3:$D$1000,キーワード!$D339,当月ワード!$E$3:$E$1000,キーワード!$F339)</f>
        <v>0</v>
      </c>
      <c r="AK339" s="23">
        <f>SUMIFS(前月ワード!$I$3:$I$1000,前月ワード!$D$3:$D$1000,キーワード!$D339,前月ワード!$E$3:$E$1000,キーワード!$F339)</f>
        <v>0</v>
      </c>
      <c r="AL339" s="23">
        <f>SUMIFS(前々月ワード!$I$3:$I$1000,前々月ワード!$D$3:$D$1000,キーワード!$D339,前々月ワード!$E$3:$E$1000,キーワード!$F339)</f>
        <v>0</v>
      </c>
      <c r="AM339" s="13">
        <f t="shared" si="66"/>
        <v>0</v>
      </c>
      <c r="AN339" s="13">
        <f t="shared" si="66"/>
        <v>0</v>
      </c>
      <c r="AO339" s="13">
        <f t="shared" si="66"/>
        <v>0</v>
      </c>
      <c r="AP339" s="16">
        <f t="shared" si="67"/>
        <v>0</v>
      </c>
      <c r="AQ339" s="16">
        <f t="shared" si="67"/>
        <v>0</v>
      </c>
      <c r="AR339" s="17">
        <f t="shared" si="67"/>
        <v>0</v>
      </c>
    </row>
    <row r="340" spans="3:44" ht="36.65" customHeight="1">
      <c r="C340" s="20">
        <v>335</v>
      </c>
      <c r="D340" s="53">
        <f>現状ワード設定!B337</f>
        <v>0</v>
      </c>
      <c r="E340" s="26" t="str">
        <f>IFERROR(_xlfn.XLOOKUP($D340,現状商品設定!B:B,現状商品設定!C:C,"-"),"-")</f>
        <v>-</v>
      </c>
      <c r="F340" s="56">
        <f>現状ワード設定!G337</f>
        <v>0</v>
      </c>
      <c r="G340" s="60" t="s">
        <v>46</v>
      </c>
      <c r="H340" s="47" t="str">
        <f>IFERROR(_xlfn.XLOOKUP(D340,商品!$D:$D,商品!$H:$H),"")</f>
        <v/>
      </c>
      <c r="I340" s="50" t="str">
        <f>IFERROR(_xlfn.XLOOKUP(D340&amp;F340,現状ワード設定!J:J,現状ワード設定!H:H),"")</f>
        <v/>
      </c>
      <c r="J340" s="47" t="str">
        <f>IFERROR(_xlfn.XLOOKUP(D340&amp;F340,現状ワード設定!J:J,現状ワード設定!I:I),"")</f>
        <v/>
      </c>
      <c r="K340" s="47" t="e">
        <f>IF(AND(T340&gt;=設定!$C$12,W340&gt;=O340),I340*(1+設定!$F$12),IF(AND(T340&gt;=設定!$C$13,W340&lt;O340),I340*(1+設定!$F$13),IF(AND(T340&lt;設定!$C$14,U340&gt;=設定!$E$14),I340*(1+設定!$F$14),IF(AND(T340&lt;設定!$C$15,U340&lt;設定!$E$15),I340*(1+設定!$F$15),"除外"))))</f>
        <v>#VALUE!</v>
      </c>
      <c r="L340" s="58" t="e">
        <f ca="1">IF(消化率!$I$5&lt;1,K340*消化率!$I$5,IF(U340*V340/(K340*消化率!$I$5)&gt;O340,K340*消化率!$I$5,M340))</f>
        <v>#DIV/0!</v>
      </c>
      <c r="M340" s="58" t="e">
        <f t="shared" si="58"/>
        <v>#VALUE!</v>
      </c>
      <c r="N340" s="58" t="e">
        <f ca="1">IF(ROUNDUP(IF(IF(IF(AND(設定!$D$8&lt;=L340,設定!$D$8&lt;J340),設定!$D$8,IF(AND(J340&lt;=L340,J340&lt;設定!$D$8),J340,IF(AND(L340&lt;=J340,J340&lt;設定!$D$8),J340,L340)))=0,設定!$D$8,IF(AND(設定!$D$8&lt;=L340,設定!$D$8&lt;J340),設定!$D$8,IF(AND(J340&lt;=L340,J340&lt;設定!$D$8),J340,IF(AND(L340&lt;=J340,J340&lt;設定!$D$8),J340,L340))))&lt;=H340,H340+1,IF(IF(AND(設定!$D$8&lt;=L340,設定!$D$8&lt;J340),設定!$D$8,IF(AND(J340&lt;=L340,J340&lt;設定!$D$8),J340,IF(AND(L340&lt;=J340,J340&lt;設定!$D$8),J340,L340)))=0,設定!$D$8,IF(AND(設定!$D$8&lt;=L340,設定!$D$8&lt;J340),設定!$D$8,IF(AND(J340&lt;=L340,J340&lt;設定!$D$8),J340,IF(AND(L340&lt;=J340,J340&lt;設定!$D$8),J340,L340))))),0)&gt;40,ROUNDUP(IF(IF(IF(AND(設定!$D$8&lt;=L340,設定!$D$8&lt;J340),設定!$D$8,IF(AND(J340&lt;=L340,J340&lt;設定!$D$8),J340,IF(AND(L340&lt;=J340,J340&lt;設定!$D$8),J340,L340)))=0,設定!$D$8,IF(AND(設定!$D$8&lt;=L340,設定!$D$8&lt;J340),設定!$D$8,IF(AND(J340&lt;=L340,J340&lt;設定!$D$8),J340,IF(AND(L340&lt;=J340,J340&lt;設定!$D$8),J340,L340))))&lt;=H340,H340+1,IF(IF(AND(設定!$D$8&lt;=L340,設定!$D$8&lt;J340),設定!$D$8,IF(AND(J340&lt;=L340,J340&lt;設定!$D$8),J340,IF(AND(L340&lt;=J340,J340&lt;設定!$D$8),J340,L340)))=0,設定!$D$8,IF(AND(設定!$D$8&lt;=L340,設定!$D$8&lt;J340),設定!$D$8,IF(AND(J340&lt;=L340,J340&lt;設定!$D$8),J340,IF(AND(L340&lt;=J340,J340&lt;設定!$D$8),J340,L340))))),0),40)</f>
        <v>#DIV/0!</v>
      </c>
      <c r="O340" s="55">
        <f>IF(G340="標準",設定!$C$4,G340)</f>
        <v>5</v>
      </c>
      <c r="P340" s="45">
        <f t="shared" si="59"/>
        <v>0</v>
      </c>
      <c r="Q340" s="14">
        <f t="shared" si="60"/>
        <v>0</v>
      </c>
      <c r="R340" s="23">
        <f t="shared" si="68"/>
        <v>0</v>
      </c>
      <c r="S340" s="12">
        <f t="shared" si="61"/>
        <v>0</v>
      </c>
      <c r="T340" s="23">
        <f t="shared" si="62"/>
        <v>0</v>
      </c>
      <c r="U340" s="13">
        <f t="shared" si="63"/>
        <v>0</v>
      </c>
      <c r="V340" s="104" t="str">
        <f>INDEX(商品!Q:Q,MATCH(キーワード!D340,商品!D:D,0),1)</f>
        <v>-</v>
      </c>
      <c r="W340" s="15">
        <f t="shared" si="64"/>
        <v>0</v>
      </c>
      <c r="X340" s="22">
        <f>SUMIFS(当月ワード!$J$3:$J$1000,当月ワード!$D$3:$D$1000,キーワード!$D340,当月ワード!$E$3:$E$1000,キーワード!$F340)</f>
        <v>0</v>
      </c>
      <c r="Y340" s="23">
        <f>SUMIFS(前月ワード!$J$3:$J$1000,前月ワード!$D$3:$D$1000,キーワード!$D340,前月ワード!$E$3:$E$1000,キーワード!$F340)</f>
        <v>0</v>
      </c>
      <c r="Z340" s="23">
        <f>SUMIFS(前々月ワード!$J$3:$J$1000,前々月ワード!$D$3:$D$1000,キーワード!$D340,前々月ワード!$E$3:$E$1000,キーワード!$F340)</f>
        <v>0</v>
      </c>
      <c r="AA340" s="22">
        <f>SUMIFS(当月ワード!$W$3:$W$1000,当月ワード!$D$3:$D$1000,キーワード!$D340,当月ワード!$E$3:$E$1000,キーワード!$F340)</f>
        <v>0</v>
      </c>
      <c r="AB340" s="23">
        <f>SUMIFS(前月ワード!$W$3:$W$1000,前月ワード!$D$3:$D$1000,キーワード!$D340,前月ワード!$E$3:$E$1000,キーワード!$F340)</f>
        <v>0</v>
      </c>
      <c r="AC340" s="23">
        <f>SUMIFS(前々月ワード!$W$3:$W$1000,前々月ワード!$D$3:$D$1000,キーワード!$D340,前々月ワード!$E$3:$E$1000,キーワード!$F340)</f>
        <v>0</v>
      </c>
      <c r="AD340" s="23">
        <f t="shared" si="65"/>
        <v>0</v>
      </c>
      <c r="AE340" s="23">
        <f t="shared" si="65"/>
        <v>0</v>
      </c>
      <c r="AF340" s="23">
        <f t="shared" si="65"/>
        <v>0</v>
      </c>
      <c r="AG340" s="22">
        <f>SUMIFS(当月ワード!$X$3:$X$1000,当月ワード!$D$3:$D$1000,キーワード!$D340,当月ワード!$E$3:$E$1000,キーワード!$F340)</f>
        <v>0</v>
      </c>
      <c r="AH340" s="23">
        <f>SUMIFS(前月ワード!$X$3:$X$1000,前月ワード!$D$3:$D$1000,キーワード!$D340,前月ワード!$E$3:$E$1000,キーワード!$F340)</f>
        <v>0</v>
      </c>
      <c r="AI340" s="23">
        <f>SUMIFS(前々月ワード!$X$3:$X$1000,前々月ワード!$D$3:$D$1000,キーワード!$D340,前々月ワード!$E$3:$E$1000,キーワード!$F340)</f>
        <v>0</v>
      </c>
      <c r="AJ340" s="22">
        <f>SUMIFS(当月ワード!$I$3:$I$1000,当月ワード!$D$3:$D$1000,キーワード!$D340,当月ワード!$E$3:$E$1000,キーワード!$F340)</f>
        <v>0</v>
      </c>
      <c r="AK340" s="23">
        <f>SUMIFS(前月ワード!$I$3:$I$1000,前月ワード!$D$3:$D$1000,キーワード!$D340,前月ワード!$E$3:$E$1000,キーワード!$F340)</f>
        <v>0</v>
      </c>
      <c r="AL340" s="23">
        <f>SUMIFS(前々月ワード!$I$3:$I$1000,前々月ワード!$D$3:$D$1000,キーワード!$D340,前々月ワード!$E$3:$E$1000,キーワード!$F340)</f>
        <v>0</v>
      </c>
      <c r="AM340" s="13">
        <f t="shared" si="66"/>
        <v>0</v>
      </c>
      <c r="AN340" s="13">
        <f t="shared" si="66"/>
        <v>0</v>
      </c>
      <c r="AO340" s="13">
        <f t="shared" si="66"/>
        <v>0</v>
      </c>
      <c r="AP340" s="16">
        <f t="shared" si="67"/>
        <v>0</v>
      </c>
      <c r="AQ340" s="16">
        <f t="shared" si="67"/>
        <v>0</v>
      </c>
      <c r="AR340" s="17">
        <f t="shared" si="67"/>
        <v>0</v>
      </c>
    </row>
    <row r="341" spans="3:44" ht="36.65" customHeight="1">
      <c r="C341" s="20">
        <v>336</v>
      </c>
      <c r="D341" s="53">
        <f>現状ワード設定!B338</f>
        <v>0</v>
      </c>
      <c r="E341" s="26" t="str">
        <f>IFERROR(_xlfn.XLOOKUP($D341,現状商品設定!B:B,現状商品設定!C:C,"-"),"-")</f>
        <v>-</v>
      </c>
      <c r="F341" s="56">
        <f>現状ワード設定!G338</f>
        <v>0</v>
      </c>
      <c r="G341" s="60" t="s">
        <v>46</v>
      </c>
      <c r="H341" s="47" t="str">
        <f>IFERROR(_xlfn.XLOOKUP(D341,商品!$D:$D,商品!$H:$H),"")</f>
        <v/>
      </c>
      <c r="I341" s="50" t="str">
        <f>IFERROR(_xlfn.XLOOKUP(D341&amp;F341,現状ワード設定!J:J,現状ワード設定!H:H),"")</f>
        <v/>
      </c>
      <c r="J341" s="47" t="str">
        <f>IFERROR(_xlfn.XLOOKUP(D341&amp;F341,現状ワード設定!J:J,現状ワード設定!I:I),"")</f>
        <v/>
      </c>
      <c r="K341" s="47" t="e">
        <f>IF(AND(T341&gt;=設定!$C$12,W341&gt;=O341),I341*(1+設定!$F$12),IF(AND(T341&gt;=設定!$C$13,W341&lt;O341),I341*(1+設定!$F$13),IF(AND(T341&lt;設定!$C$14,U341&gt;=設定!$E$14),I341*(1+設定!$F$14),IF(AND(T341&lt;設定!$C$15,U341&lt;設定!$E$15),I341*(1+設定!$F$15),"除外"))))</f>
        <v>#VALUE!</v>
      </c>
      <c r="L341" s="58" t="e">
        <f ca="1">IF(消化率!$I$5&lt;1,K341*消化率!$I$5,IF(U341*V341/(K341*消化率!$I$5)&gt;O341,K341*消化率!$I$5,M341))</f>
        <v>#DIV/0!</v>
      </c>
      <c r="M341" s="58" t="e">
        <f t="shared" si="58"/>
        <v>#VALUE!</v>
      </c>
      <c r="N341" s="58" t="e">
        <f ca="1">IF(ROUNDUP(IF(IF(IF(AND(設定!$D$8&lt;=L341,設定!$D$8&lt;J341),設定!$D$8,IF(AND(J341&lt;=L341,J341&lt;設定!$D$8),J341,IF(AND(L341&lt;=J341,J341&lt;設定!$D$8),J341,L341)))=0,設定!$D$8,IF(AND(設定!$D$8&lt;=L341,設定!$D$8&lt;J341),設定!$D$8,IF(AND(J341&lt;=L341,J341&lt;設定!$D$8),J341,IF(AND(L341&lt;=J341,J341&lt;設定!$D$8),J341,L341))))&lt;=H341,H341+1,IF(IF(AND(設定!$D$8&lt;=L341,設定!$D$8&lt;J341),設定!$D$8,IF(AND(J341&lt;=L341,J341&lt;設定!$D$8),J341,IF(AND(L341&lt;=J341,J341&lt;設定!$D$8),J341,L341)))=0,設定!$D$8,IF(AND(設定!$D$8&lt;=L341,設定!$D$8&lt;J341),設定!$D$8,IF(AND(J341&lt;=L341,J341&lt;設定!$D$8),J341,IF(AND(L341&lt;=J341,J341&lt;設定!$D$8),J341,L341))))),0)&gt;40,ROUNDUP(IF(IF(IF(AND(設定!$D$8&lt;=L341,設定!$D$8&lt;J341),設定!$D$8,IF(AND(J341&lt;=L341,J341&lt;設定!$D$8),J341,IF(AND(L341&lt;=J341,J341&lt;設定!$D$8),J341,L341)))=0,設定!$D$8,IF(AND(設定!$D$8&lt;=L341,設定!$D$8&lt;J341),設定!$D$8,IF(AND(J341&lt;=L341,J341&lt;設定!$D$8),J341,IF(AND(L341&lt;=J341,J341&lt;設定!$D$8),J341,L341))))&lt;=H341,H341+1,IF(IF(AND(設定!$D$8&lt;=L341,設定!$D$8&lt;J341),設定!$D$8,IF(AND(J341&lt;=L341,J341&lt;設定!$D$8),J341,IF(AND(L341&lt;=J341,J341&lt;設定!$D$8),J341,L341)))=0,設定!$D$8,IF(AND(設定!$D$8&lt;=L341,設定!$D$8&lt;J341),設定!$D$8,IF(AND(J341&lt;=L341,J341&lt;設定!$D$8),J341,IF(AND(L341&lt;=J341,J341&lt;設定!$D$8),J341,L341))))),0),40)</f>
        <v>#DIV/0!</v>
      </c>
      <c r="O341" s="55">
        <f>IF(G341="標準",設定!$C$4,G341)</f>
        <v>5</v>
      </c>
      <c r="P341" s="45">
        <f t="shared" si="59"/>
        <v>0</v>
      </c>
      <c r="Q341" s="14">
        <f t="shared" si="60"/>
        <v>0</v>
      </c>
      <c r="R341" s="23">
        <f t="shared" si="68"/>
        <v>0</v>
      </c>
      <c r="S341" s="12">
        <f t="shared" si="61"/>
        <v>0</v>
      </c>
      <c r="T341" s="23">
        <f t="shared" si="62"/>
        <v>0</v>
      </c>
      <c r="U341" s="13">
        <f t="shared" si="63"/>
        <v>0</v>
      </c>
      <c r="V341" s="104" t="str">
        <f>INDEX(商品!Q:Q,MATCH(キーワード!D341,商品!D:D,0),1)</f>
        <v>-</v>
      </c>
      <c r="W341" s="15">
        <f t="shared" si="64"/>
        <v>0</v>
      </c>
      <c r="X341" s="22">
        <f>SUMIFS(当月ワード!$J$3:$J$1000,当月ワード!$D$3:$D$1000,キーワード!$D341,当月ワード!$E$3:$E$1000,キーワード!$F341)</f>
        <v>0</v>
      </c>
      <c r="Y341" s="23">
        <f>SUMIFS(前月ワード!$J$3:$J$1000,前月ワード!$D$3:$D$1000,キーワード!$D341,前月ワード!$E$3:$E$1000,キーワード!$F341)</f>
        <v>0</v>
      </c>
      <c r="Z341" s="23">
        <f>SUMIFS(前々月ワード!$J$3:$J$1000,前々月ワード!$D$3:$D$1000,キーワード!$D341,前々月ワード!$E$3:$E$1000,キーワード!$F341)</f>
        <v>0</v>
      </c>
      <c r="AA341" s="22">
        <f>SUMIFS(当月ワード!$W$3:$W$1000,当月ワード!$D$3:$D$1000,キーワード!$D341,当月ワード!$E$3:$E$1000,キーワード!$F341)</f>
        <v>0</v>
      </c>
      <c r="AB341" s="23">
        <f>SUMIFS(前月ワード!$W$3:$W$1000,前月ワード!$D$3:$D$1000,キーワード!$D341,前月ワード!$E$3:$E$1000,キーワード!$F341)</f>
        <v>0</v>
      </c>
      <c r="AC341" s="23">
        <f>SUMIFS(前々月ワード!$W$3:$W$1000,前々月ワード!$D$3:$D$1000,キーワード!$D341,前々月ワード!$E$3:$E$1000,キーワード!$F341)</f>
        <v>0</v>
      </c>
      <c r="AD341" s="23">
        <f t="shared" si="65"/>
        <v>0</v>
      </c>
      <c r="AE341" s="23">
        <f t="shared" si="65"/>
        <v>0</v>
      </c>
      <c r="AF341" s="23">
        <f t="shared" si="65"/>
        <v>0</v>
      </c>
      <c r="AG341" s="22">
        <f>SUMIFS(当月ワード!$X$3:$X$1000,当月ワード!$D$3:$D$1000,キーワード!$D341,当月ワード!$E$3:$E$1000,キーワード!$F341)</f>
        <v>0</v>
      </c>
      <c r="AH341" s="23">
        <f>SUMIFS(前月ワード!$X$3:$X$1000,前月ワード!$D$3:$D$1000,キーワード!$D341,前月ワード!$E$3:$E$1000,キーワード!$F341)</f>
        <v>0</v>
      </c>
      <c r="AI341" s="23">
        <f>SUMIFS(前々月ワード!$X$3:$X$1000,前々月ワード!$D$3:$D$1000,キーワード!$D341,前々月ワード!$E$3:$E$1000,キーワード!$F341)</f>
        <v>0</v>
      </c>
      <c r="AJ341" s="22">
        <f>SUMIFS(当月ワード!$I$3:$I$1000,当月ワード!$D$3:$D$1000,キーワード!$D341,当月ワード!$E$3:$E$1000,キーワード!$F341)</f>
        <v>0</v>
      </c>
      <c r="AK341" s="23">
        <f>SUMIFS(前月ワード!$I$3:$I$1000,前月ワード!$D$3:$D$1000,キーワード!$D341,前月ワード!$E$3:$E$1000,キーワード!$F341)</f>
        <v>0</v>
      </c>
      <c r="AL341" s="23">
        <f>SUMIFS(前々月ワード!$I$3:$I$1000,前々月ワード!$D$3:$D$1000,キーワード!$D341,前々月ワード!$E$3:$E$1000,キーワード!$F341)</f>
        <v>0</v>
      </c>
      <c r="AM341" s="13">
        <f t="shared" si="66"/>
        <v>0</v>
      </c>
      <c r="AN341" s="13">
        <f t="shared" si="66"/>
        <v>0</v>
      </c>
      <c r="AO341" s="13">
        <f t="shared" si="66"/>
        <v>0</v>
      </c>
      <c r="AP341" s="16">
        <f t="shared" si="67"/>
        <v>0</v>
      </c>
      <c r="AQ341" s="16">
        <f t="shared" si="67"/>
        <v>0</v>
      </c>
      <c r="AR341" s="17">
        <f t="shared" si="67"/>
        <v>0</v>
      </c>
    </row>
    <row r="342" spans="3:44" ht="36.65" customHeight="1">
      <c r="C342" s="20">
        <v>337</v>
      </c>
      <c r="D342" s="53">
        <f>現状ワード設定!B339</f>
        <v>0</v>
      </c>
      <c r="E342" s="26" t="str">
        <f>IFERROR(_xlfn.XLOOKUP($D342,現状商品設定!B:B,現状商品設定!C:C,"-"),"-")</f>
        <v>-</v>
      </c>
      <c r="F342" s="56">
        <f>現状ワード設定!G339</f>
        <v>0</v>
      </c>
      <c r="G342" s="60" t="s">
        <v>46</v>
      </c>
      <c r="H342" s="47" t="str">
        <f>IFERROR(_xlfn.XLOOKUP(D342,商品!$D:$D,商品!$H:$H),"")</f>
        <v/>
      </c>
      <c r="I342" s="50" t="str">
        <f>IFERROR(_xlfn.XLOOKUP(D342&amp;F342,現状ワード設定!J:J,現状ワード設定!H:H),"")</f>
        <v/>
      </c>
      <c r="J342" s="47" t="str">
        <f>IFERROR(_xlfn.XLOOKUP(D342&amp;F342,現状ワード設定!J:J,現状ワード設定!I:I),"")</f>
        <v/>
      </c>
      <c r="K342" s="47" t="e">
        <f>IF(AND(T342&gt;=設定!$C$12,W342&gt;=O342),I342*(1+設定!$F$12),IF(AND(T342&gt;=設定!$C$13,W342&lt;O342),I342*(1+設定!$F$13),IF(AND(T342&lt;設定!$C$14,U342&gt;=設定!$E$14),I342*(1+設定!$F$14),IF(AND(T342&lt;設定!$C$15,U342&lt;設定!$E$15),I342*(1+設定!$F$15),"除外"))))</f>
        <v>#VALUE!</v>
      </c>
      <c r="L342" s="58" t="e">
        <f ca="1">IF(消化率!$I$5&lt;1,K342*消化率!$I$5,IF(U342*V342/(K342*消化率!$I$5)&gt;O342,K342*消化率!$I$5,M342))</f>
        <v>#DIV/0!</v>
      </c>
      <c r="M342" s="58" t="e">
        <f t="shared" si="58"/>
        <v>#VALUE!</v>
      </c>
      <c r="N342" s="58" t="e">
        <f ca="1">IF(ROUNDUP(IF(IF(IF(AND(設定!$D$8&lt;=L342,設定!$D$8&lt;J342),設定!$D$8,IF(AND(J342&lt;=L342,J342&lt;設定!$D$8),J342,IF(AND(L342&lt;=J342,J342&lt;設定!$D$8),J342,L342)))=0,設定!$D$8,IF(AND(設定!$D$8&lt;=L342,設定!$D$8&lt;J342),設定!$D$8,IF(AND(J342&lt;=L342,J342&lt;設定!$D$8),J342,IF(AND(L342&lt;=J342,J342&lt;設定!$D$8),J342,L342))))&lt;=H342,H342+1,IF(IF(AND(設定!$D$8&lt;=L342,設定!$D$8&lt;J342),設定!$D$8,IF(AND(J342&lt;=L342,J342&lt;設定!$D$8),J342,IF(AND(L342&lt;=J342,J342&lt;設定!$D$8),J342,L342)))=0,設定!$D$8,IF(AND(設定!$D$8&lt;=L342,設定!$D$8&lt;J342),設定!$D$8,IF(AND(J342&lt;=L342,J342&lt;設定!$D$8),J342,IF(AND(L342&lt;=J342,J342&lt;設定!$D$8),J342,L342))))),0)&gt;40,ROUNDUP(IF(IF(IF(AND(設定!$D$8&lt;=L342,設定!$D$8&lt;J342),設定!$D$8,IF(AND(J342&lt;=L342,J342&lt;設定!$D$8),J342,IF(AND(L342&lt;=J342,J342&lt;設定!$D$8),J342,L342)))=0,設定!$D$8,IF(AND(設定!$D$8&lt;=L342,設定!$D$8&lt;J342),設定!$D$8,IF(AND(J342&lt;=L342,J342&lt;設定!$D$8),J342,IF(AND(L342&lt;=J342,J342&lt;設定!$D$8),J342,L342))))&lt;=H342,H342+1,IF(IF(AND(設定!$D$8&lt;=L342,設定!$D$8&lt;J342),設定!$D$8,IF(AND(J342&lt;=L342,J342&lt;設定!$D$8),J342,IF(AND(L342&lt;=J342,J342&lt;設定!$D$8),J342,L342)))=0,設定!$D$8,IF(AND(設定!$D$8&lt;=L342,設定!$D$8&lt;J342),設定!$D$8,IF(AND(J342&lt;=L342,J342&lt;設定!$D$8),J342,IF(AND(L342&lt;=J342,J342&lt;設定!$D$8),J342,L342))))),0),40)</f>
        <v>#DIV/0!</v>
      </c>
      <c r="O342" s="55">
        <f>IF(G342="標準",設定!$C$4,G342)</f>
        <v>5</v>
      </c>
      <c r="P342" s="45">
        <f t="shared" si="59"/>
        <v>0</v>
      </c>
      <c r="Q342" s="14">
        <f t="shared" si="60"/>
        <v>0</v>
      </c>
      <c r="R342" s="23">
        <f t="shared" si="68"/>
        <v>0</v>
      </c>
      <c r="S342" s="12">
        <f t="shared" si="61"/>
        <v>0</v>
      </c>
      <c r="T342" s="23">
        <f t="shared" si="62"/>
        <v>0</v>
      </c>
      <c r="U342" s="13">
        <f t="shared" si="63"/>
        <v>0</v>
      </c>
      <c r="V342" s="104" t="str">
        <f>INDEX(商品!Q:Q,MATCH(キーワード!D342,商品!D:D,0),1)</f>
        <v>-</v>
      </c>
      <c r="W342" s="15">
        <f t="shared" si="64"/>
        <v>0</v>
      </c>
      <c r="X342" s="22">
        <f>SUMIFS(当月ワード!$J$3:$J$1000,当月ワード!$D$3:$D$1000,キーワード!$D342,当月ワード!$E$3:$E$1000,キーワード!$F342)</f>
        <v>0</v>
      </c>
      <c r="Y342" s="23">
        <f>SUMIFS(前月ワード!$J$3:$J$1000,前月ワード!$D$3:$D$1000,キーワード!$D342,前月ワード!$E$3:$E$1000,キーワード!$F342)</f>
        <v>0</v>
      </c>
      <c r="Z342" s="23">
        <f>SUMIFS(前々月ワード!$J$3:$J$1000,前々月ワード!$D$3:$D$1000,キーワード!$D342,前々月ワード!$E$3:$E$1000,キーワード!$F342)</f>
        <v>0</v>
      </c>
      <c r="AA342" s="22">
        <f>SUMIFS(当月ワード!$W$3:$W$1000,当月ワード!$D$3:$D$1000,キーワード!$D342,当月ワード!$E$3:$E$1000,キーワード!$F342)</f>
        <v>0</v>
      </c>
      <c r="AB342" s="23">
        <f>SUMIFS(前月ワード!$W$3:$W$1000,前月ワード!$D$3:$D$1000,キーワード!$D342,前月ワード!$E$3:$E$1000,キーワード!$F342)</f>
        <v>0</v>
      </c>
      <c r="AC342" s="23">
        <f>SUMIFS(前々月ワード!$W$3:$W$1000,前々月ワード!$D$3:$D$1000,キーワード!$D342,前々月ワード!$E$3:$E$1000,キーワード!$F342)</f>
        <v>0</v>
      </c>
      <c r="AD342" s="23">
        <f t="shared" si="65"/>
        <v>0</v>
      </c>
      <c r="AE342" s="23">
        <f t="shared" si="65"/>
        <v>0</v>
      </c>
      <c r="AF342" s="23">
        <f t="shared" si="65"/>
        <v>0</v>
      </c>
      <c r="AG342" s="22">
        <f>SUMIFS(当月ワード!$X$3:$X$1000,当月ワード!$D$3:$D$1000,キーワード!$D342,当月ワード!$E$3:$E$1000,キーワード!$F342)</f>
        <v>0</v>
      </c>
      <c r="AH342" s="23">
        <f>SUMIFS(前月ワード!$X$3:$X$1000,前月ワード!$D$3:$D$1000,キーワード!$D342,前月ワード!$E$3:$E$1000,キーワード!$F342)</f>
        <v>0</v>
      </c>
      <c r="AI342" s="23">
        <f>SUMIFS(前々月ワード!$X$3:$X$1000,前々月ワード!$D$3:$D$1000,キーワード!$D342,前々月ワード!$E$3:$E$1000,キーワード!$F342)</f>
        <v>0</v>
      </c>
      <c r="AJ342" s="22">
        <f>SUMIFS(当月ワード!$I$3:$I$1000,当月ワード!$D$3:$D$1000,キーワード!$D342,当月ワード!$E$3:$E$1000,キーワード!$F342)</f>
        <v>0</v>
      </c>
      <c r="AK342" s="23">
        <f>SUMIFS(前月ワード!$I$3:$I$1000,前月ワード!$D$3:$D$1000,キーワード!$D342,前月ワード!$E$3:$E$1000,キーワード!$F342)</f>
        <v>0</v>
      </c>
      <c r="AL342" s="23">
        <f>SUMIFS(前々月ワード!$I$3:$I$1000,前々月ワード!$D$3:$D$1000,キーワード!$D342,前々月ワード!$E$3:$E$1000,キーワード!$F342)</f>
        <v>0</v>
      </c>
      <c r="AM342" s="13">
        <f t="shared" si="66"/>
        <v>0</v>
      </c>
      <c r="AN342" s="13">
        <f t="shared" si="66"/>
        <v>0</v>
      </c>
      <c r="AO342" s="13">
        <f t="shared" si="66"/>
        <v>0</v>
      </c>
      <c r="AP342" s="16">
        <f t="shared" si="67"/>
        <v>0</v>
      </c>
      <c r="AQ342" s="16">
        <f t="shared" si="67"/>
        <v>0</v>
      </c>
      <c r="AR342" s="17">
        <f t="shared" si="67"/>
        <v>0</v>
      </c>
    </row>
    <row r="343" spans="3:44" ht="36.65" customHeight="1">
      <c r="C343" s="20">
        <v>338</v>
      </c>
      <c r="D343" s="53">
        <f>現状ワード設定!B340</f>
        <v>0</v>
      </c>
      <c r="E343" s="26" t="str">
        <f>IFERROR(_xlfn.XLOOKUP($D343,現状商品設定!B:B,現状商品設定!C:C,"-"),"-")</f>
        <v>-</v>
      </c>
      <c r="F343" s="56">
        <f>現状ワード設定!G340</f>
        <v>0</v>
      </c>
      <c r="G343" s="60" t="s">
        <v>46</v>
      </c>
      <c r="H343" s="47" t="str">
        <f>IFERROR(_xlfn.XLOOKUP(D343,商品!$D:$D,商品!$H:$H),"")</f>
        <v/>
      </c>
      <c r="I343" s="50" t="str">
        <f>IFERROR(_xlfn.XLOOKUP(D343&amp;F343,現状ワード設定!J:J,現状ワード設定!H:H),"")</f>
        <v/>
      </c>
      <c r="J343" s="47" t="str">
        <f>IFERROR(_xlfn.XLOOKUP(D343&amp;F343,現状ワード設定!J:J,現状ワード設定!I:I),"")</f>
        <v/>
      </c>
      <c r="K343" s="47" t="e">
        <f>IF(AND(T343&gt;=設定!$C$12,W343&gt;=O343),I343*(1+設定!$F$12),IF(AND(T343&gt;=設定!$C$13,W343&lt;O343),I343*(1+設定!$F$13),IF(AND(T343&lt;設定!$C$14,U343&gt;=設定!$E$14),I343*(1+設定!$F$14),IF(AND(T343&lt;設定!$C$15,U343&lt;設定!$E$15),I343*(1+設定!$F$15),"除外"))))</f>
        <v>#VALUE!</v>
      </c>
      <c r="L343" s="58" t="e">
        <f ca="1">IF(消化率!$I$5&lt;1,K343*消化率!$I$5,IF(U343*V343/(K343*消化率!$I$5)&gt;O343,K343*消化率!$I$5,M343))</f>
        <v>#DIV/0!</v>
      </c>
      <c r="M343" s="58" t="e">
        <f t="shared" si="58"/>
        <v>#VALUE!</v>
      </c>
      <c r="N343" s="58" t="e">
        <f ca="1">IF(ROUNDUP(IF(IF(IF(AND(設定!$D$8&lt;=L343,設定!$D$8&lt;J343),設定!$D$8,IF(AND(J343&lt;=L343,J343&lt;設定!$D$8),J343,IF(AND(L343&lt;=J343,J343&lt;設定!$D$8),J343,L343)))=0,設定!$D$8,IF(AND(設定!$D$8&lt;=L343,設定!$D$8&lt;J343),設定!$D$8,IF(AND(J343&lt;=L343,J343&lt;設定!$D$8),J343,IF(AND(L343&lt;=J343,J343&lt;設定!$D$8),J343,L343))))&lt;=H343,H343+1,IF(IF(AND(設定!$D$8&lt;=L343,設定!$D$8&lt;J343),設定!$D$8,IF(AND(J343&lt;=L343,J343&lt;設定!$D$8),J343,IF(AND(L343&lt;=J343,J343&lt;設定!$D$8),J343,L343)))=0,設定!$D$8,IF(AND(設定!$D$8&lt;=L343,設定!$D$8&lt;J343),設定!$D$8,IF(AND(J343&lt;=L343,J343&lt;設定!$D$8),J343,IF(AND(L343&lt;=J343,J343&lt;設定!$D$8),J343,L343))))),0)&gt;40,ROUNDUP(IF(IF(IF(AND(設定!$D$8&lt;=L343,設定!$D$8&lt;J343),設定!$D$8,IF(AND(J343&lt;=L343,J343&lt;設定!$D$8),J343,IF(AND(L343&lt;=J343,J343&lt;設定!$D$8),J343,L343)))=0,設定!$D$8,IF(AND(設定!$D$8&lt;=L343,設定!$D$8&lt;J343),設定!$D$8,IF(AND(J343&lt;=L343,J343&lt;設定!$D$8),J343,IF(AND(L343&lt;=J343,J343&lt;設定!$D$8),J343,L343))))&lt;=H343,H343+1,IF(IF(AND(設定!$D$8&lt;=L343,設定!$D$8&lt;J343),設定!$D$8,IF(AND(J343&lt;=L343,J343&lt;設定!$D$8),J343,IF(AND(L343&lt;=J343,J343&lt;設定!$D$8),J343,L343)))=0,設定!$D$8,IF(AND(設定!$D$8&lt;=L343,設定!$D$8&lt;J343),設定!$D$8,IF(AND(J343&lt;=L343,J343&lt;設定!$D$8),J343,IF(AND(L343&lt;=J343,J343&lt;設定!$D$8),J343,L343))))),0),40)</f>
        <v>#DIV/0!</v>
      </c>
      <c r="O343" s="55">
        <f>IF(G343="標準",設定!$C$4,G343)</f>
        <v>5</v>
      </c>
      <c r="P343" s="45">
        <f t="shared" si="59"/>
        <v>0</v>
      </c>
      <c r="Q343" s="14">
        <f t="shared" si="60"/>
        <v>0</v>
      </c>
      <c r="R343" s="23">
        <f t="shared" si="68"/>
        <v>0</v>
      </c>
      <c r="S343" s="12">
        <f t="shared" si="61"/>
        <v>0</v>
      </c>
      <c r="T343" s="23">
        <f t="shared" si="62"/>
        <v>0</v>
      </c>
      <c r="U343" s="13">
        <f t="shared" si="63"/>
        <v>0</v>
      </c>
      <c r="V343" s="104" t="str">
        <f>INDEX(商品!Q:Q,MATCH(キーワード!D343,商品!D:D,0),1)</f>
        <v>-</v>
      </c>
      <c r="W343" s="15">
        <f t="shared" si="64"/>
        <v>0</v>
      </c>
      <c r="X343" s="22">
        <f>SUMIFS(当月ワード!$J$3:$J$1000,当月ワード!$D$3:$D$1000,キーワード!$D343,当月ワード!$E$3:$E$1000,キーワード!$F343)</f>
        <v>0</v>
      </c>
      <c r="Y343" s="23">
        <f>SUMIFS(前月ワード!$J$3:$J$1000,前月ワード!$D$3:$D$1000,キーワード!$D343,前月ワード!$E$3:$E$1000,キーワード!$F343)</f>
        <v>0</v>
      </c>
      <c r="Z343" s="23">
        <f>SUMIFS(前々月ワード!$J$3:$J$1000,前々月ワード!$D$3:$D$1000,キーワード!$D343,前々月ワード!$E$3:$E$1000,キーワード!$F343)</f>
        <v>0</v>
      </c>
      <c r="AA343" s="22">
        <f>SUMIFS(当月ワード!$W$3:$W$1000,当月ワード!$D$3:$D$1000,キーワード!$D343,当月ワード!$E$3:$E$1000,キーワード!$F343)</f>
        <v>0</v>
      </c>
      <c r="AB343" s="23">
        <f>SUMIFS(前月ワード!$W$3:$W$1000,前月ワード!$D$3:$D$1000,キーワード!$D343,前月ワード!$E$3:$E$1000,キーワード!$F343)</f>
        <v>0</v>
      </c>
      <c r="AC343" s="23">
        <f>SUMIFS(前々月ワード!$W$3:$W$1000,前々月ワード!$D$3:$D$1000,キーワード!$D343,前々月ワード!$E$3:$E$1000,キーワード!$F343)</f>
        <v>0</v>
      </c>
      <c r="AD343" s="23">
        <f t="shared" si="65"/>
        <v>0</v>
      </c>
      <c r="AE343" s="23">
        <f t="shared" si="65"/>
        <v>0</v>
      </c>
      <c r="AF343" s="23">
        <f t="shared" si="65"/>
        <v>0</v>
      </c>
      <c r="AG343" s="22">
        <f>SUMIFS(当月ワード!$X$3:$X$1000,当月ワード!$D$3:$D$1000,キーワード!$D343,当月ワード!$E$3:$E$1000,キーワード!$F343)</f>
        <v>0</v>
      </c>
      <c r="AH343" s="23">
        <f>SUMIFS(前月ワード!$X$3:$X$1000,前月ワード!$D$3:$D$1000,キーワード!$D343,前月ワード!$E$3:$E$1000,キーワード!$F343)</f>
        <v>0</v>
      </c>
      <c r="AI343" s="23">
        <f>SUMIFS(前々月ワード!$X$3:$X$1000,前々月ワード!$D$3:$D$1000,キーワード!$D343,前々月ワード!$E$3:$E$1000,キーワード!$F343)</f>
        <v>0</v>
      </c>
      <c r="AJ343" s="22">
        <f>SUMIFS(当月ワード!$I$3:$I$1000,当月ワード!$D$3:$D$1000,キーワード!$D343,当月ワード!$E$3:$E$1000,キーワード!$F343)</f>
        <v>0</v>
      </c>
      <c r="AK343" s="23">
        <f>SUMIFS(前月ワード!$I$3:$I$1000,前月ワード!$D$3:$D$1000,キーワード!$D343,前月ワード!$E$3:$E$1000,キーワード!$F343)</f>
        <v>0</v>
      </c>
      <c r="AL343" s="23">
        <f>SUMIFS(前々月ワード!$I$3:$I$1000,前々月ワード!$D$3:$D$1000,キーワード!$D343,前々月ワード!$E$3:$E$1000,キーワード!$F343)</f>
        <v>0</v>
      </c>
      <c r="AM343" s="13">
        <f t="shared" si="66"/>
        <v>0</v>
      </c>
      <c r="AN343" s="13">
        <f t="shared" si="66"/>
        <v>0</v>
      </c>
      <c r="AO343" s="13">
        <f t="shared" si="66"/>
        <v>0</v>
      </c>
      <c r="AP343" s="16">
        <f t="shared" si="67"/>
        <v>0</v>
      </c>
      <c r="AQ343" s="16">
        <f t="shared" si="67"/>
        <v>0</v>
      </c>
      <c r="AR343" s="17">
        <f t="shared" si="67"/>
        <v>0</v>
      </c>
    </row>
    <row r="344" spans="3:44" ht="36.65" customHeight="1">
      <c r="C344" s="20">
        <v>339</v>
      </c>
      <c r="D344" s="53">
        <f>現状ワード設定!B341</f>
        <v>0</v>
      </c>
      <c r="E344" s="26" t="str">
        <f>IFERROR(_xlfn.XLOOKUP($D344,現状商品設定!B:B,現状商品設定!C:C,"-"),"-")</f>
        <v>-</v>
      </c>
      <c r="F344" s="56">
        <f>現状ワード設定!G341</f>
        <v>0</v>
      </c>
      <c r="G344" s="60" t="s">
        <v>46</v>
      </c>
      <c r="H344" s="47" t="str">
        <f>IFERROR(_xlfn.XLOOKUP(D344,商品!$D:$D,商品!$H:$H),"")</f>
        <v/>
      </c>
      <c r="I344" s="50" t="str">
        <f>IFERROR(_xlfn.XLOOKUP(D344&amp;F344,現状ワード設定!J:J,現状ワード設定!H:H),"")</f>
        <v/>
      </c>
      <c r="J344" s="47" t="str">
        <f>IFERROR(_xlfn.XLOOKUP(D344&amp;F344,現状ワード設定!J:J,現状ワード設定!I:I),"")</f>
        <v/>
      </c>
      <c r="K344" s="47" t="e">
        <f>IF(AND(T344&gt;=設定!$C$12,W344&gt;=O344),I344*(1+設定!$F$12),IF(AND(T344&gt;=設定!$C$13,W344&lt;O344),I344*(1+設定!$F$13),IF(AND(T344&lt;設定!$C$14,U344&gt;=設定!$E$14),I344*(1+設定!$F$14),IF(AND(T344&lt;設定!$C$15,U344&lt;設定!$E$15),I344*(1+設定!$F$15),"除外"))))</f>
        <v>#VALUE!</v>
      </c>
      <c r="L344" s="58" t="e">
        <f ca="1">IF(消化率!$I$5&lt;1,K344*消化率!$I$5,IF(U344*V344/(K344*消化率!$I$5)&gt;O344,K344*消化率!$I$5,M344))</f>
        <v>#DIV/0!</v>
      </c>
      <c r="M344" s="58" t="e">
        <f t="shared" si="58"/>
        <v>#VALUE!</v>
      </c>
      <c r="N344" s="58" t="e">
        <f ca="1">IF(ROUNDUP(IF(IF(IF(AND(設定!$D$8&lt;=L344,設定!$D$8&lt;J344),設定!$D$8,IF(AND(J344&lt;=L344,J344&lt;設定!$D$8),J344,IF(AND(L344&lt;=J344,J344&lt;設定!$D$8),J344,L344)))=0,設定!$D$8,IF(AND(設定!$D$8&lt;=L344,設定!$D$8&lt;J344),設定!$D$8,IF(AND(J344&lt;=L344,J344&lt;設定!$D$8),J344,IF(AND(L344&lt;=J344,J344&lt;設定!$D$8),J344,L344))))&lt;=H344,H344+1,IF(IF(AND(設定!$D$8&lt;=L344,設定!$D$8&lt;J344),設定!$D$8,IF(AND(J344&lt;=L344,J344&lt;設定!$D$8),J344,IF(AND(L344&lt;=J344,J344&lt;設定!$D$8),J344,L344)))=0,設定!$D$8,IF(AND(設定!$D$8&lt;=L344,設定!$D$8&lt;J344),設定!$D$8,IF(AND(J344&lt;=L344,J344&lt;設定!$D$8),J344,IF(AND(L344&lt;=J344,J344&lt;設定!$D$8),J344,L344))))),0)&gt;40,ROUNDUP(IF(IF(IF(AND(設定!$D$8&lt;=L344,設定!$D$8&lt;J344),設定!$D$8,IF(AND(J344&lt;=L344,J344&lt;設定!$D$8),J344,IF(AND(L344&lt;=J344,J344&lt;設定!$D$8),J344,L344)))=0,設定!$D$8,IF(AND(設定!$D$8&lt;=L344,設定!$D$8&lt;J344),設定!$D$8,IF(AND(J344&lt;=L344,J344&lt;設定!$D$8),J344,IF(AND(L344&lt;=J344,J344&lt;設定!$D$8),J344,L344))))&lt;=H344,H344+1,IF(IF(AND(設定!$D$8&lt;=L344,設定!$D$8&lt;J344),設定!$D$8,IF(AND(J344&lt;=L344,J344&lt;設定!$D$8),J344,IF(AND(L344&lt;=J344,J344&lt;設定!$D$8),J344,L344)))=0,設定!$D$8,IF(AND(設定!$D$8&lt;=L344,設定!$D$8&lt;J344),設定!$D$8,IF(AND(J344&lt;=L344,J344&lt;設定!$D$8),J344,IF(AND(L344&lt;=J344,J344&lt;設定!$D$8),J344,L344))))),0),40)</f>
        <v>#DIV/0!</v>
      </c>
      <c r="O344" s="55">
        <f>IF(G344="標準",設定!$C$4,G344)</f>
        <v>5</v>
      </c>
      <c r="P344" s="45">
        <f t="shared" si="59"/>
        <v>0</v>
      </c>
      <c r="Q344" s="14">
        <f t="shared" si="60"/>
        <v>0</v>
      </c>
      <c r="R344" s="23">
        <f t="shared" si="68"/>
        <v>0</v>
      </c>
      <c r="S344" s="12">
        <f t="shared" si="61"/>
        <v>0</v>
      </c>
      <c r="T344" s="23">
        <f t="shared" si="62"/>
        <v>0</v>
      </c>
      <c r="U344" s="13">
        <f t="shared" si="63"/>
        <v>0</v>
      </c>
      <c r="V344" s="104" t="str">
        <f>INDEX(商品!Q:Q,MATCH(キーワード!D344,商品!D:D,0),1)</f>
        <v>-</v>
      </c>
      <c r="W344" s="15">
        <f t="shared" si="64"/>
        <v>0</v>
      </c>
      <c r="X344" s="22">
        <f>SUMIFS(当月ワード!$J$3:$J$1000,当月ワード!$D$3:$D$1000,キーワード!$D344,当月ワード!$E$3:$E$1000,キーワード!$F344)</f>
        <v>0</v>
      </c>
      <c r="Y344" s="23">
        <f>SUMIFS(前月ワード!$J$3:$J$1000,前月ワード!$D$3:$D$1000,キーワード!$D344,前月ワード!$E$3:$E$1000,キーワード!$F344)</f>
        <v>0</v>
      </c>
      <c r="Z344" s="23">
        <f>SUMIFS(前々月ワード!$J$3:$J$1000,前々月ワード!$D$3:$D$1000,キーワード!$D344,前々月ワード!$E$3:$E$1000,キーワード!$F344)</f>
        <v>0</v>
      </c>
      <c r="AA344" s="22">
        <f>SUMIFS(当月ワード!$W$3:$W$1000,当月ワード!$D$3:$D$1000,キーワード!$D344,当月ワード!$E$3:$E$1000,キーワード!$F344)</f>
        <v>0</v>
      </c>
      <c r="AB344" s="23">
        <f>SUMIFS(前月ワード!$W$3:$W$1000,前月ワード!$D$3:$D$1000,キーワード!$D344,前月ワード!$E$3:$E$1000,キーワード!$F344)</f>
        <v>0</v>
      </c>
      <c r="AC344" s="23">
        <f>SUMIFS(前々月ワード!$W$3:$W$1000,前々月ワード!$D$3:$D$1000,キーワード!$D344,前々月ワード!$E$3:$E$1000,キーワード!$F344)</f>
        <v>0</v>
      </c>
      <c r="AD344" s="23">
        <f t="shared" si="65"/>
        <v>0</v>
      </c>
      <c r="AE344" s="23">
        <f t="shared" si="65"/>
        <v>0</v>
      </c>
      <c r="AF344" s="23">
        <f t="shared" si="65"/>
        <v>0</v>
      </c>
      <c r="AG344" s="22">
        <f>SUMIFS(当月ワード!$X$3:$X$1000,当月ワード!$D$3:$D$1000,キーワード!$D344,当月ワード!$E$3:$E$1000,キーワード!$F344)</f>
        <v>0</v>
      </c>
      <c r="AH344" s="23">
        <f>SUMIFS(前月ワード!$X$3:$X$1000,前月ワード!$D$3:$D$1000,キーワード!$D344,前月ワード!$E$3:$E$1000,キーワード!$F344)</f>
        <v>0</v>
      </c>
      <c r="AI344" s="23">
        <f>SUMIFS(前々月ワード!$X$3:$X$1000,前々月ワード!$D$3:$D$1000,キーワード!$D344,前々月ワード!$E$3:$E$1000,キーワード!$F344)</f>
        <v>0</v>
      </c>
      <c r="AJ344" s="22">
        <f>SUMIFS(当月ワード!$I$3:$I$1000,当月ワード!$D$3:$D$1000,キーワード!$D344,当月ワード!$E$3:$E$1000,キーワード!$F344)</f>
        <v>0</v>
      </c>
      <c r="AK344" s="23">
        <f>SUMIFS(前月ワード!$I$3:$I$1000,前月ワード!$D$3:$D$1000,キーワード!$D344,前月ワード!$E$3:$E$1000,キーワード!$F344)</f>
        <v>0</v>
      </c>
      <c r="AL344" s="23">
        <f>SUMIFS(前々月ワード!$I$3:$I$1000,前々月ワード!$D$3:$D$1000,キーワード!$D344,前々月ワード!$E$3:$E$1000,キーワード!$F344)</f>
        <v>0</v>
      </c>
      <c r="AM344" s="13">
        <f t="shared" si="66"/>
        <v>0</v>
      </c>
      <c r="AN344" s="13">
        <f t="shared" si="66"/>
        <v>0</v>
      </c>
      <c r="AO344" s="13">
        <f t="shared" si="66"/>
        <v>0</v>
      </c>
      <c r="AP344" s="16">
        <f t="shared" si="67"/>
        <v>0</v>
      </c>
      <c r="AQ344" s="16">
        <f t="shared" si="67"/>
        <v>0</v>
      </c>
      <c r="AR344" s="17">
        <f t="shared" si="67"/>
        <v>0</v>
      </c>
    </row>
    <row r="345" spans="3:44" ht="36.65" customHeight="1">
      <c r="C345" s="20">
        <v>340</v>
      </c>
      <c r="D345" s="53">
        <f>現状ワード設定!B342</f>
        <v>0</v>
      </c>
      <c r="E345" s="26" t="str">
        <f>IFERROR(_xlfn.XLOOKUP($D345,現状商品設定!B:B,現状商品設定!C:C,"-"),"-")</f>
        <v>-</v>
      </c>
      <c r="F345" s="56">
        <f>現状ワード設定!G342</f>
        <v>0</v>
      </c>
      <c r="G345" s="60" t="s">
        <v>46</v>
      </c>
      <c r="H345" s="47" t="str">
        <f>IFERROR(_xlfn.XLOOKUP(D345,商品!$D:$D,商品!$H:$H),"")</f>
        <v/>
      </c>
      <c r="I345" s="50" t="str">
        <f>IFERROR(_xlfn.XLOOKUP(D345&amp;F345,現状ワード設定!J:J,現状ワード設定!H:H),"")</f>
        <v/>
      </c>
      <c r="J345" s="47" t="str">
        <f>IFERROR(_xlfn.XLOOKUP(D345&amp;F345,現状ワード設定!J:J,現状ワード設定!I:I),"")</f>
        <v/>
      </c>
      <c r="K345" s="47" t="e">
        <f>IF(AND(T345&gt;=設定!$C$12,W345&gt;=O345),I345*(1+設定!$F$12),IF(AND(T345&gt;=設定!$C$13,W345&lt;O345),I345*(1+設定!$F$13),IF(AND(T345&lt;設定!$C$14,U345&gt;=設定!$E$14),I345*(1+設定!$F$14),IF(AND(T345&lt;設定!$C$15,U345&lt;設定!$E$15),I345*(1+設定!$F$15),"除外"))))</f>
        <v>#VALUE!</v>
      </c>
      <c r="L345" s="58" t="e">
        <f ca="1">IF(消化率!$I$5&lt;1,K345*消化率!$I$5,IF(U345*V345/(K345*消化率!$I$5)&gt;O345,K345*消化率!$I$5,M345))</f>
        <v>#DIV/0!</v>
      </c>
      <c r="M345" s="58" t="e">
        <f t="shared" si="58"/>
        <v>#VALUE!</v>
      </c>
      <c r="N345" s="58" t="e">
        <f ca="1">IF(ROUNDUP(IF(IF(IF(AND(設定!$D$8&lt;=L345,設定!$D$8&lt;J345),設定!$D$8,IF(AND(J345&lt;=L345,J345&lt;設定!$D$8),J345,IF(AND(L345&lt;=J345,J345&lt;設定!$D$8),J345,L345)))=0,設定!$D$8,IF(AND(設定!$D$8&lt;=L345,設定!$D$8&lt;J345),設定!$D$8,IF(AND(J345&lt;=L345,J345&lt;設定!$D$8),J345,IF(AND(L345&lt;=J345,J345&lt;設定!$D$8),J345,L345))))&lt;=H345,H345+1,IF(IF(AND(設定!$D$8&lt;=L345,設定!$D$8&lt;J345),設定!$D$8,IF(AND(J345&lt;=L345,J345&lt;設定!$D$8),J345,IF(AND(L345&lt;=J345,J345&lt;設定!$D$8),J345,L345)))=0,設定!$D$8,IF(AND(設定!$D$8&lt;=L345,設定!$D$8&lt;J345),設定!$D$8,IF(AND(J345&lt;=L345,J345&lt;設定!$D$8),J345,IF(AND(L345&lt;=J345,J345&lt;設定!$D$8),J345,L345))))),0)&gt;40,ROUNDUP(IF(IF(IF(AND(設定!$D$8&lt;=L345,設定!$D$8&lt;J345),設定!$D$8,IF(AND(J345&lt;=L345,J345&lt;設定!$D$8),J345,IF(AND(L345&lt;=J345,J345&lt;設定!$D$8),J345,L345)))=0,設定!$D$8,IF(AND(設定!$D$8&lt;=L345,設定!$D$8&lt;J345),設定!$D$8,IF(AND(J345&lt;=L345,J345&lt;設定!$D$8),J345,IF(AND(L345&lt;=J345,J345&lt;設定!$D$8),J345,L345))))&lt;=H345,H345+1,IF(IF(AND(設定!$D$8&lt;=L345,設定!$D$8&lt;J345),設定!$D$8,IF(AND(J345&lt;=L345,J345&lt;設定!$D$8),J345,IF(AND(L345&lt;=J345,J345&lt;設定!$D$8),J345,L345)))=0,設定!$D$8,IF(AND(設定!$D$8&lt;=L345,設定!$D$8&lt;J345),設定!$D$8,IF(AND(J345&lt;=L345,J345&lt;設定!$D$8),J345,IF(AND(L345&lt;=J345,J345&lt;設定!$D$8),J345,L345))))),0),40)</f>
        <v>#DIV/0!</v>
      </c>
      <c r="O345" s="55">
        <f>IF(G345="標準",設定!$C$4,G345)</f>
        <v>5</v>
      </c>
      <c r="P345" s="45">
        <f t="shared" si="59"/>
        <v>0</v>
      </c>
      <c r="Q345" s="14">
        <f t="shared" si="60"/>
        <v>0</v>
      </c>
      <c r="R345" s="23">
        <f t="shared" si="68"/>
        <v>0</v>
      </c>
      <c r="S345" s="12">
        <f t="shared" si="61"/>
        <v>0</v>
      </c>
      <c r="T345" s="23">
        <f t="shared" si="62"/>
        <v>0</v>
      </c>
      <c r="U345" s="13">
        <f t="shared" si="63"/>
        <v>0</v>
      </c>
      <c r="V345" s="104" t="str">
        <f>INDEX(商品!Q:Q,MATCH(キーワード!D345,商品!D:D,0),1)</f>
        <v>-</v>
      </c>
      <c r="W345" s="15">
        <f t="shared" si="64"/>
        <v>0</v>
      </c>
      <c r="X345" s="22">
        <f>SUMIFS(当月ワード!$J$3:$J$1000,当月ワード!$D$3:$D$1000,キーワード!$D345,当月ワード!$E$3:$E$1000,キーワード!$F345)</f>
        <v>0</v>
      </c>
      <c r="Y345" s="23">
        <f>SUMIFS(前月ワード!$J$3:$J$1000,前月ワード!$D$3:$D$1000,キーワード!$D345,前月ワード!$E$3:$E$1000,キーワード!$F345)</f>
        <v>0</v>
      </c>
      <c r="Z345" s="23">
        <f>SUMIFS(前々月ワード!$J$3:$J$1000,前々月ワード!$D$3:$D$1000,キーワード!$D345,前々月ワード!$E$3:$E$1000,キーワード!$F345)</f>
        <v>0</v>
      </c>
      <c r="AA345" s="22">
        <f>SUMIFS(当月ワード!$W$3:$W$1000,当月ワード!$D$3:$D$1000,キーワード!$D345,当月ワード!$E$3:$E$1000,キーワード!$F345)</f>
        <v>0</v>
      </c>
      <c r="AB345" s="23">
        <f>SUMIFS(前月ワード!$W$3:$W$1000,前月ワード!$D$3:$D$1000,キーワード!$D345,前月ワード!$E$3:$E$1000,キーワード!$F345)</f>
        <v>0</v>
      </c>
      <c r="AC345" s="23">
        <f>SUMIFS(前々月ワード!$W$3:$W$1000,前々月ワード!$D$3:$D$1000,キーワード!$D345,前々月ワード!$E$3:$E$1000,キーワード!$F345)</f>
        <v>0</v>
      </c>
      <c r="AD345" s="23">
        <f t="shared" si="65"/>
        <v>0</v>
      </c>
      <c r="AE345" s="23">
        <f t="shared" si="65"/>
        <v>0</v>
      </c>
      <c r="AF345" s="23">
        <f t="shared" si="65"/>
        <v>0</v>
      </c>
      <c r="AG345" s="22">
        <f>SUMIFS(当月ワード!$X$3:$X$1000,当月ワード!$D$3:$D$1000,キーワード!$D345,当月ワード!$E$3:$E$1000,キーワード!$F345)</f>
        <v>0</v>
      </c>
      <c r="AH345" s="23">
        <f>SUMIFS(前月ワード!$X$3:$X$1000,前月ワード!$D$3:$D$1000,キーワード!$D345,前月ワード!$E$3:$E$1000,キーワード!$F345)</f>
        <v>0</v>
      </c>
      <c r="AI345" s="23">
        <f>SUMIFS(前々月ワード!$X$3:$X$1000,前々月ワード!$D$3:$D$1000,キーワード!$D345,前々月ワード!$E$3:$E$1000,キーワード!$F345)</f>
        <v>0</v>
      </c>
      <c r="AJ345" s="22">
        <f>SUMIFS(当月ワード!$I$3:$I$1000,当月ワード!$D$3:$D$1000,キーワード!$D345,当月ワード!$E$3:$E$1000,キーワード!$F345)</f>
        <v>0</v>
      </c>
      <c r="AK345" s="23">
        <f>SUMIFS(前月ワード!$I$3:$I$1000,前月ワード!$D$3:$D$1000,キーワード!$D345,前月ワード!$E$3:$E$1000,キーワード!$F345)</f>
        <v>0</v>
      </c>
      <c r="AL345" s="23">
        <f>SUMIFS(前々月ワード!$I$3:$I$1000,前々月ワード!$D$3:$D$1000,キーワード!$D345,前々月ワード!$E$3:$E$1000,キーワード!$F345)</f>
        <v>0</v>
      </c>
      <c r="AM345" s="13">
        <f t="shared" si="66"/>
        <v>0</v>
      </c>
      <c r="AN345" s="13">
        <f t="shared" si="66"/>
        <v>0</v>
      </c>
      <c r="AO345" s="13">
        <f t="shared" si="66"/>
        <v>0</v>
      </c>
      <c r="AP345" s="16">
        <f t="shared" si="67"/>
        <v>0</v>
      </c>
      <c r="AQ345" s="16">
        <f t="shared" si="67"/>
        <v>0</v>
      </c>
      <c r="AR345" s="17">
        <f t="shared" si="67"/>
        <v>0</v>
      </c>
    </row>
    <row r="346" spans="3:44" ht="36.65" customHeight="1">
      <c r="C346" s="20">
        <v>341</v>
      </c>
      <c r="D346" s="53">
        <f>現状ワード設定!B343</f>
        <v>0</v>
      </c>
      <c r="E346" s="26" t="str">
        <f>IFERROR(_xlfn.XLOOKUP($D346,現状商品設定!B:B,現状商品設定!C:C,"-"),"-")</f>
        <v>-</v>
      </c>
      <c r="F346" s="56">
        <f>現状ワード設定!G343</f>
        <v>0</v>
      </c>
      <c r="G346" s="60" t="s">
        <v>46</v>
      </c>
      <c r="H346" s="47" t="str">
        <f>IFERROR(_xlfn.XLOOKUP(D346,商品!$D:$D,商品!$H:$H),"")</f>
        <v/>
      </c>
      <c r="I346" s="50" t="str">
        <f>IFERROR(_xlfn.XLOOKUP(D346&amp;F346,現状ワード設定!J:J,現状ワード設定!H:H),"")</f>
        <v/>
      </c>
      <c r="J346" s="47" t="str">
        <f>IFERROR(_xlfn.XLOOKUP(D346&amp;F346,現状ワード設定!J:J,現状ワード設定!I:I),"")</f>
        <v/>
      </c>
      <c r="K346" s="47" t="e">
        <f>IF(AND(T346&gt;=設定!$C$12,W346&gt;=O346),I346*(1+設定!$F$12),IF(AND(T346&gt;=設定!$C$13,W346&lt;O346),I346*(1+設定!$F$13),IF(AND(T346&lt;設定!$C$14,U346&gt;=設定!$E$14),I346*(1+設定!$F$14),IF(AND(T346&lt;設定!$C$15,U346&lt;設定!$E$15),I346*(1+設定!$F$15),"除外"))))</f>
        <v>#VALUE!</v>
      </c>
      <c r="L346" s="58" t="e">
        <f ca="1">IF(消化率!$I$5&lt;1,K346*消化率!$I$5,IF(U346*V346/(K346*消化率!$I$5)&gt;O346,K346*消化率!$I$5,M346))</f>
        <v>#DIV/0!</v>
      </c>
      <c r="M346" s="58" t="e">
        <f t="shared" si="58"/>
        <v>#VALUE!</v>
      </c>
      <c r="N346" s="58" t="e">
        <f ca="1">IF(ROUNDUP(IF(IF(IF(AND(設定!$D$8&lt;=L346,設定!$D$8&lt;J346),設定!$D$8,IF(AND(J346&lt;=L346,J346&lt;設定!$D$8),J346,IF(AND(L346&lt;=J346,J346&lt;設定!$D$8),J346,L346)))=0,設定!$D$8,IF(AND(設定!$D$8&lt;=L346,設定!$D$8&lt;J346),設定!$D$8,IF(AND(J346&lt;=L346,J346&lt;設定!$D$8),J346,IF(AND(L346&lt;=J346,J346&lt;設定!$D$8),J346,L346))))&lt;=H346,H346+1,IF(IF(AND(設定!$D$8&lt;=L346,設定!$D$8&lt;J346),設定!$D$8,IF(AND(J346&lt;=L346,J346&lt;設定!$D$8),J346,IF(AND(L346&lt;=J346,J346&lt;設定!$D$8),J346,L346)))=0,設定!$D$8,IF(AND(設定!$D$8&lt;=L346,設定!$D$8&lt;J346),設定!$D$8,IF(AND(J346&lt;=L346,J346&lt;設定!$D$8),J346,IF(AND(L346&lt;=J346,J346&lt;設定!$D$8),J346,L346))))),0)&gt;40,ROUNDUP(IF(IF(IF(AND(設定!$D$8&lt;=L346,設定!$D$8&lt;J346),設定!$D$8,IF(AND(J346&lt;=L346,J346&lt;設定!$D$8),J346,IF(AND(L346&lt;=J346,J346&lt;設定!$D$8),J346,L346)))=0,設定!$D$8,IF(AND(設定!$D$8&lt;=L346,設定!$D$8&lt;J346),設定!$D$8,IF(AND(J346&lt;=L346,J346&lt;設定!$D$8),J346,IF(AND(L346&lt;=J346,J346&lt;設定!$D$8),J346,L346))))&lt;=H346,H346+1,IF(IF(AND(設定!$D$8&lt;=L346,設定!$D$8&lt;J346),設定!$D$8,IF(AND(J346&lt;=L346,J346&lt;設定!$D$8),J346,IF(AND(L346&lt;=J346,J346&lt;設定!$D$8),J346,L346)))=0,設定!$D$8,IF(AND(設定!$D$8&lt;=L346,設定!$D$8&lt;J346),設定!$D$8,IF(AND(J346&lt;=L346,J346&lt;設定!$D$8),J346,IF(AND(L346&lt;=J346,J346&lt;設定!$D$8),J346,L346))))),0),40)</f>
        <v>#DIV/0!</v>
      </c>
      <c r="O346" s="55">
        <f>IF(G346="標準",設定!$C$4,G346)</f>
        <v>5</v>
      </c>
      <c r="P346" s="45">
        <f t="shared" si="59"/>
        <v>0</v>
      </c>
      <c r="Q346" s="14">
        <f t="shared" si="60"/>
        <v>0</v>
      </c>
      <c r="R346" s="23">
        <f t="shared" si="68"/>
        <v>0</v>
      </c>
      <c r="S346" s="12">
        <f t="shared" si="61"/>
        <v>0</v>
      </c>
      <c r="T346" s="23">
        <f t="shared" si="62"/>
        <v>0</v>
      </c>
      <c r="U346" s="13">
        <f t="shared" si="63"/>
        <v>0</v>
      </c>
      <c r="V346" s="104" t="str">
        <f>INDEX(商品!Q:Q,MATCH(キーワード!D346,商品!D:D,0),1)</f>
        <v>-</v>
      </c>
      <c r="W346" s="15">
        <f t="shared" si="64"/>
        <v>0</v>
      </c>
      <c r="X346" s="22">
        <f>SUMIFS(当月ワード!$J$3:$J$1000,当月ワード!$D$3:$D$1000,キーワード!$D346,当月ワード!$E$3:$E$1000,キーワード!$F346)</f>
        <v>0</v>
      </c>
      <c r="Y346" s="23">
        <f>SUMIFS(前月ワード!$J$3:$J$1000,前月ワード!$D$3:$D$1000,キーワード!$D346,前月ワード!$E$3:$E$1000,キーワード!$F346)</f>
        <v>0</v>
      </c>
      <c r="Z346" s="23">
        <f>SUMIFS(前々月ワード!$J$3:$J$1000,前々月ワード!$D$3:$D$1000,キーワード!$D346,前々月ワード!$E$3:$E$1000,キーワード!$F346)</f>
        <v>0</v>
      </c>
      <c r="AA346" s="22">
        <f>SUMIFS(当月ワード!$W$3:$W$1000,当月ワード!$D$3:$D$1000,キーワード!$D346,当月ワード!$E$3:$E$1000,キーワード!$F346)</f>
        <v>0</v>
      </c>
      <c r="AB346" s="23">
        <f>SUMIFS(前月ワード!$W$3:$W$1000,前月ワード!$D$3:$D$1000,キーワード!$D346,前月ワード!$E$3:$E$1000,キーワード!$F346)</f>
        <v>0</v>
      </c>
      <c r="AC346" s="23">
        <f>SUMIFS(前々月ワード!$W$3:$W$1000,前々月ワード!$D$3:$D$1000,キーワード!$D346,前々月ワード!$E$3:$E$1000,キーワード!$F346)</f>
        <v>0</v>
      </c>
      <c r="AD346" s="23">
        <f t="shared" si="65"/>
        <v>0</v>
      </c>
      <c r="AE346" s="23">
        <f t="shared" si="65"/>
        <v>0</v>
      </c>
      <c r="AF346" s="23">
        <f t="shared" si="65"/>
        <v>0</v>
      </c>
      <c r="AG346" s="22">
        <f>SUMIFS(当月ワード!$X$3:$X$1000,当月ワード!$D$3:$D$1000,キーワード!$D346,当月ワード!$E$3:$E$1000,キーワード!$F346)</f>
        <v>0</v>
      </c>
      <c r="AH346" s="23">
        <f>SUMIFS(前月ワード!$X$3:$X$1000,前月ワード!$D$3:$D$1000,キーワード!$D346,前月ワード!$E$3:$E$1000,キーワード!$F346)</f>
        <v>0</v>
      </c>
      <c r="AI346" s="23">
        <f>SUMIFS(前々月ワード!$X$3:$X$1000,前々月ワード!$D$3:$D$1000,キーワード!$D346,前々月ワード!$E$3:$E$1000,キーワード!$F346)</f>
        <v>0</v>
      </c>
      <c r="AJ346" s="22">
        <f>SUMIFS(当月ワード!$I$3:$I$1000,当月ワード!$D$3:$D$1000,キーワード!$D346,当月ワード!$E$3:$E$1000,キーワード!$F346)</f>
        <v>0</v>
      </c>
      <c r="AK346" s="23">
        <f>SUMIFS(前月ワード!$I$3:$I$1000,前月ワード!$D$3:$D$1000,キーワード!$D346,前月ワード!$E$3:$E$1000,キーワード!$F346)</f>
        <v>0</v>
      </c>
      <c r="AL346" s="23">
        <f>SUMIFS(前々月ワード!$I$3:$I$1000,前々月ワード!$D$3:$D$1000,キーワード!$D346,前々月ワード!$E$3:$E$1000,キーワード!$F346)</f>
        <v>0</v>
      </c>
      <c r="AM346" s="13">
        <f t="shared" si="66"/>
        <v>0</v>
      </c>
      <c r="AN346" s="13">
        <f t="shared" si="66"/>
        <v>0</v>
      </c>
      <c r="AO346" s="13">
        <f t="shared" si="66"/>
        <v>0</v>
      </c>
      <c r="AP346" s="16">
        <f t="shared" si="67"/>
        <v>0</v>
      </c>
      <c r="AQ346" s="16">
        <f t="shared" si="67"/>
        <v>0</v>
      </c>
      <c r="AR346" s="17">
        <f t="shared" si="67"/>
        <v>0</v>
      </c>
    </row>
    <row r="347" spans="3:44" ht="36.65" customHeight="1">
      <c r="C347" s="20">
        <v>342</v>
      </c>
      <c r="D347" s="53">
        <f>現状ワード設定!B344</f>
        <v>0</v>
      </c>
      <c r="E347" s="26" t="str">
        <f>IFERROR(_xlfn.XLOOKUP($D347,現状商品設定!B:B,現状商品設定!C:C,"-"),"-")</f>
        <v>-</v>
      </c>
      <c r="F347" s="56">
        <f>現状ワード設定!G344</f>
        <v>0</v>
      </c>
      <c r="G347" s="60" t="s">
        <v>46</v>
      </c>
      <c r="H347" s="47" t="str">
        <f>IFERROR(_xlfn.XLOOKUP(D347,商品!$D:$D,商品!$H:$H),"")</f>
        <v/>
      </c>
      <c r="I347" s="50" t="str">
        <f>IFERROR(_xlfn.XLOOKUP(D347&amp;F347,現状ワード設定!J:J,現状ワード設定!H:H),"")</f>
        <v/>
      </c>
      <c r="J347" s="47" t="str">
        <f>IFERROR(_xlfn.XLOOKUP(D347&amp;F347,現状ワード設定!J:J,現状ワード設定!I:I),"")</f>
        <v/>
      </c>
      <c r="K347" s="47" t="e">
        <f>IF(AND(T347&gt;=設定!$C$12,W347&gt;=O347),I347*(1+設定!$F$12),IF(AND(T347&gt;=設定!$C$13,W347&lt;O347),I347*(1+設定!$F$13),IF(AND(T347&lt;設定!$C$14,U347&gt;=設定!$E$14),I347*(1+設定!$F$14),IF(AND(T347&lt;設定!$C$15,U347&lt;設定!$E$15),I347*(1+設定!$F$15),"除外"))))</f>
        <v>#VALUE!</v>
      </c>
      <c r="L347" s="58" t="e">
        <f ca="1">IF(消化率!$I$5&lt;1,K347*消化率!$I$5,IF(U347*V347/(K347*消化率!$I$5)&gt;O347,K347*消化率!$I$5,M347))</f>
        <v>#DIV/0!</v>
      </c>
      <c r="M347" s="58" t="e">
        <f t="shared" si="58"/>
        <v>#VALUE!</v>
      </c>
      <c r="N347" s="58" t="e">
        <f ca="1">IF(ROUNDUP(IF(IF(IF(AND(設定!$D$8&lt;=L347,設定!$D$8&lt;J347),設定!$D$8,IF(AND(J347&lt;=L347,J347&lt;設定!$D$8),J347,IF(AND(L347&lt;=J347,J347&lt;設定!$D$8),J347,L347)))=0,設定!$D$8,IF(AND(設定!$D$8&lt;=L347,設定!$D$8&lt;J347),設定!$D$8,IF(AND(J347&lt;=L347,J347&lt;設定!$D$8),J347,IF(AND(L347&lt;=J347,J347&lt;設定!$D$8),J347,L347))))&lt;=H347,H347+1,IF(IF(AND(設定!$D$8&lt;=L347,設定!$D$8&lt;J347),設定!$D$8,IF(AND(J347&lt;=L347,J347&lt;設定!$D$8),J347,IF(AND(L347&lt;=J347,J347&lt;設定!$D$8),J347,L347)))=0,設定!$D$8,IF(AND(設定!$D$8&lt;=L347,設定!$D$8&lt;J347),設定!$D$8,IF(AND(J347&lt;=L347,J347&lt;設定!$D$8),J347,IF(AND(L347&lt;=J347,J347&lt;設定!$D$8),J347,L347))))),0)&gt;40,ROUNDUP(IF(IF(IF(AND(設定!$D$8&lt;=L347,設定!$D$8&lt;J347),設定!$D$8,IF(AND(J347&lt;=L347,J347&lt;設定!$D$8),J347,IF(AND(L347&lt;=J347,J347&lt;設定!$D$8),J347,L347)))=0,設定!$D$8,IF(AND(設定!$D$8&lt;=L347,設定!$D$8&lt;J347),設定!$D$8,IF(AND(J347&lt;=L347,J347&lt;設定!$D$8),J347,IF(AND(L347&lt;=J347,J347&lt;設定!$D$8),J347,L347))))&lt;=H347,H347+1,IF(IF(AND(設定!$D$8&lt;=L347,設定!$D$8&lt;J347),設定!$D$8,IF(AND(J347&lt;=L347,J347&lt;設定!$D$8),J347,IF(AND(L347&lt;=J347,J347&lt;設定!$D$8),J347,L347)))=0,設定!$D$8,IF(AND(設定!$D$8&lt;=L347,設定!$D$8&lt;J347),設定!$D$8,IF(AND(J347&lt;=L347,J347&lt;設定!$D$8),J347,IF(AND(L347&lt;=J347,J347&lt;設定!$D$8),J347,L347))))),0),40)</f>
        <v>#DIV/0!</v>
      </c>
      <c r="O347" s="55">
        <f>IF(G347="標準",設定!$C$4,G347)</f>
        <v>5</v>
      </c>
      <c r="P347" s="45">
        <f t="shared" si="59"/>
        <v>0</v>
      </c>
      <c r="Q347" s="14">
        <f t="shared" si="60"/>
        <v>0</v>
      </c>
      <c r="R347" s="23">
        <f t="shared" si="68"/>
        <v>0</v>
      </c>
      <c r="S347" s="12">
        <f t="shared" si="61"/>
        <v>0</v>
      </c>
      <c r="T347" s="23">
        <f t="shared" si="62"/>
        <v>0</v>
      </c>
      <c r="U347" s="13">
        <f t="shared" si="63"/>
        <v>0</v>
      </c>
      <c r="V347" s="104" t="str">
        <f>INDEX(商品!Q:Q,MATCH(キーワード!D347,商品!D:D,0),1)</f>
        <v>-</v>
      </c>
      <c r="W347" s="15">
        <f t="shared" si="64"/>
        <v>0</v>
      </c>
      <c r="X347" s="22">
        <f>SUMIFS(当月ワード!$J$3:$J$1000,当月ワード!$D$3:$D$1000,キーワード!$D347,当月ワード!$E$3:$E$1000,キーワード!$F347)</f>
        <v>0</v>
      </c>
      <c r="Y347" s="23">
        <f>SUMIFS(前月ワード!$J$3:$J$1000,前月ワード!$D$3:$D$1000,キーワード!$D347,前月ワード!$E$3:$E$1000,キーワード!$F347)</f>
        <v>0</v>
      </c>
      <c r="Z347" s="23">
        <f>SUMIFS(前々月ワード!$J$3:$J$1000,前々月ワード!$D$3:$D$1000,キーワード!$D347,前々月ワード!$E$3:$E$1000,キーワード!$F347)</f>
        <v>0</v>
      </c>
      <c r="AA347" s="22">
        <f>SUMIFS(当月ワード!$W$3:$W$1000,当月ワード!$D$3:$D$1000,キーワード!$D347,当月ワード!$E$3:$E$1000,キーワード!$F347)</f>
        <v>0</v>
      </c>
      <c r="AB347" s="23">
        <f>SUMIFS(前月ワード!$W$3:$W$1000,前月ワード!$D$3:$D$1000,キーワード!$D347,前月ワード!$E$3:$E$1000,キーワード!$F347)</f>
        <v>0</v>
      </c>
      <c r="AC347" s="23">
        <f>SUMIFS(前々月ワード!$W$3:$W$1000,前々月ワード!$D$3:$D$1000,キーワード!$D347,前々月ワード!$E$3:$E$1000,キーワード!$F347)</f>
        <v>0</v>
      </c>
      <c r="AD347" s="23">
        <f t="shared" si="65"/>
        <v>0</v>
      </c>
      <c r="AE347" s="23">
        <f t="shared" si="65"/>
        <v>0</v>
      </c>
      <c r="AF347" s="23">
        <f t="shared" si="65"/>
        <v>0</v>
      </c>
      <c r="AG347" s="22">
        <f>SUMIFS(当月ワード!$X$3:$X$1000,当月ワード!$D$3:$D$1000,キーワード!$D347,当月ワード!$E$3:$E$1000,キーワード!$F347)</f>
        <v>0</v>
      </c>
      <c r="AH347" s="23">
        <f>SUMIFS(前月ワード!$X$3:$X$1000,前月ワード!$D$3:$D$1000,キーワード!$D347,前月ワード!$E$3:$E$1000,キーワード!$F347)</f>
        <v>0</v>
      </c>
      <c r="AI347" s="23">
        <f>SUMIFS(前々月ワード!$X$3:$X$1000,前々月ワード!$D$3:$D$1000,キーワード!$D347,前々月ワード!$E$3:$E$1000,キーワード!$F347)</f>
        <v>0</v>
      </c>
      <c r="AJ347" s="22">
        <f>SUMIFS(当月ワード!$I$3:$I$1000,当月ワード!$D$3:$D$1000,キーワード!$D347,当月ワード!$E$3:$E$1000,キーワード!$F347)</f>
        <v>0</v>
      </c>
      <c r="AK347" s="23">
        <f>SUMIFS(前月ワード!$I$3:$I$1000,前月ワード!$D$3:$D$1000,キーワード!$D347,前月ワード!$E$3:$E$1000,キーワード!$F347)</f>
        <v>0</v>
      </c>
      <c r="AL347" s="23">
        <f>SUMIFS(前々月ワード!$I$3:$I$1000,前々月ワード!$D$3:$D$1000,キーワード!$D347,前々月ワード!$E$3:$E$1000,キーワード!$F347)</f>
        <v>0</v>
      </c>
      <c r="AM347" s="13">
        <f t="shared" si="66"/>
        <v>0</v>
      </c>
      <c r="AN347" s="13">
        <f t="shared" si="66"/>
        <v>0</v>
      </c>
      <c r="AO347" s="13">
        <f t="shared" si="66"/>
        <v>0</v>
      </c>
      <c r="AP347" s="16">
        <f t="shared" si="67"/>
        <v>0</v>
      </c>
      <c r="AQ347" s="16">
        <f t="shared" si="67"/>
        <v>0</v>
      </c>
      <c r="AR347" s="17">
        <f t="shared" si="67"/>
        <v>0</v>
      </c>
    </row>
    <row r="348" spans="3:44" ht="36.65" customHeight="1">
      <c r="C348" s="20">
        <v>343</v>
      </c>
      <c r="D348" s="53">
        <f>現状ワード設定!B345</f>
        <v>0</v>
      </c>
      <c r="E348" s="26" t="str">
        <f>IFERROR(_xlfn.XLOOKUP($D348,現状商品設定!B:B,現状商品設定!C:C,"-"),"-")</f>
        <v>-</v>
      </c>
      <c r="F348" s="56">
        <f>現状ワード設定!G345</f>
        <v>0</v>
      </c>
      <c r="G348" s="60" t="s">
        <v>46</v>
      </c>
      <c r="H348" s="47" t="str">
        <f>IFERROR(_xlfn.XLOOKUP(D348,商品!$D:$D,商品!$H:$H),"")</f>
        <v/>
      </c>
      <c r="I348" s="50" t="str">
        <f>IFERROR(_xlfn.XLOOKUP(D348&amp;F348,現状ワード設定!J:J,現状ワード設定!H:H),"")</f>
        <v/>
      </c>
      <c r="J348" s="47" t="str">
        <f>IFERROR(_xlfn.XLOOKUP(D348&amp;F348,現状ワード設定!J:J,現状ワード設定!I:I),"")</f>
        <v/>
      </c>
      <c r="K348" s="47" t="e">
        <f>IF(AND(T348&gt;=設定!$C$12,W348&gt;=O348),I348*(1+設定!$F$12),IF(AND(T348&gt;=設定!$C$13,W348&lt;O348),I348*(1+設定!$F$13),IF(AND(T348&lt;設定!$C$14,U348&gt;=設定!$E$14),I348*(1+設定!$F$14),IF(AND(T348&lt;設定!$C$15,U348&lt;設定!$E$15),I348*(1+設定!$F$15),"除外"))))</f>
        <v>#VALUE!</v>
      </c>
      <c r="L348" s="58" t="e">
        <f ca="1">IF(消化率!$I$5&lt;1,K348*消化率!$I$5,IF(U348*V348/(K348*消化率!$I$5)&gt;O348,K348*消化率!$I$5,M348))</f>
        <v>#DIV/0!</v>
      </c>
      <c r="M348" s="58" t="e">
        <f t="shared" si="58"/>
        <v>#VALUE!</v>
      </c>
      <c r="N348" s="58" t="e">
        <f ca="1">IF(ROUNDUP(IF(IF(IF(AND(設定!$D$8&lt;=L348,設定!$D$8&lt;J348),設定!$D$8,IF(AND(J348&lt;=L348,J348&lt;設定!$D$8),J348,IF(AND(L348&lt;=J348,J348&lt;設定!$D$8),J348,L348)))=0,設定!$D$8,IF(AND(設定!$D$8&lt;=L348,設定!$D$8&lt;J348),設定!$D$8,IF(AND(J348&lt;=L348,J348&lt;設定!$D$8),J348,IF(AND(L348&lt;=J348,J348&lt;設定!$D$8),J348,L348))))&lt;=H348,H348+1,IF(IF(AND(設定!$D$8&lt;=L348,設定!$D$8&lt;J348),設定!$D$8,IF(AND(J348&lt;=L348,J348&lt;設定!$D$8),J348,IF(AND(L348&lt;=J348,J348&lt;設定!$D$8),J348,L348)))=0,設定!$D$8,IF(AND(設定!$D$8&lt;=L348,設定!$D$8&lt;J348),設定!$D$8,IF(AND(J348&lt;=L348,J348&lt;設定!$D$8),J348,IF(AND(L348&lt;=J348,J348&lt;設定!$D$8),J348,L348))))),0)&gt;40,ROUNDUP(IF(IF(IF(AND(設定!$D$8&lt;=L348,設定!$D$8&lt;J348),設定!$D$8,IF(AND(J348&lt;=L348,J348&lt;設定!$D$8),J348,IF(AND(L348&lt;=J348,J348&lt;設定!$D$8),J348,L348)))=0,設定!$D$8,IF(AND(設定!$D$8&lt;=L348,設定!$D$8&lt;J348),設定!$D$8,IF(AND(J348&lt;=L348,J348&lt;設定!$D$8),J348,IF(AND(L348&lt;=J348,J348&lt;設定!$D$8),J348,L348))))&lt;=H348,H348+1,IF(IF(AND(設定!$D$8&lt;=L348,設定!$D$8&lt;J348),設定!$D$8,IF(AND(J348&lt;=L348,J348&lt;設定!$D$8),J348,IF(AND(L348&lt;=J348,J348&lt;設定!$D$8),J348,L348)))=0,設定!$D$8,IF(AND(設定!$D$8&lt;=L348,設定!$D$8&lt;J348),設定!$D$8,IF(AND(J348&lt;=L348,J348&lt;設定!$D$8),J348,IF(AND(L348&lt;=J348,J348&lt;設定!$D$8),J348,L348))))),0),40)</f>
        <v>#DIV/0!</v>
      </c>
      <c r="O348" s="55">
        <f>IF(G348="標準",設定!$C$4,G348)</f>
        <v>5</v>
      </c>
      <c r="P348" s="45">
        <f t="shared" si="59"/>
        <v>0</v>
      </c>
      <c r="Q348" s="14">
        <f t="shared" si="60"/>
        <v>0</v>
      </c>
      <c r="R348" s="23">
        <f t="shared" si="68"/>
        <v>0</v>
      </c>
      <c r="S348" s="12">
        <f t="shared" si="61"/>
        <v>0</v>
      </c>
      <c r="T348" s="23">
        <f t="shared" si="62"/>
        <v>0</v>
      </c>
      <c r="U348" s="13">
        <f t="shared" si="63"/>
        <v>0</v>
      </c>
      <c r="V348" s="104" t="str">
        <f>INDEX(商品!Q:Q,MATCH(キーワード!D348,商品!D:D,0),1)</f>
        <v>-</v>
      </c>
      <c r="W348" s="15">
        <f t="shared" si="64"/>
        <v>0</v>
      </c>
      <c r="X348" s="22">
        <f>SUMIFS(当月ワード!$J$3:$J$1000,当月ワード!$D$3:$D$1000,キーワード!$D348,当月ワード!$E$3:$E$1000,キーワード!$F348)</f>
        <v>0</v>
      </c>
      <c r="Y348" s="23">
        <f>SUMIFS(前月ワード!$J$3:$J$1000,前月ワード!$D$3:$D$1000,キーワード!$D348,前月ワード!$E$3:$E$1000,キーワード!$F348)</f>
        <v>0</v>
      </c>
      <c r="Z348" s="23">
        <f>SUMIFS(前々月ワード!$J$3:$J$1000,前々月ワード!$D$3:$D$1000,キーワード!$D348,前々月ワード!$E$3:$E$1000,キーワード!$F348)</f>
        <v>0</v>
      </c>
      <c r="AA348" s="22">
        <f>SUMIFS(当月ワード!$W$3:$W$1000,当月ワード!$D$3:$D$1000,キーワード!$D348,当月ワード!$E$3:$E$1000,キーワード!$F348)</f>
        <v>0</v>
      </c>
      <c r="AB348" s="23">
        <f>SUMIFS(前月ワード!$W$3:$W$1000,前月ワード!$D$3:$D$1000,キーワード!$D348,前月ワード!$E$3:$E$1000,キーワード!$F348)</f>
        <v>0</v>
      </c>
      <c r="AC348" s="23">
        <f>SUMIFS(前々月ワード!$W$3:$W$1000,前々月ワード!$D$3:$D$1000,キーワード!$D348,前々月ワード!$E$3:$E$1000,キーワード!$F348)</f>
        <v>0</v>
      </c>
      <c r="AD348" s="23">
        <f t="shared" si="65"/>
        <v>0</v>
      </c>
      <c r="AE348" s="23">
        <f t="shared" si="65"/>
        <v>0</v>
      </c>
      <c r="AF348" s="23">
        <f t="shared" si="65"/>
        <v>0</v>
      </c>
      <c r="AG348" s="22">
        <f>SUMIFS(当月ワード!$X$3:$X$1000,当月ワード!$D$3:$D$1000,キーワード!$D348,当月ワード!$E$3:$E$1000,キーワード!$F348)</f>
        <v>0</v>
      </c>
      <c r="AH348" s="23">
        <f>SUMIFS(前月ワード!$X$3:$X$1000,前月ワード!$D$3:$D$1000,キーワード!$D348,前月ワード!$E$3:$E$1000,キーワード!$F348)</f>
        <v>0</v>
      </c>
      <c r="AI348" s="23">
        <f>SUMIFS(前々月ワード!$X$3:$X$1000,前々月ワード!$D$3:$D$1000,キーワード!$D348,前々月ワード!$E$3:$E$1000,キーワード!$F348)</f>
        <v>0</v>
      </c>
      <c r="AJ348" s="22">
        <f>SUMIFS(当月ワード!$I$3:$I$1000,当月ワード!$D$3:$D$1000,キーワード!$D348,当月ワード!$E$3:$E$1000,キーワード!$F348)</f>
        <v>0</v>
      </c>
      <c r="AK348" s="23">
        <f>SUMIFS(前月ワード!$I$3:$I$1000,前月ワード!$D$3:$D$1000,キーワード!$D348,前月ワード!$E$3:$E$1000,キーワード!$F348)</f>
        <v>0</v>
      </c>
      <c r="AL348" s="23">
        <f>SUMIFS(前々月ワード!$I$3:$I$1000,前々月ワード!$D$3:$D$1000,キーワード!$D348,前々月ワード!$E$3:$E$1000,キーワード!$F348)</f>
        <v>0</v>
      </c>
      <c r="AM348" s="13">
        <f t="shared" si="66"/>
        <v>0</v>
      </c>
      <c r="AN348" s="13">
        <f t="shared" si="66"/>
        <v>0</v>
      </c>
      <c r="AO348" s="13">
        <f t="shared" si="66"/>
        <v>0</v>
      </c>
      <c r="AP348" s="16">
        <f t="shared" si="67"/>
        <v>0</v>
      </c>
      <c r="AQ348" s="16">
        <f t="shared" si="67"/>
        <v>0</v>
      </c>
      <c r="AR348" s="17">
        <f t="shared" si="67"/>
        <v>0</v>
      </c>
    </row>
    <row r="349" spans="3:44" ht="36.65" customHeight="1">
      <c r="C349" s="20">
        <v>344</v>
      </c>
      <c r="D349" s="53">
        <f>現状ワード設定!B346</f>
        <v>0</v>
      </c>
      <c r="E349" s="26" t="str">
        <f>IFERROR(_xlfn.XLOOKUP($D349,現状商品設定!B:B,現状商品設定!C:C,"-"),"-")</f>
        <v>-</v>
      </c>
      <c r="F349" s="56">
        <f>現状ワード設定!G346</f>
        <v>0</v>
      </c>
      <c r="G349" s="60" t="s">
        <v>46</v>
      </c>
      <c r="H349" s="47" t="str">
        <f>IFERROR(_xlfn.XLOOKUP(D349,商品!$D:$D,商品!$H:$H),"")</f>
        <v/>
      </c>
      <c r="I349" s="50" t="str">
        <f>IFERROR(_xlfn.XLOOKUP(D349&amp;F349,現状ワード設定!J:J,現状ワード設定!H:H),"")</f>
        <v/>
      </c>
      <c r="J349" s="47" t="str">
        <f>IFERROR(_xlfn.XLOOKUP(D349&amp;F349,現状ワード設定!J:J,現状ワード設定!I:I),"")</f>
        <v/>
      </c>
      <c r="K349" s="47" t="e">
        <f>IF(AND(T349&gt;=設定!$C$12,W349&gt;=O349),I349*(1+設定!$F$12),IF(AND(T349&gt;=設定!$C$13,W349&lt;O349),I349*(1+設定!$F$13),IF(AND(T349&lt;設定!$C$14,U349&gt;=設定!$E$14),I349*(1+設定!$F$14),IF(AND(T349&lt;設定!$C$15,U349&lt;設定!$E$15),I349*(1+設定!$F$15),"除外"))))</f>
        <v>#VALUE!</v>
      </c>
      <c r="L349" s="58" t="e">
        <f ca="1">IF(消化率!$I$5&lt;1,K349*消化率!$I$5,IF(U349*V349/(K349*消化率!$I$5)&gt;O349,K349*消化率!$I$5,M349))</f>
        <v>#DIV/0!</v>
      </c>
      <c r="M349" s="58" t="e">
        <f t="shared" si="58"/>
        <v>#VALUE!</v>
      </c>
      <c r="N349" s="58" t="e">
        <f ca="1">IF(ROUNDUP(IF(IF(IF(AND(設定!$D$8&lt;=L349,設定!$D$8&lt;J349),設定!$D$8,IF(AND(J349&lt;=L349,J349&lt;設定!$D$8),J349,IF(AND(L349&lt;=J349,J349&lt;設定!$D$8),J349,L349)))=0,設定!$D$8,IF(AND(設定!$D$8&lt;=L349,設定!$D$8&lt;J349),設定!$D$8,IF(AND(J349&lt;=L349,J349&lt;設定!$D$8),J349,IF(AND(L349&lt;=J349,J349&lt;設定!$D$8),J349,L349))))&lt;=H349,H349+1,IF(IF(AND(設定!$D$8&lt;=L349,設定!$D$8&lt;J349),設定!$D$8,IF(AND(J349&lt;=L349,J349&lt;設定!$D$8),J349,IF(AND(L349&lt;=J349,J349&lt;設定!$D$8),J349,L349)))=0,設定!$D$8,IF(AND(設定!$D$8&lt;=L349,設定!$D$8&lt;J349),設定!$D$8,IF(AND(J349&lt;=L349,J349&lt;設定!$D$8),J349,IF(AND(L349&lt;=J349,J349&lt;設定!$D$8),J349,L349))))),0)&gt;40,ROUNDUP(IF(IF(IF(AND(設定!$D$8&lt;=L349,設定!$D$8&lt;J349),設定!$D$8,IF(AND(J349&lt;=L349,J349&lt;設定!$D$8),J349,IF(AND(L349&lt;=J349,J349&lt;設定!$D$8),J349,L349)))=0,設定!$D$8,IF(AND(設定!$D$8&lt;=L349,設定!$D$8&lt;J349),設定!$D$8,IF(AND(J349&lt;=L349,J349&lt;設定!$D$8),J349,IF(AND(L349&lt;=J349,J349&lt;設定!$D$8),J349,L349))))&lt;=H349,H349+1,IF(IF(AND(設定!$D$8&lt;=L349,設定!$D$8&lt;J349),設定!$D$8,IF(AND(J349&lt;=L349,J349&lt;設定!$D$8),J349,IF(AND(L349&lt;=J349,J349&lt;設定!$D$8),J349,L349)))=0,設定!$D$8,IF(AND(設定!$D$8&lt;=L349,設定!$D$8&lt;J349),設定!$D$8,IF(AND(J349&lt;=L349,J349&lt;設定!$D$8),J349,IF(AND(L349&lt;=J349,J349&lt;設定!$D$8),J349,L349))))),0),40)</f>
        <v>#DIV/0!</v>
      </c>
      <c r="O349" s="55">
        <f>IF(G349="標準",設定!$C$4,G349)</f>
        <v>5</v>
      </c>
      <c r="P349" s="45">
        <f t="shared" si="59"/>
        <v>0</v>
      </c>
      <c r="Q349" s="14">
        <f t="shared" si="60"/>
        <v>0</v>
      </c>
      <c r="R349" s="23">
        <f t="shared" si="68"/>
        <v>0</v>
      </c>
      <c r="S349" s="12">
        <f t="shared" si="61"/>
        <v>0</v>
      </c>
      <c r="T349" s="23">
        <f t="shared" si="62"/>
        <v>0</v>
      </c>
      <c r="U349" s="13">
        <f t="shared" si="63"/>
        <v>0</v>
      </c>
      <c r="V349" s="104" t="str">
        <f>INDEX(商品!Q:Q,MATCH(キーワード!D349,商品!D:D,0),1)</f>
        <v>-</v>
      </c>
      <c r="W349" s="15">
        <f t="shared" si="64"/>
        <v>0</v>
      </c>
      <c r="X349" s="22">
        <f>SUMIFS(当月ワード!$J$3:$J$1000,当月ワード!$D$3:$D$1000,キーワード!$D349,当月ワード!$E$3:$E$1000,キーワード!$F349)</f>
        <v>0</v>
      </c>
      <c r="Y349" s="23">
        <f>SUMIFS(前月ワード!$J$3:$J$1000,前月ワード!$D$3:$D$1000,キーワード!$D349,前月ワード!$E$3:$E$1000,キーワード!$F349)</f>
        <v>0</v>
      </c>
      <c r="Z349" s="23">
        <f>SUMIFS(前々月ワード!$J$3:$J$1000,前々月ワード!$D$3:$D$1000,キーワード!$D349,前々月ワード!$E$3:$E$1000,キーワード!$F349)</f>
        <v>0</v>
      </c>
      <c r="AA349" s="22">
        <f>SUMIFS(当月ワード!$W$3:$W$1000,当月ワード!$D$3:$D$1000,キーワード!$D349,当月ワード!$E$3:$E$1000,キーワード!$F349)</f>
        <v>0</v>
      </c>
      <c r="AB349" s="23">
        <f>SUMIFS(前月ワード!$W$3:$W$1000,前月ワード!$D$3:$D$1000,キーワード!$D349,前月ワード!$E$3:$E$1000,キーワード!$F349)</f>
        <v>0</v>
      </c>
      <c r="AC349" s="23">
        <f>SUMIFS(前々月ワード!$W$3:$W$1000,前々月ワード!$D$3:$D$1000,キーワード!$D349,前々月ワード!$E$3:$E$1000,キーワード!$F349)</f>
        <v>0</v>
      </c>
      <c r="AD349" s="23">
        <f t="shared" si="65"/>
        <v>0</v>
      </c>
      <c r="AE349" s="23">
        <f t="shared" si="65"/>
        <v>0</v>
      </c>
      <c r="AF349" s="23">
        <f t="shared" si="65"/>
        <v>0</v>
      </c>
      <c r="AG349" s="22">
        <f>SUMIFS(当月ワード!$X$3:$X$1000,当月ワード!$D$3:$D$1000,キーワード!$D349,当月ワード!$E$3:$E$1000,キーワード!$F349)</f>
        <v>0</v>
      </c>
      <c r="AH349" s="23">
        <f>SUMIFS(前月ワード!$X$3:$X$1000,前月ワード!$D$3:$D$1000,キーワード!$D349,前月ワード!$E$3:$E$1000,キーワード!$F349)</f>
        <v>0</v>
      </c>
      <c r="AI349" s="23">
        <f>SUMIFS(前々月ワード!$X$3:$X$1000,前々月ワード!$D$3:$D$1000,キーワード!$D349,前々月ワード!$E$3:$E$1000,キーワード!$F349)</f>
        <v>0</v>
      </c>
      <c r="AJ349" s="22">
        <f>SUMIFS(当月ワード!$I$3:$I$1000,当月ワード!$D$3:$D$1000,キーワード!$D349,当月ワード!$E$3:$E$1000,キーワード!$F349)</f>
        <v>0</v>
      </c>
      <c r="AK349" s="23">
        <f>SUMIFS(前月ワード!$I$3:$I$1000,前月ワード!$D$3:$D$1000,キーワード!$D349,前月ワード!$E$3:$E$1000,キーワード!$F349)</f>
        <v>0</v>
      </c>
      <c r="AL349" s="23">
        <f>SUMIFS(前々月ワード!$I$3:$I$1000,前々月ワード!$D$3:$D$1000,キーワード!$D349,前々月ワード!$E$3:$E$1000,キーワード!$F349)</f>
        <v>0</v>
      </c>
      <c r="AM349" s="13">
        <f t="shared" si="66"/>
        <v>0</v>
      </c>
      <c r="AN349" s="13">
        <f t="shared" si="66"/>
        <v>0</v>
      </c>
      <c r="AO349" s="13">
        <f t="shared" si="66"/>
        <v>0</v>
      </c>
      <c r="AP349" s="16">
        <f t="shared" si="67"/>
        <v>0</v>
      </c>
      <c r="AQ349" s="16">
        <f t="shared" si="67"/>
        <v>0</v>
      </c>
      <c r="AR349" s="17">
        <f t="shared" si="67"/>
        <v>0</v>
      </c>
    </row>
    <row r="350" spans="3:44" ht="36.65" customHeight="1">
      <c r="C350" s="20">
        <v>345</v>
      </c>
      <c r="D350" s="53">
        <f>現状ワード設定!B347</f>
        <v>0</v>
      </c>
      <c r="E350" s="26" t="str">
        <f>IFERROR(_xlfn.XLOOKUP($D350,現状商品設定!B:B,現状商品設定!C:C,"-"),"-")</f>
        <v>-</v>
      </c>
      <c r="F350" s="56">
        <f>現状ワード設定!G347</f>
        <v>0</v>
      </c>
      <c r="G350" s="60" t="s">
        <v>46</v>
      </c>
      <c r="H350" s="47" t="str">
        <f>IFERROR(_xlfn.XLOOKUP(D350,商品!$D:$D,商品!$H:$H),"")</f>
        <v/>
      </c>
      <c r="I350" s="50" t="str">
        <f>IFERROR(_xlfn.XLOOKUP(D350&amp;F350,現状ワード設定!J:J,現状ワード設定!H:H),"")</f>
        <v/>
      </c>
      <c r="J350" s="47" t="str">
        <f>IFERROR(_xlfn.XLOOKUP(D350&amp;F350,現状ワード設定!J:J,現状ワード設定!I:I),"")</f>
        <v/>
      </c>
      <c r="K350" s="47" t="e">
        <f>IF(AND(T350&gt;=設定!$C$12,W350&gt;=O350),I350*(1+設定!$F$12),IF(AND(T350&gt;=設定!$C$13,W350&lt;O350),I350*(1+設定!$F$13),IF(AND(T350&lt;設定!$C$14,U350&gt;=設定!$E$14),I350*(1+設定!$F$14),IF(AND(T350&lt;設定!$C$15,U350&lt;設定!$E$15),I350*(1+設定!$F$15),"除外"))))</f>
        <v>#VALUE!</v>
      </c>
      <c r="L350" s="58" t="e">
        <f ca="1">IF(消化率!$I$5&lt;1,K350*消化率!$I$5,IF(U350*V350/(K350*消化率!$I$5)&gt;O350,K350*消化率!$I$5,M350))</f>
        <v>#DIV/0!</v>
      </c>
      <c r="M350" s="58" t="e">
        <f t="shared" si="58"/>
        <v>#VALUE!</v>
      </c>
      <c r="N350" s="58" t="e">
        <f ca="1">IF(ROUNDUP(IF(IF(IF(AND(設定!$D$8&lt;=L350,設定!$D$8&lt;J350),設定!$D$8,IF(AND(J350&lt;=L350,J350&lt;設定!$D$8),J350,IF(AND(L350&lt;=J350,J350&lt;設定!$D$8),J350,L350)))=0,設定!$D$8,IF(AND(設定!$D$8&lt;=L350,設定!$D$8&lt;J350),設定!$D$8,IF(AND(J350&lt;=L350,J350&lt;設定!$D$8),J350,IF(AND(L350&lt;=J350,J350&lt;設定!$D$8),J350,L350))))&lt;=H350,H350+1,IF(IF(AND(設定!$D$8&lt;=L350,設定!$D$8&lt;J350),設定!$D$8,IF(AND(J350&lt;=L350,J350&lt;設定!$D$8),J350,IF(AND(L350&lt;=J350,J350&lt;設定!$D$8),J350,L350)))=0,設定!$D$8,IF(AND(設定!$D$8&lt;=L350,設定!$D$8&lt;J350),設定!$D$8,IF(AND(J350&lt;=L350,J350&lt;設定!$D$8),J350,IF(AND(L350&lt;=J350,J350&lt;設定!$D$8),J350,L350))))),0)&gt;40,ROUNDUP(IF(IF(IF(AND(設定!$D$8&lt;=L350,設定!$D$8&lt;J350),設定!$D$8,IF(AND(J350&lt;=L350,J350&lt;設定!$D$8),J350,IF(AND(L350&lt;=J350,J350&lt;設定!$D$8),J350,L350)))=0,設定!$D$8,IF(AND(設定!$D$8&lt;=L350,設定!$D$8&lt;J350),設定!$D$8,IF(AND(J350&lt;=L350,J350&lt;設定!$D$8),J350,IF(AND(L350&lt;=J350,J350&lt;設定!$D$8),J350,L350))))&lt;=H350,H350+1,IF(IF(AND(設定!$D$8&lt;=L350,設定!$D$8&lt;J350),設定!$D$8,IF(AND(J350&lt;=L350,J350&lt;設定!$D$8),J350,IF(AND(L350&lt;=J350,J350&lt;設定!$D$8),J350,L350)))=0,設定!$D$8,IF(AND(設定!$D$8&lt;=L350,設定!$D$8&lt;J350),設定!$D$8,IF(AND(J350&lt;=L350,J350&lt;設定!$D$8),J350,IF(AND(L350&lt;=J350,J350&lt;設定!$D$8),J350,L350))))),0),40)</f>
        <v>#DIV/0!</v>
      </c>
      <c r="O350" s="55">
        <f>IF(G350="標準",設定!$C$4,G350)</f>
        <v>5</v>
      </c>
      <c r="P350" s="45">
        <f t="shared" si="59"/>
        <v>0</v>
      </c>
      <c r="Q350" s="14">
        <f t="shared" si="60"/>
        <v>0</v>
      </c>
      <c r="R350" s="23">
        <f t="shared" si="68"/>
        <v>0</v>
      </c>
      <c r="S350" s="12">
        <f t="shared" si="61"/>
        <v>0</v>
      </c>
      <c r="T350" s="23">
        <f t="shared" si="62"/>
        <v>0</v>
      </c>
      <c r="U350" s="13">
        <f t="shared" si="63"/>
        <v>0</v>
      </c>
      <c r="V350" s="104" t="str">
        <f>INDEX(商品!Q:Q,MATCH(キーワード!D350,商品!D:D,0),1)</f>
        <v>-</v>
      </c>
      <c r="W350" s="15">
        <f t="shared" si="64"/>
        <v>0</v>
      </c>
      <c r="X350" s="22">
        <f>SUMIFS(当月ワード!$J$3:$J$1000,当月ワード!$D$3:$D$1000,キーワード!$D350,当月ワード!$E$3:$E$1000,キーワード!$F350)</f>
        <v>0</v>
      </c>
      <c r="Y350" s="23">
        <f>SUMIFS(前月ワード!$J$3:$J$1000,前月ワード!$D$3:$D$1000,キーワード!$D350,前月ワード!$E$3:$E$1000,キーワード!$F350)</f>
        <v>0</v>
      </c>
      <c r="Z350" s="23">
        <f>SUMIFS(前々月ワード!$J$3:$J$1000,前々月ワード!$D$3:$D$1000,キーワード!$D350,前々月ワード!$E$3:$E$1000,キーワード!$F350)</f>
        <v>0</v>
      </c>
      <c r="AA350" s="22">
        <f>SUMIFS(当月ワード!$W$3:$W$1000,当月ワード!$D$3:$D$1000,キーワード!$D350,当月ワード!$E$3:$E$1000,キーワード!$F350)</f>
        <v>0</v>
      </c>
      <c r="AB350" s="23">
        <f>SUMIFS(前月ワード!$W$3:$W$1000,前月ワード!$D$3:$D$1000,キーワード!$D350,前月ワード!$E$3:$E$1000,キーワード!$F350)</f>
        <v>0</v>
      </c>
      <c r="AC350" s="23">
        <f>SUMIFS(前々月ワード!$W$3:$W$1000,前々月ワード!$D$3:$D$1000,キーワード!$D350,前々月ワード!$E$3:$E$1000,キーワード!$F350)</f>
        <v>0</v>
      </c>
      <c r="AD350" s="23">
        <f t="shared" si="65"/>
        <v>0</v>
      </c>
      <c r="AE350" s="23">
        <f t="shared" si="65"/>
        <v>0</v>
      </c>
      <c r="AF350" s="23">
        <f t="shared" si="65"/>
        <v>0</v>
      </c>
      <c r="AG350" s="22">
        <f>SUMIFS(当月ワード!$X$3:$X$1000,当月ワード!$D$3:$D$1000,キーワード!$D350,当月ワード!$E$3:$E$1000,キーワード!$F350)</f>
        <v>0</v>
      </c>
      <c r="AH350" s="23">
        <f>SUMIFS(前月ワード!$X$3:$X$1000,前月ワード!$D$3:$D$1000,キーワード!$D350,前月ワード!$E$3:$E$1000,キーワード!$F350)</f>
        <v>0</v>
      </c>
      <c r="AI350" s="23">
        <f>SUMIFS(前々月ワード!$X$3:$X$1000,前々月ワード!$D$3:$D$1000,キーワード!$D350,前々月ワード!$E$3:$E$1000,キーワード!$F350)</f>
        <v>0</v>
      </c>
      <c r="AJ350" s="22">
        <f>SUMIFS(当月ワード!$I$3:$I$1000,当月ワード!$D$3:$D$1000,キーワード!$D350,当月ワード!$E$3:$E$1000,キーワード!$F350)</f>
        <v>0</v>
      </c>
      <c r="AK350" s="23">
        <f>SUMIFS(前月ワード!$I$3:$I$1000,前月ワード!$D$3:$D$1000,キーワード!$D350,前月ワード!$E$3:$E$1000,キーワード!$F350)</f>
        <v>0</v>
      </c>
      <c r="AL350" s="23">
        <f>SUMIFS(前々月ワード!$I$3:$I$1000,前々月ワード!$D$3:$D$1000,キーワード!$D350,前々月ワード!$E$3:$E$1000,キーワード!$F350)</f>
        <v>0</v>
      </c>
      <c r="AM350" s="13">
        <f t="shared" si="66"/>
        <v>0</v>
      </c>
      <c r="AN350" s="13">
        <f t="shared" si="66"/>
        <v>0</v>
      </c>
      <c r="AO350" s="13">
        <f t="shared" si="66"/>
        <v>0</v>
      </c>
      <c r="AP350" s="16">
        <f t="shared" si="67"/>
        <v>0</v>
      </c>
      <c r="AQ350" s="16">
        <f t="shared" si="67"/>
        <v>0</v>
      </c>
      <c r="AR350" s="17">
        <f t="shared" si="67"/>
        <v>0</v>
      </c>
    </row>
    <row r="351" spans="3:44" ht="36.65" customHeight="1">
      <c r="C351" s="20">
        <v>346</v>
      </c>
      <c r="D351" s="53">
        <f>現状ワード設定!B348</f>
        <v>0</v>
      </c>
      <c r="E351" s="26" t="str">
        <f>IFERROR(_xlfn.XLOOKUP($D351,現状商品設定!B:B,現状商品設定!C:C,"-"),"-")</f>
        <v>-</v>
      </c>
      <c r="F351" s="56">
        <f>現状ワード設定!G348</f>
        <v>0</v>
      </c>
      <c r="G351" s="60" t="s">
        <v>46</v>
      </c>
      <c r="H351" s="47" t="str">
        <f>IFERROR(_xlfn.XLOOKUP(D351,商品!$D:$D,商品!$H:$H),"")</f>
        <v/>
      </c>
      <c r="I351" s="50" t="str">
        <f>IFERROR(_xlfn.XLOOKUP(D351&amp;F351,現状ワード設定!J:J,現状ワード設定!H:H),"")</f>
        <v/>
      </c>
      <c r="J351" s="47" t="str">
        <f>IFERROR(_xlfn.XLOOKUP(D351&amp;F351,現状ワード設定!J:J,現状ワード設定!I:I),"")</f>
        <v/>
      </c>
      <c r="K351" s="47" t="e">
        <f>IF(AND(T351&gt;=設定!$C$12,W351&gt;=O351),I351*(1+設定!$F$12),IF(AND(T351&gt;=設定!$C$13,W351&lt;O351),I351*(1+設定!$F$13),IF(AND(T351&lt;設定!$C$14,U351&gt;=設定!$E$14),I351*(1+設定!$F$14),IF(AND(T351&lt;設定!$C$15,U351&lt;設定!$E$15),I351*(1+設定!$F$15),"除外"))))</f>
        <v>#VALUE!</v>
      </c>
      <c r="L351" s="58" t="e">
        <f ca="1">IF(消化率!$I$5&lt;1,K351*消化率!$I$5,IF(U351*V351/(K351*消化率!$I$5)&gt;O351,K351*消化率!$I$5,M351))</f>
        <v>#DIV/0!</v>
      </c>
      <c r="M351" s="58" t="e">
        <f t="shared" si="58"/>
        <v>#VALUE!</v>
      </c>
      <c r="N351" s="58" t="e">
        <f ca="1">IF(ROUNDUP(IF(IF(IF(AND(設定!$D$8&lt;=L351,設定!$D$8&lt;J351),設定!$D$8,IF(AND(J351&lt;=L351,J351&lt;設定!$D$8),J351,IF(AND(L351&lt;=J351,J351&lt;設定!$D$8),J351,L351)))=0,設定!$D$8,IF(AND(設定!$D$8&lt;=L351,設定!$D$8&lt;J351),設定!$D$8,IF(AND(J351&lt;=L351,J351&lt;設定!$D$8),J351,IF(AND(L351&lt;=J351,J351&lt;設定!$D$8),J351,L351))))&lt;=H351,H351+1,IF(IF(AND(設定!$D$8&lt;=L351,設定!$D$8&lt;J351),設定!$D$8,IF(AND(J351&lt;=L351,J351&lt;設定!$D$8),J351,IF(AND(L351&lt;=J351,J351&lt;設定!$D$8),J351,L351)))=0,設定!$D$8,IF(AND(設定!$D$8&lt;=L351,設定!$D$8&lt;J351),設定!$D$8,IF(AND(J351&lt;=L351,J351&lt;設定!$D$8),J351,IF(AND(L351&lt;=J351,J351&lt;設定!$D$8),J351,L351))))),0)&gt;40,ROUNDUP(IF(IF(IF(AND(設定!$D$8&lt;=L351,設定!$D$8&lt;J351),設定!$D$8,IF(AND(J351&lt;=L351,J351&lt;設定!$D$8),J351,IF(AND(L351&lt;=J351,J351&lt;設定!$D$8),J351,L351)))=0,設定!$D$8,IF(AND(設定!$D$8&lt;=L351,設定!$D$8&lt;J351),設定!$D$8,IF(AND(J351&lt;=L351,J351&lt;設定!$D$8),J351,IF(AND(L351&lt;=J351,J351&lt;設定!$D$8),J351,L351))))&lt;=H351,H351+1,IF(IF(AND(設定!$D$8&lt;=L351,設定!$D$8&lt;J351),設定!$D$8,IF(AND(J351&lt;=L351,J351&lt;設定!$D$8),J351,IF(AND(L351&lt;=J351,J351&lt;設定!$D$8),J351,L351)))=0,設定!$D$8,IF(AND(設定!$D$8&lt;=L351,設定!$D$8&lt;J351),設定!$D$8,IF(AND(J351&lt;=L351,J351&lt;設定!$D$8),J351,IF(AND(L351&lt;=J351,J351&lt;設定!$D$8),J351,L351))))),0),40)</f>
        <v>#DIV/0!</v>
      </c>
      <c r="O351" s="55">
        <f>IF(G351="標準",設定!$C$4,G351)</f>
        <v>5</v>
      </c>
      <c r="P351" s="45">
        <f t="shared" si="59"/>
        <v>0</v>
      </c>
      <c r="Q351" s="14">
        <f t="shared" si="60"/>
        <v>0</v>
      </c>
      <c r="R351" s="23">
        <f t="shared" si="68"/>
        <v>0</v>
      </c>
      <c r="S351" s="12">
        <f t="shared" si="61"/>
        <v>0</v>
      </c>
      <c r="T351" s="23">
        <f t="shared" si="62"/>
        <v>0</v>
      </c>
      <c r="U351" s="13">
        <f t="shared" si="63"/>
        <v>0</v>
      </c>
      <c r="V351" s="104" t="str">
        <f>INDEX(商品!Q:Q,MATCH(キーワード!D351,商品!D:D,0),1)</f>
        <v>-</v>
      </c>
      <c r="W351" s="15">
        <f t="shared" si="64"/>
        <v>0</v>
      </c>
      <c r="X351" s="22">
        <f>SUMIFS(当月ワード!$J$3:$J$1000,当月ワード!$D$3:$D$1000,キーワード!$D351,当月ワード!$E$3:$E$1000,キーワード!$F351)</f>
        <v>0</v>
      </c>
      <c r="Y351" s="23">
        <f>SUMIFS(前月ワード!$J$3:$J$1000,前月ワード!$D$3:$D$1000,キーワード!$D351,前月ワード!$E$3:$E$1000,キーワード!$F351)</f>
        <v>0</v>
      </c>
      <c r="Z351" s="23">
        <f>SUMIFS(前々月ワード!$J$3:$J$1000,前々月ワード!$D$3:$D$1000,キーワード!$D351,前々月ワード!$E$3:$E$1000,キーワード!$F351)</f>
        <v>0</v>
      </c>
      <c r="AA351" s="22">
        <f>SUMIFS(当月ワード!$W$3:$W$1000,当月ワード!$D$3:$D$1000,キーワード!$D351,当月ワード!$E$3:$E$1000,キーワード!$F351)</f>
        <v>0</v>
      </c>
      <c r="AB351" s="23">
        <f>SUMIFS(前月ワード!$W$3:$W$1000,前月ワード!$D$3:$D$1000,キーワード!$D351,前月ワード!$E$3:$E$1000,キーワード!$F351)</f>
        <v>0</v>
      </c>
      <c r="AC351" s="23">
        <f>SUMIFS(前々月ワード!$W$3:$W$1000,前々月ワード!$D$3:$D$1000,キーワード!$D351,前々月ワード!$E$3:$E$1000,キーワード!$F351)</f>
        <v>0</v>
      </c>
      <c r="AD351" s="23">
        <f t="shared" si="65"/>
        <v>0</v>
      </c>
      <c r="AE351" s="23">
        <f t="shared" si="65"/>
        <v>0</v>
      </c>
      <c r="AF351" s="23">
        <f t="shared" si="65"/>
        <v>0</v>
      </c>
      <c r="AG351" s="22">
        <f>SUMIFS(当月ワード!$X$3:$X$1000,当月ワード!$D$3:$D$1000,キーワード!$D351,当月ワード!$E$3:$E$1000,キーワード!$F351)</f>
        <v>0</v>
      </c>
      <c r="AH351" s="23">
        <f>SUMIFS(前月ワード!$X$3:$X$1000,前月ワード!$D$3:$D$1000,キーワード!$D351,前月ワード!$E$3:$E$1000,キーワード!$F351)</f>
        <v>0</v>
      </c>
      <c r="AI351" s="23">
        <f>SUMIFS(前々月ワード!$X$3:$X$1000,前々月ワード!$D$3:$D$1000,キーワード!$D351,前々月ワード!$E$3:$E$1000,キーワード!$F351)</f>
        <v>0</v>
      </c>
      <c r="AJ351" s="22">
        <f>SUMIFS(当月ワード!$I$3:$I$1000,当月ワード!$D$3:$D$1000,キーワード!$D351,当月ワード!$E$3:$E$1000,キーワード!$F351)</f>
        <v>0</v>
      </c>
      <c r="AK351" s="23">
        <f>SUMIFS(前月ワード!$I$3:$I$1000,前月ワード!$D$3:$D$1000,キーワード!$D351,前月ワード!$E$3:$E$1000,キーワード!$F351)</f>
        <v>0</v>
      </c>
      <c r="AL351" s="23">
        <f>SUMIFS(前々月ワード!$I$3:$I$1000,前々月ワード!$D$3:$D$1000,キーワード!$D351,前々月ワード!$E$3:$E$1000,キーワード!$F351)</f>
        <v>0</v>
      </c>
      <c r="AM351" s="13">
        <f t="shared" si="66"/>
        <v>0</v>
      </c>
      <c r="AN351" s="13">
        <f t="shared" si="66"/>
        <v>0</v>
      </c>
      <c r="AO351" s="13">
        <f t="shared" si="66"/>
        <v>0</v>
      </c>
      <c r="AP351" s="16">
        <f t="shared" si="67"/>
        <v>0</v>
      </c>
      <c r="AQ351" s="16">
        <f t="shared" si="67"/>
        <v>0</v>
      </c>
      <c r="AR351" s="17">
        <f t="shared" si="67"/>
        <v>0</v>
      </c>
    </row>
    <row r="352" spans="3:44" ht="36.65" customHeight="1">
      <c r="C352" s="20">
        <v>347</v>
      </c>
      <c r="D352" s="53">
        <f>現状ワード設定!B349</f>
        <v>0</v>
      </c>
      <c r="E352" s="26" t="str">
        <f>IFERROR(_xlfn.XLOOKUP($D352,現状商品設定!B:B,現状商品設定!C:C,"-"),"-")</f>
        <v>-</v>
      </c>
      <c r="F352" s="56">
        <f>現状ワード設定!G349</f>
        <v>0</v>
      </c>
      <c r="G352" s="60" t="s">
        <v>46</v>
      </c>
      <c r="H352" s="47" t="str">
        <f>IFERROR(_xlfn.XLOOKUP(D352,商品!$D:$D,商品!$H:$H),"")</f>
        <v/>
      </c>
      <c r="I352" s="50" t="str">
        <f>IFERROR(_xlfn.XLOOKUP(D352&amp;F352,現状ワード設定!J:J,現状ワード設定!H:H),"")</f>
        <v/>
      </c>
      <c r="J352" s="47" t="str">
        <f>IFERROR(_xlfn.XLOOKUP(D352&amp;F352,現状ワード設定!J:J,現状ワード設定!I:I),"")</f>
        <v/>
      </c>
      <c r="K352" s="47" t="e">
        <f>IF(AND(T352&gt;=設定!$C$12,W352&gt;=O352),I352*(1+設定!$F$12),IF(AND(T352&gt;=設定!$C$13,W352&lt;O352),I352*(1+設定!$F$13),IF(AND(T352&lt;設定!$C$14,U352&gt;=設定!$E$14),I352*(1+設定!$F$14),IF(AND(T352&lt;設定!$C$15,U352&lt;設定!$E$15),I352*(1+設定!$F$15),"除外"))))</f>
        <v>#VALUE!</v>
      </c>
      <c r="L352" s="58" t="e">
        <f ca="1">IF(消化率!$I$5&lt;1,K352*消化率!$I$5,IF(U352*V352/(K352*消化率!$I$5)&gt;O352,K352*消化率!$I$5,M352))</f>
        <v>#DIV/0!</v>
      </c>
      <c r="M352" s="58" t="e">
        <f t="shared" si="58"/>
        <v>#VALUE!</v>
      </c>
      <c r="N352" s="58" t="e">
        <f ca="1">IF(ROUNDUP(IF(IF(IF(AND(設定!$D$8&lt;=L352,設定!$D$8&lt;J352),設定!$D$8,IF(AND(J352&lt;=L352,J352&lt;設定!$D$8),J352,IF(AND(L352&lt;=J352,J352&lt;設定!$D$8),J352,L352)))=0,設定!$D$8,IF(AND(設定!$D$8&lt;=L352,設定!$D$8&lt;J352),設定!$D$8,IF(AND(J352&lt;=L352,J352&lt;設定!$D$8),J352,IF(AND(L352&lt;=J352,J352&lt;設定!$D$8),J352,L352))))&lt;=H352,H352+1,IF(IF(AND(設定!$D$8&lt;=L352,設定!$D$8&lt;J352),設定!$D$8,IF(AND(J352&lt;=L352,J352&lt;設定!$D$8),J352,IF(AND(L352&lt;=J352,J352&lt;設定!$D$8),J352,L352)))=0,設定!$D$8,IF(AND(設定!$D$8&lt;=L352,設定!$D$8&lt;J352),設定!$D$8,IF(AND(J352&lt;=L352,J352&lt;設定!$D$8),J352,IF(AND(L352&lt;=J352,J352&lt;設定!$D$8),J352,L352))))),0)&gt;40,ROUNDUP(IF(IF(IF(AND(設定!$D$8&lt;=L352,設定!$D$8&lt;J352),設定!$D$8,IF(AND(J352&lt;=L352,J352&lt;設定!$D$8),J352,IF(AND(L352&lt;=J352,J352&lt;設定!$D$8),J352,L352)))=0,設定!$D$8,IF(AND(設定!$D$8&lt;=L352,設定!$D$8&lt;J352),設定!$D$8,IF(AND(J352&lt;=L352,J352&lt;設定!$D$8),J352,IF(AND(L352&lt;=J352,J352&lt;設定!$D$8),J352,L352))))&lt;=H352,H352+1,IF(IF(AND(設定!$D$8&lt;=L352,設定!$D$8&lt;J352),設定!$D$8,IF(AND(J352&lt;=L352,J352&lt;設定!$D$8),J352,IF(AND(L352&lt;=J352,J352&lt;設定!$D$8),J352,L352)))=0,設定!$D$8,IF(AND(設定!$D$8&lt;=L352,設定!$D$8&lt;J352),設定!$D$8,IF(AND(J352&lt;=L352,J352&lt;設定!$D$8),J352,IF(AND(L352&lt;=J352,J352&lt;設定!$D$8),J352,L352))))),0),40)</f>
        <v>#DIV/0!</v>
      </c>
      <c r="O352" s="55">
        <f>IF(G352="標準",設定!$C$4,G352)</f>
        <v>5</v>
      </c>
      <c r="P352" s="45">
        <f t="shared" si="59"/>
        <v>0</v>
      </c>
      <c r="Q352" s="14">
        <f t="shared" si="60"/>
        <v>0</v>
      </c>
      <c r="R352" s="23">
        <f t="shared" si="68"/>
        <v>0</v>
      </c>
      <c r="S352" s="12">
        <f t="shared" si="61"/>
        <v>0</v>
      </c>
      <c r="T352" s="23">
        <f t="shared" si="62"/>
        <v>0</v>
      </c>
      <c r="U352" s="13">
        <f t="shared" si="63"/>
        <v>0</v>
      </c>
      <c r="V352" s="104" t="str">
        <f>INDEX(商品!Q:Q,MATCH(キーワード!D352,商品!D:D,0),1)</f>
        <v>-</v>
      </c>
      <c r="W352" s="15">
        <f t="shared" si="64"/>
        <v>0</v>
      </c>
      <c r="X352" s="22">
        <f>SUMIFS(当月ワード!$J$3:$J$1000,当月ワード!$D$3:$D$1000,キーワード!$D352,当月ワード!$E$3:$E$1000,キーワード!$F352)</f>
        <v>0</v>
      </c>
      <c r="Y352" s="23">
        <f>SUMIFS(前月ワード!$J$3:$J$1000,前月ワード!$D$3:$D$1000,キーワード!$D352,前月ワード!$E$3:$E$1000,キーワード!$F352)</f>
        <v>0</v>
      </c>
      <c r="Z352" s="23">
        <f>SUMIFS(前々月ワード!$J$3:$J$1000,前々月ワード!$D$3:$D$1000,キーワード!$D352,前々月ワード!$E$3:$E$1000,キーワード!$F352)</f>
        <v>0</v>
      </c>
      <c r="AA352" s="22">
        <f>SUMIFS(当月ワード!$W$3:$W$1000,当月ワード!$D$3:$D$1000,キーワード!$D352,当月ワード!$E$3:$E$1000,キーワード!$F352)</f>
        <v>0</v>
      </c>
      <c r="AB352" s="23">
        <f>SUMIFS(前月ワード!$W$3:$W$1000,前月ワード!$D$3:$D$1000,キーワード!$D352,前月ワード!$E$3:$E$1000,キーワード!$F352)</f>
        <v>0</v>
      </c>
      <c r="AC352" s="23">
        <f>SUMIFS(前々月ワード!$W$3:$W$1000,前々月ワード!$D$3:$D$1000,キーワード!$D352,前々月ワード!$E$3:$E$1000,キーワード!$F352)</f>
        <v>0</v>
      </c>
      <c r="AD352" s="23">
        <f t="shared" si="65"/>
        <v>0</v>
      </c>
      <c r="AE352" s="23">
        <f t="shared" si="65"/>
        <v>0</v>
      </c>
      <c r="AF352" s="23">
        <f t="shared" si="65"/>
        <v>0</v>
      </c>
      <c r="AG352" s="22">
        <f>SUMIFS(当月ワード!$X$3:$X$1000,当月ワード!$D$3:$D$1000,キーワード!$D352,当月ワード!$E$3:$E$1000,キーワード!$F352)</f>
        <v>0</v>
      </c>
      <c r="AH352" s="23">
        <f>SUMIFS(前月ワード!$X$3:$X$1000,前月ワード!$D$3:$D$1000,キーワード!$D352,前月ワード!$E$3:$E$1000,キーワード!$F352)</f>
        <v>0</v>
      </c>
      <c r="AI352" s="23">
        <f>SUMIFS(前々月ワード!$X$3:$X$1000,前々月ワード!$D$3:$D$1000,キーワード!$D352,前々月ワード!$E$3:$E$1000,キーワード!$F352)</f>
        <v>0</v>
      </c>
      <c r="AJ352" s="22">
        <f>SUMIFS(当月ワード!$I$3:$I$1000,当月ワード!$D$3:$D$1000,キーワード!$D352,当月ワード!$E$3:$E$1000,キーワード!$F352)</f>
        <v>0</v>
      </c>
      <c r="AK352" s="23">
        <f>SUMIFS(前月ワード!$I$3:$I$1000,前月ワード!$D$3:$D$1000,キーワード!$D352,前月ワード!$E$3:$E$1000,キーワード!$F352)</f>
        <v>0</v>
      </c>
      <c r="AL352" s="23">
        <f>SUMIFS(前々月ワード!$I$3:$I$1000,前々月ワード!$D$3:$D$1000,キーワード!$D352,前々月ワード!$E$3:$E$1000,キーワード!$F352)</f>
        <v>0</v>
      </c>
      <c r="AM352" s="13">
        <f t="shared" si="66"/>
        <v>0</v>
      </c>
      <c r="AN352" s="13">
        <f t="shared" si="66"/>
        <v>0</v>
      </c>
      <c r="AO352" s="13">
        <f t="shared" si="66"/>
        <v>0</v>
      </c>
      <c r="AP352" s="16">
        <f t="shared" si="67"/>
        <v>0</v>
      </c>
      <c r="AQ352" s="16">
        <f t="shared" si="67"/>
        <v>0</v>
      </c>
      <c r="AR352" s="17">
        <f t="shared" si="67"/>
        <v>0</v>
      </c>
    </row>
    <row r="353" spans="3:44" ht="36.65" customHeight="1">
      <c r="C353" s="20">
        <v>348</v>
      </c>
      <c r="D353" s="53">
        <f>現状ワード設定!B350</f>
        <v>0</v>
      </c>
      <c r="E353" s="26" t="str">
        <f>IFERROR(_xlfn.XLOOKUP($D353,現状商品設定!B:B,現状商品設定!C:C,"-"),"-")</f>
        <v>-</v>
      </c>
      <c r="F353" s="56">
        <f>現状ワード設定!G350</f>
        <v>0</v>
      </c>
      <c r="G353" s="60" t="s">
        <v>46</v>
      </c>
      <c r="H353" s="47" t="str">
        <f>IFERROR(_xlfn.XLOOKUP(D353,商品!$D:$D,商品!$H:$H),"")</f>
        <v/>
      </c>
      <c r="I353" s="50" t="str">
        <f>IFERROR(_xlfn.XLOOKUP(D353&amp;F353,現状ワード設定!J:J,現状ワード設定!H:H),"")</f>
        <v/>
      </c>
      <c r="J353" s="47" t="str">
        <f>IFERROR(_xlfn.XLOOKUP(D353&amp;F353,現状ワード設定!J:J,現状ワード設定!I:I),"")</f>
        <v/>
      </c>
      <c r="K353" s="47" t="e">
        <f>IF(AND(T353&gt;=設定!$C$12,W353&gt;=O353),I353*(1+設定!$F$12),IF(AND(T353&gt;=設定!$C$13,W353&lt;O353),I353*(1+設定!$F$13),IF(AND(T353&lt;設定!$C$14,U353&gt;=設定!$E$14),I353*(1+設定!$F$14),IF(AND(T353&lt;設定!$C$15,U353&lt;設定!$E$15),I353*(1+設定!$F$15),"除外"))))</f>
        <v>#VALUE!</v>
      </c>
      <c r="L353" s="58" t="e">
        <f ca="1">IF(消化率!$I$5&lt;1,K353*消化率!$I$5,IF(U353*V353/(K353*消化率!$I$5)&gt;O353,K353*消化率!$I$5,M353))</f>
        <v>#DIV/0!</v>
      </c>
      <c r="M353" s="58" t="e">
        <f t="shared" si="58"/>
        <v>#VALUE!</v>
      </c>
      <c r="N353" s="58" t="e">
        <f ca="1">IF(ROUNDUP(IF(IF(IF(AND(設定!$D$8&lt;=L353,設定!$D$8&lt;J353),設定!$D$8,IF(AND(J353&lt;=L353,J353&lt;設定!$D$8),J353,IF(AND(L353&lt;=J353,J353&lt;設定!$D$8),J353,L353)))=0,設定!$D$8,IF(AND(設定!$D$8&lt;=L353,設定!$D$8&lt;J353),設定!$D$8,IF(AND(J353&lt;=L353,J353&lt;設定!$D$8),J353,IF(AND(L353&lt;=J353,J353&lt;設定!$D$8),J353,L353))))&lt;=H353,H353+1,IF(IF(AND(設定!$D$8&lt;=L353,設定!$D$8&lt;J353),設定!$D$8,IF(AND(J353&lt;=L353,J353&lt;設定!$D$8),J353,IF(AND(L353&lt;=J353,J353&lt;設定!$D$8),J353,L353)))=0,設定!$D$8,IF(AND(設定!$D$8&lt;=L353,設定!$D$8&lt;J353),設定!$D$8,IF(AND(J353&lt;=L353,J353&lt;設定!$D$8),J353,IF(AND(L353&lt;=J353,J353&lt;設定!$D$8),J353,L353))))),0)&gt;40,ROUNDUP(IF(IF(IF(AND(設定!$D$8&lt;=L353,設定!$D$8&lt;J353),設定!$D$8,IF(AND(J353&lt;=L353,J353&lt;設定!$D$8),J353,IF(AND(L353&lt;=J353,J353&lt;設定!$D$8),J353,L353)))=0,設定!$D$8,IF(AND(設定!$D$8&lt;=L353,設定!$D$8&lt;J353),設定!$D$8,IF(AND(J353&lt;=L353,J353&lt;設定!$D$8),J353,IF(AND(L353&lt;=J353,J353&lt;設定!$D$8),J353,L353))))&lt;=H353,H353+1,IF(IF(AND(設定!$D$8&lt;=L353,設定!$D$8&lt;J353),設定!$D$8,IF(AND(J353&lt;=L353,J353&lt;設定!$D$8),J353,IF(AND(L353&lt;=J353,J353&lt;設定!$D$8),J353,L353)))=0,設定!$D$8,IF(AND(設定!$D$8&lt;=L353,設定!$D$8&lt;J353),設定!$D$8,IF(AND(J353&lt;=L353,J353&lt;設定!$D$8),J353,IF(AND(L353&lt;=J353,J353&lt;設定!$D$8),J353,L353))))),0),40)</f>
        <v>#DIV/0!</v>
      </c>
      <c r="O353" s="55">
        <f>IF(G353="標準",設定!$C$4,G353)</f>
        <v>5</v>
      </c>
      <c r="P353" s="45">
        <f t="shared" si="59"/>
        <v>0</v>
      </c>
      <c r="Q353" s="14">
        <f t="shared" si="60"/>
        <v>0</v>
      </c>
      <c r="R353" s="23">
        <f t="shared" si="68"/>
        <v>0</v>
      </c>
      <c r="S353" s="12">
        <f t="shared" si="61"/>
        <v>0</v>
      </c>
      <c r="T353" s="23">
        <f t="shared" si="62"/>
        <v>0</v>
      </c>
      <c r="U353" s="13">
        <f t="shared" si="63"/>
        <v>0</v>
      </c>
      <c r="V353" s="104" t="str">
        <f>INDEX(商品!Q:Q,MATCH(キーワード!D353,商品!D:D,0),1)</f>
        <v>-</v>
      </c>
      <c r="W353" s="15">
        <f t="shared" si="64"/>
        <v>0</v>
      </c>
      <c r="X353" s="22">
        <f>SUMIFS(当月ワード!$J$3:$J$1000,当月ワード!$D$3:$D$1000,キーワード!$D353,当月ワード!$E$3:$E$1000,キーワード!$F353)</f>
        <v>0</v>
      </c>
      <c r="Y353" s="23">
        <f>SUMIFS(前月ワード!$J$3:$J$1000,前月ワード!$D$3:$D$1000,キーワード!$D353,前月ワード!$E$3:$E$1000,キーワード!$F353)</f>
        <v>0</v>
      </c>
      <c r="Z353" s="23">
        <f>SUMIFS(前々月ワード!$J$3:$J$1000,前々月ワード!$D$3:$D$1000,キーワード!$D353,前々月ワード!$E$3:$E$1000,キーワード!$F353)</f>
        <v>0</v>
      </c>
      <c r="AA353" s="22">
        <f>SUMIFS(当月ワード!$W$3:$W$1000,当月ワード!$D$3:$D$1000,キーワード!$D353,当月ワード!$E$3:$E$1000,キーワード!$F353)</f>
        <v>0</v>
      </c>
      <c r="AB353" s="23">
        <f>SUMIFS(前月ワード!$W$3:$W$1000,前月ワード!$D$3:$D$1000,キーワード!$D353,前月ワード!$E$3:$E$1000,キーワード!$F353)</f>
        <v>0</v>
      </c>
      <c r="AC353" s="23">
        <f>SUMIFS(前々月ワード!$W$3:$W$1000,前々月ワード!$D$3:$D$1000,キーワード!$D353,前々月ワード!$E$3:$E$1000,キーワード!$F353)</f>
        <v>0</v>
      </c>
      <c r="AD353" s="23">
        <f t="shared" si="65"/>
        <v>0</v>
      </c>
      <c r="AE353" s="23">
        <f t="shared" si="65"/>
        <v>0</v>
      </c>
      <c r="AF353" s="23">
        <f t="shared" si="65"/>
        <v>0</v>
      </c>
      <c r="AG353" s="22">
        <f>SUMIFS(当月ワード!$X$3:$X$1000,当月ワード!$D$3:$D$1000,キーワード!$D353,当月ワード!$E$3:$E$1000,キーワード!$F353)</f>
        <v>0</v>
      </c>
      <c r="AH353" s="23">
        <f>SUMIFS(前月ワード!$X$3:$X$1000,前月ワード!$D$3:$D$1000,キーワード!$D353,前月ワード!$E$3:$E$1000,キーワード!$F353)</f>
        <v>0</v>
      </c>
      <c r="AI353" s="23">
        <f>SUMIFS(前々月ワード!$X$3:$X$1000,前々月ワード!$D$3:$D$1000,キーワード!$D353,前々月ワード!$E$3:$E$1000,キーワード!$F353)</f>
        <v>0</v>
      </c>
      <c r="AJ353" s="22">
        <f>SUMIFS(当月ワード!$I$3:$I$1000,当月ワード!$D$3:$D$1000,キーワード!$D353,当月ワード!$E$3:$E$1000,キーワード!$F353)</f>
        <v>0</v>
      </c>
      <c r="AK353" s="23">
        <f>SUMIFS(前月ワード!$I$3:$I$1000,前月ワード!$D$3:$D$1000,キーワード!$D353,前月ワード!$E$3:$E$1000,キーワード!$F353)</f>
        <v>0</v>
      </c>
      <c r="AL353" s="23">
        <f>SUMIFS(前々月ワード!$I$3:$I$1000,前々月ワード!$D$3:$D$1000,キーワード!$D353,前々月ワード!$E$3:$E$1000,キーワード!$F353)</f>
        <v>0</v>
      </c>
      <c r="AM353" s="13">
        <f t="shared" si="66"/>
        <v>0</v>
      </c>
      <c r="AN353" s="13">
        <f t="shared" si="66"/>
        <v>0</v>
      </c>
      <c r="AO353" s="13">
        <f t="shared" si="66"/>
        <v>0</v>
      </c>
      <c r="AP353" s="16">
        <f t="shared" si="67"/>
        <v>0</v>
      </c>
      <c r="AQ353" s="16">
        <f t="shared" si="67"/>
        <v>0</v>
      </c>
      <c r="AR353" s="17">
        <f t="shared" si="67"/>
        <v>0</v>
      </c>
    </row>
    <row r="354" spans="3:44" ht="36.65" customHeight="1">
      <c r="C354" s="20">
        <v>349</v>
      </c>
      <c r="D354" s="53">
        <f>現状ワード設定!B351</f>
        <v>0</v>
      </c>
      <c r="E354" s="26" t="str">
        <f>IFERROR(_xlfn.XLOOKUP($D354,現状商品設定!B:B,現状商品設定!C:C,"-"),"-")</f>
        <v>-</v>
      </c>
      <c r="F354" s="56">
        <f>現状ワード設定!G351</f>
        <v>0</v>
      </c>
      <c r="G354" s="60" t="s">
        <v>46</v>
      </c>
      <c r="H354" s="47" t="str">
        <f>IFERROR(_xlfn.XLOOKUP(D354,商品!$D:$D,商品!$H:$H),"")</f>
        <v/>
      </c>
      <c r="I354" s="50" t="str">
        <f>IFERROR(_xlfn.XLOOKUP(D354&amp;F354,現状ワード設定!J:J,現状ワード設定!H:H),"")</f>
        <v/>
      </c>
      <c r="J354" s="47" t="str">
        <f>IFERROR(_xlfn.XLOOKUP(D354&amp;F354,現状ワード設定!J:J,現状ワード設定!I:I),"")</f>
        <v/>
      </c>
      <c r="K354" s="47" t="e">
        <f>IF(AND(T354&gt;=設定!$C$12,W354&gt;=O354),I354*(1+設定!$F$12),IF(AND(T354&gt;=設定!$C$13,W354&lt;O354),I354*(1+設定!$F$13),IF(AND(T354&lt;設定!$C$14,U354&gt;=設定!$E$14),I354*(1+設定!$F$14),IF(AND(T354&lt;設定!$C$15,U354&lt;設定!$E$15),I354*(1+設定!$F$15),"除外"))))</f>
        <v>#VALUE!</v>
      </c>
      <c r="L354" s="58" t="e">
        <f ca="1">IF(消化率!$I$5&lt;1,K354*消化率!$I$5,IF(U354*V354/(K354*消化率!$I$5)&gt;O354,K354*消化率!$I$5,M354))</f>
        <v>#DIV/0!</v>
      </c>
      <c r="M354" s="58" t="e">
        <f t="shared" si="58"/>
        <v>#VALUE!</v>
      </c>
      <c r="N354" s="58" t="e">
        <f ca="1">IF(ROUNDUP(IF(IF(IF(AND(設定!$D$8&lt;=L354,設定!$D$8&lt;J354),設定!$D$8,IF(AND(J354&lt;=L354,J354&lt;設定!$D$8),J354,IF(AND(L354&lt;=J354,J354&lt;設定!$D$8),J354,L354)))=0,設定!$D$8,IF(AND(設定!$D$8&lt;=L354,設定!$D$8&lt;J354),設定!$D$8,IF(AND(J354&lt;=L354,J354&lt;設定!$D$8),J354,IF(AND(L354&lt;=J354,J354&lt;設定!$D$8),J354,L354))))&lt;=H354,H354+1,IF(IF(AND(設定!$D$8&lt;=L354,設定!$D$8&lt;J354),設定!$D$8,IF(AND(J354&lt;=L354,J354&lt;設定!$D$8),J354,IF(AND(L354&lt;=J354,J354&lt;設定!$D$8),J354,L354)))=0,設定!$D$8,IF(AND(設定!$D$8&lt;=L354,設定!$D$8&lt;J354),設定!$D$8,IF(AND(J354&lt;=L354,J354&lt;設定!$D$8),J354,IF(AND(L354&lt;=J354,J354&lt;設定!$D$8),J354,L354))))),0)&gt;40,ROUNDUP(IF(IF(IF(AND(設定!$D$8&lt;=L354,設定!$D$8&lt;J354),設定!$D$8,IF(AND(J354&lt;=L354,J354&lt;設定!$D$8),J354,IF(AND(L354&lt;=J354,J354&lt;設定!$D$8),J354,L354)))=0,設定!$D$8,IF(AND(設定!$D$8&lt;=L354,設定!$D$8&lt;J354),設定!$D$8,IF(AND(J354&lt;=L354,J354&lt;設定!$D$8),J354,IF(AND(L354&lt;=J354,J354&lt;設定!$D$8),J354,L354))))&lt;=H354,H354+1,IF(IF(AND(設定!$D$8&lt;=L354,設定!$D$8&lt;J354),設定!$D$8,IF(AND(J354&lt;=L354,J354&lt;設定!$D$8),J354,IF(AND(L354&lt;=J354,J354&lt;設定!$D$8),J354,L354)))=0,設定!$D$8,IF(AND(設定!$D$8&lt;=L354,設定!$D$8&lt;J354),設定!$D$8,IF(AND(J354&lt;=L354,J354&lt;設定!$D$8),J354,IF(AND(L354&lt;=J354,J354&lt;設定!$D$8),J354,L354))))),0),40)</f>
        <v>#DIV/0!</v>
      </c>
      <c r="O354" s="55">
        <f>IF(G354="標準",設定!$C$4,G354)</f>
        <v>5</v>
      </c>
      <c r="P354" s="45">
        <f t="shared" si="59"/>
        <v>0</v>
      </c>
      <c r="Q354" s="14">
        <f t="shared" si="60"/>
        <v>0</v>
      </c>
      <c r="R354" s="23">
        <f t="shared" si="68"/>
        <v>0</v>
      </c>
      <c r="S354" s="12">
        <f t="shared" si="61"/>
        <v>0</v>
      </c>
      <c r="T354" s="23">
        <f t="shared" si="62"/>
        <v>0</v>
      </c>
      <c r="U354" s="13">
        <f t="shared" si="63"/>
        <v>0</v>
      </c>
      <c r="V354" s="104" t="str">
        <f>INDEX(商品!Q:Q,MATCH(キーワード!D354,商品!D:D,0),1)</f>
        <v>-</v>
      </c>
      <c r="W354" s="15">
        <f t="shared" si="64"/>
        <v>0</v>
      </c>
      <c r="X354" s="22">
        <f>SUMIFS(当月ワード!$J$3:$J$1000,当月ワード!$D$3:$D$1000,キーワード!$D354,当月ワード!$E$3:$E$1000,キーワード!$F354)</f>
        <v>0</v>
      </c>
      <c r="Y354" s="23">
        <f>SUMIFS(前月ワード!$J$3:$J$1000,前月ワード!$D$3:$D$1000,キーワード!$D354,前月ワード!$E$3:$E$1000,キーワード!$F354)</f>
        <v>0</v>
      </c>
      <c r="Z354" s="23">
        <f>SUMIFS(前々月ワード!$J$3:$J$1000,前々月ワード!$D$3:$D$1000,キーワード!$D354,前々月ワード!$E$3:$E$1000,キーワード!$F354)</f>
        <v>0</v>
      </c>
      <c r="AA354" s="22">
        <f>SUMIFS(当月ワード!$W$3:$W$1000,当月ワード!$D$3:$D$1000,キーワード!$D354,当月ワード!$E$3:$E$1000,キーワード!$F354)</f>
        <v>0</v>
      </c>
      <c r="AB354" s="23">
        <f>SUMIFS(前月ワード!$W$3:$W$1000,前月ワード!$D$3:$D$1000,キーワード!$D354,前月ワード!$E$3:$E$1000,キーワード!$F354)</f>
        <v>0</v>
      </c>
      <c r="AC354" s="23">
        <f>SUMIFS(前々月ワード!$W$3:$W$1000,前々月ワード!$D$3:$D$1000,キーワード!$D354,前々月ワード!$E$3:$E$1000,キーワード!$F354)</f>
        <v>0</v>
      </c>
      <c r="AD354" s="23">
        <f t="shared" si="65"/>
        <v>0</v>
      </c>
      <c r="AE354" s="23">
        <f t="shared" si="65"/>
        <v>0</v>
      </c>
      <c r="AF354" s="23">
        <f t="shared" si="65"/>
        <v>0</v>
      </c>
      <c r="AG354" s="22">
        <f>SUMIFS(当月ワード!$X$3:$X$1000,当月ワード!$D$3:$D$1000,キーワード!$D354,当月ワード!$E$3:$E$1000,キーワード!$F354)</f>
        <v>0</v>
      </c>
      <c r="AH354" s="23">
        <f>SUMIFS(前月ワード!$X$3:$X$1000,前月ワード!$D$3:$D$1000,キーワード!$D354,前月ワード!$E$3:$E$1000,キーワード!$F354)</f>
        <v>0</v>
      </c>
      <c r="AI354" s="23">
        <f>SUMIFS(前々月ワード!$X$3:$X$1000,前々月ワード!$D$3:$D$1000,キーワード!$D354,前々月ワード!$E$3:$E$1000,キーワード!$F354)</f>
        <v>0</v>
      </c>
      <c r="AJ354" s="22">
        <f>SUMIFS(当月ワード!$I$3:$I$1000,当月ワード!$D$3:$D$1000,キーワード!$D354,当月ワード!$E$3:$E$1000,キーワード!$F354)</f>
        <v>0</v>
      </c>
      <c r="AK354" s="23">
        <f>SUMIFS(前月ワード!$I$3:$I$1000,前月ワード!$D$3:$D$1000,キーワード!$D354,前月ワード!$E$3:$E$1000,キーワード!$F354)</f>
        <v>0</v>
      </c>
      <c r="AL354" s="23">
        <f>SUMIFS(前々月ワード!$I$3:$I$1000,前々月ワード!$D$3:$D$1000,キーワード!$D354,前々月ワード!$E$3:$E$1000,キーワード!$F354)</f>
        <v>0</v>
      </c>
      <c r="AM354" s="13">
        <f t="shared" si="66"/>
        <v>0</v>
      </c>
      <c r="AN354" s="13">
        <f t="shared" si="66"/>
        <v>0</v>
      </c>
      <c r="AO354" s="13">
        <f t="shared" si="66"/>
        <v>0</v>
      </c>
      <c r="AP354" s="16">
        <f t="shared" si="67"/>
        <v>0</v>
      </c>
      <c r="AQ354" s="16">
        <f t="shared" si="67"/>
        <v>0</v>
      </c>
      <c r="AR354" s="17">
        <f t="shared" si="67"/>
        <v>0</v>
      </c>
    </row>
    <row r="355" spans="3:44" ht="36.65" customHeight="1">
      <c r="C355" s="20">
        <v>350</v>
      </c>
      <c r="D355" s="53">
        <f>現状ワード設定!B352</f>
        <v>0</v>
      </c>
      <c r="E355" s="26" t="str">
        <f>IFERROR(_xlfn.XLOOKUP($D355,現状商品設定!B:B,現状商品設定!C:C,"-"),"-")</f>
        <v>-</v>
      </c>
      <c r="F355" s="56">
        <f>現状ワード設定!G352</f>
        <v>0</v>
      </c>
      <c r="G355" s="60" t="s">
        <v>46</v>
      </c>
      <c r="H355" s="47" t="str">
        <f>IFERROR(_xlfn.XLOOKUP(D355,商品!$D:$D,商品!$H:$H),"")</f>
        <v/>
      </c>
      <c r="I355" s="50" t="str">
        <f>IFERROR(_xlfn.XLOOKUP(D355&amp;F355,現状ワード設定!J:J,現状ワード設定!H:H),"")</f>
        <v/>
      </c>
      <c r="J355" s="47" t="str">
        <f>IFERROR(_xlfn.XLOOKUP(D355&amp;F355,現状ワード設定!J:J,現状ワード設定!I:I),"")</f>
        <v/>
      </c>
      <c r="K355" s="47" t="e">
        <f>IF(AND(T355&gt;=設定!$C$12,W355&gt;=O355),I355*(1+設定!$F$12),IF(AND(T355&gt;=設定!$C$13,W355&lt;O355),I355*(1+設定!$F$13),IF(AND(T355&lt;設定!$C$14,U355&gt;=設定!$E$14),I355*(1+設定!$F$14),IF(AND(T355&lt;設定!$C$15,U355&lt;設定!$E$15),I355*(1+設定!$F$15),"除外"))))</f>
        <v>#VALUE!</v>
      </c>
      <c r="L355" s="58" t="e">
        <f ca="1">IF(消化率!$I$5&lt;1,K355*消化率!$I$5,IF(U355*V355/(K355*消化率!$I$5)&gt;O355,K355*消化率!$I$5,M355))</f>
        <v>#DIV/0!</v>
      </c>
      <c r="M355" s="58" t="e">
        <f t="shared" si="58"/>
        <v>#VALUE!</v>
      </c>
      <c r="N355" s="58" t="e">
        <f ca="1">IF(ROUNDUP(IF(IF(IF(AND(設定!$D$8&lt;=L355,設定!$D$8&lt;J355),設定!$D$8,IF(AND(J355&lt;=L355,J355&lt;設定!$D$8),J355,IF(AND(L355&lt;=J355,J355&lt;設定!$D$8),J355,L355)))=0,設定!$D$8,IF(AND(設定!$D$8&lt;=L355,設定!$D$8&lt;J355),設定!$D$8,IF(AND(J355&lt;=L355,J355&lt;設定!$D$8),J355,IF(AND(L355&lt;=J355,J355&lt;設定!$D$8),J355,L355))))&lt;=H355,H355+1,IF(IF(AND(設定!$D$8&lt;=L355,設定!$D$8&lt;J355),設定!$D$8,IF(AND(J355&lt;=L355,J355&lt;設定!$D$8),J355,IF(AND(L355&lt;=J355,J355&lt;設定!$D$8),J355,L355)))=0,設定!$D$8,IF(AND(設定!$D$8&lt;=L355,設定!$D$8&lt;J355),設定!$D$8,IF(AND(J355&lt;=L355,J355&lt;設定!$D$8),J355,IF(AND(L355&lt;=J355,J355&lt;設定!$D$8),J355,L355))))),0)&gt;40,ROUNDUP(IF(IF(IF(AND(設定!$D$8&lt;=L355,設定!$D$8&lt;J355),設定!$D$8,IF(AND(J355&lt;=L355,J355&lt;設定!$D$8),J355,IF(AND(L355&lt;=J355,J355&lt;設定!$D$8),J355,L355)))=0,設定!$D$8,IF(AND(設定!$D$8&lt;=L355,設定!$D$8&lt;J355),設定!$D$8,IF(AND(J355&lt;=L355,J355&lt;設定!$D$8),J355,IF(AND(L355&lt;=J355,J355&lt;設定!$D$8),J355,L355))))&lt;=H355,H355+1,IF(IF(AND(設定!$D$8&lt;=L355,設定!$D$8&lt;J355),設定!$D$8,IF(AND(J355&lt;=L355,J355&lt;設定!$D$8),J355,IF(AND(L355&lt;=J355,J355&lt;設定!$D$8),J355,L355)))=0,設定!$D$8,IF(AND(設定!$D$8&lt;=L355,設定!$D$8&lt;J355),設定!$D$8,IF(AND(J355&lt;=L355,J355&lt;設定!$D$8),J355,IF(AND(L355&lt;=J355,J355&lt;設定!$D$8),J355,L355))))),0),40)</f>
        <v>#DIV/0!</v>
      </c>
      <c r="O355" s="55">
        <f>IF(G355="標準",設定!$C$4,G355)</f>
        <v>5</v>
      </c>
      <c r="P355" s="45">
        <f t="shared" si="59"/>
        <v>0</v>
      </c>
      <c r="Q355" s="14">
        <f t="shared" si="60"/>
        <v>0</v>
      </c>
      <c r="R355" s="23">
        <f t="shared" si="68"/>
        <v>0</v>
      </c>
      <c r="S355" s="12">
        <f t="shared" si="61"/>
        <v>0</v>
      </c>
      <c r="T355" s="23">
        <f t="shared" si="62"/>
        <v>0</v>
      </c>
      <c r="U355" s="13">
        <f t="shared" si="63"/>
        <v>0</v>
      </c>
      <c r="V355" s="104" t="str">
        <f>INDEX(商品!Q:Q,MATCH(キーワード!D355,商品!D:D,0),1)</f>
        <v>-</v>
      </c>
      <c r="W355" s="15">
        <f t="shared" si="64"/>
        <v>0</v>
      </c>
      <c r="X355" s="22">
        <f>SUMIFS(当月ワード!$J$3:$J$1000,当月ワード!$D$3:$D$1000,キーワード!$D355,当月ワード!$E$3:$E$1000,キーワード!$F355)</f>
        <v>0</v>
      </c>
      <c r="Y355" s="23">
        <f>SUMIFS(前月ワード!$J$3:$J$1000,前月ワード!$D$3:$D$1000,キーワード!$D355,前月ワード!$E$3:$E$1000,キーワード!$F355)</f>
        <v>0</v>
      </c>
      <c r="Z355" s="23">
        <f>SUMIFS(前々月ワード!$J$3:$J$1000,前々月ワード!$D$3:$D$1000,キーワード!$D355,前々月ワード!$E$3:$E$1000,キーワード!$F355)</f>
        <v>0</v>
      </c>
      <c r="AA355" s="22">
        <f>SUMIFS(当月ワード!$W$3:$W$1000,当月ワード!$D$3:$D$1000,キーワード!$D355,当月ワード!$E$3:$E$1000,キーワード!$F355)</f>
        <v>0</v>
      </c>
      <c r="AB355" s="23">
        <f>SUMIFS(前月ワード!$W$3:$W$1000,前月ワード!$D$3:$D$1000,キーワード!$D355,前月ワード!$E$3:$E$1000,キーワード!$F355)</f>
        <v>0</v>
      </c>
      <c r="AC355" s="23">
        <f>SUMIFS(前々月ワード!$W$3:$W$1000,前々月ワード!$D$3:$D$1000,キーワード!$D355,前々月ワード!$E$3:$E$1000,キーワード!$F355)</f>
        <v>0</v>
      </c>
      <c r="AD355" s="23">
        <f t="shared" si="65"/>
        <v>0</v>
      </c>
      <c r="AE355" s="23">
        <f t="shared" si="65"/>
        <v>0</v>
      </c>
      <c r="AF355" s="23">
        <f t="shared" si="65"/>
        <v>0</v>
      </c>
      <c r="AG355" s="22">
        <f>SUMIFS(当月ワード!$X$3:$X$1000,当月ワード!$D$3:$D$1000,キーワード!$D355,当月ワード!$E$3:$E$1000,キーワード!$F355)</f>
        <v>0</v>
      </c>
      <c r="AH355" s="23">
        <f>SUMIFS(前月ワード!$X$3:$X$1000,前月ワード!$D$3:$D$1000,キーワード!$D355,前月ワード!$E$3:$E$1000,キーワード!$F355)</f>
        <v>0</v>
      </c>
      <c r="AI355" s="23">
        <f>SUMIFS(前々月ワード!$X$3:$X$1000,前々月ワード!$D$3:$D$1000,キーワード!$D355,前々月ワード!$E$3:$E$1000,キーワード!$F355)</f>
        <v>0</v>
      </c>
      <c r="AJ355" s="22">
        <f>SUMIFS(当月ワード!$I$3:$I$1000,当月ワード!$D$3:$D$1000,キーワード!$D355,当月ワード!$E$3:$E$1000,キーワード!$F355)</f>
        <v>0</v>
      </c>
      <c r="AK355" s="23">
        <f>SUMIFS(前月ワード!$I$3:$I$1000,前月ワード!$D$3:$D$1000,キーワード!$D355,前月ワード!$E$3:$E$1000,キーワード!$F355)</f>
        <v>0</v>
      </c>
      <c r="AL355" s="23">
        <f>SUMIFS(前々月ワード!$I$3:$I$1000,前々月ワード!$D$3:$D$1000,キーワード!$D355,前々月ワード!$E$3:$E$1000,キーワード!$F355)</f>
        <v>0</v>
      </c>
      <c r="AM355" s="13">
        <f t="shared" si="66"/>
        <v>0</v>
      </c>
      <c r="AN355" s="13">
        <f t="shared" si="66"/>
        <v>0</v>
      </c>
      <c r="AO355" s="13">
        <f t="shared" si="66"/>
        <v>0</v>
      </c>
      <c r="AP355" s="16">
        <f t="shared" si="67"/>
        <v>0</v>
      </c>
      <c r="AQ355" s="16">
        <f t="shared" si="67"/>
        <v>0</v>
      </c>
      <c r="AR355" s="17">
        <f t="shared" si="67"/>
        <v>0</v>
      </c>
    </row>
    <row r="356" spans="3:44" ht="36.65" customHeight="1">
      <c r="C356" s="20">
        <v>351</v>
      </c>
      <c r="D356" s="53">
        <f>現状ワード設定!B353</f>
        <v>0</v>
      </c>
      <c r="E356" s="26" t="str">
        <f>IFERROR(_xlfn.XLOOKUP($D356,現状商品設定!B:B,現状商品設定!C:C,"-"),"-")</f>
        <v>-</v>
      </c>
      <c r="F356" s="56">
        <f>現状ワード設定!G353</f>
        <v>0</v>
      </c>
      <c r="G356" s="60" t="s">
        <v>46</v>
      </c>
      <c r="H356" s="47" t="str">
        <f>IFERROR(_xlfn.XLOOKUP(D356,商品!$D:$D,商品!$H:$H),"")</f>
        <v/>
      </c>
      <c r="I356" s="50" t="str">
        <f>IFERROR(_xlfn.XLOOKUP(D356&amp;F356,現状ワード設定!J:J,現状ワード設定!H:H),"")</f>
        <v/>
      </c>
      <c r="J356" s="47" t="str">
        <f>IFERROR(_xlfn.XLOOKUP(D356&amp;F356,現状ワード設定!J:J,現状ワード設定!I:I),"")</f>
        <v/>
      </c>
      <c r="K356" s="47" t="e">
        <f>IF(AND(T356&gt;=設定!$C$12,W356&gt;=O356),I356*(1+設定!$F$12),IF(AND(T356&gt;=設定!$C$13,W356&lt;O356),I356*(1+設定!$F$13),IF(AND(T356&lt;設定!$C$14,U356&gt;=設定!$E$14),I356*(1+設定!$F$14),IF(AND(T356&lt;設定!$C$15,U356&lt;設定!$E$15),I356*(1+設定!$F$15),"除外"))))</f>
        <v>#VALUE!</v>
      </c>
      <c r="L356" s="58" t="e">
        <f ca="1">IF(消化率!$I$5&lt;1,K356*消化率!$I$5,IF(U356*V356/(K356*消化率!$I$5)&gt;O356,K356*消化率!$I$5,M356))</f>
        <v>#DIV/0!</v>
      </c>
      <c r="M356" s="58" t="e">
        <f t="shared" si="58"/>
        <v>#VALUE!</v>
      </c>
      <c r="N356" s="58" t="e">
        <f ca="1">IF(ROUNDUP(IF(IF(IF(AND(設定!$D$8&lt;=L356,設定!$D$8&lt;J356),設定!$D$8,IF(AND(J356&lt;=L356,J356&lt;設定!$D$8),J356,IF(AND(L356&lt;=J356,J356&lt;設定!$D$8),J356,L356)))=0,設定!$D$8,IF(AND(設定!$D$8&lt;=L356,設定!$D$8&lt;J356),設定!$D$8,IF(AND(J356&lt;=L356,J356&lt;設定!$D$8),J356,IF(AND(L356&lt;=J356,J356&lt;設定!$D$8),J356,L356))))&lt;=H356,H356+1,IF(IF(AND(設定!$D$8&lt;=L356,設定!$D$8&lt;J356),設定!$D$8,IF(AND(J356&lt;=L356,J356&lt;設定!$D$8),J356,IF(AND(L356&lt;=J356,J356&lt;設定!$D$8),J356,L356)))=0,設定!$D$8,IF(AND(設定!$D$8&lt;=L356,設定!$D$8&lt;J356),設定!$D$8,IF(AND(J356&lt;=L356,J356&lt;設定!$D$8),J356,IF(AND(L356&lt;=J356,J356&lt;設定!$D$8),J356,L356))))),0)&gt;40,ROUNDUP(IF(IF(IF(AND(設定!$D$8&lt;=L356,設定!$D$8&lt;J356),設定!$D$8,IF(AND(J356&lt;=L356,J356&lt;設定!$D$8),J356,IF(AND(L356&lt;=J356,J356&lt;設定!$D$8),J356,L356)))=0,設定!$D$8,IF(AND(設定!$D$8&lt;=L356,設定!$D$8&lt;J356),設定!$D$8,IF(AND(J356&lt;=L356,J356&lt;設定!$D$8),J356,IF(AND(L356&lt;=J356,J356&lt;設定!$D$8),J356,L356))))&lt;=H356,H356+1,IF(IF(AND(設定!$D$8&lt;=L356,設定!$D$8&lt;J356),設定!$D$8,IF(AND(J356&lt;=L356,J356&lt;設定!$D$8),J356,IF(AND(L356&lt;=J356,J356&lt;設定!$D$8),J356,L356)))=0,設定!$D$8,IF(AND(設定!$D$8&lt;=L356,設定!$D$8&lt;J356),設定!$D$8,IF(AND(J356&lt;=L356,J356&lt;設定!$D$8),J356,IF(AND(L356&lt;=J356,J356&lt;設定!$D$8),J356,L356))))),0),40)</f>
        <v>#DIV/0!</v>
      </c>
      <c r="O356" s="55">
        <f>IF(G356="標準",設定!$C$4,G356)</f>
        <v>5</v>
      </c>
      <c r="P356" s="45">
        <f t="shared" si="59"/>
        <v>0</v>
      </c>
      <c r="Q356" s="14">
        <f t="shared" si="60"/>
        <v>0</v>
      </c>
      <c r="R356" s="23">
        <f t="shared" si="68"/>
        <v>0</v>
      </c>
      <c r="S356" s="12">
        <f t="shared" si="61"/>
        <v>0</v>
      </c>
      <c r="T356" s="23">
        <f t="shared" si="62"/>
        <v>0</v>
      </c>
      <c r="U356" s="13">
        <f t="shared" si="63"/>
        <v>0</v>
      </c>
      <c r="V356" s="104" t="str">
        <f>INDEX(商品!Q:Q,MATCH(キーワード!D356,商品!D:D,0),1)</f>
        <v>-</v>
      </c>
      <c r="W356" s="15">
        <f t="shared" si="64"/>
        <v>0</v>
      </c>
      <c r="X356" s="22">
        <f>SUMIFS(当月ワード!$J$3:$J$1000,当月ワード!$D$3:$D$1000,キーワード!$D356,当月ワード!$E$3:$E$1000,キーワード!$F356)</f>
        <v>0</v>
      </c>
      <c r="Y356" s="23">
        <f>SUMIFS(前月ワード!$J$3:$J$1000,前月ワード!$D$3:$D$1000,キーワード!$D356,前月ワード!$E$3:$E$1000,キーワード!$F356)</f>
        <v>0</v>
      </c>
      <c r="Z356" s="23">
        <f>SUMIFS(前々月ワード!$J$3:$J$1000,前々月ワード!$D$3:$D$1000,キーワード!$D356,前々月ワード!$E$3:$E$1000,キーワード!$F356)</f>
        <v>0</v>
      </c>
      <c r="AA356" s="22">
        <f>SUMIFS(当月ワード!$W$3:$W$1000,当月ワード!$D$3:$D$1000,キーワード!$D356,当月ワード!$E$3:$E$1000,キーワード!$F356)</f>
        <v>0</v>
      </c>
      <c r="AB356" s="23">
        <f>SUMIFS(前月ワード!$W$3:$W$1000,前月ワード!$D$3:$D$1000,キーワード!$D356,前月ワード!$E$3:$E$1000,キーワード!$F356)</f>
        <v>0</v>
      </c>
      <c r="AC356" s="23">
        <f>SUMIFS(前々月ワード!$W$3:$W$1000,前々月ワード!$D$3:$D$1000,キーワード!$D356,前々月ワード!$E$3:$E$1000,キーワード!$F356)</f>
        <v>0</v>
      </c>
      <c r="AD356" s="23">
        <f t="shared" si="65"/>
        <v>0</v>
      </c>
      <c r="AE356" s="23">
        <f t="shared" si="65"/>
        <v>0</v>
      </c>
      <c r="AF356" s="23">
        <f t="shared" si="65"/>
        <v>0</v>
      </c>
      <c r="AG356" s="22">
        <f>SUMIFS(当月ワード!$X$3:$X$1000,当月ワード!$D$3:$D$1000,キーワード!$D356,当月ワード!$E$3:$E$1000,キーワード!$F356)</f>
        <v>0</v>
      </c>
      <c r="AH356" s="23">
        <f>SUMIFS(前月ワード!$X$3:$X$1000,前月ワード!$D$3:$D$1000,キーワード!$D356,前月ワード!$E$3:$E$1000,キーワード!$F356)</f>
        <v>0</v>
      </c>
      <c r="AI356" s="23">
        <f>SUMIFS(前々月ワード!$X$3:$X$1000,前々月ワード!$D$3:$D$1000,キーワード!$D356,前々月ワード!$E$3:$E$1000,キーワード!$F356)</f>
        <v>0</v>
      </c>
      <c r="AJ356" s="22">
        <f>SUMIFS(当月ワード!$I$3:$I$1000,当月ワード!$D$3:$D$1000,キーワード!$D356,当月ワード!$E$3:$E$1000,キーワード!$F356)</f>
        <v>0</v>
      </c>
      <c r="AK356" s="23">
        <f>SUMIFS(前月ワード!$I$3:$I$1000,前月ワード!$D$3:$D$1000,キーワード!$D356,前月ワード!$E$3:$E$1000,キーワード!$F356)</f>
        <v>0</v>
      </c>
      <c r="AL356" s="23">
        <f>SUMIFS(前々月ワード!$I$3:$I$1000,前々月ワード!$D$3:$D$1000,キーワード!$D356,前々月ワード!$E$3:$E$1000,キーワード!$F356)</f>
        <v>0</v>
      </c>
      <c r="AM356" s="13">
        <f t="shared" si="66"/>
        <v>0</v>
      </c>
      <c r="AN356" s="13">
        <f t="shared" si="66"/>
        <v>0</v>
      </c>
      <c r="AO356" s="13">
        <f t="shared" si="66"/>
        <v>0</v>
      </c>
      <c r="AP356" s="16">
        <f t="shared" si="67"/>
        <v>0</v>
      </c>
      <c r="AQ356" s="16">
        <f t="shared" si="67"/>
        <v>0</v>
      </c>
      <c r="AR356" s="17">
        <f t="shared" si="67"/>
        <v>0</v>
      </c>
    </row>
    <row r="357" spans="3:44" ht="36.65" customHeight="1">
      <c r="C357" s="20">
        <v>352</v>
      </c>
      <c r="D357" s="53">
        <f>現状ワード設定!B354</f>
        <v>0</v>
      </c>
      <c r="E357" s="26" t="str">
        <f>IFERROR(_xlfn.XLOOKUP($D357,現状商品設定!B:B,現状商品設定!C:C,"-"),"-")</f>
        <v>-</v>
      </c>
      <c r="F357" s="56">
        <f>現状ワード設定!G354</f>
        <v>0</v>
      </c>
      <c r="G357" s="60" t="s">
        <v>46</v>
      </c>
      <c r="H357" s="47" t="str">
        <f>IFERROR(_xlfn.XLOOKUP(D357,商品!$D:$D,商品!$H:$H),"")</f>
        <v/>
      </c>
      <c r="I357" s="50" t="str">
        <f>IFERROR(_xlfn.XLOOKUP(D357&amp;F357,現状ワード設定!J:J,現状ワード設定!H:H),"")</f>
        <v/>
      </c>
      <c r="J357" s="47" t="str">
        <f>IFERROR(_xlfn.XLOOKUP(D357&amp;F357,現状ワード設定!J:J,現状ワード設定!I:I),"")</f>
        <v/>
      </c>
      <c r="K357" s="47" t="e">
        <f>IF(AND(T357&gt;=設定!$C$12,W357&gt;=O357),I357*(1+設定!$F$12),IF(AND(T357&gt;=設定!$C$13,W357&lt;O357),I357*(1+設定!$F$13),IF(AND(T357&lt;設定!$C$14,U357&gt;=設定!$E$14),I357*(1+設定!$F$14),IF(AND(T357&lt;設定!$C$15,U357&lt;設定!$E$15),I357*(1+設定!$F$15),"除外"))))</f>
        <v>#VALUE!</v>
      </c>
      <c r="L357" s="58" t="e">
        <f ca="1">IF(消化率!$I$5&lt;1,K357*消化率!$I$5,IF(U357*V357/(K357*消化率!$I$5)&gt;O357,K357*消化率!$I$5,M357))</f>
        <v>#DIV/0!</v>
      </c>
      <c r="M357" s="58" t="e">
        <f t="shared" si="58"/>
        <v>#VALUE!</v>
      </c>
      <c r="N357" s="58" t="e">
        <f ca="1">IF(ROUNDUP(IF(IF(IF(AND(設定!$D$8&lt;=L357,設定!$D$8&lt;J357),設定!$D$8,IF(AND(J357&lt;=L357,J357&lt;設定!$D$8),J357,IF(AND(L357&lt;=J357,J357&lt;設定!$D$8),J357,L357)))=0,設定!$D$8,IF(AND(設定!$D$8&lt;=L357,設定!$D$8&lt;J357),設定!$D$8,IF(AND(J357&lt;=L357,J357&lt;設定!$D$8),J357,IF(AND(L357&lt;=J357,J357&lt;設定!$D$8),J357,L357))))&lt;=H357,H357+1,IF(IF(AND(設定!$D$8&lt;=L357,設定!$D$8&lt;J357),設定!$D$8,IF(AND(J357&lt;=L357,J357&lt;設定!$D$8),J357,IF(AND(L357&lt;=J357,J357&lt;設定!$D$8),J357,L357)))=0,設定!$D$8,IF(AND(設定!$D$8&lt;=L357,設定!$D$8&lt;J357),設定!$D$8,IF(AND(J357&lt;=L357,J357&lt;設定!$D$8),J357,IF(AND(L357&lt;=J357,J357&lt;設定!$D$8),J357,L357))))),0)&gt;40,ROUNDUP(IF(IF(IF(AND(設定!$D$8&lt;=L357,設定!$D$8&lt;J357),設定!$D$8,IF(AND(J357&lt;=L357,J357&lt;設定!$D$8),J357,IF(AND(L357&lt;=J357,J357&lt;設定!$D$8),J357,L357)))=0,設定!$D$8,IF(AND(設定!$D$8&lt;=L357,設定!$D$8&lt;J357),設定!$D$8,IF(AND(J357&lt;=L357,J357&lt;設定!$D$8),J357,IF(AND(L357&lt;=J357,J357&lt;設定!$D$8),J357,L357))))&lt;=H357,H357+1,IF(IF(AND(設定!$D$8&lt;=L357,設定!$D$8&lt;J357),設定!$D$8,IF(AND(J357&lt;=L357,J357&lt;設定!$D$8),J357,IF(AND(L357&lt;=J357,J357&lt;設定!$D$8),J357,L357)))=0,設定!$D$8,IF(AND(設定!$D$8&lt;=L357,設定!$D$8&lt;J357),設定!$D$8,IF(AND(J357&lt;=L357,J357&lt;設定!$D$8),J357,IF(AND(L357&lt;=J357,J357&lt;設定!$D$8),J357,L357))))),0),40)</f>
        <v>#DIV/0!</v>
      </c>
      <c r="O357" s="55">
        <f>IF(G357="標準",設定!$C$4,G357)</f>
        <v>5</v>
      </c>
      <c r="P357" s="45">
        <f t="shared" si="59"/>
        <v>0</v>
      </c>
      <c r="Q357" s="14">
        <f t="shared" si="60"/>
        <v>0</v>
      </c>
      <c r="R357" s="23">
        <f t="shared" si="68"/>
        <v>0</v>
      </c>
      <c r="S357" s="12">
        <f t="shared" si="61"/>
        <v>0</v>
      </c>
      <c r="T357" s="23">
        <f t="shared" si="62"/>
        <v>0</v>
      </c>
      <c r="U357" s="13">
        <f t="shared" si="63"/>
        <v>0</v>
      </c>
      <c r="V357" s="104" t="str">
        <f>INDEX(商品!Q:Q,MATCH(キーワード!D357,商品!D:D,0),1)</f>
        <v>-</v>
      </c>
      <c r="W357" s="15">
        <f t="shared" si="64"/>
        <v>0</v>
      </c>
      <c r="X357" s="22">
        <f>SUMIFS(当月ワード!$J$3:$J$1000,当月ワード!$D$3:$D$1000,キーワード!$D357,当月ワード!$E$3:$E$1000,キーワード!$F357)</f>
        <v>0</v>
      </c>
      <c r="Y357" s="23">
        <f>SUMIFS(前月ワード!$J$3:$J$1000,前月ワード!$D$3:$D$1000,キーワード!$D357,前月ワード!$E$3:$E$1000,キーワード!$F357)</f>
        <v>0</v>
      </c>
      <c r="Z357" s="23">
        <f>SUMIFS(前々月ワード!$J$3:$J$1000,前々月ワード!$D$3:$D$1000,キーワード!$D357,前々月ワード!$E$3:$E$1000,キーワード!$F357)</f>
        <v>0</v>
      </c>
      <c r="AA357" s="22">
        <f>SUMIFS(当月ワード!$W$3:$W$1000,当月ワード!$D$3:$D$1000,キーワード!$D357,当月ワード!$E$3:$E$1000,キーワード!$F357)</f>
        <v>0</v>
      </c>
      <c r="AB357" s="23">
        <f>SUMIFS(前月ワード!$W$3:$W$1000,前月ワード!$D$3:$D$1000,キーワード!$D357,前月ワード!$E$3:$E$1000,キーワード!$F357)</f>
        <v>0</v>
      </c>
      <c r="AC357" s="23">
        <f>SUMIFS(前々月ワード!$W$3:$W$1000,前々月ワード!$D$3:$D$1000,キーワード!$D357,前々月ワード!$E$3:$E$1000,キーワード!$F357)</f>
        <v>0</v>
      </c>
      <c r="AD357" s="23">
        <f t="shared" si="65"/>
        <v>0</v>
      </c>
      <c r="AE357" s="23">
        <f t="shared" si="65"/>
        <v>0</v>
      </c>
      <c r="AF357" s="23">
        <f t="shared" si="65"/>
        <v>0</v>
      </c>
      <c r="AG357" s="22">
        <f>SUMIFS(当月ワード!$X$3:$X$1000,当月ワード!$D$3:$D$1000,キーワード!$D357,当月ワード!$E$3:$E$1000,キーワード!$F357)</f>
        <v>0</v>
      </c>
      <c r="AH357" s="23">
        <f>SUMIFS(前月ワード!$X$3:$X$1000,前月ワード!$D$3:$D$1000,キーワード!$D357,前月ワード!$E$3:$E$1000,キーワード!$F357)</f>
        <v>0</v>
      </c>
      <c r="AI357" s="23">
        <f>SUMIFS(前々月ワード!$X$3:$X$1000,前々月ワード!$D$3:$D$1000,キーワード!$D357,前々月ワード!$E$3:$E$1000,キーワード!$F357)</f>
        <v>0</v>
      </c>
      <c r="AJ357" s="22">
        <f>SUMIFS(当月ワード!$I$3:$I$1000,当月ワード!$D$3:$D$1000,キーワード!$D357,当月ワード!$E$3:$E$1000,キーワード!$F357)</f>
        <v>0</v>
      </c>
      <c r="AK357" s="23">
        <f>SUMIFS(前月ワード!$I$3:$I$1000,前月ワード!$D$3:$D$1000,キーワード!$D357,前月ワード!$E$3:$E$1000,キーワード!$F357)</f>
        <v>0</v>
      </c>
      <c r="AL357" s="23">
        <f>SUMIFS(前々月ワード!$I$3:$I$1000,前々月ワード!$D$3:$D$1000,キーワード!$D357,前々月ワード!$E$3:$E$1000,キーワード!$F357)</f>
        <v>0</v>
      </c>
      <c r="AM357" s="13">
        <f t="shared" si="66"/>
        <v>0</v>
      </c>
      <c r="AN357" s="13">
        <f t="shared" si="66"/>
        <v>0</v>
      </c>
      <c r="AO357" s="13">
        <f t="shared" si="66"/>
        <v>0</v>
      </c>
      <c r="AP357" s="16">
        <f t="shared" si="67"/>
        <v>0</v>
      </c>
      <c r="AQ357" s="16">
        <f t="shared" si="67"/>
        <v>0</v>
      </c>
      <c r="AR357" s="17">
        <f t="shared" si="67"/>
        <v>0</v>
      </c>
    </row>
    <row r="358" spans="3:44" ht="36.65" customHeight="1">
      <c r="C358" s="20">
        <v>353</v>
      </c>
      <c r="D358" s="53">
        <f>現状ワード設定!B355</f>
        <v>0</v>
      </c>
      <c r="E358" s="26" t="str">
        <f>IFERROR(_xlfn.XLOOKUP($D358,現状商品設定!B:B,現状商品設定!C:C,"-"),"-")</f>
        <v>-</v>
      </c>
      <c r="F358" s="56">
        <f>現状ワード設定!G355</f>
        <v>0</v>
      </c>
      <c r="G358" s="60" t="s">
        <v>46</v>
      </c>
      <c r="H358" s="47" t="str">
        <f>IFERROR(_xlfn.XLOOKUP(D358,商品!$D:$D,商品!$H:$H),"")</f>
        <v/>
      </c>
      <c r="I358" s="50" t="str">
        <f>IFERROR(_xlfn.XLOOKUP(D358&amp;F358,現状ワード設定!J:J,現状ワード設定!H:H),"")</f>
        <v/>
      </c>
      <c r="J358" s="47" t="str">
        <f>IFERROR(_xlfn.XLOOKUP(D358&amp;F358,現状ワード設定!J:J,現状ワード設定!I:I),"")</f>
        <v/>
      </c>
      <c r="K358" s="47" t="e">
        <f>IF(AND(T358&gt;=設定!$C$12,W358&gt;=O358),I358*(1+設定!$F$12),IF(AND(T358&gt;=設定!$C$13,W358&lt;O358),I358*(1+設定!$F$13),IF(AND(T358&lt;設定!$C$14,U358&gt;=設定!$E$14),I358*(1+設定!$F$14),IF(AND(T358&lt;設定!$C$15,U358&lt;設定!$E$15),I358*(1+設定!$F$15),"除外"))))</f>
        <v>#VALUE!</v>
      </c>
      <c r="L358" s="58" t="e">
        <f ca="1">IF(消化率!$I$5&lt;1,K358*消化率!$I$5,IF(U358*V358/(K358*消化率!$I$5)&gt;O358,K358*消化率!$I$5,M358))</f>
        <v>#DIV/0!</v>
      </c>
      <c r="M358" s="58" t="e">
        <f t="shared" si="58"/>
        <v>#VALUE!</v>
      </c>
      <c r="N358" s="58" t="e">
        <f ca="1">IF(ROUNDUP(IF(IF(IF(AND(設定!$D$8&lt;=L358,設定!$D$8&lt;J358),設定!$D$8,IF(AND(J358&lt;=L358,J358&lt;設定!$D$8),J358,IF(AND(L358&lt;=J358,J358&lt;設定!$D$8),J358,L358)))=0,設定!$D$8,IF(AND(設定!$D$8&lt;=L358,設定!$D$8&lt;J358),設定!$D$8,IF(AND(J358&lt;=L358,J358&lt;設定!$D$8),J358,IF(AND(L358&lt;=J358,J358&lt;設定!$D$8),J358,L358))))&lt;=H358,H358+1,IF(IF(AND(設定!$D$8&lt;=L358,設定!$D$8&lt;J358),設定!$D$8,IF(AND(J358&lt;=L358,J358&lt;設定!$D$8),J358,IF(AND(L358&lt;=J358,J358&lt;設定!$D$8),J358,L358)))=0,設定!$D$8,IF(AND(設定!$D$8&lt;=L358,設定!$D$8&lt;J358),設定!$D$8,IF(AND(J358&lt;=L358,J358&lt;設定!$D$8),J358,IF(AND(L358&lt;=J358,J358&lt;設定!$D$8),J358,L358))))),0)&gt;40,ROUNDUP(IF(IF(IF(AND(設定!$D$8&lt;=L358,設定!$D$8&lt;J358),設定!$D$8,IF(AND(J358&lt;=L358,J358&lt;設定!$D$8),J358,IF(AND(L358&lt;=J358,J358&lt;設定!$D$8),J358,L358)))=0,設定!$D$8,IF(AND(設定!$D$8&lt;=L358,設定!$D$8&lt;J358),設定!$D$8,IF(AND(J358&lt;=L358,J358&lt;設定!$D$8),J358,IF(AND(L358&lt;=J358,J358&lt;設定!$D$8),J358,L358))))&lt;=H358,H358+1,IF(IF(AND(設定!$D$8&lt;=L358,設定!$D$8&lt;J358),設定!$D$8,IF(AND(J358&lt;=L358,J358&lt;設定!$D$8),J358,IF(AND(L358&lt;=J358,J358&lt;設定!$D$8),J358,L358)))=0,設定!$D$8,IF(AND(設定!$D$8&lt;=L358,設定!$D$8&lt;J358),設定!$D$8,IF(AND(J358&lt;=L358,J358&lt;設定!$D$8),J358,IF(AND(L358&lt;=J358,J358&lt;設定!$D$8),J358,L358))))),0),40)</f>
        <v>#DIV/0!</v>
      </c>
      <c r="O358" s="55">
        <f>IF(G358="標準",設定!$C$4,G358)</f>
        <v>5</v>
      </c>
      <c r="P358" s="45">
        <f t="shared" si="59"/>
        <v>0</v>
      </c>
      <c r="Q358" s="14">
        <f t="shared" si="60"/>
        <v>0</v>
      </c>
      <c r="R358" s="23">
        <f t="shared" si="68"/>
        <v>0</v>
      </c>
      <c r="S358" s="12">
        <f t="shared" si="61"/>
        <v>0</v>
      </c>
      <c r="T358" s="23">
        <f t="shared" si="62"/>
        <v>0</v>
      </c>
      <c r="U358" s="13">
        <f t="shared" si="63"/>
        <v>0</v>
      </c>
      <c r="V358" s="104" t="str">
        <f>INDEX(商品!Q:Q,MATCH(キーワード!D358,商品!D:D,0),1)</f>
        <v>-</v>
      </c>
      <c r="W358" s="15">
        <f t="shared" si="64"/>
        <v>0</v>
      </c>
      <c r="X358" s="22">
        <f>SUMIFS(当月ワード!$J$3:$J$1000,当月ワード!$D$3:$D$1000,キーワード!$D358,当月ワード!$E$3:$E$1000,キーワード!$F358)</f>
        <v>0</v>
      </c>
      <c r="Y358" s="23">
        <f>SUMIFS(前月ワード!$J$3:$J$1000,前月ワード!$D$3:$D$1000,キーワード!$D358,前月ワード!$E$3:$E$1000,キーワード!$F358)</f>
        <v>0</v>
      </c>
      <c r="Z358" s="23">
        <f>SUMIFS(前々月ワード!$J$3:$J$1000,前々月ワード!$D$3:$D$1000,キーワード!$D358,前々月ワード!$E$3:$E$1000,キーワード!$F358)</f>
        <v>0</v>
      </c>
      <c r="AA358" s="22">
        <f>SUMIFS(当月ワード!$W$3:$W$1000,当月ワード!$D$3:$D$1000,キーワード!$D358,当月ワード!$E$3:$E$1000,キーワード!$F358)</f>
        <v>0</v>
      </c>
      <c r="AB358" s="23">
        <f>SUMIFS(前月ワード!$W$3:$W$1000,前月ワード!$D$3:$D$1000,キーワード!$D358,前月ワード!$E$3:$E$1000,キーワード!$F358)</f>
        <v>0</v>
      </c>
      <c r="AC358" s="23">
        <f>SUMIFS(前々月ワード!$W$3:$W$1000,前々月ワード!$D$3:$D$1000,キーワード!$D358,前々月ワード!$E$3:$E$1000,キーワード!$F358)</f>
        <v>0</v>
      </c>
      <c r="AD358" s="23">
        <f t="shared" si="65"/>
        <v>0</v>
      </c>
      <c r="AE358" s="23">
        <f t="shared" si="65"/>
        <v>0</v>
      </c>
      <c r="AF358" s="23">
        <f t="shared" si="65"/>
        <v>0</v>
      </c>
      <c r="AG358" s="22">
        <f>SUMIFS(当月ワード!$X$3:$X$1000,当月ワード!$D$3:$D$1000,キーワード!$D358,当月ワード!$E$3:$E$1000,キーワード!$F358)</f>
        <v>0</v>
      </c>
      <c r="AH358" s="23">
        <f>SUMIFS(前月ワード!$X$3:$X$1000,前月ワード!$D$3:$D$1000,キーワード!$D358,前月ワード!$E$3:$E$1000,キーワード!$F358)</f>
        <v>0</v>
      </c>
      <c r="AI358" s="23">
        <f>SUMIFS(前々月ワード!$X$3:$X$1000,前々月ワード!$D$3:$D$1000,キーワード!$D358,前々月ワード!$E$3:$E$1000,キーワード!$F358)</f>
        <v>0</v>
      </c>
      <c r="AJ358" s="22">
        <f>SUMIFS(当月ワード!$I$3:$I$1000,当月ワード!$D$3:$D$1000,キーワード!$D358,当月ワード!$E$3:$E$1000,キーワード!$F358)</f>
        <v>0</v>
      </c>
      <c r="AK358" s="23">
        <f>SUMIFS(前月ワード!$I$3:$I$1000,前月ワード!$D$3:$D$1000,キーワード!$D358,前月ワード!$E$3:$E$1000,キーワード!$F358)</f>
        <v>0</v>
      </c>
      <c r="AL358" s="23">
        <f>SUMIFS(前々月ワード!$I$3:$I$1000,前々月ワード!$D$3:$D$1000,キーワード!$D358,前々月ワード!$E$3:$E$1000,キーワード!$F358)</f>
        <v>0</v>
      </c>
      <c r="AM358" s="13">
        <f t="shared" si="66"/>
        <v>0</v>
      </c>
      <c r="AN358" s="13">
        <f t="shared" si="66"/>
        <v>0</v>
      </c>
      <c r="AO358" s="13">
        <f t="shared" si="66"/>
        <v>0</v>
      </c>
      <c r="AP358" s="16">
        <f t="shared" si="67"/>
        <v>0</v>
      </c>
      <c r="AQ358" s="16">
        <f t="shared" si="67"/>
        <v>0</v>
      </c>
      <c r="AR358" s="17">
        <f t="shared" si="67"/>
        <v>0</v>
      </c>
    </row>
    <row r="359" spans="3:44" ht="36.65" customHeight="1">
      <c r="C359" s="20">
        <v>354</v>
      </c>
      <c r="D359" s="53">
        <f>現状ワード設定!B356</f>
        <v>0</v>
      </c>
      <c r="E359" s="26" t="str">
        <f>IFERROR(_xlfn.XLOOKUP($D359,現状商品設定!B:B,現状商品設定!C:C,"-"),"-")</f>
        <v>-</v>
      </c>
      <c r="F359" s="56">
        <f>現状ワード設定!G356</f>
        <v>0</v>
      </c>
      <c r="G359" s="60" t="s">
        <v>46</v>
      </c>
      <c r="H359" s="47" t="str">
        <f>IFERROR(_xlfn.XLOOKUP(D359,商品!$D:$D,商品!$H:$H),"")</f>
        <v/>
      </c>
      <c r="I359" s="50" t="str">
        <f>IFERROR(_xlfn.XLOOKUP(D359&amp;F359,現状ワード設定!J:J,現状ワード設定!H:H),"")</f>
        <v/>
      </c>
      <c r="J359" s="47" t="str">
        <f>IFERROR(_xlfn.XLOOKUP(D359&amp;F359,現状ワード設定!J:J,現状ワード設定!I:I),"")</f>
        <v/>
      </c>
      <c r="K359" s="47" t="e">
        <f>IF(AND(T359&gt;=設定!$C$12,W359&gt;=O359),I359*(1+設定!$F$12),IF(AND(T359&gt;=設定!$C$13,W359&lt;O359),I359*(1+設定!$F$13),IF(AND(T359&lt;設定!$C$14,U359&gt;=設定!$E$14),I359*(1+設定!$F$14),IF(AND(T359&lt;設定!$C$15,U359&lt;設定!$E$15),I359*(1+設定!$F$15),"除外"))))</f>
        <v>#VALUE!</v>
      </c>
      <c r="L359" s="58" t="e">
        <f ca="1">IF(消化率!$I$5&lt;1,K359*消化率!$I$5,IF(U359*V359/(K359*消化率!$I$5)&gt;O359,K359*消化率!$I$5,M359))</f>
        <v>#DIV/0!</v>
      </c>
      <c r="M359" s="58" t="e">
        <f t="shared" si="58"/>
        <v>#VALUE!</v>
      </c>
      <c r="N359" s="58" t="e">
        <f ca="1">IF(ROUNDUP(IF(IF(IF(AND(設定!$D$8&lt;=L359,設定!$D$8&lt;J359),設定!$D$8,IF(AND(J359&lt;=L359,J359&lt;設定!$D$8),J359,IF(AND(L359&lt;=J359,J359&lt;設定!$D$8),J359,L359)))=0,設定!$D$8,IF(AND(設定!$D$8&lt;=L359,設定!$D$8&lt;J359),設定!$D$8,IF(AND(J359&lt;=L359,J359&lt;設定!$D$8),J359,IF(AND(L359&lt;=J359,J359&lt;設定!$D$8),J359,L359))))&lt;=H359,H359+1,IF(IF(AND(設定!$D$8&lt;=L359,設定!$D$8&lt;J359),設定!$D$8,IF(AND(J359&lt;=L359,J359&lt;設定!$D$8),J359,IF(AND(L359&lt;=J359,J359&lt;設定!$D$8),J359,L359)))=0,設定!$D$8,IF(AND(設定!$D$8&lt;=L359,設定!$D$8&lt;J359),設定!$D$8,IF(AND(J359&lt;=L359,J359&lt;設定!$D$8),J359,IF(AND(L359&lt;=J359,J359&lt;設定!$D$8),J359,L359))))),0)&gt;40,ROUNDUP(IF(IF(IF(AND(設定!$D$8&lt;=L359,設定!$D$8&lt;J359),設定!$D$8,IF(AND(J359&lt;=L359,J359&lt;設定!$D$8),J359,IF(AND(L359&lt;=J359,J359&lt;設定!$D$8),J359,L359)))=0,設定!$D$8,IF(AND(設定!$D$8&lt;=L359,設定!$D$8&lt;J359),設定!$D$8,IF(AND(J359&lt;=L359,J359&lt;設定!$D$8),J359,IF(AND(L359&lt;=J359,J359&lt;設定!$D$8),J359,L359))))&lt;=H359,H359+1,IF(IF(AND(設定!$D$8&lt;=L359,設定!$D$8&lt;J359),設定!$D$8,IF(AND(J359&lt;=L359,J359&lt;設定!$D$8),J359,IF(AND(L359&lt;=J359,J359&lt;設定!$D$8),J359,L359)))=0,設定!$D$8,IF(AND(設定!$D$8&lt;=L359,設定!$D$8&lt;J359),設定!$D$8,IF(AND(J359&lt;=L359,J359&lt;設定!$D$8),J359,IF(AND(L359&lt;=J359,J359&lt;設定!$D$8),J359,L359))))),0),40)</f>
        <v>#DIV/0!</v>
      </c>
      <c r="O359" s="55">
        <f>IF(G359="標準",設定!$C$4,G359)</f>
        <v>5</v>
      </c>
      <c r="P359" s="45">
        <f t="shared" si="59"/>
        <v>0</v>
      </c>
      <c r="Q359" s="14">
        <f t="shared" si="60"/>
        <v>0</v>
      </c>
      <c r="R359" s="23">
        <f t="shared" si="68"/>
        <v>0</v>
      </c>
      <c r="S359" s="12">
        <f t="shared" si="61"/>
        <v>0</v>
      </c>
      <c r="T359" s="23">
        <f t="shared" si="62"/>
        <v>0</v>
      </c>
      <c r="U359" s="13">
        <f t="shared" si="63"/>
        <v>0</v>
      </c>
      <c r="V359" s="104" t="str">
        <f>INDEX(商品!Q:Q,MATCH(キーワード!D359,商品!D:D,0),1)</f>
        <v>-</v>
      </c>
      <c r="W359" s="15">
        <f t="shared" si="64"/>
        <v>0</v>
      </c>
      <c r="X359" s="22">
        <f>SUMIFS(当月ワード!$J$3:$J$1000,当月ワード!$D$3:$D$1000,キーワード!$D359,当月ワード!$E$3:$E$1000,キーワード!$F359)</f>
        <v>0</v>
      </c>
      <c r="Y359" s="23">
        <f>SUMIFS(前月ワード!$J$3:$J$1000,前月ワード!$D$3:$D$1000,キーワード!$D359,前月ワード!$E$3:$E$1000,キーワード!$F359)</f>
        <v>0</v>
      </c>
      <c r="Z359" s="23">
        <f>SUMIFS(前々月ワード!$J$3:$J$1000,前々月ワード!$D$3:$D$1000,キーワード!$D359,前々月ワード!$E$3:$E$1000,キーワード!$F359)</f>
        <v>0</v>
      </c>
      <c r="AA359" s="22">
        <f>SUMIFS(当月ワード!$W$3:$W$1000,当月ワード!$D$3:$D$1000,キーワード!$D359,当月ワード!$E$3:$E$1000,キーワード!$F359)</f>
        <v>0</v>
      </c>
      <c r="AB359" s="23">
        <f>SUMIFS(前月ワード!$W$3:$W$1000,前月ワード!$D$3:$D$1000,キーワード!$D359,前月ワード!$E$3:$E$1000,キーワード!$F359)</f>
        <v>0</v>
      </c>
      <c r="AC359" s="23">
        <f>SUMIFS(前々月ワード!$W$3:$W$1000,前々月ワード!$D$3:$D$1000,キーワード!$D359,前々月ワード!$E$3:$E$1000,キーワード!$F359)</f>
        <v>0</v>
      </c>
      <c r="AD359" s="23">
        <f t="shared" si="65"/>
        <v>0</v>
      </c>
      <c r="AE359" s="23">
        <f t="shared" si="65"/>
        <v>0</v>
      </c>
      <c r="AF359" s="23">
        <f t="shared" si="65"/>
        <v>0</v>
      </c>
      <c r="AG359" s="22">
        <f>SUMIFS(当月ワード!$X$3:$X$1000,当月ワード!$D$3:$D$1000,キーワード!$D359,当月ワード!$E$3:$E$1000,キーワード!$F359)</f>
        <v>0</v>
      </c>
      <c r="AH359" s="23">
        <f>SUMIFS(前月ワード!$X$3:$X$1000,前月ワード!$D$3:$D$1000,キーワード!$D359,前月ワード!$E$3:$E$1000,キーワード!$F359)</f>
        <v>0</v>
      </c>
      <c r="AI359" s="23">
        <f>SUMIFS(前々月ワード!$X$3:$X$1000,前々月ワード!$D$3:$D$1000,キーワード!$D359,前々月ワード!$E$3:$E$1000,キーワード!$F359)</f>
        <v>0</v>
      </c>
      <c r="AJ359" s="22">
        <f>SUMIFS(当月ワード!$I$3:$I$1000,当月ワード!$D$3:$D$1000,キーワード!$D359,当月ワード!$E$3:$E$1000,キーワード!$F359)</f>
        <v>0</v>
      </c>
      <c r="AK359" s="23">
        <f>SUMIFS(前月ワード!$I$3:$I$1000,前月ワード!$D$3:$D$1000,キーワード!$D359,前月ワード!$E$3:$E$1000,キーワード!$F359)</f>
        <v>0</v>
      </c>
      <c r="AL359" s="23">
        <f>SUMIFS(前々月ワード!$I$3:$I$1000,前々月ワード!$D$3:$D$1000,キーワード!$D359,前々月ワード!$E$3:$E$1000,キーワード!$F359)</f>
        <v>0</v>
      </c>
      <c r="AM359" s="13">
        <f t="shared" si="66"/>
        <v>0</v>
      </c>
      <c r="AN359" s="13">
        <f t="shared" si="66"/>
        <v>0</v>
      </c>
      <c r="AO359" s="13">
        <f t="shared" si="66"/>
        <v>0</v>
      </c>
      <c r="AP359" s="16">
        <f t="shared" si="67"/>
        <v>0</v>
      </c>
      <c r="AQ359" s="16">
        <f t="shared" si="67"/>
        <v>0</v>
      </c>
      <c r="AR359" s="17">
        <f t="shared" si="67"/>
        <v>0</v>
      </c>
    </row>
    <row r="360" spans="3:44" ht="36.65" customHeight="1">
      <c r="C360" s="20">
        <v>355</v>
      </c>
      <c r="D360" s="53">
        <f>現状ワード設定!B357</f>
        <v>0</v>
      </c>
      <c r="E360" s="26" t="str">
        <f>IFERROR(_xlfn.XLOOKUP($D360,現状商品設定!B:B,現状商品設定!C:C,"-"),"-")</f>
        <v>-</v>
      </c>
      <c r="F360" s="56">
        <f>現状ワード設定!G357</f>
        <v>0</v>
      </c>
      <c r="G360" s="60" t="s">
        <v>46</v>
      </c>
      <c r="H360" s="47" t="str">
        <f>IFERROR(_xlfn.XLOOKUP(D360,商品!$D:$D,商品!$H:$H),"")</f>
        <v/>
      </c>
      <c r="I360" s="50" t="str">
        <f>IFERROR(_xlfn.XLOOKUP(D360&amp;F360,現状ワード設定!J:J,現状ワード設定!H:H),"")</f>
        <v/>
      </c>
      <c r="J360" s="47" t="str">
        <f>IFERROR(_xlfn.XLOOKUP(D360&amp;F360,現状ワード設定!J:J,現状ワード設定!I:I),"")</f>
        <v/>
      </c>
      <c r="K360" s="47" t="e">
        <f>IF(AND(T360&gt;=設定!$C$12,W360&gt;=O360),I360*(1+設定!$F$12),IF(AND(T360&gt;=設定!$C$13,W360&lt;O360),I360*(1+設定!$F$13),IF(AND(T360&lt;設定!$C$14,U360&gt;=設定!$E$14),I360*(1+設定!$F$14),IF(AND(T360&lt;設定!$C$15,U360&lt;設定!$E$15),I360*(1+設定!$F$15),"除外"))))</f>
        <v>#VALUE!</v>
      </c>
      <c r="L360" s="58" t="e">
        <f ca="1">IF(消化率!$I$5&lt;1,K360*消化率!$I$5,IF(U360*V360/(K360*消化率!$I$5)&gt;O360,K360*消化率!$I$5,M360))</f>
        <v>#DIV/0!</v>
      </c>
      <c r="M360" s="58" t="e">
        <f t="shared" si="58"/>
        <v>#VALUE!</v>
      </c>
      <c r="N360" s="58" t="e">
        <f ca="1">IF(ROUNDUP(IF(IF(IF(AND(設定!$D$8&lt;=L360,設定!$D$8&lt;J360),設定!$D$8,IF(AND(J360&lt;=L360,J360&lt;設定!$D$8),J360,IF(AND(L360&lt;=J360,J360&lt;設定!$D$8),J360,L360)))=0,設定!$D$8,IF(AND(設定!$D$8&lt;=L360,設定!$D$8&lt;J360),設定!$D$8,IF(AND(J360&lt;=L360,J360&lt;設定!$D$8),J360,IF(AND(L360&lt;=J360,J360&lt;設定!$D$8),J360,L360))))&lt;=H360,H360+1,IF(IF(AND(設定!$D$8&lt;=L360,設定!$D$8&lt;J360),設定!$D$8,IF(AND(J360&lt;=L360,J360&lt;設定!$D$8),J360,IF(AND(L360&lt;=J360,J360&lt;設定!$D$8),J360,L360)))=0,設定!$D$8,IF(AND(設定!$D$8&lt;=L360,設定!$D$8&lt;J360),設定!$D$8,IF(AND(J360&lt;=L360,J360&lt;設定!$D$8),J360,IF(AND(L360&lt;=J360,J360&lt;設定!$D$8),J360,L360))))),0)&gt;40,ROUNDUP(IF(IF(IF(AND(設定!$D$8&lt;=L360,設定!$D$8&lt;J360),設定!$D$8,IF(AND(J360&lt;=L360,J360&lt;設定!$D$8),J360,IF(AND(L360&lt;=J360,J360&lt;設定!$D$8),J360,L360)))=0,設定!$D$8,IF(AND(設定!$D$8&lt;=L360,設定!$D$8&lt;J360),設定!$D$8,IF(AND(J360&lt;=L360,J360&lt;設定!$D$8),J360,IF(AND(L360&lt;=J360,J360&lt;設定!$D$8),J360,L360))))&lt;=H360,H360+1,IF(IF(AND(設定!$D$8&lt;=L360,設定!$D$8&lt;J360),設定!$D$8,IF(AND(J360&lt;=L360,J360&lt;設定!$D$8),J360,IF(AND(L360&lt;=J360,J360&lt;設定!$D$8),J360,L360)))=0,設定!$D$8,IF(AND(設定!$D$8&lt;=L360,設定!$D$8&lt;J360),設定!$D$8,IF(AND(J360&lt;=L360,J360&lt;設定!$D$8),J360,IF(AND(L360&lt;=J360,J360&lt;設定!$D$8),J360,L360))))),0),40)</f>
        <v>#DIV/0!</v>
      </c>
      <c r="O360" s="55">
        <f>IF(G360="標準",設定!$C$4,G360)</f>
        <v>5</v>
      </c>
      <c r="P360" s="45">
        <f t="shared" si="59"/>
        <v>0</v>
      </c>
      <c r="Q360" s="14">
        <f t="shared" si="60"/>
        <v>0</v>
      </c>
      <c r="R360" s="23">
        <f t="shared" si="68"/>
        <v>0</v>
      </c>
      <c r="S360" s="12">
        <f t="shared" si="61"/>
        <v>0</v>
      </c>
      <c r="T360" s="23">
        <f t="shared" si="62"/>
        <v>0</v>
      </c>
      <c r="U360" s="13">
        <f t="shared" si="63"/>
        <v>0</v>
      </c>
      <c r="V360" s="104" t="str">
        <f>INDEX(商品!Q:Q,MATCH(キーワード!D360,商品!D:D,0),1)</f>
        <v>-</v>
      </c>
      <c r="W360" s="15">
        <f t="shared" si="64"/>
        <v>0</v>
      </c>
      <c r="X360" s="22">
        <f>SUMIFS(当月ワード!$J$3:$J$1000,当月ワード!$D$3:$D$1000,キーワード!$D360,当月ワード!$E$3:$E$1000,キーワード!$F360)</f>
        <v>0</v>
      </c>
      <c r="Y360" s="23">
        <f>SUMIFS(前月ワード!$J$3:$J$1000,前月ワード!$D$3:$D$1000,キーワード!$D360,前月ワード!$E$3:$E$1000,キーワード!$F360)</f>
        <v>0</v>
      </c>
      <c r="Z360" s="23">
        <f>SUMIFS(前々月ワード!$J$3:$J$1000,前々月ワード!$D$3:$D$1000,キーワード!$D360,前々月ワード!$E$3:$E$1000,キーワード!$F360)</f>
        <v>0</v>
      </c>
      <c r="AA360" s="22">
        <f>SUMIFS(当月ワード!$W$3:$W$1000,当月ワード!$D$3:$D$1000,キーワード!$D360,当月ワード!$E$3:$E$1000,キーワード!$F360)</f>
        <v>0</v>
      </c>
      <c r="AB360" s="23">
        <f>SUMIFS(前月ワード!$W$3:$W$1000,前月ワード!$D$3:$D$1000,キーワード!$D360,前月ワード!$E$3:$E$1000,キーワード!$F360)</f>
        <v>0</v>
      </c>
      <c r="AC360" s="23">
        <f>SUMIFS(前々月ワード!$W$3:$W$1000,前々月ワード!$D$3:$D$1000,キーワード!$D360,前々月ワード!$E$3:$E$1000,キーワード!$F360)</f>
        <v>0</v>
      </c>
      <c r="AD360" s="23">
        <f t="shared" si="65"/>
        <v>0</v>
      </c>
      <c r="AE360" s="23">
        <f t="shared" si="65"/>
        <v>0</v>
      </c>
      <c r="AF360" s="23">
        <f t="shared" si="65"/>
        <v>0</v>
      </c>
      <c r="AG360" s="22">
        <f>SUMIFS(当月ワード!$X$3:$X$1000,当月ワード!$D$3:$D$1000,キーワード!$D360,当月ワード!$E$3:$E$1000,キーワード!$F360)</f>
        <v>0</v>
      </c>
      <c r="AH360" s="23">
        <f>SUMIFS(前月ワード!$X$3:$X$1000,前月ワード!$D$3:$D$1000,キーワード!$D360,前月ワード!$E$3:$E$1000,キーワード!$F360)</f>
        <v>0</v>
      </c>
      <c r="AI360" s="23">
        <f>SUMIFS(前々月ワード!$X$3:$X$1000,前々月ワード!$D$3:$D$1000,キーワード!$D360,前々月ワード!$E$3:$E$1000,キーワード!$F360)</f>
        <v>0</v>
      </c>
      <c r="AJ360" s="22">
        <f>SUMIFS(当月ワード!$I$3:$I$1000,当月ワード!$D$3:$D$1000,キーワード!$D360,当月ワード!$E$3:$E$1000,キーワード!$F360)</f>
        <v>0</v>
      </c>
      <c r="AK360" s="23">
        <f>SUMIFS(前月ワード!$I$3:$I$1000,前月ワード!$D$3:$D$1000,キーワード!$D360,前月ワード!$E$3:$E$1000,キーワード!$F360)</f>
        <v>0</v>
      </c>
      <c r="AL360" s="23">
        <f>SUMIFS(前々月ワード!$I$3:$I$1000,前々月ワード!$D$3:$D$1000,キーワード!$D360,前々月ワード!$E$3:$E$1000,キーワード!$F360)</f>
        <v>0</v>
      </c>
      <c r="AM360" s="13">
        <f t="shared" si="66"/>
        <v>0</v>
      </c>
      <c r="AN360" s="13">
        <f t="shared" si="66"/>
        <v>0</v>
      </c>
      <c r="AO360" s="13">
        <f t="shared" si="66"/>
        <v>0</v>
      </c>
      <c r="AP360" s="16">
        <f t="shared" si="67"/>
        <v>0</v>
      </c>
      <c r="AQ360" s="16">
        <f t="shared" si="67"/>
        <v>0</v>
      </c>
      <c r="AR360" s="17">
        <f t="shared" si="67"/>
        <v>0</v>
      </c>
    </row>
    <row r="361" spans="3:44" ht="36.65" customHeight="1">
      <c r="C361" s="20">
        <v>356</v>
      </c>
      <c r="D361" s="53">
        <f>現状ワード設定!B358</f>
        <v>0</v>
      </c>
      <c r="E361" s="26" t="str">
        <f>IFERROR(_xlfn.XLOOKUP($D361,現状商品設定!B:B,現状商品設定!C:C,"-"),"-")</f>
        <v>-</v>
      </c>
      <c r="F361" s="56">
        <f>現状ワード設定!G358</f>
        <v>0</v>
      </c>
      <c r="G361" s="60" t="s">
        <v>46</v>
      </c>
      <c r="H361" s="47" t="str">
        <f>IFERROR(_xlfn.XLOOKUP(D361,商品!$D:$D,商品!$H:$H),"")</f>
        <v/>
      </c>
      <c r="I361" s="50" t="str">
        <f>IFERROR(_xlfn.XLOOKUP(D361&amp;F361,現状ワード設定!J:J,現状ワード設定!H:H),"")</f>
        <v/>
      </c>
      <c r="J361" s="47" t="str">
        <f>IFERROR(_xlfn.XLOOKUP(D361&amp;F361,現状ワード設定!J:J,現状ワード設定!I:I),"")</f>
        <v/>
      </c>
      <c r="K361" s="47" t="e">
        <f>IF(AND(T361&gt;=設定!$C$12,W361&gt;=O361),I361*(1+設定!$F$12),IF(AND(T361&gt;=設定!$C$13,W361&lt;O361),I361*(1+設定!$F$13),IF(AND(T361&lt;設定!$C$14,U361&gt;=設定!$E$14),I361*(1+設定!$F$14),IF(AND(T361&lt;設定!$C$15,U361&lt;設定!$E$15),I361*(1+設定!$F$15),"除外"))))</f>
        <v>#VALUE!</v>
      </c>
      <c r="L361" s="58" t="e">
        <f ca="1">IF(消化率!$I$5&lt;1,K361*消化率!$I$5,IF(U361*V361/(K361*消化率!$I$5)&gt;O361,K361*消化率!$I$5,M361))</f>
        <v>#DIV/0!</v>
      </c>
      <c r="M361" s="58" t="e">
        <f t="shared" si="58"/>
        <v>#VALUE!</v>
      </c>
      <c r="N361" s="58" t="e">
        <f ca="1">IF(ROUNDUP(IF(IF(IF(AND(設定!$D$8&lt;=L361,設定!$D$8&lt;J361),設定!$D$8,IF(AND(J361&lt;=L361,J361&lt;設定!$D$8),J361,IF(AND(L361&lt;=J361,J361&lt;設定!$D$8),J361,L361)))=0,設定!$D$8,IF(AND(設定!$D$8&lt;=L361,設定!$D$8&lt;J361),設定!$D$8,IF(AND(J361&lt;=L361,J361&lt;設定!$D$8),J361,IF(AND(L361&lt;=J361,J361&lt;設定!$D$8),J361,L361))))&lt;=H361,H361+1,IF(IF(AND(設定!$D$8&lt;=L361,設定!$D$8&lt;J361),設定!$D$8,IF(AND(J361&lt;=L361,J361&lt;設定!$D$8),J361,IF(AND(L361&lt;=J361,J361&lt;設定!$D$8),J361,L361)))=0,設定!$D$8,IF(AND(設定!$D$8&lt;=L361,設定!$D$8&lt;J361),設定!$D$8,IF(AND(J361&lt;=L361,J361&lt;設定!$D$8),J361,IF(AND(L361&lt;=J361,J361&lt;設定!$D$8),J361,L361))))),0)&gt;40,ROUNDUP(IF(IF(IF(AND(設定!$D$8&lt;=L361,設定!$D$8&lt;J361),設定!$D$8,IF(AND(J361&lt;=L361,J361&lt;設定!$D$8),J361,IF(AND(L361&lt;=J361,J361&lt;設定!$D$8),J361,L361)))=0,設定!$D$8,IF(AND(設定!$D$8&lt;=L361,設定!$D$8&lt;J361),設定!$D$8,IF(AND(J361&lt;=L361,J361&lt;設定!$D$8),J361,IF(AND(L361&lt;=J361,J361&lt;設定!$D$8),J361,L361))))&lt;=H361,H361+1,IF(IF(AND(設定!$D$8&lt;=L361,設定!$D$8&lt;J361),設定!$D$8,IF(AND(J361&lt;=L361,J361&lt;設定!$D$8),J361,IF(AND(L361&lt;=J361,J361&lt;設定!$D$8),J361,L361)))=0,設定!$D$8,IF(AND(設定!$D$8&lt;=L361,設定!$D$8&lt;J361),設定!$D$8,IF(AND(J361&lt;=L361,J361&lt;設定!$D$8),J361,IF(AND(L361&lt;=J361,J361&lt;設定!$D$8),J361,L361))))),0),40)</f>
        <v>#DIV/0!</v>
      </c>
      <c r="O361" s="55">
        <f>IF(G361="標準",設定!$C$4,G361)</f>
        <v>5</v>
      </c>
      <c r="P361" s="45">
        <f t="shared" si="59"/>
        <v>0</v>
      </c>
      <c r="Q361" s="14">
        <f t="shared" si="60"/>
        <v>0</v>
      </c>
      <c r="R361" s="23">
        <f t="shared" si="68"/>
        <v>0</v>
      </c>
      <c r="S361" s="12">
        <f t="shared" si="61"/>
        <v>0</v>
      </c>
      <c r="T361" s="23">
        <f t="shared" si="62"/>
        <v>0</v>
      </c>
      <c r="U361" s="13">
        <f t="shared" si="63"/>
        <v>0</v>
      </c>
      <c r="V361" s="104" t="str">
        <f>INDEX(商品!Q:Q,MATCH(キーワード!D361,商品!D:D,0),1)</f>
        <v>-</v>
      </c>
      <c r="W361" s="15">
        <f t="shared" si="64"/>
        <v>0</v>
      </c>
      <c r="X361" s="22">
        <f>SUMIFS(当月ワード!$J$3:$J$1000,当月ワード!$D$3:$D$1000,キーワード!$D361,当月ワード!$E$3:$E$1000,キーワード!$F361)</f>
        <v>0</v>
      </c>
      <c r="Y361" s="23">
        <f>SUMIFS(前月ワード!$J$3:$J$1000,前月ワード!$D$3:$D$1000,キーワード!$D361,前月ワード!$E$3:$E$1000,キーワード!$F361)</f>
        <v>0</v>
      </c>
      <c r="Z361" s="23">
        <f>SUMIFS(前々月ワード!$J$3:$J$1000,前々月ワード!$D$3:$D$1000,キーワード!$D361,前々月ワード!$E$3:$E$1000,キーワード!$F361)</f>
        <v>0</v>
      </c>
      <c r="AA361" s="22">
        <f>SUMIFS(当月ワード!$W$3:$W$1000,当月ワード!$D$3:$D$1000,キーワード!$D361,当月ワード!$E$3:$E$1000,キーワード!$F361)</f>
        <v>0</v>
      </c>
      <c r="AB361" s="23">
        <f>SUMIFS(前月ワード!$W$3:$W$1000,前月ワード!$D$3:$D$1000,キーワード!$D361,前月ワード!$E$3:$E$1000,キーワード!$F361)</f>
        <v>0</v>
      </c>
      <c r="AC361" s="23">
        <f>SUMIFS(前々月ワード!$W$3:$W$1000,前々月ワード!$D$3:$D$1000,キーワード!$D361,前々月ワード!$E$3:$E$1000,キーワード!$F361)</f>
        <v>0</v>
      </c>
      <c r="AD361" s="23">
        <f t="shared" si="65"/>
        <v>0</v>
      </c>
      <c r="AE361" s="23">
        <f t="shared" si="65"/>
        <v>0</v>
      </c>
      <c r="AF361" s="23">
        <f t="shared" si="65"/>
        <v>0</v>
      </c>
      <c r="AG361" s="22">
        <f>SUMIFS(当月ワード!$X$3:$X$1000,当月ワード!$D$3:$D$1000,キーワード!$D361,当月ワード!$E$3:$E$1000,キーワード!$F361)</f>
        <v>0</v>
      </c>
      <c r="AH361" s="23">
        <f>SUMIFS(前月ワード!$X$3:$X$1000,前月ワード!$D$3:$D$1000,キーワード!$D361,前月ワード!$E$3:$E$1000,キーワード!$F361)</f>
        <v>0</v>
      </c>
      <c r="AI361" s="23">
        <f>SUMIFS(前々月ワード!$X$3:$X$1000,前々月ワード!$D$3:$D$1000,キーワード!$D361,前々月ワード!$E$3:$E$1000,キーワード!$F361)</f>
        <v>0</v>
      </c>
      <c r="AJ361" s="22">
        <f>SUMIFS(当月ワード!$I$3:$I$1000,当月ワード!$D$3:$D$1000,キーワード!$D361,当月ワード!$E$3:$E$1000,キーワード!$F361)</f>
        <v>0</v>
      </c>
      <c r="AK361" s="23">
        <f>SUMIFS(前月ワード!$I$3:$I$1000,前月ワード!$D$3:$D$1000,キーワード!$D361,前月ワード!$E$3:$E$1000,キーワード!$F361)</f>
        <v>0</v>
      </c>
      <c r="AL361" s="23">
        <f>SUMIFS(前々月ワード!$I$3:$I$1000,前々月ワード!$D$3:$D$1000,キーワード!$D361,前々月ワード!$E$3:$E$1000,キーワード!$F361)</f>
        <v>0</v>
      </c>
      <c r="AM361" s="13">
        <f t="shared" si="66"/>
        <v>0</v>
      </c>
      <c r="AN361" s="13">
        <f t="shared" si="66"/>
        <v>0</v>
      </c>
      <c r="AO361" s="13">
        <f t="shared" si="66"/>
        <v>0</v>
      </c>
      <c r="AP361" s="16">
        <f t="shared" si="67"/>
        <v>0</v>
      </c>
      <c r="AQ361" s="16">
        <f t="shared" si="67"/>
        <v>0</v>
      </c>
      <c r="AR361" s="17">
        <f t="shared" si="67"/>
        <v>0</v>
      </c>
    </row>
    <row r="362" spans="3:44" ht="36.65" customHeight="1">
      <c r="C362" s="20">
        <v>357</v>
      </c>
      <c r="D362" s="53">
        <f>現状ワード設定!B359</f>
        <v>0</v>
      </c>
      <c r="E362" s="26" t="str">
        <f>IFERROR(_xlfn.XLOOKUP($D362,現状商品設定!B:B,現状商品設定!C:C,"-"),"-")</f>
        <v>-</v>
      </c>
      <c r="F362" s="56">
        <f>現状ワード設定!G359</f>
        <v>0</v>
      </c>
      <c r="G362" s="60" t="s">
        <v>46</v>
      </c>
      <c r="H362" s="47" t="str">
        <f>IFERROR(_xlfn.XLOOKUP(D362,商品!$D:$D,商品!$H:$H),"")</f>
        <v/>
      </c>
      <c r="I362" s="50" t="str">
        <f>IFERROR(_xlfn.XLOOKUP(D362&amp;F362,現状ワード設定!J:J,現状ワード設定!H:H),"")</f>
        <v/>
      </c>
      <c r="J362" s="47" t="str">
        <f>IFERROR(_xlfn.XLOOKUP(D362&amp;F362,現状ワード設定!J:J,現状ワード設定!I:I),"")</f>
        <v/>
      </c>
      <c r="K362" s="47" t="e">
        <f>IF(AND(T362&gt;=設定!$C$12,W362&gt;=O362),I362*(1+設定!$F$12),IF(AND(T362&gt;=設定!$C$13,W362&lt;O362),I362*(1+設定!$F$13),IF(AND(T362&lt;設定!$C$14,U362&gt;=設定!$E$14),I362*(1+設定!$F$14),IF(AND(T362&lt;設定!$C$15,U362&lt;設定!$E$15),I362*(1+設定!$F$15),"除外"))))</f>
        <v>#VALUE!</v>
      </c>
      <c r="L362" s="58" t="e">
        <f ca="1">IF(消化率!$I$5&lt;1,K362*消化率!$I$5,IF(U362*V362/(K362*消化率!$I$5)&gt;O362,K362*消化率!$I$5,M362))</f>
        <v>#DIV/0!</v>
      </c>
      <c r="M362" s="58" t="e">
        <f t="shared" si="58"/>
        <v>#VALUE!</v>
      </c>
      <c r="N362" s="58" t="e">
        <f ca="1">IF(ROUNDUP(IF(IF(IF(AND(設定!$D$8&lt;=L362,設定!$D$8&lt;J362),設定!$D$8,IF(AND(J362&lt;=L362,J362&lt;設定!$D$8),J362,IF(AND(L362&lt;=J362,J362&lt;設定!$D$8),J362,L362)))=0,設定!$D$8,IF(AND(設定!$D$8&lt;=L362,設定!$D$8&lt;J362),設定!$D$8,IF(AND(J362&lt;=L362,J362&lt;設定!$D$8),J362,IF(AND(L362&lt;=J362,J362&lt;設定!$D$8),J362,L362))))&lt;=H362,H362+1,IF(IF(AND(設定!$D$8&lt;=L362,設定!$D$8&lt;J362),設定!$D$8,IF(AND(J362&lt;=L362,J362&lt;設定!$D$8),J362,IF(AND(L362&lt;=J362,J362&lt;設定!$D$8),J362,L362)))=0,設定!$D$8,IF(AND(設定!$D$8&lt;=L362,設定!$D$8&lt;J362),設定!$D$8,IF(AND(J362&lt;=L362,J362&lt;設定!$D$8),J362,IF(AND(L362&lt;=J362,J362&lt;設定!$D$8),J362,L362))))),0)&gt;40,ROUNDUP(IF(IF(IF(AND(設定!$D$8&lt;=L362,設定!$D$8&lt;J362),設定!$D$8,IF(AND(J362&lt;=L362,J362&lt;設定!$D$8),J362,IF(AND(L362&lt;=J362,J362&lt;設定!$D$8),J362,L362)))=0,設定!$D$8,IF(AND(設定!$D$8&lt;=L362,設定!$D$8&lt;J362),設定!$D$8,IF(AND(J362&lt;=L362,J362&lt;設定!$D$8),J362,IF(AND(L362&lt;=J362,J362&lt;設定!$D$8),J362,L362))))&lt;=H362,H362+1,IF(IF(AND(設定!$D$8&lt;=L362,設定!$D$8&lt;J362),設定!$D$8,IF(AND(J362&lt;=L362,J362&lt;設定!$D$8),J362,IF(AND(L362&lt;=J362,J362&lt;設定!$D$8),J362,L362)))=0,設定!$D$8,IF(AND(設定!$D$8&lt;=L362,設定!$D$8&lt;J362),設定!$D$8,IF(AND(J362&lt;=L362,J362&lt;設定!$D$8),J362,IF(AND(L362&lt;=J362,J362&lt;設定!$D$8),J362,L362))))),0),40)</f>
        <v>#DIV/0!</v>
      </c>
      <c r="O362" s="55">
        <f>IF(G362="標準",設定!$C$4,G362)</f>
        <v>5</v>
      </c>
      <c r="P362" s="45">
        <f t="shared" si="59"/>
        <v>0</v>
      </c>
      <c r="Q362" s="14">
        <f t="shared" si="60"/>
        <v>0</v>
      </c>
      <c r="R362" s="23">
        <f t="shared" si="68"/>
        <v>0</v>
      </c>
      <c r="S362" s="12">
        <f t="shared" si="61"/>
        <v>0</v>
      </c>
      <c r="T362" s="23">
        <f t="shared" si="62"/>
        <v>0</v>
      </c>
      <c r="U362" s="13">
        <f t="shared" si="63"/>
        <v>0</v>
      </c>
      <c r="V362" s="104" t="str">
        <f>INDEX(商品!Q:Q,MATCH(キーワード!D362,商品!D:D,0),1)</f>
        <v>-</v>
      </c>
      <c r="W362" s="15">
        <f t="shared" si="64"/>
        <v>0</v>
      </c>
      <c r="X362" s="22">
        <f>SUMIFS(当月ワード!$J$3:$J$1000,当月ワード!$D$3:$D$1000,キーワード!$D362,当月ワード!$E$3:$E$1000,キーワード!$F362)</f>
        <v>0</v>
      </c>
      <c r="Y362" s="23">
        <f>SUMIFS(前月ワード!$J$3:$J$1000,前月ワード!$D$3:$D$1000,キーワード!$D362,前月ワード!$E$3:$E$1000,キーワード!$F362)</f>
        <v>0</v>
      </c>
      <c r="Z362" s="23">
        <f>SUMIFS(前々月ワード!$J$3:$J$1000,前々月ワード!$D$3:$D$1000,キーワード!$D362,前々月ワード!$E$3:$E$1000,キーワード!$F362)</f>
        <v>0</v>
      </c>
      <c r="AA362" s="22">
        <f>SUMIFS(当月ワード!$W$3:$W$1000,当月ワード!$D$3:$D$1000,キーワード!$D362,当月ワード!$E$3:$E$1000,キーワード!$F362)</f>
        <v>0</v>
      </c>
      <c r="AB362" s="23">
        <f>SUMIFS(前月ワード!$W$3:$W$1000,前月ワード!$D$3:$D$1000,キーワード!$D362,前月ワード!$E$3:$E$1000,キーワード!$F362)</f>
        <v>0</v>
      </c>
      <c r="AC362" s="23">
        <f>SUMIFS(前々月ワード!$W$3:$W$1000,前々月ワード!$D$3:$D$1000,キーワード!$D362,前々月ワード!$E$3:$E$1000,キーワード!$F362)</f>
        <v>0</v>
      </c>
      <c r="AD362" s="23">
        <f t="shared" si="65"/>
        <v>0</v>
      </c>
      <c r="AE362" s="23">
        <f t="shared" si="65"/>
        <v>0</v>
      </c>
      <c r="AF362" s="23">
        <f t="shared" si="65"/>
        <v>0</v>
      </c>
      <c r="AG362" s="22">
        <f>SUMIFS(当月ワード!$X$3:$X$1000,当月ワード!$D$3:$D$1000,キーワード!$D362,当月ワード!$E$3:$E$1000,キーワード!$F362)</f>
        <v>0</v>
      </c>
      <c r="AH362" s="23">
        <f>SUMIFS(前月ワード!$X$3:$X$1000,前月ワード!$D$3:$D$1000,キーワード!$D362,前月ワード!$E$3:$E$1000,キーワード!$F362)</f>
        <v>0</v>
      </c>
      <c r="AI362" s="23">
        <f>SUMIFS(前々月ワード!$X$3:$X$1000,前々月ワード!$D$3:$D$1000,キーワード!$D362,前々月ワード!$E$3:$E$1000,キーワード!$F362)</f>
        <v>0</v>
      </c>
      <c r="AJ362" s="22">
        <f>SUMIFS(当月ワード!$I$3:$I$1000,当月ワード!$D$3:$D$1000,キーワード!$D362,当月ワード!$E$3:$E$1000,キーワード!$F362)</f>
        <v>0</v>
      </c>
      <c r="AK362" s="23">
        <f>SUMIFS(前月ワード!$I$3:$I$1000,前月ワード!$D$3:$D$1000,キーワード!$D362,前月ワード!$E$3:$E$1000,キーワード!$F362)</f>
        <v>0</v>
      </c>
      <c r="AL362" s="23">
        <f>SUMIFS(前々月ワード!$I$3:$I$1000,前々月ワード!$D$3:$D$1000,キーワード!$D362,前々月ワード!$E$3:$E$1000,キーワード!$F362)</f>
        <v>0</v>
      </c>
      <c r="AM362" s="13">
        <f t="shared" si="66"/>
        <v>0</v>
      </c>
      <c r="AN362" s="13">
        <f t="shared" si="66"/>
        <v>0</v>
      </c>
      <c r="AO362" s="13">
        <f t="shared" si="66"/>
        <v>0</v>
      </c>
      <c r="AP362" s="16">
        <f t="shared" si="67"/>
        <v>0</v>
      </c>
      <c r="AQ362" s="16">
        <f t="shared" si="67"/>
        <v>0</v>
      </c>
      <c r="AR362" s="17">
        <f t="shared" si="67"/>
        <v>0</v>
      </c>
    </row>
    <row r="363" spans="3:44" ht="36.65" customHeight="1">
      <c r="C363" s="20">
        <v>358</v>
      </c>
      <c r="D363" s="53">
        <f>現状ワード設定!B360</f>
        <v>0</v>
      </c>
      <c r="E363" s="26" t="str">
        <f>IFERROR(_xlfn.XLOOKUP($D363,現状商品設定!B:B,現状商品設定!C:C,"-"),"-")</f>
        <v>-</v>
      </c>
      <c r="F363" s="56">
        <f>現状ワード設定!G360</f>
        <v>0</v>
      </c>
      <c r="G363" s="60" t="s">
        <v>46</v>
      </c>
      <c r="H363" s="47" t="str">
        <f>IFERROR(_xlfn.XLOOKUP(D363,商品!$D:$D,商品!$H:$H),"")</f>
        <v/>
      </c>
      <c r="I363" s="50" t="str">
        <f>IFERROR(_xlfn.XLOOKUP(D363&amp;F363,現状ワード設定!J:J,現状ワード設定!H:H),"")</f>
        <v/>
      </c>
      <c r="J363" s="47" t="str">
        <f>IFERROR(_xlfn.XLOOKUP(D363&amp;F363,現状ワード設定!J:J,現状ワード設定!I:I),"")</f>
        <v/>
      </c>
      <c r="K363" s="47" t="e">
        <f>IF(AND(T363&gt;=設定!$C$12,W363&gt;=O363),I363*(1+設定!$F$12),IF(AND(T363&gt;=設定!$C$13,W363&lt;O363),I363*(1+設定!$F$13),IF(AND(T363&lt;設定!$C$14,U363&gt;=設定!$E$14),I363*(1+設定!$F$14),IF(AND(T363&lt;設定!$C$15,U363&lt;設定!$E$15),I363*(1+設定!$F$15),"除外"))))</f>
        <v>#VALUE!</v>
      </c>
      <c r="L363" s="58" t="e">
        <f ca="1">IF(消化率!$I$5&lt;1,K363*消化率!$I$5,IF(U363*V363/(K363*消化率!$I$5)&gt;O363,K363*消化率!$I$5,M363))</f>
        <v>#DIV/0!</v>
      </c>
      <c r="M363" s="58" t="e">
        <f t="shared" si="58"/>
        <v>#VALUE!</v>
      </c>
      <c r="N363" s="58" t="e">
        <f ca="1">IF(ROUNDUP(IF(IF(IF(AND(設定!$D$8&lt;=L363,設定!$D$8&lt;J363),設定!$D$8,IF(AND(J363&lt;=L363,J363&lt;設定!$D$8),J363,IF(AND(L363&lt;=J363,J363&lt;設定!$D$8),J363,L363)))=0,設定!$D$8,IF(AND(設定!$D$8&lt;=L363,設定!$D$8&lt;J363),設定!$D$8,IF(AND(J363&lt;=L363,J363&lt;設定!$D$8),J363,IF(AND(L363&lt;=J363,J363&lt;設定!$D$8),J363,L363))))&lt;=H363,H363+1,IF(IF(AND(設定!$D$8&lt;=L363,設定!$D$8&lt;J363),設定!$D$8,IF(AND(J363&lt;=L363,J363&lt;設定!$D$8),J363,IF(AND(L363&lt;=J363,J363&lt;設定!$D$8),J363,L363)))=0,設定!$D$8,IF(AND(設定!$D$8&lt;=L363,設定!$D$8&lt;J363),設定!$D$8,IF(AND(J363&lt;=L363,J363&lt;設定!$D$8),J363,IF(AND(L363&lt;=J363,J363&lt;設定!$D$8),J363,L363))))),0)&gt;40,ROUNDUP(IF(IF(IF(AND(設定!$D$8&lt;=L363,設定!$D$8&lt;J363),設定!$D$8,IF(AND(J363&lt;=L363,J363&lt;設定!$D$8),J363,IF(AND(L363&lt;=J363,J363&lt;設定!$D$8),J363,L363)))=0,設定!$D$8,IF(AND(設定!$D$8&lt;=L363,設定!$D$8&lt;J363),設定!$D$8,IF(AND(J363&lt;=L363,J363&lt;設定!$D$8),J363,IF(AND(L363&lt;=J363,J363&lt;設定!$D$8),J363,L363))))&lt;=H363,H363+1,IF(IF(AND(設定!$D$8&lt;=L363,設定!$D$8&lt;J363),設定!$D$8,IF(AND(J363&lt;=L363,J363&lt;設定!$D$8),J363,IF(AND(L363&lt;=J363,J363&lt;設定!$D$8),J363,L363)))=0,設定!$D$8,IF(AND(設定!$D$8&lt;=L363,設定!$D$8&lt;J363),設定!$D$8,IF(AND(J363&lt;=L363,J363&lt;設定!$D$8),J363,IF(AND(L363&lt;=J363,J363&lt;設定!$D$8),J363,L363))))),0),40)</f>
        <v>#DIV/0!</v>
      </c>
      <c r="O363" s="55">
        <f>IF(G363="標準",設定!$C$4,G363)</f>
        <v>5</v>
      </c>
      <c r="P363" s="45">
        <f t="shared" si="59"/>
        <v>0</v>
      </c>
      <c r="Q363" s="14">
        <f t="shared" si="60"/>
        <v>0</v>
      </c>
      <c r="R363" s="23">
        <f t="shared" si="68"/>
        <v>0</v>
      </c>
      <c r="S363" s="12">
        <f t="shared" si="61"/>
        <v>0</v>
      </c>
      <c r="T363" s="23">
        <f t="shared" si="62"/>
        <v>0</v>
      </c>
      <c r="U363" s="13">
        <f t="shared" si="63"/>
        <v>0</v>
      </c>
      <c r="V363" s="104" t="str">
        <f>INDEX(商品!Q:Q,MATCH(キーワード!D363,商品!D:D,0),1)</f>
        <v>-</v>
      </c>
      <c r="W363" s="15">
        <f t="shared" si="64"/>
        <v>0</v>
      </c>
      <c r="X363" s="22">
        <f>SUMIFS(当月ワード!$J$3:$J$1000,当月ワード!$D$3:$D$1000,キーワード!$D363,当月ワード!$E$3:$E$1000,キーワード!$F363)</f>
        <v>0</v>
      </c>
      <c r="Y363" s="23">
        <f>SUMIFS(前月ワード!$J$3:$J$1000,前月ワード!$D$3:$D$1000,キーワード!$D363,前月ワード!$E$3:$E$1000,キーワード!$F363)</f>
        <v>0</v>
      </c>
      <c r="Z363" s="23">
        <f>SUMIFS(前々月ワード!$J$3:$J$1000,前々月ワード!$D$3:$D$1000,キーワード!$D363,前々月ワード!$E$3:$E$1000,キーワード!$F363)</f>
        <v>0</v>
      </c>
      <c r="AA363" s="22">
        <f>SUMIFS(当月ワード!$W$3:$W$1000,当月ワード!$D$3:$D$1000,キーワード!$D363,当月ワード!$E$3:$E$1000,キーワード!$F363)</f>
        <v>0</v>
      </c>
      <c r="AB363" s="23">
        <f>SUMIFS(前月ワード!$W$3:$W$1000,前月ワード!$D$3:$D$1000,キーワード!$D363,前月ワード!$E$3:$E$1000,キーワード!$F363)</f>
        <v>0</v>
      </c>
      <c r="AC363" s="23">
        <f>SUMIFS(前々月ワード!$W$3:$W$1000,前々月ワード!$D$3:$D$1000,キーワード!$D363,前々月ワード!$E$3:$E$1000,キーワード!$F363)</f>
        <v>0</v>
      </c>
      <c r="AD363" s="23">
        <f t="shared" si="65"/>
        <v>0</v>
      </c>
      <c r="AE363" s="23">
        <f t="shared" si="65"/>
        <v>0</v>
      </c>
      <c r="AF363" s="23">
        <f t="shared" si="65"/>
        <v>0</v>
      </c>
      <c r="AG363" s="22">
        <f>SUMIFS(当月ワード!$X$3:$X$1000,当月ワード!$D$3:$D$1000,キーワード!$D363,当月ワード!$E$3:$E$1000,キーワード!$F363)</f>
        <v>0</v>
      </c>
      <c r="AH363" s="23">
        <f>SUMIFS(前月ワード!$X$3:$X$1000,前月ワード!$D$3:$D$1000,キーワード!$D363,前月ワード!$E$3:$E$1000,キーワード!$F363)</f>
        <v>0</v>
      </c>
      <c r="AI363" s="23">
        <f>SUMIFS(前々月ワード!$X$3:$X$1000,前々月ワード!$D$3:$D$1000,キーワード!$D363,前々月ワード!$E$3:$E$1000,キーワード!$F363)</f>
        <v>0</v>
      </c>
      <c r="AJ363" s="22">
        <f>SUMIFS(当月ワード!$I$3:$I$1000,当月ワード!$D$3:$D$1000,キーワード!$D363,当月ワード!$E$3:$E$1000,キーワード!$F363)</f>
        <v>0</v>
      </c>
      <c r="AK363" s="23">
        <f>SUMIFS(前月ワード!$I$3:$I$1000,前月ワード!$D$3:$D$1000,キーワード!$D363,前月ワード!$E$3:$E$1000,キーワード!$F363)</f>
        <v>0</v>
      </c>
      <c r="AL363" s="23">
        <f>SUMIFS(前々月ワード!$I$3:$I$1000,前々月ワード!$D$3:$D$1000,キーワード!$D363,前々月ワード!$E$3:$E$1000,キーワード!$F363)</f>
        <v>0</v>
      </c>
      <c r="AM363" s="13">
        <f t="shared" si="66"/>
        <v>0</v>
      </c>
      <c r="AN363" s="13">
        <f t="shared" si="66"/>
        <v>0</v>
      </c>
      <c r="AO363" s="13">
        <f t="shared" si="66"/>
        <v>0</v>
      </c>
      <c r="AP363" s="16">
        <f t="shared" si="67"/>
        <v>0</v>
      </c>
      <c r="AQ363" s="16">
        <f t="shared" si="67"/>
        <v>0</v>
      </c>
      <c r="AR363" s="17">
        <f t="shared" si="67"/>
        <v>0</v>
      </c>
    </row>
    <row r="364" spans="3:44" ht="36.65" customHeight="1">
      <c r="C364" s="20">
        <v>359</v>
      </c>
      <c r="D364" s="53">
        <f>現状ワード設定!B361</f>
        <v>0</v>
      </c>
      <c r="E364" s="26" t="str">
        <f>IFERROR(_xlfn.XLOOKUP($D364,現状商品設定!B:B,現状商品設定!C:C,"-"),"-")</f>
        <v>-</v>
      </c>
      <c r="F364" s="56">
        <f>現状ワード設定!G361</f>
        <v>0</v>
      </c>
      <c r="G364" s="60" t="s">
        <v>46</v>
      </c>
      <c r="H364" s="47" t="str">
        <f>IFERROR(_xlfn.XLOOKUP(D364,商品!$D:$D,商品!$H:$H),"")</f>
        <v/>
      </c>
      <c r="I364" s="50" t="str">
        <f>IFERROR(_xlfn.XLOOKUP(D364&amp;F364,現状ワード設定!J:J,現状ワード設定!H:H),"")</f>
        <v/>
      </c>
      <c r="J364" s="47" t="str">
        <f>IFERROR(_xlfn.XLOOKUP(D364&amp;F364,現状ワード設定!J:J,現状ワード設定!I:I),"")</f>
        <v/>
      </c>
      <c r="K364" s="47" t="e">
        <f>IF(AND(T364&gt;=設定!$C$12,W364&gt;=O364),I364*(1+設定!$F$12),IF(AND(T364&gt;=設定!$C$13,W364&lt;O364),I364*(1+設定!$F$13),IF(AND(T364&lt;設定!$C$14,U364&gt;=設定!$E$14),I364*(1+設定!$F$14),IF(AND(T364&lt;設定!$C$15,U364&lt;設定!$E$15),I364*(1+設定!$F$15),"除外"))))</f>
        <v>#VALUE!</v>
      </c>
      <c r="L364" s="58" t="e">
        <f ca="1">IF(消化率!$I$5&lt;1,K364*消化率!$I$5,IF(U364*V364/(K364*消化率!$I$5)&gt;O364,K364*消化率!$I$5,M364))</f>
        <v>#DIV/0!</v>
      </c>
      <c r="M364" s="58" t="e">
        <f t="shared" si="58"/>
        <v>#VALUE!</v>
      </c>
      <c r="N364" s="58" t="e">
        <f ca="1">IF(ROUNDUP(IF(IF(IF(AND(設定!$D$8&lt;=L364,設定!$D$8&lt;J364),設定!$D$8,IF(AND(J364&lt;=L364,J364&lt;設定!$D$8),J364,IF(AND(L364&lt;=J364,J364&lt;設定!$D$8),J364,L364)))=0,設定!$D$8,IF(AND(設定!$D$8&lt;=L364,設定!$D$8&lt;J364),設定!$D$8,IF(AND(J364&lt;=L364,J364&lt;設定!$D$8),J364,IF(AND(L364&lt;=J364,J364&lt;設定!$D$8),J364,L364))))&lt;=H364,H364+1,IF(IF(AND(設定!$D$8&lt;=L364,設定!$D$8&lt;J364),設定!$D$8,IF(AND(J364&lt;=L364,J364&lt;設定!$D$8),J364,IF(AND(L364&lt;=J364,J364&lt;設定!$D$8),J364,L364)))=0,設定!$D$8,IF(AND(設定!$D$8&lt;=L364,設定!$D$8&lt;J364),設定!$D$8,IF(AND(J364&lt;=L364,J364&lt;設定!$D$8),J364,IF(AND(L364&lt;=J364,J364&lt;設定!$D$8),J364,L364))))),0)&gt;40,ROUNDUP(IF(IF(IF(AND(設定!$D$8&lt;=L364,設定!$D$8&lt;J364),設定!$D$8,IF(AND(J364&lt;=L364,J364&lt;設定!$D$8),J364,IF(AND(L364&lt;=J364,J364&lt;設定!$D$8),J364,L364)))=0,設定!$D$8,IF(AND(設定!$D$8&lt;=L364,設定!$D$8&lt;J364),設定!$D$8,IF(AND(J364&lt;=L364,J364&lt;設定!$D$8),J364,IF(AND(L364&lt;=J364,J364&lt;設定!$D$8),J364,L364))))&lt;=H364,H364+1,IF(IF(AND(設定!$D$8&lt;=L364,設定!$D$8&lt;J364),設定!$D$8,IF(AND(J364&lt;=L364,J364&lt;設定!$D$8),J364,IF(AND(L364&lt;=J364,J364&lt;設定!$D$8),J364,L364)))=0,設定!$D$8,IF(AND(設定!$D$8&lt;=L364,設定!$D$8&lt;J364),設定!$D$8,IF(AND(J364&lt;=L364,J364&lt;設定!$D$8),J364,IF(AND(L364&lt;=J364,J364&lt;設定!$D$8),J364,L364))))),0),40)</f>
        <v>#DIV/0!</v>
      </c>
      <c r="O364" s="55">
        <f>IF(G364="標準",設定!$C$4,G364)</f>
        <v>5</v>
      </c>
      <c r="P364" s="45">
        <f t="shared" si="59"/>
        <v>0</v>
      </c>
      <c r="Q364" s="14">
        <f t="shared" si="60"/>
        <v>0</v>
      </c>
      <c r="R364" s="23">
        <f t="shared" si="68"/>
        <v>0</v>
      </c>
      <c r="S364" s="12">
        <f t="shared" si="61"/>
        <v>0</v>
      </c>
      <c r="T364" s="23">
        <f t="shared" si="62"/>
        <v>0</v>
      </c>
      <c r="U364" s="13">
        <f t="shared" si="63"/>
        <v>0</v>
      </c>
      <c r="V364" s="104" t="str">
        <f>INDEX(商品!Q:Q,MATCH(キーワード!D364,商品!D:D,0),1)</f>
        <v>-</v>
      </c>
      <c r="W364" s="15">
        <f t="shared" si="64"/>
        <v>0</v>
      </c>
      <c r="X364" s="22">
        <f>SUMIFS(当月ワード!$J$3:$J$1000,当月ワード!$D$3:$D$1000,キーワード!$D364,当月ワード!$E$3:$E$1000,キーワード!$F364)</f>
        <v>0</v>
      </c>
      <c r="Y364" s="23">
        <f>SUMIFS(前月ワード!$J$3:$J$1000,前月ワード!$D$3:$D$1000,キーワード!$D364,前月ワード!$E$3:$E$1000,キーワード!$F364)</f>
        <v>0</v>
      </c>
      <c r="Z364" s="23">
        <f>SUMIFS(前々月ワード!$J$3:$J$1000,前々月ワード!$D$3:$D$1000,キーワード!$D364,前々月ワード!$E$3:$E$1000,キーワード!$F364)</f>
        <v>0</v>
      </c>
      <c r="AA364" s="22">
        <f>SUMIFS(当月ワード!$W$3:$W$1000,当月ワード!$D$3:$D$1000,キーワード!$D364,当月ワード!$E$3:$E$1000,キーワード!$F364)</f>
        <v>0</v>
      </c>
      <c r="AB364" s="23">
        <f>SUMIFS(前月ワード!$W$3:$W$1000,前月ワード!$D$3:$D$1000,キーワード!$D364,前月ワード!$E$3:$E$1000,キーワード!$F364)</f>
        <v>0</v>
      </c>
      <c r="AC364" s="23">
        <f>SUMIFS(前々月ワード!$W$3:$W$1000,前々月ワード!$D$3:$D$1000,キーワード!$D364,前々月ワード!$E$3:$E$1000,キーワード!$F364)</f>
        <v>0</v>
      </c>
      <c r="AD364" s="23">
        <f t="shared" si="65"/>
        <v>0</v>
      </c>
      <c r="AE364" s="23">
        <f t="shared" si="65"/>
        <v>0</v>
      </c>
      <c r="AF364" s="23">
        <f t="shared" si="65"/>
        <v>0</v>
      </c>
      <c r="AG364" s="22">
        <f>SUMIFS(当月ワード!$X$3:$X$1000,当月ワード!$D$3:$D$1000,キーワード!$D364,当月ワード!$E$3:$E$1000,キーワード!$F364)</f>
        <v>0</v>
      </c>
      <c r="AH364" s="23">
        <f>SUMIFS(前月ワード!$X$3:$X$1000,前月ワード!$D$3:$D$1000,キーワード!$D364,前月ワード!$E$3:$E$1000,キーワード!$F364)</f>
        <v>0</v>
      </c>
      <c r="AI364" s="23">
        <f>SUMIFS(前々月ワード!$X$3:$X$1000,前々月ワード!$D$3:$D$1000,キーワード!$D364,前々月ワード!$E$3:$E$1000,キーワード!$F364)</f>
        <v>0</v>
      </c>
      <c r="AJ364" s="22">
        <f>SUMIFS(当月ワード!$I$3:$I$1000,当月ワード!$D$3:$D$1000,キーワード!$D364,当月ワード!$E$3:$E$1000,キーワード!$F364)</f>
        <v>0</v>
      </c>
      <c r="AK364" s="23">
        <f>SUMIFS(前月ワード!$I$3:$I$1000,前月ワード!$D$3:$D$1000,キーワード!$D364,前月ワード!$E$3:$E$1000,キーワード!$F364)</f>
        <v>0</v>
      </c>
      <c r="AL364" s="23">
        <f>SUMIFS(前々月ワード!$I$3:$I$1000,前々月ワード!$D$3:$D$1000,キーワード!$D364,前々月ワード!$E$3:$E$1000,キーワード!$F364)</f>
        <v>0</v>
      </c>
      <c r="AM364" s="13">
        <f t="shared" si="66"/>
        <v>0</v>
      </c>
      <c r="AN364" s="13">
        <f t="shared" si="66"/>
        <v>0</v>
      </c>
      <c r="AO364" s="13">
        <f t="shared" si="66"/>
        <v>0</v>
      </c>
      <c r="AP364" s="16">
        <f t="shared" si="67"/>
        <v>0</v>
      </c>
      <c r="AQ364" s="16">
        <f t="shared" si="67"/>
        <v>0</v>
      </c>
      <c r="AR364" s="17">
        <f t="shared" si="67"/>
        <v>0</v>
      </c>
    </row>
    <row r="365" spans="3:44" ht="36.65" customHeight="1">
      <c r="C365" s="20">
        <v>360</v>
      </c>
      <c r="D365" s="53">
        <f>現状ワード設定!B362</f>
        <v>0</v>
      </c>
      <c r="E365" s="26" t="str">
        <f>IFERROR(_xlfn.XLOOKUP($D365,現状商品設定!B:B,現状商品設定!C:C,"-"),"-")</f>
        <v>-</v>
      </c>
      <c r="F365" s="56">
        <f>現状ワード設定!G362</f>
        <v>0</v>
      </c>
      <c r="G365" s="60" t="s">
        <v>46</v>
      </c>
      <c r="H365" s="47" t="str">
        <f>IFERROR(_xlfn.XLOOKUP(D365,商品!$D:$D,商品!$H:$H),"")</f>
        <v/>
      </c>
      <c r="I365" s="50" t="str">
        <f>IFERROR(_xlfn.XLOOKUP(D365&amp;F365,現状ワード設定!J:J,現状ワード設定!H:H),"")</f>
        <v/>
      </c>
      <c r="J365" s="47" t="str">
        <f>IFERROR(_xlfn.XLOOKUP(D365&amp;F365,現状ワード設定!J:J,現状ワード設定!I:I),"")</f>
        <v/>
      </c>
      <c r="K365" s="47" t="e">
        <f>IF(AND(T365&gt;=設定!$C$12,W365&gt;=O365),I365*(1+設定!$F$12),IF(AND(T365&gt;=設定!$C$13,W365&lt;O365),I365*(1+設定!$F$13),IF(AND(T365&lt;設定!$C$14,U365&gt;=設定!$E$14),I365*(1+設定!$F$14),IF(AND(T365&lt;設定!$C$15,U365&lt;設定!$E$15),I365*(1+設定!$F$15),"除外"))))</f>
        <v>#VALUE!</v>
      </c>
      <c r="L365" s="58" t="e">
        <f ca="1">IF(消化率!$I$5&lt;1,K365*消化率!$I$5,IF(U365*V365/(K365*消化率!$I$5)&gt;O365,K365*消化率!$I$5,M365))</f>
        <v>#DIV/0!</v>
      </c>
      <c r="M365" s="58" t="e">
        <f t="shared" si="58"/>
        <v>#VALUE!</v>
      </c>
      <c r="N365" s="58" t="e">
        <f ca="1">IF(ROUNDUP(IF(IF(IF(AND(設定!$D$8&lt;=L365,設定!$D$8&lt;J365),設定!$D$8,IF(AND(J365&lt;=L365,J365&lt;設定!$D$8),J365,IF(AND(L365&lt;=J365,J365&lt;設定!$D$8),J365,L365)))=0,設定!$D$8,IF(AND(設定!$D$8&lt;=L365,設定!$D$8&lt;J365),設定!$D$8,IF(AND(J365&lt;=L365,J365&lt;設定!$D$8),J365,IF(AND(L365&lt;=J365,J365&lt;設定!$D$8),J365,L365))))&lt;=H365,H365+1,IF(IF(AND(設定!$D$8&lt;=L365,設定!$D$8&lt;J365),設定!$D$8,IF(AND(J365&lt;=L365,J365&lt;設定!$D$8),J365,IF(AND(L365&lt;=J365,J365&lt;設定!$D$8),J365,L365)))=0,設定!$D$8,IF(AND(設定!$D$8&lt;=L365,設定!$D$8&lt;J365),設定!$D$8,IF(AND(J365&lt;=L365,J365&lt;設定!$D$8),J365,IF(AND(L365&lt;=J365,J365&lt;設定!$D$8),J365,L365))))),0)&gt;40,ROUNDUP(IF(IF(IF(AND(設定!$D$8&lt;=L365,設定!$D$8&lt;J365),設定!$D$8,IF(AND(J365&lt;=L365,J365&lt;設定!$D$8),J365,IF(AND(L365&lt;=J365,J365&lt;設定!$D$8),J365,L365)))=0,設定!$D$8,IF(AND(設定!$D$8&lt;=L365,設定!$D$8&lt;J365),設定!$D$8,IF(AND(J365&lt;=L365,J365&lt;設定!$D$8),J365,IF(AND(L365&lt;=J365,J365&lt;設定!$D$8),J365,L365))))&lt;=H365,H365+1,IF(IF(AND(設定!$D$8&lt;=L365,設定!$D$8&lt;J365),設定!$D$8,IF(AND(J365&lt;=L365,J365&lt;設定!$D$8),J365,IF(AND(L365&lt;=J365,J365&lt;設定!$D$8),J365,L365)))=0,設定!$D$8,IF(AND(設定!$D$8&lt;=L365,設定!$D$8&lt;J365),設定!$D$8,IF(AND(J365&lt;=L365,J365&lt;設定!$D$8),J365,IF(AND(L365&lt;=J365,J365&lt;設定!$D$8),J365,L365))))),0),40)</f>
        <v>#DIV/0!</v>
      </c>
      <c r="O365" s="55">
        <f>IF(G365="標準",設定!$C$4,G365)</f>
        <v>5</v>
      </c>
      <c r="P365" s="45">
        <f t="shared" si="59"/>
        <v>0</v>
      </c>
      <c r="Q365" s="14">
        <f t="shared" si="60"/>
        <v>0</v>
      </c>
      <c r="R365" s="23">
        <f t="shared" si="68"/>
        <v>0</v>
      </c>
      <c r="S365" s="12">
        <f t="shared" si="61"/>
        <v>0</v>
      </c>
      <c r="T365" s="23">
        <f t="shared" si="62"/>
        <v>0</v>
      </c>
      <c r="U365" s="13">
        <f t="shared" si="63"/>
        <v>0</v>
      </c>
      <c r="V365" s="104" t="str">
        <f>INDEX(商品!Q:Q,MATCH(キーワード!D365,商品!D:D,0),1)</f>
        <v>-</v>
      </c>
      <c r="W365" s="15">
        <f t="shared" si="64"/>
        <v>0</v>
      </c>
      <c r="X365" s="22">
        <f>SUMIFS(当月ワード!$J$3:$J$1000,当月ワード!$D$3:$D$1000,キーワード!$D365,当月ワード!$E$3:$E$1000,キーワード!$F365)</f>
        <v>0</v>
      </c>
      <c r="Y365" s="23">
        <f>SUMIFS(前月ワード!$J$3:$J$1000,前月ワード!$D$3:$D$1000,キーワード!$D365,前月ワード!$E$3:$E$1000,キーワード!$F365)</f>
        <v>0</v>
      </c>
      <c r="Z365" s="23">
        <f>SUMIFS(前々月ワード!$J$3:$J$1000,前々月ワード!$D$3:$D$1000,キーワード!$D365,前々月ワード!$E$3:$E$1000,キーワード!$F365)</f>
        <v>0</v>
      </c>
      <c r="AA365" s="22">
        <f>SUMIFS(当月ワード!$W$3:$W$1000,当月ワード!$D$3:$D$1000,キーワード!$D365,当月ワード!$E$3:$E$1000,キーワード!$F365)</f>
        <v>0</v>
      </c>
      <c r="AB365" s="23">
        <f>SUMIFS(前月ワード!$W$3:$W$1000,前月ワード!$D$3:$D$1000,キーワード!$D365,前月ワード!$E$3:$E$1000,キーワード!$F365)</f>
        <v>0</v>
      </c>
      <c r="AC365" s="23">
        <f>SUMIFS(前々月ワード!$W$3:$W$1000,前々月ワード!$D$3:$D$1000,キーワード!$D365,前々月ワード!$E$3:$E$1000,キーワード!$F365)</f>
        <v>0</v>
      </c>
      <c r="AD365" s="23">
        <f t="shared" si="65"/>
        <v>0</v>
      </c>
      <c r="AE365" s="23">
        <f t="shared" si="65"/>
        <v>0</v>
      </c>
      <c r="AF365" s="23">
        <f t="shared" si="65"/>
        <v>0</v>
      </c>
      <c r="AG365" s="22">
        <f>SUMIFS(当月ワード!$X$3:$X$1000,当月ワード!$D$3:$D$1000,キーワード!$D365,当月ワード!$E$3:$E$1000,キーワード!$F365)</f>
        <v>0</v>
      </c>
      <c r="AH365" s="23">
        <f>SUMIFS(前月ワード!$X$3:$X$1000,前月ワード!$D$3:$D$1000,キーワード!$D365,前月ワード!$E$3:$E$1000,キーワード!$F365)</f>
        <v>0</v>
      </c>
      <c r="AI365" s="23">
        <f>SUMIFS(前々月ワード!$X$3:$X$1000,前々月ワード!$D$3:$D$1000,キーワード!$D365,前々月ワード!$E$3:$E$1000,キーワード!$F365)</f>
        <v>0</v>
      </c>
      <c r="AJ365" s="22">
        <f>SUMIFS(当月ワード!$I$3:$I$1000,当月ワード!$D$3:$D$1000,キーワード!$D365,当月ワード!$E$3:$E$1000,キーワード!$F365)</f>
        <v>0</v>
      </c>
      <c r="AK365" s="23">
        <f>SUMIFS(前月ワード!$I$3:$I$1000,前月ワード!$D$3:$D$1000,キーワード!$D365,前月ワード!$E$3:$E$1000,キーワード!$F365)</f>
        <v>0</v>
      </c>
      <c r="AL365" s="23">
        <f>SUMIFS(前々月ワード!$I$3:$I$1000,前々月ワード!$D$3:$D$1000,キーワード!$D365,前々月ワード!$E$3:$E$1000,キーワード!$F365)</f>
        <v>0</v>
      </c>
      <c r="AM365" s="13">
        <f t="shared" si="66"/>
        <v>0</v>
      </c>
      <c r="AN365" s="13">
        <f t="shared" si="66"/>
        <v>0</v>
      </c>
      <c r="AO365" s="13">
        <f t="shared" si="66"/>
        <v>0</v>
      </c>
      <c r="AP365" s="16">
        <f t="shared" si="67"/>
        <v>0</v>
      </c>
      <c r="AQ365" s="16">
        <f t="shared" si="67"/>
        <v>0</v>
      </c>
      <c r="AR365" s="17">
        <f t="shared" si="67"/>
        <v>0</v>
      </c>
    </row>
    <row r="366" spans="3:44" ht="36.65" customHeight="1">
      <c r="C366" s="20">
        <v>361</v>
      </c>
      <c r="D366" s="53">
        <f>現状ワード設定!B363</f>
        <v>0</v>
      </c>
      <c r="E366" s="26" t="str">
        <f>IFERROR(_xlfn.XLOOKUP($D366,現状商品設定!B:B,現状商品設定!C:C,"-"),"-")</f>
        <v>-</v>
      </c>
      <c r="F366" s="56">
        <f>現状ワード設定!G363</f>
        <v>0</v>
      </c>
      <c r="G366" s="60" t="s">
        <v>46</v>
      </c>
      <c r="H366" s="47" t="str">
        <f>IFERROR(_xlfn.XLOOKUP(D366,商品!$D:$D,商品!$H:$H),"")</f>
        <v/>
      </c>
      <c r="I366" s="50" t="str">
        <f>IFERROR(_xlfn.XLOOKUP(D366&amp;F366,現状ワード設定!J:J,現状ワード設定!H:H),"")</f>
        <v/>
      </c>
      <c r="J366" s="47" t="str">
        <f>IFERROR(_xlfn.XLOOKUP(D366&amp;F366,現状ワード設定!J:J,現状ワード設定!I:I),"")</f>
        <v/>
      </c>
      <c r="K366" s="47" t="e">
        <f>IF(AND(T366&gt;=設定!$C$12,W366&gt;=O366),I366*(1+設定!$F$12),IF(AND(T366&gt;=設定!$C$13,W366&lt;O366),I366*(1+設定!$F$13),IF(AND(T366&lt;設定!$C$14,U366&gt;=設定!$E$14),I366*(1+設定!$F$14),IF(AND(T366&lt;設定!$C$15,U366&lt;設定!$E$15),I366*(1+設定!$F$15),"除外"))))</f>
        <v>#VALUE!</v>
      </c>
      <c r="L366" s="58" t="e">
        <f ca="1">IF(消化率!$I$5&lt;1,K366*消化率!$I$5,IF(U366*V366/(K366*消化率!$I$5)&gt;O366,K366*消化率!$I$5,M366))</f>
        <v>#DIV/0!</v>
      </c>
      <c r="M366" s="58" t="e">
        <f t="shared" si="58"/>
        <v>#VALUE!</v>
      </c>
      <c r="N366" s="58" t="e">
        <f ca="1">IF(ROUNDUP(IF(IF(IF(AND(設定!$D$8&lt;=L366,設定!$D$8&lt;J366),設定!$D$8,IF(AND(J366&lt;=L366,J366&lt;設定!$D$8),J366,IF(AND(L366&lt;=J366,J366&lt;設定!$D$8),J366,L366)))=0,設定!$D$8,IF(AND(設定!$D$8&lt;=L366,設定!$D$8&lt;J366),設定!$D$8,IF(AND(J366&lt;=L366,J366&lt;設定!$D$8),J366,IF(AND(L366&lt;=J366,J366&lt;設定!$D$8),J366,L366))))&lt;=H366,H366+1,IF(IF(AND(設定!$D$8&lt;=L366,設定!$D$8&lt;J366),設定!$D$8,IF(AND(J366&lt;=L366,J366&lt;設定!$D$8),J366,IF(AND(L366&lt;=J366,J366&lt;設定!$D$8),J366,L366)))=0,設定!$D$8,IF(AND(設定!$D$8&lt;=L366,設定!$D$8&lt;J366),設定!$D$8,IF(AND(J366&lt;=L366,J366&lt;設定!$D$8),J366,IF(AND(L366&lt;=J366,J366&lt;設定!$D$8),J366,L366))))),0)&gt;40,ROUNDUP(IF(IF(IF(AND(設定!$D$8&lt;=L366,設定!$D$8&lt;J366),設定!$D$8,IF(AND(J366&lt;=L366,J366&lt;設定!$D$8),J366,IF(AND(L366&lt;=J366,J366&lt;設定!$D$8),J366,L366)))=0,設定!$D$8,IF(AND(設定!$D$8&lt;=L366,設定!$D$8&lt;J366),設定!$D$8,IF(AND(J366&lt;=L366,J366&lt;設定!$D$8),J366,IF(AND(L366&lt;=J366,J366&lt;設定!$D$8),J366,L366))))&lt;=H366,H366+1,IF(IF(AND(設定!$D$8&lt;=L366,設定!$D$8&lt;J366),設定!$D$8,IF(AND(J366&lt;=L366,J366&lt;設定!$D$8),J366,IF(AND(L366&lt;=J366,J366&lt;設定!$D$8),J366,L366)))=0,設定!$D$8,IF(AND(設定!$D$8&lt;=L366,設定!$D$8&lt;J366),設定!$D$8,IF(AND(J366&lt;=L366,J366&lt;設定!$D$8),J366,IF(AND(L366&lt;=J366,J366&lt;設定!$D$8),J366,L366))))),0),40)</f>
        <v>#DIV/0!</v>
      </c>
      <c r="O366" s="55">
        <f>IF(G366="標準",設定!$C$4,G366)</f>
        <v>5</v>
      </c>
      <c r="P366" s="45">
        <f t="shared" si="59"/>
        <v>0</v>
      </c>
      <c r="Q366" s="14">
        <f t="shared" si="60"/>
        <v>0</v>
      </c>
      <c r="R366" s="23">
        <f t="shared" si="68"/>
        <v>0</v>
      </c>
      <c r="S366" s="12">
        <f t="shared" si="61"/>
        <v>0</v>
      </c>
      <c r="T366" s="23">
        <f t="shared" si="62"/>
        <v>0</v>
      </c>
      <c r="U366" s="13">
        <f t="shared" si="63"/>
        <v>0</v>
      </c>
      <c r="V366" s="104" t="str">
        <f>INDEX(商品!Q:Q,MATCH(キーワード!D366,商品!D:D,0),1)</f>
        <v>-</v>
      </c>
      <c r="W366" s="15">
        <f t="shared" si="64"/>
        <v>0</v>
      </c>
      <c r="X366" s="22">
        <f>SUMIFS(当月ワード!$J$3:$J$1000,当月ワード!$D$3:$D$1000,キーワード!$D366,当月ワード!$E$3:$E$1000,キーワード!$F366)</f>
        <v>0</v>
      </c>
      <c r="Y366" s="23">
        <f>SUMIFS(前月ワード!$J$3:$J$1000,前月ワード!$D$3:$D$1000,キーワード!$D366,前月ワード!$E$3:$E$1000,キーワード!$F366)</f>
        <v>0</v>
      </c>
      <c r="Z366" s="23">
        <f>SUMIFS(前々月ワード!$J$3:$J$1000,前々月ワード!$D$3:$D$1000,キーワード!$D366,前々月ワード!$E$3:$E$1000,キーワード!$F366)</f>
        <v>0</v>
      </c>
      <c r="AA366" s="22">
        <f>SUMIFS(当月ワード!$W$3:$W$1000,当月ワード!$D$3:$D$1000,キーワード!$D366,当月ワード!$E$3:$E$1000,キーワード!$F366)</f>
        <v>0</v>
      </c>
      <c r="AB366" s="23">
        <f>SUMIFS(前月ワード!$W$3:$W$1000,前月ワード!$D$3:$D$1000,キーワード!$D366,前月ワード!$E$3:$E$1000,キーワード!$F366)</f>
        <v>0</v>
      </c>
      <c r="AC366" s="23">
        <f>SUMIFS(前々月ワード!$W$3:$W$1000,前々月ワード!$D$3:$D$1000,キーワード!$D366,前々月ワード!$E$3:$E$1000,キーワード!$F366)</f>
        <v>0</v>
      </c>
      <c r="AD366" s="23">
        <f t="shared" si="65"/>
        <v>0</v>
      </c>
      <c r="AE366" s="23">
        <f t="shared" si="65"/>
        <v>0</v>
      </c>
      <c r="AF366" s="23">
        <f t="shared" si="65"/>
        <v>0</v>
      </c>
      <c r="AG366" s="22">
        <f>SUMIFS(当月ワード!$X$3:$X$1000,当月ワード!$D$3:$D$1000,キーワード!$D366,当月ワード!$E$3:$E$1000,キーワード!$F366)</f>
        <v>0</v>
      </c>
      <c r="AH366" s="23">
        <f>SUMIFS(前月ワード!$X$3:$X$1000,前月ワード!$D$3:$D$1000,キーワード!$D366,前月ワード!$E$3:$E$1000,キーワード!$F366)</f>
        <v>0</v>
      </c>
      <c r="AI366" s="23">
        <f>SUMIFS(前々月ワード!$X$3:$X$1000,前々月ワード!$D$3:$D$1000,キーワード!$D366,前々月ワード!$E$3:$E$1000,キーワード!$F366)</f>
        <v>0</v>
      </c>
      <c r="AJ366" s="22">
        <f>SUMIFS(当月ワード!$I$3:$I$1000,当月ワード!$D$3:$D$1000,キーワード!$D366,当月ワード!$E$3:$E$1000,キーワード!$F366)</f>
        <v>0</v>
      </c>
      <c r="AK366" s="23">
        <f>SUMIFS(前月ワード!$I$3:$I$1000,前月ワード!$D$3:$D$1000,キーワード!$D366,前月ワード!$E$3:$E$1000,キーワード!$F366)</f>
        <v>0</v>
      </c>
      <c r="AL366" s="23">
        <f>SUMIFS(前々月ワード!$I$3:$I$1000,前々月ワード!$D$3:$D$1000,キーワード!$D366,前々月ワード!$E$3:$E$1000,キーワード!$F366)</f>
        <v>0</v>
      </c>
      <c r="AM366" s="13">
        <f t="shared" si="66"/>
        <v>0</v>
      </c>
      <c r="AN366" s="13">
        <f t="shared" si="66"/>
        <v>0</v>
      </c>
      <c r="AO366" s="13">
        <f t="shared" si="66"/>
        <v>0</v>
      </c>
      <c r="AP366" s="16">
        <f t="shared" si="67"/>
        <v>0</v>
      </c>
      <c r="AQ366" s="16">
        <f t="shared" si="67"/>
        <v>0</v>
      </c>
      <c r="AR366" s="17">
        <f t="shared" si="67"/>
        <v>0</v>
      </c>
    </row>
    <row r="367" spans="3:44" ht="36.65" customHeight="1">
      <c r="C367" s="20">
        <v>362</v>
      </c>
      <c r="D367" s="53">
        <f>現状ワード設定!B364</f>
        <v>0</v>
      </c>
      <c r="E367" s="26" t="str">
        <f>IFERROR(_xlfn.XLOOKUP($D367,現状商品設定!B:B,現状商品設定!C:C,"-"),"-")</f>
        <v>-</v>
      </c>
      <c r="F367" s="56">
        <f>現状ワード設定!G364</f>
        <v>0</v>
      </c>
      <c r="G367" s="60" t="s">
        <v>46</v>
      </c>
      <c r="H367" s="47" t="str">
        <f>IFERROR(_xlfn.XLOOKUP(D367,商品!$D:$D,商品!$H:$H),"")</f>
        <v/>
      </c>
      <c r="I367" s="50" t="str">
        <f>IFERROR(_xlfn.XLOOKUP(D367&amp;F367,現状ワード設定!J:J,現状ワード設定!H:H),"")</f>
        <v/>
      </c>
      <c r="J367" s="47" t="str">
        <f>IFERROR(_xlfn.XLOOKUP(D367&amp;F367,現状ワード設定!J:J,現状ワード設定!I:I),"")</f>
        <v/>
      </c>
      <c r="K367" s="47" t="e">
        <f>IF(AND(T367&gt;=設定!$C$12,W367&gt;=O367),I367*(1+設定!$F$12),IF(AND(T367&gt;=設定!$C$13,W367&lt;O367),I367*(1+設定!$F$13),IF(AND(T367&lt;設定!$C$14,U367&gt;=設定!$E$14),I367*(1+設定!$F$14),IF(AND(T367&lt;設定!$C$15,U367&lt;設定!$E$15),I367*(1+設定!$F$15),"除外"))))</f>
        <v>#VALUE!</v>
      </c>
      <c r="L367" s="58" t="e">
        <f ca="1">IF(消化率!$I$5&lt;1,K367*消化率!$I$5,IF(U367*V367/(K367*消化率!$I$5)&gt;O367,K367*消化率!$I$5,M367))</f>
        <v>#DIV/0!</v>
      </c>
      <c r="M367" s="58" t="e">
        <f t="shared" si="58"/>
        <v>#VALUE!</v>
      </c>
      <c r="N367" s="58" t="e">
        <f ca="1">IF(ROUNDUP(IF(IF(IF(AND(設定!$D$8&lt;=L367,設定!$D$8&lt;J367),設定!$D$8,IF(AND(J367&lt;=L367,J367&lt;設定!$D$8),J367,IF(AND(L367&lt;=J367,J367&lt;設定!$D$8),J367,L367)))=0,設定!$D$8,IF(AND(設定!$D$8&lt;=L367,設定!$D$8&lt;J367),設定!$D$8,IF(AND(J367&lt;=L367,J367&lt;設定!$D$8),J367,IF(AND(L367&lt;=J367,J367&lt;設定!$D$8),J367,L367))))&lt;=H367,H367+1,IF(IF(AND(設定!$D$8&lt;=L367,設定!$D$8&lt;J367),設定!$D$8,IF(AND(J367&lt;=L367,J367&lt;設定!$D$8),J367,IF(AND(L367&lt;=J367,J367&lt;設定!$D$8),J367,L367)))=0,設定!$D$8,IF(AND(設定!$D$8&lt;=L367,設定!$D$8&lt;J367),設定!$D$8,IF(AND(J367&lt;=L367,J367&lt;設定!$D$8),J367,IF(AND(L367&lt;=J367,J367&lt;設定!$D$8),J367,L367))))),0)&gt;40,ROUNDUP(IF(IF(IF(AND(設定!$D$8&lt;=L367,設定!$D$8&lt;J367),設定!$D$8,IF(AND(J367&lt;=L367,J367&lt;設定!$D$8),J367,IF(AND(L367&lt;=J367,J367&lt;設定!$D$8),J367,L367)))=0,設定!$D$8,IF(AND(設定!$D$8&lt;=L367,設定!$D$8&lt;J367),設定!$D$8,IF(AND(J367&lt;=L367,J367&lt;設定!$D$8),J367,IF(AND(L367&lt;=J367,J367&lt;設定!$D$8),J367,L367))))&lt;=H367,H367+1,IF(IF(AND(設定!$D$8&lt;=L367,設定!$D$8&lt;J367),設定!$D$8,IF(AND(J367&lt;=L367,J367&lt;設定!$D$8),J367,IF(AND(L367&lt;=J367,J367&lt;設定!$D$8),J367,L367)))=0,設定!$D$8,IF(AND(設定!$D$8&lt;=L367,設定!$D$8&lt;J367),設定!$D$8,IF(AND(J367&lt;=L367,J367&lt;設定!$D$8),J367,IF(AND(L367&lt;=J367,J367&lt;設定!$D$8),J367,L367))))),0),40)</f>
        <v>#DIV/0!</v>
      </c>
      <c r="O367" s="55">
        <f>IF(G367="標準",設定!$C$4,G367)</f>
        <v>5</v>
      </c>
      <c r="P367" s="45">
        <f t="shared" si="59"/>
        <v>0</v>
      </c>
      <c r="Q367" s="14">
        <f t="shared" si="60"/>
        <v>0</v>
      </c>
      <c r="R367" s="23">
        <f t="shared" si="68"/>
        <v>0</v>
      </c>
      <c r="S367" s="12">
        <f t="shared" si="61"/>
        <v>0</v>
      </c>
      <c r="T367" s="23">
        <f t="shared" si="62"/>
        <v>0</v>
      </c>
      <c r="U367" s="13">
        <f t="shared" si="63"/>
        <v>0</v>
      </c>
      <c r="V367" s="104" t="str">
        <f>INDEX(商品!Q:Q,MATCH(キーワード!D367,商品!D:D,0),1)</f>
        <v>-</v>
      </c>
      <c r="W367" s="15">
        <f t="shared" si="64"/>
        <v>0</v>
      </c>
      <c r="X367" s="22">
        <f>SUMIFS(当月ワード!$J$3:$J$1000,当月ワード!$D$3:$D$1000,キーワード!$D367,当月ワード!$E$3:$E$1000,キーワード!$F367)</f>
        <v>0</v>
      </c>
      <c r="Y367" s="23">
        <f>SUMIFS(前月ワード!$J$3:$J$1000,前月ワード!$D$3:$D$1000,キーワード!$D367,前月ワード!$E$3:$E$1000,キーワード!$F367)</f>
        <v>0</v>
      </c>
      <c r="Z367" s="23">
        <f>SUMIFS(前々月ワード!$J$3:$J$1000,前々月ワード!$D$3:$D$1000,キーワード!$D367,前々月ワード!$E$3:$E$1000,キーワード!$F367)</f>
        <v>0</v>
      </c>
      <c r="AA367" s="22">
        <f>SUMIFS(当月ワード!$W$3:$W$1000,当月ワード!$D$3:$D$1000,キーワード!$D367,当月ワード!$E$3:$E$1000,キーワード!$F367)</f>
        <v>0</v>
      </c>
      <c r="AB367" s="23">
        <f>SUMIFS(前月ワード!$W$3:$W$1000,前月ワード!$D$3:$D$1000,キーワード!$D367,前月ワード!$E$3:$E$1000,キーワード!$F367)</f>
        <v>0</v>
      </c>
      <c r="AC367" s="23">
        <f>SUMIFS(前々月ワード!$W$3:$W$1000,前々月ワード!$D$3:$D$1000,キーワード!$D367,前々月ワード!$E$3:$E$1000,キーワード!$F367)</f>
        <v>0</v>
      </c>
      <c r="AD367" s="23">
        <f t="shared" si="65"/>
        <v>0</v>
      </c>
      <c r="AE367" s="23">
        <f t="shared" si="65"/>
        <v>0</v>
      </c>
      <c r="AF367" s="23">
        <f t="shared" si="65"/>
        <v>0</v>
      </c>
      <c r="AG367" s="22">
        <f>SUMIFS(当月ワード!$X$3:$X$1000,当月ワード!$D$3:$D$1000,キーワード!$D367,当月ワード!$E$3:$E$1000,キーワード!$F367)</f>
        <v>0</v>
      </c>
      <c r="AH367" s="23">
        <f>SUMIFS(前月ワード!$X$3:$X$1000,前月ワード!$D$3:$D$1000,キーワード!$D367,前月ワード!$E$3:$E$1000,キーワード!$F367)</f>
        <v>0</v>
      </c>
      <c r="AI367" s="23">
        <f>SUMIFS(前々月ワード!$X$3:$X$1000,前々月ワード!$D$3:$D$1000,キーワード!$D367,前々月ワード!$E$3:$E$1000,キーワード!$F367)</f>
        <v>0</v>
      </c>
      <c r="AJ367" s="22">
        <f>SUMIFS(当月ワード!$I$3:$I$1000,当月ワード!$D$3:$D$1000,キーワード!$D367,当月ワード!$E$3:$E$1000,キーワード!$F367)</f>
        <v>0</v>
      </c>
      <c r="AK367" s="23">
        <f>SUMIFS(前月ワード!$I$3:$I$1000,前月ワード!$D$3:$D$1000,キーワード!$D367,前月ワード!$E$3:$E$1000,キーワード!$F367)</f>
        <v>0</v>
      </c>
      <c r="AL367" s="23">
        <f>SUMIFS(前々月ワード!$I$3:$I$1000,前々月ワード!$D$3:$D$1000,キーワード!$D367,前々月ワード!$E$3:$E$1000,キーワード!$F367)</f>
        <v>0</v>
      </c>
      <c r="AM367" s="13">
        <f t="shared" si="66"/>
        <v>0</v>
      </c>
      <c r="AN367" s="13">
        <f t="shared" si="66"/>
        <v>0</v>
      </c>
      <c r="AO367" s="13">
        <f t="shared" si="66"/>
        <v>0</v>
      </c>
      <c r="AP367" s="16">
        <f t="shared" si="67"/>
        <v>0</v>
      </c>
      <c r="AQ367" s="16">
        <f t="shared" si="67"/>
        <v>0</v>
      </c>
      <c r="AR367" s="17">
        <f t="shared" si="67"/>
        <v>0</v>
      </c>
    </row>
    <row r="368" spans="3:44" ht="36.65" customHeight="1">
      <c r="C368" s="20">
        <v>363</v>
      </c>
      <c r="D368" s="53">
        <f>現状ワード設定!B365</f>
        <v>0</v>
      </c>
      <c r="E368" s="26" t="str">
        <f>IFERROR(_xlfn.XLOOKUP($D368,現状商品設定!B:B,現状商品設定!C:C,"-"),"-")</f>
        <v>-</v>
      </c>
      <c r="F368" s="56">
        <f>現状ワード設定!G365</f>
        <v>0</v>
      </c>
      <c r="G368" s="60" t="s">
        <v>46</v>
      </c>
      <c r="H368" s="47" t="str">
        <f>IFERROR(_xlfn.XLOOKUP(D368,商品!$D:$D,商品!$H:$H),"")</f>
        <v/>
      </c>
      <c r="I368" s="50" t="str">
        <f>IFERROR(_xlfn.XLOOKUP(D368&amp;F368,現状ワード設定!J:J,現状ワード設定!H:H),"")</f>
        <v/>
      </c>
      <c r="J368" s="47" t="str">
        <f>IFERROR(_xlfn.XLOOKUP(D368&amp;F368,現状ワード設定!J:J,現状ワード設定!I:I),"")</f>
        <v/>
      </c>
      <c r="K368" s="47" t="e">
        <f>IF(AND(T368&gt;=設定!$C$12,W368&gt;=O368),I368*(1+設定!$F$12),IF(AND(T368&gt;=設定!$C$13,W368&lt;O368),I368*(1+設定!$F$13),IF(AND(T368&lt;設定!$C$14,U368&gt;=設定!$E$14),I368*(1+設定!$F$14),IF(AND(T368&lt;設定!$C$15,U368&lt;設定!$E$15),I368*(1+設定!$F$15),"除外"))))</f>
        <v>#VALUE!</v>
      </c>
      <c r="L368" s="58" t="e">
        <f ca="1">IF(消化率!$I$5&lt;1,K368*消化率!$I$5,IF(U368*V368/(K368*消化率!$I$5)&gt;O368,K368*消化率!$I$5,M368))</f>
        <v>#DIV/0!</v>
      </c>
      <c r="M368" s="58" t="e">
        <f t="shared" si="58"/>
        <v>#VALUE!</v>
      </c>
      <c r="N368" s="58" t="e">
        <f ca="1">IF(ROUNDUP(IF(IF(IF(AND(設定!$D$8&lt;=L368,設定!$D$8&lt;J368),設定!$D$8,IF(AND(J368&lt;=L368,J368&lt;設定!$D$8),J368,IF(AND(L368&lt;=J368,J368&lt;設定!$D$8),J368,L368)))=0,設定!$D$8,IF(AND(設定!$D$8&lt;=L368,設定!$D$8&lt;J368),設定!$D$8,IF(AND(J368&lt;=L368,J368&lt;設定!$D$8),J368,IF(AND(L368&lt;=J368,J368&lt;設定!$D$8),J368,L368))))&lt;=H368,H368+1,IF(IF(AND(設定!$D$8&lt;=L368,設定!$D$8&lt;J368),設定!$D$8,IF(AND(J368&lt;=L368,J368&lt;設定!$D$8),J368,IF(AND(L368&lt;=J368,J368&lt;設定!$D$8),J368,L368)))=0,設定!$D$8,IF(AND(設定!$D$8&lt;=L368,設定!$D$8&lt;J368),設定!$D$8,IF(AND(J368&lt;=L368,J368&lt;設定!$D$8),J368,IF(AND(L368&lt;=J368,J368&lt;設定!$D$8),J368,L368))))),0)&gt;40,ROUNDUP(IF(IF(IF(AND(設定!$D$8&lt;=L368,設定!$D$8&lt;J368),設定!$D$8,IF(AND(J368&lt;=L368,J368&lt;設定!$D$8),J368,IF(AND(L368&lt;=J368,J368&lt;設定!$D$8),J368,L368)))=0,設定!$D$8,IF(AND(設定!$D$8&lt;=L368,設定!$D$8&lt;J368),設定!$D$8,IF(AND(J368&lt;=L368,J368&lt;設定!$D$8),J368,IF(AND(L368&lt;=J368,J368&lt;設定!$D$8),J368,L368))))&lt;=H368,H368+1,IF(IF(AND(設定!$D$8&lt;=L368,設定!$D$8&lt;J368),設定!$D$8,IF(AND(J368&lt;=L368,J368&lt;設定!$D$8),J368,IF(AND(L368&lt;=J368,J368&lt;設定!$D$8),J368,L368)))=0,設定!$D$8,IF(AND(設定!$D$8&lt;=L368,設定!$D$8&lt;J368),設定!$D$8,IF(AND(J368&lt;=L368,J368&lt;設定!$D$8),J368,IF(AND(L368&lt;=J368,J368&lt;設定!$D$8),J368,L368))))),0),40)</f>
        <v>#DIV/0!</v>
      </c>
      <c r="O368" s="55">
        <f>IF(G368="標準",設定!$C$4,G368)</f>
        <v>5</v>
      </c>
      <c r="P368" s="45">
        <f t="shared" si="59"/>
        <v>0</v>
      </c>
      <c r="Q368" s="14">
        <f t="shared" si="60"/>
        <v>0</v>
      </c>
      <c r="R368" s="23">
        <f t="shared" si="68"/>
        <v>0</v>
      </c>
      <c r="S368" s="12">
        <f t="shared" si="61"/>
        <v>0</v>
      </c>
      <c r="T368" s="23">
        <f t="shared" si="62"/>
        <v>0</v>
      </c>
      <c r="U368" s="13">
        <f t="shared" si="63"/>
        <v>0</v>
      </c>
      <c r="V368" s="104" t="str">
        <f>INDEX(商品!Q:Q,MATCH(キーワード!D368,商品!D:D,0),1)</f>
        <v>-</v>
      </c>
      <c r="W368" s="15">
        <f t="shared" si="64"/>
        <v>0</v>
      </c>
      <c r="X368" s="22">
        <f>SUMIFS(当月ワード!$J$3:$J$1000,当月ワード!$D$3:$D$1000,キーワード!$D368,当月ワード!$E$3:$E$1000,キーワード!$F368)</f>
        <v>0</v>
      </c>
      <c r="Y368" s="23">
        <f>SUMIFS(前月ワード!$J$3:$J$1000,前月ワード!$D$3:$D$1000,キーワード!$D368,前月ワード!$E$3:$E$1000,キーワード!$F368)</f>
        <v>0</v>
      </c>
      <c r="Z368" s="23">
        <f>SUMIFS(前々月ワード!$J$3:$J$1000,前々月ワード!$D$3:$D$1000,キーワード!$D368,前々月ワード!$E$3:$E$1000,キーワード!$F368)</f>
        <v>0</v>
      </c>
      <c r="AA368" s="22">
        <f>SUMIFS(当月ワード!$W$3:$W$1000,当月ワード!$D$3:$D$1000,キーワード!$D368,当月ワード!$E$3:$E$1000,キーワード!$F368)</f>
        <v>0</v>
      </c>
      <c r="AB368" s="23">
        <f>SUMIFS(前月ワード!$W$3:$W$1000,前月ワード!$D$3:$D$1000,キーワード!$D368,前月ワード!$E$3:$E$1000,キーワード!$F368)</f>
        <v>0</v>
      </c>
      <c r="AC368" s="23">
        <f>SUMIFS(前々月ワード!$W$3:$W$1000,前々月ワード!$D$3:$D$1000,キーワード!$D368,前々月ワード!$E$3:$E$1000,キーワード!$F368)</f>
        <v>0</v>
      </c>
      <c r="AD368" s="23">
        <f t="shared" si="65"/>
        <v>0</v>
      </c>
      <c r="AE368" s="23">
        <f t="shared" si="65"/>
        <v>0</v>
      </c>
      <c r="AF368" s="23">
        <f t="shared" si="65"/>
        <v>0</v>
      </c>
      <c r="AG368" s="22">
        <f>SUMIFS(当月ワード!$X$3:$X$1000,当月ワード!$D$3:$D$1000,キーワード!$D368,当月ワード!$E$3:$E$1000,キーワード!$F368)</f>
        <v>0</v>
      </c>
      <c r="AH368" s="23">
        <f>SUMIFS(前月ワード!$X$3:$X$1000,前月ワード!$D$3:$D$1000,キーワード!$D368,前月ワード!$E$3:$E$1000,キーワード!$F368)</f>
        <v>0</v>
      </c>
      <c r="AI368" s="23">
        <f>SUMIFS(前々月ワード!$X$3:$X$1000,前々月ワード!$D$3:$D$1000,キーワード!$D368,前々月ワード!$E$3:$E$1000,キーワード!$F368)</f>
        <v>0</v>
      </c>
      <c r="AJ368" s="22">
        <f>SUMIFS(当月ワード!$I$3:$I$1000,当月ワード!$D$3:$D$1000,キーワード!$D368,当月ワード!$E$3:$E$1000,キーワード!$F368)</f>
        <v>0</v>
      </c>
      <c r="AK368" s="23">
        <f>SUMIFS(前月ワード!$I$3:$I$1000,前月ワード!$D$3:$D$1000,キーワード!$D368,前月ワード!$E$3:$E$1000,キーワード!$F368)</f>
        <v>0</v>
      </c>
      <c r="AL368" s="23">
        <f>SUMIFS(前々月ワード!$I$3:$I$1000,前々月ワード!$D$3:$D$1000,キーワード!$D368,前々月ワード!$E$3:$E$1000,キーワード!$F368)</f>
        <v>0</v>
      </c>
      <c r="AM368" s="13">
        <f t="shared" si="66"/>
        <v>0</v>
      </c>
      <c r="AN368" s="13">
        <f t="shared" si="66"/>
        <v>0</v>
      </c>
      <c r="AO368" s="13">
        <f t="shared" si="66"/>
        <v>0</v>
      </c>
      <c r="AP368" s="16">
        <f t="shared" si="67"/>
        <v>0</v>
      </c>
      <c r="AQ368" s="16">
        <f t="shared" si="67"/>
        <v>0</v>
      </c>
      <c r="AR368" s="17">
        <f t="shared" si="67"/>
        <v>0</v>
      </c>
    </row>
    <row r="369" spans="3:44" ht="36.65" customHeight="1">
      <c r="C369" s="20">
        <v>364</v>
      </c>
      <c r="D369" s="53">
        <f>現状ワード設定!B366</f>
        <v>0</v>
      </c>
      <c r="E369" s="26" t="str">
        <f>IFERROR(_xlfn.XLOOKUP($D369,現状商品設定!B:B,現状商品設定!C:C,"-"),"-")</f>
        <v>-</v>
      </c>
      <c r="F369" s="56">
        <f>現状ワード設定!G366</f>
        <v>0</v>
      </c>
      <c r="G369" s="60" t="s">
        <v>46</v>
      </c>
      <c r="H369" s="47" t="str">
        <f>IFERROR(_xlfn.XLOOKUP(D369,商品!$D:$D,商品!$H:$H),"")</f>
        <v/>
      </c>
      <c r="I369" s="50" t="str">
        <f>IFERROR(_xlfn.XLOOKUP(D369&amp;F369,現状ワード設定!J:J,現状ワード設定!H:H),"")</f>
        <v/>
      </c>
      <c r="J369" s="47" t="str">
        <f>IFERROR(_xlfn.XLOOKUP(D369&amp;F369,現状ワード設定!J:J,現状ワード設定!I:I),"")</f>
        <v/>
      </c>
      <c r="K369" s="47" t="e">
        <f>IF(AND(T369&gt;=設定!$C$12,W369&gt;=O369),I369*(1+設定!$F$12),IF(AND(T369&gt;=設定!$C$13,W369&lt;O369),I369*(1+設定!$F$13),IF(AND(T369&lt;設定!$C$14,U369&gt;=設定!$E$14),I369*(1+設定!$F$14),IF(AND(T369&lt;設定!$C$15,U369&lt;設定!$E$15),I369*(1+設定!$F$15),"除外"))))</f>
        <v>#VALUE!</v>
      </c>
      <c r="L369" s="58" t="e">
        <f ca="1">IF(消化率!$I$5&lt;1,K369*消化率!$I$5,IF(U369*V369/(K369*消化率!$I$5)&gt;O369,K369*消化率!$I$5,M369))</f>
        <v>#DIV/0!</v>
      </c>
      <c r="M369" s="58" t="e">
        <f t="shared" si="58"/>
        <v>#VALUE!</v>
      </c>
      <c r="N369" s="58" t="e">
        <f ca="1">IF(ROUNDUP(IF(IF(IF(AND(設定!$D$8&lt;=L369,設定!$D$8&lt;J369),設定!$D$8,IF(AND(J369&lt;=L369,J369&lt;設定!$D$8),J369,IF(AND(L369&lt;=J369,J369&lt;設定!$D$8),J369,L369)))=0,設定!$D$8,IF(AND(設定!$D$8&lt;=L369,設定!$D$8&lt;J369),設定!$D$8,IF(AND(J369&lt;=L369,J369&lt;設定!$D$8),J369,IF(AND(L369&lt;=J369,J369&lt;設定!$D$8),J369,L369))))&lt;=H369,H369+1,IF(IF(AND(設定!$D$8&lt;=L369,設定!$D$8&lt;J369),設定!$D$8,IF(AND(J369&lt;=L369,J369&lt;設定!$D$8),J369,IF(AND(L369&lt;=J369,J369&lt;設定!$D$8),J369,L369)))=0,設定!$D$8,IF(AND(設定!$D$8&lt;=L369,設定!$D$8&lt;J369),設定!$D$8,IF(AND(J369&lt;=L369,J369&lt;設定!$D$8),J369,IF(AND(L369&lt;=J369,J369&lt;設定!$D$8),J369,L369))))),0)&gt;40,ROUNDUP(IF(IF(IF(AND(設定!$D$8&lt;=L369,設定!$D$8&lt;J369),設定!$D$8,IF(AND(J369&lt;=L369,J369&lt;設定!$D$8),J369,IF(AND(L369&lt;=J369,J369&lt;設定!$D$8),J369,L369)))=0,設定!$D$8,IF(AND(設定!$D$8&lt;=L369,設定!$D$8&lt;J369),設定!$D$8,IF(AND(J369&lt;=L369,J369&lt;設定!$D$8),J369,IF(AND(L369&lt;=J369,J369&lt;設定!$D$8),J369,L369))))&lt;=H369,H369+1,IF(IF(AND(設定!$D$8&lt;=L369,設定!$D$8&lt;J369),設定!$D$8,IF(AND(J369&lt;=L369,J369&lt;設定!$D$8),J369,IF(AND(L369&lt;=J369,J369&lt;設定!$D$8),J369,L369)))=0,設定!$D$8,IF(AND(設定!$D$8&lt;=L369,設定!$D$8&lt;J369),設定!$D$8,IF(AND(J369&lt;=L369,J369&lt;設定!$D$8),J369,IF(AND(L369&lt;=J369,J369&lt;設定!$D$8),J369,L369))))),0),40)</f>
        <v>#DIV/0!</v>
      </c>
      <c r="O369" s="55">
        <f>IF(G369="標準",設定!$C$4,G369)</f>
        <v>5</v>
      </c>
      <c r="P369" s="45">
        <f t="shared" si="59"/>
        <v>0</v>
      </c>
      <c r="Q369" s="14">
        <f t="shared" si="60"/>
        <v>0</v>
      </c>
      <c r="R369" s="23">
        <f t="shared" si="68"/>
        <v>0</v>
      </c>
      <c r="S369" s="12">
        <f t="shared" si="61"/>
        <v>0</v>
      </c>
      <c r="T369" s="23">
        <f t="shared" si="62"/>
        <v>0</v>
      </c>
      <c r="U369" s="13">
        <f t="shared" si="63"/>
        <v>0</v>
      </c>
      <c r="V369" s="104" t="str">
        <f>INDEX(商品!Q:Q,MATCH(キーワード!D369,商品!D:D,0),1)</f>
        <v>-</v>
      </c>
      <c r="W369" s="15">
        <f t="shared" si="64"/>
        <v>0</v>
      </c>
      <c r="X369" s="22">
        <f>SUMIFS(当月ワード!$J$3:$J$1000,当月ワード!$D$3:$D$1000,キーワード!$D369,当月ワード!$E$3:$E$1000,キーワード!$F369)</f>
        <v>0</v>
      </c>
      <c r="Y369" s="23">
        <f>SUMIFS(前月ワード!$J$3:$J$1000,前月ワード!$D$3:$D$1000,キーワード!$D369,前月ワード!$E$3:$E$1000,キーワード!$F369)</f>
        <v>0</v>
      </c>
      <c r="Z369" s="23">
        <f>SUMIFS(前々月ワード!$J$3:$J$1000,前々月ワード!$D$3:$D$1000,キーワード!$D369,前々月ワード!$E$3:$E$1000,キーワード!$F369)</f>
        <v>0</v>
      </c>
      <c r="AA369" s="22">
        <f>SUMIFS(当月ワード!$W$3:$W$1000,当月ワード!$D$3:$D$1000,キーワード!$D369,当月ワード!$E$3:$E$1000,キーワード!$F369)</f>
        <v>0</v>
      </c>
      <c r="AB369" s="23">
        <f>SUMIFS(前月ワード!$W$3:$W$1000,前月ワード!$D$3:$D$1000,キーワード!$D369,前月ワード!$E$3:$E$1000,キーワード!$F369)</f>
        <v>0</v>
      </c>
      <c r="AC369" s="23">
        <f>SUMIFS(前々月ワード!$W$3:$W$1000,前々月ワード!$D$3:$D$1000,キーワード!$D369,前々月ワード!$E$3:$E$1000,キーワード!$F369)</f>
        <v>0</v>
      </c>
      <c r="AD369" s="23">
        <f t="shared" si="65"/>
        <v>0</v>
      </c>
      <c r="AE369" s="23">
        <f t="shared" si="65"/>
        <v>0</v>
      </c>
      <c r="AF369" s="23">
        <f t="shared" si="65"/>
        <v>0</v>
      </c>
      <c r="AG369" s="22">
        <f>SUMIFS(当月ワード!$X$3:$X$1000,当月ワード!$D$3:$D$1000,キーワード!$D369,当月ワード!$E$3:$E$1000,キーワード!$F369)</f>
        <v>0</v>
      </c>
      <c r="AH369" s="23">
        <f>SUMIFS(前月ワード!$X$3:$X$1000,前月ワード!$D$3:$D$1000,キーワード!$D369,前月ワード!$E$3:$E$1000,キーワード!$F369)</f>
        <v>0</v>
      </c>
      <c r="AI369" s="23">
        <f>SUMIFS(前々月ワード!$X$3:$X$1000,前々月ワード!$D$3:$D$1000,キーワード!$D369,前々月ワード!$E$3:$E$1000,キーワード!$F369)</f>
        <v>0</v>
      </c>
      <c r="AJ369" s="22">
        <f>SUMIFS(当月ワード!$I$3:$I$1000,当月ワード!$D$3:$D$1000,キーワード!$D369,当月ワード!$E$3:$E$1000,キーワード!$F369)</f>
        <v>0</v>
      </c>
      <c r="AK369" s="23">
        <f>SUMIFS(前月ワード!$I$3:$I$1000,前月ワード!$D$3:$D$1000,キーワード!$D369,前月ワード!$E$3:$E$1000,キーワード!$F369)</f>
        <v>0</v>
      </c>
      <c r="AL369" s="23">
        <f>SUMIFS(前々月ワード!$I$3:$I$1000,前々月ワード!$D$3:$D$1000,キーワード!$D369,前々月ワード!$E$3:$E$1000,キーワード!$F369)</f>
        <v>0</v>
      </c>
      <c r="AM369" s="13">
        <f t="shared" si="66"/>
        <v>0</v>
      </c>
      <c r="AN369" s="13">
        <f t="shared" si="66"/>
        <v>0</v>
      </c>
      <c r="AO369" s="13">
        <f t="shared" si="66"/>
        <v>0</v>
      </c>
      <c r="AP369" s="16">
        <f t="shared" si="67"/>
        <v>0</v>
      </c>
      <c r="AQ369" s="16">
        <f t="shared" si="67"/>
        <v>0</v>
      </c>
      <c r="AR369" s="17">
        <f t="shared" si="67"/>
        <v>0</v>
      </c>
    </row>
    <row r="370" spans="3:44" ht="36.65" customHeight="1">
      <c r="C370" s="20">
        <v>365</v>
      </c>
      <c r="D370" s="53">
        <f>現状ワード設定!B367</f>
        <v>0</v>
      </c>
      <c r="E370" s="26" t="str">
        <f>IFERROR(_xlfn.XLOOKUP($D370,現状商品設定!B:B,現状商品設定!C:C,"-"),"-")</f>
        <v>-</v>
      </c>
      <c r="F370" s="56">
        <f>現状ワード設定!G367</f>
        <v>0</v>
      </c>
      <c r="G370" s="60" t="s">
        <v>46</v>
      </c>
      <c r="H370" s="47" t="str">
        <f>IFERROR(_xlfn.XLOOKUP(D370,商品!$D:$D,商品!$H:$H),"")</f>
        <v/>
      </c>
      <c r="I370" s="50" t="str">
        <f>IFERROR(_xlfn.XLOOKUP(D370&amp;F370,現状ワード設定!J:J,現状ワード設定!H:H),"")</f>
        <v/>
      </c>
      <c r="J370" s="47" t="str">
        <f>IFERROR(_xlfn.XLOOKUP(D370&amp;F370,現状ワード設定!J:J,現状ワード設定!I:I),"")</f>
        <v/>
      </c>
      <c r="K370" s="47" t="e">
        <f>IF(AND(T370&gt;=設定!$C$12,W370&gt;=O370),I370*(1+設定!$F$12),IF(AND(T370&gt;=設定!$C$13,W370&lt;O370),I370*(1+設定!$F$13),IF(AND(T370&lt;設定!$C$14,U370&gt;=設定!$E$14),I370*(1+設定!$F$14),IF(AND(T370&lt;設定!$C$15,U370&lt;設定!$E$15),I370*(1+設定!$F$15),"除外"))))</f>
        <v>#VALUE!</v>
      </c>
      <c r="L370" s="58" t="e">
        <f ca="1">IF(消化率!$I$5&lt;1,K370*消化率!$I$5,IF(U370*V370/(K370*消化率!$I$5)&gt;O370,K370*消化率!$I$5,M370))</f>
        <v>#DIV/0!</v>
      </c>
      <c r="M370" s="58" t="e">
        <f t="shared" si="58"/>
        <v>#VALUE!</v>
      </c>
      <c r="N370" s="58" t="e">
        <f ca="1">IF(ROUNDUP(IF(IF(IF(AND(設定!$D$8&lt;=L370,設定!$D$8&lt;J370),設定!$D$8,IF(AND(J370&lt;=L370,J370&lt;設定!$D$8),J370,IF(AND(L370&lt;=J370,J370&lt;設定!$D$8),J370,L370)))=0,設定!$D$8,IF(AND(設定!$D$8&lt;=L370,設定!$D$8&lt;J370),設定!$D$8,IF(AND(J370&lt;=L370,J370&lt;設定!$D$8),J370,IF(AND(L370&lt;=J370,J370&lt;設定!$D$8),J370,L370))))&lt;=H370,H370+1,IF(IF(AND(設定!$D$8&lt;=L370,設定!$D$8&lt;J370),設定!$D$8,IF(AND(J370&lt;=L370,J370&lt;設定!$D$8),J370,IF(AND(L370&lt;=J370,J370&lt;設定!$D$8),J370,L370)))=0,設定!$D$8,IF(AND(設定!$D$8&lt;=L370,設定!$D$8&lt;J370),設定!$D$8,IF(AND(J370&lt;=L370,J370&lt;設定!$D$8),J370,IF(AND(L370&lt;=J370,J370&lt;設定!$D$8),J370,L370))))),0)&gt;40,ROUNDUP(IF(IF(IF(AND(設定!$D$8&lt;=L370,設定!$D$8&lt;J370),設定!$D$8,IF(AND(J370&lt;=L370,J370&lt;設定!$D$8),J370,IF(AND(L370&lt;=J370,J370&lt;設定!$D$8),J370,L370)))=0,設定!$D$8,IF(AND(設定!$D$8&lt;=L370,設定!$D$8&lt;J370),設定!$D$8,IF(AND(J370&lt;=L370,J370&lt;設定!$D$8),J370,IF(AND(L370&lt;=J370,J370&lt;設定!$D$8),J370,L370))))&lt;=H370,H370+1,IF(IF(AND(設定!$D$8&lt;=L370,設定!$D$8&lt;J370),設定!$D$8,IF(AND(J370&lt;=L370,J370&lt;設定!$D$8),J370,IF(AND(L370&lt;=J370,J370&lt;設定!$D$8),J370,L370)))=0,設定!$D$8,IF(AND(設定!$D$8&lt;=L370,設定!$D$8&lt;J370),設定!$D$8,IF(AND(J370&lt;=L370,J370&lt;設定!$D$8),J370,IF(AND(L370&lt;=J370,J370&lt;設定!$D$8),J370,L370))))),0),40)</f>
        <v>#DIV/0!</v>
      </c>
      <c r="O370" s="55">
        <f>IF(G370="標準",設定!$C$4,G370)</f>
        <v>5</v>
      </c>
      <c r="P370" s="45">
        <f t="shared" si="59"/>
        <v>0</v>
      </c>
      <c r="Q370" s="14">
        <f t="shared" si="60"/>
        <v>0</v>
      </c>
      <c r="R370" s="23">
        <f t="shared" si="68"/>
        <v>0</v>
      </c>
      <c r="S370" s="12">
        <f t="shared" si="61"/>
        <v>0</v>
      </c>
      <c r="T370" s="23">
        <f t="shared" si="62"/>
        <v>0</v>
      </c>
      <c r="U370" s="13">
        <f t="shared" si="63"/>
        <v>0</v>
      </c>
      <c r="V370" s="104" t="str">
        <f>INDEX(商品!Q:Q,MATCH(キーワード!D370,商品!D:D,0),1)</f>
        <v>-</v>
      </c>
      <c r="W370" s="15">
        <f t="shared" si="64"/>
        <v>0</v>
      </c>
      <c r="X370" s="22">
        <f>SUMIFS(当月ワード!$J$3:$J$1000,当月ワード!$D$3:$D$1000,キーワード!$D370,当月ワード!$E$3:$E$1000,キーワード!$F370)</f>
        <v>0</v>
      </c>
      <c r="Y370" s="23">
        <f>SUMIFS(前月ワード!$J$3:$J$1000,前月ワード!$D$3:$D$1000,キーワード!$D370,前月ワード!$E$3:$E$1000,キーワード!$F370)</f>
        <v>0</v>
      </c>
      <c r="Z370" s="23">
        <f>SUMIFS(前々月ワード!$J$3:$J$1000,前々月ワード!$D$3:$D$1000,キーワード!$D370,前々月ワード!$E$3:$E$1000,キーワード!$F370)</f>
        <v>0</v>
      </c>
      <c r="AA370" s="22">
        <f>SUMIFS(当月ワード!$W$3:$W$1000,当月ワード!$D$3:$D$1000,キーワード!$D370,当月ワード!$E$3:$E$1000,キーワード!$F370)</f>
        <v>0</v>
      </c>
      <c r="AB370" s="23">
        <f>SUMIFS(前月ワード!$W$3:$W$1000,前月ワード!$D$3:$D$1000,キーワード!$D370,前月ワード!$E$3:$E$1000,キーワード!$F370)</f>
        <v>0</v>
      </c>
      <c r="AC370" s="23">
        <f>SUMIFS(前々月ワード!$W$3:$W$1000,前々月ワード!$D$3:$D$1000,キーワード!$D370,前々月ワード!$E$3:$E$1000,キーワード!$F370)</f>
        <v>0</v>
      </c>
      <c r="AD370" s="23">
        <f t="shared" si="65"/>
        <v>0</v>
      </c>
      <c r="AE370" s="23">
        <f t="shared" si="65"/>
        <v>0</v>
      </c>
      <c r="AF370" s="23">
        <f t="shared" si="65"/>
        <v>0</v>
      </c>
      <c r="AG370" s="22">
        <f>SUMIFS(当月ワード!$X$3:$X$1000,当月ワード!$D$3:$D$1000,キーワード!$D370,当月ワード!$E$3:$E$1000,キーワード!$F370)</f>
        <v>0</v>
      </c>
      <c r="AH370" s="23">
        <f>SUMIFS(前月ワード!$X$3:$X$1000,前月ワード!$D$3:$D$1000,キーワード!$D370,前月ワード!$E$3:$E$1000,キーワード!$F370)</f>
        <v>0</v>
      </c>
      <c r="AI370" s="23">
        <f>SUMIFS(前々月ワード!$X$3:$X$1000,前々月ワード!$D$3:$D$1000,キーワード!$D370,前々月ワード!$E$3:$E$1000,キーワード!$F370)</f>
        <v>0</v>
      </c>
      <c r="AJ370" s="22">
        <f>SUMIFS(当月ワード!$I$3:$I$1000,当月ワード!$D$3:$D$1000,キーワード!$D370,当月ワード!$E$3:$E$1000,キーワード!$F370)</f>
        <v>0</v>
      </c>
      <c r="AK370" s="23">
        <f>SUMIFS(前月ワード!$I$3:$I$1000,前月ワード!$D$3:$D$1000,キーワード!$D370,前月ワード!$E$3:$E$1000,キーワード!$F370)</f>
        <v>0</v>
      </c>
      <c r="AL370" s="23">
        <f>SUMIFS(前々月ワード!$I$3:$I$1000,前々月ワード!$D$3:$D$1000,キーワード!$D370,前々月ワード!$E$3:$E$1000,キーワード!$F370)</f>
        <v>0</v>
      </c>
      <c r="AM370" s="13">
        <f t="shared" si="66"/>
        <v>0</v>
      </c>
      <c r="AN370" s="13">
        <f t="shared" si="66"/>
        <v>0</v>
      </c>
      <c r="AO370" s="13">
        <f t="shared" si="66"/>
        <v>0</v>
      </c>
      <c r="AP370" s="16">
        <f t="shared" si="67"/>
        <v>0</v>
      </c>
      <c r="AQ370" s="16">
        <f t="shared" si="67"/>
        <v>0</v>
      </c>
      <c r="AR370" s="17">
        <f t="shared" si="67"/>
        <v>0</v>
      </c>
    </row>
    <row r="371" spans="3:44" ht="36.65" customHeight="1">
      <c r="C371" s="20">
        <v>366</v>
      </c>
      <c r="D371" s="53">
        <f>現状ワード設定!B368</f>
        <v>0</v>
      </c>
      <c r="E371" s="26" t="str">
        <f>IFERROR(_xlfn.XLOOKUP($D371,現状商品設定!B:B,現状商品設定!C:C,"-"),"-")</f>
        <v>-</v>
      </c>
      <c r="F371" s="56">
        <f>現状ワード設定!G368</f>
        <v>0</v>
      </c>
      <c r="G371" s="60" t="s">
        <v>46</v>
      </c>
      <c r="H371" s="47" t="str">
        <f>IFERROR(_xlfn.XLOOKUP(D371,商品!$D:$D,商品!$H:$H),"")</f>
        <v/>
      </c>
      <c r="I371" s="50" t="str">
        <f>IFERROR(_xlfn.XLOOKUP(D371&amp;F371,現状ワード設定!J:J,現状ワード設定!H:H),"")</f>
        <v/>
      </c>
      <c r="J371" s="47" t="str">
        <f>IFERROR(_xlfn.XLOOKUP(D371&amp;F371,現状ワード設定!J:J,現状ワード設定!I:I),"")</f>
        <v/>
      </c>
      <c r="K371" s="47" t="e">
        <f>IF(AND(T371&gt;=設定!$C$12,W371&gt;=O371),I371*(1+設定!$F$12),IF(AND(T371&gt;=設定!$C$13,W371&lt;O371),I371*(1+設定!$F$13),IF(AND(T371&lt;設定!$C$14,U371&gt;=設定!$E$14),I371*(1+設定!$F$14),IF(AND(T371&lt;設定!$C$15,U371&lt;設定!$E$15),I371*(1+設定!$F$15),"除外"))))</f>
        <v>#VALUE!</v>
      </c>
      <c r="L371" s="58" t="e">
        <f ca="1">IF(消化率!$I$5&lt;1,K371*消化率!$I$5,IF(U371*V371/(K371*消化率!$I$5)&gt;O371,K371*消化率!$I$5,M371))</f>
        <v>#DIV/0!</v>
      </c>
      <c r="M371" s="58" t="e">
        <f t="shared" si="58"/>
        <v>#VALUE!</v>
      </c>
      <c r="N371" s="58" t="e">
        <f ca="1">IF(ROUNDUP(IF(IF(IF(AND(設定!$D$8&lt;=L371,設定!$D$8&lt;J371),設定!$D$8,IF(AND(J371&lt;=L371,J371&lt;設定!$D$8),J371,IF(AND(L371&lt;=J371,J371&lt;設定!$D$8),J371,L371)))=0,設定!$D$8,IF(AND(設定!$D$8&lt;=L371,設定!$D$8&lt;J371),設定!$D$8,IF(AND(J371&lt;=L371,J371&lt;設定!$D$8),J371,IF(AND(L371&lt;=J371,J371&lt;設定!$D$8),J371,L371))))&lt;=H371,H371+1,IF(IF(AND(設定!$D$8&lt;=L371,設定!$D$8&lt;J371),設定!$D$8,IF(AND(J371&lt;=L371,J371&lt;設定!$D$8),J371,IF(AND(L371&lt;=J371,J371&lt;設定!$D$8),J371,L371)))=0,設定!$D$8,IF(AND(設定!$D$8&lt;=L371,設定!$D$8&lt;J371),設定!$D$8,IF(AND(J371&lt;=L371,J371&lt;設定!$D$8),J371,IF(AND(L371&lt;=J371,J371&lt;設定!$D$8),J371,L371))))),0)&gt;40,ROUNDUP(IF(IF(IF(AND(設定!$D$8&lt;=L371,設定!$D$8&lt;J371),設定!$D$8,IF(AND(J371&lt;=L371,J371&lt;設定!$D$8),J371,IF(AND(L371&lt;=J371,J371&lt;設定!$D$8),J371,L371)))=0,設定!$D$8,IF(AND(設定!$D$8&lt;=L371,設定!$D$8&lt;J371),設定!$D$8,IF(AND(J371&lt;=L371,J371&lt;設定!$D$8),J371,IF(AND(L371&lt;=J371,J371&lt;設定!$D$8),J371,L371))))&lt;=H371,H371+1,IF(IF(AND(設定!$D$8&lt;=L371,設定!$D$8&lt;J371),設定!$D$8,IF(AND(J371&lt;=L371,J371&lt;設定!$D$8),J371,IF(AND(L371&lt;=J371,J371&lt;設定!$D$8),J371,L371)))=0,設定!$D$8,IF(AND(設定!$D$8&lt;=L371,設定!$D$8&lt;J371),設定!$D$8,IF(AND(J371&lt;=L371,J371&lt;設定!$D$8),J371,IF(AND(L371&lt;=J371,J371&lt;設定!$D$8),J371,L371))))),0),40)</f>
        <v>#DIV/0!</v>
      </c>
      <c r="O371" s="55">
        <f>IF(G371="標準",設定!$C$4,G371)</f>
        <v>5</v>
      </c>
      <c r="P371" s="45">
        <f t="shared" si="59"/>
        <v>0</v>
      </c>
      <c r="Q371" s="14">
        <f t="shared" si="60"/>
        <v>0</v>
      </c>
      <c r="R371" s="23">
        <f t="shared" si="68"/>
        <v>0</v>
      </c>
      <c r="S371" s="12">
        <f t="shared" si="61"/>
        <v>0</v>
      </c>
      <c r="T371" s="23">
        <f t="shared" si="62"/>
        <v>0</v>
      </c>
      <c r="U371" s="13">
        <f t="shared" si="63"/>
        <v>0</v>
      </c>
      <c r="V371" s="104" t="str">
        <f>INDEX(商品!Q:Q,MATCH(キーワード!D371,商品!D:D,0),1)</f>
        <v>-</v>
      </c>
      <c r="W371" s="15">
        <f t="shared" si="64"/>
        <v>0</v>
      </c>
      <c r="X371" s="22">
        <f>SUMIFS(当月ワード!$J$3:$J$1000,当月ワード!$D$3:$D$1000,キーワード!$D371,当月ワード!$E$3:$E$1000,キーワード!$F371)</f>
        <v>0</v>
      </c>
      <c r="Y371" s="23">
        <f>SUMIFS(前月ワード!$J$3:$J$1000,前月ワード!$D$3:$D$1000,キーワード!$D371,前月ワード!$E$3:$E$1000,キーワード!$F371)</f>
        <v>0</v>
      </c>
      <c r="Z371" s="23">
        <f>SUMIFS(前々月ワード!$J$3:$J$1000,前々月ワード!$D$3:$D$1000,キーワード!$D371,前々月ワード!$E$3:$E$1000,キーワード!$F371)</f>
        <v>0</v>
      </c>
      <c r="AA371" s="22">
        <f>SUMIFS(当月ワード!$W$3:$W$1000,当月ワード!$D$3:$D$1000,キーワード!$D371,当月ワード!$E$3:$E$1000,キーワード!$F371)</f>
        <v>0</v>
      </c>
      <c r="AB371" s="23">
        <f>SUMIFS(前月ワード!$W$3:$W$1000,前月ワード!$D$3:$D$1000,キーワード!$D371,前月ワード!$E$3:$E$1000,キーワード!$F371)</f>
        <v>0</v>
      </c>
      <c r="AC371" s="23">
        <f>SUMIFS(前々月ワード!$W$3:$W$1000,前々月ワード!$D$3:$D$1000,キーワード!$D371,前々月ワード!$E$3:$E$1000,キーワード!$F371)</f>
        <v>0</v>
      </c>
      <c r="AD371" s="23">
        <f t="shared" si="65"/>
        <v>0</v>
      </c>
      <c r="AE371" s="23">
        <f t="shared" si="65"/>
        <v>0</v>
      </c>
      <c r="AF371" s="23">
        <f t="shared" si="65"/>
        <v>0</v>
      </c>
      <c r="AG371" s="22">
        <f>SUMIFS(当月ワード!$X$3:$X$1000,当月ワード!$D$3:$D$1000,キーワード!$D371,当月ワード!$E$3:$E$1000,キーワード!$F371)</f>
        <v>0</v>
      </c>
      <c r="AH371" s="23">
        <f>SUMIFS(前月ワード!$X$3:$X$1000,前月ワード!$D$3:$D$1000,キーワード!$D371,前月ワード!$E$3:$E$1000,キーワード!$F371)</f>
        <v>0</v>
      </c>
      <c r="AI371" s="23">
        <f>SUMIFS(前々月ワード!$X$3:$X$1000,前々月ワード!$D$3:$D$1000,キーワード!$D371,前々月ワード!$E$3:$E$1000,キーワード!$F371)</f>
        <v>0</v>
      </c>
      <c r="AJ371" s="22">
        <f>SUMIFS(当月ワード!$I$3:$I$1000,当月ワード!$D$3:$D$1000,キーワード!$D371,当月ワード!$E$3:$E$1000,キーワード!$F371)</f>
        <v>0</v>
      </c>
      <c r="AK371" s="23">
        <f>SUMIFS(前月ワード!$I$3:$I$1000,前月ワード!$D$3:$D$1000,キーワード!$D371,前月ワード!$E$3:$E$1000,キーワード!$F371)</f>
        <v>0</v>
      </c>
      <c r="AL371" s="23">
        <f>SUMIFS(前々月ワード!$I$3:$I$1000,前々月ワード!$D$3:$D$1000,キーワード!$D371,前々月ワード!$E$3:$E$1000,キーワード!$F371)</f>
        <v>0</v>
      </c>
      <c r="AM371" s="13">
        <f t="shared" si="66"/>
        <v>0</v>
      </c>
      <c r="AN371" s="13">
        <f t="shared" si="66"/>
        <v>0</v>
      </c>
      <c r="AO371" s="13">
        <f t="shared" si="66"/>
        <v>0</v>
      </c>
      <c r="AP371" s="16">
        <f t="shared" si="67"/>
        <v>0</v>
      </c>
      <c r="AQ371" s="16">
        <f t="shared" si="67"/>
        <v>0</v>
      </c>
      <c r="AR371" s="17">
        <f t="shared" si="67"/>
        <v>0</v>
      </c>
    </row>
    <row r="372" spans="3:44" ht="36.65" customHeight="1">
      <c r="C372" s="20">
        <v>367</v>
      </c>
      <c r="D372" s="53">
        <f>現状ワード設定!B369</f>
        <v>0</v>
      </c>
      <c r="E372" s="26" t="str">
        <f>IFERROR(_xlfn.XLOOKUP($D372,現状商品設定!B:B,現状商品設定!C:C,"-"),"-")</f>
        <v>-</v>
      </c>
      <c r="F372" s="56">
        <f>現状ワード設定!G369</f>
        <v>0</v>
      </c>
      <c r="G372" s="60" t="s">
        <v>46</v>
      </c>
      <c r="H372" s="47" t="str">
        <f>IFERROR(_xlfn.XLOOKUP(D372,商品!$D:$D,商品!$H:$H),"")</f>
        <v/>
      </c>
      <c r="I372" s="50" t="str">
        <f>IFERROR(_xlfn.XLOOKUP(D372&amp;F372,現状ワード設定!J:J,現状ワード設定!H:H),"")</f>
        <v/>
      </c>
      <c r="J372" s="47" t="str">
        <f>IFERROR(_xlfn.XLOOKUP(D372&amp;F372,現状ワード設定!J:J,現状ワード設定!I:I),"")</f>
        <v/>
      </c>
      <c r="K372" s="47" t="e">
        <f>IF(AND(T372&gt;=設定!$C$12,W372&gt;=O372),I372*(1+設定!$F$12),IF(AND(T372&gt;=設定!$C$13,W372&lt;O372),I372*(1+設定!$F$13),IF(AND(T372&lt;設定!$C$14,U372&gt;=設定!$E$14),I372*(1+設定!$F$14),IF(AND(T372&lt;設定!$C$15,U372&lt;設定!$E$15),I372*(1+設定!$F$15),"除外"))))</f>
        <v>#VALUE!</v>
      </c>
      <c r="L372" s="58" t="e">
        <f ca="1">IF(消化率!$I$5&lt;1,K372*消化率!$I$5,IF(U372*V372/(K372*消化率!$I$5)&gt;O372,K372*消化率!$I$5,M372))</f>
        <v>#DIV/0!</v>
      </c>
      <c r="M372" s="58" t="e">
        <f t="shared" si="58"/>
        <v>#VALUE!</v>
      </c>
      <c r="N372" s="58" t="e">
        <f ca="1">IF(ROUNDUP(IF(IF(IF(AND(設定!$D$8&lt;=L372,設定!$D$8&lt;J372),設定!$D$8,IF(AND(J372&lt;=L372,J372&lt;設定!$D$8),J372,IF(AND(L372&lt;=J372,J372&lt;設定!$D$8),J372,L372)))=0,設定!$D$8,IF(AND(設定!$D$8&lt;=L372,設定!$D$8&lt;J372),設定!$D$8,IF(AND(J372&lt;=L372,J372&lt;設定!$D$8),J372,IF(AND(L372&lt;=J372,J372&lt;設定!$D$8),J372,L372))))&lt;=H372,H372+1,IF(IF(AND(設定!$D$8&lt;=L372,設定!$D$8&lt;J372),設定!$D$8,IF(AND(J372&lt;=L372,J372&lt;設定!$D$8),J372,IF(AND(L372&lt;=J372,J372&lt;設定!$D$8),J372,L372)))=0,設定!$D$8,IF(AND(設定!$D$8&lt;=L372,設定!$D$8&lt;J372),設定!$D$8,IF(AND(J372&lt;=L372,J372&lt;設定!$D$8),J372,IF(AND(L372&lt;=J372,J372&lt;設定!$D$8),J372,L372))))),0)&gt;40,ROUNDUP(IF(IF(IF(AND(設定!$D$8&lt;=L372,設定!$D$8&lt;J372),設定!$D$8,IF(AND(J372&lt;=L372,J372&lt;設定!$D$8),J372,IF(AND(L372&lt;=J372,J372&lt;設定!$D$8),J372,L372)))=0,設定!$D$8,IF(AND(設定!$D$8&lt;=L372,設定!$D$8&lt;J372),設定!$D$8,IF(AND(J372&lt;=L372,J372&lt;設定!$D$8),J372,IF(AND(L372&lt;=J372,J372&lt;設定!$D$8),J372,L372))))&lt;=H372,H372+1,IF(IF(AND(設定!$D$8&lt;=L372,設定!$D$8&lt;J372),設定!$D$8,IF(AND(J372&lt;=L372,J372&lt;設定!$D$8),J372,IF(AND(L372&lt;=J372,J372&lt;設定!$D$8),J372,L372)))=0,設定!$D$8,IF(AND(設定!$D$8&lt;=L372,設定!$D$8&lt;J372),設定!$D$8,IF(AND(J372&lt;=L372,J372&lt;設定!$D$8),J372,IF(AND(L372&lt;=J372,J372&lt;設定!$D$8),J372,L372))))),0),40)</f>
        <v>#DIV/0!</v>
      </c>
      <c r="O372" s="55">
        <f>IF(G372="標準",設定!$C$4,G372)</f>
        <v>5</v>
      </c>
      <c r="P372" s="45">
        <f t="shared" si="59"/>
        <v>0</v>
      </c>
      <c r="Q372" s="14">
        <f t="shared" si="60"/>
        <v>0</v>
      </c>
      <c r="R372" s="23">
        <f t="shared" si="68"/>
        <v>0</v>
      </c>
      <c r="S372" s="12">
        <f t="shared" si="61"/>
        <v>0</v>
      </c>
      <c r="T372" s="23">
        <f t="shared" si="62"/>
        <v>0</v>
      </c>
      <c r="U372" s="13">
        <f t="shared" si="63"/>
        <v>0</v>
      </c>
      <c r="V372" s="104" t="str">
        <f>INDEX(商品!Q:Q,MATCH(キーワード!D372,商品!D:D,0),1)</f>
        <v>-</v>
      </c>
      <c r="W372" s="15">
        <f t="shared" si="64"/>
        <v>0</v>
      </c>
      <c r="X372" s="22">
        <f>SUMIFS(当月ワード!$J$3:$J$1000,当月ワード!$D$3:$D$1000,キーワード!$D372,当月ワード!$E$3:$E$1000,キーワード!$F372)</f>
        <v>0</v>
      </c>
      <c r="Y372" s="23">
        <f>SUMIFS(前月ワード!$J$3:$J$1000,前月ワード!$D$3:$D$1000,キーワード!$D372,前月ワード!$E$3:$E$1000,キーワード!$F372)</f>
        <v>0</v>
      </c>
      <c r="Z372" s="23">
        <f>SUMIFS(前々月ワード!$J$3:$J$1000,前々月ワード!$D$3:$D$1000,キーワード!$D372,前々月ワード!$E$3:$E$1000,キーワード!$F372)</f>
        <v>0</v>
      </c>
      <c r="AA372" s="22">
        <f>SUMIFS(当月ワード!$W$3:$W$1000,当月ワード!$D$3:$D$1000,キーワード!$D372,当月ワード!$E$3:$E$1000,キーワード!$F372)</f>
        <v>0</v>
      </c>
      <c r="AB372" s="23">
        <f>SUMIFS(前月ワード!$W$3:$W$1000,前月ワード!$D$3:$D$1000,キーワード!$D372,前月ワード!$E$3:$E$1000,キーワード!$F372)</f>
        <v>0</v>
      </c>
      <c r="AC372" s="23">
        <f>SUMIFS(前々月ワード!$W$3:$W$1000,前々月ワード!$D$3:$D$1000,キーワード!$D372,前々月ワード!$E$3:$E$1000,キーワード!$F372)</f>
        <v>0</v>
      </c>
      <c r="AD372" s="23">
        <f t="shared" si="65"/>
        <v>0</v>
      </c>
      <c r="AE372" s="23">
        <f t="shared" si="65"/>
        <v>0</v>
      </c>
      <c r="AF372" s="23">
        <f t="shared" si="65"/>
        <v>0</v>
      </c>
      <c r="AG372" s="22">
        <f>SUMIFS(当月ワード!$X$3:$X$1000,当月ワード!$D$3:$D$1000,キーワード!$D372,当月ワード!$E$3:$E$1000,キーワード!$F372)</f>
        <v>0</v>
      </c>
      <c r="AH372" s="23">
        <f>SUMIFS(前月ワード!$X$3:$X$1000,前月ワード!$D$3:$D$1000,キーワード!$D372,前月ワード!$E$3:$E$1000,キーワード!$F372)</f>
        <v>0</v>
      </c>
      <c r="AI372" s="23">
        <f>SUMIFS(前々月ワード!$X$3:$X$1000,前々月ワード!$D$3:$D$1000,キーワード!$D372,前々月ワード!$E$3:$E$1000,キーワード!$F372)</f>
        <v>0</v>
      </c>
      <c r="AJ372" s="22">
        <f>SUMIFS(当月ワード!$I$3:$I$1000,当月ワード!$D$3:$D$1000,キーワード!$D372,当月ワード!$E$3:$E$1000,キーワード!$F372)</f>
        <v>0</v>
      </c>
      <c r="AK372" s="23">
        <f>SUMIFS(前月ワード!$I$3:$I$1000,前月ワード!$D$3:$D$1000,キーワード!$D372,前月ワード!$E$3:$E$1000,キーワード!$F372)</f>
        <v>0</v>
      </c>
      <c r="AL372" s="23">
        <f>SUMIFS(前々月ワード!$I$3:$I$1000,前々月ワード!$D$3:$D$1000,キーワード!$D372,前々月ワード!$E$3:$E$1000,キーワード!$F372)</f>
        <v>0</v>
      </c>
      <c r="AM372" s="13">
        <f t="shared" si="66"/>
        <v>0</v>
      </c>
      <c r="AN372" s="13">
        <f t="shared" si="66"/>
        <v>0</v>
      </c>
      <c r="AO372" s="13">
        <f t="shared" si="66"/>
        <v>0</v>
      </c>
      <c r="AP372" s="16">
        <f t="shared" si="67"/>
        <v>0</v>
      </c>
      <c r="AQ372" s="16">
        <f t="shared" si="67"/>
        <v>0</v>
      </c>
      <c r="AR372" s="17">
        <f t="shared" si="67"/>
        <v>0</v>
      </c>
    </row>
    <row r="373" spans="3:44" ht="36.65" customHeight="1">
      <c r="C373" s="20">
        <v>368</v>
      </c>
      <c r="D373" s="53">
        <f>現状ワード設定!B370</f>
        <v>0</v>
      </c>
      <c r="E373" s="26" t="str">
        <f>IFERROR(_xlfn.XLOOKUP($D373,現状商品設定!B:B,現状商品設定!C:C,"-"),"-")</f>
        <v>-</v>
      </c>
      <c r="F373" s="56">
        <f>現状ワード設定!G370</f>
        <v>0</v>
      </c>
      <c r="G373" s="60" t="s">
        <v>46</v>
      </c>
      <c r="H373" s="47" t="str">
        <f>IFERROR(_xlfn.XLOOKUP(D373,商品!$D:$D,商品!$H:$H),"")</f>
        <v/>
      </c>
      <c r="I373" s="50" t="str">
        <f>IFERROR(_xlfn.XLOOKUP(D373&amp;F373,現状ワード設定!J:J,現状ワード設定!H:H),"")</f>
        <v/>
      </c>
      <c r="J373" s="47" t="str">
        <f>IFERROR(_xlfn.XLOOKUP(D373&amp;F373,現状ワード設定!J:J,現状ワード設定!I:I),"")</f>
        <v/>
      </c>
      <c r="K373" s="47" t="e">
        <f>IF(AND(T373&gt;=設定!$C$12,W373&gt;=O373),I373*(1+設定!$F$12),IF(AND(T373&gt;=設定!$C$13,W373&lt;O373),I373*(1+設定!$F$13),IF(AND(T373&lt;設定!$C$14,U373&gt;=設定!$E$14),I373*(1+設定!$F$14),IF(AND(T373&lt;設定!$C$15,U373&lt;設定!$E$15),I373*(1+設定!$F$15),"除外"))))</f>
        <v>#VALUE!</v>
      </c>
      <c r="L373" s="58" t="e">
        <f ca="1">IF(消化率!$I$5&lt;1,K373*消化率!$I$5,IF(U373*V373/(K373*消化率!$I$5)&gt;O373,K373*消化率!$I$5,M373))</f>
        <v>#DIV/0!</v>
      </c>
      <c r="M373" s="58" t="e">
        <f t="shared" si="58"/>
        <v>#VALUE!</v>
      </c>
      <c r="N373" s="58" t="e">
        <f ca="1">IF(ROUNDUP(IF(IF(IF(AND(設定!$D$8&lt;=L373,設定!$D$8&lt;J373),設定!$D$8,IF(AND(J373&lt;=L373,J373&lt;設定!$D$8),J373,IF(AND(L373&lt;=J373,J373&lt;設定!$D$8),J373,L373)))=0,設定!$D$8,IF(AND(設定!$D$8&lt;=L373,設定!$D$8&lt;J373),設定!$D$8,IF(AND(J373&lt;=L373,J373&lt;設定!$D$8),J373,IF(AND(L373&lt;=J373,J373&lt;設定!$D$8),J373,L373))))&lt;=H373,H373+1,IF(IF(AND(設定!$D$8&lt;=L373,設定!$D$8&lt;J373),設定!$D$8,IF(AND(J373&lt;=L373,J373&lt;設定!$D$8),J373,IF(AND(L373&lt;=J373,J373&lt;設定!$D$8),J373,L373)))=0,設定!$D$8,IF(AND(設定!$D$8&lt;=L373,設定!$D$8&lt;J373),設定!$D$8,IF(AND(J373&lt;=L373,J373&lt;設定!$D$8),J373,IF(AND(L373&lt;=J373,J373&lt;設定!$D$8),J373,L373))))),0)&gt;40,ROUNDUP(IF(IF(IF(AND(設定!$D$8&lt;=L373,設定!$D$8&lt;J373),設定!$D$8,IF(AND(J373&lt;=L373,J373&lt;設定!$D$8),J373,IF(AND(L373&lt;=J373,J373&lt;設定!$D$8),J373,L373)))=0,設定!$D$8,IF(AND(設定!$D$8&lt;=L373,設定!$D$8&lt;J373),設定!$D$8,IF(AND(J373&lt;=L373,J373&lt;設定!$D$8),J373,IF(AND(L373&lt;=J373,J373&lt;設定!$D$8),J373,L373))))&lt;=H373,H373+1,IF(IF(AND(設定!$D$8&lt;=L373,設定!$D$8&lt;J373),設定!$D$8,IF(AND(J373&lt;=L373,J373&lt;設定!$D$8),J373,IF(AND(L373&lt;=J373,J373&lt;設定!$D$8),J373,L373)))=0,設定!$D$8,IF(AND(設定!$D$8&lt;=L373,設定!$D$8&lt;J373),設定!$D$8,IF(AND(J373&lt;=L373,J373&lt;設定!$D$8),J373,IF(AND(L373&lt;=J373,J373&lt;設定!$D$8),J373,L373))))),0),40)</f>
        <v>#DIV/0!</v>
      </c>
      <c r="O373" s="55">
        <f>IF(G373="標準",設定!$C$4,G373)</f>
        <v>5</v>
      </c>
      <c r="P373" s="45">
        <f t="shared" si="59"/>
        <v>0</v>
      </c>
      <c r="Q373" s="14">
        <f t="shared" si="60"/>
        <v>0</v>
      </c>
      <c r="R373" s="23">
        <f t="shared" si="68"/>
        <v>0</v>
      </c>
      <c r="S373" s="12">
        <f t="shared" si="61"/>
        <v>0</v>
      </c>
      <c r="T373" s="23">
        <f t="shared" si="62"/>
        <v>0</v>
      </c>
      <c r="U373" s="13">
        <f t="shared" si="63"/>
        <v>0</v>
      </c>
      <c r="V373" s="104" t="str">
        <f>INDEX(商品!Q:Q,MATCH(キーワード!D373,商品!D:D,0),1)</f>
        <v>-</v>
      </c>
      <c r="W373" s="15">
        <f t="shared" si="64"/>
        <v>0</v>
      </c>
      <c r="X373" s="22">
        <f>SUMIFS(当月ワード!$J$3:$J$1000,当月ワード!$D$3:$D$1000,キーワード!$D373,当月ワード!$E$3:$E$1000,キーワード!$F373)</f>
        <v>0</v>
      </c>
      <c r="Y373" s="23">
        <f>SUMIFS(前月ワード!$J$3:$J$1000,前月ワード!$D$3:$D$1000,キーワード!$D373,前月ワード!$E$3:$E$1000,キーワード!$F373)</f>
        <v>0</v>
      </c>
      <c r="Z373" s="23">
        <f>SUMIFS(前々月ワード!$J$3:$J$1000,前々月ワード!$D$3:$D$1000,キーワード!$D373,前々月ワード!$E$3:$E$1000,キーワード!$F373)</f>
        <v>0</v>
      </c>
      <c r="AA373" s="22">
        <f>SUMIFS(当月ワード!$W$3:$W$1000,当月ワード!$D$3:$D$1000,キーワード!$D373,当月ワード!$E$3:$E$1000,キーワード!$F373)</f>
        <v>0</v>
      </c>
      <c r="AB373" s="23">
        <f>SUMIFS(前月ワード!$W$3:$W$1000,前月ワード!$D$3:$D$1000,キーワード!$D373,前月ワード!$E$3:$E$1000,キーワード!$F373)</f>
        <v>0</v>
      </c>
      <c r="AC373" s="23">
        <f>SUMIFS(前々月ワード!$W$3:$W$1000,前々月ワード!$D$3:$D$1000,キーワード!$D373,前々月ワード!$E$3:$E$1000,キーワード!$F373)</f>
        <v>0</v>
      </c>
      <c r="AD373" s="23">
        <f t="shared" si="65"/>
        <v>0</v>
      </c>
      <c r="AE373" s="23">
        <f t="shared" si="65"/>
        <v>0</v>
      </c>
      <c r="AF373" s="23">
        <f t="shared" si="65"/>
        <v>0</v>
      </c>
      <c r="AG373" s="22">
        <f>SUMIFS(当月ワード!$X$3:$X$1000,当月ワード!$D$3:$D$1000,キーワード!$D373,当月ワード!$E$3:$E$1000,キーワード!$F373)</f>
        <v>0</v>
      </c>
      <c r="AH373" s="23">
        <f>SUMIFS(前月ワード!$X$3:$X$1000,前月ワード!$D$3:$D$1000,キーワード!$D373,前月ワード!$E$3:$E$1000,キーワード!$F373)</f>
        <v>0</v>
      </c>
      <c r="AI373" s="23">
        <f>SUMIFS(前々月ワード!$X$3:$X$1000,前々月ワード!$D$3:$D$1000,キーワード!$D373,前々月ワード!$E$3:$E$1000,キーワード!$F373)</f>
        <v>0</v>
      </c>
      <c r="AJ373" s="22">
        <f>SUMIFS(当月ワード!$I$3:$I$1000,当月ワード!$D$3:$D$1000,キーワード!$D373,当月ワード!$E$3:$E$1000,キーワード!$F373)</f>
        <v>0</v>
      </c>
      <c r="AK373" s="23">
        <f>SUMIFS(前月ワード!$I$3:$I$1000,前月ワード!$D$3:$D$1000,キーワード!$D373,前月ワード!$E$3:$E$1000,キーワード!$F373)</f>
        <v>0</v>
      </c>
      <c r="AL373" s="23">
        <f>SUMIFS(前々月ワード!$I$3:$I$1000,前々月ワード!$D$3:$D$1000,キーワード!$D373,前々月ワード!$E$3:$E$1000,キーワード!$F373)</f>
        <v>0</v>
      </c>
      <c r="AM373" s="13">
        <f t="shared" si="66"/>
        <v>0</v>
      </c>
      <c r="AN373" s="13">
        <f t="shared" si="66"/>
        <v>0</v>
      </c>
      <c r="AO373" s="13">
        <f t="shared" si="66"/>
        <v>0</v>
      </c>
      <c r="AP373" s="16">
        <f t="shared" si="67"/>
        <v>0</v>
      </c>
      <c r="AQ373" s="16">
        <f t="shared" si="67"/>
        <v>0</v>
      </c>
      <c r="AR373" s="17">
        <f t="shared" si="67"/>
        <v>0</v>
      </c>
    </row>
    <row r="374" spans="3:44" ht="36.65" customHeight="1">
      <c r="C374" s="20">
        <v>369</v>
      </c>
      <c r="D374" s="53">
        <f>現状ワード設定!B371</f>
        <v>0</v>
      </c>
      <c r="E374" s="26" t="str">
        <f>IFERROR(_xlfn.XLOOKUP($D374,現状商品設定!B:B,現状商品設定!C:C,"-"),"-")</f>
        <v>-</v>
      </c>
      <c r="F374" s="56">
        <f>現状ワード設定!G371</f>
        <v>0</v>
      </c>
      <c r="G374" s="60" t="s">
        <v>46</v>
      </c>
      <c r="H374" s="47" t="str">
        <f>IFERROR(_xlfn.XLOOKUP(D374,商品!$D:$D,商品!$H:$H),"")</f>
        <v/>
      </c>
      <c r="I374" s="50" t="str">
        <f>IFERROR(_xlfn.XLOOKUP(D374&amp;F374,現状ワード設定!J:J,現状ワード設定!H:H),"")</f>
        <v/>
      </c>
      <c r="J374" s="47" t="str">
        <f>IFERROR(_xlfn.XLOOKUP(D374&amp;F374,現状ワード設定!J:J,現状ワード設定!I:I),"")</f>
        <v/>
      </c>
      <c r="K374" s="47" t="e">
        <f>IF(AND(T374&gt;=設定!$C$12,W374&gt;=O374),I374*(1+設定!$F$12),IF(AND(T374&gt;=設定!$C$13,W374&lt;O374),I374*(1+設定!$F$13),IF(AND(T374&lt;設定!$C$14,U374&gt;=設定!$E$14),I374*(1+設定!$F$14),IF(AND(T374&lt;設定!$C$15,U374&lt;設定!$E$15),I374*(1+設定!$F$15),"除外"))))</f>
        <v>#VALUE!</v>
      </c>
      <c r="L374" s="58" t="e">
        <f ca="1">IF(消化率!$I$5&lt;1,K374*消化率!$I$5,IF(U374*V374/(K374*消化率!$I$5)&gt;O374,K374*消化率!$I$5,M374))</f>
        <v>#DIV/0!</v>
      </c>
      <c r="M374" s="58" t="e">
        <f t="shared" si="58"/>
        <v>#VALUE!</v>
      </c>
      <c r="N374" s="58" t="e">
        <f ca="1">IF(ROUNDUP(IF(IF(IF(AND(設定!$D$8&lt;=L374,設定!$D$8&lt;J374),設定!$D$8,IF(AND(J374&lt;=L374,J374&lt;設定!$D$8),J374,IF(AND(L374&lt;=J374,J374&lt;設定!$D$8),J374,L374)))=0,設定!$D$8,IF(AND(設定!$D$8&lt;=L374,設定!$D$8&lt;J374),設定!$D$8,IF(AND(J374&lt;=L374,J374&lt;設定!$D$8),J374,IF(AND(L374&lt;=J374,J374&lt;設定!$D$8),J374,L374))))&lt;=H374,H374+1,IF(IF(AND(設定!$D$8&lt;=L374,設定!$D$8&lt;J374),設定!$D$8,IF(AND(J374&lt;=L374,J374&lt;設定!$D$8),J374,IF(AND(L374&lt;=J374,J374&lt;設定!$D$8),J374,L374)))=0,設定!$D$8,IF(AND(設定!$D$8&lt;=L374,設定!$D$8&lt;J374),設定!$D$8,IF(AND(J374&lt;=L374,J374&lt;設定!$D$8),J374,IF(AND(L374&lt;=J374,J374&lt;設定!$D$8),J374,L374))))),0)&gt;40,ROUNDUP(IF(IF(IF(AND(設定!$D$8&lt;=L374,設定!$D$8&lt;J374),設定!$D$8,IF(AND(J374&lt;=L374,J374&lt;設定!$D$8),J374,IF(AND(L374&lt;=J374,J374&lt;設定!$D$8),J374,L374)))=0,設定!$D$8,IF(AND(設定!$D$8&lt;=L374,設定!$D$8&lt;J374),設定!$D$8,IF(AND(J374&lt;=L374,J374&lt;設定!$D$8),J374,IF(AND(L374&lt;=J374,J374&lt;設定!$D$8),J374,L374))))&lt;=H374,H374+1,IF(IF(AND(設定!$D$8&lt;=L374,設定!$D$8&lt;J374),設定!$D$8,IF(AND(J374&lt;=L374,J374&lt;設定!$D$8),J374,IF(AND(L374&lt;=J374,J374&lt;設定!$D$8),J374,L374)))=0,設定!$D$8,IF(AND(設定!$D$8&lt;=L374,設定!$D$8&lt;J374),設定!$D$8,IF(AND(J374&lt;=L374,J374&lt;設定!$D$8),J374,IF(AND(L374&lt;=J374,J374&lt;設定!$D$8),J374,L374))))),0),40)</f>
        <v>#DIV/0!</v>
      </c>
      <c r="O374" s="55">
        <f>IF(G374="標準",設定!$C$4,G374)</f>
        <v>5</v>
      </c>
      <c r="P374" s="45">
        <f t="shared" si="59"/>
        <v>0</v>
      </c>
      <c r="Q374" s="14">
        <f t="shared" si="60"/>
        <v>0</v>
      </c>
      <c r="R374" s="23">
        <f t="shared" si="68"/>
        <v>0</v>
      </c>
      <c r="S374" s="12">
        <f t="shared" si="61"/>
        <v>0</v>
      </c>
      <c r="T374" s="23">
        <f t="shared" si="62"/>
        <v>0</v>
      </c>
      <c r="U374" s="13">
        <f t="shared" si="63"/>
        <v>0</v>
      </c>
      <c r="V374" s="104" t="str">
        <f>INDEX(商品!Q:Q,MATCH(キーワード!D374,商品!D:D,0),1)</f>
        <v>-</v>
      </c>
      <c r="W374" s="15">
        <f t="shared" si="64"/>
        <v>0</v>
      </c>
      <c r="X374" s="22">
        <f>SUMIFS(当月ワード!$J$3:$J$1000,当月ワード!$D$3:$D$1000,キーワード!$D374,当月ワード!$E$3:$E$1000,キーワード!$F374)</f>
        <v>0</v>
      </c>
      <c r="Y374" s="23">
        <f>SUMIFS(前月ワード!$J$3:$J$1000,前月ワード!$D$3:$D$1000,キーワード!$D374,前月ワード!$E$3:$E$1000,キーワード!$F374)</f>
        <v>0</v>
      </c>
      <c r="Z374" s="23">
        <f>SUMIFS(前々月ワード!$J$3:$J$1000,前々月ワード!$D$3:$D$1000,キーワード!$D374,前々月ワード!$E$3:$E$1000,キーワード!$F374)</f>
        <v>0</v>
      </c>
      <c r="AA374" s="22">
        <f>SUMIFS(当月ワード!$W$3:$W$1000,当月ワード!$D$3:$D$1000,キーワード!$D374,当月ワード!$E$3:$E$1000,キーワード!$F374)</f>
        <v>0</v>
      </c>
      <c r="AB374" s="23">
        <f>SUMIFS(前月ワード!$W$3:$W$1000,前月ワード!$D$3:$D$1000,キーワード!$D374,前月ワード!$E$3:$E$1000,キーワード!$F374)</f>
        <v>0</v>
      </c>
      <c r="AC374" s="23">
        <f>SUMIFS(前々月ワード!$W$3:$W$1000,前々月ワード!$D$3:$D$1000,キーワード!$D374,前々月ワード!$E$3:$E$1000,キーワード!$F374)</f>
        <v>0</v>
      </c>
      <c r="AD374" s="23">
        <f t="shared" si="65"/>
        <v>0</v>
      </c>
      <c r="AE374" s="23">
        <f t="shared" si="65"/>
        <v>0</v>
      </c>
      <c r="AF374" s="23">
        <f t="shared" si="65"/>
        <v>0</v>
      </c>
      <c r="AG374" s="22">
        <f>SUMIFS(当月ワード!$X$3:$X$1000,当月ワード!$D$3:$D$1000,キーワード!$D374,当月ワード!$E$3:$E$1000,キーワード!$F374)</f>
        <v>0</v>
      </c>
      <c r="AH374" s="23">
        <f>SUMIFS(前月ワード!$X$3:$X$1000,前月ワード!$D$3:$D$1000,キーワード!$D374,前月ワード!$E$3:$E$1000,キーワード!$F374)</f>
        <v>0</v>
      </c>
      <c r="AI374" s="23">
        <f>SUMIFS(前々月ワード!$X$3:$X$1000,前々月ワード!$D$3:$D$1000,キーワード!$D374,前々月ワード!$E$3:$E$1000,キーワード!$F374)</f>
        <v>0</v>
      </c>
      <c r="AJ374" s="22">
        <f>SUMIFS(当月ワード!$I$3:$I$1000,当月ワード!$D$3:$D$1000,キーワード!$D374,当月ワード!$E$3:$E$1000,キーワード!$F374)</f>
        <v>0</v>
      </c>
      <c r="AK374" s="23">
        <f>SUMIFS(前月ワード!$I$3:$I$1000,前月ワード!$D$3:$D$1000,キーワード!$D374,前月ワード!$E$3:$E$1000,キーワード!$F374)</f>
        <v>0</v>
      </c>
      <c r="AL374" s="23">
        <f>SUMIFS(前々月ワード!$I$3:$I$1000,前々月ワード!$D$3:$D$1000,キーワード!$D374,前々月ワード!$E$3:$E$1000,キーワード!$F374)</f>
        <v>0</v>
      </c>
      <c r="AM374" s="13">
        <f t="shared" si="66"/>
        <v>0</v>
      </c>
      <c r="AN374" s="13">
        <f t="shared" si="66"/>
        <v>0</v>
      </c>
      <c r="AO374" s="13">
        <f t="shared" si="66"/>
        <v>0</v>
      </c>
      <c r="AP374" s="16">
        <f t="shared" si="67"/>
        <v>0</v>
      </c>
      <c r="AQ374" s="16">
        <f t="shared" si="67"/>
        <v>0</v>
      </c>
      <c r="AR374" s="17">
        <f t="shared" si="67"/>
        <v>0</v>
      </c>
    </row>
    <row r="375" spans="3:44" ht="36.65" customHeight="1">
      <c r="C375" s="20">
        <v>370</v>
      </c>
      <c r="D375" s="53">
        <f>現状ワード設定!B372</f>
        <v>0</v>
      </c>
      <c r="E375" s="26" t="str">
        <f>IFERROR(_xlfn.XLOOKUP($D375,現状商品設定!B:B,現状商品設定!C:C,"-"),"-")</f>
        <v>-</v>
      </c>
      <c r="F375" s="56">
        <f>現状ワード設定!G372</f>
        <v>0</v>
      </c>
      <c r="G375" s="60" t="s">
        <v>46</v>
      </c>
      <c r="H375" s="47" t="str">
        <f>IFERROR(_xlfn.XLOOKUP(D375,商品!$D:$D,商品!$H:$H),"")</f>
        <v/>
      </c>
      <c r="I375" s="50" t="str">
        <f>IFERROR(_xlfn.XLOOKUP(D375&amp;F375,現状ワード設定!J:J,現状ワード設定!H:H),"")</f>
        <v/>
      </c>
      <c r="J375" s="47" t="str">
        <f>IFERROR(_xlfn.XLOOKUP(D375&amp;F375,現状ワード設定!J:J,現状ワード設定!I:I),"")</f>
        <v/>
      </c>
      <c r="K375" s="47" t="e">
        <f>IF(AND(T375&gt;=設定!$C$12,W375&gt;=O375),I375*(1+設定!$F$12),IF(AND(T375&gt;=設定!$C$13,W375&lt;O375),I375*(1+設定!$F$13),IF(AND(T375&lt;設定!$C$14,U375&gt;=設定!$E$14),I375*(1+設定!$F$14),IF(AND(T375&lt;設定!$C$15,U375&lt;設定!$E$15),I375*(1+設定!$F$15),"除外"))))</f>
        <v>#VALUE!</v>
      </c>
      <c r="L375" s="58" t="e">
        <f ca="1">IF(消化率!$I$5&lt;1,K375*消化率!$I$5,IF(U375*V375/(K375*消化率!$I$5)&gt;O375,K375*消化率!$I$5,M375))</f>
        <v>#DIV/0!</v>
      </c>
      <c r="M375" s="58" t="e">
        <f t="shared" si="58"/>
        <v>#VALUE!</v>
      </c>
      <c r="N375" s="58" t="e">
        <f ca="1">IF(ROUNDUP(IF(IF(IF(AND(設定!$D$8&lt;=L375,設定!$D$8&lt;J375),設定!$D$8,IF(AND(J375&lt;=L375,J375&lt;設定!$D$8),J375,IF(AND(L375&lt;=J375,J375&lt;設定!$D$8),J375,L375)))=0,設定!$D$8,IF(AND(設定!$D$8&lt;=L375,設定!$D$8&lt;J375),設定!$D$8,IF(AND(J375&lt;=L375,J375&lt;設定!$D$8),J375,IF(AND(L375&lt;=J375,J375&lt;設定!$D$8),J375,L375))))&lt;=H375,H375+1,IF(IF(AND(設定!$D$8&lt;=L375,設定!$D$8&lt;J375),設定!$D$8,IF(AND(J375&lt;=L375,J375&lt;設定!$D$8),J375,IF(AND(L375&lt;=J375,J375&lt;設定!$D$8),J375,L375)))=0,設定!$D$8,IF(AND(設定!$D$8&lt;=L375,設定!$D$8&lt;J375),設定!$D$8,IF(AND(J375&lt;=L375,J375&lt;設定!$D$8),J375,IF(AND(L375&lt;=J375,J375&lt;設定!$D$8),J375,L375))))),0)&gt;40,ROUNDUP(IF(IF(IF(AND(設定!$D$8&lt;=L375,設定!$D$8&lt;J375),設定!$D$8,IF(AND(J375&lt;=L375,J375&lt;設定!$D$8),J375,IF(AND(L375&lt;=J375,J375&lt;設定!$D$8),J375,L375)))=0,設定!$D$8,IF(AND(設定!$D$8&lt;=L375,設定!$D$8&lt;J375),設定!$D$8,IF(AND(J375&lt;=L375,J375&lt;設定!$D$8),J375,IF(AND(L375&lt;=J375,J375&lt;設定!$D$8),J375,L375))))&lt;=H375,H375+1,IF(IF(AND(設定!$D$8&lt;=L375,設定!$D$8&lt;J375),設定!$D$8,IF(AND(J375&lt;=L375,J375&lt;設定!$D$8),J375,IF(AND(L375&lt;=J375,J375&lt;設定!$D$8),J375,L375)))=0,設定!$D$8,IF(AND(設定!$D$8&lt;=L375,設定!$D$8&lt;J375),設定!$D$8,IF(AND(J375&lt;=L375,J375&lt;設定!$D$8),J375,IF(AND(L375&lt;=J375,J375&lt;設定!$D$8),J375,L375))))),0),40)</f>
        <v>#DIV/0!</v>
      </c>
      <c r="O375" s="55">
        <f>IF(G375="標準",設定!$C$4,G375)</f>
        <v>5</v>
      </c>
      <c r="P375" s="45">
        <f t="shared" si="59"/>
        <v>0</v>
      </c>
      <c r="Q375" s="14">
        <f t="shared" si="60"/>
        <v>0</v>
      </c>
      <c r="R375" s="23">
        <f t="shared" si="68"/>
        <v>0</v>
      </c>
      <c r="S375" s="12">
        <f t="shared" si="61"/>
        <v>0</v>
      </c>
      <c r="T375" s="23">
        <f t="shared" si="62"/>
        <v>0</v>
      </c>
      <c r="U375" s="13">
        <f t="shared" si="63"/>
        <v>0</v>
      </c>
      <c r="V375" s="104" t="str">
        <f>INDEX(商品!Q:Q,MATCH(キーワード!D375,商品!D:D,0),1)</f>
        <v>-</v>
      </c>
      <c r="W375" s="15">
        <f t="shared" si="64"/>
        <v>0</v>
      </c>
      <c r="X375" s="22">
        <f>SUMIFS(当月ワード!$J$3:$J$1000,当月ワード!$D$3:$D$1000,キーワード!$D375,当月ワード!$E$3:$E$1000,キーワード!$F375)</f>
        <v>0</v>
      </c>
      <c r="Y375" s="23">
        <f>SUMIFS(前月ワード!$J$3:$J$1000,前月ワード!$D$3:$D$1000,キーワード!$D375,前月ワード!$E$3:$E$1000,キーワード!$F375)</f>
        <v>0</v>
      </c>
      <c r="Z375" s="23">
        <f>SUMIFS(前々月ワード!$J$3:$J$1000,前々月ワード!$D$3:$D$1000,キーワード!$D375,前々月ワード!$E$3:$E$1000,キーワード!$F375)</f>
        <v>0</v>
      </c>
      <c r="AA375" s="22">
        <f>SUMIFS(当月ワード!$W$3:$W$1000,当月ワード!$D$3:$D$1000,キーワード!$D375,当月ワード!$E$3:$E$1000,キーワード!$F375)</f>
        <v>0</v>
      </c>
      <c r="AB375" s="23">
        <f>SUMIFS(前月ワード!$W$3:$W$1000,前月ワード!$D$3:$D$1000,キーワード!$D375,前月ワード!$E$3:$E$1000,キーワード!$F375)</f>
        <v>0</v>
      </c>
      <c r="AC375" s="23">
        <f>SUMIFS(前々月ワード!$W$3:$W$1000,前々月ワード!$D$3:$D$1000,キーワード!$D375,前々月ワード!$E$3:$E$1000,キーワード!$F375)</f>
        <v>0</v>
      </c>
      <c r="AD375" s="23">
        <f t="shared" si="65"/>
        <v>0</v>
      </c>
      <c r="AE375" s="23">
        <f t="shared" si="65"/>
        <v>0</v>
      </c>
      <c r="AF375" s="23">
        <f t="shared" si="65"/>
        <v>0</v>
      </c>
      <c r="AG375" s="22">
        <f>SUMIFS(当月ワード!$X$3:$X$1000,当月ワード!$D$3:$D$1000,キーワード!$D375,当月ワード!$E$3:$E$1000,キーワード!$F375)</f>
        <v>0</v>
      </c>
      <c r="AH375" s="23">
        <f>SUMIFS(前月ワード!$X$3:$X$1000,前月ワード!$D$3:$D$1000,キーワード!$D375,前月ワード!$E$3:$E$1000,キーワード!$F375)</f>
        <v>0</v>
      </c>
      <c r="AI375" s="23">
        <f>SUMIFS(前々月ワード!$X$3:$X$1000,前々月ワード!$D$3:$D$1000,キーワード!$D375,前々月ワード!$E$3:$E$1000,キーワード!$F375)</f>
        <v>0</v>
      </c>
      <c r="AJ375" s="22">
        <f>SUMIFS(当月ワード!$I$3:$I$1000,当月ワード!$D$3:$D$1000,キーワード!$D375,当月ワード!$E$3:$E$1000,キーワード!$F375)</f>
        <v>0</v>
      </c>
      <c r="AK375" s="23">
        <f>SUMIFS(前月ワード!$I$3:$I$1000,前月ワード!$D$3:$D$1000,キーワード!$D375,前月ワード!$E$3:$E$1000,キーワード!$F375)</f>
        <v>0</v>
      </c>
      <c r="AL375" s="23">
        <f>SUMIFS(前々月ワード!$I$3:$I$1000,前々月ワード!$D$3:$D$1000,キーワード!$D375,前々月ワード!$E$3:$E$1000,キーワード!$F375)</f>
        <v>0</v>
      </c>
      <c r="AM375" s="13">
        <f t="shared" si="66"/>
        <v>0</v>
      </c>
      <c r="AN375" s="13">
        <f t="shared" si="66"/>
        <v>0</v>
      </c>
      <c r="AO375" s="13">
        <f t="shared" si="66"/>
        <v>0</v>
      </c>
      <c r="AP375" s="16">
        <f t="shared" si="67"/>
        <v>0</v>
      </c>
      <c r="AQ375" s="16">
        <f t="shared" si="67"/>
        <v>0</v>
      </c>
      <c r="AR375" s="17">
        <f t="shared" si="67"/>
        <v>0</v>
      </c>
    </row>
    <row r="376" spans="3:44" ht="36.65" customHeight="1">
      <c r="C376" s="20">
        <v>371</v>
      </c>
      <c r="D376" s="53">
        <f>現状ワード設定!B373</f>
        <v>0</v>
      </c>
      <c r="E376" s="26" t="str">
        <f>IFERROR(_xlfn.XLOOKUP($D376,現状商品設定!B:B,現状商品設定!C:C,"-"),"-")</f>
        <v>-</v>
      </c>
      <c r="F376" s="56">
        <f>現状ワード設定!G373</f>
        <v>0</v>
      </c>
      <c r="G376" s="60" t="s">
        <v>46</v>
      </c>
      <c r="H376" s="47" t="str">
        <f>IFERROR(_xlfn.XLOOKUP(D376,商品!$D:$D,商品!$H:$H),"")</f>
        <v/>
      </c>
      <c r="I376" s="50" t="str">
        <f>IFERROR(_xlfn.XLOOKUP(D376&amp;F376,現状ワード設定!J:J,現状ワード設定!H:H),"")</f>
        <v/>
      </c>
      <c r="J376" s="47" t="str">
        <f>IFERROR(_xlfn.XLOOKUP(D376&amp;F376,現状ワード設定!J:J,現状ワード設定!I:I),"")</f>
        <v/>
      </c>
      <c r="K376" s="47" t="e">
        <f>IF(AND(T376&gt;=設定!$C$12,W376&gt;=O376),I376*(1+設定!$F$12),IF(AND(T376&gt;=設定!$C$13,W376&lt;O376),I376*(1+設定!$F$13),IF(AND(T376&lt;設定!$C$14,U376&gt;=設定!$E$14),I376*(1+設定!$F$14),IF(AND(T376&lt;設定!$C$15,U376&lt;設定!$E$15),I376*(1+設定!$F$15),"除外"))))</f>
        <v>#VALUE!</v>
      </c>
      <c r="L376" s="58" t="e">
        <f ca="1">IF(消化率!$I$5&lt;1,K376*消化率!$I$5,IF(U376*V376/(K376*消化率!$I$5)&gt;O376,K376*消化率!$I$5,M376))</f>
        <v>#DIV/0!</v>
      </c>
      <c r="M376" s="58" t="e">
        <f t="shared" si="58"/>
        <v>#VALUE!</v>
      </c>
      <c r="N376" s="58" t="e">
        <f ca="1">IF(ROUNDUP(IF(IF(IF(AND(設定!$D$8&lt;=L376,設定!$D$8&lt;J376),設定!$D$8,IF(AND(J376&lt;=L376,J376&lt;設定!$D$8),J376,IF(AND(L376&lt;=J376,J376&lt;設定!$D$8),J376,L376)))=0,設定!$D$8,IF(AND(設定!$D$8&lt;=L376,設定!$D$8&lt;J376),設定!$D$8,IF(AND(J376&lt;=L376,J376&lt;設定!$D$8),J376,IF(AND(L376&lt;=J376,J376&lt;設定!$D$8),J376,L376))))&lt;=H376,H376+1,IF(IF(AND(設定!$D$8&lt;=L376,設定!$D$8&lt;J376),設定!$D$8,IF(AND(J376&lt;=L376,J376&lt;設定!$D$8),J376,IF(AND(L376&lt;=J376,J376&lt;設定!$D$8),J376,L376)))=0,設定!$D$8,IF(AND(設定!$D$8&lt;=L376,設定!$D$8&lt;J376),設定!$D$8,IF(AND(J376&lt;=L376,J376&lt;設定!$D$8),J376,IF(AND(L376&lt;=J376,J376&lt;設定!$D$8),J376,L376))))),0)&gt;40,ROUNDUP(IF(IF(IF(AND(設定!$D$8&lt;=L376,設定!$D$8&lt;J376),設定!$D$8,IF(AND(J376&lt;=L376,J376&lt;設定!$D$8),J376,IF(AND(L376&lt;=J376,J376&lt;設定!$D$8),J376,L376)))=0,設定!$D$8,IF(AND(設定!$D$8&lt;=L376,設定!$D$8&lt;J376),設定!$D$8,IF(AND(J376&lt;=L376,J376&lt;設定!$D$8),J376,IF(AND(L376&lt;=J376,J376&lt;設定!$D$8),J376,L376))))&lt;=H376,H376+1,IF(IF(AND(設定!$D$8&lt;=L376,設定!$D$8&lt;J376),設定!$D$8,IF(AND(J376&lt;=L376,J376&lt;設定!$D$8),J376,IF(AND(L376&lt;=J376,J376&lt;設定!$D$8),J376,L376)))=0,設定!$D$8,IF(AND(設定!$D$8&lt;=L376,設定!$D$8&lt;J376),設定!$D$8,IF(AND(J376&lt;=L376,J376&lt;設定!$D$8),J376,IF(AND(L376&lt;=J376,J376&lt;設定!$D$8),J376,L376))))),0),40)</f>
        <v>#DIV/0!</v>
      </c>
      <c r="O376" s="55">
        <f>IF(G376="標準",設定!$C$4,G376)</f>
        <v>5</v>
      </c>
      <c r="P376" s="45">
        <f t="shared" si="59"/>
        <v>0</v>
      </c>
      <c r="Q376" s="14">
        <f t="shared" si="60"/>
        <v>0</v>
      </c>
      <c r="R376" s="23">
        <f t="shared" si="68"/>
        <v>0</v>
      </c>
      <c r="S376" s="12">
        <f t="shared" si="61"/>
        <v>0</v>
      </c>
      <c r="T376" s="23">
        <f t="shared" si="62"/>
        <v>0</v>
      </c>
      <c r="U376" s="13">
        <f t="shared" si="63"/>
        <v>0</v>
      </c>
      <c r="V376" s="104" t="str">
        <f>INDEX(商品!Q:Q,MATCH(キーワード!D376,商品!D:D,0),1)</f>
        <v>-</v>
      </c>
      <c r="W376" s="15">
        <f t="shared" si="64"/>
        <v>0</v>
      </c>
      <c r="X376" s="22">
        <f>SUMIFS(当月ワード!$J$3:$J$1000,当月ワード!$D$3:$D$1000,キーワード!$D376,当月ワード!$E$3:$E$1000,キーワード!$F376)</f>
        <v>0</v>
      </c>
      <c r="Y376" s="23">
        <f>SUMIFS(前月ワード!$J$3:$J$1000,前月ワード!$D$3:$D$1000,キーワード!$D376,前月ワード!$E$3:$E$1000,キーワード!$F376)</f>
        <v>0</v>
      </c>
      <c r="Z376" s="23">
        <f>SUMIFS(前々月ワード!$J$3:$J$1000,前々月ワード!$D$3:$D$1000,キーワード!$D376,前々月ワード!$E$3:$E$1000,キーワード!$F376)</f>
        <v>0</v>
      </c>
      <c r="AA376" s="22">
        <f>SUMIFS(当月ワード!$W$3:$W$1000,当月ワード!$D$3:$D$1000,キーワード!$D376,当月ワード!$E$3:$E$1000,キーワード!$F376)</f>
        <v>0</v>
      </c>
      <c r="AB376" s="23">
        <f>SUMIFS(前月ワード!$W$3:$W$1000,前月ワード!$D$3:$D$1000,キーワード!$D376,前月ワード!$E$3:$E$1000,キーワード!$F376)</f>
        <v>0</v>
      </c>
      <c r="AC376" s="23">
        <f>SUMIFS(前々月ワード!$W$3:$W$1000,前々月ワード!$D$3:$D$1000,キーワード!$D376,前々月ワード!$E$3:$E$1000,キーワード!$F376)</f>
        <v>0</v>
      </c>
      <c r="AD376" s="23">
        <f t="shared" si="65"/>
        <v>0</v>
      </c>
      <c r="AE376" s="23">
        <f t="shared" si="65"/>
        <v>0</v>
      </c>
      <c r="AF376" s="23">
        <f t="shared" si="65"/>
        <v>0</v>
      </c>
      <c r="AG376" s="22">
        <f>SUMIFS(当月ワード!$X$3:$X$1000,当月ワード!$D$3:$D$1000,キーワード!$D376,当月ワード!$E$3:$E$1000,キーワード!$F376)</f>
        <v>0</v>
      </c>
      <c r="AH376" s="23">
        <f>SUMIFS(前月ワード!$X$3:$X$1000,前月ワード!$D$3:$D$1000,キーワード!$D376,前月ワード!$E$3:$E$1000,キーワード!$F376)</f>
        <v>0</v>
      </c>
      <c r="AI376" s="23">
        <f>SUMIFS(前々月ワード!$X$3:$X$1000,前々月ワード!$D$3:$D$1000,キーワード!$D376,前々月ワード!$E$3:$E$1000,キーワード!$F376)</f>
        <v>0</v>
      </c>
      <c r="AJ376" s="22">
        <f>SUMIFS(当月ワード!$I$3:$I$1000,当月ワード!$D$3:$D$1000,キーワード!$D376,当月ワード!$E$3:$E$1000,キーワード!$F376)</f>
        <v>0</v>
      </c>
      <c r="AK376" s="23">
        <f>SUMIFS(前月ワード!$I$3:$I$1000,前月ワード!$D$3:$D$1000,キーワード!$D376,前月ワード!$E$3:$E$1000,キーワード!$F376)</f>
        <v>0</v>
      </c>
      <c r="AL376" s="23">
        <f>SUMIFS(前々月ワード!$I$3:$I$1000,前々月ワード!$D$3:$D$1000,キーワード!$D376,前々月ワード!$E$3:$E$1000,キーワード!$F376)</f>
        <v>0</v>
      </c>
      <c r="AM376" s="13">
        <f t="shared" si="66"/>
        <v>0</v>
      </c>
      <c r="AN376" s="13">
        <f t="shared" si="66"/>
        <v>0</v>
      </c>
      <c r="AO376" s="13">
        <f t="shared" si="66"/>
        <v>0</v>
      </c>
      <c r="AP376" s="16">
        <f t="shared" si="67"/>
        <v>0</v>
      </c>
      <c r="AQ376" s="16">
        <f t="shared" si="67"/>
        <v>0</v>
      </c>
      <c r="AR376" s="17">
        <f t="shared" si="67"/>
        <v>0</v>
      </c>
    </row>
    <row r="377" spans="3:44" ht="36.65" customHeight="1">
      <c r="C377" s="20">
        <v>372</v>
      </c>
      <c r="D377" s="53">
        <f>現状ワード設定!B374</f>
        <v>0</v>
      </c>
      <c r="E377" s="26" t="str">
        <f>IFERROR(_xlfn.XLOOKUP($D377,現状商品設定!B:B,現状商品設定!C:C,"-"),"-")</f>
        <v>-</v>
      </c>
      <c r="F377" s="56">
        <f>現状ワード設定!G374</f>
        <v>0</v>
      </c>
      <c r="G377" s="60" t="s">
        <v>46</v>
      </c>
      <c r="H377" s="47" t="str">
        <f>IFERROR(_xlfn.XLOOKUP(D377,商品!$D:$D,商品!$H:$H),"")</f>
        <v/>
      </c>
      <c r="I377" s="50" t="str">
        <f>IFERROR(_xlfn.XLOOKUP(D377&amp;F377,現状ワード設定!J:J,現状ワード設定!H:H),"")</f>
        <v/>
      </c>
      <c r="J377" s="47" t="str">
        <f>IFERROR(_xlfn.XLOOKUP(D377&amp;F377,現状ワード設定!J:J,現状ワード設定!I:I),"")</f>
        <v/>
      </c>
      <c r="K377" s="47" t="e">
        <f>IF(AND(T377&gt;=設定!$C$12,W377&gt;=O377),I377*(1+設定!$F$12),IF(AND(T377&gt;=設定!$C$13,W377&lt;O377),I377*(1+設定!$F$13),IF(AND(T377&lt;設定!$C$14,U377&gt;=設定!$E$14),I377*(1+設定!$F$14),IF(AND(T377&lt;設定!$C$15,U377&lt;設定!$E$15),I377*(1+設定!$F$15),"除外"))))</f>
        <v>#VALUE!</v>
      </c>
      <c r="L377" s="58" t="e">
        <f ca="1">IF(消化率!$I$5&lt;1,K377*消化率!$I$5,IF(U377*V377/(K377*消化率!$I$5)&gt;O377,K377*消化率!$I$5,M377))</f>
        <v>#DIV/0!</v>
      </c>
      <c r="M377" s="58" t="e">
        <f t="shared" si="58"/>
        <v>#VALUE!</v>
      </c>
      <c r="N377" s="58" t="e">
        <f ca="1">IF(ROUNDUP(IF(IF(IF(AND(設定!$D$8&lt;=L377,設定!$D$8&lt;J377),設定!$D$8,IF(AND(J377&lt;=L377,J377&lt;設定!$D$8),J377,IF(AND(L377&lt;=J377,J377&lt;設定!$D$8),J377,L377)))=0,設定!$D$8,IF(AND(設定!$D$8&lt;=L377,設定!$D$8&lt;J377),設定!$D$8,IF(AND(J377&lt;=L377,J377&lt;設定!$D$8),J377,IF(AND(L377&lt;=J377,J377&lt;設定!$D$8),J377,L377))))&lt;=H377,H377+1,IF(IF(AND(設定!$D$8&lt;=L377,設定!$D$8&lt;J377),設定!$D$8,IF(AND(J377&lt;=L377,J377&lt;設定!$D$8),J377,IF(AND(L377&lt;=J377,J377&lt;設定!$D$8),J377,L377)))=0,設定!$D$8,IF(AND(設定!$D$8&lt;=L377,設定!$D$8&lt;J377),設定!$D$8,IF(AND(J377&lt;=L377,J377&lt;設定!$D$8),J377,IF(AND(L377&lt;=J377,J377&lt;設定!$D$8),J377,L377))))),0)&gt;40,ROUNDUP(IF(IF(IF(AND(設定!$D$8&lt;=L377,設定!$D$8&lt;J377),設定!$D$8,IF(AND(J377&lt;=L377,J377&lt;設定!$D$8),J377,IF(AND(L377&lt;=J377,J377&lt;設定!$D$8),J377,L377)))=0,設定!$D$8,IF(AND(設定!$D$8&lt;=L377,設定!$D$8&lt;J377),設定!$D$8,IF(AND(J377&lt;=L377,J377&lt;設定!$D$8),J377,IF(AND(L377&lt;=J377,J377&lt;設定!$D$8),J377,L377))))&lt;=H377,H377+1,IF(IF(AND(設定!$D$8&lt;=L377,設定!$D$8&lt;J377),設定!$D$8,IF(AND(J377&lt;=L377,J377&lt;設定!$D$8),J377,IF(AND(L377&lt;=J377,J377&lt;設定!$D$8),J377,L377)))=0,設定!$D$8,IF(AND(設定!$D$8&lt;=L377,設定!$D$8&lt;J377),設定!$D$8,IF(AND(J377&lt;=L377,J377&lt;設定!$D$8),J377,IF(AND(L377&lt;=J377,J377&lt;設定!$D$8),J377,L377))))),0),40)</f>
        <v>#DIV/0!</v>
      </c>
      <c r="O377" s="55">
        <f>IF(G377="標準",設定!$C$4,G377)</f>
        <v>5</v>
      </c>
      <c r="P377" s="45">
        <f t="shared" si="59"/>
        <v>0</v>
      </c>
      <c r="Q377" s="14">
        <f t="shared" si="60"/>
        <v>0</v>
      </c>
      <c r="R377" s="23">
        <f t="shared" si="68"/>
        <v>0</v>
      </c>
      <c r="S377" s="12">
        <f t="shared" si="61"/>
        <v>0</v>
      </c>
      <c r="T377" s="23">
        <f t="shared" si="62"/>
        <v>0</v>
      </c>
      <c r="U377" s="13">
        <f t="shared" si="63"/>
        <v>0</v>
      </c>
      <c r="V377" s="104" t="str">
        <f>INDEX(商品!Q:Q,MATCH(キーワード!D377,商品!D:D,0),1)</f>
        <v>-</v>
      </c>
      <c r="W377" s="15">
        <f t="shared" si="64"/>
        <v>0</v>
      </c>
      <c r="X377" s="22">
        <f>SUMIFS(当月ワード!$J$3:$J$1000,当月ワード!$D$3:$D$1000,キーワード!$D377,当月ワード!$E$3:$E$1000,キーワード!$F377)</f>
        <v>0</v>
      </c>
      <c r="Y377" s="23">
        <f>SUMIFS(前月ワード!$J$3:$J$1000,前月ワード!$D$3:$D$1000,キーワード!$D377,前月ワード!$E$3:$E$1000,キーワード!$F377)</f>
        <v>0</v>
      </c>
      <c r="Z377" s="23">
        <f>SUMIFS(前々月ワード!$J$3:$J$1000,前々月ワード!$D$3:$D$1000,キーワード!$D377,前々月ワード!$E$3:$E$1000,キーワード!$F377)</f>
        <v>0</v>
      </c>
      <c r="AA377" s="22">
        <f>SUMIFS(当月ワード!$W$3:$W$1000,当月ワード!$D$3:$D$1000,キーワード!$D377,当月ワード!$E$3:$E$1000,キーワード!$F377)</f>
        <v>0</v>
      </c>
      <c r="AB377" s="23">
        <f>SUMIFS(前月ワード!$W$3:$W$1000,前月ワード!$D$3:$D$1000,キーワード!$D377,前月ワード!$E$3:$E$1000,キーワード!$F377)</f>
        <v>0</v>
      </c>
      <c r="AC377" s="23">
        <f>SUMIFS(前々月ワード!$W$3:$W$1000,前々月ワード!$D$3:$D$1000,キーワード!$D377,前々月ワード!$E$3:$E$1000,キーワード!$F377)</f>
        <v>0</v>
      </c>
      <c r="AD377" s="23">
        <f t="shared" si="65"/>
        <v>0</v>
      </c>
      <c r="AE377" s="23">
        <f t="shared" si="65"/>
        <v>0</v>
      </c>
      <c r="AF377" s="23">
        <f t="shared" si="65"/>
        <v>0</v>
      </c>
      <c r="AG377" s="22">
        <f>SUMIFS(当月ワード!$X$3:$X$1000,当月ワード!$D$3:$D$1000,キーワード!$D377,当月ワード!$E$3:$E$1000,キーワード!$F377)</f>
        <v>0</v>
      </c>
      <c r="AH377" s="23">
        <f>SUMIFS(前月ワード!$X$3:$X$1000,前月ワード!$D$3:$D$1000,キーワード!$D377,前月ワード!$E$3:$E$1000,キーワード!$F377)</f>
        <v>0</v>
      </c>
      <c r="AI377" s="23">
        <f>SUMIFS(前々月ワード!$X$3:$X$1000,前々月ワード!$D$3:$D$1000,キーワード!$D377,前々月ワード!$E$3:$E$1000,キーワード!$F377)</f>
        <v>0</v>
      </c>
      <c r="AJ377" s="22">
        <f>SUMIFS(当月ワード!$I$3:$I$1000,当月ワード!$D$3:$D$1000,キーワード!$D377,当月ワード!$E$3:$E$1000,キーワード!$F377)</f>
        <v>0</v>
      </c>
      <c r="AK377" s="23">
        <f>SUMIFS(前月ワード!$I$3:$I$1000,前月ワード!$D$3:$D$1000,キーワード!$D377,前月ワード!$E$3:$E$1000,キーワード!$F377)</f>
        <v>0</v>
      </c>
      <c r="AL377" s="23">
        <f>SUMIFS(前々月ワード!$I$3:$I$1000,前々月ワード!$D$3:$D$1000,キーワード!$D377,前々月ワード!$E$3:$E$1000,キーワード!$F377)</f>
        <v>0</v>
      </c>
      <c r="AM377" s="13">
        <f t="shared" si="66"/>
        <v>0</v>
      </c>
      <c r="AN377" s="13">
        <f t="shared" si="66"/>
        <v>0</v>
      </c>
      <c r="AO377" s="13">
        <f t="shared" si="66"/>
        <v>0</v>
      </c>
      <c r="AP377" s="16">
        <f t="shared" si="67"/>
        <v>0</v>
      </c>
      <c r="AQ377" s="16">
        <f t="shared" si="67"/>
        <v>0</v>
      </c>
      <c r="AR377" s="17">
        <f t="shared" si="67"/>
        <v>0</v>
      </c>
    </row>
    <row r="378" spans="3:44" ht="36.65" customHeight="1">
      <c r="C378" s="20">
        <v>373</v>
      </c>
      <c r="D378" s="53">
        <f>現状ワード設定!B375</f>
        <v>0</v>
      </c>
      <c r="E378" s="26" t="str">
        <f>IFERROR(_xlfn.XLOOKUP($D378,現状商品設定!B:B,現状商品設定!C:C,"-"),"-")</f>
        <v>-</v>
      </c>
      <c r="F378" s="56">
        <f>現状ワード設定!G375</f>
        <v>0</v>
      </c>
      <c r="G378" s="60" t="s">
        <v>46</v>
      </c>
      <c r="H378" s="47" t="str">
        <f>IFERROR(_xlfn.XLOOKUP(D378,商品!$D:$D,商品!$H:$H),"")</f>
        <v/>
      </c>
      <c r="I378" s="50" t="str">
        <f>IFERROR(_xlfn.XLOOKUP(D378&amp;F378,現状ワード設定!J:J,現状ワード設定!H:H),"")</f>
        <v/>
      </c>
      <c r="J378" s="47" t="str">
        <f>IFERROR(_xlfn.XLOOKUP(D378&amp;F378,現状ワード設定!J:J,現状ワード設定!I:I),"")</f>
        <v/>
      </c>
      <c r="K378" s="47" t="e">
        <f>IF(AND(T378&gt;=設定!$C$12,W378&gt;=O378),I378*(1+設定!$F$12),IF(AND(T378&gt;=設定!$C$13,W378&lt;O378),I378*(1+設定!$F$13),IF(AND(T378&lt;設定!$C$14,U378&gt;=設定!$E$14),I378*(1+設定!$F$14),IF(AND(T378&lt;設定!$C$15,U378&lt;設定!$E$15),I378*(1+設定!$F$15),"除外"))))</f>
        <v>#VALUE!</v>
      </c>
      <c r="L378" s="58" t="e">
        <f ca="1">IF(消化率!$I$5&lt;1,K378*消化率!$I$5,IF(U378*V378/(K378*消化率!$I$5)&gt;O378,K378*消化率!$I$5,M378))</f>
        <v>#DIV/0!</v>
      </c>
      <c r="M378" s="58" t="e">
        <f t="shared" si="58"/>
        <v>#VALUE!</v>
      </c>
      <c r="N378" s="58" t="e">
        <f ca="1">IF(ROUNDUP(IF(IF(IF(AND(設定!$D$8&lt;=L378,設定!$D$8&lt;J378),設定!$D$8,IF(AND(J378&lt;=L378,J378&lt;設定!$D$8),J378,IF(AND(L378&lt;=J378,J378&lt;設定!$D$8),J378,L378)))=0,設定!$D$8,IF(AND(設定!$D$8&lt;=L378,設定!$D$8&lt;J378),設定!$D$8,IF(AND(J378&lt;=L378,J378&lt;設定!$D$8),J378,IF(AND(L378&lt;=J378,J378&lt;設定!$D$8),J378,L378))))&lt;=H378,H378+1,IF(IF(AND(設定!$D$8&lt;=L378,設定!$D$8&lt;J378),設定!$D$8,IF(AND(J378&lt;=L378,J378&lt;設定!$D$8),J378,IF(AND(L378&lt;=J378,J378&lt;設定!$D$8),J378,L378)))=0,設定!$D$8,IF(AND(設定!$D$8&lt;=L378,設定!$D$8&lt;J378),設定!$D$8,IF(AND(J378&lt;=L378,J378&lt;設定!$D$8),J378,IF(AND(L378&lt;=J378,J378&lt;設定!$D$8),J378,L378))))),0)&gt;40,ROUNDUP(IF(IF(IF(AND(設定!$D$8&lt;=L378,設定!$D$8&lt;J378),設定!$D$8,IF(AND(J378&lt;=L378,J378&lt;設定!$D$8),J378,IF(AND(L378&lt;=J378,J378&lt;設定!$D$8),J378,L378)))=0,設定!$D$8,IF(AND(設定!$D$8&lt;=L378,設定!$D$8&lt;J378),設定!$D$8,IF(AND(J378&lt;=L378,J378&lt;設定!$D$8),J378,IF(AND(L378&lt;=J378,J378&lt;設定!$D$8),J378,L378))))&lt;=H378,H378+1,IF(IF(AND(設定!$D$8&lt;=L378,設定!$D$8&lt;J378),設定!$D$8,IF(AND(J378&lt;=L378,J378&lt;設定!$D$8),J378,IF(AND(L378&lt;=J378,J378&lt;設定!$D$8),J378,L378)))=0,設定!$D$8,IF(AND(設定!$D$8&lt;=L378,設定!$D$8&lt;J378),設定!$D$8,IF(AND(J378&lt;=L378,J378&lt;設定!$D$8),J378,IF(AND(L378&lt;=J378,J378&lt;設定!$D$8),J378,L378))))),0),40)</f>
        <v>#DIV/0!</v>
      </c>
      <c r="O378" s="55">
        <f>IF(G378="標準",設定!$C$4,G378)</f>
        <v>5</v>
      </c>
      <c r="P378" s="45">
        <f t="shared" si="59"/>
        <v>0</v>
      </c>
      <c r="Q378" s="14">
        <f t="shared" si="60"/>
        <v>0</v>
      </c>
      <c r="R378" s="23">
        <f t="shared" si="68"/>
        <v>0</v>
      </c>
      <c r="S378" s="12">
        <f t="shared" si="61"/>
        <v>0</v>
      </c>
      <c r="T378" s="23">
        <f t="shared" si="62"/>
        <v>0</v>
      </c>
      <c r="U378" s="13">
        <f t="shared" si="63"/>
        <v>0</v>
      </c>
      <c r="V378" s="104" t="str">
        <f>INDEX(商品!Q:Q,MATCH(キーワード!D378,商品!D:D,0),1)</f>
        <v>-</v>
      </c>
      <c r="W378" s="15">
        <f t="shared" si="64"/>
        <v>0</v>
      </c>
      <c r="X378" s="22">
        <f>SUMIFS(当月ワード!$J$3:$J$1000,当月ワード!$D$3:$D$1000,キーワード!$D378,当月ワード!$E$3:$E$1000,キーワード!$F378)</f>
        <v>0</v>
      </c>
      <c r="Y378" s="23">
        <f>SUMIFS(前月ワード!$J$3:$J$1000,前月ワード!$D$3:$D$1000,キーワード!$D378,前月ワード!$E$3:$E$1000,キーワード!$F378)</f>
        <v>0</v>
      </c>
      <c r="Z378" s="23">
        <f>SUMIFS(前々月ワード!$J$3:$J$1000,前々月ワード!$D$3:$D$1000,キーワード!$D378,前々月ワード!$E$3:$E$1000,キーワード!$F378)</f>
        <v>0</v>
      </c>
      <c r="AA378" s="22">
        <f>SUMIFS(当月ワード!$W$3:$W$1000,当月ワード!$D$3:$D$1000,キーワード!$D378,当月ワード!$E$3:$E$1000,キーワード!$F378)</f>
        <v>0</v>
      </c>
      <c r="AB378" s="23">
        <f>SUMIFS(前月ワード!$W$3:$W$1000,前月ワード!$D$3:$D$1000,キーワード!$D378,前月ワード!$E$3:$E$1000,キーワード!$F378)</f>
        <v>0</v>
      </c>
      <c r="AC378" s="23">
        <f>SUMIFS(前々月ワード!$W$3:$W$1000,前々月ワード!$D$3:$D$1000,キーワード!$D378,前々月ワード!$E$3:$E$1000,キーワード!$F378)</f>
        <v>0</v>
      </c>
      <c r="AD378" s="23">
        <f t="shared" si="65"/>
        <v>0</v>
      </c>
      <c r="AE378" s="23">
        <f t="shared" si="65"/>
        <v>0</v>
      </c>
      <c r="AF378" s="23">
        <f t="shared" si="65"/>
        <v>0</v>
      </c>
      <c r="AG378" s="22">
        <f>SUMIFS(当月ワード!$X$3:$X$1000,当月ワード!$D$3:$D$1000,キーワード!$D378,当月ワード!$E$3:$E$1000,キーワード!$F378)</f>
        <v>0</v>
      </c>
      <c r="AH378" s="23">
        <f>SUMIFS(前月ワード!$X$3:$X$1000,前月ワード!$D$3:$D$1000,キーワード!$D378,前月ワード!$E$3:$E$1000,キーワード!$F378)</f>
        <v>0</v>
      </c>
      <c r="AI378" s="23">
        <f>SUMIFS(前々月ワード!$X$3:$X$1000,前々月ワード!$D$3:$D$1000,キーワード!$D378,前々月ワード!$E$3:$E$1000,キーワード!$F378)</f>
        <v>0</v>
      </c>
      <c r="AJ378" s="22">
        <f>SUMIFS(当月ワード!$I$3:$I$1000,当月ワード!$D$3:$D$1000,キーワード!$D378,当月ワード!$E$3:$E$1000,キーワード!$F378)</f>
        <v>0</v>
      </c>
      <c r="AK378" s="23">
        <f>SUMIFS(前月ワード!$I$3:$I$1000,前月ワード!$D$3:$D$1000,キーワード!$D378,前月ワード!$E$3:$E$1000,キーワード!$F378)</f>
        <v>0</v>
      </c>
      <c r="AL378" s="23">
        <f>SUMIFS(前々月ワード!$I$3:$I$1000,前々月ワード!$D$3:$D$1000,キーワード!$D378,前々月ワード!$E$3:$E$1000,キーワード!$F378)</f>
        <v>0</v>
      </c>
      <c r="AM378" s="13">
        <f t="shared" si="66"/>
        <v>0</v>
      </c>
      <c r="AN378" s="13">
        <f t="shared" si="66"/>
        <v>0</v>
      </c>
      <c r="AO378" s="13">
        <f t="shared" si="66"/>
        <v>0</v>
      </c>
      <c r="AP378" s="16">
        <f t="shared" si="67"/>
        <v>0</v>
      </c>
      <c r="AQ378" s="16">
        <f t="shared" si="67"/>
        <v>0</v>
      </c>
      <c r="AR378" s="17">
        <f t="shared" si="67"/>
        <v>0</v>
      </c>
    </row>
    <row r="379" spans="3:44" ht="36.65" customHeight="1">
      <c r="C379" s="20">
        <v>374</v>
      </c>
      <c r="D379" s="53">
        <f>現状ワード設定!B376</f>
        <v>0</v>
      </c>
      <c r="E379" s="26" t="str">
        <f>IFERROR(_xlfn.XLOOKUP($D379,現状商品設定!B:B,現状商品設定!C:C,"-"),"-")</f>
        <v>-</v>
      </c>
      <c r="F379" s="56">
        <f>現状ワード設定!G376</f>
        <v>0</v>
      </c>
      <c r="G379" s="60" t="s">
        <v>46</v>
      </c>
      <c r="H379" s="47" t="str">
        <f>IFERROR(_xlfn.XLOOKUP(D379,商品!$D:$D,商品!$H:$H),"")</f>
        <v/>
      </c>
      <c r="I379" s="50" t="str">
        <f>IFERROR(_xlfn.XLOOKUP(D379&amp;F379,現状ワード設定!J:J,現状ワード設定!H:H),"")</f>
        <v/>
      </c>
      <c r="J379" s="47" t="str">
        <f>IFERROR(_xlfn.XLOOKUP(D379&amp;F379,現状ワード設定!J:J,現状ワード設定!I:I),"")</f>
        <v/>
      </c>
      <c r="K379" s="47" t="e">
        <f>IF(AND(T379&gt;=設定!$C$12,W379&gt;=O379),I379*(1+設定!$F$12),IF(AND(T379&gt;=設定!$C$13,W379&lt;O379),I379*(1+設定!$F$13),IF(AND(T379&lt;設定!$C$14,U379&gt;=設定!$E$14),I379*(1+設定!$F$14),IF(AND(T379&lt;設定!$C$15,U379&lt;設定!$E$15),I379*(1+設定!$F$15),"除外"))))</f>
        <v>#VALUE!</v>
      </c>
      <c r="L379" s="58" t="e">
        <f ca="1">IF(消化率!$I$5&lt;1,K379*消化率!$I$5,IF(U379*V379/(K379*消化率!$I$5)&gt;O379,K379*消化率!$I$5,M379))</f>
        <v>#DIV/0!</v>
      </c>
      <c r="M379" s="58" t="e">
        <f t="shared" si="58"/>
        <v>#VALUE!</v>
      </c>
      <c r="N379" s="58" t="e">
        <f ca="1">IF(ROUNDUP(IF(IF(IF(AND(設定!$D$8&lt;=L379,設定!$D$8&lt;J379),設定!$D$8,IF(AND(J379&lt;=L379,J379&lt;設定!$D$8),J379,IF(AND(L379&lt;=J379,J379&lt;設定!$D$8),J379,L379)))=0,設定!$D$8,IF(AND(設定!$D$8&lt;=L379,設定!$D$8&lt;J379),設定!$D$8,IF(AND(J379&lt;=L379,J379&lt;設定!$D$8),J379,IF(AND(L379&lt;=J379,J379&lt;設定!$D$8),J379,L379))))&lt;=H379,H379+1,IF(IF(AND(設定!$D$8&lt;=L379,設定!$D$8&lt;J379),設定!$D$8,IF(AND(J379&lt;=L379,J379&lt;設定!$D$8),J379,IF(AND(L379&lt;=J379,J379&lt;設定!$D$8),J379,L379)))=0,設定!$D$8,IF(AND(設定!$D$8&lt;=L379,設定!$D$8&lt;J379),設定!$D$8,IF(AND(J379&lt;=L379,J379&lt;設定!$D$8),J379,IF(AND(L379&lt;=J379,J379&lt;設定!$D$8),J379,L379))))),0)&gt;40,ROUNDUP(IF(IF(IF(AND(設定!$D$8&lt;=L379,設定!$D$8&lt;J379),設定!$D$8,IF(AND(J379&lt;=L379,J379&lt;設定!$D$8),J379,IF(AND(L379&lt;=J379,J379&lt;設定!$D$8),J379,L379)))=0,設定!$D$8,IF(AND(設定!$D$8&lt;=L379,設定!$D$8&lt;J379),設定!$D$8,IF(AND(J379&lt;=L379,J379&lt;設定!$D$8),J379,IF(AND(L379&lt;=J379,J379&lt;設定!$D$8),J379,L379))))&lt;=H379,H379+1,IF(IF(AND(設定!$D$8&lt;=L379,設定!$D$8&lt;J379),設定!$D$8,IF(AND(J379&lt;=L379,J379&lt;設定!$D$8),J379,IF(AND(L379&lt;=J379,J379&lt;設定!$D$8),J379,L379)))=0,設定!$D$8,IF(AND(設定!$D$8&lt;=L379,設定!$D$8&lt;J379),設定!$D$8,IF(AND(J379&lt;=L379,J379&lt;設定!$D$8),J379,IF(AND(L379&lt;=J379,J379&lt;設定!$D$8),J379,L379))))),0),40)</f>
        <v>#DIV/0!</v>
      </c>
      <c r="O379" s="55">
        <f>IF(G379="標準",設定!$C$4,G379)</f>
        <v>5</v>
      </c>
      <c r="P379" s="45">
        <f t="shared" si="59"/>
        <v>0</v>
      </c>
      <c r="Q379" s="14">
        <f t="shared" si="60"/>
        <v>0</v>
      </c>
      <c r="R379" s="23">
        <f t="shared" si="68"/>
        <v>0</v>
      </c>
      <c r="S379" s="12">
        <f t="shared" si="61"/>
        <v>0</v>
      </c>
      <c r="T379" s="23">
        <f t="shared" si="62"/>
        <v>0</v>
      </c>
      <c r="U379" s="13">
        <f t="shared" si="63"/>
        <v>0</v>
      </c>
      <c r="V379" s="104" t="str">
        <f>INDEX(商品!Q:Q,MATCH(キーワード!D379,商品!D:D,0),1)</f>
        <v>-</v>
      </c>
      <c r="W379" s="15">
        <f t="shared" si="64"/>
        <v>0</v>
      </c>
      <c r="X379" s="22">
        <f>SUMIFS(当月ワード!$J$3:$J$1000,当月ワード!$D$3:$D$1000,キーワード!$D379,当月ワード!$E$3:$E$1000,キーワード!$F379)</f>
        <v>0</v>
      </c>
      <c r="Y379" s="23">
        <f>SUMIFS(前月ワード!$J$3:$J$1000,前月ワード!$D$3:$D$1000,キーワード!$D379,前月ワード!$E$3:$E$1000,キーワード!$F379)</f>
        <v>0</v>
      </c>
      <c r="Z379" s="23">
        <f>SUMIFS(前々月ワード!$J$3:$J$1000,前々月ワード!$D$3:$D$1000,キーワード!$D379,前々月ワード!$E$3:$E$1000,キーワード!$F379)</f>
        <v>0</v>
      </c>
      <c r="AA379" s="22">
        <f>SUMIFS(当月ワード!$W$3:$W$1000,当月ワード!$D$3:$D$1000,キーワード!$D379,当月ワード!$E$3:$E$1000,キーワード!$F379)</f>
        <v>0</v>
      </c>
      <c r="AB379" s="23">
        <f>SUMIFS(前月ワード!$W$3:$W$1000,前月ワード!$D$3:$D$1000,キーワード!$D379,前月ワード!$E$3:$E$1000,キーワード!$F379)</f>
        <v>0</v>
      </c>
      <c r="AC379" s="23">
        <f>SUMIFS(前々月ワード!$W$3:$W$1000,前々月ワード!$D$3:$D$1000,キーワード!$D379,前々月ワード!$E$3:$E$1000,キーワード!$F379)</f>
        <v>0</v>
      </c>
      <c r="AD379" s="23">
        <f t="shared" si="65"/>
        <v>0</v>
      </c>
      <c r="AE379" s="23">
        <f t="shared" si="65"/>
        <v>0</v>
      </c>
      <c r="AF379" s="23">
        <f t="shared" si="65"/>
        <v>0</v>
      </c>
      <c r="AG379" s="22">
        <f>SUMIFS(当月ワード!$X$3:$X$1000,当月ワード!$D$3:$D$1000,キーワード!$D379,当月ワード!$E$3:$E$1000,キーワード!$F379)</f>
        <v>0</v>
      </c>
      <c r="AH379" s="23">
        <f>SUMIFS(前月ワード!$X$3:$X$1000,前月ワード!$D$3:$D$1000,キーワード!$D379,前月ワード!$E$3:$E$1000,キーワード!$F379)</f>
        <v>0</v>
      </c>
      <c r="AI379" s="23">
        <f>SUMIFS(前々月ワード!$X$3:$X$1000,前々月ワード!$D$3:$D$1000,キーワード!$D379,前々月ワード!$E$3:$E$1000,キーワード!$F379)</f>
        <v>0</v>
      </c>
      <c r="AJ379" s="22">
        <f>SUMIFS(当月ワード!$I$3:$I$1000,当月ワード!$D$3:$D$1000,キーワード!$D379,当月ワード!$E$3:$E$1000,キーワード!$F379)</f>
        <v>0</v>
      </c>
      <c r="AK379" s="23">
        <f>SUMIFS(前月ワード!$I$3:$I$1000,前月ワード!$D$3:$D$1000,キーワード!$D379,前月ワード!$E$3:$E$1000,キーワード!$F379)</f>
        <v>0</v>
      </c>
      <c r="AL379" s="23">
        <f>SUMIFS(前々月ワード!$I$3:$I$1000,前々月ワード!$D$3:$D$1000,キーワード!$D379,前々月ワード!$E$3:$E$1000,キーワード!$F379)</f>
        <v>0</v>
      </c>
      <c r="AM379" s="13">
        <f t="shared" si="66"/>
        <v>0</v>
      </c>
      <c r="AN379" s="13">
        <f t="shared" si="66"/>
        <v>0</v>
      </c>
      <c r="AO379" s="13">
        <f t="shared" si="66"/>
        <v>0</v>
      </c>
      <c r="AP379" s="16">
        <f t="shared" si="67"/>
        <v>0</v>
      </c>
      <c r="AQ379" s="16">
        <f t="shared" si="67"/>
        <v>0</v>
      </c>
      <c r="AR379" s="17">
        <f t="shared" si="67"/>
        <v>0</v>
      </c>
    </row>
    <row r="380" spans="3:44" ht="36.65" customHeight="1">
      <c r="C380" s="20">
        <v>375</v>
      </c>
      <c r="D380" s="53">
        <f>現状ワード設定!B377</f>
        <v>0</v>
      </c>
      <c r="E380" s="26" t="str">
        <f>IFERROR(_xlfn.XLOOKUP($D380,現状商品設定!B:B,現状商品設定!C:C,"-"),"-")</f>
        <v>-</v>
      </c>
      <c r="F380" s="56">
        <f>現状ワード設定!G377</f>
        <v>0</v>
      </c>
      <c r="G380" s="60" t="s">
        <v>46</v>
      </c>
      <c r="H380" s="47" t="str">
        <f>IFERROR(_xlfn.XLOOKUP(D380,商品!$D:$D,商品!$H:$H),"")</f>
        <v/>
      </c>
      <c r="I380" s="50" t="str">
        <f>IFERROR(_xlfn.XLOOKUP(D380&amp;F380,現状ワード設定!J:J,現状ワード設定!H:H),"")</f>
        <v/>
      </c>
      <c r="J380" s="47" t="str">
        <f>IFERROR(_xlfn.XLOOKUP(D380&amp;F380,現状ワード設定!J:J,現状ワード設定!I:I),"")</f>
        <v/>
      </c>
      <c r="K380" s="47" t="e">
        <f>IF(AND(T380&gt;=設定!$C$12,W380&gt;=O380),I380*(1+設定!$F$12),IF(AND(T380&gt;=設定!$C$13,W380&lt;O380),I380*(1+設定!$F$13),IF(AND(T380&lt;設定!$C$14,U380&gt;=設定!$E$14),I380*(1+設定!$F$14),IF(AND(T380&lt;設定!$C$15,U380&lt;設定!$E$15),I380*(1+設定!$F$15),"除外"))))</f>
        <v>#VALUE!</v>
      </c>
      <c r="L380" s="58" t="e">
        <f ca="1">IF(消化率!$I$5&lt;1,K380*消化率!$I$5,IF(U380*V380/(K380*消化率!$I$5)&gt;O380,K380*消化率!$I$5,M380))</f>
        <v>#DIV/0!</v>
      </c>
      <c r="M380" s="58" t="e">
        <f t="shared" si="58"/>
        <v>#VALUE!</v>
      </c>
      <c r="N380" s="58" t="e">
        <f ca="1">IF(ROUNDUP(IF(IF(IF(AND(設定!$D$8&lt;=L380,設定!$D$8&lt;J380),設定!$D$8,IF(AND(J380&lt;=L380,J380&lt;設定!$D$8),J380,IF(AND(L380&lt;=J380,J380&lt;設定!$D$8),J380,L380)))=0,設定!$D$8,IF(AND(設定!$D$8&lt;=L380,設定!$D$8&lt;J380),設定!$D$8,IF(AND(J380&lt;=L380,J380&lt;設定!$D$8),J380,IF(AND(L380&lt;=J380,J380&lt;設定!$D$8),J380,L380))))&lt;=H380,H380+1,IF(IF(AND(設定!$D$8&lt;=L380,設定!$D$8&lt;J380),設定!$D$8,IF(AND(J380&lt;=L380,J380&lt;設定!$D$8),J380,IF(AND(L380&lt;=J380,J380&lt;設定!$D$8),J380,L380)))=0,設定!$D$8,IF(AND(設定!$D$8&lt;=L380,設定!$D$8&lt;J380),設定!$D$8,IF(AND(J380&lt;=L380,J380&lt;設定!$D$8),J380,IF(AND(L380&lt;=J380,J380&lt;設定!$D$8),J380,L380))))),0)&gt;40,ROUNDUP(IF(IF(IF(AND(設定!$D$8&lt;=L380,設定!$D$8&lt;J380),設定!$D$8,IF(AND(J380&lt;=L380,J380&lt;設定!$D$8),J380,IF(AND(L380&lt;=J380,J380&lt;設定!$D$8),J380,L380)))=0,設定!$D$8,IF(AND(設定!$D$8&lt;=L380,設定!$D$8&lt;J380),設定!$D$8,IF(AND(J380&lt;=L380,J380&lt;設定!$D$8),J380,IF(AND(L380&lt;=J380,J380&lt;設定!$D$8),J380,L380))))&lt;=H380,H380+1,IF(IF(AND(設定!$D$8&lt;=L380,設定!$D$8&lt;J380),設定!$D$8,IF(AND(J380&lt;=L380,J380&lt;設定!$D$8),J380,IF(AND(L380&lt;=J380,J380&lt;設定!$D$8),J380,L380)))=0,設定!$D$8,IF(AND(設定!$D$8&lt;=L380,設定!$D$8&lt;J380),設定!$D$8,IF(AND(J380&lt;=L380,J380&lt;設定!$D$8),J380,IF(AND(L380&lt;=J380,J380&lt;設定!$D$8),J380,L380))))),0),40)</f>
        <v>#DIV/0!</v>
      </c>
      <c r="O380" s="55">
        <f>IF(G380="標準",設定!$C$4,G380)</f>
        <v>5</v>
      </c>
      <c r="P380" s="45">
        <f t="shared" si="59"/>
        <v>0</v>
      </c>
      <c r="Q380" s="14">
        <f t="shared" si="60"/>
        <v>0</v>
      </c>
      <c r="R380" s="23">
        <f t="shared" si="68"/>
        <v>0</v>
      </c>
      <c r="S380" s="12">
        <f t="shared" si="61"/>
        <v>0</v>
      </c>
      <c r="T380" s="23">
        <f t="shared" si="62"/>
        <v>0</v>
      </c>
      <c r="U380" s="13">
        <f t="shared" si="63"/>
        <v>0</v>
      </c>
      <c r="V380" s="104" t="str">
        <f>INDEX(商品!Q:Q,MATCH(キーワード!D380,商品!D:D,0),1)</f>
        <v>-</v>
      </c>
      <c r="W380" s="15">
        <f t="shared" si="64"/>
        <v>0</v>
      </c>
      <c r="X380" s="22">
        <f>SUMIFS(当月ワード!$J$3:$J$1000,当月ワード!$D$3:$D$1000,キーワード!$D380,当月ワード!$E$3:$E$1000,キーワード!$F380)</f>
        <v>0</v>
      </c>
      <c r="Y380" s="23">
        <f>SUMIFS(前月ワード!$J$3:$J$1000,前月ワード!$D$3:$D$1000,キーワード!$D380,前月ワード!$E$3:$E$1000,キーワード!$F380)</f>
        <v>0</v>
      </c>
      <c r="Z380" s="23">
        <f>SUMIFS(前々月ワード!$J$3:$J$1000,前々月ワード!$D$3:$D$1000,キーワード!$D380,前々月ワード!$E$3:$E$1000,キーワード!$F380)</f>
        <v>0</v>
      </c>
      <c r="AA380" s="22">
        <f>SUMIFS(当月ワード!$W$3:$W$1000,当月ワード!$D$3:$D$1000,キーワード!$D380,当月ワード!$E$3:$E$1000,キーワード!$F380)</f>
        <v>0</v>
      </c>
      <c r="AB380" s="23">
        <f>SUMIFS(前月ワード!$W$3:$W$1000,前月ワード!$D$3:$D$1000,キーワード!$D380,前月ワード!$E$3:$E$1000,キーワード!$F380)</f>
        <v>0</v>
      </c>
      <c r="AC380" s="23">
        <f>SUMIFS(前々月ワード!$W$3:$W$1000,前々月ワード!$D$3:$D$1000,キーワード!$D380,前々月ワード!$E$3:$E$1000,キーワード!$F380)</f>
        <v>0</v>
      </c>
      <c r="AD380" s="23">
        <f t="shared" si="65"/>
        <v>0</v>
      </c>
      <c r="AE380" s="23">
        <f t="shared" si="65"/>
        <v>0</v>
      </c>
      <c r="AF380" s="23">
        <f t="shared" si="65"/>
        <v>0</v>
      </c>
      <c r="AG380" s="22">
        <f>SUMIFS(当月ワード!$X$3:$X$1000,当月ワード!$D$3:$D$1000,キーワード!$D380,当月ワード!$E$3:$E$1000,キーワード!$F380)</f>
        <v>0</v>
      </c>
      <c r="AH380" s="23">
        <f>SUMIFS(前月ワード!$X$3:$X$1000,前月ワード!$D$3:$D$1000,キーワード!$D380,前月ワード!$E$3:$E$1000,キーワード!$F380)</f>
        <v>0</v>
      </c>
      <c r="AI380" s="23">
        <f>SUMIFS(前々月ワード!$X$3:$X$1000,前々月ワード!$D$3:$D$1000,キーワード!$D380,前々月ワード!$E$3:$E$1000,キーワード!$F380)</f>
        <v>0</v>
      </c>
      <c r="AJ380" s="22">
        <f>SUMIFS(当月ワード!$I$3:$I$1000,当月ワード!$D$3:$D$1000,キーワード!$D380,当月ワード!$E$3:$E$1000,キーワード!$F380)</f>
        <v>0</v>
      </c>
      <c r="AK380" s="23">
        <f>SUMIFS(前月ワード!$I$3:$I$1000,前月ワード!$D$3:$D$1000,キーワード!$D380,前月ワード!$E$3:$E$1000,キーワード!$F380)</f>
        <v>0</v>
      </c>
      <c r="AL380" s="23">
        <f>SUMIFS(前々月ワード!$I$3:$I$1000,前々月ワード!$D$3:$D$1000,キーワード!$D380,前々月ワード!$E$3:$E$1000,キーワード!$F380)</f>
        <v>0</v>
      </c>
      <c r="AM380" s="13">
        <f t="shared" si="66"/>
        <v>0</v>
      </c>
      <c r="AN380" s="13">
        <f t="shared" si="66"/>
        <v>0</v>
      </c>
      <c r="AO380" s="13">
        <f t="shared" si="66"/>
        <v>0</v>
      </c>
      <c r="AP380" s="16">
        <f t="shared" si="67"/>
        <v>0</v>
      </c>
      <c r="AQ380" s="16">
        <f t="shared" si="67"/>
        <v>0</v>
      </c>
      <c r="AR380" s="17">
        <f t="shared" si="67"/>
        <v>0</v>
      </c>
    </row>
    <row r="381" spans="3:44" ht="36.65" customHeight="1">
      <c r="C381" s="20">
        <v>376</v>
      </c>
      <c r="D381" s="53">
        <f>現状ワード設定!B378</f>
        <v>0</v>
      </c>
      <c r="E381" s="26" t="str">
        <f>IFERROR(_xlfn.XLOOKUP($D381,現状商品設定!B:B,現状商品設定!C:C,"-"),"-")</f>
        <v>-</v>
      </c>
      <c r="F381" s="56">
        <f>現状ワード設定!G378</f>
        <v>0</v>
      </c>
      <c r="G381" s="60" t="s">
        <v>46</v>
      </c>
      <c r="H381" s="47" t="str">
        <f>IFERROR(_xlfn.XLOOKUP(D381,商品!$D:$D,商品!$H:$H),"")</f>
        <v/>
      </c>
      <c r="I381" s="50" t="str">
        <f>IFERROR(_xlfn.XLOOKUP(D381&amp;F381,現状ワード設定!J:J,現状ワード設定!H:H),"")</f>
        <v/>
      </c>
      <c r="J381" s="47" t="str">
        <f>IFERROR(_xlfn.XLOOKUP(D381&amp;F381,現状ワード設定!J:J,現状ワード設定!I:I),"")</f>
        <v/>
      </c>
      <c r="K381" s="47" t="e">
        <f>IF(AND(T381&gt;=設定!$C$12,W381&gt;=O381),I381*(1+設定!$F$12),IF(AND(T381&gt;=設定!$C$13,W381&lt;O381),I381*(1+設定!$F$13),IF(AND(T381&lt;設定!$C$14,U381&gt;=設定!$E$14),I381*(1+設定!$F$14),IF(AND(T381&lt;設定!$C$15,U381&lt;設定!$E$15),I381*(1+設定!$F$15),"除外"))))</f>
        <v>#VALUE!</v>
      </c>
      <c r="L381" s="58" t="e">
        <f ca="1">IF(消化率!$I$5&lt;1,K381*消化率!$I$5,IF(U381*V381/(K381*消化率!$I$5)&gt;O381,K381*消化率!$I$5,M381))</f>
        <v>#DIV/0!</v>
      </c>
      <c r="M381" s="58" t="e">
        <f t="shared" si="58"/>
        <v>#VALUE!</v>
      </c>
      <c r="N381" s="58" t="e">
        <f ca="1">IF(ROUNDUP(IF(IF(IF(AND(設定!$D$8&lt;=L381,設定!$D$8&lt;J381),設定!$D$8,IF(AND(J381&lt;=L381,J381&lt;設定!$D$8),J381,IF(AND(L381&lt;=J381,J381&lt;設定!$D$8),J381,L381)))=0,設定!$D$8,IF(AND(設定!$D$8&lt;=L381,設定!$D$8&lt;J381),設定!$D$8,IF(AND(J381&lt;=L381,J381&lt;設定!$D$8),J381,IF(AND(L381&lt;=J381,J381&lt;設定!$D$8),J381,L381))))&lt;=H381,H381+1,IF(IF(AND(設定!$D$8&lt;=L381,設定!$D$8&lt;J381),設定!$D$8,IF(AND(J381&lt;=L381,J381&lt;設定!$D$8),J381,IF(AND(L381&lt;=J381,J381&lt;設定!$D$8),J381,L381)))=0,設定!$D$8,IF(AND(設定!$D$8&lt;=L381,設定!$D$8&lt;J381),設定!$D$8,IF(AND(J381&lt;=L381,J381&lt;設定!$D$8),J381,IF(AND(L381&lt;=J381,J381&lt;設定!$D$8),J381,L381))))),0)&gt;40,ROUNDUP(IF(IF(IF(AND(設定!$D$8&lt;=L381,設定!$D$8&lt;J381),設定!$D$8,IF(AND(J381&lt;=L381,J381&lt;設定!$D$8),J381,IF(AND(L381&lt;=J381,J381&lt;設定!$D$8),J381,L381)))=0,設定!$D$8,IF(AND(設定!$D$8&lt;=L381,設定!$D$8&lt;J381),設定!$D$8,IF(AND(J381&lt;=L381,J381&lt;設定!$D$8),J381,IF(AND(L381&lt;=J381,J381&lt;設定!$D$8),J381,L381))))&lt;=H381,H381+1,IF(IF(AND(設定!$D$8&lt;=L381,設定!$D$8&lt;J381),設定!$D$8,IF(AND(J381&lt;=L381,J381&lt;設定!$D$8),J381,IF(AND(L381&lt;=J381,J381&lt;設定!$D$8),J381,L381)))=0,設定!$D$8,IF(AND(設定!$D$8&lt;=L381,設定!$D$8&lt;J381),設定!$D$8,IF(AND(J381&lt;=L381,J381&lt;設定!$D$8),J381,IF(AND(L381&lt;=J381,J381&lt;設定!$D$8),J381,L381))))),0),40)</f>
        <v>#DIV/0!</v>
      </c>
      <c r="O381" s="55">
        <f>IF(G381="標準",設定!$C$4,G381)</f>
        <v>5</v>
      </c>
      <c r="P381" s="45">
        <f t="shared" si="59"/>
        <v>0</v>
      </c>
      <c r="Q381" s="14">
        <f t="shared" si="60"/>
        <v>0</v>
      </c>
      <c r="R381" s="23">
        <f t="shared" si="68"/>
        <v>0</v>
      </c>
      <c r="S381" s="12">
        <f t="shared" si="61"/>
        <v>0</v>
      </c>
      <c r="T381" s="23">
        <f t="shared" si="62"/>
        <v>0</v>
      </c>
      <c r="U381" s="13">
        <f t="shared" si="63"/>
        <v>0</v>
      </c>
      <c r="V381" s="104" t="str">
        <f>INDEX(商品!Q:Q,MATCH(キーワード!D381,商品!D:D,0),1)</f>
        <v>-</v>
      </c>
      <c r="W381" s="15">
        <f t="shared" si="64"/>
        <v>0</v>
      </c>
      <c r="X381" s="22">
        <f>SUMIFS(当月ワード!$J$3:$J$1000,当月ワード!$D$3:$D$1000,キーワード!$D381,当月ワード!$E$3:$E$1000,キーワード!$F381)</f>
        <v>0</v>
      </c>
      <c r="Y381" s="23">
        <f>SUMIFS(前月ワード!$J$3:$J$1000,前月ワード!$D$3:$D$1000,キーワード!$D381,前月ワード!$E$3:$E$1000,キーワード!$F381)</f>
        <v>0</v>
      </c>
      <c r="Z381" s="23">
        <f>SUMIFS(前々月ワード!$J$3:$J$1000,前々月ワード!$D$3:$D$1000,キーワード!$D381,前々月ワード!$E$3:$E$1000,キーワード!$F381)</f>
        <v>0</v>
      </c>
      <c r="AA381" s="22">
        <f>SUMIFS(当月ワード!$W$3:$W$1000,当月ワード!$D$3:$D$1000,キーワード!$D381,当月ワード!$E$3:$E$1000,キーワード!$F381)</f>
        <v>0</v>
      </c>
      <c r="AB381" s="23">
        <f>SUMIFS(前月ワード!$W$3:$W$1000,前月ワード!$D$3:$D$1000,キーワード!$D381,前月ワード!$E$3:$E$1000,キーワード!$F381)</f>
        <v>0</v>
      </c>
      <c r="AC381" s="23">
        <f>SUMIFS(前々月ワード!$W$3:$W$1000,前々月ワード!$D$3:$D$1000,キーワード!$D381,前々月ワード!$E$3:$E$1000,キーワード!$F381)</f>
        <v>0</v>
      </c>
      <c r="AD381" s="23">
        <f t="shared" si="65"/>
        <v>0</v>
      </c>
      <c r="AE381" s="23">
        <f t="shared" si="65"/>
        <v>0</v>
      </c>
      <c r="AF381" s="23">
        <f t="shared" si="65"/>
        <v>0</v>
      </c>
      <c r="AG381" s="22">
        <f>SUMIFS(当月ワード!$X$3:$X$1000,当月ワード!$D$3:$D$1000,キーワード!$D381,当月ワード!$E$3:$E$1000,キーワード!$F381)</f>
        <v>0</v>
      </c>
      <c r="AH381" s="23">
        <f>SUMIFS(前月ワード!$X$3:$X$1000,前月ワード!$D$3:$D$1000,キーワード!$D381,前月ワード!$E$3:$E$1000,キーワード!$F381)</f>
        <v>0</v>
      </c>
      <c r="AI381" s="23">
        <f>SUMIFS(前々月ワード!$X$3:$X$1000,前々月ワード!$D$3:$D$1000,キーワード!$D381,前々月ワード!$E$3:$E$1000,キーワード!$F381)</f>
        <v>0</v>
      </c>
      <c r="AJ381" s="22">
        <f>SUMIFS(当月ワード!$I$3:$I$1000,当月ワード!$D$3:$D$1000,キーワード!$D381,当月ワード!$E$3:$E$1000,キーワード!$F381)</f>
        <v>0</v>
      </c>
      <c r="AK381" s="23">
        <f>SUMIFS(前月ワード!$I$3:$I$1000,前月ワード!$D$3:$D$1000,キーワード!$D381,前月ワード!$E$3:$E$1000,キーワード!$F381)</f>
        <v>0</v>
      </c>
      <c r="AL381" s="23">
        <f>SUMIFS(前々月ワード!$I$3:$I$1000,前々月ワード!$D$3:$D$1000,キーワード!$D381,前々月ワード!$E$3:$E$1000,キーワード!$F381)</f>
        <v>0</v>
      </c>
      <c r="AM381" s="13">
        <f t="shared" si="66"/>
        <v>0</v>
      </c>
      <c r="AN381" s="13">
        <f t="shared" si="66"/>
        <v>0</v>
      </c>
      <c r="AO381" s="13">
        <f t="shared" si="66"/>
        <v>0</v>
      </c>
      <c r="AP381" s="16">
        <f t="shared" si="67"/>
        <v>0</v>
      </c>
      <c r="AQ381" s="16">
        <f t="shared" si="67"/>
        <v>0</v>
      </c>
      <c r="AR381" s="17">
        <f t="shared" si="67"/>
        <v>0</v>
      </c>
    </row>
    <row r="382" spans="3:44" ht="36.65" customHeight="1">
      <c r="C382" s="20">
        <v>377</v>
      </c>
      <c r="D382" s="53">
        <f>現状ワード設定!B379</f>
        <v>0</v>
      </c>
      <c r="E382" s="26" t="str">
        <f>IFERROR(_xlfn.XLOOKUP($D382,現状商品設定!B:B,現状商品設定!C:C,"-"),"-")</f>
        <v>-</v>
      </c>
      <c r="F382" s="56">
        <f>現状ワード設定!G379</f>
        <v>0</v>
      </c>
      <c r="G382" s="60" t="s">
        <v>46</v>
      </c>
      <c r="H382" s="47" t="str">
        <f>IFERROR(_xlfn.XLOOKUP(D382,商品!$D:$D,商品!$H:$H),"")</f>
        <v/>
      </c>
      <c r="I382" s="50" t="str">
        <f>IFERROR(_xlfn.XLOOKUP(D382&amp;F382,現状ワード設定!J:J,現状ワード設定!H:H),"")</f>
        <v/>
      </c>
      <c r="J382" s="47" t="str">
        <f>IFERROR(_xlfn.XLOOKUP(D382&amp;F382,現状ワード設定!J:J,現状ワード設定!I:I),"")</f>
        <v/>
      </c>
      <c r="K382" s="47" t="e">
        <f>IF(AND(T382&gt;=設定!$C$12,W382&gt;=O382),I382*(1+設定!$F$12),IF(AND(T382&gt;=設定!$C$13,W382&lt;O382),I382*(1+設定!$F$13),IF(AND(T382&lt;設定!$C$14,U382&gt;=設定!$E$14),I382*(1+設定!$F$14),IF(AND(T382&lt;設定!$C$15,U382&lt;設定!$E$15),I382*(1+設定!$F$15),"除外"))))</f>
        <v>#VALUE!</v>
      </c>
      <c r="L382" s="58" t="e">
        <f ca="1">IF(消化率!$I$5&lt;1,K382*消化率!$I$5,IF(U382*V382/(K382*消化率!$I$5)&gt;O382,K382*消化率!$I$5,M382))</f>
        <v>#DIV/0!</v>
      </c>
      <c r="M382" s="58" t="e">
        <f t="shared" si="58"/>
        <v>#VALUE!</v>
      </c>
      <c r="N382" s="58" t="e">
        <f ca="1">IF(ROUNDUP(IF(IF(IF(AND(設定!$D$8&lt;=L382,設定!$D$8&lt;J382),設定!$D$8,IF(AND(J382&lt;=L382,J382&lt;設定!$D$8),J382,IF(AND(L382&lt;=J382,J382&lt;設定!$D$8),J382,L382)))=0,設定!$D$8,IF(AND(設定!$D$8&lt;=L382,設定!$D$8&lt;J382),設定!$D$8,IF(AND(J382&lt;=L382,J382&lt;設定!$D$8),J382,IF(AND(L382&lt;=J382,J382&lt;設定!$D$8),J382,L382))))&lt;=H382,H382+1,IF(IF(AND(設定!$D$8&lt;=L382,設定!$D$8&lt;J382),設定!$D$8,IF(AND(J382&lt;=L382,J382&lt;設定!$D$8),J382,IF(AND(L382&lt;=J382,J382&lt;設定!$D$8),J382,L382)))=0,設定!$D$8,IF(AND(設定!$D$8&lt;=L382,設定!$D$8&lt;J382),設定!$D$8,IF(AND(J382&lt;=L382,J382&lt;設定!$D$8),J382,IF(AND(L382&lt;=J382,J382&lt;設定!$D$8),J382,L382))))),0)&gt;40,ROUNDUP(IF(IF(IF(AND(設定!$D$8&lt;=L382,設定!$D$8&lt;J382),設定!$D$8,IF(AND(J382&lt;=L382,J382&lt;設定!$D$8),J382,IF(AND(L382&lt;=J382,J382&lt;設定!$D$8),J382,L382)))=0,設定!$D$8,IF(AND(設定!$D$8&lt;=L382,設定!$D$8&lt;J382),設定!$D$8,IF(AND(J382&lt;=L382,J382&lt;設定!$D$8),J382,IF(AND(L382&lt;=J382,J382&lt;設定!$D$8),J382,L382))))&lt;=H382,H382+1,IF(IF(AND(設定!$D$8&lt;=L382,設定!$D$8&lt;J382),設定!$D$8,IF(AND(J382&lt;=L382,J382&lt;設定!$D$8),J382,IF(AND(L382&lt;=J382,J382&lt;設定!$D$8),J382,L382)))=0,設定!$D$8,IF(AND(設定!$D$8&lt;=L382,設定!$D$8&lt;J382),設定!$D$8,IF(AND(J382&lt;=L382,J382&lt;設定!$D$8),J382,IF(AND(L382&lt;=J382,J382&lt;設定!$D$8),J382,L382))))),0),40)</f>
        <v>#DIV/0!</v>
      </c>
      <c r="O382" s="55">
        <f>IF(G382="標準",設定!$C$4,G382)</f>
        <v>5</v>
      </c>
      <c r="P382" s="45">
        <f t="shared" si="59"/>
        <v>0</v>
      </c>
      <c r="Q382" s="14">
        <f t="shared" si="60"/>
        <v>0</v>
      </c>
      <c r="R382" s="23">
        <f t="shared" si="68"/>
        <v>0</v>
      </c>
      <c r="S382" s="12">
        <f t="shared" si="61"/>
        <v>0</v>
      </c>
      <c r="T382" s="23">
        <f t="shared" si="62"/>
        <v>0</v>
      </c>
      <c r="U382" s="13">
        <f t="shared" si="63"/>
        <v>0</v>
      </c>
      <c r="V382" s="104" t="str">
        <f>INDEX(商品!Q:Q,MATCH(キーワード!D382,商品!D:D,0),1)</f>
        <v>-</v>
      </c>
      <c r="W382" s="15">
        <f t="shared" si="64"/>
        <v>0</v>
      </c>
      <c r="X382" s="22">
        <f>SUMIFS(当月ワード!$J$3:$J$1000,当月ワード!$D$3:$D$1000,キーワード!$D382,当月ワード!$E$3:$E$1000,キーワード!$F382)</f>
        <v>0</v>
      </c>
      <c r="Y382" s="23">
        <f>SUMIFS(前月ワード!$J$3:$J$1000,前月ワード!$D$3:$D$1000,キーワード!$D382,前月ワード!$E$3:$E$1000,キーワード!$F382)</f>
        <v>0</v>
      </c>
      <c r="Z382" s="23">
        <f>SUMIFS(前々月ワード!$J$3:$J$1000,前々月ワード!$D$3:$D$1000,キーワード!$D382,前々月ワード!$E$3:$E$1000,キーワード!$F382)</f>
        <v>0</v>
      </c>
      <c r="AA382" s="22">
        <f>SUMIFS(当月ワード!$W$3:$W$1000,当月ワード!$D$3:$D$1000,キーワード!$D382,当月ワード!$E$3:$E$1000,キーワード!$F382)</f>
        <v>0</v>
      </c>
      <c r="AB382" s="23">
        <f>SUMIFS(前月ワード!$W$3:$W$1000,前月ワード!$D$3:$D$1000,キーワード!$D382,前月ワード!$E$3:$E$1000,キーワード!$F382)</f>
        <v>0</v>
      </c>
      <c r="AC382" s="23">
        <f>SUMIFS(前々月ワード!$W$3:$W$1000,前々月ワード!$D$3:$D$1000,キーワード!$D382,前々月ワード!$E$3:$E$1000,キーワード!$F382)</f>
        <v>0</v>
      </c>
      <c r="AD382" s="23">
        <f t="shared" si="65"/>
        <v>0</v>
      </c>
      <c r="AE382" s="23">
        <f t="shared" si="65"/>
        <v>0</v>
      </c>
      <c r="AF382" s="23">
        <f t="shared" si="65"/>
        <v>0</v>
      </c>
      <c r="AG382" s="22">
        <f>SUMIFS(当月ワード!$X$3:$X$1000,当月ワード!$D$3:$D$1000,キーワード!$D382,当月ワード!$E$3:$E$1000,キーワード!$F382)</f>
        <v>0</v>
      </c>
      <c r="AH382" s="23">
        <f>SUMIFS(前月ワード!$X$3:$X$1000,前月ワード!$D$3:$D$1000,キーワード!$D382,前月ワード!$E$3:$E$1000,キーワード!$F382)</f>
        <v>0</v>
      </c>
      <c r="AI382" s="23">
        <f>SUMIFS(前々月ワード!$X$3:$X$1000,前々月ワード!$D$3:$D$1000,キーワード!$D382,前々月ワード!$E$3:$E$1000,キーワード!$F382)</f>
        <v>0</v>
      </c>
      <c r="AJ382" s="22">
        <f>SUMIFS(当月ワード!$I$3:$I$1000,当月ワード!$D$3:$D$1000,キーワード!$D382,当月ワード!$E$3:$E$1000,キーワード!$F382)</f>
        <v>0</v>
      </c>
      <c r="AK382" s="23">
        <f>SUMIFS(前月ワード!$I$3:$I$1000,前月ワード!$D$3:$D$1000,キーワード!$D382,前月ワード!$E$3:$E$1000,キーワード!$F382)</f>
        <v>0</v>
      </c>
      <c r="AL382" s="23">
        <f>SUMIFS(前々月ワード!$I$3:$I$1000,前々月ワード!$D$3:$D$1000,キーワード!$D382,前々月ワード!$E$3:$E$1000,キーワード!$F382)</f>
        <v>0</v>
      </c>
      <c r="AM382" s="13">
        <f t="shared" si="66"/>
        <v>0</v>
      </c>
      <c r="AN382" s="13">
        <f t="shared" si="66"/>
        <v>0</v>
      </c>
      <c r="AO382" s="13">
        <f t="shared" si="66"/>
        <v>0</v>
      </c>
      <c r="AP382" s="16">
        <f t="shared" si="67"/>
        <v>0</v>
      </c>
      <c r="AQ382" s="16">
        <f t="shared" si="67"/>
        <v>0</v>
      </c>
      <c r="AR382" s="17">
        <f t="shared" si="67"/>
        <v>0</v>
      </c>
    </row>
    <row r="383" spans="3:44" ht="36.65" customHeight="1">
      <c r="C383" s="20">
        <v>378</v>
      </c>
      <c r="D383" s="53">
        <f>現状ワード設定!B380</f>
        <v>0</v>
      </c>
      <c r="E383" s="26" t="str">
        <f>IFERROR(_xlfn.XLOOKUP($D383,現状商品設定!B:B,現状商品設定!C:C,"-"),"-")</f>
        <v>-</v>
      </c>
      <c r="F383" s="56">
        <f>現状ワード設定!G380</f>
        <v>0</v>
      </c>
      <c r="G383" s="60" t="s">
        <v>46</v>
      </c>
      <c r="H383" s="47" t="str">
        <f>IFERROR(_xlfn.XLOOKUP(D383,商品!$D:$D,商品!$H:$H),"")</f>
        <v/>
      </c>
      <c r="I383" s="50" t="str">
        <f>IFERROR(_xlfn.XLOOKUP(D383&amp;F383,現状ワード設定!J:J,現状ワード設定!H:H),"")</f>
        <v/>
      </c>
      <c r="J383" s="47" t="str">
        <f>IFERROR(_xlfn.XLOOKUP(D383&amp;F383,現状ワード設定!J:J,現状ワード設定!I:I),"")</f>
        <v/>
      </c>
      <c r="K383" s="47" t="e">
        <f>IF(AND(T383&gt;=設定!$C$12,W383&gt;=O383),I383*(1+設定!$F$12),IF(AND(T383&gt;=設定!$C$13,W383&lt;O383),I383*(1+設定!$F$13),IF(AND(T383&lt;設定!$C$14,U383&gt;=設定!$E$14),I383*(1+設定!$F$14),IF(AND(T383&lt;設定!$C$15,U383&lt;設定!$E$15),I383*(1+設定!$F$15),"除外"))))</f>
        <v>#VALUE!</v>
      </c>
      <c r="L383" s="58" t="e">
        <f ca="1">IF(消化率!$I$5&lt;1,K383*消化率!$I$5,IF(U383*V383/(K383*消化率!$I$5)&gt;O383,K383*消化率!$I$5,M383))</f>
        <v>#DIV/0!</v>
      </c>
      <c r="M383" s="58" t="e">
        <f t="shared" si="58"/>
        <v>#VALUE!</v>
      </c>
      <c r="N383" s="58" t="e">
        <f ca="1">IF(ROUNDUP(IF(IF(IF(AND(設定!$D$8&lt;=L383,設定!$D$8&lt;J383),設定!$D$8,IF(AND(J383&lt;=L383,J383&lt;設定!$D$8),J383,IF(AND(L383&lt;=J383,J383&lt;設定!$D$8),J383,L383)))=0,設定!$D$8,IF(AND(設定!$D$8&lt;=L383,設定!$D$8&lt;J383),設定!$D$8,IF(AND(J383&lt;=L383,J383&lt;設定!$D$8),J383,IF(AND(L383&lt;=J383,J383&lt;設定!$D$8),J383,L383))))&lt;=H383,H383+1,IF(IF(AND(設定!$D$8&lt;=L383,設定!$D$8&lt;J383),設定!$D$8,IF(AND(J383&lt;=L383,J383&lt;設定!$D$8),J383,IF(AND(L383&lt;=J383,J383&lt;設定!$D$8),J383,L383)))=0,設定!$D$8,IF(AND(設定!$D$8&lt;=L383,設定!$D$8&lt;J383),設定!$D$8,IF(AND(J383&lt;=L383,J383&lt;設定!$D$8),J383,IF(AND(L383&lt;=J383,J383&lt;設定!$D$8),J383,L383))))),0)&gt;40,ROUNDUP(IF(IF(IF(AND(設定!$D$8&lt;=L383,設定!$D$8&lt;J383),設定!$D$8,IF(AND(J383&lt;=L383,J383&lt;設定!$D$8),J383,IF(AND(L383&lt;=J383,J383&lt;設定!$D$8),J383,L383)))=0,設定!$D$8,IF(AND(設定!$D$8&lt;=L383,設定!$D$8&lt;J383),設定!$D$8,IF(AND(J383&lt;=L383,J383&lt;設定!$D$8),J383,IF(AND(L383&lt;=J383,J383&lt;設定!$D$8),J383,L383))))&lt;=H383,H383+1,IF(IF(AND(設定!$D$8&lt;=L383,設定!$D$8&lt;J383),設定!$D$8,IF(AND(J383&lt;=L383,J383&lt;設定!$D$8),J383,IF(AND(L383&lt;=J383,J383&lt;設定!$D$8),J383,L383)))=0,設定!$D$8,IF(AND(設定!$D$8&lt;=L383,設定!$D$8&lt;J383),設定!$D$8,IF(AND(J383&lt;=L383,J383&lt;設定!$D$8),J383,IF(AND(L383&lt;=J383,J383&lt;設定!$D$8),J383,L383))))),0),40)</f>
        <v>#DIV/0!</v>
      </c>
      <c r="O383" s="55">
        <f>IF(G383="標準",設定!$C$4,G383)</f>
        <v>5</v>
      </c>
      <c r="P383" s="45">
        <f t="shared" si="59"/>
        <v>0</v>
      </c>
      <c r="Q383" s="14">
        <f t="shared" si="60"/>
        <v>0</v>
      </c>
      <c r="R383" s="23">
        <f t="shared" si="68"/>
        <v>0</v>
      </c>
      <c r="S383" s="12">
        <f t="shared" si="61"/>
        <v>0</v>
      </c>
      <c r="T383" s="23">
        <f t="shared" si="62"/>
        <v>0</v>
      </c>
      <c r="U383" s="13">
        <f t="shared" si="63"/>
        <v>0</v>
      </c>
      <c r="V383" s="104" t="str">
        <f>INDEX(商品!Q:Q,MATCH(キーワード!D383,商品!D:D,0),1)</f>
        <v>-</v>
      </c>
      <c r="W383" s="15">
        <f t="shared" si="64"/>
        <v>0</v>
      </c>
      <c r="X383" s="22">
        <f>SUMIFS(当月ワード!$J$3:$J$1000,当月ワード!$D$3:$D$1000,キーワード!$D383,当月ワード!$E$3:$E$1000,キーワード!$F383)</f>
        <v>0</v>
      </c>
      <c r="Y383" s="23">
        <f>SUMIFS(前月ワード!$J$3:$J$1000,前月ワード!$D$3:$D$1000,キーワード!$D383,前月ワード!$E$3:$E$1000,キーワード!$F383)</f>
        <v>0</v>
      </c>
      <c r="Z383" s="23">
        <f>SUMIFS(前々月ワード!$J$3:$J$1000,前々月ワード!$D$3:$D$1000,キーワード!$D383,前々月ワード!$E$3:$E$1000,キーワード!$F383)</f>
        <v>0</v>
      </c>
      <c r="AA383" s="22">
        <f>SUMIFS(当月ワード!$W$3:$W$1000,当月ワード!$D$3:$D$1000,キーワード!$D383,当月ワード!$E$3:$E$1000,キーワード!$F383)</f>
        <v>0</v>
      </c>
      <c r="AB383" s="23">
        <f>SUMIFS(前月ワード!$W$3:$W$1000,前月ワード!$D$3:$D$1000,キーワード!$D383,前月ワード!$E$3:$E$1000,キーワード!$F383)</f>
        <v>0</v>
      </c>
      <c r="AC383" s="23">
        <f>SUMIFS(前々月ワード!$W$3:$W$1000,前々月ワード!$D$3:$D$1000,キーワード!$D383,前々月ワード!$E$3:$E$1000,キーワード!$F383)</f>
        <v>0</v>
      </c>
      <c r="AD383" s="23">
        <f t="shared" si="65"/>
        <v>0</v>
      </c>
      <c r="AE383" s="23">
        <f t="shared" si="65"/>
        <v>0</v>
      </c>
      <c r="AF383" s="23">
        <f t="shared" si="65"/>
        <v>0</v>
      </c>
      <c r="AG383" s="22">
        <f>SUMIFS(当月ワード!$X$3:$X$1000,当月ワード!$D$3:$D$1000,キーワード!$D383,当月ワード!$E$3:$E$1000,キーワード!$F383)</f>
        <v>0</v>
      </c>
      <c r="AH383" s="23">
        <f>SUMIFS(前月ワード!$X$3:$X$1000,前月ワード!$D$3:$D$1000,キーワード!$D383,前月ワード!$E$3:$E$1000,キーワード!$F383)</f>
        <v>0</v>
      </c>
      <c r="AI383" s="23">
        <f>SUMIFS(前々月ワード!$X$3:$X$1000,前々月ワード!$D$3:$D$1000,キーワード!$D383,前々月ワード!$E$3:$E$1000,キーワード!$F383)</f>
        <v>0</v>
      </c>
      <c r="AJ383" s="22">
        <f>SUMIFS(当月ワード!$I$3:$I$1000,当月ワード!$D$3:$D$1000,キーワード!$D383,当月ワード!$E$3:$E$1000,キーワード!$F383)</f>
        <v>0</v>
      </c>
      <c r="AK383" s="23">
        <f>SUMIFS(前月ワード!$I$3:$I$1000,前月ワード!$D$3:$D$1000,キーワード!$D383,前月ワード!$E$3:$E$1000,キーワード!$F383)</f>
        <v>0</v>
      </c>
      <c r="AL383" s="23">
        <f>SUMIFS(前々月ワード!$I$3:$I$1000,前々月ワード!$D$3:$D$1000,キーワード!$D383,前々月ワード!$E$3:$E$1000,キーワード!$F383)</f>
        <v>0</v>
      </c>
      <c r="AM383" s="13">
        <f t="shared" si="66"/>
        <v>0</v>
      </c>
      <c r="AN383" s="13">
        <f t="shared" si="66"/>
        <v>0</v>
      </c>
      <c r="AO383" s="13">
        <f t="shared" si="66"/>
        <v>0</v>
      </c>
      <c r="AP383" s="16">
        <f t="shared" si="67"/>
        <v>0</v>
      </c>
      <c r="AQ383" s="16">
        <f t="shared" si="67"/>
        <v>0</v>
      </c>
      <c r="AR383" s="17">
        <f t="shared" si="67"/>
        <v>0</v>
      </c>
    </row>
    <row r="384" spans="3:44" ht="36.65" customHeight="1">
      <c r="C384" s="20">
        <v>379</v>
      </c>
      <c r="D384" s="53">
        <f>現状ワード設定!B381</f>
        <v>0</v>
      </c>
      <c r="E384" s="26" t="str">
        <f>IFERROR(_xlfn.XLOOKUP($D384,現状商品設定!B:B,現状商品設定!C:C,"-"),"-")</f>
        <v>-</v>
      </c>
      <c r="F384" s="56">
        <f>現状ワード設定!G381</f>
        <v>0</v>
      </c>
      <c r="G384" s="60" t="s">
        <v>46</v>
      </c>
      <c r="H384" s="47" t="str">
        <f>IFERROR(_xlfn.XLOOKUP(D384,商品!$D:$D,商品!$H:$H),"")</f>
        <v/>
      </c>
      <c r="I384" s="50" t="str">
        <f>IFERROR(_xlfn.XLOOKUP(D384&amp;F384,現状ワード設定!J:J,現状ワード設定!H:H),"")</f>
        <v/>
      </c>
      <c r="J384" s="47" t="str">
        <f>IFERROR(_xlfn.XLOOKUP(D384&amp;F384,現状ワード設定!J:J,現状ワード設定!I:I),"")</f>
        <v/>
      </c>
      <c r="K384" s="47" t="e">
        <f>IF(AND(T384&gt;=設定!$C$12,W384&gt;=O384),I384*(1+設定!$F$12),IF(AND(T384&gt;=設定!$C$13,W384&lt;O384),I384*(1+設定!$F$13),IF(AND(T384&lt;設定!$C$14,U384&gt;=設定!$E$14),I384*(1+設定!$F$14),IF(AND(T384&lt;設定!$C$15,U384&lt;設定!$E$15),I384*(1+設定!$F$15),"除外"))))</f>
        <v>#VALUE!</v>
      </c>
      <c r="L384" s="58" t="e">
        <f ca="1">IF(消化率!$I$5&lt;1,K384*消化率!$I$5,IF(U384*V384/(K384*消化率!$I$5)&gt;O384,K384*消化率!$I$5,M384))</f>
        <v>#DIV/0!</v>
      </c>
      <c r="M384" s="58" t="e">
        <f t="shared" si="58"/>
        <v>#VALUE!</v>
      </c>
      <c r="N384" s="58" t="e">
        <f ca="1">IF(ROUNDUP(IF(IF(IF(AND(設定!$D$8&lt;=L384,設定!$D$8&lt;J384),設定!$D$8,IF(AND(J384&lt;=L384,J384&lt;設定!$D$8),J384,IF(AND(L384&lt;=J384,J384&lt;設定!$D$8),J384,L384)))=0,設定!$D$8,IF(AND(設定!$D$8&lt;=L384,設定!$D$8&lt;J384),設定!$D$8,IF(AND(J384&lt;=L384,J384&lt;設定!$D$8),J384,IF(AND(L384&lt;=J384,J384&lt;設定!$D$8),J384,L384))))&lt;=H384,H384+1,IF(IF(AND(設定!$D$8&lt;=L384,設定!$D$8&lt;J384),設定!$D$8,IF(AND(J384&lt;=L384,J384&lt;設定!$D$8),J384,IF(AND(L384&lt;=J384,J384&lt;設定!$D$8),J384,L384)))=0,設定!$D$8,IF(AND(設定!$D$8&lt;=L384,設定!$D$8&lt;J384),設定!$D$8,IF(AND(J384&lt;=L384,J384&lt;設定!$D$8),J384,IF(AND(L384&lt;=J384,J384&lt;設定!$D$8),J384,L384))))),0)&gt;40,ROUNDUP(IF(IF(IF(AND(設定!$D$8&lt;=L384,設定!$D$8&lt;J384),設定!$D$8,IF(AND(J384&lt;=L384,J384&lt;設定!$D$8),J384,IF(AND(L384&lt;=J384,J384&lt;設定!$D$8),J384,L384)))=0,設定!$D$8,IF(AND(設定!$D$8&lt;=L384,設定!$D$8&lt;J384),設定!$D$8,IF(AND(J384&lt;=L384,J384&lt;設定!$D$8),J384,IF(AND(L384&lt;=J384,J384&lt;設定!$D$8),J384,L384))))&lt;=H384,H384+1,IF(IF(AND(設定!$D$8&lt;=L384,設定!$D$8&lt;J384),設定!$D$8,IF(AND(J384&lt;=L384,J384&lt;設定!$D$8),J384,IF(AND(L384&lt;=J384,J384&lt;設定!$D$8),J384,L384)))=0,設定!$D$8,IF(AND(設定!$D$8&lt;=L384,設定!$D$8&lt;J384),設定!$D$8,IF(AND(J384&lt;=L384,J384&lt;設定!$D$8),J384,IF(AND(L384&lt;=J384,J384&lt;設定!$D$8),J384,L384))))),0),40)</f>
        <v>#DIV/0!</v>
      </c>
      <c r="O384" s="55">
        <f>IF(G384="標準",設定!$C$4,G384)</f>
        <v>5</v>
      </c>
      <c r="P384" s="45">
        <f t="shared" si="59"/>
        <v>0</v>
      </c>
      <c r="Q384" s="14">
        <f t="shared" si="60"/>
        <v>0</v>
      </c>
      <c r="R384" s="23">
        <f t="shared" si="68"/>
        <v>0</v>
      </c>
      <c r="S384" s="12">
        <f t="shared" si="61"/>
        <v>0</v>
      </c>
      <c r="T384" s="23">
        <f t="shared" si="62"/>
        <v>0</v>
      </c>
      <c r="U384" s="13">
        <f t="shared" si="63"/>
        <v>0</v>
      </c>
      <c r="V384" s="104" t="str">
        <f>INDEX(商品!Q:Q,MATCH(キーワード!D384,商品!D:D,0),1)</f>
        <v>-</v>
      </c>
      <c r="W384" s="15">
        <f t="shared" si="64"/>
        <v>0</v>
      </c>
      <c r="X384" s="22">
        <f>SUMIFS(当月ワード!$J$3:$J$1000,当月ワード!$D$3:$D$1000,キーワード!$D384,当月ワード!$E$3:$E$1000,キーワード!$F384)</f>
        <v>0</v>
      </c>
      <c r="Y384" s="23">
        <f>SUMIFS(前月ワード!$J$3:$J$1000,前月ワード!$D$3:$D$1000,キーワード!$D384,前月ワード!$E$3:$E$1000,キーワード!$F384)</f>
        <v>0</v>
      </c>
      <c r="Z384" s="23">
        <f>SUMIFS(前々月ワード!$J$3:$J$1000,前々月ワード!$D$3:$D$1000,キーワード!$D384,前々月ワード!$E$3:$E$1000,キーワード!$F384)</f>
        <v>0</v>
      </c>
      <c r="AA384" s="22">
        <f>SUMIFS(当月ワード!$W$3:$W$1000,当月ワード!$D$3:$D$1000,キーワード!$D384,当月ワード!$E$3:$E$1000,キーワード!$F384)</f>
        <v>0</v>
      </c>
      <c r="AB384" s="23">
        <f>SUMIFS(前月ワード!$W$3:$W$1000,前月ワード!$D$3:$D$1000,キーワード!$D384,前月ワード!$E$3:$E$1000,キーワード!$F384)</f>
        <v>0</v>
      </c>
      <c r="AC384" s="23">
        <f>SUMIFS(前々月ワード!$W$3:$W$1000,前々月ワード!$D$3:$D$1000,キーワード!$D384,前々月ワード!$E$3:$E$1000,キーワード!$F384)</f>
        <v>0</v>
      </c>
      <c r="AD384" s="23">
        <f t="shared" si="65"/>
        <v>0</v>
      </c>
      <c r="AE384" s="23">
        <f t="shared" si="65"/>
        <v>0</v>
      </c>
      <c r="AF384" s="23">
        <f t="shared" si="65"/>
        <v>0</v>
      </c>
      <c r="AG384" s="22">
        <f>SUMIFS(当月ワード!$X$3:$X$1000,当月ワード!$D$3:$D$1000,キーワード!$D384,当月ワード!$E$3:$E$1000,キーワード!$F384)</f>
        <v>0</v>
      </c>
      <c r="AH384" s="23">
        <f>SUMIFS(前月ワード!$X$3:$X$1000,前月ワード!$D$3:$D$1000,キーワード!$D384,前月ワード!$E$3:$E$1000,キーワード!$F384)</f>
        <v>0</v>
      </c>
      <c r="AI384" s="23">
        <f>SUMIFS(前々月ワード!$X$3:$X$1000,前々月ワード!$D$3:$D$1000,キーワード!$D384,前々月ワード!$E$3:$E$1000,キーワード!$F384)</f>
        <v>0</v>
      </c>
      <c r="AJ384" s="22">
        <f>SUMIFS(当月ワード!$I$3:$I$1000,当月ワード!$D$3:$D$1000,キーワード!$D384,当月ワード!$E$3:$E$1000,キーワード!$F384)</f>
        <v>0</v>
      </c>
      <c r="AK384" s="23">
        <f>SUMIFS(前月ワード!$I$3:$I$1000,前月ワード!$D$3:$D$1000,キーワード!$D384,前月ワード!$E$3:$E$1000,キーワード!$F384)</f>
        <v>0</v>
      </c>
      <c r="AL384" s="23">
        <f>SUMIFS(前々月ワード!$I$3:$I$1000,前々月ワード!$D$3:$D$1000,キーワード!$D384,前々月ワード!$E$3:$E$1000,キーワード!$F384)</f>
        <v>0</v>
      </c>
      <c r="AM384" s="13">
        <f t="shared" si="66"/>
        <v>0</v>
      </c>
      <c r="AN384" s="13">
        <f t="shared" si="66"/>
        <v>0</v>
      </c>
      <c r="AO384" s="13">
        <f t="shared" si="66"/>
        <v>0</v>
      </c>
      <c r="AP384" s="16">
        <f t="shared" si="67"/>
        <v>0</v>
      </c>
      <c r="AQ384" s="16">
        <f t="shared" si="67"/>
        <v>0</v>
      </c>
      <c r="AR384" s="17">
        <f t="shared" si="67"/>
        <v>0</v>
      </c>
    </row>
    <row r="385" spans="3:44" ht="36.65" customHeight="1">
      <c r="C385" s="20">
        <v>380</v>
      </c>
      <c r="D385" s="53">
        <f>現状ワード設定!B382</f>
        <v>0</v>
      </c>
      <c r="E385" s="26" t="str">
        <f>IFERROR(_xlfn.XLOOKUP($D385,現状商品設定!B:B,現状商品設定!C:C,"-"),"-")</f>
        <v>-</v>
      </c>
      <c r="F385" s="56">
        <f>現状ワード設定!G382</f>
        <v>0</v>
      </c>
      <c r="G385" s="60" t="s">
        <v>46</v>
      </c>
      <c r="H385" s="47" t="str">
        <f>IFERROR(_xlfn.XLOOKUP(D385,商品!$D:$D,商品!$H:$H),"")</f>
        <v/>
      </c>
      <c r="I385" s="50" t="str">
        <f>IFERROR(_xlfn.XLOOKUP(D385&amp;F385,現状ワード設定!J:J,現状ワード設定!H:H),"")</f>
        <v/>
      </c>
      <c r="J385" s="47" t="str">
        <f>IFERROR(_xlfn.XLOOKUP(D385&amp;F385,現状ワード設定!J:J,現状ワード設定!I:I),"")</f>
        <v/>
      </c>
      <c r="K385" s="47" t="e">
        <f>IF(AND(T385&gt;=設定!$C$12,W385&gt;=O385),I385*(1+設定!$F$12),IF(AND(T385&gt;=設定!$C$13,W385&lt;O385),I385*(1+設定!$F$13),IF(AND(T385&lt;設定!$C$14,U385&gt;=設定!$E$14),I385*(1+設定!$F$14),IF(AND(T385&lt;設定!$C$15,U385&lt;設定!$E$15),I385*(1+設定!$F$15),"除外"))))</f>
        <v>#VALUE!</v>
      </c>
      <c r="L385" s="58" t="e">
        <f ca="1">IF(消化率!$I$5&lt;1,K385*消化率!$I$5,IF(U385*V385/(K385*消化率!$I$5)&gt;O385,K385*消化率!$I$5,M385))</f>
        <v>#DIV/0!</v>
      </c>
      <c r="M385" s="58" t="e">
        <f t="shared" si="58"/>
        <v>#VALUE!</v>
      </c>
      <c r="N385" s="58" t="e">
        <f ca="1">IF(ROUNDUP(IF(IF(IF(AND(設定!$D$8&lt;=L385,設定!$D$8&lt;J385),設定!$D$8,IF(AND(J385&lt;=L385,J385&lt;設定!$D$8),J385,IF(AND(L385&lt;=J385,J385&lt;設定!$D$8),J385,L385)))=0,設定!$D$8,IF(AND(設定!$D$8&lt;=L385,設定!$D$8&lt;J385),設定!$D$8,IF(AND(J385&lt;=L385,J385&lt;設定!$D$8),J385,IF(AND(L385&lt;=J385,J385&lt;設定!$D$8),J385,L385))))&lt;=H385,H385+1,IF(IF(AND(設定!$D$8&lt;=L385,設定!$D$8&lt;J385),設定!$D$8,IF(AND(J385&lt;=L385,J385&lt;設定!$D$8),J385,IF(AND(L385&lt;=J385,J385&lt;設定!$D$8),J385,L385)))=0,設定!$D$8,IF(AND(設定!$D$8&lt;=L385,設定!$D$8&lt;J385),設定!$D$8,IF(AND(J385&lt;=L385,J385&lt;設定!$D$8),J385,IF(AND(L385&lt;=J385,J385&lt;設定!$D$8),J385,L385))))),0)&gt;40,ROUNDUP(IF(IF(IF(AND(設定!$D$8&lt;=L385,設定!$D$8&lt;J385),設定!$D$8,IF(AND(J385&lt;=L385,J385&lt;設定!$D$8),J385,IF(AND(L385&lt;=J385,J385&lt;設定!$D$8),J385,L385)))=0,設定!$D$8,IF(AND(設定!$D$8&lt;=L385,設定!$D$8&lt;J385),設定!$D$8,IF(AND(J385&lt;=L385,J385&lt;設定!$D$8),J385,IF(AND(L385&lt;=J385,J385&lt;設定!$D$8),J385,L385))))&lt;=H385,H385+1,IF(IF(AND(設定!$D$8&lt;=L385,設定!$D$8&lt;J385),設定!$D$8,IF(AND(J385&lt;=L385,J385&lt;設定!$D$8),J385,IF(AND(L385&lt;=J385,J385&lt;設定!$D$8),J385,L385)))=0,設定!$D$8,IF(AND(設定!$D$8&lt;=L385,設定!$D$8&lt;J385),設定!$D$8,IF(AND(J385&lt;=L385,J385&lt;設定!$D$8),J385,IF(AND(L385&lt;=J385,J385&lt;設定!$D$8),J385,L385))))),0),40)</f>
        <v>#DIV/0!</v>
      </c>
      <c r="O385" s="55">
        <f>IF(G385="標準",設定!$C$4,G385)</f>
        <v>5</v>
      </c>
      <c r="P385" s="45">
        <f t="shared" si="59"/>
        <v>0</v>
      </c>
      <c r="Q385" s="14">
        <f t="shared" si="60"/>
        <v>0</v>
      </c>
      <c r="R385" s="23">
        <f t="shared" si="68"/>
        <v>0</v>
      </c>
      <c r="S385" s="12">
        <f t="shared" si="61"/>
        <v>0</v>
      </c>
      <c r="T385" s="23">
        <f t="shared" si="62"/>
        <v>0</v>
      </c>
      <c r="U385" s="13">
        <f t="shared" si="63"/>
        <v>0</v>
      </c>
      <c r="V385" s="104" t="str">
        <f>INDEX(商品!Q:Q,MATCH(キーワード!D385,商品!D:D,0),1)</f>
        <v>-</v>
      </c>
      <c r="W385" s="15">
        <f t="shared" si="64"/>
        <v>0</v>
      </c>
      <c r="X385" s="22">
        <f>SUMIFS(当月ワード!$J$3:$J$1000,当月ワード!$D$3:$D$1000,キーワード!$D385,当月ワード!$E$3:$E$1000,キーワード!$F385)</f>
        <v>0</v>
      </c>
      <c r="Y385" s="23">
        <f>SUMIFS(前月ワード!$J$3:$J$1000,前月ワード!$D$3:$D$1000,キーワード!$D385,前月ワード!$E$3:$E$1000,キーワード!$F385)</f>
        <v>0</v>
      </c>
      <c r="Z385" s="23">
        <f>SUMIFS(前々月ワード!$J$3:$J$1000,前々月ワード!$D$3:$D$1000,キーワード!$D385,前々月ワード!$E$3:$E$1000,キーワード!$F385)</f>
        <v>0</v>
      </c>
      <c r="AA385" s="22">
        <f>SUMIFS(当月ワード!$W$3:$W$1000,当月ワード!$D$3:$D$1000,キーワード!$D385,当月ワード!$E$3:$E$1000,キーワード!$F385)</f>
        <v>0</v>
      </c>
      <c r="AB385" s="23">
        <f>SUMIFS(前月ワード!$W$3:$W$1000,前月ワード!$D$3:$D$1000,キーワード!$D385,前月ワード!$E$3:$E$1000,キーワード!$F385)</f>
        <v>0</v>
      </c>
      <c r="AC385" s="23">
        <f>SUMIFS(前々月ワード!$W$3:$W$1000,前々月ワード!$D$3:$D$1000,キーワード!$D385,前々月ワード!$E$3:$E$1000,キーワード!$F385)</f>
        <v>0</v>
      </c>
      <c r="AD385" s="23">
        <f t="shared" si="65"/>
        <v>0</v>
      </c>
      <c r="AE385" s="23">
        <f t="shared" si="65"/>
        <v>0</v>
      </c>
      <c r="AF385" s="23">
        <f t="shared" si="65"/>
        <v>0</v>
      </c>
      <c r="AG385" s="22">
        <f>SUMIFS(当月ワード!$X$3:$X$1000,当月ワード!$D$3:$D$1000,キーワード!$D385,当月ワード!$E$3:$E$1000,キーワード!$F385)</f>
        <v>0</v>
      </c>
      <c r="AH385" s="23">
        <f>SUMIFS(前月ワード!$X$3:$X$1000,前月ワード!$D$3:$D$1000,キーワード!$D385,前月ワード!$E$3:$E$1000,キーワード!$F385)</f>
        <v>0</v>
      </c>
      <c r="AI385" s="23">
        <f>SUMIFS(前々月ワード!$X$3:$X$1000,前々月ワード!$D$3:$D$1000,キーワード!$D385,前々月ワード!$E$3:$E$1000,キーワード!$F385)</f>
        <v>0</v>
      </c>
      <c r="AJ385" s="22">
        <f>SUMIFS(当月ワード!$I$3:$I$1000,当月ワード!$D$3:$D$1000,キーワード!$D385,当月ワード!$E$3:$E$1000,キーワード!$F385)</f>
        <v>0</v>
      </c>
      <c r="AK385" s="23">
        <f>SUMIFS(前月ワード!$I$3:$I$1000,前月ワード!$D$3:$D$1000,キーワード!$D385,前月ワード!$E$3:$E$1000,キーワード!$F385)</f>
        <v>0</v>
      </c>
      <c r="AL385" s="23">
        <f>SUMIFS(前々月ワード!$I$3:$I$1000,前々月ワード!$D$3:$D$1000,キーワード!$D385,前々月ワード!$E$3:$E$1000,キーワード!$F385)</f>
        <v>0</v>
      </c>
      <c r="AM385" s="13">
        <f t="shared" si="66"/>
        <v>0</v>
      </c>
      <c r="AN385" s="13">
        <f t="shared" si="66"/>
        <v>0</v>
      </c>
      <c r="AO385" s="13">
        <f t="shared" si="66"/>
        <v>0</v>
      </c>
      <c r="AP385" s="16">
        <f t="shared" si="67"/>
        <v>0</v>
      </c>
      <c r="AQ385" s="16">
        <f t="shared" si="67"/>
        <v>0</v>
      </c>
      <c r="AR385" s="17">
        <f t="shared" si="67"/>
        <v>0</v>
      </c>
    </row>
    <row r="386" spans="3:44" ht="36.65" customHeight="1">
      <c r="C386" s="20">
        <v>381</v>
      </c>
      <c r="D386" s="53">
        <f>現状ワード設定!B383</f>
        <v>0</v>
      </c>
      <c r="E386" s="26" t="str">
        <f>IFERROR(_xlfn.XLOOKUP($D386,現状商品設定!B:B,現状商品設定!C:C,"-"),"-")</f>
        <v>-</v>
      </c>
      <c r="F386" s="56">
        <f>現状ワード設定!G383</f>
        <v>0</v>
      </c>
      <c r="G386" s="60" t="s">
        <v>46</v>
      </c>
      <c r="H386" s="47" t="str">
        <f>IFERROR(_xlfn.XLOOKUP(D386,商品!$D:$D,商品!$H:$H),"")</f>
        <v/>
      </c>
      <c r="I386" s="50" t="str">
        <f>IFERROR(_xlfn.XLOOKUP(D386&amp;F386,現状ワード設定!J:J,現状ワード設定!H:H),"")</f>
        <v/>
      </c>
      <c r="J386" s="47" t="str">
        <f>IFERROR(_xlfn.XLOOKUP(D386&amp;F386,現状ワード設定!J:J,現状ワード設定!I:I),"")</f>
        <v/>
      </c>
      <c r="K386" s="47" t="e">
        <f>IF(AND(T386&gt;=設定!$C$12,W386&gt;=O386),I386*(1+設定!$F$12),IF(AND(T386&gt;=設定!$C$13,W386&lt;O386),I386*(1+設定!$F$13),IF(AND(T386&lt;設定!$C$14,U386&gt;=設定!$E$14),I386*(1+設定!$F$14),IF(AND(T386&lt;設定!$C$15,U386&lt;設定!$E$15),I386*(1+設定!$F$15),"除外"))))</f>
        <v>#VALUE!</v>
      </c>
      <c r="L386" s="58" t="e">
        <f ca="1">IF(消化率!$I$5&lt;1,K386*消化率!$I$5,IF(U386*V386/(K386*消化率!$I$5)&gt;O386,K386*消化率!$I$5,M386))</f>
        <v>#DIV/0!</v>
      </c>
      <c r="M386" s="58" t="e">
        <f t="shared" si="58"/>
        <v>#VALUE!</v>
      </c>
      <c r="N386" s="58" t="e">
        <f ca="1">IF(ROUNDUP(IF(IF(IF(AND(設定!$D$8&lt;=L386,設定!$D$8&lt;J386),設定!$D$8,IF(AND(J386&lt;=L386,J386&lt;設定!$D$8),J386,IF(AND(L386&lt;=J386,J386&lt;設定!$D$8),J386,L386)))=0,設定!$D$8,IF(AND(設定!$D$8&lt;=L386,設定!$D$8&lt;J386),設定!$D$8,IF(AND(J386&lt;=L386,J386&lt;設定!$D$8),J386,IF(AND(L386&lt;=J386,J386&lt;設定!$D$8),J386,L386))))&lt;=H386,H386+1,IF(IF(AND(設定!$D$8&lt;=L386,設定!$D$8&lt;J386),設定!$D$8,IF(AND(J386&lt;=L386,J386&lt;設定!$D$8),J386,IF(AND(L386&lt;=J386,J386&lt;設定!$D$8),J386,L386)))=0,設定!$D$8,IF(AND(設定!$D$8&lt;=L386,設定!$D$8&lt;J386),設定!$D$8,IF(AND(J386&lt;=L386,J386&lt;設定!$D$8),J386,IF(AND(L386&lt;=J386,J386&lt;設定!$D$8),J386,L386))))),0)&gt;40,ROUNDUP(IF(IF(IF(AND(設定!$D$8&lt;=L386,設定!$D$8&lt;J386),設定!$D$8,IF(AND(J386&lt;=L386,J386&lt;設定!$D$8),J386,IF(AND(L386&lt;=J386,J386&lt;設定!$D$8),J386,L386)))=0,設定!$D$8,IF(AND(設定!$D$8&lt;=L386,設定!$D$8&lt;J386),設定!$D$8,IF(AND(J386&lt;=L386,J386&lt;設定!$D$8),J386,IF(AND(L386&lt;=J386,J386&lt;設定!$D$8),J386,L386))))&lt;=H386,H386+1,IF(IF(AND(設定!$D$8&lt;=L386,設定!$D$8&lt;J386),設定!$D$8,IF(AND(J386&lt;=L386,J386&lt;設定!$D$8),J386,IF(AND(L386&lt;=J386,J386&lt;設定!$D$8),J386,L386)))=0,設定!$D$8,IF(AND(設定!$D$8&lt;=L386,設定!$D$8&lt;J386),設定!$D$8,IF(AND(J386&lt;=L386,J386&lt;設定!$D$8),J386,IF(AND(L386&lt;=J386,J386&lt;設定!$D$8),J386,L386))))),0),40)</f>
        <v>#DIV/0!</v>
      </c>
      <c r="O386" s="55">
        <f>IF(G386="標準",設定!$C$4,G386)</f>
        <v>5</v>
      </c>
      <c r="P386" s="45">
        <f t="shared" si="59"/>
        <v>0</v>
      </c>
      <c r="Q386" s="14">
        <f t="shared" si="60"/>
        <v>0</v>
      </c>
      <c r="R386" s="23">
        <f t="shared" si="68"/>
        <v>0</v>
      </c>
      <c r="S386" s="12">
        <f t="shared" si="61"/>
        <v>0</v>
      </c>
      <c r="T386" s="23">
        <f t="shared" si="62"/>
        <v>0</v>
      </c>
      <c r="U386" s="13">
        <f t="shared" si="63"/>
        <v>0</v>
      </c>
      <c r="V386" s="104" t="str">
        <f>INDEX(商品!Q:Q,MATCH(キーワード!D386,商品!D:D,0),1)</f>
        <v>-</v>
      </c>
      <c r="W386" s="15">
        <f t="shared" si="64"/>
        <v>0</v>
      </c>
      <c r="X386" s="22">
        <f>SUMIFS(当月ワード!$J$3:$J$1000,当月ワード!$D$3:$D$1000,キーワード!$D386,当月ワード!$E$3:$E$1000,キーワード!$F386)</f>
        <v>0</v>
      </c>
      <c r="Y386" s="23">
        <f>SUMIFS(前月ワード!$J$3:$J$1000,前月ワード!$D$3:$D$1000,キーワード!$D386,前月ワード!$E$3:$E$1000,キーワード!$F386)</f>
        <v>0</v>
      </c>
      <c r="Z386" s="23">
        <f>SUMIFS(前々月ワード!$J$3:$J$1000,前々月ワード!$D$3:$D$1000,キーワード!$D386,前々月ワード!$E$3:$E$1000,キーワード!$F386)</f>
        <v>0</v>
      </c>
      <c r="AA386" s="22">
        <f>SUMIFS(当月ワード!$W$3:$W$1000,当月ワード!$D$3:$D$1000,キーワード!$D386,当月ワード!$E$3:$E$1000,キーワード!$F386)</f>
        <v>0</v>
      </c>
      <c r="AB386" s="23">
        <f>SUMIFS(前月ワード!$W$3:$W$1000,前月ワード!$D$3:$D$1000,キーワード!$D386,前月ワード!$E$3:$E$1000,キーワード!$F386)</f>
        <v>0</v>
      </c>
      <c r="AC386" s="23">
        <f>SUMIFS(前々月ワード!$W$3:$W$1000,前々月ワード!$D$3:$D$1000,キーワード!$D386,前々月ワード!$E$3:$E$1000,キーワード!$F386)</f>
        <v>0</v>
      </c>
      <c r="AD386" s="23">
        <f t="shared" si="65"/>
        <v>0</v>
      </c>
      <c r="AE386" s="23">
        <f t="shared" si="65"/>
        <v>0</v>
      </c>
      <c r="AF386" s="23">
        <f t="shared" si="65"/>
        <v>0</v>
      </c>
      <c r="AG386" s="22">
        <f>SUMIFS(当月ワード!$X$3:$X$1000,当月ワード!$D$3:$D$1000,キーワード!$D386,当月ワード!$E$3:$E$1000,キーワード!$F386)</f>
        <v>0</v>
      </c>
      <c r="AH386" s="23">
        <f>SUMIFS(前月ワード!$X$3:$X$1000,前月ワード!$D$3:$D$1000,キーワード!$D386,前月ワード!$E$3:$E$1000,キーワード!$F386)</f>
        <v>0</v>
      </c>
      <c r="AI386" s="23">
        <f>SUMIFS(前々月ワード!$X$3:$X$1000,前々月ワード!$D$3:$D$1000,キーワード!$D386,前々月ワード!$E$3:$E$1000,キーワード!$F386)</f>
        <v>0</v>
      </c>
      <c r="AJ386" s="22">
        <f>SUMIFS(当月ワード!$I$3:$I$1000,当月ワード!$D$3:$D$1000,キーワード!$D386,当月ワード!$E$3:$E$1000,キーワード!$F386)</f>
        <v>0</v>
      </c>
      <c r="AK386" s="23">
        <f>SUMIFS(前月ワード!$I$3:$I$1000,前月ワード!$D$3:$D$1000,キーワード!$D386,前月ワード!$E$3:$E$1000,キーワード!$F386)</f>
        <v>0</v>
      </c>
      <c r="AL386" s="23">
        <f>SUMIFS(前々月ワード!$I$3:$I$1000,前々月ワード!$D$3:$D$1000,キーワード!$D386,前々月ワード!$E$3:$E$1000,キーワード!$F386)</f>
        <v>0</v>
      </c>
      <c r="AM386" s="13">
        <f t="shared" si="66"/>
        <v>0</v>
      </c>
      <c r="AN386" s="13">
        <f t="shared" si="66"/>
        <v>0</v>
      </c>
      <c r="AO386" s="13">
        <f t="shared" si="66"/>
        <v>0</v>
      </c>
      <c r="AP386" s="16">
        <f t="shared" si="67"/>
        <v>0</v>
      </c>
      <c r="AQ386" s="16">
        <f t="shared" si="67"/>
        <v>0</v>
      </c>
      <c r="AR386" s="17">
        <f t="shared" si="67"/>
        <v>0</v>
      </c>
    </row>
    <row r="387" spans="3:44" ht="36.65" customHeight="1">
      <c r="C387" s="20">
        <v>382</v>
      </c>
      <c r="D387" s="53">
        <f>現状ワード設定!B384</f>
        <v>0</v>
      </c>
      <c r="E387" s="26" t="str">
        <f>IFERROR(_xlfn.XLOOKUP($D387,現状商品設定!B:B,現状商品設定!C:C,"-"),"-")</f>
        <v>-</v>
      </c>
      <c r="F387" s="56">
        <f>現状ワード設定!G384</f>
        <v>0</v>
      </c>
      <c r="G387" s="60" t="s">
        <v>46</v>
      </c>
      <c r="H387" s="47" t="str">
        <f>IFERROR(_xlfn.XLOOKUP(D387,商品!$D:$D,商品!$H:$H),"")</f>
        <v/>
      </c>
      <c r="I387" s="50" t="str">
        <f>IFERROR(_xlfn.XLOOKUP(D387&amp;F387,現状ワード設定!J:J,現状ワード設定!H:H),"")</f>
        <v/>
      </c>
      <c r="J387" s="47" t="str">
        <f>IFERROR(_xlfn.XLOOKUP(D387&amp;F387,現状ワード設定!J:J,現状ワード設定!I:I),"")</f>
        <v/>
      </c>
      <c r="K387" s="47" t="e">
        <f>IF(AND(T387&gt;=設定!$C$12,W387&gt;=O387),I387*(1+設定!$F$12),IF(AND(T387&gt;=設定!$C$13,W387&lt;O387),I387*(1+設定!$F$13),IF(AND(T387&lt;設定!$C$14,U387&gt;=設定!$E$14),I387*(1+設定!$F$14),IF(AND(T387&lt;設定!$C$15,U387&lt;設定!$E$15),I387*(1+設定!$F$15),"除外"))))</f>
        <v>#VALUE!</v>
      </c>
      <c r="L387" s="58" t="e">
        <f ca="1">IF(消化率!$I$5&lt;1,K387*消化率!$I$5,IF(U387*V387/(K387*消化率!$I$5)&gt;O387,K387*消化率!$I$5,M387))</f>
        <v>#DIV/0!</v>
      </c>
      <c r="M387" s="58" t="e">
        <f t="shared" si="58"/>
        <v>#VALUE!</v>
      </c>
      <c r="N387" s="58" t="e">
        <f ca="1">IF(ROUNDUP(IF(IF(IF(AND(設定!$D$8&lt;=L387,設定!$D$8&lt;J387),設定!$D$8,IF(AND(J387&lt;=L387,J387&lt;設定!$D$8),J387,IF(AND(L387&lt;=J387,J387&lt;設定!$D$8),J387,L387)))=0,設定!$D$8,IF(AND(設定!$D$8&lt;=L387,設定!$D$8&lt;J387),設定!$D$8,IF(AND(J387&lt;=L387,J387&lt;設定!$D$8),J387,IF(AND(L387&lt;=J387,J387&lt;設定!$D$8),J387,L387))))&lt;=H387,H387+1,IF(IF(AND(設定!$D$8&lt;=L387,設定!$D$8&lt;J387),設定!$D$8,IF(AND(J387&lt;=L387,J387&lt;設定!$D$8),J387,IF(AND(L387&lt;=J387,J387&lt;設定!$D$8),J387,L387)))=0,設定!$D$8,IF(AND(設定!$D$8&lt;=L387,設定!$D$8&lt;J387),設定!$D$8,IF(AND(J387&lt;=L387,J387&lt;設定!$D$8),J387,IF(AND(L387&lt;=J387,J387&lt;設定!$D$8),J387,L387))))),0)&gt;40,ROUNDUP(IF(IF(IF(AND(設定!$D$8&lt;=L387,設定!$D$8&lt;J387),設定!$D$8,IF(AND(J387&lt;=L387,J387&lt;設定!$D$8),J387,IF(AND(L387&lt;=J387,J387&lt;設定!$D$8),J387,L387)))=0,設定!$D$8,IF(AND(設定!$D$8&lt;=L387,設定!$D$8&lt;J387),設定!$D$8,IF(AND(J387&lt;=L387,J387&lt;設定!$D$8),J387,IF(AND(L387&lt;=J387,J387&lt;設定!$D$8),J387,L387))))&lt;=H387,H387+1,IF(IF(AND(設定!$D$8&lt;=L387,設定!$D$8&lt;J387),設定!$D$8,IF(AND(J387&lt;=L387,J387&lt;設定!$D$8),J387,IF(AND(L387&lt;=J387,J387&lt;設定!$D$8),J387,L387)))=0,設定!$D$8,IF(AND(設定!$D$8&lt;=L387,設定!$D$8&lt;J387),設定!$D$8,IF(AND(J387&lt;=L387,J387&lt;設定!$D$8),J387,IF(AND(L387&lt;=J387,J387&lt;設定!$D$8),J387,L387))))),0),40)</f>
        <v>#DIV/0!</v>
      </c>
      <c r="O387" s="55">
        <f>IF(G387="標準",設定!$C$4,G387)</f>
        <v>5</v>
      </c>
      <c r="P387" s="45">
        <f t="shared" si="59"/>
        <v>0</v>
      </c>
      <c r="Q387" s="14">
        <f t="shared" si="60"/>
        <v>0</v>
      </c>
      <c r="R387" s="23">
        <f t="shared" si="68"/>
        <v>0</v>
      </c>
      <c r="S387" s="12">
        <f t="shared" si="61"/>
        <v>0</v>
      </c>
      <c r="T387" s="23">
        <f t="shared" si="62"/>
        <v>0</v>
      </c>
      <c r="U387" s="13">
        <f t="shared" si="63"/>
        <v>0</v>
      </c>
      <c r="V387" s="104" t="str">
        <f>INDEX(商品!Q:Q,MATCH(キーワード!D387,商品!D:D,0),1)</f>
        <v>-</v>
      </c>
      <c r="W387" s="15">
        <f t="shared" si="64"/>
        <v>0</v>
      </c>
      <c r="X387" s="22">
        <f>SUMIFS(当月ワード!$J$3:$J$1000,当月ワード!$D$3:$D$1000,キーワード!$D387,当月ワード!$E$3:$E$1000,キーワード!$F387)</f>
        <v>0</v>
      </c>
      <c r="Y387" s="23">
        <f>SUMIFS(前月ワード!$J$3:$J$1000,前月ワード!$D$3:$D$1000,キーワード!$D387,前月ワード!$E$3:$E$1000,キーワード!$F387)</f>
        <v>0</v>
      </c>
      <c r="Z387" s="23">
        <f>SUMIFS(前々月ワード!$J$3:$J$1000,前々月ワード!$D$3:$D$1000,キーワード!$D387,前々月ワード!$E$3:$E$1000,キーワード!$F387)</f>
        <v>0</v>
      </c>
      <c r="AA387" s="22">
        <f>SUMIFS(当月ワード!$W$3:$W$1000,当月ワード!$D$3:$D$1000,キーワード!$D387,当月ワード!$E$3:$E$1000,キーワード!$F387)</f>
        <v>0</v>
      </c>
      <c r="AB387" s="23">
        <f>SUMIFS(前月ワード!$W$3:$W$1000,前月ワード!$D$3:$D$1000,キーワード!$D387,前月ワード!$E$3:$E$1000,キーワード!$F387)</f>
        <v>0</v>
      </c>
      <c r="AC387" s="23">
        <f>SUMIFS(前々月ワード!$W$3:$W$1000,前々月ワード!$D$3:$D$1000,キーワード!$D387,前々月ワード!$E$3:$E$1000,キーワード!$F387)</f>
        <v>0</v>
      </c>
      <c r="AD387" s="23">
        <f t="shared" si="65"/>
        <v>0</v>
      </c>
      <c r="AE387" s="23">
        <f t="shared" si="65"/>
        <v>0</v>
      </c>
      <c r="AF387" s="23">
        <f t="shared" si="65"/>
        <v>0</v>
      </c>
      <c r="AG387" s="22">
        <f>SUMIFS(当月ワード!$X$3:$X$1000,当月ワード!$D$3:$D$1000,キーワード!$D387,当月ワード!$E$3:$E$1000,キーワード!$F387)</f>
        <v>0</v>
      </c>
      <c r="AH387" s="23">
        <f>SUMIFS(前月ワード!$X$3:$X$1000,前月ワード!$D$3:$D$1000,キーワード!$D387,前月ワード!$E$3:$E$1000,キーワード!$F387)</f>
        <v>0</v>
      </c>
      <c r="AI387" s="23">
        <f>SUMIFS(前々月ワード!$X$3:$X$1000,前々月ワード!$D$3:$D$1000,キーワード!$D387,前々月ワード!$E$3:$E$1000,キーワード!$F387)</f>
        <v>0</v>
      </c>
      <c r="AJ387" s="22">
        <f>SUMIFS(当月ワード!$I$3:$I$1000,当月ワード!$D$3:$D$1000,キーワード!$D387,当月ワード!$E$3:$E$1000,キーワード!$F387)</f>
        <v>0</v>
      </c>
      <c r="AK387" s="23">
        <f>SUMIFS(前月ワード!$I$3:$I$1000,前月ワード!$D$3:$D$1000,キーワード!$D387,前月ワード!$E$3:$E$1000,キーワード!$F387)</f>
        <v>0</v>
      </c>
      <c r="AL387" s="23">
        <f>SUMIFS(前々月ワード!$I$3:$I$1000,前々月ワード!$D$3:$D$1000,キーワード!$D387,前々月ワード!$E$3:$E$1000,キーワード!$F387)</f>
        <v>0</v>
      </c>
      <c r="AM387" s="13">
        <f t="shared" si="66"/>
        <v>0</v>
      </c>
      <c r="AN387" s="13">
        <f t="shared" si="66"/>
        <v>0</v>
      </c>
      <c r="AO387" s="13">
        <f t="shared" si="66"/>
        <v>0</v>
      </c>
      <c r="AP387" s="16">
        <f t="shared" si="67"/>
        <v>0</v>
      </c>
      <c r="AQ387" s="16">
        <f t="shared" si="67"/>
        <v>0</v>
      </c>
      <c r="AR387" s="17">
        <f t="shared" si="67"/>
        <v>0</v>
      </c>
    </row>
    <row r="388" spans="3:44" ht="36.65" customHeight="1">
      <c r="C388" s="20">
        <v>383</v>
      </c>
      <c r="D388" s="53">
        <f>現状ワード設定!B385</f>
        <v>0</v>
      </c>
      <c r="E388" s="26" t="str">
        <f>IFERROR(_xlfn.XLOOKUP($D388,現状商品設定!B:B,現状商品設定!C:C,"-"),"-")</f>
        <v>-</v>
      </c>
      <c r="F388" s="56">
        <f>現状ワード設定!G385</f>
        <v>0</v>
      </c>
      <c r="G388" s="60" t="s">
        <v>46</v>
      </c>
      <c r="H388" s="47" t="str">
        <f>IFERROR(_xlfn.XLOOKUP(D388,商品!$D:$D,商品!$H:$H),"")</f>
        <v/>
      </c>
      <c r="I388" s="50" t="str">
        <f>IFERROR(_xlfn.XLOOKUP(D388&amp;F388,現状ワード設定!J:J,現状ワード設定!H:H),"")</f>
        <v/>
      </c>
      <c r="J388" s="47" t="str">
        <f>IFERROR(_xlfn.XLOOKUP(D388&amp;F388,現状ワード設定!J:J,現状ワード設定!I:I),"")</f>
        <v/>
      </c>
      <c r="K388" s="47" t="e">
        <f>IF(AND(T388&gt;=設定!$C$12,W388&gt;=O388),I388*(1+設定!$F$12),IF(AND(T388&gt;=設定!$C$13,W388&lt;O388),I388*(1+設定!$F$13),IF(AND(T388&lt;設定!$C$14,U388&gt;=設定!$E$14),I388*(1+設定!$F$14),IF(AND(T388&lt;設定!$C$15,U388&lt;設定!$E$15),I388*(1+設定!$F$15),"除外"))))</f>
        <v>#VALUE!</v>
      </c>
      <c r="L388" s="58" t="e">
        <f ca="1">IF(消化率!$I$5&lt;1,K388*消化率!$I$5,IF(U388*V388/(K388*消化率!$I$5)&gt;O388,K388*消化率!$I$5,M388))</f>
        <v>#DIV/0!</v>
      </c>
      <c r="M388" s="58" t="e">
        <f t="shared" si="58"/>
        <v>#VALUE!</v>
      </c>
      <c r="N388" s="58" t="e">
        <f ca="1">IF(ROUNDUP(IF(IF(IF(AND(設定!$D$8&lt;=L388,設定!$D$8&lt;J388),設定!$D$8,IF(AND(J388&lt;=L388,J388&lt;設定!$D$8),J388,IF(AND(L388&lt;=J388,J388&lt;設定!$D$8),J388,L388)))=0,設定!$D$8,IF(AND(設定!$D$8&lt;=L388,設定!$D$8&lt;J388),設定!$D$8,IF(AND(J388&lt;=L388,J388&lt;設定!$D$8),J388,IF(AND(L388&lt;=J388,J388&lt;設定!$D$8),J388,L388))))&lt;=H388,H388+1,IF(IF(AND(設定!$D$8&lt;=L388,設定!$D$8&lt;J388),設定!$D$8,IF(AND(J388&lt;=L388,J388&lt;設定!$D$8),J388,IF(AND(L388&lt;=J388,J388&lt;設定!$D$8),J388,L388)))=0,設定!$D$8,IF(AND(設定!$D$8&lt;=L388,設定!$D$8&lt;J388),設定!$D$8,IF(AND(J388&lt;=L388,J388&lt;設定!$D$8),J388,IF(AND(L388&lt;=J388,J388&lt;設定!$D$8),J388,L388))))),0)&gt;40,ROUNDUP(IF(IF(IF(AND(設定!$D$8&lt;=L388,設定!$D$8&lt;J388),設定!$D$8,IF(AND(J388&lt;=L388,J388&lt;設定!$D$8),J388,IF(AND(L388&lt;=J388,J388&lt;設定!$D$8),J388,L388)))=0,設定!$D$8,IF(AND(設定!$D$8&lt;=L388,設定!$D$8&lt;J388),設定!$D$8,IF(AND(J388&lt;=L388,J388&lt;設定!$D$8),J388,IF(AND(L388&lt;=J388,J388&lt;設定!$D$8),J388,L388))))&lt;=H388,H388+1,IF(IF(AND(設定!$D$8&lt;=L388,設定!$D$8&lt;J388),設定!$D$8,IF(AND(J388&lt;=L388,J388&lt;設定!$D$8),J388,IF(AND(L388&lt;=J388,J388&lt;設定!$D$8),J388,L388)))=0,設定!$D$8,IF(AND(設定!$D$8&lt;=L388,設定!$D$8&lt;J388),設定!$D$8,IF(AND(J388&lt;=L388,J388&lt;設定!$D$8),J388,IF(AND(L388&lt;=J388,J388&lt;設定!$D$8),J388,L388))))),0),40)</f>
        <v>#DIV/0!</v>
      </c>
      <c r="O388" s="55">
        <f>IF(G388="標準",設定!$C$4,G388)</f>
        <v>5</v>
      </c>
      <c r="P388" s="45">
        <f t="shared" si="59"/>
        <v>0</v>
      </c>
      <c r="Q388" s="14">
        <f t="shared" si="60"/>
        <v>0</v>
      </c>
      <c r="R388" s="23">
        <f t="shared" si="68"/>
        <v>0</v>
      </c>
      <c r="S388" s="12">
        <f t="shared" si="61"/>
        <v>0</v>
      </c>
      <c r="T388" s="23">
        <f t="shared" si="62"/>
        <v>0</v>
      </c>
      <c r="U388" s="13">
        <f t="shared" si="63"/>
        <v>0</v>
      </c>
      <c r="V388" s="104" t="str">
        <f>INDEX(商品!Q:Q,MATCH(キーワード!D388,商品!D:D,0),1)</f>
        <v>-</v>
      </c>
      <c r="W388" s="15">
        <f t="shared" si="64"/>
        <v>0</v>
      </c>
      <c r="X388" s="22">
        <f>SUMIFS(当月ワード!$J$3:$J$1000,当月ワード!$D$3:$D$1000,キーワード!$D388,当月ワード!$E$3:$E$1000,キーワード!$F388)</f>
        <v>0</v>
      </c>
      <c r="Y388" s="23">
        <f>SUMIFS(前月ワード!$J$3:$J$1000,前月ワード!$D$3:$D$1000,キーワード!$D388,前月ワード!$E$3:$E$1000,キーワード!$F388)</f>
        <v>0</v>
      </c>
      <c r="Z388" s="23">
        <f>SUMIFS(前々月ワード!$J$3:$J$1000,前々月ワード!$D$3:$D$1000,キーワード!$D388,前々月ワード!$E$3:$E$1000,キーワード!$F388)</f>
        <v>0</v>
      </c>
      <c r="AA388" s="22">
        <f>SUMIFS(当月ワード!$W$3:$W$1000,当月ワード!$D$3:$D$1000,キーワード!$D388,当月ワード!$E$3:$E$1000,キーワード!$F388)</f>
        <v>0</v>
      </c>
      <c r="AB388" s="23">
        <f>SUMIFS(前月ワード!$W$3:$W$1000,前月ワード!$D$3:$D$1000,キーワード!$D388,前月ワード!$E$3:$E$1000,キーワード!$F388)</f>
        <v>0</v>
      </c>
      <c r="AC388" s="23">
        <f>SUMIFS(前々月ワード!$W$3:$W$1000,前々月ワード!$D$3:$D$1000,キーワード!$D388,前々月ワード!$E$3:$E$1000,キーワード!$F388)</f>
        <v>0</v>
      </c>
      <c r="AD388" s="23">
        <f t="shared" si="65"/>
        <v>0</v>
      </c>
      <c r="AE388" s="23">
        <f t="shared" si="65"/>
        <v>0</v>
      </c>
      <c r="AF388" s="23">
        <f t="shared" si="65"/>
        <v>0</v>
      </c>
      <c r="AG388" s="22">
        <f>SUMIFS(当月ワード!$X$3:$X$1000,当月ワード!$D$3:$D$1000,キーワード!$D388,当月ワード!$E$3:$E$1000,キーワード!$F388)</f>
        <v>0</v>
      </c>
      <c r="AH388" s="23">
        <f>SUMIFS(前月ワード!$X$3:$X$1000,前月ワード!$D$3:$D$1000,キーワード!$D388,前月ワード!$E$3:$E$1000,キーワード!$F388)</f>
        <v>0</v>
      </c>
      <c r="AI388" s="23">
        <f>SUMIFS(前々月ワード!$X$3:$X$1000,前々月ワード!$D$3:$D$1000,キーワード!$D388,前々月ワード!$E$3:$E$1000,キーワード!$F388)</f>
        <v>0</v>
      </c>
      <c r="AJ388" s="22">
        <f>SUMIFS(当月ワード!$I$3:$I$1000,当月ワード!$D$3:$D$1000,キーワード!$D388,当月ワード!$E$3:$E$1000,キーワード!$F388)</f>
        <v>0</v>
      </c>
      <c r="AK388" s="23">
        <f>SUMIFS(前月ワード!$I$3:$I$1000,前月ワード!$D$3:$D$1000,キーワード!$D388,前月ワード!$E$3:$E$1000,キーワード!$F388)</f>
        <v>0</v>
      </c>
      <c r="AL388" s="23">
        <f>SUMIFS(前々月ワード!$I$3:$I$1000,前々月ワード!$D$3:$D$1000,キーワード!$D388,前々月ワード!$E$3:$E$1000,キーワード!$F388)</f>
        <v>0</v>
      </c>
      <c r="AM388" s="13">
        <f t="shared" si="66"/>
        <v>0</v>
      </c>
      <c r="AN388" s="13">
        <f t="shared" si="66"/>
        <v>0</v>
      </c>
      <c r="AO388" s="13">
        <f t="shared" si="66"/>
        <v>0</v>
      </c>
      <c r="AP388" s="16">
        <f t="shared" si="67"/>
        <v>0</v>
      </c>
      <c r="AQ388" s="16">
        <f t="shared" si="67"/>
        <v>0</v>
      </c>
      <c r="AR388" s="17">
        <f t="shared" si="67"/>
        <v>0</v>
      </c>
    </row>
    <row r="389" spans="3:44" ht="36.65" customHeight="1">
      <c r="C389" s="20">
        <v>384</v>
      </c>
      <c r="D389" s="53">
        <f>現状ワード設定!B386</f>
        <v>0</v>
      </c>
      <c r="E389" s="26" t="str">
        <f>IFERROR(_xlfn.XLOOKUP($D389,現状商品設定!B:B,現状商品設定!C:C,"-"),"-")</f>
        <v>-</v>
      </c>
      <c r="F389" s="56">
        <f>現状ワード設定!G386</f>
        <v>0</v>
      </c>
      <c r="G389" s="60" t="s">
        <v>46</v>
      </c>
      <c r="H389" s="47" t="str">
        <f>IFERROR(_xlfn.XLOOKUP(D389,商品!$D:$D,商品!$H:$H),"")</f>
        <v/>
      </c>
      <c r="I389" s="50" t="str">
        <f>IFERROR(_xlfn.XLOOKUP(D389&amp;F389,現状ワード設定!J:J,現状ワード設定!H:H),"")</f>
        <v/>
      </c>
      <c r="J389" s="47" t="str">
        <f>IFERROR(_xlfn.XLOOKUP(D389&amp;F389,現状ワード設定!J:J,現状ワード設定!I:I),"")</f>
        <v/>
      </c>
      <c r="K389" s="47" t="e">
        <f>IF(AND(T389&gt;=設定!$C$12,W389&gt;=O389),I389*(1+設定!$F$12),IF(AND(T389&gt;=設定!$C$13,W389&lt;O389),I389*(1+設定!$F$13),IF(AND(T389&lt;設定!$C$14,U389&gt;=設定!$E$14),I389*(1+設定!$F$14),IF(AND(T389&lt;設定!$C$15,U389&lt;設定!$E$15),I389*(1+設定!$F$15),"除外"))))</f>
        <v>#VALUE!</v>
      </c>
      <c r="L389" s="58" t="e">
        <f ca="1">IF(消化率!$I$5&lt;1,K389*消化率!$I$5,IF(U389*V389/(K389*消化率!$I$5)&gt;O389,K389*消化率!$I$5,M389))</f>
        <v>#DIV/0!</v>
      </c>
      <c r="M389" s="58" t="e">
        <f t="shared" si="58"/>
        <v>#VALUE!</v>
      </c>
      <c r="N389" s="58" t="e">
        <f ca="1">IF(ROUNDUP(IF(IF(IF(AND(設定!$D$8&lt;=L389,設定!$D$8&lt;J389),設定!$D$8,IF(AND(J389&lt;=L389,J389&lt;設定!$D$8),J389,IF(AND(L389&lt;=J389,J389&lt;設定!$D$8),J389,L389)))=0,設定!$D$8,IF(AND(設定!$D$8&lt;=L389,設定!$D$8&lt;J389),設定!$D$8,IF(AND(J389&lt;=L389,J389&lt;設定!$D$8),J389,IF(AND(L389&lt;=J389,J389&lt;設定!$D$8),J389,L389))))&lt;=H389,H389+1,IF(IF(AND(設定!$D$8&lt;=L389,設定!$D$8&lt;J389),設定!$D$8,IF(AND(J389&lt;=L389,J389&lt;設定!$D$8),J389,IF(AND(L389&lt;=J389,J389&lt;設定!$D$8),J389,L389)))=0,設定!$D$8,IF(AND(設定!$D$8&lt;=L389,設定!$D$8&lt;J389),設定!$D$8,IF(AND(J389&lt;=L389,J389&lt;設定!$D$8),J389,IF(AND(L389&lt;=J389,J389&lt;設定!$D$8),J389,L389))))),0)&gt;40,ROUNDUP(IF(IF(IF(AND(設定!$D$8&lt;=L389,設定!$D$8&lt;J389),設定!$D$8,IF(AND(J389&lt;=L389,J389&lt;設定!$D$8),J389,IF(AND(L389&lt;=J389,J389&lt;設定!$D$8),J389,L389)))=0,設定!$D$8,IF(AND(設定!$D$8&lt;=L389,設定!$D$8&lt;J389),設定!$D$8,IF(AND(J389&lt;=L389,J389&lt;設定!$D$8),J389,IF(AND(L389&lt;=J389,J389&lt;設定!$D$8),J389,L389))))&lt;=H389,H389+1,IF(IF(AND(設定!$D$8&lt;=L389,設定!$D$8&lt;J389),設定!$D$8,IF(AND(J389&lt;=L389,J389&lt;設定!$D$8),J389,IF(AND(L389&lt;=J389,J389&lt;設定!$D$8),J389,L389)))=0,設定!$D$8,IF(AND(設定!$D$8&lt;=L389,設定!$D$8&lt;J389),設定!$D$8,IF(AND(J389&lt;=L389,J389&lt;設定!$D$8),J389,IF(AND(L389&lt;=J389,J389&lt;設定!$D$8),J389,L389))))),0),40)</f>
        <v>#DIV/0!</v>
      </c>
      <c r="O389" s="55">
        <f>IF(G389="標準",設定!$C$4,G389)</f>
        <v>5</v>
      </c>
      <c r="P389" s="45">
        <f t="shared" si="59"/>
        <v>0</v>
      </c>
      <c r="Q389" s="14">
        <f t="shared" si="60"/>
        <v>0</v>
      </c>
      <c r="R389" s="23">
        <f t="shared" si="68"/>
        <v>0</v>
      </c>
      <c r="S389" s="12">
        <f t="shared" si="61"/>
        <v>0</v>
      </c>
      <c r="T389" s="23">
        <f t="shared" si="62"/>
        <v>0</v>
      </c>
      <c r="U389" s="13">
        <f t="shared" si="63"/>
        <v>0</v>
      </c>
      <c r="V389" s="104" t="str">
        <f>INDEX(商品!Q:Q,MATCH(キーワード!D389,商品!D:D,0),1)</f>
        <v>-</v>
      </c>
      <c r="W389" s="15">
        <f t="shared" si="64"/>
        <v>0</v>
      </c>
      <c r="X389" s="22">
        <f>SUMIFS(当月ワード!$J$3:$J$1000,当月ワード!$D$3:$D$1000,キーワード!$D389,当月ワード!$E$3:$E$1000,キーワード!$F389)</f>
        <v>0</v>
      </c>
      <c r="Y389" s="23">
        <f>SUMIFS(前月ワード!$J$3:$J$1000,前月ワード!$D$3:$D$1000,キーワード!$D389,前月ワード!$E$3:$E$1000,キーワード!$F389)</f>
        <v>0</v>
      </c>
      <c r="Z389" s="23">
        <f>SUMIFS(前々月ワード!$J$3:$J$1000,前々月ワード!$D$3:$D$1000,キーワード!$D389,前々月ワード!$E$3:$E$1000,キーワード!$F389)</f>
        <v>0</v>
      </c>
      <c r="AA389" s="22">
        <f>SUMIFS(当月ワード!$W$3:$W$1000,当月ワード!$D$3:$D$1000,キーワード!$D389,当月ワード!$E$3:$E$1000,キーワード!$F389)</f>
        <v>0</v>
      </c>
      <c r="AB389" s="23">
        <f>SUMIFS(前月ワード!$W$3:$W$1000,前月ワード!$D$3:$D$1000,キーワード!$D389,前月ワード!$E$3:$E$1000,キーワード!$F389)</f>
        <v>0</v>
      </c>
      <c r="AC389" s="23">
        <f>SUMIFS(前々月ワード!$W$3:$W$1000,前々月ワード!$D$3:$D$1000,キーワード!$D389,前々月ワード!$E$3:$E$1000,キーワード!$F389)</f>
        <v>0</v>
      </c>
      <c r="AD389" s="23">
        <f t="shared" si="65"/>
        <v>0</v>
      </c>
      <c r="AE389" s="23">
        <f t="shared" si="65"/>
        <v>0</v>
      </c>
      <c r="AF389" s="23">
        <f t="shared" si="65"/>
        <v>0</v>
      </c>
      <c r="AG389" s="22">
        <f>SUMIFS(当月ワード!$X$3:$X$1000,当月ワード!$D$3:$D$1000,キーワード!$D389,当月ワード!$E$3:$E$1000,キーワード!$F389)</f>
        <v>0</v>
      </c>
      <c r="AH389" s="23">
        <f>SUMIFS(前月ワード!$X$3:$X$1000,前月ワード!$D$3:$D$1000,キーワード!$D389,前月ワード!$E$3:$E$1000,キーワード!$F389)</f>
        <v>0</v>
      </c>
      <c r="AI389" s="23">
        <f>SUMIFS(前々月ワード!$X$3:$X$1000,前々月ワード!$D$3:$D$1000,キーワード!$D389,前々月ワード!$E$3:$E$1000,キーワード!$F389)</f>
        <v>0</v>
      </c>
      <c r="AJ389" s="22">
        <f>SUMIFS(当月ワード!$I$3:$I$1000,当月ワード!$D$3:$D$1000,キーワード!$D389,当月ワード!$E$3:$E$1000,キーワード!$F389)</f>
        <v>0</v>
      </c>
      <c r="AK389" s="23">
        <f>SUMIFS(前月ワード!$I$3:$I$1000,前月ワード!$D$3:$D$1000,キーワード!$D389,前月ワード!$E$3:$E$1000,キーワード!$F389)</f>
        <v>0</v>
      </c>
      <c r="AL389" s="23">
        <f>SUMIFS(前々月ワード!$I$3:$I$1000,前々月ワード!$D$3:$D$1000,キーワード!$D389,前々月ワード!$E$3:$E$1000,キーワード!$F389)</f>
        <v>0</v>
      </c>
      <c r="AM389" s="13">
        <f t="shared" si="66"/>
        <v>0</v>
      </c>
      <c r="AN389" s="13">
        <f t="shared" si="66"/>
        <v>0</v>
      </c>
      <c r="AO389" s="13">
        <f t="shared" si="66"/>
        <v>0</v>
      </c>
      <c r="AP389" s="16">
        <f t="shared" si="67"/>
        <v>0</v>
      </c>
      <c r="AQ389" s="16">
        <f t="shared" si="67"/>
        <v>0</v>
      </c>
      <c r="AR389" s="17">
        <f t="shared" si="67"/>
        <v>0</v>
      </c>
    </row>
    <row r="390" spans="3:44" ht="36.65" customHeight="1">
      <c r="C390" s="20">
        <v>385</v>
      </c>
      <c r="D390" s="53">
        <f>現状ワード設定!B387</f>
        <v>0</v>
      </c>
      <c r="E390" s="26" t="str">
        <f>IFERROR(_xlfn.XLOOKUP($D390,現状商品設定!B:B,現状商品設定!C:C,"-"),"-")</f>
        <v>-</v>
      </c>
      <c r="F390" s="56">
        <f>現状ワード設定!G387</f>
        <v>0</v>
      </c>
      <c r="G390" s="60" t="s">
        <v>46</v>
      </c>
      <c r="H390" s="47" t="str">
        <f>IFERROR(_xlfn.XLOOKUP(D390,商品!$D:$D,商品!$H:$H),"")</f>
        <v/>
      </c>
      <c r="I390" s="50" t="str">
        <f>IFERROR(_xlfn.XLOOKUP(D390&amp;F390,現状ワード設定!J:J,現状ワード設定!H:H),"")</f>
        <v/>
      </c>
      <c r="J390" s="47" t="str">
        <f>IFERROR(_xlfn.XLOOKUP(D390&amp;F390,現状ワード設定!J:J,現状ワード設定!I:I),"")</f>
        <v/>
      </c>
      <c r="K390" s="47" t="e">
        <f>IF(AND(T390&gt;=設定!$C$12,W390&gt;=O390),I390*(1+設定!$F$12),IF(AND(T390&gt;=設定!$C$13,W390&lt;O390),I390*(1+設定!$F$13),IF(AND(T390&lt;設定!$C$14,U390&gt;=設定!$E$14),I390*(1+設定!$F$14),IF(AND(T390&lt;設定!$C$15,U390&lt;設定!$E$15),I390*(1+設定!$F$15),"除外"))))</f>
        <v>#VALUE!</v>
      </c>
      <c r="L390" s="58" t="e">
        <f ca="1">IF(消化率!$I$5&lt;1,K390*消化率!$I$5,IF(U390*V390/(K390*消化率!$I$5)&gt;O390,K390*消化率!$I$5,M390))</f>
        <v>#DIV/0!</v>
      </c>
      <c r="M390" s="58" t="e">
        <f t="shared" si="58"/>
        <v>#VALUE!</v>
      </c>
      <c r="N390" s="58" t="e">
        <f ca="1">IF(ROUNDUP(IF(IF(IF(AND(設定!$D$8&lt;=L390,設定!$D$8&lt;J390),設定!$D$8,IF(AND(J390&lt;=L390,J390&lt;設定!$D$8),J390,IF(AND(L390&lt;=J390,J390&lt;設定!$D$8),J390,L390)))=0,設定!$D$8,IF(AND(設定!$D$8&lt;=L390,設定!$D$8&lt;J390),設定!$D$8,IF(AND(J390&lt;=L390,J390&lt;設定!$D$8),J390,IF(AND(L390&lt;=J390,J390&lt;設定!$D$8),J390,L390))))&lt;=H390,H390+1,IF(IF(AND(設定!$D$8&lt;=L390,設定!$D$8&lt;J390),設定!$D$8,IF(AND(J390&lt;=L390,J390&lt;設定!$D$8),J390,IF(AND(L390&lt;=J390,J390&lt;設定!$D$8),J390,L390)))=0,設定!$D$8,IF(AND(設定!$D$8&lt;=L390,設定!$D$8&lt;J390),設定!$D$8,IF(AND(J390&lt;=L390,J390&lt;設定!$D$8),J390,IF(AND(L390&lt;=J390,J390&lt;設定!$D$8),J390,L390))))),0)&gt;40,ROUNDUP(IF(IF(IF(AND(設定!$D$8&lt;=L390,設定!$D$8&lt;J390),設定!$D$8,IF(AND(J390&lt;=L390,J390&lt;設定!$D$8),J390,IF(AND(L390&lt;=J390,J390&lt;設定!$D$8),J390,L390)))=0,設定!$D$8,IF(AND(設定!$D$8&lt;=L390,設定!$D$8&lt;J390),設定!$D$8,IF(AND(J390&lt;=L390,J390&lt;設定!$D$8),J390,IF(AND(L390&lt;=J390,J390&lt;設定!$D$8),J390,L390))))&lt;=H390,H390+1,IF(IF(AND(設定!$D$8&lt;=L390,設定!$D$8&lt;J390),設定!$D$8,IF(AND(J390&lt;=L390,J390&lt;設定!$D$8),J390,IF(AND(L390&lt;=J390,J390&lt;設定!$D$8),J390,L390)))=0,設定!$D$8,IF(AND(設定!$D$8&lt;=L390,設定!$D$8&lt;J390),設定!$D$8,IF(AND(J390&lt;=L390,J390&lt;設定!$D$8),J390,IF(AND(L390&lt;=J390,J390&lt;設定!$D$8),J390,L390))))),0),40)</f>
        <v>#DIV/0!</v>
      </c>
      <c r="O390" s="55">
        <f>IF(G390="標準",設定!$C$4,G390)</f>
        <v>5</v>
      </c>
      <c r="P390" s="45">
        <f t="shared" si="59"/>
        <v>0</v>
      </c>
      <c r="Q390" s="14">
        <f t="shared" si="60"/>
        <v>0</v>
      </c>
      <c r="R390" s="23">
        <f t="shared" si="68"/>
        <v>0</v>
      </c>
      <c r="S390" s="12">
        <f t="shared" si="61"/>
        <v>0</v>
      </c>
      <c r="T390" s="23">
        <f t="shared" si="62"/>
        <v>0</v>
      </c>
      <c r="U390" s="13">
        <f t="shared" si="63"/>
        <v>0</v>
      </c>
      <c r="V390" s="104" t="str">
        <f>INDEX(商品!Q:Q,MATCH(キーワード!D390,商品!D:D,0),1)</f>
        <v>-</v>
      </c>
      <c r="W390" s="15">
        <f t="shared" si="64"/>
        <v>0</v>
      </c>
      <c r="X390" s="22">
        <f>SUMIFS(当月ワード!$J$3:$J$1000,当月ワード!$D$3:$D$1000,キーワード!$D390,当月ワード!$E$3:$E$1000,キーワード!$F390)</f>
        <v>0</v>
      </c>
      <c r="Y390" s="23">
        <f>SUMIFS(前月ワード!$J$3:$J$1000,前月ワード!$D$3:$D$1000,キーワード!$D390,前月ワード!$E$3:$E$1000,キーワード!$F390)</f>
        <v>0</v>
      </c>
      <c r="Z390" s="23">
        <f>SUMIFS(前々月ワード!$J$3:$J$1000,前々月ワード!$D$3:$D$1000,キーワード!$D390,前々月ワード!$E$3:$E$1000,キーワード!$F390)</f>
        <v>0</v>
      </c>
      <c r="AA390" s="22">
        <f>SUMIFS(当月ワード!$W$3:$W$1000,当月ワード!$D$3:$D$1000,キーワード!$D390,当月ワード!$E$3:$E$1000,キーワード!$F390)</f>
        <v>0</v>
      </c>
      <c r="AB390" s="23">
        <f>SUMIFS(前月ワード!$W$3:$W$1000,前月ワード!$D$3:$D$1000,キーワード!$D390,前月ワード!$E$3:$E$1000,キーワード!$F390)</f>
        <v>0</v>
      </c>
      <c r="AC390" s="23">
        <f>SUMIFS(前々月ワード!$W$3:$W$1000,前々月ワード!$D$3:$D$1000,キーワード!$D390,前々月ワード!$E$3:$E$1000,キーワード!$F390)</f>
        <v>0</v>
      </c>
      <c r="AD390" s="23">
        <f t="shared" si="65"/>
        <v>0</v>
      </c>
      <c r="AE390" s="23">
        <f t="shared" si="65"/>
        <v>0</v>
      </c>
      <c r="AF390" s="23">
        <f t="shared" si="65"/>
        <v>0</v>
      </c>
      <c r="AG390" s="22">
        <f>SUMIFS(当月ワード!$X$3:$X$1000,当月ワード!$D$3:$D$1000,キーワード!$D390,当月ワード!$E$3:$E$1000,キーワード!$F390)</f>
        <v>0</v>
      </c>
      <c r="AH390" s="23">
        <f>SUMIFS(前月ワード!$X$3:$X$1000,前月ワード!$D$3:$D$1000,キーワード!$D390,前月ワード!$E$3:$E$1000,キーワード!$F390)</f>
        <v>0</v>
      </c>
      <c r="AI390" s="23">
        <f>SUMIFS(前々月ワード!$X$3:$X$1000,前々月ワード!$D$3:$D$1000,キーワード!$D390,前々月ワード!$E$3:$E$1000,キーワード!$F390)</f>
        <v>0</v>
      </c>
      <c r="AJ390" s="22">
        <f>SUMIFS(当月ワード!$I$3:$I$1000,当月ワード!$D$3:$D$1000,キーワード!$D390,当月ワード!$E$3:$E$1000,キーワード!$F390)</f>
        <v>0</v>
      </c>
      <c r="AK390" s="23">
        <f>SUMIFS(前月ワード!$I$3:$I$1000,前月ワード!$D$3:$D$1000,キーワード!$D390,前月ワード!$E$3:$E$1000,キーワード!$F390)</f>
        <v>0</v>
      </c>
      <c r="AL390" s="23">
        <f>SUMIFS(前々月ワード!$I$3:$I$1000,前々月ワード!$D$3:$D$1000,キーワード!$D390,前々月ワード!$E$3:$E$1000,キーワード!$F390)</f>
        <v>0</v>
      </c>
      <c r="AM390" s="13">
        <f t="shared" si="66"/>
        <v>0</v>
      </c>
      <c r="AN390" s="13">
        <f t="shared" si="66"/>
        <v>0</v>
      </c>
      <c r="AO390" s="13">
        <f t="shared" si="66"/>
        <v>0</v>
      </c>
      <c r="AP390" s="16">
        <f t="shared" si="67"/>
        <v>0</v>
      </c>
      <c r="AQ390" s="16">
        <f t="shared" si="67"/>
        <v>0</v>
      </c>
      <c r="AR390" s="17">
        <f t="shared" si="67"/>
        <v>0</v>
      </c>
    </row>
    <row r="391" spans="3:44" ht="36.65" customHeight="1">
      <c r="C391" s="20">
        <v>386</v>
      </c>
      <c r="D391" s="53">
        <f>現状ワード設定!B388</f>
        <v>0</v>
      </c>
      <c r="E391" s="26" t="str">
        <f>IFERROR(_xlfn.XLOOKUP($D391,現状商品設定!B:B,現状商品設定!C:C,"-"),"-")</f>
        <v>-</v>
      </c>
      <c r="F391" s="56">
        <f>現状ワード設定!G388</f>
        <v>0</v>
      </c>
      <c r="G391" s="60" t="s">
        <v>46</v>
      </c>
      <c r="H391" s="47" t="str">
        <f>IFERROR(_xlfn.XLOOKUP(D391,商品!$D:$D,商品!$H:$H),"")</f>
        <v/>
      </c>
      <c r="I391" s="50" t="str">
        <f>IFERROR(_xlfn.XLOOKUP(D391&amp;F391,現状ワード設定!J:J,現状ワード設定!H:H),"")</f>
        <v/>
      </c>
      <c r="J391" s="47" t="str">
        <f>IFERROR(_xlfn.XLOOKUP(D391&amp;F391,現状ワード設定!J:J,現状ワード設定!I:I),"")</f>
        <v/>
      </c>
      <c r="K391" s="47" t="e">
        <f>IF(AND(T391&gt;=設定!$C$12,W391&gt;=O391),I391*(1+設定!$F$12),IF(AND(T391&gt;=設定!$C$13,W391&lt;O391),I391*(1+設定!$F$13),IF(AND(T391&lt;設定!$C$14,U391&gt;=設定!$E$14),I391*(1+設定!$F$14),IF(AND(T391&lt;設定!$C$15,U391&lt;設定!$E$15),I391*(1+設定!$F$15),"除外"))))</f>
        <v>#VALUE!</v>
      </c>
      <c r="L391" s="58" t="e">
        <f ca="1">IF(消化率!$I$5&lt;1,K391*消化率!$I$5,IF(U391*V391/(K391*消化率!$I$5)&gt;O391,K391*消化率!$I$5,M391))</f>
        <v>#DIV/0!</v>
      </c>
      <c r="M391" s="58" t="e">
        <f t="shared" ref="M391:M454" si="69">IF(U391*V391/O391-H391&gt;0,U391*V391/O391-H391,K391)</f>
        <v>#VALUE!</v>
      </c>
      <c r="N391" s="58" t="e">
        <f ca="1">IF(ROUNDUP(IF(IF(IF(AND(設定!$D$8&lt;=L391,設定!$D$8&lt;J391),設定!$D$8,IF(AND(J391&lt;=L391,J391&lt;設定!$D$8),J391,IF(AND(L391&lt;=J391,J391&lt;設定!$D$8),J391,L391)))=0,設定!$D$8,IF(AND(設定!$D$8&lt;=L391,設定!$D$8&lt;J391),設定!$D$8,IF(AND(J391&lt;=L391,J391&lt;設定!$D$8),J391,IF(AND(L391&lt;=J391,J391&lt;設定!$D$8),J391,L391))))&lt;=H391,H391+1,IF(IF(AND(設定!$D$8&lt;=L391,設定!$D$8&lt;J391),設定!$D$8,IF(AND(J391&lt;=L391,J391&lt;設定!$D$8),J391,IF(AND(L391&lt;=J391,J391&lt;設定!$D$8),J391,L391)))=0,設定!$D$8,IF(AND(設定!$D$8&lt;=L391,設定!$D$8&lt;J391),設定!$D$8,IF(AND(J391&lt;=L391,J391&lt;設定!$D$8),J391,IF(AND(L391&lt;=J391,J391&lt;設定!$D$8),J391,L391))))),0)&gt;40,ROUNDUP(IF(IF(IF(AND(設定!$D$8&lt;=L391,設定!$D$8&lt;J391),設定!$D$8,IF(AND(J391&lt;=L391,J391&lt;設定!$D$8),J391,IF(AND(L391&lt;=J391,J391&lt;設定!$D$8),J391,L391)))=0,設定!$D$8,IF(AND(設定!$D$8&lt;=L391,設定!$D$8&lt;J391),設定!$D$8,IF(AND(J391&lt;=L391,J391&lt;設定!$D$8),J391,IF(AND(L391&lt;=J391,J391&lt;設定!$D$8),J391,L391))))&lt;=H391,H391+1,IF(IF(AND(設定!$D$8&lt;=L391,設定!$D$8&lt;J391),設定!$D$8,IF(AND(J391&lt;=L391,J391&lt;設定!$D$8),J391,IF(AND(L391&lt;=J391,J391&lt;設定!$D$8),J391,L391)))=0,設定!$D$8,IF(AND(設定!$D$8&lt;=L391,設定!$D$8&lt;J391),設定!$D$8,IF(AND(J391&lt;=L391,J391&lt;設定!$D$8),J391,IF(AND(L391&lt;=J391,J391&lt;設定!$D$8),J391,L391))))),0),40)</f>
        <v>#DIV/0!</v>
      </c>
      <c r="O391" s="55">
        <f>IF(G391="標準",設定!$C$4,G391)</f>
        <v>5</v>
      </c>
      <c r="P391" s="45">
        <f t="shared" ref="P391:P454" si="70">SUM(X391:Z391)</f>
        <v>0</v>
      </c>
      <c r="Q391" s="14">
        <f t="shared" ref="Q391:Q454" si="71">SUM(AA391:AC391)</f>
        <v>0</v>
      </c>
      <c r="R391" s="23">
        <f t="shared" si="68"/>
        <v>0</v>
      </c>
      <c r="S391" s="12">
        <f t="shared" ref="S391:S454" si="72">SUM(AG391:AI391)</f>
        <v>0</v>
      </c>
      <c r="T391" s="23">
        <f t="shared" ref="T391:T454" si="73">SUM(AJ391:AL391)</f>
        <v>0</v>
      </c>
      <c r="U391" s="13">
        <f t="shared" ref="U391:U454" si="74">IFERROR(S391/T391,0)</f>
        <v>0</v>
      </c>
      <c r="V391" s="104" t="str">
        <f>INDEX(商品!Q:Q,MATCH(キーワード!D391,商品!D:D,0),1)</f>
        <v>-</v>
      </c>
      <c r="W391" s="15">
        <f t="shared" ref="W391:W454" si="75">IFERROR(Q391/P391,0)</f>
        <v>0</v>
      </c>
      <c r="X391" s="22">
        <f>SUMIFS(当月ワード!$J$3:$J$1000,当月ワード!$D$3:$D$1000,キーワード!$D391,当月ワード!$E$3:$E$1000,キーワード!$F391)</f>
        <v>0</v>
      </c>
      <c r="Y391" s="23">
        <f>SUMIFS(前月ワード!$J$3:$J$1000,前月ワード!$D$3:$D$1000,キーワード!$D391,前月ワード!$E$3:$E$1000,キーワード!$F391)</f>
        <v>0</v>
      </c>
      <c r="Z391" s="23">
        <f>SUMIFS(前々月ワード!$J$3:$J$1000,前々月ワード!$D$3:$D$1000,キーワード!$D391,前々月ワード!$E$3:$E$1000,キーワード!$F391)</f>
        <v>0</v>
      </c>
      <c r="AA391" s="22">
        <f>SUMIFS(当月ワード!$W$3:$W$1000,当月ワード!$D$3:$D$1000,キーワード!$D391,当月ワード!$E$3:$E$1000,キーワード!$F391)</f>
        <v>0</v>
      </c>
      <c r="AB391" s="23">
        <f>SUMIFS(前月ワード!$W$3:$W$1000,前月ワード!$D$3:$D$1000,キーワード!$D391,前月ワード!$E$3:$E$1000,キーワード!$F391)</f>
        <v>0</v>
      </c>
      <c r="AC391" s="23">
        <f>SUMIFS(前々月ワード!$W$3:$W$1000,前々月ワード!$D$3:$D$1000,キーワード!$D391,前々月ワード!$E$3:$E$1000,キーワード!$F391)</f>
        <v>0</v>
      </c>
      <c r="AD391" s="23">
        <f t="shared" ref="AD391:AF454" si="76">IFERROR(X391/AJ391,0)</f>
        <v>0</v>
      </c>
      <c r="AE391" s="23">
        <f t="shared" si="76"/>
        <v>0</v>
      </c>
      <c r="AF391" s="23">
        <f t="shared" si="76"/>
        <v>0</v>
      </c>
      <c r="AG391" s="22">
        <f>SUMIFS(当月ワード!$X$3:$X$1000,当月ワード!$D$3:$D$1000,キーワード!$D391,当月ワード!$E$3:$E$1000,キーワード!$F391)</f>
        <v>0</v>
      </c>
      <c r="AH391" s="23">
        <f>SUMIFS(前月ワード!$X$3:$X$1000,前月ワード!$D$3:$D$1000,キーワード!$D391,前月ワード!$E$3:$E$1000,キーワード!$F391)</f>
        <v>0</v>
      </c>
      <c r="AI391" s="23">
        <f>SUMIFS(前々月ワード!$X$3:$X$1000,前々月ワード!$D$3:$D$1000,キーワード!$D391,前々月ワード!$E$3:$E$1000,キーワード!$F391)</f>
        <v>0</v>
      </c>
      <c r="AJ391" s="22">
        <f>SUMIFS(当月ワード!$I$3:$I$1000,当月ワード!$D$3:$D$1000,キーワード!$D391,当月ワード!$E$3:$E$1000,キーワード!$F391)</f>
        <v>0</v>
      </c>
      <c r="AK391" s="23">
        <f>SUMIFS(前月ワード!$I$3:$I$1000,前月ワード!$D$3:$D$1000,キーワード!$D391,前月ワード!$E$3:$E$1000,キーワード!$F391)</f>
        <v>0</v>
      </c>
      <c r="AL391" s="23">
        <f>SUMIFS(前々月ワード!$I$3:$I$1000,前々月ワード!$D$3:$D$1000,キーワード!$D391,前々月ワード!$E$3:$E$1000,キーワード!$F391)</f>
        <v>0</v>
      </c>
      <c r="AM391" s="13">
        <f t="shared" ref="AM391:AO454" si="77">IFERROR(AG391/AJ391,0)</f>
        <v>0</v>
      </c>
      <c r="AN391" s="13">
        <f t="shared" si="77"/>
        <v>0</v>
      </c>
      <c r="AO391" s="13">
        <f t="shared" si="77"/>
        <v>0</v>
      </c>
      <c r="AP391" s="16">
        <f t="shared" ref="AP391:AR454" si="78">IFERROR(AA391/X391,0)</f>
        <v>0</v>
      </c>
      <c r="AQ391" s="16">
        <f t="shared" si="78"/>
        <v>0</v>
      </c>
      <c r="AR391" s="17">
        <f t="shared" si="78"/>
        <v>0</v>
      </c>
    </row>
    <row r="392" spans="3:44" ht="36.65" customHeight="1">
      <c r="C392" s="20">
        <v>387</v>
      </c>
      <c r="D392" s="53">
        <f>現状ワード設定!B389</f>
        <v>0</v>
      </c>
      <c r="E392" s="26" t="str">
        <f>IFERROR(_xlfn.XLOOKUP($D392,現状商品設定!B:B,現状商品設定!C:C,"-"),"-")</f>
        <v>-</v>
      </c>
      <c r="F392" s="56">
        <f>現状ワード設定!G389</f>
        <v>0</v>
      </c>
      <c r="G392" s="60" t="s">
        <v>46</v>
      </c>
      <c r="H392" s="47" t="str">
        <f>IFERROR(_xlfn.XLOOKUP(D392,商品!$D:$D,商品!$H:$H),"")</f>
        <v/>
      </c>
      <c r="I392" s="50" t="str">
        <f>IFERROR(_xlfn.XLOOKUP(D392&amp;F392,現状ワード設定!J:J,現状ワード設定!H:H),"")</f>
        <v/>
      </c>
      <c r="J392" s="47" t="str">
        <f>IFERROR(_xlfn.XLOOKUP(D392&amp;F392,現状ワード設定!J:J,現状ワード設定!I:I),"")</f>
        <v/>
      </c>
      <c r="K392" s="47" t="e">
        <f>IF(AND(T392&gt;=設定!$C$12,W392&gt;=O392),I392*(1+設定!$F$12),IF(AND(T392&gt;=設定!$C$13,W392&lt;O392),I392*(1+設定!$F$13),IF(AND(T392&lt;設定!$C$14,U392&gt;=設定!$E$14),I392*(1+設定!$F$14),IF(AND(T392&lt;設定!$C$15,U392&lt;設定!$E$15),I392*(1+設定!$F$15),"除外"))))</f>
        <v>#VALUE!</v>
      </c>
      <c r="L392" s="58" t="e">
        <f ca="1">IF(消化率!$I$5&lt;1,K392*消化率!$I$5,IF(U392*V392/(K392*消化率!$I$5)&gt;O392,K392*消化率!$I$5,M392))</f>
        <v>#DIV/0!</v>
      </c>
      <c r="M392" s="58" t="e">
        <f t="shared" si="69"/>
        <v>#VALUE!</v>
      </c>
      <c r="N392" s="58" t="e">
        <f ca="1">IF(ROUNDUP(IF(IF(IF(AND(設定!$D$8&lt;=L392,設定!$D$8&lt;J392),設定!$D$8,IF(AND(J392&lt;=L392,J392&lt;設定!$D$8),J392,IF(AND(L392&lt;=J392,J392&lt;設定!$D$8),J392,L392)))=0,設定!$D$8,IF(AND(設定!$D$8&lt;=L392,設定!$D$8&lt;J392),設定!$D$8,IF(AND(J392&lt;=L392,J392&lt;設定!$D$8),J392,IF(AND(L392&lt;=J392,J392&lt;設定!$D$8),J392,L392))))&lt;=H392,H392+1,IF(IF(AND(設定!$D$8&lt;=L392,設定!$D$8&lt;J392),設定!$D$8,IF(AND(J392&lt;=L392,J392&lt;設定!$D$8),J392,IF(AND(L392&lt;=J392,J392&lt;設定!$D$8),J392,L392)))=0,設定!$D$8,IF(AND(設定!$D$8&lt;=L392,設定!$D$8&lt;J392),設定!$D$8,IF(AND(J392&lt;=L392,J392&lt;設定!$D$8),J392,IF(AND(L392&lt;=J392,J392&lt;設定!$D$8),J392,L392))))),0)&gt;40,ROUNDUP(IF(IF(IF(AND(設定!$D$8&lt;=L392,設定!$D$8&lt;J392),設定!$D$8,IF(AND(J392&lt;=L392,J392&lt;設定!$D$8),J392,IF(AND(L392&lt;=J392,J392&lt;設定!$D$8),J392,L392)))=0,設定!$D$8,IF(AND(設定!$D$8&lt;=L392,設定!$D$8&lt;J392),設定!$D$8,IF(AND(J392&lt;=L392,J392&lt;設定!$D$8),J392,IF(AND(L392&lt;=J392,J392&lt;設定!$D$8),J392,L392))))&lt;=H392,H392+1,IF(IF(AND(設定!$D$8&lt;=L392,設定!$D$8&lt;J392),設定!$D$8,IF(AND(J392&lt;=L392,J392&lt;設定!$D$8),J392,IF(AND(L392&lt;=J392,J392&lt;設定!$D$8),J392,L392)))=0,設定!$D$8,IF(AND(設定!$D$8&lt;=L392,設定!$D$8&lt;J392),設定!$D$8,IF(AND(J392&lt;=L392,J392&lt;設定!$D$8),J392,IF(AND(L392&lt;=J392,J392&lt;設定!$D$8),J392,L392))))),0),40)</f>
        <v>#DIV/0!</v>
      </c>
      <c r="O392" s="55">
        <f>IF(G392="標準",設定!$C$4,G392)</f>
        <v>5</v>
      </c>
      <c r="P392" s="45">
        <f t="shared" si="70"/>
        <v>0</v>
      </c>
      <c r="Q392" s="14">
        <f t="shared" si="71"/>
        <v>0</v>
      </c>
      <c r="R392" s="23">
        <f t="shared" si="68"/>
        <v>0</v>
      </c>
      <c r="S392" s="12">
        <f t="shared" si="72"/>
        <v>0</v>
      </c>
      <c r="T392" s="23">
        <f t="shared" si="73"/>
        <v>0</v>
      </c>
      <c r="U392" s="13">
        <f t="shared" si="74"/>
        <v>0</v>
      </c>
      <c r="V392" s="104" t="str">
        <f>INDEX(商品!Q:Q,MATCH(キーワード!D392,商品!D:D,0),1)</f>
        <v>-</v>
      </c>
      <c r="W392" s="15">
        <f t="shared" si="75"/>
        <v>0</v>
      </c>
      <c r="X392" s="22">
        <f>SUMIFS(当月ワード!$J$3:$J$1000,当月ワード!$D$3:$D$1000,キーワード!$D392,当月ワード!$E$3:$E$1000,キーワード!$F392)</f>
        <v>0</v>
      </c>
      <c r="Y392" s="23">
        <f>SUMIFS(前月ワード!$J$3:$J$1000,前月ワード!$D$3:$D$1000,キーワード!$D392,前月ワード!$E$3:$E$1000,キーワード!$F392)</f>
        <v>0</v>
      </c>
      <c r="Z392" s="23">
        <f>SUMIFS(前々月ワード!$J$3:$J$1000,前々月ワード!$D$3:$D$1000,キーワード!$D392,前々月ワード!$E$3:$E$1000,キーワード!$F392)</f>
        <v>0</v>
      </c>
      <c r="AA392" s="22">
        <f>SUMIFS(当月ワード!$W$3:$W$1000,当月ワード!$D$3:$D$1000,キーワード!$D392,当月ワード!$E$3:$E$1000,キーワード!$F392)</f>
        <v>0</v>
      </c>
      <c r="AB392" s="23">
        <f>SUMIFS(前月ワード!$W$3:$W$1000,前月ワード!$D$3:$D$1000,キーワード!$D392,前月ワード!$E$3:$E$1000,キーワード!$F392)</f>
        <v>0</v>
      </c>
      <c r="AC392" s="23">
        <f>SUMIFS(前々月ワード!$W$3:$W$1000,前々月ワード!$D$3:$D$1000,キーワード!$D392,前々月ワード!$E$3:$E$1000,キーワード!$F392)</f>
        <v>0</v>
      </c>
      <c r="AD392" s="23">
        <f t="shared" si="76"/>
        <v>0</v>
      </c>
      <c r="AE392" s="23">
        <f t="shared" si="76"/>
        <v>0</v>
      </c>
      <c r="AF392" s="23">
        <f t="shared" si="76"/>
        <v>0</v>
      </c>
      <c r="AG392" s="22">
        <f>SUMIFS(当月ワード!$X$3:$X$1000,当月ワード!$D$3:$D$1000,キーワード!$D392,当月ワード!$E$3:$E$1000,キーワード!$F392)</f>
        <v>0</v>
      </c>
      <c r="AH392" s="23">
        <f>SUMIFS(前月ワード!$X$3:$X$1000,前月ワード!$D$3:$D$1000,キーワード!$D392,前月ワード!$E$3:$E$1000,キーワード!$F392)</f>
        <v>0</v>
      </c>
      <c r="AI392" s="23">
        <f>SUMIFS(前々月ワード!$X$3:$X$1000,前々月ワード!$D$3:$D$1000,キーワード!$D392,前々月ワード!$E$3:$E$1000,キーワード!$F392)</f>
        <v>0</v>
      </c>
      <c r="AJ392" s="22">
        <f>SUMIFS(当月ワード!$I$3:$I$1000,当月ワード!$D$3:$D$1000,キーワード!$D392,当月ワード!$E$3:$E$1000,キーワード!$F392)</f>
        <v>0</v>
      </c>
      <c r="AK392" s="23">
        <f>SUMIFS(前月ワード!$I$3:$I$1000,前月ワード!$D$3:$D$1000,キーワード!$D392,前月ワード!$E$3:$E$1000,キーワード!$F392)</f>
        <v>0</v>
      </c>
      <c r="AL392" s="23">
        <f>SUMIFS(前々月ワード!$I$3:$I$1000,前々月ワード!$D$3:$D$1000,キーワード!$D392,前々月ワード!$E$3:$E$1000,キーワード!$F392)</f>
        <v>0</v>
      </c>
      <c r="AM392" s="13">
        <f t="shared" si="77"/>
        <v>0</v>
      </c>
      <c r="AN392" s="13">
        <f t="shared" si="77"/>
        <v>0</v>
      </c>
      <c r="AO392" s="13">
        <f t="shared" si="77"/>
        <v>0</v>
      </c>
      <c r="AP392" s="16">
        <f t="shared" si="78"/>
        <v>0</v>
      </c>
      <c r="AQ392" s="16">
        <f t="shared" si="78"/>
        <v>0</v>
      </c>
      <c r="AR392" s="17">
        <f t="shared" si="78"/>
        <v>0</v>
      </c>
    </row>
    <row r="393" spans="3:44" ht="36.65" customHeight="1">
      <c r="C393" s="20">
        <v>388</v>
      </c>
      <c r="D393" s="53">
        <f>現状ワード設定!B390</f>
        <v>0</v>
      </c>
      <c r="E393" s="26" t="str">
        <f>IFERROR(_xlfn.XLOOKUP($D393,現状商品設定!B:B,現状商品設定!C:C,"-"),"-")</f>
        <v>-</v>
      </c>
      <c r="F393" s="56">
        <f>現状ワード設定!G390</f>
        <v>0</v>
      </c>
      <c r="G393" s="60" t="s">
        <v>46</v>
      </c>
      <c r="H393" s="47" t="str">
        <f>IFERROR(_xlfn.XLOOKUP(D393,商品!$D:$D,商品!$H:$H),"")</f>
        <v/>
      </c>
      <c r="I393" s="50" t="str">
        <f>IFERROR(_xlfn.XLOOKUP(D393&amp;F393,現状ワード設定!J:J,現状ワード設定!H:H),"")</f>
        <v/>
      </c>
      <c r="J393" s="47" t="str">
        <f>IFERROR(_xlfn.XLOOKUP(D393&amp;F393,現状ワード設定!J:J,現状ワード設定!I:I),"")</f>
        <v/>
      </c>
      <c r="K393" s="47" t="e">
        <f>IF(AND(T393&gt;=設定!$C$12,W393&gt;=O393),I393*(1+設定!$F$12),IF(AND(T393&gt;=設定!$C$13,W393&lt;O393),I393*(1+設定!$F$13),IF(AND(T393&lt;設定!$C$14,U393&gt;=設定!$E$14),I393*(1+設定!$F$14),IF(AND(T393&lt;設定!$C$15,U393&lt;設定!$E$15),I393*(1+設定!$F$15),"除外"))))</f>
        <v>#VALUE!</v>
      </c>
      <c r="L393" s="58" t="e">
        <f ca="1">IF(消化率!$I$5&lt;1,K393*消化率!$I$5,IF(U393*V393/(K393*消化率!$I$5)&gt;O393,K393*消化率!$I$5,M393))</f>
        <v>#DIV/0!</v>
      </c>
      <c r="M393" s="58" t="e">
        <f t="shared" si="69"/>
        <v>#VALUE!</v>
      </c>
      <c r="N393" s="58" t="e">
        <f ca="1">IF(ROUNDUP(IF(IF(IF(AND(設定!$D$8&lt;=L393,設定!$D$8&lt;J393),設定!$D$8,IF(AND(J393&lt;=L393,J393&lt;設定!$D$8),J393,IF(AND(L393&lt;=J393,J393&lt;設定!$D$8),J393,L393)))=0,設定!$D$8,IF(AND(設定!$D$8&lt;=L393,設定!$D$8&lt;J393),設定!$D$8,IF(AND(J393&lt;=L393,J393&lt;設定!$D$8),J393,IF(AND(L393&lt;=J393,J393&lt;設定!$D$8),J393,L393))))&lt;=H393,H393+1,IF(IF(AND(設定!$D$8&lt;=L393,設定!$D$8&lt;J393),設定!$D$8,IF(AND(J393&lt;=L393,J393&lt;設定!$D$8),J393,IF(AND(L393&lt;=J393,J393&lt;設定!$D$8),J393,L393)))=0,設定!$D$8,IF(AND(設定!$D$8&lt;=L393,設定!$D$8&lt;J393),設定!$D$8,IF(AND(J393&lt;=L393,J393&lt;設定!$D$8),J393,IF(AND(L393&lt;=J393,J393&lt;設定!$D$8),J393,L393))))),0)&gt;40,ROUNDUP(IF(IF(IF(AND(設定!$D$8&lt;=L393,設定!$D$8&lt;J393),設定!$D$8,IF(AND(J393&lt;=L393,J393&lt;設定!$D$8),J393,IF(AND(L393&lt;=J393,J393&lt;設定!$D$8),J393,L393)))=0,設定!$D$8,IF(AND(設定!$D$8&lt;=L393,設定!$D$8&lt;J393),設定!$D$8,IF(AND(J393&lt;=L393,J393&lt;設定!$D$8),J393,IF(AND(L393&lt;=J393,J393&lt;設定!$D$8),J393,L393))))&lt;=H393,H393+1,IF(IF(AND(設定!$D$8&lt;=L393,設定!$D$8&lt;J393),設定!$D$8,IF(AND(J393&lt;=L393,J393&lt;設定!$D$8),J393,IF(AND(L393&lt;=J393,J393&lt;設定!$D$8),J393,L393)))=0,設定!$D$8,IF(AND(設定!$D$8&lt;=L393,設定!$D$8&lt;J393),設定!$D$8,IF(AND(J393&lt;=L393,J393&lt;設定!$D$8),J393,IF(AND(L393&lt;=J393,J393&lt;設定!$D$8),J393,L393))))),0),40)</f>
        <v>#DIV/0!</v>
      </c>
      <c r="O393" s="55">
        <f>IF(G393="標準",設定!$C$4,G393)</f>
        <v>5</v>
      </c>
      <c r="P393" s="45">
        <f t="shared" si="70"/>
        <v>0</v>
      </c>
      <c r="Q393" s="14">
        <f t="shared" si="71"/>
        <v>0</v>
      </c>
      <c r="R393" s="23">
        <f t="shared" ref="R393:R456" si="79">IFERROR(P393/T393,0)</f>
        <v>0</v>
      </c>
      <c r="S393" s="12">
        <f t="shared" si="72"/>
        <v>0</v>
      </c>
      <c r="T393" s="23">
        <f t="shared" si="73"/>
        <v>0</v>
      </c>
      <c r="U393" s="13">
        <f t="shared" si="74"/>
        <v>0</v>
      </c>
      <c r="V393" s="104" t="str">
        <f>INDEX(商品!Q:Q,MATCH(キーワード!D393,商品!D:D,0),1)</f>
        <v>-</v>
      </c>
      <c r="W393" s="15">
        <f t="shared" si="75"/>
        <v>0</v>
      </c>
      <c r="X393" s="22">
        <f>SUMIFS(当月ワード!$J$3:$J$1000,当月ワード!$D$3:$D$1000,キーワード!$D393,当月ワード!$E$3:$E$1000,キーワード!$F393)</f>
        <v>0</v>
      </c>
      <c r="Y393" s="23">
        <f>SUMIFS(前月ワード!$J$3:$J$1000,前月ワード!$D$3:$D$1000,キーワード!$D393,前月ワード!$E$3:$E$1000,キーワード!$F393)</f>
        <v>0</v>
      </c>
      <c r="Z393" s="23">
        <f>SUMIFS(前々月ワード!$J$3:$J$1000,前々月ワード!$D$3:$D$1000,キーワード!$D393,前々月ワード!$E$3:$E$1000,キーワード!$F393)</f>
        <v>0</v>
      </c>
      <c r="AA393" s="22">
        <f>SUMIFS(当月ワード!$W$3:$W$1000,当月ワード!$D$3:$D$1000,キーワード!$D393,当月ワード!$E$3:$E$1000,キーワード!$F393)</f>
        <v>0</v>
      </c>
      <c r="AB393" s="23">
        <f>SUMIFS(前月ワード!$W$3:$W$1000,前月ワード!$D$3:$D$1000,キーワード!$D393,前月ワード!$E$3:$E$1000,キーワード!$F393)</f>
        <v>0</v>
      </c>
      <c r="AC393" s="23">
        <f>SUMIFS(前々月ワード!$W$3:$W$1000,前々月ワード!$D$3:$D$1000,キーワード!$D393,前々月ワード!$E$3:$E$1000,キーワード!$F393)</f>
        <v>0</v>
      </c>
      <c r="AD393" s="23">
        <f t="shared" si="76"/>
        <v>0</v>
      </c>
      <c r="AE393" s="23">
        <f t="shared" si="76"/>
        <v>0</v>
      </c>
      <c r="AF393" s="23">
        <f t="shared" si="76"/>
        <v>0</v>
      </c>
      <c r="AG393" s="22">
        <f>SUMIFS(当月ワード!$X$3:$X$1000,当月ワード!$D$3:$D$1000,キーワード!$D393,当月ワード!$E$3:$E$1000,キーワード!$F393)</f>
        <v>0</v>
      </c>
      <c r="AH393" s="23">
        <f>SUMIFS(前月ワード!$X$3:$X$1000,前月ワード!$D$3:$D$1000,キーワード!$D393,前月ワード!$E$3:$E$1000,キーワード!$F393)</f>
        <v>0</v>
      </c>
      <c r="AI393" s="23">
        <f>SUMIFS(前々月ワード!$X$3:$X$1000,前々月ワード!$D$3:$D$1000,キーワード!$D393,前々月ワード!$E$3:$E$1000,キーワード!$F393)</f>
        <v>0</v>
      </c>
      <c r="AJ393" s="22">
        <f>SUMIFS(当月ワード!$I$3:$I$1000,当月ワード!$D$3:$D$1000,キーワード!$D393,当月ワード!$E$3:$E$1000,キーワード!$F393)</f>
        <v>0</v>
      </c>
      <c r="AK393" s="23">
        <f>SUMIFS(前月ワード!$I$3:$I$1000,前月ワード!$D$3:$D$1000,キーワード!$D393,前月ワード!$E$3:$E$1000,キーワード!$F393)</f>
        <v>0</v>
      </c>
      <c r="AL393" s="23">
        <f>SUMIFS(前々月ワード!$I$3:$I$1000,前々月ワード!$D$3:$D$1000,キーワード!$D393,前々月ワード!$E$3:$E$1000,キーワード!$F393)</f>
        <v>0</v>
      </c>
      <c r="AM393" s="13">
        <f t="shared" si="77"/>
        <v>0</v>
      </c>
      <c r="AN393" s="13">
        <f t="shared" si="77"/>
        <v>0</v>
      </c>
      <c r="AO393" s="13">
        <f t="shared" si="77"/>
        <v>0</v>
      </c>
      <c r="AP393" s="16">
        <f t="shared" si="78"/>
        <v>0</v>
      </c>
      <c r="AQ393" s="16">
        <f t="shared" si="78"/>
        <v>0</v>
      </c>
      <c r="AR393" s="17">
        <f t="shared" si="78"/>
        <v>0</v>
      </c>
    </row>
    <row r="394" spans="3:44" ht="36.65" customHeight="1">
      <c r="C394" s="20">
        <v>389</v>
      </c>
      <c r="D394" s="53">
        <f>現状ワード設定!B391</f>
        <v>0</v>
      </c>
      <c r="E394" s="26" t="str">
        <f>IFERROR(_xlfn.XLOOKUP($D394,現状商品設定!B:B,現状商品設定!C:C,"-"),"-")</f>
        <v>-</v>
      </c>
      <c r="F394" s="56">
        <f>現状ワード設定!G391</f>
        <v>0</v>
      </c>
      <c r="G394" s="60" t="s">
        <v>46</v>
      </c>
      <c r="H394" s="47" t="str">
        <f>IFERROR(_xlfn.XLOOKUP(D394,商品!$D:$D,商品!$H:$H),"")</f>
        <v/>
      </c>
      <c r="I394" s="50" t="str">
        <f>IFERROR(_xlfn.XLOOKUP(D394&amp;F394,現状ワード設定!J:J,現状ワード設定!H:H),"")</f>
        <v/>
      </c>
      <c r="J394" s="47" t="str">
        <f>IFERROR(_xlfn.XLOOKUP(D394&amp;F394,現状ワード設定!J:J,現状ワード設定!I:I),"")</f>
        <v/>
      </c>
      <c r="K394" s="47" t="e">
        <f>IF(AND(T394&gt;=設定!$C$12,W394&gt;=O394),I394*(1+設定!$F$12),IF(AND(T394&gt;=設定!$C$13,W394&lt;O394),I394*(1+設定!$F$13),IF(AND(T394&lt;設定!$C$14,U394&gt;=設定!$E$14),I394*(1+設定!$F$14),IF(AND(T394&lt;設定!$C$15,U394&lt;設定!$E$15),I394*(1+設定!$F$15),"除外"))))</f>
        <v>#VALUE!</v>
      </c>
      <c r="L394" s="58" t="e">
        <f ca="1">IF(消化率!$I$5&lt;1,K394*消化率!$I$5,IF(U394*V394/(K394*消化率!$I$5)&gt;O394,K394*消化率!$I$5,M394))</f>
        <v>#DIV/0!</v>
      </c>
      <c r="M394" s="58" t="e">
        <f t="shared" si="69"/>
        <v>#VALUE!</v>
      </c>
      <c r="N394" s="58" t="e">
        <f ca="1">IF(ROUNDUP(IF(IF(IF(AND(設定!$D$8&lt;=L394,設定!$D$8&lt;J394),設定!$D$8,IF(AND(J394&lt;=L394,J394&lt;設定!$D$8),J394,IF(AND(L394&lt;=J394,J394&lt;設定!$D$8),J394,L394)))=0,設定!$D$8,IF(AND(設定!$D$8&lt;=L394,設定!$D$8&lt;J394),設定!$D$8,IF(AND(J394&lt;=L394,J394&lt;設定!$D$8),J394,IF(AND(L394&lt;=J394,J394&lt;設定!$D$8),J394,L394))))&lt;=H394,H394+1,IF(IF(AND(設定!$D$8&lt;=L394,設定!$D$8&lt;J394),設定!$D$8,IF(AND(J394&lt;=L394,J394&lt;設定!$D$8),J394,IF(AND(L394&lt;=J394,J394&lt;設定!$D$8),J394,L394)))=0,設定!$D$8,IF(AND(設定!$D$8&lt;=L394,設定!$D$8&lt;J394),設定!$D$8,IF(AND(J394&lt;=L394,J394&lt;設定!$D$8),J394,IF(AND(L394&lt;=J394,J394&lt;設定!$D$8),J394,L394))))),0)&gt;40,ROUNDUP(IF(IF(IF(AND(設定!$D$8&lt;=L394,設定!$D$8&lt;J394),設定!$D$8,IF(AND(J394&lt;=L394,J394&lt;設定!$D$8),J394,IF(AND(L394&lt;=J394,J394&lt;設定!$D$8),J394,L394)))=0,設定!$D$8,IF(AND(設定!$D$8&lt;=L394,設定!$D$8&lt;J394),設定!$D$8,IF(AND(J394&lt;=L394,J394&lt;設定!$D$8),J394,IF(AND(L394&lt;=J394,J394&lt;設定!$D$8),J394,L394))))&lt;=H394,H394+1,IF(IF(AND(設定!$D$8&lt;=L394,設定!$D$8&lt;J394),設定!$D$8,IF(AND(J394&lt;=L394,J394&lt;設定!$D$8),J394,IF(AND(L394&lt;=J394,J394&lt;設定!$D$8),J394,L394)))=0,設定!$D$8,IF(AND(設定!$D$8&lt;=L394,設定!$D$8&lt;J394),設定!$D$8,IF(AND(J394&lt;=L394,J394&lt;設定!$D$8),J394,IF(AND(L394&lt;=J394,J394&lt;設定!$D$8),J394,L394))))),0),40)</f>
        <v>#DIV/0!</v>
      </c>
      <c r="O394" s="55">
        <f>IF(G394="標準",設定!$C$4,G394)</f>
        <v>5</v>
      </c>
      <c r="P394" s="45">
        <f t="shared" si="70"/>
        <v>0</v>
      </c>
      <c r="Q394" s="14">
        <f t="shared" si="71"/>
        <v>0</v>
      </c>
      <c r="R394" s="23">
        <f t="shared" si="79"/>
        <v>0</v>
      </c>
      <c r="S394" s="12">
        <f t="shared" si="72"/>
        <v>0</v>
      </c>
      <c r="T394" s="23">
        <f t="shared" si="73"/>
        <v>0</v>
      </c>
      <c r="U394" s="13">
        <f t="shared" si="74"/>
        <v>0</v>
      </c>
      <c r="V394" s="104" t="str">
        <f>INDEX(商品!Q:Q,MATCH(キーワード!D394,商品!D:D,0),1)</f>
        <v>-</v>
      </c>
      <c r="W394" s="15">
        <f t="shared" si="75"/>
        <v>0</v>
      </c>
      <c r="X394" s="22">
        <f>SUMIFS(当月ワード!$J$3:$J$1000,当月ワード!$D$3:$D$1000,キーワード!$D394,当月ワード!$E$3:$E$1000,キーワード!$F394)</f>
        <v>0</v>
      </c>
      <c r="Y394" s="23">
        <f>SUMIFS(前月ワード!$J$3:$J$1000,前月ワード!$D$3:$D$1000,キーワード!$D394,前月ワード!$E$3:$E$1000,キーワード!$F394)</f>
        <v>0</v>
      </c>
      <c r="Z394" s="23">
        <f>SUMIFS(前々月ワード!$J$3:$J$1000,前々月ワード!$D$3:$D$1000,キーワード!$D394,前々月ワード!$E$3:$E$1000,キーワード!$F394)</f>
        <v>0</v>
      </c>
      <c r="AA394" s="22">
        <f>SUMIFS(当月ワード!$W$3:$W$1000,当月ワード!$D$3:$D$1000,キーワード!$D394,当月ワード!$E$3:$E$1000,キーワード!$F394)</f>
        <v>0</v>
      </c>
      <c r="AB394" s="23">
        <f>SUMIFS(前月ワード!$W$3:$W$1000,前月ワード!$D$3:$D$1000,キーワード!$D394,前月ワード!$E$3:$E$1000,キーワード!$F394)</f>
        <v>0</v>
      </c>
      <c r="AC394" s="23">
        <f>SUMIFS(前々月ワード!$W$3:$W$1000,前々月ワード!$D$3:$D$1000,キーワード!$D394,前々月ワード!$E$3:$E$1000,キーワード!$F394)</f>
        <v>0</v>
      </c>
      <c r="AD394" s="23">
        <f t="shared" si="76"/>
        <v>0</v>
      </c>
      <c r="AE394" s="23">
        <f t="shared" si="76"/>
        <v>0</v>
      </c>
      <c r="AF394" s="23">
        <f t="shared" si="76"/>
        <v>0</v>
      </c>
      <c r="AG394" s="22">
        <f>SUMIFS(当月ワード!$X$3:$X$1000,当月ワード!$D$3:$D$1000,キーワード!$D394,当月ワード!$E$3:$E$1000,キーワード!$F394)</f>
        <v>0</v>
      </c>
      <c r="AH394" s="23">
        <f>SUMIFS(前月ワード!$X$3:$X$1000,前月ワード!$D$3:$D$1000,キーワード!$D394,前月ワード!$E$3:$E$1000,キーワード!$F394)</f>
        <v>0</v>
      </c>
      <c r="AI394" s="23">
        <f>SUMIFS(前々月ワード!$X$3:$X$1000,前々月ワード!$D$3:$D$1000,キーワード!$D394,前々月ワード!$E$3:$E$1000,キーワード!$F394)</f>
        <v>0</v>
      </c>
      <c r="AJ394" s="22">
        <f>SUMIFS(当月ワード!$I$3:$I$1000,当月ワード!$D$3:$D$1000,キーワード!$D394,当月ワード!$E$3:$E$1000,キーワード!$F394)</f>
        <v>0</v>
      </c>
      <c r="AK394" s="23">
        <f>SUMIFS(前月ワード!$I$3:$I$1000,前月ワード!$D$3:$D$1000,キーワード!$D394,前月ワード!$E$3:$E$1000,キーワード!$F394)</f>
        <v>0</v>
      </c>
      <c r="AL394" s="23">
        <f>SUMIFS(前々月ワード!$I$3:$I$1000,前々月ワード!$D$3:$D$1000,キーワード!$D394,前々月ワード!$E$3:$E$1000,キーワード!$F394)</f>
        <v>0</v>
      </c>
      <c r="AM394" s="13">
        <f t="shared" si="77"/>
        <v>0</v>
      </c>
      <c r="AN394" s="13">
        <f t="shared" si="77"/>
        <v>0</v>
      </c>
      <c r="AO394" s="13">
        <f t="shared" si="77"/>
        <v>0</v>
      </c>
      <c r="AP394" s="16">
        <f t="shared" si="78"/>
        <v>0</v>
      </c>
      <c r="AQ394" s="16">
        <f t="shared" si="78"/>
        <v>0</v>
      </c>
      <c r="AR394" s="17">
        <f t="shared" si="78"/>
        <v>0</v>
      </c>
    </row>
    <row r="395" spans="3:44" ht="36.65" customHeight="1">
      <c r="C395" s="20">
        <v>390</v>
      </c>
      <c r="D395" s="53">
        <f>現状ワード設定!B392</f>
        <v>0</v>
      </c>
      <c r="E395" s="26" t="str">
        <f>IFERROR(_xlfn.XLOOKUP($D395,現状商品設定!B:B,現状商品設定!C:C,"-"),"-")</f>
        <v>-</v>
      </c>
      <c r="F395" s="56">
        <f>現状ワード設定!G392</f>
        <v>0</v>
      </c>
      <c r="G395" s="60" t="s">
        <v>46</v>
      </c>
      <c r="H395" s="47" t="str">
        <f>IFERROR(_xlfn.XLOOKUP(D395,商品!$D:$D,商品!$H:$H),"")</f>
        <v/>
      </c>
      <c r="I395" s="50" t="str">
        <f>IFERROR(_xlfn.XLOOKUP(D395&amp;F395,現状ワード設定!J:J,現状ワード設定!H:H),"")</f>
        <v/>
      </c>
      <c r="J395" s="47" t="str">
        <f>IFERROR(_xlfn.XLOOKUP(D395&amp;F395,現状ワード設定!J:J,現状ワード設定!I:I),"")</f>
        <v/>
      </c>
      <c r="K395" s="47" t="e">
        <f>IF(AND(T395&gt;=設定!$C$12,W395&gt;=O395),I395*(1+設定!$F$12),IF(AND(T395&gt;=設定!$C$13,W395&lt;O395),I395*(1+設定!$F$13),IF(AND(T395&lt;設定!$C$14,U395&gt;=設定!$E$14),I395*(1+設定!$F$14),IF(AND(T395&lt;設定!$C$15,U395&lt;設定!$E$15),I395*(1+設定!$F$15),"除外"))))</f>
        <v>#VALUE!</v>
      </c>
      <c r="L395" s="58" t="e">
        <f ca="1">IF(消化率!$I$5&lt;1,K395*消化率!$I$5,IF(U395*V395/(K395*消化率!$I$5)&gt;O395,K395*消化率!$I$5,M395))</f>
        <v>#DIV/0!</v>
      </c>
      <c r="M395" s="58" t="e">
        <f t="shared" si="69"/>
        <v>#VALUE!</v>
      </c>
      <c r="N395" s="58" t="e">
        <f ca="1">IF(ROUNDUP(IF(IF(IF(AND(設定!$D$8&lt;=L395,設定!$D$8&lt;J395),設定!$D$8,IF(AND(J395&lt;=L395,J395&lt;設定!$D$8),J395,IF(AND(L395&lt;=J395,J395&lt;設定!$D$8),J395,L395)))=0,設定!$D$8,IF(AND(設定!$D$8&lt;=L395,設定!$D$8&lt;J395),設定!$D$8,IF(AND(J395&lt;=L395,J395&lt;設定!$D$8),J395,IF(AND(L395&lt;=J395,J395&lt;設定!$D$8),J395,L395))))&lt;=H395,H395+1,IF(IF(AND(設定!$D$8&lt;=L395,設定!$D$8&lt;J395),設定!$D$8,IF(AND(J395&lt;=L395,J395&lt;設定!$D$8),J395,IF(AND(L395&lt;=J395,J395&lt;設定!$D$8),J395,L395)))=0,設定!$D$8,IF(AND(設定!$D$8&lt;=L395,設定!$D$8&lt;J395),設定!$D$8,IF(AND(J395&lt;=L395,J395&lt;設定!$D$8),J395,IF(AND(L395&lt;=J395,J395&lt;設定!$D$8),J395,L395))))),0)&gt;40,ROUNDUP(IF(IF(IF(AND(設定!$D$8&lt;=L395,設定!$D$8&lt;J395),設定!$D$8,IF(AND(J395&lt;=L395,J395&lt;設定!$D$8),J395,IF(AND(L395&lt;=J395,J395&lt;設定!$D$8),J395,L395)))=0,設定!$D$8,IF(AND(設定!$D$8&lt;=L395,設定!$D$8&lt;J395),設定!$D$8,IF(AND(J395&lt;=L395,J395&lt;設定!$D$8),J395,IF(AND(L395&lt;=J395,J395&lt;設定!$D$8),J395,L395))))&lt;=H395,H395+1,IF(IF(AND(設定!$D$8&lt;=L395,設定!$D$8&lt;J395),設定!$D$8,IF(AND(J395&lt;=L395,J395&lt;設定!$D$8),J395,IF(AND(L395&lt;=J395,J395&lt;設定!$D$8),J395,L395)))=0,設定!$D$8,IF(AND(設定!$D$8&lt;=L395,設定!$D$8&lt;J395),設定!$D$8,IF(AND(J395&lt;=L395,J395&lt;設定!$D$8),J395,IF(AND(L395&lt;=J395,J395&lt;設定!$D$8),J395,L395))))),0),40)</f>
        <v>#DIV/0!</v>
      </c>
      <c r="O395" s="55">
        <f>IF(G395="標準",設定!$C$4,G395)</f>
        <v>5</v>
      </c>
      <c r="P395" s="45">
        <f t="shared" si="70"/>
        <v>0</v>
      </c>
      <c r="Q395" s="14">
        <f t="shared" si="71"/>
        <v>0</v>
      </c>
      <c r="R395" s="23">
        <f t="shared" si="79"/>
        <v>0</v>
      </c>
      <c r="S395" s="12">
        <f t="shared" si="72"/>
        <v>0</v>
      </c>
      <c r="T395" s="23">
        <f t="shared" si="73"/>
        <v>0</v>
      </c>
      <c r="U395" s="13">
        <f t="shared" si="74"/>
        <v>0</v>
      </c>
      <c r="V395" s="104" t="str">
        <f>INDEX(商品!Q:Q,MATCH(キーワード!D395,商品!D:D,0),1)</f>
        <v>-</v>
      </c>
      <c r="W395" s="15">
        <f t="shared" si="75"/>
        <v>0</v>
      </c>
      <c r="X395" s="22">
        <f>SUMIFS(当月ワード!$J$3:$J$1000,当月ワード!$D$3:$D$1000,キーワード!$D395,当月ワード!$E$3:$E$1000,キーワード!$F395)</f>
        <v>0</v>
      </c>
      <c r="Y395" s="23">
        <f>SUMIFS(前月ワード!$J$3:$J$1000,前月ワード!$D$3:$D$1000,キーワード!$D395,前月ワード!$E$3:$E$1000,キーワード!$F395)</f>
        <v>0</v>
      </c>
      <c r="Z395" s="23">
        <f>SUMIFS(前々月ワード!$J$3:$J$1000,前々月ワード!$D$3:$D$1000,キーワード!$D395,前々月ワード!$E$3:$E$1000,キーワード!$F395)</f>
        <v>0</v>
      </c>
      <c r="AA395" s="22">
        <f>SUMIFS(当月ワード!$W$3:$W$1000,当月ワード!$D$3:$D$1000,キーワード!$D395,当月ワード!$E$3:$E$1000,キーワード!$F395)</f>
        <v>0</v>
      </c>
      <c r="AB395" s="23">
        <f>SUMIFS(前月ワード!$W$3:$W$1000,前月ワード!$D$3:$D$1000,キーワード!$D395,前月ワード!$E$3:$E$1000,キーワード!$F395)</f>
        <v>0</v>
      </c>
      <c r="AC395" s="23">
        <f>SUMIFS(前々月ワード!$W$3:$W$1000,前々月ワード!$D$3:$D$1000,キーワード!$D395,前々月ワード!$E$3:$E$1000,キーワード!$F395)</f>
        <v>0</v>
      </c>
      <c r="AD395" s="23">
        <f t="shared" si="76"/>
        <v>0</v>
      </c>
      <c r="AE395" s="23">
        <f t="shared" si="76"/>
        <v>0</v>
      </c>
      <c r="AF395" s="23">
        <f t="shared" si="76"/>
        <v>0</v>
      </c>
      <c r="AG395" s="22">
        <f>SUMIFS(当月ワード!$X$3:$X$1000,当月ワード!$D$3:$D$1000,キーワード!$D395,当月ワード!$E$3:$E$1000,キーワード!$F395)</f>
        <v>0</v>
      </c>
      <c r="AH395" s="23">
        <f>SUMIFS(前月ワード!$X$3:$X$1000,前月ワード!$D$3:$D$1000,キーワード!$D395,前月ワード!$E$3:$E$1000,キーワード!$F395)</f>
        <v>0</v>
      </c>
      <c r="AI395" s="23">
        <f>SUMIFS(前々月ワード!$X$3:$X$1000,前々月ワード!$D$3:$D$1000,キーワード!$D395,前々月ワード!$E$3:$E$1000,キーワード!$F395)</f>
        <v>0</v>
      </c>
      <c r="AJ395" s="22">
        <f>SUMIFS(当月ワード!$I$3:$I$1000,当月ワード!$D$3:$D$1000,キーワード!$D395,当月ワード!$E$3:$E$1000,キーワード!$F395)</f>
        <v>0</v>
      </c>
      <c r="AK395" s="23">
        <f>SUMIFS(前月ワード!$I$3:$I$1000,前月ワード!$D$3:$D$1000,キーワード!$D395,前月ワード!$E$3:$E$1000,キーワード!$F395)</f>
        <v>0</v>
      </c>
      <c r="AL395" s="23">
        <f>SUMIFS(前々月ワード!$I$3:$I$1000,前々月ワード!$D$3:$D$1000,キーワード!$D395,前々月ワード!$E$3:$E$1000,キーワード!$F395)</f>
        <v>0</v>
      </c>
      <c r="AM395" s="13">
        <f t="shared" si="77"/>
        <v>0</v>
      </c>
      <c r="AN395" s="13">
        <f t="shared" si="77"/>
        <v>0</v>
      </c>
      <c r="AO395" s="13">
        <f t="shared" si="77"/>
        <v>0</v>
      </c>
      <c r="AP395" s="16">
        <f t="shared" si="78"/>
        <v>0</v>
      </c>
      <c r="AQ395" s="16">
        <f t="shared" si="78"/>
        <v>0</v>
      </c>
      <c r="AR395" s="17">
        <f t="shared" si="78"/>
        <v>0</v>
      </c>
    </row>
    <row r="396" spans="3:44" ht="36.65" customHeight="1">
      <c r="C396" s="20">
        <v>391</v>
      </c>
      <c r="D396" s="53">
        <f>現状ワード設定!B393</f>
        <v>0</v>
      </c>
      <c r="E396" s="26" t="str">
        <f>IFERROR(_xlfn.XLOOKUP($D396,現状商品設定!B:B,現状商品設定!C:C,"-"),"-")</f>
        <v>-</v>
      </c>
      <c r="F396" s="56">
        <f>現状ワード設定!G393</f>
        <v>0</v>
      </c>
      <c r="G396" s="60" t="s">
        <v>46</v>
      </c>
      <c r="H396" s="47" t="str">
        <f>IFERROR(_xlfn.XLOOKUP(D396,商品!$D:$D,商品!$H:$H),"")</f>
        <v/>
      </c>
      <c r="I396" s="50" t="str">
        <f>IFERROR(_xlfn.XLOOKUP(D396&amp;F396,現状ワード設定!J:J,現状ワード設定!H:H),"")</f>
        <v/>
      </c>
      <c r="J396" s="47" t="str">
        <f>IFERROR(_xlfn.XLOOKUP(D396&amp;F396,現状ワード設定!J:J,現状ワード設定!I:I),"")</f>
        <v/>
      </c>
      <c r="K396" s="47" t="e">
        <f>IF(AND(T396&gt;=設定!$C$12,W396&gt;=O396),I396*(1+設定!$F$12),IF(AND(T396&gt;=設定!$C$13,W396&lt;O396),I396*(1+設定!$F$13),IF(AND(T396&lt;設定!$C$14,U396&gt;=設定!$E$14),I396*(1+設定!$F$14),IF(AND(T396&lt;設定!$C$15,U396&lt;設定!$E$15),I396*(1+設定!$F$15),"除外"))))</f>
        <v>#VALUE!</v>
      </c>
      <c r="L396" s="58" t="e">
        <f ca="1">IF(消化率!$I$5&lt;1,K396*消化率!$I$5,IF(U396*V396/(K396*消化率!$I$5)&gt;O396,K396*消化率!$I$5,M396))</f>
        <v>#DIV/0!</v>
      </c>
      <c r="M396" s="58" t="e">
        <f t="shared" si="69"/>
        <v>#VALUE!</v>
      </c>
      <c r="N396" s="58" t="e">
        <f ca="1">IF(ROUNDUP(IF(IF(IF(AND(設定!$D$8&lt;=L396,設定!$D$8&lt;J396),設定!$D$8,IF(AND(J396&lt;=L396,J396&lt;設定!$D$8),J396,IF(AND(L396&lt;=J396,J396&lt;設定!$D$8),J396,L396)))=0,設定!$D$8,IF(AND(設定!$D$8&lt;=L396,設定!$D$8&lt;J396),設定!$D$8,IF(AND(J396&lt;=L396,J396&lt;設定!$D$8),J396,IF(AND(L396&lt;=J396,J396&lt;設定!$D$8),J396,L396))))&lt;=H396,H396+1,IF(IF(AND(設定!$D$8&lt;=L396,設定!$D$8&lt;J396),設定!$D$8,IF(AND(J396&lt;=L396,J396&lt;設定!$D$8),J396,IF(AND(L396&lt;=J396,J396&lt;設定!$D$8),J396,L396)))=0,設定!$D$8,IF(AND(設定!$D$8&lt;=L396,設定!$D$8&lt;J396),設定!$D$8,IF(AND(J396&lt;=L396,J396&lt;設定!$D$8),J396,IF(AND(L396&lt;=J396,J396&lt;設定!$D$8),J396,L396))))),0)&gt;40,ROUNDUP(IF(IF(IF(AND(設定!$D$8&lt;=L396,設定!$D$8&lt;J396),設定!$D$8,IF(AND(J396&lt;=L396,J396&lt;設定!$D$8),J396,IF(AND(L396&lt;=J396,J396&lt;設定!$D$8),J396,L396)))=0,設定!$D$8,IF(AND(設定!$D$8&lt;=L396,設定!$D$8&lt;J396),設定!$D$8,IF(AND(J396&lt;=L396,J396&lt;設定!$D$8),J396,IF(AND(L396&lt;=J396,J396&lt;設定!$D$8),J396,L396))))&lt;=H396,H396+1,IF(IF(AND(設定!$D$8&lt;=L396,設定!$D$8&lt;J396),設定!$D$8,IF(AND(J396&lt;=L396,J396&lt;設定!$D$8),J396,IF(AND(L396&lt;=J396,J396&lt;設定!$D$8),J396,L396)))=0,設定!$D$8,IF(AND(設定!$D$8&lt;=L396,設定!$D$8&lt;J396),設定!$D$8,IF(AND(J396&lt;=L396,J396&lt;設定!$D$8),J396,IF(AND(L396&lt;=J396,J396&lt;設定!$D$8),J396,L396))))),0),40)</f>
        <v>#DIV/0!</v>
      </c>
      <c r="O396" s="55">
        <f>IF(G396="標準",設定!$C$4,G396)</f>
        <v>5</v>
      </c>
      <c r="P396" s="45">
        <f t="shared" si="70"/>
        <v>0</v>
      </c>
      <c r="Q396" s="14">
        <f t="shared" si="71"/>
        <v>0</v>
      </c>
      <c r="R396" s="23">
        <f t="shared" si="79"/>
        <v>0</v>
      </c>
      <c r="S396" s="12">
        <f t="shared" si="72"/>
        <v>0</v>
      </c>
      <c r="T396" s="23">
        <f t="shared" si="73"/>
        <v>0</v>
      </c>
      <c r="U396" s="13">
        <f t="shared" si="74"/>
        <v>0</v>
      </c>
      <c r="V396" s="104" t="str">
        <f>INDEX(商品!Q:Q,MATCH(キーワード!D396,商品!D:D,0),1)</f>
        <v>-</v>
      </c>
      <c r="W396" s="15">
        <f t="shared" si="75"/>
        <v>0</v>
      </c>
      <c r="X396" s="22">
        <f>SUMIFS(当月ワード!$J$3:$J$1000,当月ワード!$D$3:$D$1000,キーワード!$D396,当月ワード!$E$3:$E$1000,キーワード!$F396)</f>
        <v>0</v>
      </c>
      <c r="Y396" s="23">
        <f>SUMIFS(前月ワード!$J$3:$J$1000,前月ワード!$D$3:$D$1000,キーワード!$D396,前月ワード!$E$3:$E$1000,キーワード!$F396)</f>
        <v>0</v>
      </c>
      <c r="Z396" s="23">
        <f>SUMIFS(前々月ワード!$J$3:$J$1000,前々月ワード!$D$3:$D$1000,キーワード!$D396,前々月ワード!$E$3:$E$1000,キーワード!$F396)</f>
        <v>0</v>
      </c>
      <c r="AA396" s="22">
        <f>SUMIFS(当月ワード!$W$3:$W$1000,当月ワード!$D$3:$D$1000,キーワード!$D396,当月ワード!$E$3:$E$1000,キーワード!$F396)</f>
        <v>0</v>
      </c>
      <c r="AB396" s="23">
        <f>SUMIFS(前月ワード!$W$3:$W$1000,前月ワード!$D$3:$D$1000,キーワード!$D396,前月ワード!$E$3:$E$1000,キーワード!$F396)</f>
        <v>0</v>
      </c>
      <c r="AC396" s="23">
        <f>SUMIFS(前々月ワード!$W$3:$W$1000,前々月ワード!$D$3:$D$1000,キーワード!$D396,前々月ワード!$E$3:$E$1000,キーワード!$F396)</f>
        <v>0</v>
      </c>
      <c r="AD396" s="23">
        <f t="shared" si="76"/>
        <v>0</v>
      </c>
      <c r="AE396" s="23">
        <f t="shared" si="76"/>
        <v>0</v>
      </c>
      <c r="AF396" s="23">
        <f t="shared" si="76"/>
        <v>0</v>
      </c>
      <c r="AG396" s="22">
        <f>SUMIFS(当月ワード!$X$3:$X$1000,当月ワード!$D$3:$D$1000,キーワード!$D396,当月ワード!$E$3:$E$1000,キーワード!$F396)</f>
        <v>0</v>
      </c>
      <c r="AH396" s="23">
        <f>SUMIFS(前月ワード!$X$3:$X$1000,前月ワード!$D$3:$D$1000,キーワード!$D396,前月ワード!$E$3:$E$1000,キーワード!$F396)</f>
        <v>0</v>
      </c>
      <c r="AI396" s="23">
        <f>SUMIFS(前々月ワード!$X$3:$X$1000,前々月ワード!$D$3:$D$1000,キーワード!$D396,前々月ワード!$E$3:$E$1000,キーワード!$F396)</f>
        <v>0</v>
      </c>
      <c r="AJ396" s="22">
        <f>SUMIFS(当月ワード!$I$3:$I$1000,当月ワード!$D$3:$D$1000,キーワード!$D396,当月ワード!$E$3:$E$1000,キーワード!$F396)</f>
        <v>0</v>
      </c>
      <c r="AK396" s="23">
        <f>SUMIFS(前月ワード!$I$3:$I$1000,前月ワード!$D$3:$D$1000,キーワード!$D396,前月ワード!$E$3:$E$1000,キーワード!$F396)</f>
        <v>0</v>
      </c>
      <c r="AL396" s="23">
        <f>SUMIFS(前々月ワード!$I$3:$I$1000,前々月ワード!$D$3:$D$1000,キーワード!$D396,前々月ワード!$E$3:$E$1000,キーワード!$F396)</f>
        <v>0</v>
      </c>
      <c r="AM396" s="13">
        <f t="shared" si="77"/>
        <v>0</v>
      </c>
      <c r="AN396" s="13">
        <f t="shared" si="77"/>
        <v>0</v>
      </c>
      <c r="AO396" s="13">
        <f t="shared" si="77"/>
        <v>0</v>
      </c>
      <c r="AP396" s="16">
        <f t="shared" si="78"/>
        <v>0</v>
      </c>
      <c r="AQ396" s="16">
        <f t="shared" si="78"/>
        <v>0</v>
      </c>
      <c r="AR396" s="17">
        <f t="shared" si="78"/>
        <v>0</v>
      </c>
    </row>
    <row r="397" spans="3:44" ht="36.65" customHeight="1">
      <c r="C397" s="20">
        <v>392</v>
      </c>
      <c r="D397" s="53">
        <f>現状ワード設定!B394</f>
        <v>0</v>
      </c>
      <c r="E397" s="26" t="str">
        <f>IFERROR(_xlfn.XLOOKUP($D397,現状商品設定!B:B,現状商品設定!C:C,"-"),"-")</f>
        <v>-</v>
      </c>
      <c r="F397" s="56">
        <f>現状ワード設定!G394</f>
        <v>0</v>
      </c>
      <c r="G397" s="60" t="s">
        <v>46</v>
      </c>
      <c r="H397" s="47" t="str">
        <f>IFERROR(_xlfn.XLOOKUP(D397,商品!$D:$D,商品!$H:$H),"")</f>
        <v/>
      </c>
      <c r="I397" s="50" t="str">
        <f>IFERROR(_xlfn.XLOOKUP(D397&amp;F397,現状ワード設定!J:J,現状ワード設定!H:H),"")</f>
        <v/>
      </c>
      <c r="J397" s="47" t="str">
        <f>IFERROR(_xlfn.XLOOKUP(D397&amp;F397,現状ワード設定!J:J,現状ワード設定!I:I),"")</f>
        <v/>
      </c>
      <c r="K397" s="47" t="e">
        <f>IF(AND(T397&gt;=設定!$C$12,W397&gt;=O397),I397*(1+設定!$F$12),IF(AND(T397&gt;=設定!$C$13,W397&lt;O397),I397*(1+設定!$F$13),IF(AND(T397&lt;設定!$C$14,U397&gt;=設定!$E$14),I397*(1+設定!$F$14),IF(AND(T397&lt;設定!$C$15,U397&lt;設定!$E$15),I397*(1+設定!$F$15),"除外"))))</f>
        <v>#VALUE!</v>
      </c>
      <c r="L397" s="58" t="e">
        <f ca="1">IF(消化率!$I$5&lt;1,K397*消化率!$I$5,IF(U397*V397/(K397*消化率!$I$5)&gt;O397,K397*消化率!$I$5,M397))</f>
        <v>#DIV/0!</v>
      </c>
      <c r="M397" s="58" t="e">
        <f t="shared" si="69"/>
        <v>#VALUE!</v>
      </c>
      <c r="N397" s="58" t="e">
        <f ca="1">IF(ROUNDUP(IF(IF(IF(AND(設定!$D$8&lt;=L397,設定!$D$8&lt;J397),設定!$D$8,IF(AND(J397&lt;=L397,J397&lt;設定!$D$8),J397,IF(AND(L397&lt;=J397,J397&lt;設定!$D$8),J397,L397)))=0,設定!$D$8,IF(AND(設定!$D$8&lt;=L397,設定!$D$8&lt;J397),設定!$D$8,IF(AND(J397&lt;=L397,J397&lt;設定!$D$8),J397,IF(AND(L397&lt;=J397,J397&lt;設定!$D$8),J397,L397))))&lt;=H397,H397+1,IF(IF(AND(設定!$D$8&lt;=L397,設定!$D$8&lt;J397),設定!$D$8,IF(AND(J397&lt;=L397,J397&lt;設定!$D$8),J397,IF(AND(L397&lt;=J397,J397&lt;設定!$D$8),J397,L397)))=0,設定!$D$8,IF(AND(設定!$D$8&lt;=L397,設定!$D$8&lt;J397),設定!$D$8,IF(AND(J397&lt;=L397,J397&lt;設定!$D$8),J397,IF(AND(L397&lt;=J397,J397&lt;設定!$D$8),J397,L397))))),0)&gt;40,ROUNDUP(IF(IF(IF(AND(設定!$D$8&lt;=L397,設定!$D$8&lt;J397),設定!$D$8,IF(AND(J397&lt;=L397,J397&lt;設定!$D$8),J397,IF(AND(L397&lt;=J397,J397&lt;設定!$D$8),J397,L397)))=0,設定!$D$8,IF(AND(設定!$D$8&lt;=L397,設定!$D$8&lt;J397),設定!$D$8,IF(AND(J397&lt;=L397,J397&lt;設定!$D$8),J397,IF(AND(L397&lt;=J397,J397&lt;設定!$D$8),J397,L397))))&lt;=H397,H397+1,IF(IF(AND(設定!$D$8&lt;=L397,設定!$D$8&lt;J397),設定!$D$8,IF(AND(J397&lt;=L397,J397&lt;設定!$D$8),J397,IF(AND(L397&lt;=J397,J397&lt;設定!$D$8),J397,L397)))=0,設定!$D$8,IF(AND(設定!$D$8&lt;=L397,設定!$D$8&lt;J397),設定!$D$8,IF(AND(J397&lt;=L397,J397&lt;設定!$D$8),J397,IF(AND(L397&lt;=J397,J397&lt;設定!$D$8),J397,L397))))),0),40)</f>
        <v>#DIV/0!</v>
      </c>
      <c r="O397" s="55">
        <f>IF(G397="標準",設定!$C$4,G397)</f>
        <v>5</v>
      </c>
      <c r="P397" s="45">
        <f t="shared" si="70"/>
        <v>0</v>
      </c>
      <c r="Q397" s="14">
        <f t="shared" si="71"/>
        <v>0</v>
      </c>
      <c r="R397" s="23">
        <f t="shared" si="79"/>
        <v>0</v>
      </c>
      <c r="S397" s="12">
        <f t="shared" si="72"/>
        <v>0</v>
      </c>
      <c r="T397" s="23">
        <f t="shared" si="73"/>
        <v>0</v>
      </c>
      <c r="U397" s="13">
        <f t="shared" si="74"/>
        <v>0</v>
      </c>
      <c r="V397" s="104" t="str">
        <f>INDEX(商品!Q:Q,MATCH(キーワード!D397,商品!D:D,0),1)</f>
        <v>-</v>
      </c>
      <c r="W397" s="15">
        <f t="shared" si="75"/>
        <v>0</v>
      </c>
      <c r="X397" s="22">
        <f>SUMIFS(当月ワード!$J$3:$J$1000,当月ワード!$D$3:$D$1000,キーワード!$D397,当月ワード!$E$3:$E$1000,キーワード!$F397)</f>
        <v>0</v>
      </c>
      <c r="Y397" s="23">
        <f>SUMIFS(前月ワード!$J$3:$J$1000,前月ワード!$D$3:$D$1000,キーワード!$D397,前月ワード!$E$3:$E$1000,キーワード!$F397)</f>
        <v>0</v>
      </c>
      <c r="Z397" s="23">
        <f>SUMIFS(前々月ワード!$J$3:$J$1000,前々月ワード!$D$3:$D$1000,キーワード!$D397,前々月ワード!$E$3:$E$1000,キーワード!$F397)</f>
        <v>0</v>
      </c>
      <c r="AA397" s="22">
        <f>SUMIFS(当月ワード!$W$3:$W$1000,当月ワード!$D$3:$D$1000,キーワード!$D397,当月ワード!$E$3:$E$1000,キーワード!$F397)</f>
        <v>0</v>
      </c>
      <c r="AB397" s="23">
        <f>SUMIFS(前月ワード!$W$3:$W$1000,前月ワード!$D$3:$D$1000,キーワード!$D397,前月ワード!$E$3:$E$1000,キーワード!$F397)</f>
        <v>0</v>
      </c>
      <c r="AC397" s="23">
        <f>SUMIFS(前々月ワード!$W$3:$W$1000,前々月ワード!$D$3:$D$1000,キーワード!$D397,前々月ワード!$E$3:$E$1000,キーワード!$F397)</f>
        <v>0</v>
      </c>
      <c r="AD397" s="23">
        <f t="shared" si="76"/>
        <v>0</v>
      </c>
      <c r="AE397" s="23">
        <f t="shared" si="76"/>
        <v>0</v>
      </c>
      <c r="AF397" s="23">
        <f t="shared" si="76"/>
        <v>0</v>
      </c>
      <c r="AG397" s="22">
        <f>SUMIFS(当月ワード!$X$3:$X$1000,当月ワード!$D$3:$D$1000,キーワード!$D397,当月ワード!$E$3:$E$1000,キーワード!$F397)</f>
        <v>0</v>
      </c>
      <c r="AH397" s="23">
        <f>SUMIFS(前月ワード!$X$3:$X$1000,前月ワード!$D$3:$D$1000,キーワード!$D397,前月ワード!$E$3:$E$1000,キーワード!$F397)</f>
        <v>0</v>
      </c>
      <c r="AI397" s="23">
        <f>SUMIFS(前々月ワード!$X$3:$X$1000,前々月ワード!$D$3:$D$1000,キーワード!$D397,前々月ワード!$E$3:$E$1000,キーワード!$F397)</f>
        <v>0</v>
      </c>
      <c r="AJ397" s="22">
        <f>SUMIFS(当月ワード!$I$3:$I$1000,当月ワード!$D$3:$D$1000,キーワード!$D397,当月ワード!$E$3:$E$1000,キーワード!$F397)</f>
        <v>0</v>
      </c>
      <c r="AK397" s="23">
        <f>SUMIFS(前月ワード!$I$3:$I$1000,前月ワード!$D$3:$D$1000,キーワード!$D397,前月ワード!$E$3:$E$1000,キーワード!$F397)</f>
        <v>0</v>
      </c>
      <c r="AL397" s="23">
        <f>SUMIFS(前々月ワード!$I$3:$I$1000,前々月ワード!$D$3:$D$1000,キーワード!$D397,前々月ワード!$E$3:$E$1000,キーワード!$F397)</f>
        <v>0</v>
      </c>
      <c r="AM397" s="13">
        <f t="shared" si="77"/>
        <v>0</v>
      </c>
      <c r="AN397" s="13">
        <f t="shared" si="77"/>
        <v>0</v>
      </c>
      <c r="AO397" s="13">
        <f t="shared" si="77"/>
        <v>0</v>
      </c>
      <c r="AP397" s="16">
        <f t="shared" si="78"/>
        <v>0</v>
      </c>
      <c r="AQ397" s="16">
        <f t="shared" si="78"/>
        <v>0</v>
      </c>
      <c r="AR397" s="17">
        <f t="shared" si="78"/>
        <v>0</v>
      </c>
    </row>
    <row r="398" spans="3:44" ht="36.65" customHeight="1">
      <c r="C398" s="20">
        <v>393</v>
      </c>
      <c r="D398" s="53">
        <f>現状ワード設定!B395</f>
        <v>0</v>
      </c>
      <c r="E398" s="26" t="str">
        <f>IFERROR(_xlfn.XLOOKUP($D398,現状商品設定!B:B,現状商品設定!C:C,"-"),"-")</f>
        <v>-</v>
      </c>
      <c r="F398" s="56">
        <f>現状ワード設定!G395</f>
        <v>0</v>
      </c>
      <c r="G398" s="60" t="s">
        <v>46</v>
      </c>
      <c r="H398" s="47" t="str">
        <f>IFERROR(_xlfn.XLOOKUP(D398,商品!$D:$D,商品!$H:$H),"")</f>
        <v/>
      </c>
      <c r="I398" s="50" t="str">
        <f>IFERROR(_xlfn.XLOOKUP(D398&amp;F398,現状ワード設定!J:J,現状ワード設定!H:H),"")</f>
        <v/>
      </c>
      <c r="J398" s="47" t="str">
        <f>IFERROR(_xlfn.XLOOKUP(D398&amp;F398,現状ワード設定!J:J,現状ワード設定!I:I),"")</f>
        <v/>
      </c>
      <c r="K398" s="47" t="e">
        <f>IF(AND(T398&gt;=設定!$C$12,W398&gt;=O398),I398*(1+設定!$F$12),IF(AND(T398&gt;=設定!$C$13,W398&lt;O398),I398*(1+設定!$F$13),IF(AND(T398&lt;設定!$C$14,U398&gt;=設定!$E$14),I398*(1+設定!$F$14),IF(AND(T398&lt;設定!$C$15,U398&lt;設定!$E$15),I398*(1+設定!$F$15),"除外"))))</f>
        <v>#VALUE!</v>
      </c>
      <c r="L398" s="58" t="e">
        <f ca="1">IF(消化率!$I$5&lt;1,K398*消化率!$I$5,IF(U398*V398/(K398*消化率!$I$5)&gt;O398,K398*消化率!$I$5,M398))</f>
        <v>#DIV/0!</v>
      </c>
      <c r="M398" s="58" t="e">
        <f t="shared" si="69"/>
        <v>#VALUE!</v>
      </c>
      <c r="N398" s="58" t="e">
        <f ca="1">IF(ROUNDUP(IF(IF(IF(AND(設定!$D$8&lt;=L398,設定!$D$8&lt;J398),設定!$D$8,IF(AND(J398&lt;=L398,J398&lt;設定!$D$8),J398,IF(AND(L398&lt;=J398,J398&lt;設定!$D$8),J398,L398)))=0,設定!$D$8,IF(AND(設定!$D$8&lt;=L398,設定!$D$8&lt;J398),設定!$D$8,IF(AND(J398&lt;=L398,J398&lt;設定!$D$8),J398,IF(AND(L398&lt;=J398,J398&lt;設定!$D$8),J398,L398))))&lt;=H398,H398+1,IF(IF(AND(設定!$D$8&lt;=L398,設定!$D$8&lt;J398),設定!$D$8,IF(AND(J398&lt;=L398,J398&lt;設定!$D$8),J398,IF(AND(L398&lt;=J398,J398&lt;設定!$D$8),J398,L398)))=0,設定!$D$8,IF(AND(設定!$D$8&lt;=L398,設定!$D$8&lt;J398),設定!$D$8,IF(AND(J398&lt;=L398,J398&lt;設定!$D$8),J398,IF(AND(L398&lt;=J398,J398&lt;設定!$D$8),J398,L398))))),0)&gt;40,ROUNDUP(IF(IF(IF(AND(設定!$D$8&lt;=L398,設定!$D$8&lt;J398),設定!$D$8,IF(AND(J398&lt;=L398,J398&lt;設定!$D$8),J398,IF(AND(L398&lt;=J398,J398&lt;設定!$D$8),J398,L398)))=0,設定!$D$8,IF(AND(設定!$D$8&lt;=L398,設定!$D$8&lt;J398),設定!$D$8,IF(AND(J398&lt;=L398,J398&lt;設定!$D$8),J398,IF(AND(L398&lt;=J398,J398&lt;設定!$D$8),J398,L398))))&lt;=H398,H398+1,IF(IF(AND(設定!$D$8&lt;=L398,設定!$D$8&lt;J398),設定!$D$8,IF(AND(J398&lt;=L398,J398&lt;設定!$D$8),J398,IF(AND(L398&lt;=J398,J398&lt;設定!$D$8),J398,L398)))=0,設定!$D$8,IF(AND(設定!$D$8&lt;=L398,設定!$D$8&lt;J398),設定!$D$8,IF(AND(J398&lt;=L398,J398&lt;設定!$D$8),J398,IF(AND(L398&lt;=J398,J398&lt;設定!$D$8),J398,L398))))),0),40)</f>
        <v>#DIV/0!</v>
      </c>
      <c r="O398" s="55">
        <f>IF(G398="標準",設定!$C$4,G398)</f>
        <v>5</v>
      </c>
      <c r="P398" s="45">
        <f t="shared" si="70"/>
        <v>0</v>
      </c>
      <c r="Q398" s="14">
        <f t="shared" si="71"/>
        <v>0</v>
      </c>
      <c r="R398" s="23">
        <f t="shared" si="79"/>
        <v>0</v>
      </c>
      <c r="S398" s="12">
        <f t="shared" si="72"/>
        <v>0</v>
      </c>
      <c r="T398" s="23">
        <f t="shared" si="73"/>
        <v>0</v>
      </c>
      <c r="U398" s="13">
        <f t="shared" si="74"/>
        <v>0</v>
      </c>
      <c r="V398" s="104" t="str">
        <f>INDEX(商品!Q:Q,MATCH(キーワード!D398,商品!D:D,0),1)</f>
        <v>-</v>
      </c>
      <c r="W398" s="15">
        <f t="shared" si="75"/>
        <v>0</v>
      </c>
      <c r="X398" s="22">
        <f>SUMIFS(当月ワード!$J$3:$J$1000,当月ワード!$D$3:$D$1000,キーワード!$D398,当月ワード!$E$3:$E$1000,キーワード!$F398)</f>
        <v>0</v>
      </c>
      <c r="Y398" s="23">
        <f>SUMIFS(前月ワード!$J$3:$J$1000,前月ワード!$D$3:$D$1000,キーワード!$D398,前月ワード!$E$3:$E$1000,キーワード!$F398)</f>
        <v>0</v>
      </c>
      <c r="Z398" s="23">
        <f>SUMIFS(前々月ワード!$J$3:$J$1000,前々月ワード!$D$3:$D$1000,キーワード!$D398,前々月ワード!$E$3:$E$1000,キーワード!$F398)</f>
        <v>0</v>
      </c>
      <c r="AA398" s="22">
        <f>SUMIFS(当月ワード!$W$3:$W$1000,当月ワード!$D$3:$D$1000,キーワード!$D398,当月ワード!$E$3:$E$1000,キーワード!$F398)</f>
        <v>0</v>
      </c>
      <c r="AB398" s="23">
        <f>SUMIFS(前月ワード!$W$3:$W$1000,前月ワード!$D$3:$D$1000,キーワード!$D398,前月ワード!$E$3:$E$1000,キーワード!$F398)</f>
        <v>0</v>
      </c>
      <c r="AC398" s="23">
        <f>SUMIFS(前々月ワード!$W$3:$W$1000,前々月ワード!$D$3:$D$1000,キーワード!$D398,前々月ワード!$E$3:$E$1000,キーワード!$F398)</f>
        <v>0</v>
      </c>
      <c r="AD398" s="23">
        <f t="shared" si="76"/>
        <v>0</v>
      </c>
      <c r="AE398" s="23">
        <f t="shared" si="76"/>
        <v>0</v>
      </c>
      <c r="AF398" s="23">
        <f t="shared" si="76"/>
        <v>0</v>
      </c>
      <c r="AG398" s="22">
        <f>SUMIFS(当月ワード!$X$3:$X$1000,当月ワード!$D$3:$D$1000,キーワード!$D398,当月ワード!$E$3:$E$1000,キーワード!$F398)</f>
        <v>0</v>
      </c>
      <c r="AH398" s="23">
        <f>SUMIFS(前月ワード!$X$3:$X$1000,前月ワード!$D$3:$D$1000,キーワード!$D398,前月ワード!$E$3:$E$1000,キーワード!$F398)</f>
        <v>0</v>
      </c>
      <c r="AI398" s="23">
        <f>SUMIFS(前々月ワード!$X$3:$X$1000,前々月ワード!$D$3:$D$1000,キーワード!$D398,前々月ワード!$E$3:$E$1000,キーワード!$F398)</f>
        <v>0</v>
      </c>
      <c r="AJ398" s="22">
        <f>SUMIFS(当月ワード!$I$3:$I$1000,当月ワード!$D$3:$D$1000,キーワード!$D398,当月ワード!$E$3:$E$1000,キーワード!$F398)</f>
        <v>0</v>
      </c>
      <c r="AK398" s="23">
        <f>SUMIFS(前月ワード!$I$3:$I$1000,前月ワード!$D$3:$D$1000,キーワード!$D398,前月ワード!$E$3:$E$1000,キーワード!$F398)</f>
        <v>0</v>
      </c>
      <c r="AL398" s="23">
        <f>SUMIFS(前々月ワード!$I$3:$I$1000,前々月ワード!$D$3:$D$1000,キーワード!$D398,前々月ワード!$E$3:$E$1000,キーワード!$F398)</f>
        <v>0</v>
      </c>
      <c r="AM398" s="13">
        <f t="shared" si="77"/>
        <v>0</v>
      </c>
      <c r="AN398" s="13">
        <f t="shared" si="77"/>
        <v>0</v>
      </c>
      <c r="AO398" s="13">
        <f t="shared" si="77"/>
        <v>0</v>
      </c>
      <c r="AP398" s="16">
        <f t="shared" si="78"/>
        <v>0</v>
      </c>
      <c r="AQ398" s="16">
        <f t="shared" si="78"/>
        <v>0</v>
      </c>
      <c r="AR398" s="17">
        <f t="shared" si="78"/>
        <v>0</v>
      </c>
    </row>
    <row r="399" spans="3:44" ht="36.65" customHeight="1">
      <c r="C399" s="20">
        <v>394</v>
      </c>
      <c r="D399" s="53">
        <f>現状ワード設定!B396</f>
        <v>0</v>
      </c>
      <c r="E399" s="26" t="str">
        <f>IFERROR(_xlfn.XLOOKUP($D399,現状商品設定!B:B,現状商品設定!C:C,"-"),"-")</f>
        <v>-</v>
      </c>
      <c r="F399" s="56">
        <f>現状ワード設定!G396</f>
        <v>0</v>
      </c>
      <c r="G399" s="60" t="s">
        <v>46</v>
      </c>
      <c r="H399" s="47" t="str">
        <f>IFERROR(_xlfn.XLOOKUP(D399,商品!$D:$D,商品!$H:$H),"")</f>
        <v/>
      </c>
      <c r="I399" s="50" t="str">
        <f>IFERROR(_xlfn.XLOOKUP(D399&amp;F399,現状ワード設定!J:J,現状ワード設定!H:H),"")</f>
        <v/>
      </c>
      <c r="J399" s="47" t="str">
        <f>IFERROR(_xlfn.XLOOKUP(D399&amp;F399,現状ワード設定!J:J,現状ワード設定!I:I),"")</f>
        <v/>
      </c>
      <c r="K399" s="47" t="e">
        <f>IF(AND(T399&gt;=設定!$C$12,W399&gt;=O399),I399*(1+設定!$F$12),IF(AND(T399&gt;=設定!$C$13,W399&lt;O399),I399*(1+設定!$F$13),IF(AND(T399&lt;設定!$C$14,U399&gt;=設定!$E$14),I399*(1+設定!$F$14),IF(AND(T399&lt;設定!$C$15,U399&lt;設定!$E$15),I399*(1+設定!$F$15),"除外"))))</f>
        <v>#VALUE!</v>
      </c>
      <c r="L399" s="58" t="e">
        <f ca="1">IF(消化率!$I$5&lt;1,K399*消化率!$I$5,IF(U399*V399/(K399*消化率!$I$5)&gt;O399,K399*消化率!$I$5,M399))</f>
        <v>#DIV/0!</v>
      </c>
      <c r="M399" s="58" t="e">
        <f t="shared" si="69"/>
        <v>#VALUE!</v>
      </c>
      <c r="N399" s="58" t="e">
        <f ca="1">IF(ROUNDUP(IF(IF(IF(AND(設定!$D$8&lt;=L399,設定!$D$8&lt;J399),設定!$D$8,IF(AND(J399&lt;=L399,J399&lt;設定!$D$8),J399,IF(AND(L399&lt;=J399,J399&lt;設定!$D$8),J399,L399)))=0,設定!$D$8,IF(AND(設定!$D$8&lt;=L399,設定!$D$8&lt;J399),設定!$D$8,IF(AND(J399&lt;=L399,J399&lt;設定!$D$8),J399,IF(AND(L399&lt;=J399,J399&lt;設定!$D$8),J399,L399))))&lt;=H399,H399+1,IF(IF(AND(設定!$D$8&lt;=L399,設定!$D$8&lt;J399),設定!$D$8,IF(AND(J399&lt;=L399,J399&lt;設定!$D$8),J399,IF(AND(L399&lt;=J399,J399&lt;設定!$D$8),J399,L399)))=0,設定!$D$8,IF(AND(設定!$D$8&lt;=L399,設定!$D$8&lt;J399),設定!$D$8,IF(AND(J399&lt;=L399,J399&lt;設定!$D$8),J399,IF(AND(L399&lt;=J399,J399&lt;設定!$D$8),J399,L399))))),0)&gt;40,ROUNDUP(IF(IF(IF(AND(設定!$D$8&lt;=L399,設定!$D$8&lt;J399),設定!$D$8,IF(AND(J399&lt;=L399,J399&lt;設定!$D$8),J399,IF(AND(L399&lt;=J399,J399&lt;設定!$D$8),J399,L399)))=0,設定!$D$8,IF(AND(設定!$D$8&lt;=L399,設定!$D$8&lt;J399),設定!$D$8,IF(AND(J399&lt;=L399,J399&lt;設定!$D$8),J399,IF(AND(L399&lt;=J399,J399&lt;設定!$D$8),J399,L399))))&lt;=H399,H399+1,IF(IF(AND(設定!$D$8&lt;=L399,設定!$D$8&lt;J399),設定!$D$8,IF(AND(J399&lt;=L399,J399&lt;設定!$D$8),J399,IF(AND(L399&lt;=J399,J399&lt;設定!$D$8),J399,L399)))=0,設定!$D$8,IF(AND(設定!$D$8&lt;=L399,設定!$D$8&lt;J399),設定!$D$8,IF(AND(J399&lt;=L399,J399&lt;設定!$D$8),J399,IF(AND(L399&lt;=J399,J399&lt;設定!$D$8),J399,L399))))),0),40)</f>
        <v>#DIV/0!</v>
      </c>
      <c r="O399" s="55">
        <f>IF(G399="標準",設定!$C$4,G399)</f>
        <v>5</v>
      </c>
      <c r="P399" s="45">
        <f t="shared" si="70"/>
        <v>0</v>
      </c>
      <c r="Q399" s="14">
        <f t="shared" si="71"/>
        <v>0</v>
      </c>
      <c r="R399" s="23">
        <f t="shared" si="79"/>
        <v>0</v>
      </c>
      <c r="S399" s="12">
        <f t="shared" si="72"/>
        <v>0</v>
      </c>
      <c r="T399" s="23">
        <f t="shared" si="73"/>
        <v>0</v>
      </c>
      <c r="U399" s="13">
        <f t="shared" si="74"/>
        <v>0</v>
      </c>
      <c r="V399" s="104" t="str">
        <f>INDEX(商品!Q:Q,MATCH(キーワード!D399,商品!D:D,0),1)</f>
        <v>-</v>
      </c>
      <c r="W399" s="15">
        <f t="shared" si="75"/>
        <v>0</v>
      </c>
      <c r="X399" s="22">
        <f>SUMIFS(当月ワード!$J$3:$J$1000,当月ワード!$D$3:$D$1000,キーワード!$D399,当月ワード!$E$3:$E$1000,キーワード!$F399)</f>
        <v>0</v>
      </c>
      <c r="Y399" s="23">
        <f>SUMIFS(前月ワード!$J$3:$J$1000,前月ワード!$D$3:$D$1000,キーワード!$D399,前月ワード!$E$3:$E$1000,キーワード!$F399)</f>
        <v>0</v>
      </c>
      <c r="Z399" s="23">
        <f>SUMIFS(前々月ワード!$J$3:$J$1000,前々月ワード!$D$3:$D$1000,キーワード!$D399,前々月ワード!$E$3:$E$1000,キーワード!$F399)</f>
        <v>0</v>
      </c>
      <c r="AA399" s="22">
        <f>SUMIFS(当月ワード!$W$3:$W$1000,当月ワード!$D$3:$D$1000,キーワード!$D399,当月ワード!$E$3:$E$1000,キーワード!$F399)</f>
        <v>0</v>
      </c>
      <c r="AB399" s="23">
        <f>SUMIFS(前月ワード!$W$3:$W$1000,前月ワード!$D$3:$D$1000,キーワード!$D399,前月ワード!$E$3:$E$1000,キーワード!$F399)</f>
        <v>0</v>
      </c>
      <c r="AC399" s="23">
        <f>SUMIFS(前々月ワード!$W$3:$W$1000,前々月ワード!$D$3:$D$1000,キーワード!$D399,前々月ワード!$E$3:$E$1000,キーワード!$F399)</f>
        <v>0</v>
      </c>
      <c r="AD399" s="23">
        <f t="shared" si="76"/>
        <v>0</v>
      </c>
      <c r="AE399" s="23">
        <f t="shared" si="76"/>
        <v>0</v>
      </c>
      <c r="AF399" s="23">
        <f t="shared" si="76"/>
        <v>0</v>
      </c>
      <c r="AG399" s="22">
        <f>SUMIFS(当月ワード!$X$3:$X$1000,当月ワード!$D$3:$D$1000,キーワード!$D399,当月ワード!$E$3:$E$1000,キーワード!$F399)</f>
        <v>0</v>
      </c>
      <c r="AH399" s="23">
        <f>SUMIFS(前月ワード!$X$3:$X$1000,前月ワード!$D$3:$D$1000,キーワード!$D399,前月ワード!$E$3:$E$1000,キーワード!$F399)</f>
        <v>0</v>
      </c>
      <c r="AI399" s="23">
        <f>SUMIFS(前々月ワード!$X$3:$X$1000,前々月ワード!$D$3:$D$1000,キーワード!$D399,前々月ワード!$E$3:$E$1000,キーワード!$F399)</f>
        <v>0</v>
      </c>
      <c r="AJ399" s="22">
        <f>SUMIFS(当月ワード!$I$3:$I$1000,当月ワード!$D$3:$D$1000,キーワード!$D399,当月ワード!$E$3:$E$1000,キーワード!$F399)</f>
        <v>0</v>
      </c>
      <c r="AK399" s="23">
        <f>SUMIFS(前月ワード!$I$3:$I$1000,前月ワード!$D$3:$D$1000,キーワード!$D399,前月ワード!$E$3:$E$1000,キーワード!$F399)</f>
        <v>0</v>
      </c>
      <c r="AL399" s="23">
        <f>SUMIFS(前々月ワード!$I$3:$I$1000,前々月ワード!$D$3:$D$1000,キーワード!$D399,前々月ワード!$E$3:$E$1000,キーワード!$F399)</f>
        <v>0</v>
      </c>
      <c r="AM399" s="13">
        <f t="shared" si="77"/>
        <v>0</v>
      </c>
      <c r="AN399" s="13">
        <f t="shared" si="77"/>
        <v>0</v>
      </c>
      <c r="AO399" s="13">
        <f t="shared" si="77"/>
        <v>0</v>
      </c>
      <c r="AP399" s="16">
        <f t="shared" si="78"/>
        <v>0</v>
      </c>
      <c r="AQ399" s="16">
        <f t="shared" si="78"/>
        <v>0</v>
      </c>
      <c r="AR399" s="17">
        <f t="shared" si="78"/>
        <v>0</v>
      </c>
    </row>
    <row r="400" spans="3:44" ht="36.65" customHeight="1">
      <c r="C400" s="20">
        <v>395</v>
      </c>
      <c r="D400" s="53">
        <f>現状ワード設定!B397</f>
        <v>0</v>
      </c>
      <c r="E400" s="26" t="str">
        <f>IFERROR(_xlfn.XLOOKUP($D400,現状商品設定!B:B,現状商品設定!C:C,"-"),"-")</f>
        <v>-</v>
      </c>
      <c r="F400" s="56">
        <f>現状ワード設定!G397</f>
        <v>0</v>
      </c>
      <c r="G400" s="60" t="s">
        <v>46</v>
      </c>
      <c r="H400" s="47" t="str">
        <f>IFERROR(_xlfn.XLOOKUP(D400,商品!$D:$D,商品!$H:$H),"")</f>
        <v/>
      </c>
      <c r="I400" s="50" t="str">
        <f>IFERROR(_xlfn.XLOOKUP(D400&amp;F400,現状ワード設定!J:J,現状ワード設定!H:H),"")</f>
        <v/>
      </c>
      <c r="J400" s="47" t="str">
        <f>IFERROR(_xlfn.XLOOKUP(D400&amp;F400,現状ワード設定!J:J,現状ワード設定!I:I),"")</f>
        <v/>
      </c>
      <c r="K400" s="47" t="e">
        <f>IF(AND(T400&gt;=設定!$C$12,W400&gt;=O400),I400*(1+設定!$F$12),IF(AND(T400&gt;=設定!$C$13,W400&lt;O400),I400*(1+設定!$F$13),IF(AND(T400&lt;設定!$C$14,U400&gt;=設定!$E$14),I400*(1+設定!$F$14),IF(AND(T400&lt;設定!$C$15,U400&lt;設定!$E$15),I400*(1+設定!$F$15),"除外"))))</f>
        <v>#VALUE!</v>
      </c>
      <c r="L400" s="58" t="e">
        <f ca="1">IF(消化率!$I$5&lt;1,K400*消化率!$I$5,IF(U400*V400/(K400*消化率!$I$5)&gt;O400,K400*消化率!$I$5,M400))</f>
        <v>#DIV/0!</v>
      </c>
      <c r="M400" s="58" t="e">
        <f t="shared" si="69"/>
        <v>#VALUE!</v>
      </c>
      <c r="N400" s="58" t="e">
        <f ca="1">IF(ROUNDUP(IF(IF(IF(AND(設定!$D$8&lt;=L400,設定!$D$8&lt;J400),設定!$D$8,IF(AND(J400&lt;=L400,J400&lt;設定!$D$8),J400,IF(AND(L400&lt;=J400,J400&lt;設定!$D$8),J400,L400)))=0,設定!$D$8,IF(AND(設定!$D$8&lt;=L400,設定!$D$8&lt;J400),設定!$D$8,IF(AND(J400&lt;=L400,J400&lt;設定!$D$8),J400,IF(AND(L400&lt;=J400,J400&lt;設定!$D$8),J400,L400))))&lt;=H400,H400+1,IF(IF(AND(設定!$D$8&lt;=L400,設定!$D$8&lt;J400),設定!$D$8,IF(AND(J400&lt;=L400,J400&lt;設定!$D$8),J400,IF(AND(L400&lt;=J400,J400&lt;設定!$D$8),J400,L400)))=0,設定!$D$8,IF(AND(設定!$D$8&lt;=L400,設定!$D$8&lt;J400),設定!$D$8,IF(AND(J400&lt;=L400,J400&lt;設定!$D$8),J400,IF(AND(L400&lt;=J400,J400&lt;設定!$D$8),J400,L400))))),0)&gt;40,ROUNDUP(IF(IF(IF(AND(設定!$D$8&lt;=L400,設定!$D$8&lt;J400),設定!$D$8,IF(AND(J400&lt;=L400,J400&lt;設定!$D$8),J400,IF(AND(L400&lt;=J400,J400&lt;設定!$D$8),J400,L400)))=0,設定!$D$8,IF(AND(設定!$D$8&lt;=L400,設定!$D$8&lt;J400),設定!$D$8,IF(AND(J400&lt;=L400,J400&lt;設定!$D$8),J400,IF(AND(L400&lt;=J400,J400&lt;設定!$D$8),J400,L400))))&lt;=H400,H400+1,IF(IF(AND(設定!$D$8&lt;=L400,設定!$D$8&lt;J400),設定!$D$8,IF(AND(J400&lt;=L400,J400&lt;設定!$D$8),J400,IF(AND(L400&lt;=J400,J400&lt;設定!$D$8),J400,L400)))=0,設定!$D$8,IF(AND(設定!$D$8&lt;=L400,設定!$D$8&lt;J400),設定!$D$8,IF(AND(J400&lt;=L400,J400&lt;設定!$D$8),J400,IF(AND(L400&lt;=J400,J400&lt;設定!$D$8),J400,L400))))),0),40)</f>
        <v>#DIV/0!</v>
      </c>
      <c r="O400" s="55">
        <f>IF(G400="標準",設定!$C$4,G400)</f>
        <v>5</v>
      </c>
      <c r="P400" s="45">
        <f t="shared" si="70"/>
        <v>0</v>
      </c>
      <c r="Q400" s="14">
        <f t="shared" si="71"/>
        <v>0</v>
      </c>
      <c r="R400" s="23">
        <f t="shared" si="79"/>
        <v>0</v>
      </c>
      <c r="S400" s="12">
        <f t="shared" si="72"/>
        <v>0</v>
      </c>
      <c r="T400" s="23">
        <f t="shared" si="73"/>
        <v>0</v>
      </c>
      <c r="U400" s="13">
        <f t="shared" si="74"/>
        <v>0</v>
      </c>
      <c r="V400" s="104" t="str">
        <f>INDEX(商品!Q:Q,MATCH(キーワード!D400,商品!D:D,0),1)</f>
        <v>-</v>
      </c>
      <c r="W400" s="15">
        <f t="shared" si="75"/>
        <v>0</v>
      </c>
      <c r="X400" s="22">
        <f>SUMIFS(当月ワード!$J$3:$J$1000,当月ワード!$D$3:$D$1000,キーワード!$D400,当月ワード!$E$3:$E$1000,キーワード!$F400)</f>
        <v>0</v>
      </c>
      <c r="Y400" s="23">
        <f>SUMIFS(前月ワード!$J$3:$J$1000,前月ワード!$D$3:$D$1000,キーワード!$D400,前月ワード!$E$3:$E$1000,キーワード!$F400)</f>
        <v>0</v>
      </c>
      <c r="Z400" s="23">
        <f>SUMIFS(前々月ワード!$J$3:$J$1000,前々月ワード!$D$3:$D$1000,キーワード!$D400,前々月ワード!$E$3:$E$1000,キーワード!$F400)</f>
        <v>0</v>
      </c>
      <c r="AA400" s="22">
        <f>SUMIFS(当月ワード!$W$3:$W$1000,当月ワード!$D$3:$D$1000,キーワード!$D400,当月ワード!$E$3:$E$1000,キーワード!$F400)</f>
        <v>0</v>
      </c>
      <c r="AB400" s="23">
        <f>SUMIFS(前月ワード!$W$3:$W$1000,前月ワード!$D$3:$D$1000,キーワード!$D400,前月ワード!$E$3:$E$1000,キーワード!$F400)</f>
        <v>0</v>
      </c>
      <c r="AC400" s="23">
        <f>SUMIFS(前々月ワード!$W$3:$W$1000,前々月ワード!$D$3:$D$1000,キーワード!$D400,前々月ワード!$E$3:$E$1000,キーワード!$F400)</f>
        <v>0</v>
      </c>
      <c r="AD400" s="23">
        <f t="shared" si="76"/>
        <v>0</v>
      </c>
      <c r="AE400" s="23">
        <f t="shared" si="76"/>
        <v>0</v>
      </c>
      <c r="AF400" s="23">
        <f t="shared" si="76"/>
        <v>0</v>
      </c>
      <c r="AG400" s="22">
        <f>SUMIFS(当月ワード!$X$3:$X$1000,当月ワード!$D$3:$D$1000,キーワード!$D400,当月ワード!$E$3:$E$1000,キーワード!$F400)</f>
        <v>0</v>
      </c>
      <c r="AH400" s="23">
        <f>SUMIFS(前月ワード!$X$3:$X$1000,前月ワード!$D$3:$D$1000,キーワード!$D400,前月ワード!$E$3:$E$1000,キーワード!$F400)</f>
        <v>0</v>
      </c>
      <c r="AI400" s="23">
        <f>SUMIFS(前々月ワード!$X$3:$X$1000,前々月ワード!$D$3:$D$1000,キーワード!$D400,前々月ワード!$E$3:$E$1000,キーワード!$F400)</f>
        <v>0</v>
      </c>
      <c r="AJ400" s="22">
        <f>SUMIFS(当月ワード!$I$3:$I$1000,当月ワード!$D$3:$D$1000,キーワード!$D400,当月ワード!$E$3:$E$1000,キーワード!$F400)</f>
        <v>0</v>
      </c>
      <c r="AK400" s="23">
        <f>SUMIFS(前月ワード!$I$3:$I$1000,前月ワード!$D$3:$D$1000,キーワード!$D400,前月ワード!$E$3:$E$1000,キーワード!$F400)</f>
        <v>0</v>
      </c>
      <c r="AL400" s="23">
        <f>SUMIFS(前々月ワード!$I$3:$I$1000,前々月ワード!$D$3:$D$1000,キーワード!$D400,前々月ワード!$E$3:$E$1000,キーワード!$F400)</f>
        <v>0</v>
      </c>
      <c r="AM400" s="13">
        <f t="shared" si="77"/>
        <v>0</v>
      </c>
      <c r="AN400" s="13">
        <f t="shared" si="77"/>
        <v>0</v>
      </c>
      <c r="AO400" s="13">
        <f t="shared" si="77"/>
        <v>0</v>
      </c>
      <c r="AP400" s="16">
        <f t="shared" si="78"/>
        <v>0</v>
      </c>
      <c r="AQ400" s="16">
        <f t="shared" si="78"/>
        <v>0</v>
      </c>
      <c r="AR400" s="17">
        <f t="shared" si="78"/>
        <v>0</v>
      </c>
    </row>
    <row r="401" spans="3:44" ht="36.65" customHeight="1">
      <c r="C401" s="20">
        <v>396</v>
      </c>
      <c r="D401" s="53">
        <f>現状ワード設定!B398</f>
        <v>0</v>
      </c>
      <c r="E401" s="26" t="str">
        <f>IFERROR(_xlfn.XLOOKUP($D401,現状商品設定!B:B,現状商品設定!C:C,"-"),"-")</f>
        <v>-</v>
      </c>
      <c r="F401" s="56">
        <f>現状ワード設定!G398</f>
        <v>0</v>
      </c>
      <c r="G401" s="60" t="s">
        <v>46</v>
      </c>
      <c r="H401" s="47" t="str">
        <f>IFERROR(_xlfn.XLOOKUP(D401,商品!$D:$D,商品!$H:$H),"")</f>
        <v/>
      </c>
      <c r="I401" s="50" t="str">
        <f>IFERROR(_xlfn.XLOOKUP(D401&amp;F401,現状ワード設定!J:J,現状ワード設定!H:H),"")</f>
        <v/>
      </c>
      <c r="J401" s="47" t="str">
        <f>IFERROR(_xlfn.XLOOKUP(D401&amp;F401,現状ワード設定!J:J,現状ワード設定!I:I),"")</f>
        <v/>
      </c>
      <c r="K401" s="47" t="e">
        <f>IF(AND(T401&gt;=設定!$C$12,W401&gt;=O401),I401*(1+設定!$F$12),IF(AND(T401&gt;=設定!$C$13,W401&lt;O401),I401*(1+設定!$F$13),IF(AND(T401&lt;設定!$C$14,U401&gt;=設定!$E$14),I401*(1+設定!$F$14),IF(AND(T401&lt;設定!$C$15,U401&lt;設定!$E$15),I401*(1+設定!$F$15),"除外"))))</f>
        <v>#VALUE!</v>
      </c>
      <c r="L401" s="58" t="e">
        <f ca="1">IF(消化率!$I$5&lt;1,K401*消化率!$I$5,IF(U401*V401/(K401*消化率!$I$5)&gt;O401,K401*消化率!$I$5,M401))</f>
        <v>#DIV/0!</v>
      </c>
      <c r="M401" s="58" t="e">
        <f t="shared" si="69"/>
        <v>#VALUE!</v>
      </c>
      <c r="N401" s="58" t="e">
        <f ca="1">IF(ROUNDUP(IF(IF(IF(AND(設定!$D$8&lt;=L401,設定!$D$8&lt;J401),設定!$D$8,IF(AND(J401&lt;=L401,J401&lt;設定!$D$8),J401,IF(AND(L401&lt;=J401,J401&lt;設定!$D$8),J401,L401)))=0,設定!$D$8,IF(AND(設定!$D$8&lt;=L401,設定!$D$8&lt;J401),設定!$D$8,IF(AND(J401&lt;=L401,J401&lt;設定!$D$8),J401,IF(AND(L401&lt;=J401,J401&lt;設定!$D$8),J401,L401))))&lt;=H401,H401+1,IF(IF(AND(設定!$D$8&lt;=L401,設定!$D$8&lt;J401),設定!$D$8,IF(AND(J401&lt;=L401,J401&lt;設定!$D$8),J401,IF(AND(L401&lt;=J401,J401&lt;設定!$D$8),J401,L401)))=0,設定!$D$8,IF(AND(設定!$D$8&lt;=L401,設定!$D$8&lt;J401),設定!$D$8,IF(AND(J401&lt;=L401,J401&lt;設定!$D$8),J401,IF(AND(L401&lt;=J401,J401&lt;設定!$D$8),J401,L401))))),0)&gt;40,ROUNDUP(IF(IF(IF(AND(設定!$D$8&lt;=L401,設定!$D$8&lt;J401),設定!$D$8,IF(AND(J401&lt;=L401,J401&lt;設定!$D$8),J401,IF(AND(L401&lt;=J401,J401&lt;設定!$D$8),J401,L401)))=0,設定!$D$8,IF(AND(設定!$D$8&lt;=L401,設定!$D$8&lt;J401),設定!$D$8,IF(AND(J401&lt;=L401,J401&lt;設定!$D$8),J401,IF(AND(L401&lt;=J401,J401&lt;設定!$D$8),J401,L401))))&lt;=H401,H401+1,IF(IF(AND(設定!$D$8&lt;=L401,設定!$D$8&lt;J401),設定!$D$8,IF(AND(J401&lt;=L401,J401&lt;設定!$D$8),J401,IF(AND(L401&lt;=J401,J401&lt;設定!$D$8),J401,L401)))=0,設定!$D$8,IF(AND(設定!$D$8&lt;=L401,設定!$D$8&lt;J401),設定!$D$8,IF(AND(J401&lt;=L401,J401&lt;設定!$D$8),J401,IF(AND(L401&lt;=J401,J401&lt;設定!$D$8),J401,L401))))),0),40)</f>
        <v>#DIV/0!</v>
      </c>
      <c r="O401" s="55">
        <f>IF(G401="標準",設定!$C$4,G401)</f>
        <v>5</v>
      </c>
      <c r="P401" s="45">
        <f t="shared" si="70"/>
        <v>0</v>
      </c>
      <c r="Q401" s="14">
        <f t="shared" si="71"/>
        <v>0</v>
      </c>
      <c r="R401" s="23">
        <f t="shared" si="79"/>
        <v>0</v>
      </c>
      <c r="S401" s="12">
        <f t="shared" si="72"/>
        <v>0</v>
      </c>
      <c r="T401" s="23">
        <f t="shared" si="73"/>
        <v>0</v>
      </c>
      <c r="U401" s="13">
        <f t="shared" si="74"/>
        <v>0</v>
      </c>
      <c r="V401" s="104" t="str">
        <f>INDEX(商品!Q:Q,MATCH(キーワード!D401,商品!D:D,0),1)</f>
        <v>-</v>
      </c>
      <c r="W401" s="15">
        <f t="shared" si="75"/>
        <v>0</v>
      </c>
      <c r="X401" s="22">
        <f>SUMIFS(当月ワード!$J$3:$J$1000,当月ワード!$D$3:$D$1000,キーワード!$D401,当月ワード!$E$3:$E$1000,キーワード!$F401)</f>
        <v>0</v>
      </c>
      <c r="Y401" s="23">
        <f>SUMIFS(前月ワード!$J$3:$J$1000,前月ワード!$D$3:$D$1000,キーワード!$D401,前月ワード!$E$3:$E$1000,キーワード!$F401)</f>
        <v>0</v>
      </c>
      <c r="Z401" s="23">
        <f>SUMIFS(前々月ワード!$J$3:$J$1000,前々月ワード!$D$3:$D$1000,キーワード!$D401,前々月ワード!$E$3:$E$1000,キーワード!$F401)</f>
        <v>0</v>
      </c>
      <c r="AA401" s="22">
        <f>SUMIFS(当月ワード!$W$3:$W$1000,当月ワード!$D$3:$D$1000,キーワード!$D401,当月ワード!$E$3:$E$1000,キーワード!$F401)</f>
        <v>0</v>
      </c>
      <c r="AB401" s="23">
        <f>SUMIFS(前月ワード!$W$3:$W$1000,前月ワード!$D$3:$D$1000,キーワード!$D401,前月ワード!$E$3:$E$1000,キーワード!$F401)</f>
        <v>0</v>
      </c>
      <c r="AC401" s="23">
        <f>SUMIFS(前々月ワード!$W$3:$W$1000,前々月ワード!$D$3:$D$1000,キーワード!$D401,前々月ワード!$E$3:$E$1000,キーワード!$F401)</f>
        <v>0</v>
      </c>
      <c r="AD401" s="23">
        <f t="shared" si="76"/>
        <v>0</v>
      </c>
      <c r="AE401" s="23">
        <f t="shared" si="76"/>
        <v>0</v>
      </c>
      <c r="AF401" s="23">
        <f t="shared" si="76"/>
        <v>0</v>
      </c>
      <c r="AG401" s="22">
        <f>SUMIFS(当月ワード!$X$3:$X$1000,当月ワード!$D$3:$D$1000,キーワード!$D401,当月ワード!$E$3:$E$1000,キーワード!$F401)</f>
        <v>0</v>
      </c>
      <c r="AH401" s="23">
        <f>SUMIFS(前月ワード!$X$3:$X$1000,前月ワード!$D$3:$D$1000,キーワード!$D401,前月ワード!$E$3:$E$1000,キーワード!$F401)</f>
        <v>0</v>
      </c>
      <c r="AI401" s="23">
        <f>SUMIFS(前々月ワード!$X$3:$X$1000,前々月ワード!$D$3:$D$1000,キーワード!$D401,前々月ワード!$E$3:$E$1000,キーワード!$F401)</f>
        <v>0</v>
      </c>
      <c r="AJ401" s="22">
        <f>SUMIFS(当月ワード!$I$3:$I$1000,当月ワード!$D$3:$D$1000,キーワード!$D401,当月ワード!$E$3:$E$1000,キーワード!$F401)</f>
        <v>0</v>
      </c>
      <c r="AK401" s="23">
        <f>SUMIFS(前月ワード!$I$3:$I$1000,前月ワード!$D$3:$D$1000,キーワード!$D401,前月ワード!$E$3:$E$1000,キーワード!$F401)</f>
        <v>0</v>
      </c>
      <c r="AL401" s="23">
        <f>SUMIFS(前々月ワード!$I$3:$I$1000,前々月ワード!$D$3:$D$1000,キーワード!$D401,前々月ワード!$E$3:$E$1000,キーワード!$F401)</f>
        <v>0</v>
      </c>
      <c r="AM401" s="13">
        <f t="shared" si="77"/>
        <v>0</v>
      </c>
      <c r="AN401" s="13">
        <f t="shared" si="77"/>
        <v>0</v>
      </c>
      <c r="AO401" s="13">
        <f t="shared" si="77"/>
        <v>0</v>
      </c>
      <c r="AP401" s="16">
        <f t="shared" si="78"/>
        <v>0</v>
      </c>
      <c r="AQ401" s="16">
        <f t="shared" si="78"/>
        <v>0</v>
      </c>
      <c r="AR401" s="17">
        <f t="shared" si="78"/>
        <v>0</v>
      </c>
    </row>
    <row r="402" spans="3:44" ht="36.65" customHeight="1">
      <c r="C402" s="20">
        <v>397</v>
      </c>
      <c r="D402" s="53">
        <f>現状ワード設定!B399</f>
        <v>0</v>
      </c>
      <c r="E402" s="26" t="str">
        <f>IFERROR(_xlfn.XLOOKUP($D402,現状商品設定!B:B,現状商品設定!C:C,"-"),"-")</f>
        <v>-</v>
      </c>
      <c r="F402" s="56">
        <f>現状ワード設定!G399</f>
        <v>0</v>
      </c>
      <c r="G402" s="60" t="s">
        <v>46</v>
      </c>
      <c r="H402" s="47" t="str">
        <f>IFERROR(_xlfn.XLOOKUP(D402,商品!$D:$D,商品!$H:$H),"")</f>
        <v/>
      </c>
      <c r="I402" s="50" t="str">
        <f>IFERROR(_xlfn.XLOOKUP(D402&amp;F402,現状ワード設定!J:J,現状ワード設定!H:H),"")</f>
        <v/>
      </c>
      <c r="J402" s="47" t="str">
        <f>IFERROR(_xlfn.XLOOKUP(D402&amp;F402,現状ワード設定!J:J,現状ワード設定!I:I),"")</f>
        <v/>
      </c>
      <c r="K402" s="47" t="e">
        <f>IF(AND(T402&gt;=設定!$C$12,W402&gt;=O402),I402*(1+設定!$F$12),IF(AND(T402&gt;=設定!$C$13,W402&lt;O402),I402*(1+設定!$F$13),IF(AND(T402&lt;設定!$C$14,U402&gt;=設定!$E$14),I402*(1+設定!$F$14),IF(AND(T402&lt;設定!$C$15,U402&lt;設定!$E$15),I402*(1+設定!$F$15),"除外"))))</f>
        <v>#VALUE!</v>
      </c>
      <c r="L402" s="58" t="e">
        <f ca="1">IF(消化率!$I$5&lt;1,K402*消化率!$I$5,IF(U402*V402/(K402*消化率!$I$5)&gt;O402,K402*消化率!$I$5,M402))</f>
        <v>#DIV/0!</v>
      </c>
      <c r="M402" s="58" t="e">
        <f t="shared" si="69"/>
        <v>#VALUE!</v>
      </c>
      <c r="N402" s="58" t="e">
        <f ca="1">IF(ROUNDUP(IF(IF(IF(AND(設定!$D$8&lt;=L402,設定!$D$8&lt;J402),設定!$D$8,IF(AND(J402&lt;=L402,J402&lt;設定!$D$8),J402,IF(AND(L402&lt;=J402,J402&lt;設定!$D$8),J402,L402)))=0,設定!$D$8,IF(AND(設定!$D$8&lt;=L402,設定!$D$8&lt;J402),設定!$D$8,IF(AND(J402&lt;=L402,J402&lt;設定!$D$8),J402,IF(AND(L402&lt;=J402,J402&lt;設定!$D$8),J402,L402))))&lt;=H402,H402+1,IF(IF(AND(設定!$D$8&lt;=L402,設定!$D$8&lt;J402),設定!$D$8,IF(AND(J402&lt;=L402,J402&lt;設定!$D$8),J402,IF(AND(L402&lt;=J402,J402&lt;設定!$D$8),J402,L402)))=0,設定!$D$8,IF(AND(設定!$D$8&lt;=L402,設定!$D$8&lt;J402),設定!$D$8,IF(AND(J402&lt;=L402,J402&lt;設定!$D$8),J402,IF(AND(L402&lt;=J402,J402&lt;設定!$D$8),J402,L402))))),0)&gt;40,ROUNDUP(IF(IF(IF(AND(設定!$D$8&lt;=L402,設定!$D$8&lt;J402),設定!$D$8,IF(AND(J402&lt;=L402,J402&lt;設定!$D$8),J402,IF(AND(L402&lt;=J402,J402&lt;設定!$D$8),J402,L402)))=0,設定!$D$8,IF(AND(設定!$D$8&lt;=L402,設定!$D$8&lt;J402),設定!$D$8,IF(AND(J402&lt;=L402,J402&lt;設定!$D$8),J402,IF(AND(L402&lt;=J402,J402&lt;設定!$D$8),J402,L402))))&lt;=H402,H402+1,IF(IF(AND(設定!$D$8&lt;=L402,設定!$D$8&lt;J402),設定!$D$8,IF(AND(J402&lt;=L402,J402&lt;設定!$D$8),J402,IF(AND(L402&lt;=J402,J402&lt;設定!$D$8),J402,L402)))=0,設定!$D$8,IF(AND(設定!$D$8&lt;=L402,設定!$D$8&lt;J402),設定!$D$8,IF(AND(J402&lt;=L402,J402&lt;設定!$D$8),J402,IF(AND(L402&lt;=J402,J402&lt;設定!$D$8),J402,L402))))),0),40)</f>
        <v>#DIV/0!</v>
      </c>
      <c r="O402" s="55">
        <f>IF(G402="標準",設定!$C$4,G402)</f>
        <v>5</v>
      </c>
      <c r="P402" s="45">
        <f t="shared" si="70"/>
        <v>0</v>
      </c>
      <c r="Q402" s="14">
        <f t="shared" si="71"/>
        <v>0</v>
      </c>
      <c r="R402" s="23">
        <f t="shared" si="79"/>
        <v>0</v>
      </c>
      <c r="S402" s="12">
        <f t="shared" si="72"/>
        <v>0</v>
      </c>
      <c r="T402" s="23">
        <f t="shared" si="73"/>
        <v>0</v>
      </c>
      <c r="U402" s="13">
        <f t="shared" si="74"/>
        <v>0</v>
      </c>
      <c r="V402" s="104" t="str">
        <f>INDEX(商品!Q:Q,MATCH(キーワード!D402,商品!D:D,0),1)</f>
        <v>-</v>
      </c>
      <c r="W402" s="15">
        <f t="shared" si="75"/>
        <v>0</v>
      </c>
      <c r="X402" s="22">
        <f>SUMIFS(当月ワード!$J$3:$J$1000,当月ワード!$D$3:$D$1000,キーワード!$D402,当月ワード!$E$3:$E$1000,キーワード!$F402)</f>
        <v>0</v>
      </c>
      <c r="Y402" s="23">
        <f>SUMIFS(前月ワード!$J$3:$J$1000,前月ワード!$D$3:$D$1000,キーワード!$D402,前月ワード!$E$3:$E$1000,キーワード!$F402)</f>
        <v>0</v>
      </c>
      <c r="Z402" s="23">
        <f>SUMIFS(前々月ワード!$J$3:$J$1000,前々月ワード!$D$3:$D$1000,キーワード!$D402,前々月ワード!$E$3:$E$1000,キーワード!$F402)</f>
        <v>0</v>
      </c>
      <c r="AA402" s="22">
        <f>SUMIFS(当月ワード!$W$3:$W$1000,当月ワード!$D$3:$D$1000,キーワード!$D402,当月ワード!$E$3:$E$1000,キーワード!$F402)</f>
        <v>0</v>
      </c>
      <c r="AB402" s="23">
        <f>SUMIFS(前月ワード!$W$3:$W$1000,前月ワード!$D$3:$D$1000,キーワード!$D402,前月ワード!$E$3:$E$1000,キーワード!$F402)</f>
        <v>0</v>
      </c>
      <c r="AC402" s="23">
        <f>SUMIFS(前々月ワード!$W$3:$W$1000,前々月ワード!$D$3:$D$1000,キーワード!$D402,前々月ワード!$E$3:$E$1000,キーワード!$F402)</f>
        <v>0</v>
      </c>
      <c r="AD402" s="23">
        <f t="shared" si="76"/>
        <v>0</v>
      </c>
      <c r="AE402" s="23">
        <f t="shared" si="76"/>
        <v>0</v>
      </c>
      <c r="AF402" s="23">
        <f t="shared" si="76"/>
        <v>0</v>
      </c>
      <c r="AG402" s="22">
        <f>SUMIFS(当月ワード!$X$3:$X$1000,当月ワード!$D$3:$D$1000,キーワード!$D402,当月ワード!$E$3:$E$1000,キーワード!$F402)</f>
        <v>0</v>
      </c>
      <c r="AH402" s="23">
        <f>SUMIFS(前月ワード!$X$3:$X$1000,前月ワード!$D$3:$D$1000,キーワード!$D402,前月ワード!$E$3:$E$1000,キーワード!$F402)</f>
        <v>0</v>
      </c>
      <c r="AI402" s="23">
        <f>SUMIFS(前々月ワード!$X$3:$X$1000,前々月ワード!$D$3:$D$1000,キーワード!$D402,前々月ワード!$E$3:$E$1000,キーワード!$F402)</f>
        <v>0</v>
      </c>
      <c r="AJ402" s="22">
        <f>SUMIFS(当月ワード!$I$3:$I$1000,当月ワード!$D$3:$D$1000,キーワード!$D402,当月ワード!$E$3:$E$1000,キーワード!$F402)</f>
        <v>0</v>
      </c>
      <c r="AK402" s="23">
        <f>SUMIFS(前月ワード!$I$3:$I$1000,前月ワード!$D$3:$D$1000,キーワード!$D402,前月ワード!$E$3:$E$1000,キーワード!$F402)</f>
        <v>0</v>
      </c>
      <c r="AL402" s="23">
        <f>SUMIFS(前々月ワード!$I$3:$I$1000,前々月ワード!$D$3:$D$1000,キーワード!$D402,前々月ワード!$E$3:$E$1000,キーワード!$F402)</f>
        <v>0</v>
      </c>
      <c r="AM402" s="13">
        <f t="shared" si="77"/>
        <v>0</v>
      </c>
      <c r="AN402" s="13">
        <f t="shared" si="77"/>
        <v>0</v>
      </c>
      <c r="AO402" s="13">
        <f t="shared" si="77"/>
        <v>0</v>
      </c>
      <c r="AP402" s="16">
        <f t="shared" si="78"/>
        <v>0</v>
      </c>
      <c r="AQ402" s="16">
        <f t="shared" si="78"/>
        <v>0</v>
      </c>
      <c r="AR402" s="17">
        <f t="shared" si="78"/>
        <v>0</v>
      </c>
    </row>
    <row r="403" spans="3:44" ht="36.65" customHeight="1">
      <c r="C403" s="20">
        <v>398</v>
      </c>
      <c r="D403" s="53">
        <f>現状ワード設定!B400</f>
        <v>0</v>
      </c>
      <c r="E403" s="26" t="str">
        <f>IFERROR(_xlfn.XLOOKUP($D403,現状商品設定!B:B,現状商品設定!C:C,"-"),"-")</f>
        <v>-</v>
      </c>
      <c r="F403" s="56">
        <f>現状ワード設定!G400</f>
        <v>0</v>
      </c>
      <c r="G403" s="60" t="s">
        <v>46</v>
      </c>
      <c r="H403" s="47" t="str">
        <f>IFERROR(_xlfn.XLOOKUP(D403,商品!$D:$D,商品!$H:$H),"")</f>
        <v/>
      </c>
      <c r="I403" s="50" t="str">
        <f>IFERROR(_xlfn.XLOOKUP(D403&amp;F403,現状ワード設定!J:J,現状ワード設定!H:H),"")</f>
        <v/>
      </c>
      <c r="J403" s="47" t="str">
        <f>IFERROR(_xlfn.XLOOKUP(D403&amp;F403,現状ワード設定!J:J,現状ワード設定!I:I),"")</f>
        <v/>
      </c>
      <c r="K403" s="47" t="e">
        <f>IF(AND(T403&gt;=設定!$C$12,W403&gt;=O403),I403*(1+設定!$F$12),IF(AND(T403&gt;=設定!$C$13,W403&lt;O403),I403*(1+設定!$F$13),IF(AND(T403&lt;設定!$C$14,U403&gt;=設定!$E$14),I403*(1+設定!$F$14),IF(AND(T403&lt;設定!$C$15,U403&lt;設定!$E$15),I403*(1+設定!$F$15),"除外"))))</f>
        <v>#VALUE!</v>
      </c>
      <c r="L403" s="58" t="e">
        <f ca="1">IF(消化率!$I$5&lt;1,K403*消化率!$I$5,IF(U403*V403/(K403*消化率!$I$5)&gt;O403,K403*消化率!$I$5,M403))</f>
        <v>#DIV/0!</v>
      </c>
      <c r="M403" s="58" t="e">
        <f t="shared" si="69"/>
        <v>#VALUE!</v>
      </c>
      <c r="N403" s="58" t="e">
        <f ca="1">IF(ROUNDUP(IF(IF(IF(AND(設定!$D$8&lt;=L403,設定!$D$8&lt;J403),設定!$D$8,IF(AND(J403&lt;=L403,J403&lt;設定!$D$8),J403,IF(AND(L403&lt;=J403,J403&lt;設定!$D$8),J403,L403)))=0,設定!$D$8,IF(AND(設定!$D$8&lt;=L403,設定!$D$8&lt;J403),設定!$D$8,IF(AND(J403&lt;=L403,J403&lt;設定!$D$8),J403,IF(AND(L403&lt;=J403,J403&lt;設定!$D$8),J403,L403))))&lt;=H403,H403+1,IF(IF(AND(設定!$D$8&lt;=L403,設定!$D$8&lt;J403),設定!$D$8,IF(AND(J403&lt;=L403,J403&lt;設定!$D$8),J403,IF(AND(L403&lt;=J403,J403&lt;設定!$D$8),J403,L403)))=0,設定!$D$8,IF(AND(設定!$D$8&lt;=L403,設定!$D$8&lt;J403),設定!$D$8,IF(AND(J403&lt;=L403,J403&lt;設定!$D$8),J403,IF(AND(L403&lt;=J403,J403&lt;設定!$D$8),J403,L403))))),0)&gt;40,ROUNDUP(IF(IF(IF(AND(設定!$D$8&lt;=L403,設定!$D$8&lt;J403),設定!$D$8,IF(AND(J403&lt;=L403,J403&lt;設定!$D$8),J403,IF(AND(L403&lt;=J403,J403&lt;設定!$D$8),J403,L403)))=0,設定!$D$8,IF(AND(設定!$D$8&lt;=L403,設定!$D$8&lt;J403),設定!$D$8,IF(AND(J403&lt;=L403,J403&lt;設定!$D$8),J403,IF(AND(L403&lt;=J403,J403&lt;設定!$D$8),J403,L403))))&lt;=H403,H403+1,IF(IF(AND(設定!$D$8&lt;=L403,設定!$D$8&lt;J403),設定!$D$8,IF(AND(J403&lt;=L403,J403&lt;設定!$D$8),J403,IF(AND(L403&lt;=J403,J403&lt;設定!$D$8),J403,L403)))=0,設定!$D$8,IF(AND(設定!$D$8&lt;=L403,設定!$D$8&lt;J403),設定!$D$8,IF(AND(J403&lt;=L403,J403&lt;設定!$D$8),J403,IF(AND(L403&lt;=J403,J403&lt;設定!$D$8),J403,L403))))),0),40)</f>
        <v>#DIV/0!</v>
      </c>
      <c r="O403" s="55">
        <f>IF(G403="標準",設定!$C$4,G403)</f>
        <v>5</v>
      </c>
      <c r="P403" s="45">
        <f t="shared" si="70"/>
        <v>0</v>
      </c>
      <c r="Q403" s="14">
        <f t="shared" si="71"/>
        <v>0</v>
      </c>
      <c r="R403" s="23">
        <f t="shared" si="79"/>
        <v>0</v>
      </c>
      <c r="S403" s="12">
        <f t="shared" si="72"/>
        <v>0</v>
      </c>
      <c r="T403" s="23">
        <f t="shared" si="73"/>
        <v>0</v>
      </c>
      <c r="U403" s="13">
        <f t="shared" si="74"/>
        <v>0</v>
      </c>
      <c r="V403" s="104" t="str">
        <f>INDEX(商品!Q:Q,MATCH(キーワード!D403,商品!D:D,0),1)</f>
        <v>-</v>
      </c>
      <c r="W403" s="15">
        <f t="shared" si="75"/>
        <v>0</v>
      </c>
      <c r="X403" s="22">
        <f>SUMIFS(当月ワード!$J$3:$J$1000,当月ワード!$D$3:$D$1000,キーワード!$D403,当月ワード!$E$3:$E$1000,キーワード!$F403)</f>
        <v>0</v>
      </c>
      <c r="Y403" s="23">
        <f>SUMIFS(前月ワード!$J$3:$J$1000,前月ワード!$D$3:$D$1000,キーワード!$D403,前月ワード!$E$3:$E$1000,キーワード!$F403)</f>
        <v>0</v>
      </c>
      <c r="Z403" s="23">
        <f>SUMIFS(前々月ワード!$J$3:$J$1000,前々月ワード!$D$3:$D$1000,キーワード!$D403,前々月ワード!$E$3:$E$1000,キーワード!$F403)</f>
        <v>0</v>
      </c>
      <c r="AA403" s="22">
        <f>SUMIFS(当月ワード!$W$3:$W$1000,当月ワード!$D$3:$D$1000,キーワード!$D403,当月ワード!$E$3:$E$1000,キーワード!$F403)</f>
        <v>0</v>
      </c>
      <c r="AB403" s="23">
        <f>SUMIFS(前月ワード!$W$3:$W$1000,前月ワード!$D$3:$D$1000,キーワード!$D403,前月ワード!$E$3:$E$1000,キーワード!$F403)</f>
        <v>0</v>
      </c>
      <c r="AC403" s="23">
        <f>SUMIFS(前々月ワード!$W$3:$W$1000,前々月ワード!$D$3:$D$1000,キーワード!$D403,前々月ワード!$E$3:$E$1000,キーワード!$F403)</f>
        <v>0</v>
      </c>
      <c r="AD403" s="23">
        <f t="shared" si="76"/>
        <v>0</v>
      </c>
      <c r="AE403" s="23">
        <f t="shared" si="76"/>
        <v>0</v>
      </c>
      <c r="AF403" s="23">
        <f t="shared" si="76"/>
        <v>0</v>
      </c>
      <c r="AG403" s="22">
        <f>SUMIFS(当月ワード!$X$3:$X$1000,当月ワード!$D$3:$D$1000,キーワード!$D403,当月ワード!$E$3:$E$1000,キーワード!$F403)</f>
        <v>0</v>
      </c>
      <c r="AH403" s="23">
        <f>SUMIFS(前月ワード!$X$3:$X$1000,前月ワード!$D$3:$D$1000,キーワード!$D403,前月ワード!$E$3:$E$1000,キーワード!$F403)</f>
        <v>0</v>
      </c>
      <c r="AI403" s="23">
        <f>SUMIFS(前々月ワード!$X$3:$X$1000,前々月ワード!$D$3:$D$1000,キーワード!$D403,前々月ワード!$E$3:$E$1000,キーワード!$F403)</f>
        <v>0</v>
      </c>
      <c r="AJ403" s="22">
        <f>SUMIFS(当月ワード!$I$3:$I$1000,当月ワード!$D$3:$D$1000,キーワード!$D403,当月ワード!$E$3:$E$1000,キーワード!$F403)</f>
        <v>0</v>
      </c>
      <c r="AK403" s="23">
        <f>SUMIFS(前月ワード!$I$3:$I$1000,前月ワード!$D$3:$D$1000,キーワード!$D403,前月ワード!$E$3:$E$1000,キーワード!$F403)</f>
        <v>0</v>
      </c>
      <c r="AL403" s="23">
        <f>SUMIFS(前々月ワード!$I$3:$I$1000,前々月ワード!$D$3:$D$1000,キーワード!$D403,前々月ワード!$E$3:$E$1000,キーワード!$F403)</f>
        <v>0</v>
      </c>
      <c r="AM403" s="13">
        <f t="shared" si="77"/>
        <v>0</v>
      </c>
      <c r="AN403" s="13">
        <f t="shared" si="77"/>
        <v>0</v>
      </c>
      <c r="AO403" s="13">
        <f t="shared" si="77"/>
        <v>0</v>
      </c>
      <c r="AP403" s="16">
        <f t="shared" si="78"/>
        <v>0</v>
      </c>
      <c r="AQ403" s="16">
        <f t="shared" si="78"/>
        <v>0</v>
      </c>
      <c r="AR403" s="17">
        <f t="shared" si="78"/>
        <v>0</v>
      </c>
    </row>
    <row r="404" spans="3:44" ht="36.65" customHeight="1">
      <c r="C404" s="20">
        <v>399</v>
      </c>
      <c r="D404" s="53">
        <f>現状ワード設定!B401</f>
        <v>0</v>
      </c>
      <c r="E404" s="26" t="str">
        <f>IFERROR(_xlfn.XLOOKUP($D404,現状商品設定!B:B,現状商品設定!C:C,"-"),"-")</f>
        <v>-</v>
      </c>
      <c r="F404" s="56">
        <f>現状ワード設定!G401</f>
        <v>0</v>
      </c>
      <c r="G404" s="60" t="s">
        <v>46</v>
      </c>
      <c r="H404" s="47" t="str">
        <f>IFERROR(_xlfn.XLOOKUP(D404,商品!$D:$D,商品!$H:$H),"")</f>
        <v/>
      </c>
      <c r="I404" s="50" t="str">
        <f>IFERROR(_xlfn.XLOOKUP(D404&amp;F404,現状ワード設定!J:J,現状ワード設定!H:H),"")</f>
        <v/>
      </c>
      <c r="J404" s="47" t="str">
        <f>IFERROR(_xlfn.XLOOKUP(D404&amp;F404,現状ワード設定!J:J,現状ワード設定!I:I),"")</f>
        <v/>
      </c>
      <c r="K404" s="47" t="e">
        <f>IF(AND(T404&gt;=設定!$C$12,W404&gt;=O404),I404*(1+設定!$F$12),IF(AND(T404&gt;=設定!$C$13,W404&lt;O404),I404*(1+設定!$F$13),IF(AND(T404&lt;設定!$C$14,U404&gt;=設定!$E$14),I404*(1+設定!$F$14),IF(AND(T404&lt;設定!$C$15,U404&lt;設定!$E$15),I404*(1+設定!$F$15),"除外"))))</f>
        <v>#VALUE!</v>
      </c>
      <c r="L404" s="58" t="e">
        <f ca="1">IF(消化率!$I$5&lt;1,K404*消化率!$I$5,IF(U404*V404/(K404*消化率!$I$5)&gt;O404,K404*消化率!$I$5,M404))</f>
        <v>#DIV/0!</v>
      </c>
      <c r="M404" s="58" t="e">
        <f t="shared" si="69"/>
        <v>#VALUE!</v>
      </c>
      <c r="N404" s="58" t="e">
        <f ca="1">IF(ROUNDUP(IF(IF(IF(AND(設定!$D$8&lt;=L404,設定!$D$8&lt;J404),設定!$D$8,IF(AND(J404&lt;=L404,J404&lt;設定!$D$8),J404,IF(AND(L404&lt;=J404,J404&lt;設定!$D$8),J404,L404)))=0,設定!$D$8,IF(AND(設定!$D$8&lt;=L404,設定!$D$8&lt;J404),設定!$D$8,IF(AND(J404&lt;=L404,J404&lt;設定!$D$8),J404,IF(AND(L404&lt;=J404,J404&lt;設定!$D$8),J404,L404))))&lt;=H404,H404+1,IF(IF(AND(設定!$D$8&lt;=L404,設定!$D$8&lt;J404),設定!$D$8,IF(AND(J404&lt;=L404,J404&lt;設定!$D$8),J404,IF(AND(L404&lt;=J404,J404&lt;設定!$D$8),J404,L404)))=0,設定!$D$8,IF(AND(設定!$D$8&lt;=L404,設定!$D$8&lt;J404),設定!$D$8,IF(AND(J404&lt;=L404,J404&lt;設定!$D$8),J404,IF(AND(L404&lt;=J404,J404&lt;設定!$D$8),J404,L404))))),0)&gt;40,ROUNDUP(IF(IF(IF(AND(設定!$D$8&lt;=L404,設定!$D$8&lt;J404),設定!$D$8,IF(AND(J404&lt;=L404,J404&lt;設定!$D$8),J404,IF(AND(L404&lt;=J404,J404&lt;設定!$D$8),J404,L404)))=0,設定!$D$8,IF(AND(設定!$D$8&lt;=L404,設定!$D$8&lt;J404),設定!$D$8,IF(AND(J404&lt;=L404,J404&lt;設定!$D$8),J404,IF(AND(L404&lt;=J404,J404&lt;設定!$D$8),J404,L404))))&lt;=H404,H404+1,IF(IF(AND(設定!$D$8&lt;=L404,設定!$D$8&lt;J404),設定!$D$8,IF(AND(J404&lt;=L404,J404&lt;設定!$D$8),J404,IF(AND(L404&lt;=J404,J404&lt;設定!$D$8),J404,L404)))=0,設定!$D$8,IF(AND(設定!$D$8&lt;=L404,設定!$D$8&lt;J404),設定!$D$8,IF(AND(J404&lt;=L404,J404&lt;設定!$D$8),J404,IF(AND(L404&lt;=J404,J404&lt;設定!$D$8),J404,L404))))),0),40)</f>
        <v>#DIV/0!</v>
      </c>
      <c r="O404" s="55">
        <f>IF(G404="標準",設定!$C$4,G404)</f>
        <v>5</v>
      </c>
      <c r="P404" s="45">
        <f t="shared" si="70"/>
        <v>0</v>
      </c>
      <c r="Q404" s="14">
        <f t="shared" si="71"/>
        <v>0</v>
      </c>
      <c r="R404" s="23">
        <f t="shared" si="79"/>
        <v>0</v>
      </c>
      <c r="S404" s="12">
        <f t="shared" si="72"/>
        <v>0</v>
      </c>
      <c r="T404" s="23">
        <f t="shared" si="73"/>
        <v>0</v>
      </c>
      <c r="U404" s="13">
        <f t="shared" si="74"/>
        <v>0</v>
      </c>
      <c r="V404" s="104" t="str">
        <f>INDEX(商品!Q:Q,MATCH(キーワード!D404,商品!D:D,0),1)</f>
        <v>-</v>
      </c>
      <c r="W404" s="15">
        <f t="shared" si="75"/>
        <v>0</v>
      </c>
      <c r="X404" s="22">
        <f>SUMIFS(当月ワード!$J$3:$J$1000,当月ワード!$D$3:$D$1000,キーワード!$D404,当月ワード!$E$3:$E$1000,キーワード!$F404)</f>
        <v>0</v>
      </c>
      <c r="Y404" s="23">
        <f>SUMIFS(前月ワード!$J$3:$J$1000,前月ワード!$D$3:$D$1000,キーワード!$D404,前月ワード!$E$3:$E$1000,キーワード!$F404)</f>
        <v>0</v>
      </c>
      <c r="Z404" s="23">
        <f>SUMIFS(前々月ワード!$J$3:$J$1000,前々月ワード!$D$3:$D$1000,キーワード!$D404,前々月ワード!$E$3:$E$1000,キーワード!$F404)</f>
        <v>0</v>
      </c>
      <c r="AA404" s="22">
        <f>SUMIFS(当月ワード!$W$3:$W$1000,当月ワード!$D$3:$D$1000,キーワード!$D404,当月ワード!$E$3:$E$1000,キーワード!$F404)</f>
        <v>0</v>
      </c>
      <c r="AB404" s="23">
        <f>SUMIFS(前月ワード!$W$3:$W$1000,前月ワード!$D$3:$D$1000,キーワード!$D404,前月ワード!$E$3:$E$1000,キーワード!$F404)</f>
        <v>0</v>
      </c>
      <c r="AC404" s="23">
        <f>SUMIFS(前々月ワード!$W$3:$W$1000,前々月ワード!$D$3:$D$1000,キーワード!$D404,前々月ワード!$E$3:$E$1000,キーワード!$F404)</f>
        <v>0</v>
      </c>
      <c r="AD404" s="23">
        <f t="shared" si="76"/>
        <v>0</v>
      </c>
      <c r="AE404" s="23">
        <f t="shared" si="76"/>
        <v>0</v>
      </c>
      <c r="AF404" s="23">
        <f t="shared" si="76"/>
        <v>0</v>
      </c>
      <c r="AG404" s="22">
        <f>SUMIFS(当月ワード!$X$3:$X$1000,当月ワード!$D$3:$D$1000,キーワード!$D404,当月ワード!$E$3:$E$1000,キーワード!$F404)</f>
        <v>0</v>
      </c>
      <c r="AH404" s="23">
        <f>SUMIFS(前月ワード!$X$3:$X$1000,前月ワード!$D$3:$D$1000,キーワード!$D404,前月ワード!$E$3:$E$1000,キーワード!$F404)</f>
        <v>0</v>
      </c>
      <c r="AI404" s="23">
        <f>SUMIFS(前々月ワード!$X$3:$X$1000,前々月ワード!$D$3:$D$1000,キーワード!$D404,前々月ワード!$E$3:$E$1000,キーワード!$F404)</f>
        <v>0</v>
      </c>
      <c r="AJ404" s="22">
        <f>SUMIFS(当月ワード!$I$3:$I$1000,当月ワード!$D$3:$D$1000,キーワード!$D404,当月ワード!$E$3:$E$1000,キーワード!$F404)</f>
        <v>0</v>
      </c>
      <c r="AK404" s="23">
        <f>SUMIFS(前月ワード!$I$3:$I$1000,前月ワード!$D$3:$D$1000,キーワード!$D404,前月ワード!$E$3:$E$1000,キーワード!$F404)</f>
        <v>0</v>
      </c>
      <c r="AL404" s="23">
        <f>SUMIFS(前々月ワード!$I$3:$I$1000,前々月ワード!$D$3:$D$1000,キーワード!$D404,前々月ワード!$E$3:$E$1000,キーワード!$F404)</f>
        <v>0</v>
      </c>
      <c r="AM404" s="13">
        <f t="shared" si="77"/>
        <v>0</v>
      </c>
      <c r="AN404" s="13">
        <f t="shared" si="77"/>
        <v>0</v>
      </c>
      <c r="AO404" s="13">
        <f t="shared" si="77"/>
        <v>0</v>
      </c>
      <c r="AP404" s="16">
        <f t="shared" si="78"/>
        <v>0</v>
      </c>
      <c r="AQ404" s="16">
        <f t="shared" si="78"/>
        <v>0</v>
      </c>
      <c r="AR404" s="17">
        <f t="shared" si="78"/>
        <v>0</v>
      </c>
    </row>
    <row r="405" spans="3:44" ht="36.65" customHeight="1">
      <c r="C405" s="20">
        <v>400</v>
      </c>
      <c r="D405" s="53">
        <f>現状ワード設定!B402</f>
        <v>0</v>
      </c>
      <c r="E405" s="26" t="str">
        <f>IFERROR(_xlfn.XLOOKUP($D405,現状商品設定!B:B,現状商品設定!C:C,"-"),"-")</f>
        <v>-</v>
      </c>
      <c r="F405" s="56">
        <f>現状ワード設定!G402</f>
        <v>0</v>
      </c>
      <c r="G405" s="60" t="s">
        <v>46</v>
      </c>
      <c r="H405" s="47" t="str">
        <f>IFERROR(_xlfn.XLOOKUP(D405,商品!$D:$D,商品!$H:$H),"")</f>
        <v/>
      </c>
      <c r="I405" s="50" t="str">
        <f>IFERROR(_xlfn.XLOOKUP(D405&amp;F405,現状ワード設定!J:J,現状ワード設定!H:H),"")</f>
        <v/>
      </c>
      <c r="J405" s="47" t="str">
        <f>IFERROR(_xlfn.XLOOKUP(D405&amp;F405,現状ワード設定!J:J,現状ワード設定!I:I),"")</f>
        <v/>
      </c>
      <c r="K405" s="47" t="e">
        <f>IF(AND(T405&gt;=設定!$C$12,W405&gt;=O405),I405*(1+設定!$F$12),IF(AND(T405&gt;=設定!$C$13,W405&lt;O405),I405*(1+設定!$F$13),IF(AND(T405&lt;設定!$C$14,U405&gt;=設定!$E$14),I405*(1+設定!$F$14),IF(AND(T405&lt;設定!$C$15,U405&lt;設定!$E$15),I405*(1+設定!$F$15),"除外"))))</f>
        <v>#VALUE!</v>
      </c>
      <c r="L405" s="58" t="e">
        <f ca="1">IF(消化率!$I$5&lt;1,K405*消化率!$I$5,IF(U405*V405/(K405*消化率!$I$5)&gt;O405,K405*消化率!$I$5,M405))</f>
        <v>#DIV/0!</v>
      </c>
      <c r="M405" s="58" t="e">
        <f t="shared" si="69"/>
        <v>#VALUE!</v>
      </c>
      <c r="N405" s="58" t="e">
        <f ca="1">IF(ROUNDUP(IF(IF(IF(AND(設定!$D$8&lt;=L405,設定!$D$8&lt;J405),設定!$D$8,IF(AND(J405&lt;=L405,J405&lt;設定!$D$8),J405,IF(AND(L405&lt;=J405,J405&lt;設定!$D$8),J405,L405)))=0,設定!$D$8,IF(AND(設定!$D$8&lt;=L405,設定!$D$8&lt;J405),設定!$D$8,IF(AND(J405&lt;=L405,J405&lt;設定!$D$8),J405,IF(AND(L405&lt;=J405,J405&lt;設定!$D$8),J405,L405))))&lt;=H405,H405+1,IF(IF(AND(設定!$D$8&lt;=L405,設定!$D$8&lt;J405),設定!$D$8,IF(AND(J405&lt;=L405,J405&lt;設定!$D$8),J405,IF(AND(L405&lt;=J405,J405&lt;設定!$D$8),J405,L405)))=0,設定!$D$8,IF(AND(設定!$D$8&lt;=L405,設定!$D$8&lt;J405),設定!$D$8,IF(AND(J405&lt;=L405,J405&lt;設定!$D$8),J405,IF(AND(L405&lt;=J405,J405&lt;設定!$D$8),J405,L405))))),0)&gt;40,ROUNDUP(IF(IF(IF(AND(設定!$D$8&lt;=L405,設定!$D$8&lt;J405),設定!$D$8,IF(AND(J405&lt;=L405,J405&lt;設定!$D$8),J405,IF(AND(L405&lt;=J405,J405&lt;設定!$D$8),J405,L405)))=0,設定!$D$8,IF(AND(設定!$D$8&lt;=L405,設定!$D$8&lt;J405),設定!$D$8,IF(AND(J405&lt;=L405,J405&lt;設定!$D$8),J405,IF(AND(L405&lt;=J405,J405&lt;設定!$D$8),J405,L405))))&lt;=H405,H405+1,IF(IF(AND(設定!$D$8&lt;=L405,設定!$D$8&lt;J405),設定!$D$8,IF(AND(J405&lt;=L405,J405&lt;設定!$D$8),J405,IF(AND(L405&lt;=J405,J405&lt;設定!$D$8),J405,L405)))=0,設定!$D$8,IF(AND(設定!$D$8&lt;=L405,設定!$D$8&lt;J405),設定!$D$8,IF(AND(J405&lt;=L405,J405&lt;設定!$D$8),J405,IF(AND(L405&lt;=J405,J405&lt;設定!$D$8),J405,L405))))),0),40)</f>
        <v>#DIV/0!</v>
      </c>
      <c r="O405" s="55">
        <f>IF(G405="標準",設定!$C$4,G405)</f>
        <v>5</v>
      </c>
      <c r="P405" s="45">
        <f t="shared" si="70"/>
        <v>0</v>
      </c>
      <c r="Q405" s="14">
        <f t="shared" si="71"/>
        <v>0</v>
      </c>
      <c r="R405" s="23">
        <f t="shared" si="79"/>
        <v>0</v>
      </c>
      <c r="S405" s="12">
        <f t="shared" si="72"/>
        <v>0</v>
      </c>
      <c r="T405" s="23">
        <f t="shared" si="73"/>
        <v>0</v>
      </c>
      <c r="U405" s="13">
        <f t="shared" si="74"/>
        <v>0</v>
      </c>
      <c r="V405" s="104" t="str">
        <f>INDEX(商品!Q:Q,MATCH(キーワード!D405,商品!D:D,0),1)</f>
        <v>-</v>
      </c>
      <c r="W405" s="15">
        <f t="shared" si="75"/>
        <v>0</v>
      </c>
      <c r="X405" s="22">
        <f>SUMIFS(当月ワード!$J$3:$J$1000,当月ワード!$D$3:$D$1000,キーワード!$D405,当月ワード!$E$3:$E$1000,キーワード!$F405)</f>
        <v>0</v>
      </c>
      <c r="Y405" s="23">
        <f>SUMIFS(前月ワード!$J$3:$J$1000,前月ワード!$D$3:$D$1000,キーワード!$D405,前月ワード!$E$3:$E$1000,キーワード!$F405)</f>
        <v>0</v>
      </c>
      <c r="Z405" s="23">
        <f>SUMIFS(前々月ワード!$J$3:$J$1000,前々月ワード!$D$3:$D$1000,キーワード!$D405,前々月ワード!$E$3:$E$1000,キーワード!$F405)</f>
        <v>0</v>
      </c>
      <c r="AA405" s="22">
        <f>SUMIFS(当月ワード!$W$3:$W$1000,当月ワード!$D$3:$D$1000,キーワード!$D405,当月ワード!$E$3:$E$1000,キーワード!$F405)</f>
        <v>0</v>
      </c>
      <c r="AB405" s="23">
        <f>SUMIFS(前月ワード!$W$3:$W$1000,前月ワード!$D$3:$D$1000,キーワード!$D405,前月ワード!$E$3:$E$1000,キーワード!$F405)</f>
        <v>0</v>
      </c>
      <c r="AC405" s="23">
        <f>SUMIFS(前々月ワード!$W$3:$W$1000,前々月ワード!$D$3:$D$1000,キーワード!$D405,前々月ワード!$E$3:$E$1000,キーワード!$F405)</f>
        <v>0</v>
      </c>
      <c r="AD405" s="23">
        <f t="shared" si="76"/>
        <v>0</v>
      </c>
      <c r="AE405" s="23">
        <f t="shared" si="76"/>
        <v>0</v>
      </c>
      <c r="AF405" s="23">
        <f t="shared" si="76"/>
        <v>0</v>
      </c>
      <c r="AG405" s="22">
        <f>SUMIFS(当月ワード!$X$3:$X$1000,当月ワード!$D$3:$D$1000,キーワード!$D405,当月ワード!$E$3:$E$1000,キーワード!$F405)</f>
        <v>0</v>
      </c>
      <c r="AH405" s="23">
        <f>SUMIFS(前月ワード!$X$3:$X$1000,前月ワード!$D$3:$D$1000,キーワード!$D405,前月ワード!$E$3:$E$1000,キーワード!$F405)</f>
        <v>0</v>
      </c>
      <c r="AI405" s="23">
        <f>SUMIFS(前々月ワード!$X$3:$X$1000,前々月ワード!$D$3:$D$1000,キーワード!$D405,前々月ワード!$E$3:$E$1000,キーワード!$F405)</f>
        <v>0</v>
      </c>
      <c r="AJ405" s="22">
        <f>SUMIFS(当月ワード!$I$3:$I$1000,当月ワード!$D$3:$D$1000,キーワード!$D405,当月ワード!$E$3:$E$1000,キーワード!$F405)</f>
        <v>0</v>
      </c>
      <c r="AK405" s="23">
        <f>SUMIFS(前月ワード!$I$3:$I$1000,前月ワード!$D$3:$D$1000,キーワード!$D405,前月ワード!$E$3:$E$1000,キーワード!$F405)</f>
        <v>0</v>
      </c>
      <c r="AL405" s="23">
        <f>SUMIFS(前々月ワード!$I$3:$I$1000,前々月ワード!$D$3:$D$1000,キーワード!$D405,前々月ワード!$E$3:$E$1000,キーワード!$F405)</f>
        <v>0</v>
      </c>
      <c r="AM405" s="13">
        <f t="shared" si="77"/>
        <v>0</v>
      </c>
      <c r="AN405" s="13">
        <f t="shared" si="77"/>
        <v>0</v>
      </c>
      <c r="AO405" s="13">
        <f t="shared" si="77"/>
        <v>0</v>
      </c>
      <c r="AP405" s="16">
        <f t="shared" si="78"/>
        <v>0</v>
      </c>
      <c r="AQ405" s="16">
        <f t="shared" si="78"/>
        <v>0</v>
      </c>
      <c r="AR405" s="17">
        <f t="shared" si="78"/>
        <v>0</v>
      </c>
    </row>
    <row r="406" spans="3:44" ht="36.65" customHeight="1">
      <c r="C406" s="20">
        <v>401</v>
      </c>
      <c r="D406" s="53">
        <f>現状ワード設定!B403</f>
        <v>0</v>
      </c>
      <c r="E406" s="26" t="str">
        <f>IFERROR(_xlfn.XLOOKUP($D406,現状商品設定!B:B,現状商品設定!C:C,"-"),"-")</f>
        <v>-</v>
      </c>
      <c r="F406" s="56">
        <f>現状ワード設定!G403</f>
        <v>0</v>
      </c>
      <c r="G406" s="60" t="s">
        <v>46</v>
      </c>
      <c r="H406" s="47" t="str">
        <f>IFERROR(_xlfn.XLOOKUP(D406,商品!$D:$D,商品!$H:$H),"")</f>
        <v/>
      </c>
      <c r="I406" s="50" t="str">
        <f>IFERROR(_xlfn.XLOOKUP(D406&amp;F406,現状ワード設定!J:J,現状ワード設定!H:H),"")</f>
        <v/>
      </c>
      <c r="J406" s="47" t="str">
        <f>IFERROR(_xlfn.XLOOKUP(D406&amp;F406,現状ワード設定!J:J,現状ワード設定!I:I),"")</f>
        <v/>
      </c>
      <c r="K406" s="47" t="e">
        <f>IF(AND(T406&gt;=設定!$C$12,W406&gt;=O406),I406*(1+設定!$F$12),IF(AND(T406&gt;=設定!$C$13,W406&lt;O406),I406*(1+設定!$F$13),IF(AND(T406&lt;設定!$C$14,U406&gt;=設定!$E$14),I406*(1+設定!$F$14),IF(AND(T406&lt;設定!$C$15,U406&lt;設定!$E$15),I406*(1+設定!$F$15),"除外"))))</f>
        <v>#VALUE!</v>
      </c>
      <c r="L406" s="58" t="e">
        <f ca="1">IF(消化率!$I$5&lt;1,K406*消化率!$I$5,IF(U406*V406/(K406*消化率!$I$5)&gt;O406,K406*消化率!$I$5,M406))</f>
        <v>#DIV/0!</v>
      </c>
      <c r="M406" s="58" t="e">
        <f t="shared" si="69"/>
        <v>#VALUE!</v>
      </c>
      <c r="N406" s="58" t="e">
        <f ca="1">IF(ROUNDUP(IF(IF(IF(AND(設定!$D$8&lt;=L406,設定!$D$8&lt;J406),設定!$D$8,IF(AND(J406&lt;=L406,J406&lt;設定!$D$8),J406,IF(AND(L406&lt;=J406,J406&lt;設定!$D$8),J406,L406)))=0,設定!$D$8,IF(AND(設定!$D$8&lt;=L406,設定!$D$8&lt;J406),設定!$D$8,IF(AND(J406&lt;=L406,J406&lt;設定!$D$8),J406,IF(AND(L406&lt;=J406,J406&lt;設定!$D$8),J406,L406))))&lt;=H406,H406+1,IF(IF(AND(設定!$D$8&lt;=L406,設定!$D$8&lt;J406),設定!$D$8,IF(AND(J406&lt;=L406,J406&lt;設定!$D$8),J406,IF(AND(L406&lt;=J406,J406&lt;設定!$D$8),J406,L406)))=0,設定!$D$8,IF(AND(設定!$D$8&lt;=L406,設定!$D$8&lt;J406),設定!$D$8,IF(AND(J406&lt;=L406,J406&lt;設定!$D$8),J406,IF(AND(L406&lt;=J406,J406&lt;設定!$D$8),J406,L406))))),0)&gt;40,ROUNDUP(IF(IF(IF(AND(設定!$D$8&lt;=L406,設定!$D$8&lt;J406),設定!$D$8,IF(AND(J406&lt;=L406,J406&lt;設定!$D$8),J406,IF(AND(L406&lt;=J406,J406&lt;設定!$D$8),J406,L406)))=0,設定!$D$8,IF(AND(設定!$D$8&lt;=L406,設定!$D$8&lt;J406),設定!$D$8,IF(AND(J406&lt;=L406,J406&lt;設定!$D$8),J406,IF(AND(L406&lt;=J406,J406&lt;設定!$D$8),J406,L406))))&lt;=H406,H406+1,IF(IF(AND(設定!$D$8&lt;=L406,設定!$D$8&lt;J406),設定!$D$8,IF(AND(J406&lt;=L406,J406&lt;設定!$D$8),J406,IF(AND(L406&lt;=J406,J406&lt;設定!$D$8),J406,L406)))=0,設定!$D$8,IF(AND(設定!$D$8&lt;=L406,設定!$D$8&lt;J406),設定!$D$8,IF(AND(J406&lt;=L406,J406&lt;設定!$D$8),J406,IF(AND(L406&lt;=J406,J406&lt;設定!$D$8),J406,L406))))),0),40)</f>
        <v>#DIV/0!</v>
      </c>
      <c r="O406" s="55">
        <f>IF(G406="標準",設定!$C$4,G406)</f>
        <v>5</v>
      </c>
      <c r="P406" s="45">
        <f t="shared" si="70"/>
        <v>0</v>
      </c>
      <c r="Q406" s="14">
        <f t="shared" si="71"/>
        <v>0</v>
      </c>
      <c r="R406" s="23">
        <f t="shared" si="79"/>
        <v>0</v>
      </c>
      <c r="S406" s="12">
        <f t="shared" si="72"/>
        <v>0</v>
      </c>
      <c r="T406" s="23">
        <f t="shared" si="73"/>
        <v>0</v>
      </c>
      <c r="U406" s="13">
        <f t="shared" si="74"/>
        <v>0</v>
      </c>
      <c r="V406" s="104" t="str">
        <f>INDEX(商品!Q:Q,MATCH(キーワード!D406,商品!D:D,0),1)</f>
        <v>-</v>
      </c>
      <c r="W406" s="15">
        <f t="shared" si="75"/>
        <v>0</v>
      </c>
      <c r="X406" s="22">
        <f>SUMIFS(当月ワード!$J$3:$J$1000,当月ワード!$D$3:$D$1000,キーワード!$D406,当月ワード!$E$3:$E$1000,キーワード!$F406)</f>
        <v>0</v>
      </c>
      <c r="Y406" s="23">
        <f>SUMIFS(前月ワード!$J$3:$J$1000,前月ワード!$D$3:$D$1000,キーワード!$D406,前月ワード!$E$3:$E$1000,キーワード!$F406)</f>
        <v>0</v>
      </c>
      <c r="Z406" s="23">
        <f>SUMIFS(前々月ワード!$J$3:$J$1000,前々月ワード!$D$3:$D$1000,キーワード!$D406,前々月ワード!$E$3:$E$1000,キーワード!$F406)</f>
        <v>0</v>
      </c>
      <c r="AA406" s="22">
        <f>SUMIFS(当月ワード!$W$3:$W$1000,当月ワード!$D$3:$D$1000,キーワード!$D406,当月ワード!$E$3:$E$1000,キーワード!$F406)</f>
        <v>0</v>
      </c>
      <c r="AB406" s="23">
        <f>SUMIFS(前月ワード!$W$3:$W$1000,前月ワード!$D$3:$D$1000,キーワード!$D406,前月ワード!$E$3:$E$1000,キーワード!$F406)</f>
        <v>0</v>
      </c>
      <c r="AC406" s="23">
        <f>SUMIFS(前々月ワード!$W$3:$W$1000,前々月ワード!$D$3:$D$1000,キーワード!$D406,前々月ワード!$E$3:$E$1000,キーワード!$F406)</f>
        <v>0</v>
      </c>
      <c r="AD406" s="23">
        <f t="shared" si="76"/>
        <v>0</v>
      </c>
      <c r="AE406" s="23">
        <f t="shared" si="76"/>
        <v>0</v>
      </c>
      <c r="AF406" s="23">
        <f t="shared" si="76"/>
        <v>0</v>
      </c>
      <c r="AG406" s="22">
        <f>SUMIFS(当月ワード!$X$3:$X$1000,当月ワード!$D$3:$D$1000,キーワード!$D406,当月ワード!$E$3:$E$1000,キーワード!$F406)</f>
        <v>0</v>
      </c>
      <c r="AH406" s="23">
        <f>SUMIFS(前月ワード!$X$3:$X$1000,前月ワード!$D$3:$D$1000,キーワード!$D406,前月ワード!$E$3:$E$1000,キーワード!$F406)</f>
        <v>0</v>
      </c>
      <c r="AI406" s="23">
        <f>SUMIFS(前々月ワード!$X$3:$X$1000,前々月ワード!$D$3:$D$1000,キーワード!$D406,前々月ワード!$E$3:$E$1000,キーワード!$F406)</f>
        <v>0</v>
      </c>
      <c r="AJ406" s="22">
        <f>SUMIFS(当月ワード!$I$3:$I$1000,当月ワード!$D$3:$D$1000,キーワード!$D406,当月ワード!$E$3:$E$1000,キーワード!$F406)</f>
        <v>0</v>
      </c>
      <c r="AK406" s="23">
        <f>SUMIFS(前月ワード!$I$3:$I$1000,前月ワード!$D$3:$D$1000,キーワード!$D406,前月ワード!$E$3:$E$1000,キーワード!$F406)</f>
        <v>0</v>
      </c>
      <c r="AL406" s="23">
        <f>SUMIFS(前々月ワード!$I$3:$I$1000,前々月ワード!$D$3:$D$1000,キーワード!$D406,前々月ワード!$E$3:$E$1000,キーワード!$F406)</f>
        <v>0</v>
      </c>
      <c r="AM406" s="13">
        <f t="shared" si="77"/>
        <v>0</v>
      </c>
      <c r="AN406" s="13">
        <f t="shared" si="77"/>
        <v>0</v>
      </c>
      <c r="AO406" s="13">
        <f t="shared" si="77"/>
        <v>0</v>
      </c>
      <c r="AP406" s="16">
        <f t="shared" si="78"/>
        <v>0</v>
      </c>
      <c r="AQ406" s="16">
        <f t="shared" si="78"/>
        <v>0</v>
      </c>
      <c r="AR406" s="17">
        <f t="shared" si="78"/>
        <v>0</v>
      </c>
    </row>
    <row r="407" spans="3:44" ht="36.65" customHeight="1">
      <c r="C407" s="20">
        <v>402</v>
      </c>
      <c r="D407" s="53">
        <f>現状ワード設定!B404</f>
        <v>0</v>
      </c>
      <c r="E407" s="26" t="str">
        <f>IFERROR(_xlfn.XLOOKUP($D407,現状商品設定!B:B,現状商品設定!C:C,"-"),"-")</f>
        <v>-</v>
      </c>
      <c r="F407" s="56">
        <f>現状ワード設定!G404</f>
        <v>0</v>
      </c>
      <c r="G407" s="60" t="s">
        <v>46</v>
      </c>
      <c r="H407" s="47" t="str">
        <f>IFERROR(_xlfn.XLOOKUP(D407,商品!$D:$D,商品!$H:$H),"")</f>
        <v/>
      </c>
      <c r="I407" s="50" t="str">
        <f>IFERROR(_xlfn.XLOOKUP(D407&amp;F407,現状ワード設定!J:J,現状ワード設定!H:H),"")</f>
        <v/>
      </c>
      <c r="J407" s="47" t="str">
        <f>IFERROR(_xlfn.XLOOKUP(D407&amp;F407,現状ワード設定!J:J,現状ワード設定!I:I),"")</f>
        <v/>
      </c>
      <c r="K407" s="47" t="e">
        <f>IF(AND(T407&gt;=設定!$C$12,W407&gt;=O407),I407*(1+設定!$F$12),IF(AND(T407&gt;=設定!$C$13,W407&lt;O407),I407*(1+設定!$F$13),IF(AND(T407&lt;設定!$C$14,U407&gt;=設定!$E$14),I407*(1+設定!$F$14),IF(AND(T407&lt;設定!$C$15,U407&lt;設定!$E$15),I407*(1+設定!$F$15),"除外"))))</f>
        <v>#VALUE!</v>
      </c>
      <c r="L407" s="58" t="e">
        <f ca="1">IF(消化率!$I$5&lt;1,K407*消化率!$I$5,IF(U407*V407/(K407*消化率!$I$5)&gt;O407,K407*消化率!$I$5,M407))</f>
        <v>#DIV/0!</v>
      </c>
      <c r="M407" s="58" t="e">
        <f t="shared" si="69"/>
        <v>#VALUE!</v>
      </c>
      <c r="N407" s="58" t="e">
        <f ca="1">IF(ROUNDUP(IF(IF(IF(AND(設定!$D$8&lt;=L407,設定!$D$8&lt;J407),設定!$D$8,IF(AND(J407&lt;=L407,J407&lt;設定!$D$8),J407,IF(AND(L407&lt;=J407,J407&lt;設定!$D$8),J407,L407)))=0,設定!$D$8,IF(AND(設定!$D$8&lt;=L407,設定!$D$8&lt;J407),設定!$D$8,IF(AND(J407&lt;=L407,J407&lt;設定!$D$8),J407,IF(AND(L407&lt;=J407,J407&lt;設定!$D$8),J407,L407))))&lt;=H407,H407+1,IF(IF(AND(設定!$D$8&lt;=L407,設定!$D$8&lt;J407),設定!$D$8,IF(AND(J407&lt;=L407,J407&lt;設定!$D$8),J407,IF(AND(L407&lt;=J407,J407&lt;設定!$D$8),J407,L407)))=0,設定!$D$8,IF(AND(設定!$D$8&lt;=L407,設定!$D$8&lt;J407),設定!$D$8,IF(AND(J407&lt;=L407,J407&lt;設定!$D$8),J407,IF(AND(L407&lt;=J407,J407&lt;設定!$D$8),J407,L407))))),0)&gt;40,ROUNDUP(IF(IF(IF(AND(設定!$D$8&lt;=L407,設定!$D$8&lt;J407),設定!$D$8,IF(AND(J407&lt;=L407,J407&lt;設定!$D$8),J407,IF(AND(L407&lt;=J407,J407&lt;設定!$D$8),J407,L407)))=0,設定!$D$8,IF(AND(設定!$D$8&lt;=L407,設定!$D$8&lt;J407),設定!$D$8,IF(AND(J407&lt;=L407,J407&lt;設定!$D$8),J407,IF(AND(L407&lt;=J407,J407&lt;設定!$D$8),J407,L407))))&lt;=H407,H407+1,IF(IF(AND(設定!$D$8&lt;=L407,設定!$D$8&lt;J407),設定!$D$8,IF(AND(J407&lt;=L407,J407&lt;設定!$D$8),J407,IF(AND(L407&lt;=J407,J407&lt;設定!$D$8),J407,L407)))=0,設定!$D$8,IF(AND(設定!$D$8&lt;=L407,設定!$D$8&lt;J407),設定!$D$8,IF(AND(J407&lt;=L407,J407&lt;設定!$D$8),J407,IF(AND(L407&lt;=J407,J407&lt;設定!$D$8),J407,L407))))),0),40)</f>
        <v>#DIV/0!</v>
      </c>
      <c r="O407" s="55">
        <f>IF(G407="標準",設定!$C$4,G407)</f>
        <v>5</v>
      </c>
      <c r="P407" s="45">
        <f t="shared" si="70"/>
        <v>0</v>
      </c>
      <c r="Q407" s="14">
        <f t="shared" si="71"/>
        <v>0</v>
      </c>
      <c r="R407" s="23">
        <f t="shared" si="79"/>
        <v>0</v>
      </c>
      <c r="S407" s="12">
        <f t="shared" si="72"/>
        <v>0</v>
      </c>
      <c r="T407" s="23">
        <f t="shared" si="73"/>
        <v>0</v>
      </c>
      <c r="U407" s="13">
        <f t="shared" si="74"/>
        <v>0</v>
      </c>
      <c r="V407" s="104" t="str">
        <f>INDEX(商品!Q:Q,MATCH(キーワード!D407,商品!D:D,0),1)</f>
        <v>-</v>
      </c>
      <c r="W407" s="15">
        <f t="shared" si="75"/>
        <v>0</v>
      </c>
      <c r="X407" s="22">
        <f>SUMIFS(当月ワード!$J$3:$J$1000,当月ワード!$D$3:$D$1000,キーワード!$D407,当月ワード!$E$3:$E$1000,キーワード!$F407)</f>
        <v>0</v>
      </c>
      <c r="Y407" s="23">
        <f>SUMIFS(前月ワード!$J$3:$J$1000,前月ワード!$D$3:$D$1000,キーワード!$D407,前月ワード!$E$3:$E$1000,キーワード!$F407)</f>
        <v>0</v>
      </c>
      <c r="Z407" s="23">
        <f>SUMIFS(前々月ワード!$J$3:$J$1000,前々月ワード!$D$3:$D$1000,キーワード!$D407,前々月ワード!$E$3:$E$1000,キーワード!$F407)</f>
        <v>0</v>
      </c>
      <c r="AA407" s="22">
        <f>SUMIFS(当月ワード!$W$3:$W$1000,当月ワード!$D$3:$D$1000,キーワード!$D407,当月ワード!$E$3:$E$1000,キーワード!$F407)</f>
        <v>0</v>
      </c>
      <c r="AB407" s="23">
        <f>SUMIFS(前月ワード!$W$3:$W$1000,前月ワード!$D$3:$D$1000,キーワード!$D407,前月ワード!$E$3:$E$1000,キーワード!$F407)</f>
        <v>0</v>
      </c>
      <c r="AC407" s="23">
        <f>SUMIFS(前々月ワード!$W$3:$W$1000,前々月ワード!$D$3:$D$1000,キーワード!$D407,前々月ワード!$E$3:$E$1000,キーワード!$F407)</f>
        <v>0</v>
      </c>
      <c r="AD407" s="23">
        <f t="shared" si="76"/>
        <v>0</v>
      </c>
      <c r="AE407" s="23">
        <f t="shared" si="76"/>
        <v>0</v>
      </c>
      <c r="AF407" s="23">
        <f t="shared" si="76"/>
        <v>0</v>
      </c>
      <c r="AG407" s="22">
        <f>SUMIFS(当月ワード!$X$3:$X$1000,当月ワード!$D$3:$D$1000,キーワード!$D407,当月ワード!$E$3:$E$1000,キーワード!$F407)</f>
        <v>0</v>
      </c>
      <c r="AH407" s="23">
        <f>SUMIFS(前月ワード!$X$3:$X$1000,前月ワード!$D$3:$D$1000,キーワード!$D407,前月ワード!$E$3:$E$1000,キーワード!$F407)</f>
        <v>0</v>
      </c>
      <c r="AI407" s="23">
        <f>SUMIFS(前々月ワード!$X$3:$X$1000,前々月ワード!$D$3:$D$1000,キーワード!$D407,前々月ワード!$E$3:$E$1000,キーワード!$F407)</f>
        <v>0</v>
      </c>
      <c r="AJ407" s="22">
        <f>SUMIFS(当月ワード!$I$3:$I$1000,当月ワード!$D$3:$D$1000,キーワード!$D407,当月ワード!$E$3:$E$1000,キーワード!$F407)</f>
        <v>0</v>
      </c>
      <c r="AK407" s="23">
        <f>SUMIFS(前月ワード!$I$3:$I$1000,前月ワード!$D$3:$D$1000,キーワード!$D407,前月ワード!$E$3:$E$1000,キーワード!$F407)</f>
        <v>0</v>
      </c>
      <c r="AL407" s="23">
        <f>SUMIFS(前々月ワード!$I$3:$I$1000,前々月ワード!$D$3:$D$1000,キーワード!$D407,前々月ワード!$E$3:$E$1000,キーワード!$F407)</f>
        <v>0</v>
      </c>
      <c r="AM407" s="13">
        <f t="shared" si="77"/>
        <v>0</v>
      </c>
      <c r="AN407" s="13">
        <f t="shared" si="77"/>
        <v>0</v>
      </c>
      <c r="AO407" s="13">
        <f t="shared" si="77"/>
        <v>0</v>
      </c>
      <c r="AP407" s="16">
        <f t="shared" si="78"/>
        <v>0</v>
      </c>
      <c r="AQ407" s="16">
        <f t="shared" si="78"/>
        <v>0</v>
      </c>
      <c r="AR407" s="17">
        <f t="shared" si="78"/>
        <v>0</v>
      </c>
    </row>
    <row r="408" spans="3:44" ht="36.65" customHeight="1">
      <c r="C408" s="20">
        <v>403</v>
      </c>
      <c r="D408" s="53">
        <f>現状ワード設定!B405</f>
        <v>0</v>
      </c>
      <c r="E408" s="26" t="str">
        <f>IFERROR(_xlfn.XLOOKUP($D408,現状商品設定!B:B,現状商品設定!C:C,"-"),"-")</f>
        <v>-</v>
      </c>
      <c r="F408" s="56">
        <f>現状ワード設定!G405</f>
        <v>0</v>
      </c>
      <c r="G408" s="60" t="s">
        <v>46</v>
      </c>
      <c r="H408" s="47" t="str">
        <f>IFERROR(_xlfn.XLOOKUP(D408,商品!$D:$D,商品!$H:$H),"")</f>
        <v/>
      </c>
      <c r="I408" s="50" t="str">
        <f>IFERROR(_xlfn.XLOOKUP(D408&amp;F408,現状ワード設定!J:J,現状ワード設定!H:H),"")</f>
        <v/>
      </c>
      <c r="J408" s="47" t="str">
        <f>IFERROR(_xlfn.XLOOKUP(D408&amp;F408,現状ワード設定!J:J,現状ワード設定!I:I),"")</f>
        <v/>
      </c>
      <c r="K408" s="47" t="e">
        <f>IF(AND(T408&gt;=設定!$C$12,W408&gt;=O408),I408*(1+設定!$F$12),IF(AND(T408&gt;=設定!$C$13,W408&lt;O408),I408*(1+設定!$F$13),IF(AND(T408&lt;設定!$C$14,U408&gt;=設定!$E$14),I408*(1+設定!$F$14),IF(AND(T408&lt;設定!$C$15,U408&lt;設定!$E$15),I408*(1+設定!$F$15),"除外"))))</f>
        <v>#VALUE!</v>
      </c>
      <c r="L408" s="58" t="e">
        <f ca="1">IF(消化率!$I$5&lt;1,K408*消化率!$I$5,IF(U408*V408/(K408*消化率!$I$5)&gt;O408,K408*消化率!$I$5,M408))</f>
        <v>#DIV/0!</v>
      </c>
      <c r="M408" s="58" t="e">
        <f t="shared" si="69"/>
        <v>#VALUE!</v>
      </c>
      <c r="N408" s="58" t="e">
        <f ca="1">IF(ROUNDUP(IF(IF(IF(AND(設定!$D$8&lt;=L408,設定!$D$8&lt;J408),設定!$D$8,IF(AND(J408&lt;=L408,J408&lt;設定!$D$8),J408,IF(AND(L408&lt;=J408,J408&lt;設定!$D$8),J408,L408)))=0,設定!$D$8,IF(AND(設定!$D$8&lt;=L408,設定!$D$8&lt;J408),設定!$D$8,IF(AND(J408&lt;=L408,J408&lt;設定!$D$8),J408,IF(AND(L408&lt;=J408,J408&lt;設定!$D$8),J408,L408))))&lt;=H408,H408+1,IF(IF(AND(設定!$D$8&lt;=L408,設定!$D$8&lt;J408),設定!$D$8,IF(AND(J408&lt;=L408,J408&lt;設定!$D$8),J408,IF(AND(L408&lt;=J408,J408&lt;設定!$D$8),J408,L408)))=0,設定!$D$8,IF(AND(設定!$D$8&lt;=L408,設定!$D$8&lt;J408),設定!$D$8,IF(AND(J408&lt;=L408,J408&lt;設定!$D$8),J408,IF(AND(L408&lt;=J408,J408&lt;設定!$D$8),J408,L408))))),0)&gt;40,ROUNDUP(IF(IF(IF(AND(設定!$D$8&lt;=L408,設定!$D$8&lt;J408),設定!$D$8,IF(AND(J408&lt;=L408,J408&lt;設定!$D$8),J408,IF(AND(L408&lt;=J408,J408&lt;設定!$D$8),J408,L408)))=0,設定!$D$8,IF(AND(設定!$D$8&lt;=L408,設定!$D$8&lt;J408),設定!$D$8,IF(AND(J408&lt;=L408,J408&lt;設定!$D$8),J408,IF(AND(L408&lt;=J408,J408&lt;設定!$D$8),J408,L408))))&lt;=H408,H408+1,IF(IF(AND(設定!$D$8&lt;=L408,設定!$D$8&lt;J408),設定!$D$8,IF(AND(J408&lt;=L408,J408&lt;設定!$D$8),J408,IF(AND(L408&lt;=J408,J408&lt;設定!$D$8),J408,L408)))=0,設定!$D$8,IF(AND(設定!$D$8&lt;=L408,設定!$D$8&lt;J408),設定!$D$8,IF(AND(J408&lt;=L408,J408&lt;設定!$D$8),J408,IF(AND(L408&lt;=J408,J408&lt;設定!$D$8),J408,L408))))),0),40)</f>
        <v>#DIV/0!</v>
      </c>
      <c r="O408" s="55">
        <f>IF(G408="標準",設定!$C$4,G408)</f>
        <v>5</v>
      </c>
      <c r="P408" s="45">
        <f t="shared" si="70"/>
        <v>0</v>
      </c>
      <c r="Q408" s="14">
        <f t="shared" si="71"/>
        <v>0</v>
      </c>
      <c r="R408" s="23">
        <f t="shared" si="79"/>
        <v>0</v>
      </c>
      <c r="S408" s="12">
        <f t="shared" si="72"/>
        <v>0</v>
      </c>
      <c r="T408" s="23">
        <f t="shared" si="73"/>
        <v>0</v>
      </c>
      <c r="U408" s="13">
        <f t="shared" si="74"/>
        <v>0</v>
      </c>
      <c r="V408" s="104" t="str">
        <f>INDEX(商品!Q:Q,MATCH(キーワード!D408,商品!D:D,0),1)</f>
        <v>-</v>
      </c>
      <c r="W408" s="15">
        <f t="shared" si="75"/>
        <v>0</v>
      </c>
      <c r="X408" s="22">
        <f>SUMIFS(当月ワード!$J$3:$J$1000,当月ワード!$D$3:$D$1000,キーワード!$D408,当月ワード!$E$3:$E$1000,キーワード!$F408)</f>
        <v>0</v>
      </c>
      <c r="Y408" s="23">
        <f>SUMIFS(前月ワード!$J$3:$J$1000,前月ワード!$D$3:$D$1000,キーワード!$D408,前月ワード!$E$3:$E$1000,キーワード!$F408)</f>
        <v>0</v>
      </c>
      <c r="Z408" s="23">
        <f>SUMIFS(前々月ワード!$J$3:$J$1000,前々月ワード!$D$3:$D$1000,キーワード!$D408,前々月ワード!$E$3:$E$1000,キーワード!$F408)</f>
        <v>0</v>
      </c>
      <c r="AA408" s="22">
        <f>SUMIFS(当月ワード!$W$3:$W$1000,当月ワード!$D$3:$D$1000,キーワード!$D408,当月ワード!$E$3:$E$1000,キーワード!$F408)</f>
        <v>0</v>
      </c>
      <c r="AB408" s="23">
        <f>SUMIFS(前月ワード!$W$3:$W$1000,前月ワード!$D$3:$D$1000,キーワード!$D408,前月ワード!$E$3:$E$1000,キーワード!$F408)</f>
        <v>0</v>
      </c>
      <c r="AC408" s="23">
        <f>SUMIFS(前々月ワード!$W$3:$W$1000,前々月ワード!$D$3:$D$1000,キーワード!$D408,前々月ワード!$E$3:$E$1000,キーワード!$F408)</f>
        <v>0</v>
      </c>
      <c r="AD408" s="23">
        <f t="shared" si="76"/>
        <v>0</v>
      </c>
      <c r="AE408" s="23">
        <f t="shared" si="76"/>
        <v>0</v>
      </c>
      <c r="AF408" s="23">
        <f t="shared" si="76"/>
        <v>0</v>
      </c>
      <c r="AG408" s="22">
        <f>SUMIFS(当月ワード!$X$3:$X$1000,当月ワード!$D$3:$D$1000,キーワード!$D408,当月ワード!$E$3:$E$1000,キーワード!$F408)</f>
        <v>0</v>
      </c>
      <c r="AH408" s="23">
        <f>SUMIFS(前月ワード!$X$3:$X$1000,前月ワード!$D$3:$D$1000,キーワード!$D408,前月ワード!$E$3:$E$1000,キーワード!$F408)</f>
        <v>0</v>
      </c>
      <c r="AI408" s="23">
        <f>SUMIFS(前々月ワード!$X$3:$X$1000,前々月ワード!$D$3:$D$1000,キーワード!$D408,前々月ワード!$E$3:$E$1000,キーワード!$F408)</f>
        <v>0</v>
      </c>
      <c r="AJ408" s="22">
        <f>SUMIFS(当月ワード!$I$3:$I$1000,当月ワード!$D$3:$D$1000,キーワード!$D408,当月ワード!$E$3:$E$1000,キーワード!$F408)</f>
        <v>0</v>
      </c>
      <c r="AK408" s="23">
        <f>SUMIFS(前月ワード!$I$3:$I$1000,前月ワード!$D$3:$D$1000,キーワード!$D408,前月ワード!$E$3:$E$1000,キーワード!$F408)</f>
        <v>0</v>
      </c>
      <c r="AL408" s="23">
        <f>SUMIFS(前々月ワード!$I$3:$I$1000,前々月ワード!$D$3:$D$1000,キーワード!$D408,前々月ワード!$E$3:$E$1000,キーワード!$F408)</f>
        <v>0</v>
      </c>
      <c r="AM408" s="13">
        <f t="shared" si="77"/>
        <v>0</v>
      </c>
      <c r="AN408" s="13">
        <f t="shared" si="77"/>
        <v>0</v>
      </c>
      <c r="AO408" s="13">
        <f t="shared" si="77"/>
        <v>0</v>
      </c>
      <c r="AP408" s="16">
        <f t="shared" si="78"/>
        <v>0</v>
      </c>
      <c r="AQ408" s="16">
        <f t="shared" si="78"/>
        <v>0</v>
      </c>
      <c r="AR408" s="17">
        <f t="shared" si="78"/>
        <v>0</v>
      </c>
    </row>
    <row r="409" spans="3:44" ht="36.65" customHeight="1">
      <c r="C409" s="20">
        <v>404</v>
      </c>
      <c r="D409" s="53">
        <f>現状ワード設定!B406</f>
        <v>0</v>
      </c>
      <c r="E409" s="26" t="str">
        <f>IFERROR(_xlfn.XLOOKUP($D409,現状商品設定!B:B,現状商品設定!C:C,"-"),"-")</f>
        <v>-</v>
      </c>
      <c r="F409" s="56">
        <f>現状ワード設定!G406</f>
        <v>0</v>
      </c>
      <c r="G409" s="60" t="s">
        <v>46</v>
      </c>
      <c r="H409" s="47" t="str">
        <f>IFERROR(_xlfn.XLOOKUP(D409,商品!$D:$D,商品!$H:$H),"")</f>
        <v/>
      </c>
      <c r="I409" s="50" t="str">
        <f>IFERROR(_xlfn.XLOOKUP(D409&amp;F409,現状ワード設定!J:J,現状ワード設定!H:H),"")</f>
        <v/>
      </c>
      <c r="J409" s="47" t="str">
        <f>IFERROR(_xlfn.XLOOKUP(D409&amp;F409,現状ワード設定!J:J,現状ワード設定!I:I),"")</f>
        <v/>
      </c>
      <c r="K409" s="47" t="e">
        <f>IF(AND(T409&gt;=設定!$C$12,W409&gt;=O409),I409*(1+設定!$F$12),IF(AND(T409&gt;=設定!$C$13,W409&lt;O409),I409*(1+設定!$F$13),IF(AND(T409&lt;設定!$C$14,U409&gt;=設定!$E$14),I409*(1+設定!$F$14),IF(AND(T409&lt;設定!$C$15,U409&lt;設定!$E$15),I409*(1+設定!$F$15),"除外"))))</f>
        <v>#VALUE!</v>
      </c>
      <c r="L409" s="58" t="e">
        <f ca="1">IF(消化率!$I$5&lt;1,K409*消化率!$I$5,IF(U409*V409/(K409*消化率!$I$5)&gt;O409,K409*消化率!$I$5,M409))</f>
        <v>#DIV/0!</v>
      </c>
      <c r="M409" s="58" t="e">
        <f t="shared" si="69"/>
        <v>#VALUE!</v>
      </c>
      <c r="N409" s="58" t="e">
        <f ca="1">IF(ROUNDUP(IF(IF(IF(AND(設定!$D$8&lt;=L409,設定!$D$8&lt;J409),設定!$D$8,IF(AND(J409&lt;=L409,J409&lt;設定!$D$8),J409,IF(AND(L409&lt;=J409,J409&lt;設定!$D$8),J409,L409)))=0,設定!$D$8,IF(AND(設定!$D$8&lt;=L409,設定!$D$8&lt;J409),設定!$D$8,IF(AND(J409&lt;=L409,J409&lt;設定!$D$8),J409,IF(AND(L409&lt;=J409,J409&lt;設定!$D$8),J409,L409))))&lt;=H409,H409+1,IF(IF(AND(設定!$D$8&lt;=L409,設定!$D$8&lt;J409),設定!$D$8,IF(AND(J409&lt;=L409,J409&lt;設定!$D$8),J409,IF(AND(L409&lt;=J409,J409&lt;設定!$D$8),J409,L409)))=0,設定!$D$8,IF(AND(設定!$D$8&lt;=L409,設定!$D$8&lt;J409),設定!$D$8,IF(AND(J409&lt;=L409,J409&lt;設定!$D$8),J409,IF(AND(L409&lt;=J409,J409&lt;設定!$D$8),J409,L409))))),0)&gt;40,ROUNDUP(IF(IF(IF(AND(設定!$D$8&lt;=L409,設定!$D$8&lt;J409),設定!$D$8,IF(AND(J409&lt;=L409,J409&lt;設定!$D$8),J409,IF(AND(L409&lt;=J409,J409&lt;設定!$D$8),J409,L409)))=0,設定!$D$8,IF(AND(設定!$D$8&lt;=L409,設定!$D$8&lt;J409),設定!$D$8,IF(AND(J409&lt;=L409,J409&lt;設定!$D$8),J409,IF(AND(L409&lt;=J409,J409&lt;設定!$D$8),J409,L409))))&lt;=H409,H409+1,IF(IF(AND(設定!$D$8&lt;=L409,設定!$D$8&lt;J409),設定!$D$8,IF(AND(J409&lt;=L409,J409&lt;設定!$D$8),J409,IF(AND(L409&lt;=J409,J409&lt;設定!$D$8),J409,L409)))=0,設定!$D$8,IF(AND(設定!$D$8&lt;=L409,設定!$D$8&lt;J409),設定!$D$8,IF(AND(J409&lt;=L409,J409&lt;設定!$D$8),J409,IF(AND(L409&lt;=J409,J409&lt;設定!$D$8),J409,L409))))),0),40)</f>
        <v>#DIV/0!</v>
      </c>
      <c r="O409" s="55">
        <f>IF(G409="標準",設定!$C$4,G409)</f>
        <v>5</v>
      </c>
      <c r="P409" s="45">
        <f t="shared" si="70"/>
        <v>0</v>
      </c>
      <c r="Q409" s="14">
        <f t="shared" si="71"/>
        <v>0</v>
      </c>
      <c r="R409" s="23">
        <f t="shared" si="79"/>
        <v>0</v>
      </c>
      <c r="S409" s="12">
        <f t="shared" si="72"/>
        <v>0</v>
      </c>
      <c r="T409" s="23">
        <f t="shared" si="73"/>
        <v>0</v>
      </c>
      <c r="U409" s="13">
        <f t="shared" si="74"/>
        <v>0</v>
      </c>
      <c r="V409" s="104" t="str">
        <f>INDEX(商品!Q:Q,MATCH(キーワード!D409,商品!D:D,0),1)</f>
        <v>-</v>
      </c>
      <c r="W409" s="15">
        <f t="shared" si="75"/>
        <v>0</v>
      </c>
      <c r="X409" s="22">
        <f>SUMIFS(当月ワード!$J$3:$J$1000,当月ワード!$D$3:$D$1000,キーワード!$D409,当月ワード!$E$3:$E$1000,キーワード!$F409)</f>
        <v>0</v>
      </c>
      <c r="Y409" s="23">
        <f>SUMIFS(前月ワード!$J$3:$J$1000,前月ワード!$D$3:$D$1000,キーワード!$D409,前月ワード!$E$3:$E$1000,キーワード!$F409)</f>
        <v>0</v>
      </c>
      <c r="Z409" s="23">
        <f>SUMIFS(前々月ワード!$J$3:$J$1000,前々月ワード!$D$3:$D$1000,キーワード!$D409,前々月ワード!$E$3:$E$1000,キーワード!$F409)</f>
        <v>0</v>
      </c>
      <c r="AA409" s="22">
        <f>SUMIFS(当月ワード!$W$3:$W$1000,当月ワード!$D$3:$D$1000,キーワード!$D409,当月ワード!$E$3:$E$1000,キーワード!$F409)</f>
        <v>0</v>
      </c>
      <c r="AB409" s="23">
        <f>SUMIFS(前月ワード!$W$3:$W$1000,前月ワード!$D$3:$D$1000,キーワード!$D409,前月ワード!$E$3:$E$1000,キーワード!$F409)</f>
        <v>0</v>
      </c>
      <c r="AC409" s="23">
        <f>SUMIFS(前々月ワード!$W$3:$W$1000,前々月ワード!$D$3:$D$1000,キーワード!$D409,前々月ワード!$E$3:$E$1000,キーワード!$F409)</f>
        <v>0</v>
      </c>
      <c r="AD409" s="23">
        <f t="shared" si="76"/>
        <v>0</v>
      </c>
      <c r="AE409" s="23">
        <f t="shared" si="76"/>
        <v>0</v>
      </c>
      <c r="AF409" s="23">
        <f t="shared" si="76"/>
        <v>0</v>
      </c>
      <c r="AG409" s="22">
        <f>SUMIFS(当月ワード!$X$3:$X$1000,当月ワード!$D$3:$D$1000,キーワード!$D409,当月ワード!$E$3:$E$1000,キーワード!$F409)</f>
        <v>0</v>
      </c>
      <c r="AH409" s="23">
        <f>SUMIFS(前月ワード!$X$3:$X$1000,前月ワード!$D$3:$D$1000,キーワード!$D409,前月ワード!$E$3:$E$1000,キーワード!$F409)</f>
        <v>0</v>
      </c>
      <c r="AI409" s="23">
        <f>SUMIFS(前々月ワード!$X$3:$X$1000,前々月ワード!$D$3:$D$1000,キーワード!$D409,前々月ワード!$E$3:$E$1000,キーワード!$F409)</f>
        <v>0</v>
      </c>
      <c r="AJ409" s="22">
        <f>SUMIFS(当月ワード!$I$3:$I$1000,当月ワード!$D$3:$D$1000,キーワード!$D409,当月ワード!$E$3:$E$1000,キーワード!$F409)</f>
        <v>0</v>
      </c>
      <c r="AK409" s="23">
        <f>SUMIFS(前月ワード!$I$3:$I$1000,前月ワード!$D$3:$D$1000,キーワード!$D409,前月ワード!$E$3:$E$1000,キーワード!$F409)</f>
        <v>0</v>
      </c>
      <c r="AL409" s="23">
        <f>SUMIFS(前々月ワード!$I$3:$I$1000,前々月ワード!$D$3:$D$1000,キーワード!$D409,前々月ワード!$E$3:$E$1000,キーワード!$F409)</f>
        <v>0</v>
      </c>
      <c r="AM409" s="13">
        <f t="shared" si="77"/>
        <v>0</v>
      </c>
      <c r="AN409" s="13">
        <f t="shared" si="77"/>
        <v>0</v>
      </c>
      <c r="AO409" s="13">
        <f t="shared" si="77"/>
        <v>0</v>
      </c>
      <c r="AP409" s="16">
        <f t="shared" si="78"/>
        <v>0</v>
      </c>
      <c r="AQ409" s="16">
        <f t="shared" si="78"/>
        <v>0</v>
      </c>
      <c r="AR409" s="17">
        <f t="shared" si="78"/>
        <v>0</v>
      </c>
    </row>
    <row r="410" spans="3:44" ht="36.65" customHeight="1">
      <c r="C410" s="20">
        <v>405</v>
      </c>
      <c r="D410" s="53">
        <f>現状ワード設定!B407</f>
        <v>0</v>
      </c>
      <c r="E410" s="26" t="str">
        <f>IFERROR(_xlfn.XLOOKUP($D410,現状商品設定!B:B,現状商品設定!C:C,"-"),"-")</f>
        <v>-</v>
      </c>
      <c r="F410" s="56">
        <f>現状ワード設定!G407</f>
        <v>0</v>
      </c>
      <c r="G410" s="60" t="s">
        <v>46</v>
      </c>
      <c r="H410" s="47" t="str">
        <f>IFERROR(_xlfn.XLOOKUP(D410,商品!$D:$D,商品!$H:$H),"")</f>
        <v/>
      </c>
      <c r="I410" s="50" t="str">
        <f>IFERROR(_xlfn.XLOOKUP(D410&amp;F410,現状ワード設定!J:J,現状ワード設定!H:H),"")</f>
        <v/>
      </c>
      <c r="J410" s="47" t="str">
        <f>IFERROR(_xlfn.XLOOKUP(D410&amp;F410,現状ワード設定!J:J,現状ワード設定!I:I),"")</f>
        <v/>
      </c>
      <c r="K410" s="47" t="e">
        <f>IF(AND(T410&gt;=設定!$C$12,W410&gt;=O410),I410*(1+設定!$F$12),IF(AND(T410&gt;=設定!$C$13,W410&lt;O410),I410*(1+設定!$F$13),IF(AND(T410&lt;設定!$C$14,U410&gt;=設定!$E$14),I410*(1+設定!$F$14),IF(AND(T410&lt;設定!$C$15,U410&lt;設定!$E$15),I410*(1+設定!$F$15),"除外"))))</f>
        <v>#VALUE!</v>
      </c>
      <c r="L410" s="58" t="e">
        <f ca="1">IF(消化率!$I$5&lt;1,K410*消化率!$I$5,IF(U410*V410/(K410*消化率!$I$5)&gt;O410,K410*消化率!$I$5,M410))</f>
        <v>#DIV/0!</v>
      </c>
      <c r="M410" s="58" t="e">
        <f t="shared" si="69"/>
        <v>#VALUE!</v>
      </c>
      <c r="N410" s="58" t="e">
        <f ca="1">IF(ROUNDUP(IF(IF(IF(AND(設定!$D$8&lt;=L410,設定!$D$8&lt;J410),設定!$D$8,IF(AND(J410&lt;=L410,J410&lt;設定!$D$8),J410,IF(AND(L410&lt;=J410,J410&lt;設定!$D$8),J410,L410)))=0,設定!$D$8,IF(AND(設定!$D$8&lt;=L410,設定!$D$8&lt;J410),設定!$D$8,IF(AND(J410&lt;=L410,J410&lt;設定!$D$8),J410,IF(AND(L410&lt;=J410,J410&lt;設定!$D$8),J410,L410))))&lt;=H410,H410+1,IF(IF(AND(設定!$D$8&lt;=L410,設定!$D$8&lt;J410),設定!$D$8,IF(AND(J410&lt;=L410,J410&lt;設定!$D$8),J410,IF(AND(L410&lt;=J410,J410&lt;設定!$D$8),J410,L410)))=0,設定!$D$8,IF(AND(設定!$D$8&lt;=L410,設定!$D$8&lt;J410),設定!$D$8,IF(AND(J410&lt;=L410,J410&lt;設定!$D$8),J410,IF(AND(L410&lt;=J410,J410&lt;設定!$D$8),J410,L410))))),0)&gt;40,ROUNDUP(IF(IF(IF(AND(設定!$D$8&lt;=L410,設定!$D$8&lt;J410),設定!$D$8,IF(AND(J410&lt;=L410,J410&lt;設定!$D$8),J410,IF(AND(L410&lt;=J410,J410&lt;設定!$D$8),J410,L410)))=0,設定!$D$8,IF(AND(設定!$D$8&lt;=L410,設定!$D$8&lt;J410),設定!$D$8,IF(AND(J410&lt;=L410,J410&lt;設定!$D$8),J410,IF(AND(L410&lt;=J410,J410&lt;設定!$D$8),J410,L410))))&lt;=H410,H410+1,IF(IF(AND(設定!$D$8&lt;=L410,設定!$D$8&lt;J410),設定!$D$8,IF(AND(J410&lt;=L410,J410&lt;設定!$D$8),J410,IF(AND(L410&lt;=J410,J410&lt;設定!$D$8),J410,L410)))=0,設定!$D$8,IF(AND(設定!$D$8&lt;=L410,設定!$D$8&lt;J410),設定!$D$8,IF(AND(J410&lt;=L410,J410&lt;設定!$D$8),J410,IF(AND(L410&lt;=J410,J410&lt;設定!$D$8),J410,L410))))),0),40)</f>
        <v>#DIV/0!</v>
      </c>
      <c r="O410" s="55">
        <f>IF(G410="標準",設定!$C$4,G410)</f>
        <v>5</v>
      </c>
      <c r="P410" s="45">
        <f t="shared" si="70"/>
        <v>0</v>
      </c>
      <c r="Q410" s="14">
        <f t="shared" si="71"/>
        <v>0</v>
      </c>
      <c r="R410" s="23">
        <f t="shared" si="79"/>
        <v>0</v>
      </c>
      <c r="S410" s="12">
        <f t="shared" si="72"/>
        <v>0</v>
      </c>
      <c r="T410" s="23">
        <f t="shared" si="73"/>
        <v>0</v>
      </c>
      <c r="U410" s="13">
        <f t="shared" si="74"/>
        <v>0</v>
      </c>
      <c r="V410" s="104" t="str">
        <f>INDEX(商品!Q:Q,MATCH(キーワード!D410,商品!D:D,0),1)</f>
        <v>-</v>
      </c>
      <c r="W410" s="15">
        <f t="shared" si="75"/>
        <v>0</v>
      </c>
      <c r="X410" s="22">
        <f>SUMIFS(当月ワード!$J$3:$J$1000,当月ワード!$D$3:$D$1000,キーワード!$D410,当月ワード!$E$3:$E$1000,キーワード!$F410)</f>
        <v>0</v>
      </c>
      <c r="Y410" s="23">
        <f>SUMIFS(前月ワード!$J$3:$J$1000,前月ワード!$D$3:$D$1000,キーワード!$D410,前月ワード!$E$3:$E$1000,キーワード!$F410)</f>
        <v>0</v>
      </c>
      <c r="Z410" s="23">
        <f>SUMIFS(前々月ワード!$J$3:$J$1000,前々月ワード!$D$3:$D$1000,キーワード!$D410,前々月ワード!$E$3:$E$1000,キーワード!$F410)</f>
        <v>0</v>
      </c>
      <c r="AA410" s="22">
        <f>SUMIFS(当月ワード!$W$3:$W$1000,当月ワード!$D$3:$D$1000,キーワード!$D410,当月ワード!$E$3:$E$1000,キーワード!$F410)</f>
        <v>0</v>
      </c>
      <c r="AB410" s="23">
        <f>SUMIFS(前月ワード!$W$3:$W$1000,前月ワード!$D$3:$D$1000,キーワード!$D410,前月ワード!$E$3:$E$1000,キーワード!$F410)</f>
        <v>0</v>
      </c>
      <c r="AC410" s="23">
        <f>SUMIFS(前々月ワード!$W$3:$W$1000,前々月ワード!$D$3:$D$1000,キーワード!$D410,前々月ワード!$E$3:$E$1000,キーワード!$F410)</f>
        <v>0</v>
      </c>
      <c r="AD410" s="23">
        <f t="shared" si="76"/>
        <v>0</v>
      </c>
      <c r="AE410" s="23">
        <f t="shared" si="76"/>
        <v>0</v>
      </c>
      <c r="AF410" s="23">
        <f t="shared" si="76"/>
        <v>0</v>
      </c>
      <c r="AG410" s="22">
        <f>SUMIFS(当月ワード!$X$3:$X$1000,当月ワード!$D$3:$D$1000,キーワード!$D410,当月ワード!$E$3:$E$1000,キーワード!$F410)</f>
        <v>0</v>
      </c>
      <c r="AH410" s="23">
        <f>SUMIFS(前月ワード!$X$3:$X$1000,前月ワード!$D$3:$D$1000,キーワード!$D410,前月ワード!$E$3:$E$1000,キーワード!$F410)</f>
        <v>0</v>
      </c>
      <c r="AI410" s="23">
        <f>SUMIFS(前々月ワード!$X$3:$X$1000,前々月ワード!$D$3:$D$1000,キーワード!$D410,前々月ワード!$E$3:$E$1000,キーワード!$F410)</f>
        <v>0</v>
      </c>
      <c r="AJ410" s="22">
        <f>SUMIFS(当月ワード!$I$3:$I$1000,当月ワード!$D$3:$D$1000,キーワード!$D410,当月ワード!$E$3:$E$1000,キーワード!$F410)</f>
        <v>0</v>
      </c>
      <c r="AK410" s="23">
        <f>SUMIFS(前月ワード!$I$3:$I$1000,前月ワード!$D$3:$D$1000,キーワード!$D410,前月ワード!$E$3:$E$1000,キーワード!$F410)</f>
        <v>0</v>
      </c>
      <c r="AL410" s="23">
        <f>SUMIFS(前々月ワード!$I$3:$I$1000,前々月ワード!$D$3:$D$1000,キーワード!$D410,前々月ワード!$E$3:$E$1000,キーワード!$F410)</f>
        <v>0</v>
      </c>
      <c r="AM410" s="13">
        <f t="shared" si="77"/>
        <v>0</v>
      </c>
      <c r="AN410" s="13">
        <f t="shared" si="77"/>
        <v>0</v>
      </c>
      <c r="AO410" s="13">
        <f t="shared" si="77"/>
        <v>0</v>
      </c>
      <c r="AP410" s="16">
        <f t="shared" si="78"/>
        <v>0</v>
      </c>
      <c r="AQ410" s="16">
        <f t="shared" si="78"/>
        <v>0</v>
      </c>
      <c r="AR410" s="17">
        <f t="shared" si="78"/>
        <v>0</v>
      </c>
    </row>
    <row r="411" spans="3:44" ht="36.65" customHeight="1">
      <c r="C411" s="20">
        <v>406</v>
      </c>
      <c r="D411" s="53">
        <f>現状ワード設定!B408</f>
        <v>0</v>
      </c>
      <c r="E411" s="26" t="str">
        <f>IFERROR(_xlfn.XLOOKUP($D411,現状商品設定!B:B,現状商品設定!C:C,"-"),"-")</f>
        <v>-</v>
      </c>
      <c r="F411" s="56">
        <f>現状ワード設定!G408</f>
        <v>0</v>
      </c>
      <c r="G411" s="60" t="s">
        <v>46</v>
      </c>
      <c r="H411" s="47" t="str">
        <f>IFERROR(_xlfn.XLOOKUP(D411,商品!$D:$D,商品!$H:$H),"")</f>
        <v/>
      </c>
      <c r="I411" s="50" t="str">
        <f>IFERROR(_xlfn.XLOOKUP(D411&amp;F411,現状ワード設定!J:J,現状ワード設定!H:H),"")</f>
        <v/>
      </c>
      <c r="J411" s="47" t="str">
        <f>IFERROR(_xlfn.XLOOKUP(D411&amp;F411,現状ワード設定!J:J,現状ワード設定!I:I),"")</f>
        <v/>
      </c>
      <c r="K411" s="47" t="e">
        <f>IF(AND(T411&gt;=設定!$C$12,W411&gt;=O411),I411*(1+設定!$F$12),IF(AND(T411&gt;=設定!$C$13,W411&lt;O411),I411*(1+設定!$F$13),IF(AND(T411&lt;設定!$C$14,U411&gt;=設定!$E$14),I411*(1+設定!$F$14),IF(AND(T411&lt;設定!$C$15,U411&lt;設定!$E$15),I411*(1+設定!$F$15),"除外"))))</f>
        <v>#VALUE!</v>
      </c>
      <c r="L411" s="58" t="e">
        <f ca="1">IF(消化率!$I$5&lt;1,K411*消化率!$I$5,IF(U411*V411/(K411*消化率!$I$5)&gt;O411,K411*消化率!$I$5,M411))</f>
        <v>#DIV/0!</v>
      </c>
      <c r="M411" s="58" t="e">
        <f t="shared" si="69"/>
        <v>#VALUE!</v>
      </c>
      <c r="N411" s="58" t="e">
        <f ca="1">IF(ROUNDUP(IF(IF(IF(AND(設定!$D$8&lt;=L411,設定!$D$8&lt;J411),設定!$D$8,IF(AND(J411&lt;=L411,J411&lt;設定!$D$8),J411,IF(AND(L411&lt;=J411,J411&lt;設定!$D$8),J411,L411)))=0,設定!$D$8,IF(AND(設定!$D$8&lt;=L411,設定!$D$8&lt;J411),設定!$D$8,IF(AND(J411&lt;=L411,J411&lt;設定!$D$8),J411,IF(AND(L411&lt;=J411,J411&lt;設定!$D$8),J411,L411))))&lt;=H411,H411+1,IF(IF(AND(設定!$D$8&lt;=L411,設定!$D$8&lt;J411),設定!$D$8,IF(AND(J411&lt;=L411,J411&lt;設定!$D$8),J411,IF(AND(L411&lt;=J411,J411&lt;設定!$D$8),J411,L411)))=0,設定!$D$8,IF(AND(設定!$D$8&lt;=L411,設定!$D$8&lt;J411),設定!$D$8,IF(AND(J411&lt;=L411,J411&lt;設定!$D$8),J411,IF(AND(L411&lt;=J411,J411&lt;設定!$D$8),J411,L411))))),0)&gt;40,ROUNDUP(IF(IF(IF(AND(設定!$D$8&lt;=L411,設定!$D$8&lt;J411),設定!$D$8,IF(AND(J411&lt;=L411,J411&lt;設定!$D$8),J411,IF(AND(L411&lt;=J411,J411&lt;設定!$D$8),J411,L411)))=0,設定!$D$8,IF(AND(設定!$D$8&lt;=L411,設定!$D$8&lt;J411),設定!$D$8,IF(AND(J411&lt;=L411,J411&lt;設定!$D$8),J411,IF(AND(L411&lt;=J411,J411&lt;設定!$D$8),J411,L411))))&lt;=H411,H411+1,IF(IF(AND(設定!$D$8&lt;=L411,設定!$D$8&lt;J411),設定!$D$8,IF(AND(J411&lt;=L411,J411&lt;設定!$D$8),J411,IF(AND(L411&lt;=J411,J411&lt;設定!$D$8),J411,L411)))=0,設定!$D$8,IF(AND(設定!$D$8&lt;=L411,設定!$D$8&lt;J411),設定!$D$8,IF(AND(J411&lt;=L411,J411&lt;設定!$D$8),J411,IF(AND(L411&lt;=J411,J411&lt;設定!$D$8),J411,L411))))),0),40)</f>
        <v>#DIV/0!</v>
      </c>
      <c r="O411" s="55">
        <f>IF(G411="標準",設定!$C$4,G411)</f>
        <v>5</v>
      </c>
      <c r="P411" s="45">
        <f t="shared" si="70"/>
        <v>0</v>
      </c>
      <c r="Q411" s="14">
        <f t="shared" si="71"/>
        <v>0</v>
      </c>
      <c r="R411" s="23">
        <f t="shared" si="79"/>
        <v>0</v>
      </c>
      <c r="S411" s="12">
        <f t="shared" si="72"/>
        <v>0</v>
      </c>
      <c r="T411" s="23">
        <f t="shared" si="73"/>
        <v>0</v>
      </c>
      <c r="U411" s="13">
        <f t="shared" si="74"/>
        <v>0</v>
      </c>
      <c r="V411" s="104" t="str">
        <f>INDEX(商品!Q:Q,MATCH(キーワード!D411,商品!D:D,0),1)</f>
        <v>-</v>
      </c>
      <c r="W411" s="15">
        <f t="shared" si="75"/>
        <v>0</v>
      </c>
      <c r="X411" s="22">
        <f>SUMIFS(当月ワード!$J$3:$J$1000,当月ワード!$D$3:$D$1000,キーワード!$D411,当月ワード!$E$3:$E$1000,キーワード!$F411)</f>
        <v>0</v>
      </c>
      <c r="Y411" s="23">
        <f>SUMIFS(前月ワード!$J$3:$J$1000,前月ワード!$D$3:$D$1000,キーワード!$D411,前月ワード!$E$3:$E$1000,キーワード!$F411)</f>
        <v>0</v>
      </c>
      <c r="Z411" s="23">
        <f>SUMIFS(前々月ワード!$J$3:$J$1000,前々月ワード!$D$3:$D$1000,キーワード!$D411,前々月ワード!$E$3:$E$1000,キーワード!$F411)</f>
        <v>0</v>
      </c>
      <c r="AA411" s="22">
        <f>SUMIFS(当月ワード!$W$3:$W$1000,当月ワード!$D$3:$D$1000,キーワード!$D411,当月ワード!$E$3:$E$1000,キーワード!$F411)</f>
        <v>0</v>
      </c>
      <c r="AB411" s="23">
        <f>SUMIFS(前月ワード!$W$3:$W$1000,前月ワード!$D$3:$D$1000,キーワード!$D411,前月ワード!$E$3:$E$1000,キーワード!$F411)</f>
        <v>0</v>
      </c>
      <c r="AC411" s="23">
        <f>SUMIFS(前々月ワード!$W$3:$W$1000,前々月ワード!$D$3:$D$1000,キーワード!$D411,前々月ワード!$E$3:$E$1000,キーワード!$F411)</f>
        <v>0</v>
      </c>
      <c r="AD411" s="23">
        <f t="shared" si="76"/>
        <v>0</v>
      </c>
      <c r="AE411" s="23">
        <f t="shared" si="76"/>
        <v>0</v>
      </c>
      <c r="AF411" s="23">
        <f t="shared" si="76"/>
        <v>0</v>
      </c>
      <c r="AG411" s="22">
        <f>SUMIFS(当月ワード!$X$3:$X$1000,当月ワード!$D$3:$D$1000,キーワード!$D411,当月ワード!$E$3:$E$1000,キーワード!$F411)</f>
        <v>0</v>
      </c>
      <c r="AH411" s="23">
        <f>SUMIFS(前月ワード!$X$3:$X$1000,前月ワード!$D$3:$D$1000,キーワード!$D411,前月ワード!$E$3:$E$1000,キーワード!$F411)</f>
        <v>0</v>
      </c>
      <c r="AI411" s="23">
        <f>SUMIFS(前々月ワード!$X$3:$X$1000,前々月ワード!$D$3:$D$1000,キーワード!$D411,前々月ワード!$E$3:$E$1000,キーワード!$F411)</f>
        <v>0</v>
      </c>
      <c r="AJ411" s="22">
        <f>SUMIFS(当月ワード!$I$3:$I$1000,当月ワード!$D$3:$D$1000,キーワード!$D411,当月ワード!$E$3:$E$1000,キーワード!$F411)</f>
        <v>0</v>
      </c>
      <c r="AK411" s="23">
        <f>SUMIFS(前月ワード!$I$3:$I$1000,前月ワード!$D$3:$D$1000,キーワード!$D411,前月ワード!$E$3:$E$1000,キーワード!$F411)</f>
        <v>0</v>
      </c>
      <c r="AL411" s="23">
        <f>SUMIFS(前々月ワード!$I$3:$I$1000,前々月ワード!$D$3:$D$1000,キーワード!$D411,前々月ワード!$E$3:$E$1000,キーワード!$F411)</f>
        <v>0</v>
      </c>
      <c r="AM411" s="13">
        <f t="shared" si="77"/>
        <v>0</v>
      </c>
      <c r="AN411" s="13">
        <f t="shared" si="77"/>
        <v>0</v>
      </c>
      <c r="AO411" s="13">
        <f t="shared" si="77"/>
        <v>0</v>
      </c>
      <c r="AP411" s="16">
        <f t="shared" si="78"/>
        <v>0</v>
      </c>
      <c r="AQ411" s="16">
        <f t="shared" si="78"/>
        <v>0</v>
      </c>
      <c r="AR411" s="17">
        <f t="shared" si="78"/>
        <v>0</v>
      </c>
    </row>
    <row r="412" spans="3:44" ht="36.65" customHeight="1">
      <c r="C412" s="20">
        <v>407</v>
      </c>
      <c r="D412" s="53">
        <f>現状ワード設定!B409</f>
        <v>0</v>
      </c>
      <c r="E412" s="26" t="str">
        <f>IFERROR(_xlfn.XLOOKUP($D412,現状商品設定!B:B,現状商品設定!C:C,"-"),"-")</f>
        <v>-</v>
      </c>
      <c r="F412" s="56">
        <f>現状ワード設定!G409</f>
        <v>0</v>
      </c>
      <c r="G412" s="60" t="s">
        <v>46</v>
      </c>
      <c r="H412" s="47" t="str">
        <f>IFERROR(_xlfn.XLOOKUP(D412,商品!$D:$D,商品!$H:$H),"")</f>
        <v/>
      </c>
      <c r="I412" s="50" t="str">
        <f>IFERROR(_xlfn.XLOOKUP(D412&amp;F412,現状ワード設定!J:J,現状ワード設定!H:H),"")</f>
        <v/>
      </c>
      <c r="J412" s="47" t="str">
        <f>IFERROR(_xlfn.XLOOKUP(D412&amp;F412,現状ワード設定!J:J,現状ワード設定!I:I),"")</f>
        <v/>
      </c>
      <c r="K412" s="47" t="e">
        <f>IF(AND(T412&gt;=設定!$C$12,W412&gt;=O412),I412*(1+設定!$F$12),IF(AND(T412&gt;=設定!$C$13,W412&lt;O412),I412*(1+設定!$F$13),IF(AND(T412&lt;設定!$C$14,U412&gt;=設定!$E$14),I412*(1+設定!$F$14),IF(AND(T412&lt;設定!$C$15,U412&lt;設定!$E$15),I412*(1+設定!$F$15),"除外"))))</f>
        <v>#VALUE!</v>
      </c>
      <c r="L412" s="58" t="e">
        <f ca="1">IF(消化率!$I$5&lt;1,K412*消化率!$I$5,IF(U412*V412/(K412*消化率!$I$5)&gt;O412,K412*消化率!$I$5,M412))</f>
        <v>#DIV/0!</v>
      </c>
      <c r="M412" s="58" t="e">
        <f t="shared" si="69"/>
        <v>#VALUE!</v>
      </c>
      <c r="N412" s="58" t="e">
        <f ca="1">IF(ROUNDUP(IF(IF(IF(AND(設定!$D$8&lt;=L412,設定!$D$8&lt;J412),設定!$D$8,IF(AND(J412&lt;=L412,J412&lt;設定!$D$8),J412,IF(AND(L412&lt;=J412,J412&lt;設定!$D$8),J412,L412)))=0,設定!$D$8,IF(AND(設定!$D$8&lt;=L412,設定!$D$8&lt;J412),設定!$D$8,IF(AND(J412&lt;=L412,J412&lt;設定!$D$8),J412,IF(AND(L412&lt;=J412,J412&lt;設定!$D$8),J412,L412))))&lt;=H412,H412+1,IF(IF(AND(設定!$D$8&lt;=L412,設定!$D$8&lt;J412),設定!$D$8,IF(AND(J412&lt;=L412,J412&lt;設定!$D$8),J412,IF(AND(L412&lt;=J412,J412&lt;設定!$D$8),J412,L412)))=0,設定!$D$8,IF(AND(設定!$D$8&lt;=L412,設定!$D$8&lt;J412),設定!$D$8,IF(AND(J412&lt;=L412,J412&lt;設定!$D$8),J412,IF(AND(L412&lt;=J412,J412&lt;設定!$D$8),J412,L412))))),0)&gt;40,ROUNDUP(IF(IF(IF(AND(設定!$D$8&lt;=L412,設定!$D$8&lt;J412),設定!$D$8,IF(AND(J412&lt;=L412,J412&lt;設定!$D$8),J412,IF(AND(L412&lt;=J412,J412&lt;設定!$D$8),J412,L412)))=0,設定!$D$8,IF(AND(設定!$D$8&lt;=L412,設定!$D$8&lt;J412),設定!$D$8,IF(AND(J412&lt;=L412,J412&lt;設定!$D$8),J412,IF(AND(L412&lt;=J412,J412&lt;設定!$D$8),J412,L412))))&lt;=H412,H412+1,IF(IF(AND(設定!$D$8&lt;=L412,設定!$D$8&lt;J412),設定!$D$8,IF(AND(J412&lt;=L412,J412&lt;設定!$D$8),J412,IF(AND(L412&lt;=J412,J412&lt;設定!$D$8),J412,L412)))=0,設定!$D$8,IF(AND(設定!$D$8&lt;=L412,設定!$D$8&lt;J412),設定!$D$8,IF(AND(J412&lt;=L412,J412&lt;設定!$D$8),J412,IF(AND(L412&lt;=J412,J412&lt;設定!$D$8),J412,L412))))),0),40)</f>
        <v>#DIV/0!</v>
      </c>
      <c r="O412" s="55">
        <f>IF(G412="標準",設定!$C$4,G412)</f>
        <v>5</v>
      </c>
      <c r="P412" s="45">
        <f t="shared" si="70"/>
        <v>0</v>
      </c>
      <c r="Q412" s="14">
        <f t="shared" si="71"/>
        <v>0</v>
      </c>
      <c r="R412" s="23">
        <f t="shared" si="79"/>
        <v>0</v>
      </c>
      <c r="S412" s="12">
        <f t="shared" si="72"/>
        <v>0</v>
      </c>
      <c r="T412" s="23">
        <f t="shared" si="73"/>
        <v>0</v>
      </c>
      <c r="U412" s="13">
        <f t="shared" si="74"/>
        <v>0</v>
      </c>
      <c r="V412" s="104" t="str">
        <f>INDEX(商品!Q:Q,MATCH(キーワード!D412,商品!D:D,0),1)</f>
        <v>-</v>
      </c>
      <c r="W412" s="15">
        <f t="shared" si="75"/>
        <v>0</v>
      </c>
      <c r="X412" s="22">
        <f>SUMIFS(当月ワード!$J$3:$J$1000,当月ワード!$D$3:$D$1000,キーワード!$D412,当月ワード!$E$3:$E$1000,キーワード!$F412)</f>
        <v>0</v>
      </c>
      <c r="Y412" s="23">
        <f>SUMIFS(前月ワード!$J$3:$J$1000,前月ワード!$D$3:$D$1000,キーワード!$D412,前月ワード!$E$3:$E$1000,キーワード!$F412)</f>
        <v>0</v>
      </c>
      <c r="Z412" s="23">
        <f>SUMIFS(前々月ワード!$J$3:$J$1000,前々月ワード!$D$3:$D$1000,キーワード!$D412,前々月ワード!$E$3:$E$1000,キーワード!$F412)</f>
        <v>0</v>
      </c>
      <c r="AA412" s="22">
        <f>SUMIFS(当月ワード!$W$3:$W$1000,当月ワード!$D$3:$D$1000,キーワード!$D412,当月ワード!$E$3:$E$1000,キーワード!$F412)</f>
        <v>0</v>
      </c>
      <c r="AB412" s="23">
        <f>SUMIFS(前月ワード!$W$3:$W$1000,前月ワード!$D$3:$D$1000,キーワード!$D412,前月ワード!$E$3:$E$1000,キーワード!$F412)</f>
        <v>0</v>
      </c>
      <c r="AC412" s="23">
        <f>SUMIFS(前々月ワード!$W$3:$W$1000,前々月ワード!$D$3:$D$1000,キーワード!$D412,前々月ワード!$E$3:$E$1000,キーワード!$F412)</f>
        <v>0</v>
      </c>
      <c r="AD412" s="23">
        <f t="shared" si="76"/>
        <v>0</v>
      </c>
      <c r="AE412" s="23">
        <f t="shared" si="76"/>
        <v>0</v>
      </c>
      <c r="AF412" s="23">
        <f t="shared" si="76"/>
        <v>0</v>
      </c>
      <c r="AG412" s="22">
        <f>SUMIFS(当月ワード!$X$3:$X$1000,当月ワード!$D$3:$D$1000,キーワード!$D412,当月ワード!$E$3:$E$1000,キーワード!$F412)</f>
        <v>0</v>
      </c>
      <c r="AH412" s="23">
        <f>SUMIFS(前月ワード!$X$3:$X$1000,前月ワード!$D$3:$D$1000,キーワード!$D412,前月ワード!$E$3:$E$1000,キーワード!$F412)</f>
        <v>0</v>
      </c>
      <c r="AI412" s="23">
        <f>SUMIFS(前々月ワード!$X$3:$X$1000,前々月ワード!$D$3:$D$1000,キーワード!$D412,前々月ワード!$E$3:$E$1000,キーワード!$F412)</f>
        <v>0</v>
      </c>
      <c r="AJ412" s="22">
        <f>SUMIFS(当月ワード!$I$3:$I$1000,当月ワード!$D$3:$D$1000,キーワード!$D412,当月ワード!$E$3:$E$1000,キーワード!$F412)</f>
        <v>0</v>
      </c>
      <c r="AK412" s="23">
        <f>SUMIFS(前月ワード!$I$3:$I$1000,前月ワード!$D$3:$D$1000,キーワード!$D412,前月ワード!$E$3:$E$1000,キーワード!$F412)</f>
        <v>0</v>
      </c>
      <c r="AL412" s="23">
        <f>SUMIFS(前々月ワード!$I$3:$I$1000,前々月ワード!$D$3:$D$1000,キーワード!$D412,前々月ワード!$E$3:$E$1000,キーワード!$F412)</f>
        <v>0</v>
      </c>
      <c r="AM412" s="13">
        <f t="shared" si="77"/>
        <v>0</v>
      </c>
      <c r="AN412" s="13">
        <f t="shared" si="77"/>
        <v>0</v>
      </c>
      <c r="AO412" s="13">
        <f t="shared" si="77"/>
        <v>0</v>
      </c>
      <c r="AP412" s="16">
        <f t="shared" si="78"/>
        <v>0</v>
      </c>
      <c r="AQ412" s="16">
        <f t="shared" si="78"/>
        <v>0</v>
      </c>
      <c r="AR412" s="17">
        <f t="shared" si="78"/>
        <v>0</v>
      </c>
    </row>
    <row r="413" spans="3:44" ht="36.65" customHeight="1">
      <c r="C413" s="20">
        <v>408</v>
      </c>
      <c r="D413" s="53">
        <f>現状ワード設定!B410</f>
        <v>0</v>
      </c>
      <c r="E413" s="26" t="str">
        <f>IFERROR(_xlfn.XLOOKUP($D413,現状商品設定!B:B,現状商品設定!C:C,"-"),"-")</f>
        <v>-</v>
      </c>
      <c r="F413" s="56">
        <f>現状ワード設定!G410</f>
        <v>0</v>
      </c>
      <c r="G413" s="60" t="s">
        <v>46</v>
      </c>
      <c r="H413" s="47" t="str">
        <f>IFERROR(_xlfn.XLOOKUP(D413,商品!$D:$D,商品!$H:$H),"")</f>
        <v/>
      </c>
      <c r="I413" s="50" t="str">
        <f>IFERROR(_xlfn.XLOOKUP(D413&amp;F413,現状ワード設定!J:J,現状ワード設定!H:H),"")</f>
        <v/>
      </c>
      <c r="J413" s="47" t="str">
        <f>IFERROR(_xlfn.XLOOKUP(D413&amp;F413,現状ワード設定!J:J,現状ワード設定!I:I),"")</f>
        <v/>
      </c>
      <c r="K413" s="47" t="e">
        <f>IF(AND(T413&gt;=設定!$C$12,W413&gt;=O413),I413*(1+設定!$F$12),IF(AND(T413&gt;=設定!$C$13,W413&lt;O413),I413*(1+設定!$F$13),IF(AND(T413&lt;設定!$C$14,U413&gt;=設定!$E$14),I413*(1+設定!$F$14),IF(AND(T413&lt;設定!$C$15,U413&lt;設定!$E$15),I413*(1+設定!$F$15),"除外"))))</f>
        <v>#VALUE!</v>
      </c>
      <c r="L413" s="58" t="e">
        <f ca="1">IF(消化率!$I$5&lt;1,K413*消化率!$I$5,IF(U413*V413/(K413*消化率!$I$5)&gt;O413,K413*消化率!$I$5,M413))</f>
        <v>#DIV/0!</v>
      </c>
      <c r="M413" s="58" t="e">
        <f t="shared" si="69"/>
        <v>#VALUE!</v>
      </c>
      <c r="N413" s="58" t="e">
        <f ca="1">IF(ROUNDUP(IF(IF(IF(AND(設定!$D$8&lt;=L413,設定!$D$8&lt;J413),設定!$D$8,IF(AND(J413&lt;=L413,J413&lt;設定!$D$8),J413,IF(AND(L413&lt;=J413,J413&lt;設定!$D$8),J413,L413)))=0,設定!$D$8,IF(AND(設定!$D$8&lt;=L413,設定!$D$8&lt;J413),設定!$D$8,IF(AND(J413&lt;=L413,J413&lt;設定!$D$8),J413,IF(AND(L413&lt;=J413,J413&lt;設定!$D$8),J413,L413))))&lt;=H413,H413+1,IF(IF(AND(設定!$D$8&lt;=L413,設定!$D$8&lt;J413),設定!$D$8,IF(AND(J413&lt;=L413,J413&lt;設定!$D$8),J413,IF(AND(L413&lt;=J413,J413&lt;設定!$D$8),J413,L413)))=0,設定!$D$8,IF(AND(設定!$D$8&lt;=L413,設定!$D$8&lt;J413),設定!$D$8,IF(AND(J413&lt;=L413,J413&lt;設定!$D$8),J413,IF(AND(L413&lt;=J413,J413&lt;設定!$D$8),J413,L413))))),0)&gt;40,ROUNDUP(IF(IF(IF(AND(設定!$D$8&lt;=L413,設定!$D$8&lt;J413),設定!$D$8,IF(AND(J413&lt;=L413,J413&lt;設定!$D$8),J413,IF(AND(L413&lt;=J413,J413&lt;設定!$D$8),J413,L413)))=0,設定!$D$8,IF(AND(設定!$D$8&lt;=L413,設定!$D$8&lt;J413),設定!$D$8,IF(AND(J413&lt;=L413,J413&lt;設定!$D$8),J413,IF(AND(L413&lt;=J413,J413&lt;設定!$D$8),J413,L413))))&lt;=H413,H413+1,IF(IF(AND(設定!$D$8&lt;=L413,設定!$D$8&lt;J413),設定!$D$8,IF(AND(J413&lt;=L413,J413&lt;設定!$D$8),J413,IF(AND(L413&lt;=J413,J413&lt;設定!$D$8),J413,L413)))=0,設定!$D$8,IF(AND(設定!$D$8&lt;=L413,設定!$D$8&lt;J413),設定!$D$8,IF(AND(J413&lt;=L413,J413&lt;設定!$D$8),J413,IF(AND(L413&lt;=J413,J413&lt;設定!$D$8),J413,L413))))),0),40)</f>
        <v>#DIV/0!</v>
      </c>
      <c r="O413" s="55">
        <f>IF(G413="標準",設定!$C$4,G413)</f>
        <v>5</v>
      </c>
      <c r="P413" s="45">
        <f t="shared" si="70"/>
        <v>0</v>
      </c>
      <c r="Q413" s="14">
        <f t="shared" si="71"/>
        <v>0</v>
      </c>
      <c r="R413" s="23">
        <f t="shared" si="79"/>
        <v>0</v>
      </c>
      <c r="S413" s="12">
        <f t="shared" si="72"/>
        <v>0</v>
      </c>
      <c r="T413" s="23">
        <f t="shared" si="73"/>
        <v>0</v>
      </c>
      <c r="U413" s="13">
        <f t="shared" si="74"/>
        <v>0</v>
      </c>
      <c r="V413" s="104" t="str">
        <f>INDEX(商品!Q:Q,MATCH(キーワード!D413,商品!D:D,0),1)</f>
        <v>-</v>
      </c>
      <c r="W413" s="15">
        <f t="shared" si="75"/>
        <v>0</v>
      </c>
      <c r="X413" s="22">
        <f>SUMIFS(当月ワード!$J$3:$J$1000,当月ワード!$D$3:$D$1000,キーワード!$D413,当月ワード!$E$3:$E$1000,キーワード!$F413)</f>
        <v>0</v>
      </c>
      <c r="Y413" s="23">
        <f>SUMIFS(前月ワード!$J$3:$J$1000,前月ワード!$D$3:$D$1000,キーワード!$D413,前月ワード!$E$3:$E$1000,キーワード!$F413)</f>
        <v>0</v>
      </c>
      <c r="Z413" s="23">
        <f>SUMIFS(前々月ワード!$J$3:$J$1000,前々月ワード!$D$3:$D$1000,キーワード!$D413,前々月ワード!$E$3:$E$1000,キーワード!$F413)</f>
        <v>0</v>
      </c>
      <c r="AA413" s="22">
        <f>SUMIFS(当月ワード!$W$3:$W$1000,当月ワード!$D$3:$D$1000,キーワード!$D413,当月ワード!$E$3:$E$1000,キーワード!$F413)</f>
        <v>0</v>
      </c>
      <c r="AB413" s="23">
        <f>SUMIFS(前月ワード!$W$3:$W$1000,前月ワード!$D$3:$D$1000,キーワード!$D413,前月ワード!$E$3:$E$1000,キーワード!$F413)</f>
        <v>0</v>
      </c>
      <c r="AC413" s="23">
        <f>SUMIFS(前々月ワード!$W$3:$W$1000,前々月ワード!$D$3:$D$1000,キーワード!$D413,前々月ワード!$E$3:$E$1000,キーワード!$F413)</f>
        <v>0</v>
      </c>
      <c r="AD413" s="23">
        <f t="shared" si="76"/>
        <v>0</v>
      </c>
      <c r="AE413" s="23">
        <f t="shared" si="76"/>
        <v>0</v>
      </c>
      <c r="AF413" s="23">
        <f t="shared" si="76"/>
        <v>0</v>
      </c>
      <c r="AG413" s="22">
        <f>SUMIFS(当月ワード!$X$3:$X$1000,当月ワード!$D$3:$D$1000,キーワード!$D413,当月ワード!$E$3:$E$1000,キーワード!$F413)</f>
        <v>0</v>
      </c>
      <c r="AH413" s="23">
        <f>SUMIFS(前月ワード!$X$3:$X$1000,前月ワード!$D$3:$D$1000,キーワード!$D413,前月ワード!$E$3:$E$1000,キーワード!$F413)</f>
        <v>0</v>
      </c>
      <c r="AI413" s="23">
        <f>SUMIFS(前々月ワード!$X$3:$X$1000,前々月ワード!$D$3:$D$1000,キーワード!$D413,前々月ワード!$E$3:$E$1000,キーワード!$F413)</f>
        <v>0</v>
      </c>
      <c r="AJ413" s="22">
        <f>SUMIFS(当月ワード!$I$3:$I$1000,当月ワード!$D$3:$D$1000,キーワード!$D413,当月ワード!$E$3:$E$1000,キーワード!$F413)</f>
        <v>0</v>
      </c>
      <c r="AK413" s="23">
        <f>SUMIFS(前月ワード!$I$3:$I$1000,前月ワード!$D$3:$D$1000,キーワード!$D413,前月ワード!$E$3:$E$1000,キーワード!$F413)</f>
        <v>0</v>
      </c>
      <c r="AL413" s="23">
        <f>SUMIFS(前々月ワード!$I$3:$I$1000,前々月ワード!$D$3:$D$1000,キーワード!$D413,前々月ワード!$E$3:$E$1000,キーワード!$F413)</f>
        <v>0</v>
      </c>
      <c r="AM413" s="13">
        <f t="shared" si="77"/>
        <v>0</v>
      </c>
      <c r="AN413" s="13">
        <f t="shared" si="77"/>
        <v>0</v>
      </c>
      <c r="AO413" s="13">
        <f t="shared" si="77"/>
        <v>0</v>
      </c>
      <c r="AP413" s="16">
        <f t="shared" si="78"/>
        <v>0</v>
      </c>
      <c r="AQ413" s="16">
        <f t="shared" si="78"/>
        <v>0</v>
      </c>
      <c r="AR413" s="17">
        <f t="shared" si="78"/>
        <v>0</v>
      </c>
    </row>
    <row r="414" spans="3:44" ht="36.65" customHeight="1">
      <c r="C414" s="20">
        <v>409</v>
      </c>
      <c r="D414" s="53">
        <f>現状ワード設定!B411</f>
        <v>0</v>
      </c>
      <c r="E414" s="26" t="str">
        <f>IFERROR(_xlfn.XLOOKUP($D414,現状商品設定!B:B,現状商品設定!C:C,"-"),"-")</f>
        <v>-</v>
      </c>
      <c r="F414" s="56">
        <f>現状ワード設定!G411</f>
        <v>0</v>
      </c>
      <c r="G414" s="60" t="s">
        <v>46</v>
      </c>
      <c r="H414" s="47" t="str">
        <f>IFERROR(_xlfn.XLOOKUP(D414,商品!$D:$D,商品!$H:$H),"")</f>
        <v/>
      </c>
      <c r="I414" s="50" t="str">
        <f>IFERROR(_xlfn.XLOOKUP(D414&amp;F414,現状ワード設定!J:J,現状ワード設定!H:H),"")</f>
        <v/>
      </c>
      <c r="J414" s="47" t="str">
        <f>IFERROR(_xlfn.XLOOKUP(D414&amp;F414,現状ワード設定!J:J,現状ワード設定!I:I),"")</f>
        <v/>
      </c>
      <c r="K414" s="47" t="e">
        <f>IF(AND(T414&gt;=設定!$C$12,W414&gt;=O414),I414*(1+設定!$F$12),IF(AND(T414&gt;=設定!$C$13,W414&lt;O414),I414*(1+設定!$F$13),IF(AND(T414&lt;設定!$C$14,U414&gt;=設定!$E$14),I414*(1+設定!$F$14),IF(AND(T414&lt;設定!$C$15,U414&lt;設定!$E$15),I414*(1+設定!$F$15),"除外"))))</f>
        <v>#VALUE!</v>
      </c>
      <c r="L414" s="58" t="e">
        <f ca="1">IF(消化率!$I$5&lt;1,K414*消化率!$I$5,IF(U414*V414/(K414*消化率!$I$5)&gt;O414,K414*消化率!$I$5,M414))</f>
        <v>#DIV/0!</v>
      </c>
      <c r="M414" s="58" t="e">
        <f t="shared" si="69"/>
        <v>#VALUE!</v>
      </c>
      <c r="N414" s="58" t="e">
        <f ca="1">IF(ROUNDUP(IF(IF(IF(AND(設定!$D$8&lt;=L414,設定!$D$8&lt;J414),設定!$D$8,IF(AND(J414&lt;=L414,J414&lt;設定!$D$8),J414,IF(AND(L414&lt;=J414,J414&lt;設定!$D$8),J414,L414)))=0,設定!$D$8,IF(AND(設定!$D$8&lt;=L414,設定!$D$8&lt;J414),設定!$D$8,IF(AND(J414&lt;=L414,J414&lt;設定!$D$8),J414,IF(AND(L414&lt;=J414,J414&lt;設定!$D$8),J414,L414))))&lt;=H414,H414+1,IF(IF(AND(設定!$D$8&lt;=L414,設定!$D$8&lt;J414),設定!$D$8,IF(AND(J414&lt;=L414,J414&lt;設定!$D$8),J414,IF(AND(L414&lt;=J414,J414&lt;設定!$D$8),J414,L414)))=0,設定!$D$8,IF(AND(設定!$D$8&lt;=L414,設定!$D$8&lt;J414),設定!$D$8,IF(AND(J414&lt;=L414,J414&lt;設定!$D$8),J414,IF(AND(L414&lt;=J414,J414&lt;設定!$D$8),J414,L414))))),0)&gt;40,ROUNDUP(IF(IF(IF(AND(設定!$D$8&lt;=L414,設定!$D$8&lt;J414),設定!$D$8,IF(AND(J414&lt;=L414,J414&lt;設定!$D$8),J414,IF(AND(L414&lt;=J414,J414&lt;設定!$D$8),J414,L414)))=0,設定!$D$8,IF(AND(設定!$D$8&lt;=L414,設定!$D$8&lt;J414),設定!$D$8,IF(AND(J414&lt;=L414,J414&lt;設定!$D$8),J414,IF(AND(L414&lt;=J414,J414&lt;設定!$D$8),J414,L414))))&lt;=H414,H414+1,IF(IF(AND(設定!$D$8&lt;=L414,設定!$D$8&lt;J414),設定!$D$8,IF(AND(J414&lt;=L414,J414&lt;設定!$D$8),J414,IF(AND(L414&lt;=J414,J414&lt;設定!$D$8),J414,L414)))=0,設定!$D$8,IF(AND(設定!$D$8&lt;=L414,設定!$D$8&lt;J414),設定!$D$8,IF(AND(J414&lt;=L414,J414&lt;設定!$D$8),J414,IF(AND(L414&lt;=J414,J414&lt;設定!$D$8),J414,L414))))),0),40)</f>
        <v>#DIV/0!</v>
      </c>
      <c r="O414" s="55">
        <f>IF(G414="標準",設定!$C$4,G414)</f>
        <v>5</v>
      </c>
      <c r="P414" s="45">
        <f t="shared" si="70"/>
        <v>0</v>
      </c>
      <c r="Q414" s="14">
        <f t="shared" si="71"/>
        <v>0</v>
      </c>
      <c r="R414" s="23">
        <f t="shared" si="79"/>
        <v>0</v>
      </c>
      <c r="S414" s="12">
        <f t="shared" si="72"/>
        <v>0</v>
      </c>
      <c r="T414" s="23">
        <f t="shared" si="73"/>
        <v>0</v>
      </c>
      <c r="U414" s="13">
        <f t="shared" si="74"/>
        <v>0</v>
      </c>
      <c r="V414" s="104" t="str">
        <f>INDEX(商品!Q:Q,MATCH(キーワード!D414,商品!D:D,0),1)</f>
        <v>-</v>
      </c>
      <c r="W414" s="15">
        <f t="shared" si="75"/>
        <v>0</v>
      </c>
      <c r="X414" s="22">
        <f>SUMIFS(当月ワード!$J$3:$J$1000,当月ワード!$D$3:$D$1000,キーワード!$D414,当月ワード!$E$3:$E$1000,キーワード!$F414)</f>
        <v>0</v>
      </c>
      <c r="Y414" s="23">
        <f>SUMIFS(前月ワード!$J$3:$J$1000,前月ワード!$D$3:$D$1000,キーワード!$D414,前月ワード!$E$3:$E$1000,キーワード!$F414)</f>
        <v>0</v>
      </c>
      <c r="Z414" s="23">
        <f>SUMIFS(前々月ワード!$J$3:$J$1000,前々月ワード!$D$3:$D$1000,キーワード!$D414,前々月ワード!$E$3:$E$1000,キーワード!$F414)</f>
        <v>0</v>
      </c>
      <c r="AA414" s="22">
        <f>SUMIFS(当月ワード!$W$3:$W$1000,当月ワード!$D$3:$D$1000,キーワード!$D414,当月ワード!$E$3:$E$1000,キーワード!$F414)</f>
        <v>0</v>
      </c>
      <c r="AB414" s="23">
        <f>SUMIFS(前月ワード!$W$3:$W$1000,前月ワード!$D$3:$D$1000,キーワード!$D414,前月ワード!$E$3:$E$1000,キーワード!$F414)</f>
        <v>0</v>
      </c>
      <c r="AC414" s="23">
        <f>SUMIFS(前々月ワード!$W$3:$W$1000,前々月ワード!$D$3:$D$1000,キーワード!$D414,前々月ワード!$E$3:$E$1000,キーワード!$F414)</f>
        <v>0</v>
      </c>
      <c r="AD414" s="23">
        <f t="shared" si="76"/>
        <v>0</v>
      </c>
      <c r="AE414" s="23">
        <f t="shared" si="76"/>
        <v>0</v>
      </c>
      <c r="AF414" s="23">
        <f t="shared" si="76"/>
        <v>0</v>
      </c>
      <c r="AG414" s="22">
        <f>SUMIFS(当月ワード!$X$3:$X$1000,当月ワード!$D$3:$D$1000,キーワード!$D414,当月ワード!$E$3:$E$1000,キーワード!$F414)</f>
        <v>0</v>
      </c>
      <c r="AH414" s="23">
        <f>SUMIFS(前月ワード!$X$3:$X$1000,前月ワード!$D$3:$D$1000,キーワード!$D414,前月ワード!$E$3:$E$1000,キーワード!$F414)</f>
        <v>0</v>
      </c>
      <c r="AI414" s="23">
        <f>SUMIFS(前々月ワード!$X$3:$X$1000,前々月ワード!$D$3:$D$1000,キーワード!$D414,前々月ワード!$E$3:$E$1000,キーワード!$F414)</f>
        <v>0</v>
      </c>
      <c r="AJ414" s="22">
        <f>SUMIFS(当月ワード!$I$3:$I$1000,当月ワード!$D$3:$D$1000,キーワード!$D414,当月ワード!$E$3:$E$1000,キーワード!$F414)</f>
        <v>0</v>
      </c>
      <c r="AK414" s="23">
        <f>SUMIFS(前月ワード!$I$3:$I$1000,前月ワード!$D$3:$D$1000,キーワード!$D414,前月ワード!$E$3:$E$1000,キーワード!$F414)</f>
        <v>0</v>
      </c>
      <c r="AL414" s="23">
        <f>SUMIFS(前々月ワード!$I$3:$I$1000,前々月ワード!$D$3:$D$1000,キーワード!$D414,前々月ワード!$E$3:$E$1000,キーワード!$F414)</f>
        <v>0</v>
      </c>
      <c r="AM414" s="13">
        <f t="shared" si="77"/>
        <v>0</v>
      </c>
      <c r="AN414" s="13">
        <f t="shared" si="77"/>
        <v>0</v>
      </c>
      <c r="AO414" s="13">
        <f t="shared" si="77"/>
        <v>0</v>
      </c>
      <c r="AP414" s="16">
        <f t="shared" si="78"/>
        <v>0</v>
      </c>
      <c r="AQ414" s="16">
        <f t="shared" si="78"/>
        <v>0</v>
      </c>
      <c r="AR414" s="17">
        <f t="shared" si="78"/>
        <v>0</v>
      </c>
    </row>
    <row r="415" spans="3:44" ht="36.65" customHeight="1">
      <c r="C415" s="20">
        <v>410</v>
      </c>
      <c r="D415" s="53">
        <f>現状ワード設定!B412</f>
        <v>0</v>
      </c>
      <c r="E415" s="26" t="str">
        <f>IFERROR(_xlfn.XLOOKUP($D415,現状商品設定!B:B,現状商品設定!C:C,"-"),"-")</f>
        <v>-</v>
      </c>
      <c r="F415" s="56">
        <f>現状ワード設定!G412</f>
        <v>0</v>
      </c>
      <c r="G415" s="60" t="s">
        <v>46</v>
      </c>
      <c r="H415" s="47" t="str">
        <f>IFERROR(_xlfn.XLOOKUP(D415,商品!$D:$D,商品!$H:$H),"")</f>
        <v/>
      </c>
      <c r="I415" s="50" t="str">
        <f>IFERROR(_xlfn.XLOOKUP(D415&amp;F415,現状ワード設定!J:J,現状ワード設定!H:H),"")</f>
        <v/>
      </c>
      <c r="J415" s="47" t="str">
        <f>IFERROR(_xlfn.XLOOKUP(D415&amp;F415,現状ワード設定!J:J,現状ワード設定!I:I),"")</f>
        <v/>
      </c>
      <c r="K415" s="47" t="e">
        <f>IF(AND(T415&gt;=設定!$C$12,W415&gt;=O415),I415*(1+設定!$F$12),IF(AND(T415&gt;=設定!$C$13,W415&lt;O415),I415*(1+設定!$F$13),IF(AND(T415&lt;設定!$C$14,U415&gt;=設定!$E$14),I415*(1+設定!$F$14),IF(AND(T415&lt;設定!$C$15,U415&lt;設定!$E$15),I415*(1+設定!$F$15),"除外"))))</f>
        <v>#VALUE!</v>
      </c>
      <c r="L415" s="58" t="e">
        <f ca="1">IF(消化率!$I$5&lt;1,K415*消化率!$I$5,IF(U415*V415/(K415*消化率!$I$5)&gt;O415,K415*消化率!$I$5,M415))</f>
        <v>#DIV/0!</v>
      </c>
      <c r="M415" s="58" t="e">
        <f t="shared" si="69"/>
        <v>#VALUE!</v>
      </c>
      <c r="N415" s="58" t="e">
        <f ca="1">IF(ROUNDUP(IF(IF(IF(AND(設定!$D$8&lt;=L415,設定!$D$8&lt;J415),設定!$D$8,IF(AND(J415&lt;=L415,J415&lt;設定!$D$8),J415,IF(AND(L415&lt;=J415,J415&lt;設定!$D$8),J415,L415)))=0,設定!$D$8,IF(AND(設定!$D$8&lt;=L415,設定!$D$8&lt;J415),設定!$D$8,IF(AND(J415&lt;=L415,J415&lt;設定!$D$8),J415,IF(AND(L415&lt;=J415,J415&lt;設定!$D$8),J415,L415))))&lt;=H415,H415+1,IF(IF(AND(設定!$D$8&lt;=L415,設定!$D$8&lt;J415),設定!$D$8,IF(AND(J415&lt;=L415,J415&lt;設定!$D$8),J415,IF(AND(L415&lt;=J415,J415&lt;設定!$D$8),J415,L415)))=0,設定!$D$8,IF(AND(設定!$D$8&lt;=L415,設定!$D$8&lt;J415),設定!$D$8,IF(AND(J415&lt;=L415,J415&lt;設定!$D$8),J415,IF(AND(L415&lt;=J415,J415&lt;設定!$D$8),J415,L415))))),0)&gt;40,ROUNDUP(IF(IF(IF(AND(設定!$D$8&lt;=L415,設定!$D$8&lt;J415),設定!$D$8,IF(AND(J415&lt;=L415,J415&lt;設定!$D$8),J415,IF(AND(L415&lt;=J415,J415&lt;設定!$D$8),J415,L415)))=0,設定!$D$8,IF(AND(設定!$D$8&lt;=L415,設定!$D$8&lt;J415),設定!$D$8,IF(AND(J415&lt;=L415,J415&lt;設定!$D$8),J415,IF(AND(L415&lt;=J415,J415&lt;設定!$D$8),J415,L415))))&lt;=H415,H415+1,IF(IF(AND(設定!$D$8&lt;=L415,設定!$D$8&lt;J415),設定!$D$8,IF(AND(J415&lt;=L415,J415&lt;設定!$D$8),J415,IF(AND(L415&lt;=J415,J415&lt;設定!$D$8),J415,L415)))=0,設定!$D$8,IF(AND(設定!$D$8&lt;=L415,設定!$D$8&lt;J415),設定!$D$8,IF(AND(J415&lt;=L415,J415&lt;設定!$D$8),J415,IF(AND(L415&lt;=J415,J415&lt;設定!$D$8),J415,L415))))),0),40)</f>
        <v>#DIV/0!</v>
      </c>
      <c r="O415" s="55">
        <f>IF(G415="標準",設定!$C$4,G415)</f>
        <v>5</v>
      </c>
      <c r="P415" s="45">
        <f t="shared" si="70"/>
        <v>0</v>
      </c>
      <c r="Q415" s="14">
        <f t="shared" si="71"/>
        <v>0</v>
      </c>
      <c r="R415" s="23">
        <f t="shared" si="79"/>
        <v>0</v>
      </c>
      <c r="S415" s="12">
        <f t="shared" si="72"/>
        <v>0</v>
      </c>
      <c r="T415" s="23">
        <f t="shared" si="73"/>
        <v>0</v>
      </c>
      <c r="U415" s="13">
        <f t="shared" si="74"/>
        <v>0</v>
      </c>
      <c r="V415" s="104" t="str">
        <f>INDEX(商品!Q:Q,MATCH(キーワード!D415,商品!D:D,0),1)</f>
        <v>-</v>
      </c>
      <c r="W415" s="15">
        <f t="shared" si="75"/>
        <v>0</v>
      </c>
      <c r="X415" s="22">
        <f>SUMIFS(当月ワード!$J$3:$J$1000,当月ワード!$D$3:$D$1000,キーワード!$D415,当月ワード!$E$3:$E$1000,キーワード!$F415)</f>
        <v>0</v>
      </c>
      <c r="Y415" s="23">
        <f>SUMIFS(前月ワード!$J$3:$J$1000,前月ワード!$D$3:$D$1000,キーワード!$D415,前月ワード!$E$3:$E$1000,キーワード!$F415)</f>
        <v>0</v>
      </c>
      <c r="Z415" s="23">
        <f>SUMIFS(前々月ワード!$J$3:$J$1000,前々月ワード!$D$3:$D$1000,キーワード!$D415,前々月ワード!$E$3:$E$1000,キーワード!$F415)</f>
        <v>0</v>
      </c>
      <c r="AA415" s="22">
        <f>SUMIFS(当月ワード!$W$3:$W$1000,当月ワード!$D$3:$D$1000,キーワード!$D415,当月ワード!$E$3:$E$1000,キーワード!$F415)</f>
        <v>0</v>
      </c>
      <c r="AB415" s="23">
        <f>SUMIFS(前月ワード!$W$3:$W$1000,前月ワード!$D$3:$D$1000,キーワード!$D415,前月ワード!$E$3:$E$1000,キーワード!$F415)</f>
        <v>0</v>
      </c>
      <c r="AC415" s="23">
        <f>SUMIFS(前々月ワード!$W$3:$W$1000,前々月ワード!$D$3:$D$1000,キーワード!$D415,前々月ワード!$E$3:$E$1000,キーワード!$F415)</f>
        <v>0</v>
      </c>
      <c r="AD415" s="23">
        <f t="shared" si="76"/>
        <v>0</v>
      </c>
      <c r="AE415" s="23">
        <f t="shared" si="76"/>
        <v>0</v>
      </c>
      <c r="AF415" s="23">
        <f t="shared" si="76"/>
        <v>0</v>
      </c>
      <c r="AG415" s="22">
        <f>SUMIFS(当月ワード!$X$3:$X$1000,当月ワード!$D$3:$D$1000,キーワード!$D415,当月ワード!$E$3:$E$1000,キーワード!$F415)</f>
        <v>0</v>
      </c>
      <c r="AH415" s="23">
        <f>SUMIFS(前月ワード!$X$3:$X$1000,前月ワード!$D$3:$D$1000,キーワード!$D415,前月ワード!$E$3:$E$1000,キーワード!$F415)</f>
        <v>0</v>
      </c>
      <c r="AI415" s="23">
        <f>SUMIFS(前々月ワード!$X$3:$X$1000,前々月ワード!$D$3:$D$1000,キーワード!$D415,前々月ワード!$E$3:$E$1000,キーワード!$F415)</f>
        <v>0</v>
      </c>
      <c r="AJ415" s="22">
        <f>SUMIFS(当月ワード!$I$3:$I$1000,当月ワード!$D$3:$D$1000,キーワード!$D415,当月ワード!$E$3:$E$1000,キーワード!$F415)</f>
        <v>0</v>
      </c>
      <c r="AK415" s="23">
        <f>SUMIFS(前月ワード!$I$3:$I$1000,前月ワード!$D$3:$D$1000,キーワード!$D415,前月ワード!$E$3:$E$1000,キーワード!$F415)</f>
        <v>0</v>
      </c>
      <c r="AL415" s="23">
        <f>SUMIFS(前々月ワード!$I$3:$I$1000,前々月ワード!$D$3:$D$1000,キーワード!$D415,前々月ワード!$E$3:$E$1000,キーワード!$F415)</f>
        <v>0</v>
      </c>
      <c r="AM415" s="13">
        <f t="shared" si="77"/>
        <v>0</v>
      </c>
      <c r="AN415" s="13">
        <f t="shared" si="77"/>
        <v>0</v>
      </c>
      <c r="AO415" s="13">
        <f t="shared" si="77"/>
        <v>0</v>
      </c>
      <c r="AP415" s="16">
        <f t="shared" si="78"/>
        <v>0</v>
      </c>
      <c r="AQ415" s="16">
        <f t="shared" si="78"/>
        <v>0</v>
      </c>
      <c r="AR415" s="17">
        <f t="shared" si="78"/>
        <v>0</v>
      </c>
    </row>
    <row r="416" spans="3:44" ht="36.65" customHeight="1">
      <c r="C416" s="20">
        <v>411</v>
      </c>
      <c r="D416" s="53">
        <f>現状ワード設定!B413</f>
        <v>0</v>
      </c>
      <c r="E416" s="26" t="str">
        <f>IFERROR(_xlfn.XLOOKUP($D416,現状商品設定!B:B,現状商品設定!C:C,"-"),"-")</f>
        <v>-</v>
      </c>
      <c r="F416" s="56">
        <f>現状ワード設定!G413</f>
        <v>0</v>
      </c>
      <c r="G416" s="60" t="s">
        <v>46</v>
      </c>
      <c r="H416" s="47" t="str">
        <f>IFERROR(_xlfn.XLOOKUP(D416,商品!$D:$D,商品!$H:$H),"")</f>
        <v/>
      </c>
      <c r="I416" s="50" t="str">
        <f>IFERROR(_xlfn.XLOOKUP(D416&amp;F416,現状ワード設定!J:J,現状ワード設定!H:H),"")</f>
        <v/>
      </c>
      <c r="J416" s="47" t="str">
        <f>IFERROR(_xlfn.XLOOKUP(D416&amp;F416,現状ワード設定!J:J,現状ワード設定!I:I),"")</f>
        <v/>
      </c>
      <c r="K416" s="47" t="e">
        <f>IF(AND(T416&gt;=設定!$C$12,W416&gt;=O416),I416*(1+設定!$F$12),IF(AND(T416&gt;=設定!$C$13,W416&lt;O416),I416*(1+設定!$F$13),IF(AND(T416&lt;設定!$C$14,U416&gt;=設定!$E$14),I416*(1+設定!$F$14),IF(AND(T416&lt;設定!$C$15,U416&lt;設定!$E$15),I416*(1+設定!$F$15),"除外"))))</f>
        <v>#VALUE!</v>
      </c>
      <c r="L416" s="58" t="e">
        <f ca="1">IF(消化率!$I$5&lt;1,K416*消化率!$I$5,IF(U416*V416/(K416*消化率!$I$5)&gt;O416,K416*消化率!$I$5,M416))</f>
        <v>#DIV/0!</v>
      </c>
      <c r="M416" s="58" t="e">
        <f t="shared" si="69"/>
        <v>#VALUE!</v>
      </c>
      <c r="N416" s="58" t="e">
        <f ca="1">IF(ROUNDUP(IF(IF(IF(AND(設定!$D$8&lt;=L416,設定!$D$8&lt;J416),設定!$D$8,IF(AND(J416&lt;=L416,J416&lt;設定!$D$8),J416,IF(AND(L416&lt;=J416,J416&lt;設定!$D$8),J416,L416)))=0,設定!$D$8,IF(AND(設定!$D$8&lt;=L416,設定!$D$8&lt;J416),設定!$D$8,IF(AND(J416&lt;=L416,J416&lt;設定!$D$8),J416,IF(AND(L416&lt;=J416,J416&lt;設定!$D$8),J416,L416))))&lt;=H416,H416+1,IF(IF(AND(設定!$D$8&lt;=L416,設定!$D$8&lt;J416),設定!$D$8,IF(AND(J416&lt;=L416,J416&lt;設定!$D$8),J416,IF(AND(L416&lt;=J416,J416&lt;設定!$D$8),J416,L416)))=0,設定!$D$8,IF(AND(設定!$D$8&lt;=L416,設定!$D$8&lt;J416),設定!$D$8,IF(AND(J416&lt;=L416,J416&lt;設定!$D$8),J416,IF(AND(L416&lt;=J416,J416&lt;設定!$D$8),J416,L416))))),0)&gt;40,ROUNDUP(IF(IF(IF(AND(設定!$D$8&lt;=L416,設定!$D$8&lt;J416),設定!$D$8,IF(AND(J416&lt;=L416,J416&lt;設定!$D$8),J416,IF(AND(L416&lt;=J416,J416&lt;設定!$D$8),J416,L416)))=0,設定!$D$8,IF(AND(設定!$D$8&lt;=L416,設定!$D$8&lt;J416),設定!$D$8,IF(AND(J416&lt;=L416,J416&lt;設定!$D$8),J416,IF(AND(L416&lt;=J416,J416&lt;設定!$D$8),J416,L416))))&lt;=H416,H416+1,IF(IF(AND(設定!$D$8&lt;=L416,設定!$D$8&lt;J416),設定!$D$8,IF(AND(J416&lt;=L416,J416&lt;設定!$D$8),J416,IF(AND(L416&lt;=J416,J416&lt;設定!$D$8),J416,L416)))=0,設定!$D$8,IF(AND(設定!$D$8&lt;=L416,設定!$D$8&lt;J416),設定!$D$8,IF(AND(J416&lt;=L416,J416&lt;設定!$D$8),J416,IF(AND(L416&lt;=J416,J416&lt;設定!$D$8),J416,L416))))),0),40)</f>
        <v>#DIV/0!</v>
      </c>
      <c r="O416" s="55">
        <f>IF(G416="標準",設定!$C$4,G416)</f>
        <v>5</v>
      </c>
      <c r="P416" s="45">
        <f t="shared" si="70"/>
        <v>0</v>
      </c>
      <c r="Q416" s="14">
        <f t="shared" si="71"/>
        <v>0</v>
      </c>
      <c r="R416" s="23">
        <f t="shared" si="79"/>
        <v>0</v>
      </c>
      <c r="S416" s="12">
        <f t="shared" si="72"/>
        <v>0</v>
      </c>
      <c r="T416" s="23">
        <f t="shared" si="73"/>
        <v>0</v>
      </c>
      <c r="U416" s="13">
        <f t="shared" si="74"/>
        <v>0</v>
      </c>
      <c r="V416" s="104" t="str">
        <f>INDEX(商品!Q:Q,MATCH(キーワード!D416,商品!D:D,0),1)</f>
        <v>-</v>
      </c>
      <c r="W416" s="15">
        <f t="shared" si="75"/>
        <v>0</v>
      </c>
      <c r="X416" s="22">
        <f>SUMIFS(当月ワード!$J$3:$J$1000,当月ワード!$D$3:$D$1000,キーワード!$D416,当月ワード!$E$3:$E$1000,キーワード!$F416)</f>
        <v>0</v>
      </c>
      <c r="Y416" s="23">
        <f>SUMIFS(前月ワード!$J$3:$J$1000,前月ワード!$D$3:$D$1000,キーワード!$D416,前月ワード!$E$3:$E$1000,キーワード!$F416)</f>
        <v>0</v>
      </c>
      <c r="Z416" s="23">
        <f>SUMIFS(前々月ワード!$J$3:$J$1000,前々月ワード!$D$3:$D$1000,キーワード!$D416,前々月ワード!$E$3:$E$1000,キーワード!$F416)</f>
        <v>0</v>
      </c>
      <c r="AA416" s="22">
        <f>SUMIFS(当月ワード!$W$3:$W$1000,当月ワード!$D$3:$D$1000,キーワード!$D416,当月ワード!$E$3:$E$1000,キーワード!$F416)</f>
        <v>0</v>
      </c>
      <c r="AB416" s="23">
        <f>SUMIFS(前月ワード!$W$3:$W$1000,前月ワード!$D$3:$D$1000,キーワード!$D416,前月ワード!$E$3:$E$1000,キーワード!$F416)</f>
        <v>0</v>
      </c>
      <c r="AC416" s="23">
        <f>SUMIFS(前々月ワード!$W$3:$W$1000,前々月ワード!$D$3:$D$1000,キーワード!$D416,前々月ワード!$E$3:$E$1000,キーワード!$F416)</f>
        <v>0</v>
      </c>
      <c r="AD416" s="23">
        <f t="shared" si="76"/>
        <v>0</v>
      </c>
      <c r="AE416" s="23">
        <f t="shared" si="76"/>
        <v>0</v>
      </c>
      <c r="AF416" s="23">
        <f t="shared" si="76"/>
        <v>0</v>
      </c>
      <c r="AG416" s="22">
        <f>SUMIFS(当月ワード!$X$3:$X$1000,当月ワード!$D$3:$D$1000,キーワード!$D416,当月ワード!$E$3:$E$1000,キーワード!$F416)</f>
        <v>0</v>
      </c>
      <c r="AH416" s="23">
        <f>SUMIFS(前月ワード!$X$3:$X$1000,前月ワード!$D$3:$D$1000,キーワード!$D416,前月ワード!$E$3:$E$1000,キーワード!$F416)</f>
        <v>0</v>
      </c>
      <c r="AI416" s="23">
        <f>SUMIFS(前々月ワード!$X$3:$X$1000,前々月ワード!$D$3:$D$1000,キーワード!$D416,前々月ワード!$E$3:$E$1000,キーワード!$F416)</f>
        <v>0</v>
      </c>
      <c r="AJ416" s="22">
        <f>SUMIFS(当月ワード!$I$3:$I$1000,当月ワード!$D$3:$D$1000,キーワード!$D416,当月ワード!$E$3:$E$1000,キーワード!$F416)</f>
        <v>0</v>
      </c>
      <c r="AK416" s="23">
        <f>SUMIFS(前月ワード!$I$3:$I$1000,前月ワード!$D$3:$D$1000,キーワード!$D416,前月ワード!$E$3:$E$1000,キーワード!$F416)</f>
        <v>0</v>
      </c>
      <c r="AL416" s="23">
        <f>SUMIFS(前々月ワード!$I$3:$I$1000,前々月ワード!$D$3:$D$1000,キーワード!$D416,前々月ワード!$E$3:$E$1000,キーワード!$F416)</f>
        <v>0</v>
      </c>
      <c r="AM416" s="13">
        <f t="shared" si="77"/>
        <v>0</v>
      </c>
      <c r="AN416" s="13">
        <f t="shared" si="77"/>
        <v>0</v>
      </c>
      <c r="AO416" s="13">
        <f t="shared" si="77"/>
        <v>0</v>
      </c>
      <c r="AP416" s="16">
        <f t="shared" si="78"/>
        <v>0</v>
      </c>
      <c r="AQ416" s="16">
        <f t="shared" si="78"/>
        <v>0</v>
      </c>
      <c r="AR416" s="17">
        <f t="shared" si="78"/>
        <v>0</v>
      </c>
    </row>
    <row r="417" spans="3:44" ht="36.65" customHeight="1">
      <c r="C417" s="20">
        <v>412</v>
      </c>
      <c r="D417" s="53">
        <f>現状ワード設定!B414</f>
        <v>0</v>
      </c>
      <c r="E417" s="26" t="str">
        <f>IFERROR(_xlfn.XLOOKUP($D417,現状商品設定!B:B,現状商品設定!C:C,"-"),"-")</f>
        <v>-</v>
      </c>
      <c r="F417" s="56">
        <f>現状ワード設定!G414</f>
        <v>0</v>
      </c>
      <c r="G417" s="60" t="s">
        <v>46</v>
      </c>
      <c r="H417" s="47" t="str">
        <f>IFERROR(_xlfn.XLOOKUP(D417,商品!$D:$D,商品!$H:$H),"")</f>
        <v/>
      </c>
      <c r="I417" s="50" t="str">
        <f>IFERROR(_xlfn.XLOOKUP(D417&amp;F417,現状ワード設定!J:J,現状ワード設定!H:H),"")</f>
        <v/>
      </c>
      <c r="J417" s="47" t="str">
        <f>IFERROR(_xlfn.XLOOKUP(D417&amp;F417,現状ワード設定!J:J,現状ワード設定!I:I),"")</f>
        <v/>
      </c>
      <c r="K417" s="47" t="e">
        <f>IF(AND(T417&gt;=設定!$C$12,W417&gt;=O417),I417*(1+設定!$F$12),IF(AND(T417&gt;=設定!$C$13,W417&lt;O417),I417*(1+設定!$F$13),IF(AND(T417&lt;設定!$C$14,U417&gt;=設定!$E$14),I417*(1+設定!$F$14),IF(AND(T417&lt;設定!$C$15,U417&lt;設定!$E$15),I417*(1+設定!$F$15),"除外"))))</f>
        <v>#VALUE!</v>
      </c>
      <c r="L417" s="58" t="e">
        <f ca="1">IF(消化率!$I$5&lt;1,K417*消化率!$I$5,IF(U417*V417/(K417*消化率!$I$5)&gt;O417,K417*消化率!$I$5,M417))</f>
        <v>#DIV/0!</v>
      </c>
      <c r="M417" s="58" t="e">
        <f t="shared" si="69"/>
        <v>#VALUE!</v>
      </c>
      <c r="N417" s="58" t="e">
        <f ca="1">IF(ROUNDUP(IF(IF(IF(AND(設定!$D$8&lt;=L417,設定!$D$8&lt;J417),設定!$D$8,IF(AND(J417&lt;=L417,J417&lt;設定!$D$8),J417,IF(AND(L417&lt;=J417,J417&lt;設定!$D$8),J417,L417)))=0,設定!$D$8,IF(AND(設定!$D$8&lt;=L417,設定!$D$8&lt;J417),設定!$D$8,IF(AND(J417&lt;=L417,J417&lt;設定!$D$8),J417,IF(AND(L417&lt;=J417,J417&lt;設定!$D$8),J417,L417))))&lt;=H417,H417+1,IF(IF(AND(設定!$D$8&lt;=L417,設定!$D$8&lt;J417),設定!$D$8,IF(AND(J417&lt;=L417,J417&lt;設定!$D$8),J417,IF(AND(L417&lt;=J417,J417&lt;設定!$D$8),J417,L417)))=0,設定!$D$8,IF(AND(設定!$D$8&lt;=L417,設定!$D$8&lt;J417),設定!$D$8,IF(AND(J417&lt;=L417,J417&lt;設定!$D$8),J417,IF(AND(L417&lt;=J417,J417&lt;設定!$D$8),J417,L417))))),0)&gt;40,ROUNDUP(IF(IF(IF(AND(設定!$D$8&lt;=L417,設定!$D$8&lt;J417),設定!$D$8,IF(AND(J417&lt;=L417,J417&lt;設定!$D$8),J417,IF(AND(L417&lt;=J417,J417&lt;設定!$D$8),J417,L417)))=0,設定!$D$8,IF(AND(設定!$D$8&lt;=L417,設定!$D$8&lt;J417),設定!$D$8,IF(AND(J417&lt;=L417,J417&lt;設定!$D$8),J417,IF(AND(L417&lt;=J417,J417&lt;設定!$D$8),J417,L417))))&lt;=H417,H417+1,IF(IF(AND(設定!$D$8&lt;=L417,設定!$D$8&lt;J417),設定!$D$8,IF(AND(J417&lt;=L417,J417&lt;設定!$D$8),J417,IF(AND(L417&lt;=J417,J417&lt;設定!$D$8),J417,L417)))=0,設定!$D$8,IF(AND(設定!$D$8&lt;=L417,設定!$D$8&lt;J417),設定!$D$8,IF(AND(J417&lt;=L417,J417&lt;設定!$D$8),J417,IF(AND(L417&lt;=J417,J417&lt;設定!$D$8),J417,L417))))),0),40)</f>
        <v>#DIV/0!</v>
      </c>
      <c r="O417" s="55">
        <f>IF(G417="標準",設定!$C$4,G417)</f>
        <v>5</v>
      </c>
      <c r="P417" s="45">
        <f t="shared" si="70"/>
        <v>0</v>
      </c>
      <c r="Q417" s="14">
        <f t="shared" si="71"/>
        <v>0</v>
      </c>
      <c r="R417" s="23">
        <f t="shared" si="79"/>
        <v>0</v>
      </c>
      <c r="S417" s="12">
        <f t="shared" si="72"/>
        <v>0</v>
      </c>
      <c r="T417" s="23">
        <f t="shared" si="73"/>
        <v>0</v>
      </c>
      <c r="U417" s="13">
        <f t="shared" si="74"/>
        <v>0</v>
      </c>
      <c r="V417" s="104" t="str">
        <f>INDEX(商品!Q:Q,MATCH(キーワード!D417,商品!D:D,0),1)</f>
        <v>-</v>
      </c>
      <c r="W417" s="15">
        <f t="shared" si="75"/>
        <v>0</v>
      </c>
      <c r="X417" s="22">
        <f>SUMIFS(当月ワード!$J$3:$J$1000,当月ワード!$D$3:$D$1000,キーワード!$D417,当月ワード!$E$3:$E$1000,キーワード!$F417)</f>
        <v>0</v>
      </c>
      <c r="Y417" s="23">
        <f>SUMIFS(前月ワード!$J$3:$J$1000,前月ワード!$D$3:$D$1000,キーワード!$D417,前月ワード!$E$3:$E$1000,キーワード!$F417)</f>
        <v>0</v>
      </c>
      <c r="Z417" s="23">
        <f>SUMIFS(前々月ワード!$J$3:$J$1000,前々月ワード!$D$3:$D$1000,キーワード!$D417,前々月ワード!$E$3:$E$1000,キーワード!$F417)</f>
        <v>0</v>
      </c>
      <c r="AA417" s="22">
        <f>SUMIFS(当月ワード!$W$3:$W$1000,当月ワード!$D$3:$D$1000,キーワード!$D417,当月ワード!$E$3:$E$1000,キーワード!$F417)</f>
        <v>0</v>
      </c>
      <c r="AB417" s="23">
        <f>SUMIFS(前月ワード!$W$3:$W$1000,前月ワード!$D$3:$D$1000,キーワード!$D417,前月ワード!$E$3:$E$1000,キーワード!$F417)</f>
        <v>0</v>
      </c>
      <c r="AC417" s="23">
        <f>SUMIFS(前々月ワード!$W$3:$W$1000,前々月ワード!$D$3:$D$1000,キーワード!$D417,前々月ワード!$E$3:$E$1000,キーワード!$F417)</f>
        <v>0</v>
      </c>
      <c r="AD417" s="23">
        <f t="shared" si="76"/>
        <v>0</v>
      </c>
      <c r="AE417" s="23">
        <f t="shared" si="76"/>
        <v>0</v>
      </c>
      <c r="AF417" s="23">
        <f t="shared" si="76"/>
        <v>0</v>
      </c>
      <c r="AG417" s="22">
        <f>SUMIFS(当月ワード!$X$3:$X$1000,当月ワード!$D$3:$D$1000,キーワード!$D417,当月ワード!$E$3:$E$1000,キーワード!$F417)</f>
        <v>0</v>
      </c>
      <c r="AH417" s="23">
        <f>SUMIFS(前月ワード!$X$3:$X$1000,前月ワード!$D$3:$D$1000,キーワード!$D417,前月ワード!$E$3:$E$1000,キーワード!$F417)</f>
        <v>0</v>
      </c>
      <c r="AI417" s="23">
        <f>SUMIFS(前々月ワード!$X$3:$X$1000,前々月ワード!$D$3:$D$1000,キーワード!$D417,前々月ワード!$E$3:$E$1000,キーワード!$F417)</f>
        <v>0</v>
      </c>
      <c r="AJ417" s="22">
        <f>SUMIFS(当月ワード!$I$3:$I$1000,当月ワード!$D$3:$D$1000,キーワード!$D417,当月ワード!$E$3:$E$1000,キーワード!$F417)</f>
        <v>0</v>
      </c>
      <c r="AK417" s="23">
        <f>SUMIFS(前月ワード!$I$3:$I$1000,前月ワード!$D$3:$D$1000,キーワード!$D417,前月ワード!$E$3:$E$1000,キーワード!$F417)</f>
        <v>0</v>
      </c>
      <c r="AL417" s="23">
        <f>SUMIFS(前々月ワード!$I$3:$I$1000,前々月ワード!$D$3:$D$1000,キーワード!$D417,前々月ワード!$E$3:$E$1000,キーワード!$F417)</f>
        <v>0</v>
      </c>
      <c r="AM417" s="13">
        <f t="shared" si="77"/>
        <v>0</v>
      </c>
      <c r="AN417" s="13">
        <f t="shared" si="77"/>
        <v>0</v>
      </c>
      <c r="AO417" s="13">
        <f t="shared" si="77"/>
        <v>0</v>
      </c>
      <c r="AP417" s="16">
        <f t="shared" si="78"/>
        <v>0</v>
      </c>
      <c r="AQ417" s="16">
        <f t="shared" si="78"/>
        <v>0</v>
      </c>
      <c r="AR417" s="17">
        <f t="shared" si="78"/>
        <v>0</v>
      </c>
    </row>
    <row r="418" spans="3:44" ht="36.65" customHeight="1">
      <c r="C418" s="20">
        <v>413</v>
      </c>
      <c r="D418" s="53">
        <f>現状ワード設定!B415</f>
        <v>0</v>
      </c>
      <c r="E418" s="26" t="str">
        <f>IFERROR(_xlfn.XLOOKUP($D418,現状商品設定!B:B,現状商品設定!C:C,"-"),"-")</f>
        <v>-</v>
      </c>
      <c r="F418" s="56">
        <f>現状ワード設定!G415</f>
        <v>0</v>
      </c>
      <c r="G418" s="60" t="s">
        <v>46</v>
      </c>
      <c r="H418" s="47" t="str">
        <f>IFERROR(_xlfn.XLOOKUP(D418,商品!$D:$D,商品!$H:$H),"")</f>
        <v/>
      </c>
      <c r="I418" s="50" t="str">
        <f>IFERROR(_xlfn.XLOOKUP(D418&amp;F418,現状ワード設定!J:J,現状ワード設定!H:H),"")</f>
        <v/>
      </c>
      <c r="J418" s="47" t="str">
        <f>IFERROR(_xlfn.XLOOKUP(D418&amp;F418,現状ワード設定!J:J,現状ワード設定!I:I),"")</f>
        <v/>
      </c>
      <c r="K418" s="47" t="e">
        <f>IF(AND(T418&gt;=設定!$C$12,W418&gt;=O418),I418*(1+設定!$F$12),IF(AND(T418&gt;=設定!$C$13,W418&lt;O418),I418*(1+設定!$F$13),IF(AND(T418&lt;設定!$C$14,U418&gt;=設定!$E$14),I418*(1+設定!$F$14),IF(AND(T418&lt;設定!$C$15,U418&lt;設定!$E$15),I418*(1+設定!$F$15),"除外"))))</f>
        <v>#VALUE!</v>
      </c>
      <c r="L418" s="58" t="e">
        <f ca="1">IF(消化率!$I$5&lt;1,K418*消化率!$I$5,IF(U418*V418/(K418*消化率!$I$5)&gt;O418,K418*消化率!$I$5,M418))</f>
        <v>#DIV/0!</v>
      </c>
      <c r="M418" s="58" t="e">
        <f t="shared" si="69"/>
        <v>#VALUE!</v>
      </c>
      <c r="N418" s="58" t="e">
        <f ca="1">IF(ROUNDUP(IF(IF(IF(AND(設定!$D$8&lt;=L418,設定!$D$8&lt;J418),設定!$D$8,IF(AND(J418&lt;=L418,J418&lt;設定!$D$8),J418,IF(AND(L418&lt;=J418,J418&lt;設定!$D$8),J418,L418)))=0,設定!$D$8,IF(AND(設定!$D$8&lt;=L418,設定!$D$8&lt;J418),設定!$D$8,IF(AND(J418&lt;=L418,J418&lt;設定!$D$8),J418,IF(AND(L418&lt;=J418,J418&lt;設定!$D$8),J418,L418))))&lt;=H418,H418+1,IF(IF(AND(設定!$D$8&lt;=L418,設定!$D$8&lt;J418),設定!$D$8,IF(AND(J418&lt;=L418,J418&lt;設定!$D$8),J418,IF(AND(L418&lt;=J418,J418&lt;設定!$D$8),J418,L418)))=0,設定!$D$8,IF(AND(設定!$D$8&lt;=L418,設定!$D$8&lt;J418),設定!$D$8,IF(AND(J418&lt;=L418,J418&lt;設定!$D$8),J418,IF(AND(L418&lt;=J418,J418&lt;設定!$D$8),J418,L418))))),0)&gt;40,ROUNDUP(IF(IF(IF(AND(設定!$D$8&lt;=L418,設定!$D$8&lt;J418),設定!$D$8,IF(AND(J418&lt;=L418,J418&lt;設定!$D$8),J418,IF(AND(L418&lt;=J418,J418&lt;設定!$D$8),J418,L418)))=0,設定!$D$8,IF(AND(設定!$D$8&lt;=L418,設定!$D$8&lt;J418),設定!$D$8,IF(AND(J418&lt;=L418,J418&lt;設定!$D$8),J418,IF(AND(L418&lt;=J418,J418&lt;設定!$D$8),J418,L418))))&lt;=H418,H418+1,IF(IF(AND(設定!$D$8&lt;=L418,設定!$D$8&lt;J418),設定!$D$8,IF(AND(J418&lt;=L418,J418&lt;設定!$D$8),J418,IF(AND(L418&lt;=J418,J418&lt;設定!$D$8),J418,L418)))=0,設定!$D$8,IF(AND(設定!$D$8&lt;=L418,設定!$D$8&lt;J418),設定!$D$8,IF(AND(J418&lt;=L418,J418&lt;設定!$D$8),J418,IF(AND(L418&lt;=J418,J418&lt;設定!$D$8),J418,L418))))),0),40)</f>
        <v>#DIV/0!</v>
      </c>
      <c r="O418" s="55">
        <f>IF(G418="標準",設定!$C$4,G418)</f>
        <v>5</v>
      </c>
      <c r="P418" s="45">
        <f t="shared" si="70"/>
        <v>0</v>
      </c>
      <c r="Q418" s="14">
        <f t="shared" si="71"/>
        <v>0</v>
      </c>
      <c r="R418" s="23">
        <f t="shared" si="79"/>
        <v>0</v>
      </c>
      <c r="S418" s="12">
        <f t="shared" si="72"/>
        <v>0</v>
      </c>
      <c r="T418" s="23">
        <f t="shared" si="73"/>
        <v>0</v>
      </c>
      <c r="U418" s="13">
        <f t="shared" si="74"/>
        <v>0</v>
      </c>
      <c r="V418" s="104" t="str">
        <f>INDEX(商品!Q:Q,MATCH(キーワード!D418,商品!D:D,0),1)</f>
        <v>-</v>
      </c>
      <c r="W418" s="15">
        <f t="shared" si="75"/>
        <v>0</v>
      </c>
      <c r="X418" s="22">
        <f>SUMIFS(当月ワード!$J$3:$J$1000,当月ワード!$D$3:$D$1000,キーワード!$D418,当月ワード!$E$3:$E$1000,キーワード!$F418)</f>
        <v>0</v>
      </c>
      <c r="Y418" s="23">
        <f>SUMIFS(前月ワード!$J$3:$J$1000,前月ワード!$D$3:$D$1000,キーワード!$D418,前月ワード!$E$3:$E$1000,キーワード!$F418)</f>
        <v>0</v>
      </c>
      <c r="Z418" s="23">
        <f>SUMIFS(前々月ワード!$J$3:$J$1000,前々月ワード!$D$3:$D$1000,キーワード!$D418,前々月ワード!$E$3:$E$1000,キーワード!$F418)</f>
        <v>0</v>
      </c>
      <c r="AA418" s="22">
        <f>SUMIFS(当月ワード!$W$3:$W$1000,当月ワード!$D$3:$D$1000,キーワード!$D418,当月ワード!$E$3:$E$1000,キーワード!$F418)</f>
        <v>0</v>
      </c>
      <c r="AB418" s="23">
        <f>SUMIFS(前月ワード!$W$3:$W$1000,前月ワード!$D$3:$D$1000,キーワード!$D418,前月ワード!$E$3:$E$1000,キーワード!$F418)</f>
        <v>0</v>
      </c>
      <c r="AC418" s="23">
        <f>SUMIFS(前々月ワード!$W$3:$W$1000,前々月ワード!$D$3:$D$1000,キーワード!$D418,前々月ワード!$E$3:$E$1000,キーワード!$F418)</f>
        <v>0</v>
      </c>
      <c r="AD418" s="23">
        <f t="shared" si="76"/>
        <v>0</v>
      </c>
      <c r="AE418" s="23">
        <f t="shared" si="76"/>
        <v>0</v>
      </c>
      <c r="AF418" s="23">
        <f t="shared" si="76"/>
        <v>0</v>
      </c>
      <c r="AG418" s="22">
        <f>SUMIFS(当月ワード!$X$3:$X$1000,当月ワード!$D$3:$D$1000,キーワード!$D418,当月ワード!$E$3:$E$1000,キーワード!$F418)</f>
        <v>0</v>
      </c>
      <c r="AH418" s="23">
        <f>SUMIFS(前月ワード!$X$3:$X$1000,前月ワード!$D$3:$D$1000,キーワード!$D418,前月ワード!$E$3:$E$1000,キーワード!$F418)</f>
        <v>0</v>
      </c>
      <c r="AI418" s="23">
        <f>SUMIFS(前々月ワード!$X$3:$X$1000,前々月ワード!$D$3:$D$1000,キーワード!$D418,前々月ワード!$E$3:$E$1000,キーワード!$F418)</f>
        <v>0</v>
      </c>
      <c r="AJ418" s="22">
        <f>SUMIFS(当月ワード!$I$3:$I$1000,当月ワード!$D$3:$D$1000,キーワード!$D418,当月ワード!$E$3:$E$1000,キーワード!$F418)</f>
        <v>0</v>
      </c>
      <c r="AK418" s="23">
        <f>SUMIFS(前月ワード!$I$3:$I$1000,前月ワード!$D$3:$D$1000,キーワード!$D418,前月ワード!$E$3:$E$1000,キーワード!$F418)</f>
        <v>0</v>
      </c>
      <c r="AL418" s="23">
        <f>SUMIFS(前々月ワード!$I$3:$I$1000,前々月ワード!$D$3:$D$1000,キーワード!$D418,前々月ワード!$E$3:$E$1000,キーワード!$F418)</f>
        <v>0</v>
      </c>
      <c r="AM418" s="13">
        <f t="shared" si="77"/>
        <v>0</v>
      </c>
      <c r="AN418" s="13">
        <f t="shared" si="77"/>
        <v>0</v>
      </c>
      <c r="AO418" s="13">
        <f t="shared" si="77"/>
        <v>0</v>
      </c>
      <c r="AP418" s="16">
        <f t="shared" si="78"/>
        <v>0</v>
      </c>
      <c r="AQ418" s="16">
        <f t="shared" si="78"/>
        <v>0</v>
      </c>
      <c r="AR418" s="17">
        <f t="shared" si="78"/>
        <v>0</v>
      </c>
    </row>
    <row r="419" spans="3:44" ht="36.65" customHeight="1">
      <c r="C419" s="20">
        <v>414</v>
      </c>
      <c r="D419" s="53">
        <f>現状ワード設定!B416</f>
        <v>0</v>
      </c>
      <c r="E419" s="26" t="str">
        <f>IFERROR(_xlfn.XLOOKUP($D419,現状商品設定!B:B,現状商品設定!C:C,"-"),"-")</f>
        <v>-</v>
      </c>
      <c r="F419" s="56">
        <f>現状ワード設定!G416</f>
        <v>0</v>
      </c>
      <c r="G419" s="60" t="s">
        <v>46</v>
      </c>
      <c r="H419" s="47" t="str">
        <f>IFERROR(_xlfn.XLOOKUP(D419,商品!$D:$D,商品!$H:$H),"")</f>
        <v/>
      </c>
      <c r="I419" s="50" t="str">
        <f>IFERROR(_xlfn.XLOOKUP(D419&amp;F419,現状ワード設定!J:J,現状ワード設定!H:H),"")</f>
        <v/>
      </c>
      <c r="J419" s="47" t="str">
        <f>IFERROR(_xlfn.XLOOKUP(D419&amp;F419,現状ワード設定!J:J,現状ワード設定!I:I),"")</f>
        <v/>
      </c>
      <c r="K419" s="47" t="e">
        <f>IF(AND(T419&gt;=設定!$C$12,W419&gt;=O419),I419*(1+設定!$F$12),IF(AND(T419&gt;=設定!$C$13,W419&lt;O419),I419*(1+設定!$F$13),IF(AND(T419&lt;設定!$C$14,U419&gt;=設定!$E$14),I419*(1+設定!$F$14),IF(AND(T419&lt;設定!$C$15,U419&lt;設定!$E$15),I419*(1+設定!$F$15),"除外"))))</f>
        <v>#VALUE!</v>
      </c>
      <c r="L419" s="58" t="e">
        <f ca="1">IF(消化率!$I$5&lt;1,K419*消化率!$I$5,IF(U419*V419/(K419*消化率!$I$5)&gt;O419,K419*消化率!$I$5,M419))</f>
        <v>#DIV/0!</v>
      </c>
      <c r="M419" s="58" t="e">
        <f t="shared" si="69"/>
        <v>#VALUE!</v>
      </c>
      <c r="N419" s="58" t="e">
        <f ca="1">IF(ROUNDUP(IF(IF(IF(AND(設定!$D$8&lt;=L419,設定!$D$8&lt;J419),設定!$D$8,IF(AND(J419&lt;=L419,J419&lt;設定!$D$8),J419,IF(AND(L419&lt;=J419,J419&lt;設定!$D$8),J419,L419)))=0,設定!$D$8,IF(AND(設定!$D$8&lt;=L419,設定!$D$8&lt;J419),設定!$D$8,IF(AND(J419&lt;=L419,J419&lt;設定!$D$8),J419,IF(AND(L419&lt;=J419,J419&lt;設定!$D$8),J419,L419))))&lt;=H419,H419+1,IF(IF(AND(設定!$D$8&lt;=L419,設定!$D$8&lt;J419),設定!$D$8,IF(AND(J419&lt;=L419,J419&lt;設定!$D$8),J419,IF(AND(L419&lt;=J419,J419&lt;設定!$D$8),J419,L419)))=0,設定!$D$8,IF(AND(設定!$D$8&lt;=L419,設定!$D$8&lt;J419),設定!$D$8,IF(AND(J419&lt;=L419,J419&lt;設定!$D$8),J419,IF(AND(L419&lt;=J419,J419&lt;設定!$D$8),J419,L419))))),0)&gt;40,ROUNDUP(IF(IF(IF(AND(設定!$D$8&lt;=L419,設定!$D$8&lt;J419),設定!$D$8,IF(AND(J419&lt;=L419,J419&lt;設定!$D$8),J419,IF(AND(L419&lt;=J419,J419&lt;設定!$D$8),J419,L419)))=0,設定!$D$8,IF(AND(設定!$D$8&lt;=L419,設定!$D$8&lt;J419),設定!$D$8,IF(AND(J419&lt;=L419,J419&lt;設定!$D$8),J419,IF(AND(L419&lt;=J419,J419&lt;設定!$D$8),J419,L419))))&lt;=H419,H419+1,IF(IF(AND(設定!$D$8&lt;=L419,設定!$D$8&lt;J419),設定!$D$8,IF(AND(J419&lt;=L419,J419&lt;設定!$D$8),J419,IF(AND(L419&lt;=J419,J419&lt;設定!$D$8),J419,L419)))=0,設定!$D$8,IF(AND(設定!$D$8&lt;=L419,設定!$D$8&lt;J419),設定!$D$8,IF(AND(J419&lt;=L419,J419&lt;設定!$D$8),J419,IF(AND(L419&lt;=J419,J419&lt;設定!$D$8),J419,L419))))),0),40)</f>
        <v>#DIV/0!</v>
      </c>
      <c r="O419" s="55">
        <f>IF(G419="標準",設定!$C$4,G419)</f>
        <v>5</v>
      </c>
      <c r="P419" s="45">
        <f t="shared" si="70"/>
        <v>0</v>
      </c>
      <c r="Q419" s="14">
        <f t="shared" si="71"/>
        <v>0</v>
      </c>
      <c r="R419" s="23">
        <f t="shared" si="79"/>
        <v>0</v>
      </c>
      <c r="S419" s="12">
        <f t="shared" si="72"/>
        <v>0</v>
      </c>
      <c r="T419" s="23">
        <f t="shared" si="73"/>
        <v>0</v>
      </c>
      <c r="U419" s="13">
        <f t="shared" si="74"/>
        <v>0</v>
      </c>
      <c r="V419" s="104" t="str">
        <f>INDEX(商品!Q:Q,MATCH(キーワード!D419,商品!D:D,0),1)</f>
        <v>-</v>
      </c>
      <c r="W419" s="15">
        <f t="shared" si="75"/>
        <v>0</v>
      </c>
      <c r="X419" s="22">
        <f>SUMIFS(当月ワード!$J$3:$J$1000,当月ワード!$D$3:$D$1000,キーワード!$D419,当月ワード!$E$3:$E$1000,キーワード!$F419)</f>
        <v>0</v>
      </c>
      <c r="Y419" s="23">
        <f>SUMIFS(前月ワード!$J$3:$J$1000,前月ワード!$D$3:$D$1000,キーワード!$D419,前月ワード!$E$3:$E$1000,キーワード!$F419)</f>
        <v>0</v>
      </c>
      <c r="Z419" s="23">
        <f>SUMIFS(前々月ワード!$J$3:$J$1000,前々月ワード!$D$3:$D$1000,キーワード!$D419,前々月ワード!$E$3:$E$1000,キーワード!$F419)</f>
        <v>0</v>
      </c>
      <c r="AA419" s="22">
        <f>SUMIFS(当月ワード!$W$3:$W$1000,当月ワード!$D$3:$D$1000,キーワード!$D419,当月ワード!$E$3:$E$1000,キーワード!$F419)</f>
        <v>0</v>
      </c>
      <c r="AB419" s="23">
        <f>SUMIFS(前月ワード!$W$3:$W$1000,前月ワード!$D$3:$D$1000,キーワード!$D419,前月ワード!$E$3:$E$1000,キーワード!$F419)</f>
        <v>0</v>
      </c>
      <c r="AC419" s="23">
        <f>SUMIFS(前々月ワード!$W$3:$W$1000,前々月ワード!$D$3:$D$1000,キーワード!$D419,前々月ワード!$E$3:$E$1000,キーワード!$F419)</f>
        <v>0</v>
      </c>
      <c r="AD419" s="23">
        <f t="shared" si="76"/>
        <v>0</v>
      </c>
      <c r="AE419" s="23">
        <f t="shared" si="76"/>
        <v>0</v>
      </c>
      <c r="AF419" s="23">
        <f t="shared" si="76"/>
        <v>0</v>
      </c>
      <c r="AG419" s="22">
        <f>SUMIFS(当月ワード!$X$3:$X$1000,当月ワード!$D$3:$D$1000,キーワード!$D419,当月ワード!$E$3:$E$1000,キーワード!$F419)</f>
        <v>0</v>
      </c>
      <c r="AH419" s="23">
        <f>SUMIFS(前月ワード!$X$3:$X$1000,前月ワード!$D$3:$D$1000,キーワード!$D419,前月ワード!$E$3:$E$1000,キーワード!$F419)</f>
        <v>0</v>
      </c>
      <c r="AI419" s="23">
        <f>SUMIFS(前々月ワード!$X$3:$X$1000,前々月ワード!$D$3:$D$1000,キーワード!$D419,前々月ワード!$E$3:$E$1000,キーワード!$F419)</f>
        <v>0</v>
      </c>
      <c r="AJ419" s="22">
        <f>SUMIFS(当月ワード!$I$3:$I$1000,当月ワード!$D$3:$D$1000,キーワード!$D419,当月ワード!$E$3:$E$1000,キーワード!$F419)</f>
        <v>0</v>
      </c>
      <c r="AK419" s="23">
        <f>SUMIFS(前月ワード!$I$3:$I$1000,前月ワード!$D$3:$D$1000,キーワード!$D419,前月ワード!$E$3:$E$1000,キーワード!$F419)</f>
        <v>0</v>
      </c>
      <c r="AL419" s="23">
        <f>SUMIFS(前々月ワード!$I$3:$I$1000,前々月ワード!$D$3:$D$1000,キーワード!$D419,前々月ワード!$E$3:$E$1000,キーワード!$F419)</f>
        <v>0</v>
      </c>
      <c r="AM419" s="13">
        <f t="shared" si="77"/>
        <v>0</v>
      </c>
      <c r="AN419" s="13">
        <f t="shared" si="77"/>
        <v>0</v>
      </c>
      <c r="AO419" s="13">
        <f t="shared" si="77"/>
        <v>0</v>
      </c>
      <c r="AP419" s="16">
        <f t="shared" si="78"/>
        <v>0</v>
      </c>
      <c r="AQ419" s="16">
        <f t="shared" si="78"/>
        <v>0</v>
      </c>
      <c r="AR419" s="17">
        <f t="shared" si="78"/>
        <v>0</v>
      </c>
    </row>
    <row r="420" spans="3:44" ht="36.65" customHeight="1">
      <c r="C420" s="20">
        <v>415</v>
      </c>
      <c r="D420" s="53">
        <f>現状ワード設定!B417</f>
        <v>0</v>
      </c>
      <c r="E420" s="26" t="str">
        <f>IFERROR(_xlfn.XLOOKUP($D420,現状商品設定!B:B,現状商品設定!C:C,"-"),"-")</f>
        <v>-</v>
      </c>
      <c r="F420" s="56">
        <f>現状ワード設定!G417</f>
        <v>0</v>
      </c>
      <c r="G420" s="60" t="s">
        <v>46</v>
      </c>
      <c r="H420" s="47" t="str">
        <f>IFERROR(_xlfn.XLOOKUP(D420,商品!$D:$D,商品!$H:$H),"")</f>
        <v/>
      </c>
      <c r="I420" s="50" t="str">
        <f>IFERROR(_xlfn.XLOOKUP(D420&amp;F420,現状ワード設定!J:J,現状ワード設定!H:H),"")</f>
        <v/>
      </c>
      <c r="J420" s="47" t="str">
        <f>IFERROR(_xlfn.XLOOKUP(D420&amp;F420,現状ワード設定!J:J,現状ワード設定!I:I),"")</f>
        <v/>
      </c>
      <c r="K420" s="47" t="e">
        <f>IF(AND(T420&gt;=設定!$C$12,W420&gt;=O420),I420*(1+設定!$F$12),IF(AND(T420&gt;=設定!$C$13,W420&lt;O420),I420*(1+設定!$F$13),IF(AND(T420&lt;設定!$C$14,U420&gt;=設定!$E$14),I420*(1+設定!$F$14),IF(AND(T420&lt;設定!$C$15,U420&lt;設定!$E$15),I420*(1+設定!$F$15),"除外"))))</f>
        <v>#VALUE!</v>
      </c>
      <c r="L420" s="58" t="e">
        <f ca="1">IF(消化率!$I$5&lt;1,K420*消化率!$I$5,IF(U420*V420/(K420*消化率!$I$5)&gt;O420,K420*消化率!$I$5,M420))</f>
        <v>#DIV/0!</v>
      </c>
      <c r="M420" s="58" t="e">
        <f t="shared" si="69"/>
        <v>#VALUE!</v>
      </c>
      <c r="N420" s="58" t="e">
        <f ca="1">IF(ROUNDUP(IF(IF(IF(AND(設定!$D$8&lt;=L420,設定!$D$8&lt;J420),設定!$D$8,IF(AND(J420&lt;=L420,J420&lt;設定!$D$8),J420,IF(AND(L420&lt;=J420,J420&lt;設定!$D$8),J420,L420)))=0,設定!$D$8,IF(AND(設定!$D$8&lt;=L420,設定!$D$8&lt;J420),設定!$D$8,IF(AND(J420&lt;=L420,J420&lt;設定!$D$8),J420,IF(AND(L420&lt;=J420,J420&lt;設定!$D$8),J420,L420))))&lt;=H420,H420+1,IF(IF(AND(設定!$D$8&lt;=L420,設定!$D$8&lt;J420),設定!$D$8,IF(AND(J420&lt;=L420,J420&lt;設定!$D$8),J420,IF(AND(L420&lt;=J420,J420&lt;設定!$D$8),J420,L420)))=0,設定!$D$8,IF(AND(設定!$D$8&lt;=L420,設定!$D$8&lt;J420),設定!$D$8,IF(AND(J420&lt;=L420,J420&lt;設定!$D$8),J420,IF(AND(L420&lt;=J420,J420&lt;設定!$D$8),J420,L420))))),0)&gt;40,ROUNDUP(IF(IF(IF(AND(設定!$D$8&lt;=L420,設定!$D$8&lt;J420),設定!$D$8,IF(AND(J420&lt;=L420,J420&lt;設定!$D$8),J420,IF(AND(L420&lt;=J420,J420&lt;設定!$D$8),J420,L420)))=0,設定!$D$8,IF(AND(設定!$D$8&lt;=L420,設定!$D$8&lt;J420),設定!$D$8,IF(AND(J420&lt;=L420,J420&lt;設定!$D$8),J420,IF(AND(L420&lt;=J420,J420&lt;設定!$D$8),J420,L420))))&lt;=H420,H420+1,IF(IF(AND(設定!$D$8&lt;=L420,設定!$D$8&lt;J420),設定!$D$8,IF(AND(J420&lt;=L420,J420&lt;設定!$D$8),J420,IF(AND(L420&lt;=J420,J420&lt;設定!$D$8),J420,L420)))=0,設定!$D$8,IF(AND(設定!$D$8&lt;=L420,設定!$D$8&lt;J420),設定!$D$8,IF(AND(J420&lt;=L420,J420&lt;設定!$D$8),J420,IF(AND(L420&lt;=J420,J420&lt;設定!$D$8),J420,L420))))),0),40)</f>
        <v>#DIV/0!</v>
      </c>
      <c r="O420" s="55">
        <f>IF(G420="標準",設定!$C$4,G420)</f>
        <v>5</v>
      </c>
      <c r="P420" s="45">
        <f t="shared" si="70"/>
        <v>0</v>
      </c>
      <c r="Q420" s="14">
        <f t="shared" si="71"/>
        <v>0</v>
      </c>
      <c r="R420" s="23">
        <f t="shared" si="79"/>
        <v>0</v>
      </c>
      <c r="S420" s="12">
        <f t="shared" si="72"/>
        <v>0</v>
      </c>
      <c r="T420" s="23">
        <f t="shared" si="73"/>
        <v>0</v>
      </c>
      <c r="U420" s="13">
        <f t="shared" si="74"/>
        <v>0</v>
      </c>
      <c r="V420" s="104" t="str">
        <f>INDEX(商品!Q:Q,MATCH(キーワード!D420,商品!D:D,0),1)</f>
        <v>-</v>
      </c>
      <c r="W420" s="15">
        <f t="shared" si="75"/>
        <v>0</v>
      </c>
      <c r="X420" s="22">
        <f>SUMIFS(当月ワード!$J$3:$J$1000,当月ワード!$D$3:$D$1000,キーワード!$D420,当月ワード!$E$3:$E$1000,キーワード!$F420)</f>
        <v>0</v>
      </c>
      <c r="Y420" s="23">
        <f>SUMIFS(前月ワード!$J$3:$J$1000,前月ワード!$D$3:$D$1000,キーワード!$D420,前月ワード!$E$3:$E$1000,キーワード!$F420)</f>
        <v>0</v>
      </c>
      <c r="Z420" s="23">
        <f>SUMIFS(前々月ワード!$J$3:$J$1000,前々月ワード!$D$3:$D$1000,キーワード!$D420,前々月ワード!$E$3:$E$1000,キーワード!$F420)</f>
        <v>0</v>
      </c>
      <c r="AA420" s="22">
        <f>SUMIFS(当月ワード!$W$3:$W$1000,当月ワード!$D$3:$D$1000,キーワード!$D420,当月ワード!$E$3:$E$1000,キーワード!$F420)</f>
        <v>0</v>
      </c>
      <c r="AB420" s="23">
        <f>SUMIFS(前月ワード!$W$3:$W$1000,前月ワード!$D$3:$D$1000,キーワード!$D420,前月ワード!$E$3:$E$1000,キーワード!$F420)</f>
        <v>0</v>
      </c>
      <c r="AC420" s="23">
        <f>SUMIFS(前々月ワード!$W$3:$W$1000,前々月ワード!$D$3:$D$1000,キーワード!$D420,前々月ワード!$E$3:$E$1000,キーワード!$F420)</f>
        <v>0</v>
      </c>
      <c r="AD420" s="23">
        <f t="shared" si="76"/>
        <v>0</v>
      </c>
      <c r="AE420" s="23">
        <f t="shared" si="76"/>
        <v>0</v>
      </c>
      <c r="AF420" s="23">
        <f t="shared" si="76"/>
        <v>0</v>
      </c>
      <c r="AG420" s="22">
        <f>SUMIFS(当月ワード!$X$3:$X$1000,当月ワード!$D$3:$D$1000,キーワード!$D420,当月ワード!$E$3:$E$1000,キーワード!$F420)</f>
        <v>0</v>
      </c>
      <c r="AH420" s="23">
        <f>SUMIFS(前月ワード!$X$3:$X$1000,前月ワード!$D$3:$D$1000,キーワード!$D420,前月ワード!$E$3:$E$1000,キーワード!$F420)</f>
        <v>0</v>
      </c>
      <c r="AI420" s="23">
        <f>SUMIFS(前々月ワード!$X$3:$X$1000,前々月ワード!$D$3:$D$1000,キーワード!$D420,前々月ワード!$E$3:$E$1000,キーワード!$F420)</f>
        <v>0</v>
      </c>
      <c r="AJ420" s="22">
        <f>SUMIFS(当月ワード!$I$3:$I$1000,当月ワード!$D$3:$D$1000,キーワード!$D420,当月ワード!$E$3:$E$1000,キーワード!$F420)</f>
        <v>0</v>
      </c>
      <c r="AK420" s="23">
        <f>SUMIFS(前月ワード!$I$3:$I$1000,前月ワード!$D$3:$D$1000,キーワード!$D420,前月ワード!$E$3:$E$1000,キーワード!$F420)</f>
        <v>0</v>
      </c>
      <c r="AL420" s="23">
        <f>SUMIFS(前々月ワード!$I$3:$I$1000,前々月ワード!$D$3:$D$1000,キーワード!$D420,前々月ワード!$E$3:$E$1000,キーワード!$F420)</f>
        <v>0</v>
      </c>
      <c r="AM420" s="13">
        <f t="shared" si="77"/>
        <v>0</v>
      </c>
      <c r="AN420" s="13">
        <f t="shared" si="77"/>
        <v>0</v>
      </c>
      <c r="AO420" s="13">
        <f t="shared" si="77"/>
        <v>0</v>
      </c>
      <c r="AP420" s="16">
        <f t="shared" si="78"/>
        <v>0</v>
      </c>
      <c r="AQ420" s="16">
        <f t="shared" si="78"/>
        <v>0</v>
      </c>
      <c r="AR420" s="17">
        <f t="shared" si="78"/>
        <v>0</v>
      </c>
    </row>
    <row r="421" spans="3:44" ht="36.65" customHeight="1">
      <c r="C421" s="20">
        <v>416</v>
      </c>
      <c r="D421" s="53">
        <f>現状ワード設定!B418</f>
        <v>0</v>
      </c>
      <c r="E421" s="26" t="str">
        <f>IFERROR(_xlfn.XLOOKUP($D421,現状商品設定!B:B,現状商品設定!C:C,"-"),"-")</f>
        <v>-</v>
      </c>
      <c r="F421" s="56">
        <f>現状ワード設定!G418</f>
        <v>0</v>
      </c>
      <c r="G421" s="60" t="s">
        <v>46</v>
      </c>
      <c r="H421" s="47" t="str">
        <f>IFERROR(_xlfn.XLOOKUP(D421,商品!$D:$D,商品!$H:$H),"")</f>
        <v/>
      </c>
      <c r="I421" s="50" t="str">
        <f>IFERROR(_xlfn.XLOOKUP(D421&amp;F421,現状ワード設定!J:J,現状ワード設定!H:H),"")</f>
        <v/>
      </c>
      <c r="J421" s="47" t="str">
        <f>IFERROR(_xlfn.XLOOKUP(D421&amp;F421,現状ワード設定!J:J,現状ワード設定!I:I),"")</f>
        <v/>
      </c>
      <c r="K421" s="47" t="e">
        <f>IF(AND(T421&gt;=設定!$C$12,W421&gt;=O421),I421*(1+設定!$F$12),IF(AND(T421&gt;=設定!$C$13,W421&lt;O421),I421*(1+設定!$F$13),IF(AND(T421&lt;設定!$C$14,U421&gt;=設定!$E$14),I421*(1+設定!$F$14),IF(AND(T421&lt;設定!$C$15,U421&lt;設定!$E$15),I421*(1+設定!$F$15),"除外"))))</f>
        <v>#VALUE!</v>
      </c>
      <c r="L421" s="58" t="e">
        <f ca="1">IF(消化率!$I$5&lt;1,K421*消化率!$I$5,IF(U421*V421/(K421*消化率!$I$5)&gt;O421,K421*消化率!$I$5,M421))</f>
        <v>#DIV/0!</v>
      </c>
      <c r="M421" s="58" t="e">
        <f t="shared" si="69"/>
        <v>#VALUE!</v>
      </c>
      <c r="N421" s="58" t="e">
        <f ca="1">IF(ROUNDUP(IF(IF(IF(AND(設定!$D$8&lt;=L421,設定!$D$8&lt;J421),設定!$D$8,IF(AND(J421&lt;=L421,J421&lt;設定!$D$8),J421,IF(AND(L421&lt;=J421,J421&lt;設定!$D$8),J421,L421)))=0,設定!$D$8,IF(AND(設定!$D$8&lt;=L421,設定!$D$8&lt;J421),設定!$D$8,IF(AND(J421&lt;=L421,J421&lt;設定!$D$8),J421,IF(AND(L421&lt;=J421,J421&lt;設定!$D$8),J421,L421))))&lt;=H421,H421+1,IF(IF(AND(設定!$D$8&lt;=L421,設定!$D$8&lt;J421),設定!$D$8,IF(AND(J421&lt;=L421,J421&lt;設定!$D$8),J421,IF(AND(L421&lt;=J421,J421&lt;設定!$D$8),J421,L421)))=0,設定!$D$8,IF(AND(設定!$D$8&lt;=L421,設定!$D$8&lt;J421),設定!$D$8,IF(AND(J421&lt;=L421,J421&lt;設定!$D$8),J421,IF(AND(L421&lt;=J421,J421&lt;設定!$D$8),J421,L421))))),0)&gt;40,ROUNDUP(IF(IF(IF(AND(設定!$D$8&lt;=L421,設定!$D$8&lt;J421),設定!$D$8,IF(AND(J421&lt;=L421,J421&lt;設定!$D$8),J421,IF(AND(L421&lt;=J421,J421&lt;設定!$D$8),J421,L421)))=0,設定!$D$8,IF(AND(設定!$D$8&lt;=L421,設定!$D$8&lt;J421),設定!$D$8,IF(AND(J421&lt;=L421,J421&lt;設定!$D$8),J421,IF(AND(L421&lt;=J421,J421&lt;設定!$D$8),J421,L421))))&lt;=H421,H421+1,IF(IF(AND(設定!$D$8&lt;=L421,設定!$D$8&lt;J421),設定!$D$8,IF(AND(J421&lt;=L421,J421&lt;設定!$D$8),J421,IF(AND(L421&lt;=J421,J421&lt;設定!$D$8),J421,L421)))=0,設定!$D$8,IF(AND(設定!$D$8&lt;=L421,設定!$D$8&lt;J421),設定!$D$8,IF(AND(J421&lt;=L421,J421&lt;設定!$D$8),J421,IF(AND(L421&lt;=J421,J421&lt;設定!$D$8),J421,L421))))),0),40)</f>
        <v>#DIV/0!</v>
      </c>
      <c r="O421" s="55">
        <f>IF(G421="標準",設定!$C$4,G421)</f>
        <v>5</v>
      </c>
      <c r="P421" s="45">
        <f t="shared" si="70"/>
        <v>0</v>
      </c>
      <c r="Q421" s="14">
        <f t="shared" si="71"/>
        <v>0</v>
      </c>
      <c r="R421" s="23">
        <f t="shared" si="79"/>
        <v>0</v>
      </c>
      <c r="S421" s="12">
        <f t="shared" si="72"/>
        <v>0</v>
      </c>
      <c r="T421" s="23">
        <f t="shared" si="73"/>
        <v>0</v>
      </c>
      <c r="U421" s="13">
        <f t="shared" si="74"/>
        <v>0</v>
      </c>
      <c r="V421" s="104" t="str">
        <f>INDEX(商品!Q:Q,MATCH(キーワード!D421,商品!D:D,0),1)</f>
        <v>-</v>
      </c>
      <c r="W421" s="15">
        <f t="shared" si="75"/>
        <v>0</v>
      </c>
      <c r="X421" s="22">
        <f>SUMIFS(当月ワード!$J$3:$J$1000,当月ワード!$D$3:$D$1000,キーワード!$D421,当月ワード!$E$3:$E$1000,キーワード!$F421)</f>
        <v>0</v>
      </c>
      <c r="Y421" s="23">
        <f>SUMIFS(前月ワード!$J$3:$J$1000,前月ワード!$D$3:$D$1000,キーワード!$D421,前月ワード!$E$3:$E$1000,キーワード!$F421)</f>
        <v>0</v>
      </c>
      <c r="Z421" s="23">
        <f>SUMIFS(前々月ワード!$J$3:$J$1000,前々月ワード!$D$3:$D$1000,キーワード!$D421,前々月ワード!$E$3:$E$1000,キーワード!$F421)</f>
        <v>0</v>
      </c>
      <c r="AA421" s="22">
        <f>SUMIFS(当月ワード!$W$3:$W$1000,当月ワード!$D$3:$D$1000,キーワード!$D421,当月ワード!$E$3:$E$1000,キーワード!$F421)</f>
        <v>0</v>
      </c>
      <c r="AB421" s="23">
        <f>SUMIFS(前月ワード!$W$3:$W$1000,前月ワード!$D$3:$D$1000,キーワード!$D421,前月ワード!$E$3:$E$1000,キーワード!$F421)</f>
        <v>0</v>
      </c>
      <c r="AC421" s="23">
        <f>SUMIFS(前々月ワード!$W$3:$W$1000,前々月ワード!$D$3:$D$1000,キーワード!$D421,前々月ワード!$E$3:$E$1000,キーワード!$F421)</f>
        <v>0</v>
      </c>
      <c r="AD421" s="23">
        <f t="shared" si="76"/>
        <v>0</v>
      </c>
      <c r="AE421" s="23">
        <f t="shared" si="76"/>
        <v>0</v>
      </c>
      <c r="AF421" s="23">
        <f t="shared" si="76"/>
        <v>0</v>
      </c>
      <c r="AG421" s="22">
        <f>SUMIFS(当月ワード!$X$3:$X$1000,当月ワード!$D$3:$D$1000,キーワード!$D421,当月ワード!$E$3:$E$1000,キーワード!$F421)</f>
        <v>0</v>
      </c>
      <c r="AH421" s="23">
        <f>SUMIFS(前月ワード!$X$3:$X$1000,前月ワード!$D$3:$D$1000,キーワード!$D421,前月ワード!$E$3:$E$1000,キーワード!$F421)</f>
        <v>0</v>
      </c>
      <c r="AI421" s="23">
        <f>SUMIFS(前々月ワード!$X$3:$X$1000,前々月ワード!$D$3:$D$1000,キーワード!$D421,前々月ワード!$E$3:$E$1000,キーワード!$F421)</f>
        <v>0</v>
      </c>
      <c r="AJ421" s="22">
        <f>SUMIFS(当月ワード!$I$3:$I$1000,当月ワード!$D$3:$D$1000,キーワード!$D421,当月ワード!$E$3:$E$1000,キーワード!$F421)</f>
        <v>0</v>
      </c>
      <c r="AK421" s="23">
        <f>SUMIFS(前月ワード!$I$3:$I$1000,前月ワード!$D$3:$D$1000,キーワード!$D421,前月ワード!$E$3:$E$1000,キーワード!$F421)</f>
        <v>0</v>
      </c>
      <c r="AL421" s="23">
        <f>SUMIFS(前々月ワード!$I$3:$I$1000,前々月ワード!$D$3:$D$1000,キーワード!$D421,前々月ワード!$E$3:$E$1000,キーワード!$F421)</f>
        <v>0</v>
      </c>
      <c r="AM421" s="13">
        <f t="shared" si="77"/>
        <v>0</v>
      </c>
      <c r="AN421" s="13">
        <f t="shared" si="77"/>
        <v>0</v>
      </c>
      <c r="AO421" s="13">
        <f t="shared" si="77"/>
        <v>0</v>
      </c>
      <c r="AP421" s="16">
        <f t="shared" si="78"/>
        <v>0</v>
      </c>
      <c r="AQ421" s="16">
        <f t="shared" si="78"/>
        <v>0</v>
      </c>
      <c r="AR421" s="17">
        <f t="shared" si="78"/>
        <v>0</v>
      </c>
    </row>
    <row r="422" spans="3:44" ht="36.65" customHeight="1">
      <c r="C422" s="20">
        <v>417</v>
      </c>
      <c r="D422" s="53">
        <f>現状ワード設定!B419</f>
        <v>0</v>
      </c>
      <c r="E422" s="26" t="str">
        <f>IFERROR(_xlfn.XLOOKUP($D422,現状商品設定!B:B,現状商品設定!C:C,"-"),"-")</f>
        <v>-</v>
      </c>
      <c r="F422" s="56">
        <f>現状ワード設定!G419</f>
        <v>0</v>
      </c>
      <c r="G422" s="60" t="s">
        <v>46</v>
      </c>
      <c r="H422" s="47" t="str">
        <f>IFERROR(_xlfn.XLOOKUP(D422,商品!$D:$D,商品!$H:$H),"")</f>
        <v/>
      </c>
      <c r="I422" s="50" t="str">
        <f>IFERROR(_xlfn.XLOOKUP(D422&amp;F422,現状ワード設定!J:J,現状ワード設定!H:H),"")</f>
        <v/>
      </c>
      <c r="J422" s="47" t="str">
        <f>IFERROR(_xlfn.XLOOKUP(D422&amp;F422,現状ワード設定!J:J,現状ワード設定!I:I),"")</f>
        <v/>
      </c>
      <c r="K422" s="47" t="e">
        <f>IF(AND(T422&gt;=設定!$C$12,W422&gt;=O422),I422*(1+設定!$F$12),IF(AND(T422&gt;=設定!$C$13,W422&lt;O422),I422*(1+設定!$F$13),IF(AND(T422&lt;設定!$C$14,U422&gt;=設定!$E$14),I422*(1+設定!$F$14),IF(AND(T422&lt;設定!$C$15,U422&lt;設定!$E$15),I422*(1+設定!$F$15),"除外"))))</f>
        <v>#VALUE!</v>
      </c>
      <c r="L422" s="58" t="e">
        <f ca="1">IF(消化率!$I$5&lt;1,K422*消化率!$I$5,IF(U422*V422/(K422*消化率!$I$5)&gt;O422,K422*消化率!$I$5,M422))</f>
        <v>#DIV/0!</v>
      </c>
      <c r="M422" s="58" t="e">
        <f t="shared" si="69"/>
        <v>#VALUE!</v>
      </c>
      <c r="N422" s="58" t="e">
        <f ca="1">IF(ROUNDUP(IF(IF(IF(AND(設定!$D$8&lt;=L422,設定!$D$8&lt;J422),設定!$D$8,IF(AND(J422&lt;=L422,J422&lt;設定!$D$8),J422,IF(AND(L422&lt;=J422,J422&lt;設定!$D$8),J422,L422)))=0,設定!$D$8,IF(AND(設定!$D$8&lt;=L422,設定!$D$8&lt;J422),設定!$D$8,IF(AND(J422&lt;=L422,J422&lt;設定!$D$8),J422,IF(AND(L422&lt;=J422,J422&lt;設定!$D$8),J422,L422))))&lt;=H422,H422+1,IF(IF(AND(設定!$D$8&lt;=L422,設定!$D$8&lt;J422),設定!$D$8,IF(AND(J422&lt;=L422,J422&lt;設定!$D$8),J422,IF(AND(L422&lt;=J422,J422&lt;設定!$D$8),J422,L422)))=0,設定!$D$8,IF(AND(設定!$D$8&lt;=L422,設定!$D$8&lt;J422),設定!$D$8,IF(AND(J422&lt;=L422,J422&lt;設定!$D$8),J422,IF(AND(L422&lt;=J422,J422&lt;設定!$D$8),J422,L422))))),0)&gt;40,ROUNDUP(IF(IF(IF(AND(設定!$D$8&lt;=L422,設定!$D$8&lt;J422),設定!$D$8,IF(AND(J422&lt;=L422,J422&lt;設定!$D$8),J422,IF(AND(L422&lt;=J422,J422&lt;設定!$D$8),J422,L422)))=0,設定!$D$8,IF(AND(設定!$D$8&lt;=L422,設定!$D$8&lt;J422),設定!$D$8,IF(AND(J422&lt;=L422,J422&lt;設定!$D$8),J422,IF(AND(L422&lt;=J422,J422&lt;設定!$D$8),J422,L422))))&lt;=H422,H422+1,IF(IF(AND(設定!$D$8&lt;=L422,設定!$D$8&lt;J422),設定!$D$8,IF(AND(J422&lt;=L422,J422&lt;設定!$D$8),J422,IF(AND(L422&lt;=J422,J422&lt;設定!$D$8),J422,L422)))=0,設定!$D$8,IF(AND(設定!$D$8&lt;=L422,設定!$D$8&lt;J422),設定!$D$8,IF(AND(J422&lt;=L422,J422&lt;設定!$D$8),J422,IF(AND(L422&lt;=J422,J422&lt;設定!$D$8),J422,L422))))),0),40)</f>
        <v>#DIV/0!</v>
      </c>
      <c r="O422" s="55">
        <f>IF(G422="標準",設定!$C$4,G422)</f>
        <v>5</v>
      </c>
      <c r="P422" s="45">
        <f t="shared" si="70"/>
        <v>0</v>
      </c>
      <c r="Q422" s="14">
        <f t="shared" si="71"/>
        <v>0</v>
      </c>
      <c r="R422" s="23">
        <f t="shared" si="79"/>
        <v>0</v>
      </c>
      <c r="S422" s="12">
        <f t="shared" si="72"/>
        <v>0</v>
      </c>
      <c r="T422" s="23">
        <f t="shared" si="73"/>
        <v>0</v>
      </c>
      <c r="U422" s="13">
        <f t="shared" si="74"/>
        <v>0</v>
      </c>
      <c r="V422" s="104" t="str">
        <f>INDEX(商品!Q:Q,MATCH(キーワード!D422,商品!D:D,0),1)</f>
        <v>-</v>
      </c>
      <c r="W422" s="15">
        <f t="shared" si="75"/>
        <v>0</v>
      </c>
      <c r="X422" s="22">
        <f>SUMIFS(当月ワード!$J$3:$J$1000,当月ワード!$D$3:$D$1000,キーワード!$D422,当月ワード!$E$3:$E$1000,キーワード!$F422)</f>
        <v>0</v>
      </c>
      <c r="Y422" s="23">
        <f>SUMIFS(前月ワード!$J$3:$J$1000,前月ワード!$D$3:$D$1000,キーワード!$D422,前月ワード!$E$3:$E$1000,キーワード!$F422)</f>
        <v>0</v>
      </c>
      <c r="Z422" s="23">
        <f>SUMIFS(前々月ワード!$J$3:$J$1000,前々月ワード!$D$3:$D$1000,キーワード!$D422,前々月ワード!$E$3:$E$1000,キーワード!$F422)</f>
        <v>0</v>
      </c>
      <c r="AA422" s="22">
        <f>SUMIFS(当月ワード!$W$3:$W$1000,当月ワード!$D$3:$D$1000,キーワード!$D422,当月ワード!$E$3:$E$1000,キーワード!$F422)</f>
        <v>0</v>
      </c>
      <c r="AB422" s="23">
        <f>SUMIFS(前月ワード!$W$3:$W$1000,前月ワード!$D$3:$D$1000,キーワード!$D422,前月ワード!$E$3:$E$1000,キーワード!$F422)</f>
        <v>0</v>
      </c>
      <c r="AC422" s="23">
        <f>SUMIFS(前々月ワード!$W$3:$W$1000,前々月ワード!$D$3:$D$1000,キーワード!$D422,前々月ワード!$E$3:$E$1000,キーワード!$F422)</f>
        <v>0</v>
      </c>
      <c r="AD422" s="23">
        <f t="shared" si="76"/>
        <v>0</v>
      </c>
      <c r="AE422" s="23">
        <f t="shared" si="76"/>
        <v>0</v>
      </c>
      <c r="AF422" s="23">
        <f t="shared" si="76"/>
        <v>0</v>
      </c>
      <c r="AG422" s="22">
        <f>SUMIFS(当月ワード!$X$3:$X$1000,当月ワード!$D$3:$D$1000,キーワード!$D422,当月ワード!$E$3:$E$1000,キーワード!$F422)</f>
        <v>0</v>
      </c>
      <c r="AH422" s="23">
        <f>SUMIFS(前月ワード!$X$3:$X$1000,前月ワード!$D$3:$D$1000,キーワード!$D422,前月ワード!$E$3:$E$1000,キーワード!$F422)</f>
        <v>0</v>
      </c>
      <c r="AI422" s="23">
        <f>SUMIFS(前々月ワード!$X$3:$X$1000,前々月ワード!$D$3:$D$1000,キーワード!$D422,前々月ワード!$E$3:$E$1000,キーワード!$F422)</f>
        <v>0</v>
      </c>
      <c r="AJ422" s="22">
        <f>SUMIFS(当月ワード!$I$3:$I$1000,当月ワード!$D$3:$D$1000,キーワード!$D422,当月ワード!$E$3:$E$1000,キーワード!$F422)</f>
        <v>0</v>
      </c>
      <c r="AK422" s="23">
        <f>SUMIFS(前月ワード!$I$3:$I$1000,前月ワード!$D$3:$D$1000,キーワード!$D422,前月ワード!$E$3:$E$1000,キーワード!$F422)</f>
        <v>0</v>
      </c>
      <c r="AL422" s="23">
        <f>SUMIFS(前々月ワード!$I$3:$I$1000,前々月ワード!$D$3:$D$1000,キーワード!$D422,前々月ワード!$E$3:$E$1000,キーワード!$F422)</f>
        <v>0</v>
      </c>
      <c r="AM422" s="13">
        <f t="shared" si="77"/>
        <v>0</v>
      </c>
      <c r="AN422" s="13">
        <f t="shared" si="77"/>
        <v>0</v>
      </c>
      <c r="AO422" s="13">
        <f t="shared" si="77"/>
        <v>0</v>
      </c>
      <c r="AP422" s="16">
        <f t="shared" si="78"/>
        <v>0</v>
      </c>
      <c r="AQ422" s="16">
        <f t="shared" si="78"/>
        <v>0</v>
      </c>
      <c r="AR422" s="17">
        <f t="shared" si="78"/>
        <v>0</v>
      </c>
    </row>
    <row r="423" spans="3:44" ht="36.65" customHeight="1">
      <c r="C423" s="20">
        <v>418</v>
      </c>
      <c r="D423" s="53">
        <f>現状ワード設定!B420</f>
        <v>0</v>
      </c>
      <c r="E423" s="26" t="str">
        <f>IFERROR(_xlfn.XLOOKUP($D423,現状商品設定!B:B,現状商品設定!C:C,"-"),"-")</f>
        <v>-</v>
      </c>
      <c r="F423" s="56">
        <f>現状ワード設定!G420</f>
        <v>0</v>
      </c>
      <c r="G423" s="60" t="s">
        <v>46</v>
      </c>
      <c r="H423" s="47" t="str">
        <f>IFERROR(_xlfn.XLOOKUP(D423,商品!$D:$D,商品!$H:$H),"")</f>
        <v/>
      </c>
      <c r="I423" s="50" t="str">
        <f>IFERROR(_xlfn.XLOOKUP(D423&amp;F423,現状ワード設定!J:J,現状ワード設定!H:H),"")</f>
        <v/>
      </c>
      <c r="J423" s="47" t="str">
        <f>IFERROR(_xlfn.XLOOKUP(D423&amp;F423,現状ワード設定!J:J,現状ワード設定!I:I),"")</f>
        <v/>
      </c>
      <c r="K423" s="47" t="e">
        <f>IF(AND(T423&gt;=設定!$C$12,W423&gt;=O423),I423*(1+設定!$F$12),IF(AND(T423&gt;=設定!$C$13,W423&lt;O423),I423*(1+設定!$F$13),IF(AND(T423&lt;設定!$C$14,U423&gt;=設定!$E$14),I423*(1+設定!$F$14),IF(AND(T423&lt;設定!$C$15,U423&lt;設定!$E$15),I423*(1+設定!$F$15),"除外"))))</f>
        <v>#VALUE!</v>
      </c>
      <c r="L423" s="58" t="e">
        <f ca="1">IF(消化率!$I$5&lt;1,K423*消化率!$I$5,IF(U423*V423/(K423*消化率!$I$5)&gt;O423,K423*消化率!$I$5,M423))</f>
        <v>#DIV/0!</v>
      </c>
      <c r="M423" s="58" t="e">
        <f t="shared" si="69"/>
        <v>#VALUE!</v>
      </c>
      <c r="N423" s="58" t="e">
        <f ca="1">IF(ROUNDUP(IF(IF(IF(AND(設定!$D$8&lt;=L423,設定!$D$8&lt;J423),設定!$D$8,IF(AND(J423&lt;=L423,J423&lt;設定!$D$8),J423,IF(AND(L423&lt;=J423,J423&lt;設定!$D$8),J423,L423)))=0,設定!$D$8,IF(AND(設定!$D$8&lt;=L423,設定!$D$8&lt;J423),設定!$D$8,IF(AND(J423&lt;=L423,J423&lt;設定!$D$8),J423,IF(AND(L423&lt;=J423,J423&lt;設定!$D$8),J423,L423))))&lt;=H423,H423+1,IF(IF(AND(設定!$D$8&lt;=L423,設定!$D$8&lt;J423),設定!$D$8,IF(AND(J423&lt;=L423,J423&lt;設定!$D$8),J423,IF(AND(L423&lt;=J423,J423&lt;設定!$D$8),J423,L423)))=0,設定!$D$8,IF(AND(設定!$D$8&lt;=L423,設定!$D$8&lt;J423),設定!$D$8,IF(AND(J423&lt;=L423,J423&lt;設定!$D$8),J423,IF(AND(L423&lt;=J423,J423&lt;設定!$D$8),J423,L423))))),0)&gt;40,ROUNDUP(IF(IF(IF(AND(設定!$D$8&lt;=L423,設定!$D$8&lt;J423),設定!$D$8,IF(AND(J423&lt;=L423,J423&lt;設定!$D$8),J423,IF(AND(L423&lt;=J423,J423&lt;設定!$D$8),J423,L423)))=0,設定!$D$8,IF(AND(設定!$D$8&lt;=L423,設定!$D$8&lt;J423),設定!$D$8,IF(AND(J423&lt;=L423,J423&lt;設定!$D$8),J423,IF(AND(L423&lt;=J423,J423&lt;設定!$D$8),J423,L423))))&lt;=H423,H423+1,IF(IF(AND(設定!$D$8&lt;=L423,設定!$D$8&lt;J423),設定!$D$8,IF(AND(J423&lt;=L423,J423&lt;設定!$D$8),J423,IF(AND(L423&lt;=J423,J423&lt;設定!$D$8),J423,L423)))=0,設定!$D$8,IF(AND(設定!$D$8&lt;=L423,設定!$D$8&lt;J423),設定!$D$8,IF(AND(J423&lt;=L423,J423&lt;設定!$D$8),J423,IF(AND(L423&lt;=J423,J423&lt;設定!$D$8),J423,L423))))),0),40)</f>
        <v>#DIV/0!</v>
      </c>
      <c r="O423" s="55">
        <f>IF(G423="標準",設定!$C$4,G423)</f>
        <v>5</v>
      </c>
      <c r="P423" s="45">
        <f t="shared" si="70"/>
        <v>0</v>
      </c>
      <c r="Q423" s="14">
        <f t="shared" si="71"/>
        <v>0</v>
      </c>
      <c r="R423" s="23">
        <f t="shared" si="79"/>
        <v>0</v>
      </c>
      <c r="S423" s="12">
        <f t="shared" si="72"/>
        <v>0</v>
      </c>
      <c r="T423" s="23">
        <f t="shared" si="73"/>
        <v>0</v>
      </c>
      <c r="U423" s="13">
        <f t="shared" si="74"/>
        <v>0</v>
      </c>
      <c r="V423" s="104" t="str">
        <f>INDEX(商品!Q:Q,MATCH(キーワード!D423,商品!D:D,0),1)</f>
        <v>-</v>
      </c>
      <c r="W423" s="15">
        <f t="shared" si="75"/>
        <v>0</v>
      </c>
      <c r="X423" s="22">
        <f>SUMIFS(当月ワード!$J$3:$J$1000,当月ワード!$D$3:$D$1000,キーワード!$D423,当月ワード!$E$3:$E$1000,キーワード!$F423)</f>
        <v>0</v>
      </c>
      <c r="Y423" s="23">
        <f>SUMIFS(前月ワード!$J$3:$J$1000,前月ワード!$D$3:$D$1000,キーワード!$D423,前月ワード!$E$3:$E$1000,キーワード!$F423)</f>
        <v>0</v>
      </c>
      <c r="Z423" s="23">
        <f>SUMIFS(前々月ワード!$J$3:$J$1000,前々月ワード!$D$3:$D$1000,キーワード!$D423,前々月ワード!$E$3:$E$1000,キーワード!$F423)</f>
        <v>0</v>
      </c>
      <c r="AA423" s="22">
        <f>SUMIFS(当月ワード!$W$3:$W$1000,当月ワード!$D$3:$D$1000,キーワード!$D423,当月ワード!$E$3:$E$1000,キーワード!$F423)</f>
        <v>0</v>
      </c>
      <c r="AB423" s="23">
        <f>SUMIFS(前月ワード!$W$3:$W$1000,前月ワード!$D$3:$D$1000,キーワード!$D423,前月ワード!$E$3:$E$1000,キーワード!$F423)</f>
        <v>0</v>
      </c>
      <c r="AC423" s="23">
        <f>SUMIFS(前々月ワード!$W$3:$W$1000,前々月ワード!$D$3:$D$1000,キーワード!$D423,前々月ワード!$E$3:$E$1000,キーワード!$F423)</f>
        <v>0</v>
      </c>
      <c r="AD423" s="23">
        <f t="shared" si="76"/>
        <v>0</v>
      </c>
      <c r="AE423" s="23">
        <f t="shared" si="76"/>
        <v>0</v>
      </c>
      <c r="AF423" s="23">
        <f t="shared" si="76"/>
        <v>0</v>
      </c>
      <c r="AG423" s="22">
        <f>SUMIFS(当月ワード!$X$3:$X$1000,当月ワード!$D$3:$D$1000,キーワード!$D423,当月ワード!$E$3:$E$1000,キーワード!$F423)</f>
        <v>0</v>
      </c>
      <c r="AH423" s="23">
        <f>SUMIFS(前月ワード!$X$3:$X$1000,前月ワード!$D$3:$D$1000,キーワード!$D423,前月ワード!$E$3:$E$1000,キーワード!$F423)</f>
        <v>0</v>
      </c>
      <c r="AI423" s="23">
        <f>SUMIFS(前々月ワード!$X$3:$X$1000,前々月ワード!$D$3:$D$1000,キーワード!$D423,前々月ワード!$E$3:$E$1000,キーワード!$F423)</f>
        <v>0</v>
      </c>
      <c r="AJ423" s="22">
        <f>SUMIFS(当月ワード!$I$3:$I$1000,当月ワード!$D$3:$D$1000,キーワード!$D423,当月ワード!$E$3:$E$1000,キーワード!$F423)</f>
        <v>0</v>
      </c>
      <c r="AK423" s="23">
        <f>SUMIFS(前月ワード!$I$3:$I$1000,前月ワード!$D$3:$D$1000,キーワード!$D423,前月ワード!$E$3:$E$1000,キーワード!$F423)</f>
        <v>0</v>
      </c>
      <c r="AL423" s="23">
        <f>SUMIFS(前々月ワード!$I$3:$I$1000,前々月ワード!$D$3:$D$1000,キーワード!$D423,前々月ワード!$E$3:$E$1000,キーワード!$F423)</f>
        <v>0</v>
      </c>
      <c r="AM423" s="13">
        <f t="shared" si="77"/>
        <v>0</v>
      </c>
      <c r="AN423" s="13">
        <f t="shared" si="77"/>
        <v>0</v>
      </c>
      <c r="AO423" s="13">
        <f t="shared" si="77"/>
        <v>0</v>
      </c>
      <c r="AP423" s="16">
        <f t="shared" si="78"/>
        <v>0</v>
      </c>
      <c r="AQ423" s="16">
        <f t="shared" si="78"/>
        <v>0</v>
      </c>
      <c r="AR423" s="17">
        <f t="shared" si="78"/>
        <v>0</v>
      </c>
    </row>
    <row r="424" spans="3:44" ht="36.65" customHeight="1">
      <c r="C424" s="20">
        <v>419</v>
      </c>
      <c r="D424" s="53">
        <f>現状ワード設定!B421</f>
        <v>0</v>
      </c>
      <c r="E424" s="26" t="str">
        <f>IFERROR(_xlfn.XLOOKUP($D424,現状商品設定!B:B,現状商品設定!C:C,"-"),"-")</f>
        <v>-</v>
      </c>
      <c r="F424" s="56">
        <f>現状ワード設定!G421</f>
        <v>0</v>
      </c>
      <c r="G424" s="60" t="s">
        <v>46</v>
      </c>
      <c r="H424" s="47" t="str">
        <f>IFERROR(_xlfn.XLOOKUP(D424,商品!$D:$D,商品!$H:$H),"")</f>
        <v/>
      </c>
      <c r="I424" s="50" t="str">
        <f>IFERROR(_xlfn.XLOOKUP(D424&amp;F424,現状ワード設定!J:J,現状ワード設定!H:H),"")</f>
        <v/>
      </c>
      <c r="J424" s="47" t="str">
        <f>IFERROR(_xlfn.XLOOKUP(D424&amp;F424,現状ワード設定!J:J,現状ワード設定!I:I),"")</f>
        <v/>
      </c>
      <c r="K424" s="47" t="e">
        <f>IF(AND(T424&gt;=設定!$C$12,W424&gt;=O424),I424*(1+設定!$F$12),IF(AND(T424&gt;=設定!$C$13,W424&lt;O424),I424*(1+設定!$F$13),IF(AND(T424&lt;設定!$C$14,U424&gt;=設定!$E$14),I424*(1+設定!$F$14),IF(AND(T424&lt;設定!$C$15,U424&lt;設定!$E$15),I424*(1+設定!$F$15),"除外"))))</f>
        <v>#VALUE!</v>
      </c>
      <c r="L424" s="58" t="e">
        <f ca="1">IF(消化率!$I$5&lt;1,K424*消化率!$I$5,IF(U424*V424/(K424*消化率!$I$5)&gt;O424,K424*消化率!$I$5,M424))</f>
        <v>#DIV/0!</v>
      </c>
      <c r="M424" s="58" t="e">
        <f t="shared" si="69"/>
        <v>#VALUE!</v>
      </c>
      <c r="N424" s="58" t="e">
        <f ca="1">IF(ROUNDUP(IF(IF(IF(AND(設定!$D$8&lt;=L424,設定!$D$8&lt;J424),設定!$D$8,IF(AND(J424&lt;=L424,J424&lt;設定!$D$8),J424,IF(AND(L424&lt;=J424,J424&lt;設定!$D$8),J424,L424)))=0,設定!$D$8,IF(AND(設定!$D$8&lt;=L424,設定!$D$8&lt;J424),設定!$D$8,IF(AND(J424&lt;=L424,J424&lt;設定!$D$8),J424,IF(AND(L424&lt;=J424,J424&lt;設定!$D$8),J424,L424))))&lt;=H424,H424+1,IF(IF(AND(設定!$D$8&lt;=L424,設定!$D$8&lt;J424),設定!$D$8,IF(AND(J424&lt;=L424,J424&lt;設定!$D$8),J424,IF(AND(L424&lt;=J424,J424&lt;設定!$D$8),J424,L424)))=0,設定!$D$8,IF(AND(設定!$D$8&lt;=L424,設定!$D$8&lt;J424),設定!$D$8,IF(AND(J424&lt;=L424,J424&lt;設定!$D$8),J424,IF(AND(L424&lt;=J424,J424&lt;設定!$D$8),J424,L424))))),0)&gt;40,ROUNDUP(IF(IF(IF(AND(設定!$D$8&lt;=L424,設定!$D$8&lt;J424),設定!$D$8,IF(AND(J424&lt;=L424,J424&lt;設定!$D$8),J424,IF(AND(L424&lt;=J424,J424&lt;設定!$D$8),J424,L424)))=0,設定!$D$8,IF(AND(設定!$D$8&lt;=L424,設定!$D$8&lt;J424),設定!$D$8,IF(AND(J424&lt;=L424,J424&lt;設定!$D$8),J424,IF(AND(L424&lt;=J424,J424&lt;設定!$D$8),J424,L424))))&lt;=H424,H424+1,IF(IF(AND(設定!$D$8&lt;=L424,設定!$D$8&lt;J424),設定!$D$8,IF(AND(J424&lt;=L424,J424&lt;設定!$D$8),J424,IF(AND(L424&lt;=J424,J424&lt;設定!$D$8),J424,L424)))=0,設定!$D$8,IF(AND(設定!$D$8&lt;=L424,設定!$D$8&lt;J424),設定!$D$8,IF(AND(J424&lt;=L424,J424&lt;設定!$D$8),J424,IF(AND(L424&lt;=J424,J424&lt;設定!$D$8),J424,L424))))),0),40)</f>
        <v>#DIV/0!</v>
      </c>
      <c r="O424" s="55">
        <f>IF(G424="標準",設定!$C$4,G424)</f>
        <v>5</v>
      </c>
      <c r="P424" s="45">
        <f t="shared" si="70"/>
        <v>0</v>
      </c>
      <c r="Q424" s="14">
        <f t="shared" si="71"/>
        <v>0</v>
      </c>
      <c r="R424" s="23">
        <f t="shared" si="79"/>
        <v>0</v>
      </c>
      <c r="S424" s="12">
        <f t="shared" si="72"/>
        <v>0</v>
      </c>
      <c r="T424" s="23">
        <f t="shared" si="73"/>
        <v>0</v>
      </c>
      <c r="U424" s="13">
        <f t="shared" si="74"/>
        <v>0</v>
      </c>
      <c r="V424" s="104" t="str">
        <f>INDEX(商品!Q:Q,MATCH(キーワード!D424,商品!D:D,0),1)</f>
        <v>-</v>
      </c>
      <c r="W424" s="15">
        <f t="shared" si="75"/>
        <v>0</v>
      </c>
      <c r="X424" s="22">
        <f>SUMIFS(当月ワード!$J$3:$J$1000,当月ワード!$D$3:$D$1000,キーワード!$D424,当月ワード!$E$3:$E$1000,キーワード!$F424)</f>
        <v>0</v>
      </c>
      <c r="Y424" s="23">
        <f>SUMIFS(前月ワード!$J$3:$J$1000,前月ワード!$D$3:$D$1000,キーワード!$D424,前月ワード!$E$3:$E$1000,キーワード!$F424)</f>
        <v>0</v>
      </c>
      <c r="Z424" s="23">
        <f>SUMIFS(前々月ワード!$J$3:$J$1000,前々月ワード!$D$3:$D$1000,キーワード!$D424,前々月ワード!$E$3:$E$1000,キーワード!$F424)</f>
        <v>0</v>
      </c>
      <c r="AA424" s="22">
        <f>SUMIFS(当月ワード!$W$3:$W$1000,当月ワード!$D$3:$D$1000,キーワード!$D424,当月ワード!$E$3:$E$1000,キーワード!$F424)</f>
        <v>0</v>
      </c>
      <c r="AB424" s="23">
        <f>SUMIFS(前月ワード!$W$3:$W$1000,前月ワード!$D$3:$D$1000,キーワード!$D424,前月ワード!$E$3:$E$1000,キーワード!$F424)</f>
        <v>0</v>
      </c>
      <c r="AC424" s="23">
        <f>SUMIFS(前々月ワード!$W$3:$W$1000,前々月ワード!$D$3:$D$1000,キーワード!$D424,前々月ワード!$E$3:$E$1000,キーワード!$F424)</f>
        <v>0</v>
      </c>
      <c r="AD424" s="23">
        <f t="shared" si="76"/>
        <v>0</v>
      </c>
      <c r="AE424" s="23">
        <f t="shared" si="76"/>
        <v>0</v>
      </c>
      <c r="AF424" s="23">
        <f t="shared" si="76"/>
        <v>0</v>
      </c>
      <c r="AG424" s="22">
        <f>SUMIFS(当月ワード!$X$3:$X$1000,当月ワード!$D$3:$D$1000,キーワード!$D424,当月ワード!$E$3:$E$1000,キーワード!$F424)</f>
        <v>0</v>
      </c>
      <c r="AH424" s="23">
        <f>SUMIFS(前月ワード!$X$3:$X$1000,前月ワード!$D$3:$D$1000,キーワード!$D424,前月ワード!$E$3:$E$1000,キーワード!$F424)</f>
        <v>0</v>
      </c>
      <c r="AI424" s="23">
        <f>SUMIFS(前々月ワード!$X$3:$X$1000,前々月ワード!$D$3:$D$1000,キーワード!$D424,前々月ワード!$E$3:$E$1000,キーワード!$F424)</f>
        <v>0</v>
      </c>
      <c r="AJ424" s="22">
        <f>SUMIFS(当月ワード!$I$3:$I$1000,当月ワード!$D$3:$D$1000,キーワード!$D424,当月ワード!$E$3:$E$1000,キーワード!$F424)</f>
        <v>0</v>
      </c>
      <c r="AK424" s="23">
        <f>SUMIFS(前月ワード!$I$3:$I$1000,前月ワード!$D$3:$D$1000,キーワード!$D424,前月ワード!$E$3:$E$1000,キーワード!$F424)</f>
        <v>0</v>
      </c>
      <c r="AL424" s="23">
        <f>SUMIFS(前々月ワード!$I$3:$I$1000,前々月ワード!$D$3:$D$1000,キーワード!$D424,前々月ワード!$E$3:$E$1000,キーワード!$F424)</f>
        <v>0</v>
      </c>
      <c r="AM424" s="13">
        <f t="shared" si="77"/>
        <v>0</v>
      </c>
      <c r="AN424" s="13">
        <f t="shared" si="77"/>
        <v>0</v>
      </c>
      <c r="AO424" s="13">
        <f t="shared" si="77"/>
        <v>0</v>
      </c>
      <c r="AP424" s="16">
        <f t="shared" si="78"/>
        <v>0</v>
      </c>
      <c r="AQ424" s="16">
        <f t="shared" si="78"/>
        <v>0</v>
      </c>
      <c r="AR424" s="17">
        <f t="shared" si="78"/>
        <v>0</v>
      </c>
    </row>
    <row r="425" spans="3:44" ht="36.65" customHeight="1">
      <c r="C425" s="20">
        <v>420</v>
      </c>
      <c r="D425" s="53">
        <f>現状ワード設定!B422</f>
        <v>0</v>
      </c>
      <c r="E425" s="26" t="str">
        <f>IFERROR(_xlfn.XLOOKUP($D425,現状商品設定!B:B,現状商品設定!C:C,"-"),"-")</f>
        <v>-</v>
      </c>
      <c r="F425" s="56">
        <f>現状ワード設定!G422</f>
        <v>0</v>
      </c>
      <c r="G425" s="60" t="s">
        <v>46</v>
      </c>
      <c r="H425" s="47" t="str">
        <f>IFERROR(_xlfn.XLOOKUP(D425,商品!$D:$D,商品!$H:$H),"")</f>
        <v/>
      </c>
      <c r="I425" s="50" t="str">
        <f>IFERROR(_xlfn.XLOOKUP(D425&amp;F425,現状ワード設定!J:J,現状ワード設定!H:H),"")</f>
        <v/>
      </c>
      <c r="J425" s="47" t="str">
        <f>IFERROR(_xlfn.XLOOKUP(D425&amp;F425,現状ワード設定!J:J,現状ワード設定!I:I),"")</f>
        <v/>
      </c>
      <c r="K425" s="47" t="e">
        <f>IF(AND(T425&gt;=設定!$C$12,W425&gt;=O425),I425*(1+設定!$F$12),IF(AND(T425&gt;=設定!$C$13,W425&lt;O425),I425*(1+設定!$F$13),IF(AND(T425&lt;設定!$C$14,U425&gt;=設定!$E$14),I425*(1+設定!$F$14),IF(AND(T425&lt;設定!$C$15,U425&lt;設定!$E$15),I425*(1+設定!$F$15),"除外"))))</f>
        <v>#VALUE!</v>
      </c>
      <c r="L425" s="58" t="e">
        <f ca="1">IF(消化率!$I$5&lt;1,K425*消化率!$I$5,IF(U425*V425/(K425*消化率!$I$5)&gt;O425,K425*消化率!$I$5,M425))</f>
        <v>#DIV/0!</v>
      </c>
      <c r="M425" s="58" t="e">
        <f t="shared" si="69"/>
        <v>#VALUE!</v>
      </c>
      <c r="N425" s="58" t="e">
        <f ca="1">IF(ROUNDUP(IF(IF(IF(AND(設定!$D$8&lt;=L425,設定!$D$8&lt;J425),設定!$D$8,IF(AND(J425&lt;=L425,J425&lt;設定!$D$8),J425,IF(AND(L425&lt;=J425,J425&lt;設定!$D$8),J425,L425)))=0,設定!$D$8,IF(AND(設定!$D$8&lt;=L425,設定!$D$8&lt;J425),設定!$D$8,IF(AND(J425&lt;=L425,J425&lt;設定!$D$8),J425,IF(AND(L425&lt;=J425,J425&lt;設定!$D$8),J425,L425))))&lt;=H425,H425+1,IF(IF(AND(設定!$D$8&lt;=L425,設定!$D$8&lt;J425),設定!$D$8,IF(AND(J425&lt;=L425,J425&lt;設定!$D$8),J425,IF(AND(L425&lt;=J425,J425&lt;設定!$D$8),J425,L425)))=0,設定!$D$8,IF(AND(設定!$D$8&lt;=L425,設定!$D$8&lt;J425),設定!$D$8,IF(AND(J425&lt;=L425,J425&lt;設定!$D$8),J425,IF(AND(L425&lt;=J425,J425&lt;設定!$D$8),J425,L425))))),0)&gt;40,ROUNDUP(IF(IF(IF(AND(設定!$D$8&lt;=L425,設定!$D$8&lt;J425),設定!$D$8,IF(AND(J425&lt;=L425,J425&lt;設定!$D$8),J425,IF(AND(L425&lt;=J425,J425&lt;設定!$D$8),J425,L425)))=0,設定!$D$8,IF(AND(設定!$D$8&lt;=L425,設定!$D$8&lt;J425),設定!$D$8,IF(AND(J425&lt;=L425,J425&lt;設定!$D$8),J425,IF(AND(L425&lt;=J425,J425&lt;設定!$D$8),J425,L425))))&lt;=H425,H425+1,IF(IF(AND(設定!$D$8&lt;=L425,設定!$D$8&lt;J425),設定!$D$8,IF(AND(J425&lt;=L425,J425&lt;設定!$D$8),J425,IF(AND(L425&lt;=J425,J425&lt;設定!$D$8),J425,L425)))=0,設定!$D$8,IF(AND(設定!$D$8&lt;=L425,設定!$D$8&lt;J425),設定!$D$8,IF(AND(J425&lt;=L425,J425&lt;設定!$D$8),J425,IF(AND(L425&lt;=J425,J425&lt;設定!$D$8),J425,L425))))),0),40)</f>
        <v>#DIV/0!</v>
      </c>
      <c r="O425" s="55">
        <f>IF(G425="標準",設定!$C$4,G425)</f>
        <v>5</v>
      </c>
      <c r="P425" s="45">
        <f t="shared" si="70"/>
        <v>0</v>
      </c>
      <c r="Q425" s="14">
        <f t="shared" si="71"/>
        <v>0</v>
      </c>
      <c r="R425" s="23">
        <f t="shared" si="79"/>
        <v>0</v>
      </c>
      <c r="S425" s="12">
        <f t="shared" si="72"/>
        <v>0</v>
      </c>
      <c r="T425" s="23">
        <f t="shared" si="73"/>
        <v>0</v>
      </c>
      <c r="U425" s="13">
        <f t="shared" si="74"/>
        <v>0</v>
      </c>
      <c r="V425" s="104" t="str">
        <f>INDEX(商品!Q:Q,MATCH(キーワード!D425,商品!D:D,0),1)</f>
        <v>-</v>
      </c>
      <c r="W425" s="15">
        <f t="shared" si="75"/>
        <v>0</v>
      </c>
      <c r="X425" s="22">
        <f>SUMIFS(当月ワード!$J$3:$J$1000,当月ワード!$D$3:$D$1000,キーワード!$D425,当月ワード!$E$3:$E$1000,キーワード!$F425)</f>
        <v>0</v>
      </c>
      <c r="Y425" s="23">
        <f>SUMIFS(前月ワード!$J$3:$J$1000,前月ワード!$D$3:$D$1000,キーワード!$D425,前月ワード!$E$3:$E$1000,キーワード!$F425)</f>
        <v>0</v>
      </c>
      <c r="Z425" s="23">
        <f>SUMIFS(前々月ワード!$J$3:$J$1000,前々月ワード!$D$3:$D$1000,キーワード!$D425,前々月ワード!$E$3:$E$1000,キーワード!$F425)</f>
        <v>0</v>
      </c>
      <c r="AA425" s="22">
        <f>SUMIFS(当月ワード!$W$3:$W$1000,当月ワード!$D$3:$D$1000,キーワード!$D425,当月ワード!$E$3:$E$1000,キーワード!$F425)</f>
        <v>0</v>
      </c>
      <c r="AB425" s="23">
        <f>SUMIFS(前月ワード!$W$3:$W$1000,前月ワード!$D$3:$D$1000,キーワード!$D425,前月ワード!$E$3:$E$1000,キーワード!$F425)</f>
        <v>0</v>
      </c>
      <c r="AC425" s="23">
        <f>SUMIFS(前々月ワード!$W$3:$W$1000,前々月ワード!$D$3:$D$1000,キーワード!$D425,前々月ワード!$E$3:$E$1000,キーワード!$F425)</f>
        <v>0</v>
      </c>
      <c r="AD425" s="23">
        <f t="shared" si="76"/>
        <v>0</v>
      </c>
      <c r="AE425" s="23">
        <f t="shared" si="76"/>
        <v>0</v>
      </c>
      <c r="AF425" s="23">
        <f t="shared" si="76"/>
        <v>0</v>
      </c>
      <c r="AG425" s="22">
        <f>SUMIFS(当月ワード!$X$3:$X$1000,当月ワード!$D$3:$D$1000,キーワード!$D425,当月ワード!$E$3:$E$1000,キーワード!$F425)</f>
        <v>0</v>
      </c>
      <c r="AH425" s="23">
        <f>SUMIFS(前月ワード!$X$3:$X$1000,前月ワード!$D$3:$D$1000,キーワード!$D425,前月ワード!$E$3:$E$1000,キーワード!$F425)</f>
        <v>0</v>
      </c>
      <c r="AI425" s="23">
        <f>SUMIFS(前々月ワード!$X$3:$X$1000,前々月ワード!$D$3:$D$1000,キーワード!$D425,前々月ワード!$E$3:$E$1000,キーワード!$F425)</f>
        <v>0</v>
      </c>
      <c r="AJ425" s="22">
        <f>SUMIFS(当月ワード!$I$3:$I$1000,当月ワード!$D$3:$D$1000,キーワード!$D425,当月ワード!$E$3:$E$1000,キーワード!$F425)</f>
        <v>0</v>
      </c>
      <c r="AK425" s="23">
        <f>SUMIFS(前月ワード!$I$3:$I$1000,前月ワード!$D$3:$D$1000,キーワード!$D425,前月ワード!$E$3:$E$1000,キーワード!$F425)</f>
        <v>0</v>
      </c>
      <c r="AL425" s="23">
        <f>SUMIFS(前々月ワード!$I$3:$I$1000,前々月ワード!$D$3:$D$1000,キーワード!$D425,前々月ワード!$E$3:$E$1000,キーワード!$F425)</f>
        <v>0</v>
      </c>
      <c r="AM425" s="13">
        <f t="shared" si="77"/>
        <v>0</v>
      </c>
      <c r="AN425" s="13">
        <f t="shared" si="77"/>
        <v>0</v>
      </c>
      <c r="AO425" s="13">
        <f t="shared" si="77"/>
        <v>0</v>
      </c>
      <c r="AP425" s="16">
        <f t="shared" si="78"/>
        <v>0</v>
      </c>
      <c r="AQ425" s="16">
        <f t="shared" si="78"/>
        <v>0</v>
      </c>
      <c r="AR425" s="17">
        <f t="shared" si="78"/>
        <v>0</v>
      </c>
    </row>
    <row r="426" spans="3:44" ht="36.65" customHeight="1">
      <c r="C426" s="20">
        <v>421</v>
      </c>
      <c r="D426" s="53">
        <f>現状ワード設定!B423</f>
        <v>0</v>
      </c>
      <c r="E426" s="26" t="str">
        <f>IFERROR(_xlfn.XLOOKUP($D426,現状商品設定!B:B,現状商品設定!C:C,"-"),"-")</f>
        <v>-</v>
      </c>
      <c r="F426" s="56">
        <f>現状ワード設定!G423</f>
        <v>0</v>
      </c>
      <c r="G426" s="60" t="s">
        <v>46</v>
      </c>
      <c r="H426" s="47" t="str">
        <f>IFERROR(_xlfn.XLOOKUP(D426,商品!$D:$D,商品!$H:$H),"")</f>
        <v/>
      </c>
      <c r="I426" s="50" t="str">
        <f>IFERROR(_xlfn.XLOOKUP(D426&amp;F426,現状ワード設定!J:J,現状ワード設定!H:H),"")</f>
        <v/>
      </c>
      <c r="J426" s="47" t="str">
        <f>IFERROR(_xlfn.XLOOKUP(D426&amp;F426,現状ワード設定!J:J,現状ワード設定!I:I),"")</f>
        <v/>
      </c>
      <c r="K426" s="47" t="e">
        <f>IF(AND(T426&gt;=設定!$C$12,W426&gt;=O426),I426*(1+設定!$F$12),IF(AND(T426&gt;=設定!$C$13,W426&lt;O426),I426*(1+設定!$F$13),IF(AND(T426&lt;設定!$C$14,U426&gt;=設定!$E$14),I426*(1+設定!$F$14),IF(AND(T426&lt;設定!$C$15,U426&lt;設定!$E$15),I426*(1+設定!$F$15),"除外"))))</f>
        <v>#VALUE!</v>
      </c>
      <c r="L426" s="58" t="e">
        <f ca="1">IF(消化率!$I$5&lt;1,K426*消化率!$I$5,IF(U426*V426/(K426*消化率!$I$5)&gt;O426,K426*消化率!$I$5,M426))</f>
        <v>#DIV/0!</v>
      </c>
      <c r="M426" s="58" t="e">
        <f t="shared" si="69"/>
        <v>#VALUE!</v>
      </c>
      <c r="N426" s="58" t="e">
        <f ca="1">IF(ROUNDUP(IF(IF(IF(AND(設定!$D$8&lt;=L426,設定!$D$8&lt;J426),設定!$D$8,IF(AND(J426&lt;=L426,J426&lt;設定!$D$8),J426,IF(AND(L426&lt;=J426,J426&lt;設定!$D$8),J426,L426)))=0,設定!$D$8,IF(AND(設定!$D$8&lt;=L426,設定!$D$8&lt;J426),設定!$D$8,IF(AND(J426&lt;=L426,J426&lt;設定!$D$8),J426,IF(AND(L426&lt;=J426,J426&lt;設定!$D$8),J426,L426))))&lt;=H426,H426+1,IF(IF(AND(設定!$D$8&lt;=L426,設定!$D$8&lt;J426),設定!$D$8,IF(AND(J426&lt;=L426,J426&lt;設定!$D$8),J426,IF(AND(L426&lt;=J426,J426&lt;設定!$D$8),J426,L426)))=0,設定!$D$8,IF(AND(設定!$D$8&lt;=L426,設定!$D$8&lt;J426),設定!$D$8,IF(AND(J426&lt;=L426,J426&lt;設定!$D$8),J426,IF(AND(L426&lt;=J426,J426&lt;設定!$D$8),J426,L426))))),0)&gt;40,ROUNDUP(IF(IF(IF(AND(設定!$D$8&lt;=L426,設定!$D$8&lt;J426),設定!$D$8,IF(AND(J426&lt;=L426,J426&lt;設定!$D$8),J426,IF(AND(L426&lt;=J426,J426&lt;設定!$D$8),J426,L426)))=0,設定!$D$8,IF(AND(設定!$D$8&lt;=L426,設定!$D$8&lt;J426),設定!$D$8,IF(AND(J426&lt;=L426,J426&lt;設定!$D$8),J426,IF(AND(L426&lt;=J426,J426&lt;設定!$D$8),J426,L426))))&lt;=H426,H426+1,IF(IF(AND(設定!$D$8&lt;=L426,設定!$D$8&lt;J426),設定!$D$8,IF(AND(J426&lt;=L426,J426&lt;設定!$D$8),J426,IF(AND(L426&lt;=J426,J426&lt;設定!$D$8),J426,L426)))=0,設定!$D$8,IF(AND(設定!$D$8&lt;=L426,設定!$D$8&lt;J426),設定!$D$8,IF(AND(J426&lt;=L426,J426&lt;設定!$D$8),J426,IF(AND(L426&lt;=J426,J426&lt;設定!$D$8),J426,L426))))),0),40)</f>
        <v>#DIV/0!</v>
      </c>
      <c r="O426" s="55">
        <f>IF(G426="標準",設定!$C$4,G426)</f>
        <v>5</v>
      </c>
      <c r="P426" s="45">
        <f t="shared" si="70"/>
        <v>0</v>
      </c>
      <c r="Q426" s="14">
        <f t="shared" si="71"/>
        <v>0</v>
      </c>
      <c r="R426" s="23">
        <f t="shared" si="79"/>
        <v>0</v>
      </c>
      <c r="S426" s="12">
        <f t="shared" si="72"/>
        <v>0</v>
      </c>
      <c r="T426" s="23">
        <f t="shared" si="73"/>
        <v>0</v>
      </c>
      <c r="U426" s="13">
        <f t="shared" si="74"/>
        <v>0</v>
      </c>
      <c r="V426" s="104" t="str">
        <f>INDEX(商品!Q:Q,MATCH(キーワード!D426,商品!D:D,0),1)</f>
        <v>-</v>
      </c>
      <c r="W426" s="15">
        <f t="shared" si="75"/>
        <v>0</v>
      </c>
      <c r="X426" s="22">
        <f>SUMIFS(当月ワード!$J$3:$J$1000,当月ワード!$D$3:$D$1000,キーワード!$D426,当月ワード!$E$3:$E$1000,キーワード!$F426)</f>
        <v>0</v>
      </c>
      <c r="Y426" s="23">
        <f>SUMIFS(前月ワード!$J$3:$J$1000,前月ワード!$D$3:$D$1000,キーワード!$D426,前月ワード!$E$3:$E$1000,キーワード!$F426)</f>
        <v>0</v>
      </c>
      <c r="Z426" s="23">
        <f>SUMIFS(前々月ワード!$J$3:$J$1000,前々月ワード!$D$3:$D$1000,キーワード!$D426,前々月ワード!$E$3:$E$1000,キーワード!$F426)</f>
        <v>0</v>
      </c>
      <c r="AA426" s="22">
        <f>SUMIFS(当月ワード!$W$3:$W$1000,当月ワード!$D$3:$D$1000,キーワード!$D426,当月ワード!$E$3:$E$1000,キーワード!$F426)</f>
        <v>0</v>
      </c>
      <c r="AB426" s="23">
        <f>SUMIFS(前月ワード!$W$3:$W$1000,前月ワード!$D$3:$D$1000,キーワード!$D426,前月ワード!$E$3:$E$1000,キーワード!$F426)</f>
        <v>0</v>
      </c>
      <c r="AC426" s="23">
        <f>SUMIFS(前々月ワード!$W$3:$W$1000,前々月ワード!$D$3:$D$1000,キーワード!$D426,前々月ワード!$E$3:$E$1000,キーワード!$F426)</f>
        <v>0</v>
      </c>
      <c r="AD426" s="23">
        <f t="shared" si="76"/>
        <v>0</v>
      </c>
      <c r="AE426" s="23">
        <f t="shared" si="76"/>
        <v>0</v>
      </c>
      <c r="AF426" s="23">
        <f t="shared" si="76"/>
        <v>0</v>
      </c>
      <c r="AG426" s="22">
        <f>SUMIFS(当月ワード!$X$3:$X$1000,当月ワード!$D$3:$D$1000,キーワード!$D426,当月ワード!$E$3:$E$1000,キーワード!$F426)</f>
        <v>0</v>
      </c>
      <c r="AH426" s="23">
        <f>SUMIFS(前月ワード!$X$3:$X$1000,前月ワード!$D$3:$D$1000,キーワード!$D426,前月ワード!$E$3:$E$1000,キーワード!$F426)</f>
        <v>0</v>
      </c>
      <c r="AI426" s="23">
        <f>SUMIFS(前々月ワード!$X$3:$X$1000,前々月ワード!$D$3:$D$1000,キーワード!$D426,前々月ワード!$E$3:$E$1000,キーワード!$F426)</f>
        <v>0</v>
      </c>
      <c r="AJ426" s="22">
        <f>SUMIFS(当月ワード!$I$3:$I$1000,当月ワード!$D$3:$D$1000,キーワード!$D426,当月ワード!$E$3:$E$1000,キーワード!$F426)</f>
        <v>0</v>
      </c>
      <c r="AK426" s="23">
        <f>SUMIFS(前月ワード!$I$3:$I$1000,前月ワード!$D$3:$D$1000,キーワード!$D426,前月ワード!$E$3:$E$1000,キーワード!$F426)</f>
        <v>0</v>
      </c>
      <c r="AL426" s="23">
        <f>SUMIFS(前々月ワード!$I$3:$I$1000,前々月ワード!$D$3:$D$1000,キーワード!$D426,前々月ワード!$E$3:$E$1000,キーワード!$F426)</f>
        <v>0</v>
      </c>
      <c r="AM426" s="13">
        <f t="shared" si="77"/>
        <v>0</v>
      </c>
      <c r="AN426" s="13">
        <f t="shared" si="77"/>
        <v>0</v>
      </c>
      <c r="AO426" s="13">
        <f t="shared" si="77"/>
        <v>0</v>
      </c>
      <c r="AP426" s="16">
        <f t="shared" si="78"/>
        <v>0</v>
      </c>
      <c r="AQ426" s="16">
        <f t="shared" si="78"/>
        <v>0</v>
      </c>
      <c r="AR426" s="17">
        <f t="shared" si="78"/>
        <v>0</v>
      </c>
    </row>
    <row r="427" spans="3:44" ht="36.65" customHeight="1">
      <c r="C427" s="20">
        <v>422</v>
      </c>
      <c r="D427" s="53">
        <f>現状ワード設定!B424</f>
        <v>0</v>
      </c>
      <c r="E427" s="26" t="str">
        <f>IFERROR(_xlfn.XLOOKUP($D427,現状商品設定!B:B,現状商品設定!C:C,"-"),"-")</f>
        <v>-</v>
      </c>
      <c r="F427" s="56">
        <f>現状ワード設定!G424</f>
        <v>0</v>
      </c>
      <c r="G427" s="60" t="s">
        <v>46</v>
      </c>
      <c r="H427" s="47" t="str">
        <f>IFERROR(_xlfn.XLOOKUP(D427,商品!$D:$D,商品!$H:$H),"")</f>
        <v/>
      </c>
      <c r="I427" s="50" t="str">
        <f>IFERROR(_xlfn.XLOOKUP(D427&amp;F427,現状ワード設定!J:J,現状ワード設定!H:H),"")</f>
        <v/>
      </c>
      <c r="J427" s="47" t="str">
        <f>IFERROR(_xlfn.XLOOKUP(D427&amp;F427,現状ワード設定!J:J,現状ワード設定!I:I),"")</f>
        <v/>
      </c>
      <c r="K427" s="47" t="e">
        <f>IF(AND(T427&gt;=設定!$C$12,W427&gt;=O427),I427*(1+設定!$F$12),IF(AND(T427&gt;=設定!$C$13,W427&lt;O427),I427*(1+設定!$F$13),IF(AND(T427&lt;設定!$C$14,U427&gt;=設定!$E$14),I427*(1+設定!$F$14),IF(AND(T427&lt;設定!$C$15,U427&lt;設定!$E$15),I427*(1+設定!$F$15),"除外"))))</f>
        <v>#VALUE!</v>
      </c>
      <c r="L427" s="58" t="e">
        <f ca="1">IF(消化率!$I$5&lt;1,K427*消化率!$I$5,IF(U427*V427/(K427*消化率!$I$5)&gt;O427,K427*消化率!$I$5,M427))</f>
        <v>#DIV/0!</v>
      </c>
      <c r="M427" s="58" t="e">
        <f t="shared" si="69"/>
        <v>#VALUE!</v>
      </c>
      <c r="N427" s="58" t="e">
        <f ca="1">IF(ROUNDUP(IF(IF(IF(AND(設定!$D$8&lt;=L427,設定!$D$8&lt;J427),設定!$D$8,IF(AND(J427&lt;=L427,J427&lt;設定!$D$8),J427,IF(AND(L427&lt;=J427,J427&lt;設定!$D$8),J427,L427)))=0,設定!$D$8,IF(AND(設定!$D$8&lt;=L427,設定!$D$8&lt;J427),設定!$D$8,IF(AND(J427&lt;=L427,J427&lt;設定!$D$8),J427,IF(AND(L427&lt;=J427,J427&lt;設定!$D$8),J427,L427))))&lt;=H427,H427+1,IF(IF(AND(設定!$D$8&lt;=L427,設定!$D$8&lt;J427),設定!$D$8,IF(AND(J427&lt;=L427,J427&lt;設定!$D$8),J427,IF(AND(L427&lt;=J427,J427&lt;設定!$D$8),J427,L427)))=0,設定!$D$8,IF(AND(設定!$D$8&lt;=L427,設定!$D$8&lt;J427),設定!$D$8,IF(AND(J427&lt;=L427,J427&lt;設定!$D$8),J427,IF(AND(L427&lt;=J427,J427&lt;設定!$D$8),J427,L427))))),0)&gt;40,ROUNDUP(IF(IF(IF(AND(設定!$D$8&lt;=L427,設定!$D$8&lt;J427),設定!$D$8,IF(AND(J427&lt;=L427,J427&lt;設定!$D$8),J427,IF(AND(L427&lt;=J427,J427&lt;設定!$D$8),J427,L427)))=0,設定!$D$8,IF(AND(設定!$D$8&lt;=L427,設定!$D$8&lt;J427),設定!$D$8,IF(AND(J427&lt;=L427,J427&lt;設定!$D$8),J427,IF(AND(L427&lt;=J427,J427&lt;設定!$D$8),J427,L427))))&lt;=H427,H427+1,IF(IF(AND(設定!$D$8&lt;=L427,設定!$D$8&lt;J427),設定!$D$8,IF(AND(J427&lt;=L427,J427&lt;設定!$D$8),J427,IF(AND(L427&lt;=J427,J427&lt;設定!$D$8),J427,L427)))=0,設定!$D$8,IF(AND(設定!$D$8&lt;=L427,設定!$D$8&lt;J427),設定!$D$8,IF(AND(J427&lt;=L427,J427&lt;設定!$D$8),J427,IF(AND(L427&lt;=J427,J427&lt;設定!$D$8),J427,L427))))),0),40)</f>
        <v>#DIV/0!</v>
      </c>
      <c r="O427" s="55">
        <f>IF(G427="標準",設定!$C$4,G427)</f>
        <v>5</v>
      </c>
      <c r="P427" s="45">
        <f t="shared" si="70"/>
        <v>0</v>
      </c>
      <c r="Q427" s="14">
        <f t="shared" si="71"/>
        <v>0</v>
      </c>
      <c r="R427" s="23">
        <f t="shared" si="79"/>
        <v>0</v>
      </c>
      <c r="S427" s="12">
        <f t="shared" si="72"/>
        <v>0</v>
      </c>
      <c r="T427" s="23">
        <f t="shared" si="73"/>
        <v>0</v>
      </c>
      <c r="U427" s="13">
        <f t="shared" si="74"/>
        <v>0</v>
      </c>
      <c r="V427" s="104" t="str">
        <f>INDEX(商品!Q:Q,MATCH(キーワード!D427,商品!D:D,0),1)</f>
        <v>-</v>
      </c>
      <c r="W427" s="15">
        <f t="shared" si="75"/>
        <v>0</v>
      </c>
      <c r="X427" s="22">
        <f>SUMIFS(当月ワード!$J$3:$J$1000,当月ワード!$D$3:$D$1000,キーワード!$D427,当月ワード!$E$3:$E$1000,キーワード!$F427)</f>
        <v>0</v>
      </c>
      <c r="Y427" s="23">
        <f>SUMIFS(前月ワード!$J$3:$J$1000,前月ワード!$D$3:$D$1000,キーワード!$D427,前月ワード!$E$3:$E$1000,キーワード!$F427)</f>
        <v>0</v>
      </c>
      <c r="Z427" s="23">
        <f>SUMIFS(前々月ワード!$J$3:$J$1000,前々月ワード!$D$3:$D$1000,キーワード!$D427,前々月ワード!$E$3:$E$1000,キーワード!$F427)</f>
        <v>0</v>
      </c>
      <c r="AA427" s="22">
        <f>SUMIFS(当月ワード!$W$3:$W$1000,当月ワード!$D$3:$D$1000,キーワード!$D427,当月ワード!$E$3:$E$1000,キーワード!$F427)</f>
        <v>0</v>
      </c>
      <c r="AB427" s="23">
        <f>SUMIFS(前月ワード!$W$3:$W$1000,前月ワード!$D$3:$D$1000,キーワード!$D427,前月ワード!$E$3:$E$1000,キーワード!$F427)</f>
        <v>0</v>
      </c>
      <c r="AC427" s="23">
        <f>SUMIFS(前々月ワード!$W$3:$W$1000,前々月ワード!$D$3:$D$1000,キーワード!$D427,前々月ワード!$E$3:$E$1000,キーワード!$F427)</f>
        <v>0</v>
      </c>
      <c r="AD427" s="23">
        <f t="shared" si="76"/>
        <v>0</v>
      </c>
      <c r="AE427" s="23">
        <f t="shared" si="76"/>
        <v>0</v>
      </c>
      <c r="AF427" s="23">
        <f t="shared" si="76"/>
        <v>0</v>
      </c>
      <c r="AG427" s="22">
        <f>SUMIFS(当月ワード!$X$3:$X$1000,当月ワード!$D$3:$D$1000,キーワード!$D427,当月ワード!$E$3:$E$1000,キーワード!$F427)</f>
        <v>0</v>
      </c>
      <c r="AH427" s="23">
        <f>SUMIFS(前月ワード!$X$3:$X$1000,前月ワード!$D$3:$D$1000,キーワード!$D427,前月ワード!$E$3:$E$1000,キーワード!$F427)</f>
        <v>0</v>
      </c>
      <c r="AI427" s="23">
        <f>SUMIFS(前々月ワード!$X$3:$X$1000,前々月ワード!$D$3:$D$1000,キーワード!$D427,前々月ワード!$E$3:$E$1000,キーワード!$F427)</f>
        <v>0</v>
      </c>
      <c r="AJ427" s="22">
        <f>SUMIFS(当月ワード!$I$3:$I$1000,当月ワード!$D$3:$D$1000,キーワード!$D427,当月ワード!$E$3:$E$1000,キーワード!$F427)</f>
        <v>0</v>
      </c>
      <c r="AK427" s="23">
        <f>SUMIFS(前月ワード!$I$3:$I$1000,前月ワード!$D$3:$D$1000,キーワード!$D427,前月ワード!$E$3:$E$1000,キーワード!$F427)</f>
        <v>0</v>
      </c>
      <c r="AL427" s="23">
        <f>SUMIFS(前々月ワード!$I$3:$I$1000,前々月ワード!$D$3:$D$1000,キーワード!$D427,前々月ワード!$E$3:$E$1000,キーワード!$F427)</f>
        <v>0</v>
      </c>
      <c r="AM427" s="13">
        <f t="shared" si="77"/>
        <v>0</v>
      </c>
      <c r="AN427" s="13">
        <f t="shared" si="77"/>
        <v>0</v>
      </c>
      <c r="AO427" s="13">
        <f t="shared" si="77"/>
        <v>0</v>
      </c>
      <c r="AP427" s="16">
        <f t="shared" si="78"/>
        <v>0</v>
      </c>
      <c r="AQ427" s="16">
        <f t="shared" si="78"/>
        <v>0</v>
      </c>
      <c r="AR427" s="17">
        <f t="shared" si="78"/>
        <v>0</v>
      </c>
    </row>
    <row r="428" spans="3:44" ht="36.65" customHeight="1">
      <c r="C428" s="20">
        <v>423</v>
      </c>
      <c r="D428" s="53">
        <f>現状ワード設定!B425</f>
        <v>0</v>
      </c>
      <c r="E428" s="26" t="str">
        <f>IFERROR(_xlfn.XLOOKUP($D428,現状商品設定!B:B,現状商品設定!C:C,"-"),"-")</f>
        <v>-</v>
      </c>
      <c r="F428" s="56">
        <f>現状ワード設定!G425</f>
        <v>0</v>
      </c>
      <c r="G428" s="60" t="s">
        <v>46</v>
      </c>
      <c r="H428" s="47" t="str">
        <f>IFERROR(_xlfn.XLOOKUP(D428,商品!$D:$D,商品!$H:$H),"")</f>
        <v/>
      </c>
      <c r="I428" s="50" t="str">
        <f>IFERROR(_xlfn.XLOOKUP(D428&amp;F428,現状ワード設定!J:J,現状ワード設定!H:H),"")</f>
        <v/>
      </c>
      <c r="J428" s="47" t="str">
        <f>IFERROR(_xlfn.XLOOKUP(D428&amp;F428,現状ワード設定!J:J,現状ワード設定!I:I),"")</f>
        <v/>
      </c>
      <c r="K428" s="47" t="e">
        <f>IF(AND(T428&gt;=設定!$C$12,W428&gt;=O428),I428*(1+設定!$F$12),IF(AND(T428&gt;=設定!$C$13,W428&lt;O428),I428*(1+設定!$F$13),IF(AND(T428&lt;設定!$C$14,U428&gt;=設定!$E$14),I428*(1+設定!$F$14),IF(AND(T428&lt;設定!$C$15,U428&lt;設定!$E$15),I428*(1+設定!$F$15),"除外"))))</f>
        <v>#VALUE!</v>
      </c>
      <c r="L428" s="58" t="e">
        <f ca="1">IF(消化率!$I$5&lt;1,K428*消化率!$I$5,IF(U428*V428/(K428*消化率!$I$5)&gt;O428,K428*消化率!$I$5,M428))</f>
        <v>#DIV/0!</v>
      </c>
      <c r="M428" s="58" t="e">
        <f t="shared" si="69"/>
        <v>#VALUE!</v>
      </c>
      <c r="N428" s="58" t="e">
        <f ca="1">IF(ROUNDUP(IF(IF(IF(AND(設定!$D$8&lt;=L428,設定!$D$8&lt;J428),設定!$D$8,IF(AND(J428&lt;=L428,J428&lt;設定!$D$8),J428,IF(AND(L428&lt;=J428,J428&lt;設定!$D$8),J428,L428)))=0,設定!$D$8,IF(AND(設定!$D$8&lt;=L428,設定!$D$8&lt;J428),設定!$D$8,IF(AND(J428&lt;=L428,J428&lt;設定!$D$8),J428,IF(AND(L428&lt;=J428,J428&lt;設定!$D$8),J428,L428))))&lt;=H428,H428+1,IF(IF(AND(設定!$D$8&lt;=L428,設定!$D$8&lt;J428),設定!$D$8,IF(AND(J428&lt;=L428,J428&lt;設定!$D$8),J428,IF(AND(L428&lt;=J428,J428&lt;設定!$D$8),J428,L428)))=0,設定!$D$8,IF(AND(設定!$D$8&lt;=L428,設定!$D$8&lt;J428),設定!$D$8,IF(AND(J428&lt;=L428,J428&lt;設定!$D$8),J428,IF(AND(L428&lt;=J428,J428&lt;設定!$D$8),J428,L428))))),0)&gt;40,ROUNDUP(IF(IF(IF(AND(設定!$D$8&lt;=L428,設定!$D$8&lt;J428),設定!$D$8,IF(AND(J428&lt;=L428,J428&lt;設定!$D$8),J428,IF(AND(L428&lt;=J428,J428&lt;設定!$D$8),J428,L428)))=0,設定!$D$8,IF(AND(設定!$D$8&lt;=L428,設定!$D$8&lt;J428),設定!$D$8,IF(AND(J428&lt;=L428,J428&lt;設定!$D$8),J428,IF(AND(L428&lt;=J428,J428&lt;設定!$D$8),J428,L428))))&lt;=H428,H428+1,IF(IF(AND(設定!$D$8&lt;=L428,設定!$D$8&lt;J428),設定!$D$8,IF(AND(J428&lt;=L428,J428&lt;設定!$D$8),J428,IF(AND(L428&lt;=J428,J428&lt;設定!$D$8),J428,L428)))=0,設定!$D$8,IF(AND(設定!$D$8&lt;=L428,設定!$D$8&lt;J428),設定!$D$8,IF(AND(J428&lt;=L428,J428&lt;設定!$D$8),J428,IF(AND(L428&lt;=J428,J428&lt;設定!$D$8),J428,L428))))),0),40)</f>
        <v>#DIV/0!</v>
      </c>
      <c r="O428" s="55">
        <f>IF(G428="標準",設定!$C$4,G428)</f>
        <v>5</v>
      </c>
      <c r="P428" s="45">
        <f t="shared" si="70"/>
        <v>0</v>
      </c>
      <c r="Q428" s="14">
        <f t="shared" si="71"/>
        <v>0</v>
      </c>
      <c r="R428" s="23">
        <f t="shared" si="79"/>
        <v>0</v>
      </c>
      <c r="S428" s="12">
        <f t="shared" si="72"/>
        <v>0</v>
      </c>
      <c r="T428" s="23">
        <f t="shared" si="73"/>
        <v>0</v>
      </c>
      <c r="U428" s="13">
        <f t="shared" si="74"/>
        <v>0</v>
      </c>
      <c r="V428" s="104" t="str">
        <f>INDEX(商品!Q:Q,MATCH(キーワード!D428,商品!D:D,0),1)</f>
        <v>-</v>
      </c>
      <c r="W428" s="15">
        <f t="shared" si="75"/>
        <v>0</v>
      </c>
      <c r="X428" s="22">
        <f>SUMIFS(当月ワード!$J$3:$J$1000,当月ワード!$D$3:$D$1000,キーワード!$D428,当月ワード!$E$3:$E$1000,キーワード!$F428)</f>
        <v>0</v>
      </c>
      <c r="Y428" s="23">
        <f>SUMIFS(前月ワード!$J$3:$J$1000,前月ワード!$D$3:$D$1000,キーワード!$D428,前月ワード!$E$3:$E$1000,キーワード!$F428)</f>
        <v>0</v>
      </c>
      <c r="Z428" s="23">
        <f>SUMIFS(前々月ワード!$J$3:$J$1000,前々月ワード!$D$3:$D$1000,キーワード!$D428,前々月ワード!$E$3:$E$1000,キーワード!$F428)</f>
        <v>0</v>
      </c>
      <c r="AA428" s="22">
        <f>SUMIFS(当月ワード!$W$3:$W$1000,当月ワード!$D$3:$D$1000,キーワード!$D428,当月ワード!$E$3:$E$1000,キーワード!$F428)</f>
        <v>0</v>
      </c>
      <c r="AB428" s="23">
        <f>SUMIFS(前月ワード!$W$3:$W$1000,前月ワード!$D$3:$D$1000,キーワード!$D428,前月ワード!$E$3:$E$1000,キーワード!$F428)</f>
        <v>0</v>
      </c>
      <c r="AC428" s="23">
        <f>SUMIFS(前々月ワード!$W$3:$W$1000,前々月ワード!$D$3:$D$1000,キーワード!$D428,前々月ワード!$E$3:$E$1000,キーワード!$F428)</f>
        <v>0</v>
      </c>
      <c r="AD428" s="23">
        <f t="shared" si="76"/>
        <v>0</v>
      </c>
      <c r="AE428" s="23">
        <f t="shared" si="76"/>
        <v>0</v>
      </c>
      <c r="AF428" s="23">
        <f t="shared" si="76"/>
        <v>0</v>
      </c>
      <c r="AG428" s="22">
        <f>SUMIFS(当月ワード!$X$3:$X$1000,当月ワード!$D$3:$D$1000,キーワード!$D428,当月ワード!$E$3:$E$1000,キーワード!$F428)</f>
        <v>0</v>
      </c>
      <c r="AH428" s="23">
        <f>SUMIFS(前月ワード!$X$3:$X$1000,前月ワード!$D$3:$D$1000,キーワード!$D428,前月ワード!$E$3:$E$1000,キーワード!$F428)</f>
        <v>0</v>
      </c>
      <c r="AI428" s="23">
        <f>SUMIFS(前々月ワード!$X$3:$X$1000,前々月ワード!$D$3:$D$1000,キーワード!$D428,前々月ワード!$E$3:$E$1000,キーワード!$F428)</f>
        <v>0</v>
      </c>
      <c r="AJ428" s="22">
        <f>SUMIFS(当月ワード!$I$3:$I$1000,当月ワード!$D$3:$D$1000,キーワード!$D428,当月ワード!$E$3:$E$1000,キーワード!$F428)</f>
        <v>0</v>
      </c>
      <c r="AK428" s="23">
        <f>SUMIFS(前月ワード!$I$3:$I$1000,前月ワード!$D$3:$D$1000,キーワード!$D428,前月ワード!$E$3:$E$1000,キーワード!$F428)</f>
        <v>0</v>
      </c>
      <c r="AL428" s="23">
        <f>SUMIFS(前々月ワード!$I$3:$I$1000,前々月ワード!$D$3:$D$1000,キーワード!$D428,前々月ワード!$E$3:$E$1000,キーワード!$F428)</f>
        <v>0</v>
      </c>
      <c r="AM428" s="13">
        <f t="shared" si="77"/>
        <v>0</v>
      </c>
      <c r="AN428" s="13">
        <f t="shared" si="77"/>
        <v>0</v>
      </c>
      <c r="AO428" s="13">
        <f t="shared" si="77"/>
        <v>0</v>
      </c>
      <c r="AP428" s="16">
        <f t="shared" si="78"/>
        <v>0</v>
      </c>
      <c r="AQ428" s="16">
        <f t="shared" si="78"/>
        <v>0</v>
      </c>
      <c r="AR428" s="17">
        <f t="shared" si="78"/>
        <v>0</v>
      </c>
    </row>
    <row r="429" spans="3:44" ht="36.65" customHeight="1">
      <c r="C429" s="20">
        <v>424</v>
      </c>
      <c r="D429" s="53">
        <f>現状ワード設定!B426</f>
        <v>0</v>
      </c>
      <c r="E429" s="26" t="str">
        <f>IFERROR(_xlfn.XLOOKUP($D429,現状商品設定!B:B,現状商品設定!C:C,"-"),"-")</f>
        <v>-</v>
      </c>
      <c r="F429" s="56">
        <f>現状ワード設定!G426</f>
        <v>0</v>
      </c>
      <c r="G429" s="60" t="s">
        <v>46</v>
      </c>
      <c r="H429" s="47" t="str">
        <f>IFERROR(_xlfn.XLOOKUP(D429,商品!$D:$D,商品!$H:$H),"")</f>
        <v/>
      </c>
      <c r="I429" s="50" t="str">
        <f>IFERROR(_xlfn.XLOOKUP(D429&amp;F429,現状ワード設定!J:J,現状ワード設定!H:H),"")</f>
        <v/>
      </c>
      <c r="J429" s="47" t="str">
        <f>IFERROR(_xlfn.XLOOKUP(D429&amp;F429,現状ワード設定!J:J,現状ワード設定!I:I),"")</f>
        <v/>
      </c>
      <c r="K429" s="47" t="e">
        <f>IF(AND(T429&gt;=設定!$C$12,W429&gt;=O429),I429*(1+設定!$F$12),IF(AND(T429&gt;=設定!$C$13,W429&lt;O429),I429*(1+設定!$F$13),IF(AND(T429&lt;設定!$C$14,U429&gt;=設定!$E$14),I429*(1+設定!$F$14),IF(AND(T429&lt;設定!$C$15,U429&lt;設定!$E$15),I429*(1+設定!$F$15),"除外"))))</f>
        <v>#VALUE!</v>
      </c>
      <c r="L429" s="58" t="e">
        <f ca="1">IF(消化率!$I$5&lt;1,K429*消化率!$I$5,IF(U429*V429/(K429*消化率!$I$5)&gt;O429,K429*消化率!$I$5,M429))</f>
        <v>#DIV/0!</v>
      </c>
      <c r="M429" s="58" t="e">
        <f t="shared" si="69"/>
        <v>#VALUE!</v>
      </c>
      <c r="N429" s="58" t="e">
        <f ca="1">IF(ROUNDUP(IF(IF(IF(AND(設定!$D$8&lt;=L429,設定!$D$8&lt;J429),設定!$D$8,IF(AND(J429&lt;=L429,J429&lt;設定!$D$8),J429,IF(AND(L429&lt;=J429,J429&lt;設定!$D$8),J429,L429)))=0,設定!$D$8,IF(AND(設定!$D$8&lt;=L429,設定!$D$8&lt;J429),設定!$D$8,IF(AND(J429&lt;=L429,J429&lt;設定!$D$8),J429,IF(AND(L429&lt;=J429,J429&lt;設定!$D$8),J429,L429))))&lt;=H429,H429+1,IF(IF(AND(設定!$D$8&lt;=L429,設定!$D$8&lt;J429),設定!$D$8,IF(AND(J429&lt;=L429,J429&lt;設定!$D$8),J429,IF(AND(L429&lt;=J429,J429&lt;設定!$D$8),J429,L429)))=0,設定!$D$8,IF(AND(設定!$D$8&lt;=L429,設定!$D$8&lt;J429),設定!$D$8,IF(AND(J429&lt;=L429,J429&lt;設定!$D$8),J429,IF(AND(L429&lt;=J429,J429&lt;設定!$D$8),J429,L429))))),0)&gt;40,ROUNDUP(IF(IF(IF(AND(設定!$D$8&lt;=L429,設定!$D$8&lt;J429),設定!$D$8,IF(AND(J429&lt;=L429,J429&lt;設定!$D$8),J429,IF(AND(L429&lt;=J429,J429&lt;設定!$D$8),J429,L429)))=0,設定!$D$8,IF(AND(設定!$D$8&lt;=L429,設定!$D$8&lt;J429),設定!$D$8,IF(AND(J429&lt;=L429,J429&lt;設定!$D$8),J429,IF(AND(L429&lt;=J429,J429&lt;設定!$D$8),J429,L429))))&lt;=H429,H429+1,IF(IF(AND(設定!$D$8&lt;=L429,設定!$D$8&lt;J429),設定!$D$8,IF(AND(J429&lt;=L429,J429&lt;設定!$D$8),J429,IF(AND(L429&lt;=J429,J429&lt;設定!$D$8),J429,L429)))=0,設定!$D$8,IF(AND(設定!$D$8&lt;=L429,設定!$D$8&lt;J429),設定!$D$8,IF(AND(J429&lt;=L429,J429&lt;設定!$D$8),J429,IF(AND(L429&lt;=J429,J429&lt;設定!$D$8),J429,L429))))),0),40)</f>
        <v>#DIV/0!</v>
      </c>
      <c r="O429" s="55">
        <f>IF(G429="標準",設定!$C$4,G429)</f>
        <v>5</v>
      </c>
      <c r="P429" s="45">
        <f t="shared" si="70"/>
        <v>0</v>
      </c>
      <c r="Q429" s="14">
        <f t="shared" si="71"/>
        <v>0</v>
      </c>
      <c r="R429" s="23">
        <f t="shared" si="79"/>
        <v>0</v>
      </c>
      <c r="S429" s="12">
        <f t="shared" si="72"/>
        <v>0</v>
      </c>
      <c r="T429" s="23">
        <f t="shared" si="73"/>
        <v>0</v>
      </c>
      <c r="U429" s="13">
        <f t="shared" si="74"/>
        <v>0</v>
      </c>
      <c r="V429" s="104" t="str">
        <f>INDEX(商品!Q:Q,MATCH(キーワード!D429,商品!D:D,0),1)</f>
        <v>-</v>
      </c>
      <c r="W429" s="15">
        <f t="shared" si="75"/>
        <v>0</v>
      </c>
      <c r="X429" s="22">
        <f>SUMIFS(当月ワード!$J$3:$J$1000,当月ワード!$D$3:$D$1000,キーワード!$D429,当月ワード!$E$3:$E$1000,キーワード!$F429)</f>
        <v>0</v>
      </c>
      <c r="Y429" s="23">
        <f>SUMIFS(前月ワード!$J$3:$J$1000,前月ワード!$D$3:$D$1000,キーワード!$D429,前月ワード!$E$3:$E$1000,キーワード!$F429)</f>
        <v>0</v>
      </c>
      <c r="Z429" s="23">
        <f>SUMIFS(前々月ワード!$J$3:$J$1000,前々月ワード!$D$3:$D$1000,キーワード!$D429,前々月ワード!$E$3:$E$1000,キーワード!$F429)</f>
        <v>0</v>
      </c>
      <c r="AA429" s="22">
        <f>SUMIFS(当月ワード!$W$3:$W$1000,当月ワード!$D$3:$D$1000,キーワード!$D429,当月ワード!$E$3:$E$1000,キーワード!$F429)</f>
        <v>0</v>
      </c>
      <c r="AB429" s="23">
        <f>SUMIFS(前月ワード!$W$3:$W$1000,前月ワード!$D$3:$D$1000,キーワード!$D429,前月ワード!$E$3:$E$1000,キーワード!$F429)</f>
        <v>0</v>
      </c>
      <c r="AC429" s="23">
        <f>SUMIFS(前々月ワード!$W$3:$W$1000,前々月ワード!$D$3:$D$1000,キーワード!$D429,前々月ワード!$E$3:$E$1000,キーワード!$F429)</f>
        <v>0</v>
      </c>
      <c r="AD429" s="23">
        <f t="shared" si="76"/>
        <v>0</v>
      </c>
      <c r="AE429" s="23">
        <f t="shared" si="76"/>
        <v>0</v>
      </c>
      <c r="AF429" s="23">
        <f t="shared" si="76"/>
        <v>0</v>
      </c>
      <c r="AG429" s="22">
        <f>SUMIFS(当月ワード!$X$3:$X$1000,当月ワード!$D$3:$D$1000,キーワード!$D429,当月ワード!$E$3:$E$1000,キーワード!$F429)</f>
        <v>0</v>
      </c>
      <c r="AH429" s="23">
        <f>SUMIFS(前月ワード!$X$3:$X$1000,前月ワード!$D$3:$D$1000,キーワード!$D429,前月ワード!$E$3:$E$1000,キーワード!$F429)</f>
        <v>0</v>
      </c>
      <c r="AI429" s="23">
        <f>SUMIFS(前々月ワード!$X$3:$X$1000,前々月ワード!$D$3:$D$1000,キーワード!$D429,前々月ワード!$E$3:$E$1000,キーワード!$F429)</f>
        <v>0</v>
      </c>
      <c r="AJ429" s="22">
        <f>SUMIFS(当月ワード!$I$3:$I$1000,当月ワード!$D$3:$D$1000,キーワード!$D429,当月ワード!$E$3:$E$1000,キーワード!$F429)</f>
        <v>0</v>
      </c>
      <c r="AK429" s="23">
        <f>SUMIFS(前月ワード!$I$3:$I$1000,前月ワード!$D$3:$D$1000,キーワード!$D429,前月ワード!$E$3:$E$1000,キーワード!$F429)</f>
        <v>0</v>
      </c>
      <c r="AL429" s="23">
        <f>SUMIFS(前々月ワード!$I$3:$I$1000,前々月ワード!$D$3:$D$1000,キーワード!$D429,前々月ワード!$E$3:$E$1000,キーワード!$F429)</f>
        <v>0</v>
      </c>
      <c r="AM429" s="13">
        <f t="shared" si="77"/>
        <v>0</v>
      </c>
      <c r="AN429" s="13">
        <f t="shared" si="77"/>
        <v>0</v>
      </c>
      <c r="AO429" s="13">
        <f t="shared" si="77"/>
        <v>0</v>
      </c>
      <c r="AP429" s="16">
        <f t="shared" si="78"/>
        <v>0</v>
      </c>
      <c r="AQ429" s="16">
        <f t="shared" si="78"/>
        <v>0</v>
      </c>
      <c r="AR429" s="17">
        <f t="shared" si="78"/>
        <v>0</v>
      </c>
    </row>
    <row r="430" spans="3:44" ht="36.65" customHeight="1">
      <c r="C430" s="20">
        <v>425</v>
      </c>
      <c r="D430" s="53">
        <f>現状ワード設定!B427</f>
        <v>0</v>
      </c>
      <c r="E430" s="26" t="str">
        <f>IFERROR(_xlfn.XLOOKUP($D430,現状商品設定!B:B,現状商品設定!C:C,"-"),"-")</f>
        <v>-</v>
      </c>
      <c r="F430" s="56">
        <f>現状ワード設定!G427</f>
        <v>0</v>
      </c>
      <c r="G430" s="60" t="s">
        <v>46</v>
      </c>
      <c r="H430" s="47" t="str">
        <f>IFERROR(_xlfn.XLOOKUP(D430,商品!$D:$D,商品!$H:$H),"")</f>
        <v/>
      </c>
      <c r="I430" s="50" t="str">
        <f>IFERROR(_xlfn.XLOOKUP(D430&amp;F430,現状ワード設定!J:J,現状ワード設定!H:H),"")</f>
        <v/>
      </c>
      <c r="J430" s="47" t="str">
        <f>IFERROR(_xlfn.XLOOKUP(D430&amp;F430,現状ワード設定!J:J,現状ワード設定!I:I),"")</f>
        <v/>
      </c>
      <c r="K430" s="47" t="e">
        <f>IF(AND(T430&gt;=設定!$C$12,W430&gt;=O430),I430*(1+設定!$F$12),IF(AND(T430&gt;=設定!$C$13,W430&lt;O430),I430*(1+設定!$F$13),IF(AND(T430&lt;設定!$C$14,U430&gt;=設定!$E$14),I430*(1+設定!$F$14),IF(AND(T430&lt;設定!$C$15,U430&lt;設定!$E$15),I430*(1+設定!$F$15),"除外"))))</f>
        <v>#VALUE!</v>
      </c>
      <c r="L430" s="58" t="e">
        <f ca="1">IF(消化率!$I$5&lt;1,K430*消化率!$I$5,IF(U430*V430/(K430*消化率!$I$5)&gt;O430,K430*消化率!$I$5,M430))</f>
        <v>#DIV/0!</v>
      </c>
      <c r="M430" s="58" t="e">
        <f t="shared" si="69"/>
        <v>#VALUE!</v>
      </c>
      <c r="N430" s="58" t="e">
        <f ca="1">IF(ROUNDUP(IF(IF(IF(AND(設定!$D$8&lt;=L430,設定!$D$8&lt;J430),設定!$D$8,IF(AND(J430&lt;=L430,J430&lt;設定!$D$8),J430,IF(AND(L430&lt;=J430,J430&lt;設定!$D$8),J430,L430)))=0,設定!$D$8,IF(AND(設定!$D$8&lt;=L430,設定!$D$8&lt;J430),設定!$D$8,IF(AND(J430&lt;=L430,J430&lt;設定!$D$8),J430,IF(AND(L430&lt;=J430,J430&lt;設定!$D$8),J430,L430))))&lt;=H430,H430+1,IF(IF(AND(設定!$D$8&lt;=L430,設定!$D$8&lt;J430),設定!$D$8,IF(AND(J430&lt;=L430,J430&lt;設定!$D$8),J430,IF(AND(L430&lt;=J430,J430&lt;設定!$D$8),J430,L430)))=0,設定!$D$8,IF(AND(設定!$D$8&lt;=L430,設定!$D$8&lt;J430),設定!$D$8,IF(AND(J430&lt;=L430,J430&lt;設定!$D$8),J430,IF(AND(L430&lt;=J430,J430&lt;設定!$D$8),J430,L430))))),0)&gt;40,ROUNDUP(IF(IF(IF(AND(設定!$D$8&lt;=L430,設定!$D$8&lt;J430),設定!$D$8,IF(AND(J430&lt;=L430,J430&lt;設定!$D$8),J430,IF(AND(L430&lt;=J430,J430&lt;設定!$D$8),J430,L430)))=0,設定!$D$8,IF(AND(設定!$D$8&lt;=L430,設定!$D$8&lt;J430),設定!$D$8,IF(AND(J430&lt;=L430,J430&lt;設定!$D$8),J430,IF(AND(L430&lt;=J430,J430&lt;設定!$D$8),J430,L430))))&lt;=H430,H430+1,IF(IF(AND(設定!$D$8&lt;=L430,設定!$D$8&lt;J430),設定!$D$8,IF(AND(J430&lt;=L430,J430&lt;設定!$D$8),J430,IF(AND(L430&lt;=J430,J430&lt;設定!$D$8),J430,L430)))=0,設定!$D$8,IF(AND(設定!$D$8&lt;=L430,設定!$D$8&lt;J430),設定!$D$8,IF(AND(J430&lt;=L430,J430&lt;設定!$D$8),J430,IF(AND(L430&lt;=J430,J430&lt;設定!$D$8),J430,L430))))),0),40)</f>
        <v>#DIV/0!</v>
      </c>
      <c r="O430" s="55">
        <f>IF(G430="標準",設定!$C$4,G430)</f>
        <v>5</v>
      </c>
      <c r="P430" s="45">
        <f t="shared" si="70"/>
        <v>0</v>
      </c>
      <c r="Q430" s="14">
        <f t="shared" si="71"/>
        <v>0</v>
      </c>
      <c r="R430" s="23">
        <f t="shared" si="79"/>
        <v>0</v>
      </c>
      <c r="S430" s="12">
        <f t="shared" si="72"/>
        <v>0</v>
      </c>
      <c r="T430" s="23">
        <f t="shared" si="73"/>
        <v>0</v>
      </c>
      <c r="U430" s="13">
        <f t="shared" si="74"/>
        <v>0</v>
      </c>
      <c r="V430" s="104" t="str">
        <f>INDEX(商品!Q:Q,MATCH(キーワード!D430,商品!D:D,0),1)</f>
        <v>-</v>
      </c>
      <c r="W430" s="15">
        <f t="shared" si="75"/>
        <v>0</v>
      </c>
      <c r="X430" s="22">
        <f>SUMIFS(当月ワード!$J$3:$J$1000,当月ワード!$D$3:$D$1000,キーワード!$D430,当月ワード!$E$3:$E$1000,キーワード!$F430)</f>
        <v>0</v>
      </c>
      <c r="Y430" s="23">
        <f>SUMIFS(前月ワード!$J$3:$J$1000,前月ワード!$D$3:$D$1000,キーワード!$D430,前月ワード!$E$3:$E$1000,キーワード!$F430)</f>
        <v>0</v>
      </c>
      <c r="Z430" s="23">
        <f>SUMIFS(前々月ワード!$J$3:$J$1000,前々月ワード!$D$3:$D$1000,キーワード!$D430,前々月ワード!$E$3:$E$1000,キーワード!$F430)</f>
        <v>0</v>
      </c>
      <c r="AA430" s="22">
        <f>SUMIFS(当月ワード!$W$3:$W$1000,当月ワード!$D$3:$D$1000,キーワード!$D430,当月ワード!$E$3:$E$1000,キーワード!$F430)</f>
        <v>0</v>
      </c>
      <c r="AB430" s="23">
        <f>SUMIFS(前月ワード!$W$3:$W$1000,前月ワード!$D$3:$D$1000,キーワード!$D430,前月ワード!$E$3:$E$1000,キーワード!$F430)</f>
        <v>0</v>
      </c>
      <c r="AC430" s="23">
        <f>SUMIFS(前々月ワード!$W$3:$W$1000,前々月ワード!$D$3:$D$1000,キーワード!$D430,前々月ワード!$E$3:$E$1000,キーワード!$F430)</f>
        <v>0</v>
      </c>
      <c r="AD430" s="23">
        <f t="shared" si="76"/>
        <v>0</v>
      </c>
      <c r="AE430" s="23">
        <f t="shared" si="76"/>
        <v>0</v>
      </c>
      <c r="AF430" s="23">
        <f t="shared" si="76"/>
        <v>0</v>
      </c>
      <c r="AG430" s="22">
        <f>SUMIFS(当月ワード!$X$3:$X$1000,当月ワード!$D$3:$D$1000,キーワード!$D430,当月ワード!$E$3:$E$1000,キーワード!$F430)</f>
        <v>0</v>
      </c>
      <c r="AH430" s="23">
        <f>SUMIFS(前月ワード!$X$3:$X$1000,前月ワード!$D$3:$D$1000,キーワード!$D430,前月ワード!$E$3:$E$1000,キーワード!$F430)</f>
        <v>0</v>
      </c>
      <c r="AI430" s="23">
        <f>SUMIFS(前々月ワード!$X$3:$X$1000,前々月ワード!$D$3:$D$1000,キーワード!$D430,前々月ワード!$E$3:$E$1000,キーワード!$F430)</f>
        <v>0</v>
      </c>
      <c r="AJ430" s="22">
        <f>SUMIFS(当月ワード!$I$3:$I$1000,当月ワード!$D$3:$D$1000,キーワード!$D430,当月ワード!$E$3:$E$1000,キーワード!$F430)</f>
        <v>0</v>
      </c>
      <c r="AK430" s="23">
        <f>SUMIFS(前月ワード!$I$3:$I$1000,前月ワード!$D$3:$D$1000,キーワード!$D430,前月ワード!$E$3:$E$1000,キーワード!$F430)</f>
        <v>0</v>
      </c>
      <c r="AL430" s="23">
        <f>SUMIFS(前々月ワード!$I$3:$I$1000,前々月ワード!$D$3:$D$1000,キーワード!$D430,前々月ワード!$E$3:$E$1000,キーワード!$F430)</f>
        <v>0</v>
      </c>
      <c r="AM430" s="13">
        <f t="shared" si="77"/>
        <v>0</v>
      </c>
      <c r="AN430" s="13">
        <f t="shared" si="77"/>
        <v>0</v>
      </c>
      <c r="AO430" s="13">
        <f t="shared" si="77"/>
        <v>0</v>
      </c>
      <c r="AP430" s="16">
        <f t="shared" si="78"/>
        <v>0</v>
      </c>
      <c r="AQ430" s="16">
        <f t="shared" si="78"/>
        <v>0</v>
      </c>
      <c r="AR430" s="17">
        <f t="shared" si="78"/>
        <v>0</v>
      </c>
    </row>
    <row r="431" spans="3:44" ht="36.65" customHeight="1">
      <c r="C431" s="20">
        <v>426</v>
      </c>
      <c r="D431" s="53">
        <f>現状ワード設定!B428</f>
        <v>0</v>
      </c>
      <c r="E431" s="26" t="str">
        <f>IFERROR(_xlfn.XLOOKUP($D431,現状商品設定!B:B,現状商品設定!C:C,"-"),"-")</f>
        <v>-</v>
      </c>
      <c r="F431" s="56">
        <f>現状ワード設定!G428</f>
        <v>0</v>
      </c>
      <c r="G431" s="60" t="s">
        <v>46</v>
      </c>
      <c r="H431" s="47" t="str">
        <f>IFERROR(_xlfn.XLOOKUP(D431,商品!$D:$D,商品!$H:$H),"")</f>
        <v/>
      </c>
      <c r="I431" s="50" t="str">
        <f>IFERROR(_xlfn.XLOOKUP(D431&amp;F431,現状ワード設定!J:J,現状ワード設定!H:H),"")</f>
        <v/>
      </c>
      <c r="J431" s="47" t="str">
        <f>IFERROR(_xlfn.XLOOKUP(D431&amp;F431,現状ワード設定!J:J,現状ワード設定!I:I),"")</f>
        <v/>
      </c>
      <c r="K431" s="47" t="e">
        <f>IF(AND(T431&gt;=設定!$C$12,W431&gt;=O431),I431*(1+設定!$F$12),IF(AND(T431&gt;=設定!$C$13,W431&lt;O431),I431*(1+設定!$F$13),IF(AND(T431&lt;設定!$C$14,U431&gt;=設定!$E$14),I431*(1+設定!$F$14),IF(AND(T431&lt;設定!$C$15,U431&lt;設定!$E$15),I431*(1+設定!$F$15),"除外"))))</f>
        <v>#VALUE!</v>
      </c>
      <c r="L431" s="58" t="e">
        <f ca="1">IF(消化率!$I$5&lt;1,K431*消化率!$I$5,IF(U431*V431/(K431*消化率!$I$5)&gt;O431,K431*消化率!$I$5,M431))</f>
        <v>#DIV/0!</v>
      </c>
      <c r="M431" s="58" t="e">
        <f t="shared" si="69"/>
        <v>#VALUE!</v>
      </c>
      <c r="N431" s="58" t="e">
        <f ca="1">IF(ROUNDUP(IF(IF(IF(AND(設定!$D$8&lt;=L431,設定!$D$8&lt;J431),設定!$D$8,IF(AND(J431&lt;=L431,J431&lt;設定!$D$8),J431,IF(AND(L431&lt;=J431,J431&lt;設定!$D$8),J431,L431)))=0,設定!$D$8,IF(AND(設定!$D$8&lt;=L431,設定!$D$8&lt;J431),設定!$D$8,IF(AND(J431&lt;=L431,J431&lt;設定!$D$8),J431,IF(AND(L431&lt;=J431,J431&lt;設定!$D$8),J431,L431))))&lt;=H431,H431+1,IF(IF(AND(設定!$D$8&lt;=L431,設定!$D$8&lt;J431),設定!$D$8,IF(AND(J431&lt;=L431,J431&lt;設定!$D$8),J431,IF(AND(L431&lt;=J431,J431&lt;設定!$D$8),J431,L431)))=0,設定!$D$8,IF(AND(設定!$D$8&lt;=L431,設定!$D$8&lt;J431),設定!$D$8,IF(AND(J431&lt;=L431,J431&lt;設定!$D$8),J431,IF(AND(L431&lt;=J431,J431&lt;設定!$D$8),J431,L431))))),0)&gt;40,ROUNDUP(IF(IF(IF(AND(設定!$D$8&lt;=L431,設定!$D$8&lt;J431),設定!$D$8,IF(AND(J431&lt;=L431,J431&lt;設定!$D$8),J431,IF(AND(L431&lt;=J431,J431&lt;設定!$D$8),J431,L431)))=0,設定!$D$8,IF(AND(設定!$D$8&lt;=L431,設定!$D$8&lt;J431),設定!$D$8,IF(AND(J431&lt;=L431,J431&lt;設定!$D$8),J431,IF(AND(L431&lt;=J431,J431&lt;設定!$D$8),J431,L431))))&lt;=H431,H431+1,IF(IF(AND(設定!$D$8&lt;=L431,設定!$D$8&lt;J431),設定!$D$8,IF(AND(J431&lt;=L431,J431&lt;設定!$D$8),J431,IF(AND(L431&lt;=J431,J431&lt;設定!$D$8),J431,L431)))=0,設定!$D$8,IF(AND(設定!$D$8&lt;=L431,設定!$D$8&lt;J431),設定!$D$8,IF(AND(J431&lt;=L431,J431&lt;設定!$D$8),J431,IF(AND(L431&lt;=J431,J431&lt;設定!$D$8),J431,L431))))),0),40)</f>
        <v>#DIV/0!</v>
      </c>
      <c r="O431" s="55">
        <f>IF(G431="標準",設定!$C$4,G431)</f>
        <v>5</v>
      </c>
      <c r="P431" s="45">
        <f t="shared" si="70"/>
        <v>0</v>
      </c>
      <c r="Q431" s="14">
        <f t="shared" si="71"/>
        <v>0</v>
      </c>
      <c r="R431" s="23">
        <f t="shared" si="79"/>
        <v>0</v>
      </c>
      <c r="S431" s="12">
        <f t="shared" si="72"/>
        <v>0</v>
      </c>
      <c r="T431" s="23">
        <f t="shared" si="73"/>
        <v>0</v>
      </c>
      <c r="U431" s="13">
        <f t="shared" si="74"/>
        <v>0</v>
      </c>
      <c r="V431" s="104" t="str">
        <f>INDEX(商品!Q:Q,MATCH(キーワード!D431,商品!D:D,0),1)</f>
        <v>-</v>
      </c>
      <c r="W431" s="15">
        <f t="shared" si="75"/>
        <v>0</v>
      </c>
      <c r="X431" s="22">
        <f>SUMIFS(当月ワード!$J$3:$J$1000,当月ワード!$D$3:$D$1000,キーワード!$D431,当月ワード!$E$3:$E$1000,キーワード!$F431)</f>
        <v>0</v>
      </c>
      <c r="Y431" s="23">
        <f>SUMIFS(前月ワード!$J$3:$J$1000,前月ワード!$D$3:$D$1000,キーワード!$D431,前月ワード!$E$3:$E$1000,キーワード!$F431)</f>
        <v>0</v>
      </c>
      <c r="Z431" s="23">
        <f>SUMIFS(前々月ワード!$J$3:$J$1000,前々月ワード!$D$3:$D$1000,キーワード!$D431,前々月ワード!$E$3:$E$1000,キーワード!$F431)</f>
        <v>0</v>
      </c>
      <c r="AA431" s="22">
        <f>SUMIFS(当月ワード!$W$3:$W$1000,当月ワード!$D$3:$D$1000,キーワード!$D431,当月ワード!$E$3:$E$1000,キーワード!$F431)</f>
        <v>0</v>
      </c>
      <c r="AB431" s="23">
        <f>SUMIFS(前月ワード!$W$3:$W$1000,前月ワード!$D$3:$D$1000,キーワード!$D431,前月ワード!$E$3:$E$1000,キーワード!$F431)</f>
        <v>0</v>
      </c>
      <c r="AC431" s="23">
        <f>SUMIFS(前々月ワード!$W$3:$W$1000,前々月ワード!$D$3:$D$1000,キーワード!$D431,前々月ワード!$E$3:$E$1000,キーワード!$F431)</f>
        <v>0</v>
      </c>
      <c r="AD431" s="23">
        <f t="shared" si="76"/>
        <v>0</v>
      </c>
      <c r="AE431" s="23">
        <f t="shared" si="76"/>
        <v>0</v>
      </c>
      <c r="AF431" s="23">
        <f t="shared" si="76"/>
        <v>0</v>
      </c>
      <c r="AG431" s="22">
        <f>SUMIFS(当月ワード!$X$3:$X$1000,当月ワード!$D$3:$D$1000,キーワード!$D431,当月ワード!$E$3:$E$1000,キーワード!$F431)</f>
        <v>0</v>
      </c>
      <c r="AH431" s="23">
        <f>SUMIFS(前月ワード!$X$3:$X$1000,前月ワード!$D$3:$D$1000,キーワード!$D431,前月ワード!$E$3:$E$1000,キーワード!$F431)</f>
        <v>0</v>
      </c>
      <c r="AI431" s="23">
        <f>SUMIFS(前々月ワード!$X$3:$X$1000,前々月ワード!$D$3:$D$1000,キーワード!$D431,前々月ワード!$E$3:$E$1000,キーワード!$F431)</f>
        <v>0</v>
      </c>
      <c r="AJ431" s="22">
        <f>SUMIFS(当月ワード!$I$3:$I$1000,当月ワード!$D$3:$D$1000,キーワード!$D431,当月ワード!$E$3:$E$1000,キーワード!$F431)</f>
        <v>0</v>
      </c>
      <c r="AK431" s="23">
        <f>SUMIFS(前月ワード!$I$3:$I$1000,前月ワード!$D$3:$D$1000,キーワード!$D431,前月ワード!$E$3:$E$1000,キーワード!$F431)</f>
        <v>0</v>
      </c>
      <c r="AL431" s="23">
        <f>SUMIFS(前々月ワード!$I$3:$I$1000,前々月ワード!$D$3:$D$1000,キーワード!$D431,前々月ワード!$E$3:$E$1000,キーワード!$F431)</f>
        <v>0</v>
      </c>
      <c r="AM431" s="13">
        <f t="shared" si="77"/>
        <v>0</v>
      </c>
      <c r="AN431" s="13">
        <f t="shared" si="77"/>
        <v>0</v>
      </c>
      <c r="AO431" s="13">
        <f t="shared" si="77"/>
        <v>0</v>
      </c>
      <c r="AP431" s="16">
        <f t="shared" si="78"/>
        <v>0</v>
      </c>
      <c r="AQ431" s="16">
        <f t="shared" si="78"/>
        <v>0</v>
      </c>
      <c r="AR431" s="17">
        <f t="shared" si="78"/>
        <v>0</v>
      </c>
    </row>
    <row r="432" spans="3:44" ht="36.65" customHeight="1">
      <c r="C432" s="20">
        <v>427</v>
      </c>
      <c r="D432" s="53">
        <f>現状ワード設定!B429</f>
        <v>0</v>
      </c>
      <c r="E432" s="26" t="str">
        <f>IFERROR(_xlfn.XLOOKUP($D432,現状商品設定!B:B,現状商品設定!C:C,"-"),"-")</f>
        <v>-</v>
      </c>
      <c r="F432" s="56">
        <f>現状ワード設定!G429</f>
        <v>0</v>
      </c>
      <c r="G432" s="60" t="s">
        <v>46</v>
      </c>
      <c r="H432" s="47" t="str">
        <f>IFERROR(_xlfn.XLOOKUP(D432,商品!$D:$D,商品!$H:$H),"")</f>
        <v/>
      </c>
      <c r="I432" s="50" t="str">
        <f>IFERROR(_xlfn.XLOOKUP(D432&amp;F432,現状ワード設定!J:J,現状ワード設定!H:H),"")</f>
        <v/>
      </c>
      <c r="J432" s="47" t="str">
        <f>IFERROR(_xlfn.XLOOKUP(D432&amp;F432,現状ワード設定!J:J,現状ワード設定!I:I),"")</f>
        <v/>
      </c>
      <c r="K432" s="47" t="e">
        <f>IF(AND(T432&gt;=設定!$C$12,W432&gt;=O432),I432*(1+設定!$F$12),IF(AND(T432&gt;=設定!$C$13,W432&lt;O432),I432*(1+設定!$F$13),IF(AND(T432&lt;設定!$C$14,U432&gt;=設定!$E$14),I432*(1+設定!$F$14),IF(AND(T432&lt;設定!$C$15,U432&lt;設定!$E$15),I432*(1+設定!$F$15),"除外"))))</f>
        <v>#VALUE!</v>
      </c>
      <c r="L432" s="58" t="e">
        <f ca="1">IF(消化率!$I$5&lt;1,K432*消化率!$I$5,IF(U432*V432/(K432*消化率!$I$5)&gt;O432,K432*消化率!$I$5,M432))</f>
        <v>#DIV/0!</v>
      </c>
      <c r="M432" s="58" t="e">
        <f t="shared" si="69"/>
        <v>#VALUE!</v>
      </c>
      <c r="N432" s="58" t="e">
        <f ca="1">IF(ROUNDUP(IF(IF(IF(AND(設定!$D$8&lt;=L432,設定!$D$8&lt;J432),設定!$D$8,IF(AND(J432&lt;=L432,J432&lt;設定!$D$8),J432,IF(AND(L432&lt;=J432,J432&lt;設定!$D$8),J432,L432)))=0,設定!$D$8,IF(AND(設定!$D$8&lt;=L432,設定!$D$8&lt;J432),設定!$D$8,IF(AND(J432&lt;=L432,J432&lt;設定!$D$8),J432,IF(AND(L432&lt;=J432,J432&lt;設定!$D$8),J432,L432))))&lt;=H432,H432+1,IF(IF(AND(設定!$D$8&lt;=L432,設定!$D$8&lt;J432),設定!$D$8,IF(AND(J432&lt;=L432,J432&lt;設定!$D$8),J432,IF(AND(L432&lt;=J432,J432&lt;設定!$D$8),J432,L432)))=0,設定!$D$8,IF(AND(設定!$D$8&lt;=L432,設定!$D$8&lt;J432),設定!$D$8,IF(AND(J432&lt;=L432,J432&lt;設定!$D$8),J432,IF(AND(L432&lt;=J432,J432&lt;設定!$D$8),J432,L432))))),0)&gt;40,ROUNDUP(IF(IF(IF(AND(設定!$D$8&lt;=L432,設定!$D$8&lt;J432),設定!$D$8,IF(AND(J432&lt;=L432,J432&lt;設定!$D$8),J432,IF(AND(L432&lt;=J432,J432&lt;設定!$D$8),J432,L432)))=0,設定!$D$8,IF(AND(設定!$D$8&lt;=L432,設定!$D$8&lt;J432),設定!$D$8,IF(AND(J432&lt;=L432,J432&lt;設定!$D$8),J432,IF(AND(L432&lt;=J432,J432&lt;設定!$D$8),J432,L432))))&lt;=H432,H432+1,IF(IF(AND(設定!$D$8&lt;=L432,設定!$D$8&lt;J432),設定!$D$8,IF(AND(J432&lt;=L432,J432&lt;設定!$D$8),J432,IF(AND(L432&lt;=J432,J432&lt;設定!$D$8),J432,L432)))=0,設定!$D$8,IF(AND(設定!$D$8&lt;=L432,設定!$D$8&lt;J432),設定!$D$8,IF(AND(J432&lt;=L432,J432&lt;設定!$D$8),J432,IF(AND(L432&lt;=J432,J432&lt;設定!$D$8),J432,L432))))),0),40)</f>
        <v>#DIV/0!</v>
      </c>
      <c r="O432" s="55">
        <f>IF(G432="標準",設定!$C$4,G432)</f>
        <v>5</v>
      </c>
      <c r="P432" s="45">
        <f t="shared" si="70"/>
        <v>0</v>
      </c>
      <c r="Q432" s="14">
        <f t="shared" si="71"/>
        <v>0</v>
      </c>
      <c r="R432" s="23">
        <f t="shared" si="79"/>
        <v>0</v>
      </c>
      <c r="S432" s="12">
        <f t="shared" si="72"/>
        <v>0</v>
      </c>
      <c r="T432" s="23">
        <f t="shared" si="73"/>
        <v>0</v>
      </c>
      <c r="U432" s="13">
        <f t="shared" si="74"/>
        <v>0</v>
      </c>
      <c r="V432" s="104" t="str">
        <f>INDEX(商品!Q:Q,MATCH(キーワード!D432,商品!D:D,0),1)</f>
        <v>-</v>
      </c>
      <c r="W432" s="15">
        <f t="shared" si="75"/>
        <v>0</v>
      </c>
      <c r="X432" s="22">
        <f>SUMIFS(当月ワード!$J$3:$J$1000,当月ワード!$D$3:$D$1000,キーワード!$D432,当月ワード!$E$3:$E$1000,キーワード!$F432)</f>
        <v>0</v>
      </c>
      <c r="Y432" s="23">
        <f>SUMIFS(前月ワード!$J$3:$J$1000,前月ワード!$D$3:$D$1000,キーワード!$D432,前月ワード!$E$3:$E$1000,キーワード!$F432)</f>
        <v>0</v>
      </c>
      <c r="Z432" s="23">
        <f>SUMIFS(前々月ワード!$J$3:$J$1000,前々月ワード!$D$3:$D$1000,キーワード!$D432,前々月ワード!$E$3:$E$1000,キーワード!$F432)</f>
        <v>0</v>
      </c>
      <c r="AA432" s="22">
        <f>SUMIFS(当月ワード!$W$3:$W$1000,当月ワード!$D$3:$D$1000,キーワード!$D432,当月ワード!$E$3:$E$1000,キーワード!$F432)</f>
        <v>0</v>
      </c>
      <c r="AB432" s="23">
        <f>SUMIFS(前月ワード!$W$3:$W$1000,前月ワード!$D$3:$D$1000,キーワード!$D432,前月ワード!$E$3:$E$1000,キーワード!$F432)</f>
        <v>0</v>
      </c>
      <c r="AC432" s="23">
        <f>SUMIFS(前々月ワード!$W$3:$W$1000,前々月ワード!$D$3:$D$1000,キーワード!$D432,前々月ワード!$E$3:$E$1000,キーワード!$F432)</f>
        <v>0</v>
      </c>
      <c r="AD432" s="23">
        <f t="shared" si="76"/>
        <v>0</v>
      </c>
      <c r="AE432" s="23">
        <f t="shared" si="76"/>
        <v>0</v>
      </c>
      <c r="AF432" s="23">
        <f t="shared" si="76"/>
        <v>0</v>
      </c>
      <c r="AG432" s="22">
        <f>SUMIFS(当月ワード!$X$3:$X$1000,当月ワード!$D$3:$D$1000,キーワード!$D432,当月ワード!$E$3:$E$1000,キーワード!$F432)</f>
        <v>0</v>
      </c>
      <c r="AH432" s="23">
        <f>SUMIFS(前月ワード!$X$3:$X$1000,前月ワード!$D$3:$D$1000,キーワード!$D432,前月ワード!$E$3:$E$1000,キーワード!$F432)</f>
        <v>0</v>
      </c>
      <c r="AI432" s="23">
        <f>SUMIFS(前々月ワード!$X$3:$X$1000,前々月ワード!$D$3:$D$1000,キーワード!$D432,前々月ワード!$E$3:$E$1000,キーワード!$F432)</f>
        <v>0</v>
      </c>
      <c r="AJ432" s="22">
        <f>SUMIFS(当月ワード!$I$3:$I$1000,当月ワード!$D$3:$D$1000,キーワード!$D432,当月ワード!$E$3:$E$1000,キーワード!$F432)</f>
        <v>0</v>
      </c>
      <c r="AK432" s="23">
        <f>SUMIFS(前月ワード!$I$3:$I$1000,前月ワード!$D$3:$D$1000,キーワード!$D432,前月ワード!$E$3:$E$1000,キーワード!$F432)</f>
        <v>0</v>
      </c>
      <c r="AL432" s="23">
        <f>SUMIFS(前々月ワード!$I$3:$I$1000,前々月ワード!$D$3:$D$1000,キーワード!$D432,前々月ワード!$E$3:$E$1000,キーワード!$F432)</f>
        <v>0</v>
      </c>
      <c r="AM432" s="13">
        <f t="shared" si="77"/>
        <v>0</v>
      </c>
      <c r="AN432" s="13">
        <f t="shared" si="77"/>
        <v>0</v>
      </c>
      <c r="AO432" s="13">
        <f t="shared" si="77"/>
        <v>0</v>
      </c>
      <c r="AP432" s="16">
        <f t="shared" si="78"/>
        <v>0</v>
      </c>
      <c r="AQ432" s="16">
        <f t="shared" si="78"/>
        <v>0</v>
      </c>
      <c r="AR432" s="17">
        <f t="shared" si="78"/>
        <v>0</v>
      </c>
    </row>
    <row r="433" spans="3:44" ht="36.65" customHeight="1">
      <c r="C433" s="20">
        <v>428</v>
      </c>
      <c r="D433" s="53">
        <f>現状ワード設定!B430</f>
        <v>0</v>
      </c>
      <c r="E433" s="26" t="str">
        <f>IFERROR(_xlfn.XLOOKUP($D433,現状商品設定!B:B,現状商品設定!C:C,"-"),"-")</f>
        <v>-</v>
      </c>
      <c r="F433" s="56">
        <f>現状ワード設定!G430</f>
        <v>0</v>
      </c>
      <c r="G433" s="60" t="s">
        <v>46</v>
      </c>
      <c r="H433" s="47" t="str">
        <f>IFERROR(_xlfn.XLOOKUP(D433,商品!$D:$D,商品!$H:$H),"")</f>
        <v/>
      </c>
      <c r="I433" s="50" t="str">
        <f>IFERROR(_xlfn.XLOOKUP(D433&amp;F433,現状ワード設定!J:J,現状ワード設定!H:H),"")</f>
        <v/>
      </c>
      <c r="J433" s="47" t="str">
        <f>IFERROR(_xlfn.XLOOKUP(D433&amp;F433,現状ワード設定!J:J,現状ワード設定!I:I),"")</f>
        <v/>
      </c>
      <c r="K433" s="47" t="e">
        <f>IF(AND(T433&gt;=設定!$C$12,W433&gt;=O433),I433*(1+設定!$F$12),IF(AND(T433&gt;=設定!$C$13,W433&lt;O433),I433*(1+設定!$F$13),IF(AND(T433&lt;設定!$C$14,U433&gt;=設定!$E$14),I433*(1+設定!$F$14),IF(AND(T433&lt;設定!$C$15,U433&lt;設定!$E$15),I433*(1+設定!$F$15),"除外"))))</f>
        <v>#VALUE!</v>
      </c>
      <c r="L433" s="58" t="e">
        <f ca="1">IF(消化率!$I$5&lt;1,K433*消化率!$I$5,IF(U433*V433/(K433*消化率!$I$5)&gt;O433,K433*消化率!$I$5,M433))</f>
        <v>#DIV/0!</v>
      </c>
      <c r="M433" s="58" t="e">
        <f t="shared" si="69"/>
        <v>#VALUE!</v>
      </c>
      <c r="N433" s="58" t="e">
        <f ca="1">IF(ROUNDUP(IF(IF(IF(AND(設定!$D$8&lt;=L433,設定!$D$8&lt;J433),設定!$D$8,IF(AND(J433&lt;=L433,J433&lt;設定!$D$8),J433,IF(AND(L433&lt;=J433,J433&lt;設定!$D$8),J433,L433)))=0,設定!$D$8,IF(AND(設定!$D$8&lt;=L433,設定!$D$8&lt;J433),設定!$D$8,IF(AND(J433&lt;=L433,J433&lt;設定!$D$8),J433,IF(AND(L433&lt;=J433,J433&lt;設定!$D$8),J433,L433))))&lt;=H433,H433+1,IF(IF(AND(設定!$D$8&lt;=L433,設定!$D$8&lt;J433),設定!$D$8,IF(AND(J433&lt;=L433,J433&lt;設定!$D$8),J433,IF(AND(L433&lt;=J433,J433&lt;設定!$D$8),J433,L433)))=0,設定!$D$8,IF(AND(設定!$D$8&lt;=L433,設定!$D$8&lt;J433),設定!$D$8,IF(AND(J433&lt;=L433,J433&lt;設定!$D$8),J433,IF(AND(L433&lt;=J433,J433&lt;設定!$D$8),J433,L433))))),0)&gt;40,ROUNDUP(IF(IF(IF(AND(設定!$D$8&lt;=L433,設定!$D$8&lt;J433),設定!$D$8,IF(AND(J433&lt;=L433,J433&lt;設定!$D$8),J433,IF(AND(L433&lt;=J433,J433&lt;設定!$D$8),J433,L433)))=0,設定!$D$8,IF(AND(設定!$D$8&lt;=L433,設定!$D$8&lt;J433),設定!$D$8,IF(AND(J433&lt;=L433,J433&lt;設定!$D$8),J433,IF(AND(L433&lt;=J433,J433&lt;設定!$D$8),J433,L433))))&lt;=H433,H433+1,IF(IF(AND(設定!$D$8&lt;=L433,設定!$D$8&lt;J433),設定!$D$8,IF(AND(J433&lt;=L433,J433&lt;設定!$D$8),J433,IF(AND(L433&lt;=J433,J433&lt;設定!$D$8),J433,L433)))=0,設定!$D$8,IF(AND(設定!$D$8&lt;=L433,設定!$D$8&lt;J433),設定!$D$8,IF(AND(J433&lt;=L433,J433&lt;設定!$D$8),J433,IF(AND(L433&lt;=J433,J433&lt;設定!$D$8),J433,L433))))),0),40)</f>
        <v>#DIV/0!</v>
      </c>
      <c r="O433" s="55">
        <f>IF(G433="標準",設定!$C$4,G433)</f>
        <v>5</v>
      </c>
      <c r="P433" s="45">
        <f t="shared" si="70"/>
        <v>0</v>
      </c>
      <c r="Q433" s="14">
        <f t="shared" si="71"/>
        <v>0</v>
      </c>
      <c r="R433" s="23">
        <f t="shared" si="79"/>
        <v>0</v>
      </c>
      <c r="S433" s="12">
        <f t="shared" si="72"/>
        <v>0</v>
      </c>
      <c r="T433" s="23">
        <f t="shared" si="73"/>
        <v>0</v>
      </c>
      <c r="U433" s="13">
        <f t="shared" si="74"/>
        <v>0</v>
      </c>
      <c r="V433" s="104" t="str">
        <f>INDEX(商品!Q:Q,MATCH(キーワード!D433,商品!D:D,0),1)</f>
        <v>-</v>
      </c>
      <c r="W433" s="15">
        <f t="shared" si="75"/>
        <v>0</v>
      </c>
      <c r="X433" s="22">
        <f>SUMIFS(当月ワード!$J$3:$J$1000,当月ワード!$D$3:$D$1000,キーワード!$D433,当月ワード!$E$3:$E$1000,キーワード!$F433)</f>
        <v>0</v>
      </c>
      <c r="Y433" s="23">
        <f>SUMIFS(前月ワード!$J$3:$J$1000,前月ワード!$D$3:$D$1000,キーワード!$D433,前月ワード!$E$3:$E$1000,キーワード!$F433)</f>
        <v>0</v>
      </c>
      <c r="Z433" s="23">
        <f>SUMIFS(前々月ワード!$J$3:$J$1000,前々月ワード!$D$3:$D$1000,キーワード!$D433,前々月ワード!$E$3:$E$1000,キーワード!$F433)</f>
        <v>0</v>
      </c>
      <c r="AA433" s="22">
        <f>SUMIFS(当月ワード!$W$3:$W$1000,当月ワード!$D$3:$D$1000,キーワード!$D433,当月ワード!$E$3:$E$1000,キーワード!$F433)</f>
        <v>0</v>
      </c>
      <c r="AB433" s="23">
        <f>SUMIFS(前月ワード!$W$3:$W$1000,前月ワード!$D$3:$D$1000,キーワード!$D433,前月ワード!$E$3:$E$1000,キーワード!$F433)</f>
        <v>0</v>
      </c>
      <c r="AC433" s="23">
        <f>SUMIFS(前々月ワード!$W$3:$W$1000,前々月ワード!$D$3:$D$1000,キーワード!$D433,前々月ワード!$E$3:$E$1000,キーワード!$F433)</f>
        <v>0</v>
      </c>
      <c r="AD433" s="23">
        <f t="shared" si="76"/>
        <v>0</v>
      </c>
      <c r="AE433" s="23">
        <f t="shared" si="76"/>
        <v>0</v>
      </c>
      <c r="AF433" s="23">
        <f t="shared" si="76"/>
        <v>0</v>
      </c>
      <c r="AG433" s="22">
        <f>SUMIFS(当月ワード!$X$3:$X$1000,当月ワード!$D$3:$D$1000,キーワード!$D433,当月ワード!$E$3:$E$1000,キーワード!$F433)</f>
        <v>0</v>
      </c>
      <c r="AH433" s="23">
        <f>SUMIFS(前月ワード!$X$3:$X$1000,前月ワード!$D$3:$D$1000,キーワード!$D433,前月ワード!$E$3:$E$1000,キーワード!$F433)</f>
        <v>0</v>
      </c>
      <c r="AI433" s="23">
        <f>SUMIFS(前々月ワード!$X$3:$X$1000,前々月ワード!$D$3:$D$1000,キーワード!$D433,前々月ワード!$E$3:$E$1000,キーワード!$F433)</f>
        <v>0</v>
      </c>
      <c r="AJ433" s="22">
        <f>SUMIFS(当月ワード!$I$3:$I$1000,当月ワード!$D$3:$D$1000,キーワード!$D433,当月ワード!$E$3:$E$1000,キーワード!$F433)</f>
        <v>0</v>
      </c>
      <c r="AK433" s="23">
        <f>SUMIFS(前月ワード!$I$3:$I$1000,前月ワード!$D$3:$D$1000,キーワード!$D433,前月ワード!$E$3:$E$1000,キーワード!$F433)</f>
        <v>0</v>
      </c>
      <c r="AL433" s="23">
        <f>SUMIFS(前々月ワード!$I$3:$I$1000,前々月ワード!$D$3:$D$1000,キーワード!$D433,前々月ワード!$E$3:$E$1000,キーワード!$F433)</f>
        <v>0</v>
      </c>
      <c r="AM433" s="13">
        <f t="shared" si="77"/>
        <v>0</v>
      </c>
      <c r="AN433" s="13">
        <f t="shared" si="77"/>
        <v>0</v>
      </c>
      <c r="AO433" s="13">
        <f t="shared" si="77"/>
        <v>0</v>
      </c>
      <c r="AP433" s="16">
        <f t="shared" si="78"/>
        <v>0</v>
      </c>
      <c r="AQ433" s="16">
        <f t="shared" si="78"/>
        <v>0</v>
      </c>
      <c r="AR433" s="17">
        <f t="shared" si="78"/>
        <v>0</v>
      </c>
    </row>
    <row r="434" spans="3:44" ht="36.65" customHeight="1">
      <c r="C434" s="20">
        <v>429</v>
      </c>
      <c r="D434" s="53">
        <f>現状ワード設定!B431</f>
        <v>0</v>
      </c>
      <c r="E434" s="26" t="str">
        <f>IFERROR(_xlfn.XLOOKUP($D434,現状商品設定!B:B,現状商品設定!C:C,"-"),"-")</f>
        <v>-</v>
      </c>
      <c r="F434" s="56">
        <f>現状ワード設定!G431</f>
        <v>0</v>
      </c>
      <c r="G434" s="60" t="s">
        <v>46</v>
      </c>
      <c r="H434" s="47" t="str">
        <f>IFERROR(_xlfn.XLOOKUP(D434,商品!$D:$D,商品!$H:$H),"")</f>
        <v/>
      </c>
      <c r="I434" s="50" t="str">
        <f>IFERROR(_xlfn.XLOOKUP(D434&amp;F434,現状ワード設定!J:J,現状ワード設定!H:H),"")</f>
        <v/>
      </c>
      <c r="J434" s="47" t="str">
        <f>IFERROR(_xlfn.XLOOKUP(D434&amp;F434,現状ワード設定!J:J,現状ワード設定!I:I),"")</f>
        <v/>
      </c>
      <c r="K434" s="47" t="e">
        <f>IF(AND(T434&gt;=設定!$C$12,W434&gt;=O434),I434*(1+設定!$F$12),IF(AND(T434&gt;=設定!$C$13,W434&lt;O434),I434*(1+設定!$F$13),IF(AND(T434&lt;設定!$C$14,U434&gt;=設定!$E$14),I434*(1+設定!$F$14),IF(AND(T434&lt;設定!$C$15,U434&lt;設定!$E$15),I434*(1+設定!$F$15),"除外"))))</f>
        <v>#VALUE!</v>
      </c>
      <c r="L434" s="58" t="e">
        <f ca="1">IF(消化率!$I$5&lt;1,K434*消化率!$I$5,IF(U434*V434/(K434*消化率!$I$5)&gt;O434,K434*消化率!$I$5,M434))</f>
        <v>#DIV/0!</v>
      </c>
      <c r="M434" s="58" t="e">
        <f t="shared" si="69"/>
        <v>#VALUE!</v>
      </c>
      <c r="N434" s="58" t="e">
        <f ca="1">IF(ROUNDUP(IF(IF(IF(AND(設定!$D$8&lt;=L434,設定!$D$8&lt;J434),設定!$D$8,IF(AND(J434&lt;=L434,J434&lt;設定!$D$8),J434,IF(AND(L434&lt;=J434,J434&lt;設定!$D$8),J434,L434)))=0,設定!$D$8,IF(AND(設定!$D$8&lt;=L434,設定!$D$8&lt;J434),設定!$D$8,IF(AND(J434&lt;=L434,J434&lt;設定!$D$8),J434,IF(AND(L434&lt;=J434,J434&lt;設定!$D$8),J434,L434))))&lt;=H434,H434+1,IF(IF(AND(設定!$D$8&lt;=L434,設定!$D$8&lt;J434),設定!$D$8,IF(AND(J434&lt;=L434,J434&lt;設定!$D$8),J434,IF(AND(L434&lt;=J434,J434&lt;設定!$D$8),J434,L434)))=0,設定!$D$8,IF(AND(設定!$D$8&lt;=L434,設定!$D$8&lt;J434),設定!$D$8,IF(AND(J434&lt;=L434,J434&lt;設定!$D$8),J434,IF(AND(L434&lt;=J434,J434&lt;設定!$D$8),J434,L434))))),0)&gt;40,ROUNDUP(IF(IF(IF(AND(設定!$D$8&lt;=L434,設定!$D$8&lt;J434),設定!$D$8,IF(AND(J434&lt;=L434,J434&lt;設定!$D$8),J434,IF(AND(L434&lt;=J434,J434&lt;設定!$D$8),J434,L434)))=0,設定!$D$8,IF(AND(設定!$D$8&lt;=L434,設定!$D$8&lt;J434),設定!$D$8,IF(AND(J434&lt;=L434,J434&lt;設定!$D$8),J434,IF(AND(L434&lt;=J434,J434&lt;設定!$D$8),J434,L434))))&lt;=H434,H434+1,IF(IF(AND(設定!$D$8&lt;=L434,設定!$D$8&lt;J434),設定!$D$8,IF(AND(J434&lt;=L434,J434&lt;設定!$D$8),J434,IF(AND(L434&lt;=J434,J434&lt;設定!$D$8),J434,L434)))=0,設定!$D$8,IF(AND(設定!$D$8&lt;=L434,設定!$D$8&lt;J434),設定!$D$8,IF(AND(J434&lt;=L434,J434&lt;設定!$D$8),J434,IF(AND(L434&lt;=J434,J434&lt;設定!$D$8),J434,L434))))),0),40)</f>
        <v>#DIV/0!</v>
      </c>
      <c r="O434" s="55">
        <f>IF(G434="標準",設定!$C$4,G434)</f>
        <v>5</v>
      </c>
      <c r="P434" s="45">
        <f t="shared" si="70"/>
        <v>0</v>
      </c>
      <c r="Q434" s="14">
        <f t="shared" si="71"/>
        <v>0</v>
      </c>
      <c r="R434" s="23">
        <f t="shared" si="79"/>
        <v>0</v>
      </c>
      <c r="S434" s="12">
        <f t="shared" si="72"/>
        <v>0</v>
      </c>
      <c r="T434" s="23">
        <f t="shared" si="73"/>
        <v>0</v>
      </c>
      <c r="U434" s="13">
        <f t="shared" si="74"/>
        <v>0</v>
      </c>
      <c r="V434" s="104" t="str">
        <f>INDEX(商品!Q:Q,MATCH(キーワード!D434,商品!D:D,0),1)</f>
        <v>-</v>
      </c>
      <c r="W434" s="15">
        <f t="shared" si="75"/>
        <v>0</v>
      </c>
      <c r="X434" s="22">
        <f>SUMIFS(当月ワード!$J$3:$J$1000,当月ワード!$D$3:$D$1000,キーワード!$D434,当月ワード!$E$3:$E$1000,キーワード!$F434)</f>
        <v>0</v>
      </c>
      <c r="Y434" s="23">
        <f>SUMIFS(前月ワード!$J$3:$J$1000,前月ワード!$D$3:$D$1000,キーワード!$D434,前月ワード!$E$3:$E$1000,キーワード!$F434)</f>
        <v>0</v>
      </c>
      <c r="Z434" s="23">
        <f>SUMIFS(前々月ワード!$J$3:$J$1000,前々月ワード!$D$3:$D$1000,キーワード!$D434,前々月ワード!$E$3:$E$1000,キーワード!$F434)</f>
        <v>0</v>
      </c>
      <c r="AA434" s="22">
        <f>SUMIFS(当月ワード!$W$3:$W$1000,当月ワード!$D$3:$D$1000,キーワード!$D434,当月ワード!$E$3:$E$1000,キーワード!$F434)</f>
        <v>0</v>
      </c>
      <c r="AB434" s="23">
        <f>SUMIFS(前月ワード!$W$3:$W$1000,前月ワード!$D$3:$D$1000,キーワード!$D434,前月ワード!$E$3:$E$1000,キーワード!$F434)</f>
        <v>0</v>
      </c>
      <c r="AC434" s="23">
        <f>SUMIFS(前々月ワード!$W$3:$W$1000,前々月ワード!$D$3:$D$1000,キーワード!$D434,前々月ワード!$E$3:$E$1000,キーワード!$F434)</f>
        <v>0</v>
      </c>
      <c r="AD434" s="23">
        <f t="shared" si="76"/>
        <v>0</v>
      </c>
      <c r="AE434" s="23">
        <f t="shared" si="76"/>
        <v>0</v>
      </c>
      <c r="AF434" s="23">
        <f t="shared" si="76"/>
        <v>0</v>
      </c>
      <c r="AG434" s="22">
        <f>SUMIFS(当月ワード!$X$3:$X$1000,当月ワード!$D$3:$D$1000,キーワード!$D434,当月ワード!$E$3:$E$1000,キーワード!$F434)</f>
        <v>0</v>
      </c>
      <c r="AH434" s="23">
        <f>SUMIFS(前月ワード!$X$3:$X$1000,前月ワード!$D$3:$D$1000,キーワード!$D434,前月ワード!$E$3:$E$1000,キーワード!$F434)</f>
        <v>0</v>
      </c>
      <c r="AI434" s="23">
        <f>SUMIFS(前々月ワード!$X$3:$X$1000,前々月ワード!$D$3:$D$1000,キーワード!$D434,前々月ワード!$E$3:$E$1000,キーワード!$F434)</f>
        <v>0</v>
      </c>
      <c r="AJ434" s="22">
        <f>SUMIFS(当月ワード!$I$3:$I$1000,当月ワード!$D$3:$D$1000,キーワード!$D434,当月ワード!$E$3:$E$1000,キーワード!$F434)</f>
        <v>0</v>
      </c>
      <c r="AK434" s="23">
        <f>SUMIFS(前月ワード!$I$3:$I$1000,前月ワード!$D$3:$D$1000,キーワード!$D434,前月ワード!$E$3:$E$1000,キーワード!$F434)</f>
        <v>0</v>
      </c>
      <c r="AL434" s="23">
        <f>SUMIFS(前々月ワード!$I$3:$I$1000,前々月ワード!$D$3:$D$1000,キーワード!$D434,前々月ワード!$E$3:$E$1000,キーワード!$F434)</f>
        <v>0</v>
      </c>
      <c r="AM434" s="13">
        <f t="shared" si="77"/>
        <v>0</v>
      </c>
      <c r="AN434" s="13">
        <f t="shared" si="77"/>
        <v>0</v>
      </c>
      <c r="AO434" s="13">
        <f t="shared" si="77"/>
        <v>0</v>
      </c>
      <c r="AP434" s="16">
        <f t="shared" si="78"/>
        <v>0</v>
      </c>
      <c r="AQ434" s="16">
        <f t="shared" si="78"/>
        <v>0</v>
      </c>
      <c r="AR434" s="17">
        <f t="shared" si="78"/>
        <v>0</v>
      </c>
    </row>
    <row r="435" spans="3:44" ht="36.65" customHeight="1">
      <c r="C435" s="20">
        <v>430</v>
      </c>
      <c r="D435" s="53">
        <f>現状ワード設定!B432</f>
        <v>0</v>
      </c>
      <c r="E435" s="26" t="str">
        <f>IFERROR(_xlfn.XLOOKUP($D435,現状商品設定!B:B,現状商品設定!C:C,"-"),"-")</f>
        <v>-</v>
      </c>
      <c r="F435" s="56">
        <f>現状ワード設定!G432</f>
        <v>0</v>
      </c>
      <c r="G435" s="60" t="s">
        <v>46</v>
      </c>
      <c r="H435" s="47" t="str">
        <f>IFERROR(_xlfn.XLOOKUP(D435,商品!$D:$D,商品!$H:$H),"")</f>
        <v/>
      </c>
      <c r="I435" s="50" t="str">
        <f>IFERROR(_xlfn.XLOOKUP(D435&amp;F435,現状ワード設定!J:J,現状ワード設定!H:H),"")</f>
        <v/>
      </c>
      <c r="J435" s="47" t="str">
        <f>IFERROR(_xlfn.XLOOKUP(D435&amp;F435,現状ワード設定!J:J,現状ワード設定!I:I),"")</f>
        <v/>
      </c>
      <c r="K435" s="47" t="e">
        <f>IF(AND(T435&gt;=設定!$C$12,W435&gt;=O435),I435*(1+設定!$F$12),IF(AND(T435&gt;=設定!$C$13,W435&lt;O435),I435*(1+設定!$F$13),IF(AND(T435&lt;設定!$C$14,U435&gt;=設定!$E$14),I435*(1+設定!$F$14),IF(AND(T435&lt;設定!$C$15,U435&lt;設定!$E$15),I435*(1+設定!$F$15),"除外"))))</f>
        <v>#VALUE!</v>
      </c>
      <c r="L435" s="58" t="e">
        <f ca="1">IF(消化率!$I$5&lt;1,K435*消化率!$I$5,IF(U435*V435/(K435*消化率!$I$5)&gt;O435,K435*消化率!$I$5,M435))</f>
        <v>#DIV/0!</v>
      </c>
      <c r="M435" s="58" t="e">
        <f t="shared" si="69"/>
        <v>#VALUE!</v>
      </c>
      <c r="N435" s="58" t="e">
        <f ca="1">IF(ROUNDUP(IF(IF(IF(AND(設定!$D$8&lt;=L435,設定!$D$8&lt;J435),設定!$D$8,IF(AND(J435&lt;=L435,J435&lt;設定!$D$8),J435,IF(AND(L435&lt;=J435,J435&lt;設定!$D$8),J435,L435)))=0,設定!$D$8,IF(AND(設定!$D$8&lt;=L435,設定!$D$8&lt;J435),設定!$D$8,IF(AND(J435&lt;=L435,J435&lt;設定!$D$8),J435,IF(AND(L435&lt;=J435,J435&lt;設定!$D$8),J435,L435))))&lt;=H435,H435+1,IF(IF(AND(設定!$D$8&lt;=L435,設定!$D$8&lt;J435),設定!$D$8,IF(AND(J435&lt;=L435,J435&lt;設定!$D$8),J435,IF(AND(L435&lt;=J435,J435&lt;設定!$D$8),J435,L435)))=0,設定!$D$8,IF(AND(設定!$D$8&lt;=L435,設定!$D$8&lt;J435),設定!$D$8,IF(AND(J435&lt;=L435,J435&lt;設定!$D$8),J435,IF(AND(L435&lt;=J435,J435&lt;設定!$D$8),J435,L435))))),0)&gt;40,ROUNDUP(IF(IF(IF(AND(設定!$D$8&lt;=L435,設定!$D$8&lt;J435),設定!$D$8,IF(AND(J435&lt;=L435,J435&lt;設定!$D$8),J435,IF(AND(L435&lt;=J435,J435&lt;設定!$D$8),J435,L435)))=0,設定!$D$8,IF(AND(設定!$D$8&lt;=L435,設定!$D$8&lt;J435),設定!$D$8,IF(AND(J435&lt;=L435,J435&lt;設定!$D$8),J435,IF(AND(L435&lt;=J435,J435&lt;設定!$D$8),J435,L435))))&lt;=H435,H435+1,IF(IF(AND(設定!$D$8&lt;=L435,設定!$D$8&lt;J435),設定!$D$8,IF(AND(J435&lt;=L435,J435&lt;設定!$D$8),J435,IF(AND(L435&lt;=J435,J435&lt;設定!$D$8),J435,L435)))=0,設定!$D$8,IF(AND(設定!$D$8&lt;=L435,設定!$D$8&lt;J435),設定!$D$8,IF(AND(J435&lt;=L435,J435&lt;設定!$D$8),J435,IF(AND(L435&lt;=J435,J435&lt;設定!$D$8),J435,L435))))),0),40)</f>
        <v>#DIV/0!</v>
      </c>
      <c r="O435" s="55">
        <f>IF(G435="標準",設定!$C$4,G435)</f>
        <v>5</v>
      </c>
      <c r="P435" s="45">
        <f t="shared" si="70"/>
        <v>0</v>
      </c>
      <c r="Q435" s="14">
        <f t="shared" si="71"/>
        <v>0</v>
      </c>
      <c r="R435" s="23">
        <f t="shared" si="79"/>
        <v>0</v>
      </c>
      <c r="S435" s="12">
        <f t="shared" si="72"/>
        <v>0</v>
      </c>
      <c r="T435" s="23">
        <f t="shared" si="73"/>
        <v>0</v>
      </c>
      <c r="U435" s="13">
        <f t="shared" si="74"/>
        <v>0</v>
      </c>
      <c r="V435" s="104" t="str">
        <f>INDEX(商品!Q:Q,MATCH(キーワード!D435,商品!D:D,0),1)</f>
        <v>-</v>
      </c>
      <c r="W435" s="15">
        <f t="shared" si="75"/>
        <v>0</v>
      </c>
      <c r="X435" s="22">
        <f>SUMIFS(当月ワード!$J$3:$J$1000,当月ワード!$D$3:$D$1000,キーワード!$D435,当月ワード!$E$3:$E$1000,キーワード!$F435)</f>
        <v>0</v>
      </c>
      <c r="Y435" s="23">
        <f>SUMIFS(前月ワード!$J$3:$J$1000,前月ワード!$D$3:$D$1000,キーワード!$D435,前月ワード!$E$3:$E$1000,キーワード!$F435)</f>
        <v>0</v>
      </c>
      <c r="Z435" s="23">
        <f>SUMIFS(前々月ワード!$J$3:$J$1000,前々月ワード!$D$3:$D$1000,キーワード!$D435,前々月ワード!$E$3:$E$1000,キーワード!$F435)</f>
        <v>0</v>
      </c>
      <c r="AA435" s="22">
        <f>SUMIFS(当月ワード!$W$3:$W$1000,当月ワード!$D$3:$D$1000,キーワード!$D435,当月ワード!$E$3:$E$1000,キーワード!$F435)</f>
        <v>0</v>
      </c>
      <c r="AB435" s="23">
        <f>SUMIFS(前月ワード!$W$3:$W$1000,前月ワード!$D$3:$D$1000,キーワード!$D435,前月ワード!$E$3:$E$1000,キーワード!$F435)</f>
        <v>0</v>
      </c>
      <c r="AC435" s="23">
        <f>SUMIFS(前々月ワード!$W$3:$W$1000,前々月ワード!$D$3:$D$1000,キーワード!$D435,前々月ワード!$E$3:$E$1000,キーワード!$F435)</f>
        <v>0</v>
      </c>
      <c r="AD435" s="23">
        <f t="shared" si="76"/>
        <v>0</v>
      </c>
      <c r="AE435" s="23">
        <f t="shared" si="76"/>
        <v>0</v>
      </c>
      <c r="AF435" s="23">
        <f t="shared" si="76"/>
        <v>0</v>
      </c>
      <c r="AG435" s="22">
        <f>SUMIFS(当月ワード!$X$3:$X$1000,当月ワード!$D$3:$D$1000,キーワード!$D435,当月ワード!$E$3:$E$1000,キーワード!$F435)</f>
        <v>0</v>
      </c>
      <c r="AH435" s="23">
        <f>SUMIFS(前月ワード!$X$3:$X$1000,前月ワード!$D$3:$D$1000,キーワード!$D435,前月ワード!$E$3:$E$1000,キーワード!$F435)</f>
        <v>0</v>
      </c>
      <c r="AI435" s="23">
        <f>SUMIFS(前々月ワード!$X$3:$X$1000,前々月ワード!$D$3:$D$1000,キーワード!$D435,前々月ワード!$E$3:$E$1000,キーワード!$F435)</f>
        <v>0</v>
      </c>
      <c r="AJ435" s="22">
        <f>SUMIFS(当月ワード!$I$3:$I$1000,当月ワード!$D$3:$D$1000,キーワード!$D435,当月ワード!$E$3:$E$1000,キーワード!$F435)</f>
        <v>0</v>
      </c>
      <c r="AK435" s="23">
        <f>SUMIFS(前月ワード!$I$3:$I$1000,前月ワード!$D$3:$D$1000,キーワード!$D435,前月ワード!$E$3:$E$1000,キーワード!$F435)</f>
        <v>0</v>
      </c>
      <c r="AL435" s="23">
        <f>SUMIFS(前々月ワード!$I$3:$I$1000,前々月ワード!$D$3:$D$1000,キーワード!$D435,前々月ワード!$E$3:$E$1000,キーワード!$F435)</f>
        <v>0</v>
      </c>
      <c r="AM435" s="13">
        <f t="shared" si="77"/>
        <v>0</v>
      </c>
      <c r="AN435" s="13">
        <f t="shared" si="77"/>
        <v>0</v>
      </c>
      <c r="AO435" s="13">
        <f t="shared" si="77"/>
        <v>0</v>
      </c>
      <c r="AP435" s="16">
        <f t="shared" si="78"/>
        <v>0</v>
      </c>
      <c r="AQ435" s="16">
        <f t="shared" si="78"/>
        <v>0</v>
      </c>
      <c r="AR435" s="17">
        <f t="shared" si="78"/>
        <v>0</v>
      </c>
    </row>
    <row r="436" spans="3:44" ht="36.65" customHeight="1">
      <c r="C436" s="20">
        <v>431</v>
      </c>
      <c r="D436" s="53">
        <f>現状ワード設定!B433</f>
        <v>0</v>
      </c>
      <c r="E436" s="26" t="str">
        <f>IFERROR(_xlfn.XLOOKUP($D436,現状商品設定!B:B,現状商品設定!C:C,"-"),"-")</f>
        <v>-</v>
      </c>
      <c r="F436" s="56">
        <f>現状ワード設定!G433</f>
        <v>0</v>
      </c>
      <c r="G436" s="60" t="s">
        <v>46</v>
      </c>
      <c r="H436" s="47" t="str">
        <f>IFERROR(_xlfn.XLOOKUP(D436,商品!$D:$D,商品!$H:$H),"")</f>
        <v/>
      </c>
      <c r="I436" s="50" t="str">
        <f>IFERROR(_xlfn.XLOOKUP(D436&amp;F436,現状ワード設定!J:J,現状ワード設定!H:H),"")</f>
        <v/>
      </c>
      <c r="J436" s="47" t="str">
        <f>IFERROR(_xlfn.XLOOKUP(D436&amp;F436,現状ワード設定!J:J,現状ワード設定!I:I),"")</f>
        <v/>
      </c>
      <c r="K436" s="47" t="e">
        <f>IF(AND(T436&gt;=設定!$C$12,W436&gt;=O436),I436*(1+設定!$F$12),IF(AND(T436&gt;=設定!$C$13,W436&lt;O436),I436*(1+設定!$F$13),IF(AND(T436&lt;設定!$C$14,U436&gt;=設定!$E$14),I436*(1+設定!$F$14),IF(AND(T436&lt;設定!$C$15,U436&lt;設定!$E$15),I436*(1+設定!$F$15),"除外"))))</f>
        <v>#VALUE!</v>
      </c>
      <c r="L436" s="58" t="e">
        <f ca="1">IF(消化率!$I$5&lt;1,K436*消化率!$I$5,IF(U436*V436/(K436*消化率!$I$5)&gt;O436,K436*消化率!$I$5,M436))</f>
        <v>#DIV/0!</v>
      </c>
      <c r="M436" s="58" t="e">
        <f t="shared" si="69"/>
        <v>#VALUE!</v>
      </c>
      <c r="N436" s="58" t="e">
        <f ca="1">IF(ROUNDUP(IF(IF(IF(AND(設定!$D$8&lt;=L436,設定!$D$8&lt;J436),設定!$D$8,IF(AND(J436&lt;=L436,J436&lt;設定!$D$8),J436,IF(AND(L436&lt;=J436,J436&lt;設定!$D$8),J436,L436)))=0,設定!$D$8,IF(AND(設定!$D$8&lt;=L436,設定!$D$8&lt;J436),設定!$D$8,IF(AND(J436&lt;=L436,J436&lt;設定!$D$8),J436,IF(AND(L436&lt;=J436,J436&lt;設定!$D$8),J436,L436))))&lt;=H436,H436+1,IF(IF(AND(設定!$D$8&lt;=L436,設定!$D$8&lt;J436),設定!$D$8,IF(AND(J436&lt;=L436,J436&lt;設定!$D$8),J436,IF(AND(L436&lt;=J436,J436&lt;設定!$D$8),J436,L436)))=0,設定!$D$8,IF(AND(設定!$D$8&lt;=L436,設定!$D$8&lt;J436),設定!$D$8,IF(AND(J436&lt;=L436,J436&lt;設定!$D$8),J436,IF(AND(L436&lt;=J436,J436&lt;設定!$D$8),J436,L436))))),0)&gt;40,ROUNDUP(IF(IF(IF(AND(設定!$D$8&lt;=L436,設定!$D$8&lt;J436),設定!$D$8,IF(AND(J436&lt;=L436,J436&lt;設定!$D$8),J436,IF(AND(L436&lt;=J436,J436&lt;設定!$D$8),J436,L436)))=0,設定!$D$8,IF(AND(設定!$D$8&lt;=L436,設定!$D$8&lt;J436),設定!$D$8,IF(AND(J436&lt;=L436,J436&lt;設定!$D$8),J436,IF(AND(L436&lt;=J436,J436&lt;設定!$D$8),J436,L436))))&lt;=H436,H436+1,IF(IF(AND(設定!$D$8&lt;=L436,設定!$D$8&lt;J436),設定!$D$8,IF(AND(J436&lt;=L436,J436&lt;設定!$D$8),J436,IF(AND(L436&lt;=J436,J436&lt;設定!$D$8),J436,L436)))=0,設定!$D$8,IF(AND(設定!$D$8&lt;=L436,設定!$D$8&lt;J436),設定!$D$8,IF(AND(J436&lt;=L436,J436&lt;設定!$D$8),J436,IF(AND(L436&lt;=J436,J436&lt;設定!$D$8),J436,L436))))),0),40)</f>
        <v>#DIV/0!</v>
      </c>
      <c r="O436" s="55">
        <f>IF(G436="標準",設定!$C$4,G436)</f>
        <v>5</v>
      </c>
      <c r="P436" s="45">
        <f t="shared" si="70"/>
        <v>0</v>
      </c>
      <c r="Q436" s="14">
        <f t="shared" si="71"/>
        <v>0</v>
      </c>
      <c r="R436" s="23">
        <f t="shared" si="79"/>
        <v>0</v>
      </c>
      <c r="S436" s="12">
        <f t="shared" si="72"/>
        <v>0</v>
      </c>
      <c r="T436" s="23">
        <f t="shared" si="73"/>
        <v>0</v>
      </c>
      <c r="U436" s="13">
        <f t="shared" si="74"/>
        <v>0</v>
      </c>
      <c r="V436" s="104" t="str">
        <f>INDEX(商品!Q:Q,MATCH(キーワード!D436,商品!D:D,0),1)</f>
        <v>-</v>
      </c>
      <c r="W436" s="15">
        <f t="shared" si="75"/>
        <v>0</v>
      </c>
      <c r="X436" s="22">
        <f>SUMIFS(当月ワード!$J$3:$J$1000,当月ワード!$D$3:$D$1000,キーワード!$D436,当月ワード!$E$3:$E$1000,キーワード!$F436)</f>
        <v>0</v>
      </c>
      <c r="Y436" s="23">
        <f>SUMIFS(前月ワード!$J$3:$J$1000,前月ワード!$D$3:$D$1000,キーワード!$D436,前月ワード!$E$3:$E$1000,キーワード!$F436)</f>
        <v>0</v>
      </c>
      <c r="Z436" s="23">
        <f>SUMIFS(前々月ワード!$J$3:$J$1000,前々月ワード!$D$3:$D$1000,キーワード!$D436,前々月ワード!$E$3:$E$1000,キーワード!$F436)</f>
        <v>0</v>
      </c>
      <c r="AA436" s="22">
        <f>SUMIFS(当月ワード!$W$3:$W$1000,当月ワード!$D$3:$D$1000,キーワード!$D436,当月ワード!$E$3:$E$1000,キーワード!$F436)</f>
        <v>0</v>
      </c>
      <c r="AB436" s="23">
        <f>SUMIFS(前月ワード!$W$3:$W$1000,前月ワード!$D$3:$D$1000,キーワード!$D436,前月ワード!$E$3:$E$1000,キーワード!$F436)</f>
        <v>0</v>
      </c>
      <c r="AC436" s="23">
        <f>SUMIFS(前々月ワード!$W$3:$W$1000,前々月ワード!$D$3:$D$1000,キーワード!$D436,前々月ワード!$E$3:$E$1000,キーワード!$F436)</f>
        <v>0</v>
      </c>
      <c r="AD436" s="23">
        <f t="shared" si="76"/>
        <v>0</v>
      </c>
      <c r="AE436" s="23">
        <f t="shared" si="76"/>
        <v>0</v>
      </c>
      <c r="AF436" s="23">
        <f t="shared" si="76"/>
        <v>0</v>
      </c>
      <c r="AG436" s="22">
        <f>SUMIFS(当月ワード!$X$3:$X$1000,当月ワード!$D$3:$D$1000,キーワード!$D436,当月ワード!$E$3:$E$1000,キーワード!$F436)</f>
        <v>0</v>
      </c>
      <c r="AH436" s="23">
        <f>SUMIFS(前月ワード!$X$3:$X$1000,前月ワード!$D$3:$D$1000,キーワード!$D436,前月ワード!$E$3:$E$1000,キーワード!$F436)</f>
        <v>0</v>
      </c>
      <c r="AI436" s="23">
        <f>SUMIFS(前々月ワード!$X$3:$X$1000,前々月ワード!$D$3:$D$1000,キーワード!$D436,前々月ワード!$E$3:$E$1000,キーワード!$F436)</f>
        <v>0</v>
      </c>
      <c r="AJ436" s="22">
        <f>SUMIFS(当月ワード!$I$3:$I$1000,当月ワード!$D$3:$D$1000,キーワード!$D436,当月ワード!$E$3:$E$1000,キーワード!$F436)</f>
        <v>0</v>
      </c>
      <c r="AK436" s="23">
        <f>SUMIFS(前月ワード!$I$3:$I$1000,前月ワード!$D$3:$D$1000,キーワード!$D436,前月ワード!$E$3:$E$1000,キーワード!$F436)</f>
        <v>0</v>
      </c>
      <c r="AL436" s="23">
        <f>SUMIFS(前々月ワード!$I$3:$I$1000,前々月ワード!$D$3:$D$1000,キーワード!$D436,前々月ワード!$E$3:$E$1000,キーワード!$F436)</f>
        <v>0</v>
      </c>
      <c r="AM436" s="13">
        <f t="shared" si="77"/>
        <v>0</v>
      </c>
      <c r="AN436" s="13">
        <f t="shared" si="77"/>
        <v>0</v>
      </c>
      <c r="AO436" s="13">
        <f t="shared" si="77"/>
        <v>0</v>
      </c>
      <c r="AP436" s="16">
        <f t="shared" si="78"/>
        <v>0</v>
      </c>
      <c r="AQ436" s="16">
        <f t="shared" si="78"/>
        <v>0</v>
      </c>
      <c r="AR436" s="17">
        <f t="shared" si="78"/>
        <v>0</v>
      </c>
    </row>
    <row r="437" spans="3:44" ht="36.65" customHeight="1">
      <c r="C437" s="20">
        <v>432</v>
      </c>
      <c r="D437" s="53">
        <f>現状ワード設定!B434</f>
        <v>0</v>
      </c>
      <c r="E437" s="26" t="str">
        <f>IFERROR(_xlfn.XLOOKUP($D437,現状商品設定!B:B,現状商品設定!C:C,"-"),"-")</f>
        <v>-</v>
      </c>
      <c r="F437" s="56">
        <f>現状ワード設定!G434</f>
        <v>0</v>
      </c>
      <c r="G437" s="60" t="s">
        <v>46</v>
      </c>
      <c r="H437" s="47" t="str">
        <f>IFERROR(_xlfn.XLOOKUP(D437,商品!$D:$D,商品!$H:$H),"")</f>
        <v/>
      </c>
      <c r="I437" s="50" t="str">
        <f>IFERROR(_xlfn.XLOOKUP(D437&amp;F437,現状ワード設定!J:J,現状ワード設定!H:H),"")</f>
        <v/>
      </c>
      <c r="J437" s="47" t="str">
        <f>IFERROR(_xlfn.XLOOKUP(D437&amp;F437,現状ワード設定!J:J,現状ワード設定!I:I),"")</f>
        <v/>
      </c>
      <c r="K437" s="47" t="e">
        <f>IF(AND(T437&gt;=設定!$C$12,W437&gt;=O437),I437*(1+設定!$F$12),IF(AND(T437&gt;=設定!$C$13,W437&lt;O437),I437*(1+設定!$F$13),IF(AND(T437&lt;設定!$C$14,U437&gt;=設定!$E$14),I437*(1+設定!$F$14),IF(AND(T437&lt;設定!$C$15,U437&lt;設定!$E$15),I437*(1+設定!$F$15),"除外"))))</f>
        <v>#VALUE!</v>
      </c>
      <c r="L437" s="58" t="e">
        <f ca="1">IF(消化率!$I$5&lt;1,K437*消化率!$I$5,IF(U437*V437/(K437*消化率!$I$5)&gt;O437,K437*消化率!$I$5,M437))</f>
        <v>#DIV/0!</v>
      </c>
      <c r="M437" s="58" t="e">
        <f t="shared" si="69"/>
        <v>#VALUE!</v>
      </c>
      <c r="N437" s="58" t="e">
        <f ca="1">IF(ROUNDUP(IF(IF(IF(AND(設定!$D$8&lt;=L437,設定!$D$8&lt;J437),設定!$D$8,IF(AND(J437&lt;=L437,J437&lt;設定!$D$8),J437,IF(AND(L437&lt;=J437,J437&lt;設定!$D$8),J437,L437)))=0,設定!$D$8,IF(AND(設定!$D$8&lt;=L437,設定!$D$8&lt;J437),設定!$D$8,IF(AND(J437&lt;=L437,J437&lt;設定!$D$8),J437,IF(AND(L437&lt;=J437,J437&lt;設定!$D$8),J437,L437))))&lt;=H437,H437+1,IF(IF(AND(設定!$D$8&lt;=L437,設定!$D$8&lt;J437),設定!$D$8,IF(AND(J437&lt;=L437,J437&lt;設定!$D$8),J437,IF(AND(L437&lt;=J437,J437&lt;設定!$D$8),J437,L437)))=0,設定!$D$8,IF(AND(設定!$D$8&lt;=L437,設定!$D$8&lt;J437),設定!$D$8,IF(AND(J437&lt;=L437,J437&lt;設定!$D$8),J437,IF(AND(L437&lt;=J437,J437&lt;設定!$D$8),J437,L437))))),0)&gt;40,ROUNDUP(IF(IF(IF(AND(設定!$D$8&lt;=L437,設定!$D$8&lt;J437),設定!$D$8,IF(AND(J437&lt;=L437,J437&lt;設定!$D$8),J437,IF(AND(L437&lt;=J437,J437&lt;設定!$D$8),J437,L437)))=0,設定!$D$8,IF(AND(設定!$D$8&lt;=L437,設定!$D$8&lt;J437),設定!$D$8,IF(AND(J437&lt;=L437,J437&lt;設定!$D$8),J437,IF(AND(L437&lt;=J437,J437&lt;設定!$D$8),J437,L437))))&lt;=H437,H437+1,IF(IF(AND(設定!$D$8&lt;=L437,設定!$D$8&lt;J437),設定!$D$8,IF(AND(J437&lt;=L437,J437&lt;設定!$D$8),J437,IF(AND(L437&lt;=J437,J437&lt;設定!$D$8),J437,L437)))=0,設定!$D$8,IF(AND(設定!$D$8&lt;=L437,設定!$D$8&lt;J437),設定!$D$8,IF(AND(J437&lt;=L437,J437&lt;設定!$D$8),J437,IF(AND(L437&lt;=J437,J437&lt;設定!$D$8),J437,L437))))),0),40)</f>
        <v>#DIV/0!</v>
      </c>
      <c r="O437" s="55">
        <f>IF(G437="標準",設定!$C$4,G437)</f>
        <v>5</v>
      </c>
      <c r="P437" s="45">
        <f t="shared" si="70"/>
        <v>0</v>
      </c>
      <c r="Q437" s="14">
        <f t="shared" si="71"/>
        <v>0</v>
      </c>
      <c r="R437" s="23">
        <f t="shared" si="79"/>
        <v>0</v>
      </c>
      <c r="S437" s="12">
        <f t="shared" si="72"/>
        <v>0</v>
      </c>
      <c r="T437" s="23">
        <f t="shared" si="73"/>
        <v>0</v>
      </c>
      <c r="U437" s="13">
        <f t="shared" si="74"/>
        <v>0</v>
      </c>
      <c r="V437" s="104" t="str">
        <f>INDEX(商品!Q:Q,MATCH(キーワード!D437,商品!D:D,0),1)</f>
        <v>-</v>
      </c>
      <c r="W437" s="15">
        <f t="shared" si="75"/>
        <v>0</v>
      </c>
      <c r="X437" s="22">
        <f>SUMIFS(当月ワード!$J$3:$J$1000,当月ワード!$D$3:$D$1000,キーワード!$D437,当月ワード!$E$3:$E$1000,キーワード!$F437)</f>
        <v>0</v>
      </c>
      <c r="Y437" s="23">
        <f>SUMIFS(前月ワード!$J$3:$J$1000,前月ワード!$D$3:$D$1000,キーワード!$D437,前月ワード!$E$3:$E$1000,キーワード!$F437)</f>
        <v>0</v>
      </c>
      <c r="Z437" s="23">
        <f>SUMIFS(前々月ワード!$J$3:$J$1000,前々月ワード!$D$3:$D$1000,キーワード!$D437,前々月ワード!$E$3:$E$1000,キーワード!$F437)</f>
        <v>0</v>
      </c>
      <c r="AA437" s="22">
        <f>SUMIFS(当月ワード!$W$3:$W$1000,当月ワード!$D$3:$D$1000,キーワード!$D437,当月ワード!$E$3:$E$1000,キーワード!$F437)</f>
        <v>0</v>
      </c>
      <c r="AB437" s="23">
        <f>SUMIFS(前月ワード!$W$3:$W$1000,前月ワード!$D$3:$D$1000,キーワード!$D437,前月ワード!$E$3:$E$1000,キーワード!$F437)</f>
        <v>0</v>
      </c>
      <c r="AC437" s="23">
        <f>SUMIFS(前々月ワード!$W$3:$W$1000,前々月ワード!$D$3:$D$1000,キーワード!$D437,前々月ワード!$E$3:$E$1000,キーワード!$F437)</f>
        <v>0</v>
      </c>
      <c r="AD437" s="23">
        <f t="shared" si="76"/>
        <v>0</v>
      </c>
      <c r="AE437" s="23">
        <f t="shared" si="76"/>
        <v>0</v>
      </c>
      <c r="AF437" s="23">
        <f t="shared" si="76"/>
        <v>0</v>
      </c>
      <c r="AG437" s="22">
        <f>SUMIFS(当月ワード!$X$3:$X$1000,当月ワード!$D$3:$D$1000,キーワード!$D437,当月ワード!$E$3:$E$1000,キーワード!$F437)</f>
        <v>0</v>
      </c>
      <c r="AH437" s="23">
        <f>SUMIFS(前月ワード!$X$3:$X$1000,前月ワード!$D$3:$D$1000,キーワード!$D437,前月ワード!$E$3:$E$1000,キーワード!$F437)</f>
        <v>0</v>
      </c>
      <c r="AI437" s="23">
        <f>SUMIFS(前々月ワード!$X$3:$X$1000,前々月ワード!$D$3:$D$1000,キーワード!$D437,前々月ワード!$E$3:$E$1000,キーワード!$F437)</f>
        <v>0</v>
      </c>
      <c r="AJ437" s="22">
        <f>SUMIFS(当月ワード!$I$3:$I$1000,当月ワード!$D$3:$D$1000,キーワード!$D437,当月ワード!$E$3:$E$1000,キーワード!$F437)</f>
        <v>0</v>
      </c>
      <c r="AK437" s="23">
        <f>SUMIFS(前月ワード!$I$3:$I$1000,前月ワード!$D$3:$D$1000,キーワード!$D437,前月ワード!$E$3:$E$1000,キーワード!$F437)</f>
        <v>0</v>
      </c>
      <c r="AL437" s="23">
        <f>SUMIFS(前々月ワード!$I$3:$I$1000,前々月ワード!$D$3:$D$1000,キーワード!$D437,前々月ワード!$E$3:$E$1000,キーワード!$F437)</f>
        <v>0</v>
      </c>
      <c r="AM437" s="13">
        <f t="shared" si="77"/>
        <v>0</v>
      </c>
      <c r="AN437" s="13">
        <f t="shared" si="77"/>
        <v>0</v>
      </c>
      <c r="AO437" s="13">
        <f t="shared" si="77"/>
        <v>0</v>
      </c>
      <c r="AP437" s="16">
        <f t="shared" si="78"/>
        <v>0</v>
      </c>
      <c r="AQ437" s="16">
        <f t="shared" si="78"/>
        <v>0</v>
      </c>
      <c r="AR437" s="17">
        <f t="shared" si="78"/>
        <v>0</v>
      </c>
    </row>
    <row r="438" spans="3:44" ht="36.65" customHeight="1">
      <c r="C438" s="20">
        <v>433</v>
      </c>
      <c r="D438" s="53">
        <f>現状ワード設定!B435</f>
        <v>0</v>
      </c>
      <c r="E438" s="26" t="str">
        <f>IFERROR(_xlfn.XLOOKUP($D438,現状商品設定!B:B,現状商品設定!C:C,"-"),"-")</f>
        <v>-</v>
      </c>
      <c r="F438" s="56">
        <f>現状ワード設定!G435</f>
        <v>0</v>
      </c>
      <c r="G438" s="60" t="s">
        <v>46</v>
      </c>
      <c r="H438" s="47" t="str">
        <f>IFERROR(_xlfn.XLOOKUP(D438,商品!$D:$D,商品!$H:$H),"")</f>
        <v/>
      </c>
      <c r="I438" s="50" t="str">
        <f>IFERROR(_xlfn.XLOOKUP(D438&amp;F438,現状ワード設定!J:J,現状ワード設定!H:H),"")</f>
        <v/>
      </c>
      <c r="J438" s="47" t="str">
        <f>IFERROR(_xlfn.XLOOKUP(D438&amp;F438,現状ワード設定!J:J,現状ワード設定!I:I),"")</f>
        <v/>
      </c>
      <c r="K438" s="47" t="e">
        <f>IF(AND(T438&gt;=設定!$C$12,W438&gt;=O438),I438*(1+設定!$F$12),IF(AND(T438&gt;=設定!$C$13,W438&lt;O438),I438*(1+設定!$F$13),IF(AND(T438&lt;設定!$C$14,U438&gt;=設定!$E$14),I438*(1+設定!$F$14),IF(AND(T438&lt;設定!$C$15,U438&lt;設定!$E$15),I438*(1+設定!$F$15),"除外"))))</f>
        <v>#VALUE!</v>
      </c>
      <c r="L438" s="58" t="e">
        <f ca="1">IF(消化率!$I$5&lt;1,K438*消化率!$I$5,IF(U438*V438/(K438*消化率!$I$5)&gt;O438,K438*消化率!$I$5,M438))</f>
        <v>#DIV/0!</v>
      </c>
      <c r="M438" s="58" t="e">
        <f t="shared" si="69"/>
        <v>#VALUE!</v>
      </c>
      <c r="N438" s="58" t="e">
        <f ca="1">IF(ROUNDUP(IF(IF(IF(AND(設定!$D$8&lt;=L438,設定!$D$8&lt;J438),設定!$D$8,IF(AND(J438&lt;=L438,J438&lt;設定!$D$8),J438,IF(AND(L438&lt;=J438,J438&lt;設定!$D$8),J438,L438)))=0,設定!$D$8,IF(AND(設定!$D$8&lt;=L438,設定!$D$8&lt;J438),設定!$D$8,IF(AND(J438&lt;=L438,J438&lt;設定!$D$8),J438,IF(AND(L438&lt;=J438,J438&lt;設定!$D$8),J438,L438))))&lt;=H438,H438+1,IF(IF(AND(設定!$D$8&lt;=L438,設定!$D$8&lt;J438),設定!$D$8,IF(AND(J438&lt;=L438,J438&lt;設定!$D$8),J438,IF(AND(L438&lt;=J438,J438&lt;設定!$D$8),J438,L438)))=0,設定!$D$8,IF(AND(設定!$D$8&lt;=L438,設定!$D$8&lt;J438),設定!$D$8,IF(AND(J438&lt;=L438,J438&lt;設定!$D$8),J438,IF(AND(L438&lt;=J438,J438&lt;設定!$D$8),J438,L438))))),0)&gt;40,ROUNDUP(IF(IF(IF(AND(設定!$D$8&lt;=L438,設定!$D$8&lt;J438),設定!$D$8,IF(AND(J438&lt;=L438,J438&lt;設定!$D$8),J438,IF(AND(L438&lt;=J438,J438&lt;設定!$D$8),J438,L438)))=0,設定!$D$8,IF(AND(設定!$D$8&lt;=L438,設定!$D$8&lt;J438),設定!$D$8,IF(AND(J438&lt;=L438,J438&lt;設定!$D$8),J438,IF(AND(L438&lt;=J438,J438&lt;設定!$D$8),J438,L438))))&lt;=H438,H438+1,IF(IF(AND(設定!$D$8&lt;=L438,設定!$D$8&lt;J438),設定!$D$8,IF(AND(J438&lt;=L438,J438&lt;設定!$D$8),J438,IF(AND(L438&lt;=J438,J438&lt;設定!$D$8),J438,L438)))=0,設定!$D$8,IF(AND(設定!$D$8&lt;=L438,設定!$D$8&lt;J438),設定!$D$8,IF(AND(J438&lt;=L438,J438&lt;設定!$D$8),J438,IF(AND(L438&lt;=J438,J438&lt;設定!$D$8),J438,L438))))),0),40)</f>
        <v>#DIV/0!</v>
      </c>
      <c r="O438" s="55">
        <f>IF(G438="標準",設定!$C$4,G438)</f>
        <v>5</v>
      </c>
      <c r="P438" s="45">
        <f t="shared" si="70"/>
        <v>0</v>
      </c>
      <c r="Q438" s="14">
        <f t="shared" si="71"/>
        <v>0</v>
      </c>
      <c r="R438" s="23">
        <f t="shared" si="79"/>
        <v>0</v>
      </c>
      <c r="S438" s="12">
        <f t="shared" si="72"/>
        <v>0</v>
      </c>
      <c r="T438" s="23">
        <f t="shared" si="73"/>
        <v>0</v>
      </c>
      <c r="U438" s="13">
        <f t="shared" si="74"/>
        <v>0</v>
      </c>
      <c r="V438" s="104" t="str">
        <f>INDEX(商品!Q:Q,MATCH(キーワード!D438,商品!D:D,0),1)</f>
        <v>-</v>
      </c>
      <c r="W438" s="15">
        <f t="shared" si="75"/>
        <v>0</v>
      </c>
      <c r="X438" s="22">
        <f>SUMIFS(当月ワード!$J$3:$J$1000,当月ワード!$D$3:$D$1000,キーワード!$D438,当月ワード!$E$3:$E$1000,キーワード!$F438)</f>
        <v>0</v>
      </c>
      <c r="Y438" s="23">
        <f>SUMIFS(前月ワード!$J$3:$J$1000,前月ワード!$D$3:$D$1000,キーワード!$D438,前月ワード!$E$3:$E$1000,キーワード!$F438)</f>
        <v>0</v>
      </c>
      <c r="Z438" s="23">
        <f>SUMIFS(前々月ワード!$J$3:$J$1000,前々月ワード!$D$3:$D$1000,キーワード!$D438,前々月ワード!$E$3:$E$1000,キーワード!$F438)</f>
        <v>0</v>
      </c>
      <c r="AA438" s="22">
        <f>SUMIFS(当月ワード!$W$3:$W$1000,当月ワード!$D$3:$D$1000,キーワード!$D438,当月ワード!$E$3:$E$1000,キーワード!$F438)</f>
        <v>0</v>
      </c>
      <c r="AB438" s="23">
        <f>SUMIFS(前月ワード!$W$3:$W$1000,前月ワード!$D$3:$D$1000,キーワード!$D438,前月ワード!$E$3:$E$1000,キーワード!$F438)</f>
        <v>0</v>
      </c>
      <c r="AC438" s="23">
        <f>SUMIFS(前々月ワード!$W$3:$W$1000,前々月ワード!$D$3:$D$1000,キーワード!$D438,前々月ワード!$E$3:$E$1000,キーワード!$F438)</f>
        <v>0</v>
      </c>
      <c r="AD438" s="23">
        <f t="shared" si="76"/>
        <v>0</v>
      </c>
      <c r="AE438" s="23">
        <f t="shared" si="76"/>
        <v>0</v>
      </c>
      <c r="AF438" s="23">
        <f t="shared" si="76"/>
        <v>0</v>
      </c>
      <c r="AG438" s="22">
        <f>SUMIFS(当月ワード!$X$3:$X$1000,当月ワード!$D$3:$D$1000,キーワード!$D438,当月ワード!$E$3:$E$1000,キーワード!$F438)</f>
        <v>0</v>
      </c>
      <c r="AH438" s="23">
        <f>SUMIFS(前月ワード!$X$3:$X$1000,前月ワード!$D$3:$D$1000,キーワード!$D438,前月ワード!$E$3:$E$1000,キーワード!$F438)</f>
        <v>0</v>
      </c>
      <c r="AI438" s="23">
        <f>SUMIFS(前々月ワード!$X$3:$X$1000,前々月ワード!$D$3:$D$1000,キーワード!$D438,前々月ワード!$E$3:$E$1000,キーワード!$F438)</f>
        <v>0</v>
      </c>
      <c r="AJ438" s="22">
        <f>SUMIFS(当月ワード!$I$3:$I$1000,当月ワード!$D$3:$D$1000,キーワード!$D438,当月ワード!$E$3:$E$1000,キーワード!$F438)</f>
        <v>0</v>
      </c>
      <c r="AK438" s="23">
        <f>SUMIFS(前月ワード!$I$3:$I$1000,前月ワード!$D$3:$D$1000,キーワード!$D438,前月ワード!$E$3:$E$1000,キーワード!$F438)</f>
        <v>0</v>
      </c>
      <c r="AL438" s="23">
        <f>SUMIFS(前々月ワード!$I$3:$I$1000,前々月ワード!$D$3:$D$1000,キーワード!$D438,前々月ワード!$E$3:$E$1000,キーワード!$F438)</f>
        <v>0</v>
      </c>
      <c r="AM438" s="13">
        <f t="shared" si="77"/>
        <v>0</v>
      </c>
      <c r="AN438" s="13">
        <f t="shared" si="77"/>
        <v>0</v>
      </c>
      <c r="AO438" s="13">
        <f t="shared" si="77"/>
        <v>0</v>
      </c>
      <c r="AP438" s="16">
        <f t="shared" si="78"/>
        <v>0</v>
      </c>
      <c r="AQ438" s="16">
        <f t="shared" si="78"/>
        <v>0</v>
      </c>
      <c r="AR438" s="17">
        <f t="shared" si="78"/>
        <v>0</v>
      </c>
    </row>
    <row r="439" spans="3:44" ht="36.65" customHeight="1">
      <c r="C439" s="20">
        <v>434</v>
      </c>
      <c r="D439" s="53">
        <f>現状ワード設定!B436</f>
        <v>0</v>
      </c>
      <c r="E439" s="26" t="str">
        <f>IFERROR(_xlfn.XLOOKUP($D439,現状商品設定!B:B,現状商品設定!C:C,"-"),"-")</f>
        <v>-</v>
      </c>
      <c r="F439" s="56">
        <f>現状ワード設定!G436</f>
        <v>0</v>
      </c>
      <c r="G439" s="60" t="s">
        <v>46</v>
      </c>
      <c r="H439" s="47" t="str">
        <f>IFERROR(_xlfn.XLOOKUP(D439,商品!$D:$D,商品!$H:$H),"")</f>
        <v/>
      </c>
      <c r="I439" s="50" t="str">
        <f>IFERROR(_xlfn.XLOOKUP(D439&amp;F439,現状ワード設定!J:J,現状ワード設定!H:H),"")</f>
        <v/>
      </c>
      <c r="J439" s="47" t="str">
        <f>IFERROR(_xlfn.XLOOKUP(D439&amp;F439,現状ワード設定!J:J,現状ワード設定!I:I),"")</f>
        <v/>
      </c>
      <c r="K439" s="47" t="e">
        <f>IF(AND(T439&gt;=設定!$C$12,W439&gt;=O439),I439*(1+設定!$F$12),IF(AND(T439&gt;=設定!$C$13,W439&lt;O439),I439*(1+設定!$F$13),IF(AND(T439&lt;設定!$C$14,U439&gt;=設定!$E$14),I439*(1+設定!$F$14),IF(AND(T439&lt;設定!$C$15,U439&lt;設定!$E$15),I439*(1+設定!$F$15),"除外"))))</f>
        <v>#VALUE!</v>
      </c>
      <c r="L439" s="58" t="e">
        <f ca="1">IF(消化率!$I$5&lt;1,K439*消化率!$I$5,IF(U439*V439/(K439*消化率!$I$5)&gt;O439,K439*消化率!$I$5,M439))</f>
        <v>#DIV/0!</v>
      </c>
      <c r="M439" s="58" t="e">
        <f t="shared" si="69"/>
        <v>#VALUE!</v>
      </c>
      <c r="N439" s="58" t="e">
        <f ca="1">IF(ROUNDUP(IF(IF(IF(AND(設定!$D$8&lt;=L439,設定!$D$8&lt;J439),設定!$D$8,IF(AND(J439&lt;=L439,J439&lt;設定!$D$8),J439,IF(AND(L439&lt;=J439,J439&lt;設定!$D$8),J439,L439)))=0,設定!$D$8,IF(AND(設定!$D$8&lt;=L439,設定!$D$8&lt;J439),設定!$D$8,IF(AND(J439&lt;=L439,J439&lt;設定!$D$8),J439,IF(AND(L439&lt;=J439,J439&lt;設定!$D$8),J439,L439))))&lt;=H439,H439+1,IF(IF(AND(設定!$D$8&lt;=L439,設定!$D$8&lt;J439),設定!$D$8,IF(AND(J439&lt;=L439,J439&lt;設定!$D$8),J439,IF(AND(L439&lt;=J439,J439&lt;設定!$D$8),J439,L439)))=0,設定!$D$8,IF(AND(設定!$D$8&lt;=L439,設定!$D$8&lt;J439),設定!$D$8,IF(AND(J439&lt;=L439,J439&lt;設定!$D$8),J439,IF(AND(L439&lt;=J439,J439&lt;設定!$D$8),J439,L439))))),0)&gt;40,ROUNDUP(IF(IF(IF(AND(設定!$D$8&lt;=L439,設定!$D$8&lt;J439),設定!$D$8,IF(AND(J439&lt;=L439,J439&lt;設定!$D$8),J439,IF(AND(L439&lt;=J439,J439&lt;設定!$D$8),J439,L439)))=0,設定!$D$8,IF(AND(設定!$D$8&lt;=L439,設定!$D$8&lt;J439),設定!$D$8,IF(AND(J439&lt;=L439,J439&lt;設定!$D$8),J439,IF(AND(L439&lt;=J439,J439&lt;設定!$D$8),J439,L439))))&lt;=H439,H439+1,IF(IF(AND(設定!$D$8&lt;=L439,設定!$D$8&lt;J439),設定!$D$8,IF(AND(J439&lt;=L439,J439&lt;設定!$D$8),J439,IF(AND(L439&lt;=J439,J439&lt;設定!$D$8),J439,L439)))=0,設定!$D$8,IF(AND(設定!$D$8&lt;=L439,設定!$D$8&lt;J439),設定!$D$8,IF(AND(J439&lt;=L439,J439&lt;設定!$D$8),J439,IF(AND(L439&lt;=J439,J439&lt;設定!$D$8),J439,L439))))),0),40)</f>
        <v>#DIV/0!</v>
      </c>
      <c r="O439" s="55">
        <f>IF(G439="標準",設定!$C$4,G439)</f>
        <v>5</v>
      </c>
      <c r="P439" s="45">
        <f t="shared" si="70"/>
        <v>0</v>
      </c>
      <c r="Q439" s="14">
        <f t="shared" si="71"/>
        <v>0</v>
      </c>
      <c r="R439" s="23">
        <f t="shared" si="79"/>
        <v>0</v>
      </c>
      <c r="S439" s="12">
        <f t="shared" si="72"/>
        <v>0</v>
      </c>
      <c r="T439" s="23">
        <f t="shared" si="73"/>
        <v>0</v>
      </c>
      <c r="U439" s="13">
        <f t="shared" si="74"/>
        <v>0</v>
      </c>
      <c r="V439" s="104" t="str">
        <f>INDEX(商品!Q:Q,MATCH(キーワード!D439,商品!D:D,0),1)</f>
        <v>-</v>
      </c>
      <c r="W439" s="15">
        <f t="shared" si="75"/>
        <v>0</v>
      </c>
      <c r="X439" s="22">
        <f>SUMIFS(当月ワード!$J$3:$J$1000,当月ワード!$D$3:$D$1000,キーワード!$D439,当月ワード!$E$3:$E$1000,キーワード!$F439)</f>
        <v>0</v>
      </c>
      <c r="Y439" s="23">
        <f>SUMIFS(前月ワード!$J$3:$J$1000,前月ワード!$D$3:$D$1000,キーワード!$D439,前月ワード!$E$3:$E$1000,キーワード!$F439)</f>
        <v>0</v>
      </c>
      <c r="Z439" s="23">
        <f>SUMIFS(前々月ワード!$J$3:$J$1000,前々月ワード!$D$3:$D$1000,キーワード!$D439,前々月ワード!$E$3:$E$1000,キーワード!$F439)</f>
        <v>0</v>
      </c>
      <c r="AA439" s="22">
        <f>SUMIFS(当月ワード!$W$3:$W$1000,当月ワード!$D$3:$D$1000,キーワード!$D439,当月ワード!$E$3:$E$1000,キーワード!$F439)</f>
        <v>0</v>
      </c>
      <c r="AB439" s="23">
        <f>SUMIFS(前月ワード!$W$3:$W$1000,前月ワード!$D$3:$D$1000,キーワード!$D439,前月ワード!$E$3:$E$1000,キーワード!$F439)</f>
        <v>0</v>
      </c>
      <c r="AC439" s="23">
        <f>SUMIFS(前々月ワード!$W$3:$W$1000,前々月ワード!$D$3:$D$1000,キーワード!$D439,前々月ワード!$E$3:$E$1000,キーワード!$F439)</f>
        <v>0</v>
      </c>
      <c r="AD439" s="23">
        <f t="shared" si="76"/>
        <v>0</v>
      </c>
      <c r="AE439" s="23">
        <f t="shared" si="76"/>
        <v>0</v>
      </c>
      <c r="AF439" s="23">
        <f t="shared" si="76"/>
        <v>0</v>
      </c>
      <c r="AG439" s="22">
        <f>SUMIFS(当月ワード!$X$3:$X$1000,当月ワード!$D$3:$D$1000,キーワード!$D439,当月ワード!$E$3:$E$1000,キーワード!$F439)</f>
        <v>0</v>
      </c>
      <c r="AH439" s="23">
        <f>SUMIFS(前月ワード!$X$3:$X$1000,前月ワード!$D$3:$D$1000,キーワード!$D439,前月ワード!$E$3:$E$1000,キーワード!$F439)</f>
        <v>0</v>
      </c>
      <c r="AI439" s="23">
        <f>SUMIFS(前々月ワード!$X$3:$X$1000,前々月ワード!$D$3:$D$1000,キーワード!$D439,前々月ワード!$E$3:$E$1000,キーワード!$F439)</f>
        <v>0</v>
      </c>
      <c r="AJ439" s="22">
        <f>SUMIFS(当月ワード!$I$3:$I$1000,当月ワード!$D$3:$D$1000,キーワード!$D439,当月ワード!$E$3:$E$1000,キーワード!$F439)</f>
        <v>0</v>
      </c>
      <c r="AK439" s="23">
        <f>SUMIFS(前月ワード!$I$3:$I$1000,前月ワード!$D$3:$D$1000,キーワード!$D439,前月ワード!$E$3:$E$1000,キーワード!$F439)</f>
        <v>0</v>
      </c>
      <c r="AL439" s="23">
        <f>SUMIFS(前々月ワード!$I$3:$I$1000,前々月ワード!$D$3:$D$1000,キーワード!$D439,前々月ワード!$E$3:$E$1000,キーワード!$F439)</f>
        <v>0</v>
      </c>
      <c r="AM439" s="13">
        <f t="shared" si="77"/>
        <v>0</v>
      </c>
      <c r="AN439" s="13">
        <f t="shared" si="77"/>
        <v>0</v>
      </c>
      <c r="AO439" s="13">
        <f t="shared" si="77"/>
        <v>0</v>
      </c>
      <c r="AP439" s="16">
        <f t="shared" si="78"/>
        <v>0</v>
      </c>
      <c r="AQ439" s="16">
        <f t="shared" si="78"/>
        <v>0</v>
      </c>
      <c r="AR439" s="17">
        <f t="shared" si="78"/>
        <v>0</v>
      </c>
    </row>
    <row r="440" spans="3:44" ht="36.65" customHeight="1">
      <c r="C440" s="20">
        <v>435</v>
      </c>
      <c r="D440" s="53">
        <f>現状ワード設定!B437</f>
        <v>0</v>
      </c>
      <c r="E440" s="26" t="str">
        <f>IFERROR(_xlfn.XLOOKUP($D440,現状商品設定!B:B,現状商品設定!C:C,"-"),"-")</f>
        <v>-</v>
      </c>
      <c r="F440" s="56">
        <f>現状ワード設定!G437</f>
        <v>0</v>
      </c>
      <c r="G440" s="60" t="s">
        <v>46</v>
      </c>
      <c r="H440" s="47" t="str">
        <f>IFERROR(_xlfn.XLOOKUP(D440,商品!$D:$D,商品!$H:$H),"")</f>
        <v/>
      </c>
      <c r="I440" s="50" t="str">
        <f>IFERROR(_xlfn.XLOOKUP(D440&amp;F440,現状ワード設定!J:J,現状ワード設定!H:H),"")</f>
        <v/>
      </c>
      <c r="J440" s="47" t="str">
        <f>IFERROR(_xlfn.XLOOKUP(D440&amp;F440,現状ワード設定!J:J,現状ワード設定!I:I),"")</f>
        <v/>
      </c>
      <c r="K440" s="47" t="e">
        <f>IF(AND(T440&gt;=設定!$C$12,W440&gt;=O440),I440*(1+設定!$F$12),IF(AND(T440&gt;=設定!$C$13,W440&lt;O440),I440*(1+設定!$F$13),IF(AND(T440&lt;設定!$C$14,U440&gt;=設定!$E$14),I440*(1+設定!$F$14),IF(AND(T440&lt;設定!$C$15,U440&lt;設定!$E$15),I440*(1+設定!$F$15),"除外"))))</f>
        <v>#VALUE!</v>
      </c>
      <c r="L440" s="58" t="e">
        <f ca="1">IF(消化率!$I$5&lt;1,K440*消化率!$I$5,IF(U440*V440/(K440*消化率!$I$5)&gt;O440,K440*消化率!$I$5,M440))</f>
        <v>#DIV/0!</v>
      </c>
      <c r="M440" s="58" t="e">
        <f t="shared" si="69"/>
        <v>#VALUE!</v>
      </c>
      <c r="N440" s="58" t="e">
        <f ca="1">IF(ROUNDUP(IF(IF(IF(AND(設定!$D$8&lt;=L440,設定!$D$8&lt;J440),設定!$D$8,IF(AND(J440&lt;=L440,J440&lt;設定!$D$8),J440,IF(AND(L440&lt;=J440,J440&lt;設定!$D$8),J440,L440)))=0,設定!$D$8,IF(AND(設定!$D$8&lt;=L440,設定!$D$8&lt;J440),設定!$D$8,IF(AND(J440&lt;=L440,J440&lt;設定!$D$8),J440,IF(AND(L440&lt;=J440,J440&lt;設定!$D$8),J440,L440))))&lt;=H440,H440+1,IF(IF(AND(設定!$D$8&lt;=L440,設定!$D$8&lt;J440),設定!$D$8,IF(AND(J440&lt;=L440,J440&lt;設定!$D$8),J440,IF(AND(L440&lt;=J440,J440&lt;設定!$D$8),J440,L440)))=0,設定!$D$8,IF(AND(設定!$D$8&lt;=L440,設定!$D$8&lt;J440),設定!$D$8,IF(AND(J440&lt;=L440,J440&lt;設定!$D$8),J440,IF(AND(L440&lt;=J440,J440&lt;設定!$D$8),J440,L440))))),0)&gt;40,ROUNDUP(IF(IF(IF(AND(設定!$D$8&lt;=L440,設定!$D$8&lt;J440),設定!$D$8,IF(AND(J440&lt;=L440,J440&lt;設定!$D$8),J440,IF(AND(L440&lt;=J440,J440&lt;設定!$D$8),J440,L440)))=0,設定!$D$8,IF(AND(設定!$D$8&lt;=L440,設定!$D$8&lt;J440),設定!$D$8,IF(AND(J440&lt;=L440,J440&lt;設定!$D$8),J440,IF(AND(L440&lt;=J440,J440&lt;設定!$D$8),J440,L440))))&lt;=H440,H440+1,IF(IF(AND(設定!$D$8&lt;=L440,設定!$D$8&lt;J440),設定!$D$8,IF(AND(J440&lt;=L440,J440&lt;設定!$D$8),J440,IF(AND(L440&lt;=J440,J440&lt;設定!$D$8),J440,L440)))=0,設定!$D$8,IF(AND(設定!$D$8&lt;=L440,設定!$D$8&lt;J440),設定!$D$8,IF(AND(J440&lt;=L440,J440&lt;設定!$D$8),J440,IF(AND(L440&lt;=J440,J440&lt;設定!$D$8),J440,L440))))),0),40)</f>
        <v>#DIV/0!</v>
      </c>
      <c r="O440" s="55">
        <f>IF(G440="標準",設定!$C$4,G440)</f>
        <v>5</v>
      </c>
      <c r="P440" s="45">
        <f t="shared" si="70"/>
        <v>0</v>
      </c>
      <c r="Q440" s="14">
        <f t="shared" si="71"/>
        <v>0</v>
      </c>
      <c r="R440" s="23">
        <f t="shared" si="79"/>
        <v>0</v>
      </c>
      <c r="S440" s="12">
        <f t="shared" si="72"/>
        <v>0</v>
      </c>
      <c r="T440" s="23">
        <f t="shared" si="73"/>
        <v>0</v>
      </c>
      <c r="U440" s="13">
        <f t="shared" si="74"/>
        <v>0</v>
      </c>
      <c r="V440" s="104" t="str">
        <f>INDEX(商品!Q:Q,MATCH(キーワード!D440,商品!D:D,0),1)</f>
        <v>-</v>
      </c>
      <c r="W440" s="15">
        <f t="shared" si="75"/>
        <v>0</v>
      </c>
      <c r="X440" s="22">
        <f>SUMIFS(当月ワード!$J$3:$J$1000,当月ワード!$D$3:$D$1000,キーワード!$D440,当月ワード!$E$3:$E$1000,キーワード!$F440)</f>
        <v>0</v>
      </c>
      <c r="Y440" s="23">
        <f>SUMIFS(前月ワード!$J$3:$J$1000,前月ワード!$D$3:$D$1000,キーワード!$D440,前月ワード!$E$3:$E$1000,キーワード!$F440)</f>
        <v>0</v>
      </c>
      <c r="Z440" s="23">
        <f>SUMIFS(前々月ワード!$J$3:$J$1000,前々月ワード!$D$3:$D$1000,キーワード!$D440,前々月ワード!$E$3:$E$1000,キーワード!$F440)</f>
        <v>0</v>
      </c>
      <c r="AA440" s="22">
        <f>SUMIFS(当月ワード!$W$3:$W$1000,当月ワード!$D$3:$D$1000,キーワード!$D440,当月ワード!$E$3:$E$1000,キーワード!$F440)</f>
        <v>0</v>
      </c>
      <c r="AB440" s="23">
        <f>SUMIFS(前月ワード!$W$3:$W$1000,前月ワード!$D$3:$D$1000,キーワード!$D440,前月ワード!$E$3:$E$1000,キーワード!$F440)</f>
        <v>0</v>
      </c>
      <c r="AC440" s="23">
        <f>SUMIFS(前々月ワード!$W$3:$W$1000,前々月ワード!$D$3:$D$1000,キーワード!$D440,前々月ワード!$E$3:$E$1000,キーワード!$F440)</f>
        <v>0</v>
      </c>
      <c r="AD440" s="23">
        <f t="shared" si="76"/>
        <v>0</v>
      </c>
      <c r="AE440" s="23">
        <f t="shared" si="76"/>
        <v>0</v>
      </c>
      <c r="AF440" s="23">
        <f t="shared" si="76"/>
        <v>0</v>
      </c>
      <c r="AG440" s="22">
        <f>SUMIFS(当月ワード!$X$3:$X$1000,当月ワード!$D$3:$D$1000,キーワード!$D440,当月ワード!$E$3:$E$1000,キーワード!$F440)</f>
        <v>0</v>
      </c>
      <c r="AH440" s="23">
        <f>SUMIFS(前月ワード!$X$3:$X$1000,前月ワード!$D$3:$D$1000,キーワード!$D440,前月ワード!$E$3:$E$1000,キーワード!$F440)</f>
        <v>0</v>
      </c>
      <c r="AI440" s="23">
        <f>SUMIFS(前々月ワード!$X$3:$X$1000,前々月ワード!$D$3:$D$1000,キーワード!$D440,前々月ワード!$E$3:$E$1000,キーワード!$F440)</f>
        <v>0</v>
      </c>
      <c r="AJ440" s="22">
        <f>SUMIFS(当月ワード!$I$3:$I$1000,当月ワード!$D$3:$D$1000,キーワード!$D440,当月ワード!$E$3:$E$1000,キーワード!$F440)</f>
        <v>0</v>
      </c>
      <c r="AK440" s="23">
        <f>SUMIFS(前月ワード!$I$3:$I$1000,前月ワード!$D$3:$D$1000,キーワード!$D440,前月ワード!$E$3:$E$1000,キーワード!$F440)</f>
        <v>0</v>
      </c>
      <c r="AL440" s="23">
        <f>SUMIFS(前々月ワード!$I$3:$I$1000,前々月ワード!$D$3:$D$1000,キーワード!$D440,前々月ワード!$E$3:$E$1000,キーワード!$F440)</f>
        <v>0</v>
      </c>
      <c r="AM440" s="13">
        <f t="shared" si="77"/>
        <v>0</v>
      </c>
      <c r="AN440" s="13">
        <f t="shared" si="77"/>
        <v>0</v>
      </c>
      <c r="AO440" s="13">
        <f t="shared" si="77"/>
        <v>0</v>
      </c>
      <c r="AP440" s="16">
        <f t="shared" si="78"/>
        <v>0</v>
      </c>
      <c r="AQ440" s="16">
        <f t="shared" si="78"/>
        <v>0</v>
      </c>
      <c r="AR440" s="17">
        <f t="shared" si="78"/>
        <v>0</v>
      </c>
    </row>
    <row r="441" spans="3:44" ht="36.65" customHeight="1">
      <c r="C441" s="20">
        <v>436</v>
      </c>
      <c r="D441" s="53">
        <f>現状ワード設定!B438</f>
        <v>0</v>
      </c>
      <c r="E441" s="26" t="str">
        <f>IFERROR(_xlfn.XLOOKUP($D441,現状商品設定!B:B,現状商品設定!C:C,"-"),"-")</f>
        <v>-</v>
      </c>
      <c r="F441" s="56">
        <f>現状ワード設定!G438</f>
        <v>0</v>
      </c>
      <c r="G441" s="60" t="s">
        <v>46</v>
      </c>
      <c r="H441" s="47" t="str">
        <f>IFERROR(_xlfn.XLOOKUP(D441,商品!$D:$D,商品!$H:$H),"")</f>
        <v/>
      </c>
      <c r="I441" s="50" t="str">
        <f>IFERROR(_xlfn.XLOOKUP(D441&amp;F441,現状ワード設定!J:J,現状ワード設定!H:H),"")</f>
        <v/>
      </c>
      <c r="J441" s="47" t="str">
        <f>IFERROR(_xlfn.XLOOKUP(D441&amp;F441,現状ワード設定!J:J,現状ワード設定!I:I),"")</f>
        <v/>
      </c>
      <c r="K441" s="47" t="e">
        <f>IF(AND(T441&gt;=設定!$C$12,W441&gt;=O441),I441*(1+設定!$F$12),IF(AND(T441&gt;=設定!$C$13,W441&lt;O441),I441*(1+設定!$F$13),IF(AND(T441&lt;設定!$C$14,U441&gt;=設定!$E$14),I441*(1+設定!$F$14),IF(AND(T441&lt;設定!$C$15,U441&lt;設定!$E$15),I441*(1+設定!$F$15),"除外"))))</f>
        <v>#VALUE!</v>
      </c>
      <c r="L441" s="58" t="e">
        <f ca="1">IF(消化率!$I$5&lt;1,K441*消化率!$I$5,IF(U441*V441/(K441*消化率!$I$5)&gt;O441,K441*消化率!$I$5,M441))</f>
        <v>#DIV/0!</v>
      </c>
      <c r="M441" s="58" t="e">
        <f t="shared" si="69"/>
        <v>#VALUE!</v>
      </c>
      <c r="N441" s="58" t="e">
        <f ca="1">IF(ROUNDUP(IF(IF(IF(AND(設定!$D$8&lt;=L441,設定!$D$8&lt;J441),設定!$D$8,IF(AND(J441&lt;=L441,J441&lt;設定!$D$8),J441,IF(AND(L441&lt;=J441,J441&lt;設定!$D$8),J441,L441)))=0,設定!$D$8,IF(AND(設定!$D$8&lt;=L441,設定!$D$8&lt;J441),設定!$D$8,IF(AND(J441&lt;=L441,J441&lt;設定!$D$8),J441,IF(AND(L441&lt;=J441,J441&lt;設定!$D$8),J441,L441))))&lt;=H441,H441+1,IF(IF(AND(設定!$D$8&lt;=L441,設定!$D$8&lt;J441),設定!$D$8,IF(AND(J441&lt;=L441,J441&lt;設定!$D$8),J441,IF(AND(L441&lt;=J441,J441&lt;設定!$D$8),J441,L441)))=0,設定!$D$8,IF(AND(設定!$D$8&lt;=L441,設定!$D$8&lt;J441),設定!$D$8,IF(AND(J441&lt;=L441,J441&lt;設定!$D$8),J441,IF(AND(L441&lt;=J441,J441&lt;設定!$D$8),J441,L441))))),0)&gt;40,ROUNDUP(IF(IF(IF(AND(設定!$D$8&lt;=L441,設定!$D$8&lt;J441),設定!$D$8,IF(AND(J441&lt;=L441,J441&lt;設定!$D$8),J441,IF(AND(L441&lt;=J441,J441&lt;設定!$D$8),J441,L441)))=0,設定!$D$8,IF(AND(設定!$D$8&lt;=L441,設定!$D$8&lt;J441),設定!$D$8,IF(AND(J441&lt;=L441,J441&lt;設定!$D$8),J441,IF(AND(L441&lt;=J441,J441&lt;設定!$D$8),J441,L441))))&lt;=H441,H441+1,IF(IF(AND(設定!$D$8&lt;=L441,設定!$D$8&lt;J441),設定!$D$8,IF(AND(J441&lt;=L441,J441&lt;設定!$D$8),J441,IF(AND(L441&lt;=J441,J441&lt;設定!$D$8),J441,L441)))=0,設定!$D$8,IF(AND(設定!$D$8&lt;=L441,設定!$D$8&lt;J441),設定!$D$8,IF(AND(J441&lt;=L441,J441&lt;設定!$D$8),J441,IF(AND(L441&lt;=J441,J441&lt;設定!$D$8),J441,L441))))),0),40)</f>
        <v>#DIV/0!</v>
      </c>
      <c r="O441" s="55">
        <f>IF(G441="標準",設定!$C$4,G441)</f>
        <v>5</v>
      </c>
      <c r="P441" s="45">
        <f t="shared" si="70"/>
        <v>0</v>
      </c>
      <c r="Q441" s="14">
        <f t="shared" si="71"/>
        <v>0</v>
      </c>
      <c r="R441" s="23">
        <f t="shared" si="79"/>
        <v>0</v>
      </c>
      <c r="S441" s="12">
        <f t="shared" si="72"/>
        <v>0</v>
      </c>
      <c r="T441" s="23">
        <f t="shared" si="73"/>
        <v>0</v>
      </c>
      <c r="U441" s="13">
        <f t="shared" si="74"/>
        <v>0</v>
      </c>
      <c r="V441" s="104" t="str">
        <f>INDEX(商品!Q:Q,MATCH(キーワード!D441,商品!D:D,0),1)</f>
        <v>-</v>
      </c>
      <c r="W441" s="15">
        <f t="shared" si="75"/>
        <v>0</v>
      </c>
      <c r="X441" s="22">
        <f>SUMIFS(当月ワード!$J$3:$J$1000,当月ワード!$D$3:$D$1000,キーワード!$D441,当月ワード!$E$3:$E$1000,キーワード!$F441)</f>
        <v>0</v>
      </c>
      <c r="Y441" s="23">
        <f>SUMIFS(前月ワード!$J$3:$J$1000,前月ワード!$D$3:$D$1000,キーワード!$D441,前月ワード!$E$3:$E$1000,キーワード!$F441)</f>
        <v>0</v>
      </c>
      <c r="Z441" s="23">
        <f>SUMIFS(前々月ワード!$J$3:$J$1000,前々月ワード!$D$3:$D$1000,キーワード!$D441,前々月ワード!$E$3:$E$1000,キーワード!$F441)</f>
        <v>0</v>
      </c>
      <c r="AA441" s="22">
        <f>SUMIFS(当月ワード!$W$3:$W$1000,当月ワード!$D$3:$D$1000,キーワード!$D441,当月ワード!$E$3:$E$1000,キーワード!$F441)</f>
        <v>0</v>
      </c>
      <c r="AB441" s="23">
        <f>SUMIFS(前月ワード!$W$3:$W$1000,前月ワード!$D$3:$D$1000,キーワード!$D441,前月ワード!$E$3:$E$1000,キーワード!$F441)</f>
        <v>0</v>
      </c>
      <c r="AC441" s="23">
        <f>SUMIFS(前々月ワード!$W$3:$W$1000,前々月ワード!$D$3:$D$1000,キーワード!$D441,前々月ワード!$E$3:$E$1000,キーワード!$F441)</f>
        <v>0</v>
      </c>
      <c r="AD441" s="23">
        <f t="shared" si="76"/>
        <v>0</v>
      </c>
      <c r="AE441" s="23">
        <f t="shared" si="76"/>
        <v>0</v>
      </c>
      <c r="AF441" s="23">
        <f t="shared" si="76"/>
        <v>0</v>
      </c>
      <c r="AG441" s="22">
        <f>SUMIFS(当月ワード!$X$3:$X$1000,当月ワード!$D$3:$D$1000,キーワード!$D441,当月ワード!$E$3:$E$1000,キーワード!$F441)</f>
        <v>0</v>
      </c>
      <c r="AH441" s="23">
        <f>SUMIFS(前月ワード!$X$3:$X$1000,前月ワード!$D$3:$D$1000,キーワード!$D441,前月ワード!$E$3:$E$1000,キーワード!$F441)</f>
        <v>0</v>
      </c>
      <c r="AI441" s="23">
        <f>SUMIFS(前々月ワード!$X$3:$X$1000,前々月ワード!$D$3:$D$1000,キーワード!$D441,前々月ワード!$E$3:$E$1000,キーワード!$F441)</f>
        <v>0</v>
      </c>
      <c r="AJ441" s="22">
        <f>SUMIFS(当月ワード!$I$3:$I$1000,当月ワード!$D$3:$D$1000,キーワード!$D441,当月ワード!$E$3:$E$1000,キーワード!$F441)</f>
        <v>0</v>
      </c>
      <c r="AK441" s="23">
        <f>SUMIFS(前月ワード!$I$3:$I$1000,前月ワード!$D$3:$D$1000,キーワード!$D441,前月ワード!$E$3:$E$1000,キーワード!$F441)</f>
        <v>0</v>
      </c>
      <c r="AL441" s="23">
        <f>SUMIFS(前々月ワード!$I$3:$I$1000,前々月ワード!$D$3:$D$1000,キーワード!$D441,前々月ワード!$E$3:$E$1000,キーワード!$F441)</f>
        <v>0</v>
      </c>
      <c r="AM441" s="13">
        <f t="shared" si="77"/>
        <v>0</v>
      </c>
      <c r="AN441" s="13">
        <f t="shared" si="77"/>
        <v>0</v>
      </c>
      <c r="AO441" s="13">
        <f t="shared" si="77"/>
        <v>0</v>
      </c>
      <c r="AP441" s="16">
        <f t="shared" si="78"/>
        <v>0</v>
      </c>
      <c r="AQ441" s="16">
        <f t="shared" si="78"/>
        <v>0</v>
      </c>
      <c r="AR441" s="17">
        <f t="shared" si="78"/>
        <v>0</v>
      </c>
    </row>
    <row r="442" spans="3:44" ht="36.65" customHeight="1">
      <c r="C442" s="20">
        <v>437</v>
      </c>
      <c r="D442" s="53">
        <f>現状ワード設定!B439</f>
        <v>0</v>
      </c>
      <c r="E442" s="26" t="str">
        <f>IFERROR(_xlfn.XLOOKUP($D442,現状商品設定!B:B,現状商品設定!C:C,"-"),"-")</f>
        <v>-</v>
      </c>
      <c r="F442" s="56">
        <f>現状ワード設定!G439</f>
        <v>0</v>
      </c>
      <c r="G442" s="60" t="s">
        <v>46</v>
      </c>
      <c r="H442" s="47" t="str">
        <f>IFERROR(_xlfn.XLOOKUP(D442,商品!$D:$D,商品!$H:$H),"")</f>
        <v/>
      </c>
      <c r="I442" s="50" t="str">
        <f>IFERROR(_xlfn.XLOOKUP(D442&amp;F442,現状ワード設定!J:J,現状ワード設定!H:H),"")</f>
        <v/>
      </c>
      <c r="J442" s="47" t="str">
        <f>IFERROR(_xlfn.XLOOKUP(D442&amp;F442,現状ワード設定!J:J,現状ワード設定!I:I),"")</f>
        <v/>
      </c>
      <c r="K442" s="47" t="e">
        <f>IF(AND(T442&gt;=設定!$C$12,W442&gt;=O442),I442*(1+設定!$F$12),IF(AND(T442&gt;=設定!$C$13,W442&lt;O442),I442*(1+設定!$F$13),IF(AND(T442&lt;設定!$C$14,U442&gt;=設定!$E$14),I442*(1+設定!$F$14),IF(AND(T442&lt;設定!$C$15,U442&lt;設定!$E$15),I442*(1+設定!$F$15),"除外"))))</f>
        <v>#VALUE!</v>
      </c>
      <c r="L442" s="58" t="e">
        <f ca="1">IF(消化率!$I$5&lt;1,K442*消化率!$I$5,IF(U442*V442/(K442*消化率!$I$5)&gt;O442,K442*消化率!$I$5,M442))</f>
        <v>#DIV/0!</v>
      </c>
      <c r="M442" s="58" t="e">
        <f t="shared" si="69"/>
        <v>#VALUE!</v>
      </c>
      <c r="N442" s="58" t="e">
        <f ca="1">IF(ROUNDUP(IF(IF(IF(AND(設定!$D$8&lt;=L442,設定!$D$8&lt;J442),設定!$D$8,IF(AND(J442&lt;=L442,J442&lt;設定!$D$8),J442,IF(AND(L442&lt;=J442,J442&lt;設定!$D$8),J442,L442)))=0,設定!$D$8,IF(AND(設定!$D$8&lt;=L442,設定!$D$8&lt;J442),設定!$D$8,IF(AND(J442&lt;=L442,J442&lt;設定!$D$8),J442,IF(AND(L442&lt;=J442,J442&lt;設定!$D$8),J442,L442))))&lt;=H442,H442+1,IF(IF(AND(設定!$D$8&lt;=L442,設定!$D$8&lt;J442),設定!$D$8,IF(AND(J442&lt;=L442,J442&lt;設定!$D$8),J442,IF(AND(L442&lt;=J442,J442&lt;設定!$D$8),J442,L442)))=0,設定!$D$8,IF(AND(設定!$D$8&lt;=L442,設定!$D$8&lt;J442),設定!$D$8,IF(AND(J442&lt;=L442,J442&lt;設定!$D$8),J442,IF(AND(L442&lt;=J442,J442&lt;設定!$D$8),J442,L442))))),0)&gt;40,ROUNDUP(IF(IF(IF(AND(設定!$D$8&lt;=L442,設定!$D$8&lt;J442),設定!$D$8,IF(AND(J442&lt;=L442,J442&lt;設定!$D$8),J442,IF(AND(L442&lt;=J442,J442&lt;設定!$D$8),J442,L442)))=0,設定!$D$8,IF(AND(設定!$D$8&lt;=L442,設定!$D$8&lt;J442),設定!$D$8,IF(AND(J442&lt;=L442,J442&lt;設定!$D$8),J442,IF(AND(L442&lt;=J442,J442&lt;設定!$D$8),J442,L442))))&lt;=H442,H442+1,IF(IF(AND(設定!$D$8&lt;=L442,設定!$D$8&lt;J442),設定!$D$8,IF(AND(J442&lt;=L442,J442&lt;設定!$D$8),J442,IF(AND(L442&lt;=J442,J442&lt;設定!$D$8),J442,L442)))=0,設定!$D$8,IF(AND(設定!$D$8&lt;=L442,設定!$D$8&lt;J442),設定!$D$8,IF(AND(J442&lt;=L442,J442&lt;設定!$D$8),J442,IF(AND(L442&lt;=J442,J442&lt;設定!$D$8),J442,L442))))),0),40)</f>
        <v>#DIV/0!</v>
      </c>
      <c r="O442" s="55">
        <f>IF(G442="標準",設定!$C$4,G442)</f>
        <v>5</v>
      </c>
      <c r="P442" s="45">
        <f t="shared" si="70"/>
        <v>0</v>
      </c>
      <c r="Q442" s="14">
        <f t="shared" si="71"/>
        <v>0</v>
      </c>
      <c r="R442" s="23">
        <f t="shared" si="79"/>
        <v>0</v>
      </c>
      <c r="S442" s="12">
        <f t="shared" si="72"/>
        <v>0</v>
      </c>
      <c r="T442" s="23">
        <f t="shared" si="73"/>
        <v>0</v>
      </c>
      <c r="U442" s="13">
        <f t="shared" si="74"/>
        <v>0</v>
      </c>
      <c r="V442" s="104" t="str">
        <f>INDEX(商品!Q:Q,MATCH(キーワード!D442,商品!D:D,0),1)</f>
        <v>-</v>
      </c>
      <c r="W442" s="15">
        <f t="shared" si="75"/>
        <v>0</v>
      </c>
      <c r="X442" s="22">
        <f>SUMIFS(当月ワード!$J$3:$J$1000,当月ワード!$D$3:$D$1000,キーワード!$D442,当月ワード!$E$3:$E$1000,キーワード!$F442)</f>
        <v>0</v>
      </c>
      <c r="Y442" s="23">
        <f>SUMIFS(前月ワード!$J$3:$J$1000,前月ワード!$D$3:$D$1000,キーワード!$D442,前月ワード!$E$3:$E$1000,キーワード!$F442)</f>
        <v>0</v>
      </c>
      <c r="Z442" s="23">
        <f>SUMIFS(前々月ワード!$J$3:$J$1000,前々月ワード!$D$3:$D$1000,キーワード!$D442,前々月ワード!$E$3:$E$1000,キーワード!$F442)</f>
        <v>0</v>
      </c>
      <c r="AA442" s="22">
        <f>SUMIFS(当月ワード!$W$3:$W$1000,当月ワード!$D$3:$D$1000,キーワード!$D442,当月ワード!$E$3:$E$1000,キーワード!$F442)</f>
        <v>0</v>
      </c>
      <c r="AB442" s="23">
        <f>SUMIFS(前月ワード!$W$3:$W$1000,前月ワード!$D$3:$D$1000,キーワード!$D442,前月ワード!$E$3:$E$1000,キーワード!$F442)</f>
        <v>0</v>
      </c>
      <c r="AC442" s="23">
        <f>SUMIFS(前々月ワード!$W$3:$W$1000,前々月ワード!$D$3:$D$1000,キーワード!$D442,前々月ワード!$E$3:$E$1000,キーワード!$F442)</f>
        <v>0</v>
      </c>
      <c r="AD442" s="23">
        <f t="shared" si="76"/>
        <v>0</v>
      </c>
      <c r="AE442" s="23">
        <f t="shared" si="76"/>
        <v>0</v>
      </c>
      <c r="AF442" s="23">
        <f t="shared" si="76"/>
        <v>0</v>
      </c>
      <c r="AG442" s="22">
        <f>SUMIFS(当月ワード!$X$3:$X$1000,当月ワード!$D$3:$D$1000,キーワード!$D442,当月ワード!$E$3:$E$1000,キーワード!$F442)</f>
        <v>0</v>
      </c>
      <c r="AH442" s="23">
        <f>SUMIFS(前月ワード!$X$3:$X$1000,前月ワード!$D$3:$D$1000,キーワード!$D442,前月ワード!$E$3:$E$1000,キーワード!$F442)</f>
        <v>0</v>
      </c>
      <c r="AI442" s="23">
        <f>SUMIFS(前々月ワード!$X$3:$X$1000,前々月ワード!$D$3:$D$1000,キーワード!$D442,前々月ワード!$E$3:$E$1000,キーワード!$F442)</f>
        <v>0</v>
      </c>
      <c r="AJ442" s="22">
        <f>SUMIFS(当月ワード!$I$3:$I$1000,当月ワード!$D$3:$D$1000,キーワード!$D442,当月ワード!$E$3:$E$1000,キーワード!$F442)</f>
        <v>0</v>
      </c>
      <c r="AK442" s="23">
        <f>SUMIFS(前月ワード!$I$3:$I$1000,前月ワード!$D$3:$D$1000,キーワード!$D442,前月ワード!$E$3:$E$1000,キーワード!$F442)</f>
        <v>0</v>
      </c>
      <c r="AL442" s="23">
        <f>SUMIFS(前々月ワード!$I$3:$I$1000,前々月ワード!$D$3:$D$1000,キーワード!$D442,前々月ワード!$E$3:$E$1000,キーワード!$F442)</f>
        <v>0</v>
      </c>
      <c r="AM442" s="13">
        <f t="shared" si="77"/>
        <v>0</v>
      </c>
      <c r="AN442" s="13">
        <f t="shared" si="77"/>
        <v>0</v>
      </c>
      <c r="AO442" s="13">
        <f t="shared" si="77"/>
        <v>0</v>
      </c>
      <c r="AP442" s="16">
        <f t="shared" si="78"/>
        <v>0</v>
      </c>
      <c r="AQ442" s="16">
        <f t="shared" si="78"/>
        <v>0</v>
      </c>
      <c r="AR442" s="17">
        <f t="shared" si="78"/>
        <v>0</v>
      </c>
    </row>
    <row r="443" spans="3:44" ht="36.65" customHeight="1">
      <c r="C443" s="20">
        <v>438</v>
      </c>
      <c r="D443" s="53">
        <f>現状ワード設定!B440</f>
        <v>0</v>
      </c>
      <c r="E443" s="26" t="str">
        <f>IFERROR(_xlfn.XLOOKUP($D443,現状商品設定!B:B,現状商品設定!C:C,"-"),"-")</f>
        <v>-</v>
      </c>
      <c r="F443" s="56">
        <f>現状ワード設定!G440</f>
        <v>0</v>
      </c>
      <c r="G443" s="60" t="s">
        <v>46</v>
      </c>
      <c r="H443" s="47" t="str">
        <f>IFERROR(_xlfn.XLOOKUP(D443,商品!$D:$D,商品!$H:$H),"")</f>
        <v/>
      </c>
      <c r="I443" s="50" t="str">
        <f>IFERROR(_xlfn.XLOOKUP(D443&amp;F443,現状ワード設定!J:J,現状ワード設定!H:H),"")</f>
        <v/>
      </c>
      <c r="J443" s="47" t="str">
        <f>IFERROR(_xlfn.XLOOKUP(D443&amp;F443,現状ワード設定!J:J,現状ワード設定!I:I),"")</f>
        <v/>
      </c>
      <c r="K443" s="47" t="e">
        <f>IF(AND(T443&gt;=設定!$C$12,W443&gt;=O443),I443*(1+設定!$F$12),IF(AND(T443&gt;=設定!$C$13,W443&lt;O443),I443*(1+設定!$F$13),IF(AND(T443&lt;設定!$C$14,U443&gt;=設定!$E$14),I443*(1+設定!$F$14),IF(AND(T443&lt;設定!$C$15,U443&lt;設定!$E$15),I443*(1+設定!$F$15),"除外"))))</f>
        <v>#VALUE!</v>
      </c>
      <c r="L443" s="58" t="e">
        <f ca="1">IF(消化率!$I$5&lt;1,K443*消化率!$I$5,IF(U443*V443/(K443*消化率!$I$5)&gt;O443,K443*消化率!$I$5,M443))</f>
        <v>#DIV/0!</v>
      </c>
      <c r="M443" s="58" t="e">
        <f t="shared" si="69"/>
        <v>#VALUE!</v>
      </c>
      <c r="N443" s="58" t="e">
        <f ca="1">IF(ROUNDUP(IF(IF(IF(AND(設定!$D$8&lt;=L443,設定!$D$8&lt;J443),設定!$D$8,IF(AND(J443&lt;=L443,J443&lt;設定!$D$8),J443,IF(AND(L443&lt;=J443,J443&lt;設定!$D$8),J443,L443)))=0,設定!$D$8,IF(AND(設定!$D$8&lt;=L443,設定!$D$8&lt;J443),設定!$D$8,IF(AND(J443&lt;=L443,J443&lt;設定!$D$8),J443,IF(AND(L443&lt;=J443,J443&lt;設定!$D$8),J443,L443))))&lt;=H443,H443+1,IF(IF(AND(設定!$D$8&lt;=L443,設定!$D$8&lt;J443),設定!$D$8,IF(AND(J443&lt;=L443,J443&lt;設定!$D$8),J443,IF(AND(L443&lt;=J443,J443&lt;設定!$D$8),J443,L443)))=0,設定!$D$8,IF(AND(設定!$D$8&lt;=L443,設定!$D$8&lt;J443),設定!$D$8,IF(AND(J443&lt;=L443,J443&lt;設定!$D$8),J443,IF(AND(L443&lt;=J443,J443&lt;設定!$D$8),J443,L443))))),0)&gt;40,ROUNDUP(IF(IF(IF(AND(設定!$D$8&lt;=L443,設定!$D$8&lt;J443),設定!$D$8,IF(AND(J443&lt;=L443,J443&lt;設定!$D$8),J443,IF(AND(L443&lt;=J443,J443&lt;設定!$D$8),J443,L443)))=0,設定!$D$8,IF(AND(設定!$D$8&lt;=L443,設定!$D$8&lt;J443),設定!$D$8,IF(AND(J443&lt;=L443,J443&lt;設定!$D$8),J443,IF(AND(L443&lt;=J443,J443&lt;設定!$D$8),J443,L443))))&lt;=H443,H443+1,IF(IF(AND(設定!$D$8&lt;=L443,設定!$D$8&lt;J443),設定!$D$8,IF(AND(J443&lt;=L443,J443&lt;設定!$D$8),J443,IF(AND(L443&lt;=J443,J443&lt;設定!$D$8),J443,L443)))=0,設定!$D$8,IF(AND(設定!$D$8&lt;=L443,設定!$D$8&lt;J443),設定!$D$8,IF(AND(J443&lt;=L443,J443&lt;設定!$D$8),J443,IF(AND(L443&lt;=J443,J443&lt;設定!$D$8),J443,L443))))),0),40)</f>
        <v>#DIV/0!</v>
      </c>
      <c r="O443" s="55">
        <f>IF(G443="標準",設定!$C$4,G443)</f>
        <v>5</v>
      </c>
      <c r="P443" s="45">
        <f t="shared" si="70"/>
        <v>0</v>
      </c>
      <c r="Q443" s="14">
        <f t="shared" si="71"/>
        <v>0</v>
      </c>
      <c r="R443" s="23">
        <f t="shared" si="79"/>
        <v>0</v>
      </c>
      <c r="S443" s="12">
        <f t="shared" si="72"/>
        <v>0</v>
      </c>
      <c r="T443" s="23">
        <f t="shared" si="73"/>
        <v>0</v>
      </c>
      <c r="U443" s="13">
        <f t="shared" si="74"/>
        <v>0</v>
      </c>
      <c r="V443" s="104" t="str">
        <f>INDEX(商品!Q:Q,MATCH(キーワード!D443,商品!D:D,0),1)</f>
        <v>-</v>
      </c>
      <c r="W443" s="15">
        <f t="shared" si="75"/>
        <v>0</v>
      </c>
      <c r="X443" s="22">
        <f>SUMIFS(当月ワード!$J$3:$J$1000,当月ワード!$D$3:$D$1000,キーワード!$D443,当月ワード!$E$3:$E$1000,キーワード!$F443)</f>
        <v>0</v>
      </c>
      <c r="Y443" s="23">
        <f>SUMIFS(前月ワード!$J$3:$J$1000,前月ワード!$D$3:$D$1000,キーワード!$D443,前月ワード!$E$3:$E$1000,キーワード!$F443)</f>
        <v>0</v>
      </c>
      <c r="Z443" s="23">
        <f>SUMIFS(前々月ワード!$J$3:$J$1000,前々月ワード!$D$3:$D$1000,キーワード!$D443,前々月ワード!$E$3:$E$1000,キーワード!$F443)</f>
        <v>0</v>
      </c>
      <c r="AA443" s="22">
        <f>SUMIFS(当月ワード!$W$3:$W$1000,当月ワード!$D$3:$D$1000,キーワード!$D443,当月ワード!$E$3:$E$1000,キーワード!$F443)</f>
        <v>0</v>
      </c>
      <c r="AB443" s="23">
        <f>SUMIFS(前月ワード!$W$3:$W$1000,前月ワード!$D$3:$D$1000,キーワード!$D443,前月ワード!$E$3:$E$1000,キーワード!$F443)</f>
        <v>0</v>
      </c>
      <c r="AC443" s="23">
        <f>SUMIFS(前々月ワード!$W$3:$W$1000,前々月ワード!$D$3:$D$1000,キーワード!$D443,前々月ワード!$E$3:$E$1000,キーワード!$F443)</f>
        <v>0</v>
      </c>
      <c r="AD443" s="23">
        <f t="shared" si="76"/>
        <v>0</v>
      </c>
      <c r="AE443" s="23">
        <f t="shared" si="76"/>
        <v>0</v>
      </c>
      <c r="AF443" s="23">
        <f t="shared" si="76"/>
        <v>0</v>
      </c>
      <c r="AG443" s="22">
        <f>SUMIFS(当月ワード!$X$3:$X$1000,当月ワード!$D$3:$D$1000,キーワード!$D443,当月ワード!$E$3:$E$1000,キーワード!$F443)</f>
        <v>0</v>
      </c>
      <c r="AH443" s="23">
        <f>SUMIFS(前月ワード!$X$3:$X$1000,前月ワード!$D$3:$D$1000,キーワード!$D443,前月ワード!$E$3:$E$1000,キーワード!$F443)</f>
        <v>0</v>
      </c>
      <c r="AI443" s="23">
        <f>SUMIFS(前々月ワード!$X$3:$X$1000,前々月ワード!$D$3:$D$1000,キーワード!$D443,前々月ワード!$E$3:$E$1000,キーワード!$F443)</f>
        <v>0</v>
      </c>
      <c r="AJ443" s="22">
        <f>SUMIFS(当月ワード!$I$3:$I$1000,当月ワード!$D$3:$D$1000,キーワード!$D443,当月ワード!$E$3:$E$1000,キーワード!$F443)</f>
        <v>0</v>
      </c>
      <c r="AK443" s="23">
        <f>SUMIFS(前月ワード!$I$3:$I$1000,前月ワード!$D$3:$D$1000,キーワード!$D443,前月ワード!$E$3:$E$1000,キーワード!$F443)</f>
        <v>0</v>
      </c>
      <c r="AL443" s="23">
        <f>SUMIFS(前々月ワード!$I$3:$I$1000,前々月ワード!$D$3:$D$1000,キーワード!$D443,前々月ワード!$E$3:$E$1000,キーワード!$F443)</f>
        <v>0</v>
      </c>
      <c r="AM443" s="13">
        <f t="shared" si="77"/>
        <v>0</v>
      </c>
      <c r="AN443" s="13">
        <f t="shared" si="77"/>
        <v>0</v>
      </c>
      <c r="AO443" s="13">
        <f t="shared" si="77"/>
        <v>0</v>
      </c>
      <c r="AP443" s="16">
        <f t="shared" si="78"/>
        <v>0</v>
      </c>
      <c r="AQ443" s="16">
        <f t="shared" si="78"/>
        <v>0</v>
      </c>
      <c r="AR443" s="17">
        <f t="shared" si="78"/>
        <v>0</v>
      </c>
    </row>
    <row r="444" spans="3:44" ht="36.65" customHeight="1">
      <c r="C444" s="20">
        <v>439</v>
      </c>
      <c r="D444" s="53">
        <f>現状ワード設定!B441</f>
        <v>0</v>
      </c>
      <c r="E444" s="26" t="str">
        <f>IFERROR(_xlfn.XLOOKUP($D444,現状商品設定!B:B,現状商品設定!C:C,"-"),"-")</f>
        <v>-</v>
      </c>
      <c r="F444" s="56">
        <f>現状ワード設定!G441</f>
        <v>0</v>
      </c>
      <c r="G444" s="60" t="s">
        <v>46</v>
      </c>
      <c r="H444" s="47" t="str">
        <f>IFERROR(_xlfn.XLOOKUP(D444,商品!$D:$D,商品!$H:$H),"")</f>
        <v/>
      </c>
      <c r="I444" s="50" t="str">
        <f>IFERROR(_xlfn.XLOOKUP(D444&amp;F444,現状ワード設定!J:J,現状ワード設定!H:H),"")</f>
        <v/>
      </c>
      <c r="J444" s="47" t="str">
        <f>IFERROR(_xlfn.XLOOKUP(D444&amp;F444,現状ワード設定!J:J,現状ワード設定!I:I),"")</f>
        <v/>
      </c>
      <c r="K444" s="47" t="e">
        <f>IF(AND(T444&gt;=設定!$C$12,W444&gt;=O444),I444*(1+設定!$F$12),IF(AND(T444&gt;=設定!$C$13,W444&lt;O444),I444*(1+設定!$F$13),IF(AND(T444&lt;設定!$C$14,U444&gt;=設定!$E$14),I444*(1+設定!$F$14),IF(AND(T444&lt;設定!$C$15,U444&lt;設定!$E$15),I444*(1+設定!$F$15),"除外"))))</f>
        <v>#VALUE!</v>
      </c>
      <c r="L444" s="58" t="e">
        <f ca="1">IF(消化率!$I$5&lt;1,K444*消化率!$I$5,IF(U444*V444/(K444*消化率!$I$5)&gt;O444,K444*消化率!$I$5,M444))</f>
        <v>#DIV/0!</v>
      </c>
      <c r="M444" s="58" t="e">
        <f t="shared" si="69"/>
        <v>#VALUE!</v>
      </c>
      <c r="N444" s="58" t="e">
        <f ca="1">IF(ROUNDUP(IF(IF(IF(AND(設定!$D$8&lt;=L444,設定!$D$8&lt;J444),設定!$D$8,IF(AND(J444&lt;=L444,J444&lt;設定!$D$8),J444,IF(AND(L444&lt;=J444,J444&lt;設定!$D$8),J444,L444)))=0,設定!$D$8,IF(AND(設定!$D$8&lt;=L444,設定!$D$8&lt;J444),設定!$D$8,IF(AND(J444&lt;=L444,J444&lt;設定!$D$8),J444,IF(AND(L444&lt;=J444,J444&lt;設定!$D$8),J444,L444))))&lt;=H444,H444+1,IF(IF(AND(設定!$D$8&lt;=L444,設定!$D$8&lt;J444),設定!$D$8,IF(AND(J444&lt;=L444,J444&lt;設定!$D$8),J444,IF(AND(L444&lt;=J444,J444&lt;設定!$D$8),J444,L444)))=0,設定!$D$8,IF(AND(設定!$D$8&lt;=L444,設定!$D$8&lt;J444),設定!$D$8,IF(AND(J444&lt;=L444,J444&lt;設定!$D$8),J444,IF(AND(L444&lt;=J444,J444&lt;設定!$D$8),J444,L444))))),0)&gt;40,ROUNDUP(IF(IF(IF(AND(設定!$D$8&lt;=L444,設定!$D$8&lt;J444),設定!$D$8,IF(AND(J444&lt;=L444,J444&lt;設定!$D$8),J444,IF(AND(L444&lt;=J444,J444&lt;設定!$D$8),J444,L444)))=0,設定!$D$8,IF(AND(設定!$D$8&lt;=L444,設定!$D$8&lt;J444),設定!$D$8,IF(AND(J444&lt;=L444,J444&lt;設定!$D$8),J444,IF(AND(L444&lt;=J444,J444&lt;設定!$D$8),J444,L444))))&lt;=H444,H444+1,IF(IF(AND(設定!$D$8&lt;=L444,設定!$D$8&lt;J444),設定!$D$8,IF(AND(J444&lt;=L444,J444&lt;設定!$D$8),J444,IF(AND(L444&lt;=J444,J444&lt;設定!$D$8),J444,L444)))=0,設定!$D$8,IF(AND(設定!$D$8&lt;=L444,設定!$D$8&lt;J444),設定!$D$8,IF(AND(J444&lt;=L444,J444&lt;設定!$D$8),J444,IF(AND(L444&lt;=J444,J444&lt;設定!$D$8),J444,L444))))),0),40)</f>
        <v>#DIV/0!</v>
      </c>
      <c r="O444" s="55">
        <f>IF(G444="標準",設定!$C$4,G444)</f>
        <v>5</v>
      </c>
      <c r="P444" s="45">
        <f t="shared" si="70"/>
        <v>0</v>
      </c>
      <c r="Q444" s="14">
        <f t="shared" si="71"/>
        <v>0</v>
      </c>
      <c r="R444" s="23">
        <f t="shared" si="79"/>
        <v>0</v>
      </c>
      <c r="S444" s="12">
        <f t="shared" si="72"/>
        <v>0</v>
      </c>
      <c r="T444" s="23">
        <f t="shared" si="73"/>
        <v>0</v>
      </c>
      <c r="U444" s="13">
        <f t="shared" si="74"/>
        <v>0</v>
      </c>
      <c r="V444" s="104" t="str">
        <f>INDEX(商品!Q:Q,MATCH(キーワード!D444,商品!D:D,0),1)</f>
        <v>-</v>
      </c>
      <c r="W444" s="15">
        <f t="shared" si="75"/>
        <v>0</v>
      </c>
      <c r="X444" s="22">
        <f>SUMIFS(当月ワード!$J$3:$J$1000,当月ワード!$D$3:$D$1000,キーワード!$D444,当月ワード!$E$3:$E$1000,キーワード!$F444)</f>
        <v>0</v>
      </c>
      <c r="Y444" s="23">
        <f>SUMIFS(前月ワード!$J$3:$J$1000,前月ワード!$D$3:$D$1000,キーワード!$D444,前月ワード!$E$3:$E$1000,キーワード!$F444)</f>
        <v>0</v>
      </c>
      <c r="Z444" s="23">
        <f>SUMIFS(前々月ワード!$J$3:$J$1000,前々月ワード!$D$3:$D$1000,キーワード!$D444,前々月ワード!$E$3:$E$1000,キーワード!$F444)</f>
        <v>0</v>
      </c>
      <c r="AA444" s="22">
        <f>SUMIFS(当月ワード!$W$3:$W$1000,当月ワード!$D$3:$D$1000,キーワード!$D444,当月ワード!$E$3:$E$1000,キーワード!$F444)</f>
        <v>0</v>
      </c>
      <c r="AB444" s="23">
        <f>SUMIFS(前月ワード!$W$3:$W$1000,前月ワード!$D$3:$D$1000,キーワード!$D444,前月ワード!$E$3:$E$1000,キーワード!$F444)</f>
        <v>0</v>
      </c>
      <c r="AC444" s="23">
        <f>SUMIFS(前々月ワード!$W$3:$W$1000,前々月ワード!$D$3:$D$1000,キーワード!$D444,前々月ワード!$E$3:$E$1000,キーワード!$F444)</f>
        <v>0</v>
      </c>
      <c r="AD444" s="23">
        <f t="shared" si="76"/>
        <v>0</v>
      </c>
      <c r="AE444" s="23">
        <f t="shared" si="76"/>
        <v>0</v>
      </c>
      <c r="AF444" s="23">
        <f t="shared" si="76"/>
        <v>0</v>
      </c>
      <c r="AG444" s="22">
        <f>SUMIFS(当月ワード!$X$3:$X$1000,当月ワード!$D$3:$D$1000,キーワード!$D444,当月ワード!$E$3:$E$1000,キーワード!$F444)</f>
        <v>0</v>
      </c>
      <c r="AH444" s="23">
        <f>SUMIFS(前月ワード!$X$3:$X$1000,前月ワード!$D$3:$D$1000,キーワード!$D444,前月ワード!$E$3:$E$1000,キーワード!$F444)</f>
        <v>0</v>
      </c>
      <c r="AI444" s="23">
        <f>SUMIFS(前々月ワード!$X$3:$X$1000,前々月ワード!$D$3:$D$1000,キーワード!$D444,前々月ワード!$E$3:$E$1000,キーワード!$F444)</f>
        <v>0</v>
      </c>
      <c r="AJ444" s="22">
        <f>SUMIFS(当月ワード!$I$3:$I$1000,当月ワード!$D$3:$D$1000,キーワード!$D444,当月ワード!$E$3:$E$1000,キーワード!$F444)</f>
        <v>0</v>
      </c>
      <c r="AK444" s="23">
        <f>SUMIFS(前月ワード!$I$3:$I$1000,前月ワード!$D$3:$D$1000,キーワード!$D444,前月ワード!$E$3:$E$1000,キーワード!$F444)</f>
        <v>0</v>
      </c>
      <c r="AL444" s="23">
        <f>SUMIFS(前々月ワード!$I$3:$I$1000,前々月ワード!$D$3:$D$1000,キーワード!$D444,前々月ワード!$E$3:$E$1000,キーワード!$F444)</f>
        <v>0</v>
      </c>
      <c r="AM444" s="13">
        <f t="shared" si="77"/>
        <v>0</v>
      </c>
      <c r="AN444" s="13">
        <f t="shared" si="77"/>
        <v>0</v>
      </c>
      <c r="AO444" s="13">
        <f t="shared" si="77"/>
        <v>0</v>
      </c>
      <c r="AP444" s="16">
        <f t="shared" si="78"/>
        <v>0</v>
      </c>
      <c r="AQ444" s="16">
        <f t="shared" si="78"/>
        <v>0</v>
      </c>
      <c r="AR444" s="17">
        <f t="shared" si="78"/>
        <v>0</v>
      </c>
    </row>
    <row r="445" spans="3:44" ht="36.65" customHeight="1">
      <c r="C445" s="20">
        <v>440</v>
      </c>
      <c r="D445" s="53">
        <f>現状ワード設定!B442</f>
        <v>0</v>
      </c>
      <c r="E445" s="26" t="str">
        <f>IFERROR(_xlfn.XLOOKUP($D445,現状商品設定!B:B,現状商品設定!C:C,"-"),"-")</f>
        <v>-</v>
      </c>
      <c r="F445" s="56">
        <f>現状ワード設定!G442</f>
        <v>0</v>
      </c>
      <c r="G445" s="60" t="s">
        <v>46</v>
      </c>
      <c r="H445" s="47" t="str">
        <f>IFERROR(_xlfn.XLOOKUP(D445,商品!$D:$D,商品!$H:$H),"")</f>
        <v/>
      </c>
      <c r="I445" s="50" t="str">
        <f>IFERROR(_xlfn.XLOOKUP(D445&amp;F445,現状ワード設定!J:J,現状ワード設定!H:H),"")</f>
        <v/>
      </c>
      <c r="J445" s="47" t="str">
        <f>IFERROR(_xlfn.XLOOKUP(D445&amp;F445,現状ワード設定!J:J,現状ワード設定!I:I),"")</f>
        <v/>
      </c>
      <c r="K445" s="47" t="e">
        <f>IF(AND(T445&gt;=設定!$C$12,W445&gt;=O445),I445*(1+設定!$F$12),IF(AND(T445&gt;=設定!$C$13,W445&lt;O445),I445*(1+設定!$F$13),IF(AND(T445&lt;設定!$C$14,U445&gt;=設定!$E$14),I445*(1+設定!$F$14),IF(AND(T445&lt;設定!$C$15,U445&lt;設定!$E$15),I445*(1+設定!$F$15),"除外"))))</f>
        <v>#VALUE!</v>
      </c>
      <c r="L445" s="58" t="e">
        <f ca="1">IF(消化率!$I$5&lt;1,K445*消化率!$I$5,IF(U445*V445/(K445*消化率!$I$5)&gt;O445,K445*消化率!$I$5,M445))</f>
        <v>#DIV/0!</v>
      </c>
      <c r="M445" s="58" t="e">
        <f t="shared" si="69"/>
        <v>#VALUE!</v>
      </c>
      <c r="N445" s="58" t="e">
        <f ca="1">IF(ROUNDUP(IF(IF(IF(AND(設定!$D$8&lt;=L445,設定!$D$8&lt;J445),設定!$D$8,IF(AND(J445&lt;=L445,J445&lt;設定!$D$8),J445,IF(AND(L445&lt;=J445,J445&lt;設定!$D$8),J445,L445)))=0,設定!$D$8,IF(AND(設定!$D$8&lt;=L445,設定!$D$8&lt;J445),設定!$D$8,IF(AND(J445&lt;=L445,J445&lt;設定!$D$8),J445,IF(AND(L445&lt;=J445,J445&lt;設定!$D$8),J445,L445))))&lt;=H445,H445+1,IF(IF(AND(設定!$D$8&lt;=L445,設定!$D$8&lt;J445),設定!$D$8,IF(AND(J445&lt;=L445,J445&lt;設定!$D$8),J445,IF(AND(L445&lt;=J445,J445&lt;設定!$D$8),J445,L445)))=0,設定!$D$8,IF(AND(設定!$D$8&lt;=L445,設定!$D$8&lt;J445),設定!$D$8,IF(AND(J445&lt;=L445,J445&lt;設定!$D$8),J445,IF(AND(L445&lt;=J445,J445&lt;設定!$D$8),J445,L445))))),0)&gt;40,ROUNDUP(IF(IF(IF(AND(設定!$D$8&lt;=L445,設定!$D$8&lt;J445),設定!$D$8,IF(AND(J445&lt;=L445,J445&lt;設定!$D$8),J445,IF(AND(L445&lt;=J445,J445&lt;設定!$D$8),J445,L445)))=0,設定!$D$8,IF(AND(設定!$D$8&lt;=L445,設定!$D$8&lt;J445),設定!$D$8,IF(AND(J445&lt;=L445,J445&lt;設定!$D$8),J445,IF(AND(L445&lt;=J445,J445&lt;設定!$D$8),J445,L445))))&lt;=H445,H445+1,IF(IF(AND(設定!$D$8&lt;=L445,設定!$D$8&lt;J445),設定!$D$8,IF(AND(J445&lt;=L445,J445&lt;設定!$D$8),J445,IF(AND(L445&lt;=J445,J445&lt;設定!$D$8),J445,L445)))=0,設定!$D$8,IF(AND(設定!$D$8&lt;=L445,設定!$D$8&lt;J445),設定!$D$8,IF(AND(J445&lt;=L445,J445&lt;設定!$D$8),J445,IF(AND(L445&lt;=J445,J445&lt;設定!$D$8),J445,L445))))),0),40)</f>
        <v>#DIV/0!</v>
      </c>
      <c r="O445" s="55">
        <f>IF(G445="標準",設定!$C$4,G445)</f>
        <v>5</v>
      </c>
      <c r="P445" s="45">
        <f t="shared" si="70"/>
        <v>0</v>
      </c>
      <c r="Q445" s="14">
        <f t="shared" si="71"/>
        <v>0</v>
      </c>
      <c r="R445" s="23">
        <f t="shared" si="79"/>
        <v>0</v>
      </c>
      <c r="S445" s="12">
        <f t="shared" si="72"/>
        <v>0</v>
      </c>
      <c r="T445" s="23">
        <f t="shared" si="73"/>
        <v>0</v>
      </c>
      <c r="U445" s="13">
        <f t="shared" si="74"/>
        <v>0</v>
      </c>
      <c r="V445" s="104" t="str">
        <f>INDEX(商品!Q:Q,MATCH(キーワード!D445,商品!D:D,0),1)</f>
        <v>-</v>
      </c>
      <c r="W445" s="15">
        <f t="shared" si="75"/>
        <v>0</v>
      </c>
      <c r="X445" s="22">
        <f>SUMIFS(当月ワード!$J$3:$J$1000,当月ワード!$D$3:$D$1000,キーワード!$D445,当月ワード!$E$3:$E$1000,キーワード!$F445)</f>
        <v>0</v>
      </c>
      <c r="Y445" s="23">
        <f>SUMIFS(前月ワード!$J$3:$J$1000,前月ワード!$D$3:$D$1000,キーワード!$D445,前月ワード!$E$3:$E$1000,キーワード!$F445)</f>
        <v>0</v>
      </c>
      <c r="Z445" s="23">
        <f>SUMIFS(前々月ワード!$J$3:$J$1000,前々月ワード!$D$3:$D$1000,キーワード!$D445,前々月ワード!$E$3:$E$1000,キーワード!$F445)</f>
        <v>0</v>
      </c>
      <c r="AA445" s="22">
        <f>SUMIFS(当月ワード!$W$3:$W$1000,当月ワード!$D$3:$D$1000,キーワード!$D445,当月ワード!$E$3:$E$1000,キーワード!$F445)</f>
        <v>0</v>
      </c>
      <c r="AB445" s="23">
        <f>SUMIFS(前月ワード!$W$3:$W$1000,前月ワード!$D$3:$D$1000,キーワード!$D445,前月ワード!$E$3:$E$1000,キーワード!$F445)</f>
        <v>0</v>
      </c>
      <c r="AC445" s="23">
        <f>SUMIFS(前々月ワード!$W$3:$W$1000,前々月ワード!$D$3:$D$1000,キーワード!$D445,前々月ワード!$E$3:$E$1000,キーワード!$F445)</f>
        <v>0</v>
      </c>
      <c r="AD445" s="23">
        <f t="shared" si="76"/>
        <v>0</v>
      </c>
      <c r="AE445" s="23">
        <f t="shared" si="76"/>
        <v>0</v>
      </c>
      <c r="AF445" s="23">
        <f t="shared" si="76"/>
        <v>0</v>
      </c>
      <c r="AG445" s="22">
        <f>SUMIFS(当月ワード!$X$3:$X$1000,当月ワード!$D$3:$D$1000,キーワード!$D445,当月ワード!$E$3:$E$1000,キーワード!$F445)</f>
        <v>0</v>
      </c>
      <c r="AH445" s="23">
        <f>SUMIFS(前月ワード!$X$3:$X$1000,前月ワード!$D$3:$D$1000,キーワード!$D445,前月ワード!$E$3:$E$1000,キーワード!$F445)</f>
        <v>0</v>
      </c>
      <c r="AI445" s="23">
        <f>SUMIFS(前々月ワード!$X$3:$X$1000,前々月ワード!$D$3:$D$1000,キーワード!$D445,前々月ワード!$E$3:$E$1000,キーワード!$F445)</f>
        <v>0</v>
      </c>
      <c r="AJ445" s="22">
        <f>SUMIFS(当月ワード!$I$3:$I$1000,当月ワード!$D$3:$D$1000,キーワード!$D445,当月ワード!$E$3:$E$1000,キーワード!$F445)</f>
        <v>0</v>
      </c>
      <c r="AK445" s="23">
        <f>SUMIFS(前月ワード!$I$3:$I$1000,前月ワード!$D$3:$D$1000,キーワード!$D445,前月ワード!$E$3:$E$1000,キーワード!$F445)</f>
        <v>0</v>
      </c>
      <c r="AL445" s="23">
        <f>SUMIFS(前々月ワード!$I$3:$I$1000,前々月ワード!$D$3:$D$1000,キーワード!$D445,前々月ワード!$E$3:$E$1000,キーワード!$F445)</f>
        <v>0</v>
      </c>
      <c r="AM445" s="13">
        <f t="shared" si="77"/>
        <v>0</v>
      </c>
      <c r="AN445" s="13">
        <f t="shared" si="77"/>
        <v>0</v>
      </c>
      <c r="AO445" s="13">
        <f t="shared" si="77"/>
        <v>0</v>
      </c>
      <c r="AP445" s="16">
        <f t="shared" si="78"/>
        <v>0</v>
      </c>
      <c r="AQ445" s="16">
        <f t="shared" si="78"/>
        <v>0</v>
      </c>
      <c r="AR445" s="17">
        <f t="shared" si="78"/>
        <v>0</v>
      </c>
    </row>
    <row r="446" spans="3:44" ht="36.65" customHeight="1">
      <c r="C446" s="20">
        <v>441</v>
      </c>
      <c r="D446" s="53">
        <f>現状ワード設定!B443</f>
        <v>0</v>
      </c>
      <c r="E446" s="26" t="str">
        <f>IFERROR(_xlfn.XLOOKUP($D446,現状商品設定!B:B,現状商品設定!C:C,"-"),"-")</f>
        <v>-</v>
      </c>
      <c r="F446" s="56">
        <f>現状ワード設定!G443</f>
        <v>0</v>
      </c>
      <c r="G446" s="60" t="s">
        <v>46</v>
      </c>
      <c r="H446" s="47" t="str">
        <f>IFERROR(_xlfn.XLOOKUP(D446,商品!$D:$D,商品!$H:$H),"")</f>
        <v/>
      </c>
      <c r="I446" s="50" t="str">
        <f>IFERROR(_xlfn.XLOOKUP(D446&amp;F446,現状ワード設定!J:J,現状ワード設定!H:H),"")</f>
        <v/>
      </c>
      <c r="J446" s="47" t="str">
        <f>IFERROR(_xlfn.XLOOKUP(D446&amp;F446,現状ワード設定!J:J,現状ワード設定!I:I),"")</f>
        <v/>
      </c>
      <c r="K446" s="47" t="e">
        <f>IF(AND(T446&gt;=設定!$C$12,W446&gt;=O446),I446*(1+設定!$F$12),IF(AND(T446&gt;=設定!$C$13,W446&lt;O446),I446*(1+設定!$F$13),IF(AND(T446&lt;設定!$C$14,U446&gt;=設定!$E$14),I446*(1+設定!$F$14),IF(AND(T446&lt;設定!$C$15,U446&lt;設定!$E$15),I446*(1+設定!$F$15),"除外"))))</f>
        <v>#VALUE!</v>
      </c>
      <c r="L446" s="58" t="e">
        <f ca="1">IF(消化率!$I$5&lt;1,K446*消化率!$I$5,IF(U446*V446/(K446*消化率!$I$5)&gt;O446,K446*消化率!$I$5,M446))</f>
        <v>#DIV/0!</v>
      </c>
      <c r="M446" s="58" t="e">
        <f t="shared" si="69"/>
        <v>#VALUE!</v>
      </c>
      <c r="N446" s="58" t="e">
        <f ca="1">IF(ROUNDUP(IF(IF(IF(AND(設定!$D$8&lt;=L446,設定!$D$8&lt;J446),設定!$D$8,IF(AND(J446&lt;=L446,J446&lt;設定!$D$8),J446,IF(AND(L446&lt;=J446,J446&lt;設定!$D$8),J446,L446)))=0,設定!$D$8,IF(AND(設定!$D$8&lt;=L446,設定!$D$8&lt;J446),設定!$D$8,IF(AND(J446&lt;=L446,J446&lt;設定!$D$8),J446,IF(AND(L446&lt;=J446,J446&lt;設定!$D$8),J446,L446))))&lt;=H446,H446+1,IF(IF(AND(設定!$D$8&lt;=L446,設定!$D$8&lt;J446),設定!$D$8,IF(AND(J446&lt;=L446,J446&lt;設定!$D$8),J446,IF(AND(L446&lt;=J446,J446&lt;設定!$D$8),J446,L446)))=0,設定!$D$8,IF(AND(設定!$D$8&lt;=L446,設定!$D$8&lt;J446),設定!$D$8,IF(AND(J446&lt;=L446,J446&lt;設定!$D$8),J446,IF(AND(L446&lt;=J446,J446&lt;設定!$D$8),J446,L446))))),0)&gt;40,ROUNDUP(IF(IF(IF(AND(設定!$D$8&lt;=L446,設定!$D$8&lt;J446),設定!$D$8,IF(AND(J446&lt;=L446,J446&lt;設定!$D$8),J446,IF(AND(L446&lt;=J446,J446&lt;設定!$D$8),J446,L446)))=0,設定!$D$8,IF(AND(設定!$D$8&lt;=L446,設定!$D$8&lt;J446),設定!$D$8,IF(AND(J446&lt;=L446,J446&lt;設定!$D$8),J446,IF(AND(L446&lt;=J446,J446&lt;設定!$D$8),J446,L446))))&lt;=H446,H446+1,IF(IF(AND(設定!$D$8&lt;=L446,設定!$D$8&lt;J446),設定!$D$8,IF(AND(J446&lt;=L446,J446&lt;設定!$D$8),J446,IF(AND(L446&lt;=J446,J446&lt;設定!$D$8),J446,L446)))=0,設定!$D$8,IF(AND(設定!$D$8&lt;=L446,設定!$D$8&lt;J446),設定!$D$8,IF(AND(J446&lt;=L446,J446&lt;設定!$D$8),J446,IF(AND(L446&lt;=J446,J446&lt;設定!$D$8),J446,L446))))),0),40)</f>
        <v>#DIV/0!</v>
      </c>
      <c r="O446" s="55">
        <f>IF(G446="標準",設定!$C$4,G446)</f>
        <v>5</v>
      </c>
      <c r="P446" s="45">
        <f t="shared" si="70"/>
        <v>0</v>
      </c>
      <c r="Q446" s="14">
        <f t="shared" si="71"/>
        <v>0</v>
      </c>
      <c r="R446" s="23">
        <f t="shared" si="79"/>
        <v>0</v>
      </c>
      <c r="S446" s="12">
        <f t="shared" si="72"/>
        <v>0</v>
      </c>
      <c r="T446" s="23">
        <f t="shared" si="73"/>
        <v>0</v>
      </c>
      <c r="U446" s="13">
        <f t="shared" si="74"/>
        <v>0</v>
      </c>
      <c r="V446" s="104" t="str">
        <f>INDEX(商品!Q:Q,MATCH(キーワード!D446,商品!D:D,0),1)</f>
        <v>-</v>
      </c>
      <c r="W446" s="15">
        <f t="shared" si="75"/>
        <v>0</v>
      </c>
      <c r="X446" s="22">
        <f>SUMIFS(当月ワード!$J$3:$J$1000,当月ワード!$D$3:$D$1000,キーワード!$D446,当月ワード!$E$3:$E$1000,キーワード!$F446)</f>
        <v>0</v>
      </c>
      <c r="Y446" s="23">
        <f>SUMIFS(前月ワード!$J$3:$J$1000,前月ワード!$D$3:$D$1000,キーワード!$D446,前月ワード!$E$3:$E$1000,キーワード!$F446)</f>
        <v>0</v>
      </c>
      <c r="Z446" s="23">
        <f>SUMIFS(前々月ワード!$J$3:$J$1000,前々月ワード!$D$3:$D$1000,キーワード!$D446,前々月ワード!$E$3:$E$1000,キーワード!$F446)</f>
        <v>0</v>
      </c>
      <c r="AA446" s="22">
        <f>SUMIFS(当月ワード!$W$3:$W$1000,当月ワード!$D$3:$D$1000,キーワード!$D446,当月ワード!$E$3:$E$1000,キーワード!$F446)</f>
        <v>0</v>
      </c>
      <c r="AB446" s="23">
        <f>SUMIFS(前月ワード!$W$3:$W$1000,前月ワード!$D$3:$D$1000,キーワード!$D446,前月ワード!$E$3:$E$1000,キーワード!$F446)</f>
        <v>0</v>
      </c>
      <c r="AC446" s="23">
        <f>SUMIFS(前々月ワード!$W$3:$W$1000,前々月ワード!$D$3:$D$1000,キーワード!$D446,前々月ワード!$E$3:$E$1000,キーワード!$F446)</f>
        <v>0</v>
      </c>
      <c r="AD446" s="23">
        <f t="shared" si="76"/>
        <v>0</v>
      </c>
      <c r="AE446" s="23">
        <f t="shared" si="76"/>
        <v>0</v>
      </c>
      <c r="AF446" s="23">
        <f t="shared" si="76"/>
        <v>0</v>
      </c>
      <c r="AG446" s="22">
        <f>SUMIFS(当月ワード!$X$3:$X$1000,当月ワード!$D$3:$D$1000,キーワード!$D446,当月ワード!$E$3:$E$1000,キーワード!$F446)</f>
        <v>0</v>
      </c>
      <c r="AH446" s="23">
        <f>SUMIFS(前月ワード!$X$3:$X$1000,前月ワード!$D$3:$D$1000,キーワード!$D446,前月ワード!$E$3:$E$1000,キーワード!$F446)</f>
        <v>0</v>
      </c>
      <c r="AI446" s="23">
        <f>SUMIFS(前々月ワード!$X$3:$X$1000,前々月ワード!$D$3:$D$1000,キーワード!$D446,前々月ワード!$E$3:$E$1000,キーワード!$F446)</f>
        <v>0</v>
      </c>
      <c r="AJ446" s="22">
        <f>SUMIFS(当月ワード!$I$3:$I$1000,当月ワード!$D$3:$D$1000,キーワード!$D446,当月ワード!$E$3:$E$1000,キーワード!$F446)</f>
        <v>0</v>
      </c>
      <c r="AK446" s="23">
        <f>SUMIFS(前月ワード!$I$3:$I$1000,前月ワード!$D$3:$D$1000,キーワード!$D446,前月ワード!$E$3:$E$1000,キーワード!$F446)</f>
        <v>0</v>
      </c>
      <c r="AL446" s="23">
        <f>SUMIFS(前々月ワード!$I$3:$I$1000,前々月ワード!$D$3:$D$1000,キーワード!$D446,前々月ワード!$E$3:$E$1000,キーワード!$F446)</f>
        <v>0</v>
      </c>
      <c r="AM446" s="13">
        <f t="shared" si="77"/>
        <v>0</v>
      </c>
      <c r="AN446" s="13">
        <f t="shared" si="77"/>
        <v>0</v>
      </c>
      <c r="AO446" s="13">
        <f t="shared" si="77"/>
        <v>0</v>
      </c>
      <c r="AP446" s="16">
        <f t="shared" si="78"/>
        <v>0</v>
      </c>
      <c r="AQ446" s="16">
        <f t="shared" si="78"/>
        <v>0</v>
      </c>
      <c r="AR446" s="17">
        <f t="shared" si="78"/>
        <v>0</v>
      </c>
    </row>
    <row r="447" spans="3:44" ht="36.65" customHeight="1">
      <c r="C447" s="20">
        <v>442</v>
      </c>
      <c r="D447" s="53">
        <f>現状ワード設定!B444</f>
        <v>0</v>
      </c>
      <c r="E447" s="26" t="str">
        <f>IFERROR(_xlfn.XLOOKUP($D447,現状商品設定!B:B,現状商品設定!C:C,"-"),"-")</f>
        <v>-</v>
      </c>
      <c r="F447" s="56">
        <f>現状ワード設定!G444</f>
        <v>0</v>
      </c>
      <c r="G447" s="60" t="s">
        <v>46</v>
      </c>
      <c r="H447" s="47" t="str">
        <f>IFERROR(_xlfn.XLOOKUP(D447,商品!$D:$D,商品!$H:$H),"")</f>
        <v/>
      </c>
      <c r="I447" s="50" t="str">
        <f>IFERROR(_xlfn.XLOOKUP(D447&amp;F447,現状ワード設定!J:J,現状ワード設定!H:H),"")</f>
        <v/>
      </c>
      <c r="J447" s="47" t="str">
        <f>IFERROR(_xlfn.XLOOKUP(D447&amp;F447,現状ワード設定!J:J,現状ワード設定!I:I),"")</f>
        <v/>
      </c>
      <c r="K447" s="47" t="e">
        <f>IF(AND(T447&gt;=設定!$C$12,W447&gt;=O447),I447*(1+設定!$F$12),IF(AND(T447&gt;=設定!$C$13,W447&lt;O447),I447*(1+設定!$F$13),IF(AND(T447&lt;設定!$C$14,U447&gt;=設定!$E$14),I447*(1+設定!$F$14),IF(AND(T447&lt;設定!$C$15,U447&lt;設定!$E$15),I447*(1+設定!$F$15),"除外"))))</f>
        <v>#VALUE!</v>
      </c>
      <c r="L447" s="58" t="e">
        <f ca="1">IF(消化率!$I$5&lt;1,K447*消化率!$I$5,IF(U447*V447/(K447*消化率!$I$5)&gt;O447,K447*消化率!$I$5,M447))</f>
        <v>#DIV/0!</v>
      </c>
      <c r="M447" s="58" t="e">
        <f t="shared" si="69"/>
        <v>#VALUE!</v>
      </c>
      <c r="N447" s="58" t="e">
        <f ca="1">IF(ROUNDUP(IF(IF(IF(AND(設定!$D$8&lt;=L447,設定!$D$8&lt;J447),設定!$D$8,IF(AND(J447&lt;=L447,J447&lt;設定!$D$8),J447,IF(AND(L447&lt;=J447,J447&lt;設定!$D$8),J447,L447)))=0,設定!$D$8,IF(AND(設定!$D$8&lt;=L447,設定!$D$8&lt;J447),設定!$D$8,IF(AND(J447&lt;=L447,J447&lt;設定!$D$8),J447,IF(AND(L447&lt;=J447,J447&lt;設定!$D$8),J447,L447))))&lt;=H447,H447+1,IF(IF(AND(設定!$D$8&lt;=L447,設定!$D$8&lt;J447),設定!$D$8,IF(AND(J447&lt;=L447,J447&lt;設定!$D$8),J447,IF(AND(L447&lt;=J447,J447&lt;設定!$D$8),J447,L447)))=0,設定!$D$8,IF(AND(設定!$D$8&lt;=L447,設定!$D$8&lt;J447),設定!$D$8,IF(AND(J447&lt;=L447,J447&lt;設定!$D$8),J447,IF(AND(L447&lt;=J447,J447&lt;設定!$D$8),J447,L447))))),0)&gt;40,ROUNDUP(IF(IF(IF(AND(設定!$D$8&lt;=L447,設定!$D$8&lt;J447),設定!$D$8,IF(AND(J447&lt;=L447,J447&lt;設定!$D$8),J447,IF(AND(L447&lt;=J447,J447&lt;設定!$D$8),J447,L447)))=0,設定!$D$8,IF(AND(設定!$D$8&lt;=L447,設定!$D$8&lt;J447),設定!$D$8,IF(AND(J447&lt;=L447,J447&lt;設定!$D$8),J447,IF(AND(L447&lt;=J447,J447&lt;設定!$D$8),J447,L447))))&lt;=H447,H447+1,IF(IF(AND(設定!$D$8&lt;=L447,設定!$D$8&lt;J447),設定!$D$8,IF(AND(J447&lt;=L447,J447&lt;設定!$D$8),J447,IF(AND(L447&lt;=J447,J447&lt;設定!$D$8),J447,L447)))=0,設定!$D$8,IF(AND(設定!$D$8&lt;=L447,設定!$D$8&lt;J447),設定!$D$8,IF(AND(J447&lt;=L447,J447&lt;設定!$D$8),J447,IF(AND(L447&lt;=J447,J447&lt;設定!$D$8),J447,L447))))),0),40)</f>
        <v>#DIV/0!</v>
      </c>
      <c r="O447" s="55">
        <f>IF(G447="標準",設定!$C$4,G447)</f>
        <v>5</v>
      </c>
      <c r="P447" s="45">
        <f t="shared" si="70"/>
        <v>0</v>
      </c>
      <c r="Q447" s="14">
        <f t="shared" si="71"/>
        <v>0</v>
      </c>
      <c r="R447" s="23">
        <f t="shared" si="79"/>
        <v>0</v>
      </c>
      <c r="S447" s="12">
        <f t="shared" si="72"/>
        <v>0</v>
      </c>
      <c r="T447" s="23">
        <f t="shared" si="73"/>
        <v>0</v>
      </c>
      <c r="U447" s="13">
        <f t="shared" si="74"/>
        <v>0</v>
      </c>
      <c r="V447" s="104" t="str">
        <f>INDEX(商品!Q:Q,MATCH(キーワード!D447,商品!D:D,0),1)</f>
        <v>-</v>
      </c>
      <c r="W447" s="15">
        <f t="shared" si="75"/>
        <v>0</v>
      </c>
      <c r="X447" s="22">
        <f>SUMIFS(当月ワード!$J$3:$J$1000,当月ワード!$D$3:$D$1000,キーワード!$D447,当月ワード!$E$3:$E$1000,キーワード!$F447)</f>
        <v>0</v>
      </c>
      <c r="Y447" s="23">
        <f>SUMIFS(前月ワード!$J$3:$J$1000,前月ワード!$D$3:$D$1000,キーワード!$D447,前月ワード!$E$3:$E$1000,キーワード!$F447)</f>
        <v>0</v>
      </c>
      <c r="Z447" s="23">
        <f>SUMIFS(前々月ワード!$J$3:$J$1000,前々月ワード!$D$3:$D$1000,キーワード!$D447,前々月ワード!$E$3:$E$1000,キーワード!$F447)</f>
        <v>0</v>
      </c>
      <c r="AA447" s="22">
        <f>SUMIFS(当月ワード!$W$3:$W$1000,当月ワード!$D$3:$D$1000,キーワード!$D447,当月ワード!$E$3:$E$1000,キーワード!$F447)</f>
        <v>0</v>
      </c>
      <c r="AB447" s="23">
        <f>SUMIFS(前月ワード!$W$3:$W$1000,前月ワード!$D$3:$D$1000,キーワード!$D447,前月ワード!$E$3:$E$1000,キーワード!$F447)</f>
        <v>0</v>
      </c>
      <c r="AC447" s="23">
        <f>SUMIFS(前々月ワード!$W$3:$W$1000,前々月ワード!$D$3:$D$1000,キーワード!$D447,前々月ワード!$E$3:$E$1000,キーワード!$F447)</f>
        <v>0</v>
      </c>
      <c r="AD447" s="23">
        <f t="shared" si="76"/>
        <v>0</v>
      </c>
      <c r="AE447" s="23">
        <f t="shared" si="76"/>
        <v>0</v>
      </c>
      <c r="AF447" s="23">
        <f t="shared" si="76"/>
        <v>0</v>
      </c>
      <c r="AG447" s="22">
        <f>SUMIFS(当月ワード!$X$3:$X$1000,当月ワード!$D$3:$D$1000,キーワード!$D447,当月ワード!$E$3:$E$1000,キーワード!$F447)</f>
        <v>0</v>
      </c>
      <c r="AH447" s="23">
        <f>SUMIFS(前月ワード!$X$3:$X$1000,前月ワード!$D$3:$D$1000,キーワード!$D447,前月ワード!$E$3:$E$1000,キーワード!$F447)</f>
        <v>0</v>
      </c>
      <c r="AI447" s="23">
        <f>SUMIFS(前々月ワード!$X$3:$X$1000,前々月ワード!$D$3:$D$1000,キーワード!$D447,前々月ワード!$E$3:$E$1000,キーワード!$F447)</f>
        <v>0</v>
      </c>
      <c r="AJ447" s="22">
        <f>SUMIFS(当月ワード!$I$3:$I$1000,当月ワード!$D$3:$D$1000,キーワード!$D447,当月ワード!$E$3:$E$1000,キーワード!$F447)</f>
        <v>0</v>
      </c>
      <c r="AK447" s="23">
        <f>SUMIFS(前月ワード!$I$3:$I$1000,前月ワード!$D$3:$D$1000,キーワード!$D447,前月ワード!$E$3:$E$1000,キーワード!$F447)</f>
        <v>0</v>
      </c>
      <c r="AL447" s="23">
        <f>SUMIFS(前々月ワード!$I$3:$I$1000,前々月ワード!$D$3:$D$1000,キーワード!$D447,前々月ワード!$E$3:$E$1000,キーワード!$F447)</f>
        <v>0</v>
      </c>
      <c r="AM447" s="13">
        <f t="shared" si="77"/>
        <v>0</v>
      </c>
      <c r="AN447" s="13">
        <f t="shared" si="77"/>
        <v>0</v>
      </c>
      <c r="AO447" s="13">
        <f t="shared" si="77"/>
        <v>0</v>
      </c>
      <c r="AP447" s="16">
        <f t="shared" si="78"/>
        <v>0</v>
      </c>
      <c r="AQ447" s="16">
        <f t="shared" si="78"/>
        <v>0</v>
      </c>
      <c r="AR447" s="17">
        <f t="shared" si="78"/>
        <v>0</v>
      </c>
    </row>
    <row r="448" spans="3:44" ht="36.65" customHeight="1">
      <c r="C448" s="20">
        <v>443</v>
      </c>
      <c r="D448" s="53">
        <f>現状ワード設定!B445</f>
        <v>0</v>
      </c>
      <c r="E448" s="26" t="str">
        <f>IFERROR(_xlfn.XLOOKUP($D448,現状商品設定!B:B,現状商品設定!C:C,"-"),"-")</f>
        <v>-</v>
      </c>
      <c r="F448" s="56">
        <f>現状ワード設定!G445</f>
        <v>0</v>
      </c>
      <c r="G448" s="60" t="s">
        <v>46</v>
      </c>
      <c r="H448" s="47" t="str">
        <f>IFERROR(_xlfn.XLOOKUP(D448,商品!$D:$D,商品!$H:$H),"")</f>
        <v/>
      </c>
      <c r="I448" s="50" t="str">
        <f>IFERROR(_xlfn.XLOOKUP(D448&amp;F448,現状ワード設定!J:J,現状ワード設定!H:H),"")</f>
        <v/>
      </c>
      <c r="J448" s="47" t="str">
        <f>IFERROR(_xlfn.XLOOKUP(D448&amp;F448,現状ワード設定!J:J,現状ワード設定!I:I),"")</f>
        <v/>
      </c>
      <c r="K448" s="47" t="e">
        <f>IF(AND(T448&gt;=設定!$C$12,W448&gt;=O448),I448*(1+設定!$F$12),IF(AND(T448&gt;=設定!$C$13,W448&lt;O448),I448*(1+設定!$F$13),IF(AND(T448&lt;設定!$C$14,U448&gt;=設定!$E$14),I448*(1+設定!$F$14),IF(AND(T448&lt;設定!$C$15,U448&lt;設定!$E$15),I448*(1+設定!$F$15),"除外"))))</f>
        <v>#VALUE!</v>
      </c>
      <c r="L448" s="58" t="e">
        <f ca="1">IF(消化率!$I$5&lt;1,K448*消化率!$I$5,IF(U448*V448/(K448*消化率!$I$5)&gt;O448,K448*消化率!$I$5,M448))</f>
        <v>#DIV/0!</v>
      </c>
      <c r="M448" s="58" t="e">
        <f t="shared" si="69"/>
        <v>#VALUE!</v>
      </c>
      <c r="N448" s="58" t="e">
        <f ca="1">IF(ROUNDUP(IF(IF(IF(AND(設定!$D$8&lt;=L448,設定!$D$8&lt;J448),設定!$D$8,IF(AND(J448&lt;=L448,J448&lt;設定!$D$8),J448,IF(AND(L448&lt;=J448,J448&lt;設定!$D$8),J448,L448)))=0,設定!$D$8,IF(AND(設定!$D$8&lt;=L448,設定!$D$8&lt;J448),設定!$D$8,IF(AND(J448&lt;=L448,J448&lt;設定!$D$8),J448,IF(AND(L448&lt;=J448,J448&lt;設定!$D$8),J448,L448))))&lt;=H448,H448+1,IF(IF(AND(設定!$D$8&lt;=L448,設定!$D$8&lt;J448),設定!$D$8,IF(AND(J448&lt;=L448,J448&lt;設定!$D$8),J448,IF(AND(L448&lt;=J448,J448&lt;設定!$D$8),J448,L448)))=0,設定!$D$8,IF(AND(設定!$D$8&lt;=L448,設定!$D$8&lt;J448),設定!$D$8,IF(AND(J448&lt;=L448,J448&lt;設定!$D$8),J448,IF(AND(L448&lt;=J448,J448&lt;設定!$D$8),J448,L448))))),0)&gt;40,ROUNDUP(IF(IF(IF(AND(設定!$D$8&lt;=L448,設定!$D$8&lt;J448),設定!$D$8,IF(AND(J448&lt;=L448,J448&lt;設定!$D$8),J448,IF(AND(L448&lt;=J448,J448&lt;設定!$D$8),J448,L448)))=0,設定!$D$8,IF(AND(設定!$D$8&lt;=L448,設定!$D$8&lt;J448),設定!$D$8,IF(AND(J448&lt;=L448,J448&lt;設定!$D$8),J448,IF(AND(L448&lt;=J448,J448&lt;設定!$D$8),J448,L448))))&lt;=H448,H448+1,IF(IF(AND(設定!$D$8&lt;=L448,設定!$D$8&lt;J448),設定!$D$8,IF(AND(J448&lt;=L448,J448&lt;設定!$D$8),J448,IF(AND(L448&lt;=J448,J448&lt;設定!$D$8),J448,L448)))=0,設定!$D$8,IF(AND(設定!$D$8&lt;=L448,設定!$D$8&lt;J448),設定!$D$8,IF(AND(J448&lt;=L448,J448&lt;設定!$D$8),J448,IF(AND(L448&lt;=J448,J448&lt;設定!$D$8),J448,L448))))),0),40)</f>
        <v>#DIV/0!</v>
      </c>
      <c r="O448" s="55">
        <f>IF(G448="標準",設定!$C$4,G448)</f>
        <v>5</v>
      </c>
      <c r="P448" s="45">
        <f t="shared" si="70"/>
        <v>0</v>
      </c>
      <c r="Q448" s="14">
        <f t="shared" si="71"/>
        <v>0</v>
      </c>
      <c r="R448" s="23">
        <f t="shared" si="79"/>
        <v>0</v>
      </c>
      <c r="S448" s="12">
        <f t="shared" si="72"/>
        <v>0</v>
      </c>
      <c r="T448" s="23">
        <f t="shared" si="73"/>
        <v>0</v>
      </c>
      <c r="U448" s="13">
        <f t="shared" si="74"/>
        <v>0</v>
      </c>
      <c r="V448" s="104" t="str">
        <f>INDEX(商品!Q:Q,MATCH(キーワード!D448,商品!D:D,0),1)</f>
        <v>-</v>
      </c>
      <c r="W448" s="15">
        <f t="shared" si="75"/>
        <v>0</v>
      </c>
      <c r="X448" s="22">
        <f>SUMIFS(当月ワード!$J$3:$J$1000,当月ワード!$D$3:$D$1000,キーワード!$D448,当月ワード!$E$3:$E$1000,キーワード!$F448)</f>
        <v>0</v>
      </c>
      <c r="Y448" s="23">
        <f>SUMIFS(前月ワード!$J$3:$J$1000,前月ワード!$D$3:$D$1000,キーワード!$D448,前月ワード!$E$3:$E$1000,キーワード!$F448)</f>
        <v>0</v>
      </c>
      <c r="Z448" s="23">
        <f>SUMIFS(前々月ワード!$J$3:$J$1000,前々月ワード!$D$3:$D$1000,キーワード!$D448,前々月ワード!$E$3:$E$1000,キーワード!$F448)</f>
        <v>0</v>
      </c>
      <c r="AA448" s="22">
        <f>SUMIFS(当月ワード!$W$3:$W$1000,当月ワード!$D$3:$D$1000,キーワード!$D448,当月ワード!$E$3:$E$1000,キーワード!$F448)</f>
        <v>0</v>
      </c>
      <c r="AB448" s="23">
        <f>SUMIFS(前月ワード!$W$3:$W$1000,前月ワード!$D$3:$D$1000,キーワード!$D448,前月ワード!$E$3:$E$1000,キーワード!$F448)</f>
        <v>0</v>
      </c>
      <c r="AC448" s="23">
        <f>SUMIFS(前々月ワード!$W$3:$W$1000,前々月ワード!$D$3:$D$1000,キーワード!$D448,前々月ワード!$E$3:$E$1000,キーワード!$F448)</f>
        <v>0</v>
      </c>
      <c r="AD448" s="23">
        <f t="shared" si="76"/>
        <v>0</v>
      </c>
      <c r="AE448" s="23">
        <f t="shared" si="76"/>
        <v>0</v>
      </c>
      <c r="AF448" s="23">
        <f t="shared" si="76"/>
        <v>0</v>
      </c>
      <c r="AG448" s="22">
        <f>SUMIFS(当月ワード!$X$3:$X$1000,当月ワード!$D$3:$D$1000,キーワード!$D448,当月ワード!$E$3:$E$1000,キーワード!$F448)</f>
        <v>0</v>
      </c>
      <c r="AH448" s="23">
        <f>SUMIFS(前月ワード!$X$3:$X$1000,前月ワード!$D$3:$D$1000,キーワード!$D448,前月ワード!$E$3:$E$1000,キーワード!$F448)</f>
        <v>0</v>
      </c>
      <c r="AI448" s="23">
        <f>SUMIFS(前々月ワード!$X$3:$X$1000,前々月ワード!$D$3:$D$1000,キーワード!$D448,前々月ワード!$E$3:$E$1000,キーワード!$F448)</f>
        <v>0</v>
      </c>
      <c r="AJ448" s="22">
        <f>SUMIFS(当月ワード!$I$3:$I$1000,当月ワード!$D$3:$D$1000,キーワード!$D448,当月ワード!$E$3:$E$1000,キーワード!$F448)</f>
        <v>0</v>
      </c>
      <c r="AK448" s="23">
        <f>SUMIFS(前月ワード!$I$3:$I$1000,前月ワード!$D$3:$D$1000,キーワード!$D448,前月ワード!$E$3:$E$1000,キーワード!$F448)</f>
        <v>0</v>
      </c>
      <c r="AL448" s="23">
        <f>SUMIFS(前々月ワード!$I$3:$I$1000,前々月ワード!$D$3:$D$1000,キーワード!$D448,前々月ワード!$E$3:$E$1000,キーワード!$F448)</f>
        <v>0</v>
      </c>
      <c r="AM448" s="13">
        <f t="shared" si="77"/>
        <v>0</v>
      </c>
      <c r="AN448" s="13">
        <f t="shared" si="77"/>
        <v>0</v>
      </c>
      <c r="AO448" s="13">
        <f t="shared" si="77"/>
        <v>0</v>
      </c>
      <c r="AP448" s="16">
        <f t="shared" si="78"/>
        <v>0</v>
      </c>
      <c r="AQ448" s="16">
        <f t="shared" si="78"/>
        <v>0</v>
      </c>
      <c r="AR448" s="17">
        <f t="shared" si="78"/>
        <v>0</v>
      </c>
    </row>
    <row r="449" spans="3:44" ht="36.65" customHeight="1">
      <c r="C449" s="20">
        <v>444</v>
      </c>
      <c r="D449" s="53">
        <f>現状ワード設定!B446</f>
        <v>0</v>
      </c>
      <c r="E449" s="26" t="str">
        <f>IFERROR(_xlfn.XLOOKUP($D449,現状商品設定!B:B,現状商品設定!C:C,"-"),"-")</f>
        <v>-</v>
      </c>
      <c r="F449" s="56">
        <f>現状ワード設定!G446</f>
        <v>0</v>
      </c>
      <c r="G449" s="60" t="s">
        <v>46</v>
      </c>
      <c r="H449" s="47" t="str">
        <f>IFERROR(_xlfn.XLOOKUP(D449,商品!$D:$D,商品!$H:$H),"")</f>
        <v/>
      </c>
      <c r="I449" s="50" t="str">
        <f>IFERROR(_xlfn.XLOOKUP(D449&amp;F449,現状ワード設定!J:J,現状ワード設定!H:H),"")</f>
        <v/>
      </c>
      <c r="J449" s="47" t="str">
        <f>IFERROR(_xlfn.XLOOKUP(D449&amp;F449,現状ワード設定!J:J,現状ワード設定!I:I),"")</f>
        <v/>
      </c>
      <c r="K449" s="47" t="e">
        <f>IF(AND(T449&gt;=設定!$C$12,W449&gt;=O449),I449*(1+設定!$F$12),IF(AND(T449&gt;=設定!$C$13,W449&lt;O449),I449*(1+設定!$F$13),IF(AND(T449&lt;設定!$C$14,U449&gt;=設定!$E$14),I449*(1+設定!$F$14),IF(AND(T449&lt;設定!$C$15,U449&lt;設定!$E$15),I449*(1+設定!$F$15),"除外"))))</f>
        <v>#VALUE!</v>
      </c>
      <c r="L449" s="58" t="e">
        <f ca="1">IF(消化率!$I$5&lt;1,K449*消化率!$I$5,IF(U449*V449/(K449*消化率!$I$5)&gt;O449,K449*消化率!$I$5,M449))</f>
        <v>#DIV/0!</v>
      </c>
      <c r="M449" s="58" t="e">
        <f t="shared" si="69"/>
        <v>#VALUE!</v>
      </c>
      <c r="N449" s="58" t="e">
        <f ca="1">IF(ROUNDUP(IF(IF(IF(AND(設定!$D$8&lt;=L449,設定!$D$8&lt;J449),設定!$D$8,IF(AND(J449&lt;=L449,J449&lt;設定!$D$8),J449,IF(AND(L449&lt;=J449,J449&lt;設定!$D$8),J449,L449)))=0,設定!$D$8,IF(AND(設定!$D$8&lt;=L449,設定!$D$8&lt;J449),設定!$D$8,IF(AND(J449&lt;=L449,J449&lt;設定!$D$8),J449,IF(AND(L449&lt;=J449,J449&lt;設定!$D$8),J449,L449))))&lt;=H449,H449+1,IF(IF(AND(設定!$D$8&lt;=L449,設定!$D$8&lt;J449),設定!$D$8,IF(AND(J449&lt;=L449,J449&lt;設定!$D$8),J449,IF(AND(L449&lt;=J449,J449&lt;設定!$D$8),J449,L449)))=0,設定!$D$8,IF(AND(設定!$D$8&lt;=L449,設定!$D$8&lt;J449),設定!$D$8,IF(AND(J449&lt;=L449,J449&lt;設定!$D$8),J449,IF(AND(L449&lt;=J449,J449&lt;設定!$D$8),J449,L449))))),0)&gt;40,ROUNDUP(IF(IF(IF(AND(設定!$D$8&lt;=L449,設定!$D$8&lt;J449),設定!$D$8,IF(AND(J449&lt;=L449,J449&lt;設定!$D$8),J449,IF(AND(L449&lt;=J449,J449&lt;設定!$D$8),J449,L449)))=0,設定!$D$8,IF(AND(設定!$D$8&lt;=L449,設定!$D$8&lt;J449),設定!$D$8,IF(AND(J449&lt;=L449,J449&lt;設定!$D$8),J449,IF(AND(L449&lt;=J449,J449&lt;設定!$D$8),J449,L449))))&lt;=H449,H449+1,IF(IF(AND(設定!$D$8&lt;=L449,設定!$D$8&lt;J449),設定!$D$8,IF(AND(J449&lt;=L449,J449&lt;設定!$D$8),J449,IF(AND(L449&lt;=J449,J449&lt;設定!$D$8),J449,L449)))=0,設定!$D$8,IF(AND(設定!$D$8&lt;=L449,設定!$D$8&lt;J449),設定!$D$8,IF(AND(J449&lt;=L449,J449&lt;設定!$D$8),J449,IF(AND(L449&lt;=J449,J449&lt;設定!$D$8),J449,L449))))),0),40)</f>
        <v>#DIV/0!</v>
      </c>
      <c r="O449" s="55">
        <f>IF(G449="標準",設定!$C$4,G449)</f>
        <v>5</v>
      </c>
      <c r="P449" s="45">
        <f t="shared" si="70"/>
        <v>0</v>
      </c>
      <c r="Q449" s="14">
        <f t="shared" si="71"/>
        <v>0</v>
      </c>
      <c r="R449" s="23">
        <f t="shared" si="79"/>
        <v>0</v>
      </c>
      <c r="S449" s="12">
        <f t="shared" si="72"/>
        <v>0</v>
      </c>
      <c r="T449" s="23">
        <f t="shared" si="73"/>
        <v>0</v>
      </c>
      <c r="U449" s="13">
        <f t="shared" si="74"/>
        <v>0</v>
      </c>
      <c r="V449" s="104" t="str">
        <f>INDEX(商品!Q:Q,MATCH(キーワード!D449,商品!D:D,0),1)</f>
        <v>-</v>
      </c>
      <c r="W449" s="15">
        <f t="shared" si="75"/>
        <v>0</v>
      </c>
      <c r="X449" s="22">
        <f>SUMIFS(当月ワード!$J$3:$J$1000,当月ワード!$D$3:$D$1000,キーワード!$D449,当月ワード!$E$3:$E$1000,キーワード!$F449)</f>
        <v>0</v>
      </c>
      <c r="Y449" s="23">
        <f>SUMIFS(前月ワード!$J$3:$J$1000,前月ワード!$D$3:$D$1000,キーワード!$D449,前月ワード!$E$3:$E$1000,キーワード!$F449)</f>
        <v>0</v>
      </c>
      <c r="Z449" s="23">
        <f>SUMIFS(前々月ワード!$J$3:$J$1000,前々月ワード!$D$3:$D$1000,キーワード!$D449,前々月ワード!$E$3:$E$1000,キーワード!$F449)</f>
        <v>0</v>
      </c>
      <c r="AA449" s="22">
        <f>SUMIFS(当月ワード!$W$3:$W$1000,当月ワード!$D$3:$D$1000,キーワード!$D449,当月ワード!$E$3:$E$1000,キーワード!$F449)</f>
        <v>0</v>
      </c>
      <c r="AB449" s="23">
        <f>SUMIFS(前月ワード!$W$3:$W$1000,前月ワード!$D$3:$D$1000,キーワード!$D449,前月ワード!$E$3:$E$1000,キーワード!$F449)</f>
        <v>0</v>
      </c>
      <c r="AC449" s="23">
        <f>SUMIFS(前々月ワード!$W$3:$W$1000,前々月ワード!$D$3:$D$1000,キーワード!$D449,前々月ワード!$E$3:$E$1000,キーワード!$F449)</f>
        <v>0</v>
      </c>
      <c r="AD449" s="23">
        <f t="shared" si="76"/>
        <v>0</v>
      </c>
      <c r="AE449" s="23">
        <f t="shared" si="76"/>
        <v>0</v>
      </c>
      <c r="AF449" s="23">
        <f t="shared" si="76"/>
        <v>0</v>
      </c>
      <c r="AG449" s="22">
        <f>SUMIFS(当月ワード!$X$3:$X$1000,当月ワード!$D$3:$D$1000,キーワード!$D449,当月ワード!$E$3:$E$1000,キーワード!$F449)</f>
        <v>0</v>
      </c>
      <c r="AH449" s="23">
        <f>SUMIFS(前月ワード!$X$3:$X$1000,前月ワード!$D$3:$D$1000,キーワード!$D449,前月ワード!$E$3:$E$1000,キーワード!$F449)</f>
        <v>0</v>
      </c>
      <c r="AI449" s="23">
        <f>SUMIFS(前々月ワード!$X$3:$X$1000,前々月ワード!$D$3:$D$1000,キーワード!$D449,前々月ワード!$E$3:$E$1000,キーワード!$F449)</f>
        <v>0</v>
      </c>
      <c r="AJ449" s="22">
        <f>SUMIFS(当月ワード!$I$3:$I$1000,当月ワード!$D$3:$D$1000,キーワード!$D449,当月ワード!$E$3:$E$1000,キーワード!$F449)</f>
        <v>0</v>
      </c>
      <c r="AK449" s="23">
        <f>SUMIFS(前月ワード!$I$3:$I$1000,前月ワード!$D$3:$D$1000,キーワード!$D449,前月ワード!$E$3:$E$1000,キーワード!$F449)</f>
        <v>0</v>
      </c>
      <c r="AL449" s="23">
        <f>SUMIFS(前々月ワード!$I$3:$I$1000,前々月ワード!$D$3:$D$1000,キーワード!$D449,前々月ワード!$E$3:$E$1000,キーワード!$F449)</f>
        <v>0</v>
      </c>
      <c r="AM449" s="13">
        <f t="shared" si="77"/>
        <v>0</v>
      </c>
      <c r="AN449" s="13">
        <f t="shared" si="77"/>
        <v>0</v>
      </c>
      <c r="AO449" s="13">
        <f t="shared" si="77"/>
        <v>0</v>
      </c>
      <c r="AP449" s="16">
        <f t="shared" si="78"/>
        <v>0</v>
      </c>
      <c r="AQ449" s="16">
        <f t="shared" si="78"/>
        <v>0</v>
      </c>
      <c r="AR449" s="17">
        <f t="shared" si="78"/>
        <v>0</v>
      </c>
    </row>
    <row r="450" spans="3:44" ht="36.65" customHeight="1">
      <c r="C450" s="20">
        <v>445</v>
      </c>
      <c r="D450" s="53">
        <f>現状ワード設定!B447</f>
        <v>0</v>
      </c>
      <c r="E450" s="26" t="str">
        <f>IFERROR(_xlfn.XLOOKUP($D450,現状商品設定!B:B,現状商品設定!C:C,"-"),"-")</f>
        <v>-</v>
      </c>
      <c r="F450" s="56">
        <f>現状ワード設定!G447</f>
        <v>0</v>
      </c>
      <c r="G450" s="60" t="s">
        <v>46</v>
      </c>
      <c r="H450" s="47" t="str">
        <f>IFERROR(_xlfn.XLOOKUP(D450,商品!$D:$D,商品!$H:$H),"")</f>
        <v/>
      </c>
      <c r="I450" s="50" t="str">
        <f>IFERROR(_xlfn.XLOOKUP(D450&amp;F450,現状ワード設定!J:J,現状ワード設定!H:H),"")</f>
        <v/>
      </c>
      <c r="J450" s="47" t="str">
        <f>IFERROR(_xlfn.XLOOKUP(D450&amp;F450,現状ワード設定!J:J,現状ワード設定!I:I),"")</f>
        <v/>
      </c>
      <c r="K450" s="47" t="e">
        <f>IF(AND(T450&gt;=設定!$C$12,W450&gt;=O450),I450*(1+設定!$F$12),IF(AND(T450&gt;=設定!$C$13,W450&lt;O450),I450*(1+設定!$F$13),IF(AND(T450&lt;設定!$C$14,U450&gt;=設定!$E$14),I450*(1+設定!$F$14),IF(AND(T450&lt;設定!$C$15,U450&lt;設定!$E$15),I450*(1+設定!$F$15),"除外"))))</f>
        <v>#VALUE!</v>
      </c>
      <c r="L450" s="58" t="e">
        <f ca="1">IF(消化率!$I$5&lt;1,K450*消化率!$I$5,IF(U450*V450/(K450*消化率!$I$5)&gt;O450,K450*消化率!$I$5,M450))</f>
        <v>#DIV/0!</v>
      </c>
      <c r="M450" s="58" t="e">
        <f t="shared" si="69"/>
        <v>#VALUE!</v>
      </c>
      <c r="N450" s="58" t="e">
        <f ca="1">IF(ROUNDUP(IF(IF(IF(AND(設定!$D$8&lt;=L450,設定!$D$8&lt;J450),設定!$D$8,IF(AND(J450&lt;=L450,J450&lt;設定!$D$8),J450,IF(AND(L450&lt;=J450,J450&lt;設定!$D$8),J450,L450)))=0,設定!$D$8,IF(AND(設定!$D$8&lt;=L450,設定!$D$8&lt;J450),設定!$D$8,IF(AND(J450&lt;=L450,J450&lt;設定!$D$8),J450,IF(AND(L450&lt;=J450,J450&lt;設定!$D$8),J450,L450))))&lt;=H450,H450+1,IF(IF(AND(設定!$D$8&lt;=L450,設定!$D$8&lt;J450),設定!$D$8,IF(AND(J450&lt;=L450,J450&lt;設定!$D$8),J450,IF(AND(L450&lt;=J450,J450&lt;設定!$D$8),J450,L450)))=0,設定!$D$8,IF(AND(設定!$D$8&lt;=L450,設定!$D$8&lt;J450),設定!$D$8,IF(AND(J450&lt;=L450,J450&lt;設定!$D$8),J450,IF(AND(L450&lt;=J450,J450&lt;設定!$D$8),J450,L450))))),0)&gt;40,ROUNDUP(IF(IF(IF(AND(設定!$D$8&lt;=L450,設定!$D$8&lt;J450),設定!$D$8,IF(AND(J450&lt;=L450,J450&lt;設定!$D$8),J450,IF(AND(L450&lt;=J450,J450&lt;設定!$D$8),J450,L450)))=0,設定!$D$8,IF(AND(設定!$D$8&lt;=L450,設定!$D$8&lt;J450),設定!$D$8,IF(AND(J450&lt;=L450,J450&lt;設定!$D$8),J450,IF(AND(L450&lt;=J450,J450&lt;設定!$D$8),J450,L450))))&lt;=H450,H450+1,IF(IF(AND(設定!$D$8&lt;=L450,設定!$D$8&lt;J450),設定!$D$8,IF(AND(J450&lt;=L450,J450&lt;設定!$D$8),J450,IF(AND(L450&lt;=J450,J450&lt;設定!$D$8),J450,L450)))=0,設定!$D$8,IF(AND(設定!$D$8&lt;=L450,設定!$D$8&lt;J450),設定!$D$8,IF(AND(J450&lt;=L450,J450&lt;設定!$D$8),J450,IF(AND(L450&lt;=J450,J450&lt;設定!$D$8),J450,L450))))),0),40)</f>
        <v>#DIV/0!</v>
      </c>
      <c r="O450" s="55">
        <f>IF(G450="標準",設定!$C$4,G450)</f>
        <v>5</v>
      </c>
      <c r="P450" s="45">
        <f t="shared" si="70"/>
        <v>0</v>
      </c>
      <c r="Q450" s="14">
        <f t="shared" si="71"/>
        <v>0</v>
      </c>
      <c r="R450" s="23">
        <f t="shared" si="79"/>
        <v>0</v>
      </c>
      <c r="S450" s="12">
        <f t="shared" si="72"/>
        <v>0</v>
      </c>
      <c r="T450" s="23">
        <f t="shared" si="73"/>
        <v>0</v>
      </c>
      <c r="U450" s="13">
        <f t="shared" si="74"/>
        <v>0</v>
      </c>
      <c r="V450" s="104" t="str">
        <f>INDEX(商品!Q:Q,MATCH(キーワード!D450,商品!D:D,0),1)</f>
        <v>-</v>
      </c>
      <c r="W450" s="15">
        <f t="shared" si="75"/>
        <v>0</v>
      </c>
      <c r="X450" s="22">
        <f>SUMIFS(当月ワード!$J$3:$J$1000,当月ワード!$D$3:$D$1000,キーワード!$D450,当月ワード!$E$3:$E$1000,キーワード!$F450)</f>
        <v>0</v>
      </c>
      <c r="Y450" s="23">
        <f>SUMIFS(前月ワード!$J$3:$J$1000,前月ワード!$D$3:$D$1000,キーワード!$D450,前月ワード!$E$3:$E$1000,キーワード!$F450)</f>
        <v>0</v>
      </c>
      <c r="Z450" s="23">
        <f>SUMIFS(前々月ワード!$J$3:$J$1000,前々月ワード!$D$3:$D$1000,キーワード!$D450,前々月ワード!$E$3:$E$1000,キーワード!$F450)</f>
        <v>0</v>
      </c>
      <c r="AA450" s="22">
        <f>SUMIFS(当月ワード!$W$3:$W$1000,当月ワード!$D$3:$D$1000,キーワード!$D450,当月ワード!$E$3:$E$1000,キーワード!$F450)</f>
        <v>0</v>
      </c>
      <c r="AB450" s="23">
        <f>SUMIFS(前月ワード!$W$3:$W$1000,前月ワード!$D$3:$D$1000,キーワード!$D450,前月ワード!$E$3:$E$1000,キーワード!$F450)</f>
        <v>0</v>
      </c>
      <c r="AC450" s="23">
        <f>SUMIFS(前々月ワード!$W$3:$W$1000,前々月ワード!$D$3:$D$1000,キーワード!$D450,前々月ワード!$E$3:$E$1000,キーワード!$F450)</f>
        <v>0</v>
      </c>
      <c r="AD450" s="23">
        <f t="shared" si="76"/>
        <v>0</v>
      </c>
      <c r="AE450" s="23">
        <f t="shared" si="76"/>
        <v>0</v>
      </c>
      <c r="AF450" s="23">
        <f t="shared" si="76"/>
        <v>0</v>
      </c>
      <c r="AG450" s="22">
        <f>SUMIFS(当月ワード!$X$3:$X$1000,当月ワード!$D$3:$D$1000,キーワード!$D450,当月ワード!$E$3:$E$1000,キーワード!$F450)</f>
        <v>0</v>
      </c>
      <c r="AH450" s="23">
        <f>SUMIFS(前月ワード!$X$3:$X$1000,前月ワード!$D$3:$D$1000,キーワード!$D450,前月ワード!$E$3:$E$1000,キーワード!$F450)</f>
        <v>0</v>
      </c>
      <c r="AI450" s="23">
        <f>SUMIFS(前々月ワード!$X$3:$X$1000,前々月ワード!$D$3:$D$1000,キーワード!$D450,前々月ワード!$E$3:$E$1000,キーワード!$F450)</f>
        <v>0</v>
      </c>
      <c r="AJ450" s="22">
        <f>SUMIFS(当月ワード!$I$3:$I$1000,当月ワード!$D$3:$D$1000,キーワード!$D450,当月ワード!$E$3:$E$1000,キーワード!$F450)</f>
        <v>0</v>
      </c>
      <c r="AK450" s="23">
        <f>SUMIFS(前月ワード!$I$3:$I$1000,前月ワード!$D$3:$D$1000,キーワード!$D450,前月ワード!$E$3:$E$1000,キーワード!$F450)</f>
        <v>0</v>
      </c>
      <c r="AL450" s="23">
        <f>SUMIFS(前々月ワード!$I$3:$I$1000,前々月ワード!$D$3:$D$1000,キーワード!$D450,前々月ワード!$E$3:$E$1000,キーワード!$F450)</f>
        <v>0</v>
      </c>
      <c r="AM450" s="13">
        <f t="shared" si="77"/>
        <v>0</v>
      </c>
      <c r="AN450" s="13">
        <f t="shared" si="77"/>
        <v>0</v>
      </c>
      <c r="AO450" s="13">
        <f t="shared" si="77"/>
        <v>0</v>
      </c>
      <c r="AP450" s="16">
        <f t="shared" si="78"/>
        <v>0</v>
      </c>
      <c r="AQ450" s="16">
        <f t="shared" si="78"/>
        <v>0</v>
      </c>
      <c r="AR450" s="17">
        <f t="shared" si="78"/>
        <v>0</v>
      </c>
    </row>
    <row r="451" spans="3:44" ht="36.65" customHeight="1">
      <c r="C451" s="20">
        <v>446</v>
      </c>
      <c r="D451" s="53">
        <f>現状ワード設定!B448</f>
        <v>0</v>
      </c>
      <c r="E451" s="26" t="str">
        <f>IFERROR(_xlfn.XLOOKUP($D451,現状商品設定!B:B,現状商品設定!C:C,"-"),"-")</f>
        <v>-</v>
      </c>
      <c r="F451" s="56">
        <f>現状ワード設定!G448</f>
        <v>0</v>
      </c>
      <c r="G451" s="60" t="s">
        <v>46</v>
      </c>
      <c r="H451" s="47" t="str">
        <f>IFERROR(_xlfn.XLOOKUP(D451,商品!$D:$D,商品!$H:$H),"")</f>
        <v/>
      </c>
      <c r="I451" s="50" t="str">
        <f>IFERROR(_xlfn.XLOOKUP(D451&amp;F451,現状ワード設定!J:J,現状ワード設定!H:H),"")</f>
        <v/>
      </c>
      <c r="J451" s="47" t="str">
        <f>IFERROR(_xlfn.XLOOKUP(D451&amp;F451,現状ワード設定!J:J,現状ワード設定!I:I),"")</f>
        <v/>
      </c>
      <c r="K451" s="47" t="e">
        <f>IF(AND(T451&gt;=設定!$C$12,W451&gt;=O451),I451*(1+設定!$F$12),IF(AND(T451&gt;=設定!$C$13,W451&lt;O451),I451*(1+設定!$F$13),IF(AND(T451&lt;設定!$C$14,U451&gt;=設定!$E$14),I451*(1+設定!$F$14),IF(AND(T451&lt;設定!$C$15,U451&lt;設定!$E$15),I451*(1+設定!$F$15),"除外"))))</f>
        <v>#VALUE!</v>
      </c>
      <c r="L451" s="58" t="e">
        <f ca="1">IF(消化率!$I$5&lt;1,K451*消化率!$I$5,IF(U451*V451/(K451*消化率!$I$5)&gt;O451,K451*消化率!$I$5,M451))</f>
        <v>#DIV/0!</v>
      </c>
      <c r="M451" s="58" t="e">
        <f t="shared" si="69"/>
        <v>#VALUE!</v>
      </c>
      <c r="N451" s="58" t="e">
        <f ca="1">IF(ROUNDUP(IF(IF(IF(AND(設定!$D$8&lt;=L451,設定!$D$8&lt;J451),設定!$D$8,IF(AND(J451&lt;=L451,J451&lt;設定!$D$8),J451,IF(AND(L451&lt;=J451,J451&lt;設定!$D$8),J451,L451)))=0,設定!$D$8,IF(AND(設定!$D$8&lt;=L451,設定!$D$8&lt;J451),設定!$D$8,IF(AND(J451&lt;=L451,J451&lt;設定!$D$8),J451,IF(AND(L451&lt;=J451,J451&lt;設定!$D$8),J451,L451))))&lt;=H451,H451+1,IF(IF(AND(設定!$D$8&lt;=L451,設定!$D$8&lt;J451),設定!$D$8,IF(AND(J451&lt;=L451,J451&lt;設定!$D$8),J451,IF(AND(L451&lt;=J451,J451&lt;設定!$D$8),J451,L451)))=0,設定!$D$8,IF(AND(設定!$D$8&lt;=L451,設定!$D$8&lt;J451),設定!$D$8,IF(AND(J451&lt;=L451,J451&lt;設定!$D$8),J451,IF(AND(L451&lt;=J451,J451&lt;設定!$D$8),J451,L451))))),0)&gt;40,ROUNDUP(IF(IF(IF(AND(設定!$D$8&lt;=L451,設定!$D$8&lt;J451),設定!$D$8,IF(AND(J451&lt;=L451,J451&lt;設定!$D$8),J451,IF(AND(L451&lt;=J451,J451&lt;設定!$D$8),J451,L451)))=0,設定!$D$8,IF(AND(設定!$D$8&lt;=L451,設定!$D$8&lt;J451),設定!$D$8,IF(AND(J451&lt;=L451,J451&lt;設定!$D$8),J451,IF(AND(L451&lt;=J451,J451&lt;設定!$D$8),J451,L451))))&lt;=H451,H451+1,IF(IF(AND(設定!$D$8&lt;=L451,設定!$D$8&lt;J451),設定!$D$8,IF(AND(J451&lt;=L451,J451&lt;設定!$D$8),J451,IF(AND(L451&lt;=J451,J451&lt;設定!$D$8),J451,L451)))=0,設定!$D$8,IF(AND(設定!$D$8&lt;=L451,設定!$D$8&lt;J451),設定!$D$8,IF(AND(J451&lt;=L451,J451&lt;設定!$D$8),J451,IF(AND(L451&lt;=J451,J451&lt;設定!$D$8),J451,L451))))),0),40)</f>
        <v>#DIV/0!</v>
      </c>
      <c r="O451" s="55">
        <f>IF(G451="標準",設定!$C$4,G451)</f>
        <v>5</v>
      </c>
      <c r="P451" s="45">
        <f t="shared" si="70"/>
        <v>0</v>
      </c>
      <c r="Q451" s="14">
        <f t="shared" si="71"/>
        <v>0</v>
      </c>
      <c r="R451" s="23">
        <f t="shared" si="79"/>
        <v>0</v>
      </c>
      <c r="S451" s="12">
        <f t="shared" si="72"/>
        <v>0</v>
      </c>
      <c r="T451" s="23">
        <f t="shared" si="73"/>
        <v>0</v>
      </c>
      <c r="U451" s="13">
        <f t="shared" si="74"/>
        <v>0</v>
      </c>
      <c r="V451" s="104" t="str">
        <f>INDEX(商品!Q:Q,MATCH(キーワード!D451,商品!D:D,0),1)</f>
        <v>-</v>
      </c>
      <c r="W451" s="15">
        <f t="shared" si="75"/>
        <v>0</v>
      </c>
      <c r="X451" s="22">
        <f>SUMIFS(当月ワード!$J$3:$J$1000,当月ワード!$D$3:$D$1000,キーワード!$D451,当月ワード!$E$3:$E$1000,キーワード!$F451)</f>
        <v>0</v>
      </c>
      <c r="Y451" s="23">
        <f>SUMIFS(前月ワード!$J$3:$J$1000,前月ワード!$D$3:$D$1000,キーワード!$D451,前月ワード!$E$3:$E$1000,キーワード!$F451)</f>
        <v>0</v>
      </c>
      <c r="Z451" s="23">
        <f>SUMIFS(前々月ワード!$J$3:$J$1000,前々月ワード!$D$3:$D$1000,キーワード!$D451,前々月ワード!$E$3:$E$1000,キーワード!$F451)</f>
        <v>0</v>
      </c>
      <c r="AA451" s="22">
        <f>SUMIFS(当月ワード!$W$3:$W$1000,当月ワード!$D$3:$D$1000,キーワード!$D451,当月ワード!$E$3:$E$1000,キーワード!$F451)</f>
        <v>0</v>
      </c>
      <c r="AB451" s="23">
        <f>SUMIFS(前月ワード!$W$3:$W$1000,前月ワード!$D$3:$D$1000,キーワード!$D451,前月ワード!$E$3:$E$1000,キーワード!$F451)</f>
        <v>0</v>
      </c>
      <c r="AC451" s="23">
        <f>SUMIFS(前々月ワード!$W$3:$W$1000,前々月ワード!$D$3:$D$1000,キーワード!$D451,前々月ワード!$E$3:$E$1000,キーワード!$F451)</f>
        <v>0</v>
      </c>
      <c r="AD451" s="23">
        <f t="shared" si="76"/>
        <v>0</v>
      </c>
      <c r="AE451" s="23">
        <f t="shared" si="76"/>
        <v>0</v>
      </c>
      <c r="AF451" s="23">
        <f t="shared" si="76"/>
        <v>0</v>
      </c>
      <c r="AG451" s="22">
        <f>SUMIFS(当月ワード!$X$3:$X$1000,当月ワード!$D$3:$D$1000,キーワード!$D451,当月ワード!$E$3:$E$1000,キーワード!$F451)</f>
        <v>0</v>
      </c>
      <c r="AH451" s="23">
        <f>SUMIFS(前月ワード!$X$3:$X$1000,前月ワード!$D$3:$D$1000,キーワード!$D451,前月ワード!$E$3:$E$1000,キーワード!$F451)</f>
        <v>0</v>
      </c>
      <c r="AI451" s="23">
        <f>SUMIFS(前々月ワード!$X$3:$X$1000,前々月ワード!$D$3:$D$1000,キーワード!$D451,前々月ワード!$E$3:$E$1000,キーワード!$F451)</f>
        <v>0</v>
      </c>
      <c r="AJ451" s="22">
        <f>SUMIFS(当月ワード!$I$3:$I$1000,当月ワード!$D$3:$D$1000,キーワード!$D451,当月ワード!$E$3:$E$1000,キーワード!$F451)</f>
        <v>0</v>
      </c>
      <c r="AK451" s="23">
        <f>SUMIFS(前月ワード!$I$3:$I$1000,前月ワード!$D$3:$D$1000,キーワード!$D451,前月ワード!$E$3:$E$1000,キーワード!$F451)</f>
        <v>0</v>
      </c>
      <c r="AL451" s="23">
        <f>SUMIFS(前々月ワード!$I$3:$I$1000,前々月ワード!$D$3:$D$1000,キーワード!$D451,前々月ワード!$E$3:$E$1000,キーワード!$F451)</f>
        <v>0</v>
      </c>
      <c r="AM451" s="13">
        <f t="shared" si="77"/>
        <v>0</v>
      </c>
      <c r="AN451" s="13">
        <f t="shared" si="77"/>
        <v>0</v>
      </c>
      <c r="AO451" s="13">
        <f t="shared" si="77"/>
        <v>0</v>
      </c>
      <c r="AP451" s="16">
        <f t="shared" si="78"/>
        <v>0</v>
      </c>
      <c r="AQ451" s="16">
        <f t="shared" si="78"/>
        <v>0</v>
      </c>
      <c r="AR451" s="17">
        <f t="shared" si="78"/>
        <v>0</v>
      </c>
    </row>
    <row r="452" spans="3:44" ht="36.65" customHeight="1">
      <c r="C452" s="20">
        <v>447</v>
      </c>
      <c r="D452" s="53">
        <f>現状ワード設定!B449</f>
        <v>0</v>
      </c>
      <c r="E452" s="26" t="str">
        <f>IFERROR(_xlfn.XLOOKUP($D452,現状商品設定!B:B,現状商品設定!C:C,"-"),"-")</f>
        <v>-</v>
      </c>
      <c r="F452" s="56">
        <f>現状ワード設定!G449</f>
        <v>0</v>
      </c>
      <c r="G452" s="60" t="s">
        <v>46</v>
      </c>
      <c r="H452" s="47" t="str">
        <f>IFERROR(_xlfn.XLOOKUP(D452,商品!$D:$D,商品!$H:$H),"")</f>
        <v/>
      </c>
      <c r="I452" s="50" t="str">
        <f>IFERROR(_xlfn.XLOOKUP(D452&amp;F452,現状ワード設定!J:J,現状ワード設定!H:H),"")</f>
        <v/>
      </c>
      <c r="J452" s="47" t="str">
        <f>IFERROR(_xlfn.XLOOKUP(D452&amp;F452,現状ワード設定!J:J,現状ワード設定!I:I),"")</f>
        <v/>
      </c>
      <c r="K452" s="47" t="e">
        <f>IF(AND(T452&gt;=設定!$C$12,W452&gt;=O452),I452*(1+設定!$F$12),IF(AND(T452&gt;=設定!$C$13,W452&lt;O452),I452*(1+設定!$F$13),IF(AND(T452&lt;設定!$C$14,U452&gt;=設定!$E$14),I452*(1+設定!$F$14),IF(AND(T452&lt;設定!$C$15,U452&lt;設定!$E$15),I452*(1+設定!$F$15),"除外"))))</f>
        <v>#VALUE!</v>
      </c>
      <c r="L452" s="58" t="e">
        <f ca="1">IF(消化率!$I$5&lt;1,K452*消化率!$I$5,IF(U452*V452/(K452*消化率!$I$5)&gt;O452,K452*消化率!$I$5,M452))</f>
        <v>#DIV/0!</v>
      </c>
      <c r="M452" s="58" t="e">
        <f t="shared" si="69"/>
        <v>#VALUE!</v>
      </c>
      <c r="N452" s="58" t="e">
        <f ca="1">IF(ROUNDUP(IF(IF(IF(AND(設定!$D$8&lt;=L452,設定!$D$8&lt;J452),設定!$D$8,IF(AND(J452&lt;=L452,J452&lt;設定!$D$8),J452,IF(AND(L452&lt;=J452,J452&lt;設定!$D$8),J452,L452)))=0,設定!$D$8,IF(AND(設定!$D$8&lt;=L452,設定!$D$8&lt;J452),設定!$D$8,IF(AND(J452&lt;=L452,J452&lt;設定!$D$8),J452,IF(AND(L452&lt;=J452,J452&lt;設定!$D$8),J452,L452))))&lt;=H452,H452+1,IF(IF(AND(設定!$D$8&lt;=L452,設定!$D$8&lt;J452),設定!$D$8,IF(AND(J452&lt;=L452,J452&lt;設定!$D$8),J452,IF(AND(L452&lt;=J452,J452&lt;設定!$D$8),J452,L452)))=0,設定!$D$8,IF(AND(設定!$D$8&lt;=L452,設定!$D$8&lt;J452),設定!$D$8,IF(AND(J452&lt;=L452,J452&lt;設定!$D$8),J452,IF(AND(L452&lt;=J452,J452&lt;設定!$D$8),J452,L452))))),0)&gt;40,ROUNDUP(IF(IF(IF(AND(設定!$D$8&lt;=L452,設定!$D$8&lt;J452),設定!$D$8,IF(AND(J452&lt;=L452,J452&lt;設定!$D$8),J452,IF(AND(L452&lt;=J452,J452&lt;設定!$D$8),J452,L452)))=0,設定!$D$8,IF(AND(設定!$D$8&lt;=L452,設定!$D$8&lt;J452),設定!$D$8,IF(AND(J452&lt;=L452,J452&lt;設定!$D$8),J452,IF(AND(L452&lt;=J452,J452&lt;設定!$D$8),J452,L452))))&lt;=H452,H452+1,IF(IF(AND(設定!$D$8&lt;=L452,設定!$D$8&lt;J452),設定!$D$8,IF(AND(J452&lt;=L452,J452&lt;設定!$D$8),J452,IF(AND(L452&lt;=J452,J452&lt;設定!$D$8),J452,L452)))=0,設定!$D$8,IF(AND(設定!$D$8&lt;=L452,設定!$D$8&lt;J452),設定!$D$8,IF(AND(J452&lt;=L452,J452&lt;設定!$D$8),J452,IF(AND(L452&lt;=J452,J452&lt;設定!$D$8),J452,L452))))),0),40)</f>
        <v>#DIV/0!</v>
      </c>
      <c r="O452" s="55">
        <f>IF(G452="標準",設定!$C$4,G452)</f>
        <v>5</v>
      </c>
      <c r="P452" s="45">
        <f t="shared" si="70"/>
        <v>0</v>
      </c>
      <c r="Q452" s="14">
        <f t="shared" si="71"/>
        <v>0</v>
      </c>
      <c r="R452" s="23">
        <f t="shared" si="79"/>
        <v>0</v>
      </c>
      <c r="S452" s="12">
        <f t="shared" si="72"/>
        <v>0</v>
      </c>
      <c r="T452" s="23">
        <f t="shared" si="73"/>
        <v>0</v>
      </c>
      <c r="U452" s="13">
        <f t="shared" si="74"/>
        <v>0</v>
      </c>
      <c r="V452" s="104" t="str">
        <f>INDEX(商品!Q:Q,MATCH(キーワード!D452,商品!D:D,0),1)</f>
        <v>-</v>
      </c>
      <c r="W452" s="15">
        <f t="shared" si="75"/>
        <v>0</v>
      </c>
      <c r="X452" s="22">
        <f>SUMIFS(当月ワード!$J$3:$J$1000,当月ワード!$D$3:$D$1000,キーワード!$D452,当月ワード!$E$3:$E$1000,キーワード!$F452)</f>
        <v>0</v>
      </c>
      <c r="Y452" s="23">
        <f>SUMIFS(前月ワード!$J$3:$J$1000,前月ワード!$D$3:$D$1000,キーワード!$D452,前月ワード!$E$3:$E$1000,キーワード!$F452)</f>
        <v>0</v>
      </c>
      <c r="Z452" s="23">
        <f>SUMIFS(前々月ワード!$J$3:$J$1000,前々月ワード!$D$3:$D$1000,キーワード!$D452,前々月ワード!$E$3:$E$1000,キーワード!$F452)</f>
        <v>0</v>
      </c>
      <c r="AA452" s="22">
        <f>SUMIFS(当月ワード!$W$3:$W$1000,当月ワード!$D$3:$D$1000,キーワード!$D452,当月ワード!$E$3:$E$1000,キーワード!$F452)</f>
        <v>0</v>
      </c>
      <c r="AB452" s="23">
        <f>SUMIFS(前月ワード!$W$3:$W$1000,前月ワード!$D$3:$D$1000,キーワード!$D452,前月ワード!$E$3:$E$1000,キーワード!$F452)</f>
        <v>0</v>
      </c>
      <c r="AC452" s="23">
        <f>SUMIFS(前々月ワード!$W$3:$W$1000,前々月ワード!$D$3:$D$1000,キーワード!$D452,前々月ワード!$E$3:$E$1000,キーワード!$F452)</f>
        <v>0</v>
      </c>
      <c r="AD452" s="23">
        <f t="shared" si="76"/>
        <v>0</v>
      </c>
      <c r="AE452" s="23">
        <f t="shared" si="76"/>
        <v>0</v>
      </c>
      <c r="AF452" s="23">
        <f t="shared" si="76"/>
        <v>0</v>
      </c>
      <c r="AG452" s="22">
        <f>SUMIFS(当月ワード!$X$3:$X$1000,当月ワード!$D$3:$D$1000,キーワード!$D452,当月ワード!$E$3:$E$1000,キーワード!$F452)</f>
        <v>0</v>
      </c>
      <c r="AH452" s="23">
        <f>SUMIFS(前月ワード!$X$3:$X$1000,前月ワード!$D$3:$D$1000,キーワード!$D452,前月ワード!$E$3:$E$1000,キーワード!$F452)</f>
        <v>0</v>
      </c>
      <c r="AI452" s="23">
        <f>SUMIFS(前々月ワード!$X$3:$X$1000,前々月ワード!$D$3:$D$1000,キーワード!$D452,前々月ワード!$E$3:$E$1000,キーワード!$F452)</f>
        <v>0</v>
      </c>
      <c r="AJ452" s="22">
        <f>SUMIFS(当月ワード!$I$3:$I$1000,当月ワード!$D$3:$D$1000,キーワード!$D452,当月ワード!$E$3:$E$1000,キーワード!$F452)</f>
        <v>0</v>
      </c>
      <c r="AK452" s="23">
        <f>SUMIFS(前月ワード!$I$3:$I$1000,前月ワード!$D$3:$D$1000,キーワード!$D452,前月ワード!$E$3:$E$1000,キーワード!$F452)</f>
        <v>0</v>
      </c>
      <c r="AL452" s="23">
        <f>SUMIFS(前々月ワード!$I$3:$I$1000,前々月ワード!$D$3:$D$1000,キーワード!$D452,前々月ワード!$E$3:$E$1000,キーワード!$F452)</f>
        <v>0</v>
      </c>
      <c r="AM452" s="13">
        <f t="shared" si="77"/>
        <v>0</v>
      </c>
      <c r="AN452" s="13">
        <f t="shared" si="77"/>
        <v>0</v>
      </c>
      <c r="AO452" s="13">
        <f t="shared" si="77"/>
        <v>0</v>
      </c>
      <c r="AP452" s="16">
        <f t="shared" si="78"/>
        <v>0</v>
      </c>
      <c r="AQ452" s="16">
        <f t="shared" si="78"/>
        <v>0</v>
      </c>
      <c r="AR452" s="17">
        <f t="shared" si="78"/>
        <v>0</v>
      </c>
    </row>
    <row r="453" spans="3:44" ht="36.65" customHeight="1">
      <c r="C453" s="20">
        <v>448</v>
      </c>
      <c r="D453" s="53">
        <f>現状ワード設定!B450</f>
        <v>0</v>
      </c>
      <c r="E453" s="26" t="str">
        <f>IFERROR(_xlfn.XLOOKUP($D453,現状商品設定!B:B,現状商品設定!C:C,"-"),"-")</f>
        <v>-</v>
      </c>
      <c r="F453" s="56">
        <f>現状ワード設定!G450</f>
        <v>0</v>
      </c>
      <c r="G453" s="60" t="s">
        <v>46</v>
      </c>
      <c r="H453" s="47" t="str">
        <f>IFERROR(_xlfn.XLOOKUP(D453,商品!$D:$D,商品!$H:$H),"")</f>
        <v/>
      </c>
      <c r="I453" s="50" t="str">
        <f>IFERROR(_xlfn.XLOOKUP(D453&amp;F453,現状ワード設定!J:J,現状ワード設定!H:H),"")</f>
        <v/>
      </c>
      <c r="J453" s="47" t="str">
        <f>IFERROR(_xlfn.XLOOKUP(D453&amp;F453,現状ワード設定!J:J,現状ワード設定!I:I),"")</f>
        <v/>
      </c>
      <c r="K453" s="47" t="e">
        <f>IF(AND(T453&gt;=設定!$C$12,W453&gt;=O453),I453*(1+設定!$F$12),IF(AND(T453&gt;=設定!$C$13,W453&lt;O453),I453*(1+設定!$F$13),IF(AND(T453&lt;設定!$C$14,U453&gt;=設定!$E$14),I453*(1+設定!$F$14),IF(AND(T453&lt;設定!$C$15,U453&lt;設定!$E$15),I453*(1+設定!$F$15),"除外"))))</f>
        <v>#VALUE!</v>
      </c>
      <c r="L453" s="58" t="e">
        <f ca="1">IF(消化率!$I$5&lt;1,K453*消化率!$I$5,IF(U453*V453/(K453*消化率!$I$5)&gt;O453,K453*消化率!$I$5,M453))</f>
        <v>#DIV/0!</v>
      </c>
      <c r="M453" s="58" t="e">
        <f t="shared" si="69"/>
        <v>#VALUE!</v>
      </c>
      <c r="N453" s="58" t="e">
        <f ca="1">IF(ROUNDUP(IF(IF(IF(AND(設定!$D$8&lt;=L453,設定!$D$8&lt;J453),設定!$D$8,IF(AND(J453&lt;=L453,J453&lt;設定!$D$8),J453,IF(AND(L453&lt;=J453,J453&lt;設定!$D$8),J453,L453)))=0,設定!$D$8,IF(AND(設定!$D$8&lt;=L453,設定!$D$8&lt;J453),設定!$D$8,IF(AND(J453&lt;=L453,J453&lt;設定!$D$8),J453,IF(AND(L453&lt;=J453,J453&lt;設定!$D$8),J453,L453))))&lt;=H453,H453+1,IF(IF(AND(設定!$D$8&lt;=L453,設定!$D$8&lt;J453),設定!$D$8,IF(AND(J453&lt;=L453,J453&lt;設定!$D$8),J453,IF(AND(L453&lt;=J453,J453&lt;設定!$D$8),J453,L453)))=0,設定!$D$8,IF(AND(設定!$D$8&lt;=L453,設定!$D$8&lt;J453),設定!$D$8,IF(AND(J453&lt;=L453,J453&lt;設定!$D$8),J453,IF(AND(L453&lt;=J453,J453&lt;設定!$D$8),J453,L453))))),0)&gt;40,ROUNDUP(IF(IF(IF(AND(設定!$D$8&lt;=L453,設定!$D$8&lt;J453),設定!$D$8,IF(AND(J453&lt;=L453,J453&lt;設定!$D$8),J453,IF(AND(L453&lt;=J453,J453&lt;設定!$D$8),J453,L453)))=0,設定!$D$8,IF(AND(設定!$D$8&lt;=L453,設定!$D$8&lt;J453),設定!$D$8,IF(AND(J453&lt;=L453,J453&lt;設定!$D$8),J453,IF(AND(L453&lt;=J453,J453&lt;設定!$D$8),J453,L453))))&lt;=H453,H453+1,IF(IF(AND(設定!$D$8&lt;=L453,設定!$D$8&lt;J453),設定!$D$8,IF(AND(J453&lt;=L453,J453&lt;設定!$D$8),J453,IF(AND(L453&lt;=J453,J453&lt;設定!$D$8),J453,L453)))=0,設定!$D$8,IF(AND(設定!$D$8&lt;=L453,設定!$D$8&lt;J453),設定!$D$8,IF(AND(J453&lt;=L453,J453&lt;設定!$D$8),J453,IF(AND(L453&lt;=J453,J453&lt;設定!$D$8),J453,L453))))),0),40)</f>
        <v>#DIV/0!</v>
      </c>
      <c r="O453" s="55">
        <f>IF(G453="標準",設定!$C$4,G453)</f>
        <v>5</v>
      </c>
      <c r="P453" s="45">
        <f t="shared" si="70"/>
        <v>0</v>
      </c>
      <c r="Q453" s="14">
        <f t="shared" si="71"/>
        <v>0</v>
      </c>
      <c r="R453" s="23">
        <f t="shared" si="79"/>
        <v>0</v>
      </c>
      <c r="S453" s="12">
        <f t="shared" si="72"/>
        <v>0</v>
      </c>
      <c r="T453" s="23">
        <f t="shared" si="73"/>
        <v>0</v>
      </c>
      <c r="U453" s="13">
        <f t="shared" si="74"/>
        <v>0</v>
      </c>
      <c r="V453" s="104" t="str">
        <f>INDEX(商品!Q:Q,MATCH(キーワード!D453,商品!D:D,0),1)</f>
        <v>-</v>
      </c>
      <c r="W453" s="15">
        <f t="shared" si="75"/>
        <v>0</v>
      </c>
      <c r="X453" s="22">
        <f>SUMIFS(当月ワード!$J$3:$J$1000,当月ワード!$D$3:$D$1000,キーワード!$D453,当月ワード!$E$3:$E$1000,キーワード!$F453)</f>
        <v>0</v>
      </c>
      <c r="Y453" s="23">
        <f>SUMIFS(前月ワード!$J$3:$J$1000,前月ワード!$D$3:$D$1000,キーワード!$D453,前月ワード!$E$3:$E$1000,キーワード!$F453)</f>
        <v>0</v>
      </c>
      <c r="Z453" s="23">
        <f>SUMIFS(前々月ワード!$J$3:$J$1000,前々月ワード!$D$3:$D$1000,キーワード!$D453,前々月ワード!$E$3:$E$1000,キーワード!$F453)</f>
        <v>0</v>
      </c>
      <c r="AA453" s="22">
        <f>SUMIFS(当月ワード!$W$3:$W$1000,当月ワード!$D$3:$D$1000,キーワード!$D453,当月ワード!$E$3:$E$1000,キーワード!$F453)</f>
        <v>0</v>
      </c>
      <c r="AB453" s="23">
        <f>SUMIFS(前月ワード!$W$3:$W$1000,前月ワード!$D$3:$D$1000,キーワード!$D453,前月ワード!$E$3:$E$1000,キーワード!$F453)</f>
        <v>0</v>
      </c>
      <c r="AC453" s="23">
        <f>SUMIFS(前々月ワード!$W$3:$W$1000,前々月ワード!$D$3:$D$1000,キーワード!$D453,前々月ワード!$E$3:$E$1000,キーワード!$F453)</f>
        <v>0</v>
      </c>
      <c r="AD453" s="23">
        <f t="shared" si="76"/>
        <v>0</v>
      </c>
      <c r="AE453" s="23">
        <f t="shared" si="76"/>
        <v>0</v>
      </c>
      <c r="AF453" s="23">
        <f t="shared" si="76"/>
        <v>0</v>
      </c>
      <c r="AG453" s="22">
        <f>SUMIFS(当月ワード!$X$3:$X$1000,当月ワード!$D$3:$D$1000,キーワード!$D453,当月ワード!$E$3:$E$1000,キーワード!$F453)</f>
        <v>0</v>
      </c>
      <c r="AH453" s="23">
        <f>SUMIFS(前月ワード!$X$3:$X$1000,前月ワード!$D$3:$D$1000,キーワード!$D453,前月ワード!$E$3:$E$1000,キーワード!$F453)</f>
        <v>0</v>
      </c>
      <c r="AI453" s="23">
        <f>SUMIFS(前々月ワード!$X$3:$X$1000,前々月ワード!$D$3:$D$1000,キーワード!$D453,前々月ワード!$E$3:$E$1000,キーワード!$F453)</f>
        <v>0</v>
      </c>
      <c r="AJ453" s="22">
        <f>SUMIFS(当月ワード!$I$3:$I$1000,当月ワード!$D$3:$D$1000,キーワード!$D453,当月ワード!$E$3:$E$1000,キーワード!$F453)</f>
        <v>0</v>
      </c>
      <c r="AK453" s="23">
        <f>SUMIFS(前月ワード!$I$3:$I$1000,前月ワード!$D$3:$D$1000,キーワード!$D453,前月ワード!$E$3:$E$1000,キーワード!$F453)</f>
        <v>0</v>
      </c>
      <c r="AL453" s="23">
        <f>SUMIFS(前々月ワード!$I$3:$I$1000,前々月ワード!$D$3:$D$1000,キーワード!$D453,前々月ワード!$E$3:$E$1000,キーワード!$F453)</f>
        <v>0</v>
      </c>
      <c r="AM453" s="13">
        <f t="shared" si="77"/>
        <v>0</v>
      </c>
      <c r="AN453" s="13">
        <f t="shared" si="77"/>
        <v>0</v>
      </c>
      <c r="AO453" s="13">
        <f t="shared" si="77"/>
        <v>0</v>
      </c>
      <c r="AP453" s="16">
        <f t="shared" si="78"/>
        <v>0</v>
      </c>
      <c r="AQ453" s="16">
        <f t="shared" si="78"/>
        <v>0</v>
      </c>
      <c r="AR453" s="17">
        <f t="shared" si="78"/>
        <v>0</v>
      </c>
    </row>
    <row r="454" spans="3:44" ht="36.65" customHeight="1">
      <c r="C454" s="20">
        <v>449</v>
      </c>
      <c r="D454" s="53">
        <f>現状ワード設定!B451</f>
        <v>0</v>
      </c>
      <c r="E454" s="26" t="str">
        <f>IFERROR(_xlfn.XLOOKUP($D454,現状商品設定!B:B,現状商品設定!C:C,"-"),"-")</f>
        <v>-</v>
      </c>
      <c r="F454" s="56">
        <f>現状ワード設定!G451</f>
        <v>0</v>
      </c>
      <c r="G454" s="60" t="s">
        <v>46</v>
      </c>
      <c r="H454" s="47" t="str">
        <f>IFERROR(_xlfn.XLOOKUP(D454,商品!$D:$D,商品!$H:$H),"")</f>
        <v/>
      </c>
      <c r="I454" s="50" t="str">
        <f>IFERROR(_xlfn.XLOOKUP(D454&amp;F454,現状ワード設定!J:J,現状ワード設定!H:H),"")</f>
        <v/>
      </c>
      <c r="J454" s="47" t="str">
        <f>IFERROR(_xlfn.XLOOKUP(D454&amp;F454,現状ワード設定!J:J,現状ワード設定!I:I),"")</f>
        <v/>
      </c>
      <c r="K454" s="47" t="e">
        <f>IF(AND(T454&gt;=設定!$C$12,W454&gt;=O454),I454*(1+設定!$F$12),IF(AND(T454&gt;=設定!$C$13,W454&lt;O454),I454*(1+設定!$F$13),IF(AND(T454&lt;設定!$C$14,U454&gt;=設定!$E$14),I454*(1+設定!$F$14),IF(AND(T454&lt;設定!$C$15,U454&lt;設定!$E$15),I454*(1+設定!$F$15),"除外"))))</f>
        <v>#VALUE!</v>
      </c>
      <c r="L454" s="58" t="e">
        <f ca="1">IF(消化率!$I$5&lt;1,K454*消化率!$I$5,IF(U454*V454/(K454*消化率!$I$5)&gt;O454,K454*消化率!$I$5,M454))</f>
        <v>#DIV/0!</v>
      </c>
      <c r="M454" s="58" t="e">
        <f t="shared" si="69"/>
        <v>#VALUE!</v>
      </c>
      <c r="N454" s="58" t="e">
        <f ca="1">IF(ROUNDUP(IF(IF(IF(AND(設定!$D$8&lt;=L454,設定!$D$8&lt;J454),設定!$D$8,IF(AND(J454&lt;=L454,J454&lt;設定!$D$8),J454,IF(AND(L454&lt;=J454,J454&lt;設定!$D$8),J454,L454)))=0,設定!$D$8,IF(AND(設定!$D$8&lt;=L454,設定!$D$8&lt;J454),設定!$D$8,IF(AND(J454&lt;=L454,J454&lt;設定!$D$8),J454,IF(AND(L454&lt;=J454,J454&lt;設定!$D$8),J454,L454))))&lt;=H454,H454+1,IF(IF(AND(設定!$D$8&lt;=L454,設定!$D$8&lt;J454),設定!$D$8,IF(AND(J454&lt;=L454,J454&lt;設定!$D$8),J454,IF(AND(L454&lt;=J454,J454&lt;設定!$D$8),J454,L454)))=0,設定!$D$8,IF(AND(設定!$D$8&lt;=L454,設定!$D$8&lt;J454),設定!$D$8,IF(AND(J454&lt;=L454,J454&lt;設定!$D$8),J454,IF(AND(L454&lt;=J454,J454&lt;設定!$D$8),J454,L454))))),0)&gt;40,ROUNDUP(IF(IF(IF(AND(設定!$D$8&lt;=L454,設定!$D$8&lt;J454),設定!$D$8,IF(AND(J454&lt;=L454,J454&lt;設定!$D$8),J454,IF(AND(L454&lt;=J454,J454&lt;設定!$D$8),J454,L454)))=0,設定!$D$8,IF(AND(設定!$D$8&lt;=L454,設定!$D$8&lt;J454),設定!$D$8,IF(AND(J454&lt;=L454,J454&lt;設定!$D$8),J454,IF(AND(L454&lt;=J454,J454&lt;設定!$D$8),J454,L454))))&lt;=H454,H454+1,IF(IF(AND(設定!$D$8&lt;=L454,設定!$D$8&lt;J454),設定!$D$8,IF(AND(J454&lt;=L454,J454&lt;設定!$D$8),J454,IF(AND(L454&lt;=J454,J454&lt;設定!$D$8),J454,L454)))=0,設定!$D$8,IF(AND(設定!$D$8&lt;=L454,設定!$D$8&lt;J454),設定!$D$8,IF(AND(J454&lt;=L454,J454&lt;設定!$D$8),J454,IF(AND(L454&lt;=J454,J454&lt;設定!$D$8),J454,L454))))),0),40)</f>
        <v>#DIV/0!</v>
      </c>
      <c r="O454" s="55">
        <f>IF(G454="標準",設定!$C$4,G454)</f>
        <v>5</v>
      </c>
      <c r="P454" s="45">
        <f t="shared" si="70"/>
        <v>0</v>
      </c>
      <c r="Q454" s="14">
        <f t="shared" si="71"/>
        <v>0</v>
      </c>
      <c r="R454" s="23">
        <f t="shared" si="79"/>
        <v>0</v>
      </c>
      <c r="S454" s="12">
        <f t="shared" si="72"/>
        <v>0</v>
      </c>
      <c r="T454" s="23">
        <f t="shared" si="73"/>
        <v>0</v>
      </c>
      <c r="U454" s="13">
        <f t="shared" si="74"/>
        <v>0</v>
      </c>
      <c r="V454" s="104" t="str">
        <f>INDEX(商品!Q:Q,MATCH(キーワード!D454,商品!D:D,0),1)</f>
        <v>-</v>
      </c>
      <c r="W454" s="15">
        <f t="shared" si="75"/>
        <v>0</v>
      </c>
      <c r="X454" s="22">
        <f>SUMIFS(当月ワード!$J$3:$J$1000,当月ワード!$D$3:$D$1000,キーワード!$D454,当月ワード!$E$3:$E$1000,キーワード!$F454)</f>
        <v>0</v>
      </c>
      <c r="Y454" s="23">
        <f>SUMIFS(前月ワード!$J$3:$J$1000,前月ワード!$D$3:$D$1000,キーワード!$D454,前月ワード!$E$3:$E$1000,キーワード!$F454)</f>
        <v>0</v>
      </c>
      <c r="Z454" s="23">
        <f>SUMIFS(前々月ワード!$J$3:$J$1000,前々月ワード!$D$3:$D$1000,キーワード!$D454,前々月ワード!$E$3:$E$1000,キーワード!$F454)</f>
        <v>0</v>
      </c>
      <c r="AA454" s="22">
        <f>SUMIFS(当月ワード!$W$3:$W$1000,当月ワード!$D$3:$D$1000,キーワード!$D454,当月ワード!$E$3:$E$1000,キーワード!$F454)</f>
        <v>0</v>
      </c>
      <c r="AB454" s="23">
        <f>SUMIFS(前月ワード!$W$3:$W$1000,前月ワード!$D$3:$D$1000,キーワード!$D454,前月ワード!$E$3:$E$1000,キーワード!$F454)</f>
        <v>0</v>
      </c>
      <c r="AC454" s="23">
        <f>SUMIFS(前々月ワード!$W$3:$W$1000,前々月ワード!$D$3:$D$1000,キーワード!$D454,前々月ワード!$E$3:$E$1000,キーワード!$F454)</f>
        <v>0</v>
      </c>
      <c r="AD454" s="23">
        <f t="shared" si="76"/>
        <v>0</v>
      </c>
      <c r="AE454" s="23">
        <f t="shared" si="76"/>
        <v>0</v>
      </c>
      <c r="AF454" s="23">
        <f t="shared" si="76"/>
        <v>0</v>
      </c>
      <c r="AG454" s="22">
        <f>SUMIFS(当月ワード!$X$3:$X$1000,当月ワード!$D$3:$D$1000,キーワード!$D454,当月ワード!$E$3:$E$1000,キーワード!$F454)</f>
        <v>0</v>
      </c>
      <c r="AH454" s="23">
        <f>SUMIFS(前月ワード!$X$3:$X$1000,前月ワード!$D$3:$D$1000,キーワード!$D454,前月ワード!$E$3:$E$1000,キーワード!$F454)</f>
        <v>0</v>
      </c>
      <c r="AI454" s="23">
        <f>SUMIFS(前々月ワード!$X$3:$X$1000,前々月ワード!$D$3:$D$1000,キーワード!$D454,前々月ワード!$E$3:$E$1000,キーワード!$F454)</f>
        <v>0</v>
      </c>
      <c r="AJ454" s="22">
        <f>SUMIFS(当月ワード!$I$3:$I$1000,当月ワード!$D$3:$D$1000,キーワード!$D454,当月ワード!$E$3:$E$1000,キーワード!$F454)</f>
        <v>0</v>
      </c>
      <c r="AK454" s="23">
        <f>SUMIFS(前月ワード!$I$3:$I$1000,前月ワード!$D$3:$D$1000,キーワード!$D454,前月ワード!$E$3:$E$1000,キーワード!$F454)</f>
        <v>0</v>
      </c>
      <c r="AL454" s="23">
        <f>SUMIFS(前々月ワード!$I$3:$I$1000,前々月ワード!$D$3:$D$1000,キーワード!$D454,前々月ワード!$E$3:$E$1000,キーワード!$F454)</f>
        <v>0</v>
      </c>
      <c r="AM454" s="13">
        <f t="shared" si="77"/>
        <v>0</v>
      </c>
      <c r="AN454" s="13">
        <f t="shared" si="77"/>
        <v>0</v>
      </c>
      <c r="AO454" s="13">
        <f t="shared" si="77"/>
        <v>0</v>
      </c>
      <c r="AP454" s="16">
        <f t="shared" si="78"/>
        <v>0</v>
      </c>
      <c r="AQ454" s="16">
        <f t="shared" si="78"/>
        <v>0</v>
      </c>
      <c r="AR454" s="17">
        <f t="shared" si="78"/>
        <v>0</v>
      </c>
    </row>
    <row r="455" spans="3:44" ht="36.65" customHeight="1">
      <c r="C455" s="20">
        <v>450</v>
      </c>
      <c r="D455" s="53">
        <f>現状ワード設定!B452</f>
        <v>0</v>
      </c>
      <c r="E455" s="26" t="str">
        <f>IFERROR(_xlfn.XLOOKUP($D455,現状商品設定!B:B,現状商品設定!C:C,"-"),"-")</f>
        <v>-</v>
      </c>
      <c r="F455" s="56">
        <f>現状ワード設定!G452</f>
        <v>0</v>
      </c>
      <c r="G455" s="60" t="s">
        <v>46</v>
      </c>
      <c r="H455" s="47" t="str">
        <f>IFERROR(_xlfn.XLOOKUP(D455,商品!$D:$D,商品!$H:$H),"")</f>
        <v/>
      </c>
      <c r="I455" s="50" t="str">
        <f>IFERROR(_xlfn.XLOOKUP(D455&amp;F455,現状ワード設定!J:J,現状ワード設定!H:H),"")</f>
        <v/>
      </c>
      <c r="J455" s="47" t="str">
        <f>IFERROR(_xlfn.XLOOKUP(D455&amp;F455,現状ワード設定!J:J,現状ワード設定!I:I),"")</f>
        <v/>
      </c>
      <c r="K455" s="47" t="e">
        <f>IF(AND(T455&gt;=設定!$C$12,W455&gt;=O455),I455*(1+設定!$F$12),IF(AND(T455&gt;=設定!$C$13,W455&lt;O455),I455*(1+設定!$F$13),IF(AND(T455&lt;設定!$C$14,U455&gt;=設定!$E$14),I455*(1+設定!$F$14),IF(AND(T455&lt;設定!$C$15,U455&lt;設定!$E$15),I455*(1+設定!$F$15),"除外"))))</f>
        <v>#VALUE!</v>
      </c>
      <c r="L455" s="58" t="e">
        <f ca="1">IF(消化率!$I$5&lt;1,K455*消化率!$I$5,IF(U455*V455/(K455*消化率!$I$5)&gt;O455,K455*消化率!$I$5,M455))</f>
        <v>#DIV/0!</v>
      </c>
      <c r="M455" s="58" t="e">
        <f t="shared" ref="M455:M518" si="80">IF(U455*V455/O455-H455&gt;0,U455*V455/O455-H455,K455)</f>
        <v>#VALUE!</v>
      </c>
      <c r="N455" s="58" t="e">
        <f ca="1">IF(ROUNDUP(IF(IF(IF(AND(設定!$D$8&lt;=L455,設定!$D$8&lt;J455),設定!$D$8,IF(AND(J455&lt;=L455,J455&lt;設定!$D$8),J455,IF(AND(L455&lt;=J455,J455&lt;設定!$D$8),J455,L455)))=0,設定!$D$8,IF(AND(設定!$D$8&lt;=L455,設定!$D$8&lt;J455),設定!$D$8,IF(AND(J455&lt;=L455,J455&lt;設定!$D$8),J455,IF(AND(L455&lt;=J455,J455&lt;設定!$D$8),J455,L455))))&lt;=H455,H455+1,IF(IF(AND(設定!$D$8&lt;=L455,設定!$D$8&lt;J455),設定!$D$8,IF(AND(J455&lt;=L455,J455&lt;設定!$D$8),J455,IF(AND(L455&lt;=J455,J455&lt;設定!$D$8),J455,L455)))=0,設定!$D$8,IF(AND(設定!$D$8&lt;=L455,設定!$D$8&lt;J455),設定!$D$8,IF(AND(J455&lt;=L455,J455&lt;設定!$D$8),J455,IF(AND(L455&lt;=J455,J455&lt;設定!$D$8),J455,L455))))),0)&gt;40,ROUNDUP(IF(IF(IF(AND(設定!$D$8&lt;=L455,設定!$D$8&lt;J455),設定!$D$8,IF(AND(J455&lt;=L455,J455&lt;設定!$D$8),J455,IF(AND(L455&lt;=J455,J455&lt;設定!$D$8),J455,L455)))=0,設定!$D$8,IF(AND(設定!$D$8&lt;=L455,設定!$D$8&lt;J455),設定!$D$8,IF(AND(J455&lt;=L455,J455&lt;設定!$D$8),J455,IF(AND(L455&lt;=J455,J455&lt;設定!$D$8),J455,L455))))&lt;=H455,H455+1,IF(IF(AND(設定!$D$8&lt;=L455,設定!$D$8&lt;J455),設定!$D$8,IF(AND(J455&lt;=L455,J455&lt;設定!$D$8),J455,IF(AND(L455&lt;=J455,J455&lt;設定!$D$8),J455,L455)))=0,設定!$D$8,IF(AND(設定!$D$8&lt;=L455,設定!$D$8&lt;J455),設定!$D$8,IF(AND(J455&lt;=L455,J455&lt;設定!$D$8),J455,IF(AND(L455&lt;=J455,J455&lt;設定!$D$8),J455,L455))))),0),40)</f>
        <v>#DIV/0!</v>
      </c>
      <c r="O455" s="55">
        <f>IF(G455="標準",設定!$C$4,G455)</f>
        <v>5</v>
      </c>
      <c r="P455" s="45">
        <f t="shared" ref="P455:P518" si="81">SUM(X455:Z455)</f>
        <v>0</v>
      </c>
      <c r="Q455" s="14">
        <f t="shared" ref="Q455:Q518" si="82">SUM(AA455:AC455)</f>
        <v>0</v>
      </c>
      <c r="R455" s="23">
        <f t="shared" si="79"/>
        <v>0</v>
      </c>
      <c r="S455" s="12">
        <f t="shared" ref="S455:S518" si="83">SUM(AG455:AI455)</f>
        <v>0</v>
      </c>
      <c r="T455" s="23">
        <f t="shared" ref="T455:T518" si="84">SUM(AJ455:AL455)</f>
        <v>0</v>
      </c>
      <c r="U455" s="13">
        <f t="shared" ref="U455:U518" si="85">IFERROR(S455/T455,0)</f>
        <v>0</v>
      </c>
      <c r="V455" s="104" t="str">
        <f>INDEX(商品!Q:Q,MATCH(キーワード!D455,商品!D:D,0),1)</f>
        <v>-</v>
      </c>
      <c r="W455" s="15">
        <f t="shared" ref="W455:W518" si="86">IFERROR(Q455/P455,0)</f>
        <v>0</v>
      </c>
      <c r="X455" s="22">
        <f>SUMIFS(当月ワード!$J$3:$J$1000,当月ワード!$D$3:$D$1000,キーワード!$D455,当月ワード!$E$3:$E$1000,キーワード!$F455)</f>
        <v>0</v>
      </c>
      <c r="Y455" s="23">
        <f>SUMIFS(前月ワード!$J$3:$J$1000,前月ワード!$D$3:$D$1000,キーワード!$D455,前月ワード!$E$3:$E$1000,キーワード!$F455)</f>
        <v>0</v>
      </c>
      <c r="Z455" s="23">
        <f>SUMIFS(前々月ワード!$J$3:$J$1000,前々月ワード!$D$3:$D$1000,キーワード!$D455,前々月ワード!$E$3:$E$1000,キーワード!$F455)</f>
        <v>0</v>
      </c>
      <c r="AA455" s="22">
        <f>SUMIFS(当月ワード!$W$3:$W$1000,当月ワード!$D$3:$D$1000,キーワード!$D455,当月ワード!$E$3:$E$1000,キーワード!$F455)</f>
        <v>0</v>
      </c>
      <c r="AB455" s="23">
        <f>SUMIFS(前月ワード!$W$3:$W$1000,前月ワード!$D$3:$D$1000,キーワード!$D455,前月ワード!$E$3:$E$1000,キーワード!$F455)</f>
        <v>0</v>
      </c>
      <c r="AC455" s="23">
        <f>SUMIFS(前々月ワード!$W$3:$W$1000,前々月ワード!$D$3:$D$1000,キーワード!$D455,前々月ワード!$E$3:$E$1000,キーワード!$F455)</f>
        <v>0</v>
      </c>
      <c r="AD455" s="23">
        <f t="shared" ref="AD455:AF518" si="87">IFERROR(X455/AJ455,0)</f>
        <v>0</v>
      </c>
      <c r="AE455" s="23">
        <f t="shared" si="87"/>
        <v>0</v>
      </c>
      <c r="AF455" s="23">
        <f t="shared" si="87"/>
        <v>0</v>
      </c>
      <c r="AG455" s="22">
        <f>SUMIFS(当月ワード!$X$3:$X$1000,当月ワード!$D$3:$D$1000,キーワード!$D455,当月ワード!$E$3:$E$1000,キーワード!$F455)</f>
        <v>0</v>
      </c>
      <c r="AH455" s="23">
        <f>SUMIFS(前月ワード!$X$3:$X$1000,前月ワード!$D$3:$D$1000,キーワード!$D455,前月ワード!$E$3:$E$1000,キーワード!$F455)</f>
        <v>0</v>
      </c>
      <c r="AI455" s="23">
        <f>SUMIFS(前々月ワード!$X$3:$X$1000,前々月ワード!$D$3:$D$1000,キーワード!$D455,前々月ワード!$E$3:$E$1000,キーワード!$F455)</f>
        <v>0</v>
      </c>
      <c r="AJ455" s="22">
        <f>SUMIFS(当月ワード!$I$3:$I$1000,当月ワード!$D$3:$D$1000,キーワード!$D455,当月ワード!$E$3:$E$1000,キーワード!$F455)</f>
        <v>0</v>
      </c>
      <c r="AK455" s="23">
        <f>SUMIFS(前月ワード!$I$3:$I$1000,前月ワード!$D$3:$D$1000,キーワード!$D455,前月ワード!$E$3:$E$1000,キーワード!$F455)</f>
        <v>0</v>
      </c>
      <c r="AL455" s="23">
        <f>SUMIFS(前々月ワード!$I$3:$I$1000,前々月ワード!$D$3:$D$1000,キーワード!$D455,前々月ワード!$E$3:$E$1000,キーワード!$F455)</f>
        <v>0</v>
      </c>
      <c r="AM455" s="13">
        <f t="shared" ref="AM455:AO518" si="88">IFERROR(AG455/AJ455,0)</f>
        <v>0</v>
      </c>
      <c r="AN455" s="13">
        <f t="shared" si="88"/>
        <v>0</v>
      </c>
      <c r="AO455" s="13">
        <f t="shared" si="88"/>
        <v>0</v>
      </c>
      <c r="AP455" s="16">
        <f t="shared" ref="AP455:AR518" si="89">IFERROR(AA455/X455,0)</f>
        <v>0</v>
      </c>
      <c r="AQ455" s="16">
        <f t="shared" si="89"/>
        <v>0</v>
      </c>
      <c r="AR455" s="17">
        <f t="shared" si="89"/>
        <v>0</v>
      </c>
    </row>
    <row r="456" spans="3:44" ht="36.65" customHeight="1">
      <c r="C456" s="20">
        <v>451</v>
      </c>
      <c r="D456" s="53">
        <f>現状ワード設定!B453</f>
        <v>0</v>
      </c>
      <c r="E456" s="26" t="str">
        <f>IFERROR(_xlfn.XLOOKUP($D456,現状商品設定!B:B,現状商品設定!C:C,"-"),"-")</f>
        <v>-</v>
      </c>
      <c r="F456" s="56">
        <f>現状ワード設定!G453</f>
        <v>0</v>
      </c>
      <c r="G456" s="60" t="s">
        <v>46</v>
      </c>
      <c r="H456" s="47" t="str">
        <f>IFERROR(_xlfn.XLOOKUP(D456,商品!$D:$D,商品!$H:$H),"")</f>
        <v/>
      </c>
      <c r="I456" s="50" t="str">
        <f>IFERROR(_xlfn.XLOOKUP(D456&amp;F456,現状ワード設定!J:J,現状ワード設定!H:H),"")</f>
        <v/>
      </c>
      <c r="J456" s="47" t="str">
        <f>IFERROR(_xlfn.XLOOKUP(D456&amp;F456,現状ワード設定!J:J,現状ワード設定!I:I),"")</f>
        <v/>
      </c>
      <c r="K456" s="47" t="e">
        <f>IF(AND(T456&gt;=設定!$C$12,W456&gt;=O456),I456*(1+設定!$F$12),IF(AND(T456&gt;=設定!$C$13,W456&lt;O456),I456*(1+設定!$F$13),IF(AND(T456&lt;設定!$C$14,U456&gt;=設定!$E$14),I456*(1+設定!$F$14),IF(AND(T456&lt;設定!$C$15,U456&lt;設定!$E$15),I456*(1+設定!$F$15),"除外"))))</f>
        <v>#VALUE!</v>
      </c>
      <c r="L456" s="58" t="e">
        <f ca="1">IF(消化率!$I$5&lt;1,K456*消化率!$I$5,IF(U456*V456/(K456*消化率!$I$5)&gt;O456,K456*消化率!$I$5,M456))</f>
        <v>#DIV/0!</v>
      </c>
      <c r="M456" s="58" t="e">
        <f t="shared" si="80"/>
        <v>#VALUE!</v>
      </c>
      <c r="N456" s="58" t="e">
        <f ca="1">IF(ROUNDUP(IF(IF(IF(AND(設定!$D$8&lt;=L456,設定!$D$8&lt;J456),設定!$D$8,IF(AND(J456&lt;=L456,J456&lt;設定!$D$8),J456,IF(AND(L456&lt;=J456,J456&lt;設定!$D$8),J456,L456)))=0,設定!$D$8,IF(AND(設定!$D$8&lt;=L456,設定!$D$8&lt;J456),設定!$D$8,IF(AND(J456&lt;=L456,J456&lt;設定!$D$8),J456,IF(AND(L456&lt;=J456,J456&lt;設定!$D$8),J456,L456))))&lt;=H456,H456+1,IF(IF(AND(設定!$D$8&lt;=L456,設定!$D$8&lt;J456),設定!$D$8,IF(AND(J456&lt;=L456,J456&lt;設定!$D$8),J456,IF(AND(L456&lt;=J456,J456&lt;設定!$D$8),J456,L456)))=0,設定!$D$8,IF(AND(設定!$D$8&lt;=L456,設定!$D$8&lt;J456),設定!$D$8,IF(AND(J456&lt;=L456,J456&lt;設定!$D$8),J456,IF(AND(L456&lt;=J456,J456&lt;設定!$D$8),J456,L456))))),0)&gt;40,ROUNDUP(IF(IF(IF(AND(設定!$D$8&lt;=L456,設定!$D$8&lt;J456),設定!$D$8,IF(AND(J456&lt;=L456,J456&lt;設定!$D$8),J456,IF(AND(L456&lt;=J456,J456&lt;設定!$D$8),J456,L456)))=0,設定!$D$8,IF(AND(設定!$D$8&lt;=L456,設定!$D$8&lt;J456),設定!$D$8,IF(AND(J456&lt;=L456,J456&lt;設定!$D$8),J456,IF(AND(L456&lt;=J456,J456&lt;設定!$D$8),J456,L456))))&lt;=H456,H456+1,IF(IF(AND(設定!$D$8&lt;=L456,設定!$D$8&lt;J456),設定!$D$8,IF(AND(J456&lt;=L456,J456&lt;設定!$D$8),J456,IF(AND(L456&lt;=J456,J456&lt;設定!$D$8),J456,L456)))=0,設定!$D$8,IF(AND(設定!$D$8&lt;=L456,設定!$D$8&lt;J456),設定!$D$8,IF(AND(J456&lt;=L456,J456&lt;設定!$D$8),J456,IF(AND(L456&lt;=J456,J456&lt;設定!$D$8),J456,L456))))),0),40)</f>
        <v>#DIV/0!</v>
      </c>
      <c r="O456" s="55">
        <f>IF(G456="標準",設定!$C$4,G456)</f>
        <v>5</v>
      </c>
      <c r="P456" s="45">
        <f t="shared" si="81"/>
        <v>0</v>
      </c>
      <c r="Q456" s="14">
        <f t="shared" si="82"/>
        <v>0</v>
      </c>
      <c r="R456" s="23">
        <f t="shared" si="79"/>
        <v>0</v>
      </c>
      <c r="S456" s="12">
        <f t="shared" si="83"/>
        <v>0</v>
      </c>
      <c r="T456" s="23">
        <f t="shared" si="84"/>
        <v>0</v>
      </c>
      <c r="U456" s="13">
        <f t="shared" si="85"/>
        <v>0</v>
      </c>
      <c r="V456" s="104" t="str">
        <f>INDEX(商品!Q:Q,MATCH(キーワード!D456,商品!D:D,0),1)</f>
        <v>-</v>
      </c>
      <c r="W456" s="15">
        <f t="shared" si="86"/>
        <v>0</v>
      </c>
      <c r="X456" s="22">
        <f>SUMIFS(当月ワード!$J$3:$J$1000,当月ワード!$D$3:$D$1000,キーワード!$D456,当月ワード!$E$3:$E$1000,キーワード!$F456)</f>
        <v>0</v>
      </c>
      <c r="Y456" s="23">
        <f>SUMIFS(前月ワード!$J$3:$J$1000,前月ワード!$D$3:$D$1000,キーワード!$D456,前月ワード!$E$3:$E$1000,キーワード!$F456)</f>
        <v>0</v>
      </c>
      <c r="Z456" s="23">
        <f>SUMIFS(前々月ワード!$J$3:$J$1000,前々月ワード!$D$3:$D$1000,キーワード!$D456,前々月ワード!$E$3:$E$1000,キーワード!$F456)</f>
        <v>0</v>
      </c>
      <c r="AA456" s="22">
        <f>SUMIFS(当月ワード!$W$3:$W$1000,当月ワード!$D$3:$D$1000,キーワード!$D456,当月ワード!$E$3:$E$1000,キーワード!$F456)</f>
        <v>0</v>
      </c>
      <c r="AB456" s="23">
        <f>SUMIFS(前月ワード!$W$3:$W$1000,前月ワード!$D$3:$D$1000,キーワード!$D456,前月ワード!$E$3:$E$1000,キーワード!$F456)</f>
        <v>0</v>
      </c>
      <c r="AC456" s="23">
        <f>SUMIFS(前々月ワード!$W$3:$W$1000,前々月ワード!$D$3:$D$1000,キーワード!$D456,前々月ワード!$E$3:$E$1000,キーワード!$F456)</f>
        <v>0</v>
      </c>
      <c r="AD456" s="23">
        <f t="shared" si="87"/>
        <v>0</v>
      </c>
      <c r="AE456" s="23">
        <f t="shared" si="87"/>
        <v>0</v>
      </c>
      <c r="AF456" s="23">
        <f t="shared" si="87"/>
        <v>0</v>
      </c>
      <c r="AG456" s="22">
        <f>SUMIFS(当月ワード!$X$3:$X$1000,当月ワード!$D$3:$D$1000,キーワード!$D456,当月ワード!$E$3:$E$1000,キーワード!$F456)</f>
        <v>0</v>
      </c>
      <c r="AH456" s="23">
        <f>SUMIFS(前月ワード!$X$3:$X$1000,前月ワード!$D$3:$D$1000,キーワード!$D456,前月ワード!$E$3:$E$1000,キーワード!$F456)</f>
        <v>0</v>
      </c>
      <c r="AI456" s="23">
        <f>SUMIFS(前々月ワード!$X$3:$X$1000,前々月ワード!$D$3:$D$1000,キーワード!$D456,前々月ワード!$E$3:$E$1000,キーワード!$F456)</f>
        <v>0</v>
      </c>
      <c r="AJ456" s="22">
        <f>SUMIFS(当月ワード!$I$3:$I$1000,当月ワード!$D$3:$D$1000,キーワード!$D456,当月ワード!$E$3:$E$1000,キーワード!$F456)</f>
        <v>0</v>
      </c>
      <c r="AK456" s="23">
        <f>SUMIFS(前月ワード!$I$3:$I$1000,前月ワード!$D$3:$D$1000,キーワード!$D456,前月ワード!$E$3:$E$1000,キーワード!$F456)</f>
        <v>0</v>
      </c>
      <c r="AL456" s="23">
        <f>SUMIFS(前々月ワード!$I$3:$I$1000,前々月ワード!$D$3:$D$1000,キーワード!$D456,前々月ワード!$E$3:$E$1000,キーワード!$F456)</f>
        <v>0</v>
      </c>
      <c r="AM456" s="13">
        <f t="shared" si="88"/>
        <v>0</v>
      </c>
      <c r="AN456" s="13">
        <f t="shared" si="88"/>
        <v>0</v>
      </c>
      <c r="AO456" s="13">
        <f t="shared" si="88"/>
        <v>0</v>
      </c>
      <c r="AP456" s="16">
        <f t="shared" si="89"/>
        <v>0</v>
      </c>
      <c r="AQ456" s="16">
        <f t="shared" si="89"/>
        <v>0</v>
      </c>
      <c r="AR456" s="17">
        <f t="shared" si="89"/>
        <v>0</v>
      </c>
    </row>
    <row r="457" spans="3:44" ht="36.65" customHeight="1">
      <c r="C457" s="20">
        <v>452</v>
      </c>
      <c r="D457" s="53">
        <f>現状ワード設定!B454</f>
        <v>0</v>
      </c>
      <c r="E457" s="26" t="str">
        <f>IFERROR(_xlfn.XLOOKUP($D457,現状商品設定!B:B,現状商品設定!C:C,"-"),"-")</f>
        <v>-</v>
      </c>
      <c r="F457" s="56">
        <f>現状ワード設定!G454</f>
        <v>0</v>
      </c>
      <c r="G457" s="60" t="s">
        <v>46</v>
      </c>
      <c r="H457" s="47" t="str">
        <f>IFERROR(_xlfn.XLOOKUP(D457,商品!$D:$D,商品!$H:$H),"")</f>
        <v/>
      </c>
      <c r="I457" s="50" t="str">
        <f>IFERROR(_xlfn.XLOOKUP(D457&amp;F457,現状ワード設定!J:J,現状ワード設定!H:H),"")</f>
        <v/>
      </c>
      <c r="J457" s="47" t="str">
        <f>IFERROR(_xlfn.XLOOKUP(D457&amp;F457,現状ワード設定!J:J,現状ワード設定!I:I),"")</f>
        <v/>
      </c>
      <c r="K457" s="47" t="e">
        <f>IF(AND(T457&gt;=設定!$C$12,W457&gt;=O457),I457*(1+設定!$F$12),IF(AND(T457&gt;=設定!$C$13,W457&lt;O457),I457*(1+設定!$F$13),IF(AND(T457&lt;設定!$C$14,U457&gt;=設定!$E$14),I457*(1+設定!$F$14),IF(AND(T457&lt;設定!$C$15,U457&lt;設定!$E$15),I457*(1+設定!$F$15),"除外"))))</f>
        <v>#VALUE!</v>
      </c>
      <c r="L457" s="58" t="e">
        <f ca="1">IF(消化率!$I$5&lt;1,K457*消化率!$I$5,IF(U457*V457/(K457*消化率!$I$5)&gt;O457,K457*消化率!$I$5,M457))</f>
        <v>#DIV/0!</v>
      </c>
      <c r="M457" s="58" t="e">
        <f t="shared" si="80"/>
        <v>#VALUE!</v>
      </c>
      <c r="N457" s="58" t="e">
        <f ca="1">IF(ROUNDUP(IF(IF(IF(AND(設定!$D$8&lt;=L457,設定!$D$8&lt;J457),設定!$D$8,IF(AND(J457&lt;=L457,J457&lt;設定!$D$8),J457,IF(AND(L457&lt;=J457,J457&lt;設定!$D$8),J457,L457)))=0,設定!$D$8,IF(AND(設定!$D$8&lt;=L457,設定!$D$8&lt;J457),設定!$D$8,IF(AND(J457&lt;=L457,J457&lt;設定!$D$8),J457,IF(AND(L457&lt;=J457,J457&lt;設定!$D$8),J457,L457))))&lt;=H457,H457+1,IF(IF(AND(設定!$D$8&lt;=L457,設定!$D$8&lt;J457),設定!$D$8,IF(AND(J457&lt;=L457,J457&lt;設定!$D$8),J457,IF(AND(L457&lt;=J457,J457&lt;設定!$D$8),J457,L457)))=0,設定!$D$8,IF(AND(設定!$D$8&lt;=L457,設定!$D$8&lt;J457),設定!$D$8,IF(AND(J457&lt;=L457,J457&lt;設定!$D$8),J457,IF(AND(L457&lt;=J457,J457&lt;設定!$D$8),J457,L457))))),0)&gt;40,ROUNDUP(IF(IF(IF(AND(設定!$D$8&lt;=L457,設定!$D$8&lt;J457),設定!$D$8,IF(AND(J457&lt;=L457,J457&lt;設定!$D$8),J457,IF(AND(L457&lt;=J457,J457&lt;設定!$D$8),J457,L457)))=0,設定!$D$8,IF(AND(設定!$D$8&lt;=L457,設定!$D$8&lt;J457),設定!$D$8,IF(AND(J457&lt;=L457,J457&lt;設定!$D$8),J457,IF(AND(L457&lt;=J457,J457&lt;設定!$D$8),J457,L457))))&lt;=H457,H457+1,IF(IF(AND(設定!$D$8&lt;=L457,設定!$D$8&lt;J457),設定!$D$8,IF(AND(J457&lt;=L457,J457&lt;設定!$D$8),J457,IF(AND(L457&lt;=J457,J457&lt;設定!$D$8),J457,L457)))=0,設定!$D$8,IF(AND(設定!$D$8&lt;=L457,設定!$D$8&lt;J457),設定!$D$8,IF(AND(J457&lt;=L457,J457&lt;設定!$D$8),J457,IF(AND(L457&lt;=J457,J457&lt;設定!$D$8),J457,L457))))),0),40)</f>
        <v>#DIV/0!</v>
      </c>
      <c r="O457" s="55">
        <f>IF(G457="標準",設定!$C$4,G457)</f>
        <v>5</v>
      </c>
      <c r="P457" s="45">
        <f t="shared" si="81"/>
        <v>0</v>
      </c>
      <c r="Q457" s="14">
        <f t="shared" si="82"/>
        <v>0</v>
      </c>
      <c r="R457" s="23">
        <f t="shared" ref="R457:R520" si="90">IFERROR(P457/T457,0)</f>
        <v>0</v>
      </c>
      <c r="S457" s="12">
        <f t="shared" si="83"/>
        <v>0</v>
      </c>
      <c r="T457" s="23">
        <f t="shared" si="84"/>
        <v>0</v>
      </c>
      <c r="U457" s="13">
        <f t="shared" si="85"/>
        <v>0</v>
      </c>
      <c r="V457" s="104" t="str">
        <f>INDEX(商品!Q:Q,MATCH(キーワード!D457,商品!D:D,0),1)</f>
        <v>-</v>
      </c>
      <c r="W457" s="15">
        <f t="shared" si="86"/>
        <v>0</v>
      </c>
      <c r="X457" s="22">
        <f>SUMIFS(当月ワード!$J$3:$J$1000,当月ワード!$D$3:$D$1000,キーワード!$D457,当月ワード!$E$3:$E$1000,キーワード!$F457)</f>
        <v>0</v>
      </c>
      <c r="Y457" s="23">
        <f>SUMIFS(前月ワード!$J$3:$J$1000,前月ワード!$D$3:$D$1000,キーワード!$D457,前月ワード!$E$3:$E$1000,キーワード!$F457)</f>
        <v>0</v>
      </c>
      <c r="Z457" s="23">
        <f>SUMIFS(前々月ワード!$J$3:$J$1000,前々月ワード!$D$3:$D$1000,キーワード!$D457,前々月ワード!$E$3:$E$1000,キーワード!$F457)</f>
        <v>0</v>
      </c>
      <c r="AA457" s="22">
        <f>SUMIFS(当月ワード!$W$3:$W$1000,当月ワード!$D$3:$D$1000,キーワード!$D457,当月ワード!$E$3:$E$1000,キーワード!$F457)</f>
        <v>0</v>
      </c>
      <c r="AB457" s="23">
        <f>SUMIFS(前月ワード!$W$3:$W$1000,前月ワード!$D$3:$D$1000,キーワード!$D457,前月ワード!$E$3:$E$1000,キーワード!$F457)</f>
        <v>0</v>
      </c>
      <c r="AC457" s="23">
        <f>SUMIFS(前々月ワード!$W$3:$W$1000,前々月ワード!$D$3:$D$1000,キーワード!$D457,前々月ワード!$E$3:$E$1000,キーワード!$F457)</f>
        <v>0</v>
      </c>
      <c r="AD457" s="23">
        <f t="shared" si="87"/>
        <v>0</v>
      </c>
      <c r="AE457" s="23">
        <f t="shared" si="87"/>
        <v>0</v>
      </c>
      <c r="AF457" s="23">
        <f t="shared" si="87"/>
        <v>0</v>
      </c>
      <c r="AG457" s="22">
        <f>SUMIFS(当月ワード!$X$3:$X$1000,当月ワード!$D$3:$D$1000,キーワード!$D457,当月ワード!$E$3:$E$1000,キーワード!$F457)</f>
        <v>0</v>
      </c>
      <c r="AH457" s="23">
        <f>SUMIFS(前月ワード!$X$3:$X$1000,前月ワード!$D$3:$D$1000,キーワード!$D457,前月ワード!$E$3:$E$1000,キーワード!$F457)</f>
        <v>0</v>
      </c>
      <c r="AI457" s="23">
        <f>SUMIFS(前々月ワード!$X$3:$X$1000,前々月ワード!$D$3:$D$1000,キーワード!$D457,前々月ワード!$E$3:$E$1000,キーワード!$F457)</f>
        <v>0</v>
      </c>
      <c r="AJ457" s="22">
        <f>SUMIFS(当月ワード!$I$3:$I$1000,当月ワード!$D$3:$D$1000,キーワード!$D457,当月ワード!$E$3:$E$1000,キーワード!$F457)</f>
        <v>0</v>
      </c>
      <c r="AK457" s="23">
        <f>SUMIFS(前月ワード!$I$3:$I$1000,前月ワード!$D$3:$D$1000,キーワード!$D457,前月ワード!$E$3:$E$1000,キーワード!$F457)</f>
        <v>0</v>
      </c>
      <c r="AL457" s="23">
        <f>SUMIFS(前々月ワード!$I$3:$I$1000,前々月ワード!$D$3:$D$1000,キーワード!$D457,前々月ワード!$E$3:$E$1000,キーワード!$F457)</f>
        <v>0</v>
      </c>
      <c r="AM457" s="13">
        <f t="shared" si="88"/>
        <v>0</v>
      </c>
      <c r="AN457" s="13">
        <f t="shared" si="88"/>
        <v>0</v>
      </c>
      <c r="AO457" s="13">
        <f t="shared" si="88"/>
        <v>0</v>
      </c>
      <c r="AP457" s="16">
        <f t="shared" si="89"/>
        <v>0</v>
      </c>
      <c r="AQ457" s="16">
        <f t="shared" si="89"/>
        <v>0</v>
      </c>
      <c r="AR457" s="17">
        <f t="shared" si="89"/>
        <v>0</v>
      </c>
    </row>
    <row r="458" spans="3:44" ht="36.65" customHeight="1">
      <c r="C458" s="20">
        <v>453</v>
      </c>
      <c r="D458" s="53">
        <f>現状ワード設定!B455</f>
        <v>0</v>
      </c>
      <c r="E458" s="26" t="str">
        <f>IFERROR(_xlfn.XLOOKUP($D458,現状商品設定!B:B,現状商品設定!C:C,"-"),"-")</f>
        <v>-</v>
      </c>
      <c r="F458" s="56">
        <f>現状ワード設定!G455</f>
        <v>0</v>
      </c>
      <c r="G458" s="60" t="s">
        <v>46</v>
      </c>
      <c r="H458" s="47" t="str">
        <f>IFERROR(_xlfn.XLOOKUP(D458,商品!$D:$D,商品!$H:$H),"")</f>
        <v/>
      </c>
      <c r="I458" s="50" t="str">
        <f>IFERROR(_xlfn.XLOOKUP(D458&amp;F458,現状ワード設定!J:J,現状ワード設定!H:H),"")</f>
        <v/>
      </c>
      <c r="J458" s="47" t="str">
        <f>IFERROR(_xlfn.XLOOKUP(D458&amp;F458,現状ワード設定!J:J,現状ワード設定!I:I),"")</f>
        <v/>
      </c>
      <c r="K458" s="47" t="e">
        <f>IF(AND(T458&gt;=設定!$C$12,W458&gt;=O458),I458*(1+設定!$F$12),IF(AND(T458&gt;=設定!$C$13,W458&lt;O458),I458*(1+設定!$F$13),IF(AND(T458&lt;設定!$C$14,U458&gt;=設定!$E$14),I458*(1+設定!$F$14),IF(AND(T458&lt;設定!$C$15,U458&lt;設定!$E$15),I458*(1+設定!$F$15),"除外"))))</f>
        <v>#VALUE!</v>
      </c>
      <c r="L458" s="58" t="e">
        <f ca="1">IF(消化率!$I$5&lt;1,K458*消化率!$I$5,IF(U458*V458/(K458*消化率!$I$5)&gt;O458,K458*消化率!$I$5,M458))</f>
        <v>#DIV/0!</v>
      </c>
      <c r="M458" s="58" t="e">
        <f t="shared" si="80"/>
        <v>#VALUE!</v>
      </c>
      <c r="N458" s="58" t="e">
        <f ca="1">IF(ROUNDUP(IF(IF(IF(AND(設定!$D$8&lt;=L458,設定!$D$8&lt;J458),設定!$D$8,IF(AND(J458&lt;=L458,J458&lt;設定!$D$8),J458,IF(AND(L458&lt;=J458,J458&lt;設定!$D$8),J458,L458)))=0,設定!$D$8,IF(AND(設定!$D$8&lt;=L458,設定!$D$8&lt;J458),設定!$D$8,IF(AND(J458&lt;=L458,J458&lt;設定!$D$8),J458,IF(AND(L458&lt;=J458,J458&lt;設定!$D$8),J458,L458))))&lt;=H458,H458+1,IF(IF(AND(設定!$D$8&lt;=L458,設定!$D$8&lt;J458),設定!$D$8,IF(AND(J458&lt;=L458,J458&lt;設定!$D$8),J458,IF(AND(L458&lt;=J458,J458&lt;設定!$D$8),J458,L458)))=0,設定!$D$8,IF(AND(設定!$D$8&lt;=L458,設定!$D$8&lt;J458),設定!$D$8,IF(AND(J458&lt;=L458,J458&lt;設定!$D$8),J458,IF(AND(L458&lt;=J458,J458&lt;設定!$D$8),J458,L458))))),0)&gt;40,ROUNDUP(IF(IF(IF(AND(設定!$D$8&lt;=L458,設定!$D$8&lt;J458),設定!$D$8,IF(AND(J458&lt;=L458,J458&lt;設定!$D$8),J458,IF(AND(L458&lt;=J458,J458&lt;設定!$D$8),J458,L458)))=0,設定!$D$8,IF(AND(設定!$D$8&lt;=L458,設定!$D$8&lt;J458),設定!$D$8,IF(AND(J458&lt;=L458,J458&lt;設定!$D$8),J458,IF(AND(L458&lt;=J458,J458&lt;設定!$D$8),J458,L458))))&lt;=H458,H458+1,IF(IF(AND(設定!$D$8&lt;=L458,設定!$D$8&lt;J458),設定!$D$8,IF(AND(J458&lt;=L458,J458&lt;設定!$D$8),J458,IF(AND(L458&lt;=J458,J458&lt;設定!$D$8),J458,L458)))=0,設定!$D$8,IF(AND(設定!$D$8&lt;=L458,設定!$D$8&lt;J458),設定!$D$8,IF(AND(J458&lt;=L458,J458&lt;設定!$D$8),J458,IF(AND(L458&lt;=J458,J458&lt;設定!$D$8),J458,L458))))),0),40)</f>
        <v>#DIV/0!</v>
      </c>
      <c r="O458" s="55">
        <f>IF(G458="標準",設定!$C$4,G458)</f>
        <v>5</v>
      </c>
      <c r="P458" s="45">
        <f t="shared" si="81"/>
        <v>0</v>
      </c>
      <c r="Q458" s="14">
        <f t="shared" si="82"/>
        <v>0</v>
      </c>
      <c r="R458" s="23">
        <f t="shared" si="90"/>
        <v>0</v>
      </c>
      <c r="S458" s="12">
        <f t="shared" si="83"/>
        <v>0</v>
      </c>
      <c r="T458" s="23">
        <f t="shared" si="84"/>
        <v>0</v>
      </c>
      <c r="U458" s="13">
        <f t="shared" si="85"/>
        <v>0</v>
      </c>
      <c r="V458" s="104" t="str">
        <f>INDEX(商品!Q:Q,MATCH(キーワード!D458,商品!D:D,0),1)</f>
        <v>-</v>
      </c>
      <c r="W458" s="15">
        <f t="shared" si="86"/>
        <v>0</v>
      </c>
      <c r="X458" s="22">
        <f>SUMIFS(当月ワード!$J$3:$J$1000,当月ワード!$D$3:$D$1000,キーワード!$D458,当月ワード!$E$3:$E$1000,キーワード!$F458)</f>
        <v>0</v>
      </c>
      <c r="Y458" s="23">
        <f>SUMIFS(前月ワード!$J$3:$J$1000,前月ワード!$D$3:$D$1000,キーワード!$D458,前月ワード!$E$3:$E$1000,キーワード!$F458)</f>
        <v>0</v>
      </c>
      <c r="Z458" s="23">
        <f>SUMIFS(前々月ワード!$J$3:$J$1000,前々月ワード!$D$3:$D$1000,キーワード!$D458,前々月ワード!$E$3:$E$1000,キーワード!$F458)</f>
        <v>0</v>
      </c>
      <c r="AA458" s="22">
        <f>SUMIFS(当月ワード!$W$3:$W$1000,当月ワード!$D$3:$D$1000,キーワード!$D458,当月ワード!$E$3:$E$1000,キーワード!$F458)</f>
        <v>0</v>
      </c>
      <c r="AB458" s="23">
        <f>SUMIFS(前月ワード!$W$3:$W$1000,前月ワード!$D$3:$D$1000,キーワード!$D458,前月ワード!$E$3:$E$1000,キーワード!$F458)</f>
        <v>0</v>
      </c>
      <c r="AC458" s="23">
        <f>SUMIFS(前々月ワード!$W$3:$W$1000,前々月ワード!$D$3:$D$1000,キーワード!$D458,前々月ワード!$E$3:$E$1000,キーワード!$F458)</f>
        <v>0</v>
      </c>
      <c r="AD458" s="23">
        <f t="shared" si="87"/>
        <v>0</v>
      </c>
      <c r="AE458" s="23">
        <f t="shared" si="87"/>
        <v>0</v>
      </c>
      <c r="AF458" s="23">
        <f t="shared" si="87"/>
        <v>0</v>
      </c>
      <c r="AG458" s="22">
        <f>SUMIFS(当月ワード!$X$3:$X$1000,当月ワード!$D$3:$D$1000,キーワード!$D458,当月ワード!$E$3:$E$1000,キーワード!$F458)</f>
        <v>0</v>
      </c>
      <c r="AH458" s="23">
        <f>SUMIFS(前月ワード!$X$3:$X$1000,前月ワード!$D$3:$D$1000,キーワード!$D458,前月ワード!$E$3:$E$1000,キーワード!$F458)</f>
        <v>0</v>
      </c>
      <c r="AI458" s="23">
        <f>SUMIFS(前々月ワード!$X$3:$X$1000,前々月ワード!$D$3:$D$1000,キーワード!$D458,前々月ワード!$E$3:$E$1000,キーワード!$F458)</f>
        <v>0</v>
      </c>
      <c r="AJ458" s="22">
        <f>SUMIFS(当月ワード!$I$3:$I$1000,当月ワード!$D$3:$D$1000,キーワード!$D458,当月ワード!$E$3:$E$1000,キーワード!$F458)</f>
        <v>0</v>
      </c>
      <c r="AK458" s="23">
        <f>SUMIFS(前月ワード!$I$3:$I$1000,前月ワード!$D$3:$D$1000,キーワード!$D458,前月ワード!$E$3:$E$1000,キーワード!$F458)</f>
        <v>0</v>
      </c>
      <c r="AL458" s="23">
        <f>SUMIFS(前々月ワード!$I$3:$I$1000,前々月ワード!$D$3:$D$1000,キーワード!$D458,前々月ワード!$E$3:$E$1000,キーワード!$F458)</f>
        <v>0</v>
      </c>
      <c r="AM458" s="13">
        <f t="shared" si="88"/>
        <v>0</v>
      </c>
      <c r="AN458" s="13">
        <f t="shared" si="88"/>
        <v>0</v>
      </c>
      <c r="AO458" s="13">
        <f t="shared" si="88"/>
        <v>0</v>
      </c>
      <c r="AP458" s="16">
        <f t="shared" si="89"/>
        <v>0</v>
      </c>
      <c r="AQ458" s="16">
        <f t="shared" si="89"/>
        <v>0</v>
      </c>
      <c r="AR458" s="17">
        <f t="shared" si="89"/>
        <v>0</v>
      </c>
    </row>
    <row r="459" spans="3:44" ht="36.65" customHeight="1">
      <c r="C459" s="20">
        <v>454</v>
      </c>
      <c r="D459" s="53">
        <f>現状ワード設定!B456</f>
        <v>0</v>
      </c>
      <c r="E459" s="26" t="str">
        <f>IFERROR(_xlfn.XLOOKUP($D459,現状商品設定!B:B,現状商品設定!C:C,"-"),"-")</f>
        <v>-</v>
      </c>
      <c r="F459" s="56">
        <f>現状ワード設定!G456</f>
        <v>0</v>
      </c>
      <c r="G459" s="60" t="s">
        <v>46</v>
      </c>
      <c r="H459" s="47" t="str">
        <f>IFERROR(_xlfn.XLOOKUP(D459,商品!$D:$D,商品!$H:$H),"")</f>
        <v/>
      </c>
      <c r="I459" s="50" t="str">
        <f>IFERROR(_xlfn.XLOOKUP(D459&amp;F459,現状ワード設定!J:J,現状ワード設定!H:H),"")</f>
        <v/>
      </c>
      <c r="J459" s="47" t="str">
        <f>IFERROR(_xlfn.XLOOKUP(D459&amp;F459,現状ワード設定!J:J,現状ワード設定!I:I),"")</f>
        <v/>
      </c>
      <c r="K459" s="47" t="e">
        <f>IF(AND(T459&gt;=設定!$C$12,W459&gt;=O459),I459*(1+設定!$F$12),IF(AND(T459&gt;=設定!$C$13,W459&lt;O459),I459*(1+設定!$F$13),IF(AND(T459&lt;設定!$C$14,U459&gt;=設定!$E$14),I459*(1+設定!$F$14),IF(AND(T459&lt;設定!$C$15,U459&lt;設定!$E$15),I459*(1+設定!$F$15),"除外"))))</f>
        <v>#VALUE!</v>
      </c>
      <c r="L459" s="58" t="e">
        <f ca="1">IF(消化率!$I$5&lt;1,K459*消化率!$I$5,IF(U459*V459/(K459*消化率!$I$5)&gt;O459,K459*消化率!$I$5,M459))</f>
        <v>#DIV/0!</v>
      </c>
      <c r="M459" s="58" t="e">
        <f t="shared" si="80"/>
        <v>#VALUE!</v>
      </c>
      <c r="N459" s="58" t="e">
        <f ca="1">IF(ROUNDUP(IF(IF(IF(AND(設定!$D$8&lt;=L459,設定!$D$8&lt;J459),設定!$D$8,IF(AND(J459&lt;=L459,J459&lt;設定!$D$8),J459,IF(AND(L459&lt;=J459,J459&lt;設定!$D$8),J459,L459)))=0,設定!$D$8,IF(AND(設定!$D$8&lt;=L459,設定!$D$8&lt;J459),設定!$D$8,IF(AND(J459&lt;=L459,J459&lt;設定!$D$8),J459,IF(AND(L459&lt;=J459,J459&lt;設定!$D$8),J459,L459))))&lt;=H459,H459+1,IF(IF(AND(設定!$D$8&lt;=L459,設定!$D$8&lt;J459),設定!$D$8,IF(AND(J459&lt;=L459,J459&lt;設定!$D$8),J459,IF(AND(L459&lt;=J459,J459&lt;設定!$D$8),J459,L459)))=0,設定!$D$8,IF(AND(設定!$D$8&lt;=L459,設定!$D$8&lt;J459),設定!$D$8,IF(AND(J459&lt;=L459,J459&lt;設定!$D$8),J459,IF(AND(L459&lt;=J459,J459&lt;設定!$D$8),J459,L459))))),0)&gt;40,ROUNDUP(IF(IF(IF(AND(設定!$D$8&lt;=L459,設定!$D$8&lt;J459),設定!$D$8,IF(AND(J459&lt;=L459,J459&lt;設定!$D$8),J459,IF(AND(L459&lt;=J459,J459&lt;設定!$D$8),J459,L459)))=0,設定!$D$8,IF(AND(設定!$D$8&lt;=L459,設定!$D$8&lt;J459),設定!$D$8,IF(AND(J459&lt;=L459,J459&lt;設定!$D$8),J459,IF(AND(L459&lt;=J459,J459&lt;設定!$D$8),J459,L459))))&lt;=H459,H459+1,IF(IF(AND(設定!$D$8&lt;=L459,設定!$D$8&lt;J459),設定!$D$8,IF(AND(J459&lt;=L459,J459&lt;設定!$D$8),J459,IF(AND(L459&lt;=J459,J459&lt;設定!$D$8),J459,L459)))=0,設定!$D$8,IF(AND(設定!$D$8&lt;=L459,設定!$D$8&lt;J459),設定!$D$8,IF(AND(J459&lt;=L459,J459&lt;設定!$D$8),J459,IF(AND(L459&lt;=J459,J459&lt;設定!$D$8),J459,L459))))),0),40)</f>
        <v>#DIV/0!</v>
      </c>
      <c r="O459" s="55">
        <f>IF(G459="標準",設定!$C$4,G459)</f>
        <v>5</v>
      </c>
      <c r="P459" s="45">
        <f t="shared" si="81"/>
        <v>0</v>
      </c>
      <c r="Q459" s="14">
        <f t="shared" si="82"/>
        <v>0</v>
      </c>
      <c r="R459" s="23">
        <f t="shared" si="90"/>
        <v>0</v>
      </c>
      <c r="S459" s="12">
        <f t="shared" si="83"/>
        <v>0</v>
      </c>
      <c r="T459" s="23">
        <f t="shared" si="84"/>
        <v>0</v>
      </c>
      <c r="U459" s="13">
        <f t="shared" si="85"/>
        <v>0</v>
      </c>
      <c r="V459" s="104" t="str">
        <f>INDEX(商品!Q:Q,MATCH(キーワード!D459,商品!D:D,0),1)</f>
        <v>-</v>
      </c>
      <c r="W459" s="15">
        <f t="shared" si="86"/>
        <v>0</v>
      </c>
      <c r="X459" s="22">
        <f>SUMIFS(当月ワード!$J$3:$J$1000,当月ワード!$D$3:$D$1000,キーワード!$D459,当月ワード!$E$3:$E$1000,キーワード!$F459)</f>
        <v>0</v>
      </c>
      <c r="Y459" s="23">
        <f>SUMIFS(前月ワード!$J$3:$J$1000,前月ワード!$D$3:$D$1000,キーワード!$D459,前月ワード!$E$3:$E$1000,キーワード!$F459)</f>
        <v>0</v>
      </c>
      <c r="Z459" s="23">
        <f>SUMIFS(前々月ワード!$J$3:$J$1000,前々月ワード!$D$3:$D$1000,キーワード!$D459,前々月ワード!$E$3:$E$1000,キーワード!$F459)</f>
        <v>0</v>
      </c>
      <c r="AA459" s="22">
        <f>SUMIFS(当月ワード!$W$3:$W$1000,当月ワード!$D$3:$D$1000,キーワード!$D459,当月ワード!$E$3:$E$1000,キーワード!$F459)</f>
        <v>0</v>
      </c>
      <c r="AB459" s="23">
        <f>SUMIFS(前月ワード!$W$3:$W$1000,前月ワード!$D$3:$D$1000,キーワード!$D459,前月ワード!$E$3:$E$1000,キーワード!$F459)</f>
        <v>0</v>
      </c>
      <c r="AC459" s="23">
        <f>SUMIFS(前々月ワード!$W$3:$W$1000,前々月ワード!$D$3:$D$1000,キーワード!$D459,前々月ワード!$E$3:$E$1000,キーワード!$F459)</f>
        <v>0</v>
      </c>
      <c r="AD459" s="23">
        <f t="shared" si="87"/>
        <v>0</v>
      </c>
      <c r="AE459" s="23">
        <f t="shared" si="87"/>
        <v>0</v>
      </c>
      <c r="AF459" s="23">
        <f t="shared" si="87"/>
        <v>0</v>
      </c>
      <c r="AG459" s="22">
        <f>SUMIFS(当月ワード!$X$3:$X$1000,当月ワード!$D$3:$D$1000,キーワード!$D459,当月ワード!$E$3:$E$1000,キーワード!$F459)</f>
        <v>0</v>
      </c>
      <c r="AH459" s="23">
        <f>SUMIFS(前月ワード!$X$3:$X$1000,前月ワード!$D$3:$D$1000,キーワード!$D459,前月ワード!$E$3:$E$1000,キーワード!$F459)</f>
        <v>0</v>
      </c>
      <c r="AI459" s="23">
        <f>SUMIFS(前々月ワード!$X$3:$X$1000,前々月ワード!$D$3:$D$1000,キーワード!$D459,前々月ワード!$E$3:$E$1000,キーワード!$F459)</f>
        <v>0</v>
      </c>
      <c r="AJ459" s="22">
        <f>SUMIFS(当月ワード!$I$3:$I$1000,当月ワード!$D$3:$D$1000,キーワード!$D459,当月ワード!$E$3:$E$1000,キーワード!$F459)</f>
        <v>0</v>
      </c>
      <c r="AK459" s="23">
        <f>SUMIFS(前月ワード!$I$3:$I$1000,前月ワード!$D$3:$D$1000,キーワード!$D459,前月ワード!$E$3:$E$1000,キーワード!$F459)</f>
        <v>0</v>
      </c>
      <c r="AL459" s="23">
        <f>SUMIFS(前々月ワード!$I$3:$I$1000,前々月ワード!$D$3:$D$1000,キーワード!$D459,前々月ワード!$E$3:$E$1000,キーワード!$F459)</f>
        <v>0</v>
      </c>
      <c r="AM459" s="13">
        <f t="shared" si="88"/>
        <v>0</v>
      </c>
      <c r="AN459" s="13">
        <f t="shared" si="88"/>
        <v>0</v>
      </c>
      <c r="AO459" s="13">
        <f t="shared" si="88"/>
        <v>0</v>
      </c>
      <c r="AP459" s="16">
        <f t="shared" si="89"/>
        <v>0</v>
      </c>
      <c r="AQ459" s="16">
        <f t="shared" si="89"/>
        <v>0</v>
      </c>
      <c r="AR459" s="17">
        <f t="shared" si="89"/>
        <v>0</v>
      </c>
    </row>
    <row r="460" spans="3:44" ht="36.65" customHeight="1">
      <c r="C460" s="20">
        <v>455</v>
      </c>
      <c r="D460" s="53">
        <f>現状ワード設定!B457</f>
        <v>0</v>
      </c>
      <c r="E460" s="26" t="str">
        <f>IFERROR(_xlfn.XLOOKUP($D460,現状商品設定!B:B,現状商品設定!C:C,"-"),"-")</f>
        <v>-</v>
      </c>
      <c r="F460" s="56">
        <f>現状ワード設定!G457</f>
        <v>0</v>
      </c>
      <c r="G460" s="60" t="s">
        <v>46</v>
      </c>
      <c r="H460" s="47" t="str">
        <f>IFERROR(_xlfn.XLOOKUP(D460,商品!$D:$D,商品!$H:$H),"")</f>
        <v/>
      </c>
      <c r="I460" s="50" t="str">
        <f>IFERROR(_xlfn.XLOOKUP(D460&amp;F460,現状ワード設定!J:J,現状ワード設定!H:H),"")</f>
        <v/>
      </c>
      <c r="J460" s="47" t="str">
        <f>IFERROR(_xlfn.XLOOKUP(D460&amp;F460,現状ワード設定!J:J,現状ワード設定!I:I),"")</f>
        <v/>
      </c>
      <c r="K460" s="47" t="e">
        <f>IF(AND(T460&gt;=設定!$C$12,W460&gt;=O460),I460*(1+設定!$F$12),IF(AND(T460&gt;=設定!$C$13,W460&lt;O460),I460*(1+設定!$F$13),IF(AND(T460&lt;設定!$C$14,U460&gt;=設定!$E$14),I460*(1+設定!$F$14),IF(AND(T460&lt;設定!$C$15,U460&lt;設定!$E$15),I460*(1+設定!$F$15),"除外"))))</f>
        <v>#VALUE!</v>
      </c>
      <c r="L460" s="58" t="e">
        <f ca="1">IF(消化率!$I$5&lt;1,K460*消化率!$I$5,IF(U460*V460/(K460*消化率!$I$5)&gt;O460,K460*消化率!$I$5,M460))</f>
        <v>#DIV/0!</v>
      </c>
      <c r="M460" s="58" t="e">
        <f t="shared" si="80"/>
        <v>#VALUE!</v>
      </c>
      <c r="N460" s="58" t="e">
        <f ca="1">IF(ROUNDUP(IF(IF(IF(AND(設定!$D$8&lt;=L460,設定!$D$8&lt;J460),設定!$D$8,IF(AND(J460&lt;=L460,J460&lt;設定!$D$8),J460,IF(AND(L460&lt;=J460,J460&lt;設定!$D$8),J460,L460)))=0,設定!$D$8,IF(AND(設定!$D$8&lt;=L460,設定!$D$8&lt;J460),設定!$D$8,IF(AND(J460&lt;=L460,J460&lt;設定!$D$8),J460,IF(AND(L460&lt;=J460,J460&lt;設定!$D$8),J460,L460))))&lt;=H460,H460+1,IF(IF(AND(設定!$D$8&lt;=L460,設定!$D$8&lt;J460),設定!$D$8,IF(AND(J460&lt;=L460,J460&lt;設定!$D$8),J460,IF(AND(L460&lt;=J460,J460&lt;設定!$D$8),J460,L460)))=0,設定!$D$8,IF(AND(設定!$D$8&lt;=L460,設定!$D$8&lt;J460),設定!$D$8,IF(AND(J460&lt;=L460,J460&lt;設定!$D$8),J460,IF(AND(L460&lt;=J460,J460&lt;設定!$D$8),J460,L460))))),0)&gt;40,ROUNDUP(IF(IF(IF(AND(設定!$D$8&lt;=L460,設定!$D$8&lt;J460),設定!$D$8,IF(AND(J460&lt;=L460,J460&lt;設定!$D$8),J460,IF(AND(L460&lt;=J460,J460&lt;設定!$D$8),J460,L460)))=0,設定!$D$8,IF(AND(設定!$D$8&lt;=L460,設定!$D$8&lt;J460),設定!$D$8,IF(AND(J460&lt;=L460,J460&lt;設定!$D$8),J460,IF(AND(L460&lt;=J460,J460&lt;設定!$D$8),J460,L460))))&lt;=H460,H460+1,IF(IF(AND(設定!$D$8&lt;=L460,設定!$D$8&lt;J460),設定!$D$8,IF(AND(J460&lt;=L460,J460&lt;設定!$D$8),J460,IF(AND(L460&lt;=J460,J460&lt;設定!$D$8),J460,L460)))=0,設定!$D$8,IF(AND(設定!$D$8&lt;=L460,設定!$D$8&lt;J460),設定!$D$8,IF(AND(J460&lt;=L460,J460&lt;設定!$D$8),J460,IF(AND(L460&lt;=J460,J460&lt;設定!$D$8),J460,L460))))),0),40)</f>
        <v>#DIV/0!</v>
      </c>
      <c r="O460" s="55">
        <f>IF(G460="標準",設定!$C$4,G460)</f>
        <v>5</v>
      </c>
      <c r="P460" s="45">
        <f t="shared" si="81"/>
        <v>0</v>
      </c>
      <c r="Q460" s="14">
        <f t="shared" si="82"/>
        <v>0</v>
      </c>
      <c r="R460" s="23">
        <f t="shared" si="90"/>
        <v>0</v>
      </c>
      <c r="S460" s="12">
        <f t="shared" si="83"/>
        <v>0</v>
      </c>
      <c r="T460" s="23">
        <f t="shared" si="84"/>
        <v>0</v>
      </c>
      <c r="U460" s="13">
        <f t="shared" si="85"/>
        <v>0</v>
      </c>
      <c r="V460" s="104" t="str">
        <f>INDEX(商品!Q:Q,MATCH(キーワード!D460,商品!D:D,0),1)</f>
        <v>-</v>
      </c>
      <c r="W460" s="15">
        <f t="shared" si="86"/>
        <v>0</v>
      </c>
      <c r="X460" s="22">
        <f>SUMIFS(当月ワード!$J$3:$J$1000,当月ワード!$D$3:$D$1000,キーワード!$D460,当月ワード!$E$3:$E$1000,キーワード!$F460)</f>
        <v>0</v>
      </c>
      <c r="Y460" s="23">
        <f>SUMIFS(前月ワード!$J$3:$J$1000,前月ワード!$D$3:$D$1000,キーワード!$D460,前月ワード!$E$3:$E$1000,キーワード!$F460)</f>
        <v>0</v>
      </c>
      <c r="Z460" s="23">
        <f>SUMIFS(前々月ワード!$J$3:$J$1000,前々月ワード!$D$3:$D$1000,キーワード!$D460,前々月ワード!$E$3:$E$1000,キーワード!$F460)</f>
        <v>0</v>
      </c>
      <c r="AA460" s="22">
        <f>SUMIFS(当月ワード!$W$3:$W$1000,当月ワード!$D$3:$D$1000,キーワード!$D460,当月ワード!$E$3:$E$1000,キーワード!$F460)</f>
        <v>0</v>
      </c>
      <c r="AB460" s="23">
        <f>SUMIFS(前月ワード!$W$3:$W$1000,前月ワード!$D$3:$D$1000,キーワード!$D460,前月ワード!$E$3:$E$1000,キーワード!$F460)</f>
        <v>0</v>
      </c>
      <c r="AC460" s="23">
        <f>SUMIFS(前々月ワード!$W$3:$W$1000,前々月ワード!$D$3:$D$1000,キーワード!$D460,前々月ワード!$E$3:$E$1000,キーワード!$F460)</f>
        <v>0</v>
      </c>
      <c r="AD460" s="23">
        <f t="shared" si="87"/>
        <v>0</v>
      </c>
      <c r="AE460" s="23">
        <f t="shared" si="87"/>
        <v>0</v>
      </c>
      <c r="AF460" s="23">
        <f t="shared" si="87"/>
        <v>0</v>
      </c>
      <c r="AG460" s="22">
        <f>SUMIFS(当月ワード!$X$3:$X$1000,当月ワード!$D$3:$D$1000,キーワード!$D460,当月ワード!$E$3:$E$1000,キーワード!$F460)</f>
        <v>0</v>
      </c>
      <c r="AH460" s="23">
        <f>SUMIFS(前月ワード!$X$3:$X$1000,前月ワード!$D$3:$D$1000,キーワード!$D460,前月ワード!$E$3:$E$1000,キーワード!$F460)</f>
        <v>0</v>
      </c>
      <c r="AI460" s="23">
        <f>SUMIFS(前々月ワード!$X$3:$X$1000,前々月ワード!$D$3:$D$1000,キーワード!$D460,前々月ワード!$E$3:$E$1000,キーワード!$F460)</f>
        <v>0</v>
      </c>
      <c r="AJ460" s="22">
        <f>SUMIFS(当月ワード!$I$3:$I$1000,当月ワード!$D$3:$D$1000,キーワード!$D460,当月ワード!$E$3:$E$1000,キーワード!$F460)</f>
        <v>0</v>
      </c>
      <c r="AK460" s="23">
        <f>SUMIFS(前月ワード!$I$3:$I$1000,前月ワード!$D$3:$D$1000,キーワード!$D460,前月ワード!$E$3:$E$1000,キーワード!$F460)</f>
        <v>0</v>
      </c>
      <c r="AL460" s="23">
        <f>SUMIFS(前々月ワード!$I$3:$I$1000,前々月ワード!$D$3:$D$1000,キーワード!$D460,前々月ワード!$E$3:$E$1000,キーワード!$F460)</f>
        <v>0</v>
      </c>
      <c r="AM460" s="13">
        <f t="shared" si="88"/>
        <v>0</v>
      </c>
      <c r="AN460" s="13">
        <f t="shared" si="88"/>
        <v>0</v>
      </c>
      <c r="AO460" s="13">
        <f t="shared" si="88"/>
        <v>0</v>
      </c>
      <c r="AP460" s="16">
        <f t="shared" si="89"/>
        <v>0</v>
      </c>
      <c r="AQ460" s="16">
        <f t="shared" si="89"/>
        <v>0</v>
      </c>
      <c r="AR460" s="17">
        <f t="shared" si="89"/>
        <v>0</v>
      </c>
    </row>
    <row r="461" spans="3:44" ht="36.65" customHeight="1">
      <c r="C461" s="20">
        <v>456</v>
      </c>
      <c r="D461" s="53">
        <f>現状ワード設定!B458</f>
        <v>0</v>
      </c>
      <c r="E461" s="26" t="str">
        <f>IFERROR(_xlfn.XLOOKUP($D461,現状商品設定!B:B,現状商品設定!C:C,"-"),"-")</f>
        <v>-</v>
      </c>
      <c r="F461" s="56">
        <f>現状ワード設定!G458</f>
        <v>0</v>
      </c>
      <c r="G461" s="60" t="s">
        <v>46</v>
      </c>
      <c r="H461" s="47" t="str">
        <f>IFERROR(_xlfn.XLOOKUP(D461,商品!$D:$D,商品!$H:$H),"")</f>
        <v/>
      </c>
      <c r="I461" s="50" t="str">
        <f>IFERROR(_xlfn.XLOOKUP(D461&amp;F461,現状ワード設定!J:J,現状ワード設定!H:H),"")</f>
        <v/>
      </c>
      <c r="J461" s="47" t="str">
        <f>IFERROR(_xlfn.XLOOKUP(D461&amp;F461,現状ワード設定!J:J,現状ワード設定!I:I),"")</f>
        <v/>
      </c>
      <c r="K461" s="47" t="e">
        <f>IF(AND(T461&gt;=設定!$C$12,W461&gt;=O461),I461*(1+設定!$F$12),IF(AND(T461&gt;=設定!$C$13,W461&lt;O461),I461*(1+設定!$F$13),IF(AND(T461&lt;設定!$C$14,U461&gt;=設定!$E$14),I461*(1+設定!$F$14),IF(AND(T461&lt;設定!$C$15,U461&lt;設定!$E$15),I461*(1+設定!$F$15),"除外"))))</f>
        <v>#VALUE!</v>
      </c>
      <c r="L461" s="58" t="e">
        <f ca="1">IF(消化率!$I$5&lt;1,K461*消化率!$I$5,IF(U461*V461/(K461*消化率!$I$5)&gt;O461,K461*消化率!$I$5,M461))</f>
        <v>#DIV/0!</v>
      </c>
      <c r="M461" s="58" t="e">
        <f t="shared" si="80"/>
        <v>#VALUE!</v>
      </c>
      <c r="N461" s="58" t="e">
        <f ca="1">IF(ROUNDUP(IF(IF(IF(AND(設定!$D$8&lt;=L461,設定!$D$8&lt;J461),設定!$D$8,IF(AND(J461&lt;=L461,J461&lt;設定!$D$8),J461,IF(AND(L461&lt;=J461,J461&lt;設定!$D$8),J461,L461)))=0,設定!$D$8,IF(AND(設定!$D$8&lt;=L461,設定!$D$8&lt;J461),設定!$D$8,IF(AND(J461&lt;=L461,J461&lt;設定!$D$8),J461,IF(AND(L461&lt;=J461,J461&lt;設定!$D$8),J461,L461))))&lt;=H461,H461+1,IF(IF(AND(設定!$D$8&lt;=L461,設定!$D$8&lt;J461),設定!$D$8,IF(AND(J461&lt;=L461,J461&lt;設定!$D$8),J461,IF(AND(L461&lt;=J461,J461&lt;設定!$D$8),J461,L461)))=0,設定!$D$8,IF(AND(設定!$D$8&lt;=L461,設定!$D$8&lt;J461),設定!$D$8,IF(AND(J461&lt;=L461,J461&lt;設定!$D$8),J461,IF(AND(L461&lt;=J461,J461&lt;設定!$D$8),J461,L461))))),0)&gt;40,ROUNDUP(IF(IF(IF(AND(設定!$D$8&lt;=L461,設定!$D$8&lt;J461),設定!$D$8,IF(AND(J461&lt;=L461,J461&lt;設定!$D$8),J461,IF(AND(L461&lt;=J461,J461&lt;設定!$D$8),J461,L461)))=0,設定!$D$8,IF(AND(設定!$D$8&lt;=L461,設定!$D$8&lt;J461),設定!$D$8,IF(AND(J461&lt;=L461,J461&lt;設定!$D$8),J461,IF(AND(L461&lt;=J461,J461&lt;設定!$D$8),J461,L461))))&lt;=H461,H461+1,IF(IF(AND(設定!$D$8&lt;=L461,設定!$D$8&lt;J461),設定!$D$8,IF(AND(J461&lt;=L461,J461&lt;設定!$D$8),J461,IF(AND(L461&lt;=J461,J461&lt;設定!$D$8),J461,L461)))=0,設定!$D$8,IF(AND(設定!$D$8&lt;=L461,設定!$D$8&lt;J461),設定!$D$8,IF(AND(J461&lt;=L461,J461&lt;設定!$D$8),J461,IF(AND(L461&lt;=J461,J461&lt;設定!$D$8),J461,L461))))),0),40)</f>
        <v>#DIV/0!</v>
      </c>
      <c r="O461" s="55">
        <f>IF(G461="標準",設定!$C$4,G461)</f>
        <v>5</v>
      </c>
      <c r="P461" s="45">
        <f t="shared" si="81"/>
        <v>0</v>
      </c>
      <c r="Q461" s="14">
        <f t="shared" si="82"/>
        <v>0</v>
      </c>
      <c r="R461" s="23">
        <f t="shared" si="90"/>
        <v>0</v>
      </c>
      <c r="S461" s="12">
        <f t="shared" si="83"/>
        <v>0</v>
      </c>
      <c r="T461" s="23">
        <f t="shared" si="84"/>
        <v>0</v>
      </c>
      <c r="U461" s="13">
        <f t="shared" si="85"/>
        <v>0</v>
      </c>
      <c r="V461" s="104" t="str">
        <f>INDEX(商品!Q:Q,MATCH(キーワード!D461,商品!D:D,0),1)</f>
        <v>-</v>
      </c>
      <c r="W461" s="15">
        <f t="shared" si="86"/>
        <v>0</v>
      </c>
      <c r="X461" s="22">
        <f>SUMIFS(当月ワード!$J$3:$J$1000,当月ワード!$D$3:$D$1000,キーワード!$D461,当月ワード!$E$3:$E$1000,キーワード!$F461)</f>
        <v>0</v>
      </c>
      <c r="Y461" s="23">
        <f>SUMIFS(前月ワード!$J$3:$J$1000,前月ワード!$D$3:$D$1000,キーワード!$D461,前月ワード!$E$3:$E$1000,キーワード!$F461)</f>
        <v>0</v>
      </c>
      <c r="Z461" s="23">
        <f>SUMIFS(前々月ワード!$J$3:$J$1000,前々月ワード!$D$3:$D$1000,キーワード!$D461,前々月ワード!$E$3:$E$1000,キーワード!$F461)</f>
        <v>0</v>
      </c>
      <c r="AA461" s="22">
        <f>SUMIFS(当月ワード!$W$3:$W$1000,当月ワード!$D$3:$D$1000,キーワード!$D461,当月ワード!$E$3:$E$1000,キーワード!$F461)</f>
        <v>0</v>
      </c>
      <c r="AB461" s="23">
        <f>SUMIFS(前月ワード!$W$3:$W$1000,前月ワード!$D$3:$D$1000,キーワード!$D461,前月ワード!$E$3:$E$1000,キーワード!$F461)</f>
        <v>0</v>
      </c>
      <c r="AC461" s="23">
        <f>SUMIFS(前々月ワード!$W$3:$W$1000,前々月ワード!$D$3:$D$1000,キーワード!$D461,前々月ワード!$E$3:$E$1000,キーワード!$F461)</f>
        <v>0</v>
      </c>
      <c r="AD461" s="23">
        <f t="shared" si="87"/>
        <v>0</v>
      </c>
      <c r="AE461" s="23">
        <f t="shared" si="87"/>
        <v>0</v>
      </c>
      <c r="AF461" s="23">
        <f t="shared" si="87"/>
        <v>0</v>
      </c>
      <c r="AG461" s="22">
        <f>SUMIFS(当月ワード!$X$3:$X$1000,当月ワード!$D$3:$D$1000,キーワード!$D461,当月ワード!$E$3:$E$1000,キーワード!$F461)</f>
        <v>0</v>
      </c>
      <c r="AH461" s="23">
        <f>SUMIFS(前月ワード!$X$3:$X$1000,前月ワード!$D$3:$D$1000,キーワード!$D461,前月ワード!$E$3:$E$1000,キーワード!$F461)</f>
        <v>0</v>
      </c>
      <c r="AI461" s="23">
        <f>SUMIFS(前々月ワード!$X$3:$X$1000,前々月ワード!$D$3:$D$1000,キーワード!$D461,前々月ワード!$E$3:$E$1000,キーワード!$F461)</f>
        <v>0</v>
      </c>
      <c r="AJ461" s="22">
        <f>SUMIFS(当月ワード!$I$3:$I$1000,当月ワード!$D$3:$D$1000,キーワード!$D461,当月ワード!$E$3:$E$1000,キーワード!$F461)</f>
        <v>0</v>
      </c>
      <c r="AK461" s="23">
        <f>SUMIFS(前月ワード!$I$3:$I$1000,前月ワード!$D$3:$D$1000,キーワード!$D461,前月ワード!$E$3:$E$1000,キーワード!$F461)</f>
        <v>0</v>
      </c>
      <c r="AL461" s="23">
        <f>SUMIFS(前々月ワード!$I$3:$I$1000,前々月ワード!$D$3:$D$1000,キーワード!$D461,前々月ワード!$E$3:$E$1000,キーワード!$F461)</f>
        <v>0</v>
      </c>
      <c r="AM461" s="13">
        <f t="shared" si="88"/>
        <v>0</v>
      </c>
      <c r="AN461" s="13">
        <f t="shared" si="88"/>
        <v>0</v>
      </c>
      <c r="AO461" s="13">
        <f t="shared" si="88"/>
        <v>0</v>
      </c>
      <c r="AP461" s="16">
        <f t="shared" si="89"/>
        <v>0</v>
      </c>
      <c r="AQ461" s="16">
        <f t="shared" si="89"/>
        <v>0</v>
      </c>
      <c r="AR461" s="17">
        <f t="shared" si="89"/>
        <v>0</v>
      </c>
    </row>
    <row r="462" spans="3:44" ht="36.65" customHeight="1">
      <c r="C462" s="20">
        <v>457</v>
      </c>
      <c r="D462" s="53">
        <f>現状ワード設定!B459</f>
        <v>0</v>
      </c>
      <c r="E462" s="26" t="str">
        <f>IFERROR(_xlfn.XLOOKUP($D462,現状商品設定!B:B,現状商品設定!C:C,"-"),"-")</f>
        <v>-</v>
      </c>
      <c r="F462" s="56">
        <f>現状ワード設定!G459</f>
        <v>0</v>
      </c>
      <c r="G462" s="60" t="s">
        <v>46</v>
      </c>
      <c r="H462" s="47" t="str">
        <f>IFERROR(_xlfn.XLOOKUP(D462,商品!$D:$D,商品!$H:$H),"")</f>
        <v/>
      </c>
      <c r="I462" s="50" t="str">
        <f>IFERROR(_xlfn.XLOOKUP(D462&amp;F462,現状ワード設定!J:J,現状ワード設定!H:H),"")</f>
        <v/>
      </c>
      <c r="J462" s="47" t="str">
        <f>IFERROR(_xlfn.XLOOKUP(D462&amp;F462,現状ワード設定!J:J,現状ワード設定!I:I),"")</f>
        <v/>
      </c>
      <c r="K462" s="47" t="e">
        <f>IF(AND(T462&gt;=設定!$C$12,W462&gt;=O462),I462*(1+設定!$F$12),IF(AND(T462&gt;=設定!$C$13,W462&lt;O462),I462*(1+設定!$F$13),IF(AND(T462&lt;設定!$C$14,U462&gt;=設定!$E$14),I462*(1+設定!$F$14),IF(AND(T462&lt;設定!$C$15,U462&lt;設定!$E$15),I462*(1+設定!$F$15),"除外"))))</f>
        <v>#VALUE!</v>
      </c>
      <c r="L462" s="58" t="e">
        <f ca="1">IF(消化率!$I$5&lt;1,K462*消化率!$I$5,IF(U462*V462/(K462*消化率!$I$5)&gt;O462,K462*消化率!$I$5,M462))</f>
        <v>#DIV/0!</v>
      </c>
      <c r="M462" s="58" t="e">
        <f t="shared" si="80"/>
        <v>#VALUE!</v>
      </c>
      <c r="N462" s="58" t="e">
        <f ca="1">IF(ROUNDUP(IF(IF(IF(AND(設定!$D$8&lt;=L462,設定!$D$8&lt;J462),設定!$D$8,IF(AND(J462&lt;=L462,J462&lt;設定!$D$8),J462,IF(AND(L462&lt;=J462,J462&lt;設定!$D$8),J462,L462)))=0,設定!$D$8,IF(AND(設定!$D$8&lt;=L462,設定!$D$8&lt;J462),設定!$D$8,IF(AND(J462&lt;=L462,J462&lt;設定!$D$8),J462,IF(AND(L462&lt;=J462,J462&lt;設定!$D$8),J462,L462))))&lt;=H462,H462+1,IF(IF(AND(設定!$D$8&lt;=L462,設定!$D$8&lt;J462),設定!$D$8,IF(AND(J462&lt;=L462,J462&lt;設定!$D$8),J462,IF(AND(L462&lt;=J462,J462&lt;設定!$D$8),J462,L462)))=0,設定!$D$8,IF(AND(設定!$D$8&lt;=L462,設定!$D$8&lt;J462),設定!$D$8,IF(AND(J462&lt;=L462,J462&lt;設定!$D$8),J462,IF(AND(L462&lt;=J462,J462&lt;設定!$D$8),J462,L462))))),0)&gt;40,ROUNDUP(IF(IF(IF(AND(設定!$D$8&lt;=L462,設定!$D$8&lt;J462),設定!$D$8,IF(AND(J462&lt;=L462,J462&lt;設定!$D$8),J462,IF(AND(L462&lt;=J462,J462&lt;設定!$D$8),J462,L462)))=0,設定!$D$8,IF(AND(設定!$D$8&lt;=L462,設定!$D$8&lt;J462),設定!$D$8,IF(AND(J462&lt;=L462,J462&lt;設定!$D$8),J462,IF(AND(L462&lt;=J462,J462&lt;設定!$D$8),J462,L462))))&lt;=H462,H462+1,IF(IF(AND(設定!$D$8&lt;=L462,設定!$D$8&lt;J462),設定!$D$8,IF(AND(J462&lt;=L462,J462&lt;設定!$D$8),J462,IF(AND(L462&lt;=J462,J462&lt;設定!$D$8),J462,L462)))=0,設定!$D$8,IF(AND(設定!$D$8&lt;=L462,設定!$D$8&lt;J462),設定!$D$8,IF(AND(J462&lt;=L462,J462&lt;設定!$D$8),J462,IF(AND(L462&lt;=J462,J462&lt;設定!$D$8),J462,L462))))),0),40)</f>
        <v>#DIV/0!</v>
      </c>
      <c r="O462" s="55">
        <f>IF(G462="標準",設定!$C$4,G462)</f>
        <v>5</v>
      </c>
      <c r="P462" s="45">
        <f t="shared" si="81"/>
        <v>0</v>
      </c>
      <c r="Q462" s="14">
        <f t="shared" si="82"/>
        <v>0</v>
      </c>
      <c r="R462" s="23">
        <f t="shared" si="90"/>
        <v>0</v>
      </c>
      <c r="S462" s="12">
        <f t="shared" si="83"/>
        <v>0</v>
      </c>
      <c r="T462" s="23">
        <f t="shared" si="84"/>
        <v>0</v>
      </c>
      <c r="U462" s="13">
        <f t="shared" si="85"/>
        <v>0</v>
      </c>
      <c r="V462" s="104" t="str">
        <f>INDEX(商品!Q:Q,MATCH(キーワード!D462,商品!D:D,0),1)</f>
        <v>-</v>
      </c>
      <c r="W462" s="15">
        <f t="shared" si="86"/>
        <v>0</v>
      </c>
      <c r="X462" s="22">
        <f>SUMIFS(当月ワード!$J$3:$J$1000,当月ワード!$D$3:$D$1000,キーワード!$D462,当月ワード!$E$3:$E$1000,キーワード!$F462)</f>
        <v>0</v>
      </c>
      <c r="Y462" s="23">
        <f>SUMIFS(前月ワード!$J$3:$J$1000,前月ワード!$D$3:$D$1000,キーワード!$D462,前月ワード!$E$3:$E$1000,キーワード!$F462)</f>
        <v>0</v>
      </c>
      <c r="Z462" s="23">
        <f>SUMIFS(前々月ワード!$J$3:$J$1000,前々月ワード!$D$3:$D$1000,キーワード!$D462,前々月ワード!$E$3:$E$1000,キーワード!$F462)</f>
        <v>0</v>
      </c>
      <c r="AA462" s="22">
        <f>SUMIFS(当月ワード!$W$3:$W$1000,当月ワード!$D$3:$D$1000,キーワード!$D462,当月ワード!$E$3:$E$1000,キーワード!$F462)</f>
        <v>0</v>
      </c>
      <c r="AB462" s="23">
        <f>SUMIFS(前月ワード!$W$3:$W$1000,前月ワード!$D$3:$D$1000,キーワード!$D462,前月ワード!$E$3:$E$1000,キーワード!$F462)</f>
        <v>0</v>
      </c>
      <c r="AC462" s="23">
        <f>SUMIFS(前々月ワード!$W$3:$W$1000,前々月ワード!$D$3:$D$1000,キーワード!$D462,前々月ワード!$E$3:$E$1000,キーワード!$F462)</f>
        <v>0</v>
      </c>
      <c r="AD462" s="23">
        <f t="shared" si="87"/>
        <v>0</v>
      </c>
      <c r="AE462" s="23">
        <f t="shared" si="87"/>
        <v>0</v>
      </c>
      <c r="AF462" s="23">
        <f t="shared" si="87"/>
        <v>0</v>
      </c>
      <c r="AG462" s="22">
        <f>SUMIFS(当月ワード!$X$3:$X$1000,当月ワード!$D$3:$D$1000,キーワード!$D462,当月ワード!$E$3:$E$1000,キーワード!$F462)</f>
        <v>0</v>
      </c>
      <c r="AH462" s="23">
        <f>SUMIFS(前月ワード!$X$3:$X$1000,前月ワード!$D$3:$D$1000,キーワード!$D462,前月ワード!$E$3:$E$1000,キーワード!$F462)</f>
        <v>0</v>
      </c>
      <c r="AI462" s="23">
        <f>SUMIFS(前々月ワード!$X$3:$X$1000,前々月ワード!$D$3:$D$1000,キーワード!$D462,前々月ワード!$E$3:$E$1000,キーワード!$F462)</f>
        <v>0</v>
      </c>
      <c r="AJ462" s="22">
        <f>SUMIFS(当月ワード!$I$3:$I$1000,当月ワード!$D$3:$D$1000,キーワード!$D462,当月ワード!$E$3:$E$1000,キーワード!$F462)</f>
        <v>0</v>
      </c>
      <c r="AK462" s="23">
        <f>SUMIFS(前月ワード!$I$3:$I$1000,前月ワード!$D$3:$D$1000,キーワード!$D462,前月ワード!$E$3:$E$1000,キーワード!$F462)</f>
        <v>0</v>
      </c>
      <c r="AL462" s="23">
        <f>SUMIFS(前々月ワード!$I$3:$I$1000,前々月ワード!$D$3:$D$1000,キーワード!$D462,前々月ワード!$E$3:$E$1000,キーワード!$F462)</f>
        <v>0</v>
      </c>
      <c r="AM462" s="13">
        <f t="shared" si="88"/>
        <v>0</v>
      </c>
      <c r="AN462" s="13">
        <f t="shared" si="88"/>
        <v>0</v>
      </c>
      <c r="AO462" s="13">
        <f t="shared" si="88"/>
        <v>0</v>
      </c>
      <c r="AP462" s="16">
        <f t="shared" si="89"/>
        <v>0</v>
      </c>
      <c r="AQ462" s="16">
        <f t="shared" si="89"/>
        <v>0</v>
      </c>
      <c r="AR462" s="17">
        <f t="shared" si="89"/>
        <v>0</v>
      </c>
    </row>
    <row r="463" spans="3:44" ht="36.65" customHeight="1">
      <c r="C463" s="20">
        <v>458</v>
      </c>
      <c r="D463" s="53">
        <f>現状ワード設定!B460</f>
        <v>0</v>
      </c>
      <c r="E463" s="26" t="str">
        <f>IFERROR(_xlfn.XLOOKUP($D463,現状商品設定!B:B,現状商品設定!C:C,"-"),"-")</f>
        <v>-</v>
      </c>
      <c r="F463" s="56">
        <f>現状ワード設定!G460</f>
        <v>0</v>
      </c>
      <c r="G463" s="60" t="s">
        <v>46</v>
      </c>
      <c r="H463" s="47" t="str">
        <f>IFERROR(_xlfn.XLOOKUP(D463,商品!$D:$D,商品!$H:$H),"")</f>
        <v/>
      </c>
      <c r="I463" s="50" t="str">
        <f>IFERROR(_xlfn.XLOOKUP(D463&amp;F463,現状ワード設定!J:J,現状ワード設定!H:H),"")</f>
        <v/>
      </c>
      <c r="J463" s="47" t="str">
        <f>IFERROR(_xlfn.XLOOKUP(D463&amp;F463,現状ワード設定!J:J,現状ワード設定!I:I),"")</f>
        <v/>
      </c>
      <c r="K463" s="47" t="e">
        <f>IF(AND(T463&gt;=設定!$C$12,W463&gt;=O463),I463*(1+設定!$F$12),IF(AND(T463&gt;=設定!$C$13,W463&lt;O463),I463*(1+設定!$F$13),IF(AND(T463&lt;設定!$C$14,U463&gt;=設定!$E$14),I463*(1+設定!$F$14),IF(AND(T463&lt;設定!$C$15,U463&lt;設定!$E$15),I463*(1+設定!$F$15),"除外"))))</f>
        <v>#VALUE!</v>
      </c>
      <c r="L463" s="58" t="e">
        <f ca="1">IF(消化率!$I$5&lt;1,K463*消化率!$I$5,IF(U463*V463/(K463*消化率!$I$5)&gt;O463,K463*消化率!$I$5,M463))</f>
        <v>#DIV/0!</v>
      </c>
      <c r="M463" s="58" t="e">
        <f t="shared" si="80"/>
        <v>#VALUE!</v>
      </c>
      <c r="N463" s="58" t="e">
        <f ca="1">IF(ROUNDUP(IF(IF(IF(AND(設定!$D$8&lt;=L463,設定!$D$8&lt;J463),設定!$D$8,IF(AND(J463&lt;=L463,J463&lt;設定!$D$8),J463,IF(AND(L463&lt;=J463,J463&lt;設定!$D$8),J463,L463)))=0,設定!$D$8,IF(AND(設定!$D$8&lt;=L463,設定!$D$8&lt;J463),設定!$D$8,IF(AND(J463&lt;=L463,J463&lt;設定!$D$8),J463,IF(AND(L463&lt;=J463,J463&lt;設定!$D$8),J463,L463))))&lt;=H463,H463+1,IF(IF(AND(設定!$D$8&lt;=L463,設定!$D$8&lt;J463),設定!$D$8,IF(AND(J463&lt;=L463,J463&lt;設定!$D$8),J463,IF(AND(L463&lt;=J463,J463&lt;設定!$D$8),J463,L463)))=0,設定!$D$8,IF(AND(設定!$D$8&lt;=L463,設定!$D$8&lt;J463),設定!$D$8,IF(AND(J463&lt;=L463,J463&lt;設定!$D$8),J463,IF(AND(L463&lt;=J463,J463&lt;設定!$D$8),J463,L463))))),0)&gt;40,ROUNDUP(IF(IF(IF(AND(設定!$D$8&lt;=L463,設定!$D$8&lt;J463),設定!$D$8,IF(AND(J463&lt;=L463,J463&lt;設定!$D$8),J463,IF(AND(L463&lt;=J463,J463&lt;設定!$D$8),J463,L463)))=0,設定!$D$8,IF(AND(設定!$D$8&lt;=L463,設定!$D$8&lt;J463),設定!$D$8,IF(AND(J463&lt;=L463,J463&lt;設定!$D$8),J463,IF(AND(L463&lt;=J463,J463&lt;設定!$D$8),J463,L463))))&lt;=H463,H463+1,IF(IF(AND(設定!$D$8&lt;=L463,設定!$D$8&lt;J463),設定!$D$8,IF(AND(J463&lt;=L463,J463&lt;設定!$D$8),J463,IF(AND(L463&lt;=J463,J463&lt;設定!$D$8),J463,L463)))=0,設定!$D$8,IF(AND(設定!$D$8&lt;=L463,設定!$D$8&lt;J463),設定!$D$8,IF(AND(J463&lt;=L463,J463&lt;設定!$D$8),J463,IF(AND(L463&lt;=J463,J463&lt;設定!$D$8),J463,L463))))),0),40)</f>
        <v>#DIV/0!</v>
      </c>
      <c r="O463" s="55">
        <f>IF(G463="標準",設定!$C$4,G463)</f>
        <v>5</v>
      </c>
      <c r="P463" s="45">
        <f t="shared" si="81"/>
        <v>0</v>
      </c>
      <c r="Q463" s="14">
        <f t="shared" si="82"/>
        <v>0</v>
      </c>
      <c r="R463" s="23">
        <f t="shared" si="90"/>
        <v>0</v>
      </c>
      <c r="S463" s="12">
        <f t="shared" si="83"/>
        <v>0</v>
      </c>
      <c r="T463" s="23">
        <f t="shared" si="84"/>
        <v>0</v>
      </c>
      <c r="U463" s="13">
        <f t="shared" si="85"/>
        <v>0</v>
      </c>
      <c r="V463" s="104" t="str">
        <f>INDEX(商品!Q:Q,MATCH(キーワード!D463,商品!D:D,0),1)</f>
        <v>-</v>
      </c>
      <c r="W463" s="15">
        <f t="shared" si="86"/>
        <v>0</v>
      </c>
      <c r="X463" s="22">
        <f>SUMIFS(当月ワード!$J$3:$J$1000,当月ワード!$D$3:$D$1000,キーワード!$D463,当月ワード!$E$3:$E$1000,キーワード!$F463)</f>
        <v>0</v>
      </c>
      <c r="Y463" s="23">
        <f>SUMIFS(前月ワード!$J$3:$J$1000,前月ワード!$D$3:$D$1000,キーワード!$D463,前月ワード!$E$3:$E$1000,キーワード!$F463)</f>
        <v>0</v>
      </c>
      <c r="Z463" s="23">
        <f>SUMIFS(前々月ワード!$J$3:$J$1000,前々月ワード!$D$3:$D$1000,キーワード!$D463,前々月ワード!$E$3:$E$1000,キーワード!$F463)</f>
        <v>0</v>
      </c>
      <c r="AA463" s="22">
        <f>SUMIFS(当月ワード!$W$3:$W$1000,当月ワード!$D$3:$D$1000,キーワード!$D463,当月ワード!$E$3:$E$1000,キーワード!$F463)</f>
        <v>0</v>
      </c>
      <c r="AB463" s="23">
        <f>SUMIFS(前月ワード!$W$3:$W$1000,前月ワード!$D$3:$D$1000,キーワード!$D463,前月ワード!$E$3:$E$1000,キーワード!$F463)</f>
        <v>0</v>
      </c>
      <c r="AC463" s="23">
        <f>SUMIFS(前々月ワード!$W$3:$W$1000,前々月ワード!$D$3:$D$1000,キーワード!$D463,前々月ワード!$E$3:$E$1000,キーワード!$F463)</f>
        <v>0</v>
      </c>
      <c r="AD463" s="23">
        <f t="shared" si="87"/>
        <v>0</v>
      </c>
      <c r="AE463" s="23">
        <f t="shared" si="87"/>
        <v>0</v>
      </c>
      <c r="AF463" s="23">
        <f t="shared" si="87"/>
        <v>0</v>
      </c>
      <c r="AG463" s="22">
        <f>SUMIFS(当月ワード!$X$3:$X$1000,当月ワード!$D$3:$D$1000,キーワード!$D463,当月ワード!$E$3:$E$1000,キーワード!$F463)</f>
        <v>0</v>
      </c>
      <c r="AH463" s="23">
        <f>SUMIFS(前月ワード!$X$3:$X$1000,前月ワード!$D$3:$D$1000,キーワード!$D463,前月ワード!$E$3:$E$1000,キーワード!$F463)</f>
        <v>0</v>
      </c>
      <c r="AI463" s="23">
        <f>SUMIFS(前々月ワード!$X$3:$X$1000,前々月ワード!$D$3:$D$1000,キーワード!$D463,前々月ワード!$E$3:$E$1000,キーワード!$F463)</f>
        <v>0</v>
      </c>
      <c r="AJ463" s="22">
        <f>SUMIFS(当月ワード!$I$3:$I$1000,当月ワード!$D$3:$D$1000,キーワード!$D463,当月ワード!$E$3:$E$1000,キーワード!$F463)</f>
        <v>0</v>
      </c>
      <c r="AK463" s="23">
        <f>SUMIFS(前月ワード!$I$3:$I$1000,前月ワード!$D$3:$D$1000,キーワード!$D463,前月ワード!$E$3:$E$1000,キーワード!$F463)</f>
        <v>0</v>
      </c>
      <c r="AL463" s="23">
        <f>SUMIFS(前々月ワード!$I$3:$I$1000,前々月ワード!$D$3:$D$1000,キーワード!$D463,前々月ワード!$E$3:$E$1000,キーワード!$F463)</f>
        <v>0</v>
      </c>
      <c r="AM463" s="13">
        <f t="shared" si="88"/>
        <v>0</v>
      </c>
      <c r="AN463" s="13">
        <f t="shared" si="88"/>
        <v>0</v>
      </c>
      <c r="AO463" s="13">
        <f t="shared" si="88"/>
        <v>0</v>
      </c>
      <c r="AP463" s="16">
        <f t="shared" si="89"/>
        <v>0</v>
      </c>
      <c r="AQ463" s="16">
        <f t="shared" si="89"/>
        <v>0</v>
      </c>
      <c r="AR463" s="17">
        <f t="shared" si="89"/>
        <v>0</v>
      </c>
    </row>
    <row r="464" spans="3:44" ht="36.65" customHeight="1">
      <c r="C464" s="20">
        <v>459</v>
      </c>
      <c r="D464" s="53">
        <f>現状ワード設定!B461</f>
        <v>0</v>
      </c>
      <c r="E464" s="26" t="str">
        <f>IFERROR(_xlfn.XLOOKUP($D464,現状商品設定!B:B,現状商品設定!C:C,"-"),"-")</f>
        <v>-</v>
      </c>
      <c r="F464" s="56">
        <f>現状ワード設定!G461</f>
        <v>0</v>
      </c>
      <c r="G464" s="60" t="s">
        <v>46</v>
      </c>
      <c r="H464" s="47" t="str">
        <f>IFERROR(_xlfn.XLOOKUP(D464,商品!$D:$D,商品!$H:$H),"")</f>
        <v/>
      </c>
      <c r="I464" s="50" t="str">
        <f>IFERROR(_xlfn.XLOOKUP(D464&amp;F464,現状ワード設定!J:J,現状ワード設定!H:H),"")</f>
        <v/>
      </c>
      <c r="J464" s="47" t="str">
        <f>IFERROR(_xlfn.XLOOKUP(D464&amp;F464,現状ワード設定!J:J,現状ワード設定!I:I),"")</f>
        <v/>
      </c>
      <c r="K464" s="47" t="e">
        <f>IF(AND(T464&gt;=設定!$C$12,W464&gt;=O464),I464*(1+設定!$F$12),IF(AND(T464&gt;=設定!$C$13,W464&lt;O464),I464*(1+設定!$F$13),IF(AND(T464&lt;設定!$C$14,U464&gt;=設定!$E$14),I464*(1+設定!$F$14),IF(AND(T464&lt;設定!$C$15,U464&lt;設定!$E$15),I464*(1+設定!$F$15),"除外"))))</f>
        <v>#VALUE!</v>
      </c>
      <c r="L464" s="58" t="e">
        <f ca="1">IF(消化率!$I$5&lt;1,K464*消化率!$I$5,IF(U464*V464/(K464*消化率!$I$5)&gt;O464,K464*消化率!$I$5,M464))</f>
        <v>#DIV/0!</v>
      </c>
      <c r="M464" s="58" t="e">
        <f t="shared" si="80"/>
        <v>#VALUE!</v>
      </c>
      <c r="N464" s="58" t="e">
        <f ca="1">IF(ROUNDUP(IF(IF(IF(AND(設定!$D$8&lt;=L464,設定!$D$8&lt;J464),設定!$D$8,IF(AND(J464&lt;=L464,J464&lt;設定!$D$8),J464,IF(AND(L464&lt;=J464,J464&lt;設定!$D$8),J464,L464)))=0,設定!$D$8,IF(AND(設定!$D$8&lt;=L464,設定!$D$8&lt;J464),設定!$D$8,IF(AND(J464&lt;=L464,J464&lt;設定!$D$8),J464,IF(AND(L464&lt;=J464,J464&lt;設定!$D$8),J464,L464))))&lt;=H464,H464+1,IF(IF(AND(設定!$D$8&lt;=L464,設定!$D$8&lt;J464),設定!$D$8,IF(AND(J464&lt;=L464,J464&lt;設定!$D$8),J464,IF(AND(L464&lt;=J464,J464&lt;設定!$D$8),J464,L464)))=0,設定!$D$8,IF(AND(設定!$D$8&lt;=L464,設定!$D$8&lt;J464),設定!$D$8,IF(AND(J464&lt;=L464,J464&lt;設定!$D$8),J464,IF(AND(L464&lt;=J464,J464&lt;設定!$D$8),J464,L464))))),0)&gt;40,ROUNDUP(IF(IF(IF(AND(設定!$D$8&lt;=L464,設定!$D$8&lt;J464),設定!$D$8,IF(AND(J464&lt;=L464,J464&lt;設定!$D$8),J464,IF(AND(L464&lt;=J464,J464&lt;設定!$D$8),J464,L464)))=0,設定!$D$8,IF(AND(設定!$D$8&lt;=L464,設定!$D$8&lt;J464),設定!$D$8,IF(AND(J464&lt;=L464,J464&lt;設定!$D$8),J464,IF(AND(L464&lt;=J464,J464&lt;設定!$D$8),J464,L464))))&lt;=H464,H464+1,IF(IF(AND(設定!$D$8&lt;=L464,設定!$D$8&lt;J464),設定!$D$8,IF(AND(J464&lt;=L464,J464&lt;設定!$D$8),J464,IF(AND(L464&lt;=J464,J464&lt;設定!$D$8),J464,L464)))=0,設定!$D$8,IF(AND(設定!$D$8&lt;=L464,設定!$D$8&lt;J464),設定!$D$8,IF(AND(J464&lt;=L464,J464&lt;設定!$D$8),J464,IF(AND(L464&lt;=J464,J464&lt;設定!$D$8),J464,L464))))),0),40)</f>
        <v>#DIV/0!</v>
      </c>
      <c r="O464" s="55">
        <f>IF(G464="標準",設定!$C$4,G464)</f>
        <v>5</v>
      </c>
      <c r="P464" s="45">
        <f t="shared" si="81"/>
        <v>0</v>
      </c>
      <c r="Q464" s="14">
        <f t="shared" si="82"/>
        <v>0</v>
      </c>
      <c r="R464" s="23">
        <f t="shared" si="90"/>
        <v>0</v>
      </c>
      <c r="S464" s="12">
        <f t="shared" si="83"/>
        <v>0</v>
      </c>
      <c r="T464" s="23">
        <f t="shared" si="84"/>
        <v>0</v>
      </c>
      <c r="U464" s="13">
        <f t="shared" si="85"/>
        <v>0</v>
      </c>
      <c r="V464" s="104" t="str">
        <f>INDEX(商品!Q:Q,MATCH(キーワード!D464,商品!D:D,0),1)</f>
        <v>-</v>
      </c>
      <c r="W464" s="15">
        <f t="shared" si="86"/>
        <v>0</v>
      </c>
      <c r="X464" s="22">
        <f>SUMIFS(当月ワード!$J$3:$J$1000,当月ワード!$D$3:$D$1000,キーワード!$D464,当月ワード!$E$3:$E$1000,キーワード!$F464)</f>
        <v>0</v>
      </c>
      <c r="Y464" s="23">
        <f>SUMIFS(前月ワード!$J$3:$J$1000,前月ワード!$D$3:$D$1000,キーワード!$D464,前月ワード!$E$3:$E$1000,キーワード!$F464)</f>
        <v>0</v>
      </c>
      <c r="Z464" s="23">
        <f>SUMIFS(前々月ワード!$J$3:$J$1000,前々月ワード!$D$3:$D$1000,キーワード!$D464,前々月ワード!$E$3:$E$1000,キーワード!$F464)</f>
        <v>0</v>
      </c>
      <c r="AA464" s="22">
        <f>SUMIFS(当月ワード!$W$3:$W$1000,当月ワード!$D$3:$D$1000,キーワード!$D464,当月ワード!$E$3:$E$1000,キーワード!$F464)</f>
        <v>0</v>
      </c>
      <c r="AB464" s="23">
        <f>SUMIFS(前月ワード!$W$3:$W$1000,前月ワード!$D$3:$D$1000,キーワード!$D464,前月ワード!$E$3:$E$1000,キーワード!$F464)</f>
        <v>0</v>
      </c>
      <c r="AC464" s="23">
        <f>SUMIFS(前々月ワード!$W$3:$W$1000,前々月ワード!$D$3:$D$1000,キーワード!$D464,前々月ワード!$E$3:$E$1000,キーワード!$F464)</f>
        <v>0</v>
      </c>
      <c r="AD464" s="23">
        <f t="shared" si="87"/>
        <v>0</v>
      </c>
      <c r="AE464" s="23">
        <f t="shared" si="87"/>
        <v>0</v>
      </c>
      <c r="AF464" s="23">
        <f t="shared" si="87"/>
        <v>0</v>
      </c>
      <c r="AG464" s="22">
        <f>SUMIFS(当月ワード!$X$3:$X$1000,当月ワード!$D$3:$D$1000,キーワード!$D464,当月ワード!$E$3:$E$1000,キーワード!$F464)</f>
        <v>0</v>
      </c>
      <c r="AH464" s="23">
        <f>SUMIFS(前月ワード!$X$3:$X$1000,前月ワード!$D$3:$D$1000,キーワード!$D464,前月ワード!$E$3:$E$1000,キーワード!$F464)</f>
        <v>0</v>
      </c>
      <c r="AI464" s="23">
        <f>SUMIFS(前々月ワード!$X$3:$X$1000,前々月ワード!$D$3:$D$1000,キーワード!$D464,前々月ワード!$E$3:$E$1000,キーワード!$F464)</f>
        <v>0</v>
      </c>
      <c r="AJ464" s="22">
        <f>SUMIFS(当月ワード!$I$3:$I$1000,当月ワード!$D$3:$D$1000,キーワード!$D464,当月ワード!$E$3:$E$1000,キーワード!$F464)</f>
        <v>0</v>
      </c>
      <c r="AK464" s="23">
        <f>SUMIFS(前月ワード!$I$3:$I$1000,前月ワード!$D$3:$D$1000,キーワード!$D464,前月ワード!$E$3:$E$1000,キーワード!$F464)</f>
        <v>0</v>
      </c>
      <c r="AL464" s="23">
        <f>SUMIFS(前々月ワード!$I$3:$I$1000,前々月ワード!$D$3:$D$1000,キーワード!$D464,前々月ワード!$E$3:$E$1000,キーワード!$F464)</f>
        <v>0</v>
      </c>
      <c r="AM464" s="13">
        <f t="shared" si="88"/>
        <v>0</v>
      </c>
      <c r="AN464" s="13">
        <f t="shared" si="88"/>
        <v>0</v>
      </c>
      <c r="AO464" s="13">
        <f t="shared" si="88"/>
        <v>0</v>
      </c>
      <c r="AP464" s="16">
        <f t="shared" si="89"/>
        <v>0</v>
      </c>
      <c r="AQ464" s="16">
        <f t="shared" si="89"/>
        <v>0</v>
      </c>
      <c r="AR464" s="17">
        <f t="shared" si="89"/>
        <v>0</v>
      </c>
    </row>
    <row r="465" spans="3:44" ht="36.65" customHeight="1">
      <c r="C465" s="20">
        <v>460</v>
      </c>
      <c r="D465" s="53">
        <f>現状ワード設定!B462</f>
        <v>0</v>
      </c>
      <c r="E465" s="26" t="str">
        <f>IFERROR(_xlfn.XLOOKUP($D465,現状商品設定!B:B,現状商品設定!C:C,"-"),"-")</f>
        <v>-</v>
      </c>
      <c r="F465" s="56">
        <f>現状ワード設定!G462</f>
        <v>0</v>
      </c>
      <c r="G465" s="60" t="s">
        <v>46</v>
      </c>
      <c r="H465" s="47" t="str">
        <f>IFERROR(_xlfn.XLOOKUP(D465,商品!$D:$D,商品!$H:$H),"")</f>
        <v/>
      </c>
      <c r="I465" s="50" t="str">
        <f>IFERROR(_xlfn.XLOOKUP(D465&amp;F465,現状ワード設定!J:J,現状ワード設定!H:H),"")</f>
        <v/>
      </c>
      <c r="J465" s="47" t="str">
        <f>IFERROR(_xlfn.XLOOKUP(D465&amp;F465,現状ワード設定!J:J,現状ワード設定!I:I),"")</f>
        <v/>
      </c>
      <c r="K465" s="47" t="e">
        <f>IF(AND(T465&gt;=設定!$C$12,W465&gt;=O465),I465*(1+設定!$F$12),IF(AND(T465&gt;=設定!$C$13,W465&lt;O465),I465*(1+設定!$F$13),IF(AND(T465&lt;設定!$C$14,U465&gt;=設定!$E$14),I465*(1+設定!$F$14),IF(AND(T465&lt;設定!$C$15,U465&lt;設定!$E$15),I465*(1+設定!$F$15),"除外"))))</f>
        <v>#VALUE!</v>
      </c>
      <c r="L465" s="58" t="e">
        <f ca="1">IF(消化率!$I$5&lt;1,K465*消化率!$I$5,IF(U465*V465/(K465*消化率!$I$5)&gt;O465,K465*消化率!$I$5,M465))</f>
        <v>#DIV/0!</v>
      </c>
      <c r="M465" s="58" t="e">
        <f t="shared" si="80"/>
        <v>#VALUE!</v>
      </c>
      <c r="N465" s="58" t="e">
        <f ca="1">IF(ROUNDUP(IF(IF(IF(AND(設定!$D$8&lt;=L465,設定!$D$8&lt;J465),設定!$D$8,IF(AND(J465&lt;=L465,J465&lt;設定!$D$8),J465,IF(AND(L465&lt;=J465,J465&lt;設定!$D$8),J465,L465)))=0,設定!$D$8,IF(AND(設定!$D$8&lt;=L465,設定!$D$8&lt;J465),設定!$D$8,IF(AND(J465&lt;=L465,J465&lt;設定!$D$8),J465,IF(AND(L465&lt;=J465,J465&lt;設定!$D$8),J465,L465))))&lt;=H465,H465+1,IF(IF(AND(設定!$D$8&lt;=L465,設定!$D$8&lt;J465),設定!$D$8,IF(AND(J465&lt;=L465,J465&lt;設定!$D$8),J465,IF(AND(L465&lt;=J465,J465&lt;設定!$D$8),J465,L465)))=0,設定!$D$8,IF(AND(設定!$D$8&lt;=L465,設定!$D$8&lt;J465),設定!$D$8,IF(AND(J465&lt;=L465,J465&lt;設定!$D$8),J465,IF(AND(L465&lt;=J465,J465&lt;設定!$D$8),J465,L465))))),0)&gt;40,ROUNDUP(IF(IF(IF(AND(設定!$D$8&lt;=L465,設定!$D$8&lt;J465),設定!$D$8,IF(AND(J465&lt;=L465,J465&lt;設定!$D$8),J465,IF(AND(L465&lt;=J465,J465&lt;設定!$D$8),J465,L465)))=0,設定!$D$8,IF(AND(設定!$D$8&lt;=L465,設定!$D$8&lt;J465),設定!$D$8,IF(AND(J465&lt;=L465,J465&lt;設定!$D$8),J465,IF(AND(L465&lt;=J465,J465&lt;設定!$D$8),J465,L465))))&lt;=H465,H465+1,IF(IF(AND(設定!$D$8&lt;=L465,設定!$D$8&lt;J465),設定!$D$8,IF(AND(J465&lt;=L465,J465&lt;設定!$D$8),J465,IF(AND(L465&lt;=J465,J465&lt;設定!$D$8),J465,L465)))=0,設定!$D$8,IF(AND(設定!$D$8&lt;=L465,設定!$D$8&lt;J465),設定!$D$8,IF(AND(J465&lt;=L465,J465&lt;設定!$D$8),J465,IF(AND(L465&lt;=J465,J465&lt;設定!$D$8),J465,L465))))),0),40)</f>
        <v>#DIV/0!</v>
      </c>
      <c r="O465" s="55">
        <f>IF(G465="標準",設定!$C$4,G465)</f>
        <v>5</v>
      </c>
      <c r="P465" s="45">
        <f t="shared" si="81"/>
        <v>0</v>
      </c>
      <c r="Q465" s="14">
        <f t="shared" si="82"/>
        <v>0</v>
      </c>
      <c r="R465" s="23">
        <f t="shared" si="90"/>
        <v>0</v>
      </c>
      <c r="S465" s="12">
        <f t="shared" si="83"/>
        <v>0</v>
      </c>
      <c r="T465" s="23">
        <f t="shared" si="84"/>
        <v>0</v>
      </c>
      <c r="U465" s="13">
        <f t="shared" si="85"/>
        <v>0</v>
      </c>
      <c r="V465" s="104" t="str">
        <f>INDEX(商品!Q:Q,MATCH(キーワード!D465,商品!D:D,0),1)</f>
        <v>-</v>
      </c>
      <c r="W465" s="15">
        <f t="shared" si="86"/>
        <v>0</v>
      </c>
      <c r="X465" s="22">
        <f>SUMIFS(当月ワード!$J$3:$J$1000,当月ワード!$D$3:$D$1000,キーワード!$D465,当月ワード!$E$3:$E$1000,キーワード!$F465)</f>
        <v>0</v>
      </c>
      <c r="Y465" s="23">
        <f>SUMIFS(前月ワード!$J$3:$J$1000,前月ワード!$D$3:$D$1000,キーワード!$D465,前月ワード!$E$3:$E$1000,キーワード!$F465)</f>
        <v>0</v>
      </c>
      <c r="Z465" s="23">
        <f>SUMIFS(前々月ワード!$J$3:$J$1000,前々月ワード!$D$3:$D$1000,キーワード!$D465,前々月ワード!$E$3:$E$1000,キーワード!$F465)</f>
        <v>0</v>
      </c>
      <c r="AA465" s="22">
        <f>SUMIFS(当月ワード!$W$3:$W$1000,当月ワード!$D$3:$D$1000,キーワード!$D465,当月ワード!$E$3:$E$1000,キーワード!$F465)</f>
        <v>0</v>
      </c>
      <c r="AB465" s="23">
        <f>SUMIFS(前月ワード!$W$3:$W$1000,前月ワード!$D$3:$D$1000,キーワード!$D465,前月ワード!$E$3:$E$1000,キーワード!$F465)</f>
        <v>0</v>
      </c>
      <c r="AC465" s="23">
        <f>SUMIFS(前々月ワード!$W$3:$W$1000,前々月ワード!$D$3:$D$1000,キーワード!$D465,前々月ワード!$E$3:$E$1000,キーワード!$F465)</f>
        <v>0</v>
      </c>
      <c r="AD465" s="23">
        <f t="shared" si="87"/>
        <v>0</v>
      </c>
      <c r="AE465" s="23">
        <f t="shared" si="87"/>
        <v>0</v>
      </c>
      <c r="AF465" s="23">
        <f t="shared" si="87"/>
        <v>0</v>
      </c>
      <c r="AG465" s="22">
        <f>SUMIFS(当月ワード!$X$3:$X$1000,当月ワード!$D$3:$D$1000,キーワード!$D465,当月ワード!$E$3:$E$1000,キーワード!$F465)</f>
        <v>0</v>
      </c>
      <c r="AH465" s="23">
        <f>SUMIFS(前月ワード!$X$3:$X$1000,前月ワード!$D$3:$D$1000,キーワード!$D465,前月ワード!$E$3:$E$1000,キーワード!$F465)</f>
        <v>0</v>
      </c>
      <c r="AI465" s="23">
        <f>SUMIFS(前々月ワード!$X$3:$X$1000,前々月ワード!$D$3:$D$1000,キーワード!$D465,前々月ワード!$E$3:$E$1000,キーワード!$F465)</f>
        <v>0</v>
      </c>
      <c r="AJ465" s="22">
        <f>SUMIFS(当月ワード!$I$3:$I$1000,当月ワード!$D$3:$D$1000,キーワード!$D465,当月ワード!$E$3:$E$1000,キーワード!$F465)</f>
        <v>0</v>
      </c>
      <c r="AK465" s="23">
        <f>SUMIFS(前月ワード!$I$3:$I$1000,前月ワード!$D$3:$D$1000,キーワード!$D465,前月ワード!$E$3:$E$1000,キーワード!$F465)</f>
        <v>0</v>
      </c>
      <c r="AL465" s="23">
        <f>SUMIFS(前々月ワード!$I$3:$I$1000,前々月ワード!$D$3:$D$1000,キーワード!$D465,前々月ワード!$E$3:$E$1000,キーワード!$F465)</f>
        <v>0</v>
      </c>
      <c r="AM465" s="13">
        <f t="shared" si="88"/>
        <v>0</v>
      </c>
      <c r="AN465" s="13">
        <f t="shared" si="88"/>
        <v>0</v>
      </c>
      <c r="AO465" s="13">
        <f t="shared" si="88"/>
        <v>0</v>
      </c>
      <c r="AP465" s="16">
        <f t="shared" si="89"/>
        <v>0</v>
      </c>
      <c r="AQ465" s="16">
        <f t="shared" si="89"/>
        <v>0</v>
      </c>
      <c r="AR465" s="17">
        <f t="shared" si="89"/>
        <v>0</v>
      </c>
    </row>
    <row r="466" spans="3:44" ht="36.65" customHeight="1">
      <c r="C466" s="20">
        <v>461</v>
      </c>
      <c r="D466" s="53">
        <f>現状ワード設定!B463</f>
        <v>0</v>
      </c>
      <c r="E466" s="26" t="str">
        <f>IFERROR(_xlfn.XLOOKUP($D466,現状商品設定!B:B,現状商品設定!C:C,"-"),"-")</f>
        <v>-</v>
      </c>
      <c r="F466" s="56">
        <f>現状ワード設定!G463</f>
        <v>0</v>
      </c>
      <c r="G466" s="60" t="s">
        <v>46</v>
      </c>
      <c r="H466" s="47" t="str">
        <f>IFERROR(_xlfn.XLOOKUP(D466,商品!$D:$D,商品!$H:$H),"")</f>
        <v/>
      </c>
      <c r="I466" s="50" t="str">
        <f>IFERROR(_xlfn.XLOOKUP(D466&amp;F466,現状ワード設定!J:J,現状ワード設定!H:H),"")</f>
        <v/>
      </c>
      <c r="J466" s="47" t="str">
        <f>IFERROR(_xlfn.XLOOKUP(D466&amp;F466,現状ワード設定!J:J,現状ワード設定!I:I),"")</f>
        <v/>
      </c>
      <c r="K466" s="47" t="e">
        <f>IF(AND(T466&gt;=設定!$C$12,W466&gt;=O466),I466*(1+設定!$F$12),IF(AND(T466&gt;=設定!$C$13,W466&lt;O466),I466*(1+設定!$F$13),IF(AND(T466&lt;設定!$C$14,U466&gt;=設定!$E$14),I466*(1+設定!$F$14),IF(AND(T466&lt;設定!$C$15,U466&lt;設定!$E$15),I466*(1+設定!$F$15),"除外"))))</f>
        <v>#VALUE!</v>
      </c>
      <c r="L466" s="58" t="e">
        <f ca="1">IF(消化率!$I$5&lt;1,K466*消化率!$I$5,IF(U466*V466/(K466*消化率!$I$5)&gt;O466,K466*消化率!$I$5,M466))</f>
        <v>#DIV/0!</v>
      </c>
      <c r="M466" s="58" t="e">
        <f t="shared" si="80"/>
        <v>#VALUE!</v>
      </c>
      <c r="N466" s="58" t="e">
        <f ca="1">IF(ROUNDUP(IF(IF(IF(AND(設定!$D$8&lt;=L466,設定!$D$8&lt;J466),設定!$D$8,IF(AND(J466&lt;=L466,J466&lt;設定!$D$8),J466,IF(AND(L466&lt;=J466,J466&lt;設定!$D$8),J466,L466)))=0,設定!$D$8,IF(AND(設定!$D$8&lt;=L466,設定!$D$8&lt;J466),設定!$D$8,IF(AND(J466&lt;=L466,J466&lt;設定!$D$8),J466,IF(AND(L466&lt;=J466,J466&lt;設定!$D$8),J466,L466))))&lt;=H466,H466+1,IF(IF(AND(設定!$D$8&lt;=L466,設定!$D$8&lt;J466),設定!$D$8,IF(AND(J466&lt;=L466,J466&lt;設定!$D$8),J466,IF(AND(L466&lt;=J466,J466&lt;設定!$D$8),J466,L466)))=0,設定!$D$8,IF(AND(設定!$D$8&lt;=L466,設定!$D$8&lt;J466),設定!$D$8,IF(AND(J466&lt;=L466,J466&lt;設定!$D$8),J466,IF(AND(L466&lt;=J466,J466&lt;設定!$D$8),J466,L466))))),0)&gt;40,ROUNDUP(IF(IF(IF(AND(設定!$D$8&lt;=L466,設定!$D$8&lt;J466),設定!$D$8,IF(AND(J466&lt;=L466,J466&lt;設定!$D$8),J466,IF(AND(L466&lt;=J466,J466&lt;設定!$D$8),J466,L466)))=0,設定!$D$8,IF(AND(設定!$D$8&lt;=L466,設定!$D$8&lt;J466),設定!$D$8,IF(AND(J466&lt;=L466,J466&lt;設定!$D$8),J466,IF(AND(L466&lt;=J466,J466&lt;設定!$D$8),J466,L466))))&lt;=H466,H466+1,IF(IF(AND(設定!$D$8&lt;=L466,設定!$D$8&lt;J466),設定!$D$8,IF(AND(J466&lt;=L466,J466&lt;設定!$D$8),J466,IF(AND(L466&lt;=J466,J466&lt;設定!$D$8),J466,L466)))=0,設定!$D$8,IF(AND(設定!$D$8&lt;=L466,設定!$D$8&lt;J466),設定!$D$8,IF(AND(J466&lt;=L466,J466&lt;設定!$D$8),J466,IF(AND(L466&lt;=J466,J466&lt;設定!$D$8),J466,L466))))),0),40)</f>
        <v>#DIV/0!</v>
      </c>
      <c r="O466" s="55">
        <f>IF(G466="標準",設定!$C$4,G466)</f>
        <v>5</v>
      </c>
      <c r="P466" s="45">
        <f t="shared" si="81"/>
        <v>0</v>
      </c>
      <c r="Q466" s="14">
        <f t="shared" si="82"/>
        <v>0</v>
      </c>
      <c r="R466" s="23">
        <f t="shared" si="90"/>
        <v>0</v>
      </c>
      <c r="S466" s="12">
        <f t="shared" si="83"/>
        <v>0</v>
      </c>
      <c r="T466" s="23">
        <f t="shared" si="84"/>
        <v>0</v>
      </c>
      <c r="U466" s="13">
        <f t="shared" si="85"/>
        <v>0</v>
      </c>
      <c r="V466" s="104" t="str">
        <f>INDEX(商品!Q:Q,MATCH(キーワード!D466,商品!D:D,0),1)</f>
        <v>-</v>
      </c>
      <c r="W466" s="15">
        <f t="shared" si="86"/>
        <v>0</v>
      </c>
      <c r="X466" s="22">
        <f>SUMIFS(当月ワード!$J$3:$J$1000,当月ワード!$D$3:$D$1000,キーワード!$D466,当月ワード!$E$3:$E$1000,キーワード!$F466)</f>
        <v>0</v>
      </c>
      <c r="Y466" s="23">
        <f>SUMIFS(前月ワード!$J$3:$J$1000,前月ワード!$D$3:$D$1000,キーワード!$D466,前月ワード!$E$3:$E$1000,キーワード!$F466)</f>
        <v>0</v>
      </c>
      <c r="Z466" s="23">
        <f>SUMIFS(前々月ワード!$J$3:$J$1000,前々月ワード!$D$3:$D$1000,キーワード!$D466,前々月ワード!$E$3:$E$1000,キーワード!$F466)</f>
        <v>0</v>
      </c>
      <c r="AA466" s="22">
        <f>SUMIFS(当月ワード!$W$3:$W$1000,当月ワード!$D$3:$D$1000,キーワード!$D466,当月ワード!$E$3:$E$1000,キーワード!$F466)</f>
        <v>0</v>
      </c>
      <c r="AB466" s="23">
        <f>SUMIFS(前月ワード!$W$3:$W$1000,前月ワード!$D$3:$D$1000,キーワード!$D466,前月ワード!$E$3:$E$1000,キーワード!$F466)</f>
        <v>0</v>
      </c>
      <c r="AC466" s="23">
        <f>SUMIFS(前々月ワード!$W$3:$W$1000,前々月ワード!$D$3:$D$1000,キーワード!$D466,前々月ワード!$E$3:$E$1000,キーワード!$F466)</f>
        <v>0</v>
      </c>
      <c r="AD466" s="23">
        <f t="shared" si="87"/>
        <v>0</v>
      </c>
      <c r="AE466" s="23">
        <f t="shared" si="87"/>
        <v>0</v>
      </c>
      <c r="AF466" s="23">
        <f t="shared" si="87"/>
        <v>0</v>
      </c>
      <c r="AG466" s="22">
        <f>SUMIFS(当月ワード!$X$3:$X$1000,当月ワード!$D$3:$D$1000,キーワード!$D466,当月ワード!$E$3:$E$1000,キーワード!$F466)</f>
        <v>0</v>
      </c>
      <c r="AH466" s="23">
        <f>SUMIFS(前月ワード!$X$3:$X$1000,前月ワード!$D$3:$D$1000,キーワード!$D466,前月ワード!$E$3:$E$1000,キーワード!$F466)</f>
        <v>0</v>
      </c>
      <c r="AI466" s="23">
        <f>SUMIFS(前々月ワード!$X$3:$X$1000,前々月ワード!$D$3:$D$1000,キーワード!$D466,前々月ワード!$E$3:$E$1000,キーワード!$F466)</f>
        <v>0</v>
      </c>
      <c r="AJ466" s="22">
        <f>SUMIFS(当月ワード!$I$3:$I$1000,当月ワード!$D$3:$D$1000,キーワード!$D466,当月ワード!$E$3:$E$1000,キーワード!$F466)</f>
        <v>0</v>
      </c>
      <c r="AK466" s="23">
        <f>SUMIFS(前月ワード!$I$3:$I$1000,前月ワード!$D$3:$D$1000,キーワード!$D466,前月ワード!$E$3:$E$1000,キーワード!$F466)</f>
        <v>0</v>
      </c>
      <c r="AL466" s="23">
        <f>SUMIFS(前々月ワード!$I$3:$I$1000,前々月ワード!$D$3:$D$1000,キーワード!$D466,前々月ワード!$E$3:$E$1000,キーワード!$F466)</f>
        <v>0</v>
      </c>
      <c r="AM466" s="13">
        <f t="shared" si="88"/>
        <v>0</v>
      </c>
      <c r="AN466" s="13">
        <f t="shared" si="88"/>
        <v>0</v>
      </c>
      <c r="AO466" s="13">
        <f t="shared" si="88"/>
        <v>0</v>
      </c>
      <c r="AP466" s="16">
        <f t="shared" si="89"/>
        <v>0</v>
      </c>
      <c r="AQ466" s="16">
        <f t="shared" si="89"/>
        <v>0</v>
      </c>
      <c r="AR466" s="17">
        <f t="shared" si="89"/>
        <v>0</v>
      </c>
    </row>
    <row r="467" spans="3:44" ht="36.65" customHeight="1">
      <c r="C467" s="20">
        <v>462</v>
      </c>
      <c r="D467" s="53">
        <f>現状ワード設定!B464</f>
        <v>0</v>
      </c>
      <c r="E467" s="26" t="str">
        <f>IFERROR(_xlfn.XLOOKUP($D467,現状商品設定!B:B,現状商品設定!C:C,"-"),"-")</f>
        <v>-</v>
      </c>
      <c r="F467" s="56">
        <f>現状ワード設定!G464</f>
        <v>0</v>
      </c>
      <c r="G467" s="60" t="s">
        <v>46</v>
      </c>
      <c r="H467" s="47" t="str">
        <f>IFERROR(_xlfn.XLOOKUP(D467,商品!$D:$D,商品!$H:$H),"")</f>
        <v/>
      </c>
      <c r="I467" s="50" t="str">
        <f>IFERROR(_xlfn.XLOOKUP(D467&amp;F467,現状ワード設定!J:J,現状ワード設定!H:H),"")</f>
        <v/>
      </c>
      <c r="J467" s="47" t="str">
        <f>IFERROR(_xlfn.XLOOKUP(D467&amp;F467,現状ワード設定!J:J,現状ワード設定!I:I),"")</f>
        <v/>
      </c>
      <c r="K467" s="47" t="e">
        <f>IF(AND(T467&gt;=設定!$C$12,W467&gt;=O467),I467*(1+設定!$F$12),IF(AND(T467&gt;=設定!$C$13,W467&lt;O467),I467*(1+設定!$F$13),IF(AND(T467&lt;設定!$C$14,U467&gt;=設定!$E$14),I467*(1+設定!$F$14),IF(AND(T467&lt;設定!$C$15,U467&lt;設定!$E$15),I467*(1+設定!$F$15),"除外"))))</f>
        <v>#VALUE!</v>
      </c>
      <c r="L467" s="58" t="e">
        <f ca="1">IF(消化率!$I$5&lt;1,K467*消化率!$I$5,IF(U467*V467/(K467*消化率!$I$5)&gt;O467,K467*消化率!$I$5,M467))</f>
        <v>#DIV/0!</v>
      </c>
      <c r="M467" s="58" t="e">
        <f t="shared" si="80"/>
        <v>#VALUE!</v>
      </c>
      <c r="N467" s="58" t="e">
        <f ca="1">IF(ROUNDUP(IF(IF(IF(AND(設定!$D$8&lt;=L467,設定!$D$8&lt;J467),設定!$D$8,IF(AND(J467&lt;=L467,J467&lt;設定!$D$8),J467,IF(AND(L467&lt;=J467,J467&lt;設定!$D$8),J467,L467)))=0,設定!$D$8,IF(AND(設定!$D$8&lt;=L467,設定!$D$8&lt;J467),設定!$D$8,IF(AND(J467&lt;=L467,J467&lt;設定!$D$8),J467,IF(AND(L467&lt;=J467,J467&lt;設定!$D$8),J467,L467))))&lt;=H467,H467+1,IF(IF(AND(設定!$D$8&lt;=L467,設定!$D$8&lt;J467),設定!$D$8,IF(AND(J467&lt;=L467,J467&lt;設定!$D$8),J467,IF(AND(L467&lt;=J467,J467&lt;設定!$D$8),J467,L467)))=0,設定!$D$8,IF(AND(設定!$D$8&lt;=L467,設定!$D$8&lt;J467),設定!$D$8,IF(AND(J467&lt;=L467,J467&lt;設定!$D$8),J467,IF(AND(L467&lt;=J467,J467&lt;設定!$D$8),J467,L467))))),0)&gt;40,ROUNDUP(IF(IF(IF(AND(設定!$D$8&lt;=L467,設定!$D$8&lt;J467),設定!$D$8,IF(AND(J467&lt;=L467,J467&lt;設定!$D$8),J467,IF(AND(L467&lt;=J467,J467&lt;設定!$D$8),J467,L467)))=0,設定!$D$8,IF(AND(設定!$D$8&lt;=L467,設定!$D$8&lt;J467),設定!$D$8,IF(AND(J467&lt;=L467,J467&lt;設定!$D$8),J467,IF(AND(L467&lt;=J467,J467&lt;設定!$D$8),J467,L467))))&lt;=H467,H467+1,IF(IF(AND(設定!$D$8&lt;=L467,設定!$D$8&lt;J467),設定!$D$8,IF(AND(J467&lt;=L467,J467&lt;設定!$D$8),J467,IF(AND(L467&lt;=J467,J467&lt;設定!$D$8),J467,L467)))=0,設定!$D$8,IF(AND(設定!$D$8&lt;=L467,設定!$D$8&lt;J467),設定!$D$8,IF(AND(J467&lt;=L467,J467&lt;設定!$D$8),J467,IF(AND(L467&lt;=J467,J467&lt;設定!$D$8),J467,L467))))),0),40)</f>
        <v>#DIV/0!</v>
      </c>
      <c r="O467" s="55">
        <f>IF(G467="標準",設定!$C$4,G467)</f>
        <v>5</v>
      </c>
      <c r="P467" s="45">
        <f t="shared" si="81"/>
        <v>0</v>
      </c>
      <c r="Q467" s="14">
        <f t="shared" si="82"/>
        <v>0</v>
      </c>
      <c r="R467" s="23">
        <f t="shared" si="90"/>
        <v>0</v>
      </c>
      <c r="S467" s="12">
        <f t="shared" si="83"/>
        <v>0</v>
      </c>
      <c r="T467" s="23">
        <f t="shared" si="84"/>
        <v>0</v>
      </c>
      <c r="U467" s="13">
        <f t="shared" si="85"/>
        <v>0</v>
      </c>
      <c r="V467" s="104" t="str">
        <f>INDEX(商品!Q:Q,MATCH(キーワード!D467,商品!D:D,0),1)</f>
        <v>-</v>
      </c>
      <c r="W467" s="15">
        <f t="shared" si="86"/>
        <v>0</v>
      </c>
      <c r="X467" s="22">
        <f>SUMIFS(当月ワード!$J$3:$J$1000,当月ワード!$D$3:$D$1000,キーワード!$D467,当月ワード!$E$3:$E$1000,キーワード!$F467)</f>
        <v>0</v>
      </c>
      <c r="Y467" s="23">
        <f>SUMIFS(前月ワード!$J$3:$J$1000,前月ワード!$D$3:$D$1000,キーワード!$D467,前月ワード!$E$3:$E$1000,キーワード!$F467)</f>
        <v>0</v>
      </c>
      <c r="Z467" s="23">
        <f>SUMIFS(前々月ワード!$J$3:$J$1000,前々月ワード!$D$3:$D$1000,キーワード!$D467,前々月ワード!$E$3:$E$1000,キーワード!$F467)</f>
        <v>0</v>
      </c>
      <c r="AA467" s="22">
        <f>SUMIFS(当月ワード!$W$3:$W$1000,当月ワード!$D$3:$D$1000,キーワード!$D467,当月ワード!$E$3:$E$1000,キーワード!$F467)</f>
        <v>0</v>
      </c>
      <c r="AB467" s="23">
        <f>SUMIFS(前月ワード!$W$3:$W$1000,前月ワード!$D$3:$D$1000,キーワード!$D467,前月ワード!$E$3:$E$1000,キーワード!$F467)</f>
        <v>0</v>
      </c>
      <c r="AC467" s="23">
        <f>SUMIFS(前々月ワード!$W$3:$W$1000,前々月ワード!$D$3:$D$1000,キーワード!$D467,前々月ワード!$E$3:$E$1000,キーワード!$F467)</f>
        <v>0</v>
      </c>
      <c r="AD467" s="23">
        <f t="shared" si="87"/>
        <v>0</v>
      </c>
      <c r="AE467" s="23">
        <f t="shared" si="87"/>
        <v>0</v>
      </c>
      <c r="AF467" s="23">
        <f t="shared" si="87"/>
        <v>0</v>
      </c>
      <c r="AG467" s="22">
        <f>SUMIFS(当月ワード!$X$3:$X$1000,当月ワード!$D$3:$D$1000,キーワード!$D467,当月ワード!$E$3:$E$1000,キーワード!$F467)</f>
        <v>0</v>
      </c>
      <c r="AH467" s="23">
        <f>SUMIFS(前月ワード!$X$3:$X$1000,前月ワード!$D$3:$D$1000,キーワード!$D467,前月ワード!$E$3:$E$1000,キーワード!$F467)</f>
        <v>0</v>
      </c>
      <c r="AI467" s="23">
        <f>SUMIFS(前々月ワード!$X$3:$X$1000,前々月ワード!$D$3:$D$1000,キーワード!$D467,前々月ワード!$E$3:$E$1000,キーワード!$F467)</f>
        <v>0</v>
      </c>
      <c r="AJ467" s="22">
        <f>SUMIFS(当月ワード!$I$3:$I$1000,当月ワード!$D$3:$D$1000,キーワード!$D467,当月ワード!$E$3:$E$1000,キーワード!$F467)</f>
        <v>0</v>
      </c>
      <c r="AK467" s="23">
        <f>SUMIFS(前月ワード!$I$3:$I$1000,前月ワード!$D$3:$D$1000,キーワード!$D467,前月ワード!$E$3:$E$1000,キーワード!$F467)</f>
        <v>0</v>
      </c>
      <c r="AL467" s="23">
        <f>SUMIFS(前々月ワード!$I$3:$I$1000,前々月ワード!$D$3:$D$1000,キーワード!$D467,前々月ワード!$E$3:$E$1000,キーワード!$F467)</f>
        <v>0</v>
      </c>
      <c r="AM467" s="13">
        <f t="shared" si="88"/>
        <v>0</v>
      </c>
      <c r="AN467" s="13">
        <f t="shared" si="88"/>
        <v>0</v>
      </c>
      <c r="AO467" s="13">
        <f t="shared" si="88"/>
        <v>0</v>
      </c>
      <c r="AP467" s="16">
        <f t="shared" si="89"/>
        <v>0</v>
      </c>
      <c r="AQ467" s="16">
        <f t="shared" si="89"/>
        <v>0</v>
      </c>
      <c r="AR467" s="17">
        <f t="shared" si="89"/>
        <v>0</v>
      </c>
    </row>
    <row r="468" spans="3:44" ht="36.65" customHeight="1">
      <c r="C468" s="20">
        <v>463</v>
      </c>
      <c r="D468" s="53">
        <f>現状ワード設定!B465</f>
        <v>0</v>
      </c>
      <c r="E468" s="26" t="str">
        <f>IFERROR(_xlfn.XLOOKUP($D468,現状商品設定!B:B,現状商品設定!C:C,"-"),"-")</f>
        <v>-</v>
      </c>
      <c r="F468" s="56">
        <f>現状ワード設定!G465</f>
        <v>0</v>
      </c>
      <c r="G468" s="60" t="s">
        <v>46</v>
      </c>
      <c r="H468" s="47" t="str">
        <f>IFERROR(_xlfn.XLOOKUP(D468,商品!$D:$D,商品!$H:$H),"")</f>
        <v/>
      </c>
      <c r="I468" s="50" t="str">
        <f>IFERROR(_xlfn.XLOOKUP(D468&amp;F468,現状ワード設定!J:J,現状ワード設定!H:H),"")</f>
        <v/>
      </c>
      <c r="J468" s="47" t="str">
        <f>IFERROR(_xlfn.XLOOKUP(D468&amp;F468,現状ワード設定!J:J,現状ワード設定!I:I),"")</f>
        <v/>
      </c>
      <c r="K468" s="47" t="e">
        <f>IF(AND(T468&gt;=設定!$C$12,W468&gt;=O468),I468*(1+設定!$F$12),IF(AND(T468&gt;=設定!$C$13,W468&lt;O468),I468*(1+設定!$F$13),IF(AND(T468&lt;設定!$C$14,U468&gt;=設定!$E$14),I468*(1+設定!$F$14),IF(AND(T468&lt;設定!$C$15,U468&lt;設定!$E$15),I468*(1+設定!$F$15),"除外"))))</f>
        <v>#VALUE!</v>
      </c>
      <c r="L468" s="58" t="e">
        <f ca="1">IF(消化率!$I$5&lt;1,K468*消化率!$I$5,IF(U468*V468/(K468*消化率!$I$5)&gt;O468,K468*消化率!$I$5,M468))</f>
        <v>#DIV/0!</v>
      </c>
      <c r="M468" s="58" t="e">
        <f t="shared" si="80"/>
        <v>#VALUE!</v>
      </c>
      <c r="N468" s="58" t="e">
        <f ca="1">IF(ROUNDUP(IF(IF(IF(AND(設定!$D$8&lt;=L468,設定!$D$8&lt;J468),設定!$D$8,IF(AND(J468&lt;=L468,J468&lt;設定!$D$8),J468,IF(AND(L468&lt;=J468,J468&lt;設定!$D$8),J468,L468)))=0,設定!$D$8,IF(AND(設定!$D$8&lt;=L468,設定!$D$8&lt;J468),設定!$D$8,IF(AND(J468&lt;=L468,J468&lt;設定!$D$8),J468,IF(AND(L468&lt;=J468,J468&lt;設定!$D$8),J468,L468))))&lt;=H468,H468+1,IF(IF(AND(設定!$D$8&lt;=L468,設定!$D$8&lt;J468),設定!$D$8,IF(AND(J468&lt;=L468,J468&lt;設定!$D$8),J468,IF(AND(L468&lt;=J468,J468&lt;設定!$D$8),J468,L468)))=0,設定!$D$8,IF(AND(設定!$D$8&lt;=L468,設定!$D$8&lt;J468),設定!$D$8,IF(AND(J468&lt;=L468,J468&lt;設定!$D$8),J468,IF(AND(L468&lt;=J468,J468&lt;設定!$D$8),J468,L468))))),0)&gt;40,ROUNDUP(IF(IF(IF(AND(設定!$D$8&lt;=L468,設定!$D$8&lt;J468),設定!$D$8,IF(AND(J468&lt;=L468,J468&lt;設定!$D$8),J468,IF(AND(L468&lt;=J468,J468&lt;設定!$D$8),J468,L468)))=0,設定!$D$8,IF(AND(設定!$D$8&lt;=L468,設定!$D$8&lt;J468),設定!$D$8,IF(AND(J468&lt;=L468,J468&lt;設定!$D$8),J468,IF(AND(L468&lt;=J468,J468&lt;設定!$D$8),J468,L468))))&lt;=H468,H468+1,IF(IF(AND(設定!$D$8&lt;=L468,設定!$D$8&lt;J468),設定!$D$8,IF(AND(J468&lt;=L468,J468&lt;設定!$D$8),J468,IF(AND(L468&lt;=J468,J468&lt;設定!$D$8),J468,L468)))=0,設定!$D$8,IF(AND(設定!$D$8&lt;=L468,設定!$D$8&lt;J468),設定!$D$8,IF(AND(J468&lt;=L468,J468&lt;設定!$D$8),J468,IF(AND(L468&lt;=J468,J468&lt;設定!$D$8),J468,L468))))),0),40)</f>
        <v>#DIV/0!</v>
      </c>
      <c r="O468" s="55">
        <f>IF(G468="標準",設定!$C$4,G468)</f>
        <v>5</v>
      </c>
      <c r="P468" s="45">
        <f t="shared" si="81"/>
        <v>0</v>
      </c>
      <c r="Q468" s="14">
        <f t="shared" si="82"/>
        <v>0</v>
      </c>
      <c r="R468" s="23">
        <f t="shared" si="90"/>
        <v>0</v>
      </c>
      <c r="S468" s="12">
        <f t="shared" si="83"/>
        <v>0</v>
      </c>
      <c r="T468" s="23">
        <f t="shared" si="84"/>
        <v>0</v>
      </c>
      <c r="U468" s="13">
        <f t="shared" si="85"/>
        <v>0</v>
      </c>
      <c r="V468" s="104" t="str">
        <f>INDEX(商品!Q:Q,MATCH(キーワード!D468,商品!D:D,0),1)</f>
        <v>-</v>
      </c>
      <c r="W468" s="15">
        <f t="shared" si="86"/>
        <v>0</v>
      </c>
      <c r="X468" s="22">
        <f>SUMIFS(当月ワード!$J$3:$J$1000,当月ワード!$D$3:$D$1000,キーワード!$D468,当月ワード!$E$3:$E$1000,キーワード!$F468)</f>
        <v>0</v>
      </c>
      <c r="Y468" s="23">
        <f>SUMIFS(前月ワード!$J$3:$J$1000,前月ワード!$D$3:$D$1000,キーワード!$D468,前月ワード!$E$3:$E$1000,キーワード!$F468)</f>
        <v>0</v>
      </c>
      <c r="Z468" s="23">
        <f>SUMIFS(前々月ワード!$J$3:$J$1000,前々月ワード!$D$3:$D$1000,キーワード!$D468,前々月ワード!$E$3:$E$1000,キーワード!$F468)</f>
        <v>0</v>
      </c>
      <c r="AA468" s="22">
        <f>SUMIFS(当月ワード!$W$3:$W$1000,当月ワード!$D$3:$D$1000,キーワード!$D468,当月ワード!$E$3:$E$1000,キーワード!$F468)</f>
        <v>0</v>
      </c>
      <c r="AB468" s="23">
        <f>SUMIFS(前月ワード!$W$3:$W$1000,前月ワード!$D$3:$D$1000,キーワード!$D468,前月ワード!$E$3:$E$1000,キーワード!$F468)</f>
        <v>0</v>
      </c>
      <c r="AC468" s="23">
        <f>SUMIFS(前々月ワード!$W$3:$W$1000,前々月ワード!$D$3:$D$1000,キーワード!$D468,前々月ワード!$E$3:$E$1000,キーワード!$F468)</f>
        <v>0</v>
      </c>
      <c r="AD468" s="23">
        <f t="shared" si="87"/>
        <v>0</v>
      </c>
      <c r="AE468" s="23">
        <f t="shared" si="87"/>
        <v>0</v>
      </c>
      <c r="AF468" s="23">
        <f t="shared" si="87"/>
        <v>0</v>
      </c>
      <c r="AG468" s="22">
        <f>SUMIFS(当月ワード!$X$3:$X$1000,当月ワード!$D$3:$D$1000,キーワード!$D468,当月ワード!$E$3:$E$1000,キーワード!$F468)</f>
        <v>0</v>
      </c>
      <c r="AH468" s="23">
        <f>SUMIFS(前月ワード!$X$3:$X$1000,前月ワード!$D$3:$D$1000,キーワード!$D468,前月ワード!$E$3:$E$1000,キーワード!$F468)</f>
        <v>0</v>
      </c>
      <c r="AI468" s="23">
        <f>SUMIFS(前々月ワード!$X$3:$X$1000,前々月ワード!$D$3:$D$1000,キーワード!$D468,前々月ワード!$E$3:$E$1000,キーワード!$F468)</f>
        <v>0</v>
      </c>
      <c r="AJ468" s="22">
        <f>SUMIFS(当月ワード!$I$3:$I$1000,当月ワード!$D$3:$D$1000,キーワード!$D468,当月ワード!$E$3:$E$1000,キーワード!$F468)</f>
        <v>0</v>
      </c>
      <c r="AK468" s="23">
        <f>SUMIFS(前月ワード!$I$3:$I$1000,前月ワード!$D$3:$D$1000,キーワード!$D468,前月ワード!$E$3:$E$1000,キーワード!$F468)</f>
        <v>0</v>
      </c>
      <c r="AL468" s="23">
        <f>SUMIFS(前々月ワード!$I$3:$I$1000,前々月ワード!$D$3:$D$1000,キーワード!$D468,前々月ワード!$E$3:$E$1000,キーワード!$F468)</f>
        <v>0</v>
      </c>
      <c r="AM468" s="13">
        <f t="shared" si="88"/>
        <v>0</v>
      </c>
      <c r="AN468" s="13">
        <f t="shared" si="88"/>
        <v>0</v>
      </c>
      <c r="AO468" s="13">
        <f t="shared" si="88"/>
        <v>0</v>
      </c>
      <c r="AP468" s="16">
        <f t="shared" si="89"/>
        <v>0</v>
      </c>
      <c r="AQ468" s="16">
        <f t="shared" si="89"/>
        <v>0</v>
      </c>
      <c r="AR468" s="17">
        <f t="shared" si="89"/>
        <v>0</v>
      </c>
    </row>
    <row r="469" spans="3:44" ht="36.65" customHeight="1">
      <c r="C469" s="20">
        <v>464</v>
      </c>
      <c r="D469" s="53">
        <f>現状ワード設定!B466</f>
        <v>0</v>
      </c>
      <c r="E469" s="26" t="str">
        <f>IFERROR(_xlfn.XLOOKUP($D469,現状商品設定!B:B,現状商品設定!C:C,"-"),"-")</f>
        <v>-</v>
      </c>
      <c r="F469" s="56">
        <f>現状ワード設定!G466</f>
        <v>0</v>
      </c>
      <c r="G469" s="60" t="s">
        <v>46</v>
      </c>
      <c r="H469" s="47" t="str">
        <f>IFERROR(_xlfn.XLOOKUP(D469,商品!$D:$D,商品!$H:$H),"")</f>
        <v/>
      </c>
      <c r="I469" s="50" t="str">
        <f>IFERROR(_xlfn.XLOOKUP(D469&amp;F469,現状ワード設定!J:J,現状ワード設定!H:H),"")</f>
        <v/>
      </c>
      <c r="J469" s="47" t="str">
        <f>IFERROR(_xlfn.XLOOKUP(D469&amp;F469,現状ワード設定!J:J,現状ワード設定!I:I),"")</f>
        <v/>
      </c>
      <c r="K469" s="47" t="e">
        <f>IF(AND(T469&gt;=設定!$C$12,W469&gt;=O469),I469*(1+設定!$F$12),IF(AND(T469&gt;=設定!$C$13,W469&lt;O469),I469*(1+設定!$F$13),IF(AND(T469&lt;設定!$C$14,U469&gt;=設定!$E$14),I469*(1+設定!$F$14),IF(AND(T469&lt;設定!$C$15,U469&lt;設定!$E$15),I469*(1+設定!$F$15),"除外"))))</f>
        <v>#VALUE!</v>
      </c>
      <c r="L469" s="58" t="e">
        <f ca="1">IF(消化率!$I$5&lt;1,K469*消化率!$I$5,IF(U469*V469/(K469*消化率!$I$5)&gt;O469,K469*消化率!$I$5,M469))</f>
        <v>#DIV/0!</v>
      </c>
      <c r="M469" s="58" t="e">
        <f t="shared" si="80"/>
        <v>#VALUE!</v>
      </c>
      <c r="N469" s="58" t="e">
        <f ca="1">IF(ROUNDUP(IF(IF(IF(AND(設定!$D$8&lt;=L469,設定!$D$8&lt;J469),設定!$D$8,IF(AND(J469&lt;=L469,J469&lt;設定!$D$8),J469,IF(AND(L469&lt;=J469,J469&lt;設定!$D$8),J469,L469)))=0,設定!$D$8,IF(AND(設定!$D$8&lt;=L469,設定!$D$8&lt;J469),設定!$D$8,IF(AND(J469&lt;=L469,J469&lt;設定!$D$8),J469,IF(AND(L469&lt;=J469,J469&lt;設定!$D$8),J469,L469))))&lt;=H469,H469+1,IF(IF(AND(設定!$D$8&lt;=L469,設定!$D$8&lt;J469),設定!$D$8,IF(AND(J469&lt;=L469,J469&lt;設定!$D$8),J469,IF(AND(L469&lt;=J469,J469&lt;設定!$D$8),J469,L469)))=0,設定!$D$8,IF(AND(設定!$D$8&lt;=L469,設定!$D$8&lt;J469),設定!$D$8,IF(AND(J469&lt;=L469,J469&lt;設定!$D$8),J469,IF(AND(L469&lt;=J469,J469&lt;設定!$D$8),J469,L469))))),0)&gt;40,ROUNDUP(IF(IF(IF(AND(設定!$D$8&lt;=L469,設定!$D$8&lt;J469),設定!$D$8,IF(AND(J469&lt;=L469,J469&lt;設定!$D$8),J469,IF(AND(L469&lt;=J469,J469&lt;設定!$D$8),J469,L469)))=0,設定!$D$8,IF(AND(設定!$D$8&lt;=L469,設定!$D$8&lt;J469),設定!$D$8,IF(AND(J469&lt;=L469,J469&lt;設定!$D$8),J469,IF(AND(L469&lt;=J469,J469&lt;設定!$D$8),J469,L469))))&lt;=H469,H469+1,IF(IF(AND(設定!$D$8&lt;=L469,設定!$D$8&lt;J469),設定!$D$8,IF(AND(J469&lt;=L469,J469&lt;設定!$D$8),J469,IF(AND(L469&lt;=J469,J469&lt;設定!$D$8),J469,L469)))=0,設定!$D$8,IF(AND(設定!$D$8&lt;=L469,設定!$D$8&lt;J469),設定!$D$8,IF(AND(J469&lt;=L469,J469&lt;設定!$D$8),J469,IF(AND(L469&lt;=J469,J469&lt;設定!$D$8),J469,L469))))),0),40)</f>
        <v>#DIV/0!</v>
      </c>
      <c r="O469" s="55">
        <f>IF(G469="標準",設定!$C$4,G469)</f>
        <v>5</v>
      </c>
      <c r="P469" s="45">
        <f t="shared" si="81"/>
        <v>0</v>
      </c>
      <c r="Q469" s="14">
        <f t="shared" si="82"/>
        <v>0</v>
      </c>
      <c r="R469" s="23">
        <f t="shared" si="90"/>
        <v>0</v>
      </c>
      <c r="S469" s="12">
        <f t="shared" si="83"/>
        <v>0</v>
      </c>
      <c r="T469" s="23">
        <f t="shared" si="84"/>
        <v>0</v>
      </c>
      <c r="U469" s="13">
        <f t="shared" si="85"/>
        <v>0</v>
      </c>
      <c r="V469" s="104" t="str">
        <f>INDEX(商品!Q:Q,MATCH(キーワード!D469,商品!D:D,0),1)</f>
        <v>-</v>
      </c>
      <c r="W469" s="15">
        <f t="shared" si="86"/>
        <v>0</v>
      </c>
      <c r="X469" s="22">
        <f>SUMIFS(当月ワード!$J$3:$J$1000,当月ワード!$D$3:$D$1000,キーワード!$D469,当月ワード!$E$3:$E$1000,キーワード!$F469)</f>
        <v>0</v>
      </c>
      <c r="Y469" s="23">
        <f>SUMIFS(前月ワード!$J$3:$J$1000,前月ワード!$D$3:$D$1000,キーワード!$D469,前月ワード!$E$3:$E$1000,キーワード!$F469)</f>
        <v>0</v>
      </c>
      <c r="Z469" s="23">
        <f>SUMIFS(前々月ワード!$J$3:$J$1000,前々月ワード!$D$3:$D$1000,キーワード!$D469,前々月ワード!$E$3:$E$1000,キーワード!$F469)</f>
        <v>0</v>
      </c>
      <c r="AA469" s="22">
        <f>SUMIFS(当月ワード!$W$3:$W$1000,当月ワード!$D$3:$D$1000,キーワード!$D469,当月ワード!$E$3:$E$1000,キーワード!$F469)</f>
        <v>0</v>
      </c>
      <c r="AB469" s="23">
        <f>SUMIFS(前月ワード!$W$3:$W$1000,前月ワード!$D$3:$D$1000,キーワード!$D469,前月ワード!$E$3:$E$1000,キーワード!$F469)</f>
        <v>0</v>
      </c>
      <c r="AC469" s="23">
        <f>SUMIFS(前々月ワード!$W$3:$W$1000,前々月ワード!$D$3:$D$1000,キーワード!$D469,前々月ワード!$E$3:$E$1000,キーワード!$F469)</f>
        <v>0</v>
      </c>
      <c r="AD469" s="23">
        <f t="shared" si="87"/>
        <v>0</v>
      </c>
      <c r="AE469" s="23">
        <f t="shared" si="87"/>
        <v>0</v>
      </c>
      <c r="AF469" s="23">
        <f t="shared" si="87"/>
        <v>0</v>
      </c>
      <c r="AG469" s="22">
        <f>SUMIFS(当月ワード!$X$3:$X$1000,当月ワード!$D$3:$D$1000,キーワード!$D469,当月ワード!$E$3:$E$1000,キーワード!$F469)</f>
        <v>0</v>
      </c>
      <c r="AH469" s="23">
        <f>SUMIFS(前月ワード!$X$3:$X$1000,前月ワード!$D$3:$D$1000,キーワード!$D469,前月ワード!$E$3:$E$1000,キーワード!$F469)</f>
        <v>0</v>
      </c>
      <c r="AI469" s="23">
        <f>SUMIFS(前々月ワード!$X$3:$X$1000,前々月ワード!$D$3:$D$1000,キーワード!$D469,前々月ワード!$E$3:$E$1000,キーワード!$F469)</f>
        <v>0</v>
      </c>
      <c r="AJ469" s="22">
        <f>SUMIFS(当月ワード!$I$3:$I$1000,当月ワード!$D$3:$D$1000,キーワード!$D469,当月ワード!$E$3:$E$1000,キーワード!$F469)</f>
        <v>0</v>
      </c>
      <c r="AK469" s="23">
        <f>SUMIFS(前月ワード!$I$3:$I$1000,前月ワード!$D$3:$D$1000,キーワード!$D469,前月ワード!$E$3:$E$1000,キーワード!$F469)</f>
        <v>0</v>
      </c>
      <c r="AL469" s="23">
        <f>SUMIFS(前々月ワード!$I$3:$I$1000,前々月ワード!$D$3:$D$1000,キーワード!$D469,前々月ワード!$E$3:$E$1000,キーワード!$F469)</f>
        <v>0</v>
      </c>
      <c r="AM469" s="13">
        <f t="shared" si="88"/>
        <v>0</v>
      </c>
      <c r="AN469" s="13">
        <f t="shared" si="88"/>
        <v>0</v>
      </c>
      <c r="AO469" s="13">
        <f t="shared" si="88"/>
        <v>0</v>
      </c>
      <c r="AP469" s="16">
        <f t="shared" si="89"/>
        <v>0</v>
      </c>
      <c r="AQ469" s="16">
        <f t="shared" si="89"/>
        <v>0</v>
      </c>
      <c r="AR469" s="17">
        <f t="shared" si="89"/>
        <v>0</v>
      </c>
    </row>
    <row r="470" spans="3:44" ht="36.65" customHeight="1">
      <c r="C470" s="20">
        <v>465</v>
      </c>
      <c r="D470" s="53">
        <f>現状ワード設定!B467</f>
        <v>0</v>
      </c>
      <c r="E470" s="26" t="str">
        <f>IFERROR(_xlfn.XLOOKUP($D470,現状商品設定!B:B,現状商品設定!C:C,"-"),"-")</f>
        <v>-</v>
      </c>
      <c r="F470" s="56">
        <f>現状ワード設定!G467</f>
        <v>0</v>
      </c>
      <c r="G470" s="60" t="s">
        <v>46</v>
      </c>
      <c r="H470" s="47" t="str">
        <f>IFERROR(_xlfn.XLOOKUP(D470,商品!$D:$D,商品!$H:$H),"")</f>
        <v/>
      </c>
      <c r="I470" s="50" t="str">
        <f>IFERROR(_xlfn.XLOOKUP(D470&amp;F470,現状ワード設定!J:J,現状ワード設定!H:H),"")</f>
        <v/>
      </c>
      <c r="J470" s="47" t="str">
        <f>IFERROR(_xlfn.XLOOKUP(D470&amp;F470,現状ワード設定!J:J,現状ワード設定!I:I),"")</f>
        <v/>
      </c>
      <c r="K470" s="47" t="e">
        <f>IF(AND(T470&gt;=設定!$C$12,W470&gt;=O470),I470*(1+設定!$F$12),IF(AND(T470&gt;=設定!$C$13,W470&lt;O470),I470*(1+設定!$F$13),IF(AND(T470&lt;設定!$C$14,U470&gt;=設定!$E$14),I470*(1+設定!$F$14),IF(AND(T470&lt;設定!$C$15,U470&lt;設定!$E$15),I470*(1+設定!$F$15),"除外"))))</f>
        <v>#VALUE!</v>
      </c>
      <c r="L470" s="58" t="e">
        <f ca="1">IF(消化率!$I$5&lt;1,K470*消化率!$I$5,IF(U470*V470/(K470*消化率!$I$5)&gt;O470,K470*消化率!$I$5,M470))</f>
        <v>#DIV/0!</v>
      </c>
      <c r="M470" s="58" t="e">
        <f t="shared" si="80"/>
        <v>#VALUE!</v>
      </c>
      <c r="N470" s="58" t="e">
        <f ca="1">IF(ROUNDUP(IF(IF(IF(AND(設定!$D$8&lt;=L470,設定!$D$8&lt;J470),設定!$D$8,IF(AND(J470&lt;=L470,J470&lt;設定!$D$8),J470,IF(AND(L470&lt;=J470,J470&lt;設定!$D$8),J470,L470)))=0,設定!$D$8,IF(AND(設定!$D$8&lt;=L470,設定!$D$8&lt;J470),設定!$D$8,IF(AND(J470&lt;=L470,J470&lt;設定!$D$8),J470,IF(AND(L470&lt;=J470,J470&lt;設定!$D$8),J470,L470))))&lt;=H470,H470+1,IF(IF(AND(設定!$D$8&lt;=L470,設定!$D$8&lt;J470),設定!$D$8,IF(AND(J470&lt;=L470,J470&lt;設定!$D$8),J470,IF(AND(L470&lt;=J470,J470&lt;設定!$D$8),J470,L470)))=0,設定!$D$8,IF(AND(設定!$D$8&lt;=L470,設定!$D$8&lt;J470),設定!$D$8,IF(AND(J470&lt;=L470,J470&lt;設定!$D$8),J470,IF(AND(L470&lt;=J470,J470&lt;設定!$D$8),J470,L470))))),0)&gt;40,ROUNDUP(IF(IF(IF(AND(設定!$D$8&lt;=L470,設定!$D$8&lt;J470),設定!$D$8,IF(AND(J470&lt;=L470,J470&lt;設定!$D$8),J470,IF(AND(L470&lt;=J470,J470&lt;設定!$D$8),J470,L470)))=0,設定!$D$8,IF(AND(設定!$D$8&lt;=L470,設定!$D$8&lt;J470),設定!$D$8,IF(AND(J470&lt;=L470,J470&lt;設定!$D$8),J470,IF(AND(L470&lt;=J470,J470&lt;設定!$D$8),J470,L470))))&lt;=H470,H470+1,IF(IF(AND(設定!$D$8&lt;=L470,設定!$D$8&lt;J470),設定!$D$8,IF(AND(J470&lt;=L470,J470&lt;設定!$D$8),J470,IF(AND(L470&lt;=J470,J470&lt;設定!$D$8),J470,L470)))=0,設定!$D$8,IF(AND(設定!$D$8&lt;=L470,設定!$D$8&lt;J470),設定!$D$8,IF(AND(J470&lt;=L470,J470&lt;設定!$D$8),J470,IF(AND(L470&lt;=J470,J470&lt;設定!$D$8),J470,L470))))),0),40)</f>
        <v>#DIV/0!</v>
      </c>
      <c r="O470" s="55">
        <f>IF(G470="標準",設定!$C$4,G470)</f>
        <v>5</v>
      </c>
      <c r="P470" s="45">
        <f t="shared" si="81"/>
        <v>0</v>
      </c>
      <c r="Q470" s="14">
        <f t="shared" si="82"/>
        <v>0</v>
      </c>
      <c r="R470" s="23">
        <f t="shared" si="90"/>
        <v>0</v>
      </c>
      <c r="S470" s="12">
        <f t="shared" si="83"/>
        <v>0</v>
      </c>
      <c r="T470" s="23">
        <f t="shared" si="84"/>
        <v>0</v>
      </c>
      <c r="U470" s="13">
        <f t="shared" si="85"/>
        <v>0</v>
      </c>
      <c r="V470" s="104" t="str">
        <f>INDEX(商品!Q:Q,MATCH(キーワード!D470,商品!D:D,0),1)</f>
        <v>-</v>
      </c>
      <c r="W470" s="15">
        <f t="shared" si="86"/>
        <v>0</v>
      </c>
      <c r="X470" s="22">
        <f>SUMIFS(当月ワード!$J$3:$J$1000,当月ワード!$D$3:$D$1000,キーワード!$D470,当月ワード!$E$3:$E$1000,キーワード!$F470)</f>
        <v>0</v>
      </c>
      <c r="Y470" s="23">
        <f>SUMIFS(前月ワード!$J$3:$J$1000,前月ワード!$D$3:$D$1000,キーワード!$D470,前月ワード!$E$3:$E$1000,キーワード!$F470)</f>
        <v>0</v>
      </c>
      <c r="Z470" s="23">
        <f>SUMIFS(前々月ワード!$J$3:$J$1000,前々月ワード!$D$3:$D$1000,キーワード!$D470,前々月ワード!$E$3:$E$1000,キーワード!$F470)</f>
        <v>0</v>
      </c>
      <c r="AA470" s="22">
        <f>SUMIFS(当月ワード!$W$3:$W$1000,当月ワード!$D$3:$D$1000,キーワード!$D470,当月ワード!$E$3:$E$1000,キーワード!$F470)</f>
        <v>0</v>
      </c>
      <c r="AB470" s="23">
        <f>SUMIFS(前月ワード!$W$3:$W$1000,前月ワード!$D$3:$D$1000,キーワード!$D470,前月ワード!$E$3:$E$1000,キーワード!$F470)</f>
        <v>0</v>
      </c>
      <c r="AC470" s="23">
        <f>SUMIFS(前々月ワード!$W$3:$W$1000,前々月ワード!$D$3:$D$1000,キーワード!$D470,前々月ワード!$E$3:$E$1000,キーワード!$F470)</f>
        <v>0</v>
      </c>
      <c r="AD470" s="23">
        <f t="shared" si="87"/>
        <v>0</v>
      </c>
      <c r="AE470" s="23">
        <f t="shared" si="87"/>
        <v>0</v>
      </c>
      <c r="AF470" s="23">
        <f t="shared" si="87"/>
        <v>0</v>
      </c>
      <c r="AG470" s="22">
        <f>SUMIFS(当月ワード!$X$3:$X$1000,当月ワード!$D$3:$D$1000,キーワード!$D470,当月ワード!$E$3:$E$1000,キーワード!$F470)</f>
        <v>0</v>
      </c>
      <c r="AH470" s="23">
        <f>SUMIFS(前月ワード!$X$3:$X$1000,前月ワード!$D$3:$D$1000,キーワード!$D470,前月ワード!$E$3:$E$1000,キーワード!$F470)</f>
        <v>0</v>
      </c>
      <c r="AI470" s="23">
        <f>SUMIFS(前々月ワード!$X$3:$X$1000,前々月ワード!$D$3:$D$1000,キーワード!$D470,前々月ワード!$E$3:$E$1000,キーワード!$F470)</f>
        <v>0</v>
      </c>
      <c r="AJ470" s="22">
        <f>SUMIFS(当月ワード!$I$3:$I$1000,当月ワード!$D$3:$D$1000,キーワード!$D470,当月ワード!$E$3:$E$1000,キーワード!$F470)</f>
        <v>0</v>
      </c>
      <c r="AK470" s="23">
        <f>SUMIFS(前月ワード!$I$3:$I$1000,前月ワード!$D$3:$D$1000,キーワード!$D470,前月ワード!$E$3:$E$1000,キーワード!$F470)</f>
        <v>0</v>
      </c>
      <c r="AL470" s="23">
        <f>SUMIFS(前々月ワード!$I$3:$I$1000,前々月ワード!$D$3:$D$1000,キーワード!$D470,前々月ワード!$E$3:$E$1000,キーワード!$F470)</f>
        <v>0</v>
      </c>
      <c r="AM470" s="13">
        <f t="shared" si="88"/>
        <v>0</v>
      </c>
      <c r="AN470" s="13">
        <f t="shared" si="88"/>
        <v>0</v>
      </c>
      <c r="AO470" s="13">
        <f t="shared" si="88"/>
        <v>0</v>
      </c>
      <c r="AP470" s="16">
        <f t="shared" si="89"/>
        <v>0</v>
      </c>
      <c r="AQ470" s="16">
        <f t="shared" si="89"/>
        <v>0</v>
      </c>
      <c r="AR470" s="17">
        <f t="shared" si="89"/>
        <v>0</v>
      </c>
    </row>
    <row r="471" spans="3:44" ht="36.65" customHeight="1">
      <c r="C471" s="20">
        <v>466</v>
      </c>
      <c r="D471" s="53">
        <f>現状ワード設定!B468</f>
        <v>0</v>
      </c>
      <c r="E471" s="26" t="str">
        <f>IFERROR(_xlfn.XLOOKUP($D471,現状商品設定!B:B,現状商品設定!C:C,"-"),"-")</f>
        <v>-</v>
      </c>
      <c r="F471" s="56">
        <f>現状ワード設定!G468</f>
        <v>0</v>
      </c>
      <c r="G471" s="60" t="s">
        <v>46</v>
      </c>
      <c r="H471" s="47" t="str">
        <f>IFERROR(_xlfn.XLOOKUP(D471,商品!$D:$D,商品!$H:$H),"")</f>
        <v/>
      </c>
      <c r="I471" s="50" t="str">
        <f>IFERROR(_xlfn.XLOOKUP(D471&amp;F471,現状ワード設定!J:J,現状ワード設定!H:H),"")</f>
        <v/>
      </c>
      <c r="J471" s="47" t="str">
        <f>IFERROR(_xlfn.XLOOKUP(D471&amp;F471,現状ワード設定!J:J,現状ワード設定!I:I),"")</f>
        <v/>
      </c>
      <c r="K471" s="47" t="e">
        <f>IF(AND(T471&gt;=設定!$C$12,W471&gt;=O471),I471*(1+設定!$F$12),IF(AND(T471&gt;=設定!$C$13,W471&lt;O471),I471*(1+設定!$F$13),IF(AND(T471&lt;設定!$C$14,U471&gt;=設定!$E$14),I471*(1+設定!$F$14),IF(AND(T471&lt;設定!$C$15,U471&lt;設定!$E$15),I471*(1+設定!$F$15),"除外"))))</f>
        <v>#VALUE!</v>
      </c>
      <c r="L471" s="58" t="e">
        <f ca="1">IF(消化率!$I$5&lt;1,K471*消化率!$I$5,IF(U471*V471/(K471*消化率!$I$5)&gt;O471,K471*消化率!$I$5,M471))</f>
        <v>#DIV/0!</v>
      </c>
      <c r="M471" s="58" t="e">
        <f t="shared" si="80"/>
        <v>#VALUE!</v>
      </c>
      <c r="N471" s="58" t="e">
        <f ca="1">IF(ROUNDUP(IF(IF(IF(AND(設定!$D$8&lt;=L471,設定!$D$8&lt;J471),設定!$D$8,IF(AND(J471&lt;=L471,J471&lt;設定!$D$8),J471,IF(AND(L471&lt;=J471,J471&lt;設定!$D$8),J471,L471)))=0,設定!$D$8,IF(AND(設定!$D$8&lt;=L471,設定!$D$8&lt;J471),設定!$D$8,IF(AND(J471&lt;=L471,J471&lt;設定!$D$8),J471,IF(AND(L471&lt;=J471,J471&lt;設定!$D$8),J471,L471))))&lt;=H471,H471+1,IF(IF(AND(設定!$D$8&lt;=L471,設定!$D$8&lt;J471),設定!$D$8,IF(AND(J471&lt;=L471,J471&lt;設定!$D$8),J471,IF(AND(L471&lt;=J471,J471&lt;設定!$D$8),J471,L471)))=0,設定!$D$8,IF(AND(設定!$D$8&lt;=L471,設定!$D$8&lt;J471),設定!$D$8,IF(AND(J471&lt;=L471,J471&lt;設定!$D$8),J471,IF(AND(L471&lt;=J471,J471&lt;設定!$D$8),J471,L471))))),0)&gt;40,ROUNDUP(IF(IF(IF(AND(設定!$D$8&lt;=L471,設定!$D$8&lt;J471),設定!$D$8,IF(AND(J471&lt;=L471,J471&lt;設定!$D$8),J471,IF(AND(L471&lt;=J471,J471&lt;設定!$D$8),J471,L471)))=0,設定!$D$8,IF(AND(設定!$D$8&lt;=L471,設定!$D$8&lt;J471),設定!$D$8,IF(AND(J471&lt;=L471,J471&lt;設定!$D$8),J471,IF(AND(L471&lt;=J471,J471&lt;設定!$D$8),J471,L471))))&lt;=H471,H471+1,IF(IF(AND(設定!$D$8&lt;=L471,設定!$D$8&lt;J471),設定!$D$8,IF(AND(J471&lt;=L471,J471&lt;設定!$D$8),J471,IF(AND(L471&lt;=J471,J471&lt;設定!$D$8),J471,L471)))=0,設定!$D$8,IF(AND(設定!$D$8&lt;=L471,設定!$D$8&lt;J471),設定!$D$8,IF(AND(J471&lt;=L471,J471&lt;設定!$D$8),J471,IF(AND(L471&lt;=J471,J471&lt;設定!$D$8),J471,L471))))),0),40)</f>
        <v>#DIV/0!</v>
      </c>
      <c r="O471" s="55">
        <f>IF(G471="標準",設定!$C$4,G471)</f>
        <v>5</v>
      </c>
      <c r="P471" s="45">
        <f t="shared" si="81"/>
        <v>0</v>
      </c>
      <c r="Q471" s="14">
        <f t="shared" si="82"/>
        <v>0</v>
      </c>
      <c r="R471" s="23">
        <f t="shared" si="90"/>
        <v>0</v>
      </c>
      <c r="S471" s="12">
        <f t="shared" si="83"/>
        <v>0</v>
      </c>
      <c r="T471" s="23">
        <f t="shared" si="84"/>
        <v>0</v>
      </c>
      <c r="U471" s="13">
        <f t="shared" si="85"/>
        <v>0</v>
      </c>
      <c r="V471" s="104" t="str">
        <f>INDEX(商品!Q:Q,MATCH(キーワード!D471,商品!D:D,0),1)</f>
        <v>-</v>
      </c>
      <c r="W471" s="15">
        <f t="shared" si="86"/>
        <v>0</v>
      </c>
      <c r="X471" s="22">
        <f>SUMIFS(当月ワード!$J$3:$J$1000,当月ワード!$D$3:$D$1000,キーワード!$D471,当月ワード!$E$3:$E$1000,キーワード!$F471)</f>
        <v>0</v>
      </c>
      <c r="Y471" s="23">
        <f>SUMIFS(前月ワード!$J$3:$J$1000,前月ワード!$D$3:$D$1000,キーワード!$D471,前月ワード!$E$3:$E$1000,キーワード!$F471)</f>
        <v>0</v>
      </c>
      <c r="Z471" s="23">
        <f>SUMIFS(前々月ワード!$J$3:$J$1000,前々月ワード!$D$3:$D$1000,キーワード!$D471,前々月ワード!$E$3:$E$1000,キーワード!$F471)</f>
        <v>0</v>
      </c>
      <c r="AA471" s="22">
        <f>SUMIFS(当月ワード!$W$3:$W$1000,当月ワード!$D$3:$D$1000,キーワード!$D471,当月ワード!$E$3:$E$1000,キーワード!$F471)</f>
        <v>0</v>
      </c>
      <c r="AB471" s="23">
        <f>SUMIFS(前月ワード!$W$3:$W$1000,前月ワード!$D$3:$D$1000,キーワード!$D471,前月ワード!$E$3:$E$1000,キーワード!$F471)</f>
        <v>0</v>
      </c>
      <c r="AC471" s="23">
        <f>SUMIFS(前々月ワード!$W$3:$W$1000,前々月ワード!$D$3:$D$1000,キーワード!$D471,前々月ワード!$E$3:$E$1000,キーワード!$F471)</f>
        <v>0</v>
      </c>
      <c r="AD471" s="23">
        <f t="shared" si="87"/>
        <v>0</v>
      </c>
      <c r="AE471" s="23">
        <f t="shared" si="87"/>
        <v>0</v>
      </c>
      <c r="AF471" s="23">
        <f t="shared" si="87"/>
        <v>0</v>
      </c>
      <c r="AG471" s="22">
        <f>SUMIFS(当月ワード!$X$3:$X$1000,当月ワード!$D$3:$D$1000,キーワード!$D471,当月ワード!$E$3:$E$1000,キーワード!$F471)</f>
        <v>0</v>
      </c>
      <c r="AH471" s="23">
        <f>SUMIFS(前月ワード!$X$3:$X$1000,前月ワード!$D$3:$D$1000,キーワード!$D471,前月ワード!$E$3:$E$1000,キーワード!$F471)</f>
        <v>0</v>
      </c>
      <c r="AI471" s="23">
        <f>SUMIFS(前々月ワード!$X$3:$X$1000,前々月ワード!$D$3:$D$1000,キーワード!$D471,前々月ワード!$E$3:$E$1000,キーワード!$F471)</f>
        <v>0</v>
      </c>
      <c r="AJ471" s="22">
        <f>SUMIFS(当月ワード!$I$3:$I$1000,当月ワード!$D$3:$D$1000,キーワード!$D471,当月ワード!$E$3:$E$1000,キーワード!$F471)</f>
        <v>0</v>
      </c>
      <c r="AK471" s="23">
        <f>SUMIFS(前月ワード!$I$3:$I$1000,前月ワード!$D$3:$D$1000,キーワード!$D471,前月ワード!$E$3:$E$1000,キーワード!$F471)</f>
        <v>0</v>
      </c>
      <c r="AL471" s="23">
        <f>SUMIFS(前々月ワード!$I$3:$I$1000,前々月ワード!$D$3:$D$1000,キーワード!$D471,前々月ワード!$E$3:$E$1000,キーワード!$F471)</f>
        <v>0</v>
      </c>
      <c r="AM471" s="13">
        <f t="shared" si="88"/>
        <v>0</v>
      </c>
      <c r="AN471" s="13">
        <f t="shared" si="88"/>
        <v>0</v>
      </c>
      <c r="AO471" s="13">
        <f t="shared" si="88"/>
        <v>0</v>
      </c>
      <c r="AP471" s="16">
        <f t="shared" si="89"/>
        <v>0</v>
      </c>
      <c r="AQ471" s="16">
        <f t="shared" si="89"/>
        <v>0</v>
      </c>
      <c r="AR471" s="17">
        <f t="shared" si="89"/>
        <v>0</v>
      </c>
    </row>
    <row r="472" spans="3:44" ht="36.65" customHeight="1">
      <c r="C472" s="20">
        <v>467</v>
      </c>
      <c r="D472" s="53">
        <f>現状ワード設定!B469</f>
        <v>0</v>
      </c>
      <c r="E472" s="26" t="str">
        <f>IFERROR(_xlfn.XLOOKUP($D472,現状商品設定!B:B,現状商品設定!C:C,"-"),"-")</f>
        <v>-</v>
      </c>
      <c r="F472" s="56">
        <f>現状ワード設定!G469</f>
        <v>0</v>
      </c>
      <c r="G472" s="60" t="s">
        <v>46</v>
      </c>
      <c r="H472" s="47" t="str">
        <f>IFERROR(_xlfn.XLOOKUP(D472,商品!$D:$D,商品!$H:$H),"")</f>
        <v/>
      </c>
      <c r="I472" s="50" t="str">
        <f>IFERROR(_xlfn.XLOOKUP(D472&amp;F472,現状ワード設定!J:J,現状ワード設定!H:H),"")</f>
        <v/>
      </c>
      <c r="J472" s="47" t="str">
        <f>IFERROR(_xlfn.XLOOKUP(D472&amp;F472,現状ワード設定!J:J,現状ワード設定!I:I),"")</f>
        <v/>
      </c>
      <c r="K472" s="47" t="e">
        <f>IF(AND(T472&gt;=設定!$C$12,W472&gt;=O472),I472*(1+設定!$F$12),IF(AND(T472&gt;=設定!$C$13,W472&lt;O472),I472*(1+設定!$F$13),IF(AND(T472&lt;設定!$C$14,U472&gt;=設定!$E$14),I472*(1+設定!$F$14),IF(AND(T472&lt;設定!$C$15,U472&lt;設定!$E$15),I472*(1+設定!$F$15),"除外"))))</f>
        <v>#VALUE!</v>
      </c>
      <c r="L472" s="58" t="e">
        <f ca="1">IF(消化率!$I$5&lt;1,K472*消化率!$I$5,IF(U472*V472/(K472*消化率!$I$5)&gt;O472,K472*消化率!$I$5,M472))</f>
        <v>#DIV/0!</v>
      </c>
      <c r="M472" s="58" t="e">
        <f t="shared" si="80"/>
        <v>#VALUE!</v>
      </c>
      <c r="N472" s="58" t="e">
        <f ca="1">IF(ROUNDUP(IF(IF(IF(AND(設定!$D$8&lt;=L472,設定!$D$8&lt;J472),設定!$D$8,IF(AND(J472&lt;=L472,J472&lt;設定!$D$8),J472,IF(AND(L472&lt;=J472,J472&lt;設定!$D$8),J472,L472)))=0,設定!$D$8,IF(AND(設定!$D$8&lt;=L472,設定!$D$8&lt;J472),設定!$D$8,IF(AND(J472&lt;=L472,J472&lt;設定!$D$8),J472,IF(AND(L472&lt;=J472,J472&lt;設定!$D$8),J472,L472))))&lt;=H472,H472+1,IF(IF(AND(設定!$D$8&lt;=L472,設定!$D$8&lt;J472),設定!$D$8,IF(AND(J472&lt;=L472,J472&lt;設定!$D$8),J472,IF(AND(L472&lt;=J472,J472&lt;設定!$D$8),J472,L472)))=0,設定!$D$8,IF(AND(設定!$D$8&lt;=L472,設定!$D$8&lt;J472),設定!$D$8,IF(AND(J472&lt;=L472,J472&lt;設定!$D$8),J472,IF(AND(L472&lt;=J472,J472&lt;設定!$D$8),J472,L472))))),0)&gt;40,ROUNDUP(IF(IF(IF(AND(設定!$D$8&lt;=L472,設定!$D$8&lt;J472),設定!$D$8,IF(AND(J472&lt;=L472,J472&lt;設定!$D$8),J472,IF(AND(L472&lt;=J472,J472&lt;設定!$D$8),J472,L472)))=0,設定!$D$8,IF(AND(設定!$D$8&lt;=L472,設定!$D$8&lt;J472),設定!$D$8,IF(AND(J472&lt;=L472,J472&lt;設定!$D$8),J472,IF(AND(L472&lt;=J472,J472&lt;設定!$D$8),J472,L472))))&lt;=H472,H472+1,IF(IF(AND(設定!$D$8&lt;=L472,設定!$D$8&lt;J472),設定!$D$8,IF(AND(J472&lt;=L472,J472&lt;設定!$D$8),J472,IF(AND(L472&lt;=J472,J472&lt;設定!$D$8),J472,L472)))=0,設定!$D$8,IF(AND(設定!$D$8&lt;=L472,設定!$D$8&lt;J472),設定!$D$8,IF(AND(J472&lt;=L472,J472&lt;設定!$D$8),J472,IF(AND(L472&lt;=J472,J472&lt;設定!$D$8),J472,L472))))),0),40)</f>
        <v>#DIV/0!</v>
      </c>
      <c r="O472" s="55">
        <f>IF(G472="標準",設定!$C$4,G472)</f>
        <v>5</v>
      </c>
      <c r="P472" s="45">
        <f t="shared" si="81"/>
        <v>0</v>
      </c>
      <c r="Q472" s="14">
        <f t="shared" si="82"/>
        <v>0</v>
      </c>
      <c r="R472" s="23">
        <f t="shared" si="90"/>
        <v>0</v>
      </c>
      <c r="S472" s="12">
        <f t="shared" si="83"/>
        <v>0</v>
      </c>
      <c r="T472" s="23">
        <f t="shared" si="84"/>
        <v>0</v>
      </c>
      <c r="U472" s="13">
        <f t="shared" si="85"/>
        <v>0</v>
      </c>
      <c r="V472" s="104" t="str">
        <f>INDEX(商品!Q:Q,MATCH(キーワード!D472,商品!D:D,0),1)</f>
        <v>-</v>
      </c>
      <c r="W472" s="15">
        <f t="shared" si="86"/>
        <v>0</v>
      </c>
      <c r="X472" s="22">
        <f>SUMIFS(当月ワード!$J$3:$J$1000,当月ワード!$D$3:$D$1000,キーワード!$D472,当月ワード!$E$3:$E$1000,キーワード!$F472)</f>
        <v>0</v>
      </c>
      <c r="Y472" s="23">
        <f>SUMIFS(前月ワード!$J$3:$J$1000,前月ワード!$D$3:$D$1000,キーワード!$D472,前月ワード!$E$3:$E$1000,キーワード!$F472)</f>
        <v>0</v>
      </c>
      <c r="Z472" s="23">
        <f>SUMIFS(前々月ワード!$J$3:$J$1000,前々月ワード!$D$3:$D$1000,キーワード!$D472,前々月ワード!$E$3:$E$1000,キーワード!$F472)</f>
        <v>0</v>
      </c>
      <c r="AA472" s="22">
        <f>SUMIFS(当月ワード!$W$3:$W$1000,当月ワード!$D$3:$D$1000,キーワード!$D472,当月ワード!$E$3:$E$1000,キーワード!$F472)</f>
        <v>0</v>
      </c>
      <c r="AB472" s="23">
        <f>SUMIFS(前月ワード!$W$3:$W$1000,前月ワード!$D$3:$D$1000,キーワード!$D472,前月ワード!$E$3:$E$1000,キーワード!$F472)</f>
        <v>0</v>
      </c>
      <c r="AC472" s="23">
        <f>SUMIFS(前々月ワード!$W$3:$W$1000,前々月ワード!$D$3:$D$1000,キーワード!$D472,前々月ワード!$E$3:$E$1000,キーワード!$F472)</f>
        <v>0</v>
      </c>
      <c r="AD472" s="23">
        <f t="shared" si="87"/>
        <v>0</v>
      </c>
      <c r="AE472" s="23">
        <f t="shared" si="87"/>
        <v>0</v>
      </c>
      <c r="AF472" s="23">
        <f t="shared" si="87"/>
        <v>0</v>
      </c>
      <c r="AG472" s="22">
        <f>SUMIFS(当月ワード!$X$3:$X$1000,当月ワード!$D$3:$D$1000,キーワード!$D472,当月ワード!$E$3:$E$1000,キーワード!$F472)</f>
        <v>0</v>
      </c>
      <c r="AH472" s="23">
        <f>SUMIFS(前月ワード!$X$3:$X$1000,前月ワード!$D$3:$D$1000,キーワード!$D472,前月ワード!$E$3:$E$1000,キーワード!$F472)</f>
        <v>0</v>
      </c>
      <c r="AI472" s="23">
        <f>SUMIFS(前々月ワード!$X$3:$X$1000,前々月ワード!$D$3:$D$1000,キーワード!$D472,前々月ワード!$E$3:$E$1000,キーワード!$F472)</f>
        <v>0</v>
      </c>
      <c r="AJ472" s="22">
        <f>SUMIFS(当月ワード!$I$3:$I$1000,当月ワード!$D$3:$D$1000,キーワード!$D472,当月ワード!$E$3:$E$1000,キーワード!$F472)</f>
        <v>0</v>
      </c>
      <c r="AK472" s="23">
        <f>SUMIFS(前月ワード!$I$3:$I$1000,前月ワード!$D$3:$D$1000,キーワード!$D472,前月ワード!$E$3:$E$1000,キーワード!$F472)</f>
        <v>0</v>
      </c>
      <c r="AL472" s="23">
        <f>SUMIFS(前々月ワード!$I$3:$I$1000,前々月ワード!$D$3:$D$1000,キーワード!$D472,前々月ワード!$E$3:$E$1000,キーワード!$F472)</f>
        <v>0</v>
      </c>
      <c r="AM472" s="13">
        <f t="shared" si="88"/>
        <v>0</v>
      </c>
      <c r="AN472" s="13">
        <f t="shared" si="88"/>
        <v>0</v>
      </c>
      <c r="AO472" s="13">
        <f t="shared" si="88"/>
        <v>0</v>
      </c>
      <c r="AP472" s="16">
        <f t="shared" si="89"/>
        <v>0</v>
      </c>
      <c r="AQ472" s="16">
        <f t="shared" si="89"/>
        <v>0</v>
      </c>
      <c r="AR472" s="17">
        <f t="shared" si="89"/>
        <v>0</v>
      </c>
    </row>
    <row r="473" spans="3:44" ht="36.65" customHeight="1">
      <c r="C473" s="20">
        <v>468</v>
      </c>
      <c r="D473" s="53">
        <f>現状ワード設定!B470</f>
        <v>0</v>
      </c>
      <c r="E473" s="26" t="str">
        <f>IFERROR(_xlfn.XLOOKUP($D473,現状商品設定!B:B,現状商品設定!C:C,"-"),"-")</f>
        <v>-</v>
      </c>
      <c r="F473" s="56">
        <f>現状ワード設定!G470</f>
        <v>0</v>
      </c>
      <c r="G473" s="60" t="s">
        <v>46</v>
      </c>
      <c r="H473" s="47" t="str">
        <f>IFERROR(_xlfn.XLOOKUP(D473,商品!$D:$D,商品!$H:$H),"")</f>
        <v/>
      </c>
      <c r="I473" s="50" t="str">
        <f>IFERROR(_xlfn.XLOOKUP(D473&amp;F473,現状ワード設定!J:J,現状ワード設定!H:H),"")</f>
        <v/>
      </c>
      <c r="J473" s="47" t="str">
        <f>IFERROR(_xlfn.XLOOKUP(D473&amp;F473,現状ワード設定!J:J,現状ワード設定!I:I),"")</f>
        <v/>
      </c>
      <c r="K473" s="47" t="e">
        <f>IF(AND(T473&gt;=設定!$C$12,W473&gt;=O473),I473*(1+設定!$F$12),IF(AND(T473&gt;=設定!$C$13,W473&lt;O473),I473*(1+設定!$F$13),IF(AND(T473&lt;設定!$C$14,U473&gt;=設定!$E$14),I473*(1+設定!$F$14),IF(AND(T473&lt;設定!$C$15,U473&lt;設定!$E$15),I473*(1+設定!$F$15),"除外"))))</f>
        <v>#VALUE!</v>
      </c>
      <c r="L473" s="58" t="e">
        <f ca="1">IF(消化率!$I$5&lt;1,K473*消化率!$I$5,IF(U473*V473/(K473*消化率!$I$5)&gt;O473,K473*消化率!$I$5,M473))</f>
        <v>#DIV/0!</v>
      </c>
      <c r="M473" s="58" t="e">
        <f t="shared" si="80"/>
        <v>#VALUE!</v>
      </c>
      <c r="N473" s="58" t="e">
        <f ca="1">IF(ROUNDUP(IF(IF(IF(AND(設定!$D$8&lt;=L473,設定!$D$8&lt;J473),設定!$D$8,IF(AND(J473&lt;=L473,J473&lt;設定!$D$8),J473,IF(AND(L473&lt;=J473,J473&lt;設定!$D$8),J473,L473)))=0,設定!$D$8,IF(AND(設定!$D$8&lt;=L473,設定!$D$8&lt;J473),設定!$D$8,IF(AND(J473&lt;=L473,J473&lt;設定!$D$8),J473,IF(AND(L473&lt;=J473,J473&lt;設定!$D$8),J473,L473))))&lt;=H473,H473+1,IF(IF(AND(設定!$D$8&lt;=L473,設定!$D$8&lt;J473),設定!$D$8,IF(AND(J473&lt;=L473,J473&lt;設定!$D$8),J473,IF(AND(L473&lt;=J473,J473&lt;設定!$D$8),J473,L473)))=0,設定!$D$8,IF(AND(設定!$D$8&lt;=L473,設定!$D$8&lt;J473),設定!$D$8,IF(AND(J473&lt;=L473,J473&lt;設定!$D$8),J473,IF(AND(L473&lt;=J473,J473&lt;設定!$D$8),J473,L473))))),0)&gt;40,ROUNDUP(IF(IF(IF(AND(設定!$D$8&lt;=L473,設定!$D$8&lt;J473),設定!$D$8,IF(AND(J473&lt;=L473,J473&lt;設定!$D$8),J473,IF(AND(L473&lt;=J473,J473&lt;設定!$D$8),J473,L473)))=0,設定!$D$8,IF(AND(設定!$D$8&lt;=L473,設定!$D$8&lt;J473),設定!$D$8,IF(AND(J473&lt;=L473,J473&lt;設定!$D$8),J473,IF(AND(L473&lt;=J473,J473&lt;設定!$D$8),J473,L473))))&lt;=H473,H473+1,IF(IF(AND(設定!$D$8&lt;=L473,設定!$D$8&lt;J473),設定!$D$8,IF(AND(J473&lt;=L473,J473&lt;設定!$D$8),J473,IF(AND(L473&lt;=J473,J473&lt;設定!$D$8),J473,L473)))=0,設定!$D$8,IF(AND(設定!$D$8&lt;=L473,設定!$D$8&lt;J473),設定!$D$8,IF(AND(J473&lt;=L473,J473&lt;設定!$D$8),J473,IF(AND(L473&lt;=J473,J473&lt;設定!$D$8),J473,L473))))),0),40)</f>
        <v>#DIV/0!</v>
      </c>
      <c r="O473" s="55">
        <f>IF(G473="標準",設定!$C$4,G473)</f>
        <v>5</v>
      </c>
      <c r="P473" s="45">
        <f t="shared" si="81"/>
        <v>0</v>
      </c>
      <c r="Q473" s="14">
        <f t="shared" si="82"/>
        <v>0</v>
      </c>
      <c r="R473" s="23">
        <f t="shared" si="90"/>
        <v>0</v>
      </c>
      <c r="S473" s="12">
        <f t="shared" si="83"/>
        <v>0</v>
      </c>
      <c r="T473" s="23">
        <f t="shared" si="84"/>
        <v>0</v>
      </c>
      <c r="U473" s="13">
        <f t="shared" si="85"/>
        <v>0</v>
      </c>
      <c r="V473" s="104" t="str">
        <f>INDEX(商品!Q:Q,MATCH(キーワード!D473,商品!D:D,0),1)</f>
        <v>-</v>
      </c>
      <c r="W473" s="15">
        <f t="shared" si="86"/>
        <v>0</v>
      </c>
      <c r="X473" s="22">
        <f>SUMIFS(当月ワード!$J$3:$J$1000,当月ワード!$D$3:$D$1000,キーワード!$D473,当月ワード!$E$3:$E$1000,キーワード!$F473)</f>
        <v>0</v>
      </c>
      <c r="Y473" s="23">
        <f>SUMIFS(前月ワード!$J$3:$J$1000,前月ワード!$D$3:$D$1000,キーワード!$D473,前月ワード!$E$3:$E$1000,キーワード!$F473)</f>
        <v>0</v>
      </c>
      <c r="Z473" s="23">
        <f>SUMIFS(前々月ワード!$J$3:$J$1000,前々月ワード!$D$3:$D$1000,キーワード!$D473,前々月ワード!$E$3:$E$1000,キーワード!$F473)</f>
        <v>0</v>
      </c>
      <c r="AA473" s="22">
        <f>SUMIFS(当月ワード!$W$3:$W$1000,当月ワード!$D$3:$D$1000,キーワード!$D473,当月ワード!$E$3:$E$1000,キーワード!$F473)</f>
        <v>0</v>
      </c>
      <c r="AB473" s="23">
        <f>SUMIFS(前月ワード!$W$3:$W$1000,前月ワード!$D$3:$D$1000,キーワード!$D473,前月ワード!$E$3:$E$1000,キーワード!$F473)</f>
        <v>0</v>
      </c>
      <c r="AC473" s="23">
        <f>SUMIFS(前々月ワード!$W$3:$W$1000,前々月ワード!$D$3:$D$1000,キーワード!$D473,前々月ワード!$E$3:$E$1000,キーワード!$F473)</f>
        <v>0</v>
      </c>
      <c r="AD473" s="23">
        <f t="shared" si="87"/>
        <v>0</v>
      </c>
      <c r="AE473" s="23">
        <f t="shared" si="87"/>
        <v>0</v>
      </c>
      <c r="AF473" s="23">
        <f t="shared" si="87"/>
        <v>0</v>
      </c>
      <c r="AG473" s="22">
        <f>SUMIFS(当月ワード!$X$3:$X$1000,当月ワード!$D$3:$D$1000,キーワード!$D473,当月ワード!$E$3:$E$1000,キーワード!$F473)</f>
        <v>0</v>
      </c>
      <c r="AH473" s="23">
        <f>SUMIFS(前月ワード!$X$3:$X$1000,前月ワード!$D$3:$D$1000,キーワード!$D473,前月ワード!$E$3:$E$1000,キーワード!$F473)</f>
        <v>0</v>
      </c>
      <c r="AI473" s="23">
        <f>SUMIFS(前々月ワード!$X$3:$X$1000,前々月ワード!$D$3:$D$1000,キーワード!$D473,前々月ワード!$E$3:$E$1000,キーワード!$F473)</f>
        <v>0</v>
      </c>
      <c r="AJ473" s="22">
        <f>SUMIFS(当月ワード!$I$3:$I$1000,当月ワード!$D$3:$D$1000,キーワード!$D473,当月ワード!$E$3:$E$1000,キーワード!$F473)</f>
        <v>0</v>
      </c>
      <c r="AK473" s="23">
        <f>SUMIFS(前月ワード!$I$3:$I$1000,前月ワード!$D$3:$D$1000,キーワード!$D473,前月ワード!$E$3:$E$1000,キーワード!$F473)</f>
        <v>0</v>
      </c>
      <c r="AL473" s="23">
        <f>SUMIFS(前々月ワード!$I$3:$I$1000,前々月ワード!$D$3:$D$1000,キーワード!$D473,前々月ワード!$E$3:$E$1000,キーワード!$F473)</f>
        <v>0</v>
      </c>
      <c r="AM473" s="13">
        <f t="shared" si="88"/>
        <v>0</v>
      </c>
      <c r="AN473" s="13">
        <f t="shared" si="88"/>
        <v>0</v>
      </c>
      <c r="AO473" s="13">
        <f t="shared" si="88"/>
        <v>0</v>
      </c>
      <c r="AP473" s="16">
        <f t="shared" si="89"/>
        <v>0</v>
      </c>
      <c r="AQ473" s="16">
        <f t="shared" si="89"/>
        <v>0</v>
      </c>
      <c r="AR473" s="17">
        <f t="shared" si="89"/>
        <v>0</v>
      </c>
    </row>
    <row r="474" spans="3:44" ht="36.65" customHeight="1">
      <c r="C474" s="20">
        <v>469</v>
      </c>
      <c r="D474" s="53">
        <f>現状ワード設定!B471</f>
        <v>0</v>
      </c>
      <c r="E474" s="26" t="str">
        <f>IFERROR(_xlfn.XLOOKUP($D474,現状商品設定!B:B,現状商品設定!C:C,"-"),"-")</f>
        <v>-</v>
      </c>
      <c r="F474" s="56">
        <f>現状ワード設定!G471</f>
        <v>0</v>
      </c>
      <c r="G474" s="60" t="s">
        <v>46</v>
      </c>
      <c r="H474" s="47" t="str">
        <f>IFERROR(_xlfn.XLOOKUP(D474,商品!$D:$D,商品!$H:$H),"")</f>
        <v/>
      </c>
      <c r="I474" s="50" t="str">
        <f>IFERROR(_xlfn.XLOOKUP(D474&amp;F474,現状ワード設定!J:J,現状ワード設定!H:H),"")</f>
        <v/>
      </c>
      <c r="J474" s="47" t="str">
        <f>IFERROR(_xlfn.XLOOKUP(D474&amp;F474,現状ワード設定!J:J,現状ワード設定!I:I),"")</f>
        <v/>
      </c>
      <c r="K474" s="47" t="e">
        <f>IF(AND(T474&gt;=設定!$C$12,W474&gt;=O474),I474*(1+設定!$F$12),IF(AND(T474&gt;=設定!$C$13,W474&lt;O474),I474*(1+設定!$F$13),IF(AND(T474&lt;設定!$C$14,U474&gt;=設定!$E$14),I474*(1+設定!$F$14),IF(AND(T474&lt;設定!$C$15,U474&lt;設定!$E$15),I474*(1+設定!$F$15),"除外"))))</f>
        <v>#VALUE!</v>
      </c>
      <c r="L474" s="58" t="e">
        <f ca="1">IF(消化率!$I$5&lt;1,K474*消化率!$I$5,IF(U474*V474/(K474*消化率!$I$5)&gt;O474,K474*消化率!$I$5,M474))</f>
        <v>#DIV/0!</v>
      </c>
      <c r="M474" s="58" t="e">
        <f t="shared" si="80"/>
        <v>#VALUE!</v>
      </c>
      <c r="N474" s="58" t="e">
        <f ca="1">IF(ROUNDUP(IF(IF(IF(AND(設定!$D$8&lt;=L474,設定!$D$8&lt;J474),設定!$D$8,IF(AND(J474&lt;=L474,J474&lt;設定!$D$8),J474,IF(AND(L474&lt;=J474,J474&lt;設定!$D$8),J474,L474)))=0,設定!$D$8,IF(AND(設定!$D$8&lt;=L474,設定!$D$8&lt;J474),設定!$D$8,IF(AND(J474&lt;=L474,J474&lt;設定!$D$8),J474,IF(AND(L474&lt;=J474,J474&lt;設定!$D$8),J474,L474))))&lt;=H474,H474+1,IF(IF(AND(設定!$D$8&lt;=L474,設定!$D$8&lt;J474),設定!$D$8,IF(AND(J474&lt;=L474,J474&lt;設定!$D$8),J474,IF(AND(L474&lt;=J474,J474&lt;設定!$D$8),J474,L474)))=0,設定!$D$8,IF(AND(設定!$D$8&lt;=L474,設定!$D$8&lt;J474),設定!$D$8,IF(AND(J474&lt;=L474,J474&lt;設定!$D$8),J474,IF(AND(L474&lt;=J474,J474&lt;設定!$D$8),J474,L474))))),0)&gt;40,ROUNDUP(IF(IF(IF(AND(設定!$D$8&lt;=L474,設定!$D$8&lt;J474),設定!$D$8,IF(AND(J474&lt;=L474,J474&lt;設定!$D$8),J474,IF(AND(L474&lt;=J474,J474&lt;設定!$D$8),J474,L474)))=0,設定!$D$8,IF(AND(設定!$D$8&lt;=L474,設定!$D$8&lt;J474),設定!$D$8,IF(AND(J474&lt;=L474,J474&lt;設定!$D$8),J474,IF(AND(L474&lt;=J474,J474&lt;設定!$D$8),J474,L474))))&lt;=H474,H474+1,IF(IF(AND(設定!$D$8&lt;=L474,設定!$D$8&lt;J474),設定!$D$8,IF(AND(J474&lt;=L474,J474&lt;設定!$D$8),J474,IF(AND(L474&lt;=J474,J474&lt;設定!$D$8),J474,L474)))=0,設定!$D$8,IF(AND(設定!$D$8&lt;=L474,設定!$D$8&lt;J474),設定!$D$8,IF(AND(J474&lt;=L474,J474&lt;設定!$D$8),J474,IF(AND(L474&lt;=J474,J474&lt;設定!$D$8),J474,L474))))),0),40)</f>
        <v>#DIV/0!</v>
      </c>
      <c r="O474" s="55">
        <f>IF(G474="標準",設定!$C$4,G474)</f>
        <v>5</v>
      </c>
      <c r="P474" s="45">
        <f t="shared" si="81"/>
        <v>0</v>
      </c>
      <c r="Q474" s="14">
        <f t="shared" si="82"/>
        <v>0</v>
      </c>
      <c r="R474" s="23">
        <f t="shared" si="90"/>
        <v>0</v>
      </c>
      <c r="S474" s="12">
        <f t="shared" si="83"/>
        <v>0</v>
      </c>
      <c r="T474" s="23">
        <f t="shared" si="84"/>
        <v>0</v>
      </c>
      <c r="U474" s="13">
        <f t="shared" si="85"/>
        <v>0</v>
      </c>
      <c r="V474" s="104" t="str">
        <f>INDEX(商品!Q:Q,MATCH(キーワード!D474,商品!D:D,0),1)</f>
        <v>-</v>
      </c>
      <c r="W474" s="15">
        <f t="shared" si="86"/>
        <v>0</v>
      </c>
      <c r="X474" s="22">
        <f>SUMIFS(当月ワード!$J$3:$J$1000,当月ワード!$D$3:$D$1000,キーワード!$D474,当月ワード!$E$3:$E$1000,キーワード!$F474)</f>
        <v>0</v>
      </c>
      <c r="Y474" s="23">
        <f>SUMIFS(前月ワード!$J$3:$J$1000,前月ワード!$D$3:$D$1000,キーワード!$D474,前月ワード!$E$3:$E$1000,キーワード!$F474)</f>
        <v>0</v>
      </c>
      <c r="Z474" s="23">
        <f>SUMIFS(前々月ワード!$J$3:$J$1000,前々月ワード!$D$3:$D$1000,キーワード!$D474,前々月ワード!$E$3:$E$1000,キーワード!$F474)</f>
        <v>0</v>
      </c>
      <c r="AA474" s="22">
        <f>SUMIFS(当月ワード!$W$3:$W$1000,当月ワード!$D$3:$D$1000,キーワード!$D474,当月ワード!$E$3:$E$1000,キーワード!$F474)</f>
        <v>0</v>
      </c>
      <c r="AB474" s="23">
        <f>SUMIFS(前月ワード!$W$3:$W$1000,前月ワード!$D$3:$D$1000,キーワード!$D474,前月ワード!$E$3:$E$1000,キーワード!$F474)</f>
        <v>0</v>
      </c>
      <c r="AC474" s="23">
        <f>SUMIFS(前々月ワード!$W$3:$W$1000,前々月ワード!$D$3:$D$1000,キーワード!$D474,前々月ワード!$E$3:$E$1000,キーワード!$F474)</f>
        <v>0</v>
      </c>
      <c r="AD474" s="23">
        <f t="shared" si="87"/>
        <v>0</v>
      </c>
      <c r="AE474" s="23">
        <f t="shared" si="87"/>
        <v>0</v>
      </c>
      <c r="AF474" s="23">
        <f t="shared" si="87"/>
        <v>0</v>
      </c>
      <c r="AG474" s="22">
        <f>SUMIFS(当月ワード!$X$3:$X$1000,当月ワード!$D$3:$D$1000,キーワード!$D474,当月ワード!$E$3:$E$1000,キーワード!$F474)</f>
        <v>0</v>
      </c>
      <c r="AH474" s="23">
        <f>SUMIFS(前月ワード!$X$3:$X$1000,前月ワード!$D$3:$D$1000,キーワード!$D474,前月ワード!$E$3:$E$1000,キーワード!$F474)</f>
        <v>0</v>
      </c>
      <c r="AI474" s="23">
        <f>SUMIFS(前々月ワード!$X$3:$X$1000,前々月ワード!$D$3:$D$1000,キーワード!$D474,前々月ワード!$E$3:$E$1000,キーワード!$F474)</f>
        <v>0</v>
      </c>
      <c r="AJ474" s="22">
        <f>SUMIFS(当月ワード!$I$3:$I$1000,当月ワード!$D$3:$D$1000,キーワード!$D474,当月ワード!$E$3:$E$1000,キーワード!$F474)</f>
        <v>0</v>
      </c>
      <c r="AK474" s="23">
        <f>SUMIFS(前月ワード!$I$3:$I$1000,前月ワード!$D$3:$D$1000,キーワード!$D474,前月ワード!$E$3:$E$1000,キーワード!$F474)</f>
        <v>0</v>
      </c>
      <c r="AL474" s="23">
        <f>SUMIFS(前々月ワード!$I$3:$I$1000,前々月ワード!$D$3:$D$1000,キーワード!$D474,前々月ワード!$E$3:$E$1000,キーワード!$F474)</f>
        <v>0</v>
      </c>
      <c r="AM474" s="13">
        <f t="shared" si="88"/>
        <v>0</v>
      </c>
      <c r="AN474" s="13">
        <f t="shared" si="88"/>
        <v>0</v>
      </c>
      <c r="AO474" s="13">
        <f t="shared" si="88"/>
        <v>0</v>
      </c>
      <c r="AP474" s="16">
        <f t="shared" si="89"/>
        <v>0</v>
      </c>
      <c r="AQ474" s="16">
        <f t="shared" si="89"/>
        <v>0</v>
      </c>
      <c r="AR474" s="17">
        <f t="shared" si="89"/>
        <v>0</v>
      </c>
    </row>
    <row r="475" spans="3:44" ht="36.65" customHeight="1">
      <c r="C475" s="20">
        <v>470</v>
      </c>
      <c r="D475" s="53">
        <f>現状ワード設定!B472</f>
        <v>0</v>
      </c>
      <c r="E475" s="26" t="str">
        <f>IFERROR(_xlfn.XLOOKUP($D475,現状商品設定!B:B,現状商品設定!C:C,"-"),"-")</f>
        <v>-</v>
      </c>
      <c r="F475" s="56">
        <f>現状ワード設定!G472</f>
        <v>0</v>
      </c>
      <c r="G475" s="60" t="s">
        <v>46</v>
      </c>
      <c r="H475" s="47" t="str">
        <f>IFERROR(_xlfn.XLOOKUP(D475,商品!$D:$D,商品!$H:$H),"")</f>
        <v/>
      </c>
      <c r="I475" s="50" t="str">
        <f>IFERROR(_xlfn.XLOOKUP(D475&amp;F475,現状ワード設定!J:J,現状ワード設定!H:H),"")</f>
        <v/>
      </c>
      <c r="J475" s="47" t="str">
        <f>IFERROR(_xlfn.XLOOKUP(D475&amp;F475,現状ワード設定!J:J,現状ワード設定!I:I),"")</f>
        <v/>
      </c>
      <c r="K475" s="47" t="e">
        <f>IF(AND(T475&gt;=設定!$C$12,W475&gt;=O475),I475*(1+設定!$F$12),IF(AND(T475&gt;=設定!$C$13,W475&lt;O475),I475*(1+設定!$F$13),IF(AND(T475&lt;設定!$C$14,U475&gt;=設定!$E$14),I475*(1+設定!$F$14),IF(AND(T475&lt;設定!$C$15,U475&lt;設定!$E$15),I475*(1+設定!$F$15),"除外"))))</f>
        <v>#VALUE!</v>
      </c>
      <c r="L475" s="58" t="e">
        <f ca="1">IF(消化率!$I$5&lt;1,K475*消化率!$I$5,IF(U475*V475/(K475*消化率!$I$5)&gt;O475,K475*消化率!$I$5,M475))</f>
        <v>#DIV/0!</v>
      </c>
      <c r="M475" s="58" t="e">
        <f t="shared" si="80"/>
        <v>#VALUE!</v>
      </c>
      <c r="N475" s="58" t="e">
        <f ca="1">IF(ROUNDUP(IF(IF(IF(AND(設定!$D$8&lt;=L475,設定!$D$8&lt;J475),設定!$D$8,IF(AND(J475&lt;=L475,J475&lt;設定!$D$8),J475,IF(AND(L475&lt;=J475,J475&lt;設定!$D$8),J475,L475)))=0,設定!$D$8,IF(AND(設定!$D$8&lt;=L475,設定!$D$8&lt;J475),設定!$D$8,IF(AND(J475&lt;=L475,J475&lt;設定!$D$8),J475,IF(AND(L475&lt;=J475,J475&lt;設定!$D$8),J475,L475))))&lt;=H475,H475+1,IF(IF(AND(設定!$D$8&lt;=L475,設定!$D$8&lt;J475),設定!$D$8,IF(AND(J475&lt;=L475,J475&lt;設定!$D$8),J475,IF(AND(L475&lt;=J475,J475&lt;設定!$D$8),J475,L475)))=0,設定!$D$8,IF(AND(設定!$D$8&lt;=L475,設定!$D$8&lt;J475),設定!$D$8,IF(AND(J475&lt;=L475,J475&lt;設定!$D$8),J475,IF(AND(L475&lt;=J475,J475&lt;設定!$D$8),J475,L475))))),0)&gt;40,ROUNDUP(IF(IF(IF(AND(設定!$D$8&lt;=L475,設定!$D$8&lt;J475),設定!$D$8,IF(AND(J475&lt;=L475,J475&lt;設定!$D$8),J475,IF(AND(L475&lt;=J475,J475&lt;設定!$D$8),J475,L475)))=0,設定!$D$8,IF(AND(設定!$D$8&lt;=L475,設定!$D$8&lt;J475),設定!$D$8,IF(AND(J475&lt;=L475,J475&lt;設定!$D$8),J475,IF(AND(L475&lt;=J475,J475&lt;設定!$D$8),J475,L475))))&lt;=H475,H475+1,IF(IF(AND(設定!$D$8&lt;=L475,設定!$D$8&lt;J475),設定!$D$8,IF(AND(J475&lt;=L475,J475&lt;設定!$D$8),J475,IF(AND(L475&lt;=J475,J475&lt;設定!$D$8),J475,L475)))=0,設定!$D$8,IF(AND(設定!$D$8&lt;=L475,設定!$D$8&lt;J475),設定!$D$8,IF(AND(J475&lt;=L475,J475&lt;設定!$D$8),J475,IF(AND(L475&lt;=J475,J475&lt;設定!$D$8),J475,L475))))),0),40)</f>
        <v>#DIV/0!</v>
      </c>
      <c r="O475" s="55">
        <f>IF(G475="標準",設定!$C$4,G475)</f>
        <v>5</v>
      </c>
      <c r="P475" s="45">
        <f t="shared" si="81"/>
        <v>0</v>
      </c>
      <c r="Q475" s="14">
        <f t="shared" si="82"/>
        <v>0</v>
      </c>
      <c r="R475" s="23">
        <f t="shared" si="90"/>
        <v>0</v>
      </c>
      <c r="S475" s="12">
        <f t="shared" si="83"/>
        <v>0</v>
      </c>
      <c r="T475" s="23">
        <f t="shared" si="84"/>
        <v>0</v>
      </c>
      <c r="U475" s="13">
        <f t="shared" si="85"/>
        <v>0</v>
      </c>
      <c r="V475" s="104" t="str">
        <f>INDEX(商品!Q:Q,MATCH(キーワード!D475,商品!D:D,0),1)</f>
        <v>-</v>
      </c>
      <c r="W475" s="15">
        <f t="shared" si="86"/>
        <v>0</v>
      </c>
      <c r="X475" s="22">
        <f>SUMIFS(当月ワード!$J$3:$J$1000,当月ワード!$D$3:$D$1000,キーワード!$D475,当月ワード!$E$3:$E$1000,キーワード!$F475)</f>
        <v>0</v>
      </c>
      <c r="Y475" s="23">
        <f>SUMIFS(前月ワード!$J$3:$J$1000,前月ワード!$D$3:$D$1000,キーワード!$D475,前月ワード!$E$3:$E$1000,キーワード!$F475)</f>
        <v>0</v>
      </c>
      <c r="Z475" s="23">
        <f>SUMIFS(前々月ワード!$J$3:$J$1000,前々月ワード!$D$3:$D$1000,キーワード!$D475,前々月ワード!$E$3:$E$1000,キーワード!$F475)</f>
        <v>0</v>
      </c>
      <c r="AA475" s="22">
        <f>SUMIFS(当月ワード!$W$3:$W$1000,当月ワード!$D$3:$D$1000,キーワード!$D475,当月ワード!$E$3:$E$1000,キーワード!$F475)</f>
        <v>0</v>
      </c>
      <c r="AB475" s="23">
        <f>SUMIFS(前月ワード!$W$3:$W$1000,前月ワード!$D$3:$D$1000,キーワード!$D475,前月ワード!$E$3:$E$1000,キーワード!$F475)</f>
        <v>0</v>
      </c>
      <c r="AC475" s="23">
        <f>SUMIFS(前々月ワード!$W$3:$W$1000,前々月ワード!$D$3:$D$1000,キーワード!$D475,前々月ワード!$E$3:$E$1000,キーワード!$F475)</f>
        <v>0</v>
      </c>
      <c r="AD475" s="23">
        <f t="shared" si="87"/>
        <v>0</v>
      </c>
      <c r="AE475" s="23">
        <f t="shared" si="87"/>
        <v>0</v>
      </c>
      <c r="AF475" s="23">
        <f t="shared" si="87"/>
        <v>0</v>
      </c>
      <c r="AG475" s="22">
        <f>SUMIFS(当月ワード!$X$3:$X$1000,当月ワード!$D$3:$D$1000,キーワード!$D475,当月ワード!$E$3:$E$1000,キーワード!$F475)</f>
        <v>0</v>
      </c>
      <c r="AH475" s="23">
        <f>SUMIFS(前月ワード!$X$3:$X$1000,前月ワード!$D$3:$D$1000,キーワード!$D475,前月ワード!$E$3:$E$1000,キーワード!$F475)</f>
        <v>0</v>
      </c>
      <c r="AI475" s="23">
        <f>SUMIFS(前々月ワード!$X$3:$X$1000,前々月ワード!$D$3:$D$1000,キーワード!$D475,前々月ワード!$E$3:$E$1000,キーワード!$F475)</f>
        <v>0</v>
      </c>
      <c r="AJ475" s="22">
        <f>SUMIFS(当月ワード!$I$3:$I$1000,当月ワード!$D$3:$D$1000,キーワード!$D475,当月ワード!$E$3:$E$1000,キーワード!$F475)</f>
        <v>0</v>
      </c>
      <c r="AK475" s="23">
        <f>SUMIFS(前月ワード!$I$3:$I$1000,前月ワード!$D$3:$D$1000,キーワード!$D475,前月ワード!$E$3:$E$1000,キーワード!$F475)</f>
        <v>0</v>
      </c>
      <c r="AL475" s="23">
        <f>SUMIFS(前々月ワード!$I$3:$I$1000,前々月ワード!$D$3:$D$1000,キーワード!$D475,前々月ワード!$E$3:$E$1000,キーワード!$F475)</f>
        <v>0</v>
      </c>
      <c r="AM475" s="13">
        <f t="shared" si="88"/>
        <v>0</v>
      </c>
      <c r="AN475" s="13">
        <f t="shared" si="88"/>
        <v>0</v>
      </c>
      <c r="AO475" s="13">
        <f t="shared" si="88"/>
        <v>0</v>
      </c>
      <c r="AP475" s="16">
        <f t="shared" si="89"/>
        <v>0</v>
      </c>
      <c r="AQ475" s="16">
        <f t="shared" si="89"/>
        <v>0</v>
      </c>
      <c r="AR475" s="17">
        <f t="shared" si="89"/>
        <v>0</v>
      </c>
    </row>
    <row r="476" spans="3:44" ht="36.65" customHeight="1">
      <c r="C476" s="20">
        <v>471</v>
      </c>
      <c r="D476" s="53">
        <f>現状ワード設定!B473</f>
        <v>0</v>
      </c>
      <c r="E476" s="26" t="str">
        <f>IFERROR(_xlfn.XLOOKUP($D476,現状商品設定!B:B,現状商品設定!C:C,"-"),"-")</f>
        <v>-</v>
      </c>
      <c r="F476" s="56">
        <f>現状ワード設定!G473</f>
        <v>0</v>
      </c>
      <c r="G476" s="60" t="s">
        <v>46</v>
      </c>
      <c r="H476" s="47" t="str">
        <f>IFERROR(_xlfn.XLOOKUP(D476,商品!$D:$D,商品!$H:$H),"")</f>
        <v/>
      </c>
      <c r="I476" s="50" t="str">
        <f>IFERROR(_xlfn.XLOOKUP(D476&amp;F476,現状ワード設定!J:J,現状ワード設定!H:H),"")</f>
        <v/>
      </c>
      <c r="J476" s="47" t="str">
        <f>IFERROR(_xlfn.XLOOKUP(D476&amp;F476,現状ワード設定!J:J,現状ワード設定!I:I),"")</f>
        <v/>
      </c>
      <c r="K476" s="47" t="e">
        <f>IF(AND(T476&gt;=設定!$C$12,W476&gt;=O476),I476*(1+設定!$F$12),IF(AND(T476&gt;=設定!$C$13,W476&lt;O476),I476*(1+設定!$F$13),IF(AND(T476&lt;設定!$C$14,U476&gt;=設定!$E$14),I476*(1+設定!$F$14),IF(AND(T476&lt;設定!$C$15,U476&lt;設定!$E$15),I476*(1+設定!$F$15),"除外"))))</f>
        <v>#VALUE!</v>
      </c>
      <c r="L476" s="58" t="e">
        <f ca="1">IF(消化率!$I$5&lt;1,K476*消化率!$I$5,IF(U476*V476/(K476*消化率!$I$5)&gt;O476,K476*消化率!$I$5,M476))</f>
        <v>#DIV/0!</v>
      </c>
      <c r="M476" s="58" t="e">
        <f t="shared" si="80"/>
        <v>#VALUE!</v>
      </c>
      <c r="N476" s="58" t="e">
        <f ca="1">IF(ROUNDUP(IF(IF(IF(AND(設定!$D$8&lt;=L476,設定!$D$8&lt;J476),設定!$D$8,IF(AND(J476&lt;=L476,J476&lt;設定!$D$8),J476,IF(AND(L476&lt;=J476,J476&lt;設定!$D$8),J476,L476)))=0,設定!$D$8,IF(AND(設定!$D$8&lt;=L476,設定!$D$8&lt;J476),設定!$D$8,IF(AND(J476&lt;=L476,J476&lt;設定!$D$8),J476,IF(AND(L476&lt;=J476,J476&lt;設定!$D$8),J476,L476))))&lt;=H476,H476+1,IF(IF(AND(設定!$D$8&lt;=L476,設定!$D$8&lt;J476),設定!$D$8,IF(AND(J476&lt;=L476,J476&lt;設定!$D$8),J476,IF(AND(L476&lt;=J476,J476&lt;設定!$D$8),J476,L476)))=0,設定!$D$8,IF(AND(設定!$D$8&lt;=L476,設定!$D$8&lt;J476),設定!$D$8,IF(AND(J476&lt;=L476,J476&lt;設定!$D$8),J476,IF(AND(L476&lt;=J476,J476&lt;設定!$D$8),J476,L476))))),0)&gt;40,ROUNDUP(IF(IF(IF(AND(設定!$D$8&lt;=L476,設定!$D$8&lt;J476),設定!$D$8,IF(AND(J476&lt;=L476,J476&lt;設定!$D$8),J476,IF(AND(L476&lt;=J476,J476&lt;設定!$D$8),J476,L476)))=0,設定!$D$8,IF(AND(設定!$D$8&lt;=L476,設定!$D$8&lt;J476),設定!$D$8,IF(AND(J476&lt;=L476,J476&lt;設定!$D$8),J476,IF(AND(L476&lt;=J476,J476&lt;設定!$D$8),J476,L476))))&lt;=H476,H476+1,IF(IF(AND(設定!$D$8&lt;=L476,設定!$D$8&lt;J476),設定!$D$8,IF(AND(J476&lt;=L476,J476&lt;設定!$D$8),J476,IF(AND(L476&lt;=J476,J476&lt;設定!$D$8),J476,L476)))=0,設定!$D$8,IF(AND(設定!$D$8&lt;=L476,設定!$D$8&lt;J476),設定!$D$8,IF(AND(J476&lt;=L476,J476&lt;設定!$D$8),J476,IF(AND(L476&lt;=J476,J476&lt;設定!$D$8),J476,L476))))),0),40)</f>
        <v>#DIV/0!</v>
      </c>
      <c r="O476" s="55">
        <f>IF(G476="標準",設定!$C$4,G476)</f>
        <v>5</v>
      </c>
      <c r="P476" s="45">
        <f t="shared" si="81"/>
        <v>0</v>
      </c>
      <c r="Q476" s="14">
        <f t="shared" si="82"/>
        <v>0</v>
      </c>
      <c r="R476" s="23">
        <f t="shared" si="90"/>
        <v>0</v>
      </c>
      <c r="S476" s="12">
        <f t="shared" si="83"/>
        <v>0</v>
      </c>
      <c r="T476" s="23">
        <f t="shared" si="84"/>
        <v>0</v>
      </c>
      <c r="U476" s="13">
        <f t="shared" si="85"/>
        <v>0</v>
      </c>
      <c r="V476" s="104" t="str">
        <f>INDEX(商品!Q:Q,MATCH(キーワード!D476,商品!D:D,0),1)</f>
        <v>-</v>
      </c>
      <c r="W476" s="15">
        <f t="shared" si="86"/>
        <v>0</v>
      </c>
      <c r="X476" s="22">
        <f>SUMIFS(当月ワード!$J$3:$J$1000,当月ワード!$D$3:$D$1000,キーワード!$D476,当月ワード!$E$3:$E$1000,キーワード!$F476)</f>
        <v>0</v>
      </c>
      <c r="Y476" s="23">
        <f>SUMIFS(前月ワード!$J$3:$J$1000,前月ワード!$D$3:$D$1000,キーワード!$D476,前月ワード!$E$3:$E$1000,キーワード!$F476)</f>
        <v>0</v>
      </c>
      <c r="Z476" s="23">
        <f>SUMIFS(前々月ワード!$J$3:$J$1000,前々月ワード!$D$3:$D$1000,キーワード!$D476,前々月ワード!$E$3:$E$1000,キーワード!$F476)</f>
        <v>0</v>
      </c>
      <c r="AA476" s="22">
        <f>SUMIFS(当月ワード!$W$3:$W$1000,当月ワード!$D$3:$D$1000,キーワード!$D476,当月ワード!$E$3:$E$1000,キーワード!$F476)</f>
        <v>0</v>
      </c>
      <c r="AB476" s="23">
        <f>SUMIFS(前月ワード!$W$3:$W$1000,前月ワード!$D$3:$D$1000,キーワード!$D476,前月ワード!$E$3:$E$1000,キーワード!$F476)</f>
        <v>0</v>
      </c>
      <c r="AC476" s="23">
        <f>SUMIFS(前々月ワード!$W$3:$W$1000,前々月ワード!$D$3:$D$1000,キーワード!$D476,前々月ワード!$E$3:$E$1000,キーワード!$F476)</f>
        <v>0</v>
      </c>
      <c r="AD476" s="23">
        <f t="shared" si="87"/>
        <v>0</v>
      </c>
      <c r="AE476" s="23">
        <f t="shared" si="87"/>
        <v>0</v>
      </c>
      <c r="AF476" s="23">
        <f t="shared" si="87"/>
        <v>0</v>
      </c>
      <c r="AG476" s="22">
        <f>SUMIFS(当月ワード!$X$3:$X$1000,当月ワード!$D$3:$D$1000,キーワード!$D476,当月ワード!$E$3:$E$1000,キーワード!$F476)</f>
        <v>0</v>
      </c>
      <c r="AH476" s="23">
        <f>SUMIFS(前月ワード!$X$3:$X$1000,前月ワード!$D$3:$D$1000,キーワード!$D476,前月ワード!$E$3:$E$1000,キーワード!$F476)</f>
        <v>0</v>
      </c>
      <c r="AI476" s="23">
        <f>SUMIFS(前々月ワード!$X$3:$X$1000,前々月ワード!$D$3:$D$1000,キーワード!$D476,前々月ワード!$E$3:$E$1000,キーワード!$F476)</f>
        <v>0</v>
      </c>
      <c r="AJ476" s="22">
        <f>SUMIFS(当月ワード!$I$3:$I$1000,当月ワード!$D$3:$D$1000,キーワード!$D476,当月ワード!$E$3:$E$1000,キーワード!$F476)</f>
        <v>0</v>
      </c>
      <c r="AK476" s="23">
        <f>SUMIFS(前月ワード!$I$3:$I$1000,前月ワード!$D$3:$D$1000,キーワード!$D476,前月ワード!$E$3:$E$1000,キーワード!$F476)</f>
        <v>0</v>
      </c>
      <c r="AL476" s="23">
        <f>SUMIFS(前々月ワード!$I$3:$I$1000,前々月ワード!$D$3:$D$1000,キーワード!$D476,前々月ワード!$E$3:$E$1000,キーワード!$F476)</f>
        <v>0</v>
      </c>
      <c r="AM476" s="13">
        <f t="shared" si="88"/>
        <v>0</v>
      </c>
      <c r="AN476" s="13">
        <f t="shared" si="88"/>
        <v>0</v>
      </c>
      <c r="AO476" s="13">
        <f t="shared" si="88"/>
        <v>0</v>
      </c>
      <c r="AP476" s="16">
        <f t="shared" si="89"/>
        <v>0</v>
      </c>
      <c r="AQ476" s="16">
        <f t="shared" si="89"/>
        <v>0</v>
      </c>
      <c r="AR476" s="17">
        <f t="shared" si="89"/>
        <v>0</v>
      </c>
    </row>
    <row r="477" spans="3:44" ht="36.65" customHeight="1">
      <c r="C477" s="20">
        <v>472</v>
      </c>
      <c r="D477" s="53">
        <f>現状ワード設定!B474</f>
        <v>0</v>
      </c>
      <c r="E477" s="26" t="str">
        <f>IFERROR(_xlfn.XLOOKUP($D477,現状商品設定!B:B,現状商品設定!C:C,"-"),"-")</f>
        <v>-</v>
      </c>
      <c r="F477" s="56">
        <f>現状ワード設定!G474</f>
        <v>0</v>
      </c>
      <c r="G477" s="60" t="s">
        <v>46</v>
      </c>
      <c r="H477" s="47" t="str">
        <f>IFERROR(_xlfn.XLOOKUP(D477,商品!$D:$D,商品!$H:$H),"")</f>
        <v/>
      </c>
      <c r="I477" s="50" t="str">
        <f>IFERROR(_xlfn.XLOOKUP(D477&amp;F477,現状ワード設定!J:J,現状ワード設定!H:H),"")</f>
        <v/>
      </c>
      <c r="J477" s="47" t="str">
        <f>IFERROR(_xlfn.XLOOKUP(D477&amp;F477,現状ワード設定!J:J,現状ワード設定!I:I),"")</f>
        <v/>
      </c>
      <c r="K477" s="47" t="e">
        <f>IF(AND(T477&gt;=設定!$C$12,W477&gt;=O477),I477*(1+設定!$F$12),IF(AND(T477&gt;=設定!$C$13,W477&lt;O477),I477*(1+設定!$F$13),IF(AND(T477&lt;設定!$C$14,U477&gt;=設定!$E$14),I477*(1+設定!$F$14),IF(AND(T477&lt;設定!$C$15,U477&lt;設定!$E$15),I477*(1+設定!$F$15),"除外"))))</f>
        <v>#VALUE!</v>
      </c>
      <c r="L477" s="58" t="e">
        <f ca="1">IF(消化率!$I$5&lt;1,K477*消化率!$I$5,IF(U477*V477/(K477*消化率!$I$5)&gt;O477,K477*消化率!$I$5,M477))</f>
        <v>#DIV/0!</v>
      </c>
      <c r="M477" s="58" t="e">
        <f t="shared" si="80"/>
        <v>#VALUE!</v>
      </c>
      <c r="N477" s="58" t="e">
        <f ca="1">IF(ROUNDUP(IF(IF(IF(AND(設定!$D$8&lt;=L477,設定!$D$8&lt;J477),設定!$D$8,IF(AND(J477&lt;=L477,J477&lt;設定!$D$8),J477,IF(AND(L477&lt;=J477,J477&lt;設定!$D$8),J477,L477)))=0,設定!$D$8,IF(AND(設定!$D$8&lt;=L477,設定!$D$8&lt;J477),設定!$D$8,IF(AND(J477&lt;=L477,J477&lt;設定!$D$8),J477,IF(AND(L477&lt;=J477,J477&lt;設定!$D$8),J477,L477))))&lt;=H477,H477+1,IF(IF(AND(設定!$D$8&lt;=L477,設定!$D$8&lt;J477),設定!$D$8,IF(AND(J477&lt;=L477,J477&lt;設定!$D$8),J477,IF(AND(L477&lt;=J477,J477&lt;設定!$D$8),J477,L477)))=0,設定!$D$8,IF(AND(設定!$D$8&lt;=L477,設定!$D$8&lt;J477),設定!$D$8,IF(AND(J477&lt;=L477,J477&lt;設定!$D$8),J477,IF(AND(L477&lt;=J477,J477&lt;設定!$D$8),J477,L477))))),0)&gt;40,ROUNDUP(IF(IF(IF(AND(設定!$D$8&lt;=L477,設定!$D$8&lt;J477),設定!$D$8,IF(AND(J477&lt;=L477,J477&lt;設定!$D$8),J477,IF(AND(L477&lt;=J477,J477&lt;設定!$D$8),J477,L477)))=0,設定!$D$8,IF(AND(設定!$D$8&lt;=L477,設定!$D$8&lt;J477),設定!$D$8,IF(AND(J477&lt;=L477,J477&lt;設定!$D$8),J477,IF(AND(L477&lt;=J477,J477&lt;設定!$D$8),J477,L477))))&lt;=H477,H477+1,IF(IF(AND(設定!$D$8&lt;=L477,設定!$D$8&lt;J477),設定!$D$8,IF(AND(J477&lt;=L477,J477&lt;設定!$D$8),J477,IF(AND(L477&lt;=J477,J477&lt;設定!$D$8),J477,L477)))=0,設定!$D$8,IF(AND(設定!$D$8&lt;=L477,設定!$D$8&lt;J477),設定!$D$8,IF(AND(J477&lt;=L477,J477&lt;設定!$D$8),J477,IF(AND(L477&lt;=J477,J477&lt;設定!$D$8),J477,L477))))),0),40)</f>
        <v>#DIV/0!</v>
      </c>
      <c r="O477" s="55">
        <f>IF(G477="標準",設定!$C$4,G477)</f>
        <v>5</v>
      </c>
      <c r="P477" s="45">
        <f t="shared" si="81"/>
        <v>0</v>
      </c>
      <c r="Q477" s="14">
        <f t="shared" si="82"/>
        <v>0</v>
      </c>
      <c r="R477" s="23">
        <f t="shared" si="90"/>
        <v>0</v>
      </c>
      <c r="S477" s="12">
        <f t="shared" si="83"/>
        <v>0</v>
      </c>
      <c r="T477" s="23">
        <f t="shared" si="84"/>
        <v>0</v>
      </c>
      <c r="U477" s="13">
        <f t="shared" si="85"/>
        <v>0</v>
      </c>
      <c r="V477" s="104" t="str">
        <f>INDEX(商品!Q:Q,MATCH(キーワード!D477,商品!D:D,0),1)</f>
        <v>-</v>
      </c>
      <c r="W477" s="15">
        <f t="shared" si="86"/>
        <v>0</v>
      </c>
      <c r="X477" s="22">
        <f>SUMIFS(当月ワード!$J$3:$J$1000,当月ワード!$D$3:$D$1000,キーワード!$D477,当月ワード!$E$3:$E$1000,キーワード!$F477)</f>
        <v>0</v>
      </c>
      <c r="Y477" s="23">
        <f>SUMIFS(前月ワード!$J$3:$J$1000,前月ワード!$D$3:$D$1000,キーワード!$D477,前月ワード!$E$3:$E$1000,キーワード!$F477)</f>
        <v>0</v>
      </c>
      <c r="Z477" s="23">
        <f>SUMIFS(前々月ワード!$J$3:$J$1000,前々月ワード!$D$3:$D$1000,キーワード!$D477,前々月ワード!$E$3:$E$1000,キーワード!$F477)</f>
        <v>0</v>
      </c>
      <c r="AA477" s="22">
        <f>SUMIFS(当月ワード!$W$3:$W$1000,当月ワード!$D$3:$D$1000,キーワード!$D477,当月ワード!$E$3:$E$1000,キーワード!$F477)</f>
        <v>0</v>
      </c>
      <c r="AB477" s="23">
        <f>SUMIFS(前月ワード!$W$3:$W$1000,前月ワード!$D$3:$D$1000,キーワード!$D477,前月ワード!$E$3:$E$1000,キーワード!$F477)</f>
        <v>0</v>
      </c>
      <c r="AC477" s="23">
        <f>SUMIFS(前々月ワード!$W$3:$W$1000,前々月ワード!$D$3:$D$1000,キーワード!$D477,前々月ワード!$E$3:$E$1000,キーワード!$F477)</f>
        <v>0</v>
      </c>
      <c r="AD477" s="23">
        <f t="shared" si="87"/>
        <v>0</v>
      </c>
      <c r="AE477" s="23">
        <f t="shared" si="87"/>
        <v>0</v>
      </c>
      <c r="AF477" s="23">
        <f t="shared" si="87"/>
        <v>0</v>
      </c>
      <c r="AG477" s="22">
        <f>SUMIFS(当月ワード!$X$3:$X$1000,当月ワード!$D$3:$D$1000,キーワード!$D477,当月ワード!$E$3:$E$1000,キーワード!$F477)</f>
        <v>0</v>
      </c>
      <c r="AH477" s="23">
        <f>SUMIFS(前月ワード!$X$3:$X$1000,前月ワード!$D$3:$D$1000,キーワード!$D477,前月ワード!$E$3:$E$1000,キーワード!$F477)</f>
        <v>0</v>
      </c>
      <c r="AI477" s="23">
        <f>SUMIFS(前々月ワード!$X$3:$X$1000,前々月ワード!$D$3:$D$1000,キーワード!$D477,前々月ワード!$E$3:$E$1000,キーワード!$F477)</f>
        <v>0</v>
      </c>
      <c r="AJ477" s="22">
        <f>SUMIFS(当月ワード!$I$3:$I$1000,当月ワード!$D$3:$D$1000,キーワード!$D477,当月ワード!$E$3:$E$1000,キーワード!$F477)</f>
        <v>0</v>
      </c>
      <c r="AK477" s="23">
        <f>SUMIFS(前月ワード!$I$3:$I$1000,前月ワード!$D$3:$D$1000,キーワード!$D477,前月ワード!$E$3:$E$1000,キーワード!$F477)</f>
        <v>0</v>
      </c>
      <c r="AL477" s="23">
        <f>SUMIFS(前々月ワード!$I$3:$I$1000,前々月ワード!$D$3:$D$1000,キーワード!$D477,前々月ワード!$E$3:$E$1000,キーワード!$F477)</f>
        <v>0</v>
      </c>
      <c r="AM477" s="13">
        <f t="shared" si="88"/>
        <v>0</v>
      </c>
      <c r="AN477" s="13">
        <f t="shared" si="88"/>
        <v>0</v>
      </c>
      <c r="AO477" s="13">
        <f t="shared" si="88"/>
        <v>0</v>
      </c>
      <c r="AP477" s="16">
        <f t="shared" si="89"/>
        <v>0</v>
      </c>
      <c r="AQ477" s="16">
        <f t="shared" si="89"/>
        <v>0</v>
      </c>
      <c r="AR477" s="17">
        <f t="shared" si="89"/>
        <v>0</v>
      </c>
    </row>
    <row r="478" spans="3:44" ht="36.65" customHeight="1">
      <c r="C478" s="20">
        <v>473</v>
      </c>
      <c r="D478" s="53">
        <f>現状ワード設定!B475</f>
        <v>0</v>
      </c>
      <c r="E478" s="26" t="str">
        <f>IFERROR(_xlfn.XLOOKUP($D478,現状商品設定!B:B,現状商品設定!C:C,"-"),"-")</f>
        <v>-</v>
      </c>
      <c r="F478" s="56">
        <f>現状ワード設定!G475</f>
        <v>0</v>
      </c>
      <c r="G478" s="60" t="s">
        <v>46</v>
      </c>
      <c r="H478" s="47" t="str">
        <f>IFERROR(_xlfn.XLOOKUP(D478,商品!$D:$D,商品!$H:$H),"")</f>
        <v/>
      </c>
      <c r="I478" s="50" t="str">
        <f>IFERROR(_xlfn.XLOOKUP(D478&amp;F478,現状ワード設定!J:J,現状ワード設定!H:H),"")</f>
        <v/>
      </c>
      <c r="J478" s="47" t="str">
        <f>IFERROR(_xlfn.XLOOKUP(D478&amp;F478,現状ワード設定!J:J,現状ワード設定!I:I),"")</f>
        <v/>
      </c>
      <c r="K478" s="47" t="e">
        <f>IF(AND(T478&gt;=設定!$C$12,W478&gt;=O478),I478*(1+設定!$F$12),IF(AND(T478&gt;=設定!$C$13,W478&lt;O478),I478*(1+設定!$F$13),IF(AND(T478&lt;設定!$C$14,U478&gt;=設定!$E$14),I478*(1+設定!$F$14),IF(AND(T478&lt;設定!$C$15,U478&lt;設定!$E$15),I478*(1+設定!$F$15),"除外"))))</f>
        <v>#VALUE!</v>
      </c>
      <c r="L478" s="58" t="e">
        <f ca="1">IF(消化率!$I$5&lt;1,K478*消化率!$I$5,IF(U478*V478/(K478*消化率!$I$5)&gt;O478,K478*消化率!$I$5,M478))</f>
        <v>#DIV/0!</v>
      </c>
      <c r="M478" s="58" t="e">
        <f t="shared" si="80"/>
        <v>#VALUE!</v>
      </c>
      <c r="N478" s="58" t="e">
        <f ca="1">IF(ROUNDUP(IF(IF(IF(AND(設定!$D$8&lt;=L478,設定!$D$8&lt;J478),設定!$D$8,IF(AND(J478&lt;=L478,J478&lt;設定!$D$8),J478,IF(AND(L478&lt;=J478,J478&lt;設定!$D$8),J478,L478)))=0,設定!$D$8,IF(AND(設定!$D$8&lt;=L478,設定!$D$8&lt;J478),設定!$D$8,IF(AND(J478&lt;=L478,J478&lt;設定!$D$8),J478,IF(AND(L478&lt;=J478,J478&lt;設定!$D$8),J478,L478))))&lt;=H478,H478+1,IF(IF(AND(設定!$D$8&lt;=L478,設定!$D$8&lt;J478),設定!$D$8,IF(AND(J478&lt;=L478,J478&lt;設定!$D$8),J478,IF(AND(L478&lt;=J478,J478&lt;設定!$D$8),J478,L478)))=0,設定!$D$8,IF(AND(設定!$D$8&lt;=L478,設定!$D$8&lt;J478),設定!$D$8,IF(AND(J478&lt;=L478,J478&lt;設定!$D$8),J478,IF(AND(L478&lt;=J478,J478&lt;設定!$D$8),J478,L478))))),0)&gt;40,ROUNDUP(IF(IF(IF(AND(設定!$D$8&lt;=L478,設定!$D$8&lt;J478),設定!$D$8,IF(AND(J478&lt;=L478,J478&lt;設定!$D$8),J478,IF(AND(L478&lt;=J478,J478&lt;設定!$D$8),J478,L478)))=0,設定!$D$8,IF(AND(設定!$D$8&lt;=L478,設定!$D$8&lt;J478),設定!$D$8,IF(AND(J478&lt;=L478,J478&lt;設定!$D$8),J478,IF(AND(L478&lt;=J478,J478&lt;設定!$D$8),J478,L478))))&lt;=H478,H478+1,IF(IF(AND(設定!$D$8&lt;=L478,設定!$D$8&lt;J478),設定!$D$8,IF(AND(J478&lt;=L478,J478&lt;設定!$D$8),J478,IF(AND(L478&lt;=J478,J478&lt;設定!$D$8),J478,L478)))=0,設定!$D$8,IF(AND(設定!$D$8&lt;=L478,設定!$D$8&lt;J478),設定!$D$8,IF(AND(J478&lt;=L478,J478&lt;設定!$D$8),J478,IF(AND(L478&lt;=J478,J478&lt;設定!$D$8),J478,L478))))),0),40)</f>
        <v>#DIV/0!</v>
      </c>
      <c r="O478" s="55">
        <f>IF(G478="標準",設定!$C$4,G478)</f>
        <v>5</v>
      </c>
      <c r="P478" s="45">
        <f t="shared" si="81"/>
        <v>0</v>
      </c>
      <c r="Q478" s="14">
        <f t="shared" si="82"/>
        <v>0</v>
      </c>
      <c r="R478" s="23">
        <f t="shared" si="90"/>
        <v>0</v>
      </c>
      <c r="S478" s="12">
        <f t="shared" si="83"/>
        <v>0</v>
      </c>
      <c r="T478" s="23">
        <f t="shared" si="84"/>
        <v>0</v>
      </c>
      <c r="U478" s="13">
        <f t="shared" si="85"/>
        <v>0</v>
      </c>
      <c r="V478" s="104" t="str">
        <f>INDEX(商品!Q:Q,MATCH(キーワード!D478,商品!D:D,0),1)</f>
        <v>-</v>
      </c>
      <c r="W478" s="15">
        <f t="shared" si="86"/>
        <v>0</v>
      </c>
      <c r="X478" s="22">
        <f>SUMIFS(当月ワード!$J$3:$J$1000,当月ワード!$D$3:$D$1000,キーワード!$D478,当月ワード!$E$3:$E$1000,キーワード!$F478)</f>
        <v>0</v>
      </c>
      <c r="Y478" s="23">
        <f>SUMIFS(前月ワード!$J$3:$J$1000,前月ワード!$D$3:$D$1000,キーワード!$D478,前月ワード!$E$3:$E$1000,キーワード!$F478)</f>
        <v>0</v>
      </c>
      <c r="Z478" s="23">
        <f>SUMIFS(前々月ワード!$J$3:$J$1000,前々月ワード!$D$3:$D$1000,キーワード!$D478,前々月ワード!$E$3:$E$1000,キーワード!$F478)</f>
        <v>0</v>
      </c>
      <c r="AA478" s="22">
        <f>SUMIFS(当月ワード!$W$3:$W$1000,当月ワード!$D$3:$D$1000,キーワード!$D478,当月ワード!$E$3:$E$1000,キーワード!$F478)</f>
        <v>0</v>
      </c>
      <c r="AB478" s="23">
        <f>SUMIFS(前月ワード!$W$3:$W$1000,前月ワード!$D$3:$D$1000,キーワード!$D478,前月ワード!$E$3:$E$1000,キーワード!$F478)</f>
        <v>0</v>
      </c>
      <c r="AC478" s="23">
        <f>SUMIFS(前々月ワード!$W$3:$W$1000,前々月ワード!$D$3:$D$1000,キーワード!$D478,前々月ワード!$E$3:$E$1000,キーワード!$F478)</f>
        <v>0</v>
      </c>
      <c r="AD478" s="23">
        <f t="shared" si="87"/>
        <v>0</v>
      </c>
      <c r="AE478" s="23">
        <f t="shared" si="87"/>
        <v>0</v>
      </c>
      <c r="AF478" s="23">
        <f t="shared" si="87"/>
        <v>0</v>
      </c>
      <c r="AG478" s="22">
        <f>SUMIFS(当月ワード!$X$3:$X$1000,当月ワード!$D$3:$D$1000,キーワード!$D478,当月ワード!$E$3:$E$1000,キーワード!$F478)</f>
        <v>0</v>
      </c>
      <c r="AH478" s="23">
        <f>SUMIFS(前月ワード!$X$3:$X$1000,前月ワード!$D$3:$D$1000,キーワード!$D478,前月ワード!$E$3:$E$1000,キーワード!$F478)</f>
        <v>0</v>
      </c>
      <c r="AI478" s="23">
        <f>SUMIFS(前々月ワード!$X$3:$X$1000,前々月ワード!$D$3:$D$1000,キーワード!$D478,前々月ワード!$E$3:$E$1000,キーワード!$F478)</f>
        <v>0</v>
      </c>
      <c r="AJ478" s="22">
        <f>SUMIFS(当月ワード!$I$3:$I$1000,当月ワード!$D$3:$D$1000,キーワード!$D478,当月ワード!$E$3:$E$1000,キーワード!$F478)</f>
        <v>0</v>
      </c>
      <c r="AK478" s="23">
        <f>SUMIFS(前月ワード!$I$3:$I$1000,前月ワード!$D$3:$D$1000,キーワード!$D478,前月ワード!$E$3:$E$1000,キーワード!$F478)</f>
        <v>0</v>
      </c>
      <c r="AL478" s="23">
        <f>SUMIFS(前々月ワード!$I$3:$I$1000,前々月ワード!$D$3:$D$1000,キーワード!$D478,前々月ワード!$E$3:$E$1000,キーワード!$F478)</f>
        <v>0</v>
      </c>
      <c r="AM478" s="13">
        <f t="shared" si="88"/>
        <v>0</v>
      </c>
      <c r="AN478" s="13">
        <f t="shared" si="88"/>
        <v>0</v>
      </c>
      <c r="AO478" s="13">
        <f t="shared" si="88"/>
        <v>0</v>
      </c>
      <c r="AP478" s="16">
        <f t="shared" si="89"/>
        <v>0</v>
      </c>
      <c r="AQ478" s="16">
        <f t="shared" si="89"/>
        <v>0</v>
      </c>
      <c r="AR478" s="17">
        <f t="shared" si="89"/>
        <v>0</v>
      </c>
    </row>
    <row r="479" spans="3:44" ht="36.65" customHeight="1">
      <c r="C479" s="20">
        <v>474</v>
      </c>
      <c r="D479" s="53">
        <f>現状ワード設定!B476</f>
        <v>0</v>
      </c>
      <c r="E479" s="26" t="str">
        <f>IFERROR(_xlfn.XLOOKUP($D479,現状商品設定!B:B,現状商品設定!C:C,"-"),"-")</f>
        <v>-</v>
      </c>
      <c r="F479" s="56">
        <f>現状ワード設定!G476</f>
        <v>0</v>
      </c>
      <c r="G479" s="60" t="s">
        <v>46</v>
      </c>
      <c r="H479" s="47" t="str">
        <f>IFERROR(_xlfn.XLOOKUP(D479,商品!$D:$D,商品!$H:$H),"")</f>
        <v/>
      </c>
      <c r="I479" s="50" t="str">
        <f>IFERROR(_xlfn.XLOOKUP(D479&amp;F479,現状ワード設定!J:J,現状ワード設定!H:H),"")</f>
        <v/>
      </c>
      <c r="J479" s="47" t="str">
        <f>IFERROR(_xlfn.XLOOKUP(D479&amp;F479,現状ワード設定!J:J,現状ワード設定!I:I),"")</f>
        <v/>
      </c>
      <c r="K479" s="47" t="e">
        <f>IF(AND(T479&gt;=設定!$C$12,W479&gt;=O479),I479*(1+設定!$F$12),IF(AND(T479&gt;=設定!$C$13,W479&lt;O479),I479*(1+設定!$F$13),IF(AND(T479&lt;設定!$C$14,U479&gt;=設定!$E$14),I479*(1+設定!$F$14),IF(AND(T479&lt;設定!$C$15,U479&lt;設定!$E$15),I479*(1+設定!$F$15),"除外"))))</f>
        <v>#VALUE!</v>
      </c>
      <c r="L479" s="58" t="e">
        <f ca="1">IF(消化率!$I$5&lt;1,K479*消化率!$I$5,IF(U479*V479/(K479*消化率!$I$5)&gt;O479,K479*消化率!$I$5,M479))</f>
        <v>#DIV/0!</v>
      </c>
      <c r="M479" s="58" t="e">
        <f t="shared" si="80"/>
        <v>#VALUE!</v>
      </c>
      <c r="N479" s="58" t="e">
        <f ca="1">IF(ROUNDUP(IF(IF(IF(AND(設定!$D$8&lt;=L479,設定!$D$8&lt;J479),設定!$D$8,IF(AND(J479&lt;=L479,J479&lt;設定!$D$8),J479,IF(AND(L479&lt;=J479,J479&lt;設定!$D$8),J479,L479)))=0,設定!$D$8,IF(AND(設定!$D$8&lt;=L479,設定!$D$8&lt;J479),設定!$D$8,IF(AND(J479&lt;=L479,J479&lt;設定!$D$8),J479,IF(AND(L479&lt;=J479,J479&lt;設定!$D$8),J479,L479))))&lt;=H479,H479+1,IF(IF(AND(設定!$D$8&lt;=L479,設定!$D$8&lt;J479),設定!$D$8,IF(AND(J479&lt;=L479,J479&lt;設定!$D$8),J479,IF(AND(L479&lt;=J479,J479&lt;設定!$D$8),J479,L479)))=0,設定!$D$8,IF(AND(設定!$D$8&lt;=L479,設定!$D$8&lt;J479),設定!$D$8,IF(AND(J479&lt;=L479,J479&lt;設定!$D$8),J479,IF(AND(L479&lt;=J479,J479&lt;設定!$D$8),J479,L479))))),0)&gt;40,ROUNDUP(IF(IF(IF(AND(設定!$D$8&lt;=L479,設定!$D$8&lt;J479),設定!$D$8,IF(AND(J479&lt;=L479,J479&lt;設定!$D$8),J479,IF(AND(L479&lt;=J479,J479&lt;設定!$D$8),J479,L479)))=0,設定!$D$8,IF(AND(設定!$D$8&lt;=L479,設定!$D$8&lt;J479),設定!$D$8,IF(AND(J479&lt;=L479,J479&lt;設定!$D$8),J479,IF(AND(L479&lt;=J479,J479&lt;設定!$D$8),J479,L479))))&lt;=H479,H479+1,IF(IF(AND(設定!$D$8&lt;=L479,設定!$D$8&lt;J479),設定!$D$8,IF(AND(J479&lt;=L479,J479&lt;設定!$D$8),J479,IF(AND(L479&lt;=J479,J479&lt;設定!$D$8),J479,L479)))=0,設定!$D$8,IF(AND(設定!$D$8&lt;=L479,設定!$D$8&lt;J479),設定!$D$8,IF(AND(J479&lt;=L479,J479&lt;設定!$D$8),J479,IF(AND(L479&lt;=J479,J479&lt;設定!$D$8),J479,L479))))),0),40)</f>
        <v>#DIV/0!</v>
      </c>
      <c r="O479" s="55">
        <f>IF(G479="標準",設定!$C$4,G479)</f>
        <v>5</v>
      </c>
      <c r="P479" s="45">
        <f t="shared" si="81"/>
        <v>0</v>
      </c>
      <c r="Q479" s="14">
        <f t="shared" si="82"/>
        <v>0</v>
      </c>
      <c r="R479" s="23">
        <f t="shared" si="90"/>
        <v>0</v>
      </c>
      <c r="S479" s="12">
        <f t="shared" si="83"/>
        <v>0</v>
      </c>
      <c r="T479" s="23">
        <f t="shared" si="84"/>
        <v>0</v>
      </c>
      <c r="U479" s="13">
        <f t="shared" si="85"/>
        <v>0</v>
      </c>
      <c r="V479" s="104" t="str">
        <f>INDEX(商品!Q:Q,MATCH(キーワード!D479,商品!D:D,0),1)</f>
        <v>-</v>
      </c>
      <c r="W479" s="15">
        <f t="shared" si="86"/>
        <v>0</v>
      </c>
      <c r="X479" s="22">
        <f>SUMIFS(当月ワード!$J$3:$J$1000,当月ワード!$D$3:$D$1000,キーワード!$D479,当月ワード!$E$3:$E$1000,キーワード!$F479)</f>
        <v>0</v>
      </c>
      <c r="Y479" s="23">
        <f>SUMIFS(前月ワード!$J$3:$J$1000,前月ワード!$D$3:$D$1000,キーワード!$D479,前月ワード!$E$3:$E$1000,キーワード!$F479)</f>
        <v>0</v>
      </c>
      <c r="Z479" s="23">
        <f>SUMIFS(前々月ワード!$J$3:$J$1000,前々月ワード!$D$3:$D$1000,キーワード!$D479,前々月ワード!$E$3:$E$1000,キーワード!$F479)</f>
        <v>0</v>
      </c>
      <c r="AA479" s="22">
        <f>SUMIFS(当月ワード!$W$3:$W$1000,当月ワード!$D$3:$D$1000,キーワード!$D479,当月ワード!$E$3:$E$1000,キーワード!$F479)</f>
        <v>0</v>
      </c>
      <c r="AB479" s="23">
        <f>SUMIFS(前月ワード!$W$3:$W$1000,前月ワード!$D$3:$D$1000,キーワード!$D479,前月ワード!$E$3:$E$1000,キーワード!$F479)</f>
        <v>0</v>
      </c>
      <c r="AC479" s="23">
        <f>SUMIFS(前々月ワード!$W$3:$W$1000,前々月ワード!$D$3:$D$1000,キーワード!$D479,前々月ワード!$E$3:$E$1000,キーワード!$F479)</f>
        <v>0</v>
      </c>
      <c r="AD479" s="23">
        <f t="shared" si="87"/>
        <v>0</v>
      </c>
      <c r="AE479" s="23">
        <f t="shared" si="87"/>
        <v>0</v>
      </c>
      <c r="AF479" s="23">
        <f t="shared" si="87"/>
        <v>0</v>
      </c>
      <c r="AG479" s="22">
        <f>SUMIFS(当月ワード!$X$3:$X$1000,当月ワード!$D$3:$D$1000,キーワード!$D479,当月ワード!$E$3:$E$1000,キーワード!$F479)</f>
        <v>0</v>
      </c>
      <c r="AH479" s="23">
        <f>SUMIFS(前月ワード!$X$3:$X$1000,前月ワード!$D$3:$D$1000,キーワード!$D479,前月ワード!$E$3:$E$1000,キーワード!$F479)</f>
        <v>0</v>
      </c>
      <c r="AI479" s="23">
        <f>SUMIFS(前々月ワード!$X$3:$X$1000,前々月ワード!$D$3:$D$1000,キーワード!$D479,前々月ワード!$E$3:$E$1000,キーワード!$F479)</f>
        <v>0</v>
      </c>
      <c r="AJ479" s="22">
        <f>SUMIFS(当月ワード!$I$3:$I$1000,当月ワード!$D$3:$D$1000,キーワード!$D479,当月ワード!$E$3:$E$1000,キーワード!$F479)</f>
        <v>0</v>
      </c>
      <c r="AK479" s="23">
        <f>SUMIFS(前月ワード!$I$3:$I$1000,前月ワード!$D$3:$D$1000,キーワード!$D479,前月ワード!$E$3:$E$1000,キーワード!$F479)</f>
        <v>0</v>
      </c>
      <c r="AL479" s="23">
        <f>SUMIFS(前々月ワード!$I$3:$I$1000,前々月ワード!$D$3:$D$1000,キーワード!$D479,前々月ワード!$E$3:$E$1000,キーワード!$F479)</f>
        <v>0</v>
      </c>
      <c r="AM479" s="13">
        <f t="shared" si="88"/>
        <v>0</v>
      </c>
      <c r="AN479" s="13">
        <f t="shared" si="88"/>
        <v>0</v>
      </c>
      <c r="AO479" s="13">
        <f t="shared" si="88"/>
        <v>0</v>
      </c>
      <c r="AP479" s="16">
        <f t="shared" si="89"/>
        <v>0</v>
      </c>
      <c r="AQ479" s="16">
        <f t="shared" si="89"/>
        <v>0</v>
      </c>
      <c r="AR479" s="17">
        <f t="shared" si="89"/>
        <v>0</v>
      </c>
    </row>
    <row r="480" spans="3:44" ht="36.65" customHeight="1">
      <c r="C480" s="20">
        <v>475</v>
      </c>
      <c r="D480" s="53">
        <f>現状ワード設定!B477</f>
        <v>0</v>
      </c>
      <c r="E480" s="26" t="str">
        <f>IFERROR(_xlfn.XLOOKUP($D480,現状商品設定!B:B,現状商品設定!C:C,"-"),"-")</f>
        <v>-</v>
      </c>
      <c r="F480" s="56">
        <f>現状ワード設定!G477</f>
        <v>0</v>
      </c>
      <c r="G480" s="60" t="s">
        <v>46</v>
      </c>
      <c r="H480" s="47" t="str">
        <f>IFERROR(_xlfn.XLOOKUP(D480,商品!$D:$D,商品!$H:$H),"")</f>
        <v/>
      </c>
      <c r="I480" s="50" t="str">
        <f>IFERROR(_xlfn.XLOOKUP(D480&amp;F480,現状ワード設定!J:J,現状ワード設定!H:H),"")</f>
        <v/>
      </c>
      <c r="J480" s="47" t="str">
        <f>IFERROR(_xlfn.XLOOKUP(D480&amp;F480,現状ワード設定!J:J,現状ワード設定!I:I),"")</f>
        <v/>
      </c>
      <c r="K480" s="47" t="e">
        <f>IF(AND(T480&gt;=設定!$C$12,W480&gt;=O480),I480*(1+設定!$F$12),IF(AND(T480&gt;=設定!$C$13,W480&lt;O480),I480*(1+設定!$F$13),IF(AND(T480&lt;設定!$C$14,U480&gt;=設定!$E$14),I480*(1+設定!$F$14),IF(AND(T480&lt;設定!$C$15,U480&lt;設定!$E$15),I480*(1+設定!$F$15),"除外"))))</f>
        <v>#VALUE!</v>
      </c>
      <c r="L480" s="58" t="e">
        <f ca="1">IF(消化率!$I$5&lt;1,K480*消化率!$I$5,IF(U480*V480/(K480*消化率!$I$5)&gt;O480,K480*消化率!$I$5,M480))</f>
        <v>#DIV/0!</v>
      </c>
      <c r="M480" s="58" t="e">
        <f t="shared" si="80"/>
        <v>#VALUE!</v>
      </c>
      <c r="N480" s="58" t="e">
        <f ca="1">IF(ROUNDUP(IF(IF(IF(AND(設定!$D$8&lt;=L480,設定!$D$8&lt;J480),設定!$D$8,IF(AND(J480&lt;=L480,J480&lt;設定!$D$8),J480,IF(AND(L480&lt;=J480,J480&lt;設定!$D$8),J480,L480)))=0,設定!$D$8,IF(AND(設定!$D$8&lt;=L480,設定!$D$8&lt;J480),設定!$D$8,IF(AND(J480&lt;=L480,J480&lt;設定!$D$8),J480,IF(AND(L480&lt;=J480,J480&lt;設定!$D$8),J480,L480))))&lt;=H480,H480+1,IF(IF(AND(設定!$D$8&lt;=L480,設定!$D$8&lt;J480),設定!$D$8,IF(AND(J480&lt;=L480,J480&lt;設定!$D$8),J480,IF(AND(L480&lt;=J480,J480&lt;設定!$D$8),J480,L480)))=0,設定!$D$8,IF(AND(設定!$D$8&lt;=L480,設定!$D$8&lt;J480),設定!$D$8,IF(AND(J480&lt;=L480,J480&lt;設定!$D$8),J480,IF(AND(L480&lt;=J480,J480&lt;設定!$D$8),J480,L480))))),0)&gt;40,ROUNDUP(IF(IF(IF(AND(設定!$D$8&lt;=L480,設定!$D$8&lt;J480),設定!$D$8,IF(AND(J480&lt;=L480,J480&lt;設定!$D$8),J480,IF(AND(L480&lt;=J480,J480&lt;設定!$D$8),J480,L480)))=0,設定!$D$8,IF(AND(設定!$D$8&lt;=L480,設定!$D$8&lt;J480),設定!$D$8,IF(AND(J480&lt;=L480,J480&lt;設定!$D$8),J480,IF(AND(L480&lt;=J480,J480&lt;設定!$D$8),J480,L480))))&lt;=H480,H480+1,IF(IF(AND(設定!$D$8&lt;=L480,設定!$D$8&lt;J480),設定!$D$8,IF(AND(J480&lt;=L480,J480&lt;設定!$D$8),J480,IF(AND(L480&lt;=J480,J480&lt;設定!$D$8),J480,L480)))=0,設定!$D$8,IF(AND(設定!$D$8&lt;=L480,設定!$D$8&lt;J480),設定!$D$8,IF(AND(J480&lt;=L480,J480&lt;設定!$D$8),J480,IF(AND(L480&lt;=J480,J480&lt;設定!$D$8),J480,L480))))),0),40)</f>
        <v>#DIV/0!</v>
      </c>
      <c r="O480" s="55">
        <f>IF(G480="標準",設定!$C$4,G480)</f>
        <v>5</v>
      </c>
      <c r="P480" s="45">
        <f t="shared" si="81"/>
        <v>0</v>
      </c>
      <c r="Q480" s="14">
        <f t="shared" si="82"/>
        <v>0</v>
      </c>
      <c r="R480" s="23">
        <f t="shared" si="90"/>
        <v>0</v>
      </c>
      <c r="S480" s="12">
        <f t="shared" si="83"/>
        <v>0</v>
      </c>
      <c r="T480" s="23">
        <f t="shared" si="84"/>
        <v>0</v>
      </c>
      <c r="U480" s="13">
        <f t="shared" si="85"/>
        <v>0</v>
      </c>
      <c r="V480" s="104" t="str">
        <f>INDEX(商品!Q:Q,MATCH(キーワード!D480,商品!D:D,0),1)</f>
        <v>-</v>
      </c>
      <c r="W480" s="15">
        <f t="shared" si="86"/>
        <v>0</v>
      </c>
      <c r="X480" s="22">
        <f>SUMIFS(当月ワード!$J$3:$J$1000,当月ワード!$D$3:$D$1000,キーワード!$D480,当月ワード!$E$3:$E$1000,キーワード!$F480)</f>
        <v>0</v>
      </c>
      <c r="Y480" s="23">
        <f>SUMIFS(前月ワード!$J$3:$J$1000,前月ワード!$D$3:$D$1000,キーワード!$D480,前月ワード!$E$3:$E$1000,キーワード!$F480)</f>
        <v>0</v>
      </c>
      <c r="Z480" s="23">
        <f>SUMIFS(前々月ワード!$J$3:$J$1000,前々月ワード!$D$3:$D$1000,キーワード!$D480,前々月ワード!$E$3:$E$1000,キーワード!$F480)</f>
        <v>0</v>
      </c>
      <c r="AA480" s="22">
        <f>SUMIFS(当月ワード!$W$3:$W$1000,当月ワード!$D$3:$D$1000,キーワード!$D480,当月ワード!$E$3:$E$1000,キーワード!$F480)</f>
        <v>0</v>
      </c>
      <c r="AB480" s="23">
        <f>SUMIFS(前月ワード!$W$3:$W$1000,前月ワード!$D$3:$D$1000,キーワード!$D480,前月ワード!$E$3:$E$1000,キーワード!$F480)</f>
        <v>0</v>
      </c>
      <c r="AC480" s="23">
        <f>SUMIFS(前々月ワード!$W$3:$W$1000,前々月ワード!$D$3:$D$1000,キーワード!$D480,前々月ワード!$E$3:$E$1000,キーワード!$F480)</f>
        <v>0</v>
      </c>
      <c r="AD480" s="23">
        <f t="shared" si="87"/>
        <v>0</v>
      </c>
      <c r="AE480" s="23">
        <f t="shared" si="87"/>
        <v>0</v>
      </c>
      <c r="AF480" s="23">
        <f t="shared" si="87"/>
        <v>0</v>
      </c>
      <c r="AG480" s="22">
        <f>SUMIFS(当月ワード!$X$3:$X$1000,当月ワード!$D$3:$D$1000,キーワード!$D480,当月ワード!$E$3:$E$1000,キーワード!$F480)</f>
        <v>0</v>
      </c>
      <c r="AH480" s="23">
        <f>SUMIFS(前月ワード!$X$3:$X$1000,前月ワード!$D$3:$D$1000,キーワード!$D480,前月ワード!$E$3:$E$1000,キーワード!$F480)</f>
        <v>0</v>
      </c>
      <c r="AI480" s="23">
        <f>SUMIFS(前々月ワード!$X$3:$X$1000,前々月ワード!$D$3:$D$1000,キーワード!$D480,前々月ワード!$E$3:$E$1000,キーワード!$F480)</f>
        <v>0</v>
      </c>
      <c r="AJ480" s="22">
        <f>SUMIFS(当月ワード!$I$3:$I$1000,当月ワード!$D$3:$D$1000,キーワード!$D480,当月ワード!$E$3:$E$1000,キーワード!$F480)</f>
        <v>0</v>
      </c>
      <c r="AK480" s="23">
        <f>SUMIFS(前月ワード!$I$3:$I$1000,前月ワード!$D$3:$D$1000,キーワード!$D480,前月ワード!$E$3:$E$1000,キーワード!$F480)</f>
        <v>0</v>
      </c>
      <c r="AL480" s="23">
        <f>SUMIFS(前々月ワード!$I$3:$I$1000,前々月ワード!$D$3:$D$1000,キーワード!$D480,前々月ワード!$E$3:$E$1000,キーワード!$F480)</f>
        <v>0</v>
      </c>
      <c r="AM480" s="13">
        <f t="shared" si="88"/>
        <v>0</v>
      </c>
      <c r="AN480" s="13">
        <f t="shared" si="88"/>
        <v>0</v>
      </c>
      <c r="AO480" s="13">
        <f t="shared" si="88"/>
        <v>0</v>
      </c>
      <c r="AP480" s="16">
        <f t="shared" si="89"/>
        <v>0</v>
      </c>
      <c r="AQ480" s="16">
        <f t="shared" si="89"/>
        <v>0</v>
      </c>
      <c r="AR480" s="17">
        <f t="shared" si="89"/>
        <v>0</v>
      </c>
    </row>
    <row r="481" spans="3:44" ht="36.65" customHeight="1">
      <c r="C481" s="20">
        <v>476</v>
      </c>
      <c r="D481" s="53">
        <f>現状ワード設定!B478</f>
        <v>0</v>
      </c>
      <c r="E481" s="26" t="str">
        <f>IFERROR(_xlfn.XLOOKUP($D481,現状商品設定!B:B,現状商品設定!C:C,"-"),"-")</f>
        <v>-</v>
      </c>
      <c r="F481" s="56">
        <f>現状ワード設定!G478</f>
        <v>0</v>
      </c>
      <c r="G481" s="60" t="s">
        <v>46</v>
      </c>
      <c r="H481" s="47" t="str">
        <f>IFERROR(_xlfn.XLOOKUP(D481,商品!$D:$D,商品!$H:$H),"")</f>
        <v/>
      </c>
      <c r="I481" s="50" t="str">
        <f>IFERROR(_xlfn.XLOOKUP(D481&amp;F481,現状ワード設定!J:J,現状ワード設定!H:H),"")</f>
        <v/>
      </c>
      <c r="J481" s="47" t="str">
        <f>IFERROR(_xlfn.XLOOKUP(D481&amp;F481,現状ワード設定!J:J,現状ワード設定!I:I),"")</f>
        <v/>
      </c>
      <c r="K481" s="47" t="e">
        <f>IF(AND(T481&gt;=設定!$C$12,W481&gt;=O481),I481*(1+設定!$F$12),IF(AND(T481&gt;=設定!$C$13,W481&lt;O481),I481*(1+設定!$F$13),IF(AND(T481&lt;設定!$C$14,U481&gt;=設定!$E$14),I481*(1+設定!$F$14),IF(AND(T481&lt;設定!$C$15,U481&lt;設定!$E$15),I481*(1+設定!$F$15),"除外"))))</f>
        <v>#VALUE!</v>
      </c>
      <c r="L481" s="58" t="e">
        <f ca="1">IF(消化率!$I$5&lt;1,K481*消化率!$I$5,IF(U481*V481/(K481*消化率!$I$5)&gt;O481,K481*消化率!$I$5,M481))</f>
        <v>#DIV/0!</v>
      </c>
      <c r="M481" s="58" t="e">
        <f t="shared" si="80"/>
        <v>#VALUE!</v>
      </c>
      <c r="N481" s="58" t="e">
        <f ca="1">IF(ROUNDUP(IF(IF(IF(AND(設定!$D$8&lt;=L481,設定!$D$8&lt;J481),設定!$D$8,IF(AND(J481&lt;=L481,J481&lt;設定!$D$8),J481,IF(AND(L481&lt;=J481,J481&lt;設定!$D$8),J481,L481)))=0,設定!$D$8,IF(AND(設定!$D$8&lt;=L481,設定!$D$8&lt;J481),設定!$D$8,IF(AND(J481&lt;=L481,J481&lt;設定!$D$8),J481,IF(AND(L481&lt;=J481,J481&lt;設定!$D$8),J481,L481))))&lt;=H481,H481+1,IF(IF(AND(設定!$D$8&lt;=L481,設定!$D$8&lt;J481),設定!$D$8,IF(AND(J481&lt;=L481,J481&lt;設定!$D$8),J481,IF(AND(L481&lt;=J481,J481&lt;設定!$D$8),J481,L481)))=0,設定!$D$8,IF(AND(設定!$D$8&lt;=L481,設定!$D$8&lt;J481),設定!$D$8,IF(AND(J481&lt;=L481,J481&lt;設定!$D$8),J481,IF(AND(L481&lt;=J481,J481&lt;設定!$D$8),J481,L481))))),0)&gt;40,ROUNDUP(IF(IF(IF(AND(設定!$D$8&lt;=L481,設定!$D$8&lt;J481),設定!$D$8,IF(AND(J481&lt;=L481,J481&lt;設定!$D$8),J481,IF(AND(L481&lt;=J481,J481&lt;設定!$D$8),J481,L481)))=0,設定!$D$8,IF(AND(設定!$D$8&lt;=L481,設定!$D$8&lt;J481),設定!$D$8,IF(AND(J481&lt;=L481,J481&lt;設定!$D$8),J481,IF(AND(L481&lt;=J481,J481&lt;設定!$D$8),J481,L481))))&lt;=H481,H481+1,IF(IF(AND(設定!$D$8&lt;=L481,設定!$D$8&lt;J481),設定!$D$8,IF(AND(J481&lt;=L481,J481&lt;設定!$D$8),J481,IF(AND(L481&lt;=J481,J481&lt;設定!$D$8),J481,L481)))=0,設定!$D$8,IF(AND(設定!$D$8&lt;=L481,設定!$D$8&lt;J481),設定!$D$8,IF(AND(J481&lt;=L481,J481&lt;設定!$D$8),J481,IF(AND(L481&lt;=J481,J481&lt;設定!$D$8),J481,L481))))),0),40)</f>
        <v>#DIV/0!</v>
      </c>
      <c r="O481" s="55">
        <f>IF(G481="標準",設定!$C$4,G481)</f>
        <v>5</v>
      </c>
      <c r="P481" s="45">
        <f t="shared" si="81"/>
        <v>0</v>
      </c>
      <c r="Q481" s="14">
        <f t="shared" si="82"/>
        <v>0</v>
      </c>
      <c r="R481" s="23">
        <f t="shared" si="90"/>
        <v>0</v>
      </c>
      <c r="S481" s="12">
        <f t="shared" si="83"/>
        <v>0</v>
      </c>
      <c r="T481" s="23">
        <f t="shared" si="84"/>
        <v>0</v>
      </c>
      <c r="U481" s="13">
        <f t="shared" si="85"/>
        <v>0</v>
      </c>
      <c r="V481" s="104" t="str">
        <f>INDEX(商品!Q:Q,MATCH(キーワード!D481,商品!D:D,0),1)</f>
        <v>-</v>
      </c>
      <c r="W481" s="15">
        <f t="shared" si="86"/>
        <v>0</v>
      </c>
      <c r="X481" s="22">
        <f>SUMIFS(当月ワード!$J$3:$J$1000,当月ワード!$D$3:$D$1000,キーワード!$D481,当月ワード!$E$3:$E$1000,キーワード!$F481)</f>
        <v>0</v>
      </c>
      <c r="Y481" s="23">
        <f>SUMIFS(前月ワード!$J$3:$J$1000,前月ワード!$D$3:$D$1000,キーワード!$D481,前月ワード!$E$3:$E$1000,キーワード!$F481)</f>
        <v>0</v>
      </c>
      <c r="Z481" s="23">
        <f>SUMIFS(前々月ワード!$J$3:$J$1000,前々月ワード!$D$3:$D$1000,キーワード!$D481,前々月ワード!$E$3:$E$1000,キーワード!$F481)</f>
        <v>0</v>
      </c>
      <c r="AA481" s="22">
        <f>SUMIFS(当月ワード!$W$3:$W$1000,当月ワード!$D$3:$D$1000,キーワード!$D481,当月ワード!$E$3:$E$1000,キーワード!$F481)</f>
        <v>0</v>
      </c>
      <c r="AB481" s="23">
        <f>SUMIFS(前月ワード!$W$3:$W$1000,前月ワード!$D$3:$D$1000,キーワード!$D481,前月ワード!$E$3:$E$1000,キーワード!$F481)</f>
        <v>0</v>
      </c>
      <c r="AC481" s="23">
        <f>SUMIFS(前々月ワード!$W$3:$W$1000,前々月ワード!$D$3:$D$1000,キーワード!$D481,前々月ワード!$E$3:$E$1000,キーワード!$F481)</f>
        <v>0</v>
      </c>
      <c r="AD481" s="23">
        <f t="shared" si="87"/>
        <v>0</v>
      </c>
      <c r="AE481" s="23">
        <f t="shared" si="87"/>
        <v>0</v>
      </c>
      <c r="AF481" s="23">
        <f t="shared" si="87"/>
        <v>0</v>
      </c>
      <c r="AG481" s="22">
        <f>SUMIFS(当月ワード!$X$3:$X$1000,当月ワード!$D$3:$D$1000,キーワード!$D481,当月ワード!$E$3:$E$1000,キーワード!$F481)</f>
        <v>0</v>
      </c>
      <c r="AH481" s="23">
        <f>SUMIFS(前月ワード!$X$3:$X$1000,前月ワード!$D$3:$D$1000,キーワード!$D481,前月ワード!$E$3:$E$1000,キーワード!$F481)</f>
        <v>0</v>
      </c>
      <c r="AI481" s="23">
        <f>SUMIFS(前々月ワード!$X$3:$X$1000,前々月ワード!$D$3:$D$1000,キーワード!$D481,前々月ワード!$E$3:$E$1000,キーワード!$F481)</f>
        <v>0</v>
      </c>
      <c r="AJ481" s="22">
        <f>SUMIFS(当月ワード!$I$3:$I$1000,当月ワード!$D$3:$D$1000,キーワード!$D481,当月ワード!$E$3:$E$1000,キーワード!$F481)</f>
        <v>0</v>
      </c>
      <c r="AK481" s="23">
        <f>SUMIFS(前月ワード!$I$3:$I$1000,前月ワード!$D$3:$D$1000,キーワード!$D481,前月ワード!$E$3:$E$1000,キーワード!$F481)</f>
        <v>0</v>
      </c>
      <c r="AL481" s="23">
        <f>SUMIFS(前々月ワード!$I$3:$I$1000,前々月ワード!$D$3:$D$1000,キーワード!$D481,前々月ワード!$E$3:$E$1000,キーワード!$F481)</f>
        <v>0</v>
      </c>
      <c r="AM481" s="13">
        <f t="shared" si="88"/>
        <v>0</v>
      </c>
      <c r="AN481" s="13">
        <f t="shared" si="88"/>
        <v>0</v>
      </c>
      <c r="AO481" s="13">
        <f t="shared" si="88"/>
        <v>0</v>
      </c>
      <c r="AP481" s="16">
        <f t="shared" si="89"/>
        <v>0</v>
      </c>
      <c r="AQ481" s="16">
        <f t="shared" si="89"/>
        <v>0</v>
      </c>
      <c r="AR481" s="17">
        <f t="shared" si="89"/>
        <v>0</v>
      </c>
    </row>
    <row r="482" spans="3:44" ht="36.65" customHeight="1">
      <c r="C482" s="20">
        <v>477</v>
      </c>
      <c r="D482" s="53">
        <f>現状ワード設定!B479</f>
        <v>0</v>
      </c>
      <c r="E482" s="26" t="str">
        <f>IFERROR(_xlfn.XLOOKUP($D482,現状商品設定!B:B,現状商品設定!C:C,"-"),"-")</f>
        <v>-</v>
      </c>
      <c r="F482" s="56">
        <f>現状ワード設定!G479</f>
        <v>0</v>
      </c>
      <c r="G482" s="60" t="s">
        <v>46</v>
      </c>
      <c r="H482" s="47" t="str">
        <f>IFERROR(_xlfn.XLOOKUP(D482,商品!$D:$D,商品!$H:$H),"")</f>
        <v/>
      </c>
      <c r="I482" s="50" t="str">
        <f>IFERROR(_xlfn.XLOOKUP(D482&amp;F482,現状ワード設定!J:J,現状ワード設定!H:H),"")</f>
        <v/>
      </c>
      <c r="J482" s="47" t="str">
        <f>IFERROR(_xlfn.XLOOKUP(D482&amp;F482,現状ワード設定!J:J,現状ワード設定!I:I),"")</f>
        <v/>
      </c>
      <c r="K482" s="47" t="e">
        <f>IF(AND(T482&gt;=設定!$C$12,W482&gt;=O482),I482*(1+設定!$F$12),IF(AND(T482&gt;=設定!$C$13,W482&lt;O482),I482*(1+設定!$F$13),IF(AND(T482&lt;設定!$C$14,U482&gt;=設定!$E$14),I482*(1+設定!$F$14),IF(AND(T482&lt;設定!$C$15,U482&lt;設定!$E$15),I482*(1+設定!$F$15),"除外"))))</f>
        <v>#VALUE!</v>
      </c>
      <c r="L482" s="58" t="e">
        <f ca="1">IF(消化率!$I$5&lt;1,K482*消化率!$I$5,IF(U482*V482/(K482*消化率!$I$5)&gt;O482,K482*消化率!$I$5,M482))</f>
        <v>#DIV/0!</v>
      </c>
      <c r="M482" s="58" t="e">
        <f t="shared" si="80"/>
        <v>#VALUE!</v>
      </c>
      <c r="N482" s="58" t="e">
        <f ca="1">IF(ROUNDUP(IF(IF(IF(AND(設定!$D$8&lt;=L482,設定!$D$8&lt;J482),設定!$D$8,IF(AND(J482&lt;=L482,J482&lt;設定!$D$8),J482,IF(AND(L482&lt;=J482,J482&lt;設定!$D$8),J482,L482)))=0,設定!$D$8,IF(AND(設定!$D$8&lt;=L482,設定!$D$8&lt;J482),設定!$D$8,IF(AND(J482&lt;=L482,J482&lt;設定!$D$8),J482,IF(AND(L482&lt;=J482,J482&lt;設定!$D$8),J482,L482))))&lt;=H482,H482+1,IF(IF(AND(設定!$D$8&lt;=L482,設定!$D$8&lt;J482),設定!$D$8,IF(AND(J482&lt;=L482,J482&lt;設定!$D$8),J482,IF(AND(L482&lt;=J482,J482&lt;設定!$D$8),J482,L482)))=0,設定!$D$8,IF(AND(設定!$D$8&lt;=L482,設定!$D$8&lt;J482),設定!$D$8,IF(AND(J482&lt;=L482,J482&lt;設定!$D$8),J482,IF(AND(L482&lt;=J482,J482&lt;設定!$D$8),J482,L482))))),0)&gt;40,ROUNDUP(IF(IF(IF(AND(設定!$D$8&lt;=L482,設定!$D$8&lt;J482),設定!$D$8,IF(AND(J482&lt;=L482,J482&lt;設定!$D$8),J482,IF(AND(L482&lt;=J482,J482&lt;設定!$D$8),J482,L482)))=0,設定!$D$8,IF(AND(設定!$D$8&lt;=L482,設定!$D$8&lt;J482),設定!$D$8,IF(AND(J482&lt;=L482,J482&lt;設定!$D$8),J482,IF(AND(L482&lt;=J482,J482&lt;設定!$D$8),J482,L482))))&lt;=H482,H482+1,IF(IF(AND(設定!$D$8&lt;=L482,設定!$D$8&lt;J482),設定!$D$8,IF(AND(J482&lt;=L482,J482&lt;設定!$D$8),J482,IF(AND(L482&lt;=J482,J482&lt;設定!$D$8),J482,L482)))=0,設定!$D$8,IF(AND(設定!$D$8&lt;=L482,設定!$D$8&lt;J482),設定!$D$8,IF(AND(J482&lt;=L482,J482&lt;設定!$D$8),J482,IF(AND(L482&lt;=J482,J482&lt;設定!$D$8),J482,L482))))),0),40)</f>
        <v>#DIV/0!</v>
      </c>
      <c r="O482" s="55">
        <f>IF(G482="標準",設定!$C$4,G482)</f>
        <v>5</v>
      </c>
      <c r="P482" s="45">
        <f t="shared" si="81"/>
        <v>0</v>
      </c>
      <c r="Q482" s="14">
        <f t="shared" si="82"/>
        <v>0</v>
      </c>
      <c r="R482" s="23">
        <f t="shared" si="90"/>
        <v>0</v>
      </c>
      <c r="S482" s="12">
        <f t="shared" si="83"/>
        <v>0</v>
      </c>
      <c r="T482" s="23">
        <f t="shared" si="84"/>
        <v>0</v>
      </c>
      <c r="U482" s="13">
        <f t="shared" si="85"/>
        <v>0</v>
      </c>
      <c r="V482" s="104" t="str">
        <f>INDEX(商品!Q:Q,MATCH(キーワード!D482,商品!D:D,0),1)</f>
        <v>-</v>
      </c>
      <c r="W482" s="15">
        <f t="shared" si="86"/>
        <v>0</v>
      </c>
      <c r="X482" s="22">
        <f>SUMIFS(当月ワード!$J$3:$J$1000,当月ワード!$D$3:$D$1000,キーワード!$D482,当月ワード!$E$3:$E$1000,キーワード!$F482)</f>
        <v>0</v>
      </c>
      <c r="Y482" s="23">
        <f>SUMIFS(前月ワード!$J$3:$J$1000,前月ワード!$D$3:$D$1000,キーワード!$D482,前月ワード!$E$3:$E$1000,キーワード!$F482)</f>
        <v>0</v>
      </c>
      <c r="Z482" s="23">
        <f>SUMIFS(前々月ワード!$J$3:$J$1000,前々月ワード!$D$3:$D$1000,キーワード!$D482,前々月ワード!$E$3:$E$1000,キーワード!$F482)</f>
        <v>0</v>
      </c>
      <c r="AA482" s="22">
        <f>SUMIFS(当月ワード!$W$3:$W$1000,当月ワード!$D$3:$D$1000,キーワード!$D482,当月ワード!$E$3:$E$1000,キーワード!$F482)</f>
        <v>0</v>
      </c>
      <c r="AB482" s="23">
        <f>SUMIFS(前月ワード!$W$3:$W$1000,前月ワード!$D$3:$D$1000,キーワード!$D482,前月ワード!$E$3:$E$1000,キーワード!$F482)</f>
        <v>0</v>
      </c>
      <c r="AC482" s="23">
        <f>SUMIFS(前々月ワード!$W$3:$W$1000,前々月ワード!$D$3:$D$1000,キーワード!$D482,前々月ワード!$E$3:$E$1000,キーワード!$F482)</f>
        <v>0</v>
      </c>
      <c r="AD482" s="23">
        <f t="shared" si="87"/>
        <v>0</v>
      </c>
      <c r="AE482" s="23">
        <f t="shared" si="87"/>
        <v>0</v>
      </c>
      <c r="AF482" s="23">
        <f t="shared" si="87"/>
        <v>0</v>
      </c>
      <c r="AG482" s="22">
        <f>SUMIFS(当月ワード!$X$3:$X$1000,当月ワード!$D$3:$D$1000,キーワード!$D482,当月ワード!$E$3:$E$1000,キーワード!$F482)</f>
        <v>0</v>
      </c>
      <c r="AH482" s="23">
        <f>SUMIFS(前月ワード!$X$3:$X$1000,前月ワード!$D$3:$D$1000,キーワード!$D482,前月ワード!$E$3:$E$1000,キーワード!$F482)</f>
        <v>0</v>
      </c>
      <c r="AI482" s="23">
        <f>SUMIFS(前々月ワード!$X$3:$X$1000,前々月ワード!$D$3:$D$1000,キーワード!$D482,前々月ワード!$E$3:$E$1000,キーワード!$F482)</f>
        <v>0</v>
      </c>
      <c r="AJ482" s="22">
        <f>SUMIFS(当月ワード!$I$3:$I$1000,当月ワード!$D$3:$D$1000,キーワード!$D482,当月ワード!$E$3:$E$1000,キーワード!$F482)</f>
        <v>0</v>
      </c>
      <c r="AK482" s="23">
        <f>SUMIFS(前月ワード!$I$3:$I$1000,前月ワード!$D$3:$D$1000,キーワード!$D482,前月ワード!$E$3:$E$1000,キーワード!$F482)</f>
        <v>0</v>
      </c>
      <c r="AL482" s="23">
        <f>SUMIFS(前々月ワード!$I$3:$I$1000,前々月ワード!$D$3:$D$1000,キーワード!$D482,前々月ワード!$E$3:$E$1000,キーワード!$F482)</f>
        <v>0</v>
      </c>
      <c r="AM482" s="13">
        <f t="shared" si="88"/>
        <v>0</v>
      </c>
      <c r="AN482" s="13">
        <f t="shared" si="88"/>
        <v>0</v>
      </c>
      <c r="AO482" s="13">
        <f t="shared" si="88"/>
        <v>0</v>
      </c>
      <c r="AP482" s="16">
        <f t="shared" si="89"/>
        <v>0</v>
      </c>
      <c r="AQ482" s="16">
        <f t="shared" si="89"/>
        <v>0</v>
      </c>
      <c r="AR482" s="17">
        <f t="shared" si="89"/>
        <v>0</v>
      </c>
    </row>
    <row r="483" spans="3:44" ht="36.65" customHeight="1">
      <c r="C483" s="20">
        <v>478</v>
      </c>
      <c r="D483" s="53">
        <f>現状ワード設定!B480</f>
        <v>0</v>
      </c>
      <c r="E483" s="26" t="str">
        <f>IFERROR(_xlfn.XLOOKUP($D483,現状商品設定!B:B,現状商品設定!C:C,"-"),"-")</f>
        <v>-</v>
      </c>
      <c r="F483" s="56">
        <f>現状ワード設定!G480</f>
        <v>0</v>
      </c>
      <c r="G483" s="60" t="s">
        <v>46</v>
      </c>
      <c r="H483" s="47" t="str">
        <f>IFERROR(_xlfn.XLOOKUP(D483,商品!$D:$D,商品!$H:$H),"")</f>
        <v/>
      </c>
      <c r="I483" s="50" t="str">
        <f>IFERROR(_xlfn.XLOOKUP(D483&amp;F483,現状ワード設定!J:J,現状ワード設定!H:H),"")</f>
        <v/>
      </c>
      <c r="J483" s="47" t="str">
        <f>IFERROR(_xlfn.XLOOKUP(D483&amp;F483,現状ワード設定!J:J,現状ワード設定!I:I),"")</f>
        <v/>
      </c>
      <c r="K483" s="47" t="e">
        <f>IF(AND(T483&gt;=設定!$C$12,W483&gt;=O483),I483*(1+設定!$F$12),IF(AND(T483&gt;=設定!$C$13,W483&lt;O483),I483*(1+設定!$F$13),IF(AND(T483&lt;設定!$C$14,U483&gt;=設定!$E$14),I483*(1+設定!$F$14),IF(AND(T483&lt;設定!$C$15,U483&lt;設定!$E$15),I483*(1+設定!$F$15),"除外"))))</f>
        <v>#VALUE!</v>
      </c>
      <c r="L483" s="58" t="e">
        <f ca="1">IF(消化率!$I$5&lt;1,K483*消化率!$I$5,IF(U483*V483/(K483*消化率!$I$5)&gt;O483,K483*消化率!$I$5,M483))</f>
        <v>#DIV/0!</v>
      </c>
      <c r="M483" s="58" t="e">
        <f t="shared" si="80"/>
        <v>#VALUE!</v>
      </c>
      <c r="N483" s="58" t="e">
        <f ca="1">IF(ROUNDUP(IF(IF(IF(AND(設定!$D$8&lt;=L483,設定!$D$8&lt;J483),設定!$D$8,IF(AND(J483&lt;=L483,J483&lt;設定!$D$8),J483,IF(AND(L483&lt;=J483,J483&lt;設定!$D$8),J483,L483)))=0,設定!$D$8,IF(AND(設定!$D$8&lt;=L483,設定!$D$8&lt;J483),設定!$D$8,IF(AND(J483&lt;=L483,J483&lt;設定!$D$8),J483,IF(AND(L483&lt;=J483,J483&lt;設定!$D$8),J483,L483))))&lt;=H483,H483+1,IF(IF(AND(設定!$D$8&lt;=L483,設定!$D$8&lt;J483),設定!$D$8,IF(AND(J483&lt;=L483,J483&lt;設定!$D$8),J483,IF(AND(L483&lt;=J483,J483&lt;設定!$D$8),J483,L483)))=0,設定!$D$8,IF(AND(設定!$D$8&lt;=L483,設定!$D$8&lt;J483),設定!$D$8,IF(AND(J483&lt;=L483,J483&lt;設定!$D$8),J483,IF(AND(L483&lt;=J483,J483&lt;設定!$D$8),J483,L483))))),0)&gt;40,ROUNDUP(IF(IF(IF(AND(設定!$D$8&lt;=L483,設定!$D$8&lt;J483),設定!$D$8,IF(AND(J483&lt;=L483,J483&lt;設定!$D$8),J483,IF(AND(L483&lt;=J483,J483&lt;設定!$D$8),J483,L483)))=0,設定!$D$8,IF(AND(設定!$D$8&lt;=L483,設定!$D$8&lt;J483),設定!$D$8,IF(AND(J483&lt;=L483,J483&lt;設定!$D$8),J483,IF(AND(L483&lt;=J483,J483&lt;設定!$D$8),J483,L483))))&lt;=H483,H483+1,IF(IF(AND(設定!$D$8&lt;=L483,設定!$D$8&lt;J483),設定!$D$8,IF(AND(J483&lt;=L483,J483&lt;設定!$D$8),J483,IF(AND(L483&lt;=J483,J483&lt;設定!$D$8),J483,L483)))=0,設定!$D$8,IF(AND(設定!$D$8&lt;=L483,設定!$D$8&lt;J483),設定!$D$8,IF(AND(J483&lt;=L483,J483&lt;設定!$D$8),J483,IF(AND(L483&lt;=J483,J483&lt;設定!$D$8),J483,L483))))),0),40)</f>
        <v>#DIV/0!</v>
      </c>
      <c r="O483" s="55">
        <f>IF(G483="標準",設定!$C$4,G483)</f>
        <v>5</v>
      </c>
      <c r="P483" s="45">
        <f t="shared" si="81"/>
        <v>0</v>
      </c>
      <c r="Q483" s="14">
        <f t="shared" si="82"/>
        <v>0</v>
      </c>
      <c r="R483" s="23">
        <f t="shared" si="90"/>
        <v>0</v>
      </c>
      <c r="S483" s="12">
        <f t="shared" si="83"/>
        <v>0</v>
      </c>
      <c r="T483" s="23">
        <f t="shared" si="84"/>
        <v>0</v>
      </c>
      <c r="U483" s="13">
        <f t="shared" si="85"/>
        <v>0</v>
      </c>
      <c r="V483" s="104" t="str">
        <f>INDEX(商品!Q:Q,MATCH(キーワード!D483,商品!D:D,0),1)</f>
        <v>-</v>
      </c>
      <c r="W483" s="15">
        <f t="shared" si="86"/>
        <v>0</v>
      </c>
      <c r="X483" s="22">
        <f>SUMIFS(当月ワード!$J$3:$J$1000,当月ワード!$D$3:$D$1000,キーワード!$D483,当月ワード!$E$3:$E$1000,キーワード!$F483)</f>
        <v>0</v>
      </c>
      <c r="Y483" s="23">
        <f>SUMIFS(前月ワード!$J$3:$J$1000,前月ワード!$D$3:$D$1000,キーワード!$D483,前月ワード!$E$3:$E$1000,キーワード!$F483)</f>
        <v>0</v>
      </c>
      <c r="Z483" s="23">
        <f>SUMIFS(前々月ワード!$J$3:$J$1000,前々月ワード!$D$3:$D$1000,キーワード!$D483,前々月ワード!$E$3:$E$1000,キーワード!$F483)</f>
        <v>0</v>
      </c>
      <c r="AA483" s="22">
        <f>SUMIFS(当月ワード!$W$3:$W$1000,当月ワード!$D$3:$D$1000,キーワード!$D483,当月ワード!$E$3:$E$1000,キーワード!$F483)</f>
        <v>0</v>
      </c>
      <c r="AB483" s="23">
        <f>SUMIFS(前月ワード!$W$3:$W$1000,前月ワード!$D$3:$D$1000,キーワード!$D483,前月ワード!$E$3:$E$1000,キーワード!$F483)</f>
        <v>0</v>
      </c>
      <c r="AC483" s="23">
        <f>SUMIFS(前々月ワード!$W$3:$W$1000,前々月ワード!$D$3:$D$1000,キーワード!$D483,前々月ワード!$E$3:$E$1000,キーワード!$F483)</f>
        <v>0</v>
      </c>
      <c r="AD483" s="23">
        <f t="shared" si="87"/>
        <v>0</v>
      </c>
      <c r="AE483" s="23">
        <f t="shared" si="87"/>
        <v>0</v>
      </c>
      <c r="AF483" s="23">
        <f t="shared" si="87"/>
        <v>0</v>
      </c>
      <c r="AG483" s="22">
        <f>SUMIFS(当月ワード!$X$3:$X$1000,当月ワード!$D$3:$D$1000,キーワード!$D483,当月ワード!$E$3:$E$1000,キーワード!$F483)</f>
        <v>0</v>
      </c>
      <c r="AH483" s="23">
        <f>SUMIFS(前月ワード!$X$3:$X$1000,前月ワード!$D$3:$D$1000,キーワード!$D483,前月ワード!$E$3:$E$1000,キーワード!$F483)</f>
        <v>0</v>
      </c>
      <c r="AI483" s="23">
        <f>SUMIFS(前々月ワード!$X$3:$X$1000,前々月ワード!$D$3:$D$1000,キーワード!$D483,前々月ワード!$E$3:$E$1000,キーワード!$F483)</f>
        <v>0</v>
      </c>
      <c r="AJ483" s="22">
        <f>SUMIFS(当月ワード!$I$3:$I$1000,当月ワード!$D$3:$D$1000,キーワード!$D483,当月ワード!$E$3:$E$1000,キーワード!$F483)</f>
        <v>0</v>
      </c>
      <c r="AK483" s="23">
        <f>SUMIFS(前月ワード!$I$3:$I$1000,前月ワード!$D$3:$D$1000,キーワード!$D483,前月ワード!$E$3:$E$1000,キーワード!$F483)</f>
        <v>0</v>
      </c>
      <c r="AL483" s="23">
        <f>SUMIFS(前々月ワード!$I$3:$I$1000,前々月ワード!$D$3:$D$1000,キーワード!$D483,前々月ワード!$E$3:$E$1000,キーワード!$F483)</f>
        <v>0</v>
      </c>
      <c r="AM483" s="13">
        <f t="shared" si="88"/>
        <v>0</v>
      </c>
      <c r="AN483" s="13">
        <f t="shared" si="88"/>
        <v>0</v>
      </c>
      <c r="AO483" s="13">
        <f t="shared" si="88"/>
        <v>0</v>
      </c>
      <c r="AP483" s="16">
        <f t="shared" si="89"/>
        <v>0</v>
      </c>
      <c r="AQ483" s="16">
        <f t="shared" si="89"/>
        <v>0</v>
      </c>
      <c r="AR483" s="17">
        <f t="shared" si="89"/>
        <v>0</v>
      </c>
    </row>
    <row r="484" spans="3:44" ht="36.65" customHeight="1">
      <c r="C484" s="20">
        <v>479</v>
      </c>
      <c r="D484" s="53">
        <f>現状ワード設定!B481</f>
        <v>0</v>
      </c>
      <c r="E484" s="26" t="str">
        <f>IFERROR(_xlfn.XLOOKUP($D484,現状商品設定!B:B,現状商品設定!C:C,"-"),"-")</f>
        <v>-</v>
      </c>
      <c r="F484" s="56">
        <f>現状ワード設定!G481</f>
        <v>0</v>
      </c>
      <c r="G484" s="60" t="s">
        <v>46</v>
      </c>
      <c r="H484" s="47" t="str">
        <f>IFERROR(_xlfn.XLOOKUP(D484,商品!$D:$D,商品!$H:$H),"")</f>
        <v/>
      </c>
      <c r="I484" s="50" t="str">
        <f>IFERROR(_xlfn.XLOOKUP(D484&amp;F484,現状ワード設定!J:J,現状ワード設定!H:H),"")</f>
        <v/>
      </c>
      <c r="J484" s="47" t="str">
        <f>IFERROR(_xlfn.XLOOKUP(D484&amp;F484,現状ワード設定!J:J,現状ワード設定!I:I),"")</f>
        <v/>
      </c>
      <c r="K484" s="47" t="e">
        <f>IF(AND(T484&gt;=設定!$C$12,W484&gt;=O484),I484*(1+設定!$F$12),IF(AND(T484&gt;=設定!$C$13,W484&lt;O484),I484*(1+設定!$F$13),IF(AND(T484&lt;設定!$C$14,U484&gt;=設定!$E$14),I484*(1+設定!$F$14),IF(AND(T484&lt;設定!$C$15,U484&lt;設定!$E$15),I484*(1+設定!$F$15),"除外"))))</f>
        <v>#VALUE!</v>
      </c>
      <c r="L484" s="58" t="e">
        <f ca="1">IF(消化率!$I$5&lt;1,K484*消化率!$I$5,IF(U484*V484/(K484*消化率!$I$5)&gt;O484,K484*消化率!$I$5,M484))</f>
        <v>#DIV/0!</v>
      </c>
      <c r="M484" s="58" t="e">
        <f t="shared" si="80"/>
        <v>#VALUE!</v>
      </c>
      <c r="N484" s="58" t="e">
        <f ca="1">IF(ROUNDUP(IF(IF(IF(AND(設定!$D$8&lt;=L484,設定!$D$8&lt;J484),設定!$D$8,IF(AND(J484&lt;=L484,J484&lt;設定!$D$8),J484,IF(AND(L484&lt;=J484,J484&lt;設定!$D$8),J484,L484)))=0,設定!$D$8,IF(AND(設定!$D$8&lt;=L484,設定!$D$8&lt;J484),設定!$D$8,IF(AND(J484&lt;=L484,J484&lt;設定!$D$8),J484,IF(AND(L484&lt;=J484,J484&lt;設定!$D$8),J484,L484))))&lt;=H484,H484+1,IF(IF(AND(設定!$D$8&lt;=L484,設定!$D$8&lt;J484),設定!$D$8,IF(AND(J484&lt;=L484,J484&lt;設定!$D$8),J484,IF(AND(L484&lt;=J484,J484&lt;設定!$D$8),J484,L484)))=0,設定!$D$8,IF(AND(設定!$D$8&lt;=L484,設定!$D$8&lt;J484),設定!$D$8,IF(AND(J484&lt;=L484,J484&lt;設定!$D$8),J484,IF(AND(L484&lt;=J484,J484&lt;設定!$D$8),J484,L484))))),0)&gt;40,ROUNDUP(IF(IF(IF(AND(設定!$D$8&lt;=L484,設定!$D$8&lt;J484),設定!$D$8,IF(AND(J484&lt;=L484,J484&lt;設定!$D$8),J484,IF(AND(L484&lt;=J484,J484&lt;設定!$D$8),J484,L484)))=0,設定!$D$8,IF(AND(設定!$D$8&lt;=L484,設定!$D$8&lt;J484),設定!$D$8,IF(AND(J484&lt;=L484,J484&lt;設定!$D$8),J484,IF(AND(L484&lt;=J484,J484&lt;設定!$D$8),J484,L484))))&lt;=H484,H484+1,IF(IF(AND(設定!$D$8&lt;=L484,設定!$D$8&lt;J484),設定!$D$8,IF(AND(J484&lt;=L484,J484&lt;設定!$D$8),J484,IF(AND(L484&lt;=J484,J484&lt;設定!$D$8),J484,L484)))=0,設定!$D$8,IF(AND(設定!$D$8&lt;=L484,設定!$D$8&lt;J484),設定!$D$8,IF(AND(J484&lt;=L484,J484&lt;設定!$D$8),J484,IF(AND(L484&lt;=J484,J484&lt;設定!$D$8),J484,L484))))),0),40)</f>
        <v>#DIV/0!</v>
      </c>
      <c r="O484" s="55">
        <f>IF(G484="標準",設定!$C$4,G484)</f>
        <v>5</v>
      </c>
      <c r="P484" s="45">
        <f t="shared" si="81"/>
        <v>0</v>
      </c>
      <c r="Q484" s="14">
        <f t="shared" si="82"/>
        <v>0</v>
      </c>
      <c r="R484" s="23">
        <f t="shared" si="90"/>
        <v>0</v>
      </c>
      <c r="S484" s="12">
        <f t="shared" si="83"/>
        <v>0</v>
      </c>
      <c r="T484" s="23">
        <f t="shared" si="84"/>
        <v>0</v>
      </c>
      <c r="U484" s="13">
        <f t="shared" si="85"/>
        <v>0</v>
      </c>
      <c r="V484" s="104" t="str">
        <f>INDEX(商品!Q:Q,MATCH(キーワード!D484,商品!D:D,0),1)</f>
        <v>-</v>
      </c>
      <c r="W484" s="15">
        <f t="shared" si="86"/>
        <v>0</v>
      </c>
      <c r="X484" s="22">
        <f>SUMIFS(当月ワード!$J$3:$J$1000,当月ワード!$D$3:$D$1000,キーワード!$D484,当月ワード!$E$3:$E$1000,キーワード!$F484)</f>
        <v>0</v>
      </c>
      <c r="Y484" s="23">
        <f>SUMIFS(前月ワード!$J$3:$J$1000,前月ワード!$D$3:$D$1000,キーワード!$D484,前月ワード!$E$3:$E$1000,キーワード!$F484)</f>
        <v>0</v>
      </c>
      <c r="Z484" s="23">
        <f>SUMIFS(前々月ワード!$J$3:$J$1000,前々月ワード!$D$3:$D$1000,キーワード!$D484,前々月ワード!$E$3:$E$1000,キーワード!$F484)</f>
        <v>0</v>
      </c>
      <c r="AA484" s="22">
        <f>SUMIFS(当月ワード!$W$3:$W$1000,当月ワード!$D$3:$D$1000,キーワード!$D484,当月ワード!$E$3:$E$1000,キーワード!$F484)</f>
        <v>0</v>
      </c>
      <c r="AB484" s="23">
        <f>SUMIFS(前月ワード!$W$3:$W$1000,前月ワード!$D$3:$D$1000,キーワード!$D484,前月ワード!$E$3:$E$1000,キーワード!$F484)</f>
        <v>0</v>
      </c>
      <c r="AC484" s="23">
        <f>SUMIFS(前々月ワード!$W$3:$W$1000,前々月ワード!$D$3:$D$1000,キーワード!$D484,前々月ワード!$E$3:$E$1000,キーワード!$F484)</f>
        <v>0</v>
      </c>
      <c r="AD484" s="23">
        <f t="shared" si="87"/>
        <v>0</v>
      </c>
      <c r="AE484" s="23">
        <f t="shared" si="87"/>
        <v>0</v>
      </c>
      <c r="AF484" s="23">
        <f t="shared" si="87"/>
        <v>0</v>
      </c>
      <c r="AG484" s="22">
        <f>SUMIFS(当月ワード!$X$3:$X$1000,当月ワード!$D$3:$D$1000,キーワード!$D484,当月ワード!$E$3:$E$1000,キーワード!$F484)</f>
        <v>0</v>
      </c>
      <c r="AH484" s="23">
        <f>SUMIFS(前月ワード!$X$3:$X$1000,前月ワード!$D$3:$D$1000,キーワード!$D484,前月ワード!$E$3:$E$1000,キーワード!$F484)</f>
        <v>0</v>
      </c>
      <c r="AI484" s="23">
        <f>SUMIFS(前々月ワード!$X$3:$X$1000,前々月ワード!$D$3:$D$1000,キーワード!$D484,前々月ワード!$E$3:$E$1000,キーワード!$F484)</f>
        <v>0</v>
      </c>
      <c r="AJ484" s="22">
        <f>SUMIFS(当月ワード!$I$3:$I$1000,当月ワード!$D$3:$D$1000,キーワード!$D484,当月ワード!$E$3:$E$1000,キーワード!$F484)</f>
        <v>0</v>
      </c>
      <c r="AK484" s="23">
        <f>SUMIFS(前月ワード!$I$3:$I$1000,前月ワード!$D$3:$D$1000,キーワード!$D484,前月ワード!$E$3:$E$1000,キーワード!$F484)</f>
        <v>0</v>
      </c>
      <c r="AL484" s="23">
        <f>SUMIFS(前々月ワード!$I$3:$I$1000,前々月ワード!$D$3:$D$1000,キーワード!$D484,前々月ワード!$E$3:$E$1000,キーワード!$F484)</f>
        <v>0</v>
      </c>
      <c r="AM484" s="13">
        <f t="shared" si="88"/>
        <v>0</v>
      </c>
      <c r="AN484" s="13">
        <f t="shared" si="88"/>
        <v>0</v>
      </c>
      <c r="AO484" s="13">
        <f t="shared" si="88"/>
        <v>0</v>
      </c>
      <c r="AP484" s="16">
        <f t="shared" si="89"/>
        <v>0</v>
      </c>
      <c r="AQ484" s="16">
        <f t="shared" si="89"/>
        <v>0</v>
      </c>
      <c r="AR484" s="17">
        <f t="shared" si="89"/>
        <v>0</v>
      </c>
    </row>
    <row r="485" spans="3:44" ht="36.65" customHeight="1">
      <c r="C485" s="20">
        <v>480</v>
      </c>
      <c r="D485" s="53">
        <f>現状ワード設定!B482</f>
        <v>0</v>
      </c>
      <c r="E485" s="26" t="str">
        <f>IFERROR(_xlfn.XLOOKUP($D485,現状商品設定!B:B,現状商品設定!C:C,"-"),"-")</f>
        <v>-</v>
      </c>
      <c r="F485" s="56">
        <f>現状ワード設定!G482</f>
        <v>0</v>
      </c>
      <c r="G485" s="60" t="s">
        <v>46</v>
      </c>
      <c r="H485" s="47" t="str">
        <f>IFERROR(_xlfn.XLOOKUP(D485,商品!$D:$D,商品!$H:$H),"")</f>
        <v/>
      </c>
      <c r="I485" s="50" t="str">
        <f>IFERROR(_xlfn.XLOOKUP(D485&amp;F485,現状ワード設定!J:J,現状ワード設定!H:H),"")</f>
        <v/>
      </c>
      <c r="J485" s="47" t="str">
        <f>IFERROR(_xlfn.XLOOKUP(D485&amp;F485,現状ワード設定!J:J,現状ワード設定!I:I),"")</f>
        <v/>
      </c>
      <c r="K485" s="47" t="e">
        <f>IF(AND(T485&gt;=設定!$C$12,W485&gt;=O485),I485*(1+設定!$F$12),IF(AND(T485&gt;=設定!$C$13,W485&lt;O485),I485*(1+設定!$F$13),IF(AND(T485&lt;設定!$C$14,U485&gt;=設定!$E$14),I485*(1+設定!$F$14),IF(AND(T485&lt;設定!$C$15,U485&lt;設定!$E$15),I485*(1+設定!$F$15),"除外"))))</f>
        <v>#VALUE!</v>
      </c>
      <c r="L485" s="58" t="e">
        <f ca="1">IF(消化率!$I$5&lt;1,K485*消化率!$I$5,IF(U485*V485/(K485*消化率!$I$5)&gt;O485,K485*消化率!$I$5,M485))</f>
        <v>#DIV/0!</v>
      </c>
      <c r="M485" s="58" t="e">
        <f t="shared" si="80"/>
        <v>#VALUE!</v>
      </c>
      <c r="N485" s="58" t="e">
        <f ca="1">IF(ROUNDUP(IF(IF(IF(AND(設定!$D$8&lt;=L485,設定!$D$8&lt;J485),設定!$D$8,IF(AND(J485&lt;=L485,J485&lt;設定!$D$8),J485,IF(AND(L485&lt;=J485,J485&lt;設定!$D$8),J485,L485)))=0,設定!$D$8,IF(AND(設定!$D$8&lt;=L485,設定!$D$8&lt;J485),設定!$D$8,IF(AND(J485&lt;=L485,J485&lt;設定!$D$8),J485,IF(AND(L485&lt;=J485,J485&lt;設定!$D$8),J485,L485))))&lt;=H485,H485+1,IF(IF(AND(設定!$D$8&lt;=L485,設定!$D$8&lt;J485),設定!$D$8,IF(AND(J485&lt;=L485,J485&lt;設定!$D$8),J485,IF(AND(L485&lt;=J485,J485&lt;設定!$D$8),J485,L485)))=0,設定!$D$8,IF(AND(設定!$D$8&lt;=L485,設定!$D$8&lt;J485),設定!$D$8,IF(AND(J485&lt;=L485,J485&lt;設定!$D$8),J485,IF(AND(L485&lt;=J485,J485&lt;設定!$D$8),J485,L485))))),0)&gt;40,ROUNDUP(IF(IF(IF(AND(設定!$D$8&lt;=L485,設定!$D$8&lt;J485),設定!$D$8,IF(AND(J485&lt;=L485,J485&lt;設定!$D$8),J485,IF(AND(L485&lt;=J485,J485&lt;設定!$D$8),J485,L485)))=0,設定!$D$8,IF(AND(設定!$D$8&lt;=L485,設定!$D$8&lt;J485),設定!$D$8,IF(AND(J485&lt;=L485,J485&lt;設定!$D$8),J485,IF(AND(L485&lt;=J485,J485&lt;設定!$D$8),J485,L485))))&lt;=H485,H485+1,IF(IF(AND(設定!$D$8&lt;=L485,設定!$D$8&lt;J485),設定!$D$8,IF(AND(J485&lt;=L485,J485&lt;設定!$D$8),J485,IF(AND(L485&lt;=J485,J485&lt;設定!$D$8),J485,L485)))=0,設定!$D$8,IF(AND(設定!$D$8&lt;=L485,設定!$D$8&lt;J485),設定!$D$8,IF(AND(J485&lt;=L485,J485&lt;設定!$D$8),J485,IF(AND(L485&lt;=J485,J485&lt;設定!$D$8),J485,L485))))),0),40)</f>
        <v>#DIV/0!</v>
      </c>
      <c r="O485" s="55">
        <f>IF(G485="標準",設定!$C$4,G485)</f>
        <v>5</v>
      </c>
      <c r="P485" s="45">
        <f t="shared" si="81"/>
        <v>0</v>
      </c>
      <c r="Q485" s="14">
        <f t="shared" si="82"/>
        <v>0</v>
      </c>
      <c r="R485" s="23">
        <f t="shared" si="90"/>
        <v>0</v>
      </c>
      <c r="S485" s="12">
        <f t="shared" si="83"/>
        <v>0</v>
      </c>
      <c r="T485" s="23">
        <f t="shared" si="84"/>
        <v>0</v>
      </c>
      <c r="U485" s="13">
        <f t="shared" si="85"/>
        <v>0</v>
      </c>
      <c r="V485" s="104" t="str">
        <f>INDEX(商品!Q:Q,MATCH(キーワード!D485,商品!D:D,0),1)</f>
        <v>-</v>
      </c>
      <c r="W485" s="15">
        <f t="shared" si="86"/>
        <v>0</v>
      </c>
      <c r="X485" s="22">
        <f>SUMIFS(当月ワード!$J$3:$J$1000,当月ワード!$D$3:$D$1000,キーワード!$D485,当月ワード!$E$3:$E$1000,キーワード!$F485)</f>
        <v>0</v>
      </c>
      <c r="Y485" s="23">
        <f>SUMIFS(前月ワード!$J$3:$J$1000,前月ワード!$D$3:$D$1000,キーワード!$D485,前月ワード!$E$3:$E$1000,キーワード!$F485)</f>
        <v>0</v>
      </c>
      <c r="Z485" s="23">
        <f>SUMIFS(前々月ワード!$J$3:$J$1000,前々月ワード!$D$3:$D$1000,キーワード!$D485,前々月ワード!$E$3:$E$1000,キーワード!$F485)</f>
        <v>0</v>
      </c>
      <c r="AA485" s="22">
        <f>SUMIFS(当月ワード!$W$3:$W$1000,当月ワード!$D$3:$D$1000,キーワード!$D485,当月ワード!$E$3:$E$1000,キーワード!$F485)</f>
        <v>0</v>
      </c>
      <c r="AB485" s="23">
        <f>SUMIFS(前月ワード!$W$3:$W$1000,前月ワード!$D$3:$D$1000,キーワード!$D485,前月ワード!$E$3:$E$1000,キーワード!$F485)</f>
        <v>0</v>
      </c>
      <c r="AC485" s="23">
        <f>SUMIFS(前々月ワード!$W$3:$W$1000,前々月ワード!$D$3:$D$1000,キーワード!$D485,前々月ワード!$E$3:$E$1000,キーワード!$F485)</f>
        <v>0</v>
      </c>
      <c r="AD485" s="23">
        <f t="shared" si="87"/>
        <v>0</v>
      </c>
      <c r="AE485" s="23">
        <f t="shared" si="87"/>
        <v>0</v>
      </c>
      <c r="AF485" s="23">
        <f t="shared" si="87"/>
        <v>0</v>
      </c>
      <c r="AG485" s="22">
        <f>SUMIFS(当月ワード!$X$3:$X$1000,当月ワード!$D$3:$D$1000,キーワード!$D485,当月ワード!$E$3:$E$1000,キーワード!$F485)</f>
        <v>0</v>
      </c>
      <c r="AH485" s="23">
        <f>SUMIFS(前月ワード!$X$3:$X$1000,前月ワード!$D$3:$D$1000,キーワード!$D485,前月ワード!$E$3:$E$1000,キーワード!$F485)</f>
        <v>0</v>
      </c>
      <c r="AI485" s="23">
        <f>SUMIFS(前々月ワード!$X$3:$X$1000,前々月ワード!$D$3:$D$1000,キーワード!$D485,前々月ワード!$E$3:$E$1000,キーワード!$F485)</f>
        <v>0</v>
      </c>
      <c r="AJ485" s="22">
        <f>SUMIFS(当月ワード!$I$3:$I$1000,当月ワード!$D$3:$D$1000,キーワード!$D485,当月ワード!$E$3:$E$1000,キーワード!$F485)</f>
        <v>0</v>
      </c>
      <c r="AK485" s="23">
        <f>SUMIFS(前月ワード!$I$3:$I$1000,前月ワード!$D$3:$D$1000,キーワード!$D485,前月ワード!$E$3:$E$1000,キーワード!$F485)</f>
        <v>0</v>
      </c>
      <c r="AL485" s="23">
        <f>SUMIFS(前々月ワード!$I$3:$I$1000,前々月ワード!$D$3:$D$1000,キーワード!$D485,前々月ワード!$E$3:$E$1000,キーワード!$F485)</f>
        <v>0</v>
      </c>
      <c r="AM485" s="13">
        <f t="shared" si="88"/>
        <v>0</v>
      </c>
      <c r="AN485" s="13">
        <f t="shared" si="88"/>
        <v>0</v>
      </c>
      <c r="AO485" s="13">
        <f t="shared" si="88"/>
        <v>0</v>
      </c>
      <c r="AP485" s="16">
        <f t="shared" si="89"/>
        <v>0</v>
      </c>
      <c r="AQ485" s="16">
        <f t="shared" si="89"/>
        <v>0</v>
      </c>
      <c r="AR485" s="17">
        <f t="shared" si="89"/>
        <v>0</v>
      </c>
    </row>
    <row r="486" spans="3:44" ht="36.65" customHeight="1">
      <c r="C486" s="20">
        <v>481</v>
      </c>
      <c r="D486" s="53">
        <f>現状ワード設定!B483</f>
        <v>0</v>
      </c>
      <c r="E486" s="26" t="str">
        <f>IFERROR(_xlfn.XLOOKUP($D486,現状商品設定!B:B,現状商品設定!C:C,"-"),"-")</f>
        <v>-</v>
      </c>
      <c r="F486" s="56">
        <f>現状ワード設定!G483</f>
        <v>0</v>
      </c>
      <c r="G486" s="60" t="s">
        <v>46</v>
      </c>
      <c r="H486" s="47" t="str">
        <f>IFERROR(_xlfn.XLOOKUP(D486,商品!$D:$D,商品!$H:$H),"")</f>
        <v/>
      </c>
      <c r="I486" s="50" t="str">
        <f>IFERROR(_xlfn.XLOOKUP(D486&amp;F486,現状ワード設定!J:J,現状ワード設定!H:H),"")</f>
        <v/>
      </c>
      <c r="J486" s="47" t="str">
        <f>IFERROR(_xlfn.XLOOKUP(D486&amp;F486,現状ワード設定!J:J,現状ワード設定!I:I),"")</f>
        <v/>
      </c>
      <c r="K486" s="47" t="e">
        <f>IF(AND(T486&gt;=設定!$C$12,W486&gt;=O486),I486*(1+設定!$F$12),IF(AND(T486&gt;=設定!$C$13,W486&lt;O486),I486*(1+設定!$F$13),IF(AND(T486&lt;設定!$C$14,U486&gt;=設定!$E$14),I486*(1+設定!$F$14),IF(AND(T486&lt;設定!$C$15,U486&lt;設定!$E$15),I486*(1+設定!$F$15),"除外"))))</f>
        <v>#VALUE!</v>
      </c>
      <c r="L486" s="58" t="e">
        <f ca="1">IF(消化率!$I$5&lt;1,K486*消化率!$I$5,IF(U486*V486/(K486*消化率!$I$5)&gt;O486,K486*消化率!$I$5,M486))</f>
        <v>#DIV/0!</v>
      </c>
      <c r="M486" s="58" t="e">
        <f t="shared" si="80"/>
        <v>#VALUE!</v>
      </c>
      <c r="N486" s="58" t="e">
        <f ca="1">IF(ROUNDUP(IF(IF(IF(AND(設定!$D$8&lt;=L486,設定!$D$8&lt;J486),設定!$D$8,IF(AND(J486&lt;=L486,J486&lt;設定!$D$8),J486,IF(AND(L486&lt;=J486,J486&lt;設定!$D$8),J486,L486)))=0,設定!$D$8,IF(AND(設定!$D$8&lt;=L486,設定!$D$8&lt;J486),設定!$D$8,IF(AND(J486&lt;=L486,J486&lt;設定!$D$8),J486,IF(AND(L486&lt;=J486,J486&lt;設定!$D$8),J486,L486))))&lt;=H486,H486+1,IF(IF(AND(設定!$D$8&lt;=L486,設定!$D$8&lt;J486),設定!$D$8,IF(AND(J486&lt;=L486,J486&lt;設定!$D$8),J486,IF(AND(L486&lt;=J486,J486&lt;設定!$D$8),J486,L486)))=0,設定!$D$8,IF(AND(設定!$D$8&lt;=L486,設定!$D$8&lt;J486),設定!$D$8,IF(AND(J486&lt;=L486,J486&lt;設定!$D$8),J486,IF(AND(L486&lt;=J486,J486&lt;設定!$D$8),J486,L486))))),0)&gt;40,ROUNDUP(IF(IF(IF(AND(設定!$D$8&lt;=L486,設定!$D$8&lt;J486),設定!$D$8,IF(AND(J486&lt;=L486,J486&lt;設定!$D$8),J486,IF(AND(L486&lt;=J486,J486&lt;設定!$D$8),J486,L486)))=0,設定!$D$8,IF(AND(設定!$D$8&lt;=L486,設定!$D$8&lt;J486),設定!$D$8,IF(AND(J486&lt;=L486,J486&lt;設定!$D$8),J486,IF(AND(L486&lt;=J486,J486&lt;設定!$D$8),J486,L486))))&lt;=H486,H486+1,IF(IF(AND(設定!$D$8&lt;=L486,設定!$D$8&lt;J486),設定!$D$8,IF(AND(J486&lt;=L486,J486&lt;設定!$D$8),J486,IF(AND(L486&lt;=J486,J486&lt;設定!$D$8),J486,L486)))=0,設定!$D$8,IF(AND(設定!$D$8&lt;=L486,設定!$D$8&lt;J486),設定!$D$8,IF(AND(J486&lt;=L486,J486&lt;設定!$D$8),J486,IF(AND(L486&lt;=J486,J486&lt;設定!$D$8),J486,L486))))),0),40)</f>
        <v>#DIV/0!</v>
      </c>
      <c r="O486" s="55">
        <f>IF(G486="標準",設定!$C$4,G486)</f>
        <v>5</v>
      </c>
      <c r="P486" s="45">
        <f t="shared" si="81"/>
        <v>0</v>
      </c>
      <c r="Q486" s="14">
        <f t="shared" si="82"/>
        <v>0</v>
      </c>
      <c r="R486" s="23">
        <f t="shared" si="90"/>
        <v>0</v>
      </c>
      <c r="S486" s="12">
        <f t="shared" si="83"/>
        <v>0</v>
      </c>
      <c r="T486" s="23">
        <f t="shared" si="84"/>
        <v>0</v>
      </c>
      <c r="U486" s="13">
        <f t="shared" si="85"/>
        <v>0</v>
      </c>
      <c r="V486" s="104" t="str">
        <f>INDEX(商品!Q:Q,MATCH(キーワード!D486,商品!D:D,0),1)</f>
        <v>-</v>
      </c>
      <c r="W486" s="15">
        <f t="shared" si="86"/>
        <v>0</v>
      </c>
      <c r="X486" s="22">
        <f>SUMIFS(当月ワード!$J$3:$J$1000,当月ワード!$D$3:$D$1000,キーワード!$D486,当月ワード!$E$3:$E$1000,キーワード!$F486)</f>
        <v>0</v>
      </c>
      <c r="Y486" s="23">
        <f>SUMIFS(前月ワード!$J$3:$J$1000,前月ワード!$D$3:$D$1000,キーワード!$D486,前月ワード!$E$3:$E$1000,キーワード!$F486)</f>
        <v>0</v>
      </c>
      <c r="Z486" s="23">
        <f>SUMIFS(前々月ワード!$J$3:$J$1000,前々月ワード!$D$3:$D$1000,キーワード!$D486,前々月ワード!$E$3:$E$1000,キーワード!$F486)</f>
        <v>0</v>
      </c>
      <c r="AA486" s="22">
        <f>SUMIFS(当月ワード!$W$3:$W$1000,当月ワード!$D$3:$D$1000,キーワード!$D486,当月ワード!$E$3:$E$1000,キーワード!$F486)</f>
        <v>0</v>
      </c>
      <c r="AB486" s="23">
        <f>SUMIFS(前月ワード!$W$3:$W$1000,前月ワード!$D$3:$D$1000,キーワード!$D486,前月ワード!$E$3:$E$1000,キーワード!$F486)</f>
        <v>0</v>
      </c>
      <c r="AC486" s="23">
        <f>SUMIFS(前々月ワード!$W$3:$W$1000,前々月ワード!$D$3:$D$1000,キーワード!$D486,前々月ワード!$E$3:$E$1000,キーワード!$F486)</f>
        <v>0</v>
      </c>
      <c r="AD486" s="23">
        <f t="shared" si="87"/>
        <v>0</v>
      </c>
      <c r="AE486" s="23">
        <f t="shared" si="87"/>
        <v>0</v>
      </c>
      <c r="AF486" s="23">
        <f t="shared" si="87"/>
        <v>0</v>
      </c>
      <c r="AG486" s="22">
        <f>SUMIFS(当月ワード!$X$3:$X$1000,当月ワード!$D$3:$D$1000,キーワード!$D486,当月ワード!$E$3:$E$1000,キーワード!$F486)</f>
        <v>0</v>
      </c>
      <c r="AH486" s="23">
        <f>SUMIFS(前月ワード!$X$3:$X$1000,前月ワード!$D$3:$D$1000,キーワード!$D486,前月ワード!$E$3:$E$1000,キーワード!$F486)</f>
        <v>0</v>
      </c>
      <c r="AI486" s="23">
        <f>SUMIFS(前々月ワード!$X$3:$X$1000,前々月ワード!$D$3:$D$1000,キーワード!$D486,前々月ワード!$E$3:$E$1000,キーワード!$F486)</f>
        <v>0</v>
      </c>
      <c r="AJ486" s="22">
        <f>SUMIFS(当月ワード!$I$3:$I$1000,当月ワード!$D$3:$D$1000,キーワード!$D486,当月ワード!$E$3:$E$1000,キーワード!$F486)</f>
        <v>0</v>
      </c>
      <c r="AK486" s="23">
        <f>SUMIFS(前月ワード!$I$3:$I$1000,前月ワード!$D$3:$D$1000,キーワード!$D486,前月ワード!$E$3:$E$1000,キーワード!$F486)</f>
        <v>0</v>
      </c>
      <c r="AL486" s="23">
        <f>SUMIFS(前々月ワード!$I$3:$I$1000,前々月ワード!$D$3:$D$1000,キーワード!$D486,前々月ワード!$E$3:$E$1000,キーワード!$F486)</f>
        <v>0</v>
      </c>
      <c r="AM486" s="13">
        <f t="shared" si="88"/>
        <v>0</v>
      </c>
      <c r="AN486" s="13">
        <f t="shared" si="88"/>
        <v>0</v>
      </c>
      <c r="AO486" s="13">
        <f t="shared" si="88"/>
        <v>0</v>
      </c>
      <c r="AP486" s="16">
        <f t="shared" si="89"/>
        <v>0</v>
      </c>
      <c r="AQ486" s="16">
        <f t="shared" si="89"/>
        <v>0</v>
      </c>
      <c r="AR486" s="17">
        <f t="shared" si="89"/>
        <v>0</v>
      </c>
    </row>
    <row r="487" spans="3:44" ht="36.65" customHeight="1">
      <c r="C487" s="20">
        <v>482</v>
      </c>
      <c r="D487" s="53">
        <f>現状ワード設定!B484</f>
        <v>0</v>
      </c>
      <c r="E487" s="26" t="str">
        <f>IFERROR(_xlfn.XLOOKUP($D487,現状商品設定!B:B,現状商品設定!C:C,"-"),"-")</f>
        <v>-</v>
      </c>
      <c r="F487" s="56">
        <f>現状ワード設定!G484</f>
        <v>0</v>
      </c>
      <c r="G487" s="60" t="s">
        <v>46</v>
      </c>
      <c r="H487" s="47" t="str">
        <f>IFERROR(_xlfn.XLOOKUP(D487,商品!$D:$D,商品!$H:$H),"")</f>
        <v/>
      </c>
      <c r="I487" s="50" t="str">
        <f>IFERROR(_xlfn.XLOOKUP(D487&amp;F487,現状ワード設定!J:J,現状ワード設定!H:H),"")</f>
        <v/>
      </c>
      <c r="J487" s="47" t="str">
        <f>IFERROR(_xlfn.XLOOKUP(D487&amp;F487,現状ワード設定!J:J,現状ワード設定!I:I),"")</f>
        <v/>
      </c>
      <c r="K487" s="47" t="e">
        <f>IF(AND(T487&gt;=設定!$C$12,W487&gt;=O487),I487*(1+設定!$F$12),IF(AND(T487&gt;=設定!$C$13,W487&lt;O487),I487*(1+設定!$F$13),IF(AND(T487&lt;設定!$C$14,U487&gt;=設定!$E$14),I487*(1+設定!$F$14),IF(AND(T487&lt;設定!$C$15,U487&lt;設定!$E$15),I487*(1+設定!$F$15),"除外"))))</f>
        <v>#VALUE!</v>
      </c>
      <c r="L487" s="58" t="e">
        <f ca="1">IF(消化率!$I$5&lt;1,K487*消化率!$I$5,IF(U487*V487/(K487*消化率!$I$5)&gt;O487,K487*消化率!$I$5,M487))</f>
        <v>#DIV/0!</v>
      </c>
      <c r="M487" s="58" t="e">
        <f t="shared" si="80"/>
        <v>#VALUE!</v>
      </c>
      <c r="N487" s="58" t="e">
        <f ca="1">IF(ROUNDUP(IF(IF(IF(AND(設定!$D$8&lt;=L487,設定!$D$8&lt;J487),設定!$D$8,IF(AND(J487&lt;=L487,J487&lt;設定!$D$8),J487,IF(AND(L487&lt;=J487,J487&lt;設定!$D$8),J487,L487)))=0,設定!$D$8,IF(AND(設定!$D$8&lt;=L487,設定!$D$8&lt;J487),設定!$D$8,IF(AND(J487&lt;=L487,J487&lt;設定!$D$8),J487,IF(AND(L487&lt;=J487,J487&lt;設定!$D$8),J487,L487))))&lt;=H487,H487+1,IF(IF(AND(設定!$D$8&lt;=L487,設定!$D$8&lt;J487),設定!$D$8,IF(AND(J487&lt;=L487,J487&lt;設定!$D$8),J487,IF(AND(L487&lt;=J487,J487&lt;設定!$D$8),J487,L487)))=0,設定!$D$8,IF(AND(設定!$D$8&lt;=L487,設定!$D$8&lt;J487),設定!$D$8,IF(AND(J487&lt;=L487,J487&lt;設定!$D$8),J487,IF(AND(L487&lt;=J487,J487&lt;設定!$D$8),J487,L487))))),0)&gt;40,ROUNDUP(IF(IF(IF(AND(設定!$D$8&lt;=L487,設定!$D$8&lt;J487),設定!$D$8,IF(AND(J487&lt;=L487,J487&lt;設定!$D$8),J487,IF(AND(L487&lt;=J487,J487&lt;設定!$D$8),J487,L487)))=0,設定!$D$8,IF(AND(設定!$D$8&lt;=L487,設定!$D$8&lt;J487),設定!$D$8,IF(AND(J487&lt;=L487,J487&lt;設定!$D$8),J487,IF(AND(L487&lt;=J487,J487&lt;設定!$D$8),J487,L487))))&lt;=H487,H487+1,IF(IF(AND(設定!$D$8&lt;=L487,設定!$D$8&lt;J487),設定!$D$8,IF(AND(J487&lt;=L487,J487&lt;設定!$D$8),J487,IF(AND(L487&lt;=J487,J487&lt;設定!$D$8),J487,L487)))=0,設定!$D$8,IF(AND(設定!$D$8&lt;=L487,設定!$D$8&lt;J487),設定!$D$8,IF(AND(J487&lt;=L487,J487&lt;設定!$D$8),J487,IF(AND(L487&lt;=J487,J487&lt;設定!$D$8),J487,L487))))),0),40)</f>
        <v>#DIV/0!</v>
      </c>
      <c r="O487" s="55">
        <f>IF(G487="標準",設定!$C$4,G487)</f>
        <v>5</v>
      </c>
      <c r="P487" s="45">
        <f t="shared" si="81"/>
        <v>0</v>
      </c>
      <c r="Q487" s="14">
        <f t="shared" si="82"/>
        <v>0</v>
      </c>
      <c r="R487" s="23">
        <f t="shared" si="90"/>
        <v>0</v>
      </c>
      <c r="S487" s="12">
        <f t="shared" si="83"/>
        <v>0</v>
      </c>
      <c r="T487" s="23">
        <f t="shared" si="84"/>
        <v>0</v>
      </c>
      <c r="U487" s="13">
        <f t="shared" si="85"/>
        <v>0</v>
      </c>
      <c r="V487" s="104" t="str">
        <f>INDEX(商品!Q:Q,MATCH(キーワード!D487,商品!D:D,0),1)</f>
        <v>-</v>
      </c>
      <c r="W487" s="15">
        <f t="shared" si="86"/>
        <v>0</v>
      </c>
      <c r="X487" s="22">
        <f>SUMIFS(当月ワード!$J$3:$J$1000,当月ワード!$D$3:$D$1000,キーワード!$D487,当月ワード!$E$3:$E$1000,キーワード!$F487)</f>
        <v>0</v>
      </c>
      <c r="Y487" s="23">
        <f>SUMIFS(前月ワード!$J$3:$J$1000,前月ワード!$D$3:$D$1000,キーワード!$D487,前月ワード!$E$3:$E$1000,キーワード!$F487)</f>
        <v>0</v>
      </c>
      <c r="Z487" s="23">
        <f>SUMIFS(前々月ワード!$J$3:$J$1000,前々月ワード!$D$3:$D$1000,キーワード!$D487,前々月ワード!$E$3:$E$1000,キーワード!$F487)</f>
        <v>0</v>
      </c>
      <c r="AA487" s="22">
        <f>SUMIFS(当月ワード!$W$3:$W$1000,当月ワード!$D$3:$D$1000,キーワード!$D487,当月ワード!$E$3:$E$1000,キーワード!$F487)</f>
        <v>0</v>
      </c>
      <c r="AB487" s="23">
        <f>SUMIFS(前月ワード!$W$3:$W$1000,前月ワード!$D$3:$D$1000,キーワード!$D487,前月ワード!$E$3:$E$1000,キーワード!$F487)</f>
        <v>0</v>
      </c>
      <c r="AC487" s="23">
        <f>SUMIFS(前々月ワード!$W$3:$W$1000,前々月ワード!$D$3:$D$1000,キーワード!$D487,前々月ワード!$E$3:$E$1000,キーワード!$F487)</f>
        <v>0</v>
      </c>
      <c r="AD487" s="23">
        <f t="shared" si="87"/>
        <v>0</v>
      </c>
      <c r="AE487" s="23">
        <f t="shared" si="87"/>
        <v>0</v>
      </c>
      <c r="AF487" s="23">
        <f t="shared" si="87"/>
        <v>0</v>
      </c>
      <c r="AG487" s="22">
        <f>SUMIFS(当月ワード!$X$3:$X$1000,当月ワード!$D$3:$D$1000,キーワード!$D487,当月ワード!$E$3:$E$1000,キーワード!$F487)</f>
        <v>0</v>
      </c>
      <c r="AH487" s="23">
        <f>SUMIFS(前月ワード!$X$3:$X$1000,前月ワード!$D$3:$D$1000,キーワード!$D487,前月ワード!$E$3:$E$1000,キーワード!$F487)</f>
        <v>0</v>
      </c>
      <c r="AI487" s="23">
        <f>SUMIFS(前々月ワード!$X$3:$X$1000,前々月ワード!$D$3:$D$1000,キーワード!$D487,前々月ワード!$E$3:$E$1000,キーワード!$F487)</f>
        <v>0</v>
      </c>
      <c r="AJ487" s="22">
        <f>SUMIFS(当月ワード!$I$3:$I$1000,当月ワード!$D$3:$D$1000,キーワード!$D487,当月ワード!$E$3:$E$1000,キーワード!$F487)</f>
        <v>0</v>
      </c>
      <c r="AK487" s="23">
        <f>SUMIFS(前月ワード!$I$3:$I$1000,前月ワード!$D$3:$D$1000,キーワード!$D487,前月ワード!$E$3:$E$1000,キーワード!$F487)</f>
        <v>0</v>
      </c>
      <c r="AL487" s="23">
        <f>SUMIFS(前々月ワード!$I$3:$I$1000,前々月ワード!$D$3:$D$1000,キーワード!$D487,前々月ワード!$E$3:$E$1000,キーワード!$F487)</f>
        <v>0</v>
      </c>
      <c r="AM487" s="13">
        <f t="shared" si="88"/>
        <v>0</v>
      </c>
      <c r="AN487" s="13">
        <f t="shared" si="88"/>
        <v>0</v>
      </c>
      <c r="AO487" s="13">
        <f t="shared" si="88"/>
        <v>0</v>
      </c>
      <c r="AP487" s="16">
        <f t="shared" si="89"/>
        <v>0</v>
      </c>
      <c r="AQ487" s="16">
        <f t="shared" si="89"/>
        <v>0</v>
      </c>
      <c r="AR487" s="17">
        <f t="shared" si="89"/>
        <v>0</v>
      </c>
    </row>
    <row r="488" spans="3:44" ht="36.65" customHeight="1">
      <c r="C488" s="20">
        <v>483</v>
      </c>
      <c r="D488" s="53">
        <f>現状ワード設定!B485</f>
        <v>0</v>
      </c>
      <c r="E488" s="26" t="str">
        <f>IFERROR(_xlfn.XLOOKUP($D488,現状商品設定!B:B,現状商品設定!C:C,"-"),"-")</f>
        <v>-</v>
      </c>
      <c r="F488" s="56">
        <f>現状ワード設定!G485</f>
        <v>0</v>
      </c>
      <c r="G488" s="60" t="s">
        <v>46</v>
      </c>
      <c r="H488" s="47" t="str">
        <f>IFERROR(_xlfn.XLOOKUP(D488,商品!$D:$D,商品!$H:$H),"")</f>
        <v/>
      </c>
      <c r="I488" s="50" t="str">
        <f>IFERROR(_xlfn.XLOOKUP(D488&amp;F488,現状ワード設定!J:J,現状ワード設定!H:H),"")</f>
        <v/>
      </c>
      <c r="J488" s="47" t="str">
        <f>IFERROR(_xlfn.XLOOKUP(D488&amp;F488,現状ワード設定!J:J,現状ワード設定!I:I),"")</f>
        <v/>
      </c>
      <c r="K488" s="47" t="e">
        <f>IF(AND(T488&gt;=設定!$C$12,W488&gt;=O488),I488*(1+設定!$F$12),IF(AND(T488&gt;=設定!$C$13,W488&lt;O488),I488*(1+設定!$F$13),IF(AND(T488&lt;設定!$C$14,U488&gt;=設定!$E$14),I488*(1+設定!$F$14),IF(AND(T488&lt;設定!$C$15,U488&lt;設定!$E$15),I488*(1+設定!$F$15),"除外"))))</f>
        <v>#VALUE!</v>
      </c>
      <c r="L488" s="58" t="e">
        <f ca="1">IF(消化率!$I$5&lt;1,K488*消化率!$I$5,IF(U488*V488/(K488*消化率!$I$5)&gt;O488,K488*消化率!$I$5,M488))</f>
        <v>#DIV/0!</v>
      </c>
      <c r="M488" s="58" t="e">
        <f t="shared" si="80"/>
        <v>#VALUE!</v>
      </c>
      <c r="N488" s="58" t="e">
        <f ca="1">IF(ROUNDUP(IF(IF(IF(AND(設定!$D$8&lt;=L488,設定!$D$8&lt;J488),設定!$D$8,IF(AND(J488&lt;=L488,J488&lt;設定!$D$8),J488,IF(AND(L488&lt;=J488,J488&lt;設定!$D$8),J488,L488)))=0,設定!$D$8,IF(AND(設定!$D$8&lt;=L488,設定!$D$8&lt;J488),設定!$D$8,IF(AND(J488&lt;=L488,J488&lt;設定!$D$8),J488,IF(AND(L488&lt;=J488,J488&lt;設定!$D$8),J488,L488))))&lt;=H488,H488+1,IF(IF(AND(設定!$D$8&lt;=L488,設定!$D$8&lt;J488),設定!$D$8,IF(AND(J488&lt;=L488,J488&lt;設定!$D$8),J488,IF(AND(L488&lt;=J488,J488&lt;設定!$D$8),J488,L488)))=0,設定!$D$8,IF(AND(設定!$D$8&lt;=L488,設定!$D$8&lt;J488),設定!$D$8,IF(AND(J488&lt;=L488,J488&lt;設定!$D$8),J488,IF(AND(L488&lt;=J488,J488&lt;設定!$D$8),J488,L488))))),0)&gt;40,ROUNDUP(IF(IF(IF(AND(設定!$D$8&lt;=L488,設定!$D$8&lt;J488),設定!$D$8,IF(AND(J488&lt;=L488,J488&lt;設定!$D$8),J488,IF(AND(L488&lt;=J488,J488&lt;設定!$D$8),J488,L488)))=0,設定!$D$8,IF(AND(設定!$D$8&lt;=L488,設定!$D$8&lt;J488),設定!$D$8,IF(AND(J488&lt;=L488,J488&lt;設定!$D$8),J488,IF(AND(L488&lt;=J488,J488&lt;設定!$D$8),J488,L488))))&lt;=H488,H488+1,IF(IF(AND(設定!$D$8&lt;=L488,設定!$D$8&lt;J488),設定!$D$8,IF(AND(J488&lt;=L488,J488&lt;設定!$D$8),J488,IF(AND(L488&lt;=J488,J488&lt;設定!$D$8),J488,L488)))=0,設定!$D$8,IF(AND(設定!$D$8&lt;=L488,設定!$D$8&lt;J488),設定!$D$8,IF(AND(J488&lt;=L488,J488&lt;設定!$D$8),J488,IF(AND(L488&lt;=J488,J488&lt;設定!$D$8),J488,L488))))),0),40)</f>
        <v>#DIV/0!</v>
      </c>
      <c r="O488" s="55">
        <f>IF(G488="標準",設定!$C$4,G488)</f>
        <v>5</v>
      </c>
      <c r="P488" s="45">
        <f t="shared" si="81"/>
        <v>0</v>
      </c>
      <c r="Q488" s="14">
        <f t="shared" si="82"/>
        <v>0</v>
      </c>
      <c r="R488" s="23">
        <f t="shared" si="90"/>
        <v>0</v>
      </c>
      <c r="S488" s="12">
        <f t="shared" si="83"/>
        <v>0</v>
      </c>
      <c r="T488" s="23">
        <f t="shared" si="84"/>
        <v>0</v>
      </c>
      <c r="U488" s="13">
        <f t="shared" si="85"/>
        <v>0</v>
      </c>
      <c r="V488" s="104" t="str">
        <f>INDEX(商品!Q:Q,MATCH(キーワード!D488,商品!D:D,0),1)</f>
        <v>-</v>
      </c>
      <c r="W488" s="15">
        <f t="shared" si="86"/>
        <v>0</v>
      </c>
      <c r="X488" s="22">
        <f>SUMIFS(当月ワード!$J$3:$J$1000,当月ワード!$D$3:$D$1000,キーワード!$D488,当月ワード!$E$3:$E$1000,キーワード!$F488)</f>
        <v>0</v>
      </c>
      <c r="Y488" s="23">
        <f>SUMIFS(前月ワード!$J$3:$J$1000,前月ワード!$D$3:$D$1000,キーワード!$D488,前月ワード!$E$3:$E$1000,キーワード!$F488)</f>
        <v>0</v>
      </c>
      <c r="Z488" s="23">
        <f>SUMIFS(前々月ワード!$J$3:$J$1000,前々月ワード!$D$3:$D$1000,キーワード!$D488,前々月ワード!$E$3:$E$1000,キーワード!$F488)</f>
        <v>0</v>
      </c>
      <c r="AA488" s="22">
        <f>SUMIFS(当月ワード!$W$3:$W$1000,当月ワード!$D$3:$D$1000,キーワード!$D488,当月ワード!$E$3:$E$1000,キーワード!$F488)</f>
        <v>0</v>
      </c>
      <c r="AB488" s="23">
        <f>SUMIFS(前月ワード!$W$3:$W$1000,前月ワード!$D$3:$D$1000,キーワード!$D488,前月ワード!$E$3:$E$1000,キーワード!$F488)</f>
        <v>0</v>
      </c>
      <c r="AC488" s="23">
        <f>SUMIFS(前々月ワード!$W$3:$W$1000,前々月ワード!$D$3:$D$1000,キーワード!$D488,前々月ワード!$E$3:$E$1000,キーワード!$F488)</f>
        <v>0</v>
      </c>
      <c r="AD488" s="23">
        <f t="shared" si="87"/>
        <v>0</v>
      </c>
      <c r="AE488" s="23">
        <f t="shared" si="87"/>
        <v>0</v>
      </c>
      <c r="AF488" s="23">
        <f t="shared" si="87"/>
        <v>0</v>
      </c>
      <c r="AG488" s="22">
        <f>SUMIFS(当月ワード!$X$3:$X$1000,当月ワード!$D$3:$D$1000,キーワード!$D488,当月ワード!$E$3:$E$1000,キーワード!$F488)</f>
        <v>0</v>
      </c>
      <c r="AH488" s="23">
        <f>SUMIFS(前月ワード!$X$3:$X$1000,前月ワード!$D$3:$D$1000,キーワード!$D488,前月ワード!$E$3:$E$1000,キーワード!$F488)</f>
        <v>0</v>
      </c>
      <c r="AI488" s="23">
        <f>SUMIFS(前々月ワード!$X$3:$X$1000,前々月ワード!$D$3:$D$1000,キーワード!$D488,前々月ワード!$E$3:$E$1000,キーワード!$F488)</f>
        <v>0</v>
      </c>
      <c r="AJ488" s="22">
        <f>SUMIFS(当月ワード!$I$3:$I$1000,当月ワード!$D$3:$D$1000,キーワード!$D488,当月ワード!$E$3:$E$1000,キーワード!$F488)</f>
        <v>0</v>
      </c>
      <c r="AK488" s="23">
        <f>SUMIFS(前月ワード!$I$3:$I$1000,前月ワード!$D$3:$D$1000,キーワード!$D488,前月ワード!$E$3:$E$1000,キーワード!$F488)</f>
        <v>0</v>
      </c>
      <c r="AL488" s="23">
        <f>SUMIFS(前々月ワード!$I$3:$I$1000,前々月ワード!$D$3:$D$1000,キーワード!$D488,前々月ワード!$E$3:$E$1000,キーワード!$F488)</f>
        <v>0</v>
      </c>
      <c r="AM488" s="13">
        <f t="shared" si="88"/>
        <v>0</v>
      </c>
      <c r="AN488" s="13">
        <f t="shared" si="88"/>
        <v>0</v>
      </c>
      <c r="AO488" s="13">
        <f t="shared" si="88"/>
        <v>0</v>
      </c>
      <c r="AP488" s="16">
        <f t="shared" si="89"/>
        <v>0</v>
      </c>
      <c r="AQ488" s="16">
        <f t="shared" si="89"/>
        <v>0</v>
      </c>
      <c r="AR488" s="17">
        <f t="shared" si="89"/>
        <v>0</v>
      </c>
    </row>
    <row r="489" spans="3:44" ht="36.65" customHeight="1">
      <c r="C489" s="20">
        <v>484</v>
      </c>
      <c r="D489" s="53">
        <f>現状ワード設定!B486</f>
        <v>0</v>
      </c>
      <c r="E489" s="26" t="str">
        <f>IFERROR(_xlfn.XLOOKUP($D489,現状商品設定!B:B,現状商品設定!C:C,"-"),"-")</f>
        <v>-</v>
      </c>
      <c r="F489" s="56">
        <f>現状ワード設定!G486</f>
        <v>0</v>
      </c>
      <c r="G489" s="60" t="s">
        <v>46</v>
      </c>
      <c r="H489" s="47" t="str">
        <f>IFERROR(_xlfn.XLOOKUP(D489,商品!$D:$D,商品!$H:$H),"")</f>
        <v/>
      </c>
      <c r="I489" s="50" t="str">
        <f>IFERROR(_xlfn.XLOOKUP(D489&amp;F489,現状ワード設定!J:J,現状ワード設定!H:H),"")</f>
        <v/>
      </c>
      <c r="J489" s="47" t="str">
        <f>IFERROR(_xlfn.XLOOKUP(D489&amp;F489,現状ワード設定!J:J,現状ワード設定!I:I),"")</f>
        <v/>
      </c>
      <c r="K489" s="47" t="e">
        <f>IF(AND(T489&gt;=設定!$C$12,W489&gt;=O489),I489*(1+設定!$F$12),IF(AND(T489&gt;=設定!$C$13,W489&lt;O489),I489*(1+設定!$F$13),IF(AND(T489&lt;設定!$C$14,U489&gt;=設定!$E$14),I489*(1+設定!$F$14),IF(AND(T489&lt;設定!$C$15,U489&lt;設定!$E$15),I489*(1+設定!$F$15),"除外"))))</f>
        <v>#VALUE!</v>
      </c>
      <c r="L489" s="58" t="e">
        <f ca="1">IF(消化率!$I$5&lt;1,K489*消化率!$I$5,IF(U489*V489/(K489*消化率!$I$5)&gt;O489,K489*消化率!$I$5,M489))</f>
        <v>#DIV/0!</v>
      </c>
      <c r="M489" s="58" t="e">
        <f t="shared" si="80"/>
        <v>#VALUE!</v>
      </c>
      <c r="N489" s="58" t="e">
        <f ca="1">IF(ROUNDUP(IF(IF(IF(AND(設定!$D$8&lt;=L489,設定!$D$8&lt;J489),設定!$D$8,IF(AND(J489&lt;=L489,J489&lt;設定!$D$8),J489,IF(AND(L489&lt;=J489,J489&lt;設定!$D$8),J489,L489)))=0,設定!$D$8,IF(AND(設定!$D$8&lt;=L489,設定!$D$8&lt;J489),設定!$D$8,IF(AND(J489&lt;=L489,J489&lt;設定!$D$8),J489,IF(AND(L489&lt;=J489,J489&lt;設定!$D$8),J489,L489))))&lt;=H489,H489+1,IF(IF(AND(設定!$D$8&lt;=L489,設定!$D$8&lt;J489),設定!$D$8,IF(AND(J489&lt;=L489,J489&lt;設定!$D$8),J489,IF(AND(L489&lt;=J489,J489&lt;設定!$D$8),J489,L489)))=0,設定!$D$8,IF(AND(設定!$D$8&lt;=L489,設定!$D$8&lt;J489),設定!$D$8,IF(AND(J489&lt;=L489,J489&lt;設定!$D$8),J489,IF(AND(L489&lt;=J489,J489&lt;設定!$D$8),J489,L489))))),0)&gt;40,ROUNDUP(IF(IF(IF(AND(設定!$D$8&lt;=L489,設定!$D$8&lt;J489),設定!$D$8,IF(AND(J489&lt;=L489,J489&lt;設定!$D$8),J489,IF(AND(L489&lt;=J489,J489&lt;設定!$D$8),J489,L489)))=0,設定!$D$8,IF(AND(設定!$D$8&lt;=L489,設定!$D$8&lt;J489),設定!$D$8,IF(AND(J489&lt;=L489,J489&lt;設定!$D$8),J489,IF(AND(L489&lt;=J489,J489&lt;設定!$D$8),J489,L489))))&lt;=H489,H489+1,IF(IF(AND(設定!$D$8&lt;=L489,設定!$D$8&lt;J489),設定!$D$8,IF(AND(J489&lt;=L489,J489&lt;設定!$D$8),J489,IF(AND(L489&lt;=J489,J489&lt;設定!$D$8),J489,L489)))=0,設定!$D$8,IF(AND(設定!$D$8&lt;=L489,設定!$D$8&lt;J489),設定!$D$8,IF(AND(J489&lt;=L489,J489&lt;設定!$D$8),J489,IF(AND(L489&lt;=J489,J489&lt;設定!$D$8),J489,L489))))),0),40)</f>
        <v>#DIV/0!</v>
      </c>
      <c r="O489" s="55">
        <f>IF(G489="標準",設定!$C$4,G489)</f>
        <v>5</v>
      </c>
      <c r="P489" s="45">
        <f t="shared" si="81"/>
        <v>0</v>
      </c>
      <c r="Q489" s="14">
        <f t="shared" si="82"/>
        <v>0</v>
      </c>
      <c r="R489" s="23">
        <f t="shared" si="90"/>
        <v>0</v>
      </c>
      <c r="S489" s="12">
        <f t="shared" si="83"/>
        <v>0</v>
      </c>
      <c r="T489" s="23">
        <f t="shared" si="84"/>
        <v>0</v>
      </c>
      <c r="U489" s="13">
        <f t="shared" si="85"/>
        <v>0</v>
      </c>
      <c r="V489" s="104" t="str">
        <f>INDEX(商品!Q:Q,MATCH(キーワード!D489,商品!D:D,0),1)</f>
        <v>-</v>
      </c>
      <c r="W489" s="15">
        <f t="shared" si="86"/>
        <v>0</v>
      </c>
      <c r="X489" s="22">
        <f>SUMIFS(当月ワード!$J$3:$J$1000,当月ワード!$D$3:$D$1000,キーワード!$D489,当月ワード!$E$3:$E$1000,キーワード!$F489)</f>
        <v>0</v>
      </c>
      <c r="Y489" s="23">
        <f>SUMIFS(前月ワード!$J$3:$J$1000,前月ワード!$D$3:$D$1000,キーワード!$D489,前月ワード!$E$3:$E$1000,キーワード!$F489)</f>
        <v>0</v>
      </c>
      <c r="Z489" s="23">
        <f>SUMIFS(前々月ワード!$J$3:$J$1000,前々月ワード!$D$3:$D$1000,キーワード!$D489,前々月ワード!$E$3:$E$1000,キーワード!$F489)</f>
        <v>0</v>
      </c>
      <c r="AA489" s="22">
        <f>SUMIFS(当月ワード!$W$3:$W$1000,当月ワード!$D$3:$D$1000,キーワード!$D489,当月ワード!$E$3:$E$1000,キーワード!$F489)</f>
        <v>0</v>
      </c>
      <c r="AB489" s="23">
        <f>SUMIFS(前月ワード!$W$3:$W$1000,前月ワード!$D$3:$D$1000,キーワード!$D489,前月ワード!$E$3:$E$1000,キーワード!$F489)</f>
        <v>0</v>
      </c>
      <c r="AC489" s="23">
        <f>SUMIFS(前々月ワード!$W$3:$W$1000,前々月ワード!$D$3:$D$1000,キーワード!$D489,前々月ワード!$E$3:$E$1000,キーワード!$F489)</f>
        <v>0</v>
      </c>
      <c r="AD489" s="23">
        <f t="shared" si="87"/>
        <v>0</v>
      </c>
      <c r="AE489" s="23">
        <f t="shared" si="87"/>
        <v>0</v>
      </c>
      <c r="AF489" s="23">
        <f t="shared" si="87"/>
        <v>0</v>
      </c>
      <c r="AG489" s="22">
        <f>SUMIFS(当月ワード!$X$3:$X$1000,当月ワード!$D$3:$D$1000,キーワード!$D489,当月ワード!$E$3:$E$1000,キーワード!$F489)</f>
        <v>0</v>
      </c>
      <c r="AH489" s="23">
        <f>SUMIFS(前月ワード!$X$3:$X$1000,前月ワード!$D$3:$D$1000,キーワード!$D489,前月ワード!$E$3:$E$1000,キーワード!$F489)</f>
        <v>0</v>
      </c>
      <c r="AI489" s="23">
        <f>SUMIFS(前々月ワード!$X$3:$X$1000,前々月ワード!$D$3:$D$1000,キーワード!$D489,前々月ワード!$E$3:$E$1000,キーワード!$F489)</f>
        <v>0</v>
      </c>
      <c r="AJ489" s="22">
        <f>SUMIFS(当月ワード!$I$3:$I$1000,当月ワード!$D$3:$D$1000,キーワード!$D489,当月ワード!$E$3:$E$1000,キーワード!$F489)</f>
        <v>0</v>
      </c>
      <c r="AK489" s="23">
        <f>SUMIFS(前月ワード!$I$3:$I$1000,前月ワード!$D$3:$D$1000,キーワード!$D489,前月ワード!$E$3:$E$1000,キーワード!$F489)</f>
        <v>0</v>
      </c>
      <c r="AL489" s="23">
        <f>SUMIFS(前々月ワード!$I$3:$I$1000,前々月ワード!$D$3:$D$1000,キーワード!$D489,前々月ワード!$E$3:$E$1000,キーワード!$F489)</f>
        <v>0</v>
      </c>
      <c r="AM489" s="13">
        <f t="shared" si="88"/>
        <v>0</v>
      </c>
      <c r="AN489" s="13">
        <f t="shared" si="88"/>
        <v>0</v>
      </c>
      <c r="AO489" s="13">
        <f t="shared" si="88"/>
        <v>0</v>
      </c>
      <c r="AP489" s="16">
        <f t="shared" si="89"/>
        <v>0</v>
      </c>
      <c r="AQ489" s="16">
        <f t="shared" si="89"/>
        <v>0</v>
      </c>
      <c r="AR489" s="17">
        <f t="shared" si="89"/>
        <v>0</v>
      </c>
    </row>
    <row r="490" spans="3:44" ht="36.65" customHeight="1">
      <c r="C490" s="20">
        <v>485</v>
      </c>
      <c r="D490" s="53">
        <f>現状ワード設定!B487</f>
        <v>0</v>
      </c>
      <c r="E490" s="26" t="str">
        <f>IFERROR(_xlfn.XLOOKUP($D490,現状商品設定!B:B,現状商品設定!C:C,"-"),"-")</f>
        <v>-</v>
      </c>
      <c r="F490" s="56">
        <f>現状ワード設定!G487</f>
        <v>0</v>
      </c>
      <c r="G490" s="60" t="s">
        <v>46</v>
      </c>
      <c r="H490" s="47" t="str">
        <f>IFERROR(_xlfn.XLOOKUP(D490,商品!$D:$D,商品!$H:$H),"")</f>
        <v/>
      </c>
      <c r="I490" s="50" t="str">
        <f>IFERROR(_xlfn.XLOOKUP(D490&amp;F490,現状ワード設定!J:J,現状ワード設定!H:H),"")</f>
        <v/>
      </c>
      <c r="J490" s="47" t="str">
        <f>IFERROR(_xlfn.XLOOKUP(D490&amp;F490,現状ワード設定!J:J,現状ワード設定!I:I),"")</f>
        <v/>
      </c>
      <c r="K490" s="47" t="e">
        <f>IF(AND(T490&gt;=設定!$C$12,W490&gt;=O490),I490*(1+設定!$F$12),IF(AND(T490&gt;=設定!$C$13,W490&lt;O490),I490*(1+設定!$F$13),IF(AND(T490&lt;設定!$C$14,U490&gt;=設定!$E$14),I490*(1+設定!$F$14),IF(AND(T490&lt;設定!$C$15,U490&lt;設定!$E$15),I490*(1+設定!$F$15),"除外"))))</f>
        <v>#VALUE!</v>
      </c>
      <c r="L490" s="58" t="e">
        <f ca="1">IF(消化率!$I$5&lt;1,K490*消化率!$I$5,IF(U490*V490/(K490*消化率!$I$5)&gt;O490,K490*消化率!$I$5,M490))</f>
        <v>#DIV/0!</v>
      </c>
      <c r="M490" s="58" t="e">
        <f t="shared" si="80"/>
        <v>#VALUE!</v>
      </c>
      <c r="N490" s="58" t="e">
        <f ca="1">IF(ROUNDUP(IF(IF(IF(AND(設定!$D$8&lt;=L490,設定!$D$8&lt;J490),設定!$D$8,IF(AND(J490&lt;=L490,J490&lt;設定!$D$8),J490,IF(AND(L490&lt;=J490,J490&lt;設定!$D$8),J490,L490)))=0,設定!$D$8,IF(AND(設定!$D$8&lt;=L490,設定!$D$8&lt;J490),設定!$D$8,IF(AND(J490&lt;=L490,J490&lt;設定!$D$8),J490,IF(AND(L490&lt;=J490,J490&lt;設定!$D$8),J490,L490))))&lt;=H490,H490+1,IF(IF(AND(設定!$D$8&lt;=L490,設定!$D$8&lt;J490),設定!$D$8,IF(AND(J490&lt;=L490,J490&lt;設定!$D$8),J490,IF(AND(L490&lt;=J490,J490&lt;設定!$D$8),J490,L490)))=0,設定!$D$8,IF(AND(設定!$D$8&lt;=L490,設定!$D$8&lt;J490),設定!$D$8,IF(AND(J490&lt;=L490,J490&lt;設定!$D$8),J490,IF(AND(L490&lt;=J490,J490&lt;設定!$D$8),J490,L490))))),0)&gt;40,ROUNDUP(IF(IF(IF(AND(設定!$D$8&lt;=L490,設定!$D$8&lt;J490),設定!$D$8,IF(AND(J490&lt;=L490,J490&lt;設定!$D$8),J490,IF(AND(L490&lt;=J490,J490&lt;設定!$D$8),J490,L490)))=0,設定!$D$8,IF(AND(設定!$D$8&lt;=L490,設定!$D$8&lt;J490),設定!$D$8,IF(AND(J490&lt;=L490,J490&lt;設定!$D$8),J490,IF(AND(L490&lt;=J490,J490&lt;設定!$D$8),J490,L490))))&lt;=H490,H490+1,IF(IF(AND(設定!$D$8&lt;=L490,設定!$D$8&lt;J490),設定!$D$8,IF(AND(J490&lt;=L490,J490&lt;設定!$D$8),J490,IF(AND(L490&lt;=J490,J490&lt;設定!$D$8),J490,L490)))=0,設定!$D$8,IF(AND(設定!$D$8&lt;=L490,設定!$D$8&lt;J490),設定!$D$8,IF(AND(J490&lt;=L490,J490&lt;設定!$D$8),J490,IF(AND(L490&lt;=J490,J490&lt;設定!$D$8),J490,L490))))),0),40)</f>
        <v>#DIV/0!</v>
      </c>
      <c r="O490" s="55">
        <f>IF(G490="標準",設定!$C$4,G490)</f>
        <v>5</v>
      </c>
      <c r="P490" s="45">
        <f t="shared" si="81"/>
        <v>0</v>
      </c>
      <c r="Q490" s="14">
        <f t="shared" si="82"/>
        <v>0</v>
      </c>
      <c r="R490" s="23">
        <f t="shared" si="90"/>
        <v>0</v>
      </c>
      <c r="S490" s="12">
        <f t="shared" si="83"/>
        <v>0</v>
      </c>
      <c r="T490" s="23">
        <f t="shared" si="84"/>
        <v>0</v>
      </c>
      <c r="U490" s="13">
        <f t="shared" si="85"/>
        <v>0</v>
      </c>
      <c r="V490" s="104" t="str">
        <f>INDEX(商品!Q:Q,MATCH(キーワード!D490,商品!D:D,0),1)</f>
        <v>-</v>
      </c>
      <c r="W490" s="15">
        <f t="shared" si="86"/>
        <v>0</v>
      </c>
      <c r="X490" s="22">
        <f>SUMIFS(当月ワード!$J$3:$J$1000,当月ワード!$D$3:$D$1000,キーワード!$D490,当月ワード!$E$3:$E$1000,キーワード!$F490)</f>
        <v>0</v>
      </c>
      <c r="Y490" s="23">
        <f>SUMIFS(前月ワード!$J$3:$J$1000,前月ワード!$D$3:$D$1000,キーワード!$D490,前月ワード!$E$3:$E$1000,キーワード!$F490)</f>
        <v>0</v>
      </c>
      <c r="Z490" s="23">
        <f>SUMIFS(前々月ワード!$J$3:$J$1000,前々月ワード!$D$3:$D$1000,キーワード!$D490,前々月ワード!$E$3:$E$1000,キーワード!$F490)</f>
        <v>0</v>
      </c>
      <c r="AA490" s="22">
        <f>SUMIFS(当月ワード!$W$3:$W$1000,当月ワード!$D$3:$D$1000,キーワード!$D490,当月ワード!$E$3:$E$1000,キーワード!$F490)</f>
        <v>0</v>
      </c>
      <c r="AB490" s="23">
        <f>SUMIFS(前月ワード!$W$3:$W$1000,前月ワード!$D$3:$D$1000,キーワード!$D490,前月ワード!$E$3:$E$1000,キーワード!$F490)</f>
        <v>0</v>
      </c>
      <c r="AC490" s="23">
        <f>SUMIFS(前々月ワード!$W$3:$W$1000,前々月ワード!$D$3:$D$1000,キーワード!$D490,前々月ワード!$E$3:$E$1000,キーワード!$F490)</f>
        <v>0</v>
      </c>
      <c r="AD490" s="23">
        <f t="shared" si="87"/>
        <v>0</v>
      </c>
      <c r="AE490" s="23">
        <f t="shared" si="87"/>
        <v>0</v>
      </c>
      <c r="AF490" s="23">
        <f t="shared" si="87"/>
        <v>0</v>
      </c>
      <c r="AG490" s="22">
        <f>SUMIFS(当月ワード!$X$3:$X$1000,当月ワード!$D$3:$D$1000,キーワード!$D490,当月ワード!$E$3:$E$1000,キーワード!$F490)</f>
        <v>0</v>
      </c>
      <c r="AH490" s="23">
        <f>SUMIFS(前月ワード!$X$3:$X$1000,前月ワード!$D$3:$D$1000,キーワード!$D490,前月ワード!$E$3:$E$1000,キーワード!$F490)</f>
        <v>0</v>
      </c>
      <c r="AI490" s="23">
        <f>SUMIFS(前々月ワード!$X$3:$X$1000,前々月ワード!$D$3:$D$1000,キーワード!$D490,前々月ワード!$E$3:$E$1000,キーワード!$F490)</f>
        <v>0</v>
      </c>
      <c r="AJ490" s="22">
        <f>SUMIFS(当月ワード!$I$3:$I$1000,当月ワード!$D$3:$D$1000,キーワード!$D490,当月ワード!$E$3:$E$1000,キーワード!$F490)</f>
        <v>0</v>
      </c>
      <c r="AK490" s="23">
        <f>SUMIFS(前月ワード!$I$3:$I$1000,前月ワード!$D$3:$D$1000,キーワード!$D490,前月ワード!$E$3:$E$1000,キーワード!$F490)</f>
        <v>0</v>
      </c>
      <c r="AL490" s="23">
        <f>SUMIFS(前々月ワード!$I$3:$I$1000,前々月ワード!$D$3:$D$1000,キーワード!$D490,前々月ワード!$E$3:$E$1000,キーワード!$F490)</f>
        <v>0</v>
      </c>
      <c r="AM490" s="13">
        <f t="shared" si="88"/>
        <v>0</v>
      </c>
      <c r="AN490" s="13">
        <f t="shared" si="88"/>
        <v>0</v>
      </c>
      <c r="AO490" s="13">
        <f t="shared" si="88"/>
        <v>0</v>
      </c>
      <c r="AP490" s="16">
        <f t="shared" si="89"/>
        <v>0</v>
      </c>
      <c r="AQ490" s="16">
        <f t="shared" si="89"/>
        <v>0</v>
      </c>
      <c r="AR490" s="17">
        <f t="shared" si="89"/>
        <v>0</v>
      </c>
    </row>
    <row r="491" spans="3:44" ht="36.65" customHeight="1">
      <c r="C491" s="20">
        <v>486</v>
      </c>
      <c r="D491" s="53">
        <f>現状ワード設定!B488</f>
        <v>0</v>
      </c>
      <c r="E491" s="26" t="str">
        <f>IFERROR(_xlfn.XLOOKUP($D491,現状商品設定!B:B,現状商品設定!C:C,"-"),"-")</f>
        <v>-</v>
      </c>
      <c r="F491" s="56">
        <f>現状ワード設定!G488</f>
        <v>0</v>
      </c>
      <c r="G491" s="60" t="s">
        <v>46</v>
      </c>
      <c r="H491" s="47" t="str">
        <f>IFERROR(_xlfn.XLOOKUP(D491,商品!$D:$D,商品!$H:$H),"")</f>
        <v/>
      </c>
      <c r="I491" s="50" t="str">
        <f>IFERROR(_xlfn.XLOOKUP(D491&amp;F491,現状ワード設定!J:J,現状ワード設定!H:H),"")</f>
        <v/>
      </c>
      <c r="J491" s="47" t="str">
        <f>IFERROR(_xlfn.XLOOKUP(D491&amp;F491,現状ワード設定!J:J,現状ワード設定!I:I),"")</f>
        <v/>
      </c>
      <c r="K491" s="47" t="e">
        <f>IF(AND(T491&gt;=設定!$C$12,W491&gt;=O491),I491*(1+設定!$F$12),IF(AND(T491&gt;=設定!$C$13,W491&lt;O491),I491*(1+設定!$F$13),IF(AND(T491&lt;設定!$C$14,U491&gt;=設定!$E$14),I491*(1+設定!$F$14),IF(AND(T491&lt;設定!$C$15,U491&lt;設定!$E$15),I491*(1+設定!$F$15),"除外"))))</f>
        <v>#VALUE!</v>
      </c>
      <c r="L491" s="58" t="e">
        <f ca="1">IF(消化率!$I$5&lt;1,K491*消化率!$I$5,IF(U491*V491/(K491*消化率!$I$5)&gt;O491,K491*消化率!$I$5,M491))</f>
        <v>#DIV/0!</v>
      </c>
      <c r="M491" s="58" t="e">
        <f t="shared" si="80"/>
        <v>#VALUE!</v>
      </c>
      <c r="N491" s="58" t="e">
        <f ca="1">IF(ROUNDUP(IF(IF(IF(AND(設定!$D$8&lt;=L491,設定!$D$8&lt;J491),設定!$D$8,IF(AND(J491&lt;=L491,J491&lt;設定!$D$8),J491,IF(AND(L491&lt;=J491,J491&lt;設定!$D$8),J491,L491)))=0,設定!$D$8,IF(AND(設定!$D$8&lt;=L491,設定!$D$8&lt;J491),設定!$D$8,IF(AND(J491&lt;=L491,J491&lt;設定!$D$8),J491,IF(AND(L491&lt;=J491,J491&lt;設定!$D$8),J491,L491))))&lt;=H491,H491+1,IF(IF(AND(設定!$D$8&lt;=L491,設定!$D$8&lt;J491),設定!$D$8,IF(AND(J491&lt;=L491,J491&lt;設定!$D$8),J491,IF(AND(L491&lt;=J491,J491&lt;設定!$D$8),J491,L491)))=0,設定!$D$8,IF(AND(設定!$D$8&lt;=L491,設定!$D$8&lt;J491),設定!$D$8,IF(AND(J491&lt;=L491,J491&lt;設定!$D$8),J491,IF(AND(L491&lt;=J491,J491&lt;設定!$D$8),J491,L491))))),0)&gt;40,ROUNDUP(IF(IF(IF(AND(設定!$D$8&lt;=L491,設定!$D$8&lt;J491),設定!$D$8,IF(AND(J491&lt;=L491,J491&lt;設定!$D$8),J491,IF(AND(L491&lt;=J491,J491&lt;設定!$D$8),J491,L491)))=0,設定!$D$8,IF(AND(設定!$D$8&lt;=L491,設定!$D$8&lt;J491),設定!$D$8,IF(AND(J491&lt;=L491,J491&lt;設定!$D$8),J491,IF(AND(L491&lt;=J491,J491&lt;設定!$D$8),J491,L491))))&lt;=H491,H491+1,IF(IF(AND(設定!$D$8&lt;=L491,設定!$D$8&lt;J491),設定!$D$8,IF(AND(J491&lt;=L491,J491&lt;設定!$D$8),J491,IF(AND(L491&lt;=J491,J491&lt;設定!$D$8),J491,L491)))=0,設定!$D$8,IF(AND(設定!$D$8&lt;=L491,設定!$D$8&lt;J491),設定!$D$8,IF(AND(J491&lt;=L491,J491&lt;設定!$D$8),J491,IF(AND(L491&lt;=J491,J491&lt;設定!$D$8),J491,L491))))),0),40)</f>
        <v>#DIV/0!</v>
      </c>
      <c r="O491" s="55">
        <f>IF(G491="標準",設定!$C$4,G491)</f>
        <v>5</v>
      </c>
      <c r="P491" s="45">
        <f t="shared" si="81"/>
        <v>0</v>
      </c>
      <c r="Q491" s="14">
        <f t="shared" si="82"/>
        <v>0</v>
      </c>
      <c r="R491" s="23">
        <f t="shared" si="90"/>
        <v>0</v>
      </c>
      <c r="S491" s="12">
        <f t="shared" si="83"/>
        <v>0</v>
      </c>
      <c r="T491" s="23">
        <f t="shared" si="84"/>
        <v>0</v>
      </c>
      <c r="U491" s="13">
        <f t="shared" si="85"/>
        <v>0</v>
      </c>
      <c r="V491" s="104" t="str">
        <f>INDEX(商品!Q:Q,MATCH(キーワード!D491,商品!D:D,0),1)</f>
        <v>-</v>
      </c>
      <c r="W491" s="15">
        <f t="shared" si="86"/>
        <v>0</v>
      </c>
      <c r="X491" s="22">
        <f>SUMIFS(当月ワード!$J$3:$J$1000,当月ワード!$D$3:$D$1000,キーワード!$D491,当月ワード!$E$3:$E$1000,キーワード!$F491)</f>
        <v>0</v>
      </c>
      <c r="Y491" s="23">
        <f>SUMIFS(前月ワード!$J$3:$J$1000,前月ワード!$D$3:$D$1000,キーワード!$D491,前月ワード!$E$3:$E$1000,キーワード!$F491)</f>
        <v>0</v>
      </c>
      <c r="Z491" s="23">
        <f>SUMIFS(前々月ワード!$J$3:$J$1000,前々月ワード!$D$3:$D$1000,キーワード!$D491,前々月ワード!$E$3:$E$1000,キーワード!$F491)</f>
        <v>0</v>
      </c>
      <c r="AA491" s="22">
        <f>SUMIFS(当月ワード!$W$3:$W$1000,当月ワード!$D$3:$D$1000,キーワード!$D491,当月ワード!$E$3:$E$1000,キーワード!$F491)</f>
        <v>0</v>
      </c>
      <c r="AB491" s="23">
        <f>SUMIFS(前月ワード!$W$3:$W$1000,前月ワード!$D$3:$D$1000,キーワード!$D491,前月ワード!$E$3:$E$1000,キーワード!$F491)</f>
        <v>0</v>
      </c>
      <c r="AC491" s="23">
        <f>SUMIFS(前々月ワード!$W$3:$W$1000,前々月ワード!$D$3:$D$1000,キーワード!$D491,前々月ワード!$E$3:$E$1000,キーワード!$F491)</f>
        <v>0</v>
      </c>
      <c r="AD491" s="23">
        <f t="shared" si="87"/>
        <v>0</v>
      </c>
      <c r="AE491" s="23">
        <f t="shared" si="87"/>
        <v>0</v>
      </c>
      <c r="AF491" s="23">
        <f t="shared" si="87"/>
        <v>0</v>
      </c>
      <c r="AG491" s="22">
        <f>SUMIFS(当月ワード!$X$3:$X$1000,当月ワード!$D$3:$D$1000,キーワード!$D491,当月ワード!$E$3:$E$1000,キーワード!$F491)</f>
        <v>0</v>
      </c>
      <c r="AH491" s="23">
        <f>SUMIFS(前月ワード!$X$3:$X$1000,前月ワード!$D$3:$D$1000,キーワード!$D491,前月ワード!$E$3:$E$1000,キーワード!$F491)</f>
        <v>0</v>
      </c>
      <c r="AI491" s="23">
        <f>SUMIFS(前々月ワード!$X$3:$X$1000,前々月ワード!$D$3:$D$1000,キーワード!$D491,前々月ワード!$E$3:$E$1000,キーワード!$F491)</f>
        <v>0</v>
      </c>
      <c r="AJ491" s="22">
        <f>SUMIFS(当月ワード!$I$3:$I$1000,当月ワード!$D$3:$D$1000,キーワード!$D491,当月ワード!$E$3:$E$1000,キーワード!$F491)</f>
        <v>0</v>
      </c>
      <c r="AK491" s="23">
        <f>SUMIFS(前月ワード!$I$3:$I$1000,前月ワード!$D$3:$D$1000,キーワード!$D491,前月ワード!$E$3:$E$1000,キーワード!$F491)</f>
        <v>0</v>
      </c>
      <c r="AL491" s="23">
        <f>SUMIFS(前々月ワード!$I$3:$I$1000,前々月ワード!$D$3:$D$1000,キーワード!$D491,前々月ワード!$E$3:$E$1000,キーワード!$F491)</f>
        <v>0</v>
      </c>
      <c r="AM491" s="13">
        <f t="shared" si="88"/>
        <v>0</v>
      </c>
      <c r="AN491" s="13">
        <f t="shared" si="88"/>
        <v>0</v>
      </c>
      <c r="AO491" s="13">
        <f t="shared" si="88"/>
        <v>0</v>
      </c>
      <c r="AP491" s="16">
        <f t="shared" si="89"/>
        <v>0</v>
      </c>
      <c r="AQ491" s="16">
        <f t="shared" si="89"/>
        <v>0</v>
      </c>
      <c r="AR491" s="17">
        <f t="shared" si="89"/>
        <v>0</v>
      </c>
    </row>
    <row r="492" spans="3:44" ht="36.65" customHeight="1">
      <c r="C492" s="20">
        <v>487</v>
      </c>
      <c r="D492" s="53">
        <f>現状ワード設定!B489</f>
        <v>0</v>
      </c>
      <c r="E492" s="26" t="str">
        <f>IFERROR(_xlfn.XLOOKUP($D492,現状商品設定!B:B,現状商品設定!C:C,"-"),"-")</f>
        <v>-</v>
      </c>
      <c r="F492" s="56">
        <f>現状ワード設定!G489</f>
        <v>0</v>
      </c>
      <c r="G492" s="60" t="s">
        <v>46</v>
      </c>
      <c r="H492" s="47" t="str">
        <f>IFERROR(_xlfn.XLOOKUP(D492,商品!$D:$D,商品!$H:$H),"")</f>
        <v/>
      </c>
      <c r="I492" s="50" t="str">
        <f>IFERROR(_xlfn.XLOOKUP(D492&amp;F492,現状ワード設定!J:J,現状ワード設定!H:H),"")</f>
        <v/>
      </c>
      <c r="J492" s="47" t="str">
        <f>IFERROR(_xlfn.XLOOKUP(D492&amp;F492,現状ワード設定!J:J,現状ワード設定!I:I),"")</f>
        <v/>
      </c>
      <c r="K492" s="47" t="e">
        <f>IF(AND(T492&gt;=設定!$C$12,W492&gt;=O492),I492*(1+設定!$F$12),IF(AND(T492&gt;=設定!$C$13,W492&lt;O492),I492*(1+設定!$F$13),IF(AND(T492&lt;設定!$C$14,U492&gt;=設定!$E$14),I492*(1+設定!$F$14),IF(AND(T492&lt;設定!$C$15,U492&lt;設定!$E$15),I492*(1+設定!$F$15),"除外"))))</f>
        <v>#VALUE!</v>
      </c>
      <c r="L492" s="58" t="e">
        <f ca="1">IF(消化率!$I$5&lt;1,K492*消化率!$I$5,IF(U492*V492/(K492*消化率!$I$5)&gt;O492,K492*消化率!$I$5,M492))</f>
        <v>#DIV/0!</v>
      </c>
      <c r="M492" s="58" t="e">
        <f t="shared" si="80"/>
        <v>#VALUE!</v>
      </c>
      <c r="N492" s="58" t="e">
        <f ca="1">IF(ROUNDUP(IF(IF(IF(AND(設定!$D$8&lt;=L492,設定!$D$8&lt;J492),設定!$D$8,IF(AND(J492&lt;=L492,J492&lt;設定!$D$8),J492,IF(AND(L492&lt;=J492,J492&lt;設定!$D$8),J492,L492)))=0,設定!$D$8,IF(AND(設定!$D$8&lt;=L492,設定!$D$8&lt;J492),設定!$D$8,IF(AND(J492&lt;=L492,J492&lt;設定!$D$8),J492,IF(AND(L492&lt;=J492,J492&lt;設定!$D$8),J492,L492))))&lt;=H492,H492+1,IF(IF(AND(設定!$D$8&lt;=L492,設定!$D$8&lt;J492),設定!$D$8,IF(AND(J492&lt;=L492,J492&lt;設定!$D$8),J492,IF(AND(L492&lt;=J492,J492&lt;設定!$D$8),J492,L492)))=0,設定!$D$8,IF(AND(設定!$D$8&lt;=L492,設定!$D$8&lt;J492),設定!$D$8,IF(AND(J492&lt;=L492,J492&lt;設定!$D$8),J492,IF(AND(L492&lt;=J492,J492&lt;設定!$D$8),J492,L492))))),0)&gt;40,ROUNDUP(IF(IF(IF(AND(設定!$D$8&lt;=L492,設定!$D$8&lt;J492),設定!$D$8,IF(AND(J492&lt;=L492,J492&lt;設定!$D$8),J492,IF(AND(L492&lt;=J492,J492&lt;設定!$D$8),J492,L492)))=0,設定!$D$8,IF(AND(設定!$D$8&lt;=L492,設定!$D$8&lt;J492),設定!$D$8,IF(AND(J492&lt;=L492,J492&lt;設定!$D$8),J492,IF(AND(L492&lt;=J492,J492&lt;設定!$D$8),J492,L492))))&lt;=H492,H492+1,IF(IF(AND(設定!$D$8&lt;=L492,設定!$D$8&lt;J492),設定!$D$8,IF(AND(J492&lt;=L492,J492&lt;設定!$D$8),J492,IF(AND(L492&lt;=J492,J492&lt;設定!$D$8),J492,L492)))=0,設定!$D$8,IF(AND(設定!$D$8&lt;=L492,設定!$D$8&lt;J492),設定!$D$8,IF(AND(J492&lt;=L492,J492&lt;設定!$D$8),J492,IF(AND(L492&lt;=J492,J492&lt;設定!$D$8),J492,L492))))),0),40)</f>
        <v>#DIV/0!</v>
      </c>
      <c r="O492" s="55">
        <f>IF(G492="標準",設定!$C$4,G492)</f>
        <v>5</v>
      </c>
      <c r="P492" s="45">
        <f t="shared" si="81"/>
        <v>0</v>
      </c>
      <c r="Q492" s="14">
        <f t="shared" si="82"/>
        <v>0</v>
      </c>
      <c r="R492" s="23">
        <f t="shared" si="90"/>
        <v>0</v>
      </c>
      <c r="S492" s="12">
        <f t="shared" si="83"/>
        <v>0</v>
      </c>
      <c r="T492" s="23">
        <f t="shared" si="84"/>
        <v>0</v>
      </c>
      <c r="U492" s="13">
        <f t="shared" si="85"/>
        <v>0</v>
      </c>
      <c r="V492" s="104" t="str">
        <f>INDEX(商品!Q:Q,MATCH(キーワード!D492,商品!D:D,0),1)</f>
        <v>-</v>
      </c>
      <c r="W492" s="15">
        <f t="shared" si="86"/>
        <v>0</v>
      </c>
      <c r="X492" s="22">
        <f>SUMIFS(当月ワード!$J$3:$J$1000,当月ワード!$D$3:$D$1000,キーワード!$D492,当月ワード!$E$3:$E$1000,キーワード!$F492)</f>
        <v>0</v>
      </c>
      <c r="Y492" s="23">
        <f>SUMIFS(前月ワード!$J$3:$J$1000,前月ワード!$D$3:$D$1000,キーワード!$D492,前月ワード!$E$3:$E$1000,キーワード!$F492)</f>
        <v>0</v>
      </c>
      <c r="Z492" s="23">
        <f>SUMIFS(前々月ワード!$J$3:$J$1000,前々月ワード!$D$3:$D$1000,キーワード!$D492,前々月ワード!$E$3:$E$1000,キーワード!$F492)</f>
        <v>0</v>
      </c>
      <c r="AA492" s="22">
        <f>SUMIFS(当月ワード!$W$3:$W$1000,当月ワード!$D$3:$D$1000,キーワード!$D492,当月ワード!$E$3:$E$1000,キーワード!$F492)</f>
        <v>0</v>
      </c>
      <c r="AB492" s="23">
        <f>SUMIFS(前月ワード!$W$3:$W$1000,前月ワード!$D$3:$D$1000,キーワード!$D492,前月ワード!$E$3:$E$1000,キーワード!$F492)</f>
        <v>0</v>
      </c>
      <c r="AC492" s="23">
        <f>SUMIFS(前々月ワード!$W$3:$W$1000,前々月ワード!$D$3:$D$1000,キーワード!$D492,前々月ワード!$E$3:$E$1000,キーワード!$F492)</f>
        <v>0</v>
      </c>
      <c r="AD492" s="23">
        <f t="shared" si="87"/>
        <v>0</v>
      </c>
      <c r="AE492" s="23">
        <f t="shared" si="87"/>
        <v>0</v>
      </c>
      <c r="AF492" s="23">
        <f t="shared" si="87"/>
        <v>0</v>
      </c>
      <c r="AG492" s="22">
        <f>SUMIFS(当月ワード!$X$3:$X$1000,当月ワード!$D$3:$D$1000,キーワード!$D492,当月ワード!$E$3:$E$1000,キーワード!$F492)</f>
        <v>0</v>
      </c>
      <c r="AH492" s="23">
        <f>SUMIFS(前月ワード!$X$3:$X$1000,前月ワード!$D$3:$D$1000,キーワード!$D492,前月ワード!$E$3:$E$1000,キーワード!$F492)</f>
        <v>0</v>
      </c>
      <c r="AI492" s="23">
        <f>SUMIFS(前々月ワード!$X$3:$X$1000,前々月ワード!$D$3:$D$1000,キーワード!$D492,前々月ワード!$E$3:$E$1000,キーワード!$F492)</f>
        <v>0</v>
      </c>
      <c r="AJ492" s="22">
        <f>SUMIFS(当月ワード!$I$3:$I$1000,当月ワード!$D$3:$D$1000,キーワード!$D492,当月ワード!$E$3:$E$1000,キーワード!$F492)</f>
        <v>0</v>
      </c>
      <c r="AK492" s="23">
        <f>SUMIFS(前月ワード!$I$3:$I$1000,前月ワード!$D$3:$D$1000,キーワード!$D492,前月ワード!$E$3:$E$1000,キーワード!$F492)</f>
        <v>0</v>
      </c>
      <c r="AL492" s="23">
        <f>SUMIFS(前々月ワード!$I$3:$I$1000,前々月ワード!$D$3:$D$1000,キーワード!$D492,前々月ワード!$E$3:$E$1000,キーワード!$F492)</f>
        <v>0</v>
      </c>
      <c r="AM492" s="13">
        <f t="shared" si="88"/>
        <v>0</v>
      </c>
      <c r="AN492" s="13">
        <f t="shared" si="88"/>
        <v>0</v>
      </c>
      <c r="AO492" s="13">
        <f t="shared" si="88"/>
        <v>0</v>
      </c>
      <c r="AP492" s="16">
        <f t="shared" si="89"/>
        <v>0</v>
      </c>
      <c r="AQ492" s="16">
        <f t="shared" si="89"/>
        <v>0</v>
      </c>
      <c r="AR492" s="17">
        <f t="shared" si="89"/>
        <v>0</v>
      </c>
    </row>
    <row r="493" spans="3:44" ht="36.65" customHeight="1">
      <c r="C493" s="20">
        <v>488</v>
      </c>
      <c r="D493" s="53">
        <f>現状ワード設定!B490</f>
        <v>0</v>
      </c>
      <c r="E493" s="26" t="str">
        <f>IFERROR(_xlfn.XLOOKUP($D493,現状商品設定!B:B,現状商品設定!C:C,"-"),"-")</f>
        <v>-</v>
      </c>
      <c r="F493" s="56">
        <f>現状ワード設定!G490</f>
        <v>0</v>
      </c>
      <c r="G493" s="60" t="s">
        <v>46</v>
      </c>
      <c r="H493" s="47" t="str">
        <f>IFERROR(_xlfn.XLOOKUP(D493,商品!$D:$D,商品!$H:$H),"")</f>
        <v/>
      </c>
      <c r="I493" s="50" t="str">
        <f>IFERROR(_xlfn.XLOOKUP(D493&amp;F493,現状ワード設定!J:J,現状ワード設定!H:H),"")</f>
        <v/>
      </c>
      <c r="J493" s="47" t="str">
        <f>IFERROR(_xlfn.XLOOKUP(D493&amp;F493,現状ワード設定!J:J,現状ワード設定!I:I),"")</f>
        <v/>
      </c>
      <c r="K493" s="47" t="e">
        <f>IF(AND(T493&gt;=設定!$C$12,W493&gt;=O493),I493*(1+設定!$F$12),IF(AND(T493&gt;=設定!$C$13,W493&lt;O493),I493*(1+設定!$F$13),IF(AND(T493&lt;設定!$C$14,U493&gt;=設定!$E$14),I493*(1+設定!$F$14),IF(AND(T493&lt;設定!$C$15,U493&lt;設定!$E$15),I493*(1+設定!$F$15),"除外"))))</f>
        <v>#VALUE!</v>
      </c>
      <c r="L493" s="58" t="e">
        <f ca="1">IF(消化率!$I$5&lt;1,K493*消化率!$I$5,IF(U493*V493/(K493*消化率!$I$5)&gt;O493,K493*消化率!$I$5,M493))</f>
        <v>#DIV/0!</v>
      </c>
      <c r="M493" s="58" t="e">
        <f t="shared" si="80"/>
        <v>#VALUE!</v>
      </c>
      <c r="N493" s="58" t="e">
        <f ca="1">IF(ROUNDUP(IF(IF(IF(AND(設定!$D$8&lt;=L493,設定!$D$8&lt;J493),設定!$D$8,IF(AND(J493&lt;=L493,J493&lt;設定!$D$8),J493,IF(AND(L493&lt;=J493,J493&lt;設定!$D$8),J493,L493)))=0,設定!$D$8,IF(AND(設定!$D$8&lt;=L493,設定!$D$8&lt;J493),設定!$D$8,IF(AND(J493&lt;=L493,J493&lt;設定!$D$8),J493,IF(AND(L493&lt;=J493,J493&lt;設定!$D$8),J493,L493))))&lt;=H493,H493+1,IF(IF(AND(設定!$D$8&lt;=L493,設定!$D$8&lt;J493),設定!$D$8,IF(AND(J493&lt;=L493,J493&lt;設定!$D$8),J493,IF(AND(L493&lt;=J493,J493&lt;設定!$D$8),J493,L493)))=0,設定!$D$8,IF(AND(設定!$D$8&lt;=L493,設定!$D$8&lt;J493),設定!$D$8,IF(AND(J493&lt;=L493,J493&lt;設定!$D$8),J493,IF(AND(L493&lt;=J493,J493&lt;設定!$D$8),J493,L493))))),0)&gt;40,ROUNDUP(IF(IF(IF(AND(設定!$D$8&lt;=L493,設定!$D$8&lt;J493),設定!$D$8,IF(AND(J493&lt;=L493,J493&lt;設定!$D$8),J493,IF(AND(L493&lt;=J493,J493&lt;設定!$D$8),J493,L493)))=0,設定!$D$8,IF(AND(設定!$D$8&lt;=L493,設定!$D$8&lt;J493),設定!$D$8,IF(AND(J493&lt;=L493,J493&lt;設定!$D$8),J493,IF(AND(L493&lt;=J493,J493&lt;設定!$D$8),J493,L493))))&lt;=H493,H493+1,IF(IF(AND(設定!$D$8&lt;=L493,設定!$D$8&lt;J493),設定!$D$8,IF(AND(J493&lt;=L493,J493&lt;設定!$D$8),J493,IF(AND(L493&lt;=J493,J493&lt;設定!$D$8),J493,L493)))=0,設定!$D$8,IF(AND(設定!$D$8&lt;=L493,設定!$D$8&lt;J493),設定!$D$8,IF(AND(J493&lt;=L493,J493&lt;設定!$D$8),J493,IF(AND(L493&lt;=J493,J493&lt;設定!$D$8),J493,L493))))),0),40)</f>
        <v>#DIV/0!</v>
      </c>
      <c r="O493" s="55">
        <f>IF(G493="標準",設定!$C$4,G493)</f>
        <v>5</v>
      </c>
      <c r="P493" s="45">
        <f t="shared" si="81"/>
        <v>0</v>
      </c>
      <c r="Q493" s="14">
        <f t="shared" si="82"/>
        <v>0</v>
      </c>
      <c r="R493" s="23">
        <f t="shared" si="90"/>
        <v>0</v>
      </c>
      <c r="S493" s="12">
        <f t="shared" si="83"/>
        <v>0</v>
      </c>
      <c r="T493" s="23">
        <f t="shared" si="84"/>
        <v>0</v>
      </c>
      <c r="U493" s="13">
        <f t="shared" si="85"/>
        <v>0</v>
      </c>
      <c r="V493" s="104" t="str">
        <f>INDEX(商品!Q:Q,MATCH(キーワード!D493,商品!D:D,0),1)</f>
        <v>-</v>
      </c>
      <c r="W493" s="15">
        <f t="shared" si="86"/>
        <v>0</v>
      </c>
      <c r="X493" s="22">
        <f>SUMIFS(当月ワード!$J$3:$J$1000,当月ワード!$D$3:$D$1000,キーワード!$D493,当月ワード!$E$3:$E$1000,キーワード!$F493)</f>
        <v>0</v>
      </c>
      <c r="Y493" s="23">
        <f>SUMIFS(前月ワード!$J$3:$J$1000,前月ワード!$D$3:$D$1000,キーワード!$D493,前月ワード!$E$3:$E$1000,キーワード!$F493)</f>
        <v>0</v>
      </c>
      <c r="Z493" s="23">
        <f>SUMIFS(前々月ワード!$J$3:$J$1000,前々月ワード!$D$3:$D$1000,キーワード!$D493,前々月ワード!$E$3:$E$1000,キーワード!$F493)</f>
        <v>0</v>
      </c>
      <c r="AA493" s="22">
        <f>SUMIFS(当月ワード!$W$3:$W$1000,当月ワード!$D$3:$D$1000,キーワード!$D493,当月ワード!$E$3:$E$1000,キーワード!$F493)</f>
        <v>0</v>
      </c>
      <c r="AB493" s="23">
        <f>SUMIFS(前月ワード!$W$3:$W$1000,前月ワード!$D$3:$D$1000,キーワード!$D493,前月ワード!$E$3:$E$1000,キーワード!$F493)</f>
        <v>0</v>
      </c>
      <c r="AC493" s="23">
        <f>SUMIFS(前々月ワード!$W$3:$W$1000,前々月ワード!$D$3:$D$1000,キーワード!$D493,前々月ワード!$E$3:$E$1000,キーワード!$F493)</f>
        <v>0</v>
      </c>
      <c r="AD493" s="23">
        <f t="shared" si="87"/>
        <v>0</v>
      </c>
      <c r="AE493" s="23">
        <f t="shared" si="87"/>
        <v>0</v>
      </c>
      <c r="AF493" s="23">
        <f t="shared" si="87"/>
        <v>0</v>
      </c>
      <c r="AG493" s="22">
        <f>SUMIFS(当月ワード!$X$3:$X$1000,当月ワード!$D$3:$D$1000,キーワード!$D493,当月ワード!$E$3:$E$1000,キーワード!$F493)</f>
        <v>0</v>
      </c>
      <c r="AH493" s="23">
        <f>SUMIFS(前月ワード!$X$3:$X$1000,前月ワード!$D$3:$D$1000,キーワード!$D493,前月ワード!$E$3:$E$1000,キーワード!$F493)</f>
        <v>0</v>
      </c>
      <c r="AI493" s="23">
        <f>SUMIFS(前々月ワード!$X$3:$X$1000,前々月ワード!$D$3:$D$1000,キーワード!$D493,前々月ワード!$E$3:$E$1000,キーワード!$F493)</f>
        <v>0</v>
      </c>
      <c r="AJ493" s="22">
        <f>SUMIFS(当月ワード!$I$3:$I$1000,当月ワード!$D$3:$D$1000,キーワード!$D493,当月ワード!$E$3:$E$1000,キーワード!$F493)</f>
        <v>0</v>
      </c>
      <c r="AK493" s="23">
        <f>SUMIFS(前月ワード!$I$3:$I$1000,前月ワード!$D$3:$D$1000,キーワード!$D493,前月ワード!$E$3:$E$1000,キーワード!$F493)</f>
        <v>0</v>
      </c>
      <c r="AL493" s="23">
        <f>SUMIFS(前々月ワード!$I$3:$I$1000,前々月ワード!$D$3:$D$1000,キーワード!$D493,前々月ワード!$E$3:$E$1000,キーワード!$F493)</f>
        <v>0</v>
      </c>
      <c r="AM493" s="13">
        <f t="shared" si="88"/>
        <v>0</v>
      </c>
      <c r="AN493" s="13">
        <f t="shared" si="88"/>
        <v>0</v>
      </c>
      <c r="AO493" s="13">
        <f t="shared" si="88"/>
        <v>0</v>
      </c>
      <c r="AP493" s="16">
        <f t="shared" si="89"/>
        <v>0</v>
      </c>
      <c r="AQ493" s="16">
        <f t="shared" si="89"/>
        <v>0</v>
      </c>
      <c r="AR493" s="17">
        <f t="shared" si="89"/>
        <v>0</v>
      </c>
    </row>
    <row r="494" spans="3:44" ht="36.65" customHeight="1">
      <c r="C494" s="20">
        <v>489</v>
      </c>
      <c r="D494" s="53">
        <f>現状ワード設定!B491</f>
        <v>0</v>
      </c>
      <c r="E494" s="26" t="str">
        <f>IFERROR(_xlfn.XLOOKUP($D494,現状商品設定!B:B,現状商品設定!C:C,"-"),"-")</f>
        <v>-</v>
      </c>
      <c r="F494" s="56">
        <f>現状ワード設定!G491</f>
        <v>0</v>
      </c>
      <c r="G494" s="60" t="s">
        <v>46</v>
      </c>
      <c r="H494" s="47" t="str">
        <f>IFERROR(_xlfn.XLOOKUP(D494,商品!$D:$D,商品!$H:$H),"")</f>
        <v/>
      </c>
      <c r="I494" s="50" t="str">
        <f>IFERROR(_xlfn.XLOOKUP(D494&amp;F494,現状ワード設定!J:J,現状ワード設定!H:H),"")</f>
        <v/>
      </c>
      <c r="J494" s="47" t="str">
        <f>IFERROR(_xlfn.XLOOKUP(D494&amp;F494,現状ワード設定!J:J,現状ワード設定!I:I),"")</f>
        <v/>
      </c>
      <c r="K494" s="47" t="e">
        <f>IF(AND(T494&gt;=設定!$C$12,W494&gt;=O494),I494*(1+設定!$F$12),IF(AND(T494&gt;=設定!$C$13,W494&lt;O494),I494*(1+設定!$F$13),IF(AND(T494&lt;設定!$C$14,U494&gt;=設定!$E$14),I494*(1+設定!$F$14),IF(AND(T494&lt;設定!$C$15,U494&lt;設定!$E$15),I494*(1+設定!$F$15),"除外"))))</f>
        <v>#VALUE!</v>
      </c>
      <c r="L494" s="58" t="e">
        <f ca="1">IF(消化率!$I$5&lt;1,K494*消化率!$I$5,IF(U494*V494/(K494*消化率!$I$5)&gt;O494,K494*消化率!$I$5,M494))</f>
        <v>#DIV/0!</v>
      </c>
      <c r="M494" s="58" t="e">
        <f t="shared" si="80"/>
        <v>#VALUE!</v>
      </c>
      <c r="N494" s="58" t="e">
        <f ca="1">IF(ROUNDUP(IF(IF(IF(AND(設定!$D$8&lt;=L494,設定!$D$8&lt;J494),設定!$D$8,IF(AND(J494&lt;=L494,J494&lt;設定!$D$8),J494,IF(AND(L494&lt;=J494,J494&lt;設定!$D$8),J494,L494)))=0,設定!$D$8,IF(AND(設定!$D$8&lt;=L494,設定!$D$8&lt;J494),設定!$D$8,IF(AND(J494&lt;=L494,J494&lt;設定!$D$8),J494,IF(AND(L494&lt;=J494,J494&lt;設定!$D$8),J494,L494))))&lt;=H494,H494+1,IF(IF(AND(設定!$D$8&lt;=L494,設定!$D$8&lt;J494),設定!$D$8,IF(AND(J494&lt;=L494,J494&lt;設定!$D$8),J494,IF(AND(L494&lt;=J494,J494&lt;設定!$D$8),J494,L494)))=0,設定!$D$8,IF(AND(設定!$D$8&lt;=L494,設定!$D$8&lt;J494),設定!$D$8,IF(AND(J494&lt;=L494,J494&lt;設定!$D$8),J494,IF(AND(L494&lt;=J494,J494&lt;設定!$D$8),J494,L494))))),0)&gt;40,ROUNDUP(IF(IF(IF(AND(設定!$D$8&lt;=L494,設定!$D$8&lt;J494),設定!$D$8,IF(AND(J494&lt;=L494,J494&lt;設定!$D$8),J494,IF(AND(L494&lt;=J494,J494&lt;設定!$D$8),J494,L494)))=0,設定!$D$8,IF(AND(設定!$D$8&lt;=L494,設定!$D$8&lt;J494),設定!$D$8,IF(AND(J494&lt;=L494,J494&lt;設定!$D$8),J494,IF(AND(L494&lt;=J494,J494&lt;設定!$D$8),J494,L494))))&lt;=H494,H494+1,IF(IF(AND(設定!$D$8&lt;=L494,設定!$D$8&lt;J494),設定!$D$8,IF(AND(J494&lt;=L494,J494&lt;設定!$D$8),J494,IF(AND(L494&lt;=J494,J494&lt;設定!$D$8),J494,L494)))=0,設定!$D$8,IF(AND(設定!$D$8&lt;=L494,設定!$D$8&lt;J494),設定!$D$8,IF(AND(J494&lt;=L494,J494&lt;設定!$D$8),J494,IF(AND(L494&lt;=J494,J494&lt;設定!$D$8),J494,L494))))),0),40)</f>
        <v>#DIV/0!</v>
      </c>
      <c r="O494" s="55">
        <f>IF(G494="標準",設定!$C$4,G494)</f>
        <v>5</v>
      </c>
      <c r="P494" s="45">
        <f t="shared" si="81"/>
        <v>0</v>
      </c>
      <c r="Q494" s="14">
        <f t="shared" si="82"/>
        <v>0</v>
      </c>
      <c r="R494" s="23">
        <f t="shared" si="90"/>
        <v>0</v>
      </c>
      <c r="S494" s="12">
        <f t="shared" si="83"/>
        <v>0</v>
      </c>
      <c r="T494" s="23">
        <f t="shared" si="84"/>
        <v>0</v>
      </c>
      <c r="U494" s="13">
        <f t="shared" si="85"/>
        <v>0</v>
      </c>
      <c r="V494" s="104" t="str">
        <f>INDEX(商品!Q:Q,MATCH(キーワード!D494,商品!D:D,0),1)</f>
        <v>-</v>
      </c>
      <c r="W494" s="15">
        <f t="shared" si="86"/>
        <v>0</v>
      </c>
      <c r="X494" s="22">
        <f>SUMIFS(当月ワード!$J$3:$J$1000,当月ワード!$D$3:$D$1000,キーワード!$D494,当月ワード!$E$3:$E$1000,キーワード!$F494)</f>
        <v>0</v>
      </c>
      <c r="Y494" s="23">
        <f>SUMIFS(前月ワード!$J$3:$J$1000,前月ワード!$D$3:$D$1000,キーワード!$D494,前月ワード!$E$3:$E$1000,キーワード!$F494)</f>
        <v>0</v>
      </c>
      <c r="Z494" s="23">
        <f>SUMIFS(前々月ワード!$J$3:$J$1000,前々月ワード!$D$3:$D$1000,キーワード!$D494,前々月ワード!$E$3:$E$1000,キーワード!$F494)</f>
        <v>0</v>
      </c>
      <c r="AA494" s="22">
        <f>SUMIFS(当月ワード!$W$3:$W$1000,当月ワード!$D$3:$D$1000,キーワード!$D494,当月ワード!$E$3:$E$1000,キーワード!$F494)</f>
        <v>0</v>
      </c>
      <c r="AB494" s="23">
        <f>SUMIFS(前月ワード!$W$3:$W$1000,前月ワード!$D$3:$D$1000,キーワード!$D494,前月ワード!$E$3:$E$1000,キーワード!$F494)</f>
        <v>0</v>
      </c>
      <c r="AC494" s="23">
        <f>SUMIFS(前々月ワード!$W$3:$W$1000,前々月ワード!$D$3:$D$1000,キーワード!$D494,前々月ワード!$E$3:$E$1000,キーワード!$F494)</f>
        <v>0</v>
      </c>
      <c r="AD494" s="23">
        <f t="shared" si="87"/>
        <v>0</v>
      </c>
      <c r="AE494" s="23">
        <f t="shared" si="87"/>
        <v>0</v>
      </c>
      <c r="AF494" s="23">
        <f t="shared" si="87"/>
        <v>0</v>
      </c>
      <c r="AG494" s="22">
        <f>SUMIFS(当月ワード!$X$3:$X$1000,当月ワード!$D$3:$D$1000,キーワード!$D494,当月ワード!$E$3:$E$1000,キーワード!$F494)</f>
        <v>0</v>
      </c>
      <c r="AH494" s="23">
        <f>SUMIFS(前月ワード!$X$3:$X$1000,前月ワード!$D$3:$D$1000,キーワード!$D494,前月ワード!$E$3:$E$1000,キーワード!$F494)</f>
        <v>0</v>
      </c>
      <c r="AI494" s="23">
        <f>SUMIFS(前々月ワード!$X$3:$X$1000,前々月ワード!$D$3:$D$1000,キーワード!$D494,前々月ワード!$E$3:$E$1000,キーワード!$F494)</f>
        <v>0</v>
      </c>
      <c r="AJ494" s="22">
        <f>SUMIFS(当月ワード!$I$3:$I$1000,当月ワード!$D$3:$D$1000,キーワード!$D494,当月ワード!$E$3:$E$1000,キーワード!$F494)</f>
        <v>0</v>
      </c>
      <c r="AK494" s="23">
        <f>SUMIFS(前月ワード!$I$3:$I$1000,前月ワード!$D$3:$D$1000,キーワード!$D494,前月ワード!$E$3:$E$1000,キーワード!$F494)</f>
        <v>0</v>
      </c>
      <c r="AL494" s="23">
        <f>SUMIFS(前々月ワード!$I$3:$I$1000,前々月ワード!$D$3:$D$1000,キーワード!$D494,前々月ワード!$E$3:$E$1000,キーワード!$F494)</f>
        <v>0</v>
      </c>
      <c r="AM494" s="13">
        <f t="shared" si="88"/>
        <v>0</v>
      </c>
      <c r="AN494" s="13">
        <f t="shared" si="88"/>
        <v>0</v>
      </c>
      <c r="AO494" s="13">
        <f t="shared" si="88"/>
        <v>0</v>
      </c>
      <c r="AP494" s="16">
        <f t="shared" si="89"/>
        <v>0</v>
      </c>
      <c r="AQ494" s="16">
        <f t="shared" si="89"/>
        <v>0</v>
      </c>
      <c r="AR494" s="17">
        <f t="shared" si="89"/>
        <v>0</v>
      </c>
    </row>
    <row r="495" spans="3:44" ht="36.65" customHeight="1">
      <c r="C495" s="20">
        <v>490</v>
      </c>
      <c r="D495" s="53">
        <f>現状ワード設定!B492</f>
        <v>0</v>
      </c>
      <c r="E495" s="26" t="str">
        <f>IFERROR(_xlfn.XLOOKUP($D495,現状商品設定!B:B,現状商品設定!C:C,"-"),"-")</f>
        <v>-</v>
      </c>
      <c r="F495" s="56">
        <f>現状ワード設定!G492</f>
        <v>0</v>
      </c>
      <c r="G495" s="60" t="s">
        <v>46</v>
      </c>
      <c r="H495" s="47" t="str">
        <f>IFERROR(_xlfn.XLOOKUP(D495,商品!$D:$D,商品!$H:$H),"")</f>
        <v/>
      </c>
      <c r="I495" s="50" t="str">
        <f>IFERROR(_xlfn.XLOOKUP(D495&amp;F495,現状ワード設定!J:J,現状ワード設定!H:H),"")</f>
        <v/>
      </c>
      <c r="J495" s="47" t="str">
        <f>IFERROR(_xlfn.XLOOKUP(D495&amp;F495,現状ワード設定!J:J,現状ワード設定!I:I),"")</f>
        <v/>
      </c>
      <c r="K495" s="47" t="e">
        <f>IF(AND(T495&gt;=設定!$C$12,W495&gt;=O495),I495*(1+設定!$F$12),IF(AND(T495&gt;=設定!$C$13,W495&lt;O495),I495*(1+設定!$F$13),IF(AND(T495&lt;設定!$C$14,U495&gt;=設定!$E$14),I495*(1+設定!$F$14),IF(AND(T495&lt;設定!$C$15,U495&lt;設定!$E$15),I495*(1+設定!$F$15),"除外"))))</f>
        <v>#VALUE!</v>
      </c>
      <c r="L495" s="58" t="e">
        <f ca="1">IF(消化率!$I$5&lt;1,K495*消化率!$I$5,IF(U495*V495/(K495*消化率!$I$5)&gt;O495,K495*消化率!$I$5,M495))</f>
        <v>#DIV/0!</v>
      </c>
      <c r="M495" s="58" t="e">
        <f t="shared" si="80"/>
        <v>#VALUE!</v>
      </c>
      <c r="N495" s="58" t="e">
        <f ca="1">IF(ROUNDUP(IF(IF(IF(AND(設定!$D$8&lt;=L495,設定!$D$8&lt;J495),設定!$D$8,IF(AND(J495&lt;=L495,J495&lt;設定!$D$8),J495,IF(AND(L495&lt;=J495,J495&lt;設定!$D$8),J495,L495)))=0,設定!$D$8,IF(AND(設定!$D$8&lt;=L495,設定!$D$8&lt;J495),設定!$D$8,IF(AND(J495&lt;=L495,J495&lt;設定!$D$8),J495,IF(AND(L495&lt;=J495,J495&lt;設定!$D$8),J495,L495))))&lt;=H495,H495+1,IF(IF(AND(設定!$D$8&lt;=L495,設定!$D$8&lt;J495),設定!$D$8,IF(AND(J495&lt;=L495,J495&lt;設定!$D$8),J495,IF(AND(L495&lt;=J495,J495&lt;設定!$D$8),J495,L495)))=0,設定!$D$8,IF(AND(設定!$D$8&lt;=L495,設定!$D$8&lt;J495),設定!$D$8,IF(AND(J495&lt;=L495,J495&lt;設定!$D$8),J495,IF(AND(L495&lt;=J495,J495&lt;設定!$D$8),J495,L495))))),0)&gt;40,ROUNDUP(IF(IF(IF(AND(設定!$D$8&lt;=L495,設定!$D$8&lt;J495),設定!$D$8,IF(AND(J495&lt;=L495,J495&lt;設定!$D$8),J495,IF(AND(L495&lt;=J495,J495&lt;設定!$D$8),J495,L495)))=0,設定!$D$8,IF(AND(設定!$D$8&lt;=L495,設定!$D$8&lt;J495),設定!$D$8,IF(AND(J495&lt;=L495,J495&lt;設定!$D$8),J495,IF(AND(L495&lt;=J495,J495&lt;設定!$D$8),J495,L495))))&lt;=H495,H495+1,IF(IF(AND(設定!$D$8&lt;=L495,設定!$D$8&lt;J495),設定!$D$8,IF(AND(J495&lt;=L495,J495&lt;設定!$D$8),J495,IF(AND(L495&lt;=J495,J495&lt;設定!$D$8),J495,L495)))=0,設定!$D$8,IF(AND(設定!$D$8&lt;=L495,設定!$D$8&lt;J495),設定!$D$8,IF(AND(J495&lt;=L495,J495&lt;設定!$D$8),J495,IF(AND(L495&lt;=J495,J495&lt;設定!$D$8),J495,L495))))),0),40)</f>
        <v>#DIV/0!</v>
      </c>
      <c r="O495" s="55">
        <f>IF(G495="標準",設定!$C$4,G495)</f>
        <v>5</v>
      </c>
      <c r="P495" s="45">
        <f t="shared" si="81"/>
        <v>0</v>
      </c>
      <c r="Q495" s="14">
        <f t="shared" si="82"/>
        <v>0</v>
      </c>
      <c r="R495" s="23">
        <f t="shared" si="90"/>
        <v>0</v>
      </c>
      <c r="S495" s="12">
        <f t="shared" si="83"/>
        <v>0</v>
      </c>
      <c r="T495" s="23">
        <f t="shared" si="84"/>
        <v>0</v>
      </c>
      <c r="U495" s="13">
        <f t="shared" si="85"/>
        <v>0</v>
      </c>
      <c r="V495" s="104" t="str">
        <f>INDEX(商品!Q:Q,MATCH(キーワード!D495,商品!D:D,0),1)</f>
        <v>-</v>
      </c>
      <c r="W495" s="15">
        <f t="shared" si="86"/>
        <v>0</v>
      </c>
      <c r="X495" s="22">
        <f>SUMIFS(当月ワード!$J$3:$J$1000,当月ワード!$D$3:$D$1000,キーワード!$D495,当月ワード!$E$3:$E$1000,キーワード!$F495)</f>
        <v>0</v>
      </c>
      <c r="Y495" s="23">
        <f>SUMIFS(前月ワード!$J$3:$J$1000,前月ワード!$D$3:$D$1000,キーワード!$D495,前月ワード!$E$3:$E$1000,キーワード!$F495)</f>
        <v>0</v>
      </c>
      <c r="Z495" s="23">
        <f>SUMIFS(前々月ワード!$J$3:$J$1000,前々月ワード!$D$3:$D$1000,キーワード!$D495,前々月ワード!$E$3:$E$1000,キーワード!$F495)</f>
        <v>0</v>
      </c>
      <c r="AA495" s="22">
        <f>SUMIFS(当月ワード!$W$3:$W$1000,当月ワード!$D$3:$D$1000,キーワード!$D495,当月ワード!$E$3:$E$1000,キーワード!$F495)</f>
        <v>0</v>
      </c>
      <c r="AB495" s="23">
        <f>SUMIFS(前月ワード!$W$3:$W$1000,前月ワード!$D$3:$D$1000,キーワード!$D495,前月ワード!$E$3:$E$1000,キーワード!$F495)</f>
        <v>0</v>
      </c>
      <c r="AC495" s="23">
        <f>SUMIFS(前々月ワード!$W$3:$W$1000,前々月ワード!$D$3:$D$1000,キーワード!$D495,前々月ワード!$E$3:$E$1000,キーワード!$F495)</f>
        <v>0</v>
      </c>
      <c r="AD495" s="23">
        <f t="shared" si="87"/>
        <v>0</v>
      </c>
      <c r="AE495" s="23">
        <f t="shared" si="87"/>
        <v>0</v>
      </c>
      <c r="AF495" s="23">
        <f t="shared" si="87"/>
        <v>0</v>
      </c>
      <c r="AG495" s="22">
        <f>SUMIFS(当月ワード!$X$3:$X$1000,当月ワード!$D$3:$D$1000,キーワード!$D495,当月ワード!$E$3:$E$1000,キーワード!$F495)</f>
        <v>0</v>
      </c>
      <c r="AH495" s="23">
        <f>SUMIFS(前月ワード!$X$3:$X$1000,前月ワード!$D$3:$D$1000,キーワード!$D495,前月ワード!$E$3:$E$1000,キーワード!$F495)</f>
        <v>0</v>
      </c>
      <c r="AI495" s="23">
        <f>SUMIFS(前々月ワード!$X$3:$X$1000,前々月ワード!$D$3:$D$1000,キーワード!$D495,前々月ワード!$E$3:$E$1000,キーワード!$F495)</f>
        <v>0</v>
      </c>
      <c r="AJ495" s="22">
        <f>SUMIFS(当月ワード!$I$3:$I$1000,当月ワード!$D$3:$D$1000,キーワード!$D495,当月ワード!$E$3:$E$1000,キーワード!$F495)</f>
        <v>0</v>
      </c>
      <c r="AK495" s="23">
        <f>SUMIFS(前月ワード!$I$3:$I$1000,前月ワード!$D$3:$D$1000,キーワード!$D495,前月ワード!$E$3:$E$1000,キーワード!$F495)</f>
        <v>0</v>
      </c>
      <c r="AL495" s="23">
        <f>SUMIFS(前々月ワード!$I$3:$I$1000,前々月ワード!$D$3:$D$1000,キーワード!$D495,前々月ワード!$E$3:$E$1000,キーワード!$F495)</f>
        <v>0</v>
      </c>
      <c r="AM495" s="13">
        <f t="shared" si="88"/>
        <v>0</v>
      </c>
      <c r="AN495" s="13">
        <f t="shared" si="88"/>
        <v>0</v>
      </c>
      <c r="AO495" s="13">
        <f t="shared" si="88"/>
        <v>0</v>
      </c>
      <c r="AP495" s="16">
        <f t="shared" si="89"/>
        <v>0</v>
      </c>
      <c r="AQ495" s="16">
        <f t="shared" si="89"/>
        <v>0</v>
      </c>
      <c r="AR495" s="17">
        <f t="shared" si="89"/>
        <v>0</v>
      </c>
    </row>
    <row r="496" spans="3:44" ht="36.65" customHeight="1">
      <c r="C496" s="20">
        <v>491</v>
      </c>
      <c r="D496" s="53">
        <f>現状ワード設定!B493</f>
        <v>0</v>
      </c>
      <c r="E496" s="26" t="str">
        <f>IFERROR(_xlfn.XLOOKUP($D496,現状商品設定!B:B,現状商品設定!C:C,"-"),"-")</f>
        <v>-</v>
      </c>
      <c r="F496" s="56">
        <f>現状ワード設定!G493</f>
        <v>0</v>
      </c>
      <c r="G496" s="60" t="s">
        <v>46</v>
      </c>
      <c r="H496" s="47" t="str">
        <f>IFERROR(_xlfn.XLOOKUP(D496,商品!$D:$D,商品!$H:$H),"")</f>
        <v/>
      </c>
      <c r="I496" s="50" t="str">
        <f>IFERROR(_xlfn.XLOOKUP(D496&amp;F496,現状ワード設定!J:J,現状ワード設定!H:H),"")</f>
        <v/>
      </c>
      <c r="J496" s="47" t="str">
        <f>IFERROR(_xlfn.XLOOKUP(D496&amp;F496,現状ワード設定!J:J,現状ワード設定!I:I),"")</f>
        <v/>
      </c>
      <c r="K496" s="47" t="e">
        <f>IF(AND(T496&gt;=設定!$C$12,W496&gt;=O496),I496*(1+設定!$F$12),IF(AND(T496&gt;=設定!$C$13,W496&lt;O496),I496*(1+設定!$F$13),IF(AND(T496&lt;設定!$C$14,U496&gt;=設定!$E$14),I496*(1+設定!$F$14),IF(AND(T496&lt;設定!$C$15,U496&lt;設定!$E$15),I496*(1+設定!$F$15),"除外"))))</f>
        <v>#VALUE!</v>
      </c>
      <c r="L496" s="58" t="e">
        <f ca="1">IF(消化率!$I$5&lt;1,K496*消化率!$I$5,IF(U496*V496/(K496*消化率!$I$5)&gt;O496,K496*消化率!$I$5,M496))</f>
        <v>#DIV/0!</v>
      </c>
      <c r="M496" s="58" t="e">
        <f t="shared" si="80"/>
        <v>#VALUE!</v>
      </c>
      <c r="N496" s="58" t="e">
        <f ca="1">IF(ROUNDUP(IF(IF(IF(AND(設定!$D$8&lt;=L496,設定!$D$8&lt;J496),設定!$D$8,IF(AND(J496&lt;=L496,J496&lt;設定!$D$8),J496,IF(AND(L496&lt;=J496,J496&lt;設定!$D$8),J496,L496)))=0,設定!$D$8,IF(AND(設定!$D$8&lt;=L496,設定!$D$8&lt;J496),設定!$D$8,IF(AND(J496&lt;=L496,J496&lt;設定!$D$8),J496,IF(AND(L496&lt;=J496,J496&lt;設定!$D$8),J496,L496))))&lt;=H496,H496+1,IF(IF(AND(設定!$D$8&lt;=L496,設定!$D$8&lt;J496),設定!$D$8,IF(AND(J496&lt;=L496,J496&lt;設定!$D$8),J496,IF(AND(L496&lt;=J496,J496&lt;設定!$D$8),J496,L496)))=0,設定!$D$8,IF(AND(設定!$D$8&lt;=L496,設定!$D$8&lt;J496),設定!$D$8,IF(AND(J496&lt;=L496,J496&lt;設定!$D$8),J496,IF(AND(L496&lt;=J496,J496&lt;設定!$D$8),J496,L496))))),0)&gt;40,ROUNDUP(IF(IF(IF(AND(設定!$D$8&lt;=L496,設定!$D$8&lt;J496),設定!$D$8,IF(AND(J496&lt;=L496,J496&lt;設定!$D$8),J496,IF(AND(L496&lt;=J496,J496&lt;設定!$D$8),J496,L496)))=0,設定!$D$8,IF(AND(設定!$D$8&lt;=L496,設定!$D$8&lt;J496),設定!$D$8,IF(AND(J496&lt;=L496,J496&lt;設定!$D$8),J496,IF(AND(L496&lt;=J496,J496&lt;設定!$D$8),J496,L496))))&lt;=H496,H496+1,IF(IF(AND(設定!$D$8&lt;=L496,設定!$D$8&lt;J496),設定!$D$8,IF(AND(J496&lt;=L496,J496&lt;設定!$D$8),J496,IF(AND(L496&lt;=J496,J496&lt;設定!$D$8),J496,L496)))=0,設定!$D$8,IF(AND(設定!$D$8&lt;=L496,設定!$D$8&lt;J496),設定!$D$8,IF(AND(J496&lt;=L496,J496&lt;設定!$D$8),J496,IF(AND(L496&lt;=J496,J496&lt;設定!$D$8),J496,L496))))),0),40)</f>
        <v>#DIV/0!</v>
      </c>
      <c r="O496" s="55">
        <f>IF(G496="標準",設定!$C$4,G496)</f>
        <v>5</v>
      </c>
      <c r="P496" s="45">
        <f t="shared" si="81"/>
        <v>0</v>
      </c>
      <c r="Q496" s="14">
        <f t="shared" si="82"/>
        <v>0</v>
      </c>
      <c r="R496" s="23">
        <f t="shared" si="90"/>
        <v>0</v>
      </c>
      <c r="S496" s="12">
        <f t="shared" si="83"/>
        <v>0</v>
      </c>
      <c r="T496" s="23">
        <f t="shared" si="84"/>
        <v>0</v>
      </c>
      <c r="U496" s="13">
        <f t="shared" si="85"/>
        <v>0</v>
      </c>
      <c r="V496" s="104" t="str">
        <f>INDEX(商品!Q:Q,MATCH(キーワード!D496,商品!D:D,0),1)</f>
        <v>-</v>
      </c>
      <c r="W496" s="15">
        <f t="shared" si="86"/>
        <v>0</v>
      </c>
      <c r="X496" s="22">
        <f>SUMIFS(当月ワード!$J$3:$J$1000,当月ワード!$D$3:$D$1000,キーワード!$D496,当月ワード!$E$3:$E$1000,キーワード!$F496)</f>
        <v>0</v>
      </c>
      <c r="Y496" s="23">
        <f>SUMIFS(前月ワード!$J$3:$J$1000,前月ワード!$D$3:$D$1000,キーワード!$D496,前月ワード!$E$3:$E$1000,キーワード!$F496)</f>
        <v>0</v>
      </c>
      <c r="Z496" s="23">
        <f>SUMIFS(前々月ワード!$J$3:$J$1000,前々月ワード!$D$3:$D$1000,キーワード!$D496,前々月ワード!$E$3:$E$1000,キーワード!$F496)</f>
        <v>0</v>
      </c>
      <c r="AA496" s="22">
        <f>SUMIFS(当月ワード!$W$3:$W$1000,当月ワード!$D$3:$D$1000,キーワード!$D496,当月ワード!$E$3:$E$1000,キーワード!$F496)</f>
        <v>0</v>
      </c>
      <c r="AB496" s="23">
        <f>SUMIFS(前月ワード!$W$3:$W$1000,前月ワード!$D$3:$D$1000,キーワード!$D496,前月ワード!$E$3:$E$1000,キーワード!$F496)</f>
        <v>0</v>
      </c>
      <c r="AC496" s="23">
        <f>SUMIFS(前々月ワード!$W$3:$W$1000,前々月ワード!$D$3:$D$1000,キーワード!$D496,前々月ワード!$E$3:$E$1000,キーワード!$F496)</f>
        <v>0</v>
      </c>
      <c r="AD496" s="23">
        <f t="shared" si="87"/>
        <v>0</v>
      </c>
      <c r="AE496" s="23">
        <f t="shared" si="87"/>
        <v>0</v>
      </c>
      <c r="AF496" s="23">
        <f t="shared" si="87"/>
        <v>0</v>
      </c>
      <c r="AG496" s="22">
        <f>SUMIFS(当月ワード!$X$3:$X$1000,当月ワード!$D$3:$D$1000,キーワード!$D496,当月ワード!$E$3:$E$1000,キーワード!$F496)</f>
        <v>0</v>
      </c>
      <c r="AH496" s="23">
        <f>SUMIFS(前月ワード!$X$3:$X$1000,前月ワード!$D$3:$D$1000,キーワード!$D496,前月ワード!$E$3:$E$1000,キーワード!$F496)</f>
        <v>0</v>
      </c>
      <c r="AI496" s="23">
        <f>SUMIFS(前々月ワード!$X$3:$X$1000,前々月ワード!$D$3:$D$1000,キーワード!$D496,前々月ワード!$E$3:$E$1000,キーワード!$F496)</f>
        <v>0</v>
      </c>
      <c r="AJ496" s="22">
        <f>SUMIFS(当月ワード!$I$3:$I$1000,当月ワード!$D$3:$D$1000,キーワード!$D496,当月ワード!$E$3:$E$1000,キーワード!$F496)</f>
        <v>0</v>
      </c>
      <c r="AK496" s="23">
        <f>SUMIFS(前月ワード!$I$3:$I$1000,前月ワード!$D$3:$D$1000,キーワード!$D496,前月ワード!$E$3:$E$1000,キーワード!$F496)</f>
        <v>0</v>
      </c>
      <c r="AL496" s="23">
        <f>SUMIFS(前々月ワード!$I$3:$I$1000,前々月ワード!$D$3:$D$1000,キーワード!$D496,前々月ワード!$E$3:$E$1000,キーワード!$F496)</f>
        <v>0</v>
      </c>
      <c r="AM496" s="13">
        <f t="shared" si="88"/>
        <v>0</v>
      </c>
      <c r="AN496" s="13">
        <f t="shared" si="88"/>
        <v>0</v>
      </c>
      <c r="AO496" s="13">
        <f t="shared" si="88"/>
        <v>0</v>
      </c>
      <c r="AP496" s="16">
        <f t="shared" si="89"/>
        <v>0</v>
      </c>
      <c r="AQ496" s="16">
        <f t="shared" si="89"/>
        <v>0</v>
      </c>
      <c r="AR496" s="17">
        <f t="shared" si="89"/>
        <v>0</v>
      </c>
    </row>
    <row r="497" spans="3:44" ht="36.65" customHeight="1">
      <c r="C497" s="20">
        <v>492</v>
      </c>
      <c r="D497" s="53">
        <f>現状ワード設定!B494</f>
        <v>0</v>
      </c>
      <c r="E497" s="26" t="str">
        <f>IFERROR(_xlfn.XLOOKUP($D497,現状商品設定!B:B,現状商品設定!C:C,"-"),"-")</f>
        <v>-</v>
      </c>
      <c r="F497" s="56">
        <f>現状ワード設定!G494</f>
        <v>0</v>
      </c>
      <c r="G497" s="60" t="s">
        <v>46</v>
      </c>
      <c r="H497" s="47" t="str">
        <f>IFERROR(_xlfn.XLOOKUP(D497,商品!$D:$D,商品!$H:$H),"")</f>
        <v/>
      </c>
      <c r="I497" s="50" t="str">
        <f>IFERROR(_xlfn.XLOOKUP(D497&amp;F497,現状ワード設定!J:J,現状ワード設定!H:H),"")</f>
        <v/>
      </c>
      <c r="J497" s="47" t="str">
        <f>IFERROR(_xlfn.XLOOKUP(D497&amp;F497,現状ワード設定!J:J,現状ワード設定!I:I),"")</f>
        <v/>
      </c>
      <c r="K497" s="47" t="e">
        <f>IF(AND(T497&gt;=設定!$C$12,W497&gt;=O497),I497*(1+設定!$F$12),IF(AND(T497&gt;=設定!$C$13,W497&lt;O497),I497*(1+設定!$F$13),IF(AND(T497&lt;設定!$C$14,U497&gt;=設定!$E$14),I497*(1+設定!$F$14),IF(AND(T497&lt;設定!$C$15,U497&lt;設定!$E$15),I497*(1+設定!$F$15),"除外"))))</f>
        <v>#VALUE!</v>
      </c>
      <c r="L497" s="58" t="e">
        <f ca="1">IF(消化率!$I$5&lt;1,K497*消化率!$I$5,IF(U497*V497/(K497*消化率!$I$5)&gt;O497,K497*消化率!$I$5,M497))</f>
        <v>#DIV/0!</v>
      </c>
      <c r="M497" s="58" t="e">
        <f t="shared" si="80"/>
        <v>#VALUE!</v>
      </c>
      <c r="N497" s="58" t="e">
        <f ca="1">IF(ROUNDUP(IF(IF(IF(AND(設定!$D$8&lt;=L497,設定!$D$8&lt;J497),設定!$D$8,IF(AND(J497&lt;=L497,J497&lt;設定!$D$8),J497,IF(AND(L497&lt;=J497,J497&lt;設定!$D$8),J497,L497)))=0,設定!$D$8,IF(AND(設定!$D$8&lt;=L497,設定!$D$8&lt;J497),設定!$D$8,IF(AND(J497&lt;=L497,J497&lt;設定!$D$8),J497,IF(AND(L497&lt;=J497,J497&lt;設定!$D$8),J497,L497))))&lt;=H497,H497+1,IF(IF(AND(設定!$D$8&lt;=L497,設定!$D$8&lt;J497),設定!$D$8,IF(AND(J497&lt;=L497,J497&lt;設定!$D$8),J497,IF(AND(L497&lt;=J497,J497&lt;設定!$D$8),J497,L497)))=0,設定!$D$8,IF(AND(設定!$D$8&lt;=L497,設定!$D$8&lt;J497),設定!$D$8,IF(AND(J497&lt;=L497,J497&lt;設定!$D$8),J497,IF(AND(L497&lt;=J497,J497&lt;設定!$D$8),J497,L497))))),0)&gt;40,ROUNDUP(IF(IF(IF(AND(設定!$D$8&lt;=L497,設定!$D$8&lt;J497),設定!$D$8,IF(AND(J497&lt;=L497,J497&lt;設定!$D$8),J497,IF(AND(L497&lt;=J497,J497&lt;設定!$D$8),J497,L497)))=0,設定!$D$8,IF(AND(設定!$D$8&lt;=L497,設定!$D$8&lt;J497),設定!$D$8,IF(AND(J497&lt;=L497,J497&lt;設定!$D$8),J497,IF(AND(L497&lt;=J497,J497&lt;設定!$D$8),J497,L497))))&lt;=H497,H497+1,IF(IF(AND(設定!$D$8&lt;=L497,設定!$D$8&lt;J497),設定!$D$8,IF(AND(J497&lt;=L497,J497&lt;設定!$D$8),J497,IF(AND(L497&lt;=J497,J497&lt;設定!$D$8),J497,L497)))=0,設定!$D$8,IF(AND(設定!$D$8&lt;=L497,設定!$D$8&lt;J497),設定!$D$8,IF(AND(J497&lt;=L497,J497&lt;設定!$D$8),J497,IF(AND(L497&lt;=J497,J497&lt;設定!$D$8),J497,L497))))),0),40)</f>
        <v>#DIV/0!</v>
      </c>
      <c r="O497" s="55">
        <f>IF(G497="標準",設定!$C$4,G497)</f>
        <v>5</v>
      </c>
      <c r="P497" s="45">
        <f t="shared" si="81"/>
        <v>0</v>
      </c>
      <c r="Q497" s="14">
        <f t="shared" si="82"/>
        <v>0</v>
      </c>
      <c r="R497" s="23">
        <f t="shared" si="90"/>
        <v>0</v>
      </c>
      <c r="S497" s="12">
        <f t="shared" si="83"/>
        <v>0</v>
      </c>
      <c r="T497" s="23">
        <f t="shared" si="84"/>
        <v>0</v>
      </c>
      <c r="U497" s="13">
        <f t="shared" si="85"/>
        <v>0</v>
      </c>
      <c r="V497" s="104" t="str">
        <f>INDEX(商品!Q:Q,MATCH(キーワード!D497,商品!D:D,0),1)</f>
        <v>-</v>
      </c>
      <c r="W497" s="15">
        <f t="shared" si="86"/>
        <v>0</v>
      </c>
      <c r="X497" s="22">
        <f>SUMIFS(当月ワード!$J$3:$J$1000,当月ワード!$D$3:$D$1000,キーワード!$D497,当月ワード!$E$3:$E$1000,キーワード!$F497)</f>
        <v>0</v>
      </c>
      <c r="Y497" s="23">
        <f>SUMIFS(前月ワード!$J$3:$J$1000,前月ワード!$D$3:$D$1000,キーワード!$D497,前月ワード!$E$3:$E$1000,キーワード!$F497)</f>
        <v>0</v>
      </c>
      <c r="Z497" s="23">
        <f>SUMIFS(前々月ワード!$J$3:$J$1000,前々月ワード!$D$3:$D$1000,キーワード!$D497,前々月ワード!$E$3:$E$1000,キーワード!$F497)</f>
        <v>0</v>
      </c>
      <c r="AA497" s="22">
        <f>SUMIFS(当月ワード!$W$3:$W$1000,当月ワード!$D$3:$D$1000,キーワード!$D497,当月ワード!$E$3:$E$1000,キーワード!$F497)</f>
        <v>0</v>
      </c>
      <c r="AB497" s="23">
        <f>SUMIFS(前月ワード!$W$3:$W$1000,前月ワード!$D$3:$D$1000,キーワード!$D497,前月ワード!$E$3:$E$1000,キーワード!$F497)</f>
        <v>0</v>
      </c>
      <c r="AC497" s="23">
        <f>SUMIFS(前々月ワード!$W$3:$W$1000,前々月ワード!$D$3:$D$1000,キーワード!$D497,前々月ワード!$E$3:$E$1000,キーワード!$F497)</f>
        <v>0</v>
      </c>
      <c r="AD497" s="23">
        <f t="shared" si="87"/>
        <v>0</v>
      </c>
      <c r="AE497" s="23">
        <f t="shared" si="87"/>
        <v>0</v>
      </c>
      <c r="AF497" s="23">
        <f t="shared" si="87"/>
        <v>0</v>
      </c>
      <c r="AG497" s="22">
        <f>SUMIFS(当月ワード!$X$3:$X$1000,当月ワード!$D$3:$D$1000,キーワード!$D497,当月ワード!$E$3:$E$1000,キーワード!$F497)</f>
        <v>0</v>
      </c>
      <c r="AH497" s="23">
        <f>SUMIFS(前月ワード!$X$3:$X$1000,前月ワード!$D$3:$D$1000,キーワード!$D497,前月ワード!$E$3:$E$1000,キーワード!$F497)</f>
        <v>0</v>
      </c>
      <c r="AI497" s="23">
        <f>SUMIFS(前々月ワード!$X$3:$X$1000,前々月ワード!$D$3:$D$1000,キーワード!$D497,前々月ワード!$E$3:$E$1000,キーワード!$F497)</f>
        <v>0</v>
      </c>
      <c r="AJ497" s="22">
        <f>SUMIFS(当月ワード!$I$3:$I$1000,当月ワード!$D$3:$D$1000,キーワード!$D497,当月ワード!$E$3:$E$1000,キーワード!$F497)</f>
        <v>0</v>
      </c>
      <c r="AK497" s="23">
        <f>SUMIFS(前月ワード!$I$3:$I$1000,前月ワード!$D$3:$D$1000,キーワード!$D497,前月ワード!$E$3:$E$1000,キーワード!$F497)</f>
        <v>0</v>
      </c>
      <c r="AL497" s="23">
        <f>SUMIFS(前々月ワード!$I$3:$I$1000,前々月ワード!$D$3:$D$1000,キーワード!$D497,前々月ワード!$E$3:$E$1000,キーワード!$F497)</f>
        <v>0</v>
      </c>
      <c r="AM497" s="13">
        <f t="shared" si="88"/>
        <v>0</v>
      </c>
      <c r="AN497" s="13">
        <f t="shared" si="88"/>
        <v>0</v>
      </c>
      <c r="AO497" s="13">
        <f t="shared" si="88"/>
        <v>0</v>
      </c>
      <c r="AP497" s="16">
        <f t="shared" si="89"/>
        <v>0</v>
      </c>
      <c r="AQ497" s="16">
        <f t="shared" si="89"/>
        <v>0</v>
      </c>
      <c r="AR497" s="17">
        <f t="shared" si="89"/>
        <v>0</v>
      </c>
    </row>
    <row r="498" spans="3:44" ht="36.65" customHeight="1">
      <c r="C498" s="20">
        <v>493</v>
      </c>
      <c r="D498" s="53">
        <f>現状ワード設定!B495</f>
        <v>0</v>
      </c>
      <c r="E498" s="26" t="str">
        <f>IFERROR(_xlfn.XLOOKUP($D498,現状商品設定!B:B,現状商品設定!C:C,"-"),"-")</f>
        <v>-</v>
      </c>
      <c r="F498" s="56">
        <f>現状ワード設定!G495</f>
        <v>0</v>
      </c>
      <c r="G498" s="60" t="s">
        <v>46</v>
      </c>
      <c r="H498" s="47" t="str">
        <f>IFERROR(_xlfn.XLOOKUP(D498,商品!$D:$D,商品!$H:$H),"")</f>
        <v/>
      </c>
      <c r="I498" s="50" t="str">
        <f>IFERROR(_xlfn.XLOOKUP(D498&amp;F498,現状ワード設定!J:J,現状ワード設定!H:H),"")</f>
        <v/>
      </c>
      <c r="J498" s="47" t="str">
        <f>IFERROR(_xlfn.XLOOKUP(D498&amp;F498,現状ワード設定!J:J,現状ワード設定!I:I),"")</f>
        <v/>
      </c>
      <c r="K498" s="47" t="e">
        <f>IF(AND(T498&gt;=設定!$C$12,W498&gt;=O498),I498*(1+設定!$F$12),IF(AND(T498&gt;=設定!$C$13,W498&lt;O498),I498*(1+設定!$F$13),IF(AND(T498&lt;設定!$C$14,U498&gt;=設定!$E$14),I498*(1+設定!$F$14),IF(AND(T498&lt;設定!$C$15,U498&lt;設定!$E$15),I498*(1+設定!$F$15),"除外"))))</f>
        <v>#VALUE!</v>
      </c>
      <c r="L498" s="58" t="e">
        <f ca="1">IF(消化率!$I$5&lt;1,K498*消化率!$I$5,IF(U498*V498/(K498*消化率!$I$5)&gt;O498,K498*消化率!$I$5,M498))</f>
        <v>#DIV/0!</v>
      </c>
      <c r="M498" s="58" t="e">
        <f t="shared" si="80"/>
        <v>#VALUE!</v>
      </c>
      <c r="N498" s="58" t="e">
        <f ca="1">IF(ROUNDUP(IF(IF(IF(AND(設定!$D$8&lt;=L498,設定!$D$8&lt;J498),設定!$D$8,IF(AND(J498&lt;=L498,J498&lt;設定!$D$8),J498,IF(AND(L498&lt;=J498,J498&lt;設定!$D$8),J498,L498)))=0,設定!$D$8,IF(AND(設定!$D$8&lt;=L498,設定!$D$8&lt;J498),設定!$D$8,IF(AND(J498&lt;=L498,J498&lt;設定!$D$8),J498,IF(AND(L498&lt;=J498,J498&lt;設定!$D$8),J498,L498))))&lt;=H498,H498+1,IF(IF(AND(設定!$D$8&lt;=L498,設定!$D$8&lt;J498),設定!$D$8,IF(AND(J498&lt;=L498,J498&lt;設定!$D$8),J498,IF(AND(L498&lt;=J498,J498&lt;設定!$D$8),J498,L498)))=0,設定!$D$8,IF(AND(設定!$D$8&lt;=L498,設定!$D$8&lt;J498),設定!$D$8,IF(AND(J498&lt;=L498,J498&lt;設定!$D$8),J498,IF(AND(L498&lt;=J498,J498&lt;設定!$D$8),J498,L498))))),0)&gt;40,ROUNDUP(IF(IF(IF(AND(設定!$D$8&lt;=L498,設定!$D$8&lt;J498),設定!$D$8,IF(AND(J498&lt;=L498,J498&lt;設定!$D$8),J498,IF(AND(L498&lt;=J498,J498&lt;設定!$D$8),J498,L498)))=0,設定!$D$8,IF(AND(設定!$D$8&lt;=L498,設定!$D$8&lt;J498),設定!$D$8,IF(AND(J498&lt;=L498,J498&lt;設定!$D$8),J498,IF(AND(L498&lt;=J498,J498&lt;設定!$D$8),J498,L498))))&lt;=H498,H498+1,IF(IF(AND(設定!$D$8&lt;=L498,設定!$D$8&lt;J498),設定!$D$8,IF(AND(J498&lt;=L498,J498&lt;設定!$D$8),J498,IF(AND(L498&lt;=J498,J498&lt;設定!$D$8),J498,L498)))=0,設定!$D$8,IF(AND(設定!$D$8&lt;=L498,設定!$D$8&lt;J498),設定!$D$8,IF(AND(J498&lt;=L498,J498&lt;設定!$D$8),J498,IF(AND(L498&lt;=J498,J498&lt;設定!$D$8),J498,L498))))),0),40)</f>
        <v>#DIV/0!</v>
      </c>
      <c r="O498" s="55">
        <f>IF(G498="標準",設定!$C$4,G498)</f>
        <v>5</v>
      </c>
      <c r="P498" s="45">
        <f t="shared" si="81"/>
        <v>0</v>
      </c>
      <c r="Q498" s="14">
        <f t="shared" si="82"/>
        <v>0</v>
      </c>
      <c r="R498" s="23">
        <f t="shared" si="90"/>
        <v>0</v>
      </c>
      <c r="S498" s="12">
        <f t="shared" si="83"/>
        <v>0</v>
      </c>
      <c r="T498" s="23">
        <f t="shared" si="84"/>
        <v>0</v>
      </c>
      <c r="U498" s="13">
        <f t="shared" si="85"/>
        <v>0</v>
      </c>
      <c r="V498" s="104" t="str">
        <f>INDEX(商品!Q:Q,MATCH(キーワード!D498,商品!D:D,0),1)</f>
        <v>-</v>
      </c>
      <c r="W498" s="15">
        <f t="shared" si="86"/>
        <v>0</v>
      </c>
      <c r="X498" s="22">
        <f>SUMIFS(当月ワード!$J$3:$J$1000,当月ワード!$D$3:$D$1000,キーワード!$D498,当月ワード!$E$3:$E$1000,キーワード!$F498)</f>
        <v>0</v>
      </c>
      <c r="Y498" s="23">
        <f>SUMIFS(前月ワード!$J$3:$J$1000,前月ワード!$D$3:$D$1000,キーワード!$D498,前月ワード!$E$3:$E$1000,キーワード!$F498)</f>
        <v>0</v>
      </c>
      <c r="Z498" s="23">
        <f>SUMIFS(前々月ワード!$J$3:$J$1000,前々月ワード!$D$3:$D$1000,キーワード!$D498,前々月ワード!$E$3:$E$1000,キーワード!$F498)</f>
        <v>0</v>
      </c>
      <c r="AA498" s="22">
        <f>SUMIFS(当月ワード!$W$3:$W$1000,当月ワード!$D$3:$D$1000,キーワード!$D498,当月ワード!$E$3:$E$1000,キーワード!$F498)</f>
        <v>0</v>
      </c>
      <c r="AB498" s="23">
        <f>SUMIFS(前月ワード!$W$3:$W$1000,前月ワード!$D$3:$D$1000,キーワード!$D498,前月ワード!$E$3:$E$1000,キーワード!$F498)</f>
        <v>0</v>
      </c>
      <c r="AC498" s="23">
        <f>SUMIFS(前々月ワード!$W$3:$W$1000,前々月ワード!$D$3:$D$1000,キーワード!$D498,前々月ワード!$E$3:$E$1000,キーワード!$F498)</f>
        <v>0</v>
      </c>
      <c r="AD498" s="23">
        <f t="shared" si="87"/>
        <v>0</v>
      </c>
      <c r="AE498" s="23">
        <f t="shared" si="87"/>
        <v>0</v>
      </c>
      <c r="AF498" s="23">
        <f t="shared" si="87"/>
        <v>0</v>
      </c>
      <c r="AG498" s="22">
        <f>SUMIFS(当月ワード!$X$3:$X$1000,当月ワード!$D$3:$D$1000,キーワード!$D498,当月ワード!$E$3:$E$1000,キーワード!$F498)</f>
        <v>0</v>
      </c>
      <c r="AH498" s="23">
        <f>SUMIFS(前月ワード!$X$3:$X$1000,前月ワード!$D$3:$D$1000,キーワード!$D498,前月ワード!$E$3:$E$1000,キーワード!$F498)</f>
        <v>0</v>
      </c>
      <c r="AI498" s="23">
        <f>SUMIFS(前々月ワード!$X$3:$X$1000,前々月ワード!$D$3:$D$1000,キーワード!$D498,前々月ワード!$E$3:$E$1000,キーワード!$F498)</f>
        <v>0</v>
      </c>
      <c r="AJ498" s="22">
        <f>SUMIFS(当月ワード!$I$3:$I$1000,当月ワード!$D$3:$D$1000,キーワード!$D498,当月ワード!$E$3:$E$1000,キーワード!$F498)</f>
        <v>0</v>
      </c>
      <c r="AK498" s="23">
        <f>SUMIFS(前月ワード!$I$3:$I$1000,前月ワード!$D$3:$D$1000,キーワード!$D498,前月ワード!$E$3:$E$1000,キーワード!$F498)</f>
        <v>0</v>
      </c>
      <c r="AL498" s="23">
        <f>SUMIFS(前々月ワード!$I$3:$I$1000,前々月ワード!$D$3:$D$1000,キーワード!$D498,前々月ワード!$E$3:$E$1000,キーワード!$F498)</f>
        <v>0</v>
      </c>
      <c r="AM498" s="13">
        <f t="shared" si="88"/>
        <v>0</v>
      </c>
      <c r="AN498" s="13">
        <f t="shared" si="88"/>
        <v>0</v>
      </c>
      <c r="AO498" s="13">
        <f t="shared" si="88"/>
        <v>0</v>
      </c>
      <c r="AP498" s="16">
        <f t="shared" si="89"/>
        <v>0</v>
      </c>
      <c r="AQ498" s="16">
        <f t="shared" si="89"/>
        <v>0</v>
      </c>
      <c r="AR498" s="17">
        <f t="shared" si="89"/>
        <v>0</v>
      </c>
    </row>
    <row r="499" spans="3:44" ht="36.65" customHeight="1">
      <c r="C499" s="20">
        <v>494</v>
      </c>
      <c r="D499" s="53">
        <f>現状ワード設定!B496</f>
        <v>0</v>
      </c>
      <c r="E499" s="26" t="str">
        <f>IFERROR(_xlfn.XLOOKUP($D499,現状商品設定!B:B,現状商品設定!C:C,"-"),"-")</f>
        <v>-</v>
      </c>
      <c r="F499" s="56">
        <f>現状ワード設定!G496</f>
        <v>0</v>
      </c>
      <c r="G499" s="60" t="s">
        <v>46</v>
      </c>
      <c r="H499" s="47" t="str">
        <f>IFERROR(_xlfn.XLOOKUP(D499,商品!$D:$D,商品!$H:$H),"")</f>
        <v/>
      </c>
      <c r="I499" s="50" t="str">
        <f>IFERROR(_xlfn.XLOOKUP(D499&amp;F499,現状ワード設定!J:J,現状ワード設定!H:H),"")</f>
        <v/>
      </c>
      <c r="J499" s="47" t="str">
        <f>IFERROR(_xlfn.XLOOKUP(D499&amp;F499,現状ワード設定!J:J,現状ワード設定!I:I),"")</f>
        <v/>
      </c>
      <c r="K499" s="47" t="e">
        <f>IF(AND(T499&gt;=設定!$C$12,W499&gt;=O499),I499*(1+設定!$F$12),IF(AND(T499&gt;=設定!$C$13,W499&lt;O499),I499*(1+設定!$F$13),IF(AND(T499&lt;設定!$C$14,U499&gt;=設定!$E$14),I499*(1+設定!$F$14),IF(AND(T499&lt;設定!$C$15,U499&lt;設定!$E$15),I499*(1+設定!$F$15),"除外"))))</f>
        <v>#VALUE!</v>
      </c>
      <c r="L499" s="58" t="e">
        <f ca="1">IF(消化率!$I$5&lt;1,K499*消化率!$I$5,IF(U499*V499/(K499*消化率!$I$5)&gt;O499,K499*消化率!$I$5,M499))</f>
        <v>#DIV/0!</v>
      </c>
      <c r="M499" s="58" t="e">
        <f t="shared" si="80"/>
        <v>#VALUE!</v>
      </c>
      <c r="N499" s="58" t="e">
        <f ca="1">IF(ROUNDUP(IF(IF(IF(AND(設定!$D$8&lt;=L499,設定!$D$8&lt;J499),設定!$D$8,IF(AND(J499&lt;=L499,J499&lt;設定!$D$8),J499,IF(AND(L499&lt;=J499,J499&lt;設定!$D$8),J499,L499)))=0,設定!$D$8,IF(AND(設定!$D$8&lt;=L499,設定!$D$8&lt;J499),設定!$D$8,IF(AND(J499&lt;=L499,J499&lt;設定!$D$8),J499,IF(AND(L499&lt;=J499,J499&lt;設定!$D$8),J499,L499))))&lt;=H499,H499+1,IF(IF(AND(設定!$D$8&lt;=L499,設定!$D$8&lt;J499),設定!$D$8,IF(AND(J499&lt;=L499,J499&lt;設定!$D$8),J499,IF(AND(L499&lt;=J499,J499&lt;設定!$D$8),J499,L499)))=0,設定!$D$8,IF(AND(設定!$D$8&lt;=L499,設定!$D$8&lt;J499),設定!$D$8,IF(AND(J499&lt;=L499,J499&lt;設定!$D$8),J499,IF(AND(L499&lt;=J499,J499&lt;設定!$D$8),J499,L499))))),0)&gt;40,ROUNDUP(IF(IF(IF(AND(設定!$D$8&lt;=L499,設定!$D$8&lt;J499),設定!$D$8,IF(AND(J499&lt;=L499,J499&lt;設定!$D$8),J499,IF(AND(L499&lt;=J499,J499&lt;設定!$D$8),J499,L499)))=0,設定!$D$8,IF(AND(設定!$D$8&lt;=L499,設定!$D$8&lt;J499),設定!$D$8,IF(AND(J499&lt;=L499,J499&lt;設定!$D$8),J499,IF(AND(L499&lt;=J499,J499&lt;設定!$D$8),J499,L499))))&lt;=H499,H499+1,IF(IF(AND(設定!$D$8&lt;=L499,設定!$D$8&lt;J499),設定!$D$8,IF(AND(J499&lt;=L499,J499&lt;設定!$D$8),J499,IF(AND(L499&lt;=J499,J499&lt;設定!$D$8),J499,L499)))=0,設定!$D$8,IF(AND(設定!$D$8&lt;=L499,設定!$D$8&lt;J499),設定!$D$8,IF(AND(J499&lt;=L499,J499&lt;設定!$D$8),J499,IF(AND(L499&lt;=J499,J499&lt;設定!$D$8),J499,L499))))),0),40)</f>
        <v>#DIV/0!</v>
      </c>
      <c r="O499" s="55">
        <f>IF(G499="標準",設定!$C$4,G499)</f>
        <v>5</v>
      </c>
      <c r="P499" s="45">
        <f t="shared" si="81"/>
        <v>0</v>
      </c>
      <c r="Q499" s="14">
        <f t="shared" si="82"/>
        <v>0</v>
      </c>
      <c r="R499" s="23">
        <f t="shared" si="90"/>
        <v>0</v>
      </c>
      <c r="S499" s="12">
        <f t="shared" si="83"/>
        <v>0</v>
      </c>
      <c r="T499" s="23">
        <f t="shared" si="84"/>
        <v>0</v>
      </c>
      <c r="U499" s="13">
        <f t="shared" si="85"/>
        <v>0</v>
      </c>
      <c r="V499" s="104" t="str">
        <f>INDEX(商品!Q:Q,MATCH(キーワード!D499,商品!D:D,0),1)</f>
        <v>-</v>
      </c>
      <c r="W499" s="15">
        <f t="shared" si="86"/>
        <v>0</v>
      </c>
      <c r="X499" s="22">
        <f>SUMIFS(当月ワード!$J$3:$J$1000,当月ワード!$D$3:$D$1000,キーワード!$D499,当月ワード!$E$3:$E$1000,キーワード!$F499)</f>
        <v>0</v>
      </c>
      <c r="Y499" s="23">
        <f>SUMIFS(前月ワード!$J$3:$J$1000,前月ワード!$D$3:$D$1000,キーワード!$D499,前月ワード!$E$3:$E$1000,キーワード!$F499)</f>
        <v>0</v>
      </c>
      <c r="Z499" s="23">
        <f>SUMIFS(前々月ワード!$J$3:$J$1000,前々月ワード!$D$3:$D$1000,キーワード!$D499,前々月ワード!$E$3:$E$1000,キーワード!$F499)</f>
        <v>0</v>
      </c>
      <c r="AA499" s="22">
        <f>SUMIFS(当月ワード!$W$3:$W$1000,当月ワード!$D$3:$D$1000,キーワード!$D499,当月ワード!$E$3:$E$1000,キーワード!$F499)</f>
        <v>0</v>
      </c>
      <c r="AB499" s="23">
        <f>SUMIFS(前月ワード!$W$3:$W$1000,前月ワード!$D$3:$D$1000,キーワード!$D499,前月ワード!$E$3:$E$1000,キーワード!$F499)</f>
        <v>0</v>
      </c>
      <c r="AC499" s="23">
        <f>SUMIFS(前々月ワード!$W$3:$W$1000,前々月ワード!$D$3:$D$1000,キーワード!$D499,前々月ワード!$E$3:$E$1000,キーワード!$F499)</f>
        <v>0</v>
      </c>
      <c r="AD499" s="23">
        <f t="shared" si="87"/>
        <v>0</v>
      </c>
      <c r="AE499" s="23">
        <f t="shared" si="87"/>
        <v>0</v>
      </c>
      <c r="AF499" s="23">
        <f t="shared" si="87"/>
        <v>0</v>
      </c>
      <c r="AG499" s="22">
        <f>SUMIFS(当月ワード!$X$3:$X$1000,当月ワード!$D$3:$D$1000,キーワード!$D499,当月ワード!$E$3:$E$1000,キーワード!$F499)</f>
        <v>0</v>
      </c>
      <c r="AH499" s="23">
        <f>SUMIFS(前月ワード!$X$3:$X$1000,前月ワード!$D$3:$D$1000,キーワード!$D499,前月ワード!$E$3:$E$1000,キーワード!$F499)</f>
        <v>0</v>
      </c>
      <c r="AI499" s="23">
        <f>SUMIFS(前々月ワード!$X$3:$X$1000,前々月ワード!$D$3:$D$1000,キーワード!$D499,前々月ワード!$E$3:$E$1000,キーワード!$F499)</f>
        <v>0</v>
      </c>
      <c r="AJ499" s="22">
        <f>SUMIFS(当月ワード!$I$3:$I$1000,当月ワード!$D$3:$D$1000,キーワード!$D499,当月ワード!$E$3:$E$1000,キーワード!$F499)</f>
        <v>0</v>
      </c>
      <c r="AK499" s="23">
        <f>SUMIFS(前月ワード!$I$3:$I$1000,前月ワード!$D$3:$D$1000,キーワード!$D499,前月ワード!$E$3:$E$1000,キーワード!$F499)</f>
        <v>0</v>
      </c>
      <c r="AL499" s="23">
        <f>SUMIFS(前々月ワード!$I$3:$I$1000,前々月ワード!$D$3:$D$1000,キーワード!$D499,前々月ワード!$E$3:$E$1000,キーワード!$F499)</f>
        <v>0</v>
      </c>
      <c r="AM499" s="13">
        <f t="shared" si="88"/>
        <v>0</v>
      </c>
      <c r="AN499" s="13">
        <f t="shared" si="88"/>
        <v>0</v>
      </c>
      <c r="AO499" s="13">
        <f t="shared" si="88"/>
        <v>0</v>
      </c>
      <c r="AP499" s="16">
        <f t="shared" si="89"/>
        <v>0</v>
      </c>
      <c r="AQ499" s="16">
        <f t="shared" si="89"/>
        <v>0</v>
      </c>
      <c r="AR499" s="17">
        <f t="shared" si="89"/>
        <v>0</v>
      </c>
    </row>
    <row r="500" spans="3:44" ht="36.65" customHeight="1">
      <c r="C500" s="20">
        <v>495</v>
      </c>
      <c r="D500" s="53">
        <f>現状ワード設定!B497</f>
        <v>0</v>
      </c>
      <c r="E500" s="26" t="str">
        <f>IFERROR(_xlfn.XLOOKUP($D500,現状商品設定!B:B,現状商品設定!C:C,"-"),"-")</f>
        <v>-</v>
      </c>
      <c r="F500" s="56">
        <f>現状ワード設定!G497</f>
        <v>0</v>
      </c>
      <c r="G500" s="60" t="s">
        <v>46</v>
      </c>
      <c r="H500" s="47" t="str">
        <f>IFERROR(_xlfn.XLOOKUP(D500,商品!$D:$D,商品!$H:$H),"")</f>
        <v/>
      </c>
      <c r="I500" s="50" t="str">
        <f>IFERROR(_xlfn.XLOOKUP(D500&amp;F500,現状ワード設定!J:J,現状ワード設定!H:H),"")</f>
        <v/>
      </c>
      <c r="J500" s="47" t="str">
        <f>IFERROR(_xlfn.XLOOKUP(D500&amp;F500,現状ワード設定!J:J,現状ワード設定!I:I),"")</f>
        <v/>
      </c>
      <c r="K500" s="47" t="e">
        <f>IF(AND(T500&gt;=設定!$C$12,W500&gt;=O500),I500*(1+設定!$F$12),IF(AND(T500&gt;=設定!$C$13,W500&lt;O500),I500*(1+設定!$F$13),IF(AND(T500&lt;設定!$C$14,U500&gt;=設定!$E$14),I500*(1+設定!$F$14),IF(AND(T500&lt;設定!$C$15,U500&lt;設定!$E$15),I500*(1+設定!$F$15),"除外"))))</f>
        <v>#VALUE!</v>
      </c>
      <c r="L500" s="58" t="e">
        <f ca="1">IF(消化率!$I$5&lt;1,K500*消化率!$I$5,IF(U500*V500/(K500*消化率!$I$5)&gt;O500,K500*消化率!$I$5,M500))</f>
        <v>#DIV/0!</v>
      </c>
      <c r="M500" s="58" t="e">
        <f t="shared" si="80"/>
        <v>#VALUE!</v>
      </c>
      <c r="N500" s="58" t="e">
        <f ca="1">IF(ROUNDUP(IF(IF(IF(AND(設定!$D$8&lt;=L500,設定!$D$8&lt;J500),設定!$D$8,IF(AND(J500&lt;=L500,J500&lt;設定!$D$8),J500,IF(AND(L500&lt;=J500,J500&lt;設定!$D$8),J500,L500)))=0,設定!$D$8,IF(AND(設定!$D$8&lt;=L500,設定!$D$8&lt;J500),設定!$D$8,IF(AND(J500&lt;=L500,J500&lt;設定!$D$8),J500,IF(AND(L500&lt;=J500,J500&lt;設定!$D$8),J500,L500))))&lt;=H500,H500+1,IF(IF(AND(設定!$D$8&lt;=L500,設定!$D$8&lt;J500),設定!$D$8,IF(AND(J500&lt;=L500,J500&lt;設定!$D$8),J500,IF(AND(L500&lt;=J500,J500&lt;設定!$D$8),J500,L500)))=0,設定!$D$8,IF(AND(設定!$D$8&lt;=L500,設定!$D$8&lt;J500),設定!$D$8,IF(AND(J500&lt;=L500,J500&lt;設定!$D$8),J500,IF(AND(L500&lt;=J500,J500&lt;設定!$D$8),J500,L500))))),0)&gt;40,ROUNDUP(IF(IF(IF(AND(設定!$D$8&lt;=L500,設定!$D$8&lt;J500),設定!$D$8,IF(AND(J500&lt;=L500,J500&lt;設定!$D$8),J500,IF(AND(L500&lt;=J500,J500&lt;設定!$D$8),J500,L500)))=0,設定!$D$8,IF(AND(設定!$D$8&lt;=L500,設定!$D$8&lt;J500),設定!$D$8,IF(AND(J500&lt;=L500,J500&lt;設定!$D$8),J500,IF(AND(L500&lt;=J500,J500&lt;設定!$D$8),J500,L500))))&lt;=H500,H500+1,IF(IF(AND(設定!$D$8&lt;=L500,設定!$D$8&lt;J500),設定!$D$8,IF(AND(J500&lt;=L500,J500&lt;設定!$D$8),J500,IF(AND(L500&lt;=J500,J500&lt;設定!$D$8),J500,L500)))=0,設定!$D$8,IF(AND(設定!$D$8&lt;=L500,設定!$D$8&lt;J500),設定!$D$8,IF(AND(J500&lt;=L500,J500&lt;設定!$D$8),J500,IF(AND(L500&lt;=J500,J500&lt;設定!$D$8),J500,L500))))),0),40)</f>
        <v>#DIV/0!</v>
      </c>
      <c r="O500" s="55">
        <f>IF(G500="標準",設定!$C$4,G500)</f>
        <v>5</v>
      </c>
      <c r="P500" s="45">
        <f t="shared" si="81"/>
        <v>0</v>
      </c>
      <c r="Q500" s="14">
        <f t="shared" si="82"/>
        <v>0</v>
      </c>
      <c r="R500" s="23">
        <f t="shared" si="90"/>
        <v>0</v>
      </c>
      <c r="S500" s="12">
        <f t="shared" si="83"/>
        <v>0</v>
      </c>
      <c r="T500" s="23">
        <f t="shared" si="84"/>
        <v>0</v>
      </c>
      <c r="U500" s="13">
        <f t="shared" si="85"/>
        <v>0</v>
      </c>
      <c r="V500" s="104" t="str">
        <f>INDEX(商品!Q:Q,MATCH(キーワード!D500,商品!D:D,0),1)</f>
        <v>-</v>
      </c>
      <c r="W500" s="15">
        <f t="shared" si="86"/>
        <v>0</v>
      </c>
      <c r="X500" s="22">
        <f>SUMIFS(当月ワード!$J$3:$J$1000,当月ワード!$D$3:$D$1000,キーワード!$D500,当月ワード!$E$3:$E$1000,キーワード!$F500)</f>
        <v>0</v>
      </c>
      <c r="Y500" s="23">
        <f>SUMIFS(前月ワード!$J$3:$J$1000,前月ワード!$D$3:$D$1000,キーワード!$D500,前月ワード!$E$3:$E$1000,キーワード!$F500)</f>
        <v>0</v>
      </c>
      <c r="Z500" s="23">
        <f>SUMIFS(前々月ワード!$J$3:$J$1000,前々月ワード!$D$3:$D$1000,キーワード!$D500,前々月ワード!$E$3:$E$1000,キーワード!$F500)</f>
        <v>0</v>
      </c>
      <c r="AA500" s="22">
        <f>SUMIFS(当月ワード!$W$3:$W$1000,当月ワード!$D$3:$D$1000,キーワード!$D500,当月ワード!$E$3:$E$1000,キーワード!$F500)</f>
        <v>0</v>
      </c>
      <c r="AB500" s="23">
        <f>SUMIFS(前月ワード!$W$3:$W$1000,前月ワード!$D$3:$D$1000,キーワード!$D500,前月ワード!$E$3:$E$1000,キーワード!$F500)</f>
        <v>0</v>
      </c>
      <c r="AC500" s="23">
        <f>SUMIFS(前々月ワード!$W$3:$W$1000,前々月ワード!$D$3:$D$1000,キーワード!$D500,前々月ワード!$E$3:$E$1000,キーワード!$F500)</f>
        <v>0</v>
      </c>
      <c r="AD500" s="23">
        <f t="shared" si="87"/>
        <v>0</v>
      </c>
      <c r="AE500" s="23">
        <f t="shared" si="87"/>
        <v>0</v>
      </c>
      <c r="AF500" s="23">
        <f t="shared" si="87"/>
        <v>0</v>
      </c>
      <c r="AG500" s="22">
        <f>SUMIFS(当月ワード!$X$3:$X$1000,当月ワード!$D$3:$D$1000,キーワード!$D500,当月ワード!$E$3:$E$1000,キーワード!$F500)</f>
        <v>0</v>
      </c>
      <c r="AH500" s="23">
        <f>SUMIFS(前月ワード!$X$3:$X$1000,前月ワード!$D$3:$D$1000,キーワード!$D500,前月ワード!$E$3:$E$1000,キーワード!$F500)</f>
        <v>0</v>
      </c>
      <c r="AI500" s="23">
        <f>SUMIFS(前々月ワード!$X$3:$X$1000,前々月ワード!$D$3:$D$1000,キーワード!$D500,前々月ワード!$E$3:$E$1000,キーワード!$F500)</f>
        <v>0</v>
      </c>
      <c r="AJ500" s="22">
        <f>SUMIFS(当月ワード!$I$3:$I$1000,当月ワード!$D$3:$D$1000,キーワード!$D500,当月ワード!$E$3:$E$1000,キーワード!$F500)</f>
        <v>0</v>
      </c>
      <c r="AK500" s="23">
        <f>SUMIFS(前月ワード!$I$3:$I$1000,前月ワード!$D$3:$D$1000,キーワード!$D500,前月ワード!$E$3:$E$1000,キーワード!$F500)</f>
        <v>0</v>
      </c>
      <c r="AL500" s="23">
        <f>SUMIFS(前々月ワード!$I$3:$I$1000,前々月ワード!$D$3:$D$1000,キーワード!$D500,前々月ワード!$E$3:$E$1000,キーワード!$F500)</f>
        <v>0</v>
      </c>
      <c r="AM500" s="13">
        <f t="shared" si="88"/>
        <v>0</v>
      </c>
      <c r="AN500" s="13">
        <f t="shared" si="88"/>
        <v>0</v>
      </c>
      <c r="AO500" s="13">
        <f t="shared" si="88"/>
        <v>0</v>
      </c>
      <c r="AP500" s="16">
        <f t="shared" si="89"/>
        <v>0</v>
      </c>
      <c r="AQ500" s="16">
        <f t="shared" si="89"/>
        <v>0</v>
      </c>
      <c r="AR500" s="17">
        <f t="shared" si="89"/>
        <v>0</v>
      </c>
    </row>
    <row r="501" spans="3:44" ht="36.65" customHeight="1">
      <c r="C501" s="20">
        <v>496</v>
      </c>
      <c r="D501" s="53">
        <f>現状ワード設定!B498</f>
        <v>0</v>
      </c>
      <c r="E501" s="26" t="str">
        <f>IFERROR(_xlfn.XLOOKUP($D501,現状商品設定!B:B,現状商品設定!C:C,"-"),"-")</f>
        <v>-</v>
      </c>
      <c r="F501" s="56">
        <f>現状ワード設定!G498</f>
        <v>0</v>
      </c>
      <c r="G501" s="60" t="s">
        <v>46</v>
      </c>
      <c r="H501" s="47" t="str">
        <f>IFERROR(_xlfn.XLOOKUP(D501,商品!$D:$D,商品!$H:$H),"")</f>
        <v/>
      </c>
      <c r="I501" s="50" t="str">
        <f>IFERROR(_xlfn.XLOOKUP(D501&amp;F501,現状ワード設定!J:J,現状ワード設定!H:H),"")</f>
        <v/>
      </c>
      <c r="J501" s="47" t="str">
        <f>IFERROR(_xlfn.XLOOKUP(D501&amp;F501,現状ワード設定!J:J,現状ワード設定!I:I),"")</f>
        <v/>
      </c>
      <c r="K501" s="47" t="e">
        <f>IF(AND(T501&gt;=設定!$C$12,W501&gt;=O501),I501*(1+設定!$F$12),IF(AND(T501&gt;=設定!$C$13,W501&lt;O501),I501*(1+設定!$F$13),IF(AND(T501&lt;設定!$C$14,U501&gt;=設定!$E$14),I501*(1+設定!$F$14),IF(AND(T501&lt;設定!$C$15,U501&lt;設定!$E$15),I501*(1+設定!$F$15),"除外"))))</f>
        <v>#VALUE!</v>
      </c>
      <c r="L501" s="58" t="e">
        <f ca="1">IF(消化率!$I$5&lt;1,K501*消化率!$I$5,IF(U501*V501/(K501*消化率!$I$5)&gt;O501,K501*消化率!$I$5,M501))</f>
        <v>#DIV/0!</v>
      </c>
      <c r="M501" s="58" t="e">
        <f t="shared" si="80"/>
        <v>#VALUE!</v>
      </c>
      <c r="N501" s="58" t="e">
        <f ca="1">IF(ROUNDUP(IF(IF(IF(AND(設定!$D$8&lt;=L501,設定!$D$8&lt;J501),設定!$D$8,IF(AND(J501&lt;=L501,J501&lt;設定!$D$8),J501,IF(AND(L501&lt;=J501,J501&lt;設定!$D$8),J501,L501)))=0,設定!$D$8,IF(AND(設定!$D$8&lt;=L501,設定!$D$8&lt;J501),設定!$D$8,IF(AND(J501&lt;=L501,J501&lt;設定!$D$8),J501,IF(AND(L501&lt;=J501,J501&lt;設定!$D$8),J501,L501))))&lt;=H501,H501+1,IF(IF(AND(設定!$D$8&lt;=L501,設定!$D$8&lt;J501),設定!$D$8,IF(AND(J501&lt;=L501,J501&lt;設定!$D$8),J501,IF(AND(L501&lt;=J501,J501&lt;設定!$D$8),J501,L501)))=0,設定!$D$8,IF(AND(設定!$D$8&lt;=L501,設定!$D$8&lt;J501),設定!$D$8,IF(AND(J501&lt;=L501,J501&lt;設定!$D$8),J501,IF(AND(L501&lt;=J501,J501&lt;設定!$D$8),J501,L501))))),0)&gt;40,ROUNDUP(IF(IF(IF(AND(設定!$D$8&lt;=L501,設定!$D$8&lt;J501),設定!$D$8,IF(AND(J501&lt;=L501,J501&lt;設定!$D$8),J501,IF(AND(L501&lt;=J501,J501&lt;設定!$D$8),J501,L501)))=0,設定!$D$8,IF(AND(設定!$D$8&lt;=L501,設定!$D$8&lt;J501),設定!$D$8,IF(AND(J501&lt;=L501,J501&lt;設定!$D$8),J501,IF(AND(L501&lt;=J501,J501&lt;設定!$D$8),J501,L501))))&lt;=H501,H501+1,IF(IF(AND(設定!$D$8&lt;=L501,設定!$D$8&lt;J501),設定!$D$8,IF(AND(J501&lt;=L501,J501&lt;設定!$D$8),J501,IF(AND(L501&lt;=J501,J501&lt;設定!$D$8),J501,L501)))=0,設定!$D$8,IF(AND(設定!$D$8&lt;=L501,設定!$D$8&lt;J501),設定!$D$8,IF(AND(J501&lt;=L501,J501&lt;設定!$D$8),J501,IF(AND(L501&lt;=J501,J501&lt;設定!$D$8),J501,L501))))),0),40)</f>
        <v>#DIV/0!</v>
      </c>
      <c r="O501" s="55">
        <f>IF(G501="標準",設定!$C$4,G501)</f>
        <v>5</v>
      </c>
      <c r="P501" s="45">
        <f t="shared" si="81"/>
        <v>0</v>
      </c>
      <c r="Q501" s="14">
        <f t="shared" si="82"/>
        <v>0</v>
      </c>
      <c r="R501" s="23">
        <f t="shared" si="90"/>
        <v>0</v>
      </c>
      <c r="S501" s="12">
        <f t="shared" si="83"/>
        <v>0</v>
      </c>
      <c r="T501" s="23">
        <f t="shared" si="84"/>
        <v>0</v>
      </c>
      <c r="U501" s="13">
        <f t="shared" si="85"/>
        <v>0</v>
      </c>
      <c r="V501" s="104" t="str">
        <f>INDEX(商品!Q:Q,MATCH(キーワード!D501,商品!D:D,0),1)</f>
        <v>-</v>
      </c>
      <c r="W501" s="15">
        <f t="shared" si="86"/>
        <v>0</v>
      </c>
      <c r="X501" s="22">
        <f>SUMIFS(当月ワード!$J$3:$J$1000,当月ワード!$D$3:$D$1000,キーワード!$D501,当月ワード!$E$3:$E$1000,キーワード!$F501)</f>
        <v>0</v>
      </c>
      <c r="Y501" s="23">
        <f>SUMIFS(前月ワード!$J$3:$J$1000,前月ワード!$D$3:$D$1000,キーワード!$D501,前月ワード!$E$3:$E$1000,キーワード!$F501)</f>
        <v>0</v>
      </c>
      <c r="Z501" s="23">
        <f>SUMIFS(前々月ワード!$J$3:$J$1000,前々月ワード!$D$3:$D$1000,キーワード!$D501,前々月ワード!$E$3:$E$1000,キーワード!$F501)</f>
        <v>0</v>
      </c>
      <c r="AA501" s="22">
        <f>SUMIFS(当月ワード!$W$3:$W$1000,当月ワード!$D$3:$D$1000,キーワード!$D501,当月ワード!$E$3:$E$1000,キーワード!$F501)</f>
        <v>0</v>
      </c>
      <c r="AB501" s="23">
        <f>SUMIFS(前月ワード!$W$3:$W$1000,前月ワード!$D$3:$D$1000,キーワード!$D501,前月ワード!$E$3:$E$1000,キーワード!$F501)</f>
        <v>0</v>
      </c>
      <c r="AC501" s="23">
        <f>SUMIFS(前々月ワード!$W$3:$W$1000,前々月ワード!$D$3:$D$1000,キーワード!$D501,前々月ワード!$E$3:$E$1000,キーワード!$F501)</f>
        <v>0</v>
      </c>
      <c r="AD501" s="23">
        <f t="shared" si="87"/>
        <v>0</v>
      </c>
      <c r="AE501" s="23">
        <f t="shared" si="87"/>
        <v>0</v>
      </c>
      <c r="AF501" s="23">
        <f t="shared" si="87"/>
        <v>0</v>
      </c>
      <c r="AG501" s="22">
        <f>SUMIFS(当月ワード!$X$3:$X$1000,当月ワード!$D$3:$D$1000,キーワード!$D501,当月ワード!$E$3:$E$1000,キーワード!$F501)</f>
        <v>0</v>
      </c>
      <c r="AH501" s="23">
        <f>SUMIFS(前月ワード!$X$3:$X$1000,前月ワード!$D$3:$D$1000,キーワード!$D501,前月ワード!$E$3:$E$1000,キーワード!$F501)</f>
        <v>0</v>
      </c>
      <c r="AI501" s="23">
        <f>SUMIFS(前々月ワード!$X$3:$X$1000,前々月ワード!$D$3:$D$1000,キーワード!$D501,前々月ワード!$E$3:$E$1000,キーワード!$F501)</f>
        <v>0</v>
      </c>
      <c r="AJ501" s="22">
        <f>SUMIFS(当月ワード!$I$3:$I$1000,当月ワード!$D$3:$D$1000,キーワード!$D501,当月ワード!$E$3:$E$1000,キーワード!$F501)</f>
        <v>0</v>
      </c>
      <c r="AK501" s="23">
        <f>SUMIFS(前月ワード!$I$3:$I$1000,前月ワード!$D$3:$D$1000,キーワード!$D501,前月ワード!$E$3:$E$1000,キーワード!$F501)</f>
        <v>0</v>
      </c>
      <c r="AL501" s="23">
        <f>SUMIFS(前々月ワード!$I$3:$I$1000,前々月ワード!$D$3:$D$1000,キーワード!$D501,前々月ワード!$E$3:$E$1000,キーワード!$F501)</f>
        <v>0</v>
      </c>
      <c r="AM501" s="13">
        <f t="shared" si="88"/>
        <v>0</v>
      </c>
      <c r="AN501" s="13">
        <f t="shared" si="88"/>
        <v>0</v>
      </c>
      <c r="AO501" s="13">
        <f t="shared" si="88"/>
        <v>0</v>
      </c>
      <c r="AP501" s="16">
        <f t="shared" si="89"/>
        <v>0</v>
      </c>
      <c r="AQ501" s="16">
        <f t="shared" si="89"/>
        <v>0</v>
      </c>
      <c r="AR501" s="17">
        <f t="shared" si="89"/>
        <v>0</v>
      </c>
    </row>
    <row r="502" spans="3:44" ht="36.65" customHeight="1">
      <c r="C502" s="20">
        <v>497</v>
      </c>
      <c r="D502" s="53">
        <f>現状ワード設定!B499</f>
        <v>0</v>
      </c>
      <c r="E502" s="26" t="str">
        <f>IFERROR(_xlfn.XLOOKUP($D502,現状商品設定!B:B,現状商品設定!C:C,"-"),"-")</f>
        <v>-</v>
      </c>
      <c r="F502" s="56">
        <f>現状ワード設定!G499</f>
        <v>0</v>
      </c>
      <c r="G502" s="60" t="s">
        <v>46</v>
      </c>
      <c r="H502" s="47" t="str">
        <f>IFERROR(_xlfn.XLOOKUP(D502,商品!$D:$D,商品!$H:$H),"")</f>
        <v/>
      </c>
      <c r="I502" s="50" t="str">
        <f>IFERROR(_xlfn.XLOOKUP(D502&amp;F502,現状ワード設定!J:J,現状ワード設定!H:H),"")</f>
        <v/>
      </c>
      <c r="J502" s="47" t="str">
        <f>IFERROR(_xlfn.XLOOKUP(D502&amp;F502,現状ワード設定!J:J,現状ワード設定!I:I),"")</f>
        <v/>
      </c>
      <c r="K502" s="47" t="e">
        <f>IF(AND(T502&gt;=設定!$C$12,W502&gt;=O502),I502*(1+設定!$F$12),IF(AND(T502&gt;=設定!$C$13,W502&lt;O502),I502*(1+設定!$F$13),IF(AND(T502&lt;設定!$C$14,U502&gt;=設定!$E$14),I502*(1+設定!$F$14),IF(AND(T502&lt;設定!$C$15,U502&lt;設定!$E$15),I502*(1+設定!$F$15),"除外"))))</f>
        <v>#VALUE!</v>
      </c>
      <c r="L502" s="58" t="e">
        <f ca="1">IF(消化率!$I$5&lt;1,K502*消化率!$I$5,IF(U502*V502/(K502*消化率!$I$5)&gt;O502,K502*消化率!$I$5,M502))</f>
        <v>#DIV/0!</v>
      </c>
      <c r="M502" s="58" t="e">
        <f t="shared" si="80"/>
        <v>#VALUE!</v>
      </c>
      <c r="N502" s="58" t="e">
        <f ca="1">IF(ROUNDUP(IF(IF(IF(AND(設定!$D$8&lt;=L502,設定!$D$8&lt;J502),設定!$D$8,IF(AND(J502&lt;=L502,J502&lt;設定!$D$8),J502,IF(AND(L502&lt;=J502,J502&lt;設定!$D$8),J502,L502)))=0,設定!$D$8,IF(AND(設定!$D$8&lt;=L502,設定!$D$8&lt;J502),設定!$D$8,IF(AND(J502&lt;=L502,J502&lt;設定!$D$8),J502,IF(AND(L502&lt;=J502,J502&lt;設定!$D$8),J502,L502))))&lt;=H502,H502+1,IF(IF(AND(設定!$D$8&lt;=L502,設定!$D$8&lt;J502),設定!$D$8,IF(AND(J502&lt;=L502,J502&lt;設定!$D$8),J502,IF(AND(L502&lt;=J502,J502&lt;設定!$D$8),J502,L502)))=0,設定!$D$8,IF(AND(設定!$D$8&lt;=L502,設定!$D$8&lt;J502),設定!$D$8,IF(AND(J502&lt;=L502,J502&lt;設定!$D$8),J502,IF(AND(L502&lt;=J502,J502&lt;設定!$D$8),J502,L502))))),0)&gt;40,ROUNDUP(IF(IF(IF(AND(設定!$D$8&lt;=L502,設定!$D$8&lt;J502),設定!$D$8,IF(AND(J502&lt;=L502,J502&lt;設定!$D$8),J502,IF(AND(L502&lt;=J502,J502&lt;設定!$D$8),J502,L502)))=0,設定!$D$8,IF(AND(設定!$D$8&lt;=L502,設定!$D$8&lt;J502),設定!$D$8,IF(AND(J502&lt;=L502,J502&lt;設定!$D$8),J502,IF(AND(L502&lt;=J502,J502&lt;設定!$D$8),J502,L502))))&lt;=H502,H502+1,IF(IF(AND(設定!$D$8&lt;=L502,設定!$D$8&lt;J502),設定!$D$8,IF(AND(J502&lt;=L502,J502&lt;設定!$D$8),J502,IF(AND(L502&lt;=J502,J502&lt;設定!$D$8),J502,L502)))=0,設定!$D$8,IF(AND(設定!$D$8&lt;=L502,設定!$D$8&lt;J502),設定!$D$8,IF(AND(J502&lt;=L502,J502&lt;設定!$D$8),J502,IF(AND(L502&lt;=J502,J502&lt;設定!$D$8),J502,L502))))),0),40)</f>
        <v>#DIV/0!</v>
      </c>
      <c r="O502" s="55">
        <f>IF(G502="標準",設定!$C$4,G502)</f>
        <v>5</v>
      </c>
      <c r="P502" s="45">
        <f t="shared" si="81"/>
        <v>0</v>
      </c>
      <c r="Q502" s="14">
        <f t="shared" si="82"/>
        <v>0</v>
      </c>
      <c r="R502" s="23">
        <f t="shared" si="90"/>
        <v>0</v>
      </c>
      <c r="S502" s="12">
        <f t="shared" si="83"/>
        <v>0</v>
      </c>
      <c r="T502" s="23">
        <f t="shared" si="84"/>
        <v>0</v>
      </c>
      <c r="U502" s="13">
        <f t="shared" si="85"/>
        <v>0</v>
      </c>
      <c r="V502" s="104" t="str">
        <f>INDEX(商品!Q:Q,MATCH(キーワード!D502,商品!D:D,0),1)</f>
        <v>-</v>
      </c>
      <c r="W502" s="15">
        <f t="shared" si="86"/>
        <v>0</v>
      </c>
      <c r="X502" s="22">
        <f>SUMIFS(当月ワード!$J$3:$J$1000,当月ワード!$D$3:$D$1000,キーワード!$D502,当月ワード!$E$3:$E$1000,キーワード!$F502)</f>
        <v>0</v>
      </c>
      <c r="Y502" s="23">
        <f>SUMIFS(前月ワード!$J$3:$J$1000,前月ワード!$D$3:$D$1000,キーワード!$D502,前月ワード!$E$3:$E$1000,キーワード!$F502)</f>
        <v>0</v>
      </c>
      <c r="Z502" s="23">
        <f>SUMIFS(前々月ワード!$J$3:$J$1000,前々月ワード!$D$3:$D$1000,キーワード!$D502,前々月ワード!$E$3:$E$1000,キーワード!$F502)</f>
        <v>0</v>
      </c>
      <c r="AA502" s="22">
        <f>SUMIFS(当月ワード!$W$3:$W$1000,当月ワード!$D$3:$D$1000,キーワード!$D502,当月ワード!$E$3:$E$1000,キーワード!$F502)</f>
        <v>0</v>
      </c>
      <c r="AB502" s="23">
        <f>SUMIFS(前月ワード!$W$3:$W$1000,前月ワード!$D$3:$D$1000,キーワード!$D502,前月ワード!$E$3:$E$1000,キーワード!$F502)</f>
        <v>0</v>
      </c>
      <c r="AC502" s="23">
        <f>SUMIFS(前々月ワード!$W$3:$W$1000,前々月ワード!$D$3:$D$1000,キーワード!$D502,前々月ワード!$E$3:$E$1000,キーワード!$F502)</f>
        <v>0</v>
      </c>
      <c r="AD502" s="23">
        <f t="shared" si="87"/>
        <v>0</v>
      </c>
      <c r="AE502" s="23">
        <f t="shared" si="87"/>
        <v>0</v>
      </c>
      <c r="AF502" s="23">
        <f t="shared" si="87"/>
        <v>0</v>
      </c>
      <c r="AG502" s="22">
        <f>SUMIFS(当月ワード!$X$3:$X$1000,当月ワード!$D$3:$D$1000,キーワード!$D502,当月ワード!$E$3:$E$1000,キーワード!$F502)</f>
        <v>0</v>
      </c>
      <c r="AH502" s="23">
        <f>SUMIFS(前月ワード!$X$3:$X$1000,前月ワード!$D$3:$D$1000,キーワード!$D502,前月ワード!$E$3:$E$1000,キーワード!$F502)</f>
        <v>0</v>
      </c>
      <c r="AI502" s="23">
        <f>SUMIFS(前々月ワード!$X$3:$X$1000,前々月ワード!$D$3:$D$1000,キーワード!$D502,前々月ワード!$E$3:$E$1000,キーワード!$F502)</f>
        <v>0</v>
      </c>
      <c r="AJ502" s="22">
        <f>SUMIFS(当月ワード!$I$3:$I$1000,当月ワード!$D$3:$D$1000,キーワード!$D502,当月ワード!$E$3:$E$1000,キーワード!$F502)</f>
        <v>0</v>
      </c>
      <c r="AK502" s="23">
        <f>SUMIFS(前月ワード!$I$3:$I$1000,前月ワード!$D$3:$D$1000,キーワード!$D502,前月ワード!$E$3:$E$1000,キーワード!$F502)</f>
        <v>0</v>
      </c>
      <c r="AL502" s="23">
        <f>SUMIFS(前々月ワード!$I$3:$I$1000,前々月ワード!$D$3:$D$1000,キーワード!$D502,前々月ワード!$E$3:$E$1000,キーワード!$F502)</f>
        <v>0</v>
      </c>
      <c r="AM502" s="13">
        <f t="shared" si="88"/>
        <v>0</v>
      </c>
      <c r="AN502" s="13">
        <f t="shared" si="88"/>
        <v>0</v>
      </c>
      <c r="AO502" s="13">
        <f t="shared" si="88"/>
        <v>0</v>
      </c>
      <c r="AP502" s="16">
        <f t="shared" si="89"/>
        <v>0</v>
      </c>
      <c r="AQ502" s="16">
        <f t="shared" si="89"/>
        <v>0</v>
      </c>
      <c r="AR502" s="17">
        <f t="shared" si="89"/>
        <v>0</v>
      </c>
    </row>
    <row r="503" spans="3:44" ht="36.65" customHeight="1">
      <c r="C503" s="20">
        <v>498</v>
      </c>
      <c r="D503" s="53">
        <f>現状ワード設定!B500</f>
        <v>0</v>
      </c>
      <c r="E503" s="26" t="str">
        <f>IFERROR(_xlfn.XLOOKUP($D503,現状商品設定!B:B,現状商品設定!C:C,"-"),"-")</f>
        <v>-</v>
      </c>
      <c r="F503" s="56">
        <f>現状ワード設定!G500</f>
        <v>0</v>
      </c>
      <c r="G503" s="60" t="s">
        <v>46</v>
      </c>
      <c r="H503" s="47" t="str">
        <f>IFERROR(_xlfn.XLOOKUP(D503,商品!$D:$D,商品!$H:$H),"")</f>
        <v/>
      </c>
      <c r="I503" s="50" t="str">
        <f>IFERROR(_xlfn.XLOOKUP(D503&amp;F503,現状ワード設定!J:J,現状ワード設定!H:H),"")</f>
        <v/>
      </c>
      <c r="J503" s="47" t="str">
        <f>IFERROR(_xlfn.XLOOKUP(D503&amp;F503,現状ワード設定!J:J,現状ワード設定!I:I),"")</f>
        <v/>
      </c>
      <c r="K503" s="47" t="e">
        <f>IF(AND(T503&gt;=設定!$C$12,W503&gt;=O503),I503*(1+設定!$F$12),IF(AND(T503&gt;=設定!$C$13,W503&lt;O503),I503*(1+設定!$F$13),IF(AND(T503&lt;設定!$C$14,U503&gt;=設定!$E$14),I503*(1+設定!$F$14),IF(AND(T503&lt;設定!$C$15,U503&lt;設定!$E$15),I503*(1+設定!$F$15),"除外"))))</f>
        <v>#VALUE!</v>
      </c>
      <c r="L503" s="58" t="e">
        <f ca="1">IF(消化率!$I$5&lt;1,K503*消化率!$I$5,IF(U503*V503/(K503*消化率!$I$5)&gt;O503,K503*消化率!$I$5,M503))</f>
        <v>#DIV/0!</v>
      </c>
      <c r="M503" s="58" t="e">
        <f t="shared" si="80"/>
        <v>#VALUE!</v>
      </c>
      <c r="N503" s="58" t="e">
        <f ca="1">IF(ROUNDUP(IF(IF(IF(AND(設定!$D$8&lt;=L503,設定!$D$8&lt;J503),設定!$D$8,IF(AND(J503&lt;=L503,J503&lt;設定!$D$8),J503,IF(AND(L503&lt;=J503,J503&lt;設定!$D$8),J503,L503)))=0,設定!$D$8,IF(AND(設定!$D$8&lt;=L503,設定!$D$8&lt;J503),設定!$D$8,IF(AND(J503&lt;=L503,J503&lt;設定!$D$8),J503,IF(AND(L503&lt;=J503,J503&lt;設定!$D$8),J503,L503))))&lt;=H503,H503+1,IF(IF(AND(設定!$D$8&lt;=L503,設定!$D$8&lt;J503),設定!$D$8,IF(AND(J503&lt;=L503,J503&lt;設定!$D$8),J503,IF(AND(L503&lt;=J503,J503&lt;設定!$D$8),J503,L503)))=0,設定!$D$8,IF(AND(設定!$D$8&lt;=L503,設定!$D$8&lt;J503),設定!$D$8,IF(AND(J503&lt;=L503,J503&lt;設定!$D$8),J503,IF(AND(L503&lt;=J503,J503&lt;設定!$D$8),J503,L503))))),0)&gt;40,ROUNDUP(IF(IF(IF(AND(設定!$D$8&lt;=L503,設定!$D$8&lt;J503),設定!$D$8,IF(AND(J503&lt;=L503,J503&lt;設定!$D$8),J503,IF(AND(L503&lt;=J503,J503&lt;設定!$D$8),J503,L503)))=0,設定!$D$8,IF(AND(設定!$D$8&lt;=L503,設定!$D$8&lt;J503),設定!$D$8,IF(AND(J503&lt;=L503,J503&lt;設定!$D$8),J503,IF(AND(L503&lt;=J503,J503&lt;設定!$D$8),J503,L503))))&lt;=H503,H503+1,IF(IF(AND(設定!$D$8&lt;=L503,設定!$D$8&lt;J503),設定!$D$8,IF(AND(J503&lt;=L503,J503&lt;設定!$D$8),J503,IF(AND(L503&lt;=J503,J503&lt;設定!$D$8),J503,L503)))=0,設定!$D$8,IF(AND(設定!$D$8&lt;=L503,設定!$D$8&lt;J503),設定!$D$8,IF(AND(J503&lt;=L503,J503&lt;設定!$D$8),J503,IF(AND(L503&lt;=J503,J503&lt;設定!$D$8),J503,L503))))),0),40)</f>
        <v>#DIV/0!</v>
      </c>
      <c r="O503" s="55">
        <f>IF(G503="標準",設定!$C$4,G503)</f>
        <v>5</v>
      </c>
      <c r="P503" s="45">
        <f t="shared" si="81"/>
        <v>0</v>
      </c>
      <c r="Q503" s="14">
        <f t="shared" si="82"/>
        <v>0</v>
      </c>
      <c r="R503" s="23">
        <f t="shared" si="90"/>
        <v>0</v>
      </c>
      <c r="S503" s="12">
        <f t="shared" si="83"/>
        <v>0</v>
      </c>
      <c r="T503" s="23">
        <f t="shared" si="84"/>
        <v>0</v>
      </c>
      <c r="U503" s="13">
        <f t="shared" si="85"/>
        <v>0</v>
      </c>
      <c r="V503" s="104" t="str">
        <f>INDEX(商品!Q:Q,MATCH(キーワード!D503,商品!D:D,0),1)</f>
        <v>-</v>
      </c>
      <c r="W503" s="15">
        <f t="shared" si="86"/>
        <v>0</v>
      </c>
      <c r="X503" s="22">
        <f>SUMIFS(当月ワード!$J$3:$J$1000,当月ワード!$D$3:$D$1000,キーワード!$D503,当月ワード!$E$3:$E$1000,キーワード!$F503)</f>
        <v>0</v>
      </c>
      <c r="Y503" s="23">
        <f>SUMIFS(前月ワード!$J$3:$J$1000,前月ワード!$D$3:$D$1000,キーワード!$D503,前月ワード!$E$3:$E$1000,キーワード!$F503)</f>
        <v>0</v>
      </c>
      <c r="Z503" s="23">
        <f>SUMIFS(前々月ワード!$J$3:$J$1000,前々月ワード!$D$3:$D$1000,キーワード!$D503,前々月ワード!$E$3:$E$1000,キーワード!$F503)</f>
        <v>0</v>
      </c>
      <c r="AA503" s="22">
        <f>SUMIFS(当月ワード!$W$3:$W$1000,当月ワード!$D$3:$D$1000,キーワード!$D503,当月ワード!$E$3:$E$1000,キーワード!$F503)</f>
        <v>0</v>
      </c>
      <c r="AB503" s="23">
        <f>SUMIFS(前月ワード!$W$3:$W$1000,前月ワード!$D$3:$D$1000,キーワード!$D503,前月ワード!$E$3:$E$1000,キーワード!$F503)</f>
        <v>0</v>
      </c>
      <c r="AC503" s="23">
        <f>SUMIFS(前々月ワード!$W$3:$W$1000,前々月ワード!$D$3:$D$1000,キーワード!$D503,前々月ワード!$E$3:$E$1000,キーワード!$F503)</f>
        <v>0</v>
      </c>
      <c r="AD503" s="23">
        <f t="shared" si="87"/>
        <v>0</v>
      </c>
      <c r="AE503" s="23">
        <f t="shared" si="87"/>
        <v>0</v>
      </c>
      <c r="AF503" s="23">
        <f t="shared" si="87"/>
        <v>0</v>
      </c>
      <c r="AG503" s="22">
        <f>SUMIFS(当月ワード!$X$3:$X$1000,当月ワード!$D$3:$D$1000,キーワード!$D503,当月ワード!$E$3:$E$1000,キーワード!$F503)</f>
        <v>0</v>
      </c>
      <c r="AH503" s="23">
        <f>SUMIFS(前月ワード!$X$3:$X$1000,前月ワード!$D$3:$D$1000,キーワード!$D503,前月ワード!$E$3:$E$1000,キーワード!$F503)</f>
        <v>0</v>
      </c>
      <c r="AI503" s="23">
        <f>SUMIFS(前々月ワード!$X$3:$X$1000,前々月ワード!$D$3:$D$1000,キーワード!$D503,前々月ワード!$E$3:$E$1000,キーワード!$F503)</f>
        <v>0</v>
      </c>
      <c r="AJ503" s="22">
        <f>SUMIFS(当月ワード!$I$3:$I$1000,当月ワード!$D$3:$D$1000,キーワード!$D503,当月ワード!$E$3:$E$1000,キーワード!$F503)</f>
        <v>0</v>
      </c>
      <c r="AK503" s="23">
        <f>SUMIFS(前月ワード!$I$3:$I$1000,前月ワード!$D$3:$D$1000,キーワード!$D503,前月ワード!$E$3:$E$1000,キーワード!$F503)</f>
        <v>0</v>
      </c>
      <c r="AL503" s="23">
        <f>SUMIFS(前々月ワード!$I$3:$I$1000,前々月ワード!$D$3:$D$1000,キーワード!$D503,前々月ワード!$E$3:$E$1000,キーワード!$F503)</f>
        <v>0</v>
      </c>
      <c r="AM503" s="13">
        <f t="shared" si="88"/>
        <v>0</v>
      </c>
      <c r="AN503" s="13">
        <f t="shared" si="88"/>
        <v>0</v>
      </c>
      <c r="AO503" s="13">
        <f t="shared" si="88"/>
        <v>0</v>
      </c>
      <c r="AP503" s="16">
        <f t="shared" si="89"/>
        <v>0</v>
      </c>
      <c r="AQ503" s="16">
        <f t="shared" si="89"/>
        <v>0</v>
      </c>
      <c r="AR503" s="17">
        <f t="shared" si="89"/>
        <v>0</v>
      </c>
    </row>
    <row r="504" spans="3:44" ht="36.65" customHeight="1">
      <c r="C504" s="20">
        <v>499</v>
      </c>
      <c r="D504" s="53">
        <f>現状ワード設定!B501</f>
        <v>0</v>
      </c>
      <c r="E504" s="26" t="str">
        <f>IFERROR(_xlfn.XLOOKUP($D504,現状商品設定!B:B,現状商品設定!C:C,"-"),"-")</f>
        <v>-</v>
      </c>
      <c r="F504" s="56">
        <f>現状ワード設定!G501</f>
        <v>0</v>
      </c>
      <c r="G504" s="60" t="s">
        <v>46</v>
      </c>
      <c r="H504" s="47" t="str">
        <f>IFERROR(_xlfn.XLOOKUP(D504,商品!$D:$D,商品!$H:$H),"")</f>
        <v/>
      </c>
      <c r="I504" s="50" t="str">
        <f>IFERROR(_xlfn.XLOOKUP(D504&amp;F504,現状ワード設定!J:J,現状ワード設定!H:H),"")</f>
        <v/>
      </c>
      <c r="J504" s="47" t="str">
        <f>IFERROR(_xlfn.XLOOKUP(D504&amp;F504,現状ワード設定!J:J,現状ワード設定!I:I),"")</f>
        <v/>
      </c>
      <c r="K504" s="47" t="e">
        <f>IF(AND(T504&gt;=設定!$C$12,W504&gt;=O504),I504*(1+設定!$F$12),IF(AND(T504&gt;=設定!$C$13,W504&lt;O504),I504*(1+設定!$F$13),IF(AND(T504&lt;設定!$C$14,U504&gt;=設定!$E$14),I504*(1+設定!$F$14),IF(AND(T504&lt;設定!$C$15,U504&lt;設定!$E$15),I504*(1+設定!$F$15),"除外"))))</f>
        <v>#VALUE!</v>
      </c>
      <c r="L504" s="58" t="e">
        <f ca="1">IF(消化率!$I$5&lt;1,K504*消化率!$I$5,IF(U504*V504/(K504*消化率!$I$5)&gt;O504,K504*消化率!$I$5,M504))</f>
        <v>#DIV/0!</v>
      </c>
      <c r="M504" s="58" t="e">
        <f t="shared" si="80"/>
        <v>#VALUE!</v>
      </c>
      <c r="N504" s="58" t="e">
        <f ca="1">IF(ROUNDUP(IF(IF(IF(AND(設定!$D$8&lt;=L504,設定!$D$8&lt;J504),設定!$D$8,IF(AND(J504&lt;=L504,J504&lt;設定!$D$8),J504,IF(AND(L504&lt;=J504,J504&lt;設定!$D$8),J504,L504)))=0,設定!$D$8,IF(AND(設定!$D$8&lt;=L504,設定!$D$8&lt;J504),設定!$D$8,IF(AND(J504&lt;=L504,J504&lt;設定!$D$8),J504,IF(AND(L504&lt;=J504,J504&lt;設定!$D$8),J504,L504))))&lt;=H504,H504+1,IF(IF(AND(設定!$D$8&lt;=L504,設定!$D$8&lt;J504),設定!$D$8,IF(AND(J504&lt;=L504,J504&lt;設定!$D$8),J504,IF(AND(L504&lt;=J504,J504&lt;設定!$D$8),J504,L504)))=0,設定!$D$8,IF(AND(設定!$D$8&lt;=L504,設定!$D$8&lt;J504),設定!$D$8,IF(AND(J504&lt;=L504,J504&lt;設定!$D$8),J504,IF(AND(L504&lt;=J504,J504&lt;設定!$D$8),J504,L504))))),0)&gt;40,ROUNDUP(IF(IF(IF(AND(設定!$D$8&lt;=L504,設定!$D$8&lt;J504),設定!$D$8,IF(AND(J504&lt;=L504,J504&lt;設定!$D$8),J504,IF(AND(L504&lt;=J504,J504&lt;設定!$D$8),J504,L504)))=0,設定!$D$8,IF(AND(設定!$D$8&lt;=L504,設定!$D$8&lt;J504),設定!$D$8,IF(AND(J504&lt;=L504,J504&lt;設定!$D$8),J504,IF(AND(L504&lt;=J504,J504&lt;設定!$D$8),J504,L504))))&lt;=H504,H504+1,IF(IF(AND(設定!$D$8&lt;=L504,設定!$D$8&lt;J504),設定!$D$8,IF(AND(J504&lt;=L504,J504&lt;設定!$D$8),J504,IF(AND(L504&lt;=J504,J504&lt;設定!$D$8),J504,L504)))=0,設定!$D$8,IF(AND(設定!$D$8&lt;=L504,設定!$D$8&lt;J504),設定!$D$8,IF(AND(J504&lt;=L504,J504&lt;設定!$D$8),J504,IF(AND(L504&lt;=J504,J504&lt;設定!$D$8),J504,L504))))),0),40)</f>
        <v>#DIV/0!</v>
      </c>
      <c r="O504" s="55">
        <f>IF(G504="標準",設定!$C$4,G504)</f>
        <v>5</v>
      </c>
      <c r="P504" s="45">
        <f t="shared" si="81"/>
        <v>0</v>
      </c>
      <c r="Q504" s="14">
        <f t="shared" si="82"/>
        <v>0</v>
      </c>
      <c r="R504" s="23">
        <f t="shared" si="90"/>
        <v>0</v>
      </c>
      <c r="S504" s="12">
        <f t="shared" si="83"/>
        <v>0</v>
      </c>
      <c r="T504" s="23">
        <f t="shared" si="84"/>
        <v>0</v>
      </c>
      <c r="U504" s="13">
        <f t="shared" si="85"/>
        <v>0</v>
      </c>
      <c r="V504" s="104" t="str">
        <f>INDEX(商品!Q:Q,MATCH(キーワード!D504,商品!D:D,0),1)</f>
        <v>-</v>
      </c>
      <c r="W504" s="15">
        <f t="shared" si="86"/>
        <v>0</v>
      </c>
      <c r="X504" s="22">
        <f>SUMIFS(当月ワード!$J$3:$J$1000,当月ワード!$D$3:$D$1000,キーワード!$D504,当月ワード!$E$3:$E$1000,キーワード!$F504)</f>
        <v>0</v>
      </c>
      <c r="Y504" s="23">
        <f>SUMIFS(前月ワード!$J$3:$J$1000,前月ワード!$D$3:$D$1000,キーワード!$D504,前月ワード!$E$3:$E$1000,キーワード!$F504)</f>
        <v>0</v>
      </c>
      <c r="Z504" s="23">
        <f>SUMIFS(前々月ワード!$J$3:$J$1000,前々月ワード!$D$3:$D$1000,キーワード!$D504,前々月ワード!$E$3:$E$1000,キーワード!$F504)</f>
        <v>0</v>
      </c>
      <c r="AA504" s="22">
        <f>SUMIFS(当月ワード!$W$3:$W$1000,当月ワード!$D$3:$D$1000,キーワード!$D504,当月ワード!$E$3:$E$1000,キーワード!$F504)</f>
        <v>0</v>
      </c>
      <c r="AB504" s="23">
        <f>SUMIFS(前月ワード!$W$3:$W$1000,前月ワード!$D$3:$D$1000,キーワード!$D504,前月ワード!$E$3:$E$1000,キーワード!$F504)</f>
        <v>0</v>
      </c>
      <c r="AC504" s="23">
        <f>SUMIFS(前々月ワード!$W$3:$W$1000,前々月ワード!$D$3:$D$1000,キーワード!$D504,前々月ワード!$E$3:$E$1000,キーワード!$F504)</f>
        <v>0</v>
      </c>
      <c r="AD504" s="23">
        <f t="shared" si="87"/>
        <v>0</v>
      </c>
      <c r="AE504" s="23">
        <f t="shared" si="87"/>
        <v>0</v>
      </c>
      <c r="AF504" s="23">
        <f t="shared" si="87"/>
        <v>0</v>
      </c>
      <c r="AG504" s="22">
        <f>SUMIFS(当月ワード!$X$3:$X$1000,当月ワード!$D$3:$D$1000,キーワード!$D504,当月ワード!$E$3:$E$1000,キーワード!$F504)</f>
        <v>0</v>
      </c>
      <c r="AH504" s="23">
        <f>SUMIFS(前月ワード!$X$3:$X$1000,前月ワード!$D$3:$D$1000,キーワード!$D504,前月ワード!$E$3:$E$1000,キーワード!$F504)</f>
        <v>0</v>
      </c>
      <c r="AI504" s="23">
        <f>SUMIFS(前々月ワード!$X$3:$X$1000,前々月ワード!$D$3:$D$1000,キーワード!$D504,前々月ワード!$E$3:$E$1000,キーワード!$F504)</f>
        <v>0</v>
      </c>
      <c r="AJ504" s="22">
        <f>SUMIFS(当月ワード!$I$3:$I$1000,当月ワード!$D$3:$D$1000,キーワード!$D504,当月ワード!$E$3:$E$1000,キーワード!$F504)</f>
        <v>0</v>
      </c>
      <c r="AK504" s="23">
        <f>SUMIFS(前月ワード!$I$3:$I$1000,前月ワード!$D$3:$D$1000,キーワード!$D504,前月ワード!$E$3:$E$1000,キーワード!$F504)</f>
        <v>0</v>
      </c>
      <c r="AL504" s="23">
        <f>SUMIFS(前々月ワード!$I$3:$I$1000,前々月ワード!$D$3:$D$1000,キーワード!$D504,前々月ワード!$E$3:$E$1000,キーワード!$F504)</f>
        <v>0</v>
      </c>
      <c r="AM504" s="13">
        <f t="shared" si="88"/>
        <v>0</v>
      </c>
      <c r="AN504" s="13">
        <f t="shared" si="88"/>
        <v>0</v>
      </c>
      <c r="AO504" s="13">
        <f t="shared" si="88"/>
        <v>0</v>
      </c>
      <c r="AP504" s="16">
        <f t="shared" si="89"/>
        <v>0</v>
      </c>
      <c r="AQ504" s="16">
        <f t="shared" si="89"/>
        <v>0</v>
      </c>
      <c r="AR504" s="17">
        <f t="shared" si="89"/>
        <v>0</v>
      </c>
    </row>
    <row r="505" spans="3:44" ht="36.65" customHeight="1">
      <c r="C505" s="20">
        <v>500</v>
      </c>
      <c r="D505" s="53">
        <f>現状ワード設定!B502</f>
        <v>0</v>
      </c>
      <c r="E505" s="26" t="str">
        <f>IFERROR(_xlfn.XLOOKUP($D505,現状商品設定!B:B,現状商品設定!C:C,"-"),"-")</f>
        <v>-</v>
      </c>
      <c r="F505" s="56">
        <f>現状ワード設定!G502</f>
        <v>0</v>
      </c>
      <c r="G505" s="60" t="s">
        <v>46</v>
      </c>
      <c r="H505" s="47" t="str">
        <f>IFERROR(_xlfn.XLOOKUP(D505,商品!$D:$D,商品!$H:$H),"")</f>
        <v/>
      </c>
      <c r="I505" s="50" t="str">
        <f>IFERROR(_xlfn.XLOOKUP(D505&amp;F505,現状ワード設定!J:J,現状ワード設定!H:H),"")</f>
        <v/>
      </c>
      <c r="J505" s="47" t="str">
        <f>IFERROR(_xlfn.XLOOKUP(D505&amp;F505,現状ワード設定!J:J,現状ワード設定!I:I),"")</f>
        <v/>
      </c>
      <c r="K505" s="47" t="e">
        <f>IF(AND(T505&gt;=設定!$C$12,W505&gt;=O505),I505*(1+設定!$F$12),IF(AND(T505&gt;=設定!$C$13,W505&lt;O505),I505*(1+設定!$F$13),IF(AND(T505&lt;設定!$C$14,U505&gt;=設定!$E$14),I505*(1+設定!$F$14),IF(AND(T505&lt;設定!$C$15,U505&lt;設定!$E$15),I505*(1+設定!$F$15),"除外"))))</f>
        <v>#VALUE!</v>
      </c>
      <c r="L505" s="58" t="e">
        <f ca="1">IF(消化率!$I$5&lt;1,K505*消化率!$I$5,IF(U505*V505/(K505*消化率!$I$5)&gt;O505,K505*消化率!$I$5,M505))</f>
        <v>#DIV/0!</v>
      </c>
      <c r="M505" s="58" t="e">
        <f t="shared" si="80"/>
        <v>#VALUE!</v>
      </c>
      <c r="N505" s="58" t="e">
        <f ca="1">IF(ROUNDUP(IF(IF(IF(AND(設定!$D$8&lt;=L505,設定!$D$8&lt;J505),設定!$D$8,IF(AND(J505&lt;=L505,J505&lt;設定!$D$8),J505,IF(AND(L505&lt;=J505,J505&lt;設定!$D$8),J505,L505)))=0,設定!$D$8,IF(AND(設定!$D$8&lt;=L505,設定!$D$8&lt;J505),設定!$D$8,IF(AND(J505&lt;=L505,J505&lt;設定!$D$8),J505,IF(AND(L505&lt;=J505,J505&lt;設定!$D$8),J505,L505))))&lt;=H505,H505+1,IF(IF(AND(設定!$D$8&lt;=L505,設定!$D$8&lt;J505),設定!$D$8,IF(AND(J505&lt;=L505,J505&lt;設定!$D$8),J505,IF(AND(L505&lt;=J505,J505&lt;設定!$D$8),J505,L505)))=0,設定!$D$8,IF(AND(設定!$D$8&lt;=L505,設定!$D$8&lt;J505),設定!$D$8,IF(AND(J505&lt;=L505,J505&lt;設定!$D$8),J505,IF(AND(L505&lt;=J505,J505&lt;設定!$D$8),J505,L505))))),0)&gt;40,ROUNDUP(IF(IF(IF(AND(設定!$D$8&lt;=L505,設定!$D$8&lt;J505),設定!$D$8,IF(AND(J505&lt;=L505,J505&lt;設定!$D$8),J505,IF(AND(L505&lt;=J505,J505&lt;設定!$D$8),J505,L505)))=0,設定!$D$8,IF(AND(設定!$D$8&lt;=L505,設定!$D$8&lt;J505),設定!$D$8,IF(AND(J505&lt;=L505,J505&lt;設定!$D$8),J505,IF(AND(L505&lt;=J505,J505&lt;設定!$D$8),J505,L505))))&lt;=H505,H505+1,IF(IF(AND(設定!$D$8&lt;=L505,設定!$D$8&lt;J505),設定!$D$8,IF(AND(J505&lt;=L505,J505&lt;設定!$D$8),J505,IF(AND(L505&lt;=J505,J505&lt;設定!$D$8),J505,L505)))=0,設定!$D$8,IF(AND(設定!$D$8&lt;=L505,設定!$D$8&lt;J505),設定!$D$8,IF(AND(J505&lt;=L505,J505&lt;設定!$D$8),J505,IF(AND(L505&lt;=J505,J505&lt;設定!$D$8),J505,L505))))),0),40)</f>
        <v>#DIV/0!</v>
      </c>
      <c r="O505" s="55">
        <f>IF(G505="標準",設定!$C$4,G505)</f>
        <v>5</v>
      </c>
      <c r="P505" s="45">
        <f t="shared" si="81"/>
        <v>0</v>
      </c>
      <c r="Q505" s="14">
        <f t="shared" si="82"/>
        <v>0</v>
      </c>
      <c r="R505" s="23">
        <f t="shared" si="90"/>
        <v>0</v>
      </c>
      <c r="S505" s="12">
        <f t="shared" si="83"/>
        <v>0</v>
      </c>
      <c r="T505" s="23">
        <f t="shared" si="84"/>
        <v>0</v>
      </c>
      <c r="U505" s="13">
        <f t="shared" si="85"/>
        <v>0</v>
      </c>
      <c r="V505" s="104" t="str">
        <f>INDEX(商品!Q:Q,MATCH(キーワード!D505,商品!D:D,0),1)</f>
        <v>-</v>
      </c>
      <c r="W505" s="15">
        <f t="shared" si="86"/>
        <v>0</v>
      </c>
      <c r="X505" s="22">
        <f>SUMIFS(当月ワード!$J$3:$J$1000,当月ワード!$D$3:$D$1000,キーワード!$D505,当月ワード!$E$3:$E$1000,キーワード!$F505)</f>
        <v>0</v>
      </c>
      <c r="Y505" s="23">
        <f>SUMIFS(前月ワード!$J$3:$J$1000,前月ワード!$D$3:$D$1000,キーワード!$D505,前月ワード!$E$3:$E$1000,キーワード!$F505)</f>
        <v>0</v>
      </c>
      <c r="Z505" s="23">
        <f>SUMIFS(前々月ワード!$J$3:$J$1000,前々月ワード!$D$3:$D$1000,キーワード!$D505,前々月ワード!$E$3:$E$1000,キーワード!$F505)</f>
        <v>0</v>
      </c>
      <c r="AA505" s="22">
        <f>SUMIFS(当月ワード!$W$3:$W$1000,当月ワード!$D$3:$D$1000,キーワード!$D505,当月ワード!$E$3:$E$1000,キーワード!$F505)</f>
        <v>0</v>
      </c>
      <c r="AB505" s="23">
        <f>SUMIFS(前月ワード!$W$3:$W$1000,前月ワード!$D$3:$D$1000,キーワード!$D505,前月ワード!$E$3:$E$1000,キーワード!$F505)</f>
        <v>0</v>
      </c>
      <c r="AC505" s="23">
        <f>SUMIFS(前々月ワード!$W$3:$W$1000,前々月ワード!$D$3:$D$1000,キーワード!$D505,前々月ワード!$E$3:$E$1000,キーワード!$F505)</f>
        <v>0</v>
      </c>
      <c r="AD505" s="23">
        <f t="shared" si="87"/>
        <v>0</v>
      </c>
      <c r="AE505" s="23">
        <f t="shared" si="87"/>
        <v>0</v>
      </c>
      <c r="AF505" s="23">
        <f t="shared" si="87"/>
        <v>0</v>
      </c>
      <c r="AG505" s="22">
        <f>SUMIFS(当月ワード!$X$3:$X$1000,当月ワード!$D$3:$D$1000,キーワード!$D505,当月ワード!$E$3:$E$1000,キーワード!$F505)</f>
        <v>0</v>
      </c>
      <c r="AH505" s="23">
        <f>SUMIFS(前月ワード!$X$3:$X$1000,前月ワード!$D$3:$D$1000,キーワード!$D505,前月ワード!$E$3:$E$1000,キーワード!$F505)</f>
        <v>0</v>
      </c>
      <c r="AI505" s="23">
        <f>SUMIFS(前々月ワード!$X$3:$X$1000,前々月ワード!$D$3:$D$1000,キーワード!$D505,前々月ワード!$E$3:$E$1000,キーワード!$F505)</f>
        <v>0</v>
      </c>
      <c r="AJ505" s="22">
        <f>SUMIFS(当月ワード!$I$3:$I$1000,当月ワード!$D$3:$D$1000,キーワード!$D505,当月ワード!$E$3:$E$1000,キーワード!$F505)</f>
        <v>0</v>
      </c>
      <c r="AK505" s="23">
        <f>SUMIFS(前月ワード!$I$3:$I$1000,前月ワード!$D$3:$D$1000,キーワード!$D505,前月ワード!$E$3:$E$1000,キーワード!$F505)</f>
        <v>0</v>
      </c>
      <c r="AL505" s="23">
        <f>SUMIFS(前々月ワード!$I$3:$I$1000,前々月ワード!$D$3:$D$1000,キーワード!$D505,前々月ワード!$E$3:$E$1000,キーワード!$F505)</f>
        <v>0</v>
      </c>
      <c r="AM505" s="13">
        <f t="shared" si="88"/>
        <v>0</v>
      </c>
      <c r="AN505" s="13">
        <f t="shared" si="88"/>
        <v>0</v>
      </c>
      <c r="AO505" s="13">
        <f t="shared" si="88"/>
        <v>0</v>
      </c>
      <c r="AP505" s="16">
        <f t="shared" si="89"/>
        <v>0</v>
      </c>
      <c r="AQ505" s="16">
        <f t="shared" si="89"/>
        <v>0</v>
      </c>
      <c r="AR505" s="17">
        <f t="shared" si="89"/>
        <v>0</v>
      </c>
    </row>
    <row r="506" spans="3:44" ht="36.65" customHeight="1">
      <c r="C506" s="20">
        <v>501</v>
      </c>
      <c r="D506" s="53">
        <f>現状ワード設定!B503</f>
        <v>0</v>
      </c>
      <c r="E506" s="26" t="str">
        <f>IFERROR(_xlfn.XLOOKUP($D506,現状商品設定!B:B,現状商品設定!C:C,"-"),"-")</f>
        <v>-</v>
      </c>
      <c r="F506" s="56">
        <f>現状ワード設定!G503</f>
        <v>0</v>
      </c>
      <c r="G506" s="60" t="s">
        <v>46</v>
      </c>
      <c r="H506" s="47" t="str">
        <f>IFERROR(_xlfn.XLOOKUP(D506,商品!$D:$D,商品!$H:$H),"")</f>
        <v/>
      </c>
      <c r="I506" s="50" t="str">
        <f>IFERROR(_xlfn.XLOOKUP(D506&amp;F506,現状ワード設定!J:J,現状ワード設定!H:H),"")</f>
        <v/>
      </c>
      <c r="J506" s="47" t="str">
        <f>IFERROR(_xlfn.XLOOKUP(D506&amp;F506,現状ワード設定!J:J,現状ワード設定!I:I),"")</f>
        <v/>
      </c>
      <c r="K506" s="47" t="e">
        <f>IF(AND(T506&gt;=設定!$C$12,W506&gt;=O506),I506*(1+設定!$F$12),IF(AND(T506&gt;=設定!$C$13,W506&lt;O506),I506*(1+設定!$F$13),IF(AND(T506&lt;設定!$C$14,U506&gt;=設定!$E$14),I506*(1+設定!$F$14),IF(AND(T506&lt;設定!$C$15,U506&lt;設定!$E$15),I506*(1+設定!$F$15),"除外"))))</f>
        <v>#VALUE!</v>
      </c>
      <c r="L506" s="58" t="e">
        <f ca="1">IF(消化率!$I$5&lt;1,K506*消化率!$I$5,IF(U506*V506/(K506*消化率!$I$5)&gt;O506,K506*消化率!$I$5,M506))</f>
        <v>#DIV/0!</v>
      </c>
      <c r="M506" s="58" t="e">
        <f t="shared" si="80"/>
        <v>#VALUE!</v>
      </c>
      <c r="N506" s="58" t="e">
        <f ca="1">IF(ROUNDUP(IF(IF(IF(AND(設定!$D$8&lt;=L506,設定!$D$8&lt;J506),設定!$D$8,IF(AND(J506&lt;=L506,J506&lt;設定!$D$8),J506,IF(AND(L506&lt;=J506,J506&lt;設定!$D$8),J506,L506)))=0,設定!$D$8,IF(AND(設定!$D$8&lt;=L506,設定!$D$8&lt;J506),設定!$D$8,IF(AND(J506&lt;=L506,J506&lt;設定!$D$8),J506,IF(AND(L506&lt;=J506,J506&lt;設定!$D$8),J506,L506))))&lt;=H506,H506+1,IF(IF(AND(設定!$D$8&lt;=L506,設定!$D$8&lt;J506),設定!$D$8,IF(AND(J506&lt;=L506,J506&lt;設定!$D$8),J506,IF(AND(L506&lt;=J506,J506&lt;設定!$D$8),J506,L506)))=0,設定!$D$8,IF(AND(設定!$D$8&lt;=L506,設定!$D$8&lt;J506),設定!$D$8,IF(AND(J506&lt;=L506,J506&lt;設定!$D$8),J506,IF(AND(L506&lt;=J506,J506&lt;設定!$D$8),J506,L506))))),0)&gt;40,ROUNDUP(IF(IF(IF(AND(設定!$D$8&lt;=L506,設定!$D$8&lt;J506),設定!$D$8,IF(AND(J506&lt;=L506,J506&lt;設定!$D$8),J506,IF(AND(L506&lt;=J506,J506&lt;設定!$D$8),J506,L506)))=0,設定!$D$8,IF(AND(設定!$D$8&lt;=L506,設定!$D$8&lt;J506),設定!$D$8,IF(AND(J506&lt;=L506,J506&lt;設定!$D$8),J506,IF(AND(L506&lt;=J506,J506&lt;設定!$D$8),J506,L506))))&lt;=H506,H506+1,IF(IF(AND(設定!$D$8&lt;=L506,設定!$D$8&lt;J506),設定!$D$8,IF(AND(J506&lt;=L506,J506&lt;設定!$D$8),J506,IF(AND(L506&lt;=J506,J506&lt;設定!$D$8),J506,L506)))=0,設定!$D$8,IF(AND(設定!$D$8&lt;=L506,設定!$D$8&lt;J506),設定!$D$8,IF(AND(J506&lt;=L506,J506&lt;設定!$D$8),J506,IF(AND(L506&lt;=J506,J506&lt;設定!$D$8),J506,L506))))),0),40)</f>
        <v>#DIV/0!</v>
      </c>
      <c r="O506" s="55">
        <f>IF(G506="標準",設定!$C$4,G506)</f>
        <v>5</v>
      </c>
      <c r="P506" s="45">
        <f t="shared" si="81"/>
        <v>0</v>
      </c>
      <c r="Q506" s="14">
        <f t="shared" si="82"/>
        <v>0</v>
      </c>
      <c r="R506" s="23">
        <f t="shared" si="90"/>
        <v>0</v>
      </c>
      <c r="S506" s="12">
        <f t="shared" si="83"/>
        <v>0</v>
      </c>
      <c r="T506" s="23">
        <f t="shared" si="84"/>
        <v>0</v>
      </c>
      <c r="U506" s="13">
        <f t="shared" si="85"/>
        <v>0</v>
      </c>
      <c r="V506" s="104" t="str">
        <f>INDEX(商品!Q:Q,MATCH(キーワード!D506,商品!D:D,0),1)</f>
        <v>-</v>
      </c>
      <c r="W506" s="15">
        <f t="shared" si="86"/>
        <v>0</v>
      </c>
      <c r="X506" s="22">
        <f>SUMIFS(当月ワード!$J$3:$J$1000,当月ワード!$D$3:$D$1000,キーワード!$D506,当月ワード!$E$3:$E$1000,キーワード!$F506)</f>
        <v>0</v>
      </c>
      <c r="Y506" s="23">
        <f>SUMIFS(前月ワード!$J$3:$J$1000,前月ワード!$D$3:$D$1000,キーワード!$D506,前月ワード!$E$3:$E$1000,キーワード!$F506)</f>
        <v>0</v>
      </c>
      <c r="Z506" s="23">
        <f>SUMIFS(前々月ワード!$J$3:$J$1000,前々月ワード!$D$3:$D$1000,キーワード!$D506,前々月ワード!$E$3:$E$1000,キーワード!$F506)</f>
        <v>0</v>
      </c>
      <c r="AA506" s="22">
        <f>SUMIFS(当月ワード!$W$3:$W$1000,当月ワード!$D$3:$D$1000,キーワード!$D506,当月ワード!$E$3:$E$1000,キーワード!$F506)</f>
        <v>0</v>
      </c>
      <c r="AB506" s="23">
        <f>SUMIFS(前月ワード!$W$3:$W$1000,前月ワード!$D$3:$D$1000,キーワード!$D506,前月ワード!$E$3:$E$1000,キーワード!$F506)</f>
        <v>0</v>
      </c>
      <c r="AC506" s="23">
        <f>SUMIFS(前々月ワード!$W$3:$W$1000,前々月ワード!$D$3:$D$1000,キーワード!$D506,前々月ワード!$E$3:$E$1000,キーワード!$F506)</f>
        <v>0</v>
      </c>
      <c r="AD506" s="23">
        <f t="shared" si="87"/>
        <v>0</v>
      </c>
      <c r="AE506" s="23">
        <f t="shared" si="87"/>
        <v>0</v>
      </c>
      <c r="AF506" s="23">
        <f t="shared" si="87"/>
        <v>0</v>
      </c>
      <c r="AG506" s="22">
        <f>SUMIFS(当月ワード!$X$3:$X$1000,当月ワード!$D$3:$D$1000,キーワード!$D506,当月ワード!$E$3:$E$1000,キーワード!$F506)</f>
        <v>0</v>
      </c>
      <c r="AH506" s="23">
        <f>SUMIFS(前月ワード!$X$3:$X$1000,前月ワード!$D$3:$D$1000,キーワード!$D506,前月ワード!$E$3:$E$1000,キーワード!$F506)</f>
        <v>0</v>
      </c>
      <c r="AI506" s="23">
        <f>SUMIFS(前々月ワード!$X$3:$X$1000,前々月ワード!$D$3:$D$1000,キーワード!$D506,前々月ワード!$E$3:$E$1000,キーワード!$F506)</f>
        <v>0</v>
      </c>
      <c r="AJ506" s="22">
        <f>SUMIFS(当月ワード!$I$3:$I$1000,当月ワード!$D$3:$D$1000,キーワード!$D506,当月ワード!$E$3:$E$1000,キーワード!$F506)</f>
        <v>0</v>
      </c>
      <c r="AK506" s="23">
        <f>SUMIFS(前月ワード!$I$3:$I$1000,前月ワード!$D$3:$D$1000,キーワード!$D506,前月ワード!$E$3:$E$1000,キーワード!$F506)</f>
        <v>0</v>
      </c>
      <c r="AL506" s="23">
        <f>SUMIFS(前々月ワード!$I$3:$I$1000,前々月ワード!$D$3:$D$1000,キーワード!$D506,前々月ワード!$E$3:$E$1000,キーワード!$F506)</f>
        <v>0</v>
      </c>
      <c r="AM506" s="13">
        <f t="shared" si="88"/>
        <v>0</v>
      </c>
      <c r="AN506" s="13">
        <f t="shared" si="88"/>
        <v>0</v>
      </c>
      <c r="AO506" s="13">
        <f t="shared" si="88"/>
        <v>0</v>
      </c>
      <c r="AP506" s="16">
        <f t="shared" si="89"/>
        <v>0</v>
      </c>
      <c r="AQ506" s="16">
        <f t="shared" si="89"/>
        <v>0</v>
      </c>
      <c r="AR506" s="17">
        <f t="shared" si="89"/>
        <v>0</v>
      </c>
    </row>
    <row r="507" spans="3:44" ht="36.65" customHeight="1">
      <c r="C507" s="20">
        <v>502</v>
      </c>
      <c r="D507" s="53">
        <f>現状ワード設定!B504</f>
        <v>0</v>
      </c>
      <c r="E507" s="26" t="str">
        <f>IFERROR(_xlfn.XLOOKUP($D507,現状商品設定!B:B,現状商品設定!C:C,"-"),"-")</f>
        <v>-</v>
      </c>
      <c r="F507" s="56">
        <f>現状ワード設定!G504</f>
        <v>0</v>
      </c>
      <c r="G507" s="60" t="s">
        <v>46</v>
      </c>
      <c r="H507" s="47" t="str">
        <f>IFERROR(_xlfn.XLOOKUP(D507,商品!$D:$D,商品!$H:$H),"")</f>
        <v/>
      </c>
      <c r="I507" s="50" t="str">
        <f>IFERROR(_xlfn.XLOOKUP(D507&amp;F507,現状ワード設定!J:J,現状ワード設定!H:H),"")</f>
        <v/>
      </c>
      <c r="J507" s="47" t="str">
        <f>IFERROR(_xlfn.XLOOKUP(D507&amp;F507,現状ワード設定!J:J,現状ワード設定!I:I),"")</f>
        <v/>
      </c>
      <c r="K507" s="47" t="e">
        <f>IF(AND(T507&gt;=設定!$C$12,W507&gt;=O507),I507*(1+設定!$F$12),IF(AND(T507&gt;=設定!$C$13,W507&lt;O507),I507*(1+設定!$F$13),IF(AND(T507&lt;設定!$C$14,U507&gt;=設定!$E$14),I507*(1+設定!$F$14),IF(AND(T507&lt;設定!$C$15,U507&lt;設定!$E$15),I507*(1+設定!$F$15),"除外"))))</f>
        <v>#VALUE!</v>
      </c>
      <c r="L507" s="58" t="e">
        <f ca="1">IF(消化率!$I$5&lt;1,K507*消化率!$I$5,IF(U507*V507/(K507*消化率!$I$5)&gt;O507,K507*消化率!$I$5,M507))</f>
        <v>#DIV/0!</v>
      </c>
      <c r="M507" s="58" t="e">
        <f t="shared" si="80"/>
        <v>#VALUE!</v>
      </c>
      <c r="N507" s="58" t="e">
        <f ca="1">IF(ROUNDUP(IF(IF(IF(AND(設定!$D$8&lt;=L507,設定!$D$8&lt;J507),設定!$D$8,IF(AND(J507&lt;=L507,J507&lt;設定!$D$8),J507,IF(AND(L507&lt;=J507,J507&lt;設定!$D$8),J507,L507)))=0,設定!$D$8,IF(AND(設定!$D$8&lt;=L507,設定!$D$8&lt;J507),設定!$D$8,IF(AND(J507&lt;=L507,J507&lt;設定!$D$8),J507,IF(AND(L507&lt;=J507,J507&lt;設定!$D$8),J507,L507))))&lt;=H507,H507+1,IF(IF(AND(設定!$D$8&lt;=L507,設定!$D$8&lt;J507),設定!$D$8,IF(AND(J507&lt;=L507,J507&lt;設定!$D$8),J507,IF(AND(L507&lt;=J507,J507&lt;設定!$D$8),J507,L507)))=0,設定!$D$8,IF(AND(設定!$D$8&lt;=L507,設定!$D$8&lt;J507),設定!$D$8,IF(AND(J507&lt;=L507,J507&lt;設定!$D$8),J507,IF(AND(L507&lt;=J507,J507&lt;設定!$D$8),J507,L507))))),0)&gt;40,ROUNDUP(IF(IF(IF(AND(設定!$D$8&lt;=L507,設定!$D$8&lt;J507),設定!$D$8,IF(AND(J507&lt;=L507,J507&lt;設定!$D$8),J507,IF(AND(L507&lt;=J507,J507&lt;設定!$D$8),J507,L507)))=0,設定!$D$8,IF(AND(設定!$D$8&lt;=L507,設定!$D$8&lt;J507),設定!$D$8,IF(AND(J507&lt;=L507,J507&lt;設定!$D$8),J507,IF(AND(L507&lt;=J507,J507&lt;設定!$D$8),J507,L507))))&lt;=H507,H507+1,IF(IF(AND(設定!$D$8&lt;=L507,設定!$D$8&lt;J507),設定!$D$8,IF(AND(J507&lt;=L507,J507&lt;設定!$D$8),J507,IF(AND(L507&lt;=J507,J507&lt;設定!$D$8),J507,L507)))=0,設定!$D$8,IF(AND(設定!$D$8&lt;=L507,設定!$D$8&lt;J507),設定!$D$8,IF(AND(J507&lt;=L507,J507&lt;設定!$D$8),J507,IF(AND(L507&lt;=J507,J507&lt;設定!$D$8),J507,L507))))),0),40)</f>
        <v>#DIV/0!</v>
      </c>
      <c r="O507" s="55">
        <f>IF(G507="標準",設定!$C$4,G507)</f>
        <v>5</v>
      </c>
      <c r="P507" s="45">
        <f t="shared" si="81"/>
        <v>0</v>
      </c>
      <c r="Q507" s="14">
        <f t="shared" si="82"/>
        <v>0</v>
      </c>
      <c r="R507" s="23">
        <f t="shared" si="90"/>
        <v>0</v>
      </c>
      <c r="S507" s="12">
        <f t="shared" si="83"/>
        <v>0</v>
      </c>
      <c r="T507" s="23">
        <f t="shared" si="84"/>
        <v>0</v>
      </c>
      <c r="U507" s="13">
        <f t="shared" si="85"/>
        <v>0</v>
      </c>
      <c r="V507" s="104" t="str">
        <f>INDEX(商品!Q:Q,MATCH(キーワード!D507,商品!D:D,0),1)</f>
        <v>-</v>
      </c>
      <c r="W507" s="15">
        <f t="shared" si="86"/>
        <v>0</v>
      </c>
      <c r="X507" s="22">
        <f>SUMIFS(当月ワード!$J$3:$J$1000,当月ワード!$D$3:$D$1000,キーワード!$D507,当月ワード!$E$3:$E$1000,キーワード!$F507)</f>
        <v>0</v>
      </c>
      <c r="Y507" s="23">
        <f>SUMIFS(前月ワード!$J$3:$J$1000,前月ワード!$D$3:$D$1000,キーワード!$D507,前月ワード!$E$3:$E$1000,キーワード!$F507)</f>
        <v>0</v>
      </c>
      <c r="Z507" s="23">
        <f>SUMIFS(前々月ワード!$J$3:$J$1000,前々月ワード!$D$3:$D$1000,キーワード!$D507,前々月ワード!$E$3:$E$1000,キーワード!$F507)</f>
        <v>0</v>
      </c>
      <c r="AA507" s="22">
        <f>SUMIFS(当月ワード!$W$3:$W$1000,当月ワード!$D$3:$D$1000,キーワード!$D507,当月ワード!$E$3:$E$1000,キーワード!$F507)</f>
        <v>0</v>
      </c>
      <c r="AB507" s="23">
        <f>SUMIFS(前月ワード!$W$3:$W$1000,前月ワード!$D$3:$D$1000,キーワード!$D507,前月ワード!$E$3:$E$1000,キーワード!$F507)</f>
        <v>0</v>
      </c>
      <c r="AC507" s="23">
        <f>SUMIFS(前々月ワード!$W$3:$W$1000,前々月ワード!$D$3:$D$1000,キーワード!$D507,前々月ワード!$E$3:$E$1000,キーワード!$F507)</f>
        <v>0</v>
      </c>
      <c r="AD507" s="23">
        <f t="shared" si="87"/>
        <v>0</v>
      </c>
      <c r="AE507" s="23">
        <f t="shared" si="87"/>
        <v>0</v>
      </c>
      <c r="AF507" s="23">
        <f t="shared" si="87"/>
        <v>0</v>
      </c>
      <c r="AG507" s="22">
        <f>SUMIFS(当月ワード!$X$3:$X$1000,当月ワード!$D$3:$D$1000,キーワード!$D507,当月ワード!$E$3:$E$1000,キーワード!$F507)</f>
        <v>0</v>
      </c>
      <c r="AH507" s="23">
        <f>SUMIFS(前月ワード!$X$3:$X$1000,前月ワード!$D$3:$D$1000,キーワード!$D507,前月ワード!$E$3:$E$1000,キーワード!$F507)</f>
        <v>0</v>
      </c>
      <c r="AI507" s="23">
        <f>SUMIFS(前々月ワード!$X$3:$X$1000,前々月ワード!$D$3:$D$1000,キーワード!$D507,前々月ワード!$E$3:$E$1000,キーワード!$F507)</f>
        <v>0</v>
      </c>
      <c r="AJ507" s="22">
        <f>SUMIFS(当月ワード!$I$3:$I$1000,当月ワード!$D$3:$D$1000,キーワード!$D507,当月ワード!$E$3:$E$1000,キーワード!$F507)</f>
        <v>0</v>
      </c>
      <c r="AK507" s="23">
        <f>SUMIFS(前月ワード!$I$3:$I$1000,前月ワード!$D$3:$D$1000,キーワード!$D507,前月ワード!$E$3:$E$1000,キーワード!$F507)</f>
        <v>0</v>
      </c>
      <c r="AL507" s="23">
        <f>SUMIFS(前々月ワード!$I$3:$I$1000,前々月ワード!$D$3:$D$1000,キーワード!$D507,前々月ワード!$E$3:$E$1000,キーワード!$F507)</f>
        <v>0</v>
      </c>
      <c r="AM507" s="13">
        <f t="shared" si="88"/>
        <v>0</v>
      </c>
      <c r="AN507" s="13">
        <f t="shared" si="88"/>
        <v>0</v>
      </c>
      <c r="AO507" s="13">
        <f t="shared" si="88"/>
        <v>0</v>
      </c>
      <c r="AP507" s="16">
        <f t="shared" si="89"/>
        <v>0</v>
      </c>
      <c r="AQ507" s="16">
        <f t="shared" si="89"/>
        <v>0</v>
      </c>
      <c r="AR507" s="17">
        <f t="shared" si="89"/>
        <v>0</v>
      </c>
    </row>
    <row r="508" spans="3:44" ht="36.65" customHeight="1">
      <c r="C508" s="20">
        <v>503</v>
      </c>
      <c r="D508" s="53">
        <f>現状ワード設定!B505</f>
        <v>0</v>
      </c>
      <c r="E508" s="26" t="str">
        <f>IFERROR(_xlfn.XLOOKUP($D508,現状商品設定!B:B,現状商品設定!C:C,"-"),"-")</f>
        <v>-</v>
      </c>
      <c r="F508" s="56">
        <f>現状ワード設定!G505</f>
        <v>0</v>
      </c>
      <c r="G508" s="60" t="s">
        <v>46</v>
      </c>
      <c r="H508" s="47" t="str">
        <f>IFERROR(_xlfn.XLOOKUP(D508,商品!$D:$D,商品!$H:$H),"")</f>
        <v/>
      </c>
      <c r="I508" s="50" t="str">
        <f>IFERROR(_xlfn.XLOOKUP(D508&amp;F508,現状ワード設定!J:J,現状ワード設定!H:H),"")</f>
        <v/>
      </c>
      <c r="J508" s="47" t="str">
        <f>IFERROR(_xlfn.XLOOKUP(D508&amp;F508,現状ワード設定!J:J,現状ワード設定!I:I),"")</f>
        <v/>
      </c>
      <c r="K508" s="47" t="e">
        <f>IF(AND(T508&gt;=設定!$C$12,W508&gt;=O508),I508*(1+設定!$F$12),IF(AND(T508&gt;=設定!$C$13,W508&lt;O508),I508*(1+設定!$F$13),IF(AND(T508&lt;設定!$C$14,U508&gt;=設定!$E$14),I508*(1+設定!$F$14),IF(AND(T508&lt;設定!$C$15,U508&lt;設定!$E$15),I508*(1+設定!$F$15),"除外"))))</f>
        <v>#VALUE!</v>
      </c>
      <c r="L508" s="58" t="e">
        <f ca="1">IF(消化率!$I$5&lt;1,K508*消化率!$I$5,IF(U508*V508/(K508*消化率!$I$5)&gt;O508,K508*消化率!$I$5,M508))</f>
        <v>#DIV/0!</v>
      </c>
      <c r="M508" s="58" t="e">
        <f t="shared" si="80"/>
        <v>#VALUE!</v>
      </c>
      <c r="N508" s="58" t="e">
        <f ca="1">IF(ROUNDUP(IF(IF(IF(AND(設定!$D$8&lt;=L508,設定!$D$8&lt;J508),設定!$D$8,IF(AND(J508&lt;=L508,J508&lt;設定!$D$8),J508,IF(AND(L508&lt;=J508,J508&lt;設定!$D$8),J508,L508)))=0,設定!$D$8,IF(AND(設定!$D$8&lt;=L508,設定!$D$8&lt;J508),設定!$D$8,IF(AND(J508&lt;=L508,J508&lt;設定!$D$8),J508,IF(AND(L508&lt;=J508,J508&lt;設定!$D$8),J508,L508))))&lt;=H508,H508+1,IF(IF(AND(設定!$D$8&lt;=L508,設定!$D$8&lt;J508),設定!$D$8,IF(AND(J508&lt;=L508,J508&lt;設定!$D$8),J508,IF(AND(L508&lt;=J508,J508&lt;設定!$D$8),J508,L508)))=0,設定!$D$8,IF(AND(設定!$D$8&lt;=L508,設定!$D$8&lt;J508),設定!$D$8,IF(AND(J508&lt;=L508,J508&lt;設定!$D$8),J508,IF(AND(L508&lt;=J508,J508&lt;設定!$D$8),J508,L508))))),0)&gt;40,ROUNDUP(IF(IF(IF(AND(設定!$D$8&lt;=L508,設定!$D$8&lt;J508),設定!$D$8,IF(AND(J508&lt;=L508,J508&lt;設定!$D$8),J508,IF(AND(L508&lt;=J508,J508&lt;設定!$D$8),J508,L508)))=0,設定!$D$8,IF(AND(設定!$D$8&lt;=L508,設定!$D$8&lt;J508),設定!$D$8,IF(AND(J508&lt;=L508,J508&lt;設定!$D$8),J508,IF(AND(L508&lt;=J508,J508&lt;設定!$D$8),J508,L508))))&lt;=H508,H508+1,IF(IF(AND(設定!$D$8&lt;=L508,設定!$D$8&lt;J508),設定!$D$8,IF(AND(J508&lt;=L508,J508&lt;設定!$D$8),J508,IF(AND(L508&lt;=J508,J508&lt;設定!$D$8),J508,L508)))=0,設定!$D$8,IF(AND(設定!$D$8&lt;=L508,設定!$D$8&lt;J508),設定!$D$8,IF(AND(J508&lt;=L508,J508&lt;設定!$D$8),J508,IF(AND(L508&lt;=J508,J508&lt;設定!$D$8),J508,L508))))),0),40)</f>
        <v>#DIV/0!</v>
      </c>
      <c r="O508" s="55">
        <f>IF(G508="標準",設定!$C$4,G508)</f>
        <v>5</v>
      </c>
      <c r="P508" s="45">
        <f t="shared" si="81"/>
        <v>0</v>
      </c>
      <c r="Q508" s="14">
        <f t="shared" si="82"/>
        <v>0</v>
      </c>
      <c r="R508" s="23">
        <f t="shared" si="90"/>
        <v>0</v>
      </c>
      <c r="S508" s="12">
        <f t="shared" si="83"/>
        <v>0</v>
      </c>
      <c r="T508" s="23">
        <f t="shared" si="84"/>
        <v>0</v>
      </c>
      <c r="U508" s="13">
        <f t="shared" si="85"/>
        <v>0</v>
      </c>
      <c r="V508" s="104" t="str">
        <f>INDEX(商品!Q:Q,MATCH(キーワード!D508,商品!D:D,0),1)</f>
        <v>-</v>
      </c>
      <c r="W508" s="15">
        <f t="shared" si="86"/>
        <v>0</v>
      </c>
      <c r="X508" s="22">
        <f>SUMIFS(当月ワード!$J$3:$J$1000,当月ワード!$D$3:$D$1000,キーワード!$D508,当月ワード!$E$3:$E$1000,キーワード!$F508)</f>
        <v>0</v>
      </c>
      <c r="Y508" s="23">
        <f>SUMIFS(前月ワード!$J$3:$J$1000,前月ワード!$D$3:$D$1000,キーワード!$D508,前月ワード!$E$3:$E$1000,キーワード!$F508)</f>
        <v>0</v>
      </c>
      <c r="Z508" s="23">
        <f>SUMIFS(前々月ワード!$J$3:$J$1000,前々月ワード!$D$3:$D$1000,キーワード!$D508,前々月ワード!$E$3:$E$1000,キーワード!$F508)</f>
        <v>0</v>
      </c>
      <c r="AA508" s="22">
        <f>SUMIFS(当月ワード!$W$3:$W$1000,当月ワード!$D$3:$D$1000,キーワード!$D508,当月ワード!$E$3:$E$1000,キーワード!$F508)</f>
        <v>0</v>
      </c>
      <c r="AB508" s="23">
        <f>SUMIFS(前月ワード!$W$3:$W$1000,前月ワード!$D$3:$D$1000,キーワード!$D508,前月ワード!$E$3:$E$1000,キーワード!$F508)</f>
        <v>0</v>
      </c>
      <c r="AC508" s="23">
        <f>SUMIFS(前々月ワード!$W$3:$W$1000,前々月ワード!$D$3:$D$1000,キーワード!$D508,前々月ワード!$E$3:$E$1000,キーワード!$F508)</f>
        <v>0</v>
      </c>
      <c r="AD508" s="23">
        <f t="shared" si="87"/>
        <v>0</v>
      </c>
      <c r="AE508" s="23">
        <f t="shared" si="87"/>
        <v>0</v>
      </c>
      <c r="AF508" s="23">
        <f t="shared" si="87"/>
        <v>0</v>
      </c>
      <c r="AG508" s="22">
        <f>SUMIFS(当月ワード!$X$3:$X$1000,当月ワード!$D$3:$D$1000,キーワード!$D508,当月ワード!$E$3:$E$1000,キーワード!$F508)</f>
        <v>0</v>
      </c>
      <c r="AH508" s="23">
        <f>SUMIFS(前月ワード!$X$3:$X$1000,前月ワード!$D$3:$D$1000,キーワード!$D508,前月ワード!$E$3:$E$1000,キーワード!$F508)</f>
        <v>0</v>
      </c>
      <c r="AI508" s="23">
        <f>SUMIFS(前々月ワード!$X$3:$X$1000,前々月ワード!$D$3:$D$1000,キーワード!$D508,前々月ワード!$E$3:$E$1000,キーワード!$F508)</f>
        <v>0</v>
      </c>
      <c r="AJ508" s="22">
        <f>SUMIFS(当月ワード!$I$3:$I$1000,当月ワード!$D$3:$D$1000,キーワード!$D508,当月ワード!$E$3:$E$1000,キーワード!$F508)</f>
        <v>0</v>
      </c>
      <c r="AK508" s="23">
        <f>SUMIFS(前月ワード!$I$3:$I$1000,前月ワード!$D$3:$D$1000,キーワード!$D508,前月ワード!$E$3:$E$1000,キーワード!$F508)</f>
        <v>0</v>
      </c>
      <c r="AL508" s="23">
        <f>SUMIFS(前々月ワード!$I$3:$I$1000,前々月ワード!$D$3:$D$1000,キーワード!$D508,前々月ワード!$E$3:$E$1000,キーワード!$F508)</f>
        <v>0</v>
      </c>
      <c r="AM508" s="13">
        <f t="shared" si="88"/>
        <v>0</v>
      </c>
      <c r="AN508" s="13">
        <f t="shared" si="88"/>
        <v>0</v>
      </c>
      <c r="AO508" s="13">
        <f t="shared" si="88"/>
        <v>0</v>
      </c>
      <c r="AP508" s="16">
        <f t="shared" si="89"/>
        <v>0</v>
      </c>
      <c r="AQ508" s="16">
        <f t="shared" si="89"/>
        <v>0</v>
      </c>
      <c r="AR508" s="17">
        <f t="shared" si="89"/>
        <v>0</v>
      </c>
    </row>
    <row r="509" spans="3:44" ht="36.65" customHeight="1">
      <c r="C509" s="20">
        <v>504</v>
      </c>
      <c r="D509" s="53">
        <f>現状ワード設定!B506</f>
        <v>0</v>
      </c>
      <c r="E509" s="26" t="str">
        <f>IFERROR(_xlfn.XLOOKUP($D509,現状商品設定!B:B,現状商品設定!C:C,"-"),"-")</f>
        <v>-</v>
      </c>
      <c r="F509" s="56">
        <f>現状ワード設定!G506</f>
        <v>0</v>
      </c>
      <c r="G509" s="60" t="s">
        <v>46</v>
      </c>
      <c r="H509" s="47" t="str">
        <f>IFERROR(_xlfn.XLOOKUP(D509,商品!$D:$D,商品!$H:$H),"")</f>
        <v/>
      </c>
      <c r="I509" s="50" t="str">
        <f>IFERROR(_xlfn.XLOOKUP(D509&amp;F509,現状ワード設定!J:J,現状ワード設定!H:H),"")</f>
        <v/>
      </c>
      <c r="J509" s="47" t="str">
        <f>IFERROR(_xlfn.XLOOKUP(D509&amp;F509,現状ワード設定!J:J,現状ワード設定!I:I),"")</f>
        <v/>
      </c>
      <c r="K509" s="47" t="e">
        <f>IF(AND(T509&gt;=設定!$C$12,W509&gt;=O509),I509*(1+設定!$F$12),IF(AND(T509&gt;=設定!$C$13,W509&lt;O509),I509*(1+設定!$F$13),IF(AND(T509&lt;設定!$C$14,U509&gt;=設定!$E$14),I509*(1+設定!$F$14),IF(AND(T509&lt;設定!$C$15,U509&lt;設定!$E$15),I509*(1+設定!$F$15),"除外"))))</f>
        <v>#VALUE!</v>
      </c>
      <c r="L509" s="58" t="e">
        <f ca="1">IF(消化率!$I$5&lt;1,K509*消化率!$I$5,IF(U509*V509/(K509*消化率!$I$5)&gt;O509,K509*消化率!$I$5,M509))</f>
        <v>#DIV/0!</v>
      </c>
      <c r="M509" s="58" t="e">
        <f t="shared" si="80"/>
        <v>#VALUE!</v>
      </c>
      <c r="N509" s="58" t="e">
        <f ca="1">IF(ROUNDUP(IF(IF(IF(AND(設定!$D$8&lt;=L509,設定!$D$8&lt;J509),設定!$D$8,IF(AND(J509&lt;=L509,J509&lt;設定!$D$8),J509,IF(AND(L509&lt;=J509,J509&lt;設定!$D$8),J509,L509)))=0,設定!$D$8,IF(AND(設定!$D$8&lt;=L509,設定!$D$8&lt;J509),設定!$D$8,IF(AND(J509&lt;=L509,J509&lt;設定!$D$8),J509,IF(AND(L509&lt;=J509,J509&lt;設定!$D$8),J509,L509))))&lt;=H509,H509+1,IF(IF(AND(設定!$D$8&lt;=L509,設定!$D$8&lt;J509),設定!$D$8,IF(AND(J509&lt;=L509,J509&lt;設定!$D$8),J509,IF(AND(L509&lt;=J509,J509&lt;設定!$D$8),J509,L509)))=0,設定!$D$8,IF(AND(設定!$D$8&lt;=L509,設定!$D$8&lt;J509),設定!$D$8,IF(AND(J509&lt;=L509,J509&lt;設定!$D$8),J509,IF(AND(L509&lt;=J509,J509&lt;設定!$D$8),J509,L509))))),0)&gt;40,ROUNDUP(IF(IF(IF(AND(設定!$D$8&lt;=L509,設定!$D$8&lt;J509),設定!$D$8,IF(AND(J509&lt;=L509,J509&lt;設定!$D$8),J509,IF(AND(L509&lt;=J509,J509&lt;設定!$D$8),J509,L509)))=0,設定!$D$8,IF(AND(設定!$D$8&lt;=L509,設定!$D$8&lt;J509),設定!$D$8,IF(AND(J509&lt;=L509,J509&lt;設定!$D$8),J509,IF(AND(L509&lt;=J509,J509&lt;設定!$D$8),J509,L509))))&lt;=H509,H509+1,IF(IF(AND(設定!$D$8&lt;=L509,設定!$D$8&lt;J509),設定!$D$8,IF(AND(J509&lt;=L509,J509&lt;設定!$D$8),J509,IF(AND(L509&lt;=J509,J509&lt;設定!$D$8),J509,L509)))=0,設定!$D$8,IF(AND(設定!$D$8&lt;=L509,設定!$D$8&lt;J509),設定!$D$8,IF(AND(J509&lt;=L509,J509&lt;設定!$D$8),J509,IF(AND(L509&lt;=J509,J509&lt;設定!$D$8),J509,L509))))),0),40)</f>
        <v>#DIV/0!</v>
      </c>
      <c r="O509" s="55">
        <f>IF(G509="標準",設定!$C$4,G509)</f>
        <v>5</v>
      </c>
      <c r="P509" s="45">
        <f t="shared" si="81"/>
        <v>0</v>
      </c>
      <c r="Q509" s="14">
        <f t="shared" si="82"/>
        <v>0</v>
      </c>
      <c r="R509" s="23">
        <f t="shared" si="90"/>
        <v>0</v>
      </c>
      <c r="S509" s="12">
        <f t="shared" si="83"/>
        <v>0</v>
      </c>
      <c r="T509" s="23">
        <f t="shared" si="84"/>
        <v>0</v>
      </c>
      <c r="U509" s="13">
        <f t="shared" si="85"/>
        <v>0</v>
      </c>
      <c r="V509" s="104" t="str">
        <f>INDEX(商品!Q:Q,MATCH(キーワード!D509,商品!D:D,0),1)</f>
        <v>-</v>
      </c>
      <c r="W509" s="15">
        <f t="shared" si="86"/>
        <v>0</v>
      </c>
      <c r="X509" s="22">
        <f>SUMIFS(当月ワード!$J$3:$J$1000,当月ワード!$D$3:$D$1000,キーワード!$D509,当月ワード!$E$3:$E$1000,キーワード!$F509)</f>
        <v>0</v>
      </c>
      <c r="Y509" s="23">
        <f>SUMIFS(前月ワード!$J$3:$J$1000,前月ワード!$D$3:$D$1000,キーワード!$D509,前月ワード!$E$3:$E$1000,キーワード!$F509)</f>
        <v>0</v>
      </c>
      <c r="Z509" s="23">
        <f>SUMIFS(前々月ワード!$J$3:$J$1000,前々月ワード!$D$3:$D$1000,キーワード!$D509,前々月ワード!$E$3:$E$1000,キーワード!$F509)</f>
        <v>0</v>
      </c>
      <c r="AA509" s="22">
        <f>SUMIFS(当月ワード!$W$3:$W$1000,当月ワード!$D$3:$D$1000,キーワード!$D509,当月ワード!$E$3:$E$1000,キーワード!$F509)</f>
        <v>0</v>
      </c>
      <c r="AB509" s="23">
        <f>SUMIFS(前月ワード!$W$3:$W$1000,前月ワード!$D$3:$D$1000,キーワード!$D509,前月ワード!$E$3:$E$1000,キーワード!$F509)</f>
        <v>0</v>
      </c>
      <c r="AC509" s="23">
        <f>SUMIFS(前々月ワード!$W$3:$W$1000,前々月ワード!$D$3:$D$1000,キーワード!$D509,前々月ワード!$E$3:$E$1000,キーワード!$F509)</f>
        <v>0</v>
      </c>
      <c r="AD509" s="23">
        <f t="shared" si="87"/>
        <v>0</v>
      </c>
      <c r="AE509" s="23">
        <f t="shared" si="87"/>
        <v>0</v>
      </c>
      <c r="AF509" s="23">
        <f t="shared" si="87"/>
        <v>0</v>
      </c>
      <c r="AG509" s="22">
        <f>SUMIFS(当月ワード!$X$3:$X$1000,当月ワード!$D$3:$D$1000,キーワード!$D509,当月ワード!$E$3:$E$1000,キーワード!$F509)</f>
        <v>0</v>
      </c>
      <c r="AH509" s="23">
        <f>SUMIFS(前月ワード!$X$3:$X$1000,前月ワード!$D$3:$D$1000,キーワード!$D509,前月ワード!$E$3:$E$1000,キーワード!$F509)</f>
        <v>0</v>
      </c>
      <c r="AI509" s="23">
        <f>SUMIFS(前々月ワード!$X$3:$X$1000,前々月ワード!$D$3:$D$1000,キーワード!$D509,前々月ワード!$E$3:$E$1000,キーワード!$F509)</f>
        <v>0</v>
      </c>
      <c r="AJ509" s="22">
        <f>SUMIFS(当月ワード!$I$3:$I$1000,当月ワード!$D$3:$D$1000,キーワード!$D509,当月ワード!$E$3:$E$1000,キーワード!$F509)</f>
        <v>0</v>
      </c>
      <c r="AK509" s="23">
        <f>SUMIFS(前月ワード!$I$3:$I$1000,前月ワード!$D$3:$D$1000,キーワード!$D509,前月ワード!$E$3:$E$1000,キーワード!$F509)</f>
        <v>0</v>
      </c>
      <c r="AL509" s="23">
        <f>SUMIFS(前々月ワード!$I$3:$I$1000,前々月ワード!$D$3:$D$1000,キーワード!$D509,前々月ワード!$E$3:$E$1000,キーワード!$F509)</f>
        <v>0</v>
      </c>
      <c r="AM509" s="13">
        <f t="shared" si="88"/>
        <v>0</v>
      </c>
      <c r="AN509" s="13">
        <f t="shared" si="88"/>
        <v>0</v>
      </c>
      <c r="AO509" s="13">
        <f t="shared" si="88"/>
        <v>0</v>
      </c>
      <c r="AP509" s="16">
        <f t="shared" si="89"/>
        <v>0</v>
      </c>
      <c r="AQ509" s="16">
        <f t="shared" si="89"/>
        <v>0</v>
      </c>
      <c r="AR509" s="17">
        <f t="shared" si="89"/>
        <v>0</v>
      </c>
    </row>
    <row r="510" spans="3:44" ht="36.65" customHeight="1">
      <c r="C510" s="20">
        <v>505</v>
      </c>
      <c r="D510" s="53">
        <f>現状ワード設定!B507</f>
        <v>0</v>
      </c>
      <c r="E510" s="26" t="str">
        <f>IFERROR(_xlfn.XLOOKUP($D510,現状商品設定!B:B,現状商品設定!C:C,"-"),"-")</f>
        <v>-</v>
      </c>
      <c r="F510" s="56">
        <f>現状ワード設定!G507</f>
        <v>0</v>
      </c>
      <c r="G510" s="60" t="s">
        <v>46</v>
      </c>
      <c r="H510" s="47" t="str">
        <f>IFERROR(_xlfn.XLOOKUP(D510,商品!$D:$D,商品!$H:$H),"")</f>
        <v/>
      </c>
      <c r="I510" s="50" t="str">
        <f>IFERROR(_xlfn.XLOOKUP(D510&amp;F510,現状ワード設定!J:J,現状ワード設定!H:H),"")</f>
        <v/>
      </c>
      <c r="J510" s="47" t="str">
        <f>IFERROR(_xlfn.XLOOKUP(D510&amp;F510,現状ワード設定!J:J,現状ワード設定!I:I),"")</f>
        <v/>
      </c>
      <c r="K510" s="47" t="e">
        <f>IF(AND(T510&gt;=設定!$C$12,W510&gt;=O510),I510*(1+設定!$F$12),IF(AND(T510&gt;=設定!$C$13,W510&lt;O510),I510*(1+設定!$F$13),IF(AND(T510&lt;設定!$C$14,U510&gt;=設定!$E$14),I510*(1+設定!$F$14),IF(AND(T510&lt;設定!$C$15,U510&lt;設定!$E$15),I510*(1+設定!$F$15),"除外"))))</f>
        <v>#VALUE!</v>
      </c>
      <c r="L510" s="58" t="e">
        <f ca="1">IF(消化率!$I$5&lt;1,K510*消化率!$I$5,IF(U510*V510/(K510*消化率!$I$5)&gt;O510,K510*消化率!$I$5,M510))</f>
        <v>#DIV/0!</v>
      </c>
      <c r="M510" s="58" t="e">
        <f t="shared" si="80"/>
        <v>#VALUE!</v>
      </c>
      <c r="N510" s="58" t="e">
        <f ca="1">IF(ROUNDUP(IF(IF(IF(AND(設定!$D$8&lt;=L510,設定!$D$8&lt;J510),設定!$D$8,IF(AND(J510&lt;=L510,J510&lt;設定!$D$8),J510,IF(AND(L510&lt;=J510,J510&lt;設定!$D$8),J510,L510)))=0,設定!$D$8,IF(AND(設定!$D$8&lt;=L510,設定!$D$8&lt;J510),設定!$D$8,IF(AND(J510&lt;=L510,J510&lt;設定!$D$8),J510,IF(AND(L510&lt;=J510,J510&lt;設定!$D$8),J510,L510))))&lt;=H510,H510+1,IF(IF(AND(設定!$D$8&lt;=L510,設定!$D$8&lt;J510),設定!$D$8,IF(AND(J510&lt;=L510,J510&lt;設定!$D$8),J510,IF(AND(L510&lt;=J510,J510&lt;設定!$D$8),J510,L510)))=0,設定!$D$8,IF(AND(設定!$D$8&lt;=L510,設定!$D$8&lt;J510),設定!$D$8,IF(AND(J510&lt;=L510,J510&lt;設定!$D$8),J510,IF(AND(L510&lt;=J510,J510&lt;設定!$D$8),J510,L510))))),0)&gt;40,ROUNDUP(IF(IF(IF(AND(設定!$D$8&lt;=L510,設定!$D$8&lt;J510),設定!$D$8,IF(AND(J510&lt;=L510,J510&lt;設定!$D$8),J510,IF(AND(L510&lt;=J510,J510&lt;設定!$D$8),J510,L510)))=0,設定!$D$8,IF(AND(設定!$D$8&lt;=L510,設定!$D$8&lt;J510),設定!$D$8,IF(AND(J510&lt;=L510,J510&lt;設定!$D$8),J510,IF(AND(L510&lt;=J510,J510&lt;設定!$D$8),J510,L510))))&lt;=H510,H510+1,IF(IF(AND(設定!$D$8&lt;=L510,設定!$D$8&lt;J510),設定!$D$8,IF(AND(J510&lt;=L510,J510&lt;設定!$D$8),J510,IF(AND(L510&lt;=J510,J510&lt;設定!$D$8),J510,L510)))=0,設定!$D$8,IF(AND(設定!$D$8&lt;=L510,設定!$D$8&lt;J510),設定!$D$8,IF(AND(J510&lt;=L510,J510&lt;設定!$D$8),J510,IF(AND(L510&lt;=J510,J510&lt;設定!$D$8),J510,L510))))),0),40)</f>
        <v>#DIV/0!</v>
      </c>
      <c r="O510" s="55">
        <f>IF(G510="標準",設定!$C$4,G510)</f>
        <v>5</v>
      </c>
      <c r="P510" s="45">
        <f t="shared" si="81"/>
        <v>0</v>
      </c>
      <c r="Q510" s="14">
        <f t="shared" si="82"/>
        <v>0</v>
      </c>
      <c r="R510" s="23">
        <f t="shared" si="90"/>
        <v>0</v>
      </c>
      <c r="S510" s="12">
        <f t="shared" si="83"/>
        <v>0</v>
      </c>
      <c r="T510" s="23">
        <f t="shared" si="84"/>
        <v>0</v>
      </c>
      <c r="U510" s="13">
        <f t="shared" si="85"/>
        <v>0</v>
      </c>
      <c r="V510" s="104" t="str">
        <f>INDEX(商品!Q:Q,MATCH(キーワード!D510,商品!D:D,0),1)</f>
        <v>-</v>
      </c>
      <c r="W510" s="15">
        <f t="shared" si="86"/>
        <v>0</v>
      </c>
      <c r="X510" s="22">
        <f>SUMIFS(当月ワード!$J$3:$J$1000,当月ワード!$D$3:$D$1000,キーワード!$D510,当月ワード!$E$3:$E$1000,キーワード!$F510)</f>
        <v>0</v>
      </c>
      <c r="Y510" s="23">
        <f>SUMIFS(前月ワード!$J$3:$J$1000,前月ワード!$D$3:$D$1000,キーワード!$D510,前月ワード!$E$3:$E$1000,キーワード!$F510)</f>
        <v>0</v>
      </c>
      <c r="Z510" s="23">
        <f>SUMIFS(前々月ワード!$J$3:$J$1000,前々月ワード!$D$3:$D$1000,キーワード!$D510,前々月ワード!$E$3:$E$1000,キーワード!$F510)</f>
        <v>0</v>
      </c>
      <c r="AA510" s="22">
        <f>SUMIFS(当月ワード!$W$3:$W$1000,当月ワード!$D$3:$D$1000,キーワード!$D510,当月ワード!$E$3:$E$1000,キーワード!$F510)</f>
        <v>0</v>
      </c>
      <c r="AB510" s="23">
        <f>SUMIFS(前月ワード!$W$3:$W$1000,前月ワード!$D$3:$D$1000,キーワード!$D510,前月ワード!$E$3:$E$1000,キーワード!$F510)</f>
        <v>0</v>
      </c>
      <c r="AC510" s="23">
        <f>SUMIFS(前々月ワード!$W$3:$W$1000,前々月ワード!$D$3:$D$1000,キーワード!$D510,前々月ワード!$E$3:$E$1000,キーワード!$F510)</f>
        <v>0</v>
      </c>
      <c r="AD510" s="23">
        <f t="shared" si="87"/>
        <v>0</v>
      </c>
      <c r="AE510" s="23">
        <f t="shared" si="87"/>
        <v>0</v>
      </c>
      <c r="AF510" s="23">
        <f t="shared" si="87"/>
        <v>0</v>
      </c>
      <c r="AG510" s="22">
        <f>SUMIFS(当月ワード!$X$3:$X$1000,当月ワード!$D$3:$D$1000,キーワード!$D510,当月ワード!$E$3:$E$1000,キーワード!$F510)</f>
        <v>0</v>
      </c>
      <c r="AH510" s="23">
        <f>SUMIFS(前月ワード!$X$3:$X$1000,前月ワード!$D$3:$D$1000,キーワード!$D510,前月ワード!$E$3:$E$1000,キーワード!$F510)</f>
        <v>0</v>
      </c>
      <c r="AI510" s="23">
        <f>SUMIFS(前々月ワード!$X$3:$X$1000,前々月ワード!$D$3:$D$1000,キーワード!$D510,前々月ワード!$E$3:$E$1000,キーワード!$F510)</f>
        <v>0</v>
      </c>
      <c r="AJ510" s="22">
        <f>SUMIFS(当月ワード!$I$3:$I$1000,当月ワード!$D$3:$D$1000,キーワード!$D510,当月ワード!$E$3:$E$1000,キーワード!$F510)</f>
        <v>0</v>
      </c>
      <c r="AK510" s="23">
        <f>SUMIFS(前月ワード!$I$3:$I$1000,前月ワード!$D$3:$D$1000,キーワード!$D510,前月ワード!$E$3:$E$1000,キーワード!$F510)</f>
        <v>0</v>
      </c>
      <c r="AL510" s="23">
        <f>SUMIFS(前々月ワード!$I$3:$I$1000,前々月ワード!$D$3:$D$1000,キーワード!$D510,前々月ワード!$E$3:$E$1000,キーワード!$F510)</f>
        <v>0</v>
      </c>
      <c r="AM510" s="13">
        <f t="shared" si="88"/>
        <v>0</v>
      </c>
      <c r="AN510" s="13">
        <f t="shared" si="88"/>
        <v>0</v>
      </c>
      <c r="AO510" s="13">
        <f t="shared" si="88"/>
        <v>0</v>
      </c>
      <c r="AP510" s="16">
        <f t="shared" si="89"/>
        <v>0</v>
      </c>
      <c r="AQ510" s="16">
        <f t="shared" si="89"/>
        <v>0</v>
      </c>
      <c r="AR510" s="17">
        <f t="shared" si="89"/>
        <v>0</v>
      </c>
    </row>
    <row r="511" spans="3:44" ht="36.65" customHeight="1">
      <c r="C511" s="20">
        <v>506</v>
      </c>
      <c r="D511" s="53">
        <f>現状ワード設定!B508</f>
        <v>0</v>
      </c>
      <c r="E511" s="26" t="str">
        <f>IFERROR(_xlfn.XLOOKUP($D511,現状商品設定!B:B,現状商品設定!C:C,"-"),"-")</f>
        <v>-</v>
      </c>
      <c r="F511" s="56">
        <f>現状ワード設定!G508</f>
        <v>0</v>
      </c>
      <c r="G511" s="60" t="s">
        <v>46</v>
      </c>
      <c r="H511" s="47" t="str">
        <f>IFERROR(_xlfn.XLOOKUP(D511,商品!$D:$D,商品!$H:$H),"")</f>
        <v/>
      </c>
      <c r="I511" s="50" t="str">
        <f>IFERROR(_xlfn.XLOOKUP(D511&amp;F511,現状ワード設定!J:J,現状ワード設定!H:H),"")</f>
        <v/>
      </c>
      <c r="J511" s="47" t="str">
        <f>IFERROR(_xlfn.XLOOKUP(D511&amp;F511,現状ワード設定!J:J,現状ワード設定!I:I),"")</f>
        <v/>
      </c>
      <c r="K511" s="47" t="e">
        <f>IF(AND(T511&gt;=設定!$C$12,W511&gt;=O511),I511*(1+設定!$F$12),IF(AND(T511&gt;=設定!$C$13,W511&lt;O511),I511*(1+設定!$F$13),IF(AND(T511&lt;設定!$C$14,U511&gt;=設定!$E$14),I511*(1+設定!$F$14),IF(AND(T511&lt;設定!$C$15,U511&lt;設定!$E$15),I511*(1+設定!$F$15),"除外"))))</f>
        <v>#VALUE!</v>
      </c>
      <c r="L511" s="58" t="e">
        <f ca="1">IF(消化率!$I$5&lt;1,K511*消化率!$I$5,IF(U511*V511/(K511*消化率!$I$5)&gt;O511,K511*消化率!$I$5,M511))</f>
        <v>#DIV/0!</v>
      </c>
      <c r="M511" s="58" t="e">
        <f t="shared" si="80"/>
        <v>#VALUE!</v>
      </c>
      <c r="N511" s="58" t="e">
        <f ca="1">IF(ROUNDUP(IF(IF(IF(AND(設定!$D$8&lt;=L511,設定!$D$8&lt;J511),設定!$D$8,IF(AND(J511&lt;=L511,J511&lt;設定!$D$8),J511,IF(AND(L511&lt;=J511,J511&lt;設定!$D$8),J511,L511)))=0,設定!$D$8,IF(AND(設定!$D$8&lt;=L511,設定!$D$8&lt;J511),設定!$D$8,IF(AND(J511&lt;=L511,J511&lt;設定!$D$8),J511,IF(AND(L511&lt;=J511,J511&lt;設定!$D$8),J511,L511))))&lt;=H511,H511+1,IF(IF(AND(設定!$D$8&lt;=L511,設定!$D$8&lt;J511),設定!$D$8,IF(AND(J511&lt;=L511,J511&lt;設定!$D$8),J511,IF(AND(L511&lt;=J511,J511&lt;設定!$D$8),J511,L511)))=0,設定!$D$8,IF(AND(設定!$D$8&lt;=L511,設定!$D$8&lt;J511),設定!$D$8,IF(AND(J511&lt;=L511,J511&lt;設定!$D$8),J511,IF(AND(L511&lt;=J511,J511&lt;設定!$D$8),J511,L511))))),0)&gt;40,ROUNDUP(IF(IF(IF(AND(設定!$D$8&lt;=L511,設定!$D$8&lt;J511),設定!$D$8,IF(AND(J511&lt;=L511,J511&lt;設定!$D$8),J511,IF(AND(L511&lt;=J511,J511&lt;設定!$D$8),J511,L511)))=0,設定!$D$8,IF(AND(設定!$D$8&lt;=L511,設定!$D$8&lt;J511),設定!$D$8,IF(AND(J511&lt;=L511,J511&lt;設定!$D$8),J511,IF(AND(L511&lt;=J511,J511&lt;設定!$D$8),J511,L511))))&lt;=H511,H511+1,IF(IF(AND(設定!$D$8&lt;=L511,設定!$D$8&lt;J511),設定!$D$8,IF(AND(J511&lt;=L511,J511&lt;設定!$D$8),J511,IF(AND(L511&lt;=J511,J511&lt;設定!$D$8),J511,L511)))=0,設定!$D$8,IF(AND(設定!$D$8&lt;=L511,設定!$D$8&lt;J511),設定!$D$8,IF(AND(J511&lt;=L511,J511&lt;設定!$D$8),J511,IF(AND(L511&lt;=J511,J511&lt;設定!$D$8),J511,L511))))),0),40)</f>
        <v>#DIV/0!</v>
      </c>
      <c r="O511" s="55">
        <f>IF(G511="標準",設定!$C$4,G511)</f>
        <v>5</v>
      </c>
      <c r="P511" s="45">
        <f t="shared" si="81"/>
        <v>0</v>
      </c>
      <c r="Q511" s="14">
        <f t="shared" si="82"/>
        <v>0</v>
      </c>
      <c r="R511" s="23">
        <f t="shared" si="90"/>
        <v>0</v>
      </c>
      <c r="S511" s="12">
        <f t="shared" si="83"/>
        <v>0</v>
      </c>
      <c r="T511" s="23">
        <f t="shared" si="84"/>
        <v>0</v>
      </c>
      <c r="U511" s="13">
        <f t="shared" si="85"/>
        <v>0</v>
      </c>
      <c r="V511" s="104" t="str">
        <f>INDEX(商品!Q:Q,MATCH(キーワード!D511,商品!D:D,0),1)</f>
        <v>-</v>
      </c>
      <c r="W511" s="15">
        <f t="shared" si="86"/>
        <v>0</v>
      </c>
      <c r="X511" s="22">
        <f>SUMIFS(当月ワード!$J$3:$J$1000,当月ワード!$D$3:$D$1000,キーワード!$D511,当月ワード!$E$3:$E$1000,キーワード!$F511)</f>
        <v>0</v>
      </c>
      <c r="Y511" s="23">
        <f>SUMIFS(前月ワード!$J$3:$J$1000,前月ワード!$D$3:$D$1000,キーワード!$D511,前月ワード!$E$3:$E$1000,キーワード!$F511)</f>
        <v>0</v>
      </c>
      <c r="Z511" s="23">
        <f>SUMIFS(前々月ワード!$J$3:$J$1000,前々月ワード!$D$3:$D$1000,キーワード!$D511,前々月ワード!$E$3:$E$1000,キーワード!$F511)</f>
        <v>0</v>
      </c>
      <c r="AA511" s="22">
        <f>SUMIFS(当月ワード!$W$3:$W$1000,当月ワード!$D$3:$D$1000,キーワード!$D511,当月ワード!$E$3:$E$1000,キーワード!$F511)</f>
        <v>0</v>
      </c>
      <c r="AB511" s="23">
        <f>SUMIFS(前月ワード!$W$3:$W$1000,前月ワード!$D$3:$D$1000,キーワード!$D511,前月ワード!$E$3:$E$1000,キーワード!$F511)</f>
        <v>0</v>
      </c>
      <c r="AC511" s="23">
        <f>SUMIFS(前々月ワード!$W$3:$W$1000,前々月ワード!$D$3:$D$1000,キーワード!$D511,前々月ワード!$E$3:$E$1000,キーワード!$F511)</f>
        <v>0</v>
      </c>
      <c r="AD511" s="23">
        <f t="shared" si="87"/>
        <v>0</v>
      </c>
      <c r="AE511" s="23">
        <f t="shared" si="87"/>
        <v>0</v>
      </c>
      <c r="AF511" s="23">
        <f t="shared" si="87"/>
        <v>0</v>
      </c>
      <c r="AG511" s="22">
        <f>SUMIFS(当月ワード!$X$3:$X$1000,当月ワード!$D$3:$D$1000,キーワード!$D511,当月ワード!$E$3:$E$1000,キーワード!$F511)</f>
        <v>0</v>
      </c>
      <c r="AH511" s="23">
        <f>SUMIFS(前月ワード!$X$3:$X$1000,前月ワード!$D$3:$D$1000,キーワード!$D511,前月ワード!$E$3:$E$1000,キーワード!$F511)</f>
        <v>0</v>
      </c>
      <c r="AI511" s="23">
        <f>SUMIFS(前々月ワード!$X$3:$X$1000,前々月ワード!$D$3:$D$1000,キーワード!$D511,前々月ワード!$E$3:$E$1000,キーワード!$F511)</f>
        <v>0</v>
      </c>
      <c r="AJ511" s="22">
        <f>SUMIFS(当月ワード!$I$3:$I$1000,当月ワード!$D$3:$D$1000,キーワード!$D511,当月ワード!$E$3:$E$1000,キーワード!$F511)</f>
        <v>0</v>
      </c>
      <c r="AK511" s="23">
        <f>SUMIFS(前月ワード!$I$3:$I$1000,前月ワード!$D$3:$D$1000,キーワード!$D511,前月ワード!$E$3:$E$1000,キーワード!$F511)</f>
        <v>0</v>
      </c>
      <c r="AL511" s="23">
        <f>SUMIFS(前々月ワード!$I$3:$I$1000,前々月ワード!$D$3:$D$1000,キーワード!$D511,前々月ワード!$E$3:$E$1000,キーワード!$F511)</f>
        <v>0</v>
      </c>
      <c r="AM511" s="13">
        <f t="shared" si="88"/>
        <v>0</v>
      </c>
      <c r="AN511" s="13">
        <f t="shared" si="88"/>
        <v>0</v>
      </c>
      <c r="AO511" s="13">
        <f t="shared" si="88"/>
        <v>0</v>
      </c>
      <c r="AP511" s="16">
        <f t="shared" si="89"/>
        <v>0</v>
      </c>
      <c r="AQ511" s="16">
        <f t="shared" si="89"/>
        <v>0</v>
      </c>
      <c r="AR511" s="17">
        <f t="shared" si="89"/>
        <v>0</v>
      </c>
    </row>
    <row r="512" spans="3:44" ht="36.65" customHeight="1">
      <c r="C512" s="20">
        <v>507</v>
      </c>
      <c r="D512" s="53">
        <f>現状ワード設定!B509</f>
        <v>0</v>
      </c>
      <c r="E512" s="26" t="str">
        <f>IFERROR(_xlfn.XLOOKUP($D512,現状商品設定!B:B,現状商品設定!C:C,"-"),"-")</f>
        <v>-</v>
      </c>
      <c r="F512" s="56">
        <f>現状ワード設定!G509</f>
        <v>0</v>
      </c>
      <c r="G512" s="60" t="s">
        <v>46</v>
      </c>
      <c r="H512" s="47" t="str">
        <f>IFERROR(_xlfn.XLOOKUP(D512,商品!$D:$D,商品!$H:$H),"")</f>
        <v/>
      </c>
      <c r="I512" s="50" t="str">
        <f>IFERROR(_xlfn.XLOOKUP(D512&amp;F512,現状ワード設定!J:J,現状ワード設定!H:H),"")</f>
        <v/>
      </c>
      <c r="J512" s="47" t="str">
        <f>IFERROR(_xlfn.XLOOKUP(D512&amp;F512,現状ワード設定!J:J,現状ワード設定!I:I),"")</f>
        <v/>
      </c>
      <c r="K512" s="47" t="e">
        <f>IF(AND(T512&gt;=設定!$C$12,W512&gt;=O512),I512*(1+設定!$F$12),IF(AND(T512&gt;=設定!$C$13,W512&lt;O512),I512*(1+設定!$F$13),IF(AND(T512&lt;設定!$C$14,U512&gt;=設定!$E$14),I512*(1+設定!$F$14),IF(AND(T512&lt;設定!$C$15,U512&lt;設定!$E$15),I512*(1+設定!$F$15),"除外"))))</f>
        <v>#VALUE!</v>
      </c>
      <c r="L512" s="58" t="e">
        <f ca="1">IF(消化率!$I$5&lt;1,K512*消化率!$I$5,IF(U512*V512/(K512*消化率!$I$5)&gt;O512,K512*消化率!$I$5,M512))</f>
        <v>#DIV/0!</v>
      </c>
      <c r="M512" s="58" t="e">
        <f t="shared" si="80"/>
        <v>#VALUE!</v>
      </c>
      <c r="N512" s="58" t="e">
        <f ca="1">IF(ROUNDUP(IF(IF(IF(AND(設定!$D$8&lt;=L512,設定!$D$8&lt;J512),設定!$D$8,IF(AND(J512&lt;=L512,J512&lt;設定!$D$8),J512,IF(AND(L512&lt;=J512,J512&lt;設定!$D$8),J512,L512)))=0,設定!$D$8,IF(AND(設定!$D$8&lt;=L512,設定!$D$8&lt;J512),設定!$D$8,IF(AND(J512&lt;=L512,J512&lt;設定!$D$8),J512,IF(AND(L512&lt;=J512,J512&lt;設定!$D$8),J512,L512))))&lt;=H512,H512+1,IF(IF(AND(設定!$D$8&lt;=L512,設定!$D$8&lt;J512),設定!$D$8,IF(AND(J512&lt;=L512,J512&lt;設定!$D$8),J512,IF(AND(L512&lt;=J512,J512&lt;設定!$D$8),J512,L512)))=0,設定!$D$8,IF(AND(設定!$D$8&lt;=L512,設定!$D$8&lt;J512),設定!$D$8,IF(AND(J512&lt;=L512,J512&lt;設定!$D$8),J512,IF(AND(L512&lt;=J512,J512&lt;設定!$D$8),J512,L512))))),0)&gt;40,ROUNDUP(IF(IF(IF(AND(設定!$D$8&lt;=L512,設定!$D$8&lt;J512),設定!$D$8,IF(AND(J512&lt;=L512,J512&lt;設定!$D$8),J512,IF(AND(L512&lt;=J512,J512&lt;設定!$D$8),J512,L512)))=0,設定!$D$8,IF(AND(設定!$D$8&lt;=L512,設定!$D$8&lt;J512),設定!$D$8,IF(AND(J512&lt;=L512,J512&lt;設定!$D$8),J512,IF(AND(L512&lt;=J512,J512&lt;設定!$D$8),J512,L512))))&lt;=H512,H512+1,IF(IF(AND(設定!$D$8&lt;=L512,設定!$D$8&lt;J512),設定!$D$8,IF(AND(J512&lt;=L512,J512&lt;設定!$D$8),J512,IF(AND(L512&lt;=J512,J512&lt;設定!$D$8),J512,L512)))=0,設定!$D$8,IF(AND(設定!$D$8&lt;=L512,設定!$D$8&lt;J512),設定!$D$8,IF(AND(J512&lt;=L512,J512&lt;設定!$D$8),J512,IF(AND(L512&lt;=J512,J512&lt;設定!$D$8),J512,L512))))),0),40)</f>
        <v>#DIV/0!</v>
      </c>
      <c r="O512" s="55">
        <f>IF(G512="標準",設定!$C$4,G512)</f>
        <v>5</v>
      </c>
      <c r="P512" s="45">
        <f t="shared" si="81"/>
        <v>0</v>
      </c>
      <c r="Q512" s="14">
        <f t="shared" si="82"/>
        <v>0</v>
      </c>
      <c r="R512" s="23">
        <f t="shared" si="90"/>
        <v>0</v>
      </c>
      <c r="S512" s="12">
        <f t="shared" si="83"/>
        <v>0</v>
      </c>
      <c r="T512" s="23">
        <f t="shared" si="84"/>
        <v>0</v>
      </c>
      <c r="U512" s="13">
        <f t="shared" si="85"/>
        <v>0</v>
      </c>
      <c r="V512" s="104" t="str">
        <f>INDEX(商品!Q:Q,MATCH(キーワード!D512,商品!D:D,0),1)</f>
        <v>-</v>
      </c>
      <c r="W512" s="15">
        <f t="shared" si="86"/>
        <v>0</v>
      </c>
      <c r="X512" s="22">
        <f>SUMIFS(当月ワード!$J$3:$J$1000,当月ワード!$D$3:$D$1000,キーワード!$D512,当月ワード!$E$3:$E$1000,キーワード!$F512)</f>
        <v>0</v>
      </c>
      <c r="Y512" s="23">
        <f>SUMIFS(前月ワード!$J$3:$J$1000,前月ワード!$D$3:$D$1000,キーワード!$D512,前月ワード!$E$3:$E$1000,キーワード!$F512)</f>
        <v>0</v>
      </c>
      <c r="Z512" s="23">
        <f>SUMIFS(前々月ワード!$J$3:$J$1000,前々月ワード!$D$3:$D$1000,キーワード!$D512,前々月ワード!$E$3:$E$1000,キーワード!$F512)</f>
        <v>0</v>
      </c>
      <c r="AA512" s="22">
        <f>SUMIFS(当月ワード!$W$3:$W$1000,当月ワード!$D$3:$D$1000,キーワード!$D512,当月ワード!$E$3:$E$1000,キーワード!$F512)</f>
        <v>0</v>
      </c>
      <c r="AB512" s="23">
        <f>SUMIFS(前月ワード!$W$3:$W$1000,前月ワード!$D$3:$D$1000,キーワード!$D512,前月ワード!$E$3:$E$1000,キーワード!$F512)</f>
        <v>0</v>
      </c>
      <c r="AC512" s="23">
        <f>SUMIFS(前々月ワード!$W$3:$W$1000,前々月ワード!$D$3:$D$1000,キーワード!$D512,前々月ワード!$E$3:$E$1000,キーワード!$F512)</f>
        <v>0</v>
      </c>
      <c r="AD512" s="23">
        <f t="shared" si="87"/>
        <v>0</v>
      </c>
      <c r="AE512" s="23">
        <f t="shared" si="87"/>
        <v>0</v>
      </c>
      <c r="AF512" s="23">
        <f t="shared" si="87"/>
        <v>0</v>
      </c>
      <c r="AG512" s="22">
        <f>SUMIFS(当月ワード!$X$3:$X$1000,当月ワード!$D$3:$D$1000,キーワード!$D512,当月ワード!$E$3:$E$1000,キーワード!$F512)</f>
        <v>0</v>
      </c>
      <c r="AH512" s="23">
        <f>SUMIFS(前月ワード!$X$3:$X$1000,前月ワード!$D$3:$D$1000,キーワード!$D512,前月ワード!$E$3:$E$1000,キーワード!$F512)</f>
        <v>0</v>
      </c>
      <c r="AI512" s="23">
        <f>SUMIFS(前々月ワード!$X$3:$X$1000,前々月ワード!$D$3:$D$1000,キーワード!$D512,前々月ワード!$E$3:$E$1000,キーワード!$F512)</f>
        <v>0</v>
      </c>
      <c r="AJ512" s="22">
        <f>SUMIFS(当月ワード!$I$3:$I$1000,当月ワード!$D$3:$D$1000,キーワード!$D512,当月ワード!$E$3:$E$1000,キーワード!$F512)</f>
        <v>0</v>
      </c>
      <c r="AK512" s="23">
        <f>SUMIFS(前月ワード!$I$3:$I$1000,前月ワード!$D$3:$D$1000,キーワード!$D512,前月ワード!$E$3:$E$1000,キーワード!$F512)</f>
        <v>0</v>
      </c>
      <c r="AL512" s="23">
        <f>SUMIFS(前々月ワード!$I$3:$I$1000,前々月ワード!$D$3:$D$1000,キーワード!$D512,前々月ワード!$E$3:$E$1000,キーワード!$F512)</f>
        <v>0</v>
      </c>
      <c r="AM512" s="13">
        <f t="shared" si="88"/>
        <v>0</v>
      </c>
      <c r="AN512" s="13">
        <f t="shared" si="88"/>
        <v>0</v>
      </c>
      <c r="AO512" s="13">
        <f t="shared" si="88"/>
        <v>0</v>
      </c>
      <c r="AP512" s="16">
        <f t="shared" si="89"/>
        <v>0</v>
      </c>
      <c r="AQ512" s="16">
        <f t="shared" si="89"/>
        <v>0</v>
      </c>
      <c r="AR512" s="17">
        <f t="shared" si="89"/>
        <v>0</v>
      </c>
    </row>
    <row r="513" spans="3:44" ht="36.65" customHeight="1">
      <c r="C513" s="20">
        <v>508</v>
      </c>
      <c r="D513" s="53">
        <f>現状ワード設定!B510</f>
        <v>0</v>
      </c>
      <c r="E513" s="26" t="str">
        <f>IFERROR(_xlfn.XLOOKUP($D513,現状商品設定!B:B,現状商品設定!C:C,"-"),"-")</f>
        <v>-</v>
      </c>
      <c r="F513" s="56">
        <f>現状ワード設定!G510</f>
        <v>0</v>
      </c>
      <c r="G513" s="60" t="s">
        <v>46</v>
      </c>
      <c r="H513" s="47" t="str">
        <f>IFERROR(_xlfn.XLOOKUP(D513,商品!$D:$D,商品!$H:$H),"")</f>
        <v/>
      </c>
      <c r="I513" s="50" t="str">
        <f>IFERROR(_xlfn.XLOOKUP(D513&amp;F513,現状ワード設定!J:J,現状ワード設定!H:H),"")</f>
        <v/>
      </c>
      <c r="J513" s="47" t="str">
        <f>IFERROR(_xlfn.XLOOKUP(D513&amp;F513,現状ワード設定!J:J,現状ワード設定!I:I),"")</f>
        <v/>
      </c>
      <c r="K513" s="47" t="e">
        <f>IF(AND(T513&gt;=設定!$C$12,W513&gt;=O513),I513*(1+設定!$F$12),IF(AND(T513&gt;=設定!$C$13,W513&lt;O513),I513*(1+設定!$F$13),IF(AND(T513&lt;設定!$C$14,U513&gt;=設定!$E$14),I513*(1+設定!$F$14),IF(AND(T513&lt;設定!$C$15,U513&lt;設定!$E$15),I513*(1+設定!$F$15),"除外"))))</f>
        <v>#VALUE!</v>
      </c>
      <c r="L513" s="58" t="e">
        <f ca="1">IF(消化率!$I$5&lt;1,K513*消化率!$I$5,IF(U513*V513/(K513*消化率!$I$5)&gt;O513,K513*消化率!$I$5,M513))</f>
        <v>#DIV/0!</v>
      </c>
      <c r="M513" s="58" t="e">
        <f t="shared" si="80"/>
        <v>#VALUE!</v>
      </c>
      <c r="N513" s="58" t="e">
        <f ca="1">IF(ROUNDUP(IF(IF(IF(AND(設定!$D$8&lt;=L513,設定!$D$8&lt;J513),設定!$D$8,IF(AND(J513&lt;=L513,J513&lt;設定!$D$8),J513,IF(AND(L513&lt;=J513,J513&lt;設定!$D$8),J513,L513)))=0,設定!$D$8,IF(AND(設定!$D$8&lt;=L513,設定!$D$8&lt;J513),設定!$D$8,IF(AND(J513&lt;=L513,J513&lt;設定!$D$8),J513,IF(AND(L513&lt;=J513,J513&lt;設定!$D$8),J513,L513))))&lt;=H513,H513+1,IF(IF(AND(設定!$D$8&lt;=L513,設定!$D$8&lt;J513),設定!$D$8,IF(AND(J513&lt;=L513,J513&lt;設定!$D$8),J513,IF(AND(L513&lt;=J513,J513&lt;設定!$D$8),J513,L513)))=0,設定!$D$8,IF(AND(設定!$D$8&lt;=L513,設定!$D$8&lt;J513),設定!$D$8,IF(AND(J513&lt;=L513,J513&lt;設定!$D$8),J513,IF(AND(L513&lt;=J513,J513&lt;設定!$D$8),J513,L513))))),0)&gt;40,ROUNDUP(IF(IF(IF(AND(設定!$D$8&lt;=L513,設定!$D$8&lt;J513),設定!$D$8,IF(AND(J513&lt;=L513,J513&lt;設定!$D$8),J513,IF(AND(L513&lt;=J513,J513&lt;設定!$D$8),J513,L513)))=0,設定!$D$8,IF(AND(設定!$D$8&lt;=L513,設定!$D$8&lt;J513),設定!$D$8,IF(AND(J513&lt;=L513,J513&lt;設定!$D$8),J513,IF(AND(L513&lt;=J513,J513&lt;設定!$D$8),J513,L513))))&lt;=H513,H513+1,IF(IF(AND(設定!$D$8&lt;=L513,設定!$D$8&lt;J513),設定!$D$8,IF(AND(J513&lt;=L513,J513&lt;設定!$D$8),J513,IF(AND(L513&lt;=J513,J513&lt;設定!$D$8),J513,L513)))=0,設定!$D$8,IF(AND(設定!$D$8&lt;=L513,設定!$D$8&lt;J513),設定!$D$8,IF(AND(J513&lt;=L513,J513&lt;設定!$D$8),J513,IF(AND(L513&lt;=J513,J513&lt;設定!$D$8),J513,L513))))),0),40)</f>
        <v>#DIV/0!</v>
      </c>
      <c r="O513" s="55">
        <f>IF(G513="標準",設定!$C$4,G513)</f>
        <v>5</v>
      </c>
      <c r="P513" s="45">
        <f t="shared" si="81"/>
        <v>0</v>
      </c>
      <c r="Q513" s="14">
        <f t="shared" si="82"/>
        <v>0</v>
      </c>
      <c r="R513" s="23">
        <f t="shared" si="90"/>
        <v>0</v>
      </c>
      <c r="S513" s="12">
        <f t="shared" si="83"/>
        <v>0</v>
      </c>
      <c r="T513" s="23">
        <f t="shared" si="84"/>
        <v>0</v>
      </c>
      <c r="U513" s="13">
        <f t="shared" si="85"/>
        <v>0</v>
      </c>
      <c r="V513" s="104" t="str">
        <f>INDEX(商品!Q:Q,MATCH(キーワード!D513,商品!D:D,0),1)</f>
        <v>-</v>
      </c>
      <c r="W513" s="15">
        <f t="shared" si="86"/>
        <v>0</v>
      </c>
      <c r="X513" s="22">
        <f>SUMIFS(当月ワード!$J$3:$J$1000,当月ワード!$D$3:$D$1000,キーワード!$D513,当月ワード!$E$3:$E$1000,キーワード!$F513)</f>
        <v>0</v>
      </c>
      <c r="Y513" s="23">
        <f>SUMIFS(前月ワード!$J$3:$J$1000,前月ワード!$D$3:$D$1000,キーワード!$D513,前月ワード!$E$3:$E$1000,キーワード!$F513)</f>
        <v>0</v>
      </c>
      <c r="Z513" s="23">
        <f>SUMIFS(前々月ワード!$J$3:$J$1000,前々月ワード!$D$3:$D$1000,キーワード!$D513,前々月ワード!$E$3:$E$1000,キーワード!$F513)</f>
        <v>0</v>
      </c>
      <c r="AA513" s="22">
        <f>SUMIFS(当月ワード!$W$3:$W$1000,当月ワード!$D$3:$D$1000,キーワード!$D513,当月ワード!$E$3:$E$1000,キーワード!$F513)</f>
        <v>0</v>
      </c>
      <c r="AB513" s="23">
        <f>SUMIFS(前月ワード!$W$3:$W$1000,前月ワード!$D$3:$D$1000,キーワード!$D513,前月ワード!$E$3:$E$1000,キーワード!$F513)</f>
        <v>0</v>
      </c>
      <c r="AC513" s="23">
        <f>SUMIFS(前々月ワード!$W$3:$W$1000,前々月ワード!$D$3:$D$1000,キーワード!$D513,前々月ワード!$E$3:$E$1000,キーワード!$F513)</f>
        <v>0</v>
      </c>
      <c r="AD513" s="23">
        <f t="shared" si="87"/>
        <v>0</v>
      </c>
      <c r="AE513" s="23">
        <f t="shared" si="87"/>
        <v>0</v>
      </c>
      <c r="AF513" s="23">
        <f t="shared" si="87"/>
        <v>0</v>
      </c>
      <c r="AG513" s="22">
        <f>SUMIFS(当月ワード!$X$3:$X$1000,当月ワード!$D$3:$D$1000,キーワード!$D513,当月ワード!$E$3:$E$1000,キーワード!$F513)</f>
        <v>0</v>
      </c>
      <c r="AH513" s="23">
        <f>SUMIFS(前月ワード!$X$3:$X$1000,前月ワード!$D$3:$D$1000,キーワード!$D513,前月ワード!$E$3:$E$1000,キーワード!$F513)</f>
        <v>0</v>
      </c>
      <c r="AI513" s="23">
        <f>SUMIFS(前々月ワード!$X$3:$X$1000,前々月ワード!$D$3:$D$1000,キーワード!$D513,前々月ワード!$E$3:$E$1000,キーワード!$F513)</f>
        <v>0</v>
      </c>
      <c r="AJ513" s="22">
        <f>SUMIFS(当月ワード!$I$3:$I$1000,当月ワード!$D$3:$D$1000,キーワード!$D513,当月ワード!$E$3:$E$1000,キーワード!$F513)</f>
        <v>0</v>
      </c>
      <c r="AK513" s="23">
        <f>SUMIFS(前月ワード!$I$3:$I$1000,前月ワード!$D$3:$D$1000,キーワード!$D513,前月ワード!$E$3:$E$1000,キーワード!$F513)</f>
        <v>0</v>
      </c>
      <c r="AL513" s="23">
        <f>SUMIFS(前々月ワード!$I$3:$I$1000,前々月ワード!$D$3:$D$1000,キーワード!$D513,前々月ワード!$E$3:$E$1000,キーワード!$F513)</f>
        <v>0</v>
      </c>
      <c r="AM513" s="13">
        <f t="shared" si="88"/>
        <v>0</v>
      </c>
      <c r="AN513" s="13">
        <f t="shared" si="88"/>
        <v>0</v>
      </c>
      <c r="AO513" s="13">
        <f t="shared" si="88"/>
        <v>0</v>
      </c>
      <c r="AP513" s="16">
        <f t="shared" si="89"/>
        <v>0</v>
      </c>
      <c r="AQ513" s="16">
        <f t="shared" si="89"/>
        <v>0</v>
      </c>
      <c r="AR513" s="17">
        <f t="shared" si="89"/>
        <v>0</v>
      </c>
    </row>
    <row r="514" spans="3:44" ht="36.65" customHeight="1">
      <c r="C514" s="20">
        <v>509</v>
      </c>
      <c r="D514" s="53">
        <f>現状ワード設定!B511</f>
        <v>0</v>
      </c>
      <c r="E514" s="26" t="str">
        <f>IFERROR(_xlfn.XLOOKUP($D514,現状商品設定!B:B,現状商品設定!C:C,"-"),"-")</f>
        <v>-</v>
      </c>
      <c r="F514" s="56">
        <f>現状ワード設定!G511</f>
        <v>0</v>
      </c>
      <c r="G514" s="60" t="s">
        <v>46</v>
      </c>
      <c r="H514" s="47" t="str">
        <f>IFERROR(_xlfn.XLOOKUP(D514,商品!$D:$D,商品!$H:$H),"")</f>
        <v/>
      </c>
      <c r="I514" s="50" t="str">
        <f>IFERROR(_xlfn.XLOOKUP(D514&amp;F514,現状ワード設定!J:J,現状ワード設定!H:H),"")</f>
        <v/>
      </c>
      <c r="J514" s="47" t="str">
        <f>IFERROR(_xlfn.XLOOKUP(D514&amp;F514,現状ワード設定!J:J,現状ワード設定!I:I),"")</f>
        <v/>
      </c>
      <c r="K514" s="47" t="e">
        <f>IF(AND(T514&gt;=設定!$C$12,W514&gt;=O514),I514*(1+設定!$F$12),IF(AND(T514&gt;=設定!$C$13,W514&lt;O514),I514*(1+設定!$F$13),IF(AND(T514&lt;設定!$C$14,U514&gt;=設定!$E$14),I514*(1+設定!$F$14),IF(AND(T514&lt;設定!$C$15,U514&lt;設定!$E$15),I514*(1+設定!$F$15),"除外"))))</f>
        <v>#VALUE!</v>
      </c>
      <c r="L514" s="58" t="e">
        <f ca="1">IF(消化率!$I$5&lt;1,K514*消化率!$I$5,IF(U514*V514/(K514*消化率!$I$5)&gt;O514,K514*消化率!$I$5,M514))</f>
        <v>#DIV/0!</v>
      </c>
      <c r="M514" s="58" t="e">
        <f t="shared" si="80"/>
        <v>#VALUE!</v>
      </c>
      <c r="N514" s="58" t="e">
        <f ca="1">IF(ROUNDUP(IF(IF(IF(AND(設定!$D$8&lt;=L514,設定!$D$8&lt;J514),設定!$D$8,IF(AND(J514&lt;=L514,J514&lt;設定!$D$8),J514,IF(AND(L514&lt;=J514,J514&lt;設定!$D$8),J514,L514)))=0,設定!$D$8,IF(AND(設定!$D$8&lt;=L514,設定!$D$8&lt;J514),設定!$D$8,IF(AND(J514&lt;=L514,J514&lt;設定!$D$8),J514,IF(AND(L514&lt;=J514,J514&lt;設定!$D$8),J514,L514))))&lt;=H514,H514+1,IF(IF(AND(設定!$D$8&lt;=L514,設定!$D$8&lt;J514),設定!$D$8,IF(AND(J514&lt;=L514,J514&lt;設定!$D$8),J514,IF(AND(L514&lt;=J514,J514&lt;設定!$D$8),J514,L514)))=0,設定!$D$8,IF(AND(設定!$D$8&lt;=L514,設定!$D$8&lt;J514),設定!$D$8,IF(AND(J514&lt;=L514,J514&lt;設定!$D$8),J514,IF(AND(L514&lt;=J514,J514&lt;設定!$D$8),J514,L514))))),0)&gt;40,ROUNDUP(IF(IF(IF(AND(設定!$D$8&lt;=L514,設定!$D$8&lt;J514),設定!$D$8,IF(AND(J514&lt;=L514,J514&lt;設定!$D$8),J514,IF(AND(L514&lt;=J514,J514&lt;設定!$D$8),J514,L514)))=0,設定!$D$8,IF(AND(設定!$D$8&lt;=L514,設定!$D$8&lt;J514),設定!$D$8,IF(AND(J514&lt;=L514,J514&lt;設定!$D$8),J514,IF(AND(L514&lt;=J514,J514&lt;設定!$D$8),J514,L514))))&lt;=H514,H514+1,IF(IF(AND(設定!$D$8&lt;=L514,設定!$D$8&lt;J514),設定!$D$8,IF(AND(J514&lt;=L514,J514&lt;設定!$D$8),J514,IF(AND(L514&lt;=J514,J514&lt;設定!$D$8),J514,L514)))=0,設定!$D$8,IF(AND(設定!$D$8&lt;=L514,設定!$D$8&lt;J514),設定!$D$8,IF(AND(J514&lt;=L514,J514&lt;設定!$D$8),J514,IF(AND(L514&lt;=J514,J514&lt;設定!$D$8),J514,L514))))),0),40)</f>
        <v>#DIV/0!</v>
      </c>
      <c r="O514" s="55">
        <f>IF(G514="標準",設定!$C$4,G514)</f>
        <v>5</v>
      </c>
      <c r="P514" s="45">
        <f t="shared" si="81"/>
        <v>0</v>
      </c>
      <c r="Q514" s="14">
        <f t="shared" si="82"/>
        <v>0</v>
      </c>
      <c r="R514" s="23">
        <f t="shared" si="90"/>
        <v>0</v>
      </c>
      <c r="S514" s="12">
        <f t="shared" si="83"/>
        <v>0</v>
      </c>
      <c r="T514" s="23">
        <f t="shared" si="84"/>
        <v>0</v>
      </c>
      <c r="U514" s="13">
        <f t="shared" si="85"/>
        <v>0</v>
      </c>
      <c r="V514" s="104" t="str">
        <f>INDEX(商品!Q:Q,MATCH(キーワード!D514,商品!D:D,0),1)</f>
        <v>-</v>
      </c>
      <c r="W514" s="15">
        <f t="shared" si="86"/>
        <v>0</v>
      </c>
      <c r="X514" s="22">
        <f>SUMIFS(当月ワード!$J$3:$J$1000,当月ワード!$D$3:$D$1000,キーワード!$D514,当月ワード!$E$3:$E$1000,キーワード!$F514)</f>
        <v>0</v>
      </c>
      <c r="Y514" s="23">
        <f>SUMIFS(前月ワード!$J$3:$J$1000,前月ワード!$D$3:$D$1000,キーワード!$D514,前月ワード!$E$3:$E$1000,キーワード!$F514)</f>
        <v>0</v>
      </c>
      <c r="Z514" s="23">
        <f>SUMIFS(前々月ワード!$J$3:$J$1000,前々月ワード!$D$3:$D$1000,キーワード!$D514,前々月ワード!$E$3:$E$1000,キーワード!$F514)</f>
        <v>0</v>
      </c>
      <c r="AA514" s="22">
        <f>SUMIFS(当月ワード!$W$3:$W$1000,当月ワード!$D$3:$D$1000,キーワード!$D514,当月ワード!$E$3:$E$1000,キーワード!$F514)</f>
        <v>0</v>
      </c>
      <c r="AB514" s="23">
        <f>SUMIFS(前月ワード!$W$3:$W$1000,前月ワード!$D$3:$D$1000,キーワード!$D514,前月ワード!$E$3:$E$1000,キーワード!$F514)</f>
        <v>0</v>
      </c>
      <c r="AC514" s="23">
        <f>SUMIFS(前々月ワード!$W$3:$W$1000,前々月ワード!$D$3:$D$1000,キーワード!$D514,前々月ワード!$E$3:$E$1000,キーワード!$F514)</f>
        <v>0</v>
      </c>
      <c r="AD514" s="23">
        <f t="shared" si="87"/>
        <v>0</v>
      </c>
      <c r="AE514" s="23">
        <f t="shared" si="87"/>
        <v>0</v>
      </c>
      <c r="AF514" s="23">
        <f t="shared" si="87"/>
        <v>0</v>
      </c>
      <c r="AG514" s="22">
        <f>SUMIFS(当月ワード!$X$3:$X$1000,当月ワード!$D$3:$D$1000,キーワード!$D514,当月ワード!$E$3:$E$1000,キーワード!$F514)</f>
        <v>0</v>
      </c>
      <c r="AH514" s="23">
        <f>SUMIFS(前月ワード!$X$3:$X$1000,前月ワード!$D$3:$D$1000,キーワード!$D514,前月ワード!$E$3:$E$1000,キーワード!$F514)</f>
        <v>0</v>
      </c>
      <c r="AI514" s="23">
        <f>SUMIFS(前々月ワード!$X$3:$X$1000,前々月ワード!$D$3:$D$1000,キーワード!$D514,前々月ワード!$E$3:$E$1000,キーワード!$F514)</f>
        <v>0</v>
      </c>
      <c r="AJ514" s="22">
        <f>SUMIFS(当月ワード!$I$3:$I$1000,当月ワード!$D$3:$D$1000,キーワード!$D514,当月ワード!$E$3:$E$1000,キーワード!$F514)</f>
        <v>0</v>
      </c>
      <c r="AK514" s="23">
        <f>SUMIFS(前月ワード!$I$3:$I$1000,前月ワード!$D$3:$D$1000,キーワード!$D514,前月ワード!$E$3:$E$1000,キーワード!$F514)</f>
        <v>0</v>
      </c>
      <c r="AL514" s="23">
        <f>SUMIFS(前々月ワード!$I$3:$I$1000,前々月ワード!$D$3:$D$1000,キーワード!$D514,前々月ワード!$E$3:$E$1000,キーワード!$F514)</f>
        <v>0</v>
      </c>
      <c r="AM514" s="13">
        <f t="shared" si="88"/>
        <v>0</v>
      </c>
      <c r="AN514" s="13">
        <f t="shared" si="88"/>
        <v>0</v>
      </c>
      <c r="AO514" s="13">
        <f t="shared" si="88"/>
        <v>0</v>
      </c>
      <c r="AP514" s="16">
        <f t="shared" si="89"/>
        <v>0</v>
      </c>
      <c r="AQ514" s="16">
        <f t="shared" si="89"/>
        <v>0</v>
      </c>
      <c r="AR514" s="17">
        <f t="shared" si="89"/>
        <v>0</v>
      </c>
    </row>
    <row r="515" spans="3:44" ht="36.65" customHeight="1">
      <c r="C515" s="20">
        <v>510</v>
      </c>
      <c r="D515" s="53">
        <f>現状ワード設定!B512</f>
        <v>0</v>
      </c>
      <c r="E515" s="26" t="str">
        <f>IFERROR(_xlfn.XLOOKUP($D515,現状商品設定!B:B,現状商品設定!C:C,"-"),"-")</f>
        <v>-</v>
      </c>
      <c r="F515" s="56">
        <f>現状ワード設定!G512</f>
        <v>0</v>
      </c>
      <c r="G515" s="60" t="s">
        <v>46</v>
      </c>
      <c r="H515" s="47" t="str">
        <f>IFERROR(_xlfn.XLOOKUP(D515,商品!$D:$D,商品!$H:$H),"")</f>
        <v/>
      </c>
      <c r="I515" s="50" t="str">
        <f>IFERROR(_xlfn.XLOOKUP(D515&amp;F515,現状ワード設定!J:J,現状ワード設定!H:H),"")</f>
        <v/>
      </c>
      <c r="J515" s="47" t="str">
        <f>IFERROR(_xlfn.XLOOKUP(D515&amp;F515,現状ワード設定!J:J,現状ワード設定!I:I),"")</f>
        <v/>
      </c>
      <c r="K515" s="47" t="e">
        <f>IF(AND(T515&gt;=設定!$C$12,W515&gt;=O515),I515*(1+設定!$F$12),IF(AND(T515&gt;=設定!$C$13,W515&lt;O515),I515*(1+設定!$F$13),IF(AND(T515&lt;設定!$C$14,U515&gt;=設定!$E$14),I515*(1+設定!$F$14),IF(AND(T515&lt;設定!$C$15,U515&lt;設定!$E$15),I515*(1+設定!$F$15),"除外"))))</f>
        <v>#VALUE!</v>
      </c>
      <c r="L515" s="58" t="e">
        <f ca="1">IF(消化率!$I$5&lt;1,K515*消化率!$I$5,IF(U515*V515/(K515*消化率!$I$5)&gt;O515,K515*消化率!$I$5,M515))</f>
        <v>#DIV/0!</v>
      </c>
      <c r="M515" s="58" t="e">
        <f t="shared" si="80"/>
        <v>#VALUE!</v>
      </c>
      <c r="N515" s="58" t="e">
        <f ca="1">IF(ROUNDUP(IF(IF(IF(AND(設定!$D$8&lt;=L515,設定!$D$8&lt;J515),設定!$D$8,IF(AND(J515&lt;=L515,J515&lt;設定!$D$8),J515,IF(AND(L515&lt;=J515,J515&lt;設定!$D$8),J515,L515)))=0,設定!$D$8,IF(AND(設定!$D$8&lt;=L515,設定!$D$8&lt;J515),設定!$D$8,IF(AND(J515&lt;=L515,J515&lt;設定!$D$8),J515,IF(AND(L515&lt;=J515,J515&lt;設定!$D$8),J515,L515))))&lt;=H515,H515+1,IF(IF(AND(設定!$D$8&lt;=L515,設定!$D$8&lt;J515),設定!$D$8,IF(AND(J515&lt;=L515,J515&lt;設定!$D$8),J515,IF(AND(L515&lt;=J515,J515&lt;設定!$D$8),J515,L515)))=0,設定!$D$8,IF(AND(設定!$D$8&lt;=L515,設定!$D$8&lt;J515),設定!$D$8,IF(AND(J515&lt;=L515,J515&lt;設定!$D$8),J515,IF(AND(L515&lt;=J515,J515&lt;設定!$D$8),J515,L515))))),0)&gt;40,ROUNDUP(IF(IF(IF(AND(設定!$D$8&lt;=L515,設定!$D$8&lt;J515),設定!$D$8,IF(AND(J515&lt;=L515,J515&lt;設定!$D$8),J515,IF(AND(L515&lt;=J515,J515&lt;設定!$D$8),J515,L515)))=0,設定!$D$8,IF(AND(設定!$D$8&lt;=L515,設定!$D$8&lt;J515),設定!$D$8,IF(AND(J515&lt;=L515,J515&lt;設定!$D$8),J515,IF(AND(L515&lt;=J515,J515&lt;設定!$D$8),J515,L515))))&lt;=H515,H515+1,IF(IF(AND(設定!$D$8&lt;=L515,設定!$D$8&lt;J515),設定!$D$8,IF(AND(J515&lt;=L515,J515&lt;設定!$D$8),J515,IF(AND(L515&lt;=J515,J515&lt;設定!$D$8),J515,L515)))=0,設定!$D$8,IF(AND(設定!$D$8&lt;=L515,設定!$D$8&lt;J515),設定!$D$8,IF(AND(J515&lt;=L515,J515&lt;設定!$D$8),J515,IF(AND(L515&lt;=J515,J515&lt;設定!$D$8),J515,L515))))),0),40)</f>
        <v>#DIV/0!</v>
      </c>
      <c r="O515" s="55">
        <f>IF(G515="標準",設定!$C$4,G515)</f>
        <v>5</v>
      </c>
      <c r="P515" s="45">
        <f t="shared" si="81"/>
        <v>0</v>
      </c>
      <c r="Q515" s="14">
        <f t="shared" si="82"/>
        <v>0</v>
      </c>
      <c r="R515" s="23">
        <f t="shared" si="90"/>
        <v>0</v>
      </c>
      <c r="S515" s="12">
        <f t="shared" si="83"/>
        <v>0</v>
      </c>
      <c r="T515" s="23">
        <f t="shared" si="84"/>
        <v>0</v>
      </c>
      <c r="U515" s="13">
        <f t="shared" si="85"/>
        <v>0</v>
      </c>
      <c r="V515" s="104" t="str">
        <f>INDEX(商品!Q:Q,MATCH(キーワード!D515,商品!D:D,0),1)</f>
        <v>-</v>
      </c>
      <c r="W515" s="15">
        <f t="shared" si="86"/>
        <v>0</v>
      </c>
      <c r="X515" s="22">
        <f>SUMIFS(当月ワード!$J$3:$J$1000,当月ワード!$D$3:$D$1000,キーワード!$D515,当月ワード!$E$3:$E$1000,キーワード!$F515)</f>
        <v>0</v>
      </c>
      <c r="Y515" s="23">
        <f>SUMIFS(前月ワード!$J$3:$J$1000,前月ワード!$D$3:$D$1000,キーワード!$D515,前月ワード!$E$3:$E$1000,キーワード!$F515)</f>
        <v>0</v>
      </c>
      <c r="Z515" s="23">
        <f>SUMIFS(前々月ワード!$J$3:$J$1000,前々月ワード!$D$3:$D$1000,キーワード!$D515,前々月ワード!$E$3:$E$1000,キーワード!$F515)</f>
        <v>0</v>
      </c>
      <c r="AA515" s="22">
        <f>SUMIFS(当月ワード!$W$3:$W$1000,当月ワード!$D$3:$D$1000,キーワード!$D515,当月ワード!$E$3:$E$1000,キーワード!$F515)</f>
        <v>0</v>
      </c>
      <c r="AB515" s="23">
        <f>SUMIFS(前月ワード!$W$3:$W$1000,前月ワード!$D$3:$D$1000,キーワード!$D515,前月ワード!$E$3:$E$1000,キーワード!$F515)</f>
        <v>0</v>
      </c>
      <c r="AC515" s="23">
        <f>SUMIFS(前々月ワード!$W$3:$W$1000,前々月ワード!$D$3:$D$1000,キーワード!$D515,前々月ワード!$E$3:$E$1000,キーワード!$F515)</f>
        <v>0</v>
      </c>
      <c r="AD515" s="23">
        <f t="shared" si="87"/>
        <v>0</v>
      </c>
      <c r="AE515" s="23">
        <f t="shared" si="87"/>
        <v>0</v>
      </c>
      <c r="AF515" s="23">
        <f t="shared" si="87"/>
        <v>0</v>
      </c>
      <c r="AG515" s="22">
        <f>SUMIFS(当月ワード!$X$3:$X$1000,当月ワード!$D$3:$D$1000,キーワード!$D515,当月ワード!$E$3:$E$1000,キーワード!$F515)</f>
        <v>0</v>
      </c>
      <c r="AH515" s="23">
        <f>SUMIFS(前月ワード!$X$3:$X$1000,前月ワード!$D$3:$D$1000,キーワード!$D515,前月ワード!$E$3:$E$1000,キーワード!$F515)</f>
        <v>0</v>
      </c>
      <c r="AI515" s="23">
        <f>SUMIFS(前々月ワード!$X$3:$X$1000,前々月ワード!$D$3:$D$1000,キーワード!$D515,前々月ワード!$E$3:$E$1000,キーワード!$F515)</f>
        <v>0</v>
      </c>
      <c r="AJ515" s="22">
        <f>SUMIFS(当月ワード!$I$3:$I$1000,当月ワード!$D$3:$D$1000,キーワード!$D515,当月ワード!$E$3:$E$1000,キーワード!$F515)</f>
        <v>0</v>
      </c>
      <c r="AK515" s="23">
        <f>SUMIFS(前月ワード!$I$3:$I$1000,前月ワード!$D$3:$D$1000,キーワード!$D515,前月ワード!$E$3:$E$1000,キーワード!$F515)</f>
        <v>0</v>
      </c>
      <c r="AL515" s="23">
        <f>SUMIFS(前々月ワード!$I$3:$I$1000,前々月ワード!$D$3:$D$1000,キーワード!$D515,前々月ワード!$E$3:$E$1000,キーワード!$F515)</f>
        <v>0</v>
      </c>
      <c r="AM515" s="13">
        <f t="shared" si="88"/>
        <v>0</v>
      </c>
      <c r="AN515" s="13">
        <f t="shared" si="88"/>
        <v>0</v>
      </c>
      <c r="AO515" s="13">
        <f t="shared" si="88"/>
        <v>0</v>
      </c>
      <c r="AP515" s="16">
        <f t="shared" si="89"/>
        <v>0</v>
      </c>
      <c r="AQ515" s="16">
        <f t="shared" si="89"/>
        <v>0</v>
      </c>
      <c r="AR515" s="17">
        <f t="shared" si="89"/>
        <v>0</v>
      </c>
    </row>
    <row r="516" spans="3:44" ht="36.65" customHeight="1">
      <c r="C516" s="20">
        <v>511</v>
      </c>
      <c r="D516" s="53">
        <f>現状ワード設定!B513</f>
        <v>0</v>
      </c>
      <c r="E516" s="26" t="str">
        <f>IFERROR(_xlfn.XLOOKUP($D516,現状商品設定!B:B,現状商品設定!C:C,"-"),"-")</f>
        <v>-</v>
      </c>
      <c r="F516" s="56">
        <f>現状ワード設定!G513</f>
        <v>0</v>
      </c>
      <c r="G516" s="60" t="s">
        <v>46</v>
      </c>
      <c r="H516" s="47" t="str">
        <f>IFERROR(_xlfn.XLOOKUP(D516,商品!$D:$D,商品!$H:$H),"")</f>
        <v/>
      </c>
      <c r="I516" s="50" t="str">
        <f>IFERROR(_xlfn.XLOOKUP(D516&amp;F516,現状ワード設定!J:J,現状ワード設定!H:H),"")</f>
        <v/>
      </c>
      <c r="J516" s="47" t="str">
        <f>IFERROR(_xlfn.XLOOKUP(D516&amp;F516,現状ワード設定!J:J,現状ワード設定!I:I),"")</f>
        <v/>
      </c>
      <c r="K516" s="47" t="e">
        <f>IF(AND(T516&gt;=設定!$C$12,W516&gt;=O516),I516*(1+設定!$F$12),IF(AND(T516&gt;=設定!$C$13,W516&lt;O516),I516*(1+設定!$F$13),IF(AND(T516&lt;設定!$C$14,U516&gt;=設定!$E$14),I516*(1+設定!$F$14),IF(AND(T516&lt;設定!$C$15,U516&lt;設定!$E$15),I516*(1+設定!$F$15),"除外"))))</f>
        <v>#VALUE!</v>
      </c>
      <c r="L516" s="58" t="e">
        <f ca="1">IF(消化率!$I$5&lt;1,K516*消化率!$I$5,IF(U516*V516/(K516*消化率!$I$5)&gt;O516,K516*消化率!$I$5,M516))</f>
        <v>#DIV/0!</v>
      </c>
      <c r="M516" s="58" t="e">
        <f t="shared" si="80"/>
        <v>#VALUE!</v>
      </c>
      <c r="N516" s="58" t="e">
        <f ca="1">IF(ROUNDUP(IF(IF(IF(AND(設定!$D$8&lt;=L516,設定!$D$8&lt;J516),設定!$D$8,IF(AND(J516&lt;=L516,J516&lt;設定!$D$8),J516,IF(AND(L516&lt;=J516,J516&lt;設定!$D$8),J516,L516)))=0,設定!$D$8,IF(AND(設定!$D$8&lt;=L516,設定!$D$8&lt;J516),設定!$D$8,IF(AND(J516&lt;=L516,J516&lt;設定!$D$8),J516,IF(AND(L516&lt;=J516,J516&lt;設定!$D$8),J516,L516))))&lt;=H516,H516+1,IF(IF(AND(設定!$D$8&lt;=L516,設定!$D$8&lt;J516),設定!$D$8,IF(AND(J516&lt;=L516,J516&lt;設定!$D$8),J516,IF(AND(L516&lt;=J516,J516&lt;設定!$D$8),J516,L516)))=0,設定!$D$8,IF(AND(設定!$D$8&lt;=L516,設定!$D$8&lt;J516),設定!$D$8,IF(AND(J516&lt;=L516,J516&lt;設定!$D$8),J516,IF(AND(L516&lt;=J516,J516&lt;設定!$D$8),J516,L516))))),0)&gt;40,ROUNDUP(IF(IF(IF(AND(設定!$D$8&lt;=L516,設定!$D$8&lt;J516),設定!$D$8,IF(AND(J516&lt;=L516,J516&lt;設定!$D$8),J516,IF(AND(L516&lt;=J516,J516&lt;設定!$D$8),J516,L516)))=0,設定!$D$8,IF(AND(設定!$D$8&lt;=L516,設定!$D$8&lt;J516),設定!$D$8,IF(AND(J516&lt;=L516,J516&lt;設定!$D$8),J516,IF(AND(L516&lt;=J516,J516&lt;設定!$D$8),J516,L516))))&lt;=H516,H516+1,IF(IF(AND(設定!$D$8&lt;=L516,設定!$D$8&lt;J516),設定!$D$8,IF(AND(J516&lt;=L516,J516&lt;設定!$D$8),J516,IF(AND(L516&lt;=J516,J516&lt;設定!$D$8),J516,L516)))=0,設定!$D$8,IF(AND(設定!$D$8&lt;=L516,設定!$D$8&lt;J516),設定!$D$8,IF(AND(J516&lt;=L516,J516&lt;設定!$D$8),J516,IF(AND(L516&lt;=J516,J516&lt;設定!$D$8),J516,L516))))),0),40)</f>
        <v>#DIV/0!</v>
      </c>
      <c r="O516" s="55">
        <f>IF(G516="標準",設定!$C$4,G516)</f>
        <v>5</v>
      </c>
      <c r="P516" s="45">
        <f t="shared" si="81"/>
        <v>0</v>
      </c>
      <c r="Q516" s="14">
        <f t="shared" si="82"/>
        <v>0</v>
      </c>
      <c r="R516" s="23">
        <f t="shared" si="90"/>
        <v>0</v>
      </c>
      <c r="S516" s="12">
        <f t="shared" si="83"/>
        <v>0</v>
      </c>
      <c r="T516" s="23">
        <f t="shared" si="84"/>
        <v>0</v>
      </c>
      <c r="U516" s="13">
        <f t="shared" si="85"/>
        <v>0</v>
      </c>
      <c r="V516" s="104" t="str">
        <f>INDEX(商品!Q:Q,MATCH(キーワード!D516,商品!D:D,0),1)</f>
        <v>-</v>
      </c>
      <c r="W516" s="15">
        <f t="shared" si="86"/>
        <v>0</v>
      </c>
      <c r="X516" s="22">
        <f>SUMIFS(当月ワード!$J$3:$J$1000,当月ワード!$D$3:$D$1000,キーワード!$D516,当月ワード!$E$3:$E$1000,キーワード!$F516)</f>
        <v>0</v>
      </c>
      <c r="Y516" s="23">
        <f>SUMIFS(前月ワード!$J$3:$J$1000,前月ワード!$D$3:$D$1000,キーワード!$D516,前月ワード!$E$3:$E$1000,キーワード!$F516)</f>
        <v>0</v>
      </c>
      <c r="Z516" s="23">
        <f>SUMIFS(前々月ワード!$J$3:$J$1000,前々月ワード!$D$3:$D$1000,キーワード!$D516,前々月ワード!$E$3:$E$1000,キーワード!$F516)</f>
        <v>0</v>
      </c>
      <c r="AA516" s="22">
        <f>SUMIFS(当月ワード!$W$3:$W$1000,当月ワード!$D$3:$D$1000,キーワード!$D516,当月ワード!$E$3:$E$1000,キーワード!$F516)</f>
        <v>0</v>
      </c>
      <c r="AB516" s="23">
        <f>SUMIFS(前月ワード!$W$3:$W$1000,前月ワード!$D$3:$D$1000,キーワード!$D516,前月ワード!$E$3:$E$1000,キーワード!$F516)</f>
        <v>0</v>
      </c>
      <c r="AC516" s="23">
        <f>SUMIFS(前々月ワード!$W$3:$W$1000,前々月ワード!$D$3:$D$1000,キーワード!$D516,前々月ワード!$E$3:$E$1000,キーワード!$F516)</f>
        <v>0</v>
      </c>
      <c r="AD516" s="23">
        <f t="shared" si="87"/>
        <v>0</v>
      </c>
      <c r="AE516" s="23">
        <f t="shared" si="87"/>
        <v>0</v>
      </c>
      <c r="AF516" s="23">
        <f t="shared" si="87"/>
        <v>0</v>
      </c>
      <c r="AG516" s="22">
        <f>SUMIFS(当月ワード!$X$3:$X$1000,当月ワード!$D$3:$D$1000,キーワード!$D516,当月ワード!$E$3:$E$1000,キーワード!$F516)</f>
        <v>0</v>
      </c>
      <c r="AH516" s="23">
        <f>SUMIFS(前月ワード!$X$3:$X$1000,前月ワード!$D$3:$D$1000,キーワード!$D516,前月ワード!$E$3:$E$1000,キーワード!$F516)</f>
        <v>0</v>
      </c>
      <c r="AI516" s="23">
        <f>SUMIFS(前々月ワード!$X$3:$X$1000,前々月ワード!$D$3:$D$1000,キーワード!$D516,前々月ワード!$E$3:$E$1000,キーワード!$F516)</f>
        <v>0</v>
      </c>
      <c r="AJ516" s="22">
        <f>SUMIFS(当月ワード!$I$3:$I$1000,当月ワード!$D$3:$D$1000,キーワード!$D516,当月ワード!$E$3:$E$1000,キーワード!$F516)</f>
        <v>0</v>
      </c>
      <c r="AK516" s="23">
        <f>SUMIFS(前月ワード!$I$3:$I$1000,前月ワード!$D$3:$D$1000,キーワード!$D516,前月ワード!$E$3:$E$1000,キーワード!$F516)</f>
        <v>0</v>
      </c>
      <c r="AL516" s="23">
        <f>SUMIFS(前々月ワード!$I$3:$I$1000,前々月ワード!$D$3:$D$1000,キーワード!$D516,前々月ワード!$E$3:$E$1000,キーワード!$F516)</f>
        <v>0</v>
      </c>
      <c r="AM516" s="13">
        <f t="shared" si="88"/>
        <v>0</v>
      </c>
      <c r="AN516" s="13">
        <f t="shared" si="88"/>
        <v>0</v>
      </c>
      <c r="AO516" s="13">
        <f t="shared" si="88"/>
        <v>0</v>
      </c>
      <c r="AP516" s="16">
        <f t="shared" si="89"/>
        <v>0</v>
      </c>
      <c r="AQ516" s="16">
        <f t="shared" si="89"/>
        <v>0</v>
      </c>
      <c r="AR516" s="17">
        <f t="shared" si="89"/>
        <v>0</v>
      </c>
    </row>
    <row r="517" spans="3:44" ht="36.65" customHeight="1">
      <c r="C517" s="20">
        <v>512</v>
      </c>
      <c r="D517" s="53">
        <f>現状ワード設定!B514</f>
        <v>0</v>
      </c>
      <c r="E517" s="26" t="str">
        <f>IFERROR(_xlfn.XLOOKUP($D517,現状商品設定!B:B,現状商品設定!C:C,"-"),"-")</f>
        <v>-</v>
      </c>
      <c r="F517" s="56">
        <f>現状ワード設定!G514</f>
        <v>0</v>
      </c>
      <c r="G517" s="60" t="s">
        <v>46</v>
      </c>
      <c r="H517" s="47" t="str">
        <f>IFERROR(_xlfn.XLOOKUP(D517,商品!$D:$D,商品!$H:$H),"")</f>
        <v/>
      </c>
      <c r="I517" s="50" t="str">
        <f>IFERROR(_xlfn.XLOOKUP(D517&amp;F517,現状ワード設定!J:J,現状ワード設定!H:H),"")</f>
        <v/>
      </c>
      <c r="J517" s="47" t="str">
        <f>IFERROR(_xlfn.XLOOKUP(D517&amp;F517,現状ワード設定!J:J,現状ワード設定!I:I),"")</f>
        <v/>
      </c>
      <c r="K517" s="47" t="e">
        <f>IF(AND(T517&gt;=設定!$C$12,W517&gt;=O517),I517*(1+設定!$F$12),IF(AND(T517&gt;=設定!$C$13,W517&lt;O517),I517*(1+設定!$F$13),IF(AND(T517&lt;設定!$C$14,U517&gt;=設定!$E$14),I517*(1+設定!$F$14),IF(AND(T517&lt;設定!$C$15,U517&lt;設定!$E$15),I517*(1+設定!$F$15),"除外"))))</f>
        <v>#VALUE!</v>
      </c>
      <c r="L517" s="58" t="e">
        <f ca="1">IF(消化率!$I$5&lt;1,K517*消化率!$I$5,IF(U517*V517/(K517*消化率!$I$5)&gt;O517,K517*消化率!$I$5,M517))</f>
        <v>#DIV/0!</v>
      </c>
      <c r="M517" s="58" t="e">
        <f t="shared" si="80"/>
        <v>#VALUE!</v>
      </c>
      <c r="N517" s="58" t="e">
        <f ca="1">IF(ROUNDUP(IF(IF(IF(AND(設定!$D$8&lt;=L517,設定!$D$8&lt;J517),設定!$D$8,IF(AND(J517&lt;=L517,J517&lt;設定!$D$8),J517,IF(AND(L517&lt;=J517,J517&lt;設定!$D$8),J517,L517)))=0,設定!$D$8,IF(AND(設定!$D$8&lt;=L517,設定!$D$8&lt;J517),設定!$D$8,IF(AND(J517&lt;=L517,J517&lt;設定!$D$8),J517,IF(AND(L517&lt;=J517,J517&lt;設定!$D$8),J517,L517))))&lt;=H517,H517+1,IF(IF(AND(設定!$D$8&lt;=L517,設定!$D$8&lt;J517),設定!$D$8,IF(AND(J517&lt;=L517,J517&lt;設定!$D$8),J517,IF(AND(L517&lt;=J517,J517&lt;設定!$D$8),J517,L517)))=0,設定!$D$8,IF(AND(設定!$D$8&lt;=L517,設定!$D$8&lt;J517),設定!$D$8,IF(AND(J517&lt;=L517,J517&lt;設定!$D$8),J517,IF(AND(L517&lt;=J517,J517&lt;設定!$D$8),J517,L517))))),0)&gt;40,ROUNDUP(IF(IF(IF(AND(設定!$D$8&lt;=L517,設定!$D$8&lt;J517),設定!$D$8,IF(AND(J517&lt;=L517,J517&lt;設定!$D$8),J517,IF(AND(L517&lt;=J517,J517&lt;設定!$D$8),J517,L517)))=0,設定!$D$8,IF(AND(設定!$D$8&lt;=L517,設定!$D$8&lt;J517),設定!$D$8,IF(AND(J517&lt;=L517,J517&lt;設定!$D$8),J517,IF(AND(L517&lt;=J517,J517&lt;設定!$D$8),J517,L517))))&lt;=H517,H517+1,IF(IF(AND(設定!$D$8&lt;=L517,設定!$D$8&lt;J517),設定!$D$8,IF(AND(J517&lt;=L517,J517&lt;設定!$D$8),J517,IF(AND(L517&lt;=J517,J517&lt;設定!$D$8),J517,L517)))=0,設定!$D$8,IF(AND(設定!$D$8&lt;=L517,設定!$D$8&lt;J517),設定!$D$8,IF(AND(J517&lt;=L517,J517&lt;設定!$D$8),J517,IF(AND(L517&lt;=J517,J517&lt;設定!$D$8),J517,L517))))),0),40)</f>
        <v>#DIV/0!</v>
      </c>
      <c r="O517" s="55">
        <f>IF(G517="標準",設定!$C$4,G517)</f>
        <v>5</v>
      </c>
      <c r="P517" s="45">
        <f t="shared" si="81"/>
        <v>0</v>
      </c>
      <c r="Q517" s="14">
        <f t="shared" si="82"/>
        <v>0</v>
      </c>
      <c r="R517" s="23">
        <f t="shared" si="90"/>
        <v>0</v>
      </c>
      <c r="S517" s="12">
        <f t="shared" si="83"/>
        <v>0</v>
      </c>
      <c r="T517" s="23">
        <f t="shared" si="84"/>
        <v>0</v>
      </c>
      <c r="U517" s="13">
        <f t="shared" si="85"/>
        <v>0</v>
      </c>
      <c r="V517" s="104" t="str">
        <f>INDEX(商品!Q:Q,MATCH(キーワード!D517,商品!D:D,0),1)</f>
        <v>-</v>
      </c>
      <c r="W517" s="15">
        <f t="shared" si="86"/>
        <v>0</v>
      </c>
      <c r="X517" s="22">
        <f>SUMIFS(当月ワード!$J$3:$J$1000,当月ワード!$D$3:$D$1000,キーワード!$D517,当月ワード!$E$3:$E$1000,キーワード!$F517)</f>
        <v>0</v>
      </c>
      <c r="Y517" s="23">
        <f>SUMIFS(前月ワード!$J$3:$J$1000,前月ワード!$D$3:$D$1000,キーワード!$D517,前月ワード!$E$3:$E$1000,キーワード!$F517)</f>
        <v>0</v>
      </c>
      <c r="Z517" s="23">
        <f>SUMIFS(前々月ワード!$J$3:$J$1000,前々月ワード!$D$3:$D$1000,キーワード!$D517,前々月ワード!$E$3:$E$1000,キーワード!$F517)</f>
        <v>0</v>
      </c>
      <c r="AA517" s="22">
        <f>SUMIFS(当月ワード!$W$3:$W$1000,当月ワード!$D$3:$D$1000,キーワード!$D517,当月ワード!$E$3:$E$1000,キーワード!$F517)</f>
        <v>0</v>
      </c>
      <c r="AB517" s="23">
        <f>SUMIFS(前月ワード!$W$3:$W$1000,前月ワード!$D$3:$D$1000,キーワード!$D517,前月ワード!$E$3:$E$1000,キーワード!$F517)</f>
        <v>0</v>
      </c>
      <c r="AC517" s="23">
        <f>SUMIFS(前々月ワード!$W$3:$W$1000,前々月ワード!$D$3:$D$1000,キーワード!$D517,前々月ワード!$E$3:$E$1000,キーワード!$F517)</f>
        <v>0</v>
      </c>
      <c r="AD517" s="23">
        <f t="shared" si="87"/>
        <v>0</v>
      </c>
      <c r="AE517" s="23">
        <f t="shared" si="87"/>
        <v>0</v>
      </c>
      <c r="AF517" s="23">
        <f t="shared" si="87"/>
        <v>0</v>
      </c>
      <c r="AG517" s="22">
        <f>SUMIFS(当月ワード!$X$3:$X$1000,当月ワード!$D$3:$D$1000,キーワード!$D517,当月ワード!$E$3:$E$1000,キーワード!$F517)</f>
        <v>0</v>
      </c>
      <c r="AH517" s="23">
        <f>SUMIFS(前月ワード!$X$3:$X$1000,前月ワード!$D$3:$D$1000,キーワード!$D517,前月ワード!$E$3:$E$1000,キーワード!$F517)</f>
        <v>0</v>
      </c>
      <c r="AI517" s="23">
        <f>SUMIFS(前々月ワード!$X$3:$X$1000,前々月ワード!$D$3:$D$1000,キーワード!$D517,前々月ワード!$E$3:$E$1000,キーワード!$F517)</f>
        <v>0</v>
      </c>
      <c r="AJ517" s="22">
        <f>SUMIFS(当月ワード!$I$3:$I$1000,当月ワード!$D$3:$D$1000,キーワード!$D517,当月ワード!$E$3:$E$1000,キーワード!$F517)</f>
        <v>0</v>
      </c>
      <c r="AK517" s="23">
        <f>SUMIFS(前月ワード!$I$3:$I$1000,前月ワード!$D$3:$D$1000,キーワード!$D517,前月ワード!$E$3:$E$1000,キーワード!$F517)</f>
        <v>0</v>
      </c>
      <c r="AL517" s="23">
        <f>SUMIFS(前々月ワード!$I$3:$I$1000,前々月ワード!$D$3:$D$1000,キーワード!$D517,前々月ワード!$E$3:$E$1000,キーワード!$F517)</f>
        <v>0</v>
      </c>
      <c r="AM517" s="13">
        <f t="shared" si="88"/>
        <v>0</v>
      </c>
      <c r="AN517" s="13">
        <f t="shared" si="88"/>
        <v>0</v>
      </c>
      <c r="AO517" s="13">
        <f t="shared" si="88"/>
        <v>0</v>
      </c>
      <c r="AP517" s="16">
        <f t="shared" si="89"/>
        <v>0</v>
      </c>
      <c r="AQ517" s="16">
        <f t="shared" si="89"/>
        <v>0</v>
      </c>
      <c r="AR517" s="17">
        <f t="shared" si="89"/>
        <v>0</v>
      </c>
    </row>
    <row r="518" spans="3:44" ht="36.65" customHeight="1">
      <c r="C518" s="20">
        <v>513</v>
      </c>
      <c r="D518" s="53">
        <f>現状ワード設定!B515</f>
        <v>0</v>
      </c>
      <c r="E518" s="26" t="str">
        <f>IFERROR(_xlfn.XLOOKUP($D518,現状商品設定!B:B,現状商品設定!C:C,"-"),"-")</f>
        <v>-</v>
      </c>
      <c r="F518" s="56">
        <f>現状ワード設定!G515</f>
        <v>0</v>
      </c>
      <c r="G518" s="60" t="s">
        <v>46</v>
      </c>
      <c r="H518" s="47" t="str">
        <f>IFERROR(_xlfn.XLOOKUP(D518,商品!$D:$D,商品!$H:$H),"")</f>
        <v/>
      </c>
      <c r="I518" s="50" t="str">
        <f>IFERROR(_xlfn.XLOOKUP(D518&amp;F518,現状ワード設定!J:J,現状ワード設定!H:H),"")</f>
        <v/>
      </c>
      <c r="J518" s="47" t="str">
        <f>IFERROR(_xlfn.XLOOKUP(D518&amp;F518,現状ワード設定!J:J,現状ワード設定!I:I),"")</f>
        <v/>
      </c>
      <c r="K518" s="47" t="e">
        <f>IF(AND(T518&gt;=設定!$C$12,W518&gt;=O518),I518*(1+設定!$F$12),IF(AND(T518&gt;=設定!$C$13,W518&lt;O518),I518*(1+設定!$F$13),IF(AND(T518&lt;設定!$C$14,U518&gt;=設定!$E$14),I518*(1+設定!$F$14),IF(AND(T518&lt;設定!$C$15,U518&lt;設定!$E$15),I518*(1+設定!$F$15),"除外"))))</f>
        <v>#VALUE!</v>
      </c>
      <c r="L518" s="58" t="e">
        <f ca="1">IF(消化率!$I$5&lt;1,K518*消化率!$I$5,IF(U518*V518/(K518*消化率!$I$5)&gt;O518,K518*消化率!$I$5,M518))</f>
        <v>#DIV/0!</v>
      </c>
      <c r="M518" s="58" t="e">
        <f t="shared" si="80"/>
        <v>#VALUE!</v>
      </c>
      <c r="N518" s="58" t="e">
        <f ca="1">IF(ROUNDUP(IF(IF(IF(AND(設定!$D$8&lt;=L518,設定!$D$8&lt;J518),設定!$D$8,IF(AND(J518&lt;=L518,J518&lt;設定!$D$8),J518,IF(AND(L518&lt;=J518,J518&lt;設定!$D$8),J518,L518)))=0,設定!$D$8,IF(AND(設定!$D$8&lt;=L518,設定!$D$8&lt;J518),設定!$D$8,IF(AND(J518&lt;=L518,J518&lt;設定!$D$8),J518,IF(AND(L518&lt;=J518,J518&lt;設定!$D$8),J518,L518))))&lt;=H518,H518+1,IF(IF(AND(設定!$D$8&lt;=L518,設定!$D$8&lt;J518),設定!$D$8,IF(AND(J518&lt;=L518,J518&lt;設定!$D$8),J518,IF(AND(L518&lt;=J518,J518&lt;設定!$D$8),J518,L518)))=0,設定!$D$8,IF(AND(設定!$D$8&lt;=L518,設定!$D$8&lt;J518),設定!$D$8,IF(AND(J518&lt;=L518,J518&lt;設定!$D$8),J518,IF(AND(L518&lt;=J518,J518&lt;設定!$D$8),J518,L518))))),0)&gt;40,ROUNDUP(IF(IF(IF(AND(設定!$D$8&lt;=L518,設定!$D$8&lt;J518),設定!$D$8,IF(AND(J518&lt;=L518,J518&lt;設定!$D$8),J518,IF(AND(L518&lt;=J518,J518&lt;設定!$D$8),J518,L518)))=0,設定!$D$8,IF(AND(設定!$D$8&lt;=L518,設定!$D$8&lt;J518),設定!$D$8,IF(AND(J518&lt;=L518,J518&lt;設定!$D$8),J518,IF(AND(L518&lt;=J518,J518&lt;設定!$D$8),J518,L518))))&lt;=H518,H518+1,IF(IF(AND(設定!$D$8&lt;=L518,設定!$D$8&lt;J518),設定!$D$8,IF(AND(J518&lt;=L518,J518&lt;設定!$D$8),J518,IF(AND(L518&lt;=J518,J518&lt;設定!$D$8),J518,L518)))=0,設定!$D$8,IF(AND(設定!$D$8&lt;=L518,設定!$D$8&lt;J518),設定!$D$8,IF(AND(J518&lt;=L518,J518&lt;設定!$D$8),J518,IF(AND(L518&lt;=J518,J518&lt;設定!$D$8),J518,L518))))),0),40)</f>
        <v>#DIV/0!</v>
      </c>
      <c r="O518" s="55">
        <f>IF(G518="標準",設定!$C$4,G518)</f>
        <v>5</v>
      </c>
      <c r="P518" s="45">
        <f t="shared" si="81"/>
        <v>0</v>
      </c>
      <c r="Q518" s="14">
        <f t="shared" si="82"/>
        <v>0</v>
      </c>
      <c r="R518" s="23">
        <f t="shared" si="90"/>
        <v>0</v>
      </c>
      <c r="S518" s="12">
        <f t="shared" si="83"/>
        <v>0</v>
      </c>
      <c r="T518" s="23">
        <f t="shared" si="84"/>
        <v>0</v>
      </c>
      <c r="U518" s="13">
        <f t="shared" si="85"/>
        <v>0</v>
      </c>
      <c r="V518" s="104" t="str">
        <f>INDEX(商品!Q:Q,MATCH(キーワード!D518,商品!D:D,0),1)</f>
        <v>-</v>
      </c>
      <c r="W518" s="15">
        <f t="shared" si="86"/>
        <v>0</v>
      </c>
      <c r="X518" s="22">
        <f>SUMIFS(当月ワード!$J$3:$J$1000,当月ワード!$D$3:$D$1000,キーワード!$D518,当月ワード!$E$3:$E$1000,キーワード!$F518)</f>
        <v>0</v>
      </c>
      <c r="Y518" s="23">
        <f>SUMIFS(前月ワード!$J$3:$J$1000,前月ワード!$D$3:$D$1000,キーワード!$D518,前月ワード!$E$3:$E$1000,キーワード!$F518)</f>
        <v>0</v>
      </c>
      <c r="Z518" s="23">
        <f>SUMIFS(前々月ワード!$J$3:$J$1000,前々月ワード!$D$3:$D$1000,キーワード!$D518,前々月ワード!$E$3:$E$1000,キーワード!$F518)</f>
        <v>0</v>
      </c>
      <c r="AA518" s="22">
        <f>SUMIFS(当月ワード!$W$3:$W$1000,当月ワード!$D$3:$D$1000,キーワード!$D518,当月ワード!$E$3:$E$1000,キーワード!$F518)</f>
        <v>0</v>
      </c>
      <c r="AB518" s="23">
        <f>SUMIFS(前月ワード!$W$3:$W$1000,前月ワード!$D$3:$D$1000,キーワード!$D518,前月ワード!$E$3:$E$1000,キーワード!$F518)</f>
        <v>0</v>
      </c>
      <c r="AC518" s="23">
        <f>SUMIFS(前々月ワード!$W$3:$W$1000,前々月ワード!$D$3:$D$1000,キーワード!$D518,前々月ワード!$E$3:$E$1000,キーワード!$F518)</f>
        <v>0</v>
      </c>
      <c r="AD518" s="23">
        <f t="shared" si="87"/>
        <v>0</v>
      </c>
      <c r="AE518" s="23">
        <f t="shared" si="87"/>
        <v>0</v>
      </c>
      <c r="AF518" s="23">
        <f t="shared" si="87"/>
        <v>0</v>
      </c>
      <c r="AG518" s="22">
        <f>SUMIFS(当月ワード!$X$3:$X$1000,当月ワード!$D$3:$D$1000,キーワード!$D518,当月ワード!$E$3:$E$1000,キーワード!$F518)</f>
        <v>0</v>
      </c>
      <c r="AH518" s="23">
        <f>SUMIFS(前月ワード!$X$3:$X$1000,前月ワード!$D$3:$D$1000,キーワード!$D518,前月ワード!$E$3:$E$1000,キーワード!$F518)</f>
        <v>0</v>
      </c>
      <c r="AI518" s="23">
        <f>SUMIFS(前々月ワード!$X$3:$X$1000,前々月ワード!$D$3:$D$1000,キーワード!$D518,前々月ワード!$E$3:$E$1000,キーワード!$F518)</f>
        <v>0</v>
      </c>
      <c r="AJ518" s="22">
        <f>SUMIFS(当月ワード!$I$3:$I$1000,当月ワード!$D$3:$D$1000,キーワード!$D518,当月ワード!$E$3:$E$1000,キーワード!$F518)</f>
        <v>0</v>
      </c>
      <c r="AK518" s="23">
        <f>SUMIFS(前月ワード!$I$3:$I$1000,前月ワード!$D$3:$D$1000,キーワード!$D518,前月ワード!$E$3:$E$1000,キーワード!$F518)</f>
        <v>0</v>
      </c>
      <c r="AL518" s="23">
        <f>SUMIFS(前々月ワード!$I$3:$I$1000,前々月ワード!$D$3:$D$1000,キーワード!$D518,前々月ワード!$E$3:$E$1000,キーワード!$F518)</f>
        <v>0</v>
      </c>
      <c r="AM518" s="13">
        <f t="shared" si="88"/>
        <v>0</v>
      </c>
      <c r="AN518" s="13">
        <f t="shared" si="88"/>
        <v>0</v>
      </c>
      <c r="AO518" s="13">
        <f t="shared" si="88"/>
        <v>0</v>
      </c>
      <c r="AP518" s="16">
        <f t="shared" si="89"/>
        <v>0</v>
      </c>
      <c r="AQ518" s="16">
        <f t="shared" si="89"/>
        <v>0</v>
      </c>
      <c r="AR518" s="17">
        <f t="shared" si="89"/>
        <v>0</v>
      </c>
    </row>
    <row r="519" spans="3:44" ht="36.65" customHeight="1">
      <c r="C519" s="20">
        <v>514</v>
      </c>
      <c r="D519" s="53">
        <f>現状ワード設定!B516</f>
        <v>0</v>
      </c>
      <c r="E519" s="26" t="str">
        <f>IFERROR(_xlfn.XLOOKUP($D519,現状商品設定!B:B,現状商品設定!C:C,"-"),"-")</f>
        <v>-</v>
      </c>
      <c r="F519" s="56">
        <f>現状ワード設定!G516</f>
        <v>0</v>
      </c>
      <c r="G519" s="60" t="s">
        <v>46</v>
      </c>
      <c r="H519" s="47" t="str">
        <f>IFERROR(_xlfn.XLOOKUP(D519,商品!$D:$D,商品!$H:$H),"")</f>
        <v/>
      </c>
      <c r="I519" s="50" t="str">
        <f>IFERROR(_xlfn.XLOOKUP(D519&amp;F519,現状ワード設定!J:J,現状ワード設定!H:H),"")</f>
        <v/>
      </c>
      <c r="J519" s="47" t="str">
        <f>IFERROR(_xlfn.XLOOKUP(D519&amp;F519,現状ワード設定!J:J,現状ワード設定!I:I),"")</f>
        <v/>
      </c>
      <c r="K519" s="47" t="e">
        <f>IF(AND(T519&gt;=設定!$C$12,W519&gt;=O519),I519*(1+設定!$F$12),IF(AND(T519&gt;=設定!$C$13,W519&lt;O519),I519*(1+設定!$F$13),IF(AND(T519&lt;設定!$C$14,U519&gt;=設定!$E$14),I519*(1+設定!$F$14),IF(AND(T519&lt;設定!$C$15,U519&lt;設定!$E$15),I519*(1+設定!$F$15),"除外"))))</f>
        <v>#VALUE!</v>
      </c>
      <c r="L519" s="58" t="e">
        <f ca="1">IF(消化率!$I$5&lt;1,K519*消化率!$I$5,IF(U519*V519/(K519*消化率!$I$5)&gt;O519,K519*消化率!$I$5,M519))</f>
        <v>#DIV/0!</v>
      </c>
      <c r="M519" s="58" t="e">
        <f t="shared" ref="M519:M582" si="91">IF(U519*V519/O519-H519&gt;0,U519*V519/O519-H519,K519)</f>
        <v>#VALUE!</v>
      </c>
      <c r="N519" s="58" t="e">
        <f ca="1">IF(ROUNDUP(IF(IF(IF(AND(設定!$D$8&lt;=L519,設定!$D$8&lt;J519),設定!$D$8,IF(AND(J519&lt;=L519,J519&lt;設定!$D$8),J519,IF(AND(L519&lt;=J519,J519&lt;設定!$D$8),J519,L519)))=0,設定!$D$8,IF(AND(設定!$D$8&lt;=L519,設定!$D$8&lt;J519),設定!$D$8,IF(AND(J519&lt;=L519,J519&lt;設定!$D$8),J519,IF(AND(L519&lt;=J519,J519&lt;設定!$D$8),J519,L519))))&lt;=H519,H519+1,IF(IF(AND(設定!$D$8&lt;=L519,設定!$D$8&lt;J519),設定!$D$8,IF(AND(J519&lt;=L519,J519&lt;設定!$D$8),J519,IF(AND(L519&lt;=J519,J519&lt;設定!$D$8),J519,L519)))=0,設定!$D$8,IF(AND(設定!$D$8&lt;=L519,設定!$D$8&lt;J519),設定!$D$8,IF(AND(J519&lt;=L519,J519&lt;設定!$D$8),J519,IF(AND(L519&lt;=J519,J519&lt;設定!$D$8),J519,L519))))),0)&gt;40,ROUNDUP(IF(IF(IF(AND(設定!$D$8&lt;=L519,設定!$D$8&lt;J519),設定!$D$8,IF(AND(J519&lt;=L519,J519&lt;設定!$D$8),J519,IF(AND(L519&lt;=J519,J519&lt;設定!$D$8),J519,L519)))=0,設定!$D$8,IF(AND(設定!$D$8&lt;=L519,設定!$D$8&lt;J519),設定!$D$8,IF(AND(J519&lt;=L519,J519&lt;設定!$D$8),J519,IF(AND(L519&lt;=J519,J519&lt;設定!$D$8),J519,L519))))&lt;=H519,H519+1,IF(IF(AND(設定!$D$8&lt;=L519,設定!$D$8&lt;J519),設定!$D$8,IF(AND(J519&lt;=L519,J519&lt;設定!$D$8),J519,IF(AND(L519&lt;=J519,J519&lt;設定!$D$8),J519,L519)))=0,設定!$D$8,IF(AND(設定!$D$8&lt;=L519,設定!$D$8&lt;J519),設定!$D$8,IF(AND(J519&lt;=L519,J519&lt;設定!$D$8),J519,IF(AND(L519&lt;=J519,J519&lt;設定!$D$8),J519,L519))))),0),40)</f>
        <v>#DIV/0!</v>
      </c>
      <c r="O519" s="55">
        <f>IF(G519="標準",設定!$C$4,G519)</f>
        <v>5</v>
      </c>
      <c r="P519" s="45">
        <f t="shared" ref="P519:P582" si="92">SUM(X519:Z519)</f>
        <v>0</v>
      </c>
      <c r="Q519" s="14">
        <f t="shared" ref="Q519:Q582" si="93">SUM(AA519:AC519)</f>
        <v>0</v>
      </c>
      <c r="R519" s="23">
        <f t="shared" si="90"/>
        <v>0</v>
      </c>
      <c r="S519" s="12">
        <f t="shared" ref="S519:S582" si="94">SUM(AG519:AI519)</f>
        <v>0</v>
      </c>
      <c r="T519" s="23">
        <f t="shared" ref="T519:T582" si="95">SUM(AJ519:AL519)</f>
        <v>0</v>
      </c>
      <c r="U519" s="13">
        <f t="shared" ref="U519:U582" si="96">IFERROR(S519/T519,0)</f>
        <v>0</v>
      </c>
      <c r="V519" s="104" t="str">
        <f>INDEX(商品!Q:Q,MATCH(キーワード!D519,商品!D:D,0),1)</f>
        <v>-</v>
      </c>
      <c r="W519" s="15">
        <f t="shared" ref="W519:W582" si="97">IFERROR(Q519/P519,0)</f>
        <v>0</v>
      </c>
      <c r="X519" s="22">
        <f>SUMIFS(当月ワード!$J$3:$J$1000,当月ワード!$D$3:$D$1000,キーワード!$D519,当月ワード!$E$3:$E$1000,キーワード!$F519)</f>
        <v>0</v>
      </c>
      <c r="Y519" s="23">
        <f>SUMIFS(前月ワード!$J$3:$J$1000,前月ワード!$D$3:$D$1000,キーワード!$D519,前月ワード!$E$3:$E$1000,キーワード!$F519)</f>
        <v>0</v>
      </c>
      <c r="Z519" s="23">
        <f>SUMIFS(前々月ワード!$J$3:$J$1000,前々月ワード!$D$3:$D$1000,キーワード!$D519,前々月ワード!$E$3:$E$1000,キーワード!$F519)</f>
        <v>0</v>
      </c>
      <c r="AA519" s="22">
        <f>SUMIFS(当月ワード!$W$3:$W$1000,当月ワード!$D$3:$D$1000,キーワード!$D519,当月ワード!$E$3:$E$1000,キーワード!$F519)</f>
        <v>0</v>
      </c>
      <c r="AB519" s="23">
        <f>SUMIFS(前月ワード!$W$3:$W$1000,前月ワード!$D$3:$D$1000,キーワード!$D519,前月ワード!$E$3:$E$1000,キーワード!$F519)</f>
        <v>0</v>
      </c>
      <c r="AC519" s="23">
        <f>SUMIFS(前々月ワード!$W$3:$W$1000,前々月ワード!$D$3:$D$1000,キーワード!$D519,前々月ワード!$E$3:$E$1000,キーワード!$F519)</f>
        <v>0</v>
      </c>
      <c r="AD519" s="23">
        <f t="shared" ref="AD519:AF582" si="98">IFERROR(X519/AJ519,0)</f>
        <v>0</v>
      </c>
      <c r="AE519" s="23">
        <f t="shared" si="98"/>
        <v>0</v>
      </c>
      <c r="AF519" s="23">
        <f t="shared" si="98"/>
        <v>0</v>
      </c>
      <c r="AG519" s="22">
        <f>SUMIFS(当月ワード!$X$3:$X$1000,当月ワード!$D$3:$D$1000,キーワード!$D519,当月ワード!$E$3:$E$1000,キーワード!$F519)</f>
        <v>0</v>
      </c>
      <c r="AH519" s="23">
        <f>SUMIFS(前月ワード!$X$3:$X$1000,前月ワード!$D$3:$D$1000,キーワード!$D519,前月ワード!$E$3:$E$1000,キーワード!$F519)</f>
        <v>0</v>
      </c>
      <c r="AI519" s="23">
        <f>SUMIFS(前々月ワード!$X$3:$X$1000,前々月ワード!$D$3:$D$1000,キーワード!$D519,前々月ワード!$E$3:$E$1000,キーワード!$F519)</f>
        <v>0</v>
      </c>
      <c r="AJ519" s="22">
        <f>SUMIFS(当月ワード!$I$3:$I$1000,当月ワード!$D$3:$D$1000,キーワード!$D519,当月ワード!$E$3:$E$1000,キーワード!$F519)</f>
        <v>0</v>
      </c>
      <c r="AK519" s="23">
        <f>SUMIFS(前月ワード!$I$3:$I$1000,前月ワード!$D$3:$D$1000,キーワード!$D519,前月ワード!$E$3:$E$1000,キーワード!$F519)</f>
        <v>0</v>
      </c>
      <c r="AL519" s="23">
        <f>SUMIFS(前々月ワード!$I$3:$I$1000,前々月ワード!$D$3:$D$1000,キーワード!$D519,前々月ワード!$E$3:$E$1000,キーワード!$F519)</f>
        <v>0</v>
      </c>
      <c r="AM519" s="13">
        <f t="shared" ref="AM519:AO582" si="99">IFERROR(AG519/AJ519,0)</f>
        <v>0</v>
      </c>
      <c r="AN519" s="13">
        <f t="shared" si="99"/>
        <v>0</v>
      </c>
      <c r="AO519" s="13">
        <f t="shared" si="99"/>
        <v>0</v>
      </c>
      <c r="AP519" s="16">
        <f t="shared" ref="AP519:AR582" si="100">IFERROR(AA519/X519,0)</f>
        <v>0</v>
      </c>
      <c r="AQ519" s="16">
        <f t="shared" si="100"/>
        <v>0</v>
      </c>
      <c r="AR519" s="17">
        <f t="shared" si="100"/>
        <v>0</v>
      </c>
    </row>
    <row r="520" spans="3:44" ht="36.65" customHeight="1">
      <c r="C520" s="20">
        <v>515</v>
      </c>
      <c r="D520" s="53">
        <f>現状ワード設定!B517</f>
        <v>0</v>
      </c>
      <c r="E520" s="26" t="str">
        <f>IFERROR(_xlfn.XLOOKUP($D520,現状商品設定!B:B,現状商品設定!C:C,"-"),"-")</f>
        <v>-</v>
      </c>
      <c r="F520" s="56">
        <f>現状ワード設定!G517</f>
        <v>0</v>
      </c>
      <c r="G520" s="60" t="s">
        <v>46</v>
      </c>
      <c r="H520" s="47" t="str">
        <f>IFERROR(_xlfn.XLOOKUP(D520,商品!$D:$D,商品!$H:$H),"")</f>
        <v/>
      </c>
      <c r="I520" s="50" t="str">
        <f>IFERROR(_xlfn.XLOOKUP(D520&amp;F520,現状ワード設定!J:J,現状ワード設定!H:H),"")</f>
        <v/>
      </c>
      <c r="J520" s="47" t="str">
        <f>IFERROR(_xlfn.XLOOKUP(D520&amp;F520,現状ワード設定!J:J,現状ワード設定!I:I),"")</f>
        <v/>
      </c>
      <c r="K520" s="47" t="e">
        <f>IF(AND(T520&gt;=設定!$C$12,W520&gt;=O520),I520*(1+設定!$F$12),IF(AND(T520&gt;=設定!$C$13,W520&lt;O520),I520*(1+設定!$F$13),IF(AND(T520&lt;設定!$C$14,U520&gt;=設定!$E$14),I520*(1+設定!$F$14),IF(AND(T520&lt;設定!$C$15,U520&lt;設定!$E$15),I520*(1+設定!$F$15),"除外"))))</f>
        <v>#VALUE!</v>
      </c>
      <c r="L520" s="58" t="e">
        <f ca="1">IF(消化率!$I$5&lt;1,K520*消化率!$I$5,IF(U520*V520/(K520*消化率!$I$5)&gt;O520,K520*消化率!$I$5,M520))</f>
        <v>#DIV/0!</v>
      </c>
      <c r="M520" s="58" t="e">
        <f t="shared" si="91"/>
        <v>#VALUE!</v>
      </c>
      <c r="N520" s="58" t="e">
        <f ca="1">IF(ROUNDUP(IF(IF(IF(AND(設定!$D$8&lt;=L520,設定!$D$8&lt;J520),設定!$D$8,IF(AND(J520&lt;=L520,J520&lt;設定!$D$8),J520,IF(AND(L520&lt;=J520,J520&lt;設定!$D$8),J520,L520)))=0,設定!$D$8,IF(AND(設定!$D$8&lt;=L520,設定!$D$8&lt;J520),設定!$D$8,IF(AND(J520&lt;=L520,J520&lt;設定!$D$8),J520,IF(AND(L520&lt;=J520,J520&lt;設定!$D$8),J520,L520))))&lt;=H520,H520+1,IF(IF(AND(設定!$D$8&lt;=L520,設定!$D$8&lt;J520),設定!$D$8,IF(AND(J520&lt;=L520,J520&lt;設定!$D$8),J520,IF(AND(L520&lt;=J520,J520&lt;設定!$D$8),J520,L520)))=0,設定!$D$8,IF(AND(設定!$D$8&lt;=L520,設定!$D$8&lt;J520),設定!$D$8,IF(AND(J520&lt;=L520,J520&lt;設定!$D$8),J520,IF(AND(L520&lt;=J520,J520&lt;設定!$D$8),J520,L520))))),0)&gt;40,ROUNDUP(IF(IF(IF(AND(設定!$D$8&lt;=L520,設定!$D$8&lt;J520),設定!$D$8,IF(AND(J520&lt;=L520,J520&lt;設定!$D$8),J520,IF(AND(L520&lt;=J520,J520&lt;設定!$D$8),J520,L520)))=0,設定!$D$8,IF(AND(設定!$D$8&lt;=L520,設定!$D$8&lt;J520),設定!$D$8,IF(AND(J520&lt;=L520,J520&lt;設定!$D$8),J520,IF(AND(L520&lt;=J520,J520&lt;設定!$D$8),J520,L520))))&lt;=H520,H520+1,IF(IF(AND(設定!$D$8&lt;=L520,設定!$D$8&lt;J520),設定!$D$8,IF(AND(J520&lt;=L520,J520&lt;設定!$D$8),J520,IF(AND(L520&lt;=J520,J520&lt;設定!$D$8),J520,L520)))=0,設定!$D$8,IF(AND(設定!$D$8&lt;=L520,設定!$D$8&lt;J520),設定!$D$8,IF(AND(J520&lt;=L520,J520&lt;設定!$D$8),J520,IF(AND(L520&lt;=J520,J520&lt;設定!$D$8),J520,L520))))),0),40)</f>
        <v>#DIV/0!</v>
      </c>
      <c r="O520" s="55">
        <f>IF(G520="標準",設定!$C$4,G520)</f>
        <v>5</v>
      </c>
      <c r="P520" s="45">
        <f t="shared" si="92"/>
        <v>0</v>
      </c>
      <c r="Q520" s="14">
        <f t="shared" si="93"/>
        <v>0</v>
      </c>
      <c r="R520" s="23">
        <f t="shared" si="90"/>
        <v>0</v>
      </c>
      <c r="S520" s="12">
        <f t="shared" si="94"/>
        <v>0</v>
      </c>
      <c r="T520" s="23">
        <f t="shared" si="95"/>
        <v>0</v>
      </c>
      <c r="U520" s="13">
        <f t="shared" si="96"/>
        <v>0</v>
      </c>
      <c r="V520" s="104" t="str">
        <f>INDEX(商品!Q:Q,MATCH(キーワード!D520,商品!D:D,0),1)</f>
        <v>-</v>
      </c>
      <c r="W520" s="15">
        <f t="shared" si="97"/>
        <v>0</v>
      </c>
      <c r="X520" s="22">
        <f>SUMIFS(当月ワード!$J$3:$J$1000,当月ワード!$D$3:$D$1000,キーワード!$D520,当月ワード!$E$3:$E$1000,キーワード!$F520)</f>
        <v>0</v>
      </c>
      <c r="Y520" s="23">
        <f>SUMIFS(前月ワード!$J$3:$J$1000,前月ワード!$D$3:$D$1000,キーワード!$D520,前月ワード!$E$3:$E$1000,キーワード!$F520)</f>
        <v>0</v>
      </c>
      <c r="Z520" s="23">
        <f>SUMIFS(前々月ワード!$J$3:$J$1000,前々月ワード!$D$3:$D$1000,キーワード!$D520,前々月ワード!$E$3:$E$1000,キーワード!$F520)</f>
        <v>0</v>
      </c>
      <c r="AA520" s="22">
        <f>SUMIFS(当月ワード!$W$3:$W$1000,当月ワード!$D$3:$D$1000,キーワード!$D520,当月ワード!$E$3:$E$1000,キーワード!$F520)</f>
        <v>0</v>
      </c>
      <c r="AB520" s="23">
        <f>SUMIFS(前月ワード!$W$3:$W$1000,前月ワード!$D$3:$D$1000,キーワード!$D520,前月ワード!$E$3:$E$1000,キーワード!$F520)</f>
        <v>0</v>
      </c>
      <c r="AC520" s="23">
        <f>SUMIFS(前々月ワード!$W$3:$W$1000,前々月ワード!$D$3:$D$1000,キーワード!$D520,前々月ワード!$E$3:$E$1000,キーワード!$F520)</f>
        <v>0</v>
      </c>
      <c r="AD520" s="23">
        <f t="shared" si="98"/>
        <v>0</v>
      </c>
      <c r="AE520" s="23">
        <f t="shared" si="98"/>
        <v>0</v>
      </c>
      <c r="AF520" s="23">
        <f t="shared" si="98"/>
        <v>0</v>
      </c>
      <c r="AG520" s="22">
        <f>SUMIFS(当月ワード!$X$3:$X$1000,当月ワード!$D$3:$D$1000,キーワード!$D520,当月ワード!$E$3:$E$1000,キーワード!$F520)</f>
        <v>0</v>
      </c>
      <c r="AH520" s="23">
        <f>SUMIFS(前月ワード!$X$3:$X$1000,前月ワード!$D$3:$D$1000,キーワード!$D520,前月ワード!$E$3:$E$1000,キーワード!$F520)</f>
        <v>0</v>
      </c>
      <c r="AI520" s="23">
        <f>SUMIFS(前々月ワード!$X$3:$X$1000,前々月ワード!$D$3:$D$1000,キーワード!$D520,前々月ワード!$E$3:$E$1000,キーワード!$F520)</f>
        <v>0</v>
      </c>
      <c r="AJ520" s="22">
        <f>SUMIFS(当月ワード!$I$3:$I$1000,当月ワード!$D$3:$D$1000,キーワード!$D520,当月ワード!$E$3:$E$1000,キーワード!$F520)</f>
        <v>0</v>
      </c>
      <c r="AK520" s="23">
        <f>SUMIFS(前月ワード!$I$3:$I$1000,前月ワード!$D$3:$D$1000,キーワード!$D520,前月ワード!$E$3:$E$1000,キーワード!$F520)</f>
        <v>0</v>
      </c>
      <c r="AL520" s="23">
        <f>SUMIFS(前々月ワード!$I$3:$I$1000,前々月ワード!$D$3:$D$1000,キーワード!$D520,前々月ワード!$E$3:$E$1000,キーワード!$F520)</f>
        <v>0</v>
      </c>
      <c r="AM520" s="13">
        <f t="shared" si="99"/>
        <v>0</v>
      </c>
      <c r="AN520" s="13">
        <f t="shared" si="99"/>
        <v>0</v>
      </c>
      <c r="AO520" s="13">
        <f t="shared" si="99"/>
        <v>0</v>
      </c>
      <c r="AP520" s="16">
        <f t="shared" si="100"/>
        <v>0</v>
      </c>
      <c r="AQ520" s="16">
        <f t="shared" si="100"/>
        <v>0</v>
      </c>
      <c r="AR520" s="17">
        <f t="shared" si="100"/>
        <v>0</v>
      </c>
    </row>
    <row r="521" spans="3:44" ht="36.65" customHeight="1">
      <c r="C521" s="20">
        <v>516</v>
      </c>
      <c r="D521" s="53">
        <f>現状ワード設定!B518</f>
        <v>0</v>
      </c>
      <c r="E521" s="26" t="str">
        <f>IFERROR(_xlfn.XLOOKUP($D521,現状商品設定!B:B,現状商品設定!C:C,"-"),"-")</f>
        <v>-</v>
      </c>
      <c r="F521" s="56">
        <f>現状ワード設定!G518</f>
        <v>0</v>
      </c>
      <c r="G521" s="60" t="s">
        <v>46</v>
      </c>
      <c r="H521" s="47" t="str">
        <f>IFERROR(_xlfn.XLOOKUP(D521,商品!$D:$D,商品!$H:$H),"")</f>
        <v/>
      </c>
      <c r="I521" s="50" t="str">
        <f>IFERROR(_xlfn.XLOOKUP(D521&amp;F521,現状ワード設定!J:J,現状ワード設定!H:H),"")</f>
        <v/>
      </c>
      <c r="J521" s="47" t="str">
        <f>IFERROR(_xlfn.XLOOKUP(D521&amp;F521,現状ワード設定!J:J,現状ワード設定!I:I),"")</f>
        <v/>
      </c>
      <c r="K521" s="47" t="e">
        <f>IF(AND(T521&gt;=設定!$C$12,W521&gt;=O521),I521*(1+設定!$F$12),IF(AND(T521&gt;=設定!$C$13,W521&lt;O521),I521*(1+設定!$F$13),IF(AND(T521&lt;設定!$C$14,U521&gt;=設定!$E$14),I521*(1+設定!$F$14),IF(AND(T521&lt;設定!$C$15,U521&lt;設定!$E$15),I521*(1+設定!$F$15),"除外"))))</f>
        <v>#VALUE!</v>
      </c>
      <c r="L521" s="58" t="e">
        <f ca="1">IF(消化率!$I$5&lt;1,K521*消化率!$I$5,IF(U521*V521/(K521*消化率!$I$5)&gt;O521,K521*消化率!$I$5,M521))</f>
        <v>#DIV/0!</v>
      </c>
      <c r="M521" s="58" t="e">
        <f t="shared" si="91"/>
        <v>#VALUE!</v>
      </c>
      <c r="N521" s="58" t="e">
        <f ca="1">IF(ROUNDUP(IF(IF(IF(AND(設定!$D$8&lt;=L521,設定!$D$8&lt;J521),設定!$D$8,IF(AND(J521&lt;=L521,J521&lt;設定!$D$8),J521,IF(AND(L521&lt;=J521,J521&lt;設定!$D$8),J521,L521)))=0,設定!$D$8,IF(AND(設定!$D$8&lt;=L521,設定!$D$8&lt;J521),設定!$D$8,IF(AND(J521&lt;=L521,J521&lt;設定!$D$8),J521,IF(AND(L521&lt;=J521,J521&lt;設定!$D$8),J521,L521))))&lt;=H521,H521+1,IF(IF(AND(設定!$D$8&lt;=L521,設定!$D$8&lt;J521),設定!$D$8,IF(AND(J521&lt;=L521,J521&lt;設定!$D$8),J521,IF(AND(L521&lt;=J521,J521&lt;設定!$D$8),J521,L521)))=0,設定!$D$8,IF(AND(設定!$D$8&lt;=L521,設定!$D$8&lt;J521),設定!$D$8,IF(AND(J521&lt;=L521,J521&lt;設定!$D$8),J521,IF(AND(L521&lt;=J521,J521&lt;設定!$D$8),J521,L521))))),0)&gt;40,ROUNDUP(IF(IF(IF(AND(設定!$D$8&lt;=L521,設定!$D$8&lt;J521),設定!$D$8,IF(AND(J521&lt;=L521,J521&lt;設定!$D$8),J521,IF(AND(L521&lt;=J521,J521&lt;設定!$D$8),J521,L521)))=0,設定!$D$8,IF(AND(設定!$D$8&lt;=L521,設定!$D$8&lt;J521),設定!$D$8,IF(AND(J521&lt;=L521,J521&lt;設定!$D$8),J521,IF(AND(L521&lt;=J521,J521&lt;設定!$D$8),J521,L521))))&lt;=H521,H521+1,IF(IF(AND(設定!$D$8&lt;=L521,設定!$D$8&lt;J521),設定!$D$8,IF(AND(J521&lt;=L521,J521&lt;設定!$D$8),J521,IF(AND(L521&lt;=J521,J521&lt;設定!$D$8),J521,L521)))=0,設定!$D$8,IF(AND(設定!$D$8&lt;=L521,設定!$D$8&lt;J521),設定!$D$8,IF(AND(J521&lt;=L521,J521&lt;設定!$D$8),J521,IF(AND(L521&lt;=J521,J521&lt;設定!$D$8),J521,L521))))),0),40)</f>
        <v>#DIV/0!</v>
      </c>
      <c r="O521" s="55">
        <f>IF(G521="標準",設定!$C$4,G521)</f>
        <v>5</v>
      </c>
      <c r="P521" s="45">
        <f t="shared" si="92"/>
        <v>0</v>
      </c>
      <c r="Q521" s="14">
        <f t="shared" si="93"/>
        <v>0</v>
      </c>
      <c r="R521" s="23">
        <f t="shared" ref="R521:R584" si="101">IFERROR(P521/T521,0)</f>
        <v>0</v>
      </c>
      <c r="S521" s="12">
        <f t="shared" si="94"/>
        <v>0</v>
      </c>
      <c r="T521" s="23">
        <f t="shared" si="95"/>
        <v>0</v>
      </c>
      <c r="U521" s="13">
        <f t="shared" si="96"/>
        <v>0</v>
      </c>
      <c r="V521" s="104" t="str">
        <f>INDEX(商品!Q:Q,MATCH(キーワード!D521,商品!D:D,0),1)</f>
        <v>-</v>
      </c>
      <c r="W521" s="15">
        <f t="shared" si="97"/>
        <v>0</v>
      </c>
      <c r="X521" s="22">
        <f>SUMIFS(当月ワード!$J$3:$J$1000,当月ワード!$D$3:$D$1000,キーワード!$D521,当月ワード!$E$3:$E$1000,キーワード!$F521)</f>
        <v>0</v>
      </c>
      <c r="Y521" s="23">
        <f>SUMIFS(前月ワード!$J$3:$J$1000,前月ワード!$D$3:$D$1000,キーワード!$D521,前月ワード!$E$3:$E$1000,キーワード!$F521)</f>
        <v>0</v>
      </c>
      <c r="Z521" s="23">
        <f>SUMIFS(前々月ワード!$J$3:$J$1000,前々月ワード!$D$3:$D$1000,キーワード!$D521,前々月ワード!$E$3:$E$1000,キーワード!$F521)</f>
        <v>0</v>
      </c>
      <c r="AA521" s="22">
        <f>SUMIFS(当月ワード!$W$3:$W$1000,当月ワード!$D$3:$D$1000,キーワード!$D521,当月ワード!$E$3:$E$1000,キーワード!$F521)</f>
        <v>0</v>
      </c>
      <c r="AB521" s="23">
        <f>SUMIFS(前月ワード!$W$3:$W$1000,前月ワード!$D$3:$D$1000,キーワード!$D521,前月ワード!$E$3:$E$1000,キーワード!$F521)</f>
        <v>0</v>
      </c>
      <c r="AC521" s="23">
        <f>SUMIFS(前々月ワード!$W$3:$W$1000,前々月ワード!$D$3:$D$1000,キーワード!$D521,前々月ワード!$E$3:$E$1000,キーワード!$F521)</f>
        <v>0</v>
      </c>
      <c r="AD521" s="23">
        <f t="shared" si="98"/>
        <v>0</v>
      </c>
      <c r="AE521" s="23">
        <f t="shared" si="98"/>
        <v>0</v>
      </c>
      <c r="AF521" s="23">
        <f t="shared" si="98"/>
        <v>0</v>
      </c>
      <c r="AG521" s="22">
        <f>SUMIFS(当月ワード!$X$3:$X$1000,当月ワード!$D$3:$D$1000,キーワード!$D521,当月ワード!$E$3:$E$1000,キーワード!$F521)</f>
        <v>0</v>
      </c>
      <c r="AH521" s="23">
        <f>SUMIFS(前月ワード!$X$3:$X$1000,前月ワード!$D$3:$D$1000,キーワード!$D521,前月ワード!$E$3:$E$1000,キーワード!$F521)</f>
        <v>0</v>
      </c>
      <c r="AI521" s="23">
        <f>SUMIFS(前々月ワード!$X$3:$X$1000,前々月ワード!$D$3:$D$1000,キーワード!$D521,前々月ワード!$E$3:$E$1000,キーワード!$F521)</f>
        <v>0</v>
      </c>
      <c r="AJ521" s="22">
        <f>SUMIFS(当月ワード!$I$3:$I$1000,当月ワード!$D$3:$D$1000,キーワード!$D521,当月ワード!$E$3:$E$1000,キーワード!$F521)</f>
        <v>0</v>
      </c>
      <c r="AK521" s="23">
        <f>SUMIFS(前月ワード!$I$3:$I$1000,前月ワード!$D$3:$D$1000,キーワード!$D521,前月ワード!$E$3:$E$1000,キーワード!$F521)</f>
        <v>0</v>
      </c>
      <c r="AL521" s="23">
        <f>SUMIFS(前々月ワード!$I$3:$I$1000,前々月ワード!$D$3:$D$1000,キーワード!$D521,前々月ワード!$E$3:$E$1000,キーワード!$F521)</f>
        <v>0</v>
      </c>
      <c r="AM521" s="13">
        <f t="shared" si="99"/>
        <v>0</v>
      </c>
      <c r="AN521" s="13">
        <f t="shared" si="99"/>
        <v>0</v>
      </c>
      <c r="AO521" s="13">
        <f t="shared" si="99"/>
        <v>0</v>
      </c>
      <c r="AP521" s="16">
        <f t="shared" si="100"/>
        <v>0</v>
      </c>
      <c r="AQ521" s="16">
        <f t="shared" si="100"/>
        <v>0</v>
      </c>
      <c r="AR521" s="17">
        <f t="shared" si="100"/>
        <v>0</v>
      </c>
    </row>
    <row r="522" spans="3:44" ht="36.65" customHeight="1">
      <c r="C522" s="20">
        <v>517</v>
      </c>
      <c r="D522" s="53">
        <f>現状ワード設定!B519</f>
        <v>0</v>
      </c>
      <c r="E522" s="26" t="str">
        <f>IFERROR(_xlfn.XLOOKUP($D522,現状商品設定!B:B,現状商品設定!C:C,"-"),"-")</f>
        <v>-</v>
      </c>
      <c r="F522" s="56">
        <f>現状ワード設定!G519</f>
        <v>0</v>
      </c>
      <c r="G522" s="60" t="s">
        <v>46</v>
      </c>
      <c r="H522" s="47" t="str">
        <f>IFERROR(_xlfn.XLOOKUP(D522,商品!$D:$D,商品!$H:$H),"")</f>
        <v/>
      </c>
      <c r="I522" s="50" t="str">
        <f>IFERROR(_xlfn.XLOOKUP(D522&amp;F522,現状ワード設定!J:J,現状ワード設定!H:H),"")</f>
        <v/>
      </c>
      <c r="J522" s="47" t="str">
        <f>IFERROR(_xlfn.XLOOKUP(D522&amp;F522,現状ワード設定!J:J,現状ワード設定!I:I),"")</f>
        <v/>
      </c>
      <c r="K522" s="47" t="e">
        <f>IF(AND(T522&gt;=設定!$C$12,W522&gt;=O522),I522*(1+設定!$F$12),IF(AND(T522&gt;=設定!$C$13,W522&lt;O522),I522*(1+設定!$F$13),IF(AND(T522&lt;設定!$C$14,U522&gt;=設定!$E$14),I522*(1+設定!$F$14),IF(AND(T522&lt;設定!$C$15,U522&lt;設定!$E$15),I522*(1+設定!$F$15),"除外"))))</f>
        <v>#VALUE!</v>
      </c>
      <c r="L522" s="58" t="e">
        <f ca="1">IF(消化率!$I$5&lt;1,K522*消化率!$I$5,IF(U522*V522/(K522*消化率!$I$5)&gt;O522,K522*消化率!$I$5,M522))</f>
        <v>#DIV/0!</v>
      </c>
      <c r="M522" s="58" t="e">
        <f t="shared" si="91"/>
        <v>#VALUE!</v>
      </c>
      <c r="N522" s="58" t="e">
        <f ca="1">IF(ROUNDUP(IF(IF(IF(AND(設定!$D$8&lt;=L522,設定!$D$8&lt;J522),設定!$D$8,IF(AND(J522&lt;=L522,J522&lt;設定!$D$8),J522,IF(AND(L522&lt;=J522,J522&lt;設定!$D$8),J522,L522)))=0,設定!$D$8,IF(AND(設定!$D$8&lt;=L522,設定!$D$8&lt;J522),設定!$D$8,IF(AND(J522&lt;=L522,J522&lt;設定!$D$8),J522,IF(AND(L522&lt;=J522,J522&lt;設定!$D$8),J522,L522))))&lt;=H522,H522+1,IF(IF(AND(設定!$D$8&lt;=L522,設定!$D$8&lt;J522),設定!$D$8,IF(AND(J522&lt;=L522,J522&lt;設定!$D$8),J522,IF(AND(L522&lt;=J522,J522&lt;設定!$D$8),J522,L522)))=0,設定!$D$8,IF(AND(設定!$D$8&lt;=L522,設定!$D$8&lt;J522),設定!$D$8,IF(AND(J522&lt;=L522,J522&lt;設定!$D$8),J522,IF(AND(L522&lt;=J522,J522&lt;設定!$D$8),J522,L522))))),0)&gt;40,ROUNDUP(IF(IF(IF(AND(設定!$D$8&lt;=L522,設定!$D$8&lt;J522),設定!$D$8,IF(AND(J522&lt;=L522,J522&lt;設定!$D$8),J522,IF(AND(L522&lt;=J522,J522&lt;設定!$D$8),J522,L522)))=0,設定!$D$8,IF(AND(設定!$D$8&lt;=L522,設定!$D$8&lt;J522),設定!$D$8,IF(AND(J522&lt;=L522,J522&lt;設定!$D$8),J522,IF(AND(L522&lt;=J522,J522&lt;設定!$D$8),J522,L522))))&lt;=H522,H522+1,IF(IF(AND(設定!$D$8&lt;=L522,設定!$D$8&lt;J522),設定!$D$8,IF(AND(J522&lt;=L522,J522&lt;設定!$D$8),J522,IF(AND(L522&lt;=J522,J522&lt;設定!$D$8),J522,L522)))=0,設定!$D$8,IF(AND(設定!$D$8&lt;=L522,設定!$D$8&lt;J522),設定!$D$8,IF(AND(J522&lt;=L522,J522&lt;設定!$D$8),J522,IF(AND(L522&lt;=J522,J522&lt;設定!$D$8),J522,L522))))),0),40)</f>
        <v>#DIV/0!</v>
      </c>
      <c r="O522" s="55">
        <f>IF(G522="標準",設定!$C$4,G522)</f>
        <v>5</v>
      </c>
      <c r="P522" s="45">
        <f t="shared" si="92"/>
        <v>0</v>
      </c>
      <c r="Q522" s="14">
        <f t="shared" si="93"/>
        <v>0</v>
      </c>
      <c r="R522" s="23">
        <f t="shared" si="101"/>
        <v>0</v>
      </c>
      <c r="S522" s="12">
        <f t="shared" si="94"/>
        <v>0</v>
      </c>
      <c r="T522" s="23">
        <f t="shared" si="95"/>
        <v>0</v>
      </c>
      <c r="U522" s="13">
        <f t="shared" si="96"/>
        <v>0</v>
      </c>
      <c r="V522" s="104" t="str">
        <f>INDEX(商品!Q:Q,MATCH(キーワード!D522,商品!D:D,0),1)</f>
        <v>-</v>
      </c>
      <c r="W522" s="15">
        <f t="shared" si="97"/>
        <v>0</v>
      </c>
      <c r="X522" s="22">
        <f>SUMIFS(当月ワード!$J$3:$J$1000,当月ワード!$D$3:$D$1000,キーワード!$D522,当月ワード!$E$3:$E$1000,キーワード!$F522)</f>
        <v>0</v>
      </c>
      <c r="Y522" s="23">
        <f>SUMIFS(前月ワード!$J$3:$J$1000,前月ワード!$D$3:$D$1000,キーワード!$D522,前月ワード!$E$3:$E$1000,キーワード!$F522)</f>
        <v>0</v>
      </c>
      <c r="Z522" s="23">
        <f>SUMIFS(前々月ワード!$J$3:$J$1000,前々月ワード!$D$3:$D$1000,キーワード!$D522,前々月ワード!$E$3:$E$1000,キーワード!$F522)</f>
        <v>0</v>
      </c>
      <c r="AA522" s="22">
        <f>SUMIFS(当月ワード!$W$3:$W$1000,当月ワード!$D$3:$D$1000,キーワード!$D522,当月ワード!$E$3:$E$1000,キーワード!$F522)</f>
        <v>0</v>
      </c>
      <c r="AB522" s="23">
        <f>SUMIFS(前月ワード!$W$3:$W$1000,前月ワード!$D$3:$D$1000,キーワード!$D522,前月ワード!$E$3:$E$1000,キーワード!$F522)</f>
        <v>0</v>
      </c>
      <c r="AC522" s="23">
        <f>SUMIFS(前々月ワード!$W$3:$W$1000,前々月ワード!$D$3:$D$1000,キーワード!$D522,前々月ワード!$E$3:$E$1000,キーワード!$F522)</f>
        <v>0</v>
      </c>
      <c r="AD522" s="23">
        <f t="shared" si="98"/>
        <v>0</v>
      </c>
      <c r="AE522" s="23">
        <f t="shared" si="98"/>
        <v>0</v>
      </c>
      <c r="AF522" s="23">
        <f t="shared" si="98"/>
        <v>0</v>
      </c>
      <c r="AG522" s="22">
        <f>SUMIFS(当月ワード!$X$3:$X$1000,当月ワード!$D$3:$D$1000,キーワード!$D522,当月ワード!$E$3:$E$1000,キーワード!$F522)</f>
        <v>0</v>
      </c>
      <c r="AH522" s="23">
        <f>SUMIFS(前月ワード!$X$3:$X$1000,前月ワード!$D$3:$D$1000,キーワード!$D522,前月ワード!$E$3:$E$1000,キーワード!$F522)</f>
        <v>0</v>
      </c>
      <c r="AI522" s="23">
        <f>SUMIFS(前々月ワード!$X$3:$X$1000,前々月ワード!$D$3:$D$1000,キーワード!$D522,前々月ワード!$E$3:$E$1000,キーワード!$F522)</f>
        <v>0</v>
      </c>
      <c r="AJ522" s="22">
        <f>SUMIFS(当月ワード!$I$3:$I$1000,当月ワード!$D$3:$D$1000,キーワード!$D522,当月ワード!$E$3:$E$1000,キーワード!$F522)</f>
        <v>0</v>
      </c>
      <c r="AK522" s="23">
        <f>SUMIFS(前月ワード!$I$3:$I$1000,前月ワード!$D$3:$D$1000,キーワード!$D522,前月ワード!$E$3:$E$1000,キーワード!$F522)</f>
        <v>0</v>
      </c>
      <c r="AL522" s="23">
        <f>SUMIFS(前々月ワード!$I$3:$I$1000,前々月ワード!$D$3:$D$1000,キーワード!$D522,前々月ワード!$E$3:$E$1000,キーワード!$F522)</f>
        <v>0</v>
      </c>
      <c r="AM522" s="13">
        <f t="shared" si="99"/>
        <v>0</v>
      </c>
      <c r="AN522" s="13">
        <f t="shared" si="99"/>
        <v>0</v>
      </c>
      <c r="AO522" s="13">
        <f t="shared" si="99"/>
        <v>0</v>
      </c>
      <c r="AP522" s="16">
        <f t="shared" si="100"/>
        <v>0</v>
      </c>
      <c r="AQ522" s="16">
        <f t="shared" si="100"/>
        <v>0</v>
      </c>
      <c r="AR522" s="17">
        <f t="shared" si="100"/>
        <v>0</v>
      </c>
    </row>
    <row r="523" spans="3:44" ht="36.65" customHeight="1">
      <c r="C523" s="20">
        <v>518</v>
      </c>
      <c r="D523" s="53">
        <f>現状ワード設定!B520</f>
        <v>0</v>
      </c>
      <c r="E523" s="26" t="str">
        <f>IFERROR(_xlfn.XLOOKUP($D523,現状商品設定!B:B,現状商品設定!C:C,"-"),"-")</f>
        <v>-</v>
      </c>
      <c r="F523" s="56">
        <f>現状ワード設定!G520</f>
        <v>0</v>
      </c>
      <c r="G523" s="60" t="s">
        <v>46</v>
      </c>
      <c r="H523" s="47" t="str">
        <f>IFERROR(_xlfn.XLOOKUP(D523,商品!$D:$D,商品!$H:$H),"")</f>
        <v/>
      </c>
      <c r="I523" s="50" t="str">
        <f>IFERROR(_xlfn.XLOOKUP(D523&amp;F523,現状ワード設定!J:J,現状ワード設定!H:H),"")</f>
        <v/>
      </c>
      <c r="J523" s="47" t="str">
        <f>IFERROR(_xlfn.XLOOKUP(D523&amp;F523,現状ワード設定!J:J,現状ワード設定!I:I),"")</f>
        <v/>
      </c>
      <c r="K523" s="47" t="e">
        <f>IF(AND(T523&gt;=設定!$C$12,W523&gt;=O523),I523*(1+設定!$F$12),IF(AND(T523&gt;=設定!$C$13,W523&lt;O523),I523*(1+設定!$F$13),IF(AND(T523&lt;設定!$C$14,U523&gt;=設定!$E$14),I523*(1+設定!$F$14),IF(AND(T523&lt;設定!$C$15,U523&lt;設定!$E$15),I523*(1+設定!$F$15),"除外"))))</f>
        <v>#VALUE!</v>
      </c>
      <c r="L523" s="58" t="e">
        <f ca="1">IF(消化率!$I$5&lt;1,K523*消化率!$I$5,IF(U523*V523/(K523*消化率!$I$5)&gt;O523,K523*消化率!$I$5,M523))</f>
        <v>#DIV/0!</v>
      </c>
      <c r="M523" s="58" t="e">
        <f t="shared" si="91"/>
        <v>#VALUE!</v>
      </c>
      <c r="N523" s="58" t="e">
        <f ca="1">IF(ROUNDUP(IF(IF(IF(AND(設定!$D$8&lt;=L523,設定!$D$8&lt;J523),設定!$D$8,IF(AND(J523&lt;=L523,J523&lt;設定!$D$8),J523,IF(AND(L523&lt;=J523,J523&lt;設定!$D$8),J523,L523)))=0,設定!$D$8,IF(AND(設定!$D$8&lt;=L523,設定!$D$8&lt;J523),設定!$D$8,IF(AND(J523&lt;=L523,J523&lt;設定!$D$8),J523,IF(AND(L523&lt;=J523,J523&lt;設定!$D$8),J523,L523))))&lt;=H523,H523+1,IF(IF(AND(設定!$D$8&lt;=L523,設定!$D$8&lt;J523),設定!$D$8,IF(AND(J523&lt;=L523,J523&lt;設定!$D$8),J523,IF(AND(L523&lt;=J523,J523&lt;設定!$D$8),J523,L523)))=0,設定!$D$8,IF(AND(設定!$D$8&lt;=L523,設定!$D$8&lt;J523),設定!$D$8,IF(AND(J523&lt;=L523,J523&lt;設定!$D$8),J523,IF(AND(L523&lt;=J523,J523&lt;設定!$D$8),J523,L523))))),0)&gt;40,ROUNDUP(IF(IF(IF(AND(設定!$D$8&lt;=L523,設定!$D$8&lt;J523),設定!$D$8,IF(AND(J523&lt;=L523,J523&lt;設定!$D$8),J523,IF(AND(L523&lt;=J523,J523&lt;設定!$D$8),J523,L523)))=0,設定!$D$8,IF(AND(設定!$D$8&lt;=L523,設定!$D$8&lt;J523),設定!$D$8,IF(AND(J523&lt;=L523,J523&lt;設定!$D$8),J523,IF(AND(L523&lt;=J523,J523&lt;設定!$D$8),J523,L523))))&lt;=H523,H523+1,IF(IF(AND(設定!$D$8&lt;=L523,設定!$D$8&lt;J523),設定!$D$8,IF(AND(J523&lt;=L523,J523&lt;設定!$D$8),J523,IF(AND(L523&lt;=J523,J523&lt;設定!$D$8),J523,L523)))=0,設定!$D$8,IF(AND(設定!$D$8&lt;=L523,設定!$D$8&lt;J523),設定!$D$8,IF(AND(J523&lt;=L523,J523&lt;設定!$D$8),J523,IF(AND(L523&lt;=J523,J523&lt;設定!$D$8),J523,L523))))),0),40)</f>
        <v>#DIV/0!</v>
      </c>
      <c r="O523" s="55">
        <f>IF(G523="標準",設定!$C$4,G523)</f>
        <v>5</v>
      </c>
      <c r="P523" s="45">
        <f t="shared" si="92"/>
        <v>0</v>
      </c>
      <c r="Q523" s="14">
        <f t="shared" si="93"/>
        <v>0</v>
      </c>
      <c r="R523" s="23">
        <f t="shared" si="101"/>
        <v>0</v>
      </c>
      <c r="S523" s="12">
        <f t="shared" si="94"/>
        <v>0</v>
      </c>
      <c r="T523" s="23">
        <f t="shared" si="95"/>
        <v>0</v>
      </c>
      <c r="U523" s="13">
        <f t="shared" si="96"/>
        <v>0</v>
      </c>
      <c r="V523" s="104" t="str">
        <f>INDEX(商品!Q:Q,MATCH(キーワード!D523,商品!D:D,0),1)</f>
        <v>-</v>
      </c>
      <c r="W523" s="15">
        <f t="shared" si="97"/>
        <v>0</v>
      </c>
      <c r="X523" s="22">
        <f>SUMIFS(当月ワード!$J$3:$J$1000,当月ワード!$D$3:$D$1000,キーワード!$D523,当月ワード!$E$3:$E$1000,キーワード!$F523)</f>
        <v>0</v>
      </c>
      <c r="Y523" s="23">
        <f>SUMIFS(前月ワード!$J$3:$J$1000,前月ワード!$D$3:$D$1000,キーワード!$D523,前月ワード!$E$3:$E$1000,キーワード!$F523)</f>
        <v>0</v>
      </c>
      <c r="Z523" s="23">
        <f>SUMIFS(前々月ワード!$J$3:$J$1000,前々月ワード!$D$3:$D$1000,キーワード!$D523,前々月ワード!$E$3:$E$1000,キーワード!$F523)</f>
        <v>0</v>
      </c>
      <c r="AA523" s="22">
        <f>SUMIFS(当月ワード!$W$3:$W$1000,当月ワード!$D$3:$D$1000,キーワード!$D523,当月ワード!$E$3:$E$1000,キーワード!$F523)</f>
        <v>0</v>
      </c>
      <c r="AB523" s="23">
        <f>SUMIFS(前月ワード!$W$3:$W$1000,前月ワード!$D$3:$D$1000,キーワード!$D523,前月ワード!$E$3:$E$1000,キーワード!$F523)</f>
        <v>0</v>
      </c>
      <c r="AC523" s="23">
        <f>SUMIFS(前々月ワード!$W$3:$W$1000,前々月ワード!$D$3:$D$1000,キーワード!$D523,前々月ワード!$E$3:$E$1000,キーワード!$F523)</f>
        <v>0</v>
      </c>
      <c r="AD523" s="23">
        <f t="shared" si="98"/>
        <v>0</v>
      </c>
      <c r="AE523" s="23">
        <f t="shared" si="98"/>
        <v>0</v>
      </c>
      <c r="AF523" s="23">
        <f t="shared" si="98"/>
        <v>0</v>
      </c>
      <c r="AG523" s="22">
        <f>SUMIFS(当月ワード!$X$3:$X$1000,当月ワード!$D$3:$D$1000,キーワード!$D523,当月ワード!$E$3:$E$1000,キーワード!$F523)</f>
        <v>0</v>
      </c>
      <c r="AH523" s="23">
        <f>SUMIFS(前月ワード!$X$3:$X$1000,前月ワード!$D$3:$D$1000,キーワード!$D523,前月ワード!$E$3:$E$1000,キーワード!$F523)</f>
        <v>0</v>
      </c>
      <c r="AI523" s="23">
        <f>SUMIFS(前々月ワード!$X$3:$X$1000,前々月ワード!$D$3:$D$1000,キーワード!$D523,前々月ワード!$E$3:$E$1000,キーワード!$F523)</f>
        <v>0</v>
      </c>
      <c r="AJ523" s="22">
        <f>SUMIFS(当月ワード!$I$3:$I$1000,当月ワード!$D$3:$D$1000,キーワード!$D523,当月ワード!$E$3:$E$1000,キーワード!$F523)</f>
        <v>0</v>
      </c>
      <c r="AK523" s="23">
        <f>SUMIFS(前月ワード!$I$3:$I$1000,前月ワード!$D$3:$D$1000,キーワード!$D523,前月ワード!$E$3:$E$1000,キーワード!$F523)</f>
        <v>0</v>
      </c>
      <c r="AL523" s="23">
        <f>SUMIFS(前々月ワード!$I$3:$I$1000,前々月ワード!$D$3:$D$1000,キーワード!$D523,前々月ワード!$E$3:$E$1000,キーワード!$F523)</f>
        <v>0</v>
      </c>
      <c r="AM523" s="13">
        <f t="shared" si="99"/>
        <v>0</v>
      </c>
      <c r="AN523" s="13">
        <f t="shared" si="99"/>
        <v>0</v>
      </c>
      <c r="AO523" s="13">
        <f t="shared" si="99"/>
        <v>0</v>
      </c>
      <c r="AP523" s="16">
        <f t="shared" si="100"/>
        <v>0</v>
      </c>
      <c r="AQ523" s="16">
        <f t="shared" si="100"/>
        <v>0</v>
      </c>
      <c r="AR523" s="17">
        <f t="shared" si="100"/>
        <v>0</v>
      </c>
    </row>
    <row r="524" spans="3:44" ht="36.65" customHeight="1">
      <c r="C524" s="20">
        <v>519</v>
      </c>
      <c r="D524" s="53">
        <f>現状ワード設定!B521</f>
        <v>0</v>
      </c>
      <c r="E524" s="26" t="str">
        <f>IFERROR(_xlfn.XLOOKUP($D524,現状商品設定!B:B,現状商品設定!C:C,"-"),"-")</f>
        <v>-</v>
      </c>
      <c r="F524" s="56">
        <f>現状ワード設定!G521</f>
        <v>0</v>
      </c>
      <c r="G524" s="60" t="s">
        <v>46</v>
      </c>
      <c r="H524" s="47" t="str">
        <f>IFERROR(_xlfn.XLOOKUP(D524,商品!$D:$D,商品!$H:$H),"")</f>
        <v/>
      </c>
      <c r="I524" s="50" t="str">
        <f>IFERROR(_xlfn.XLOOKUP(D524&amp;F524,現状ワード設定!J:J,現状ワード設定!H:H),"")</f>
        <v/>
      </c>
      <c r="J524" s="47" t="str">
        <f>IFERROR(_xlfn.XLOOKUP(D524&amp;F524,現状ワード設定!J:J,現状ワード設定!I:I),"")</f>
        <v/>
      </c>
      <c r="K524" s="47" t="e">
        <f>IF(AND(T524&gt;=設定!$C$12,W524&gt;=O524),I524*(1+設定!$F$12),IF(AND(T524&gt;=設定!$C$13,W524&lt;O524),I524*(1+設定!$F$13),IF(AND(T524&lt;設定!$C$14,U524&gt;=設定!$E$14),I524*(1+設定!$F$14),IF(AND(T524&lt;設定!$C$15,U524&lt;設定!$E$15),I524*(1+設定!$F$15),"除外"))))</f>
        <v>#VALUE!</v>
      </c>
      <c r="L524" s="58" t="e">
        <f ca="1">IF(消化率!$I$5&lt;1,K524*消化率!$I$5,IF(U524*V524/(K524*消化率!$I$5)&gt;O524,K524*消化率!$I$5,M524))</f>
        <v>#DIV/0!</v>
      </c>
      <c r="M524" s="58" t="e">
        <f t="shared" si="91"/>
        <v>#VALUE!</v>
      </c>
      <c r="N524" s="58" t="e">
        <f ca="1">IF(ROUNDUP(IF(IF(IF(AND(設定!$D$8&lt;=L524,設定!$D$8&lt;J524),設定!$D$8,IF(AND(J524&lt;=L524,J524&lt;設定!$D$8),J524,IF(AND(L524&lt;=J524,J524&lt;設定!$D$8),J524,L524)))=0,設定!$D$8,IF(AND(設定!$D$8&lt;=L524,設定!$D$8&lt;J524),設定!$D$8,IF(AND(J524&lt;=L524,J524&lt;設定!$D$8),J524,IF(AND(L524&lt;=J524,J524&lt;設定!$D$8),J524,L524))))&lt;=H524,H524+1,IF(IF(AND(設定!$D$8&lt;=L524,設定!$D$8&lt;J524),設定!$D$8,IF(AND(J524&lt;=L524,J524&lt;設定!$D$8),J524,IF(AND(L524&lt;=J524,J524&lt;設定!$D$8),J524,L524)))=0,設定!$D$8,IF(AND(設定!$D$8&lt;=L524,設定!$D$8&lt;J524),設定!$D$8,IF(AND(J524&lt;=L524,J524&lt;設定!$D$8),J524,IF(AND(L524&lt;=J524,J524&lt;設定!$D$8),J524,L524))))),0)&gt;40,ROUNDUP(IF(IF(IF(AND(設定!$D$8&lt;=L524,設定!$D$8&lt;J524),設定!$D$8,IF(AND(J524&lt;=L524,J524&lt;設定!$D$8),J524,IF(AND(L524&lt;=J524,J524&lt;設定!$D$8),J524,L524)))=0,設定!$D$8,IF(AND(設定!$D$8&lt;=L524,設定!$D$8&lt;J524),設定!$D$8,IF(AND(J524&lt;=L524,J524&lt;設定!$D$8),J524,IF(AND(L524&lt;=J524,J524&lt;設定!$D$8),J524,L524))))&lt;=H524,H524+1,IF(IF(AND(設定!$D$8&lt;=L524,設定!$D$8&lt;J524),設定!$D$8,IF(AND(J524&lt;=L524,J524&lt;設定!$D$8),J524,IF(AND(L524&lt;=J524,J524&lt;設定!$D$8),J524,L524)))=0,設定!$D$8,IF(AND(設定!$D$8&lt;=L524,設定!$D$8&lt;J524),設定!$D$8,IF(AND(J524&lt;=L524,J524&lt;設定!$D$8),J524,IF(AND(L524&lt;=J524,J524&lt;設定!$D$8),J524,L524))))),0),40)</f>
        <v>#DIV/0!</v>
      </c>
      <c r="O524" s="55">
        <f>IF(G524="標準",設定!$C$4,G524)</f>
        <v>5</v>
      </c>
      <c r="P524" s="45">
        <f t="shared" si="92"/>
        <v>0</v>
      </c>
      <c r="Q524" s="14">
        <f t="shared" si="93"/>
        <v>0</v>
      </c>
      <c r="R524" s="23">
        <f t="shared" si="101"/>
        <v>0</v>
      </c>
      <c r="S524" s="12">
        <f t="shared" si="94"/>
        <v>0</v>
      </c>
      <c r="T524" s="23">
        <f t="shared" si="95"/>
        <v>0</v>
      </c>
      <c r="U524" s="13">
        <f t="shared" si="96"/>
        <v>0</v>
      </c>
      <c r="V524" s="104" t="str">
        <f>INDEX(商品!Q:Q,MATCH(キーワード!D524,商品!D:D,0),1)</f>
        <v>-</v>
      </c>
      <c r="W524" s="15">
        <f t="shared" si="97"/>
        <v>0</v>
      </c>
      <c r="X524" s="22">
        <f>SUMIFS(当月ワード!$J$3:$J$1000,当月ワード!$D$3:$D$1000,キーワード!$D524,当月ワード!$E$3:$E$1000,キーワード!$F524)</f>
        <v>0</v>
      </c>
      <c r="Y524" s="23">
        <f>SUMIFS(前月ワード!$J$3:$J$1000,前月ワード!$D$3:$D$1000,キーワード!$D524,前月ワード!$E$3:$E$1000,キーワード!$F524)</f>
        <v>0</v>
      </c>
      <c r="Z524" s="23">
        <f>SUMIFS(前々月ワード!$J$3:$J$1000,前々月ワード!$D$3:$D$1000,キーワード!$D524,前々月ワード!$E$3:$E$1000,キーワード!$F524)</f>
        <v>0</v>
      </c>
      <c r="AA524" s="22">
        <f>SUMIFS(当月ワード!$W$3:$W$1000,当月ワード!$D$3:$D$1000,キーワード!$D524,当月ワード!$E$3:$E$1000,キーワード!$F524)</f>
        <v>0</v>
      </c>
      <c r="AB524" s="23">
        <f>SUMIFS(前月ワード!$W$3:$W$1000,前月ワード!$D$3:$D$1000,キーワード!$D524,前月ワード!$E$3:$E$1000,キーワード!$F524)</f>
        <v>0</v>
      </c>
      <c r="AC524" s="23">
        <f>SUMIFS(前々月ワード!$W$3:$W$1000,前々月ワード!$D$3:$D$1000,キーワード!$D524,前々月ワード!$E$3:$E$1000,キーワード!$F524)</f>
        <v>0</v>
      </c>
      <c r="AD524" s="23">
        <f t="shared" si="98"/>
        <v>0</v>
      </c>
      <c r="AE524" s="23">
        <f t="shared" si="98"/>
        <v>0</v>
      </c>
      <c r="AF524" s="23">
        <f t="shared" si="98"/>
        <v>0</v>
      </c>
      <c r="AG524" s="22">
        <f>SUMIFS(当月ワード!$X$3:$X$1000,当月ワード!$D$3:$D$1000,キーワード!$D524,当月ワード!$E$3:$E$1000,キーワード!$F524)</f>
        <v>0</v>
      </c>
      <c r="AH524" s="23">
        <f>SUMIFS(前月ワード!$X$3:$X$1000,前月ワード!$D$3:$D$1000,キーワード!$D524,前月ワード!$E$3:$E$1000,キーワード!$F524)</f>
        <v>0</v>
      </c>
      <c r="AI524" s="23">
        <f>SUMIFS(前々月ワード!$X$3:$X$1000,前々月ワード!$D$3:$D$1000,キーワード!$D524,前々月ワード!$E$3:$E$1000,キーワード!$F524)</f>
        <v>0</v>
      </c>
      <c r="AJ524" s="22">
        <f>SUMIFS(当月ワード!$I$3:$I$1000,当月ワード!$D$3:$D$1000,キーワード!$D524,当月ワード!$E$3:$E$1000,キーワード!$F524)</f>
        <v>0</v>
      </c>
      <c r="AK524" s="23">
        <f>SUMIFS(前月ワード!$I$3:$I$1000,前月ワード!$D$3:$D$1000,キーワード!$D524,前月ワード!$E$3:$E$1000,キーワード!$F524)</f>
        <v>0</v>
      </c>
      <c r="AL524" s="23">
        <f>SUMIFS(前々月ワード!$I$3:$I$1000,前々月ワード!$D$3:$D$1000,キーワード!$D524,前々月ワード!$E$3:$E$1000,キーワード!$F524)</f>
        <v>0</v>
      </c>
      <c r="AM524" s="13">
        <f t="shared" si="99"/>
        <v>0</v>
      </c>
      <c r="AN524" s="13">
        <f t="shared" si="99"/>
        <v>0</v>
      </c>
      <c r="AO524" s="13">
        <f t="shared" si="99"/>
        <v>0</v>
      </c>
      <c r="AP524" s="16">
        <f t="shared" si="100"/>
        <v>0</v>
      </c>
      <c r="AQ524" s="16">
        <f t="shared" si="100"/>
        <v>0</v>
      </c>
      <c r="AR524" s="17">
        <f t="shared" si="100"/>
        <v>0</v>
      </c>
    </row>
    <row r="525" spans="3:44" ht="36.65" customHeight="1">
      <c r="C525" s="20">
        <v>520</v>
      </c>
      <c r="D525" s="53">
        <f>現状ワード設定!B522</f>
        <v>0</v>
      </c>
      <c r="E525" s="26" t="str">
        <f>IFERROR(_xlfn.XLOOKUP($D525,現状商品設定!B:B,現状商品設定!C:C,"-"),"-")</f>
        <v>-</v>
      </c>
      <c r="F525" s="56">
        <f>現状ワード設定!G522</f>
        <v>0</v>
      </c>
      <c r="G525" s="60" t="s">
        <v>46</v>
      </c>
      <c r="H525" s="47" t="str">
        <f>IFERROR(_xlfn.XLOOKUP(D525,商品!$D:$D,商品!$H:$H),"")</f>
        <v/>
      </c>
      <c r="I525" s="50" t="str">
        <f>IFERROR(_xlfn.XLOOKUP(D525&amp;F525,現状ワード設定!J:J,現状ワード設定!H:H),"")</f>
        <v/>
      </c>
      <c r="J525" s="47" t="str">
        <f>IFERROR(_xlfn.XLOOKUP(D525&amp;F525,現状ワード設定!J:J,現状ワード設定!I:I),"")</f>
        <v/>
      </c>
      <c r="K525" s="47" t="e">
        <f>IF(AND(T525&gt;=設定!$C$12,W525&gt;=O525),I525*(1+設定!$F$12),IF(AND(T525&gt;=設定!$C$13,W525&lt;O525),I525*(1+設定!$F$13),IF(AND(T525&lt;設定!$C$14,U525&gt;=設定!$E$14),I525*(1+設定!$F$14),IF(AND(T525&lt;設定!$C$15,U525&lt;設定!$E$15),I525*(1+設定!$F$15),"除外"))))</f>
        <v>#VALUE!</v>
      </c>
      <c r="L525" s="58" t="e">
        <f ca="1">IF(消化率!$I$5&lt;1,K525*消化率!$I$5,IF(U525*V525/(K525*消化率!$I$5)&gt;O525,K525*消化率!$I$5,M525))</f>
        <v>#DIV/0!</v>
      </c>
      <c r="M525" s="58" t="e">
        <f t="shared" si="91"/>
        <v>#VALUE!</v>
      </c>
      <c r="N525" s="58" t="e">
        <f ca="1">IF(ROUNDUP(IF(IF(IF(AND(設定!$D$8&lt;=L525,設定!$D$8&lt;J525),設定!$D$8,IF(AND(J525&lt;=L525,J525&lt;設定!$D$8),J525,IF(AND(L525&lt;=J525,J525&lt;設定!$D$8),J525,L525)))=0,設定!$D$8,IF(AND(設定!$D$8&lt;=L525,設定!$D$8&lt;J525),設定!$D$8,IF(AND(J525&lt;=L525,J525&lt;設定!$D$8),J525,IF(AND(L525&lt;=J525,J525&lt;設定!$D$8),J525,L525))))&lt;=H525,H525+1,IF(IF(AND(設定!$D$8&lt;=L525,設定!$D$8&lt;J525),設定!$D$8,IF(AND(J525&lt;=L525,J525&lt;設定!$D$8),J525,IF(AND(L525&lt;=J525,J525&lt;設定!$D$8),J525,L525)))=0,設定!$D$8,IF(AND(設定!$D$8&lt;=L525,設定!$D$8&lt;J525),設定!$D$8,IF(AND(J525&lt;=L525,J525&lt;設定!$D$8),J525,IF(AND(L525&lt;=J525,J525&lt;設定!$D$8),J525,L525))))),0)&gt;40,ROUNDUP(IF(IF(IF(AND(設定!$D$8&lt;=L525,設定!$D$8&lt;J525),設定!$D$8,IF(AND(J525&lt;=L525,J525&lt;設定!$D$8),J525,IF(AND(L525&lt;=J525,J525&lt;設定!$D$8),J525,L525)))=0,設定!$D$8,IF(AND(設定!$D$8&lt;=L525,設定!$D$8&lt;J525),設定!$D$8,IF(AND(J525&lt;=L525,J525&lt;設定!$D$8),J525,IF(AND(L525&lt;=J525,J525&lt;設定!$D$8),J525,L525))))&lt;=H525,H525+1,IF(IF(AND(設定!$D$8&lt;=L525,設定!$D$8&lt;J525),設定!$D$8,IF(AND(J525&lt;=L525,J525&lt;設定!$D$8),J525,IF(AND(L525&lt;=J525,J525&lt;設定!$D$8),J525,L525)))=0,設定!$D$8,IF(AND(設定!$D$8&lt;=L525,設定!$D$8&lt;J525),設定!$D$8,IF(AND(J525&lt;=L525,J525&lt;設定!$D$8),J525,IF(AND(L525&lt;=J525,J525&lt;設定!$D$8),J525,L525))))),0),40)</f>
        <v>#DIV/0!</v>
      </c>
      <c r="O525" s="55">
        <f>IF(G525="標準",設定!$C$4,G525)</f>
        <v>5</v>
      </c>
      <c r="P525" s="45">
        <f t="shared" si="92"/>
        <v>0</v>
      </c>
      <c r="Q525" s="14">
        <f t="shared" si="93"/>
        <v>0</v>
      </c>
      <c r="R525" s="23">
        <f t="shared" si="101"/>
        <v>0</v>
      </c>
      <c r="S525" s="12">
        <f t="shared" si="94"/>
        <v>0</v>
      </c>
      <c r="T525" s="23">
        <f t="shared" si="95"/>
        <v>0</v>
      </c>
      <c r="U525" s="13">
        <f t="shared" si="96"/>
        <v>0</v>
      </c>
      <c r="V525" s="104" t="str">
        <f>INDEX(商品!Q:Q,MATCH(キーワード!D525,商品!D:D,0),1)</f>
        <v>-</v>
      </c>
      <c r="W525" s="15">
        <f t="shared" si="97"/>
        <v>0</v>
      </c>
      <c r="X525" s="22">
        <f>SUMIFS(当月ワード!$J$3:$J$1000,当月ワード!$D$3:$D$1000,キーワード!$D525,当月ワード!$E$3:$E$1000,キーワード!$F525)</f>
        <v>0</v>
      </c>
      <c r="Y525" s="23">
        <f>SUMIFS(前月ワード!$J$3:$J$1000,前月ワード!$D$3:$D$1000,キーワード!$D525,前月ワード!$E$3:$E$1000,キーワード!$F525)</f>
        <v>0</v>
      </c>
      <c r="Z525" s="23">
        <f>SUMIFS(前々月ワード!$J$3:$J$1000,前々月ワード!$D$3:$D$1000,キーワード!$D525,前々月ワード!$E$3:$E$1000,キーワード!$F525)</f>
        <v>0</v>
      </c>
      <c r="AA525" s="22">
        <f>SUMIFS(当月ワード!$W$3:$W$1000,当月ワード!$D$3:$D$1000,キーワード!$D525,当月ワード!$E$3:$E$1000,キーワード!$F525)</f>
        <v>0</v>
      </c>
      <c r="AB525" s="23">
        <f>SUMIFS(前月ワード!$W$3:$W$1000,前月ワード!$D$3:$D$1000,キーワード!$D525,前月ワード!$E$3:$E$1000,キーワード!$F525)</f>
        <v>0</v>
      </c>
      <c r="AC525" s="23">
        <f>SUMIFS(前々月ワード!$W$3:$W$1000,前々月ワード!$D$3:$D$1000,キーワード!$D525,前々月ワード!$E$3:$E$1000,キーワード!$F525)</f>
        <v>0</v>
      </c>
      <c r="AD525" s="23">
        <f t="shared" si="98"/>
        <v>0</v>
      </c>
      <c r="AE525" s="23">
        <f t="shared" si="98"/>
        <v>0</v>
      </c>
      <c r="AF525" s="23">
        <f t="shared" si="98"/>
        <v>0</v>
      </c>
      <c r="AG525" s="22">
        <f>SUMIFS(当月ワード!$X$3:$X$1000,当月ワード!$D$3:$D$1000,キーワード!$D525,当月ワード!$E$3:$E$1000,キーワード!$F525)</f>
        <v>0</v>
      </c>
      <c r="AH525" s="23">
        <f>SUMIFS(前月ワード!$X$3:$X$1000,前月ワード!$D$3:$D$1000,キーワード!$D525,前月ワード!$E$3:$E$1000,キーワード!$F525)</f>
        <v>0</v>
      </c>
      <c r="AI525" s="23">
        <f>SUMIFS(前々月ワード!$X$3:$X$1000,前々月ワード!$D$3:$D$1000,キーワード!$D525,前々月ワード!$E$3:$E$1000,キーワード!$F525)</f>
        <v>0</v>
      </c>
      <c r="AJ525" s="22">
        <f>SUMIFS(当月ワード!$I$3:$I$1000,当月ワード!$D$3:$D$1000,キーワード!$D525,当月ワード!$E$3:$E$1000,キーワード!$F525)</f>
        <v>0</v>
      </c>
      <c r="AK525" s="23">
        <f>SUMIFS(前月ワード!$I$3:$I$1000,前月ワード!$D$3:$D$1000,キーワード!$D525,前月ワード!$E$3:$E$1000,キーワード!$F525)</f>
        <v>0</v>
      </c>
      <c r="AL525" s="23">
        <f>SUMIFS(前々月ワード!$I$3:$I$1000,前々月ワード!$D$3:$D$1000,キーワード!$D525,前々月ワード!$E$3:$E$1000,キーワード!$F525)</f>
        <v>0</v>
      </c>
      <c r="AM525" s="13">
        <f t="shared" si="99"/>
        <v>0</v>
      </c>
      <c r="AN525" s="13">
        <f t="shared" si="99"/>
        <v>0</v>
      </c>
      <c r="AO525" s="13">
        <f t="shared" si="99"/>
        <v>0</v>
      </c>
      <c r="AP525" s="16">
        <f t="shared" si="100"/>
        <v>0</v>
      </c>
      <c r="AQ525" s="16">
        <f t="shared" si="100"/>
        <v>0</v>
      </c>
      <c r="AR525" s="17">
        <f t="shared" si="100"/>
        <v>0</v>
      </c>
    </row>
    <row r="526" spans="3:44" ht="36.65" customHeight="1">
      <c r="C526" s="20">
        <v>521</v>
      </c>
      <c r="D526" s="53">
        <f>現状ワード設定!B523</f>
        <v>0</v>
      </c>
      <c r="E526" s="26" t="str">
        <f>IFERROR(_xlfn.XLOOKUP($D526,現状商品設定!B:B,現状商品設定!C:C,"-"),"-")</f>
        <v>-</v>
      </c>
      <c r="F526" s="56">
        <f>現状ワード設定!G523</f>
        <v>0</v>
      </c>
      <c r="G526" s="60" t="s">
        <v>46</v>
      </c>
      <c r="H526" s="47" t="str">
        <f>IFERROR(_xlfn.XLOOKUP(D526,商品!$D:$D,商品!$H:$H),"")</f>
        <v/>
      </c>
      <c r="I526" s="50" t="str">
        <f>IFERROR(_xlfn.XLOOKUP(D526&amp;F526,現状ワード設定!J:J,現状ワード設定!H:H),"")</f>
        <v/>
      </c>
      <c r="J526" s="47" t="str">
        <f>IFERROR(_xlfn.XLOOKUP(D526&amp;F526,現状ワード設定!J:J,現状ワード設定!I:I),"")</f>
        <v/>
      </c>
      <c r="K526" s="47" t="e">
        <f>IF(AND(T526&gt;=設定!$C$12,W526&gt;=O526),I526*(1+設定!$F$12),IF(AND(T526&gt;=設定!$C$13,W526&lt;O526),I526*(1+設定!$F$13),IF(AND(T526&lt;設定!$C$14,U526&gt;=設定!$E$14),I526*(1+設定!$F$14),IF(AND(T526&lt;設定!$C$15,U526&lt;設定!$E$15),I526*(1+設定!$F$15),"除外"))))</f>
        <v>#VALUE!</v>
      </c>
      <c r="L526" s="58" t="e">
        <f ca="1">IF(消化率!$I$5&lt;1,K526*消化率!$I$5,IF(U526*V526/(K526*消化率!$I$5)&gt;O526,K526*消化率!$I$5,M526))</f>
        <v>#DIV/0!</v>
      </c>
      <c r="M526" s="58" t="e">
        <f t="shared" si="91"/>
        <v>#VALUE!</v>
      </c>
      <c r="N526" s="58" t="e">
        <f ca="1">IF(ROUNDUP(IF(IF(IF(AND(設定!$D$8&lt;=L526,設定!$D$8&lt;J526),設定!$D$8,IF(AND(J526&lt;=L526,J526&lt;設定!$D$8),J526,IF(AND(L526&lt;=J526,J526&lt;設定!$D$8),J526,L526)))=0,設定!$D$8,IF(AND(設定!$D$8&lt;=L526,設定!$D$8&lt;J526),設定!$D$8,IF(AND(J526&lt;=L526,J526&lt;設定!$D$8),J526,IF(AND(L526&lt;=J526,J526&lt;設定!$D$8),J526,L526))))&lt;=H526,H526+1,IF(IF(AND(設定!$D$8&lt;=L526,設定!$D$8&lt;J526),設定!$D$8,IF(AND(J526&lt;=L526,J526&lt;設定!$D$8),J526,IF(AND(L526&lt;=J526,J526&lt;設定!$D$8),J526,L526)))=0,設定!$D$8,IF(AND(設定!$D$8&lt;=L526,設定!$D$8&lt;J526),設定!$D$8,IF(AND(J526&lt;=L526,J526&lt;設定!$D$8),J526,IF(AND(L526&lt;=J526,J526&lt;設定!$D$8),J526,L526))))),0)&gt;40,ROUNDUP(IF(IF(IF(AND(設定!$D$8&lt;=L526,設定!$D$8&lt;J526),設定!$D$8,IF(AND(J526&lt;=L526,J526&lt;設定!$D$8),J526,IF(AND(L526&lt;=J526,J526&lt;設定!$D$8),J526,L526)))=0,設定!$D$8,IF(AND(設定!$D$8&lt;=L526,設定!$D$8&lt;J526),設定!$D$8,IF(AND(J526&lt;=L526,J526&lt;設定!$D$8),J526,IF(AND(L526&lt;=J526,J526&lt;設定!$D$8),J526,L526))))&lt;=H526,H526+1,IF(IF(AND(設定!$D$8&lt;=L526,設定!$D$8&lt;J526),設定!$D$8,IF(AND(J526&lt;=L526,J526&lt;設定!$D$8),J526,IF(AND(L526&lt;=J526,J526&lt;設定!$D$8),J526,L526)))=0,設定!$D$8,IF(AND(設定!$D$8&lt;=L526,設定!$D$8&lt;J526),設定!$D$8,IF(AND(J526&lt;=L526,J526&lt;設定!$D$8),J526,IF(AND(L526&lt;=J526,J526&lt;設定!$D$8),J526,L526))))),0),40)</f>
        <v>#DIV/0!</v>
      </c>
      <c r="O526" s="55">
        <f>IF(G526="標準",設定!$C$4,G526)</f>
        <v>5</v>
      </c>
      <c r="P526" s="45">
        <f t="shared" si="92"/>
        <v>0</v>
      </c>
      <c r="Q526" s="14">
        <f t="shared" si="93"/>
        <v>0</v>
      </c>
      <c r="R526" s="23">
        <f t="shared" si="101"/>
        <v>0</v>
      </c>
      <c r="S526" s="12">
        <f t="shared" si="94"/>
        <v>0</v>
      </c>
      <c r="T526" s="23">
        <f t="shared" si="95"/>
        <v>0</v>
      </c>
      <c r="U526" s="13">
        <f t="shared" si="96"/>
        <v>0</v>
      </c>
      <c r="V526" s="104" t="str">
        <f>INDEX(商品!Q:Q,MATCH(キーワード!D526,商品!D:D,0),1)</f>
        <v>-</v>
      </c>
      <c r="W526" s="15">
        <f t="shared" si="97"/>
        <v>0</v>
      </c>
      <c r="X526" s="22">
        <f>SUMIFS(当月ワード!$J$3:$J$1000,当月ワード!$D$3:$D$1000,キーワード!$D526,当月ワード!$E$3:$E$1000,キーワード!$F526)</f>
        <v>0</v>
      </c>
      <c r="Y526" s="23">
        <f>SUMIFS(前月ワード!$J$3:$J$1000,前月ワード!$D$3:$D$1000,キーワード!$D526,前月ワード!$E$3:$E$1000,キーワード!$F526)</f>
        <v>0</v>
      </c>
      <c r="Z526" s="23">
        <f>SUMIFS(前々月ワード!$J$3:$J$1000,前々月ワード!$D$3:$D$1000,キーワード!$D526,前々月ワード!$E$3:$E$1000,キーワード!$F526)</f>
        <v>0</v>
      </c>
      <c r="AA526" s="22">
        <f>SUMIFS(当月ワード!$W$3:$W$1000,当月ワード!$D$3:$D$1000,キーワード!$D526,当月ワード!$E$3:$E$1000,キーワード!$F526)</f>
        <v>0</v>
      </c>
      <c r="AB526" s="23">
        <f>SUMIFS(前月ワード!$W$3:$W$1000,前月ワード!$D$3:$D$1000,キーワード!$D526,前月ワード!$E$3:$E$1000,キーワード!$F526)</f>
        <v>0</v>
      </c>
      <c r="AC526" s="23">
        <f>SUMIFS(前々月ワード!$W$3:$W$1000,前々月ワード!$D$3:$D$1000,キーワード!$D526,前々月ワード!$E$3:$E$1000,キーワード!$F526)</f>
        <v>0</v>
      </c>
      <c r="AD526" s="23">
        <f t="shared" si="98"/>
        <v>0</v>
      </c>
      <c r="AE526" s="23">
        <f t="shared" si="98"/>
        <v>0</v>
      </c>
      <c r="AF526" s="23">
        <f t="shared" si="98"/>
        <v>0</v>
      </c>
      <c r="AG526" s="22">
        <f>SUMIFS(当月ワード!$X$3:$X$1000,当月ワード!$D$3:$D$1000,キーワード!$D526,当月ワード!$E$3:$E$1000,キーワード!$F526)</f>
        <v>0</v>
      </c>
      <c r="AH526" s="23">
        <f>SUMIFS(前月ワード!$X$3:$X$1000,前月ワード!$D$3:$D$1000,キーワード!$D526,前月ワード!$E$3:$E$1000,キーワード!$F526)</f>
        <v>0</v>
      </c>
      <c r="AI526" s="23">
        <f>SUMIFS(前々月ワード!$X$3:$X$1000,前々月ワード!$D$3:$D$1000,キーワード!$D526,前々月ワード!$E$3:$E$1000,キーワード!$F526)</f>
        <v>0</v>
      </c>
      <c r="AJ526" s="22">
        <f>SUMIFS(当月ワード!$I$3:$I$1000,当月ワード!$D$3:$D$1000,キーワード!$D526,当月ワード!$E$3:$E$1000,キーワード!$F526)</f>
        <v>0</v>
      </c>
      <c r="AK526" s="23">
        <f>SUMIFS(前月ワード!$I$3:$I$1000,前月ワード!$D$3:$D$1000,キーワード!$D526,前月ワード!$E$3:$E$1000,キーワード!$F526)</f>
        <v>0</v>
      </c>
      <c r="AL526" s="23">
        <f>SUMIFS(前々月ワード!$I$3:$I$1000,前々月ワード!$D$3:$D$1000,キーワード!$D526,前々月ワード!$E$3:$E$1000,キーワード!$F526)</f>
        <v>0</v>
      </c>
      <c r="AM526" s="13">
        <f t="shared" si="99"/>
        <v>0</v>
      </c>
      <c r="AN526" s="13">
        <f t="shared" si="99"/>
        <v>0</v>
      </c>
      <c r="AO526" s="13">
        <f t="shared" si="99"/>
        <v>0</v>
      </c>
      <c r="AP526" s="16">
        <f t="shared" si="100"/>
        <v>0</v>
      </c>
      <c r="AQ526" s="16">
        <f t="shared" si="100"/>
        <v>0</v>
      </c>
      <c r="AR526" s="17">
        <f t="shared" si="100"/>
        <v>0</v>
      </c>
    </row>
    <row r="527" spans="3:44" ht="36.65" customHeight="1">
      <c r="C527" s="20">
        <v>522</v>
      </c>
      <c r="D527" s="53">
        <f>現状ワード設定!B524</f>
        <v>0</v>
      </c>
      <c r="E527" s="26" t="str">
        <f>IFERROR(_xlfn.XLOOKUP($D527,現状商品設定!B:B,現状商品設定!C:C,"-"),"-")</f>
        <v>-</v>
      </c>
      <c r="F527" s="56">
        <f>現状ワード設定!G524</f>
        <v>0</v>
      </c>
      <c r="G527" s="60" t="s">
        <v>46</v>
      </c>
      <c r="H527" s="47" t="str">
        <f>IFERROR(_xlfn.XLOOKUP(D527,商品!$D:$D,商品!$H:$H),"")</f>
        <v/>
      </c>
      <c r="I527" s="50" t="str">
        <f>IFERROR(_xlfn.XLOOKUP(D527&amp;F527,現状ワード設定!J:J,現状ワード設定!H:H),"")</f>
        <v/>
      </c>
      <c r="J527" s="47" t="str">
        <f>IFERROR(_xlfn.XLOOKUP(D527&amp;F527,現状ワード設定!J:J,現状ワード設定!I:I),"")</f>
        <v/>
      </c>
      <c r="K527" s="47" t="e">
        <f>IF(AND(T527&gt;=設定!$C$12,W527&gt;=O527),I527*(1+設定!$F$12),IF(AND(T527&gt;=設定!$C$13,W527&lt;O527),I527*(1+設定!$F$13),IF(AND(T527&lt;設定!$C$14,U527&gt;=設定!$E$14),I527*(1+設定!$F$14),IF(AND(T527&lt;設定!$C$15,U527&lt;設定!$E$15),I527*(1+設定!$F$15),"除外"))))</f>
        <v>#VALUE!</v>
      </c>
      <c r="L527" s="58" t="e">
        <f ca="1">IF(消化率!$I$5&lt;1,K527*消化率!$I$5,IF(U527*V527/(K527*消化率!$I$5)&gt;O527,K527*消化率!$I$5,M527))</f>
        <v>#DIV/0!</v>
      </c>
      <c r="M527" s="58" t="e">
        <f t="shared" si="91"/>
        <v>#VALUE!</v>
      </c>
      <c r="N527" s="58" t="e">
        <f ca="1">IF(ROUNDUP(IF(IF(IF(AND(設定!$D$8&lt;=L527,設定!$D$8&lt;J527),設定!$D$8,IF(AND(J527&lt;=L527,J527&lt;設定!$D$8),J527,IF(AND(L527&lt;=J527,J527&lt;設定!$D$8),J527,L527)))=0,設定!$D$8,IF(AND(設定!$D$8&lt;=L527,設定!$D$8&lt;J527),設定!$D$8,IF(AND(J527&lt;=L527,J527&lt;設定!$D$8),J527,IF(AND(L527&lt;=J527,J527&lt;設定!$D$8),J527,L527))))&lt;=H527,H527+1,IF(IF(AND(設定!$D$8&lt;=L527,設定!$D$8&lt;J527),設定!$D$8,IF(AND(J527&lt;=L527,J527&lt;設定!$D$8),J527,IF(AND(L527&lt;=J527,J527&lt;設定!$D$8),J527,L527)))=0,設定!$D$8,IF(AND(設定!$D$8&lt;=L527,設定!$D$8&lt;J527),設定!$D$8,IF(AND(J527&lt;=L527,J527&lt;設定!$D$8),J527,IF(AND(L527&lt;=J527,J527&lt;設定!$D$8),J527,L527))))),0)&gt;40,ROUNDUP(IF(IF(IF(AND(設定!$D$8&lt;=L527,設定!$D$8&lt;J527),設定!$D$8,IF(AND(J527&lt;=L527,J527&lt;設定!$D$8),J527,IF(AND(L527&lt;=J527,J527&lt;設定!$D$8),J527,L527)))=0,設定!$D$8,IF(AND(設定!$D$8&lt;=L527,設定!$D$8&lt;J527),設定!$D$8,IF(AND(J527&lt;=L527,J527&lt;設定!$D$8),J527,IF(AND(L527&lt;=J527,J527&lt;設定!$D$8),J527,L527))))&lt;=H527,H527+1,IF(IF(AND(設定!$D$8&lt;=L527,設定!$D$8&lt;J527),設定!$D$8,IF(AND(J527&lt;=L527,J527&lt;設定!$D$8),J527,IF(AND(L527&lt;=J527,J527&lt;設定!$D$8),J527,L527)))=0,設定!$D$8,IF(AND(設定!$D$8&lt;=L527,設定!$D$8&lt;J527),設定!$D$8,IF(AND(J527&lt;=L527,J527&lt;設定!$D$8),J527,IF(AND(L527&lt;=J527,J527&lt;設定!$D$8),J527,L527))))),0),40)</f>
        <v>#DIV/0!</v>
      </c>
      <c r="O527" s="55">
        <f>IF(G527="標準",設定!$C$4,G527)</f>
        <v>5</v>
      </c>
      <c r="P527" s="45">
        <f t="shared" si="92"/>
        <v>0</v>
      </c>
      <c r="Q527" s="14">
        <f t="shared" si="93"/>
        <v>0</v>
      </c>
      <c r="R527" s="23">
        <f t="shared" si="101"/>
        <v>0</v>
      </c>
      <c r="S527" s="12">
        <f t="shared" si="94"/>
        <v>0</v>
      </c>
      <c r="T527" s="23">
        <f t="shared" si="95"/>
        <v>0</v>
      </c>
      <c r="U527" s="13">
        <f t="shared" si="96"/>
        <v>0</v>
      </c>
      <c r="V527" s="104" t="str">
        <f>INDEX(商品!Q:Q,MATCH(キーワード!D527,商品!D:D,0),1)</f>
        <v>-</v>
      </c>
      <c r="W527" s="15">
        <f t="shared" si="97"/>
        <v>0</v>
      </c>
      <c r="X527" s="22">
        <f>SUMIFS(当月ワード!$J$3:$J$1000,当月ワード!$D$3:$D$1000,キーワード!$D527,当月ワード!$E$3:$E$1000,キーワード!$F527)</f>
        <v>0</v>
      </c>
      <c r="Y527" s="23">
        <f>SUMIFS(前月ワード!$J$3:$J$1000,前月ワード!$D$3:$D$1000,キーワード!$D527,前月ワード!$E$3:$E$1000,キーワード!$F527)</f>
        <v>0</v>
      </c>
      <c r="Z527" s="23">
        <f>SUMIFS(前々月ワード!$J$3:$J$1000,前々月ワード!$D$3:$D$1000,キーワード!$D527,前々月ワード!$E$3:$E$1000,キーワード!$F527)</f>
        <v>0</v>
      </c>
      <c r="AA527" s="22">
        <f>SUMIFS(当月ワード!$W$3:$W$1000,当月ワード!$D$3:$D$1000,キーワード!$D527,当月ワード!$E$3:$E$1000,キーワード!$F527)</f>
        <v>0</v>
      </c>
      <c r="AB527" s="23">
        <f>SUMIFS(前月ワード!$W$3:$W$1000,前月ワード!$D$3:$D$1000,キーワード!$D527,前月ワード!$E$3:$E$1000,キーワード!$F527)</f>
        <v>0</v>
      </c>
      <c r="AC527" s="23">
        <f>SUMIFS(前々月ワード!$W$3:$W$1000,前々月ワード!$D$3:$D$1000,キーワード!$D527,前々月ワード!$E$3:$E$1000,キーワード!$F527)</f>
        <v>0</v>
      </c>
      <c r="AD527" s="23">
        <f t="shared" si="98"/>
        <v>0</v>
      </c>
      <c r="AE527" s="23">
        <f t="shared" si="98"/>
        <v>0</v>
      </c>
      <c r="AF527" s="23">
        <f t="shared" si="98"/>
        <v>0</v>
      </c>
      <c r="AG527" s="22">
        <f>SUMIFS(当月ワード!$X$3:$X$1000,当月ワード!$D$3:$D$1000,キーワード!$D527,当月ワード!$E$3:$E$1000,キーワード!$F527)</f>
        <v>0</v>
      </c>
      <c r="AH527" s="23">
        <f>SUMIFS(前月ワード!$X$3:$X$1000,前月ワード!$D$3:$D$1000,キーワード!$D527,前月ワード!$E$3:$E$1000,キーワード!$F527)</f>
        <v>0</v>
      </c>
      <c r="AI527" s="23">
        <f>SUMIFS(前々月ワード!$X$3:$X$1000,前々月ワード!$D$3:$D$1000,キーワード!$D527,前々月ワード!$E$3:$E$1000,キーワード!$F527)</f>
        <v>0</v>
      </c>
      <c r="AJ527" s="22">
        <f>SUMIFS(当月ワード!$I$3:$I$1000,当月ワード!$D$3:$D$1000,キーワード!$D527,当月ワード!$E$3:$E$1000,キーワード!$F527)</f>
        <v>0</v>
      </c>
      <c r="AK527" s="23">
        <f>SUMIFS(前月ワード!$I$3:$I$1000,前月ワード!$D$3:$D$1000,キーワード!$D527,前月ワード!$E$3:$E$1000,キーワード!$F527)</f>
        <v>0</v>
      </c>
      <c r="AL527" s="23">
        <f>SUMIFS(前々月ワード!$I$3:$I$1000,前々月ワード!$D$3:$D$1000,キーワード!$D527,前々月ワード!$E$3:$E$1000,キーワード!$F527)</f>
        <v>0</v>
      </c>
      <c r="AM527" s="13">
        <f t="shared" si="99"/>
        <v>0</v>
      </c>
      <c r="AN527" s="13">
        <f t="shared" si="99"/>
        <v>0</v>
      </c>
      <c r="AO527" s="13">
        <f t="shared" si="99"/>
        <v>0</v>
      </c>
      <c r="AP527" s="16">
        <f t="shared" si="100"/>
        <v>0</v>
      </c>
      <c r="AQ527" s="16">
        <f t="shared" si="100"/>
        <v>0</v>
      </c>
      <c r="AR527" s="17">
        <f t="shared" si="100"/>
        <v>0</v>
      </c>
    </row>
    <row r="528" spans="3:44" ht="36.65" customHeight="1">
      <c r="C528" s="20">
        <v>523</v>
      </c>
      <c r="D528" s="53">
        <f>現状ワード設定!B525</f>
        <v>0</v>
      </c>
      <c r="E528" s="26" t="str">
        <f>IFERROR(_xlfn.XLOOKUP($D528,現状商品設定!B:B,現状商品設定!C:C,"-"),"-")</f>
        <v>-</v>
      </c>
      <c r="F528" s="56">
        <f>現状ワード設定!G525</f>
        <v>0</v>
      </c>
      <c r="G528" s="60" t="s">
        <v>46</v>
      </c>
      <c r="H528" s="47" t="str">
        <f>IFERROR(_xlfn.XLOOKUP(D528,商品!$D:$D,商品!$H:$H),"")</f>
        <v/>
      </c>
      <c r="I528" s="50" t="str">
        <f>IFERROR(_xlfn.XLOOKUP(D528&amp;F528,現状ワード設定!J:J,現状ワード設定!H:H),"")</f>
        <v/>
      </c>
      <c r="J528" s="47" t="str">
        <f>IFERROR(_xlfn.XLOOKUP(D528&amp;F528,現状ワード設定!J:J,現状ワード設定!I:I),"")</f>
        <v/>
      </c>
      <c r="K528" s="47" t="e">
        <f>IF(AND(T528&gt;=設定!$C$12,W528&gt;=O528),I528*(1+設定!$F$12),IF(AND(T528&gt;=設定!$C$13,W528&lt;O528),I528*(1+設定!$F$13),IF(AND(T528&lt;設定!$C$14,U528&gt;=設定!$E$14),I528*(1+設定!$F$14),IF(AND(T528&lt;設定!$C$15,U528&lt;設定!$E$15),I528*(1+設定!$F$15),"除外"))))</f>
        <v>#VALUE!</v>
      </c>
      <c r="L528" s="58" t="e">
        <f ca="1">IF(消化率!$I$5&lt;1,K528*消化率!$I$5,IF(U528*V528/(K528*消化率!$I$5)&gt;O528,K528*消化率!$I$5,M528))</f>
        <v>#DIV/0!</v>
      </c>
      <c r="M528" s="58" t="e">
        <f t="shared" si="91"/>
        <v>#VALUE!</v>
      </c>
      <c r="N528" s="58" t="e">
        <f ca="1">IF(ROUNDUP(IF(IF(IF(AND(設定!$D$8&lt;=L528,設定!$D$8&lt;J528),設定!$D$8,IF(AND(J528&lt;=L528,J528&lt;設定!$D$8),J528,IF(AND(L528&lt;=J528,J528&lt;設定!$D$8),J528,L528)))=0,設定!$D$8,IF(AND(設定!$D$8&lt;=L528,設定!$D$8&lt;J528),設定!$D$8,IF(AND(J528&lt;=L528,J528&lt;設定!$D$8),J528,IF(AND(L528&lt;=J528,J528&lt;設定!$D$8),J528,L528))))&lt;=H528,H528+1,IF(IF(AND(設定!$D$8&lt;=L528,設定!$D$8&lt;J528),設定!$D$8,IF(AND(J528&lt;=L528,J528&lt;設定!$D$8),J528,IF(AND(L528&lt;=J528,J528&lt;設定!$D$8),J528,L528)))=0,設定!$D$8,IF(AND(設定!$D$8&lt;=L528,設定!$D$8&lt;J528),設定!$D$8,IF(AND(J528&lt;=L528,J528&lt;設定!$D$8),J528,IF(AND(L528&lt;=J528,J528&lt;設定!$D$8),J528,L528))))),0)&gt;40,ROUNDUP(IF(IF(IF(AND(設定!$D$8&lt;=L528,設定!$D$8&lt;J528),設定!$D$8,IF(AND(J528&lt;=L528,J528&lt;設定!$D$8),J528,IF(AND(L528&lt;=J528,J528&lt;設定!$D$8),J528,L528)))=0,設定!$D$8,IF(AND(設定!$D$8&lt;=L528,設定!$D$8&lt;J528),設定!$D$8,IF(AND(J528&lt;=L528,J528&lt;設定!$D$8),J528,IF(AND(L528&lt;=J528,J528&lt;設定!$D$8),J528,L528))))&lt;=H528,H528+1,IF(IF(AND(設定!$D$8&lt;=L528,設定!$D$8&lt;J528),設定!$D$8,IF(AND(J528&lt;=L528,J528&lt;設定!$D$8),J528,IF(AND(L528&lt;=J528,J528&lt;設定!$D$8),J528,L528)))=0,設定!$D$8,IF(AND(設定!$D$8&lt;=L528,設定!$D$8&lt;J528),設定!$D$8,IF(AND(J528&lt;=L528,J528&lt;設定!$D$8),J528,IF(AND(L528&lt;=J528,J528&lt;設定!$D$8),J528,L528))))),0),40)</f>
        <v>#DIV/0!</v>
      </c>
      <c r="O528" s="55">
        <f>IF(G528="標準",設定!$C$4,G528)</f>
        <v>5</v>
      </c>
      <c r="P528" s="45">
        <f t="shared" si="92"/>
        <v>0</v>
      </c>
      <c r="Q528" s="14">
        <f t="shared" si="93"/>
        <v>0</v>
      </c>
      <c r="R528" s="23">
        <f t="shared" si="101"/>
        <v>0</v>
      </c>
      <c r="S528" s="12">
        <f t="shared" si="94"/>
        <v>0</v>
      </c>
      <c r="T528" s="23">
        <f t="shared" si="95"/>
        <v>0</v>
      </c>
      <c r="U528" s="13">
        <f t="shared" si="96"/>
        <v>0</v>
      </c>
      <c r="V528" s="104" t="str">
        <f>INDEX(商品!Q:Q,MATCH(キーワード!D528,商品!D:D,0),1)</f>
        <v>-</v>
      </c>
      <c r="W528" s="15">
        <f t="shared" si="97"/>
        <v>0</v>
      </c>
      <c r="X528" s="22">
        <f>SUMIFS(当月ワード!$J$3:$J$1000,当月ワード!$D$3:$D$1000,キーワード!$D528,当月ワード!$E$3:$E$1000,キーワード!$F528)</f>
        <v>0</v>
      </c>
      <c r="Y528" s="23">
        <f>SUMIFS(前月ワード!$J$3:$J$1000,前月ワード!$D$3:$D$1000,キーワード!$D528,前月ワード!$E$3:$E$1000,キーワード!$F528)</f>
        <v>0</v>
      </c>
      <c r="Z528" s="23">
        <f>SUMIFS(前々月ワード!$J$3:$J$1000,前々月ワード!$D$3:$D$1000,キーワード!$D528,前々月ワード!$E$3:$E$1000,キーワード!$F528)</f>
        <v>0</v>
      </c>
      <c r="AA528" s="22">
        <f>SUMIFS(当月ワード!$W$3:$W$1000,当月ワード!$D$3:$D$1000,キーワード!$D528,当月ワード!$E$3:$E$1000,キーワード!$F528)</f>
        <v>0</v>
      </c>
      <c r="AB528" s="23">
        <f>SUMIFS(前月ワード!$W$3:$W$1000,前月ワード!$D$3:$D$1000,キーワード!$D528,前月ワード!$E$3:$E$1000,キーワード!$F528)</f>
        <v>0</v>
      </c>
      <c r="AC528" s="23">
        <f>SUMIFS(前々月ワード!$W$3:$W$1000,前々月ワード!$D$3:$D$1000,キーワード!$D528,前々月ワード!$E$3:$E$1000,キーワード!$F528)</f>
        <v>0</v>
      </c>
      <c r="AD528" s="23">
        <f t="shared" si="98"/>
        <v>0</v>
      </c>
      <c r="AE528" s="23">
        <f t="shared" si="98"/>
        <v>0</v>
      </c>
      <c r="AF528" s="23">
        <f t="shared" si="98"/>
        <v>0</v>
      </c>
      <c r="AG528" s="22">
        <f>SUMIFS(当月ワード!$X$3:$X$1000,当月ワード!$D$3:$D$1000,キーワード!$D528,当月ワード!$E$3:$E$1000,キーワード!$F528)</f>
        <v>0</v>
      </c>
      <c r="AH528" s="23">
        <f>SUMIFS(前月ワード!$X$3:$X$1000,前月ワード!$D$3:$D$1000,キーワード!$D528,前月ワード!$E$3:$E$1000,キーワード!$F528)</f>
        <v>0</v>
      </c>
      <c r="AI528" s="23">
        <f>SUMIFS(前々月ワード!$X$3:$X$1000,前々月ワード!$D$3:$D$1000,キーワード!$D528,前々月ワード!$E$3:$E$1000,キーワード!$F528)</f>
        <v>0</v>
      </c>
      <c r="AJ528" s="22">
        <f>SUMIFS(当月ワード!$I$3:$I$1000,当月ワード!$D$3:$D$1000,キーワード!$D528,当月ワード!$E$3:$E$1000,キーワード!$F528)</f>
        <v>0</v>
      </c>
      <c r="AK528" s="23">
        <f>SUMIFS(前月ワード!$I$3:$I$1000,前月ワード!$D$3:$D$1000,キーワード!$D528,前月ワード!$E$3:$E$1000,キーワード!$F528)</f>
        <v>0</v>
      </c>
      <c r="AL528" s="23">
        <f>SUMIFS(前々月ワード!$I$3:$I$1000,前々月ワード!$D$3:$D$1000,キーワード!$D528,前々月ワード!$E$3:$E$1000,キーワード!$F528)</f>
        <v>0</v>
      </c>
      <c r="AM528" s="13">
        <f t="shared" si="99"/>
        <v>0</v>
      </c>
      <c r="AN528" s="13">
        <f t="shared" si="99"/>
        <v>0</v>
      </c>
      <c r="AO528" s="13">
        <f t="shared" si="99"/>
        <v>0</v>
      </c>
      <c r="AP528" s="16">
        <f t="shared" si="100"/>
        <v>0</v>
      </c>
      <c r="AQ528" s="16">
        <f t="shared" si="100"/>
        <v>0</v>
      </c>
      <c r="AR528" s="17">
        <f t="shared" si="100"/>
        <v>0</v>
      </c>
    </row>
    <row r="529" spans="3:44" ht="36.65" customHeight="1">
      <c r="C529" s="20">
        <v>524</v>
      </c>
      <c r="D529" s="53">
        <f>現状ワード設定!B526</f>
        <v>0</v>
      </c>
      <c r="E529" s="26" t="str">
        <f>IFERROR(_xlfn.XLOOKUP($D529,現状商品設定!B:B,現状商品設定!C:C,"-"),"-")</f>
        <v>-</v>
      </c>
      <c r="F529" s="56">
        <f>現状ワード設定!G526</f>
        <v>0</v>
      </c>
      <c r="G529" s="60" t="s">
        <v>46</v>
      </c>
      <c r="H529" s="47" t="str">
        <f>IFERROR(_xlfn.XLOOKUP(D529,商品!$D:$D,商品!$H:$H),"")</f>
        <v/>
      </c>
      <c r="I529" s="50" t="str">
        <f>IFERROR(_xlfn.XLOOKUP(D529&amp;F529,現状ワード設定!J:J,現状ワード設定!H:H),"")</f>
        <v/>
      </c>
      <c r="J529" s="47" t="str">
        <f>IFERROR(_xlfn.XLOOKUP(D529&amp;F529,現状ワード設定!J:J,現状ワード設定!I:I),"")</f>
        <v/>
      </c>
      <c r="K529" s="47" t="e">
        <f>IF(AND(T529&gt;=設定!$C$12,W529&gt;=O529),I529*(1+設定!$F$12),IF(AND(T529&gt;=設定!$C$13,W529&lt;O529),I529*(1+設定!$F$13),IF(AND(T529&lt;設定!$C$14,U529&gt;=設定!$E$14),I529*(1+設定!$F$14),IF(AND(T529&lt;設定!$C$15,U529&lt;設定!$E$15),I529*(1+設定!$F$15),"除外"))))</f>
        <v>#VALUE!</v>
      </c>
      <c r="L529" s="58" t="e">
        <f ca="1">IF(消化率!$I$5&lt;1,K529*消化率!$I$5,IF(U529*V529/(K529*消化率!$I$5)&gt;O529,K529*消化率!$I$5,M529))</f>
        <v>#DIV/0!</v>
      </c>
      <c r="M529" s="58" t="e">
        <f t="shared" si="91"/>
        <v>#VALUE!</v>
      </c>
      <c r="N529" s="58" t="e">
        <f ca="1">IF(ROUNDUP(IF(IF(IF(AND(設定!$D$8&lt;=L529,設定!$D$8&lt;J529),設定!$D$8,IF(AND(J529&lt;=L529,J529&lt;設定!$D$8),J529,IF(AND(L529&lt;=J529,J529&lt;設定!$D$8),J529,L529)))=0,設定!$D$8,IF(AND(設定!$D$8&lt;=L529,設定!$D$8&lt;J529),設定!$D$8,IF(AND(J529&lt;=L529,J529&lt;設定!$D$8),J529,IF(AND(L529&lt;=J529,J529&lt;設定!$D$8),J529,L529))))&lt;=H529,H529+1,IF(IF(AND(設定!$D$8&lt;=L529,設定!$D$8&lt;J529),設定!$D$8,IF(AND(J529&lt;=L529,J529&lt;設定!$D$8),J529,IF(AND(L529&lt;=J529,J529&lt;設定!$D$8),J529,L529)))=0,設定!$D$8,IF(AND(設定!$D$8&lt;=L529,設定!$D$8&lt;J529),設定!$D$8,IF(AND(J529&lt;=L529,J529&lt;設定!$D$8),J529,IF(AND(L529&lt;=J529,J529&lt;設定!$D$8),J529,L529))))),0)&gt;40,ROUNDUP(IF(IF(IF(AND(設定!$D$8&lt;=L529,設定!$D$8&lt;J529),設定!$D$8,IF(AND(J529&lt;=L529,J529&lt;設定!$D$8),J529,IF(AND(L529&lt;=J529,J529&lt;設定!$D$8),J529,L529)))=0,設定!$D$8,IF(AND(設定!$D$8&lt;=L529,設定!$D$8&lt;J529),設定!$D$8,IF(AND(J529&lt;=L529,J529&lt;設定!$D$8),J529,IF(AND(L529&lt;=J529,J529&lt;設定!$D$8),J529,L529))))&lt;=H529,H529+1,IF(IF(AND(設定!$D$8&lt;=L529,設定!$D$8&lt;J529),設定!$D$8,IF(AND(J529&lt;=L529,J529&lt;設定!$D$8),J529,IF(AND(L529&lt;=J529,J529&lt;設定!$D$8),J529,L529)))=0,設定!$D$8,IF(AND(設定!$D$8&lt;=L529,設定!$D$8&lt;J529),設定!$D$8,IF(AND(J529&lt;=L529,J529&lt;設定!$D$8),J529,IF(AND(L529&lt;=J529,J529&lt;設定!$D$8),J529,L529))))),0),40)</f>
        <v>#DIV/0!</v>
      </c>
      <c r="O529" s="55">
        <f>IF(G529="標準",設定!$C$4,G529)</f>
        <v>5</v>
      </c>
      <c r="P529" s="45">
        <f t="shared" si="92"/>
        <v>0</v>
      </c>
      <c r="Q529" s="14">
        <f t="shared" si="93"/>
        <v>0</v>
      </c>
      <c r="R529" s="23">
        <f t="shared" si="101"/>
        <v>0</v>
      </c>
      <c r="S529" s="12">
        <f t="shared" si="94"/>
        <v>0</v>
      </c>
      <c r="T529" s="23">
        <f t="shared" si="95"/>
        <v>0</v>
      </c>
      <c r="U529" s="13">
        <f t="shared" si="96"/>
        <v>0</v>
      </c>
      <c r="V529" s="104" t="str">
        <f>INDEX(商品!Q:Q,MATCH(キーワード!D529,商品!D:D,0),1)</f>
        <v>-</v>
      </c>
      <c r="W529" s="15">
        <f t="shared" si="97"/>
        <v>0</v>
      </c>
      <c r="X529" s="22">
        <f>SUMIFS(当月ワード!$J$3:$J$1000,当月ワード!$D$3:$D$1000,キーワード!$D529,当月ワード!$E$3:$E$1000,キーワード!$F529)</f>
        <v>0</v>
      </c>
      <c r="Y529" s="23">
        <f>SUMIFS(前月ワード!$J$3:$J$1000,前月ワード!$D$3:$D$1000,キーワード!$D529,前月ワード!$E$3:$E$1000,キーワード!$F529)</f>
        <v>0</v>
      </c>
      <c r="Z529" s="23">
        <f>SUMIFS(前々月ワード!$J$3:$J$1000,前々月ワード!$D$3:$D$1000,キーワード!$D529,前々月ワード!$E$3:$E$1000,キーワード!$F529)</f>
        <v>0</v>
      </c>
      <c r="AA529" s="22">
        <f>SUMIFS(当月ワード!$W$3:$W$1000,当月ワード!$D$3:$D$1000,キーワード!$D529,当月ワード!$E$3:$E$1000,キーワード!$F529)</f>
        <v>0</v>
      </c>
      <c r="AB529" s="23">
        <f>SUMIFS(前月ワード!$W$3:$W$1000,前月ワード!$D$3:$D$1000,キーワード!$D529,前月ワード!$E$3:$E$1000,キーワード!$F529)</f>
        <v>0</v>
      </c>
      <c r="AC529" s="23">
        <f>SUMIFS(前々月ワード!$W$3:$W$1000,前々月ワード!$D$3:$D$1000,キーワード!$D529,前々月ワード!$E$3:$E$1000,キーワード!$F529)</f>
        <v>0</v>
      </c>
      <c r="AD529" s="23">
        <f t="shared" si="98"/>
        <v>0</v>
      </c>
      <c r="AE529" s="23">
        <f t="shared" si="98"/>
        <v>0</v>
      </c>
      <c r="AF529" s="23">
        <f t="shared" si="98"/>
        <v>0</v>
      </c>
      <c r="AG529" s="22">
        <f>SUMIFS(当月ワード!$X$3:$X$1000,当月ワード!$D$3:$D$1000,キーワード!$D529,当月ワード!$E$3:$E$1000,キーワード!$F529)</f>
        <v>0</v>
      </c>
      <c r="AH529" s="23">
        <f>SUMIFS(前月ワード!$X$3:$X$1000,前月ワード!$D$3:$D$1000,キーワード!$D529,前月ワード!$E$3:$E$1000,キーワード!$F529)</f>
        <v>0</v>
      </c>
      <c r="AI529" s="23">
        <f>SUMIFS(前々月ワード!$X$3:$X$1000,前々月ワード!$D$3:$D$1000,キーワード!$D529,前々月ワード!$E$3:$E$1000,キーワード!$F529)</f>
        <v>0</v>
      </c>
      <c r="AJ529" s="22">
        <f>SUMIFS(当月ワード!$I$3:$I$1000,当月ワード!$D$3:$D$1000,キーワード!$D529,当月ワード!$E$3:$E$1000,キーワード!$F529)</f>
        <v>0</v>
      </c>
      <c r="AK529" s="23">
        <f>SUMIFS(前月ワード!$I$3:$I$1000,前月ワード!$D$3:$D$1000,キーワード!$D529,前月ワード!$E$3:$E$1000,キーワード!$F529)</f>
        <v>0</v>
      </c>
      <c r="AL529" s="23">
        <f>SUMIFS(前々月ワード!$I$3:$I$1000,前々月ワード!$D$3:$D$1000,キーワード!$D529,前々月ワード!$E$3:$E$1000,キーワード!$F529)</f>
        <v>0</v>
      </c>
      <c r="AM529" s="13">
        <f t="shared" si="99"/>
        <v>0</v>
      </c>
      <c r="AN529" s="13">
        <f t="shared" si="99"/>
        <v>0</v>
      </c>
      <c r="AO529" s="13">
        <f t="shared" si="99"/>
        <v>0</v>
      </c>
      <c r="AP529" s="16">
        <f t="shared" si="100"/>
        <v>0</v>
      </c>
      <c r="AQ529" s="16">
        <f t="shared" si="100"/>
        <v>0</v>
      </c>
      <c r="AR529" s="17">
        <f t="shared" si="100"/>
        <v>0</v>
      </c>
    </row>
    <row r="530" spans="3:44" ht="36.65" customHeight="1">
      <c r="C530" s="20">
        <v>525</v>
      </c>
      <c r="D530" s="53">
        <f>現状ワード設定!B527</f>
        <v>0</v>
      </c>
      <c r="E530" s="26" t="str">
        <f>IFERROR(_xlfn.XLOOKUP($D530,現状商品設定!B:B,現状商品設定!C:C,"-"),"-")</f>
        <v>-</v>
      </c>
      <c r="F530" s="56">
        <f>現状ワード設定!G527</f>
        <v>0</v>
      </c>
      <c r="G530" s="60" t="s">
        <v>46</v>
      </c>
      <c r="H530" s="47" t="str">
        <f>IFERROR(_xlfn.XLOOKUP(D530,商品!$D:$D,商品!$H:$H),"")</f>
        <v/>
      </c>
      <c r="I530" s="50" t="str">
        <f>IFERROR(_xlfn.XLOOKUP(D530&amp;F530,現状ワード設定!J:J,現状ワード設定!H:H),"")</f>
        <v/>
      </c>
      <c r="J530" s="47" t="str">
        <f>IFERROR(_xlfn.XLOOKUP(D530&amp;F530,現状ワード設定!J:J,現状ワード設定!I:I),"")</f>
        <v/>
      </c>
      <c r="K530" s="47" t="e">
        <f>IF(AND(T530&gt;=設定!$C$12,W530&gt;=O530),I530*(1+設定!$F$12),IF(AND(T530&gt;=設定!$C$13,W530&lt;O530),I530*(1+設定!$F$13),IF(AND(T530&lt;設定!$C$14,U530&gt;=設定!$E$14),I530*(1+設定!$F$14),IF(AND(T530&lt;設定!$C$15,U530&lt;設定!$E$15),I530*(1+設定!$F$15),"除外"))))</f>
        <v>#VALUE!</v>
      </c>
      <c r="L530" s="58" t="e">
        <f ca="1">IF(消化率!$I$5&lt;1,K530*消化率!$I$5,IF(U530*V530/(K530*消化率!$I$5)&gt;O530,K530*消化率!$I$5,M530))</f>
        <v>#DIV/0!</v>
      </c>
      <c r="M530" s="58" t="e">
        <f t="shared" si="91"/>
        <v>#VALUE!</v>
      </c>
      <c r="N530" s="58" t="e">
        <f ca="1">IF(ROUNDUP(IF(IF(IF(AND(設定!$D$8&lt;=L530,設定!$D$8&lt;J530),設定!$D$8,IF(AND(J530&lt;=L530,J530&lt;設定!$D$8),J530,IF(AND(L530&lt;=J530,J530&lt;設定!$D$8),J530,L530)))=0,設定!$D$8,IF(AND(設定!$D$8&lt;=L530,設定!$D$8&lt;J530),設定!$D$8,IF(AND(J530&lt;=L530,J530&lt;設定!$D$8),J530,IF(AND(L530&lt;=J530,J530&lt;設定!$D$8),J530,L530))))&lt;=H530,H530+1,IF(IF(AND(設定!$D$8&lt;=L530,設定!$D$8&lt;J530),設定!$D$8,IF(AND(J530&lt;=L530,J530&lt;設定!$D$8),J530,IF(AND(L530&lt;=J530,J530&lt;設定!$D$8),J530,L530)))=0,設定!$D$8,IF(AND(設定!$D$8&lt;=L530,設定!$D$8&lt;J530),設定!$D$8,IF(AND(J530&lt;=L530,J530&lt;設定!$D$8),J530,IF(AND(L530&lt;=J530,J530&lt;設定!$D$8),J530,L530))))),0)&gt;40,ROUNDUP(IF(IF(IF(AND(設定!$D$8&lt;=L530,設定!$D$8&lt;J530),設定!$D$8,IF(AND(J530&lt;=L530,J530&lt;設定!$D$8),J530,IF(AND(L530&lt;=J530,J530&lt;設定!$D$8),J530,L530)))=0,設定!$D$8,IF(AND(設定!$D$8&lt;=L530,設定!$D$8&lt;J530),設定!$D$8,IF(AND(J530&lt;=L530,J530&lt;設定!$D$8),J530,IF(AND(L530&lt;=J530,J530&lt;設定!$D$8),J530,L530))))&lt;=H530,H530+1,IF(IF(AND(設定!$D$8&lt;=L530,設定!$D$8&lt;J530),設定!$D$8,IF(AND(J530&lt;=L530,J530&lt;設定!$D$8),J530,IF(AND(L530&lt;=J530,J530&lt;設定!$D$8),J530,L530)))=0,設定!$D$8,IF(AND(設定!$D$8&lt;=L530,設定!$D$8&lt;J530),設定!$D$8,IF(AND(J530&lt;=L530,J530&lt;設定!$D$8),J530,IF(AND(L530&lt;=J530,J530&lt;設定!$D$8),J530,L530))))),0),40)</f>
        <v>#DIV/0!</v>
      </c>
      <c r="O530" s="55">
        <f>IF(G530="標準",設定!$C$4,G530)</f>
        <v>5</v>
      </c>
      <c r="P530" s="45">
        <f t="shared" si="92"/>
        <v>0</v>
      </c>
      <c r="Q530" s="14">
        <f t="shared" si="93"/>
        <v>0</v>
      </c>
      <c r="R530" s="23">
        <f t="shared" si="101"/>
        <v>0</v>
      </c>
      <c r="S530" s="12">
        <f t="shared" si="94"/>
        <v>0</v>
      </c>
      <c r="T530" s="23">
        <f t="shared" si="95"/>
        <v>0</v>
      </c>
      <c r="U530" s="13">
        <f t="shared" si="96"/>
        <v>0</v>
      </c>
      <c r="V530" s="104" t="str">
        <f>INDEX(商品!Q:Q,MATCH(キーワード!D530,商品!D:D,0),1)</f>
        <v>-</v>
      </c>
      <c r="W530" s="15">
        <f t="shared" si="97"/>
        <v>0</v>
      </c>
      <c r="X530" s="22">
        <f>SUMIFS(当月ワード!$J$3:$J$1000,当月ワード!$D$3:$D$1000,キーワード!$D530,当月ワード!$E$3:$E$1000,キーワード!$F530)</f>
        <v>0</v>
      </c>
      <c r="Y530" s="23">
        <f>SUMIFS(前月ワード!$J$3:$J$1000,前月ワード!$D$3:$D$1000,キーワード!$D530,前月ワード!$E$3:$E$1000,キーワード!$F530)</f>
        <v>0</v>
      </c>
      <c r="Z530" s="23">
        <f>SUMIFS(前々月ワード!$J$3:$J$1000,前々月ワード!$D$3:$D$1000,キーワード!$D530,前々月ワード!$E$3:$E$1000,キーワード!$F530)</f>
        <v>0</v>
      </c>
      <c r="AA530" s="22">
        <f>SUMIFS(当月ワード!$W$3:$W$1000,当月ワード!$D$3:$D$1000,キーワード!$D530,当月ワード!$E$3:$E$1000,キーワード!$F530)</f>
        <v>0</v>
      </c>
      <c r="AB530" s="23">
        <f>SUMIFS(前月ワード!$W$3:$W$1000,前月ワード!$D$3:$D$1000,キーワード!$D530,前月ワード!$E$3:$E$1000,キーワード!$F530)</f>
        <v>0</v>
      </c>
      <c r="AC530" s="23">
        <f>SUMIFS(前々月ワード!$W$3:$W$1000,前々月ワード!$D$3:$D$1000,キーワード!$D530,前々月ワード!$E$3:$E$1000,キーワード!$F530)</f>
        <v>0</v>
      </c>
      <c r="AD530" s="23">
        <f t="shared" si="98"/>
        <v>0</v>
      </c>
      <c r="AE530" s="23">
        <f t="shared" si="98"/>
        <v>0</v>
      </c>
      <c r="AF530" s="23">
        <f t="shared" si="98"/>
        <v>0</v>
      </c>
      <c r="AG530" s="22">
        <f>SUMIFS(当月ワード!$X$3:$X$1000,当月ワード!$D$3:$D$1000,キーワード!$D530,当月ワード!$E$3:$E$1000,キーワード!$F530)</f>
        <v>0</v>
      </c>
      <c r="AH530" s="23">
        <f>SUMIFS(前月ワード!$X$3:$X$1000,前月ワード!$D$3:$D$1000,キーワード!$D530,前月ワード!$E$3:$E$1000,キーワード!$F530)</f>
        <v>0</v>
      </c>
      <c r="AI530" s="23">
        <f>SUMIFS(前々月ワード!$X$3:$X$1000,前々月ワード!$D$3:$D$1000,キーワード!$D530,前々月ワード!$E$3:$E$1000,キーワード!$F530)</f>
        <v>0</v>
      </c>
      <c r="AJ530" s="22">
        <f>SUMIFS(当月ワード!$I$3:$I$1000,当月ワード!$D$3:$D$1000,キーワード!$D530,当月ワード!$E$3:$E$1000,キーワード!$F530)</f>
        <v>0</v>
      </c>
      <c r="AK530" s="23">
        <f>SUMIFS(前月ワード!$I$3:$I$1000,前月ワード!$D$3:$D$1000,キーワード!$D530,前月ワード!$E$3:$E$1000,キーワード!$F530)</f>
        <v>0</v>
      </c>
      <c r="AL530" s="23">
        <f>SUMIFS(前々月ワード!$I$3:$I$1000,前々月ワード!$D$3:$D$1000,キーワード!$D530,前々月ワード!$E$3:$E$1000,キーワード!$F530)</f>
        <v>0</v>
      </c>
      <c r="AM530" s="13">
        <f t="shared" si="99"/>
        <v>0</v>
      </c>
      <c r="AN530" s="13">
        <f t="shared" si="99"/>
        <v>0</v>
      </c>
      <c r="AO530" s="13">
        <f t="shared" si="99"/>
        <v>0</v>
      </c>
      <c r="AP530" s="16">
        <f t="shared" si="100"/>
        <v>0</v>
      </c>
      <c r="AQ530" s="16">
        <f t="shared" si="100"/>
        <v>0</v>
      </c>
      <c r="AR530" s="17">
        <f t="shared" si="100"/>
        <v>0</v>
      </c>
    </row>
    <row r="531" spans="3:44" ht="36.65" customHeight="1">
      <c r="C531" s="20">
        <v>526</v>
      </c>
      <c r="D531" s="53">
        <f>現状ワード設定!B528</f>
        <v>0</v>
      </c>
      <c r="E531" s="26" t="str">
        <f>IFERROR(_xlfn.XLOOKUP($D531,現状商品設定!B:B,現状商品設定!C:C,"-"),"-")</f>
        <v>-</v>
      </c>
      <c r="F531" s="56">
        <f>現状ワード設定!G528</f>
        <v>0</v>
      </c>
      <c r="G531" s="60" t="s">
        <v>46</v>
      </c>
      <c r="H531" s="47" t="str">
        <f>IFERROR(_xlfn.XLOOKUP(D531,商品!$D:$D,商品!$H:$H),"")</f>
        <v/>
      </c>
      <c r="I531" s="50" t="str">
        <f>IFERROR(_xlfn.XLOOKUP(D531&amp;F531,現状ワード設定!J:J,現状ワード設定!H:H),"")</f>
        <v/>
      </c>
      <c r="J531" s="47" t="str">
        <f>IFERROR(_xlfn.XLOOKUP(D531&amp;F531,現状ワード設定!J:J,現状ワード設定!I:I),"")</f>
        <v/>
      </c>
      <c r="K531" s="47" t="e">
        <f>IF(AND(T531&gt;=設定!$C$12,W531&gt;=O531),I531*(1+設定!$F$12),IF(AND(T531&gt;=設定!$C$13,W531&lt;O531),I531*(1+設定!$F$13),IF(AND(T531&lt;設定!$C$14,U531&gt;=設定!$E$14),I531*(1+設定!$F$14),IF(AND(T531&lt;設定!$C$15,U531&lt;設定!$E$15),I531*(1+設定!$F$15),"除外"))))</f>
        <v>#VALUE!</v>
      </c>
      <c r="L531" s="58" t="e">
        <f ca="1">IF(消化率!$I$5&lt;1,K531*消化率!$I$5,IF(U531*V531/(K531*消化率!$I$5)&gt;O531,K531*消化率!$I$5,M531))</f>
        <v>#DIV/0!</v>
      </c>
      <c r="M531" s="58" t="e">
        <f t="shared" si="91"/>
        <v>#VALUE!</v>
      </c>
      <c r="N531" s="58" t="e">
        <f ca="1">IF(ROUNDUP(IF(IF(IF(AND(設定!$D$8&lt;=L531,設定!$D$8&lt;J531),設定!$D$8,IF(AND(J531&lt;=L531,J531&lt;設定!$D$8),J531,IF(AND(L531&lt;=J531,J531&lt;設定!$D$8),J531,L531)))=0,設定!$D$8,IF(AND(設定!$D$8&lt;=L531,設定!$D$8&lt;J531),設定!$D$8,IF(AND(J531&lt;=L531,J531&lt;設定!$D$8),J531,IF(AND(L531&lt;=J531,J531&lt;設定!$D$8),J531,L531))))&lt;=H531,H531+1,IF(IF(AND(設定!$D$8&lt;=L531,設定!$D$8&lt;J531),設定!$D$8,IF(AND(J531&lt;=L531,J531&lt;設定!$D$8),J531,IF(AND(L531&lt;=J531,J531&lt;設定!$D$8),J531,L531)))=0,設定!$D$8,IF(AND(設定!$D$8&lt;=L531,設定!$D$8&lt;J531),設定!$D$8,IF(AND(J531&lt;=L531,J531&lt;設定!$D$8),J531,IF(AND(L531&lt;=J531,J531&lt;設定!$D$8),J531,L531))))),0)&gt;40,ROUNDUP(IF(IF(IF(AND(設定!$D$8&lt;=L531,設定!$D$8&lt;J531),設定!$D$8,IF(AND(J531&lt;=L531,J531&lt;設定!$D$8),J531,IF(AND(L531&lt;=J531,J531&lt;設定!$D$8),J531,L531)))=0,設定!$D$8,IF(AND(設定!$D$8&lt;=L531,設定!$D$8&lt;J531),設定!$D$8,IF(AND(J531&lt;=L531,J531&lt;設定!$D$8),J531,IF(AND(L531&lt;=J531,J531&lt;設定!$D$8),J531,L531))))&lt;=H531,H531+1,IF(IF(AND(設定!$D$8&lt;=L531,設定!$D$8&lt;J531),設定!$D$8,IF(AND(J531&lt;=L531,J531&lt;設定!$D$8),J531,IF(AND(L531&lt;=J531,J531&lt;設定!$D$8),J531,L531)))=0,設定!$D$8,IF(AND(設定!$D$8&lt;=L531,設定!$D$8&lt;J531),設定!$D$8,IF(AND(J531&lt;=L531,J531&lt;設定!$D$8),J531,IF(AND(L531&lt;=J531,J531&lt;設定!$D$8),J531,L531))))),0),40)</f>
        <v>#DIV/0!</v>
      </c>
      <c r="O531" s="55">
        <f>IF(G531="標準",設定!$C$4,G531)</f>
        <v>5</v>
      </c>
      <c r="P531" s="45">
        <f t="shared" si="92"/>
        <v>0</v>
      </c>
      <c r="Q531" s="14">
        <f t="shared" si="93"/>
        <v>0</v>
      </c>
      <c r="R531" s="23">
        <f t="shared" si="101"/>
        <v>0</v>
      </c>
      <c r="S531" s="12">
        <f t="shared" si="94"/>
        <v>0</v>
      </c>
      <c r="T531" s="23">
        <f t="shared" si="95"/>
        <v>0</v>
      </c>
      <c r="U531" s="13">
        <f t="shared" si="96"/>
        <v>0</v>
      </c>
      <c r="V531" s="104" t="str">
        <f>INDEX(商品!Q:Q,MATCH(キーワード!D531,商品!D:D,0),1)</f>
        <v>-</v>
      </c>
      <c r="W531" s="15">
        <f t="shared" si="97"/>
        <v>0</v>
      </c>
      <c r="X531" s="22">
        <f>SUMIFS(当月ワード!$J$3:$J$1000,当月ワード!$D$3:$D$1000,キーワード!$D531,当月ワード!$E$3:$E$1000,キーワード!$F531)</f>
        <v>0</v>
      </c>
      <c r="Y531" s="23">
        <f>SUMIFS(前月ワード!$J$3:$J$1000,前月ワード!$D$3:$D$1000,キーワード!$D531,前月ワード!$E$3:$E$1000,キーワード!$F531)</f>
        <v>0</v>
      </c>
      <c r="Z531" s="23">
        <f>SUMIFS(前々月ワード!$J$3:$J$1000,前々月ワード!$D$3:$D$1000,キーワード!$D531,前々月ワード!$E$3:$E$1000,キーワード!$F531)</f>
        <v>0</v>
      </c>
      <c r="AA531" s="22">
        <f>SUMIFS(当月ワード!$W$3:$W$1000,当月ワード!$D$3:$D$1000,キーワード!$D531,当月ワード!$E$3:$E$1000,キーワード!$F531)</f>
        <v>0</v>
      </c>
      <c r="AB531" s="23">
        <f>SUMIFS(前月ワード!$W$3:$W$1000,前月ワード!$D$3:$D$1000,キーワード!$D531,前月ワード!$E$3:$E$1000,キーワード!$F531)</f>
        <v>0</v>
      </c>
      <c r="AC531" s="23">
        <f>SUMIFS(前々月ワード!$W$3:$W$1000,前々月ワード!$D$3:$D$1000,キーワード!$D531,前々月ワード!$E$3:$E$1000,キーワード!$F531)</f>
        <v>0</v>
      </c>
      <c r="AD531" s="23">
        <f t="shared" si="98"/>
        <v>0</v>
      </c>
      <c r="AE531" s="23">
        <f t="shared" si="98"/>
        <v>0</v>
      </c>
      <c r="AF531" s="23">
        <f t="shared" si="98"/>
        <v>0</v>
      </c>
      <c r="AG531" s="22">
        <f>SUMIFS(当月ワード!$X$3:$X$1000,当月ワード!$D$3:$D$1000,キーワード!$D531,当月ワード!$E$3:$E$1000,キーワード!$F531)</f>
        <v>0</v>
      </c>
      <c r="AH531" s="23">
        <f>SUMIFS(前月ワード!$X$3:$X$1000,前月ワード!$D$3:$D$1000,キーワード!$D531,前月ワード!$E$3:$E$1000,キーワード!$F531)</f>
        <v>0</v>
      </c>
      <c r="AI531" s="23">
        <f>SUMIFS(前々月ワード!$X$3:$X$1000,前々月ワード!$D$3:$D$1000,キーワード!$D531,前々月ワード!$E$3:$E$1000,キーワード!$F531)</f>
        <v>0</v>
      </c>
      <c r="AJ531" s="22">
        <f>SUMIFS(当月ワード!$I$3:$I$1000,当月ワード!$D$3:$D$1000,キーワード!$D531,当月ワード!$E$3:$E$1000,キーワード!$F531)</f>
        <v>0</v>
      </c>
      <c r="AK531" s="23">
        <f>SUMIFS(前月ワード!$I$3:$I$1000,前月ワード!$D$3:$D$1000,キーワード!$D531,前月ワード!$E$3:$E$1000,キーワード!$F531)</f>
        <v>0</v>
      </c>
      <c r="AL531" s="23">
        <f>SUMIFS(前々月ワード!$I$3:$I$1000,前々月ワード!$D$3:$D$1000,キーワード!$D531,前々月ワード!$E$3:$E$1000,キーワード!$F531)</f>
        <v>0</v>
      </c>
      <c r="AM531" s="13">
        <f t="shared" si="99"/>
        <v>0</v>
      </c>
      <c r="AN531" s="13">
        <f t="shared" si="99"/>
        <v>0</v>
      </c>
      <c r="AO531" s="13">
        <f t="shared" si="99"/>
        <v>0</v>
      </c>
      <c r="AP531" s="16">
        <f t="shared" si="100"/>
        <v>0</v>
      </c>
      <c r="AQ531" s="16">
        <f t="shared" si="100"/>
        <v>0</v>
      </c>
      <c r="AR531" s="17">
        <f t="shared" si="100"/>
        <v>0</v>
      </c>
    </row>
    <row r="532" spans="3:44" ht="36.65" customHeight="1">
      <c r="C532" s="20">
        <v>527</v>
      </c>
      <c r="D532" s="53">
        <f>現状ワード設定!B529</f>
        <v>0</v>
      </c>
      <c r="E532" s="26" t="str">
        <f>IFERROR(_xlfn.XLOOKUP($D532,現状商品設定!B:B,現状商品設定!C:C,"-"),"-")</f>
        <v>-</v>
      </c>
      <c r="F532" s="56">
        <f>現状ワード設定!G529</f>
        <v>0</v>
      </c>
      <c r="G532" s="60" t="s">
        <v>46</v>
      </c>
      <c r="H532" s="47" t="str">
        <f>IFERROR(_xlfn.XLOOKUP(D532,商品!$D:$D,商品!$H:$H),"")</f>
        <v/>
      </c>
      <c r="I532" s="50" t="str">
        <f>IFERROR(_xlfn.XLOOKUP(D532&amp;F532,現状ワード設定!J:J,現状ワード設定!H:H),"")</f>
        <v/>
      </c>
      <c r="J532" s="47" t="str">
        <f>IFERROR(_xlfn.XLOOKUP(D532&amp;F532,現状ワード設定!J:J,現状ワード設定!I:I),"")</f>
        <v/>
      </c>
      <c r="K532" s="47" t="e">
        <f>IF(AND(T532&gt;=設定!$C$12,W532&gt;=O532),I532*(1+設定!$F$12),IF(AND(T532&gt;=設定!$C$13,W532&lt;O532),I532*(1+設定!$F$13),IF(AND(T532&lt;設定!$C$14,U532&gt;=設定!$E$14),I532*(1+設定!$F$14),IF(AND(T532&lt;設定!$C$15,U532&lt;設定!$E$15),I532*(1+設定!$F$15),"除外"))))</f>
        <v>#VALUE!</v>
      </c>
      <c r="L532" s="58" t="e">
        <f ca="1">IF(消化率!$I$5&lt;1,K532*消化率!$I$5,IF(U532*V532/(K532*消化率!$I$5)&gt;O532,K532*消化率!$I$5,M532))</f>
        <v>#DIV/0!</v>
      </c>
      <c r="M532" s="58" t="e">
        <f t="shared" si="91"/>
        <v>#VALUE!</v>
      </c>
      <c r="N532" s="58" t="e">
        <f ca="1">IF(ROUNDUP(IF(IF(IF(AND(設定!$D$8&lt;=L532,設定!$D$8&lt;J532),設定!$D$8,IF(AND(J532&lt;=L532,J532&lt;設定!$D$8),J532,IF(AND(L532&lt;=J532,J532&lt;設定!$D$8),J532,L532)))=0,設定!$D$8,IF(AND(設定!$D$8&lt;=L532,設定!$D$8&lt;J532),設定!$D$8,IF(AND(J532&lt;=L532,J532&lt;設定!$D$8),J532,IF(AND(L532&lt;=J532,J532&lt;設定!$D$8),J532,L532))))&lt;=H532,H532+1,IF(IF(AND(設定!$D$8&lt;=L532,設定!$D$8&lt;J532),設定!$D$8,IF(AND(J532&lt;=L532,J532&lt;設定!$D$8),J532,IF(AND(L532&lt;=J532,J532&lt;設定!$D$8),J532,L532)))=0,設定!$D$8,IF(AND(設定!$D$8&lt;=L532,設定!$D$8&lt;J532),設定!$D$8,IF(AND(J532&lt;=L532,J532&lt;設定!$D$8),J532,IF(AND(L532&lt;=J532,J532&lt;設定!$D$8),J532,L532))))),0)&gt;40,ROUNDUP(IF(IF(IF(AND(設定!$D$8&lt;=L532,設定!$D$8&lt;J532),設定!$D$8,IF(AND(J532&lt;=L532,J532&lt;設定!$D$8),J532,IF(AND(L532&lt;=J532,J532&lt;設定!$D$8),J532,L532)))=0,設定!$D$8,IF(AND(設定!$D$8&lt;=L532,設定!$D$8&lt;J532),設定!$D$8,IF(AND(J532&lt;=L532,J532&lt;設定!$D$8),J532,IF(AND(L532&lt;=J532,J532&lt;設定!$D$8),J532,L532))))&lt;=H532,H532+1,IF(IF(AND(設定!$D$8&lt;=L532,設定!$D$8&lt;J532),設定!$D$8,IF(AND(J532&lt;=L532,J532&lt;設定!$D$8),J532,IF(AND(L532&lt;=J532,J532&lt;設定!$D$8),J532,L532)))=0,設定!$D$8,IF(AND(設定!$D$8&lt;=L532,設定!$D$8&lt;J532),設定!$D$8,IF(AND(J532&lt;=L532,J532&lt;設定!$D$8),J532,IF(AND(L532&lt;=J532,J532&lt;設定!$D$8),J532,L532))))),0),40)</f>
        <v>#DIV/0!</v>
      </c>
      <c r="O532" s="55">
        <f>IF(G532="標準",設定!$C$4,G532)</f>
        <v>5</v>
      </c>
      <c r="P532" s="45">
        <f t="shared" si="92"/>
        <v>0</v>
      </c>
      <c r="Q532" s="14">
        <f t="shared" si="93"/>
        <v>0</v>
      </c>
      <c r="R532" s="23">
        <f t="shared" si="101"/>
        <v>0</v>
      </c>
      <c r="S532" s="12">
        <f t="shared" si="94"/>
        <v>0</v>
      </c>
      <c r="T532" s="23">
        <f t="shared" si="95"/>
        <v>0</v>
      </c>
      <c r="U532" s="13">
        <f t="shared" si="96"/>
        <v>0</v>
      </c>
      <c r="V532" s="104" t="str">
        <f>INDEX(商品!Q:Q,MATCH(キーワード!D532,商品!D:D,0),1)</f>
        <v>-</v>
      </c>
      <c r="W532" s="15">
        <f t="shared" si="97"/>
        <v>0</v>
      </c>
      <c r="X532" s="22">
        <f>SUMIFS(当月ワード!$J$3:$J$1000,当月ワード!$D$3:$D$1000,キーワード!$D532,当月ワード!$E$3:$E$1000,キーワード!$F532)</f>
        <v>0</v>
      </c>
      <c r="Y532" s="23">
        <f>SUMIFS(前月ワード!$J$3:$J$1000,前月ワード!$D$3:$D$1000,キーワード!$D532,前月ワード!$E$3:$E$1000,キーワード!$F532)</f>
        <v>0</v>
      </c>
      <c r="Z532" s="23">
        <f>SUMIFS(前々月ワード!$J$3:$J$1000,前々月ワード!$D$3:$D$1000,キーワード!$D532,前々月ワード!$E$3:$E$1000,キーワード!$F532)</f>
        <v>0</v>
      </c>
      <c r="AA532" s="22">
        <f>SUMIFS(当月ワード!$W$3:$W$1000,当月ワード!$D$3:$D$1000,キーワード!$D532,当月ワード!$E$3:$E$1000,キーワード!$F532)</f>
        <v>0</v>
      </c>
      <c r="AB532" s="23">
        <f>SUMIFS(前月ワード!$W$3:$W$1000,前月ワード!$D$3:$D$1000,キーワード!$D532,前月ワード!$E$3:$E$1000,キーワード!$F532)</f>
        <v>0</v>
      </c>
      <c r="AC532" s="23">
        <f>SUMIFS(前々月ワード!$W$3:$W$1000,前々月ワード!$D$3:$D$1000,キーワード!$D532,前々月ワード!$E$3:$E$1000,キーワード!$F532)</f>
        <v>0</v>
      </c>
      <c r="AD532" s="23">
        <f t="shared" si="98"/>
        <v>0</v>
      </c>
      <c r="AE532" s="23">
        <f t="shared" si="98"/>
        <v>0</v>
      </c>
      <c r="AF532" s="23">
        <f t="shared" si="98"/>
        <v>0</v>
      </c>
      <c r="AG532" s="22">
        <f>SUMIFS(当月ワード!$X$3:$X$1000,当月ワード!$D$3:$D$1000,キーワード!$D532,当月ワード!$E$3:$E$1000,キーワード!$F532)</f>
        <v>0</v>
      </c>
      <c r="AH532" s="23">
        <f>SUMIFS(前月ワード!$X$3:$X$1000,前月ワード!$D$3:$D$1000,キーワード!$D532,前月ワード!$E$3:$E$1000,キーワード!$F532)</f>
        <v>0</v>
      </c>
      <c r="AI532" s="23">
        <f>SUMIFS(前々月ワード!$X$3:$X$1000,前々月ワード!$D$3:$D$1000,キーワード!$D532,前々月ワード!$E$3:$E$1000,キーワード!$F532)</f>
        <v>0</v>
      </c>
      <c r="AJ532" s="22">
        <f>SUMIFS(当月ワード!$I$3:$I$1000,当月ワード!$D$3:$D$1000,キーワード!$D532,当月ワード!$E$3:$E$1000,キーワード!$F532)</f>
        <v>0</v>
      </c>
      <c r="AK532" s="23">
        <f>SUMIFS(前月ワード!$I$3:$I$1000,前月ワード!$D$3:$D$1000,キーワード!$D532,前月ワード!$E$3:$E$1000,キーワード!$F532)</f>
        <v>0</v>
      </c>
      <c r="AL532" s="23">
        <f>SUMIFS(前々月ワード!$I$3:$I$1000,前々月ワード!$D$3:$D$1000,キーワード!$D532,前々月ワード!$E$3:$E$1000,キーワード!$F532)</f>
        <v>0</v>
      </c>
      <c r="AM532" s="13">
        <f t="shared" si="99"/>
        <v>0</v>
      </c>
      <c r="AN532" s="13">
        <f t="shared" si="99"/>
        <v>0</v>
      </c>
      <c r="AO532" s="13">
        <f t="shared" si="99"/>
        <v>0</v>
      </c>
      <c r="AP532" s="16">
        <f t="shared" si="100"/>
        <v>0</v>
      </c>
      <c r="AQ532" s="16">
        <f t="shared" si="100"/>
        <v>0</v>
      </c>
      <c r="AR532" s="17">
        <f t="shared" si="100"/>
        <v>0</v>
      </c>
    </row>
    <row r="533" spans="3:44" ht="36.65" customHeight="1">
      <c r="C533" s="20">
        <v>528</v>
      </c>
      <c r="D533" s="53">
        <f>現状ワード設定!B530</f>
        <v>0</v>
      </c>
      <c r="E533" s="26" t="str">
        <f>IFERROR(_xlfn.XLOOKUP($D533,現状商品設定!B:B,現状商品設定!C:C,"-"),"-")</f>
        <v>-</v>
      </c>
      <c r="F533" s="56">
        <f>現状ワード設定!G530</f>
        <v>0</v>
      </c>
      <c r="G533" s="60" t="s">
        <v>46</v>
      </c>
      <c r="H533" s="47" t="str">
        <f>IFERROR(_xlfn.XLOOKUP(D533,商品!$D:$D,商品!$H:$H),"")</f>
        <v/>
      </c>
      <c r="I533" s="50" t="str">
        <f>IFERROR(_xlfn.XLOOKUP(D533&amp;F533,現状ワード設定!J:J,現状ワード設定!H:H),"")</f>
        <v/>
      </c>
      <c r="J533" s="47" t="str">
        <f>IFERROR(_xlfn.XLOOKUP(D533&amp;F533,現状ワード設定!J:J,現状ワード設定!I:I),"")</f>
        <v/>
      </c>
      <c r="K533" s="47" t="e">
        <f>IF(AND(T533&gt;=設定!$C$12,W533&gt;=O533),I533*(1+設定!$F$12),IF(AND(T533&gt;=設定!$C$13,W533&lt;O533),I533*(1+設定!$F$13),IF(AND(T533&lt;設定!$C$14,U533&gt;=設定!$E$14),I533*(1+設定!$F$14),IF(AND(T533&lt;設定!$C$15,U533&lt;設定!$E$15),I533*(1+設定!$F$15),"除外"))))</f>
        <v>#VALUE!</v>
      </c>
      <c r="L533" s="58" t="e">
        <f ca="1">IF(消化率!$I$5&lt;1,K533*消化率!$I$5,IF(U533*V533/(K533*消化率!$I$5)&gt;O533,K533*消化率!$I$5,M533))</f>
        <v>#DIV/0!</v>
      </c>
      <c r="M533" s="58" t="e">
        <f t="shared" si="91"/>
        <v>#VALUE!</v>
      </c>
      <c r="N533" s="58" t="e">
        <f ca="1">IF(ROUNDUP(IF(IF(IF(AND(設定!$D$8&lt;=L533,設定!$D$8&lt;J533),設定!$D$8,IF(AND(J533&lt;=L533,J533&lt;設定!$D$8),J533,IF(AND(L533&lt;=J533,J533&lt;設定!$D$8),J533,L533)))=0,設定!$D$8,IF(AND(設定!$D$8&lt;=L533,設定!$D$8&lt;J533),設定!$D$8,IF(AND(J533&lt;=L533,J533&lt;設定!$D$8),J533,IF(AND(L533&lt;=J533,J533&lt;設定!$D$8),J533,L533))))&lt;=H533,H533+1,IF(IF(AND(設定!$D$8&lt;=L533,設定!$D$8&lt;J533),設定!$D$8,IF(AND(J533&lt;=L533,J533&lt;設定!$D$8),J533,IF(AND(L533&lt;=J533,J533&lt;設定!$D$8),J533,L533)))=0,設定!$D$8,IF(AND(設定!$D$8&lt;=L533,設定!$D$8&lt;J533),設定!$D$8,IF(AND(J533&lt;=L533,J533&lt;設定!$D$8),J533,IF(AND(L533&lt;=J533,J533&lt;設定!$D$8),J533,L533))))),0)&gt;40,ROUNDUP(IF(IF(IF(AND(設定!$D$8&lt;=L533,設定!$D$8&lt;J533),設定!$D$8,IF(AND(J533&lt;=L533,J533&lt;設定!$D$8),J533,IF(AND(L533&lt;=J533,J533&lt;設定!$D$8),J533,L533)))=0,設定!$D$8,IF(AND(設定!$D$8&lt;=L533,設定!$D$8&lt;J533),設定!$D$8,IF(AND(J533&lt;=L533,J533&lt;設定!$D$8),J533,IF(AND(L533&lt;=J533,J533&lt;設定!$D$8),J533,L533))))&lt;=H533,H533+1,IF(IF(AND(設定!$D$8&lt;=L533,設定!$D$8&lt;J533),設定!$D$8,IF(AND(J533&lt;=L533,J533&lt;設定!$D$8),J533,IF(AND(L533&lt;=J533,J533&lt;設定!$D$8),J533,L533)))=0,設定!$D$8,IF(AND(設定!$D$8&lt;=L533,設定!$D$8&lt;J533),設定!$D$8,IF(AND(J533&lt;=L533,J533&lt;設定!$D$8),J533,IF(AND(L533&lt;=J533,J533&lt;設定!$D$8),J533,L533))))),0),40)</f>
        <v>#DIV/0!</v>
      </c>
      <c r="O533" s="55">
        <f>IF(G533="標準",設定!$C$4,G533)</f>
        <v>5</v>
      </c>
      <c r="P533" s="45">
        <f t="shared" si="92"/>
        <v>0</v>
      </c>
      <c r="Q533" s="14">
        <f t="shared" si="93"/>
        <v>0</v>
      </c>
      <c r="R533" s="23">
        <f t="shared" si="101"/>
        <v>0</v>
      </c>
      <c r="S533" s="12">
        <f t="shared" si="94"/>
        <v>0</v>
      </c>
      <c r="T533" s="23">
        <f t="shared" si="95"/>
        <v>0</v>
      </c>
      <c r="U533" s="13">
        <f t="shared" si="96"/>
        <v>0</v>
      </c>
      <c r="V533" s="104" t="str">
        <f>INDEX(商品!Q:Q,MATCH(キーワード!D533,商品!D:D,0),1)</f>
        <v>-</v>
      </c>
      <c r="W533" s="15">
        <f t="shared" si="97"/>
        <v>0</v>
      </c>
      <c r="X533" s="22">
        <f>SUMIFS(当月ワード!$J$3:$J$1000,当月ワード!$D$3:$D$1000,キーワード!$D533,当月ワード!$E$3:$E$1000,キーワード!$F533)</f>
        <v>0</v>
      </c>
      <c r="Y533" s="23">
        <f>SUMIFS(前月ワード!$J$3:$J$1000,前月ワード!$D$3:$D$1000,キーワード!$D533,前月ワード!$E$3:$E$1000,キーワード!$F533)</f>
        <v>0</v>
      </c>
      <c r="Z533" s="23">
        <f>SUMIFS(前々月ワード!$J$3:$J$1000,前々月ワード!$D$3:$D$1000,キーワード!$D533,前々月ワード!$E$3:$E$1000,キーワード!$F533)</f>
        <v>0</v>
      </c>
      <c r="AA533" s="22">
        <f>SUMIFS(当月ワード!$W$3:$W$1000,当月ワード!$D$3:$D$1000,キーワード!$D533,当月ワード!$E$3:$E$1000,キーワード!$F533)</f>
        <v>0</v>
      </c>
      <c r="AB533" s="23">
        <f>SUMIFS(前月ワード!$W$3:$W$1000,前月ワード!$D$3:$D$1000,キーワード!$D533,前月ワード!$E$3:$E$1000,キーワード!$F533)</f>
        <v>0</v>
      </c>
      <c r="AC533" s="23">
        <f>SUMIFS(前々月ワード!$W$3:$W$1000,前々月ワード!$D$3:$D$1000,キーワード!$D533,前々月ワード!$E$3:$E$1000,キーワード!$F533)</f>
        <v>0</v>
      </c>
      <c r="AD533" s="23">
        <f t="shared" si="98"/>
        <v>0</v>
      </c>
      <c r="AE533" s="23">
        <f t="shared" si="98"/>
        <v>0</v>
      </c>
      <c r="AF533" s="23">
        <f t="shared" si="98"/>
        <v>0</v>
      </c>
      <c r="AG533" s="22">
        <f>SUMIFS(当月ワード!$X$3:$X$1000,当月ワード!$D$3:$D$1000,キーワード!$D533,当月ワード!$E$3:$E$1000,キーワード!$F533)</f>
        <v>0</v>
      </c>
      <c r="AH533" s="23">
        <f>SUMIFS(前月ワード!$X$3:$X$1000,前月ワード!$D$3:$D$1000,キーワード!$D533,前月ワード!$E$3:$E$1000,キーワード!$F533)</f>
        <v>0</v>
      </c>
      <c r="AI533" s="23">
        <f>SUMIFS(前々月ワード!$X$3:$X$1000,前々月ワード!$D$3:$D$1000,キーワード!$D533,前々月ワード!$E$3:$E$1000,キーワード!$F533)</f>
        <v>0</v>
      </c>
      <c r="AJ533" s="22">
        <f>SUMIFS(当月ワード!$I$3:$I$1000,当月ワード!$D$3:$D$1000,キーワード!$D533,当月ワード!$E$3:$E$1000,キーワード!$F533)</f>
        <v>0</v>
      </c>
      <c r="AK533" s="23">
        <f>SUMIFS(前月ワード!$I$3:$I$1000,前月ワード!$D$3:$D$1000,キーワード!$D533,前月ワード!$E$3:$E$1000,キーワード!$F533)</f>
        <v>0</v>
      </c>
      <c r="AL533" s="23">
        <f>SUMIFS(前々月ワード!$I$3:$I$1000,前々月ワード!$D$3:$D$1000,キーワード!$D533,前々月ワード!$E$3:$E$1000,キーワード!$F533)</f>
        <v>0</v>
      </c>
      <c r="AM533" s="13">
        <f t="shared" si="99"/>
        <v>0</v>
      </c>
      <c r="AN533" s="13">
        <f t="shared" si="99"/>
        <v>0</v>
      </c>
      <c r="AO533" s="13">
        <f t="shared" si="99"/>
        <v>0</v>
      </c>
      <c r="AP533" s="16">
        <f t="shared" si="100"/>
        <v>0</v>
      </c>
      <c r="AQ533" s="16">
        <f t="shared" si="100"/>
        <v>0</v>
      </c>
      <c r="AR533" s="17">
        <f t="shared" si="100"/>
        <v>0</v>
      </c>
    </row>
    <row r="534" spans="3:44" ht="36.65" customHeight="1">
      <c r="C534" s="20">
        <v>529</v>
      </c>
      <c r="D534" s="53">
        <f>現状ワード設定!B531</f>
        <v>0</v>
      </c>
      <c r="E534" s="26" t="str">
        <f>IFERROR(_xlfn.XLOOKUP($D534,現状商品設定!B:B,現状商品設定!C:C,"-"),"-")</f>
        <v>-</v>
      </c>
      <c r="F534" s="56">
        <f>現状ワード設定!G531</f>
        <v>0</v>
      </c>
      <c r="G534" s="60" t="s">
        <v>46</v>
      </c>
      <c r="H534" s="47" t="str">
        <f>IFERROR(_xlfn.XLOOKUP(D534,商品!$D:$D,商品!$H:$H),"")</f>
        <v/>
      </c>
      <c r="I534" s="50" t="str">
        <f>IFERROR(_xlfn.XLOOKUP(D534&amp;F534,現状ワード設定!J:J,現状ワード設定!H:H),"")</f>
        <v/>
      </c>
      <c r="J534" s="47" t="str">
        <f>IFERROR(_xlfn.XLOOKUP(D534&amp;F534,現状ワード設定!J:J,現状ワード設定!I:I),"")</f>
        <v/>
      </c>
      <c r="K534" s="47" t="e">
        <f>IF(AND(T534&gt;=設定!$C$12,W534&gt;=O534),I534*(1+設定!$F$12),IF(AND(T534&gt;=設定!$C$13,W534&lt;O534),I534*(1+設定!$F$13),IF(AND(T534&lt;設定!$C$14,U534&gt;=設定!$E$14),I534*(1+設定!$F$14),IF(AND(T534&lt;設定!$C$15,U534&lt;設定!$E$15),I534*(1+設定!$F$15),"除外"))))</f>
        <v>#VALUE!</v>
      </c>
      <c r="L534" s="58" t="e">
        <f ca="1">IF(消化率!$I$5&lt;1,K534*消化率!$I$5,IF(U534*V534/(K534*消化率!$I$5)&gt;O534,K534*消化率!$I$5,M534))</f>
        <v>#DIV/0!</v>
      </c>
      <c r="M534" s="58" t="e">
        <f t="shared" si="91"/>
        <v>#VALUE!</v>
      </c>
      <c r="N534" s="58" t="e">
        <f ca="1">IF(ROUNDUP(IF(IF(IF(AND(設定!$D$8&lt;=L534,設定!$D$8&lt;J534),設定!$D$8,IF(AND(J534&lt;=L534,J534&lt;設定!$D$8),J534,IF(AND(L534&lt;=J534,J534&lt;設定!$D$8),J534,L534)))=0,設定!$D$8,IF(AND(設定!$D$8&lt;=L534,設定!$D$8&lt;J534),設定!$D$8,IF(AND(J534&lt;=L534,J534&lt;設定!$D$8),J534,IF(AND(L534&lt;=J534,J534&lt;設定!$D$8),J534,L534))))&lt;=H534,H534+1,IF(IF(AND(設定!$D$8&lt;=L534,設定!$D$8&lt;J534),設定!$D$8,IF(AND(J534&lt;=L534,J534&lt;設定!$D$8),J534,IF(AND(L534&lt;=J534,J534&lt;設定!$D$8),J534,L534)))=0,設定!$D$8,IF(AND(設定!$D$8&lt;=L534,設定!$D$8&lt;J534),設定!$D$8,IF(AND(J534&lt;=L534,J534&lt;設定!$D$8),J534,IF(AND(L534&lt;=J534,J534&lt;設定!$D$8),J534,L534))))),0)&gt;40,ROUNDUP(IF(IF(IF(AND(設定!$D$8&lt;=L534,設定!$D$8&lt;J534),設定!$D$8,IF(AND(J534&lt;=L534,J534&lt;設定!$D$8),J534,IF(AND(L534&lt;=J534,J534&lt;設定!$D$8),J534,L534)))=0,設定!$D$8,IF(AND(設定!$D$8&lt;=L534,設定!$D$8&lt;J534),設定!$D$8,IF(AND(J534&lt;=L534,J534&lt;設定!$D$8),J534,IF(AND(L534&lt;=J534,J534&lt;設定!$D$8),J534,L534))))&lt;=H534,H534+1,IF(IF(AND(設定!$D$8&lt;=L534,設定!$D$8&lt;J534),設定!$D$8,IF(AND(J534&lt;=L534,J534&lt;設定!$D$8),J534,IF(AND(L534&lt;=J534,J534&lt;設定!$D$8),J534,L534)))=0,設定!$D$8,IF(AND(設定!$D$8&lt;=L534,設定!$D$8&lt;J534),設定!$D$8,IF(AND(J534&lt;=L534,J534&lt;設定!$D$8),J534,IF(AND(L534&lt;=J534,J534&lt;設定!$D$8),J534,L534))))),0),40)</f>
        <v>#DIV/0!</v>
      </c>
      <c r="O534" s="55">
        <f>IF(G534="標準",設定!$C$4,G534)</f>
        <v>5</v>
      </c>
      <c r="P534" s="45">
        <f t="shared" si="92"/>
        <v>0</v>
      </c>
      <c r="Q534" s="14">
        <f t="shared" si="93"/>
        <v>0</v>
      </c>
      <c r="R534" s="23">
        <f t="shared" si="101"/>
        <v>0</v>
      </c>
      <c r="S534" s="12">
        <f t="shared" si="94"/>
        <v>0</v>
      </c>
      <c r="T534" s="23">
        <f t="shared" si="95"/>
        <v>0</v>
      </c>
      <c r="U534" s="13">
        <f t="shared" si="96"/>
        <v>0</v>
      </c>
      <c r="V534" s="104" t="str">
        <f>INDEX(商品!Q:Q,MATCH(キーワード!D534,商品!D:D,0),1)</f>
        <v>-</v>
      </c>
      <c r="W534" s="15">
        <f t="shared" si="97"/>
        <v>0</v>
      </c>
      <c r="X534" s="22">
        <f>SUMIFS(当月ワード!$J$3:$J$1000,当月ワード!$D$3:$D$1000,キーワード!$D534,当月ワード!$E$3:$E$1000,キーワード!$F534)</f>
        <v>0</v>
      </c>
      <c r="Y534" s="23">
        <f>SUMIFS(前月ワード!$J$3:$J$1000,前月ワード!$D$3:$D$1000,キーワード!$D534,前月ワード!$E$3:$E$1000,キーワード!$F534)</f>
        <v>0</v>
      </c>
      <c r="Z534" s="23">
        <f>SUMIFS(前々月ワード!$J$3:$J$1000,前々月ワード!$D$3:$D$1000,キーワード!$D534,前々月ワード!$E$3:$E$1000,キーワード!$F534)</f>
        <v>0</v>
      </c>
      <c r="AA534" s="22">
        <f>SUMIFS(当月ワード!$W$3:$W$1000,当月ワード!$D$3:$D$1000,キーワード!$D534,当月ワード!$E$3:$E$1000,キーワード!$F534)</f>
        <v>0</v>
      </c>
      <c r="AB534" s="23">
        <f>SUMIFS(前月ワード!$W$3:$W$1000,前月ワード!$D$3:$D$1000,キーワード!$D534,前月ワード!$E$3:$E$1000,キーワード!$F534)</f>
        <v>0</v>
      </c>
      <c r="AC534" s="23">
        <f>SUMIFS(前々月ワード!$W$3:$W$1000,前々月ワード!$D$3:$D$1000,キーワード!$D534,前々月ワード!$E$3:$E$1000,キーワード!$F534)</f>
        <v>0</v>
      </c>
      <c r="AD534" s="23">
        <f t="shared" si="98"/>
        <v>0</v>
      </c>
      <c r="AE534" s="23">
        <f t="shared" si="98"/>
        <v>0</v>
      </c>
      <c r="AF534" s="23">
        <f t="shared" si="98"/>
        <v>0</v>
      </c>
      <c r="AG534" s="22">
        <f>SUMIFS(当月ワード!$X$3:$X$1000,当月ワード!$D$3:$D$1000,キーワード!$D534,当月ワード!$E$3:$E$1000,キーワード!$F534)</f>
        <v>0</v>
      </c>
      <c r="AH534" s="23">
        <f>SUMIFS(前月ワード!$X$3:$X$1000,前月ワード!$D$3:$D$1000,キーワード!$D534,前月ワード!$E$3:$E$1000,キーワード!$F534)</f>
        <v>0</v>
      </c>
      <c r="AI534" s="23">
        <f>SUMIFS(前々月ワード!$X$3:$X$1000,前々月ワード!$D$3:$D$1000,キーワード!$D534,前々月ワード!$E$3:$E$1000,キーワード!$F534)</f>
        <v>0</v>
      </c>
      <c r="AJ534" s="22">
        <f>SUMIFS(当月ワード!$I$3:$I$1000,当月ワード!$D$3:$D$1000,キーワード!$D534,当月ワード!$E$3:$E$1000,キーワード!$F534)</f>
        <v>0</v>
      </c>
      <c r="AK534" s="23">
        <f>SUMIFS(前月ワード!$I$3:$I$1000,前月ワード!$D$3:$D$1000,キーワード!$D534,前月ワード!$E$3:$E$1000,キーワード!$F534)</f>
        <v>0</v>
      </c>
      <c r="AL534" s="23">
        <f>SUMIFS(前々月ワード!$I$3:$I$1000,前々月ワード!$D$3:$D$1000,キーワード!$D534,前々月ワード!$E$3:$E$1000,キーワード!$F534)</f>
        <v>0</v>
      </c>
      <c r="AM534" s="13">
        <f t="shared" si="99"/>
        <v>0</v>
      </c>
      <c r="AN534" s="13">
        <f t="shared" si="99"/>
        <v>0</v>
      </c>
      <c r="AO534" s="13">
        <f t="shared" si="99"/>
        <v>0</v>
      </c>
      <c r="AP534" s="16">
        <f t="shared" si="100"/>
        <v>0</v>
      </c>
      <c r="AQ534" s="16">
        <f t="shared" si="100"/>
        <v>0</v>
      </c>
      <c r="AR534" s="17">
        <f t="shared" si="100"/>
        <v>0</v>
      </c>
    </row>
    <row r="535" spans="3:44" ht="36.65" customHeight="1">
      <c r="C535" s="20">
        <v>530</v>
      </c>
      <c r="D535" s="53">
        <f>現状ワード設定!B532</f>
        <v>0</v>
      </c>
      <c r="E535" s="26" t="str">
        <f>IFERROR(_xlfn.XLOOKUP($D535,現状商品設定!B:B,現状商品設定!C:C,"-"),"-")</f>
        <v>-</v>
      </c>
      <c r="F535" s="56">
        <f>現状ワード設定!G532</f>
        <v>0</v>
      </c>
      <c r="G535" s="60" t="s">
        <v>46</v>
      </c>
      <c r="H535" s="47" t="str">
        <f>IFERROR(_xlfn.XLOOKUP(D535,商品!$D:$D,商品!$H:$H),"")</f>
        <v/>
      </c>
      <c r="I535" s="50" t="str">
        <f>IFERROR(_xlfn.XLOOKUP(D535&amp;F535,現状ワード設定!J:J,現状ワード設定!H:H),"")</f>
        <v/>
      </c>
      <c r="J535" s="47" t="str">
        <f>IFERROR(_xlfn.XLOOKUP(D535&amp;F535,現状ワード設定!J:J,現状ワード設定!I:I),"")</f>
        <v/>
      </c>
      <c r="K535" s="47" t="e">
        <f>IF(AND(T535&gt;=設定!$C$12,W535&gt;=O535),I535*(1+設定!$F$12),IF(AND(T535&gt;=設定!$C$13,W535&lt;O535),I535*(1+設定!$F$13),IF(AND(T535&lt;設定!$C$14,U535&gt;=設定!$E$14),I535*(1+設定!$F$14),IF(AND(T535&lt;設定!$C$15,U535&lt;設定!$E$15),I535*(1+設定!$F$15),"除外"))))</f>
        <v>#VALUE!</v>
      </c>
      <c r="L535" s="58" t="e">
        <f ca="1">IF(消化率!$I$5&lt;1,K535*消化率!$I$5,IF(U535*V535/(K535*消化率!$I$5)&gt;O535,K535*消化率!$I$5,M535))</f>
        <v>#DIV/0!</v>
      </c>
      <c r="M535" s="58" t="e">
        <f t="shared" si="91"/>
        <v>#VALUE!</v>
      </c>
      <c r="N535" s="58" t="e">
        <f ca="1">IF(ROUNDUP(IF(IF(IF(AND(設定!$D$8&lt;=L535,設定!$D$8&lt;J535),設定!$D$8,IF(AND(J535&lt;=L535,J535&lt;設定!$D$8),J535,IF(AND(L535&lt;=J535,J535&lt;設定!$D$8),J535,L535)))=0,設定!$D$8,IF(AND(設定!$D$8&lt;=L535,設定!$D$8&lt;J535),設定!$D$8,IF(AND(J535&lt;=L535,J535&lt;設定!$D$8),J535,IF(AND(L535&lt;=J535,J535&lt;設定!$D$8),J535,L535))))&lt;=H535,H535+1,IF(IF(AND(設定!$D$8&lt;=L535,設定!$D$8&lt;J535),設定!$D$8,IF(AND(J535&lt;=L535,J535&lt;設定!$D$8),J535,IF(AND(L535&lt;=J535,J535&lt;設定!$D$8),J535,L535)))=0,設定!$D$8,IF(AND(設定!$D$8&lt;=L535,設定!$D$8&lt;J535),設定!$D$8,IF(AND(J535&lt;=L535,J535&lt;設定!$D$8),J535,IF(AND(L535&lt;=J535,J535&lt;設定!$D$8),J535,L535))))),0)&gt;40,ROUNDUP(IF(IF(IF(AND(設定!$D$8&lt;=L535,設定!$D$8&lt;J535),設定!$D$8,IF(AND(J535&lt;=L535,J535&lt;設定!$D$8),J535,IF(AND(L535&lt;=J535,J535&lt;設定!$D$8),J535,L535)))=0,設定!$D$8,IF(AND(設定!$D$8&lt;=L535,設定!$D$8&lt;J535),設定!$D$8,IF(AND(J535&lt;=L535,J535&lt;設定!$D$8),J535,IF(AND(L535&lt;=J535,J535&lt;設定!$D$8),J535,L535))))&lt;=H535,H535+1,IF(IF(AND(設定!$D$8&lt;=L535,設定!$D$8&lt;J535),設定!$D$8,IF(AND(J535&lt;=L535,J535&lt;設定!$D$8),J535,IF(AND(L535&lt;=J535,J535&lt;設定!$D$8),J535,L535)))=0,設定!$D$8,IF(AND(設定!$D$8&lt;=L535,設定!$D$8&lt;J535),設定!$D$8,IF(AND(J535&lt;=L535,J535&lt;設定!$D$8),J535,IF(AND(L535&lt;=J535,J535&lt;設定!$D$8),J535,L535))))),0),40)</f>
        <v>#DIV/0!</v>
      </c>
      <c r="O535" s="55">
        <f>IF(G535="標準",設定!$C$4,G535)</f>
        <v>5</v>
      </c>
      <c r="P535" s="45">
        <f t="shared" si="92"/>
        <v>0</v>
      </c>
      <c r="Q535" s="14">
        <f t="shared" si="93"/>
        <v>0</v>
      </c>
      <c r="R535" s="23">
        <f t="shared" si="101"/>
        <v>0</v>
      </c>
      <c r="S535" s="12">
        <f t="shared" si="94"/>
        <v>0</v>
      </c>
      <c r="T535" s="23">
        <f t="shared" si="95"/>
        <v>0</v>
      </c>
      <c r="U535" s="13">
        <f t="shared" si="96"/>
        <v>0</v>
      </c>
      <c r="V535" s="104" t="str">
        <f>INDEX(商品!Q:Q,MATCH(キーワード!D535,商品!D:D,0),1)</f>
        <v>-</v>
      </c>
      <c r="W535" s="15">
        <f t="shared" si="97"/>
        <v>0</v>
      </c>
      <c r="X535" s="22">
        <f>SUMIFS(当月ワード!$J$3:$J$1000,当月ワード!$D$3:$D$1000,キーワード!$D535,当月ワード!$E$3:$E$1000,キーワード!$F535)</f>
        <v>0</v>
      </c>
      <c r="Y535" s="23">
        <f>SUMIFS(前月ワード!$J$3:$J$1000,前月ワード!$D$3:$D$1000,キーワード!$D535,前月ワード!$E$3:$E$1000,キーワード!$F535)</f>
        <v>0</v>
      </c>
      <c r="Z535" s="23">
        <f>SUMIFS(前々月ワード!$J$3:$J$1000,前々月ワード!$D$3:$D$1000,キーワード!$D535,前々月ワード!$E$3:$E$1000,キーワード!$F535)</f>
        <v>0</v>
      </c>
      <c r="AA535" s="22">
        <f>SUMIFS(当月ワード!$W$3:$W$1000,当月ワード!$D$3:$D$1000,キーワード!$D535,当月ワード!$E$3:$E$1000,キーワード!$F535)</f>
        <v>0</v>
      </c>
      <c r="AB535" s="23">
        <f>SUMIFS(前月ワード!$W$3:$W$1000,前月ワード!$D$3:$D$1000,キーワード!$D535,前月ワード!$E$3:$E$1000,キーワード!$F535)</f>
        <v>0</v>
      </c>
      <c r="AC535" s="23">
        <f>SUMIFS(前々月ワード!$W$3:$W$1000,前々月ワード!$D$3:$D$1000,キーワード!$D535,前々月ワード!$E$3:$E$1000,キーワード!$F535)</f>
        <v>0</v>
      </c>
      <c r="AD535" s="23">
        <f t="shared" si="98"/>
        <v>0</v>
      </c>
      <c r="AE535" s="23">
        <f t="shared" si="98"/>
        <v>0</v>
      </c>
      <c r="AF535" s="23">
        <f t="shared" si="98"/>
        <v>0</v>
      </c>
      <c r="AG535" s="22">
        <f>SUMIFS(当月ワード!$X$3:$X$1000,当月ワード!$D$3:$D$1000,キーワード!$D535,当月ワード!$E$3:$E$1000,キーワード!$F535)</f>
        <v>0</v>
      </c>
      <c r="AH535" s="23">
        <f>SUMIFS(前月ワード!$X$3:$X$1000,前月ワード!$D$3:$D$1000,キーワード!$D535,前月ワード!$E$3:$E$1000,キーワード!$F535)</f>
        <v>0</v>
      </c>
      <c r="AI535" s="23">
        <f>SUMIFS(前々月ワード!$X$3:$X$1000,前々月ワード!$D$3:$D$1000,キーワード!$D535,前々月ワード!$E$3:$E$1000,キーワード!$F535)</f>
        <v>0</v>
      </c>
      <c r="AJ535" s="22">
        <f>SUMIFS(当月ワード!$I$3:$I$1000,当月ワード!$D$3:$D$1000,キーワード!$D535,当月ワード!$E$3:$E$1000,キーワード!$F535)</f>
        <v>0</v>
      </c>
      <c r="AK535" s="23">
        <f>SUMIFS(前月ワード!$I$3:$I$1000,前月ワード!$D$3:$D$1000,キーワード!$D535,前月ワード!$E$3:$E$1000,キーワード!$F535)</f>
        <v>0</v>
      </c>
      <c r="AL535" s="23">
        <f>SUMIFS(前々月ワード!$I$3:$I$1000,前々月ワード!$D$3:$D$1000,キーワード!$D535,前々月ワード!$E$3:$E$1000,キーワード!$F535)</f>
        <v>0</v>
      </c>
      <c r="AM535" s="13">
        <f t="shared" si="99"/>
        <v>0</v>
      </c>
      <c r="AN535" s="13">
        <f t="shared" si="99"/>
        <v>0</v>
      </c>
      <c r="AO535" s="13">
        <f t="shared" si="99"/>
        <v>0</v>
      </c>
      <c r="AP535" s="16">
        <f t="shared" si="100"/>
        <v>0</v>
      </c>
      <c r="AQ535" s="16">
        <f t="shared" si="100"/>
        <v>0</v>
      </c>
      <c r="AR535" s="17">
        <f t="shared" si="100"/>
        <v>0</v>
      </c>
    </row>
    <row r="536" spans="3:44" ht="36.65" customHeight="1">
      <c r="C536" s="20">
        <v>531</v>
      </c>
      <c r="D536" s="53">
        <f>現状ワード設定!B533</f>
        <v>0</v>
      </c>
      <c r="E536" s="26" t="str">
        <f>IFERROR(_xlfn.XLOOKUP($D536,現状商品設定!B:B,現状商品設定!C:C,"-"),"-")</f>
        <v>-</v>
      </c>
      <c r="F536" s="56">
        <f>現状ワード設定!G533</f>
        <v>0</v>
      </c>
      <c r="G536" s="60" t="s">
        <v>46</v>
      </c>
      <c r="H536" s="47" t="str">
        <f>IFERROR(_xlfn.XLOOKUP(D536,商品!$D:$D,商品!$H:$H),"")</f>
        <v/>
      </c>
      <c r="I536" s="50" t="str">
        <f>IFERROR(_xlfn.XLOOKUP(D536&amp;F536,現状ワード設定!J:J,現状ワード設定!H:H),"")</f>
        <v/>
      </c>
      <c r="J536" s="47" t="str">
        <f>IFERROR(_xlfn.XLOOKUP(D536&amp;F536,現状ワード設定!J:J,現状ワード設定!I:I),"")</f>
        <v/>
      </c>
      <c r="K536" s="47" t="e">
        <f>IF(AND(T536&gt;=設定!$C$12,W536&gt;=O536),I536*(1+設定!$F$12),IF(AND(T536&gt;=設定!$C$13,W536&lt;O536),I536*(1+設定!$F$13),IF(AND(T536&lt;設定!$C$14,U536&gt;=設定!$E$14),I536*(1+設定!$F$14),IF(AND(T536&lt;設定!$C$15,U536&lt;設定!$E$15),I536*(1+設定!$F$15),"除外"))))</f>
        <v>#VALUE!</v>
      </c>
      <c r="L536" s="58" t="e">
        <f ca="1">IF(消化率!$I$5&lt;1,K536*消化率!$I$5,IF(U536*V536/(K536*消化率!$I$5)&gt;O536,K536*消化率!$I$5,M536))</f>
        <v>#DIV/0!</v>
      </c>
      <c r="M536" s="58" t="e">
        <f t="shared" si="91"/>
        <v>#VALUE!</v>
      </c>
      <c r="N536" s="58" t="e">
        <f ca="1">IF(ROUNDUP(IF(IF(IF(AND(設定!$D$8&lt;=L536,設定!$D$8&lt;J536),設定!$D$8,IF(AND(J536&lt;=L536,J536&lt;設定!$D$8),J536,IF(AND(L536&lt;=J536,J536&lt;設定!$D$8),J536,L536)))=0,設定!$D$8,IF(AND(設定!$D$8&lt;=L536,設定!$D$8&lt;J536),設定!$D$8,IF(AND(J536&lt;=L536,J536&lt;設定!$D$8),J536,IF(AND(L536&lt;=J536,J536&lt;設定!$D$8),J536,L536))))&lt;=H536,H536+1,IF(IF(AND(設定!$D$8&lt;=L536,設定!$D$8&lt;J536),設定!$D$8,IF(AND(J536&lt;=L536,J536&lt;設定!$D$8),J536,IF(AND(L536&lt;=J536,J536&lt;設定!$D$8),J536,L536)))=0,設定!$D$8,IF(AND(設定!$D$8&lt;=L536,設定!$D$8&lt;J536),設定!$D$8,IF(AND(J536&lt;=L536,J536&lt;設定!$D$8),J536,IF(AND(L536&lt;=J536,J536&lt;設定!$D$8),J536,L536))))),0)&gt;40,ROUNDUP(IF(IF(IF(AND(設定!$D$8&lt;=L536,設定!$D$8&lt;J536),設定!$D$8,IF(AND(J536&lt;=L536,J536&lt;設定!$D$8),J536,IF(AND(L536&lt;=J536,J536&lt;設定!$D$8),J536,L536)))=0,設定!$D$8,IF(AND(設定!$D$8&lt;=L536,設定!$D$8&lt;J536),設定!$D$8,IF(AND(J536&lt;=L536,J536&lt;設定!$D$8),J536,IF(AND(L536&lt;=J536,J536&lt;設定!$D$8),J536,L536))))&lt;=H536,H536+1,IF(IF(AND(設定!$D$8&lt;=L536,設定!$D$8&lt;J536),設定!$D$8,IF(AND(J536&lt;=L536,J536&lt;設定!$D$8),J536,IF(AND(L536&lt;=J536,J536&lt;設定!$D$8),J536,L536)))=0,設定!$D$8,IF(AND(設定!$D$8&lt;=L536,設定!$D$8&lt;J536),設定!$D$8,IF(AND(J536&lt;=L536,J536&lt;設定!$D$8),J536,IF(AND(L536&lt;=J536,J536&lt;設定!$D$8),J536,L536))))),0),40)</f>
        <v>#DIV/0!</v>
      </c>
      <c r="O536" s="55">
        <f>IF(G536="標準",設定!$C$4,G536)</f>
        <v>5</v>
      </c>
      <c r="P536" s="45">
        <f t="shared" si="92"/>
        <v>0</v>
      </c>
      <c r="Q536" s="14">
        <f t="shared" si="93"/>
        <v>0</v>
      </c>
      <c r="R536" s="23">
        <f t="shared" si="101"/>
        <v>0</v>
      </c>
      <c r="S536" s="12">
        <f t="shared" si="94"/>
        <v>0</v>
      </c>
      <c r="T536" s="23">
        <f t="shared" si="95"/>
        <v>0</v>
      </c>
      <c r="U536" s="13">
        <f t="shared" si="96"/>
        <v>0</v>
      </c>
      <c r="V536" s="104" t="str">
        <f>INDEX(商品!Q:Q,MATCH(キーワード!D536,商品!D:D,0),1)</f>
        <v>-</v>
      </c>
      <c r="W536" s="15">
        <f t="shared" si="97"/>
        <v>0</v>
      </c>
      <c r="X536" s="22">
        <f>SUMIFS(当月ワード!$J$3:$J$1000,当月ワード!$D$3:$D$1000,キーワード!$D536,当月ワード!$E$3:$E$1000,キーワード!$F536)</f>
        <v>0</v>
      </c>
      <c r="Y536" s="23">
        <f>SUMIFS(前月ワード!$J$3:$J$1000,前月ワード!$D$3:$D$1000,キーワード!$D536,前月ワード!$E$3:$E$1000,キーワード!$F536)</f>
        <v>0</v>
      </c>
      <c r="Z536" s="23">
        <f>SUMIFS(前々月ワード!$J$3:$J$1000,前々月ワード!$D$3:$D$1000,キーワード!$D536,前々月ワード!$E$3:$E$1000,キーワード!$F536)</f>
        <v>0</v>
      </c>
      <c r="AA536" s="22">
        <f>SUMIFS(当月ワード!$W$3:$W$1000,当月ワード!$D$3:$D$1000,キーワード!$D536,当月ワード!$E$3:$E$1000,キーワード!$F536)</f>
        <v>0</v>
      </c>
      <c r="AB536" s="23">
        <f>SUMIFS(前月ワード!$W$3:$W$1000,前月ワード!$D$3:$D$1000,キーワード!$D536,前月ワード!$E$3:$E$1000,キーワード!$F536)</f>
        <v>0</v>
      </c>
      <c r="AC536" s="23">
        <f>SUMIFS(前々月ワード!$W$3:$W$1000,前々月ワード!$D$3:$D$1000,キーワード!$D536,前々月ワード!$E$3:$E$1000,キーワード!$F536)</f>
        <v>0</v>
      </c>
      <c r="AD536" s="23">
        <f t="shared" si="98"/>
        <v>0</v>
      </c>
      <c r="AE536" s="23">
        <f t="shared" si="98"/>
        <v>0</v>
      </c>
      <c r="AF536" s="23">
        <f t="shared" si="98"/>
        <v>0</v>
      </c>
      <c r="AG536" s="22">
        <f>SUMIFS(当月ワード!$X$3:$X$1000,当月ワード!$D$3:$D$1000,キーワード!$D536,当月ワード!$E$3:$E$1000,キーワード!$F536)</f>
        <v>0</v>
      </c>
      <c r="AH536" s="23">
        <f>SUMIFS(前月ワード!$X$3:$X$1000,前月ワード!$D$3:$D$1000,キーワード!$D536,前月ワード!$E$3:$E$1000,キーワード!$F536)</f>
        <v>0</v>
      </c>
      <c r="AI536" s="23">
        <f>SUMIFS(前々月ワード!$X$3:$X$1000,前々月ワード!$D$3:$D$1000,キーワード!$D536,前々月ワード!$E$3:$E$1000,キーワード!$F536)</f>
        <v>0</v>
      </c>
      <c r="AJ536" s="22">
        <f>SUMIFS(当月ワード!$I$3:$I$1000,当月ワード!$D$3:$D$1000,キーワード!$D536,当月ワード!$E$3:$E$1000,キーワード!$F536)</f>
        <v>0</v>
      </c>
      <c r="AK536" s="23">
        <f>SUMIFS(前月ワード!$I$3:$I$1000,前月ワード!$D$3:$D$1000,キーワード!$D536,前月ワード!$E$3:$E$1000,キーワード!$F536)</f>
        <v>0</v>
      </c>
      <c r="AL536" s="23">
        <f>SUMIFS(前々月ワード!$I$3:$I$1000,前々月ワード!$D$3:$D$1000,キーワード!$D536,前々月ワード!$E$3:$E$1000,キーワード!$F536)</f>
        <v>0</v>
      </c>
      <c r="AM536" s="13">
        <f t="shared" si="99"/>
        <v>0</v>
      </c>
      <c r="AN536" s="13">
        <f t="shared" si="99"/>
        <v>0</v>
      </c>
      <c r="AO536" s="13">
        <f t="shared" si="99"/>
        <v>0</v>
      </c>
      <c r="AP536" s="16">
        <f t="shared" si="100"/>
        <v>0</v>
      </c>
      <c r="AQ536" s="16">
        <f t="shared" si="100"/>
        <v>0</v>
      </c>
      <c r="AR536" s="17">
        <f t="shared" si="100"/>
        <v>0</v>
      </c>
    </row>
    <row r="537" spans="3:44" ht="36.65" customHeight="1">
      <c r="C537" s="20">
        <v>532</v>
      </c>
      <c r="D537" s="53">
        <f>現状ワード設定!B534</f>
        <v>0</v>
      </c>
      <c r="E537" s="26" t="str">
        <f>IFERROR(_xlfn.XLOOKUP($D537,現状商品設定!B:B,現状商品設定!C:C,"-"),"-")</f>
        <v>-</v>
      </c>
      <c r="F537" s="56">
        <f>現状ワード設定!G534</f>
        <v>0</v>
      </c>
      <c r="G537" s="60" t="s">
        <v>46</v>
      </c>
      <c r="H537" s="47" t="str">
        <f>IFERROR(_xlfn.XLOOKUP(D537,商品!$D:$D,商品!$H:$H),"")</f>
        <v/>
      </c>
      <c r="I537" s="50" t="str">
        <f>IFERROR(_xlfn.XLOOKUP(D537&amp;F537,現状ワード設定!J:J,現状ワード設定!H:H),"")</f>
        <v/>
      </c>
      <c r="J537" s="47" t="str">
        <f>IFERROR(_xlfn.XLOOKUP(D537&amp;F537,現状ワード設定!J:J,現状ワード設定!I:I),"")</f>
        <v/>
      </c>
      <c r="K537" s="47" t="e">
        <f>IF(AND(T537&gt;=設定!$C$12,W537&gt;=O537),I537*(1+設定!$F$12),IF(AND(T537&gt;=設定!$C$13,W537&lt;O537),I537*(1+設定!$F$13),IF(AND(T537&lt;設定!$C$14,U537&gt;=設定!$E$14),I537*(1+設定!$F$14),IF(AND(T537&lt;設定!$C$15,U537&lt;設定!$E$15),I537*(1+設定!$F$15),"除外"))))</f>
        <v>#VALUE!</v>
      </c>
      <c r="L537" s="58" t="e">
        <f ca="1">IF(消化率!$I$5&lt;1,K537*消化率!$I$5,IF(U537*V537/(K537*消化率!$I$5)&gt;O537,K537*消化率!$I$5,M537))</f>
        <v>#DIV/0!</v>
      </c>
      <c r="M537" s="58" t="e">
        <f t="shared" si="91"/>
        <v>#VALUE!</v>
      </c>
      <c r="N537" s="58" t="e">
        <f ca="1">IF(ROUNDUP(IF(IF(IF(AND(設定!$D$8&lt;=L537,設定!$D$8&lt;J537),設定!$D$8,IF(AND(J537&lt;=L537,J537&lt;設定!$D$8),J537,IF(AND(L537&lt;=J537,J537&lt;設定!$D$8),J537,L537)))=0,設定!$D$8,IF(AND(設定!$D$8&lt;=L537,設定!$D$8&lt;J537),設定!$D$8,IF(AND(J537&lt;=L537,J537&lt;設定!$D$8),J537,IF(AND(L537&lt;=J537,J537&lt;設定!$D$8),J537,L537))))&lt;=H537,H537+1,IF(IF(AND(設定!$D$8&lt;=L537,設定!$D$8&lt;J537),設定!$D$8,IF(AND(J537&lt;=L537,J537&lt;設定!$D$8),J537,IF(AND(L537&lt;=J537,J537&lt;設定!$D$8),J537,L537)))=0,設定!$D$8,IF(AND(設定!$D$8&lt;=L537,設定!$D$8&lt;J537),設定!$D$8,IF(AND(J537&lt;=L537,J537&lt;設定!$D$8),J537,IF(AND(L537&lt;=J537,J537&lt;設定!$D$8),J537,L537))))),0)&gt;40,ROUNDUP(IF(IF(IF(AND(設定!$D$8&lt;=L537,設定!$D$8&lt;J537),設定!$D$8,IF(AND(J537&lt;=L537,J537&lt;設定!$D$8),J537,IF(AND(L537&lt;=J537,J537&lt;設定!$D$8),J537,L537)))=0,設定!$D$8,IF(AND(設定!$D$8&lt;=L537,設定!$D$8&lt;J537),設定!$D$8,IF(AND(J537&lt;=L537,J537&lt;設定!$D$8),J537,IF(AND(L537&lt;=J537,J537&lt;設定!$D$8),J537,L537))))&lt;=H537,H537+1,IF(IF(AND(設定!$D$8&lt;=L537,設定!$D$8&lt;J537),設定!$D$8,IF(AND(J537&lt;=L537,J537&lt;設定!$D$8),J537,IF(AND(L537&lt;=J537,J537&lt;設定!$D$8),J537,L537)))=0,設定!$D$8,IF(AND(設定!$D$8&lt;=L537,設定!$D$8&lt;J537),設定!$D$8,IF(AND(J537&lt;=L537,J537&lt;設定!$D$8),J537,IF(AND(L537&lt;=J537,J537&lt;設定!$D$8),J537,L537))))),0),40)</f>
        <v>#DIV/0!</v>
      </c>
      <c r="O537" s="55">
        <f>IF(G537="標準",設定!$C$4,G537)</f>
        <v>5</v>
      </c>
      <c r="P537" s="45">
        <f t="shared" si="92"/>
        <v>0</v>
      </c>
      <c r="Q537" s="14">
        <f t="shared" si="93"/>
        <v>0</v>
      </c>
      <c r="R537" s="23">
        <f t="shared" si="101"/>
        <v>0</v>
      </c>
      <c r="S537" s="12">
        <f t="shared" si="94"/>
        <v>0</v>
      </c>
      <c r="T537" s="23">
        <f t="shared" si="95"/>
        <v>0</v>
      </c>
      <c r="U537" s="13">
        <f t="shared" si="96"/>
        <v>0</v>
      </c>
      <c r="V537" s="104" t="str">
        <f>INDEX(商品!Q:Q,MATCH(キーワード!D537,商品!D:D,0),1)</f>
        <v>-</v>
      </c>
      <c r="W537" s="15">
        <f t="shared" si="97"/>
        <v>0</v>
      </c>
      <c r="X537" s="22">
        <f>SUMIFS(当月ワード!$J$3:$J$1000,当月ワード!$D$3:$D$1000,キーワード!$D537,当月ワード!$E$3:$E$1000,キーワード!$F537)</f>
        <v>0</v>
      </c>
      <c r="Y537" s="23">
        <f>SUMIFS(前月ワード!$J$3:$J$1000,前月ワード!$D$3:$D$1000,キーワード!$D537,前月ワード!$E$3:$E$1000,キーワード!$F537)</f>
        <v>0</v>
      </c>
      <c r="Z537" s="23">
        <f>SUMIFS(前々月ワード!$J$3:$J$1000,前々月ワード!$D$3:$D$1000,キーワード!$D537,前々月ワード!$E$3:$E$1000,キーワード!$F537)</f>
        <v>0</v>
      </c>
      <c r="AA537" s="22">
        <f>SUMIFS(当月ワード!$W$3:$W$1000,当月ワード!$D$3:$D$1000,キーワード!$D537,当月ワード!$E$3:$E$1000,キーワード!$F537)</f>
        <v>0</v>
      </c>
      <c r="AB537" s="23">
        <f>SUMIFS(前月ワード!$W$3:$W$1000,前月ワード!$D$3:$D$1000,キーワード!$D537,前月ワード!$E$3:$E$1000,キーワード!$F537)</f>
        <v>0</v>
      </c>
      <c r="AC537" s="23">
        <f>SUMIFS(前々月ワード!$W$3:$W$1000,前々月ワード!$D$3:$D$1000,キーワード!$D537,前々月ワード!$E$3:$E$1000,キーワード!$F537)</f>
        <v>0</v>
      </c>
      <c r="AD537" s="23">
        <f t="shared" si="98"/>
        <v>0</v>
      </c>
      <c r="AE537" s="23">
        <f t="shared" si="98"/>
        <v>0</v>
      </c>
      <c r="AF537" s="23">
        <f t="shared" si="98"/>
        <v>0</v>
      </c>
      <c r="AG537" s="22">
        <f>SUMIFS(当月ワード!$X$3:$X$1000,当月ワード!$D$3:$D$1000,キーワード!$D537,当月ワード!$E$3:$E$1000,キーワード!$F537)</f>
        <v>0</v>
      </c>
      <c r="AH537" s="23">
        <f>SUMIFS(前月ワード!$X$3:$X$1000,前月ワード!$D$3:$D$1000,キーワード!$D537,前月ワード!$E$3:$E$1000,キーワード!$F537)</f>
        <v>0</v>
      </c>
      <c r="AI537" s="23">
        <f>SUMIFS(前々月ワード!$X$3:$X$1000,前々月ワード!$D$3:$D$1000,キーワード!$D537,前々月ワード!$E$3:$E$1000,キーワード!$F537)</f>
        <v>0</v>
      </c>
      <c r="AJ537" s="22">
        <f>SUMIFS(当月ワード!$I$3:$I$1000,当月ワード!$D$3:$D$1000,キーワード!$D537,当月ワード!$E$3:$E$1000,キーワード!$F537)</f>
        <v>0</v>
      </c>
      <c r="AK537" s="23">
        <f>SUMIFS(前月ワード!$I$3:$I$1000,前月ワード!$D$3:$D$1000,キーワード!$D537,前月ワード!$E$3:$E$1000,キーワード!$F537)</f>
        <v>0</v>
      </c>
      <c r="AL537" s="23">
        <f>SUMIFS(前々月ワード!$I$3:$I$1000,前々月ワード!$D$3:$D$1000,キーワード!$D537,前々月ワード!$E$3:$E$1000,キーワード!$F537)</f>
        <v>0</v>
      </c>
      <c r="AM537" s="13">
        <f t="shared" si="99"/>
        <v>0</v>
      </c>
      <c r="AN537" s="13">
        <f t="shared" si="99"/>
        <v>0</v>
      </c>
      <c r="AO537" s="13">
        <f t="shared" si="99"/>
        <v>0</v>
      </c>
      <c r="AP537" s="16">
        <f t="shared" si="100"/>
        <v>0</v>
      </c>
      <c r="AQ537" s="16">
        <f t="shared" si="100"/>
        <v>0</v>
      </c>
      <c r="AR537" s="17">
        <f t="shared" si="100"/>
        <v>0</v>
      </c>
    </row>
    <row r="538" spans="3:44" ht="36.65" customHeight="1">
      <c r="C538" s="20">
        <v>533</v>
      </c>
      <c r="D538" s="53">
        <f>現状ワード設定!B535</f>
        <v>0</v>
      </c>
      <c r="E538" s="26" t="str">
        <f>IFERROR(_xlfn.XLOOKUP($D538,現状商品設定!B:B,現状商品設定!C:C,"-"),"-")</f>
        <v>-</v>
      </c>
      <c r="F538" s="56">
        <f>現状ワード設定!G535</f>
        <v>0</v>
      </c>
      <c r="G538" s="60" t="s">
        <v>46</v>
      </c>
      <c r="H538" s="47" t="str">
        <f>IFERROR(_xlfn.XLOOKUP(D538,商品!$D:$D,商品!$H:$H),"")</f>
        <v/>
      </c>
      <c r="I538" s="50" t="str">
        <f>IFERROR(_xlfn.XLOOKUP(D538&amp;F538,現状ワード設定!J:J,現状ワード設定!H:H),"")</f>
        <v/>
      </c>
      <c r="J538" s="47" t="str">
        <f>IFERROR(_xlfn.XLOOKUP(D538&amp;F538,現状ワード設定!J:J,現状ワード設定!I:I),"")</f>
        <v/>
      </c>
      <c r="K538" s="47" t="e">
        <f>IF(AND(T538&gt;=設定!$C$12,W538&gt;=O538),I538*(1+設定!$F$12),IF(AND(T538&gt;=設定!$C$13,W538&lt;O538),I538*(1+設定!$F$13),IF(AND(T538&lt;設定!$C$14,U538&gt;=設定!$E$14),I538*(1+設定!$F$14),IF(AND(T538&lt;設定!$C$15,U538&lt;設定!$E$15),I538*(1+設定!$F$15),"除外"))))</f>
        <v>#VALUE!</v>
      </c>
      <c r="L538" s="58" t="e">
        <f ca="1">IF(消化率!$I$5&lt;1,K538*消化率!$I$5,IF(U538*V538/(K538*消化率!$I$5)&gt;O538,K538*消化率!$I$5,M538))</f>
        <v>#DIV/0!</v>
      </c>
      <c r="M538" s="58" t="e">
        <f t="shared" si="91"/>
        <v>#VALUE!</v>
      </c>
      <c r="N538" s="58" t="e">
        <f ca="1">IF(ROUNDUP(IF(IF(IF(AND(設定!$D$8&lt;=L538,設定!$D$8&lt;J538),設定!$D$8,IF(AND(J538&lt;=L538,J538&lt;設定!$D$8),J538,IF(AND(L538&lt;=J538,J538&lt;設定!$D$8),J538,L538)))=0,設定!$D$8,IF(AND(設定!$D$8&lt;=L538,設定!$D$8&lt;J538),設定!$D$8,IF(AND(J538&lt;=L538,J538&lt;設定!$D$8),J538,IF(AND(L538&lt;=J538,J538&lt;設定!$D$8),J538,L538))))&lt;=H538,H538+1,IF(IF(AND(設定!$D$8&lt;=L538,設定!$D$8&lt;J538),設定!$D$8,IF(AND(J538&lt;=L538,J538&lt;設定!$D$8),J538,IF(AND(L538&lt;=J538,J538&lt;設定!$D$8),J538,L538)))=0,設定!$D$8,IF(AND(設定!$D$8&lt;=L538,設定!$D$8&lt;J538),設定!$D$8,IF(AND(J538&lt;=L538,J538&lt;設定!$D$8),J538,IF(AND(L538&lt;=J538,J538&lt;設定!$D$8),J538,L538))))),0)&gt;40,ROUNDUP(IF(IF(IF(AND(設定!$D$8&lt;=L538,設定!$D$8&lt;J538),設定!$D$8,IF(AND(J538&lt;=L538,J538&lt;設定!$D$8),J538,IF(AND(L538&lt;=J538,J538&lt;設定!$D$8),J538,L538)))=0,設定!$D$8,IF(AND(設定!$D$8&lt;=L538,設定!$D$8&lt;J538),設定!$D$8,IF(AND(J538&lt;=L538,J538&lt;設定!$D$8),J538,IF(AND(L538&lt;=J538,J538&lt;設定!$D$8),J538,L538))))&lt;=H538,H538+1,IF(IF(AND(設定!$D$8&lt;=L538,設定!$D$8&lt;J538),設定!$D$8,IF(AND(J538&lt;=L538,J538&lt;設定!$D$8),J538,IF(AND(L538&lt;=J538,J538&lt;設定!$D$8),J538,L538)))=0,設定!$D$8,IF(AND(設定!$D$8&lt;=L538,設定!$D$8&lt;J538),設定!$D$8,IF(AND(J538&lt;=L538,J538&lt;設定!$D$8),J538,IF(AND(L538&lt;=J538,J538&lt;設定!$D$8),J538,L538))))),0),40)</f>
        <v>#DIV/0!</v>
      </c>
      <c r="O538" s="55">
        <f>IF(G538="標準",設定!$C$4,G538)</f>
        <v>5</v>
      </c>
      <c r="P538" s="45">
        <f t="shared" si="92"/>
        <v>0</v>
      </c>
      <c r="Q538" s="14">
        <f t="shared" si="93"/>
        <v>0</v>
      </c>
      <c r="R538" s="23">
        <f t="shared" si="101"/>
        <v>0</v>
      </c>
      <c r="S538" s="12">
        <f t="shared" si="94"/>
        <v>0</v>
      </c>
      <c r="T538" s="23">
        <f t="shared" si="95"/>
        <v>0</v>
      </c>
      <c r="U538" s="13">
        <f t="shared" si="96"/>
        <v>0</v>
      </c>
      <c r="V538" s="104" t="str">
        <f>INDEX(商品!Q:Q,MATCH(キーワード!D538,商品!D:D,0),1)</f>
        <v>-</v>
      </c>
      <c r="W538" s="15">
        <f t="shared" si="97"/>
        <v>0</v>
      </c>
      <c r="X538" s="22">
        <f>SUMIFS(当月ワード!$J$3:$J$1000,当月ワード!$D$3:$D$1000,キーワード!$D538,当月ワード!$E$3:$E$1000,キーワード!$F538)</f>
        <v>0</v>
      </c>
      <c r="Y538" s="23">
        <f>SUMIFS(前月ワード!$J$3:$J$1000,前月ワード!$D$3:$D$1000,キーワード!$D538,前月ワード!$E$3:$E$1000,キーワード!$F538)</f>
        <v>0</v>
      </c>
      <c r="Z538" s="23">
        <f>SUMIFS(前々月ワード!$J$3:$J$1000,前々月ワード!$D$3:$D$1000,キーワード!$D538,前々月ワード!$E$3:$E$1000,キーワード!$F538)</f>
        <v>0</v>
      </c>
      <c r="AA538" s="22">
        <f>SUMIFS(当月ワード!$W$3:$W$1000,当月ワード!$D$3:$D$1000,キーワード!$D538,当月ワード!$E$3:$E$1000,キーワード!$F538)</f>
        <v>0</v>
      </c>
      <c r="AB538" s="23">
        <f>SUMIFS(前月ワード!$W$3:$W$1000,前月ワード!$D$3:$D$1000,キーワード!$D538,前月ワード!$E$3:$E$1000,キーワード!$F538)</f>
        <v>0</v>
      </c>
      <c r="AC538" s="23">
        <f>SUMIFS(前々月ワード!$W$3:$W$1000,前々月ワード!$D$3:$D$1000,キーワード!$D538,前々月ワード!$E$3:$E$1000,キーワード!$F538)</f>
        <v>0</v>
      </c>
      <c r="AD538" s="23">
        <f t="shared" si="98"/>
        <v>0</v>
      </c>
      <c r="AE538" s="23">
        <f t="shared" si="98"/>
        <v>0</v>
      </c>
      <c r="AF538" s="23">
        <f t="shared" si="98"/>
        <v>0</v>
      </c>
      <c r="AG538" s="22">
        <f>SUMIFS(当月ワード!$X$3:$X$1000,当月ワード!$D$3:$D$1000,キーワード!$D538,当月ワード!$E$3:$E$1000,キーワード!$F538)</f>
        <v>0</v>
      </c>
      <c r="AH538" s="23">
        <f>SUMIFS(前月ワード!$X$3:$X$1000,前月ワード!$D$3:$D$1000,キーワード!$D538,前月ワード!$E$3:$E$1000,キーワード!$F538)</f>
        <v>0</v>
      </c>
      <c r="AI538" s="23">
        <f>SUMIFS(前々月ワード!$X$3:$X$1000,前々月ワード!$D$3:$D$1000,キーワード!$D538,前々月ワード!$E$3:$E$1000,キーワード!$F538)</f>
        <v>0</v>
      </c>
      <c r="AJ538" s="22">
        <f>SUMIFS(当月ワード!$I$3:$I$1000,当月ワード!$D$3:$D$1000,キーワード!$D538,当月ワード!$E$3:$E$1000,キーワード!$F538)</f>
        <v>0</v>
      </c>
      <c r="AK538" s="23">
        <f>SUMIFS(前月ワード!$I$3:$I$1000,前月ワード!$D$3:$D$1000,キーワード!$D538,前月ワード!$E$3:$E$1000,キーワード!$F538)</f>
        <v>0</v>
      </c>
      <c r="AL538" s="23">
        <f>SUMIFS(前々月ワード!$I$3:$I$1000,前々月ワード!$D$3:$D$1000,キーワード!$D538,前々月ワード!$E$3:$E$1000,キーワード!$F538)</f>
        <v>0</v>
      </c>
      <c r="AM538" s="13">
        <f t="shared" si="99"/>
        <v>0</v>
      </c>
      <c r="AN538" s="13">
        <f t="shared" si="99"/>
        <v>0</v>
      </c>
      <c r="AO538" s="13">
        <f t="shared" si="99"/>
        <v>0</v>
      </c>
      <c r="AP538" s="16">
        <f t="shared" si="100"/>
        <v>0</v>
      </c>
      <c r="AQ538" s="16">
        <f t="shared" si="100"/>
        <v>0</v>
      </c>
      <c r="AR538" s="17">
        <f t="shared" si="100"/>
        <v>0</v>
      </c>
    </row>
    <row r="539" spans="3:44" ht="36.65" customHeight="1">
      <c r="C539" s="20">
        <v>534</v>
      </c>
      <c r="D539" s="53">
        <f>現状ワード設定!B536</f>
        <v>0</v>
      </c>
      <c r="E539" s="26" t="str">
        <f>IFERROR(_xlfn.XLOOKUP($D539,現状商品設定!B:B,現状商品設定!C:C,"-"),"-")</f>
        <v>-</v>
      </c>
      <c r="F539" s="56">
        <f>現状ワード設定!G536</f>
        <v>0</v>
      </c>
      <c r="G539" s="60" t="s">
        <v>46</v>
      </c>
      <c r="H539" s="47" t="str">
        <f>IFERROR(_xlfn.XLOOKUP(D539,商品!$D:$D,商品!$H:$H),"")</f>
        <v/>
      </c>
      <c r="I539" s="50" t="str">
        <f>IFERROR(_xlfn.XLOOKUP(D539&amp;F539,現状ワード設定!J:J,現状ワード設定!H:H),"")</f>
        <v/>
      </c>
      <c r="J539" s="47" t="str">
        <f>IFERROR(_xlfn.XLOOKUP(D539&amp;F539,現状ワード設定!J:J,現状ワード設定!I:I),"")</f>
        <v/>
      </c>
      <c r="K539" s="47" t="e">
        <f>IF(AND(T539&gt;=設定!$C$12,W539&gt;=O539),I539*(1+設定!$F$12),IF(AND(T539&gt;=設定!$C$13,W539&lt;O539),I539*(1+設定!$F$13),IF(AND(T539&lt;設定!$C$14,U539&gt;=設定!$E$14),I539*(1+設定!$F$14),IF(AND(T539&lt;設定!$C$15,U539&lt;設定!$E$15),I539*(1+設定!$F$15),"除外"))))</f>
        <v>#VALUE!</v>
      </c>
      <c r="L539" s="58" t="e">
        <f ca="1">IF(消化率!$I$5&lt;1,K539*消化率!$I$5,IF(U539*V539/(K539*消化率!$I$5)&gt;O539,K539*消化率!$I$5,M539))</f>
        <v>#DIV/0!</v>
      </c>
      <c r="M539" s="58" t="e">
        <f t="shared" si="91"/>
        <v>#VALUE!</v>
      </c>
      <c r="N539" s="58" t="e">
        <f ca="1">IF(ROUNDUP(IF(IF(IF(AND(設定!$D$8&lt;=L539,設定!$D$8&lt;J539),設定!$D$8,IF(AND(J539&lt;=L539,J539&lt;設定!$D$8),J539,IF(AND(L539&lt;=J539,J539&lt;設定!$D$8),J539,L539)))=0,設定!$D$8,IF(AND(設定!$D$8&lt;=L539,設定!$D$8&lt;J539),設定!$D$8,IF(AND(J539&lt;=L539,J539&lt;設定!$D$8),J539,IF(AND(L539&lt;=J539,J539&lt;設定!$D$8),J539,L539))))&lt;=H539,H539+1,IF(IF(AND(設定!$D$8&lt;=L539,設定!$D$8&lt;J539),設定!$D$8,IF(AND(J539&lt;=L539,J539&lt;設定!$D$8),J539,IF(AND(L539&lt;=J539,J539&lt;設定!$D$8),J539,L539)))=0,設定!$D$8,IF(AND(設定!$D$8&lt;=L539,設定!$D$8&lt;J539),設定!$D$8,IF(AND(J539&lt;=L539,J539&lt;設定!$D$8),J539,IF(AND(L539&lt;=J539,J539&lt;設定!$D$8),J539,L539))))),0)&gt;40,ROUNDUP(IF(IF(IF(AND(設定!$D$8&lt;=L539,設定!$D$8&lt;J539),設定!$D$8,IF(AND(J539&lt;=L539,J539&lt;設定!$D$8),J539,IF(AND(L539&lt;=J539,J539&lt;設定!$D$8),J539,L539)))=0,設定!$D$8,IF(AND(設定!$D$8&lt;=L539,設定!$D$8&lt;J539),設定!$D$8,IF(AND(J539&lt;=L539,J539&lt;設定!$D$8),J539,IF(AND(L539&lt;=J539,J539&lt;設定!$D$8),J539,L539))))&lt;=H539,H539+1,IF(IF(AND(設定!$D$8&lt;=L539,設定!$D$8&lt;J539),設定!$D$8,IF(AND(J539&lt;=L539,J539&lt;設定!$D$8),J539,IF(AND(L539&lt;=J539,J539&lt;設定!$D$8),J539,L539)))=0,設定!$D$8,IF(AND(設定!$D$8&lt;=L539,設定!$D$8&lt;J539),設定!$D$8,IF(AND(J539&lt;=L539,J539&lt;設定!$D$8),J539,IF(AND(L539&lt;=J539,J539&lt;設定!$D$8),J539,L539))))),0),40)</f>
        <v>#DIV/0!</v>
      </c>
      <c r="O539" s="55">
        <f>IF(G539="標準",設定!$C$4,G539)</f>
        <v>5</v>
      </c>
      <c r="P539" s="45">
        <f t="shared" si="92"/>
        <v>0</v>
      </c>
      <c r="Q539" s="14">
        <f t="shared" si="93"/>
        <v>0</v>
      </c>
      <c r="R539" s="23">
        <f t="shared" si="101"/>
        <v>0</v>
      </c>
      <c r="S539" s="12">
        <f t="shared" si="94"/>
        <v>0</v>
      </c>
      <c r="T539" s="23">
        <f t="shared" si="95"/>
        <v>0</v>
      </c>
      <c r="U539" s="13">
        <f t="shared" si="96"/>
        <v>0</v>
      </c>
      <c r="V539" s="104" t="str">
        <f>INDEX(商品!Q:Q,MATCH(キーワード!D539,商品!D:D,0),1)</f>
        <v>-</v>
      </c>
      <c r="W539" s="15">
        <f t="shared" si="97"/>
        <v>0</v>
      </c>
      <c r="X539" s="22">
        <f>SUMIFS(当月ワード!$J$3:$J$1000,当月ワード!$D$3:$D$1000,キーワード!$D539,当月ワード!$E$3:$E$1000,キーワード!$F539)</f>
        <v>0</v>
      </c>
      <c r="Y539" s="23">
        <f>SUMIFS(前月ワード!$J$3:$J$1000,前月ワード!$D$3:$D$1000,キーワード!$D539,前月ワード!$E$3:$E$1000,キーワード!$F539)</f>
        <v>0</v>
      </c>
      <c r="Z539" s="23">
        <f>SUMIFS(前々月ワード!$J$3:$J$1000,前々月ワード!$D$3:$D$1000,キーワード!$D539,前々月ワード!$E$3:$E$1000,キーワード!$F539)</f>
        <v>0</v>
      </c>
      <c r="AA539" s="22">
        <f>SUMIFS(当月ワード!$W$3:$W$1000,当月ワード!$D$3:$D$1000,キーワード!$D539,当月ワード!$E$3:$E$1000,キーワード!$F539)</f>
        <v>0</v>
      </c>
      <c r="AB539" s="23">
        <f>SUMIFS(前月ワード!$W$3:$W$1000,前月ワード!$D$3:$D$1000,キーワード!$D539,前月ワード!$E$3:$E$1000,キーワード!$F539)</f>
        <v>0</v>
      </c>
      <c r="AC539" s="23">
        <f>SUMIFS(前々月ワード!$W$3:$W$1000,前々月ワード!$D$3:$D$1000,キーワード!$D539,前々月ワード!$E$3:$E$1000,キーワード!$F539)</f>
        <v>0</v>
      </c>
      <c r="AD539" s="23">
        <f t="shared" si="98"/>
        <v>0</v>
      </c>
      <c r="AE539" s="23">
        <f t="shared" si="98"/>
        <v>0</v>
      </c>
      <c r="AF539" s="23">
        <f t="shared" si="98"/>
        <v>0</v>
      </c>
      <c r="AG539" s="22">
        <f>SUMIFS(当月ワード!$X$3:$X$1000,当月ワード!$D$3:$D$1000,キーワード!$D539,当月ワード!$E$3:$E$1000,キーワード!$F539)</f>
        <v>0</v>
      </c>
      <c r="AH539" s="23">
        <f>SUMIFS(前月ワード!$X$3:$X$1000,前月ワード!$D$3:$D$1000,キーワード!$D539,前月ワード!$E$3:$E$1000,キーワード!$F539)</f>
        <v>0</v>
      </c>
      <c r="AI539" s="23">
        <f>SUMIFS(前々月ワード!$X$3:$X$1000,前々月ワード!$D$3:$D$1000,キーワード!$D539,前々月ワード!$E$3:$E$1000,キーワード!$F539)</f>
        <v>0</v>
      </c>
      <c r="AJ539" s="22">
        <f>SUMIFS(当月ワード!$I$3:$I$1000,当月ワード!$D$3:$D$1000,キーワード!$D539,当月ワード!$E$3:$E$1000,キーワード!$F539)</f>
        <v>0</v>
      </c>
      <c r="AK539" s="23">
        <f>SUMIFS(前月ワード!$I$3:$I$1000,前月ワード!$D$3:$D$1000,キーワード!$D539,前月ワード!$E$3:$E$1000,キーワード!$F539)</f>
        <v>0</v>
      </c>
      <c r="AL539" s="23">
        <f>SUMIFS(前々月ワード!$I$3:$I$1000,前々月ワード!$D$3:$D$1000,キーワード!$D539,前々月ワード!$E$3:$E$1000,キーワード!$F539)</f>
        <v>0</v>
      </c>
      <c r="AM539" s="13">
        <f t="shared" si="99"/>
        <v>0</v>
      </c>
      <c r="AN539" s="13">
        <f t="shared" si="99"/>
        <v>0</v>
      </c>
      <c r="AO539" s="13">
        <f t="shared" si="99"/>
        <v>0</v>
      </c>
      <c r="AP539" s="16">
        <f t="shared" si="100"/>
        <v>0</v>
      </c>
      <c r="AQ539" s="16">
        <f t="shared" si="100"/>
        <v>0</v>
      </c>
      <c r="AR539" s="17">
        <f t="shared" si="100"/>
        <v>0</v>
      </c>
    </row>
    <row r="540" spans="3:44" ht="36.65" customHeight="1">
      <c r="C540" s="20">
        <v>535</v>
      </c>
      <c r="D540" s="53">
        <f>現状ワード設定!B537</f>
        <v>0</v>
      </c>
      <c r="E540" s="26" t="str">
        <f>IFERROR(_xlfn.XLOOKUP($D540,現状商品設定!B:B,現状商品設定!C:C,"-"),"-")</f>
        <v>-</v>
      </c>
      <c r="F540" s="56">
        <f>現状ワード設定!G537</f>
        <v>0</v>
      </c>
      <c r="G540" s="60" t="s">
        <v>46</v>
      </c>
      <c r="H540" s="47" t="str">
        <f>IFERROR(_xlfn.XLOOKUP(D540,商品!$D:$D,商品!$H:$H),"")</f>
        <v/>
      </c>
      <c r="I540" s="50" t="str">
        <f>IFERROR(_xlfn.XLOOKUP(D540&amp;F540,現状ワード設定!J:J,現状ワード設定!H:H),"")</f>
        <v/>
      </c>
      <c r="J540" s="47" t="str">
        <f>IFERROR(_xlfn.XLOOKUP(D540&amp;F540,現状ワード設定!J:J,現状ワード設定!I:I),"")</f>
        <v/>
      </c>
      <c r="K540" s="47" t="e">
        <f>IF(AND(T540&gt;=設定!$C$12,W540&gt;=O540),I540*(1+設定!$F$12),IF(AND(T540&gt;=設定!$C$13,W540&lt;O540),I540*(1+設定!$F$13),IF(AND(T540&lt;設定!$C$14,U540&gt;=設定!$E$14),I540*(1+設定!$F$14),IF(AND(T540&lt;設定!$C$15,U540&lt;設定!$E$15),I540*(1+設定!$F$15),"除外"))))</f>
        <v>#VALUE!</v>
      </c>
      <c r="L540" s="58" t="e">
        <f ca="1">IF(消化率!$I$5&lt;1,K540*消化率!$I$5,IF(U540*V540/(K540*消化率!$I$5)&gt;O540,K540*消化率!$I$5,M540))</f>
        <v>#DIV/0!</v>
      </c>
      <c r="M540" s="58" t="e">
        <f t="shared" si="91"/>
        <v>#VALUE!</v>
      </c>
      <c r="N540" s="58" t="e">
        <f ca="1">IF(ROUNDUP(IF(IF(IF(AND(設定!$D$8&lt;=L540,設定!$D$8&lt;J540),設定!$D$8,IF(AND(J540&lt;=L540,J540&lt;設定!$D$8),J540,IF(AND(L540&lt;=J540,J540&lt;設定!$D$8),J540,L540)))=0,設定!$D$8,IF(AND(設定!$D$8&lt;=L540,設定!$D$8&lt;J540),設定!$D$8,IF(AND(J540&lt;=L540,J540&lt;設定!$D$8),J540,IF(AND(L540&lt;=J540,J540&lt;設定!$D$8),J540,L540))))&lt;=H540,H540+1,IF(IF(AND(設定!$D$8&lt;=L540,設定!$D$8&lt;J540),設定!$D$8,IF(AND(J540&lt;=L540,J540&lt;設定!$D$8),J540,IF(AND(L540&lt;=J540,J540&lt;設定!$D$8),J540,L540)))=0,設定!$D$8,IF(AND(設定!$D$8&lt;=L540,設定!$D$8&lt;J540),設定!$D$8,IF(AND(J540&lt;=L540,J540&lt;設定!$D$8),J540,IF(AND(L540&lt;=J540,J540&lt;設定!$D$8),J540,L540))))),0)&gt;40,ROUNDUP(IF(IF(IF(AND(設定!$D$8&lt;=L540,設定!$D$8&lt;J540),設定!$D$8,IF(AND(J540&lt;=L540,J540&lt;設定!$D$8),J540,IF(AND(L540&lt;=J540,J540&lt;設定!$D$8),J540,L540)))=0,設定!$D$8,IF(AND(設定!$D$8&lt;=L540,設定!$D$8&lt;J540),設定!$D$8,IF(AND(J540&lt;=L540,J540&lt;設定!$D$8),J540,IF(AND(L540&lt;=J540,J540&lt;設定!$D$8),J540,L540))))&lt;=H540,H540+1,IF(IF(AND(設定!$D$8&lt;=L540,設定!$D$8&lt;J540),設定!$D$8,IF(AND(J540&lt;=L540,J540&lt;設定!$D$8),J540,IF(AND(L540&lt;=J540,J540&lt;設定!$D$8),J540,L540)))=0,設定!$D$8,IF(AND(設定!$D$8&lt;=L540,設定!$D$8&lt;J540),設定!$D$8,IF(AND(J540&lt;=L540,J540&lt;設定!$D$8),J540,IF(AND(L540&lt;=J540,J540&lt;設定!$D$8),J540,L540))))),0),40)</f>
        <v>#DIV/0!</v>
      </c>
      <c r="O540" s="55">
        <f>IF(G540="標準",設定!$C$4,G540)</f>
        <v>5</v>
      </c>
      <c r="P540" s="45">
        <f t="shared" si="92"/>
        <v>0</v>
      </c>
      <c r="Q540" s="14">
        <f t="shared" si="93"/>
        <v>0</v>
      </c>
      <c r="R540" s="23">
        <f t="shared" si="101"/>
        <v>0</v>
      </c>
      <c r="S540" s="12">
        <f t="shared" si="94"/>
        <v>0</v>
      </c>
      <c r="T540" s="23">
        <f t="shared" si="95"/>
        <v>0</v>
      </c>
      <c r="U540" s="13">
        <f t="shared" si="96"/>
        <v>0</v>
      </c>
      <c r="V540" s="104" t="str">
        <f>INDEX(商品!Q:Q,MATCH(キーワード!D540,商品!D:D,0),1)</f>
        <v>-</v>
      </c>
      <c r="W540" s="15">
        <f t="shared" si="97"/>
        <v>0</v>
      </c>
      <c r="X540" s="22">
        <f>SUMIFS(当月ワード!$J$3:$J$1000,当月ワード!$D$3:$D$1000,キーワード!$D540,当月ワード!$E$3:$E$1000,キーワード!$F540)</f>
        <v>0</v>
      </c>
      <c r="Y540" s="23">
        <f>SUMIFS(前月ワード!$J$3:$J$1000,前月ワード!$D$3:$D$1000,キーワード!$D540,前月ワード!$E$3:$E$1000,キーワード!$F540)</f>
        <v>0</v>
      </c>
      <c r="Z540" s="23">
        <f>SUMIFS(前々月ワード!$J$3:$J$1000,前々月ワード!$D$3:$D$1000,キーワード!$D540,前々月ワード!$E$3:$E$1000,キーワード!$F540)</f>
        <v>0</v>
      </c>
      <c r="AA540" s="22">
        <f>SUMIFS(当月ワード!$W$3:$W$1000,当月ワード!$D$3:$D$1000,キーワード!$D540,当月ワード!$E$3:$E$1000,キーワード!$F540)</f>
        <v>0</v>
      </c>
      <c r="AB540" s="23">
        <f>SUMIFS(前月ワード!$W$3:$W$1000,前月ワード!$D$3:$D$1000,キーワード!$D540,前月ワード!$E$3:$E$1000,キーワード!$F540)</f>
        <v>0</v>
      </c>
      <c r="AC540" s="23">
        <f>SUMIFS(前々月ワード!$W$3:$W$1000,前々月ワード!$D$3:$D$1000,キーワード!$D540,前々月ワード!$E$3:$E$1000,キーワード!$F540)</f>
        <v>0</v>
      </c>
      <c r="AD540" s="23">
        <f t="shared" si="98"/>
        <v>0</v>
      </c>
      <c r="AE540" s="23">
        <f t="shared" si="98"/>
        <v>0</v>
      </c>
      <c r="AF540" s="23">
        <f t="shared" si="98"/>
        <v>0</v>
      </c>
      <c r="AG540" s="22">
        <f>SUMIFS(当月ワード!$X$3:$X$1000,当月ワード!$D$3:$D$1000,キーワード!$D540,当月ワード!$E$3:$E$1000,キーワード!$F540)</f>
        <v>0</v>
      </c>
      <c r="AH540" s="23">
        <f>SUMIFS(前月ワード!$X$3:$X$1000,前月ワード!$D$3:$D$1000,キーワード!$D540,前月ワード!$E$3:$E$1000,キーワード!$F540)</f>
        <v>0</v>
      </c>
      <c r="AI540" s="23">
        <f>SUMIFS(前々月ワード!$X$3:$X$1000,前々月ワード!$D$3:$D$1000,キーワード!$D540,前々月ワード!$E$3:$E$1000,キーワード!$F540)</f>
        <v>0</v>
      </c>
      <c r="AJ540" s="22">
        <f>SUMIFS(当月ワード!$I$3:$I$1000,当月ワード!$D$3:$D$1000,キーワード!$D540,当月ワード!$E$3:$E$1000,キーワード!$F540)</f>
        <v>0</v>
      </c>
      <c r="AK540" s="23">
        <f>SUMIFS(前月ワード!$I$3:$I$1000,前月ワード!$D$3:$D$1000,キーワード!$D540,前月ワード!$E$3:$E$1000,キーワード!$F540)</f>
        <v>0</v>
      </c>
      <c r="AL540" s="23">
        <f>SUMIFS(前々月ワード!$I$3:$I$1000,前々月ワード!$D$3:$D$1000,キーワード!$D540,前々月ワード!$E$3:$E$1000,キーワード!$F540)</f>
        <v>0</v>
      </c>
      <c r="AM540" s="13">
        <f t="shared" si="99"/>
        <v>0</v>
      </c>
      <c r="AN540" s="13">
        <f t="shared" si="99"/>
        <v>0</v>
      </c>
      <c r="AO540" s="13">
        <f t="shared" si="99"/>
        <v>0</v>
      </c>
      <c r="AP540" s="16">
        <f t="shared" si="100"/>
        <v>0</v>
      </c>
      <c r="AQ540" s="16">
        <f t="shared" si="100"/>
        <v>0</v>
      </c>
      <c r="AR540" s="17">
        <f t="shared" si="100"/>
        <v>0</v>
      </c>
    </row>
    <row r="541" spans="3:44" ht="36.65" customHeight="1">
      <c r="C541" s="20">
        <v>536</v>
      </c>
      <c r="D541" s="53">
        <f>現状ワード設定!B538</f>
        <v>0</v>
      </c>
      <c r="E541" s="26" t="str">
        <f>IFERROR(_xlfn.XLOOKUP($D541,現状商品設定!B:B,現状商品設定!C:C,"-"),"-")</f>
        <v>-</v>
      </c>
      <c r="F541" s="56">
        <f>現状ワード設定!G538</f>
        <v>0</v>
      </c>
      <c r="G541" s="60" t="s">
        <v>46</v>
      </c>
      <c r="H541" s="47" t="str">
        <f>IFERROR(_xlfn.XLOOKUP(D541,商品!$D:$D,商品!$H:$H),"")</f>
        <v/>
      </c>
      <c r="I541" s="50" t="str">
        <f>IFERROR(_xlfn.XLOOKUP(D541&amp;F541,現状ワード設定!J:J,現状ワード設定!H:H),"")</f>
        <v/>
      </c>
      <c r="J541" s="47" t="str">
        <f>IFERROR(_xlfn.XLOOKUP(D541&amp;F541,現状ワード設定!J:J,現状ワード設定!I:I),"")</f>
        <v/>
      </c>
      <c r="K541" s="47" t="e">
        <f>IF(AND(T541&gt;=設定!$C$12,W541&gt;=O541),I541*(1+設定!$F$12),IF(AND(T541&gt;=設定!$C$13,W541&lt;O541),I541*(1+設定!$F$13),IF(AND(T541&lt;設定!$C$14,U541&gt;=設定!$E$14),I541*(1+設定!$F$14),IF(AND(T541&lt;設定!$C$15,U541&lt;設定!$E$15),I541*(1+設定!$F$15),"除外"))))</f>
        <v>#VALUE!</v>
      </c>
      <c r="L541" s="58" t="e">
        <f ca="1">IF(消化率!$I$5&lt;1,K541*消化率!$I$5,IF(U541*V541/(K541*消化率!$I$5)&gt;O541,K541*消化率!$I$5,M541))</f>
        <v>#DIV/0!</v>
      </c>
      <c r="M541" s="58" t="e">
        <f t="shared" si="91"/>
        <v>#VALUE!</v>
      </c>
      <c r="N541" s="58" t="e">
        <f ca="1">IF(ROUNDUP(IF(IF(IF(AND(設定!$D$8&lt;=L541,設定!$D$8&lt;J541),設定!$D$8,IF(AND(J541&lt;=L541,J541&lt;設定!$D$8),J541,IF(AND(L541&lt;=J541,J541&lt;設定!$D$8),J541,L541)))=0,設定!$D$8,IF(AND(設定!$D$8&lt;=L541,設定!$D$8&lt;J541),設定!$D$8,IF(AND(J541&lt;=L541,J541&lt;設定!$D$8),J541,IF(AND(L541&lt;=J541,J541&lt;設定!$D$8),J541,L541))))&lt;=H541,H541+1,IF(IF(AND(設定!$D$8&lt;=L541,設定!$D$8&lt;J541),設定!$D$8,IF(AND(J541&lt;=L541,J541&lt;設定!$D$8),J541,IF(AND(L541&lt;=J541,J541&lt;設定!$D$8),J541,L541)))=0,設定!$D$8,IF(AND(設定!$D$8&lt;=L541,設定!$D$8&lt;J541),設定!$D$8,IF(AND(J541&lt;=L541,J541&lt;設定!$D$8),J541,IF(AND(L541&lt;=J541,J541&lt;設定!$D$8),J541,L541))))),0)&gt;40,ROUNDUP(IF(IF(IF(AND(設定!$D$8&lt;=L541,設定!$D$8&lt;J541),設定!$D$8,IF(AND(J541&lt;=L541,J541&lt;設定!$D$8),J541,IF(AND(L541&lt;=J541,J541&lt;設定!$D$8),J541,L541)))=0,設定!$D$8,IF(AND(設定!$D$8&lt;=L541,設定!$D$8&lt;J541),設定!$D$8,IF(AND(J541&lt;=L541,J541&lt;設定!$D$8),J541,IF(AND(L541&lt;=J541,J541&lt;設定!$D$8),J541,L541))))&lt;=H541,H541+1,IF(IF(AND(設定!$D$8&lt;=L541,設定!$D$8&lt;J541),設定!$D$8,IF(AND(J541&lt;=L541,J541&lt;設定!$D$8),J541,IF(AND(L541&lt;=J541,J541&lt;設定!$D$8),J541,L541)))=0,設定!$D$8,IF(AND(設定!$D$8&lt;=L541,設定!$D$8&lt;J541),設定!$D$8,IF(AND(J541&lt;=L541,J541&lt;設定!$D$8),J541,IF(AND(L541&lt;=J541,J541&lt;設定!$D$8),J541,L541))))),0),40)</f>
        <v>#DIV/0!</v>
      </c>
      <c r="O541" s="55">
        <f>IF(G541="標準",設定!$C$4,G541)</f>
        <v>5</v>
      </c>
      <c r="P541" s="45">
        <f t="shared" si="92"/>
        <v>0</v>
      </c>
      <c r="Q541" s="14">
        <f t="shared" si="93"/>
        <v>0</v>
      </c>
      <c r="R541" s="23">
        <f t="shared" si="101"/>
        <v>0</v>
      </c>
      <c r="S541" s="12">
        <f t="shared" si="94"/>
        <v>0</v>
      </c>
      <c r="T541" s="23">
        <f t="shared" si="95"/>
        <v>0</v>
      </c>
      <c r="U541" s="13">
        <f t="shared" si="96"/>
        <v>0</v>
      </c>
      <c r="V541" s="104" t="str">
        <f>INDEX(商品!Q:Q,MATCH(キーワード!D541,商品!D:D,0),1)</f>
        <v>-</v>
      </c>
      <c r="W541" s="15">
        <f t="shared" si="97"/>
        <v>0</v>
      </c>
      <c r="X541" s="22">
        <f>SUMIFS(当月ワード!$J$3:$J$1000,当月ワード!$D$3:$D$1000,キーワード!$D541,当月ワード!$E$3:$E$1000,キーワード!$F541)</f>
        <v>0</v>
      </c>
      <c r="Y541" s="23">
        <f>SUMIFS(前月ワード!$J$3:$J$1000,前月ワード!$D$3:$D$1000,キーワード!$D541,前月ワード!$E$3:$E$1000,キーワード!$F541)</f>
        <v>0</v>
      </c>
      <c r="Z541" s="23">
        <f>SUMIFS(前々月ワード!$J$3:$J$1000,前々月ワード!$D$3:$D$1000,キーワード!$D541,前々月ワード!$E$3:$E$1000,キーワード!$F541)</f>
        <v>0</v>
      </c>
      <c r="AA541" s="22">
        <f>SUMIFS(当月ワード!$W$3:$W$1000,当月ワード!$D$3:$D$1000,キーワード!$D541,当月ワード!$E$3:$E$1000,キーワード!$F541)</f>
        <v>0</v>
      </c>
      <c r="AB541" s="23">
        <f>SUMIFS(前月ワード!$W$3:$W$1000,前月ワード!$D$3:$D$1000,キーワード!$D541,前月ワード!$E$3:$E$1000,キーワード!$F541)</f>
        <v>0</v>
      </c>
      <c r="AC541" s="23">
        <f>SUMIFS(前々月ワード!$W$3:$W$1000,前々月ワード!$D$3:$D$1000,キーワード!$D541,前々月ワード!$E$3:$E$1000,キーワード!$F541)</f>
        <v>0</v>
      </c>
      <c r="AD541" s="23">
        <f t="shared" si="98"/>
        <v>0</v>
      </c>
      <c r="AE541" s="23">
        <f t="shared" si="98"/>
        <v>0</v>
      </c>
      <c r="AF541" s="23">
        <f t="shared" si="98"/>
        <v>0</v>
      </c>
      <c r="AG541" s="22">
        <f>SUMIFS(当月ワード!$X$3:$X$1000,当月ワード!$D$3:$D$1000,キーワード!$D541,当月ワード!$E$3:$E$1000,キーワード!$F541)</f>
        <v>0</v>
      </c>
      <c r="AH541" s="23">
        <f>SUMIFS(前月ワード!$X$3:$X$1000,前月ワード!$D$3:$D$1000,キーワード!$D541,前月ワード!$E$3:$E$1000,キーワード!$F541)</f>
        <v>0</v>
      </c>
      <c r="AI541" s="23">
        <f>SUMIFS(前々月ワード!$X$3:$X$1000,前々月ワード!$D$3:$D$1000,キーワード!$D541,前々月ワード!$E$3:$E$1000,キーワード!$F541)</f>
        <v>0</v>
      </c>
      <c r="AJ541" s="22">
        <f>SUMIFS(当月ワード!$I$3:$I$1000,当月ワード!$D$3:$D$1000,キーワード!$D541,当月ワード!$E$3:$E$1000,キーワード!$F541)</f>
        <v>0</v>
      </c>
      <c r="AK541" s="23">
        <f>SUMIFS(前月ワード!$I$3:$I$1000,前月ワード!$D$3:$D$1000,キーワード!$D541,前月ワード!$E$3:$E$1000,キーワード!$F541)</f>
        <v>0</v>
      </c>
      <c r="AL541" s="23">
        <f>SUMIFS(前々月ワード!$I$3:$I$1000,前々月ワード!$D$3:$D$1000,キーワード!$D541,前々月ワード!$E$3:$E$1000,キーワード!$F541)</f>
        <v>0</v>
      </c>
      <c r="AM541" s="13">
        <f t="shared" si="99"/>
        <v>0</v>
      </c>
      <c r="AN541" s="13">
        <f t="shared" si="99"/>
        <v>0</v>
      </c>
      <c r="AO541" s="13">
        <f t="shared" si="99"/>
        <v>0</v>
      </c>
      <c r="AP541" s="16">
        <f t="shared" si="100"/>
        <v>0</v>
      </c>
      <c r="AQ541" s="16">
        <f t="shared" si="100"/>
        <v>0</v>
      </c>
      <c r="AR541" s="17">
        <f t="shared" si="100"/>
        <v>0</v>
      </c>
    </row>
    <row r="542" spans="3:44" ht="36.65" customHeight="1">
      <c r="C542" s="20">
        <v>537</v>
      </c>
      <c r="D542" s="53">
        <f>現状ワード設定!B539</f>
        <v>0</v>
      </c>
      <c r="E542" s="26" t="str">
        <f>IFERROR(_xlfn.XLOOKUP($D542,現状商品設定!B:B,現状商品設定!C:C,"-"),"-")</f>
        <v>-</v>
      </c>
      <c r="F542" s="56">
        <f>現状ワード設定!G539</f>
        <v>0</v>
      </c>
      <c r="G542" s="60" t="s">
        <v>46</v>
      </c>
      <c r="H542" s="47" t="str">
        <f>IFERROR(_xlfn.XLOOKUP(D542,商品!$D:$D,商品!$H:$H),"")</f>
        <v/>
      </c>
      <c r="I542" s="50" t="str">
        <f>IFERROR(_xlfn.XLOOKUP(D542&amp;F542,現状ワード設定!J:J,現状ワード設定!H:H),"")</f>
        <v/>
      </c>
      <c r="J542" s="47" t="str">
        <f>IFERROR(_xlfn.XLOOKUP(D542&amp;F542,現状ワード設定!J:J,現状ワード設定!I:I),"")</f>
        <v/>
      </c>
      <c r="K542" s="47" t="e">
        <f>IF(AND(T542&gt;=設定!$C$12,W542&gt;=O542),I542*(1+設定!$F$12),IF(AND(T542&gt;=設定!$C$13,W542&lt;O542),I542*(1+設定!$F$13),IF(AND(T542&lt;設定!$C$14,U542&gt;=設定!$E$14),I542*(1+設定!$F$14),IF(AND(T542&lt;設定!$C$15,U542&lt;設定!$E$15),I542*(1+設定!$F$15),"除外"))))</f>
        <v>#VALUE!</v>
      </c>
      <c r="L542" s="58" t="e">
        <f ca="1">IF(消化率!$I$5&lt;1,K542*消化率!$I$5,IF(U542*V542/(K542*消化率!$I$5)&gt;O542,K542*消化率!$I$5,M542))</f>
        <v>#DIV/0!</v>
      </c>
      <c r="M542" s="58" t="e">
        <f t="shared" si="91"/>
        <v>#VALUE!</v>
      </c>
      <c r="N542" s="58" t="e">
        <f ca="1">IF(ROUNDUP(IF(IF(IF(AND(設定!$D$8&lt;=L542,設定!$D$8&lt;J542),設定!$D$8,IF(AND(J542&lt;=L542,J542&lt;設定!$D$8),J542,IF(AND(L542&lt;=J542,J542&lt;設定!$D$8),J542,L542)))=0,設定!$D$8,IF(AND(設定!$D$8&lt;=L542,設定!$D$8&lt;J542),設定!$D$8,IF(AND(J542&lt;=L542,J542&lt;設定!$D$8),J542,IF(AND(L542&lt;=J542,J542&lt;設定!$D$8),J542,L542))))&lt;=H542,H542+1,IF(IF(AND(設定!$D$8&lt;=L542,設定!$D$8&lt;J542),設定!$D$8,IF(AND(J542&lt;=L542,J542&lt;設定!$D$8),J542,IF(AND(L542&lt;=J542,J542&lt;設定!$D$8),J542,L542)))=0,設定!$D$8,IF(AND(設定!$D$8&lt;=L542,設定!$D$8&lt;J542),設定!$D$8,IF(AND(J542&lt;=L542,J542&lt;設定!$D$8),J542,IF(AND(L542&lt;=J542,J542&lt;設定!$D$8),J542,L542))))),0)&gt;40,ROUNDUP(IF(IF(IF(AND(設定!$D$8&lt;=L542,設定!$D$8&lt;J542),設定!$D$8,IF(AND(J542&lt;=L542,J542&lt;設定!$D$8),J542,IF(AND(L542&lt;=J542,J542&lt;設定!$D$8),J542,L542)))=0,設定!$D$8,IF(AND(設定!$D$8&lt;=L542,設定!$D$8&lt;J542),設定!$D$8,IF(AND(J542&lt;=L542,J542&lt;設定!$D$8),J542,IF(AND(L542&lt;=J542,J542&lt;設定!$D$8),J542,L542))))&lt;=H542,H542+1,IF(IF(AND(設定!$D$8&lt;=L542,設定!$D$8&lt;J542),設定!$D$8,IF(AND(J542&lt;=L542,J542&lt;設定!$D$8),J542,IF(AND(L542&lt;=J542,J542&lt;設定!$D$8),J542,L542)))=0,設定!$D$8,IF(AND(設定!$D$8&lt;=L542,設定!$D$8&lt;J542),設定!$D$8,IF(AND(J542&lt;=L542,J542&lt;設定!$D$8),J542,IF(AND(L542&lt;=J542,J542&lt;設定!$D$8),J542,L542))))),0),40)</f>
        <v>#DIV/0!</v>
      </c>
      <c r="O542" s="55">
        <f>IF(G542="標準",設定!$C$4,G542)</f>
        <v>5</v>
      </c>
      <c r="P542" s="45">
        <f t="shared" si="92"/>
        <v>0</v>
      </c>
      <c r="Q542" s="14">
        <f t="shared" si="93"/>
        <v>0</v>
      </c>
      <c r="R542" s="23">
        <f t="shared" si="101"/>
        <v>0</v>
      </c>
      <c r="S542" s="12">
        <f t="shared" si="94"/>
        <v>0</v>
      </c>
      <c r="T542" s="23">
        <f t="shared" si="95"/>
        <v>0</v>
      </c>
      <c r="U542" s="13">
        <f t="shared" si="96"/>
        <v>0</v>
      </c>
      <c r="V542" s="104" t="str">
        <f>INDEX(商品!Q:Q,MATCH(キーワード!D542,商品!D:D,0),1)</f>
        <v>-</v>
      </c>
      <c r="W542" s="15">
        <f t="shared" si="97"/>
        <v>0</v>
      </c>
      <c r="X542" s="22">
        <f>SUMIFS(当月ワード!$J$3:$J$1000,当月ワード!$D$3:$D$1000,キーワード!$D542,当月ワード!$E$3:$E$1000,キーワード!$F542)</f>
        <v>0</v>
      </c>
      <c r="Y542" s="23">
        <f>SUMIFS(前月ワード!$J$3:$J$1000,前月ワード!$D$3:$D$1000,キーワード!$D542,前月ワード!$E$3:$E$1000,キーワード!$F542)</f>
        <v>0</v>
      </c>
      <c r="Z542" s="23">
        <f>SUMIFS(前々月ワード!$J$3:$J$1000,前々月ワード!$D$3:$D$1000,キーワード!$D542,前々月ワード!$E$3:$E$1000,キーワード!$F542)</f>
        <v>0</v>
      </c>
      <c r="AA542" s="22">
        <f>SUMIFS(当月ワード!$W$3:$W$1000,当月ワード!$D$3:$D$1000,キーワード!$D542,当月ワード!$E$3:$E$1000,キーワード!$F542)</f>
        <v>0</v>
      </c>
      <c r="AB542" s="23">
        <f>SUMIFS(前月ワード!$W$3:$W$1000,前月ワード!$D$3:$D$1000,キーワード!$D542,前月ワード!$E$3:$E$1000,キーワード!$F542)</f>
        <v>0</v>
      </c>
      <c r="AC542" s="23">
        <f>SUMIFS(前々月ワード!$W$3:$W$1000,前々月ワード!$D$3:$D$1000,キーワード!$D542,前々月ワード!$E$3:$E$1000,キーワード!$F542)</f>
        <v>0</v>
      </c>
      <c r="AD542" s="23">
        <f t="shared" si="98"/>
        <v>0</v>
      </c>
      <c r="AE542" s="23">
        <f t="shared" si="98"/>
        <v>0</v>
      </c>
      <c r="AF542" s="23">
        <f t="shared" si="98"/>
        <v>0</v>
      </c>
      <c r="AG542" s="22">
        <f>SUMIFS(当月ワード!$X$3:$X$1000,当月ワード!$D$3:$D$1000,キーワード!$D542,当月ワード!$E$3:$E$1000,キーワード!$F542)</f>
        <v>0</v>
      </c>
      <c r="AH542" s="23">
        <f>SUMIFS(前月ワード!$X$3:$X$1000,前月ワード!$D$3:$D$1000,キーワード!$D542,前月ワード!$E$3:$E$1000,キーワード!$F542)</f>
        <v>0</v>
      </c>
      <c r="AI542" s="23">
        <f>SUMIFS(前々月ワード!$X$3:$X$1000,前々月ワード!$D$3:$D$1000,キーワード!$D542,前々月ワード!$E$3:$E$1000,キーワード!$F542)</f>
        <v>0</v>
      </c>
      <c r="AJ542" s="22">
        <f>SUMIFS(当月ワード!$I$3:$I$1000,当月ワード!$D$3:$D$1000,キーワード!$D542,当月ワード!$E$3:$E$1000,キーワード!$F542)</f>
        <v>0</v>
      </c>
      <c r="AK542" s="23">
        <f>SUMIFS(前月ワード!$I$3:$I$1000,前月ワード!$D$3:$D$1000,キーワード!$D542,前月ワード!$E$3:$E$1000,キーワード!$F542)</f>
        <v>0</v>
      </c>
      <c r="AL542" s="23">
        <f>SUMIFS(前々月ワード!$I$3:$I$1000,前々月ワード!$D$3:$D$1000,キーワード!$D542,前々月ワード!$E$3:$E$1000,キーワード!$F542)</f>
        <v>0</v>
      </c>
      <c r="AM542" s="13">
        <f t="shared" si="99"/>
        <v>0</v>
      </c>
      <c r="AN542" s="13">
        <f t="shared" si="99"/>
        <v>0</v>
      </c>
      <c r="AO542" s="13">
        <f t="shared" si="99"/>
        <v>0</v>
      </c>
      <c r="AP542" s="16">
        <f t="shared" si="100"/>
        <v>0</v>
      </c>
      <c r="AQ542" s="16">
        <f t="shared" si="100"/>
        <v>0</v>
      </c>
      <c r="AR542" s="17">
        <f t="shared" si="100"/>
        <v>0</v>
      </c>
    </row>
    <row r="543" spans="3:44" ht="36.65" customHeight="1">
      <c r="C543" s="20">
        <v>538</v>
      </c>
      <c r="D543" s="53">
        <f>現状ワード設定!B540</f>
        <v>0</v>
      </c>
      <c r="E543" s="26" t="str">
        <f>IFERROR(_xlfn.XLOOKUP($D543,現状商品設定!B:B,現状商品設定!C:C,"-"),"-")</f>
        <v>-</v>
      </c>
      <c r="F543" s="56">
        <f>現状ワード設定!G540</f>
        <v>0</v>
      </c>
      <c r="G543" s="60" t="s">
        <v>46</v>
      </c>
      <c r="H543" s="47" t="str">
        <f>IFERROR(_xlfn.XLOOKUP(D543,商品!$D:$D,商品!$H:$H),"")</f>
        <v/>
      </c>
      <c r="I543" s="50" t="str">
        <f>IFERROR(_xlfn.XLOOKUP(D543&amp;F543,現状ワード設定!J:J,現状ワード設定!H:H),"")</f>
        <v/>
      </c>
      <c r="J543" s="47" t="str">
        <f>IFERROR(_xlfn.XLOOKUP(D543&amp;F543,現状ワード設定!J:J,現状ワード設定!I:I),"")</f>
        <v/>
      </c>
      <c r="K543" s="47" t="e">
        <f>IF(AND(T543&gt;=設定!$C$12,W543&gt;=O543),I543*(1+設定!$F$12),IF(AND(T543&gt;=設定!$C$13,W543&lt;O543),I543*(1+設定!$F$13),IF(AND(T543&lt;設定!$C$14,U543&gt;=設定!$E$14),I543*(1+設定!$F$14),IF(AND(T543&lt;設定!$C$15,U543&lt;設定!$E$15),I543*(1+設定!$F$15),"除外"))))</f>
        <v>#VALUE!</v>
      </c>
      <c r="L543" s="58" t="e">
        <f ca="1">IF(消化率!$I$5&lt;1,K543*消化率!$I$5,IF(U543*V543/(K543*消化率!$I$5)&gt;O543,K543*消化率!$I$5,M543))</f>
        <v>#DIV/0!</v>
      </c>
      <c r="M543" s="58" t="e">
        <f t="shared" si="91"/>
        <v>#VALUE!</v>
      </c>
      <c r="N543" s="58" t="e">
        <f ca="1">IF(ROUNDUP(IF(IF(IF(AND(設定!$D$8&lt;=L543,設定!$D$8&lt;J543),設定!$D$8,IF(AND(J543&lt;=L543,J543&lt;設定!$D$8),J543,IF(AND(L543&lt;=J543,J543&lt;設定!$D$8),J543,L543)))=0,設定!$D$8,IF(AND(設定!$D$8&lt;=L543,設定!$D$8&lt;J543),設定!$D$8,IF(AND(J543&lt;=L543,J543&lt;設定!$D$8),J543,IF(AND(L543&lt;=J543,J543&lt;設定!$D$8),J543,L543))))&lt;=H543,H543+1,IF(IF(AND(設定!$D$8&lt;=L543,設定!$D$8&lt;J543),設定!$D$8,IF(AND(J543&lt;=L543,J543&lt;設定!$D$8),J543,IF(AND(L543&lt;=J543,J543&lt;設定!$D$8),J543,L543)))=0,設定!$D$8,IF(AND(設定!$D$8&lt;=L543,設定!$D$8&lt;J543),設定!$D$8,IF(AND(J543&lt;=L543,J543&lt;設定!$D$8),J543,IF(AND(L543&lt;=J543,J543&lt;設定!$D$8),J543,L543))))),0)&gt;40,ROUNDUP(IF(IF(IF(AND(設定!$D$8&lt;=L543,設定!$D$8&lt;J543),設定!$D$8,IF(AND(J543&lt;=L543,J543&lt;設定!$D$8),J543,IF(AND(L543&lt;=J543,J543&lt;設定!$D$8),J543,L543)))=0,設定!$D$8,IF(AND(設定!$D$8&lt;=L543,設定!$D$8&lt;J543),設定!$D$8,IF(AND(J543&lt;=L543,J543&lt;設定!$D$8),J543,IF(AND(L543&lt;=J543,J543&lt;設定!$D$8),J543,L543))))&lt;=H543,H543+1,IF(IF(AND(設定!$D$8&lt;=L543,設定!$D$8&lt;J543),設定!$D$8,IF(AND(J543&lt;=L543,J543&lt;設定!$D$8),J543,IF(AND(L543&lt;=J543,J543&lt;設定!$D$8),J543,L543)))=0,設定!$D$8,IF(AND(設定!$D$8&lt;=L543,設定!$D$8&lt;J543),設定!$D$8,IF(AND(J543&lt;=L543,J543&lt;設定!$D$8),J543,IF(AND(L543&lt;=J543,J543&lt;設定!$D$8),J543,L543))))),0),40)</f>
        <v>#DIV/0!</v>
      </c>
      <c r="O543" s="55">
        <f>IF(G543="標準",設定!$C$4,G543)</f>
        <v>5</v>
      </c>
      <c r="P543" s="45">
        <f t="shared" si="92"/>
        <v>0</v>
      </c>
      <c r="Q543" s="14">
        <f t="shared" si="93"/>
        <v>0</v>
      </c>
      <c r="R543" s="23">
        <f t="shared" si="101"/>
        <v>0</v>
      </c>
      <c r="S543" s="12">
        <f t="shared" si="94"/>
        <v>0</v>
      </c>
      <c r="T543" s="23">
        <f t="shared" si="95"/>
        <v>0</v>
      </c>
      <c r="U543" s="13">
        <f t="shared" si="96"/>
        <v>0</v>
      </c>
      <c r="V543" s="104" t="str">
        <f>INDEX(商品!Q:Q,MATCH(キーワード!D543,商品!D:D,0),1)</f>
        <v>-</v>
      </c>
      <c r="W543" s="15">
        <f t="shared" si="97"/>
        <v>0</v>
      </c>
      <c r="X543" s="22">
        <f>SUMIFS(当月ワード!$J$3:$J$1000,当月ワード!$D$3:$D$1000,キーワード!$D543,当月ワード!$E$3:$E$1000,キーワード!$F543)</f>
        <v>0</v>
      </c>
      <c r="Y543" s="23">
        <f>SUMIFS(前月ワード!$J$3:$J$1000,前月ワード!$D$3:$D$1000,キーワード!$D543,前月ワード!$E$3:$E$1000,キーワード!$F543)</f>
        <v>0</v>
      </c>
      <c r="Z543" s="23">
        <f>SUMIFS(前々月ワード!$J$3:$J$1000,前々月ワード!$D$3:$D$1000,キーワード!$D543,前々月ワード!$E$3:$E$1000,キーワード!$F543)</f>
        <v>0</v>
      </c>
      <c r="AA543" s="22">
        <f>SUMIFS(当月ワード!$W$3:$W$1000,当月ワード!$D$3:$D$1000,キーワード!$D543,当月ワード!$E$3:$E$1000,キーワード!$F543)</f>
        <v>0</v>
      </c>
      <c r="AB543" s="23">
        <f>SUMIFS(前月ワード!$W$3:$W$1000,前月ワード!$D$3:$D$1000,キーワード!$D543,前月ワード!$E$3:$E$1000,キーワード!$F543)</f>
        <v>0</v>
      </c>
      <c r="AC543" s="23">
        <f>SUMIFS(前々月ワード!$W$3:$W$1000,前々月ワード!$D$3:$D$1000,キーワード!$D543,前々月ワード!$E$3:$E$1000,キーワード!$F543)</f>
        <v>0</v>
      </c>
      <c r="AD543" s="23">
        <f t="shared" si="98"/>
        <v>0</v>
      </c>
      <c r="AE543" s="23">
        <f t="shared" si="98"/>
        <v>0</v>
      </c>
      <c r="AF543" s="23">
        <f t="shared" si="98"/>
        <v>0</v>
      </c>
      <c r="AG543" s="22">
        <f>SUMIFS(当月ワード!$X$3:$X$1000,当月ワード!$D$3:$D$1000,キーワード!$D543,当月ワード!$E$3:$E$1000,キーワード!$F543)</f>
        <v>0</v>
      </c>
      <c r="AH543" s="23">
        <f>SUMIFS(前月ワード!$X$3:$X$1000,前月ワード!$D$3:$D$1000,キーワード!$D543,前月ワード!$E$3:$E$1000,キーワード!$F543)</f>
        <v>0</v>
      </c>
      <c r="AI543" s="23">
        <f>SUMIFS(前々月ワード!$X$3:$X$1000,前々月ワード!$D$3:$D$1000,キーワード!$D543,前々月ワード!$E$3:$E$1000,キーワード!$F543)</f>
        <v>0</v>
      </c>
      <c r="AJ543" s="22">
        <f>SUMIFS(当月ワード!$I$3:$I$1000,当月ワード!$D$3:$D$1000,キーワード!$D543,当月ワード!$E$3:$E$1000,キーワード!$F543)</f>
        <v>0</v>
      </c>
      <c r="AK543" s="23">
        <f>SUMIFS(前月ワード!$I$3:$I$1000,前月ワード!$D$3:$D$1000,キーワード!$D543,前月ワード!$E$3:$E$1000,キーワード!$F543)</f>
        <v>0</v>
      </c>
      <c r="AL543" s="23">
        <f>SUMIFS(前々月ワード!$I$3:$I$1000,前々月ワード!$D$3:$D$1000,キーワード!$D543,前々月ワード!$E$3:$E$1000,キーワード!$F543)</f>
        <v>0</v>
      </c>
      <c r="AM543" s="13">
        <f t="shared" si="99"/>
        <v>0</v>
      </c>
      <c r="AN543" s="13">
        <f t="shared" si="99"/>
        <v>0</v>
      </c>
      <c r="AO543" s="13">
        <f t="shared" si="99"/>
        <v>0</v>
      </c>
      <c r="AP543" s="16">
        <f t="shared" si="100"/>
        <v>0</v>
      </c>
      <c r="AQ543" s="16">
        <f t="shared" si="100"/>
        <v>0</v>
      </c>
      <c r="AR543" s="17">
        <f t="shared" si="100"/>
        <v>0</v>
      </c>
    </row>
    <row r="544" spans="3:44" ht="36.65" customHeight="1">
      <c r="C544" s="20">
        <v>539</v>
      </c>
      <c r="D544" s="53">
        <f>現状ワード設定!B541</f>
        <v>0</v>
      </c>
      <c r="E544" s="26" t="str">
        <f>IFERROR(_xlfn.XLOOKUP($D544,現状商品設定!B:B,現状商品設定!C:C,"-"),"-")</f>
        <v>-</v>
      </c>
      <c r="F544" s="56">
        <f>現状ワード設定!G541</f>
        <v>0</v>
      </c>
      <c r="G544" s="60" t="s">
        <v>46</v>
      </c>
      <c r="H544" s="47" t="str">
        <f>IFERROR(_xlfn.XLOOKUP(D544,商品!$D:$D,商品!$H:$H),"")</f>
        <v/>
      </c>
      <c r="I544" s="50" t="str">
        <f>IFERROR(_xlfn.XLOOKUP(D544&amp;F544,現状ワード設定!J:J,現状ワード設定!H:H),"")</f>
        <v/>
      </c>
      <c r="J544" s="47" t="str">
        <f>IFERROR(_xlfn.XLOOKUP(D544&amp;F544,現状ワード設定!J:J,現状ワード設定!I:I),"")</f>
        <v/>
      </c>
      <c r="K544" s="47" t="e">
        <f>IF(AND(T544&gt;=設定!$C$12,W544&gt;=O544),I544*(1+設定!$F$12),IF(AND(T544&gt;=設定!$C$13,W544&lt;O544),I544*(1+設定!$F$13),IF(AND(T544&lt;設定!$C$14,U544&gt;=設定!$E$14),I544*(1+設定!$F$14),IF(AND(T544&lt;設定!$C$15,U544&lt;設定!$E$15),I544*(1+設定!$F$15),"除外"))))</f>
        <v>#VALUE!</v>
      </c>
      <c r="L544" s="58" t="e">
        <f ca="1">IF(消化率!$I$5&lt;1,K544*消化率!$I$5,IF(U544*V544/(K544*消化率!$I$5)&gt;O544,K544*消化率!$I$5,M544))</f>
        <v>#DIV/0!</v>
      </c>
      <c r="M544" s="58" t="e">
        <f t="shared" si="91"/>
        <v>#VALUE!</v>
      </c>
      <c r="N544" s="58" t="e">
        <f ca="1">IF(ROUNDUP(IF(IF(IF(AND(設定!$D$8&lt;=L544,設定!$D$8&lt;J544),設定!$D$8,IF(AND(J544&lt;=L544,J544&lt;設定!$D$8),J544,IF(AND(L544&lt;=J544,J544&lt;設定!$D$8),J544,L544)))=0,設定!$D$8,IF(AND(設定!$D$8&lt;=L544,設定!$D$8&lt;J544),設定!$D$8,IF(AND(J544&lt;=L544,J544&lt;設定!$D$8),J544,IF(AND(L544&lt;=J544,J544&lt;設定!$D$8),J544,L544))))&lt;=H544,H544+1,IF(IF(AND(設定!$D$8&lt;=L544,設定!$D$8&lt;J544),設定!$D$8,IF(AND(J544&lt;=L544,J544&lt;設定!$D$8),J544,IF(AND(L544&lt;=J544,J544&lt;設定!$D$8),J544,L544)))=0,設定!$D$8,IF(AND(設定!$D$8&lt;=L544,設定!$D$8&lt;J544),設定!$D$8,IF(AND(J544&lt;=L544,J544&lt;設定!$D$8),J544,IF(AND(L544&lt;=J544,J544&lt;設定!$D$8),J544,L544))))),0)&gt;40,ROUNDUP(IF(IF(IF(AND(設定!$D$8&lt;=L544,設定!$D$8&lt;J544),設定!$D$8,IF(AND(J544&lt;=L544,J544&lt;設定!$D$8),J544,IF(AND(L544&lt;=J544,J544&lt;設定!$D$8),J544,L544)))=0,設定!$D$8,IF(AND(設定!$D$8&lt;=L544,設定!$D$8&lt;J544),設定!$D$8,IF(AND(J544&lt;=L544,J544&lt;設定!$D$8),J544,IF(AND(L544&lt;=J544,J544&lt;設定!$D$8),J544,L544))))&lt;=H544,H544+1,IF(IF(AND(設定!$D$8&lt;=L544,設定!$D$8&lt;J544),設定!$D$8,IF(AND(J544&lt;=L544,J544&lt;設定!$D$8),J544,IF(AND(L544&lt;=J544,J544&lt;設定!$D$8),J544,L544)))=0,設定!$D$8,IF(AND(設定!$D$8&lt;=L544,設定!$D$8&lt;J544),設定!$D$8,IF(AND(J544&lt;=L544,J544&lt;設定!$D$8),J544,IF(AND(L544&lt;=J544,J544&lt;設定!$D$8),J544,L544))))),0),40)</f>
        <v>#DIV/0!</v>
      </c>
      <c r="O544" s="55">
        <f>IF(G544="標準",設定!$C$4,G544)</f>
        <v>5</v>
      </c>
      <c r="P544" s="45">
        <f t="shared" si="92"/>
        <v>0</v>
      </c>
      <c r="Q544" s="14">
        <f t="shared" si="93"/>
        <v>0</v>
      </c>
      <c r="R544" s="23">
        <f t="shared" si="101"/>
        <v>0</v>
      </c>
      <c r="S544" s="12">
        <f t="shared" si="94"/>
        <v>0</v>
      </c>
      <c r="T544" s="23">
        <f t="shared" si="95"/>
        <v>0</v>
      </c>
      <c r="U544" s="13">
        <f t="shared" si="96"/>
        <v>0</v>
      </c>
      <c r="V544" s="104" t="str">
        <f>INDEX(商品!Q:Q,MATCH(キーワード!D544,商品!D:D,0),1)</f>
        <v>-</v>
      </c>
      <c r="W544" s="15">
        <f t="shared" si="97"/>
        <v>0</v>
      </c>
      <c r="X544" s="22">
        <f>SUMIFS(当月ワード!$J$3:$J$1000,当月ワード!$D$3:$D$1000,キーワード!$D544,当月ワード!$E$3:$E$1000,キーワード!$F544)</f>
        <v>0</v>
      </c>
      <c r="Y544" s="23">
        <f>SUMIFS(前月ワード!$J$3:$J$1000,前月ワード!$D$3:$D$1000,キーワード!$D544,前月ワード!$E$3:$E$1000,キーワード!$F544)</f>
        <v>0</v>
      </c>
      <c r="Z544" s="23">
        <f>SUMIFS(前々月ワード!$J$3:$J$1000,前々月ワード!$D$3:$D$1000,キーワード!$D544,前々月ワード!$E$3:$E$1000,キーワード!$F544)</f>
        <v>0</v>
      </c>
      <c r="AA544" s="22">
        <f>SUMIFS(当月ワード!$W$3:$W$1000,当月ワード!$D$3:$D$1000,キーワード!$D544,当月ワード!$E$3:$E$1000,キーワード!$F544)</f>
        <v>0</v>
      </c>
      <c r="AB544" s="23">
        <f>SUMIFS(前月ワード!$W$3:$W$1000,前月ワード!$D$3:$D$1000,キーワード!$D544,前月ワード!$E$3:$E$1000,キーワード!$F544)</f>
        <v>0</v>
      </c>
      <c r="AC544" s="23">
        <f>SUMIFS(前々月ワード!$W$3:$W$1000,前々月ワード!$D$3:$D$1000,キーワード!$D544,前々月ワード!$E$3:$E$1000,キーワード!$F544)</f>
        <v>0</v>
      </c>
      <c r="AD544" s="23">
        <f t="shared" si="98"/>
        <v>0</v>
      </c>
      <c r="AE544" s="23">
        <f t="shared" si="98"/>
        <v>0</v>
      </c>
      <c r="AF544" s="23">
        <f t="shared" si="98"/>
        <v>0</v>
      </c>
      <c r="AG544" s="22">
        <f>SUMIFS(当月ワード!$X$3:$X$1000,当月ワード!$D$3:$D$1000,キーワード!$D544,当月ワード!$E$3:$E$1000,キーワード!$F544)</f>
        <v>0</v>
      </c>
      <c r="AH544" s="23">
        <f>SUMIFS(前月ワード!$X$3:$X$1000,前月ワード!$D$3:$D$1000,キーワード!$D544,前月ワード!$E$3:$E$1000,キーワード!$F544)</f>
        <v>0</v>
      </c>
      <c r="AI544" s="23">
        <f>SUMIFS(前々月ワード!$X$3:$X$1000,前々月ワード!$D$3:$D$1000,キーワード!$D544,前々月ワード!$E$3:$E$1000,キーワード!$F544)</f>
        <v>0</v>
      </c>
      <c r="AJ544" s="22">
        <f>SUMIFS(当月ワード!$I$3:$I$1000,当月ワード!$D$3:$D$1000,キーワード!$D544,当月ワード!$E$3:$E$1000,キーワード!$F544)</f>
        <v>0</v>
      </c>
      <c r="AK544" s="23">
        <f>SUMIFS(前月ワード!$I$3:$I$1000,前月ワード!$D$3:$D$1000,キーワード!$D544,前月ワード!$E$3:$E$1000,キーワード!$F544)</f>
        <v>0</v>
      </c>
      <c r="AL544" s="23">
        <f>SUMIFS(前々月ワード!$I$3:$I$1000,前々月ワード!$D$3:$D$1000,キーワード!$D544,前々月ワード!$E$3:$E$1000,キーワード!$F544)</f>
        <v>0</v>
      </c>
      <c r="AM544" s="13">
        <f t="shared" si="99"/>
        <v>0</v>
      </c>
      <c r="AN544" s="13">
        <f t="shared" si="99"/>
        <v>0</v>
      </c>
      <c r="AO544" s="13">
        <f t="shared" si="99"/>
        <v>0</v>
      </c>
      <c r="AP544" s="16">
        <f t="shared" si="100"/>
        <v>0</v>
      </c>
      <c r="AQ544" s="16">
        <f t="shared" si="100"/>
        <v>0</v>
      </c>
      <c r="AR544" s="17">
        <f t="shared" si="100"/>
        <v>0</v>
      </c>
    </row>
    <row r="545" spans="3:44" ht="36.65" customHeight="1">
      <c r="C545" s="20">
        <v>540</v>
      </c>
      <c r="D545" s="53">
        <f>現状ワード設定!B542</f>
        <v>0</v>
      </c>
      <c r="E545" s="26" t="str">
        <f>IFERROR(_xlfn.XLOOKUP($D545,現状商品設定!B:B,現状商品設定!C:C,"-"),"-")</f>
        <v>-</v>
      </c>
      <c r="F545" s="56">
        <f>現状ワード設定!G542</f>
        <v>0</v>
      </c>
      <c r="G545" s="60" t="s">
        <v>46</v>
      </c>
      <c r="H545" s="47" t="str">
        <f>IFERROR(_xlfn.XLOOKUP(D545,商品!$D:$D,商品!$H:$H),"")</f>
        <v/>
      </c>
      <c r="I545" s="50" t="str">
        <f>IFERROR(_xlfn.XLOOKUP(D545&amp;F545,現状ワード設定!J:J,現状ワード設定!H:H),"")</f>
        <v/>
      </c>
      <c r="J545" s="47" t="str">
        <f>IFERROR(_xlfn.XLOOKUP(D545&amp;F545,現状ワード設定!J:J,現状ワード設定!I:I),"")</f>
        <v/>
      </c>
      <c r="K545" s="47" t="e">
        <f>IF(AND(T545&gt;=設定!$C$12,W545&gt;=O545),I545*(1+設定!$F$12),IF(AND(T545&gt;=設定!$C$13,W545&lt;O545),I545*(1+設定!$F$13),IF(AND(T545&lt;設定!$C$14,U545&gt;=設定!$E$14),I545*(1+設定!$F$14),IF(AND(T545&lt;設定!$C$15,U545&lt;設定!$E$15),I545*(1+設定!$F$15),"除外"))))</f>
        <v>#VALUE!</v>
      </c>
      <c r="L545" s="58" t="e">
        <f ca="1">IF(消化率!$I$5&lt;1,K545*消化率!$I$5,IF(U545*V545/(K545*消化率!$I$5)&gt;O545,K545*消化率!$I$5,M545))</f>
        <v>#DIV/0!</v>
      </c>
      <c r="M545" s="58" t="e">
        <f t="shared" si="91"/>
        <v>#VALUE!</v>
      </c>
      <c r="N545" s="58" t="e">
        <f ca="1">IF(ROUNDUP(IF(IF(IF(AND(設定!$D$8&lt;=L545,設定!$D$8&lt;J545),設定!$D$8,IF(AND(J545&lt;=L545,J545&lt;設定!$D$8),J545,IF(AND(L545&lt;=J545,J545&lt;設定!$D$8),J545,L545)))=0,設定!$D$8,IF(AND(設定!$D$8&lt;=L545,設定!$D$8&lt;J545),設定!$D$8,IF(AND(J545&lt;=L545,J545&lt;設定!$D$8),J545,IF(AND(L545&lt;=J545,J545&lt;設定!$D$8),J545,L545))))&lt;=H545,H545+1,IF(IF(AND(設定!$D$8&lt;=L545,設定!$D$8&lt;J545),設定!$D$8,IF(AND(J545&lt;=L545,J545&lt;設定!$D$8),J545,IF(AND(L545&lt;=J545,J545&lt;設定!$D$8),J545,L545)))=0,設定!$D$8,IF(AND(設定!$D$8&lt;=L545,設定!$D$8&lt;J545),設定!$D$8,IF(AND(J545&lt;=L545,J545&lt;設定!$D$8),J545,IF(AND(L545&lt;=J545,J545&lt;設定!$D$8),J545,L545))))),0)&gt;40,ROUNDUP(IF(IF(IF(AND(設定!$D$8&lt;=L545,設定!$D$8&lt;J545),設定!$D$8,IF(AND(J545&lt;=L545,J545&lt;設定!$D$8),J545,IF(AND(L545&lt;=J545,J545&lt;設定!$D$8),J545,L545)))=0,設定!$D$8,IF(AND(設定!$D$8&lt;=L545,設定!$D$8&lt;J545),設定!$D$8,IF(AND(J545&lt;=L545,J545&lt;設定!$D$8),J545,IF(AND(L545&lt;=J545,J545&lt;設定!$D$8),J545,L545))))&lt;=H545,H545+1,IF(IF(AND(設定!$D$8&lt;=L545,設定!$D$8&lt;J545),設定!$D$8,IF(AND(J545&lt;=L545,J545&lt;設定!$D$8),J545,IF(AND(L545&lt;=J545,J545&lt;設定!$D$8),J545,L545)))=0,設定!$D$8,IF(AND(設定!$D$8&lt;=L545,設定!$D$8&lt;J545),設定!$D$8,IF(AND(J545&lt;=L545,J545&lt;設定!$D$8),J545,IF(AND(L545&lt;=J545,J545&lt;設定!$D$8),J545,L545))))),0),40)</f>
        <v>#DIV/0!</v>
      </c>
      <c r="O545" s="55">
        <f>IF(G545="標準",設定!$C$4,G545)</f>
        <v>5</v>
      </c>
      <c r="P545" s="45">
        <f t="shared" si="92"/>
        <v>0</v>
      </c>
      <c r="Q545" s="14">
        <f t="shared" si="93"/>
        <v>0</v>
      </c>
      <c r="R545" s="23">
        <f t="shared" si="101"/>
        <v>0</v>
      </c>
      <c r="S545" s="12">
        <f t="shared" si="94"/>
        <v>0</v>
      </c>
      <c r="T545" s="23">
        <f t="shared" si="95"/>
        <v>0</v>
      </c>
      <c r="U545" s="13">
        <f t="shared" si="96"/>
        <v>0</v>
      </c>
      <c r="V545" s="104" t="str">
        <f>INDEX(商品!Q:Q,MATCH(キーワード!D545,商品!D:D,0),1)</f>
        <v>-</v>
      </c>
      <c r="W545" s="15">
        <f t="shared" si="97"/>
        <v>0</v>
      </c>
      <c r="X545" s="22">
        <f>SUMIFS(当月ワード!$J$3:$J$1000,当月ワード!$D$3:$D$1000,キーワード!$D545,当月ワード!$E$3:$E$1000,キーワード!$F545)</f>
        <v>0</v>
      </c>
      <c r="Y545" s="23">
        <f>SUMIFS(前月ワード!$J$3:$J$1000,前月ワード!$D$3:$D$1000,キーワード!$D545,前月ワード!$E$3:$E$1000,キーワード!$F545)</f>
        <v>0</v>
      </c>
      <c r="Z545" s="23">
        <f>SUMIFS(前々月ワード!$J$3:$J$1000,前々月ワード!$D$3:$D$1000,キーワード!$D545,前々月ワード!$E$3:$E$1000,キーワード!$F545)</f>
        <v>0</v>
      </c>
      <c r="AA545" s="22">
        <f>SUMIFS(当月ワード!$W$3:$W$1000,当月ワード!$D$3:$D$1000,キーワード!$D545,当月ワード!$E$3:$E$1000,キーワード!$F545)</f>
        <v>0</v>
      </c>
      <c r="AB545" s="23">
        <f>SUMIFS(前月ワード!$W$3:$W$1000,前月ワード!$D$3:$D$1000,キーワード!$D545,前月ワード!$E$3:$E$1000,キーワード!$F545)</f>
        <v>0</v>
      </c>
      <c r="AC545" s="23">
        <f>SUMIFS(前々月ワード!$W$3:$W$1000,前々月ワード!$D$3:$D$1000,キーワード!$D545,前々月ワード!$E$3:$E$1000,キーワード!$F545)</f>
        <v>0</v>
      </c>
      <c r="AD545" s="23">
        <f t="shared" si="98"/>
        <v>0</v>
      </c>
      <c r="AE545" s="23">
        <f t="shared" si="98"/>
        <v>0</v>
      </c>
      <c r="AF545" s="23">
        <f t="shared" si="98"/>
        <v>0</v>
      </c>
      <c r="AG545" s="22">
        <f>SUMIFS(当月ワード!$X$3:$X$1000,当月ワード!$D$3:$D$1000,キーワード!$D545,当月ワード!$E$3:$E$1000,キーワード!$F545)</f>
        <v>0</v>
      </c>
      <c r="AH545" s="23">
        <f>SUMIFS(前月ワード!$X$3:$X$1000,前月ワード!$D$3:$D$1000,キーワード!$D545,前月ワード!$E$3:$E$1000,キーワード!$F545)</f>
        <v>0</v>
      </c>
      <c r="AI545" s="23">
        <f>SUMIFS(前々月ワード!$X$3:$X$1000,前々月ワード!$D$3:$D$1000,キーワード!$D545,前々月ワード!$E$3:$E$1000,キーワード!$F545)</f>
        <v>0</v>
      </c>
      <c r="AJ545" s="22">
        <f>SUMIFS(当月ワード!$I$3:$I$1000,当月ワード!$D$3:$D$1000,キーワード!$D545,当月ワード!$E$3:$E$1000,キーワード!$F545)</f>
        <v>0</v>
      </c>
      <c r="AK545" s="23">
        <f>SUMIFS(前月ワード!$I$3:$I$1000,前月ワード!$D$3:$D$1000,キーワード!$D545,前月ワード!$E$3:$E$1000,キーワード!$F545)</f>
        <v>0</v>
      </c>
      <c r="AL545" s="23">
        <f>SUMIFS(前々月ワード!$I$3:$I$1000,前々月ワード!$D$3:$D$1000,キーワード!$D545,前々月ワード!$E$3:$E$1000,キーワード!$F545)</f>
        <v>0</v>
      </c>
      <c r="AM545" s="13">
        <f t="shared" si="99"/>
        <v>0</v>
      </c>
      <c r="AN545" s="13">
        <f t="shared" si="99"/>
        <v>0</v>
      </c>
      <c r="AO545" s="13">
        <f t="shared" si="99"/>
        <v>0</v>
      </c>
      <c r="AP545" s="16">
        <f t="shared" si="100"/>
        <v>0</v>
      </c>
      <c r="AQ545" s="16">
        <f t="shared" si="100"/>
        <v>0</v>
      </c>
      <c r="AR545" s="17">
        <f t="shared" si="100"/>
        <v>0</v>
      </c>
    </row>
    <row r="546" spans="3:44" ht="36.65" customHeight="1">
      <c r="C546" s="20">
        <v>541</v>
      </c>
      <c r="D546" s="53">
        <f>現状ワード設定!B543</f>
        <v>0</v>
      </c>
      <c r="E546" s="26" t="str">
        <f>IFERROR(_xlfn.XLOOKUP($D546,現状商品設定!B:B,現状商品設定!C:C,"-"),"-")</f>
        <v>-</v>
      </c>
      <c r="F546" s="56">
        <f>現状ワード設定!G543</f>
        <v>0</v>
      </c>
      <c r="G546" s="60" t="s">
        <v>46</v>
      </c>
      <c r="H546" s="47" t="str">
        <f>IFERROR(_xlfn.XLOOKUP(D546,商品!$D:$D,商品!$H:$H),"")</f>
        <v/>
      </c>
      <c r="I546" s="50" t="str">
        <f>IFERROR(_xlfn.XLOOKUP(D546&amp;F546,現状ワード設定!J:J,現状ワード設定!H:H),"")</f>
        <v/>
      </c>
      <c r="J546" s="47" t="str">
        <f>IFERROR(_xlfn.XLOOKUP(D546&amp;F546,現状ワード設定!J:J,現状ワード設定!I:I),"")</f>
        <v/>
      </c>
      <c r="K546" s="47" t="e">
        <f>IF(AND(T546&gt;=設定!$C$12,W546&gt;=O546),I546*(1+設定!$F$12),IF(AND(T546&gt;=設定!$C$13,W546&lt;O546),I546*(1+設定!$F$13),IF(AND(T546&lt;設定!$C$14,U546&gt;=設定!$E$14),I546*(1+設定!$F$14),IF(AND(T546&lt;設定!$C$15,U546&lt;設定!$E$15),I546*(1+設定!$F$15),"除外"))))</f>
        <v>#VALUE!</v>
      </c>
      <c r="L546" s="58" t="e">
        <f ca="1">IF(消化率!$I$5&lt;1,K546*消化率!$I$5,IF(U546*V546/(K546*消化率!$I$5)&gt;O546,K546*消化率!$I$5,M546))</f>
        <v>#DIV/0!</v>
      </c>
      <c r="M546" s="58" t="e">
        <f t="shared" si="91"/>
        <v>#VALUE!</v>
      </c>
      <c r="N546" s="58" t="e">
        <f ca="1">IF(ROUNDUP(IF(IF(IF(AND(設定!$D$8&lt;=L546,設定!$D$8&lt;J546),設定!$D$8,IF(AND(J546&lt;=L546,J546&lt;設定!$D$8),J546,IF(AND(L546&lt;=J546,J546&lt;設定!$D$8),J546,L546)))=0,設定!$D$8,IF(AND(設定!$D$8&lt;=L546,設定!$D$8&lt;J546),設定!$D$8,IF(AND(J546&lt;=L546,J546&lt;設定!$D$8),J546,IF(AND(L546&lt;=J546,J546&lt;設定!$D$8),J546,L546))))&lt;=H546,H546+1,IF(IF(AND(設定!$D$8&lt;=L546,設定!$D$8&lt;J546),設定!$D$8,IF(AND(J546&lt;=L546,J546&lt;設定!$D$8),J546,IF(AND(L546&lt;=J546,J546&lt;設定!$D$8),J546,L546)))=0,設定!$D$8,IF(AND(設定!$D$8&lt;=L546,設定!$D$8&lt;J546),設定!$D$8,IF(AND(J546&lt;=L546,J546&lt;設定!$D$8),J546,IF(AND(L546&lt;=J546,J546&lt;設定!$D$8),J546,L546))))),0)&gt;40,ROUNDUP(IF(IF(IF(AND(設定!$D$8&lt;=L546,設定!$D$8&lt;J546),設定!$D$8,IF(AND(J546&lt;=L546,J546&lt;設定!$D$8),J546,IF(AND(L546&lt;=J546,J546&lt;設定!$D$8),J546,L546)))=0,設定!$D$8,IF(AND(設定!$D$8&lt;=L546,設定!$D$8&lt;J546),設定!$D$8,IF(AND(J546&lt;=L546,J546&lt;設定!$D$8),J546,IF(AND(L546&lt;=J546,J546&lt;設定!$D$8),J546,L546))))&lt;=H546,H546+1,IF(IF(AND(設定!$D$8&lt;=L546,設定!$D$8&lt;J546),設定!$D$8,IF(AND(J546&lt;=L546,J546&lt;設定!$D$8),J546,IF(AND(L546&lt;=J546,J546&lt;設定!$D$8),J546,L546)))=0,設定!$D$8,IF(AND(設定!$D$8&lt;=L546,設定!$D$8&lt;J546),設定!$D$8,IF(AND(J546&lt;=L546,J546&lt;設定!$D$8),J546,IF(AND(L546&lt;=J546,J546&lt;設定!$D$8),J546,L546))))),0),40)</f>
        <v>#DIV/0!</v>
      </c>
      <c r="O546" s="55">
        <f>IF(G546="標準",設定!$C$4,G546)</f>
        <v>5</v>
      </c>
      <c r="P546" s="45">
        <f t="shared" si="92"/>
        <v>0</v>
      </c>
      <c r="Q546" s="14">
        <f t="shared" si="93"/>
        <v>0</v>
      </c>
      <c r="R546" s="23">
        <f t="shared" si="101"/>
        <v>0</v>
      </c>
      <c r="S546" s="12">
        <f t="shared" si="94"/>
        <v>0</v>
      </c>
      <c r="T546" s="23">
        <f t="shared" si="95"/>
        <v>0</v>
      </c>
      <c r="U546" s="13">
        <f t="shared" si="96"/>
        <v>0</v>
      </c>
      <c r="V546" s="104" t="str">
        <f>INDEX(商品!Q:Q,MATCH(キーワード!D546,商品!D:D,0),1)</f>
        <v>-</v>
      </c>
      <c r="W546" s="15">
        <f t="shared" si="97"/>
        <v>0</v>
      </c>
      <c r="X546" s="22">
        <f>SUMIFS(当月ワード!$J$3:$J$1000,当月ワード!$D$3:$D$1000,キーワード!$D546,当月ワード!$E$3:$E$1000,キーワード!$F546)</f>
        <v>0</v>
      </c>
      <c r="Y546" s="23">
        <f>SUMIFS(前月ワード!$J$3:$J$1000,前月ワード!$D$3:$D$1000,キーワード!$D546,前月ワード!$E$3:$E$1000,キーワード!$F546)</f>
        <v>0</v>
      </c>
      <c r="Z546" s="23">
        <f>SUMIFS(前々月ワード!$J$3:$J$1000,前々月ワード!$D$3:$D$1000,キーワード!$D546,前々月ワード!$E$3:$E$1000,キーワード!$F546)</f>
        <v>0</v>
      </c>
      <c r="AA546" s="22">
        <f>SUMIFS(当月ワード!$W$3:$W$1000,当月ワード!$D$3:$D$1000,キーワード!$D546,当月ワード!$E$3:$E$1000,キーワード!$F546)</f>
        <v>0</v>
      </c>
      <c r="AB546" s="23">
        <f>SUMIFS(前月ワード!$W$3:$W$1000,前月ワード!$D$3:$D$1000,キーワード!$D546,前月ワード!$E$3:$E$1000,キーワード!$F546)</f>
        <v>0</v>
      </c>
      <c r="AC546" s="23">
        <f>SUMIFS(前々月ワード!$W$3:$W$1000,前々月ワード!$D$3:$D$1000,キーワード!$D546,前々月ワード!$E$3:$E$1000,キーワード!$F546)</f>
        <v>0</v>
      </c>
      <c r="AD546" s="23">
        <f t="shared" si="98"/>
        <v>0</v>
      </c>
      <c r="AE546" s="23">
        <f t="shared" si="98"/>
        <v>0</v>
      </c>
      <c r="AF546" s="23">
        <f t="shared" si="98"/>
        <v>0</v>
      </c>
      <c r="AG546" s="22">
        <f>SUMIFS(当月ワード!$X$3:$X$1000,当月ワード!$D$3:$D$1000,キーワード!$D546,当月ワード!$E$3:$E$1000,キーワード!$F546)</f>
        <v>0</v>
      </c>
      <c r="AH546" s="23">
        <f>SUMIFS(前月ワード!$X$3:$X$1000,前月ワード!$D$3:$D$1000,キーワード!$D546,前月ワード!$E$3:$E$1000,キーワード!$F546)</f>
        <v>0</v>
      </c>
      <c r="AI546" s="23">
        <f>SUMIFS(前々月ワード!$X$3:$X$1000,前々月ワード!$D$3:$D$1000,キーワード!$D546,前々月ワード!$E$3:$E$1000,キーワード!$F546)</f>
        <v>0</v>
      </c>
      <c r="AJ546" s="22">
        <f>SUMIFS(当月ワード!$I$3:$I$1000,当月ワード!$D$3:$D$1000,キーワード!$D546,当月ワード!$E$3:$E$1000,キーワード!$F546)</f>
        <v>0</v>
      </c>
      <c r="AK546" s="23">
        <f>SUMIFS(前月ワード!$I$3:$I$1000,前月ワード!$D$3:$D$1000,キーワード!$D546,前月ワード!$E$3:$E$1000,キーワード!$F546)</f>
        <v>0</v>
      </c>
      <c r="AL546" s="23">
        <f>SUMIFS(前々月ワード!$I$3:$I$1000,前々月ワード!$D$3:$D$1000,キーワード!$D546,前々月ワード!$E$3:$E$1000,キーワード!$F546)</f>
        <v>0</v>
      </c>
      <c r="AM546" s="13">
        <f t="shared" si="99"/>
        <v>0</v>
      </c>
      <c r="AN546" s="13">
        <f t="shared" si="99"/>
        <v>0</v>
      </c>
      <c r="AO546" s="13">
        <f t="shared" si="99"/>
        <v>0</v>
      </c>
      <c r="AP546" s="16">
        <f t="shared" si="100"/>
        <v>0</v>
      </c>
      <c r="AQ546" s="16">
        <f t="shared" si="100"/>
        <v>0</v>
      </c>
      <c r="AR546" s="17">
        <f t="shared" si="100"/>
        <v>0</v>
      </c>
    </row>
    <row r="547" spans="3:44" ht="36.65" customHeight="1">
      <c r="C547" s="20">
        <v>542</v>
      </c>
      <c r="D547" s="53">
        <f>現状ワード設定!B544</f>
        <v>0</v>
      </c>
      <c r="E547" s="26" t="str">
        <f>IFERROR(_xlfn.XLOOKUP($D547,現状商品設定!B:B,現状商品設定!C:C,"-"),"-")</f>
        <v>-</v>
      </c>
      <c r="F547" s="56">
        <f>現状ワード設定!G544</f>
        <v>0</v>
      </c>
      <c r="G547" s="60" t="s">
        <v>46</v>
      </c>
      <c r="H547" s="47" t="str">
        <f>IFERROR(_xlfn.XLOOKUP(D547,商品!$D:$D,商品!$H:$H),"")</f>
        <v/>
      </c>
      <c r="I547" s="50" t="str">
        <f>IFERROR(_xlfn.XLOOKUP(D547&amp;F547,現状ワード設定!J:J,現状ワード設定!H:H),"")</f>
        <v/>
      </c>
      <c r="J547" s="47" t="str">
        <f>IFERROR(_xlfn.XLOOKUP(D547&amp;F547,現状ワード設定!J:J,現状ワード設定!I:I),"")</f>
        <v/>
      </c>
      <c r="K547" s="47" t="e">
        <f>IF(AND(T547&gt;=設定!$C$12,W547&gt;=O547),I547*(1+設定!$F$12),IF(AND(T547&gt;=設定!$C$13,W547&lt;O547),I547*(1+設定!$F$13),IF(AND(T547&lt;設定!$C$14,U547&gt;=設定!$E$14),I547*(1+設定!$F$14),IF(AND(T547&lt;設定!$C$15,U547&lt;設定!$E$15),I547*(1+設定!$F$15),"除外"))))</f>
        <v>#VALUE!</v>
      </c>
      <c r="L547" s="58" t="e">
        <f ca="1">IF(消化率!$I$5&lt;1,K547*消化率!$I$5,IF(U547*V547/(K547*消化率!$I$5)&gt;O547,K547*消化率!$I$5,M547))</f>
        <v>#DIV/0!</v>
      </c>
      <c r="M547" s="58" t="e">
        <f t="shared" si="91"/>
        <v>#VALUE!</v>
      </c>
      <c r="N547" s="58" t="e">
        <f ca="1">IF(ROUNDUP(IF(IF(IF(AND(設定!$D$8&lt;=L547,設定!$D$8&lt;J547),設定!$D$8,IF(AND(J547&lt;=L547,J547&lt;設定!$D$8),J547,IF(AND(L547&lt;=J547,J547&lt;設定!$D$8),J547,L547)))=0,設定!$D$8,IF(AND(設定!$D$8&lt;=L547,設定!$D$8&lt;J547),設定!$D$8,IF(AND(J547&lt;=L547,J547&lt;設定!$D$8),J547,IF(AND(L547&lt;=J547,J547&lt;設定!$D$8),J547,L547))))&lt;=H547,H547+1,IF(IF(AND(設定!$D$8&lt;=L547,設定!$D$8&lt;J547),設定!$D$8,IF(AND(J547&lt;=L547,J547&lt;設定!$D$8),J547,IF(AND(L547&lt;=J547,J547&lt;設定!$D$8),J547,L547)))=0,設定!$D$8,IF(AND(設定!$D$8&lt;=L547,設定!$D$8&lt;J547),設定!$D$8,IF(AND(J547&lt;=L547,J547&lt;設定!$D$8),J547,IF(AND(L547&lt;=J547,J547&lt;設定!$D$8),J547,L547))))),0)&gt;40,ROUNDUP(IF(IF(IF(AND(設定!$D$8&lt;=L547,設定!$D$8&lt;J547),設定!$D$8,IF(AND(J547&lt;=L547,J547&lt;設定!$D$8),J547,IF(AND(L547&lt;=J547,J547&lt;設定!$D$8),J547,L547)))=0,設定!$D$8,IF(AND(設定!$D$8&lt;=L547,設定!$D$8&lt;J547),設定!$D$8,IF(AND(J547&lt;=L547,J547&lt;設定!$D$8),J547,IF(AND(L547&lt;=J547,J547&lt;設定!$D$8),J547,L547))))&lt;=H547,H547+1,IF(IF(AND(設定!$D$8&lt;=L547,設定!$D$8&lt;J547),設定!$D$8,IF(AND(J547&lt;=L547,J547&lt;設定!$D$8),J547,IF(AND(L547&lt;=J547,J547&lt;設定!$D$8),J547,L547)))=0,設定!$D$8,IF(AND(設定!$D$8&lt;=L547,設定!$D$8&lt;J547),設定!$D$8,IF(AND(J547&lt;=L547,J547&lt;設定!$D$8),J547,IF(AND(L547&lt;=J547,J547&lt;設定!$D$8),J547,L547))))),0),40)</f>
        <v>#DIV/0!</v>
      </c>
      <c r="O547" s="55">
        <f>IF(G547="標準",設定!$C$4,G547)</f>
        <v>5</v>
      </c>
      <c r="P547" s="45">
        <f t="shared" si="92"/>
        <v>0</v>
      </c>
      <c r="Q547" s="14">
        <f t="shared" si="93"/>
        <v>0</v>
      </c>
      <c r="R547" s="23">
        <f t="shared" si="101"/>
        <v>0</v>
      </c>
      <c r="S547" s="12">
        <f t="shared" si="94"/>
        <v>0</v>
      </c>
      <c r="T547" s="23">
        <f t="shared" si="95"/>
        <v>0</v>
      </c>
      <c r="U547" s="13">
        <f t="shared" si="96"/>
        <v>0</v>
      </c>
      <c r="V547" s="104" t="str">
        <f>INDEX(商品!Q:Q,MATCH(キーワード!D547,商品!D:D,0),1)</f>
        <v>-</v>
      </c>
      <c r="W547" s="15">
        <f t="shared" si="97"/>
        <v>0</v>
      </c>
      <c r="X547" s="22">
        <f>SUMIFS(当月ワード!$J$3:$J$1000,当月ワード!$D$3:$D$1000,キーワード!$D547,当月ワード!$E$3:$E$1000,キーワード!$F547)</f>
        <v>0</v>
      </c>
      <c r="Y547" s="23">
        <f>SUMIFS(前月ワード!$J$3:$J$1000,前月ワード!$D$3:$D$1000,キーワード!$D547,前月ワード!$E$3:$E$1000,キーワード!$F547)</f>
        <v>0</v>
      </c>
      <c r="Z547" s="23">
        <f>SUMIFS(前々月ワード!$J$3:$J$1000,前々月ワード!$D$3:$D$1000,キーワード!$D547,前々月ワード!$E$3:$E$1000,キーワード!$F547)</f>
        <v>0</v>
      </c>
      <c r="AA547" s="22">
        <f>SUMIFS(当月ワード!$W$3:$W$1000,当月ワード!$D$3:$D$1000,キーワード!$D547,当月ワード!$E$3:$E$1000,キーワード!$F547)</f>
        <v>0</v>
      </c>
      <c r="AB547" s="23">
        <f>SUMIFS(前月ワード!$W$3:$W$1000,前月ワード!$D$3:$D$1000,キーワード!$D547,前月ワード!$E$3:$E$1000,キーワード!$F547)</f>
        <v>0</v>
      </c>
      <c r="AC547" s="23">
        <f>SUMIFS(前々月ワード!$W$3:$W$1000,前々月ワード!$D$3:$D$1000,キーワード!$D547,前々月ワード!$E$3:$E$1000,キーワード!$F547)</f>
        <v>0</v>
      </c>
      <c r="AD547" s="23">
        <f t="shared" si="98"/>
        <v>0</v>
      </c>
      <c r="AE547" s="23">
        <f t="shared" si="98"/>
        <v>0</v>
      </c>
      <c r="AF547" s="23">
        <f t="shared" si="98"/>
        <v>0</v>
      </c>
      <c r="AG547" s="22">
        <f>SUMIFS(当月ワード!$X$3:$X$1000,当月ワード!$D$3:$D$1000,キーワード!$D547,当月ワード!$E$3:$E$1000,キーワード!$F547)</f>
        <v>0</v>
      </c>
      <c r="AH547" s="23">
        <f>SUMIFS(前月ワード!$X$3:$X$1000,前月ワード!$D$3:$D$1000,キーワード!$D547,前月ワード!$E$3:$E$1000,キーワード!$F547)</f>
        <v>0</v>
      </c>
      <c r="AI547" s="23">
        <f>SUMIFS(前々月ワード!$X$3:$X$1000,前々月ワード!$D$3:$D$1000,キーワード!$D547,前々月ワード!$E$3:$E$1000,キーワード!$F547)</f>
        <v>0</v>
      </c>
      <c r="AJ547" s="22">
        <f>SUMIFS(当月ワード!$I$3:$I$1000,当月ワード!$D$3:$D$1000,キーワード!$D547,当月ワード!$E$3:$E$1000,キーワード!$F547)</f>
        <v>0</v>
      </c>
      <c r="AK547" s="23">
        <f>SUMIFS(前月ワード!$I$3:$I$1000,前月ワード!$D$3:$D$1000,キーワード!$D547,前月ワード!$E$3:$E$1000,キーワード!$F547)</f>
        <v>0</v>
      </c>
      <c r="AL547" s="23">
        <f>SUMIFS(前々月ワード!$I$3:$I$1000,前々月ワード!$D$3:$D$1000,キーワード!$D547,前々月ワード!$E$3:$E$1000,キーワード!$F547)</f>
        <v>0</v>
      </c>
      <c r="AM547" s="13">
        <f t="shared" si="99"/>
        <v>0</v>
      </c>
      <c r="AN547" s="13">
        <f t="shared" si="99"/>
        <v>0</v>
      </c>
      <c r="AO547" s="13">
        <f t="shared" si="99"/>
        <v>0</v>
      </c>
      <c r="AP547" s="16">
        <f t="shared" si="100"/>
        <v>0</v>
      </c>
      <c r="AQ547" s="16">
        <f t="shared" si="100"/>
        <v>0</v>
      </c>
      <c r="AR547" s="17">
        <f t="shared" si="100"/>
        <v>0</v>
      </c>
    </row>
    <row r="548" spans="3:44" ht="36.65" customHeight="1">
      <c r="C548" s="20">
        <v>543</v>
      </c>
      <c r="D548" s="53">
        <f>現状ワード設定!B545</f>
        <v>0</v>
      </c>
      <c r="E548" s="26" t="str">
        <f>IFERROR(_xlfn.XLOOKUP($D548,現状商品設定!B:B,現状商品設定!C:C,"-"),"-")</f>
        <v>-</v>
      </c>
      <c r="F548" s="56">
        <f>現状ワード設定!G545</f>
        <v>0</v>
      </c>
      <c r="G548" s="60" t="s">
        <v>46</v>
      </c>
      <c r="H548" s="47" t="str">
        <f>IFERROR(_xlfn.XLOOKUP(D548,商品!$D:$D,商品!$H:$H),"")</f>
        <v/>
      </c>
      <c r="I548" s="50" t="str">
        <f>IFERROR(_xlfn.XLOOKUP(D548&amp;F548,現状ワード設定!J:J,現状ワード設定!H:H),"")</f>
        <v/>
      </c>
      <c r="J548" s="47" t="str">
        <f>IFERROR(_xlfn.XLOOKUP(D548&amp;F548,現状ワード設定!J:J,現状ワード設定!I:I),"")</f>
        <v/>
      </c>
      <c r="K548" s="47" t="e">
        <f>IF(AND(T548&gt;=設定!$C$12,W548&gt;=O548),I548*(1+設定!$F$12),IF(AND(T548&gt;=設定!$C$13,W548&lt;O548),I548*(1+設定!$F$13),IF(AND(T548&lt;設定!$C$14,U548&gt;=設定!$E$14),I548*(1+設定!$F$14),IF(AND(T548&lt;設定!$C$15,U548&lt;設定!$E$15),I548*(1+設定!$F$15),"除外"))))</f>
        <v>#VALUE!</v>
      </c>
      <c r="L548" s="58" t="e">
        <f ca="1">IF(消化率!$I$5&lt;1,K548*消化率!$I$5,IF(U548*V548/(K548*消化率!$I$5)&gt;O548,K548*消化率!$I$5,M548))</f>
        <v>#DIV/0!</v>
      </c>
      <c r="M548" s="58" t="e">
        <f t="shared" si="91"/>
        <v>#VALUE!</v>
      </c>
      <c r="N548" s="58" t="e">
        <f ca="1">IF(ROUNDUP(IF(IF(IF(AND(設定!$D$8&lt;=L548,設定!$D$8&lt;J548),設定!$D$8,IF(AND(J548&lt;=L548,J548&lt;設定!$D$8),J548,IF(AND(L548&lt;=J548,J548&lt;設定!$D$8),J548,L548)))=0,設定!$D$8,IF(AND(設定!$D$8&lt;=L548,設定!$D$8&lt;J548),設定!$D$8,IF(AND(J548&lt;=L548,J548&lt;設定!$D$8),J548,IF(AND(L548&lt;=J548,J548&lt;設定!$D$8),J548,L548))))&lt;=H548,H548+1,IF(IF(AND(設定!$D$8&lt;=L548,設定!$D$8&lt;J548),設定!$D$8,IF(AND(J548&lt;=L548,J548&lt;設定!$D$8),J548,IF(AND(L548&lt;=J548,J548&lt;設定!$D$8),J548,L548)))=0,設定!$D$8,IF(AND(設定!$D$8&lt;=L548,設定!$D$8&lt;J548),設定!$D$8,IF(AND(J548&lt;=L548,J548&lt;設定!$D$8),J548,IF(AND(L548&lt;=J548,J548&lt;設定!$D$8),J548,L548))))),0)&gt;40,ROUNDUP(IF(IF(IF(AND(設定!$D$8&lt;=L548,設定!$D$8&lt;J548),設定!$D$8,IF(AND(J548&lt;=L548,J548&lt;設定!$D$8),J548,IF(AND(L548&lt;=J548,J548&lt;設定!$D$8),J548,L548)))=0,設定!$D$8,IF(AND(設定!$D$8&lt;=L548,設定!$D$8&lt;J548),設定!$D$8,IF(AND(J548&lt;=L548,J548&lt;設定!$D$8),J548,IF(AND(L548&lt;=J548,J548&lt;設定!$D$8),J548,L548))))&lt;=H548,H548+1,IF(IF(AND(設定!$D$8&lt;=L548,設定!$D$8&lt;J548),設定!$D$8,IF(AND(J548&lt;=L548,J548&lt;設定!$D$8),J548,IF(AND(L548&lt;=J548,J548&lt;設定!$D$8),J548,L548)))=0,設定!$D$8,IF(AND(設定!$D$8&lt;=L548,設定!$D$8&lt;J548),設定!$D$8,IF(AND(J548&lt;=L548,J548&lt;設定!$D$8),J548,IF(AND(L548&lt;=J548,J548&lt;設定!$D$8),J548,L548))))),0),40)</f>
        <v>#DIV/0!</v>
      </c>
      <c r="O548" s="55">
        <f>IF(G548="標準",設定!$C$4,G548)</f>
        <v>5</v>
      </c>
      <c r="P548" s="45">
        <f t="shared" si="92"/>
        <v>0</v>
      </c>
      <c r="Q548" s="14">
        <f t="shared" si="93"/>
        <v>0</v>
      </c>
      <c r="R548" s="23">
        <f t="shared" si="101"/>
        <v>0</v>
      </c>
      <c r="S548" s="12">
        <f t="shared" si="94"/>
        <v>0</v>
      </c>
      <c r="T548" s="23">
        <f t="shared" si="95"/>
        <v>0</v>
      </c>
      <c r="U548" s="13">
        <f t="shared" si="96"/>
        <v>0</v>
      </c>
      <c r="V548" s="104" t="str">
        <f>INDEX(商品!Q:Q,MATCH(キーワード!D548,商品!D:D,0),1)</f>
        <v>-</v>
      </c>
      <c r="W548" s="15">
        <f t="shared" si="97"/>
        <v>0</v>
      </c>
      <c r="X548" s="22">
        <f>SUMIFS(当月ワード!$J$3:$J$1000,当月ワード!$D$3:$D$1000,キーワード!$D548,当月ワード!$E$3:$E$1000,キーワード!$F548)</f>
        <v>0</v>
      </c>
      <c r="Y548" s="23">
        <f>SUMIFS(前月ワード!$J$3:$J$1000,前月ワード!$D$3:$D$1000,キーワード!$D548,前月ワード!$E$3:$E$1000,キーワード!$F548)</f>
        <v>0</v>
      </c>
      <c r="Z548" s="23">
        <f>SUMIFS(前々月ワード!$J$3:$J$1000,前々月ワード!$D$3:$D$1000,キーワード!$D548,前々月ワード!$E$3:$E$1000,キーワード!$F548)</f>
        <v>0</v>
      </c>
      <c r="AA548" s="22">
        <f>SUMIFS(当月ワード!$W$3:$W$1000,当月ワード!$D$3:$D$1000,キーワード!$D548,当月ワード!$E$3:$E$1000,キーワード!$F548)</f>
        <v>0</v>
      </c>
      <c r="AB548" s="23">
        <f>SUMIFS(前月ワード!$W$3:$W$1000,前月ワード!$D$3:$D$1000,キーワード!$D548,前月ワード!$E$3:$E$1000,キーワード!$F548)</f>
        <v>0</v>
      </c>
      <c r="AC548" s="23">
        <f>SUMIFS(前々月ワード!$W$3:$W$1000,前々月ワード!$D$3:$D$1000,キーワード!$D548,前々月ワード!$E$3:$E$1000,キーワード!$F548)</f>
        <v>0</v>
      </c>
      <c r="AD548" s="23">
        <f t="shared" si="98"/>
        <v>0</v>
      </c>
      <c r="AE548" s="23">
        <f t="shared" si="98"/>
        <v>0</v>
      </c>
      <c r="AF548" s="23">
        <f t="shared" si="98"/>
        <v>0</v>
      </c>
      <c r="AG548" s="22">
        <f>SUMIFS(当月ワード!$X$3:$X$1000,当月ワード!$D$3:$D$1000,キーワード!$D548,当月ワード!$E$3:$E$1000,キーワード!$F548)</f>
        <v>0</v>
      </c>
      <c r="AH548" s="23">
        <f>SUMIFS(前月ワード!$X$3:$X$1000,前月ワード!$D$3:$D$1000,キーワード!$D548,前月ワード!$E$3:$E$1000,キーワード!$F548)</f>
        <v>0</v>
      </c>
      <c r="AI548" s="23">
        <f>SUMIFS(前々月ワード!$X$3:$X$1000,前々月ワード!$D$3:$D$1000,キーワード!$D548,前々月ワード!$E$3:$E$1000,キーワード!$F548)</f>
        <v>0</v>
      </c>
      <c r="AJ548" s="22">
        <f>SUMIFS(当月ワード!$I$3:$I$1000,当月ワード!$D$3:$D$1000,キーワード!$D548,当月ワード!$E$3:$E$1000,キーワード!$F548)</f>
        <v>0</v>
      </c>
      <c r="AK548" s="23">
        <f>SUMIFS(前月ワード!$I$3:$I$1000,前月ワード!$D$3:$D$1000,キーワード!$D548,前月ワード!$E$3:$E$1000,キーワード!$F548)</f>
        <v>0</v>
      </c>
      <c r="AL548" s="23">
        <f>SUMIFS(前々月ワード!$I$3:$I$1000,前々月ワード!$D$3:$D$1000,キーワード!$D548,前々月ワード!$E$3:$E$1000,キーワード!$F548)</f>
        <v>0</v>
      </c>
      <c r="AM548" s="13">
        <f t="shared" si="99"/>
        <v>0</v>
      </c>
      <c r="AN548" s="13">
        <f t="shared" si="99"/>
        <v>0</v>
      </c>
      <c r="AO548" s="13">
        <f t="shared" si="99"/>
        <v>0</v>
      </c>
      <c r="AP548" s="16">
        <f t="shared" si="100"/>
        <v>0</v>
      </c>
      <c r="AQ548" s="16">
        <f t="shared" si="100"/>
        <v>0</v>
      </c>
      <c r="AR548" s="17">
        <f t="shared" si="100"/>
        <v>0</v>
      </c>
    </row>
    <row r="549" spans="3:44" ht="36.65" customHeight="1">
      <c r="C549" s="20">
        <v>544</v>
      </c>
      <c r="D549" s="53">
        <f>現状ワード設定!B546</f>
        <v>0</v>
      </c>
      <c r="E549" s="26" t="str">
        <f>IFERROR(_xlfn.XLOOKUP($D549,現状商品設定!B:B,現状商品設定!C:C,"-"),"-")</f>
        <v>-</v>
      </c>
      <c r="F549" s="56">
        <f>現状ワード設定!G546</f>
        <v>0</v>
      </c>
      <c r="G549" s="60" t="s">
        <v>46</v>
      </c>
      <c r="H549" s="47" t="str">
        <f>IFERROR(_xlfn.XLOOKUP(D549,商品!$D:$D,商品!$H:$H),"")</f>
        <v/>
      </c>
      <c r="I549" s="50" t="str">
        <f>IFERROR(_xlfn.XLOOKUP(D549&amp;F549,現状ワード設定!J:J,現状ワード設定!H:H),"")</f>
        <v/>
      </c>
      <c r="J549" s="47" t="str">
        <f>IFERROR(_xlfn.XLOOKUP(D549&amp;F549,現状ワード設定!J:J,現状ワード設定!I:I),"")</f>
        <v/>
      </c>
      <c r="K549" s="47" t="e">
        <f>IF(AND(T549&gt;=設定!$C$12,W549&gt;=O549),I549*(1+設定!$F$12),IF(AND(T549&gt;=設定!$C$13,W549&lt;O549),I549*(1+設定!$F$13),IF(AND(T549&lt;設定!$C$14,U549&gt;=設定!$E$14),I549*(1+設定!$F$14),IF(AND(T549&lt;設定!$C$15,U549&lt;設定!$E$15),I549*(1+設定!$F$15),"除外"))))</f>
        <v>#VALUE!</v>
      </c>
      <c r="L549" s="58" t="e">
        <f ca="1">IF(消化率!$I$5&lt;1,K549*消化率!$I$5,IF(U549*V549/(K549*消化率!$I$5)&gt;O549,K549*消化率!$I$5,M549))</f>
        <v>#DIV/0!</v>
      </c>
      <c r="M549" s="58" t="e">
        <f t="shared" si="91"/>
        <v>#VALUE!</v>
      </c>
      <c r="N549" s="58" t="e">
        <f ca="1">IF(ROUNDUP(IF(IF(IF(AND(設定!$D$8&lt;=L549,設定!$D$8&lt;J549),設定!$D$8,IF(AND(J549&lt;=L549,J549&lt;設定!$D$8),J549,IF(AND(L549&lt;=J549,J549&lt;設定!$D$8),J549,L549)))=0,設定!$D$8,IF(AND(設定!$D$8&lt;=L549,設定!$D$8&lt;J549),設定!$D$8,IF(AND(J549&lt;=L549,J549&lt;設定!$D$8),J549,IF(AND(L549&lt;=J549,J549&lt;設定!$D$8),J549,L549))))&lt;=H549,H549+1,IF(IF(AND(設定!$D$8&lt;=L549,設定!$D$8&lt;J549),設定!$D$8,IF(AND(J549&lt;=L549,J549&lt;設定!$D$8),J549,IF(AND(L549&lt;=J549,J549&lt;設定!$D$8),J549,L549)))=0,設定!$D$8,IF(AND(設定!$D$8&lt;=L549,設定!$D$8&lt;J549),設定!$D$8,IF(AND(J549&lt;=L549,J549&lt;設定!$D$8),J549,IF(AND(L549&lt;=J549,J549&lt;設定!$D$8),J549,L549))))),0)&gt;40,ROUNDUP(IF(IF(IF(AND(設定!$D$8&lt;=L549,設定!$D$8&lt;J549),設定!$D$8,IF(AND(J549&lt;=L549,J549&lt;設定!$D$8),J549,IF(AND(L549&lt;=J549,J549&lt;設定!$D$8),J549,L549)))=0,設定!$D$8,IF(AND(設定!$D$8&lt;=L549,設定!$D$8&lt;J549),設定!$D$8,IF(AND(J549&lt;=L549,J549&lt;設定!$D$8),J549,IF(AND(L549&lt;=J549,J549&lt;設定!$D$8),J549,L549))))&lt;=H549,H549+1,IF(IF(AND(設定!$D$8&lt;=L549,設定!$D$8&lt;J549),設定!$D$8,IF(AND(J549&lt;=L549,J549&lt;設定!$D$8),J549,IF(AND(L549&lt;=J549,J549&lt;設定!$D$8),J549,L549)))=0,設定!$D$8,IF(AND(設定!$D$8&lt;=L549,設定!$D$8&lt;J549),設定!$D$8,IF(AND(J549&lt;=L549,J549&lt;設定!$D$8),J549,IF(AND(L549&lt;=J549,J549&lt;設定!$D$8),J549,L549))))),0),40)</f>
        <v>#DIV/0!</v>
      </c>
      <c r="O549" s="55">
        <f>IF(G549="標準",設定!$C$4,G549)</f>
        <v>5</v>
      </c>
      <c r="P549" s="45">
        <f t="shared" si="92"/>
        <v>0</v>
      </c>
      <c r="Q549" s="14">
        <f t="shared" si="93"/>
        <v>0</v>
      </c>
      <c r="R549" s="23">
        <f t="shared" si="101"/>
        <v>0</v>
      </c>
      <c r="S549" s="12">
        <f t="shared" si="94"/>
        <v>0</v>
      </c>
      <c r="T549" s="23">
        <f t="shared" si="95"/>
        <v>0</v>
      </c>
      <c r="U549" s="13">
        <f t="shared" si="96"/>
        <v>0</v>
      </c>
      <c r="V549" s="104" t="str">
        <f>INDEX(商品!Q:Q,MATCH(キーワード!D549,商品!D:D,0),1)</f>
        <v>-</v>
      </c>
      <c r="W549" s="15">
        <f t="shared" si="97"/>
        <v>0</v>
      </c>
      <c r="X549" s="22">
        <f>SUMIFS(当月ワード!$J$3:$J$1000,当月ワード!$D$3:$D$1000,キーワード!$D549,当月ワード!$E$3:$E$1000,キーワード!$F549)</f>
        <v>0</v>
      </c>
      <c r="Y549" s="23">
        <f>SUMIFS(前月ワード!$J$3:$J$1000,前月ワード!$D$3:$D$1000,キーワード!$D549,前月ワード!$E$3:$E$1000,キーワード!$F549)</f>
        <v>0</v>
      </c>
      <c r="Z549" s="23">
        <f>SUMIFS(前々月ワード!$J$3:$J$1000,前々月ワード!$D$3:$D$1000,キーワード!$D549,前々月ワード!$E$3:$E$1000,キーワード!$F549)</f>
        <v>0</v>
      </c>
      <c r="AA549" s="22">
        <f>SUMIFS(当月ワード!$W$3:$W$1000,当月ワード!$D$3:$D$1000,キーワード!$D549,当月ワード!$E$3:$E$1000,キーワード!$F549)</f>
        <v>0</v>
      </c>
      <c r="AB549" s="23">
        <f>SUMIFS(前月ワード!$W$3:$W$1000,前月ワード!$D$3:$D$1000,キーワード!$D549,前月ワード!$E$3:$E$1000,キーワード!$F549)</f>
        <v>0</v>
      </c>
      <c r="AC549" s="23">
        <f>SUMIFS(前々月ワード!$W$3:$W$1000,前々月ワード!$D$3:$D$1000,キーワード!$D549,前々月ワード!$E$3:$E$1000,キーワード!$F549)</f>
        <v>0</v>
      </c>
      <c r="AD549" s="23">
        <f t="shared" si="98"/>
        <v>0</v>
      </c>
      <c r="AE549" s="23">
        <f t="shared" si="98"/>
        <v>0</v>
      </c>
      <c r="AF549" s="23">
        <f t="shared" si="98"/>
        <v>0</v>
      </c>
      <c r="AG549" s="22">
        <f>SUMIFS(当月ワード!$X$3:$X$1000,当月ワード!$D$3:$D$1000,キーワード!$D549,当月ワード!$E$3:$E$1000,キーワード!$F549)</f>
        <v>0</v>
      </c>
      <c r="AH549" s="23">
        <f>SUMIFS(前月ワード!$X$3:$X$1000,前月ワード!$D$3:$D$1000,キーワード!$D549,前月ワード!$E$3:$E$1000,キーワード!$F549)</f>
        <v>0</v>
      </c>
      <c r="AI549" s="23">
        <f>SUMIFS(前々月ワード!$X$3:$X$1000,前々月ワード!$D$3:$D$1000,キーワード!$D549,前々月ワード!$E$3:$E$1000,キーワード!$F549)</f>
        <v>0</v>
      </c>
      <c r="AJ549" s="22">
        <f>SUMIFS(当月ワード!$I$3:$I$1000,当月ワード!$D$3:$D$1000,キーワード!$D549,当月ワード!$E$3:$E$1000,キーワード!$F549)</f>
        <v>0</v>
      </c>
      <c r="AK549" s="23">
        <f>SUMIFS(前月ワード!$I$3:$I$1000,前月ワード!$D$3:$D$1000,キーワード!$D549,前月ワード!$E$3:$E$1000,キーワード!$F549)</f>
        <v>0</v>
      </c>
      <c r="AL549" s="23">
        <f>SUMIFS(前々月ワード!$I$3:$I$1000,前々月ワード!$D$3:$D$1000,キーワード!$D549,前々月ワード!$E$3:$E$1000,キーワード!$F549)</f>
        <v>0</v>
      </c>
      <c r="AM549" s="13">
        <f t="shared" si="99"/>
        <v>0</v>
      </c>
      <c r="AN549" s="13">
        <f t="shared" si="99"/>
        <v>0</v>
      </c>
      <c r="AO549" s="13">
        <f t="shared" si="99"/>
        <v>0</v>
      </c>
      <c r="AP549" s="16">
        <f t="shared" si="100"/>
        <v>0</v>
      </c>
      <c r="AQ549" s="16">
        <f t="shared" si="100"/>
        <v>0</v>
      </c>
      <c r="AR549" s="17">
        <f t="shared" si="100"/>
        <v>0</v>
      </c>
    </row>
    <row r="550" spans="3:44" ht="36.65" customHeight="1">
      <c r="C550" s="20">
        <v>545</v>
      </c>
      <c r="D550" s="53">
        <f>現状ワード設定!B547</f>
        <v>0</v>
      </c>
      <c r="E550" s="26" t="str">
        <f>IFERROR(_xlfn.XLOOKUP($D550,現状商品設定!B:B,現状商品設定!C:C,"-"),"-")</f>
        <v>-</v>
      </c>
      <c r="F550" s="56">
        <f>現状ワード設定!G547</f>
        <v>0</v>
      </c>
      <c r="G550" s="60" t="s">
        <v>46</v>
      </c>
      <c r="H550" s="47" t="str">
        <f>IFERROR(_xlfn.XLOOKUP(D550,商品!$D:$D,商品!$H:$H),"")</f>
        <v/>
      </c>
      <c r="I550" s="50" t="str">
        <f>IFERROR(_xlfn.XLOOKUP(D550&amp;F550,現状ワード設定!J:J,現状ワード設定!H:H),"")</f>
        <v/>
      </c>
      <c r="J550" s="47" t="str">
        <f>IFERROR(_xlfn.XLOOKUP(D550&amp;F550,現状ワード設定!J:J,現状ワード設定!I:I),"")</f>
        <v/>
      </c>
      <c r="K550" s="47" t="e">
        <f>IF(AND(T550&gt;=設定!$C$12,W550&gt;=O550),I550*(1+設定!$F$12),IF(AND(T550&gt;=設定!$C$13,W550&lt;O550),I550*(1+設定!$F$13),IF(AND(T550&lt;設定!$C$14,U550&gt;=設定!$E$14),I550*(1+設定!$F$14),IF(AND(T550&lt;設定!$C$15,U550&lt;設定!$E$15),I550*(1+設定!$F$15),"除外"))))</f>
        <v>#VALUE!</v>
      </c>
      <c r="L550" s="58" t="e">
        <f ca="1">IF(消化率!$I$5&lt;1,K550*消化率!$I$5,IF(U550*V550/(K550*消化率!$I$5)&gt;O550,K550*消化率!$I$5,M550))</f>
        <v>#DIV/0!</v>
      </c>
      <c r="M550" s="58" t="e">
        <f t="shared" si="91"/>
        <v>#VALUE!</v>
      </c>
      <c r="N550" s="58" t="e">
        <f ca="1">IF(ROUNDUP(IF(IF(IF(AND(設定!$D$8&lt;=L550,設定!$D$8&lt;J550),設定!$D$8,IF(AND(J550&lt;=L550,J550&lt;設定!$D$8),J550,IF(AND(L550&lt;=J550,J550&lt;設定!$D$8),J550,L550)))=0,設定!$D$8,IF(AND(設定!$D$8&lt;=L550,設定!$D$8&lt;J550),設定!$D$8,IF(AND(J550&lt;=L550,J550&lt;設定!$D$8),J550,IF(AND(L550&lt;=J550,J550&lt;設定!$D$8),J550,L550))))&lt;=H550,H550+1,IF(IF(AND(設定!$D$8&lt;=L550,設定!$D$8&lt;J550),設定!$D$8,IF(AND(J550&lt;=L550,J550&lt;設定!$D$8),J550,IF(AND(L550&lt;=J550,J550&lt;設定!$D$8),J550,L550)))=0,設定!$D$8,IF(AND(設定!$D$8&lt;=L550,設定!$D$8&lt;J550),設定!$D$8,IF(AND(J550&lt;=L550,J550&lt;設定!$D$8),J550,IF(AND(L550&lt;=J550,J550&lt;設定!$D$8),J550,L550))))),0)&gt;40,ROUNDUP(IF(IF(IF(AND(設定!$D$8&lt;=L550,設定!$D$8&lt;J550),設定!$D$8,IF(AND(J550&lt;=L550,J550&lt;設定!$D$8),J550,IF(AND(L550&lt;=J550,J550&lt;設定!$D$8),J550,L550)))=0,設定!$D$8,IF(AND(設定!$D$8&lt;=L550,設定!$D$8&lt;J550),設定!$D$8,IF(AND(J550&lt;=L550,J550&lt;設定!$D$8),J550,IF(AND(L550&lt;=J550,J550&lt;設定!$D$8),J550,L550))))&lt;=H550,H550+1,IF(IF(AND(設定!$D$8&lt;=L550,設定!$D$8&lt;J550),設定!$D$8,IF(AND(J550&lt;=L550,J550&lt;設定!$D$8),J550,IF(AND(L550&lt;=J550,J550&lt;設定!$D$8),J550,L550)))=0,設定!$D$8,IF(AND(設定!$D$8&lt;=L550,設定!$D$8&lt;J550),設定!$D$8,IF(AND(J550&lt;=L550,J550&lt;設定!$D$8),J550,IF(AND(L550&lt;=J550,J550&lt;設定!$D$8),J550,L550))))),0),40)</f>
        <v>#DIV/0!</v>
      </c>
      <c r="O550" s="55">
        <f>IF(G550="標準",設定!$C$4,G550)</f>
        <v>5</v>
      </c>
      <c r="P550" s="45">
        <f t="shared" si="92"/>
        <v>0</v>
      </c>
      <c r="Q550" s="14">
        <f t="shared" si="93"/>
        <v>0</v>
      </c>
      <c r="R550" s="23">
        <f t="shared" si="101"/>
        <v>0</v>
      </c>
      <c r="S550" s="12">
        <f t="shared" si="94"/>
        <v>0</v>
      </c>
      <c r="T550" s="23">
        <f t="shared" si="95"/>
        <v>0</v>
      </c>
      <c r="U550" s="13">
        <f t="shared" si="96"/>
        <v>0</v>
      </c>
      <c r="V550" s="104" t="str">
        <f>INDEX(商品!Q:Q,MATCH(キーワード!D550,商品!D:D,0),1)</f>
        <v>-</v>
      </c>
      <c r="W550" s="15">
        <f t="shared" si="97"/>
        <v>0</v>
      </c>
      <c r="X550" s="22">
        <f>SUMIFS(当月ワード!$J$3:$J$1000,当月ワード!$D$3:$D$1000,キーワード!$D550,当月ワード!$E$3:$E$1000,キーワード!$F550)</f>
        <v>0</v>
      </c>
      <c r="Y550" s="23">
        <f>SUMIFS(前月ワード!$J$3:$J$1000,前月ワード!$D$3:$D$1000,キーワード!$D550,前月ワード!$E$3:$E$1000,キーワード!$F550)</f>
        <v>0</v>
      </c>
      <c r="Z550" s="23">
        <f>SUMIFS(前々月ワード!$J$3:$J$1000,前々月ワード!$D$3:$D$1000,キーワード!$D550,前々月ワード!$E$3:$E$1000,キーワード!$F550)</f>
        <v>0</v>
      </c>
      <c r="AA550" s="22">
        <f>SUMIFS(当月ワード!$W$3:$W$1000,当月ワード!$D$3:$D$1000,キーワード!$D550,当月ワード!$E$3:$E$1000,キーワード!$F550)</f>
        <v>0</v>
      </c>
      <c r="AB550" s="23">
        <f>SUMIFS(前月ワード!$W$3:$W$1000,前月ワード!$D$3:$D$1000,キーワード!$D550,前月ワード!$E$3:$E$1000,キーワード!$F550)</f>
        <v>0</v>
      </c>
      <c r="AC550" s="23">
        <f>SUMIFS(前々月ワード!$W$3:$W$1000,前々月ワード!$D$3:$D$1000,キーワード!$D550,前々月ワード!$E$3:$E$1000,キーワード!$F550)</f>
        <v>0</v>
      </c>
      <c r="AD550" s="23">
        <f t="shared" si="98"/>
        <v>0</v>
      </c>
      <c r="AE550" s="23">
        <f t="shared" si="98"/>
        <v>0</v>
      </c>
      <c r="AF550" s="23">
        <f t="shared" si="98"/>
        <v>0</v>
      </c>
      <c r="AG550" s="22">
        <f>SUMIFS(当月ワード!$X$3:$X$1000,当月ワード!$D$3:$D$1000,キーワード!$D550,当月ワード!$E$3:$E$1000,キーワード!$F550)</f>
        <v>0</v>
      </c>
      <c r="AH550" s="23">
        <f>SUMIFS(前月ワード!$X$3:$X$1000,前月ワード!$D$3:$D$1000,キーワード!$D550,前月ワード!$E$3:$E$1000,キーワード!$F550)</f>
        <v>0</v>
      </c>
      <c r="AI550" s="23">
        <f>SUMIFS(前々月ワード!$X$3:$X$1000,前々月ワード!$D$3:$D$1000,キーワード!$D550,前々月ワード!$E$3:$E$1000,キーワード!$F550)</f>
        <v>0</v>
      </c>
      <c r="AJ550" s="22">
        <f>SUMIFS(当月ワード!$I$3:$I$1000,当月ワード!$D$3:$D$1000,キーワード!$D550,当月ワード!$E$3:$E$1000,キーワード!$F550)</f>
        <v>0</v>
      </c>
      <c r="AK550" s="23">
        <f>SUMIFS(前月ワード!$I$3:$I$1000,前月ワード!$D$3:$D$1000,キーワード!$D550,前月ワード!$E$3:$E$1000,キーワード!$F550)</f>
        <v>0</v>
      </c>
      <c r="AL550" s="23">
        <f>SUMIFS(前々月ワード!$I$3:$I$1000,前々月ワード!$D$3:$D$1000,キーワード!$D550,前々月ワード!$E$3:$E$1000,キーワード!$F550)</f>
        <v>0</v>
      </c>
      <c r="AM550" s="13">
        <f t="shared" si="99"/>
        <v>0</v>
      </c>
      <c r="AN550" s="13">
        <f t="shared" si="99"/>
        <v>0</v>
      </c>
      <c r="AO550" s="13">
        <f t="shared" si="99"/>
        <v>0</v>
      </c>
      <c r="AP550" s="16">
        <f t="shared" si="100"/>
        <v>0</v>
      </c>
      <c r="AQ550" s="16">
        <f t="shared" si="100"/>
        <v>0</v>
      </c>
      <c r="AR550" s="17">
        <f t="shared" si="100"/>
        <v>0</v>
      </c>
    </row>
    <row r="551" spans="3:44" ht="36.65" customHeight="1">
      <c r="C551" s="20">
        <v>546</v>
      </c>
      <c r="D551" s="53">
        <f>現状ワード設定!B548</f>
        <v>0</v>
      </c>
      <c r="E551" s="26" t="str">
        <f>IFERROR(_xlfn.XLOOKUP($D551,現状商品設定!B:B,現状商品設定!C:C,"-"),"-")</f>
        <v>-</v>
      </c>
      <c r="F551" s="56">
        <f>現状ワード設定!G548</f>
        <v>0</v>
      </c>
      <c r="G551" s="60" t="s">
        <v>46</v>
      </c>
      <c r="H551" s="47" t="str">
        <f>IFERROR(_xlfn.XLOOKUP(D551,商品!$D:$D,商品!$H:$H),"")</f>
        <v/>
      </c>
      <c r="I551" s="50" t="str">
        <f>IFERROR(_xlfn.XLOOKUP(D551&amp;F551,現状ワード設定!J:J,現状ワード設定!H:H),"")</f>
        <v/>
      </c>
      <c r="J551" s="47" t="str">
        <f>IFERROR(_xlfn.XLOOKUP(D551&amp;F551,現状ワード設定!J:J,現状ワード設定!I:I),"")</f>
        <v/>
      </c>
      <c r="K551" s="47" t="e">
        <f>IF(AND(T551&gt;=設定!$C$12,W551&gt;=O551),I551*(1+設定!$F$12),IF(AND(T551&gt;=設定!$C$13,W551&lt;O551),I551*(1+設定!$F$13),IF(AND(T551&lt;設定!$C$14,U551&gt;=設定!$E$14),I551*(1+設定!$F$14),IF(AND(T551&lt;設定!$C$15,U551&lt;設定!$E$15),I551*(1+設定!$F$15),"除外"))))</f>
        <v>#VALUE!</v>
      </c>
      <c r="L551" s="58" t="e">
        <f ca="1">IF(消化率!$I$5&lt;1,K551*消化率!$I$5,IF(U551*V551/(K551*消化率!$I$5)&gt;O551,K551*消化率!$I$5,M551))</f>
        <v>#DIV/0!</v>
      </c>
      <c r="M551" s="58" t="e">
        <f t="shared" si="91"/>
        <v>#VALUE!</v>
      </c>
      <c r="N551" s="58" t="e">
        <f ca="1">IF(ROUNDUP(IF(IF(IF(AND(設定!$D$8&lt;=L551,設定!$D$8&lt;J551),設定!$D$8,IF(AND(J551&lt;=L551,J551&lt;設定!$D$8),J551,IF(AND(L551&lt;=J551,J551&lt;設定!$D$8),J551,L551)))=0,設定!$D$8,IF(AND(設定!$D$8&lt;=L551,設定!$D$8&lt;J551),設定!$D$8,IF(AND(J551&lt;=L551,J551&lt;設定!$D$8),J551,IF(AND(L551&lt;=J551,J551&lt;設定!$D$8),J551,L551))))&lt;=H551,H551+1,IF(IF(AND(設定!$D$8&lt;=L551,設定!$D$8&lt;J551),設定!$D$8,IF(AND(J551&lt;=L551,J551&lt;設定!$D$8),J551,IF(AND(L551&lt;=J551,J551&lt;設定!$D$8),J551,L551)))=0,設定!$D$8,IF(AND(設定!$D$8&lt;=L551,設定!$D$8&lt;J551),設定!$D$8,IF(AND(J551&lt;=L551,J551&lt;設定!$D$8),J551,IF(AND(L551&lt;=J551,J551&lt;設定!$D$8),J551,L551))))),0)&gt;40,ROUNDUP(IF(IF(IF(AND(設定!$D$8&lt;=L551,設定!$D$8&lt;J551),設定!$D$8,IF(AND(J551&lt;=L551,J551&lt;設定!$D$8),J551,IF(AND(L551&lt;=J551,J551&lt;設定!$D$8),J551,L551)))=0,設定!$D$8,IF(AND(設定!$D$8&lt;=L551,設定!$D$8&lt;J551),設定!$D$8,IF(AND(J551&lt;=L551,J551&lt;設定!$D$8),J551,IF(AND(L551&lt;=J551,J551&lt;設定!$D$8),J551,L551))))&lt;=H551,H551+1,IF(IF(AND(設定!$D$8&lt;=L551,設定!$D$8&lt;J551),設定!$D$8,IF(AND(J551&lt;=L551,J551&lt;設定!$D$8),J551,IF(AND(L551&lt;=J551,J551&lt;設定!$D$8),J551,L551)))=0,設定!$D$8,IF(AND(設定!$D$8&lt;=L551,設定!$D$8&lt;J551),設定!$D$8,IF(AND(J551&lt;=L551,J551&lt;設定!$D$8),J551,IF(AND(L551&lt;=J551,J551&lt;設定!$D$8),J551,L551))))),0),40)</f>
        <v>#DIV/0!</v>
      </c>
      <c r="O551" s="55">
        <f>IF(G551="標準",設定!$C$4,G551)</f>
        <v>5</v>
      </c>
      <c r="P551" s="45">
        <f t="shared" si="92"/>
        <v>0</v>
      </c>
      <c r="Q551" s="14">
        <f t="shared" si="93"/>
        <v>0</v>
      </c>
      <c r="R551" s="23">
        <f t="shared" si="101"/>
        <v>0</v>
      </c>
      <c r="S551" s="12">
        <f t="shared" si="94"/>
        <v>0</v>
      </c>
      <c r="T551" s="23">
        <f t="shared" si="95"/>
        <v>0</v>
      </c>
      <c r="U551" s="13">
        <f t="shared" si="96"/>
        <v>0</v>
      </c>
      <c r="V551" s="104" t="str">
        <f>INDEX(商品!Q:Q,MATCH(キーワード!D551,商品!D:D,0),1)</f>
        <v>-</v>
      </c>
      <c r="W551" s="15">
        <f t="shared" si="97"/>
        <v>0</v>
      </c>
      <c r="X551" s="22">
        <f>SUMIFS(当月ワード!$J$3:$J$1000,当月ワード!$D$3:$D$1000,キーワード!$D551,当月ワード!$E$3:$E$1000,キーワード!$F551)</f>
        <v>0</v>
      </c>
      <c r="Y551" s="23">
        <f>SUMIFS(前月ワード!$J$3:$J$1000,前月ワード!$D$3:$D$1000,キーワード!$D551,前月ワード!$E$3:$E$1000,キーワード!$F551)</f>
        <v>0</v>
      </c>
      <c r="Z551" s="23">
        <f>SUMIFS(前々月ワード!$J$3:$J$1000,前々月ワード!$D$3:$D$1000,キーワード!$D551,前々月ワード!$E$3:$E$1000,キーワード!$F551)</f>
        <v>0</v>
      </c>
      <c r="AA551" s="22">
        <f>SUMIFS(当月ワード!$W$3:$W$1000,当月ワード!$D$3:$D$1000,キーワード!$D551,当月ワード!$E$3:$E$1000,キーワード!$F551)</f>
        <v>0</v>
      </c>
      <c r="AB551" s="23">
        <f>SUMIFS(前月ワード!$W$3:$W$1000,前月ワード!$D$3:$D$1000,キーワード!$D551,前月ワード!$E$3:$E$1000,キーワード!$F551)</f>
        <v>0</v>
      </c>
      <c r="AC551" s="23">
        <f>SUMIFS(前々月ワード!$W$3:$W$1000,前々月ワード!$D$3:$D$1000,キーワード!$D551,前々月ワード!$E$3:$E$1000,キーワード!$F551)</f>
        <v>0</v>
      </c>
      <c r="AD551" s="23">
        <f t="shared" si="98"/>
        <v>0</v>
      </c>
      <c r="AE551" s="23">
        <f t="shared" si="98"/>
        <v>0</v>
      </c>
      <c r="AF551" s="23">
        <f t="shared" si="98"/>
        <v>0</v>
      </c>
      <c r="AG551" s="22">
        <f>SUMIFS(当月ワード!$X$3:$X$1000,当月ワード!$D$3:$D$1000,キーワード!$D551,当月ワード!$E$3:$E$1000,キーワード!$F551)</f>
        <v>0</v>
      </c>
      <c r="AH551" s="23">
        <f>SUMIFS(前月ワード!$X$3:$X$1000,前月ワード!$D$3:$D$1000,キーワード!$D551,前月ワード!$E$3:$E$1000,キーワード!$F551)</f>
        <v>0</v>
      </c>
      <c r="AI551" s="23">
        <f>SUMIFS(前々月ワード!$X$3:$X$1000,前々月ワード!$D$3:$D$1000,キーワード!$D551,前々月ワード!$E$3:$E$1000,キーワード!$F551)</f>
        <v>0</v>
      </c>
      <c r="AJ551" s="22">
        <f>SUMIFS(当月ワード!$I$3:$I$1000,当月ワード!$D$3:$D$1000,キーワード!$D551,当月ワード!$E$3:$E$1000,キーワード!$F551)</f>
        <v>0</v>
      </c>
      <c r="AK551" s="23">
        <f>SUMIFS(前月ワード!$I$3:$I$1000,前月ワード!$D$3:$D$1000,キーワード!$D551,前月ワード!$E$3:$E$1000,キーワード!$F551)</f>
        <v>0</v>
      </c>
      <c r="AL551" s="23">
        <f>SUMIFS(前々月ワード!$I$3:$I$1000,前々月ワード!$D$3:$D$1000,キーワード!$D551,前々月ワード!$E$3:$E$1000,キーワード!$F551)</f>
        <v>0</v>
      </c>
      <c r="AM551" s="13">
        <f t="shared" si="99"/>
        <v>0</v>
      </c>
      <c r="AN551" s="13">
        <f t="shared" si="99"/>
        <v>0</v>
      </c>
      <c r="AO551" s="13">
        <f t="shared" si="99"/>
        <v>0</v>
      </c>
      <c r="AP551" s="16">
        <f t="shared" si="100"/>
        <v>0</v>
      </c>
      <c r="AQ551" s="16">
        <f t="shared" si="100"/>
        <v>0</v>
      </c>
      <c r="AR551" s="17">
        <f t="shared" si="100"/>
        <v>0</v>
      </c>
    </row>
    <row r="552" spans="3:44" ht="36.65" customHeight="1">
      <c r="C552" s="20">
        <v>547</v>
      </c>
      <c r="D552" s="53">
        <f>現状ワード設定!B549</f>
        <v>0</v>
      </c>
      <c r="E552" s="26" t="str">
        <f>IFERROR(_xlfn.XLOOKUP($D552,現状商品設定!B:B,現状商品設定!C:C,"-"),"-")</f>
        <v>-</v>
      </c>
      <c r="F552" s="56">
        <f>現状ワード設定!G549</f>
        <v>0</v>
      </c>
      <c r="G552" s="60" t="s">
        <v>46</v>
      </c>
      <c r="H552" s="47" t="str">
        <f>IFERROR(_xlfn.XLOOKUP(D552,商品!$D:$D,商品!$H:$H),"")</f>
        <v/>
      </c>
      <c r="I552" s="50" t="str">
        <f>IFERROR(_xlfn.XLOOKUP(D552&amp;F552,現状ワード設定!J:J,現状ワード設定!H:H),"")</f>
        <v/>
      </c>
      <c r="J552" s="47" t="str">
        <f>IFERROR(_xlfn.XLOOKUP(D552&amp;F552,現状ワード設定!J:J,現状ワード設定!I:I),"")</f>
        <v/>
      </c>
      <c r="K552" s="47" t="e">
        <f>IF(AND(T552&gt;=設定!$C$12,W552&gt;=O552),I552*(1+設定!$F$12),IF(AND(T552&gt;=設定!$C$13,W552&lt;O552),I552*(1+設定!$F$13),IF(AND(T552&lt;設定!$C$14,U552&gt;=設定!$E$14),I552*(1+設定!$F$14),IF(AND(T552&lt;設定!$C$15,U552&lt;設定!$E$15),I552*(1+設定!$F$15),"除外"))))</f>
        <v>#VALUE!</v>
      </c>
      <c r="L552" s="58" t="e">
        <f ca="1">IF(消化率!$I$5&lt;1,K552*消化率!$I$5,IF(U552*V552/(K552*消化率!$I$5)&gt;O552,K552*消化率!$I$5,M552))</f>
        <v>#DIV/0!</v>
      </c>
      <c r="M552" s="58" t="e">
        <f t="shared" si="91"/>
        <v>#VALUE!</v>
      </c>
      <c r="N552" s="58" t="e">
        <f ca="1">IF(ROUNDUP(IF(IF(IF(AND(設定!$D$8&lt;=L552,設定!$D$8&lt;J552),設定!$D$8,IF(AND(J552&lt;=L552,J552&lt;設定!$D$8),J552,IF(AND(L552&lt;=J552,J552&lt;設定!$D$8),J552,L552)))=0,設定!$D$8,IF(AND(設定!$D$8&lt;=L552,設定!$D$8&lt;J552),設定!$D$8,IF(AND(J552&lt;=L552,J552&lt;設定!$D$8),J552,IF(AND(L552&lt;=J552,J552&lt;設定!$D$8),J552,L552))))&lt;=H552,H552+1,IF(IF(AND(設定!$D$8&lt;=L552,設定!$D$8&lt;J552),設定!$D$8,IF(AND(J552&lt;=L552,J552&lt;設定!$D$8),J552,IF(AND(L552&lt;=J552,J552&lt;設定!$D$8),J552,L552)))=0,設定!$D$8,IF(AND(設定!$D$8&lt;=L552,設定!$D$8&lt;J552),設定!$D$8,IF(AND(J552&lt;=L552,J552&lt;設定!$D$8),J552,IF(AND(L552&lt;=J552,J552&lt;設定!$D$8),J552,L552))))),0)&gt;40,ROUNDUP(IF(IF(IF(AND(設定!$D$8&lt;=L552,設定!$D$8&lt;J552),設定!$D$8,IF(AND(J552&lt;=L552,J552&lt;設定!$D$8),J552,IF(AND(L552&lt;=J552,J552&lt;設定!$D$8),J552,L552)))=0,設定!$D$8,IF(AND(設定!$D$8&lt;=L552,設定!$D$8&lt;J552),設定!$D$8,IF(AND(J552&lt;=L552,J552&lt;設定!$D$8),J552,IF(AND(L552&lt;=J552,J552&lt;設定!$D$8),J552,L552))))&lt;=H552,H552+1,IF(IF(AND(設定!$D$8&lt;=L552,設定!$D$8&lt;J552),設定!$D$8,IF(AND(J552&lt;=L552,J552&lt;設定!$D$8),J552,IF(AND(L552&lt;=J552,J552&lt;設定!$D$8),J552,L552)))=0,設定!$D$8,IF(AND(設定!$D$8&lt;=L552,設定!$D$8&lt;J552),設定!$D$8,IF(AND(J552&lt;=L552,J552&lt;設定!$D$8),J552,IF(AND(L552&lt;=J552,J552&lt;設定!$D$8),J552,L552))))),0),40)</f>
        <v>#DIV/0!</v>
      </c>
      <c r="O552" s="55">
        <f>IF(G552="標準",設定!$C$4,G552)</f>
        <v>5</v>
      </c>
      <c r="P552" s="45">
        <f t="shared" si="92"/>
        <v>0</v>
      </c>
      <c r="Q552" s="14">
        <f t="shared" si="93"/>
        <v>0</v>
      </c>
      <c r="R552" s="23">
        <f t="shared" si="101"/>
        <v>0</v>
      </c>
      <c r="S552" s="12">
        <f t="shared" si="94"/>
        <v>0</v>
      </c>
      <c r="T552" s="23">
        <f t="shared" si="95"/>
        <v>0</v>
      </c>
      <c r="U552" s="13">
        <f t="shared" si="96"/>
        <v>0</v>
      </c>
      <c r="V552" s="104" t="str">
        <f>INDEX(商品!Q:Q,MATCH(キーワード!D552,商品!D:D,0),1)</f>
        <v>-</v>
      </c>
      <c r="W552" s="15">
        <f t="shared" si="97"/>
        <v>0</v>
      </c>
      <c r="X552" s="22">
        <f>SUMIFS(当月ワード!$J$3:$J$1000,当月ワード!$D$3:$D$1000,キーワード!$D552,当月ワード!$E$3:$E$1000,キーワード!$F552)</f>
        <v>0</v>
      </c>
      <c r="Y552" s="23">
        <f>SUMIFS(前月ワード!$J$3:$J$1000,前月ワード!$D$3:$D$1000,キーワード!$D552,前月ワード!$E$3:$E$1000,キーワード!$F552)</f>
        <v>0</v>
      </c>
      <c r="Z552" s="23">
        <f>SUMIFS(前々月ワード!$J$3:$J$1000,前々月ワード!$D$3:$D$1000,キーワード!$D552,前々月ワード!$E$3:$E$1000,キーワード!$F552)</f>
        <v>0</v>
      </c>
      <c r="AA552" s="22">
        <f>SUMIFS(当月ワード!$W$3:$W$1000,当月ワード!$D$3:$D$1000,キーワード!$D552,当月ワード!$E$3:$E$1000,キーワード!$F552)</f>
        <v>0</v>
      </c>
      <c r="AB552" s="23">
        <f>SUMIFS(前月ワード!$W$3:$W$1000,前月ワード!$D$3:$D$1000,キーワード!$D552,前月ワード!$E$3:$E$1000,キーワード!$F552)</f>
        <v>0</v>
      </c>
      <c r="AC552" s="23">
        <f>SUMIFS(前々月ワード!$W$3:$W$1000,前々月ワード!$D$3:$D$1000,キーワード!$D552,前々月ワード!$E$3:$E$1000,キーワード!$F552)</f>
        <v>0</v>
      </c>
      <c r="AD552" s="23">
        <f t="shared" si="98"/>
        <v>0</v>
      </c>
      <c r="AE552" s="23">
        <f t="shared" si="98"/>
        <v>0</v>
      </c>
      <c r="AF552" s="23">
        <f t="shared" si="98"/>
        <v>0</v>
      </c>
      <c r="AG552" s="22">
        <f>SUMIFS(当月ワード!$X$3:$X$1000,当月ワード!$D$3:$D$1000,キーワード!$D552,当月ワード!$E$3:$E$1000,キーワード!$F552)</f>
        <v>0</v>
      </c>
      <c r="AH552" s="23">
        <f>SUMIFS(前月ワード!$X$3:$X$1000,前月ワード!$D$3:$D$1000,キーワード!$D552,前月ワード!$E$3:$E$1000,キーワード!$F552)</f>
        <v>0</v>
      </c>
      <c r="AI552" s="23">
        <f>SUMIFS(前々月ワード!$X$3:$X$1000,前々月ワード!$D$3:$D$1000,キーワード!$D552,前々月ワード!$E$3:$E$1000,キーワード!$F552)</f>
        <v>0</v>
      </c>
      <c r="AJ552" s="22">
        <f>SUMIFS(当月ワード!$I$3:$I$1000,当月ワード!$D$3:$D$1000,キーワード!$D552,当月ワード!$E$3:$E$1000,キーワード!$F552)</f>
        <v>0</v>
      </c>
      <c r="AK552" s="23">
        <f>SUMIFS(前月ワード!$I$3:$I$1000,前月ワード!$D$3:$D$1000,キーワード!$D552,前月ワード!$E$3:$E$1000,キーワード!$F552)</f>
        <v>0</v>
      </c>
      <c r="AL552" s="23">
        <f>SUMIFS(前々月ワード!$I$3:$I$1000,前々月ワード!$D$3:$D$1000,キーワード!$D552,前々月ワード!$E$3:$E$1000,キーワード!$F552)</f>
        <v>0</v>
      </c>
      <c r="AM552" s="13">
        <f t="shared" si="99"/>
        <v>0</v>
      </c>
      <c r="AN552" s="13">
        <f t="shared" si="99"/>
        <v>0</v>
      </c>
      <c r="AO552" s="13">
        <f t="shared" si="99"/>
        <v>0</v>
      </c>
      <c r="AP552" s="16">
        <f t="shared" si="100"/>
        <v>0</v>
      </c>
      <c r="AQ552" s="16">
        <f t="shared" si="100"/>
        <v>0</v>
      </c>
      <c r="AR552" s="17">
        <f t="shared" si="100"/>
        <v>0</v>
      </c>
    </row>
    <row r="553" spans="3:44" ht="36.65" customHeight="1">
      <c r="C553" s="20">
        <v>548</v>
      </c>
      <c r="D553" s="53">
        <f>現状ワード設定!B550</f>
        <v>0</v>
      </c>
      <c r="E553" s="26" t="str">
        <f>IFERROR(_xlfn.XLOOKUP($D553,現状商品設定!B:B,現状商品設定!C:C,"-"),"-")</f>
        <v>-</v>
      </c>
      <c r="F553" s="56">
        <f>現状ワード設定!G550</f>
        <v>0</v>
      </c>
      <c r="G553" s="60" t="s">
        <v>46</v>
      </c>
      <c r="H553" s="47" t="str">
        <f>IFERROR(_xlfn.XLOOKUP(D553,商品!$D:$D,商品!$H:$H),"")</f>
        <v/>
      </c>
      <c r="I553" s="50" t="str">
        <f>IFERROR(_xlfn.XLOOKUP(D553&amp;F553,現状ワード設定!J:J,現状ワード設定!H:H),"")</f>
        <v/>
      </c>
      <c r="J553" s="47" t="str">
        <f>IFERROR(_xlfn.XLOOKUP(D553&amp;F553,現状ワード設定!J:J,現状ワード設定!I:I),"")</f>
        <v/>
      </c>
      <c r="K553" s="47" t="e">
        <f>IF(AND(T553&gt;=設定!$C$12,W553&gt;=O553),I553*(1+設定!$F$12),IF(AND(T553&gt;=設定!$C$13,W553&lt;O553),I553*(1+設定!$F$13),IF(AND(T553&lt;設定!$C$14,U553&gt;=設定!$E$14),I553*(1+設定!$F$14),IF(AND(T553&lt;設定!$C$15,U553&lt;設定!$E$15),I553*(1+設定!$F$15),"除外"))))</f>
        <v>#VALUE!</v>
      </c>
      <c r="L553" s="58" t="e">
        <f ca="1">IF(消化率!$I$5&lt;1,K553*消化率!$I$5,IF(U553*V553/(K553*消化率!$I$5)&gt;O553,K553*消化率!$I$5,M553))</f>
        <v>#DIV/0!</v>
      </c>
      <c r="M553" s="58" t="e">
        <f t="shared" si="91"/>
        <v>#VALUE!</v>
      </c>
      <c r="N553" s="58" t="e">
        <f ca="1">IF(ROUNDUP(IF(IF(IF(AND(設定!$D$8&lt;=L553,設定!$D$8&lt;J553),設定!$D$8,IF(AND(J553&lt;=L553,J553&lt;設定!$D$8),J553,IF(AND(L553&lt;=J553,J553&lt;設定!$D$8),J553,L553)))=0,設定!$D$8,IF(AND(設定!$D$8&lt;=L553,設定!$D$8&lt;J553),設定!$D$8,IF(AND(J553&lt;=L553,J553&lt;設定!$D$8),J553,IF(AND(L553&lt;=J553,J553&lt;設定!$D$8),J553,L553))))&lt;=H553,H553+1,IF(IF(AND(設定!$D$8&lt;=L553,設定!$D$8&lt;J553),設定!$D$8,IF(AND(J553&lt;=L553,J553&lt;設定!$D$8),J553,IF(AND(L553&lt;=J553,J553&lt;設定!$D$8),J553,L553)))=0,設定!$D$8,IF(AND(設定!$D$8&lt;=L553,設定!$D$8&lt;J553),設定!$D$8,IF(AND(J553&lt;=L553,J553&lt;設定!$D$8),J553,IF(AND(L553&lt;=J553,J553&lt;設定!$D$8),J553,L553))))),0)&gt;40,ROUNDUP(IF(IF(IF(AND(設定!$D$8&lt;=L553,設定!$D$8&lt;J553),設定!$D$8,IF(AND(J553&lt;=L553,J553&lt;設定!$D$8),J553,IF(AND(L553&lt;=J553,J553&lt;設定!$D$8),J553,L553)))=0,設定!$D$8,IF(AND(設定!$D$8&lt;=L553,設定!$D$8&lt;J553),設定!$D$8,IF(AND(J553&lt;=L553,J553&lt;設定!$D$8),J553,IF(AND(L553&lt;=J553,J553&lt;設定!$D$8),J553,L553))))&lt;=H553,H553+1,IF(IF(AND(設定!$D$8&lt;=L553,設定!$D$8&lt;J553),設定!$D$8,IF(AND(J553&lt;=L553,J553&lt;設定!$D$8),J553,IF(AND(L553&lt;=J553,J553&lt;設定!$D$8),J553,L553)))=0,設定!$D$8,IF(AND(設定!$D$8&lt;=L553,設定!$D$8&lt;J553),設定!$D$8,IF(AND(J553&lt;=L553,J553&lt;設定!$D$8),J553,IF(AND(L553&lt;=J553,J553&lt;設定!$D$8),J553,L553))))),0),40)</f>
        <v>#DIV/0!</v>
      </c>
      <c r="O553" s="55">
        <f>IF(G553="標準",設定!$C$4,G553)</f>
        <v>5</v>
      </c>
      <c r="P553" s="45">
        <f t="shared" si="92"/>
        <v>0</v>
      </c>
      <c r="Q553" s="14">
        <f t="shared" si="93"/>
        <v>0</v>
      </c>
      <c r="R553" s="23">
        <f t="shared" si="101"/>
        <v>0</v>
      </c>
      <c r="S553" s="12">
        <f t="shared" si="94"/>
        <v>0</v>
      </c>
      <c r="T553" s="23">
        <f t="shared" si="95"/>
        <v>0</v>
      </c>
      <c r="U553" s="13">
        <f t="shared" si="96"/>
        <v>0</v>
      </c>
      <c r="V553" s="104" t="str">
        <f>INDEX(商品!Q:Q,MATCH(キーワード!D553,商品!D:D,0),1)</f>
        <v>-</v>
      </c>
      <c r="W553" s="15">
        <f t="shared" si="97"/>
        <v>0</v>
      </c>
      <c r="X553" s="22">
        <f>SUMIFS(当月ワード!$J$3:$J$1000,当月ワード!$D$3:$D$1000,キーワード!$D553,当月ワード!$E$3:$E$1000,キーワード!$F553)</f>
        <v>0</v>
      </c>
      <c r="Y553" s="23">
        <f>SUMIFS(前月ワード!$J$3:$J$1000,前月ワード!$D$3:$D$1000,キーワード!$D553,前月ワード!$E$3:$E$1000,キーワード!$F553)</f>
        <v>0</v>
      </c>
      <c r="Z553" s="23">
        <f>SUMIFS(前々月ワード!$J$3:$J$1000,前々月ワード!$D$3:$D$1000,キーワード!$D553,前々月ワード!$E$3:$E$1000,キーワード!$F553)</f>
        <v>0</v>
      </c>
      <c r="AA553" s="22">
        <f>SUMIFS(当月ワード!$W$3:$W$1000,当月ワード!$D$3:$D$1000,キーワード!$D553,当月ワード!$E$3:$E$1000,キーワード!$F553)</f>
        <v>0</v>
      </c>
      <c r="AB553" s="23">
        <f>SUMIFS(前月ワード!$W$3:$W$1000,前月ワード!$D$3:$D$1000,キーワード!$D553,前月ワード!$E$3:$E$1000,キーワード!$F553)</f>
        <v>0</v>
      </c>
      <c r="AC553" s="23">
        <f>SUMIFS(前々月ワード!$W$3:$W$1000,前々月ワード!$D$3:$D$1000,キーワード!$D553,前々月ワード!$E$3:$E$1000,キーワード!$F553)</f>
        <v>0</v>
      </c>
      <c r="AD553" s="23">
        <f t="shared" si="98"/>
        <v>0</v>
      </c>
      <c r="AE553" s="23">
        <f t="shared" si="98"/>
        <v>0</v>
      </c>
      <c r="AF553" s="23">
        <f t="shared" si="98"/>
        <v>0</v>
      </c>
      <c r="AG553" s="22">
        <f>SUMIFS(当月ワード!$X$3:$X$1000,当月ワード!$D$3:$D$1000,キーワード!$D553,当月ワード!$E$3:$E$1000,キーワード!$F553)</f>
        <v>0</v>
      </c>
      <c r="AH553" s="23">
        <f>SUMIFS(前月ワード!$X$3:$X$1000,前月ワード!$D$3:$D$1000,キーワード!$D553,前月ワード!$E$3:$E$1000,キーワード!$F553)</f>
        <v>0</v>
      </c>
      <c r="AI553" s="23">
        <f>SUMIFS(前々月ワード!$X$3:$X$1000,前々月ワード!$D$3:$D$1000,キーワード!$D553,前々月ワード!$E$3:$E$1000,キーワード!$F553)</f>
        <v>0</v>
      </c>
      <c r="AJ553" s="22">
        <f>SUMIFS(当月ワード!$I$3:$I$1000,当月ワード!$D$3:$D$1000,キーワード!$D553,当月ワード!$E$3:$E$1000,キーワード!$F553)</f>
        <v>0</v>
      </c>
      <c r="AK553" s="23">
        <f>SUMIFS(前月ワード!$I$3:$I$1000,前月ワード!$D$3:$D$1000,キーワード!$D553,前月ワード!$E$3:$E$1000,キーワード!$F553)</f>
        <v>0</v>
      </c>
      <c r="AL553" s="23">
        <f>SUMIFS(前々月ワード!$I$3:$I$1000,前々月ワード!$D$3:$D$1000,キーワード!$D553,前々月ワード!$E$3:$E$1000,キーワード!$F553)</f>
        <v>0</v>
      </c>
      <c r="AM553" s="13">
        <f t="shared" si="99"/>
        <v>0</v>
      </c>
      <c r="AN553" s="13">
        <f t="shared" si="99"/>
        <v>0</v>
      </c>
      <c r="AO553" s="13">
        <f t="shared" si="99"/>
        <v>0</v>
      </c>
      <c r="AP553" s="16">
        <f t="shared" si="100"/>
        <v>0</v>
      </c>
      <c r="AQ553" s="16">
        <f t="shared" si="100"/>
        <v>0</v>
      </c>
      <c r="AR553" s="17">
        <f t="shared" si="100"/>
        <v>0</v>
      </c>
    </row>
    <row r="554" spans="3:44" ht="36.65" customHeight="1">
      <c r="C554" s="20">
        <v>549</v>
      </c>
      <c r="D554" s="53">
        <f>現状ワード設定!B551</f>
        <v>0</v>
      </c>
      <c r="E554" s="26" t="str">
        <f>IFERROR(_xlfn.XLOOKUP($D554,現状商品設定!B:B,現状商品設定!C:C,"-"),"-")</f>
        <v>-</v>
      </c>
      <c r="F554" s="56">
        <f>現状ワード設定!G551</f>
        <v>0</v>
      </c>
      <c r="G554" s="60" t="s">
        <v>46</v>
      </c>
      <c r="H554" s="47" t="str">
        <f>IFERROR(_xlfn.XLOOKUP(D554,商品!$D:$D,商品!$H:$H),"")</f>
        <v/>
      </c>
      <c r="I554" s="50" t="str">
        <f>IFERROR(_xlfn.XLOOKUP(D554&amp;F554,現状ワード設定!J:J,現状ワード設定!H:H),"")</f>
        <v/>
      </c>
      <c r="J554" s="47" t="str">
        <f>IFERROR(_xlfn.XLOOKUP(D554&amp;F554,現状ワード設定!J:J,現状ワード設定!I:I),"")</f>
        <v/>
      </c>
      <c r="K554" s="47" t="e">
        <f>IF(AND(T554&gt;=設定!$C$12,W554&gt;=O554),I554*(1+設定!$F$12),IF(AND(T554&gt;=設定!$C$13,W554&lt;O554),I554*(1+設定!$F$13),IF(AND(T554&lt;設定!$C$14,U554&gt;=設定!$E$14),I554*(1+設定!$F$14),IF(AND(T554&lt;設定!$C$15,U554&lt;設定!$E$15),I554*(1+設定!$F$15),"除外"))))</f>
        <v>#VALUE!</v>
      </c>
      <c r="L554" s="58" t="e">
        <f ca="1">IF(消化率!$I$5&lt;1,K554*消化率!$I$5,IF(U554*V554/(K554*消化率!$I$5)&gt;O554,K554*消化率!$I$5,M554))</f>
        <v>#DIV/0!</v>
      </c>
      <c r="M554" s="58" t="e">
        <f t="shared" si="91"/>
        <v>#VALUE!</v>
      </c>
      <c r="N554" s="58" t="e">
        <f ca="1">IF(ROUNDUP(IF(IF(IF(AND(設定!$D$8&lt;=L554,設定!$D$8&lt;J554),設定!$D$8,IF(AND(J554&lt;=L554,J554&lt;設定!$D$8),J554,IF(AND(L554&lt;=J554,J554&lt;設定!$D$8),J554,L554)))=0,設定!$D$8,IF(AND(設定!$D$8&lt;=L554,設定!$D$8&lt;J554),設定!$D$8,IF(AND(J554&lt;=L554,J554&lt;設定!$D$8),J554,IF(AND(L554&lt;=J554,J554&lt;設定!$D$8),J554,L554))))&lt;=H554,H554+1,IF(IF(AND(設定!$D$8&lt;=L554,設定!$D$8&lt;J554),設定!$D$8,IF(AND(J554&lt;=L554,J554&lt;設定!$D$8),J554,IF(AND(L554&lt;=J554,J554&lt;設定!$D$8),J554,L554)))=0,設定!$D$8,IF(AND(設定!$D$8&lt;=L554,設定!$D$8&lt;J554),設定!$D$8,IF(AND(J554&lt;=L554,J554&lt;設定!$D$8),J554,IF(AND(L554&lt;=J554,J554&lt;設定!$D$8),J554,L554))))),0)&gt;40,ROUNDUP(IF(IF(IF(AND(設定!$D$8&lt;=L554,設定!$D$8&lt;J554),設定!$D$8,IF(AND(J554&lt;=L554,J554&lt;設定!$D$8),J554,IF(AND(L554&lt;=J554,J554&lt;設定!$D$8),J554,L554)))=0,設定!$D$8,IF(AND(設定!$D$8&lt;=L554,設定!$D$8&lt;J554),設定!$D$8,IF(AND(J554&lt;=L554,J554&lt;設定!$D$8),J554,IF(AND(L554&lt;=J554,J554&lt;設定!$D$8),J554,L554))))&lt;=H554,H554+1,IF(IF(AND(設定!$D$8&lt;=L554,設定!$D$8&lt;J554),設定!$D$8,IF(AND(J554&lt;=L554,J554&lt;設定!$D$8),J554,IF(AND(L554&lt;=J554,J554&lt;設定!$D$8),J554,L554)))=0,設定!$D$8,IF(AND(設定!$D$8&lt;=L554,設定!$D$8&lt;J554),設定!$D$8,IF(AND(J554&lt;=L554,J554&lt;設定!$D$8),J554,IF(AND(L554&lt;=J554,J554&lt;設定!$D$8),J554,L554))))),0),40)</f>
        <v>#DIV/0!</v>
      </c>
      <c r="O554" s="55">
        <f>IF(G554="標準",設定!$C$4,G554)</f>
        <v>5</v>
      </c>
      <c r="P554" s="45">
        <f t="shared" si="92"/>
        <v>0</v>
      </c>
      <c r="Q554" s="14">
        <f t="shared" si="93"/>
        <v>0</v>
      </c>
      <c r="R554" s="23">
        <f t="shared" si="101"/>
        <v>0</v>
      </c>
      <c r="S554" s="12">
        <f t="shared" si="94"/>
        <v>0</v>
      </c>
      <c r="T554" s="23">
        <f t="shared" si="95"/>
        <v>0</v>
      </c>
      <c r="U554" s="13">
        <f t="shared" si="96"/>
        <v>0</v>
      </c>
      <c r="V554" s="104" t="str">
        <f>INDEX(商品!Q:Q,MATCH(キーワード!D554,商品!D:D,0),1)</f>
        <v>-</v>
      </c>
      <c r="W554" s="15">
        <f t="shared" si="97"/>
        <v>0</v>
      </c>
      <c r="X554" s="22">
        <f>SUMIFS(当月ワード!$J$3:$J$1000,当月ワード!$D$3:$D$1000,キーワード!$D554,当月ワード!$E$3:$E$1000,キーワード!$F554)</f>
        <v>0</v>
      </c>
      <c r="Y554" s="23">
        <f>SUMIFS(前月ワード!$J$3:$J$1000,前月ワード!$D$3:$D$1000,キーワード!$D554,前月ワード!$E$3:$E$1000,キーワード!$F554)</f>
        <v>0</v>
      </c>
      <c r="Z554" s="23">
        <f>SUMIFS(前々月ワード!$J$3:$J$1000,前々月ワード!$D$3:$D$1000,キーワード!$D554,前々月ワード!$E$3:$E$1000,キーワード!$F554)</f>
        <v>0</v>
      </c>
      <c r="AA554" s="22">
        <f>SUMIFS(当月ワード!$W$3:$W$1000,当月ワード!$D$3:$D$1000,キーワード!$D554,当月ワード!$E$3:$E$1000,キーワード!$F554)</f>
        <v>0</v>
      </c>
      <c r="AB554" s="23">
        <f>SUMIFS(前月ワード!$W$3:$W$1000,前月ワード!$D$3:$D$1000,キーワード!$D554,前月ワード!$E$3:$E$1000,キーワード!$F554)</f>
        <v>0</v>
      </c>
      <c r="AC554" s="23">
        <f>SUMIFS(前々月ワード!$W$3:$W$1000,前々月ワード!$D$3:$D$1000,キーワード!$D554,前々月ワード!$E$3:$E$1000,キーワード!$F554)</f>
        <v>0</v>
      </c>
      <c r="AD554" s="23">
        <f t="shared" si="98"/>
        <v>0</v>
      </c>
      <c r="AE554" s="23">
        <f t="shared" si="98"/>
        <v>0</v>
      </c>
      <c r="AF554" s="23">
        <f t="shared" si="98"/>
        <v>0</v>
      </c>
      <c r="AG554" s="22">
        <f>SUMIFS(当月ワード!$X$3:$X$1000,当月ワード!$D$3:$D$1000,キーワード!$D554,当月ワード!$E$3:$E$1000,キーワード!$F554)</f>
        <v>0</v>
      </c>
      <c r="AH554" s="23">
        <f>SUMIFS(前月ワード!$X$3:$X$1000,前月ワード!$D$3:$D$1000,キーワード!$D554,前月ワード!$E$3:$E$1000,キーワード!$F554)</f>
        <v>0</v>
      </c>
      <c r="AI554" s="23">
        <f>SUMIFS(前々月ワード!$X$3:$X$1000,前々月ワード!$D$3:$D$1000,キーワード!$D554,前々月ワード!$E$3:$E$1000,キーワード!$F554)</f>
        <v>0</v>
      </c>
      <c r="AJ554" s="22">
        <f>SUMIFS(当月ワード!$I$3:$I$1000,当月ワード!$D$3:$D$1000,キーワード!$D554,当月ワード!$E$3:$E$1000,キーワード!$F554)</f>
        <v>0</v>
      </c>
      <c r="AK554" s="23">
        <f>SUMIFS(前月ワード!$I$3:$I$1000,前月ワード!$D$3:$D$1000,キーワード!$D554,前月ワード!$E$3:$E$1000,キーワード!$F554)</f>
        <v>0</v>
      </c>
      <c r="AL554" s="23">
        <f>SUMIFS(前々月ワード!$I$3:$I$1000,前々月ワード!$D$3:$D$1000,キーワード!$D554,前々月ワード!$E$3:$E$1000,キーワード!$F554)</f>
        <v>0</v>
      </c>
      <c r="AM554" s="13">
        <f t="shared" si="99"/>
        <v>0</v>
      </c>
      <c r="AN554" s="13">
        <f t="shared" si="99"/>
        <v>0</v>
      </c>
      <c r="AO554" s="13">
        <f t="shared" si="99"/>
        <v>0</v>
      </c>
      <c r="AP554" s="16">
        <f t="shared" si="100"/>
        <v>0</v>
      </c>
      <c r="AQ554" s="16">
        <f t="shared" si="100"/>
        <v>0</v>
      </c>
      <c r="AR554" s="17">
        <f t="shared" si="100"/>
        <v>0</v>
      </c>
    </row>
    <row r="555" spans="3:44" ht="36.65" customHeight="1">
      <c r="C555" s="20">
        <v>550</v>
      </c>
      <c r="D555" s="53">
        <f>現状ワード設定!B552</f>
        <v>0</v>
      </c>
      <c r="E555" s="26" t="str">
        <f>IFERROR(_xlfn.XLOOKUP($D555,現状商品設定!B:B,現状商品設定!C:C,"-"),"-")</f>
        <v>-</v>
      </c>
      <c r="F555" s="56">
        <f>現状ワード設定!G552</f>
        <v>0</v>
      </c>
      <c r="G555" s="60" t="s">
        <v>46</v>
      </c>
      <c r="H555" s="47" t="str">
        <f>IFERROR(_xlfn.XLOOKUP(D555,商品!$D:$D,商品!$H:$H),"")</f>
        <v/>
      </c>
      <c r="I555" s="50" t="str">
        <f>IFERROR(_xlfn.XLOOKUP(D555&amp;F555,現状ワード設定!J:J,現状ワード設定!H:H),"")</f>
        <v/>
      </c>
      <c r="J555" s="47" t="str">
        <f>IFERROR(_xlfn.XLOOKUP(D555&amp;F555,現状ワード設定!J:J,現状ワード設定!I:I),"")</f>
        <v/>
      </c>
      <c r="K555" s="47" t="e">
        <f>IF(AND(T555&gt;=設定!$C$12,W555&gt;=O555),I555*(1+設定!$F$12),IF(AND(T555&gt;=設定!$C$13,W555&lt;O555),I555*(1+設定!$F$13),IF(AND(T555&lt;設定!$C$14,U555&gt;=設定!$E$14),I555*(1+設定!$F$14),IF(AND(T555&lt;設定!$C$15,U555&lt;設定!$E$15),I555*(1+設定!$F$15),"除外"))))</f>
        <v>#VALUE!</v>
      </c>
      <c r="L555" s="58" t="e">
        <f ca="1">IF(消化率!$I$5&lt;1,K555*消化率!$I$5,IF(U555*V555/(K555*消化率!$I$5)&gt;O555,K555*消化率!$I$5,M555))</f>
        <v>#DIV/0!</v>
      </c>
      <c r="M555" s="58" t="e">
        <f t="shared" si="91"/>
        <v>#VALUE!</v>
      </c>
      <c r="N555" s="58" t="e">
        <f ca="1">IF(ROUNDUP(IF(IF(IF(AND(設定!$D$8&lt;=L555,設定!$D$8&lt;J555),設定!$D$8,IF(AND(J555&lt;=L555,J555&lt;設定!$D$8),J555,IF(AND(L555&lt;=J555,J555&lt;設定!$D$8),J555,L555)))=0,設定!$D$8,IF(AND(設定!$D$8&lt;=L555,設定!$D$8&lt;J555),設定!$D$8,IF(AND(J555&lt;=L555,J555&lt;設定!$D$8),J555,IF(AND(L555&lt;=J555,J555&lt;設定!$D$8),J555,L555))))&lt;=H555,H555+1,IF(IF(AND(設定!$D$8&lt;=L555,設定!$D$8&lt;J555),設定!$D$8,IF(AND(J555&lt;=L555,J555&lt;設定!$D$8),J555,IF(AND(L555&lt;=J555,J555&lt;設定!$D$8),J555,L555)))=0,設定!$D$8,IF(AND(設定!$D$8&lt;=L555,設定!$D$8&lt;J555),設定!$D$8,IF(AND(J555&lt;=L555,J555&lt;設定!$D$8),J555,IF(AND(L555&lt;=J555,J555&lt;設定!$D$8),J555,L555))))),0)&gt;40,ROUNDUP(IF(IF(IF(AND(設定!$D$8&lt;=L555,設定!$D$8&lt;J555),設定!$D$8,IF(AND(J555&lt;=L555,J555&lt;設定!$D$8),J555,IF(AND(L555&lt;=J555,J555&lt;設定!$D$8),J555,L555)))=0,設定!$D$8,IF(AND(設定!$D$8&lt;=L555,設定!$D$8&lt;J555),設定!$D$8,IF(AND(J555&lt;=L555,J555&lt;設定!$D$8),J555,IF(AND(L555&lt;=J555,J555&lt;設定!$D$8),J555,L555))))&lt;=H555,H555+1,IF(IF(AND(設定!$D$8&lt;=L555,設定!$D$8&lt;J555),設定!$D$8,IF(AND(J555&lt;=L555,J555&lt;設定!$D$8),J555,IF(AND(L555&lt;=J555,J555&lt;設定!$D$8),J555,L555)))=0,設定!$D$8,IF(AND(設定!$D$8&lt;=L555,設定!$D$8&lt;J555),設定!$D$8,IF(AND(J555&lt;=L555,J555&lt;設定!$D$8),J555,IF(AND(L555&lt;=J555,J555&lt;設定!$D$8),J555,L555))))),0),40)</f>
        <v>#DIV/0!</v>
      </c>
      <c r="O555" s="55">
        <f>IF(G555="標準",設定!$C$4,G555)</f>
        <v>5</v>
      </c>
      <c r="P555" s="45">
        <f t="shared" si="92"/>
        <v>0</v>
      </c>
      <c r="Q555" s="14">
        <f t="shared" si="93"/>
        <v>0</v>
      </c>
      <c r="R555" s="23">
        <f t="shared" si="101"/>
        <v>0</v>
      </c>
      <c r="S555" s="12">
        <f t="shared" si="94"/>
        <v>0</v>
      </c>
      <c r="T555" s="23">
        <f t="shared" si="95"/>
        <v>0</v>
      </c>
      <c r="U555" s="13">
        <f t="shared" si="96"/>
        <v>0</v>
      </c>
      <c r="V555" s="104" t="str">
        <f>INDEX(商品!Q:Q,MATCH(キーワード!D555,商品!D:D,0),1)</f>
        <v>-</v>
      </c>
      <c r="W555" s="15">
        <f t="shared" si="97"/>
        <v>0</v>
      </c>
      <c r="X555" s="22">
        <f>SUMIFS(当月ワード!$J$3:$J$1000,当月ワード!$D$3:$D$1000,キーワード!$D555,当月ワード!$E$3:$E$1000,キーワード!$F555)</f>
        <v>0</v>
      </c>
      <c r="Y555" s="23">
        <f>SUMIFS(前月ワード!$J$3:$J$1000,前月ワード!$D$3:$D$1000,キーワード!$D555,前月ワード!$E$3:$E$1000,キーワード!$F555)</f>
        <v>0</v>
      </c>
      <c r="Z555" s="23">
        <f>SUMIFS(前々月ワード!$J$3:$J$1000,前々月ワード!$D$3:$D$1000,キーワード!$D555,前々月ワード!$E$3:$E$1000,キーワード!$F555)</f>
        <v>0</v>
      </c>
      <c r="AA555" s="22">
        <f>SUMIFS(当月ワード!$W$3:$W$1000,当月ワード!$D$3:$D$1000,キーワード!$D555,当月ワード!$E$3:$E$1000,キーワード!$F555)</f>
        <v>0</v>
      </c>
      <c r="AB555" s="23">
        <f>SUMIFS(前月ワード!$W$3:$W$1000,前月ワード!$D$3:$D$1000,キーワード!$D555,前月ワード!$E$3:$E$1000,キーワード!$F555)</f>
        <v>0</v>
      </c>
      <c r="AC555" s="23">
        <f>SUMIFS(前々月ワード!$W$3:$W$1000,前々月ワード!$D$3:$D$1000,キーワード!$D555,前々月ワード!$E$3:$E$1000,キーワード!$F555)</f>
        <v>0</v>
      </c>
      <c r="AD555" s="23">
        <f t="shared" si="98"/>
        <v>0</v>
      </c>
      <c r="AE555" s="23">
        <f t="shared" si="98"/>
        <v>0</v>
      </c>
      <c r="AF555" s="23">
        <f t="shared" si="98"/>
        <v>0</v>
      </c>
      <c r="AG555" s="22">
        <f>SUMIFS(当月ワード!$X$3:$X$1000,当月ワード!$D$3:$D$1000,キーワード!$D555,当月ワード!$E$3:$E$1000,キーワード!$F555)</f>
        <v>0</v>
      </c>
      <c r="AH555" s="23">
        <f>SUMIFS(前月ワード!$X$3:$X$1000,前月ワード!$D$3:$D$1000,キーワード!$D555,前月ワード!$E$3:$E$1000,キーワード!$F555)</f>
        <v>0</v>
      </c>
      <c r="AI555" s="23">
        <f>SUMIFS(前々月ワード!$X$3:$X$1000,前々月ワード!$D$3:$D$1000,キーワード!$D555,前々月ワード!$E$3:$E$1000,キーワード!$F555)</f>
        <v>0</v>
      </c>
      <c r="AJ555" s="22">
        <f>SUMIFS(当月ワード!$I$3:$I$1000,当月ワード!$D$3:$D$1000,キーワード!$D555,当月ワード!$E$3:$E$1000,キーワード!$F555)</f>
        <v>0</v>
      </c>
      <c r="AK555" s="23">
        <f>SUMIFS(前月ワード!$I$3:$I$1000,前月ワード!$D$3:$D$1000,キーワード!$D555,前月ワード!$E$3:$E$1000,キーワード!$F555)</f>
        <v>0</v>
      </c>
      <c r="AL555" s="23">
        <f>SUMIFS(前々月ワード!$I$3:$I$1000,前々月ワード!$D$3:$D$1000,キーワード!$D555,前々月ワード!$E$3:$E$1000,キーワード!$F555)</f>
        <v>0</v>
      </c>
      <c r="AM555" s="13">
        <f t="shared" si="99"/>
        <v>0</v>
      </c>
      <c r="AN555" s="13">
        <f t="shared" si="99"/>
        <v>0</v>
      </c>
      <c r="AO555" s="13">
        <f t="shared" si="99"/>
        <v>0</v>
      </c>
      <c r="AP555" s="16">
        <f t="shared" si="100"/>
        <v>0</v>
      </c>
      <c r="AQ555" s="16">
        <f t="shared" si="100"/>
        <v>0</v>
      </c>
      <c r="AR555" s="17">
        <f t="shared" si="100"/>
        <v>0</v>
      </c>
    </row>
    <row r="556" spans="3:44" ht="36.65" customHeight="1">
      <c r="C556" s="20">
        <v>551</v>
      </c>
      <c r="D556" s="53">
        <f>現状ワード設定!B553</f>
        <v>0</v>
      </c>
      <c r="E556" s="26" t="str">
        <f>IFERROR(_xlfn.XLOOKUP($D556,現状商品設定!B:B,現状商品設定!C:C,"-"),"-")</f>
        <v>-</v>
      </c>
      <c r="F556" s="56">
        <f>現状ワード設定!G553</f>
        <v>0</v>
      </c>
      <c r="G556" s="60" t="s">
        <v>46</v>
      </c>
      <c r="H556" s="47" t="str">
        <f>IFERROR(_xlfn.XLOOKUP(D556,商品!$D:$D,商品!$H:$H),"")</f>
        <v/>
      </c>
      <c r="I556" s="50" t="str">
        <f>IFERROR(_xlfn.XLOOKUP(D556&amp;F556,現状ワード設定!J:J,現状ワード設定!H:H),"")</f>
        <v/>
      </c>
      <c r="J556" s="47" t="str">
        <f>IFERROR(_xlfn.XLOOKUP(D556&amp;F556,現状ワード設定!J:J,現状ワード設定!I:I),"")</f>
        <v/>
      </c>
      <c r="K556" s="47" t="e">
        <f>IF(AND(T556&gt;=設定!$C$12,W556&gt;=O556),I556*(1+設定!$F$12),IF(AND(T556&gt;=設定!$C$13,W556&lt;O556),I556*(1+設定!$F$13),IF(AND(T556&lt;設定!$C$14,U556&gt;=設定!$E$14),I556*(1+設定!$F$14),IF(AND(T556&lt;設定!$C$15,U556&lt;設定!$E$15),I556*(1+設定!$F$15),"除外"))))</f>
        <v>#VALUE!</v>
      </c>
      <c r="L556" s="58" t="e">
        <f ca="1">IF(消化率!$I$5&lt;1,K556*消化率!$I$5,IF(U556*V556/(K556*消化率!$I$5)&gt;O556,K556*消化率!$I$5,M556))</f>
        <v>#DIV/0!</v>
      </c>
      <c r="M556" s="58" t="e">
        <f t="shared" si="91"/>
        <v>#VALUE!</v>
      </c>
      <c r="N556" s="58" t="e">
        <f ca="1">IF(ROUNDUP(IF(IF(IF(AND(設定!$D$8&lt;=L556,設定!$D$8&lt;J556),設定!$D$8,IF(AND(J556&lt;=L556,J556&lt;設定!$D$8),J556,IF(AND(L556&lt;=J556,J556&lt;設定!$D$8),J556,L556)))=0,設定!$D$8,IF(AND(設定!$D$8&lt;=L556,設定!$D$8&lt;J556),設定!$D$8,IF(AND(J556&lt;=L556,J556&lt;設定!$D$8),J556,IF(AND(L556&lt;=J556,J556&lt;設定!$D$8),J556,L556))))&lt;=H556,H556+1,IF(IF(AND(設定!$D$8&lt;=L556,設定!$D$8&lt;J556),設定!$D$8,IF(AND(J556&lt;=L556,J556&lt;設定!$D$8),J556,IF(AND(L556&lt;=J556,J556&lt;設定!$D$8),J556,L556)))=0,設定!$D$8,IF(AND(設定!$D$8&lt;=L556,設定!$D$8&lt;J556),設定!$D$8,IF(AND(J556&lt;=L556,J556&lt;設定!$D$8),J556,IF(AND(L556&lt;=J556,J556&lt;設定!$D$8),J556,L556))))),0)&gt;40,ROUNDUP(IF(IF(IF(AND(設定!$D$8&lt;=L556,設定!$D$8&lt;J556),設定!$D$8,IF(AND(J556&lt;=L556,J556&lt;設定!$D$8),J556,IF(AND(L556&lt;=J556,J556&lt;設定!$D$8),J556,L556)))=0,設定!$D$8,IF(AND(設定!$D$8&lt;=L556,設定!$D$8&lt;J556),設定!$D$8,IF(AND(J556&lt;=L556,J556&lt;設定!$D$8),J556,IF(AND(L556&lt;=J556,J556&lt;設定!$D$8),J556,L556))))&lt;=H556,H556+1,IF(IF(AND(設定!$D$8&lt;=L556,設定!$D$8&lt;J556),設定!$D$8,IF(AND(J556&lt;=L556,J556&lt;設定!$D$8),J556,IF(AND(L556&lt;=J556,J556&lt;設定!$D$8),J556,L556)))=0,設定!$D$8,IF(AND(設定!$D$8&lt;=L556,設定!$D$8&lt;J556),設定!$D$8,IF(AND(J556&lt;=L556,J556&lt;設定!$D$8),J556,IF(AND(L556&lt;=J556,J556&lt;設定!$D$8),J556,L556))))),0),40)</f>
        <v>#DIV/0!</v>
      </c>
      <c r="O556" s="55">
        <f>IF(G556="標準",設定!$C$4,G556)</f>
        <v>5</v>
      </c>
      <c r="P556" s="45">
        <f t="shared" si="92"/>
        <v>0</v>
      </c>
      <c r="Q556" s="14">
        <f t="shared" si="93"/>
        <v>0</v>
      </c>
      <c r="R556" s="23">
        <f t="shared" si="101"/>
        <v>0</v>
      </c>
      <c r="S556" s="12">
        <f t="shared" si="94"/>
        <v>0</v>
      </c>
      <c r="T556" s="23">
        <f t="shared" si="95"/>
        <v>0</v>
      </c>
      <c r="U556" s="13">
        <f t="shared" si="96"/>
        <v>0</v>
      </c>
      <c r="V556" s="104" t="str">
        <f>INDEX(商品!Q:Q,MATCH(キーワード!D556,商品!D:D,0),1)</f>
        <v>-</v>
      </c>
      <c r="W556" s="15">
        <f t="shared" si="97"/>
        <v>0</v>
      </c>
      <c r="X556" s="22">
        <f>SUMIFS(当月ワード!$J$3:$J$1000,当月ワード!$D$3:$D$1000,キーワード!$D556,当月ワード!$E$3:$E$1000,キーワード!$F556)</f>
        <v>0</v>
      </c>
      <c r="Y556" s="23">
        <f>SUMIFS(前月ワード!$J$3:$J$1000,前月ワード!$D$3:$D$1000,キーワード!$D556,前月ワード!$E$3:$E$1000,キーワード!$F556)</f>
        <v>0</v>
      </c>
      <c r="Z556" s="23">
        <f>SUMIFS(前々月ワード!$J$3:$J$1000,前々月ワード!$D$3:$D$1000,キーワード!$D556,前々月ワード!$E$3:$E$1000,キーワード!$F556)</f>
        <v>0</v>
      </c>
      <c r="AA556" s="22">
        <f>SUMIFS(当月ワード!$W$3:$W$1000,当月ワード!$D$3:$D$1000,キーワード!$D556,当月ワード!$E$3:$E$1000,キーワード!$F556)</f>
        <v>0</v>
      </c>
      <c r="AB556" s="23">
        <f>SUMIFS(前月ワード!$W$3:$W$1000,前月ワード!$D$3:$D$1000,キーワード!$D556,前月ワード!$E$3:$E$1000,キーワード!$F556)</f>
        <v>0</v>
      </c>
      <c r="AC556" s="23">
        <f>SUMIFS(前々月ワード!$W$3:$W$1000,前々月ワード!$D$3:$D$1000,キーワード!$D556,前々月ワード!$E$3:$E$1000,キーワード!$F556)</f>
        <v>0</v>
      </c>
      <c r="AD556" s="23">
        <f t="shared" si="98"/>
        <v>0</v>
      </c>
      <c r="AE556" s="23">
        <f t="shared" si="98"/>
        <v>0</v>
      </c>
      <c r="AF556" s="23">
        <f t="shared" si="98"/>
        <v>0</v>
      </c>
      <c r="AG556" s="22">
        <f>SUMIFS(当月ワード!$X$3:$X$1000,当月ワード!$D$3:$D$1000,キーワード!$D556,当月ワード!$E$3:$E$1000,キーワード!$F556)</f>
        <v>0</v>
      </c>
      <c r="AH556" s="23">
        <f>SUMIFS(前月ワード!$X$3:$X$1000,前月ワード!$D$3:$D$1000,キーワード!$D556,前月ワード!$E$3:$E$1000,キーワード!$F556)</f>
        <v>0</v>
      </c>
      <c r="AI556" s="23">
        <f>SUMIFS(前々月ワード!$X$3:$X$1000,前々月ワード!$D$3:$D$1000,キーワード!$D556,前々月ワード!$E$3:$E$1000,キーワード!$F556)</f>
        <v>0</v>
      </c>
      <c r="AJ556" s="22">
        <f>SUMIFS(当月ワード!$I$3:$I$1000,当月ワード!$D$3:$D$1000,キーワード!$D556,当月ワード!$E$3:$E$1000,キーワード!$F556)</f>
        <v>0</v>
      </c>
      <c r="AK556" s="23">
        <f>SUMIFS(前月ワード!$I$3:$I$1000,前月ワード!$D$3:$D$1000,キーワード!$D556,前月ワード!$E$3:$E$1000,キーワード!$F556)</f>
        <v>0</v>
      </c>
      <c r="AL556" s="23">
        <f>SUMIFS(前々月ワード!$I$3:$I$1000,前々月ワード!$D$3:$D$1000,キーワード!$D556,前々月ワード!$E$3:$E$1000,キーワード!$F556)</f>
        <v>0</v>
      </c>
      <c r="AM556" s="13">
        <f t="shared" si="99"/>
        <v>0</v>
      </c>
      <c r="AN556" s="13">
        <f t="shared" si="99"/>
        <v>0</v>
      </c>
      <c r="AO556" s="13">
        <f t="shared" si="99"/>
        <v>0</v>
      </c>
      <c r="AP556" s="16">
        <f t="shared" si="100"/>
        <v>0</v>
      </c>
      <c r="AQ556" s="16">
        <f t="shared" si="100"/>
        <v>0</v>
      </c>
      <c r="AR556" s="17">
        <f t="shared" si="100"/>
        <v>0</v>
      </c>
    </row>
    <row r="557" spans="3:44" ht="36.65" customHeight="1">
      <c r="C557" s="20">
        <v>552</v>
      </c>
      <c r="D557" s="53">
        <f>現状ワード設定!B554</f>
        <v>0</v>
      </c>
      <c r="E557" s="26" t="str">
        <f>IFERROR(_xlfn.XLOOKUP($D557,現状商品設定!B:B,現状商品設定!C:C,"-"),"-")</f>
        <v>-</v>
      </c>
      <c r="F557" s="56">
        <f>現状ワード設定!G554</f>
        <v>0</v>
      </c>
      <c r="G557" s="60" t="s">
        <v>46</v>
      </c>
      <c r="H557" s="47" t="str">
        <f>IFERROR(_xlfn.XLOOKUP(D557,商品!$D:$D,商品!$H:$H),"")</f>
        <v/>
      </c>
      <c r="I557" s="50" t="str">
        <f>IFERROR(_xlfn.XLOOKUP(D557&amp;F557,現状ワード設定!J:J,現状ワード設定!H:H),"")</f>
        <v/>
      </c>
      <c r="J557" s="47" t="str">
        <f>IFERROR(_xlfn.XLOOKUP(D557&amp;F557,現状ワード設定!J:J,現状ワード設定!I:I),"")</f>
        <v/>
      </c>
      <c r="K557" s="47" t="e">
        <f>IF(AND(T557&gt;=設定!$C$12,W557&gt;=O557),I557*(1+設定!$F$12),IF(AND(T557&gt;=設定!$C$13,W557&lt;O557),I557*(1+設定!$F$13),IF(AND(T557&lt;設定!$C$14,U557&gt;=設定!$E$14),I557*(1+設定!$F$14),IF(AND(T557&lt;設定!$C$15,U557&lt;設定!$E$15),I557*(1+設定!$F$15),"除外"))))</f>
        <v>#VALUE!</v>
      </c>
      <c r="L557" s="58" t="e">
        <f ca="1">IF(消化率!$I$5&lt;1,K557*消化率!$I$5,IF(U557*V557/(K557*消化率!$I$5)&gt;O557,K557*消化率!$I$5,M557))</f>
        <v>#DIV/0!</v>
      </c>
      <c r="M557" s="58" t="e">
        <f t="shared" si="91"/>
        <v>#VALUE!</v>
      </c>
      <c r="N557" s="58" t="e">
        <f ca="1">IF(ROUNDUP(IF(IF(IF(AND(設定!$D$8&lt;=L557,設定!$D$8&lt;J557),設定!$D$8,IF(AND(J557&lt;=L557,J557&lt;設定!$D$8),J557,IF(AND(L557&lt;=J557,J557&lt;設定!$D$8),J557,L557)))=0,設定!$D$8,IF(AND(設定!$D$8&lt;=L557,設定!$D$8&lt;J557),設定!$D$8,IF(AND(J557&lt;=L557,J557&lt;設定!$D$8),J557,IF(AND(L557&lt;=J557,J557&lt;設定!$D$8),J557,L557))))&lt;=H557,H557+1,IF(IF(AND(設定!$D$8&lt;=L557,設定!$D$8&lt;J557),設定!$D$8,IF(AND(J557&lt;=L557,J557&lt;設定!$D$8),J557,IF(AND(L557&lt;=J557,J557&lt;設定!$D$8),J557,L557)))=0,設定!$D$8,IF(AND(設定!$D$8&lt;=L557,設定!$D$8&lt;J557),設定!$D$8,IF(AND(J557&lt;=L557,J557&lt;設定!$D$8),J557,IF(AND(L557&lt;=J557,J557&lt;設定!$D$8),J557,L557))))),0)&gt;40,ROUNDUP(IF(IF(IF(AND(設定!$D$8&lt;=L557,設定!$D$8&lt;J557),設定!$D$8,IF(AND(J557&lt;=L557,J557&lt;設定!$D$8),J557,IF(AND(L557&lt;=J557,J557&lt;設定!$D$8),J557,L557)))=0,設定!$D$8,IF(AND(設定!$D$8&lt;=L557,設定!$D$8&lt;J557),設定!$D$8,IF(AND(J557&lt;=L557,J557&lt;設定!$D$8),J557,IF(AND(L557&lt;=J557,J557&lt;設定!$D$8),J557,L557))))&lt;=H557,H557+1,IF(IF(AND(設定!$D$8&lt;=L557,設定!$D$8&lt;J557),設定!$D$8,IF(AND(J557&lt;=L557,J557&lt;設定!$D$8),J557,IF(AND(L557&lt;=J557,J557&lt;設定!$D$8),J557,L557)))=0,設定!$D$8,IF(AND(設定!$D$8&lt;=L557,設定!$D$8&lt;J557),設定!$D$8,IF(AND(J557&lt;=L557,J557&lt;設定!$D$8),J557,IF(AND(L557&lt;=J557,J557&lt;設定!$D$8),J557,L557))))),0),40)</f>
        <v>#DIV/0!</v>
      </c>
      <c r="O557" s="55">
        <f>IF(G557="標準",設定!$C$4,G557)</f>
        <v>5</v>
      </c>
      <c r="P557" s="45">
        <f t="shared" si="92"/>
        <v>0</v>
      </c>
      <c r="Q557" s="14">
        <f t="shared" si="93"/>
        <v>0</v>
      </c>
      <c r="R557" s="23">
        <f t="shared" si="101"/>
        <v>0</v>
      </c>
      <c r="S557" s="12">
        <f t="shared" si="94"/>
        <v>0</v>
      </c>
      <c r="T557" s="23">
        <f t="shared" si="95"/>
        <v>0</v>
      </c>
      <c r="U557" s="13">
        <f t="shared" si="96"/>
        <v>0</v>
      </c>
      <c r="V557" s="104" t="str">
        <f>INDEX(商品!Q:Q,MATCH(キーワード!D557,商品!D:D,0),1)</f>
        <v>-</v>
      </c>
      <c r="W557" s="15">
        <f t="shared" si="97"/>
        <v>0</v>
      </c>
      <c r="X557" s="22">
        <f>SUMIFS(当月ワード!$J$3:$J$1000,当月ワード!$D$3:$D$1000,キーワード!$D557,当月ワード!$E$3:$E$1000,キーワード!$F557)</f>
        <v>0</v>
      </c>
      <c r="Y557" s="23">
        <f>SUMIFS(前月ワード!$J$3:$J$1000,前月ワード!$D$3:$D$1000,キーワード!$D557,前月ワード!$E$3:$E$1000,キーワード!$F557)</f>
        <v>0</v>
      </c>
      <c r="Z557" s="23">
        <f>SUMIFS(前々月ワード!$J$3:$J$1000,前々月ワード!$D$3:$D$1000,キーワード!$D557,前々月ワード!$E$3:$E$1000,キーワード!$F557)</f>
        <v>0</v>
      </c>
      <c r="AA557" s="22">
        <f>SUMIFS(当月ワード!$W$3:$W$1000,当月ワード!$D$3:$D$1000,キーワード!$D557,当月ワード!$E$3:$E$1000,キーワード!$F557)</f>
        <v>0</v>
      </c>
      <c r="AB557" s="23">
        <f>SUMIFS(前月ワード!$W$3:$W$1000,前月ワード!$D$3:$D$1000,キーワード!$D557,前月ワード!$E$3:$E$1000,キーワード!$F557)</f>
        <v>0</v>
      </c>
      <c r="AC557" s="23">
        <f>SUMIFS(前々月ワード!$W$3:$W$1000,前々月ワード!$D$3:$D$1000,キーワード!$D557,前々月ワード!$E$3:$E$1000,キーワード!$F557)</f>
        <v>0</v>
      </c>
      <c r="AD557" s="23">
        <f t="shared" si="98"/>
        <v>0</v>
      </c>
      <c r="AE557" s="23">
        <f t="shared" si="98"/>
        <v>0</v>
      </c>
      <c r="AF557" s="23">
        <f t="shared" si="98"/>
        <v>0</v>
      </c>
      <c r="AG557" s="22">
        <f>SUMIFS(当月ワード!$X$3:$X$1000,当月ワード!$D$3:$D$1000,キーワード!$D557,当月ワード!$E$3:$E$1000,キーワード!$F557)</f>
        <v>0</v>
      </c>
      <c r="AH557" s="23">
        <f>SUMIFS(前月ワード!$X$3:$X$1000,前月ワード!$D$3:$D$1000,キーワード!$D557,前月ワード!$E$3:$E$1000,キーワード!$F557)</f>
        <v>0</v>
      </c>
      <c r="AI557" s="23">
        <f>SUMIFS(前々月ワード!$X$3:$X$1000,前々月ワード!$D$3:$D$1000,キーワード!$D557,前々月ワード!$E$3:$E$1000,キーワード!$F557)</f>
        <v>0</v>
      </c>
      <c r="AJ557" s="22">
        <f>SUMIFS(当月ワード!$I$3:$I$1000,当月ワード!$D$3:$D$1000,キーワード!$D557,当月ワード!$E$3:$E$1000,キーワード!$F557)</f>
        <v>0</v>
      </c>
      <c r="AK557" s="23">
        <f>SUMIFS(前月ワード!$I$3:$I$1000,前月ワード!$D$3:$D$1000,キーワード!$D557,前月ワード!$E$3:$E$1000,キーワード!$F557)</f>
        <v>0</v>
      </c>
      <c r="AL557" s="23">
        <f>SUMIFS(前々月ワード!$I$3:$I$1000,前々月ワード!$D$3:$D$1000,キーワード!$D557,前々月ワード!$E$3:$E$1000,キーワード!$F557)</f>
        <v>0</v>
      </c>
      <c r="AM557" s="13">
        <f t="shared" si="99"/>
        <v>0</v>
      </c>
      <c r="AN557" s="13">
        <f t="shared" si="99"/>
        <v>0</v>
      </c>
      <c r="AO557" s="13">
        <f t="shared" si="99"/>
        <v>0</v>
      </c>
      <c r="AP557" s="16">
        <f t="shared" si="100"/>
        <v>0</v>
      </c>
      <c r="AQ557" s="16">
        <f t="shared" si="100"/>
        <v>0</v>
      </c>
      <c r="AR557" s="17">
        <f t="shared" si="100"/>
        <v>0</v>
      </c>
    </row>
    <row r="558" spans="3:44" ht="36.65" customHeight="1">
      <c r="C558" s="20">
        <v>553</v>
      </c>
      <c r="D558" s="53">
        <f>現状ワード設定!B555</f>
        <v>0</v>
      </c>
      <c r="E558" s="26" t="str">
        <f>IFERROR(_xlfn.XLOOKUP($D558,現状商品設定!B:B,現状商品設定!C:C,"-"),"-")</f>
        <v>-</v>
      </c>
      <c r="F558" s="56">
        <f>現状ワード設定!G555</f>
        <v>0</v>
      </c>
      <c r="G558" s="60" t="s">
        <v>46</v>
      </c>
      <c r="H558" s="47" t="str">
        <f>IFERROR(_xlfn.XLOOKUP(D558,商品!$D:$D,商品!$H:$H),"")</f>
        <v/>
      </c>
      <c r="I558" s="50" t="str">
        <f>IFERROR(_xlfn.XLOOKUP(D558&amp;F558,現状ワード設定!J:J,現状ワード設定!H:H),"")</f>
        <v/>
      </c>
      <c r="J558" s="47" t="str">
        <f>IFERROR(_xlfn.XLOOKUP(D558&amp;F558,現状ワード設定!J:J,現状ワード設定!I:I),"")</f>
        <v/>
      </c>
      <c r="K558" s="47" t="e">
        <f>IF(AND(T558&gt;=設定!$C$12,W558&gt;=O558),I558*(1+設定!$F$12),IF(AND(T558&gt;=設定!$C$13,W558&lt;O558),I558*(1+設定!$F$13),IF(AND(T558&lt;設定!$C$14,U558&gt;=設定!$E$14),I558*(1+設定!$F$14),IF(AND(T558&lt;設定!$C$15,U558&lt;設定!$E$15),I558*(1+設定!$F$15),"除外"))))</f>
        <v>#VALUE!</v>
      </c>
      <c r="L558" s="58" t="e">
        <f ca="1">IF(消化率!$I$5&lt;1,K558*消化率!$I$5,IF(U558*V558/(K558*消化率!$I$5)&gt;O558,K558*消化率!$I$5,M558))</f>
        <v>#DIV/0!</v>
      </c>
      <c r="M558" s="58" t="e">
        <f t="shared" si="91"/>
        <v>#VALUE!</v>
      </c>
      <c r="N558" s="58" t="e">
        <f ca="1">IF(ROUNDUP(IF(IF(IF(AND(設定!$D$8&lt;=L558,設定!$D$8&lt;J558),設定!$D$8,IF(AND(J558&lt;=L558,J558&lt;設定!$D$8),J558,IF(AND(L558&lt;=J558,J558&lt;設定!$D$8),J558,L558)))=0,設定!$D$8,IF(AND(設定!$D$8&lt;=L558,設定!$D$8&lt;J558),設定!$D$8,IF(AND(J558&lt;=L558,J558&lt;設定!$D$8),J558,IF(AND(L558&lt;=J558,J558&lt;設定!$D$8),J558,L558))))&lt;=H558,H558+1,IF(IF(AND(設定!$D$8&lt;=L558,設定!$D$8&lt;J558),設定!$D$8,IF(AND(J558&lt;=L558,J558&lt;設定!$D$8),J558,IF(AND(L558&lt;=J558,J558&lt;設定!$D$8),J558,L558)))=0,設定!$D$8,IF(AND(設定!$D$8&lt;=L558,設定!$D$8&lt;J558),設定!$D$8,IF(AND(J558&lt;=L558,J558&lt;設定!$D$8),J558,IF(AND(L558&lt;=J558,J558&lt;設定!$D$8),J558,L558))))),0)&gt;40,ROUNDUP(IF(IF(IF(AND(設定!$D$8&lt;=L558,設定!$D$8&lt;J558),設定!$D$8,IF(AND(J558&lt;=L558,J558&lt;設定!$D$8),J558,IF(AND(L558&lt;=J558,J558&lt;設定!$D$8),J558,L558)))=0,設定!$D$8,IF(AND(設定!$D$8&lt;=L558,設定!$D$8&lt;J558),設定!$D$8,IF(AND(J558&lt;=L558,J558&lt;設定!$D$8),J558,IF(AND(L558&lt;=J558,J558&lt;設定!$D$8),J558,L558))))&lt;=H558,H558+1,IF(IF(AND(設定!$D$8&lt;=L558,設定!$D$8&lt;J558),設定!$D$8,IF(AND(J558&lt;=L558,J558&lt;設定!$D$8),J558,IF(AND(L558&lt;=J558,J558&lt;設定!$D$8),J558,L558)))=0,設定!$D$8,IF(AND(設定!$D$8&lt;=L558,設定!$D$8&lt;J558),設定!$D$8,IF(AND(J558&lt;=L558,J558&lt;設定!$D$8),J558,IF(AND(L558&lt;=J558,J558&lt;設定!$D$8),J558,L558))))),0),40)</f>
        <v>#DIV/0!</v>
      </c>
      <c r="O558" s="55">
        <f>IF(G558="標準",設定!$C$4,G558)</f>
        <v>5</v>
      </c>
      <c r="P558" s="45">
        <f t="shared" si="92"/>
        <v>0</v>
      </c>
      <c r="Q558" s="14">
        <f t="shared" si="93"/>
        <v>0</v>
      </c>
      <c r="R558" s="23">
        <f t="shared" si="101"/>
        <v>0</v>
      </c>
      <c r="S558" s="12">
        <f t="shared" si="94"/>
        <v>0</v>
      </c>
      <c r="T558" s="23">
        <f t="shared" si="95"/>
        <v>0</v>
      </c>
      <c r="U558" s="13">
        <f t="shared" si="96"/>
        <v>0</v>
      </c>
      <c r="V558" s="104" t="str">
        <f>INDEX(商品!Q:Q,MATCH(キーワード!D558,商品!D:D,0),1)</f>
        <v>-</v>
      </c>
      <c r="W558" s="15">
        <f t="shared" si="97"/>
        <v>0</v>
      </c>
      <c r="X558" s="22">
        <f>SUMIFS(当月ワード!$J$3:$J$1000,当月ワード!$D$3:$D$1000,キーワード!$D558,当月ワード!$E$3:$E$1000,キーワード!$F558)</f>
        <v>0</v>
      </c>
      <c r="Y558" s="23">
        <f>SUMIFS(前月ワード!$J$3:$J$1000,前月ワード!$D$3:$D$1000,キーワード!$D558,前月ワード!$E$3:$E$1000,キーワード!$F558)</f>
        <v>0</v>
      </c>
      <c r="Z558" s="23">
        <f>SUMIFS(前々月ワード!$J$3:$J$1000,前々月ワード!$D$3:$D$1000,キーワード!$D558,前々月ワード!$E$3:$E$1000,キーワード!$F558)</f>
        <v>0</v>
      </c>
      <c r="AA558" s="22">
        <f>SUMIFS(当月ワード!$W$3:$W$1000,当月ワード!$D$3:$D$1000,キーワード!$D558,当月ワード!$E$3:$E$1000,キーワード!$F558)</f>
        <v>0</v>
      </c>
      <c r="AB558" s="23">
        <f>SUMIFS(前月ワード!$W$3:$W$1000,前月ワード!$D$3:$D$1000,キーワード!$D558,前月ワード!$E$3:$E$1000,キーワード!$F558)</f>
        <v>0</v>
      </c>
      <c r="AC558" s="23">
        <f>SUMIFS(前々月ワード!$W$3:$W$1000,前々月ワード!$D$3:$D$1000,キーワード!$D558,前々月ワード!$E$3:$E$1000,キーワード!$F558)</f>
        <v>0</v>
      </c>
      <c r="AD558" s="23">
        <f t="shared" si="98"/>
        <v>0</v>
      </c>
      <c r="AE558" s="23">
        <f t="shared" si="98"/>
        <v>0</v>
      </c>
      <c r="AF558" s="23">
        <f t="shared" si="98"/>
        <v>0</v>
      </c>
      <c r="AG558" s="22">
        <f>SUMIFS(当月ワード!$X$3:$X$1000,当月ワード!$D$3:$D$1000,キーワード!$D558,当月ワード!$E$3:$E$1000,キーワード!$F558)</f>
        <v>0</v>
      </c>
      <c r="AH558" s="23">
        <f>SUMIFS(前月ワード!$X$3:$X$1000,前月ワード!$D$3:$D$1000,キーワード!$D558,前月ワード!$E$3:$E$1000,キーワード!$F558)</f>
        <v>0</v>
      </c>
      <c r="AI558" s="23">
        <f>SUMIFS(前々月ワード!$X$3:$X$1000,前々月ワード!$D$3:$D$1000,キーワード!$D558,前々月ワード!$E$3:$E$1000,キーワード!$F558)</f>
        <v>0</v>
      </c>
      <c r="AJ558" s="22">
        <f>SUMIFS(当月ワード!$I$3:$I$1000,当月ワード!$D$3:$D$1000,キーワード!$D558,当月ワード!$E$3:$E$1000,キーワード!$F558)</f>
        <v>0</v>
      </c>
      <c r="AK558" s="23">
        <f>SUMIFS(前月ワード!$I$3:$I$1000,前月ワード!$D$3:$D$1000,キーワード!$D558,前月ワード!$E$3:$E$1000,キーワード!$F558)</f>
        <v>0</v>
      </c>
      <c r="AL558" s="23">
        <f>SUMIFS(前々月ワード!$I$3:$I$1000,前々月ワード!$D$3:$D$1000,キーワード!$D558,前々月ワード!$E$3:$E$1000,キーワード!$F558)</f>
        <v>0</v>
      </c>
      <c r="AM558" s="13">
        <f t="shared" si="99"/>
        <v>0</v>
      </c>
      <c r="AN558" s="13">
        <f t="shared" si="99"/>
        <v>0</v>
      </c>
      <c r="AO558" s="13">
        <f t="shared" si="99"/>
        <v>0</v>
      </c>
      <c r="AP558" s="16">
        <f t="shared" si="100"/>
        <v>0</v>
      </c>
      <c r="AQ558" s="16">
        <f t="shared" si="100"/>
        <v>0</v>
      </c>
      <c r="AR558" s="17">
        <f t="shared" si="100"/>
        <v>0</v>
      </c>
    </row>
    <row r="559" spans="3:44" ht="36.65" customHeight="1">
      <c r="C559" s="20">
        <v>554</v>
      </c>
      <c r="D559" s="53">
        <f>現状ワード設定!B556</f>
        <v>0</v>
      </c>
      <c r="E559" s="26" t="str">
        <f>IFERROR(_xlfn.XLOOKUP($D559,現状商品設定!B:B,現状商品設定!C:C,"-"),"-")</f>
        <v>-</v>
      </c>
      <c r="F559" s="56">
        <f>現状ワード設定!G556</f>
        <v>0</v>
      </c>
      <c r="G559" s="60" t="s">
        <v>46</v>
      </c>
      <c r="H559" s="47" t="str">
        <f>IFERROR(_xlfn.XLOOKUP(D559,商品!$D:$D,商品!$H:$H),"")</f>
        <v/>
      </c>
      <c r="I559" s="50" t="str">
        <f>IFERROR(_xlfn.XLOOKUP(D559&amp;F559,現状ワード設定!J:J,現状ワード設定!H:H),"")</f>
        <v/>
      </c>
      <c r="J559" s="47" t="str">
        <f>IFERROR(_xlfn.XLOOKUP(D559&amp;F559,現状ワード設定!J:J,現状ワード設定!I:I),"")</f>
        <v/>
      </c>
      <c r="K559" s="47" t="e">
        <f>IF(AND(T559&gt;=設定!$C$12,W559&gt;=O559),I559*(1+設定!$F$12),IF(AND(T559&gt;=設定!$C$13,W559&lt;O559),I559*(1+設定!$F$13),IF(AND(T559&lt;設定!$C$14,U559&gt;=設定!$E$14),I559*(1+設定!$F$14),IF(AND(T559&lt;設定!$C$15,U559&lt;設定!$E$15),I559*(1+設定!$F$15),"除外"))))</f>
        <v>#VALUE!</v>
      </c>
      <c r="L559" s="58" t="e">
        <f ca="1">IF(消化率!$I$5&lt;1,K559*消化率!$I$5,IF(U559*V559/(K559*消化率!$I$5)&gt;O559,K559*消化率!$I$5,M559))</f>
        <v>#DIV/0!</v>
      </c>
      <c r="M559" s="58" t="e">
        <f t="shared" si="91"/>
        <v>#VALUE!</v>
      </c>
      <c r="N559" s="58" t="e">
        <f ca="1">IF(ROUNDUP(IF(IF(IF(AND(設定!$D$8&lt;=L559,設定!$D$8&lt;J559),設定!$D$8,IF(AND(J559&lt;=L559,J559&lt;設定!$D$8),J559,IF(AND(L559&lt;=J559,J559&lt;設定!$D$8),J559,L559)))=0,設定!$D$8,IF(AND(設定!$D$8&lt;=L559,設定!$D$8&lt;J559),設定!$D$8,IF(AND(J559&lt;=L559,J559&lt;設定!$D$8),J559,IF(AND(L559&lt;=J559,J559&lt;設定!$D$8),J559,L559))))&lt;=H559,H559+1,IF(IF(AND(設定!$D$8&lt;=L559,設定!$D$8&lt;J559),設定!$D$8,IF(AND(J559&lt;=L559,J559&lt;設定!$D$8),J559,IF(AND(L559&lt;=J559,J559&lt;設定!$D$8),J559,L559)))=0,設定!$D$8,IF(AND(設定!$D$8&lt;=L559,設定!$D$8&lt;J559),設定!$D$8,IF(AND(J559&lt;=L559,J559&lt;設定!$D$8),J559,IF(AND(L559&lt;=J559,J559&lt;設定!$D$8),J559,L559))))),0)&gt;40,ROUNDUP(IF(IF(IF(AND(設定!$D$8&lt;=L559,設定!$D$8&lt;J559),設定!$D$8,IF(AND(J559&lt;=L559,J559&lt;設定!$D$8),J559,IF(AND(L559&lt;=J559,J559&lt;設定!$D$8),J559,L559)))=0,設定!$D$8,IF(AND(設定!$D$8&lt;=L559,設定!$D$8&lt;J559),設定!$D$8,IF(AND(J559&lt;=L559,J559&lt;設定!$D$8),J559,IF(AND(L559&lt;=J559,J559&lt;設定!$D$8),J559,L559))))&lt;=H559,H559+1,IF(IF(AND(設定!$D$8&lt;=L559,設定!$D$8&lt;J559),設定!$D$8,IF(AND(J559&lt;=L559,J559&lt;設定!$D$8),J559,IF(AND(L559&lt;=J559,J559&lt;設定!$D$8),J559,L559)))=0,設定!$D$8,IF(AND(設定!$D$8&lt;=L559,設定!$D$8&lt;J559),設定!$D$8,IF(AND(J559&lt;=L559,J559&lt;設定!$D$8),J559,IF(AND(L559&lt;=J559,J559&lt;設定!$D$8),J559,L559))))),0),40)</f>
        <v>#DIV/0!</v>
      </c>
      <c r="O559" s="55">
        <f>IF(G559="標準",設定!$C$4,G559)</f>
        <v>5</v>
      </c>
      <c r="P559" s="45">
        <f t="shared" si="92"/>
        <v>0</v>
      </c>
      <c r="Q559" s="14">
        <f t="shared" si="93"/>
        <v>0</v>
      </c>
      <c r="R559" s="23">
        <f t="shared" si="101"/>
        <v>0</v>
      </c>
      <c r="S559" s="12">
        <f t="shared" si="94"/>
        <v>0</v>
      </c>
      <c r="T559" s="23">
        <f t="shared" si="95"/>
        <v>0</v>
      </c>
      <c r="U559" s="13">
        <f t="shared" si="96"/>
        <v>0</v>
      </c>
      <c r="V559" s="104" t="str">
        <f>INDEX(商品!Q:Q,MATCH(キーワード!D559,商品!D:D,0),1)</f>
        <v>-</v>
      </c>
      <c r="W559" s="15">
        <f t="shared" si="97"/>
        <v>0</v>
      </c>
      <c r="X559" s="22">
        <f>SUMIFS(当月ワード!$J$3:$J$1000,当月ワード!$D$3:$D$1000,キーワード!$D559,当月ワード!$E$3:$E$1000,キーワード!$F559)</f>
        <v>0</v>
      </c>
      <c r="Y559" s="23">
        <f>SUMIFS(前月ワード!$J$3:$J$1000,前月ワード!$D$3:$D$1000,キーワード!$D559,前月ワード!$E$3:$E$1000,キーワード!$F559)</f>
        <v>0</v>
      </c>
      <c r="Z559" s="23">
        <f>SUMIFS(前々月ワード!$J$3:$J$1000,前々月ワード!$D$3:$D$1000,キーワード!$D559,前々月ワード!$E$3:$E$1000,キーワード!$F559)</f>
        <v>0</v>
      </c>
      <c r="AA559" s="22">
        <f>SUMIFS(当月ワード!$W$3:$W$1000,当月ワード!$D$3:$D$1000,キーワード!$D559,当月ワード!$E$3:$E$1000,キーワード!$F559)</f>
        <v>0</v>
      </c>
      <c r="AB559" s="23">
        <f>SUMIFS(前月ワード!$W$3:$W$1000,前月ワード!$D$3:$D$1000,キーワード!$D559,前月ワード!$E$3:$E$1000,キーワード!$F559)</f>
        <v>0</v>
      </c>
      <c r="AC559" s="23">
        <f>SUMIFS(前々月ワード!$W$3:$W$1000,前々月ワード!$D$3:$D$1000,キーワード!$D559,前々月ワード!$E$3:$E$1000,キーワード!$F559)</f>
        <v>0</v>
      </c>
      <c r="AD559" s="23">
        <f t="shared" si="98"/>
        <v>0</v>
      </c>
      <c r="AE559" s="23">
        <f t="shared" si="98"/>
        <v>0</v>
      </c>
      <c r="AF559" s="23">
        <f t="shared" si="98"/>
        <v>0</v>
      </c>
      <c r="AG559" s="22">
        <f>SUMIFS(当月ワード!$X$3:$X$1000,当月ワード!$D$3:$D$1000,キーワード!$D559,当月ワード!$E$3:$E$1000,キーワード!$F559)</f>
        <v>0</v>
      </c>
      <c r="AH559" s="23">
        <f>SUMIFS(前月ワード!$X$3:$X$1000,前月ワード!$D$3:$D$1000,キーワード!$D559,前月ワード!$E$3:$E$1000,キーワード!$F559)</f>
        <v>0</v>
      </c>
      <c r="AI559" s="23">
        <f>SUMIFS(前々月ワード!$X$3:$X$1000,前々月ワード!$D$3:$D$1000,キーワード!$D559,前々月ワード!$E$3:$E$1000,キーワード!$F559)</f>
        <v>0</v>
      </c>
      <c r="AJ559" s="22">
        <f>SUMIFS(当月ワード!$I$3:$I$1000,当月ワード!$D$3:$D$1000,キーワード!$D559,当月ワード!$E$3:$E$1000,キーワード!$F559)</f>
        <v>0</v>
      </c>
      <c r="AK559" s="23">
        <f>SUMIFS(前月ワード!$I$3:$I$1000,前月ワード!$D$3:$D$1000,キーワード!$D559,前月ワード!$E$3:$E$1000,キーワード!$F559)</f>
        <v>0</v>
      </c>
      <c r="AL559" s="23">
        <f>SUMIFS(前々月ワード!$I$3:$I$1000,前々月ワード!$D$3:$D$1000,キーワード!$D559,前々月ワード!$E$3:$E$1000,キーワード!$F559)</f>
        <v>0</v>
      </c>
      <c r="AM559" s="13">
        <f t="shared" si="99"/>
        <v>0</v>
      </c>
      <c r="AN559" s="13">
        <f t="shared" si="99"/>
        <v>0</v>
      </c>
      <c r="AO559" s="13">
        <f t="shared" si="99"/>
        <v>0</v>
      </c>
      <c r="AP559" s="16">
        <f t="shared" si="100"/>
        <v>0</v>
      </c>
      <c r="AQ559" s="16">
        <f t="shared" si="100"/>
        <v>0</v>
      </c>
      <c r="AR559" s="17">
        <f t="shared" si="100"/>
        <v>0</v>
      </c>
    </row>
    <row r="560" spans="3:44" ht="36.65" customHeight="1">
      <c r="C560" s="20">
        <v>555</v>
      </c>
      <c r="D560" s="53">
        <f>現状ワード設定!B557</f>
        <v>0</v>
      </c>
      <c r="E560" s="26" t="str">
        <f>IFERROR(_xlfn.XLOOKUP($D560,現状商品設定!B:B,現状商品設定!C:C,"-"),"-")</f>
        <v>-</v>
      </c>
      <c r="F560" s="56">
        <f>現状ワード設定!G557</f>
        <v>0</v>
      </c>
      <c r="G560" s="60" t="s">
        <v>46</v>
      </c>
      <c r="H560" s="47" t="str">
        <f>IFERROR(_xlfn.XLOOKUP(D560,商品!$D:$D,商品!$H:$H),"")</f>
        <v/>
      </c>
      <c r="I560" s="50" t="str">
        <f>IFERROR(_xlfn.XLOOKUP(D560&amp;F560,現状ワード設定!J:J,現状ワード設定!H:H),"")</f>
        <v/>
      </c>
      <c r="J560" s="47" t="str">
        <f>IFERROR(_xlfn.XLOOKUP(D560&amp;F560,現状ワード設定!J:J,現状ワード設定!I:I),"")</f>
        <v/>
      </c>
      <c r="K560" s="47" t="e">
        <f>IF(AND(T560&gt;=設定!$C$12,W560&gt;=O560),I560*(1+設定!$F$12),IF(AND(T560&gt;=設定!$C$13,W560&lt;O560),I560*(1+設定!$F$13),IF(AND(T560&lt;設定!$C$14,U560&gt;=設定!$E$14),I560*(1+設定!$F$14),IF(AND(T560&lt;設定!$C$15,U560&lt;設定!$E$15),I560*(1+設定!$F$15),"除外"))))</f>
        <v>#VALUE!</v>
      </c>
      <c r="L560" s="58" t="e">
        <f ca="1">IF(消化率!$I$5&lt;1,K560*消化率!$I$5,IF(U560*V560/(K560*消化率!$I$5)&gt;O560,K560*消化率!$I$5,M560))</f>
        <v>#DIV/0!</v>
      </c>
      <c r="M560" s="58" t="e">
        <f t="shared" si="91"/>
        <v>#VALUE!</v>
      </c>
      <c r="N560" s="58" t="e">
        <f ca="1">IF(ROUNDUP(IF(IF(IF(AND(設定!$D$8&lt;=L560,設定!$D$8&lt;J560),設定!$D$8,IF(AND(J560&lt;=L560,J560&lt;設定!$D$8),J560,IF(AND(L560&lt;=J560,J560&lt;設定!$D$8),J560,L560)))=0,設定!$D$8,IF(AND(設定!$D$8&lt;=L560,設定!$D$8&lt;J560),設定!$D$8,IF(AND(J560&lt;=L560,J560&lt;設定!$D$8),J560,IF(AND(L560&lt;=J560,J560&lt;設定!$D$8),J560,L560))))&lt;=H560,H560+1,IF(IF(AND(設定!$D$8&lt;=L560,設定!$D$8&lt;J560),設定!$D$8,IF(AND(J560&lt;=L560,J560&lt;設定!$D$8),J560,IF(AND(L560&lt;=J560,J560&lt;設定!$D$8),J560,L560)))=0,設定!$D$8,IF(AND(設定!$D$8&lt;=L560,設定!$D$8&lt;J560),設定!$D$8,IF(AND(J560&lt;=L560,J560&lt;設定!$D$8),J560,IF(AND(L560&lt;=J560,J560&lt;設定!$D$8),J560,L560))))),0)&gt;40,ROUNDUP(IF(IF(IF(AND(設定!$D$8&lt;=L560,設定!$D$8&lt;J560),設定!$D$8,IF(AND(J560&lt;=L560,J560&lt;設定!$D$8),J560,IF(AND(L560&lt;=J560,J560&lt;設定!$D$8),J560,L560)))=0,設定!$D$8,IF(AND(設定!$D$8&lt;=L560,設定!$D$8&lt;J560),設定!$D$8,IF(AND(J560&lt;=L560,J560&lt;設定!$D$8),J560,IF(AND(L560&lt;=J560,J560&lt;設定!$D$8),J560,L560))))&lt;=H560,H560+1,IF(IF(AND(設定!$D$8&lt;=L560,設定!$D$8&lt;J560),設定!$D$8,IF(AND(J560&lt;=L560,J560&lt;設定!$D$8),J560,IF(AND(L560&lt;=J560,J560&lt;設定!$D$8),J560,L560)))=0,設定!$D$8,IF(AND(設定!$D$8&lt;=L560,設定!$D$8&lt;J560),設定!$D$8,IF(AND(J560&lt;=L560,J560&lt;設定!$D$8),J560,IF(AND(L560&lt;=J560,J560&lt;設定!$D$8),J560,L560))))),0),40)</f>
        <v>#DIV/0!</v>
      </c>
      <c r="O560" s="55">
        <f>IF(G560="標準",設定!$C$4,G560)</f>
        <v>5</v>
      </c>
      <c r="P560" s="45">
        <f t="shared" si="92"/>
        <v>0</v>
      </c>
      <c r="Q560" s="14">
        <f t="shared" si="93"/>
        <v>0</v>
      </c>
      <c r="R560" s="23">
        <f t="shared" si="101"/>
        <v>0</v>
      </c>
      <c r="S560" s="12">
        <f t="shared" si="94"/>
        <v>0</v>
      </c>
      <c r="T560" s="23">
        <f t="shared" si="95"/>
        <v>0</v>
      </c>
      <c r="U560" s="13">
        <f t="shared" si="96"/>
        <v>0</v>
      </c>
      <c r="V560" s="104" t="str">
        <f>INDEX(商品!Q:Q,MATCH(キーワード!D560,商品!D:D,0),1)</f>
        <v>-</v>
      </c>
      <c r="W560" s="15">
        <f t="shared" si="97"/>
        <v>0</v>
      </c>
      <c r="X560" s="22">
        <f>SUMIFS(当月ワード!$J$3:$J$1000,当月ワード!$D$3:$D$1000,キーワード!$D560,当月ワード!$E$3:$E$1000,キーワード!$F560)</f>
        <v>0</v>
      </c>
      <c r="Y560" s="23">
        <f>SUMIFS(前月ワード!$J$3:$J$1000,前月ワード!$D$3:$D$1000,キーワード!$D560,前月ワード!$E$3:$E$1000,キーワード!$F560)</f>
        <v>0</v>
      </c>
      <c r="Z560" s="23">
        <f>SUMIFS(前々月ワード!$J$3:$J$1000,前々月ワード!$D$3:$D$1000,キーワード!$D560,前々月ワード!$E$3:$E$1000,キーワード!$F560)</f>
        <v>0</v>
      </c>
      <c r="AA560" s="22">
        <f>SUMIFS(当月ワード!$W$3:$W$1000,当月ワード!$D$3:$D$1000,キーワード!$D560,当月ワード!$E$3:$E$1000,キーワード!$F560)</f>
        <v>0</v>
      </c>
      <c r="AB560" s="23">
        <f>SUMIFS(前月ワード!$W$3:$W$1000,前月ワード!$D$3:$D$1000,キーワード!$D560,前月ワード!$E$3:$E$1000,キーワード!$F560)</f>
        <v>0</v>
      </c>
      <c r="AC560" s="23">
        <f>SUMIFS(前々月ワード!$W$3:$W$1000,前々月ワード!$D$3:$D$1000,キーワード!$D560,前々月ワード!$E$3:$E$1000,キーワード!$F560)</f>
        <v>0</v>
      </c>
      <c r="AD560" s="23">
        <f t="shared" si="98"/>
        <v>0</v>
      </c>
      <c r="AE560" s="23">
        <f t="shared" si="98"/>
        <v>0</v>
      </c>
      <c r="AF560" s="23">
        <f t="shared" si="98"/>
        <v>0</v>
      </c>
      <c r="AG560" s="22">
        <f>SUMIFS(当月ワード!$X$3:$X$1000,当月ワード!$D$3:$D$1000,キーワード!$D560,当月ワード!$E$3:$E$1000,キーワード!$F560)</f>
        <v>0</v>
      </c>
      <c r="AH560" s="23">
        <f>SUMIFS(前月ワード!$X$3:$X$1000,前月ワード!$D$3:$D$1000,キーワード!$D560,前月ワード!$E$3:$E$1000,キーワード!$F560)</f>
        <v>0</v>
      </c>
      <c r="AI560" s="23">
        <f>SUMIFS(前々月ワード!$X$3:$X$1000,前々月ワード!$D$3:$D$1000,キーワード!$D560,前々月ワード!$E$3:$E$1000,キーワード!$F560)</f>
        <v>0</v>
      </c>
      <c r="AJ560" s="22">
        <f>SUMIFS(当月ワード!$I$3:$I$1000,当月ワード!$D$3:$D$1000,キーワード!$D560,当月ワード!$E$3:$E$1000,キーワード!$F560)</f>
        <v>0</v>
      </c>
      <c r="AK560" s="23">
        <f>SUMIFS(前月ワード!$I$3:$I$1000,前月ワード!$D$3:$D$1000,キーワード!$D560,前月ワード!$E$3:$E$1000,キーワード!$F560)</f>
        <v>0</v>
      </c>
      <c r="AL560" s="23">
        <f>SUMIFS(前々月ワード!$I$3:$I$1000,前々月ワード!$D$3:$D$1000,キーワード!$D560,前々月ワード!$E$3:$E$1000,キーワード!$F560)</f>
        <v>0</v>
      </c>
      <c r="AM560" s="13">
        <f t="shared" si="99"/>
        <v>0</v>
      </c>
      <c r="AN560" s="13">
        <f t="shared" si="99"/>
        <v>0</v>
      </c>
      <c r="AO560" s="13">
        <f t="shared" si="99"/>
        <v>0</v>
      </c>
      <c r="AP560" s="16">
        <f t="shared" si="100"/>
        <v>0</v>
      </c>
      <c r="AQ560" s="16">
        <f t="shared" si="100"/>
        <v>0</v>
      </c>
      <c r="AR560" s="17">
        <f t="shared" si="100"/>
        <v>0</v>
      </c>
    </row>
    <row r="561" spans="3:44" ht="36.65" customHeight="1">
      <c r="C561" s="20">
        <v>556</v>
      </c>
      <c r="D561" s="53">
        <f>現状ワード設定!B558</f>
        <v>0</v>
      </c>
      <c r="E561" s="26" t="str">
        <f>IFERROR(_xlfn.XLOOKUP($D561,現状商品設定!B:B,現状商品設定!C:C,"-"),"-")</f>
        <v>-</v>
      </c>
      <c r="F561" s="56">
        <f>現状ワード設定!G558</f>
        <v>0</v>
      </c>
      <c r="G561" s="60" t="s">
        <v>46</v>
      </c>
      <c r="H561" s="47" t="str">
        <f>IFERROR(_xlfn.XLOOKUP(D561,商品!$D:$D,商品!$H:$H),"")</f>
        <v/>
      </c>
      <c r="I561" s="50" t="str">
        <f>IFERROR(_xlfn.XLOOKUP(D561&amp;F561,現状ワード設定!J:J,現状ワード設定!H:H),"")</f>
        <v/>
      </c>
      <c r="J561" s="47" t="str">
        <f>IFERROR(_xlfn.XLOOKUP(D561&amp;F561,現状ワード設定!J:J,現状ワード設定!I:I),"")</f>
        <v/>
      </c>
      <c r="K561" s="47" t="e">
        <f>IF(AND(T561&gt;=設定!$C$12,W561&gt;=O561),I561*(1+設定!$F$12),IF(AND(T561&gt;=設定!$C$13,W561&lt;O561),I561*(1+設定!$F$13),IF(AND(T561&lt;設定!$C$14,U561&gt;=設定!$E$14),I561*(1+設定!$F$14),IF(AND(T561&lt;設定!$C$15,U561&lt;設定!$E$15),I561*(1+設定!$F$15),"除外"))))</f>
        <v>#VALUE!</v>
      </c>
      <c r="L561" s="58" t="e">
        <f ca="1">IF(消化率!$I$5&lt;1,K561*消化率!$I$5,IF(U561*V561/(K561*消化率!$I$5)&gt;O561,K561*消化率!$I$5,M561))</f>
        <v>#DIV/0!</v>
      </c>
      <c r="M561" s="58" t="e">
        <f t="shared" si="91"/>
        <v>#VALUE!</v>
      </c>
      <c r="N561" s="58" t="e">
        <f ca="1">IF(ROUNDUP(IF(IF(IF(AND(設定!$D$8&lt;=L561,設定!$D$8&lt;J561),設定!$D$8,IF(AND(J561&lt;=L561,J561&lt;設定!$D$8),J561,IF(AND(L561&lt;=J561,J561&lt;設定!$D$8),J561,L561)))=0,設定!$D$8,IF(AND(設定!$D$8&lt;=L561,設定!$D$8&lt;J561),設定!$D$8,IF(AND(J561&lt;=L561,J561&lt;設定!$D$8),J561,IF(AND(L561&lt;=J561,J561&lt;設定!$D$8),J561,L561))))&lt;=H561,H561+1,IF(IF(AND(設定!$D$8&lt;=L561,設定!$D$8&lt;J561),設定!$D$8,IF(AND(J561&lt;=L561,J561&lt;設定!$D$8),J561,IF(AND(L561&lt;=J561,J561&lt;設定!$D$8),J561,L561)))=0,設定!$D$8,IF(AND(設定!$D$8&lt;=L561,設定!$D$8&lt;J561),設定!$D$8,IF(AND(J561&lt;=L561,J561&lt;設定!$D$8),J561,IF(AND(L561&lt;=J561,J561&lt;設定!$D$8),J561,L561))))),0)&gt;40,ROUNDUP(IF(IF(IF(AND(設定!$D$8&lt;=L561,設定!$D$8&lt;J561),設定!$D$8,IF(AND(J561&lt;=L561,J561&lt;設定!$D$8),J561,IF(AND(L561&lt;=J561,J561&lt;設定!$D$8),J561,L561)))=0,設定!$D$8,IF(AND(設定!$D$8&lt;=L561,設定!$D$8&lt;J561),設定!$D$8,IF(AND(J561&lt;=L561,J561&lt;設定!$D$8),J561,IF(AND(L561&lt;=J561,J561&lt;設定!$D$8),J561,L561))))&lt;=H561,H561+1,IF(IF(AND(設定!$D$8&lt;=L561,設定!$D$8&lt;J561),設定!$D$8,IF(AND(J561&lt;=L561,J561&lt;設定!$D$8),J561,IF(AND(L561&lt;=J561,J561&lt;設定!$D$8),J561,L561)))=0,設定!$D$8,IF(AND(設定!$D$8&lt;=L561,設定!$D$8&lt;J561),設定!$D$8,IF(AND(J561&lt;=L561,J561&lt;設定!$D$8),J561,IF(AND(L561&lt;=J561,J561&lt;設定!$D$8),J561,L561))))),0),40)</f>
        <v>#DIV/0!</v>
      </c>
      <c r="O561" s="55">
        <f>IF(G561="標準",設定!$C$4,G561)</f>
        <v>5</v>
      </c>
      <c r="P561" s="45">
        <f t="shared" si="92"/>
        <v>0</v>
      </c>
      <c r="Q561" s="14">
        <f t="shared" si="93"/>
        <v>0</v>
      </c>
      <c r="R561" s="23">
        <f t="shared" si="101"/>
        <v>0</v>
      </c>
      <c r="S561" s="12">
        <f t="shared" si="94"/>
        <v>0</v>
      </c>
      <c r="T561" s="23">
        <f t="shared" si="95"/>
        <v>0</v>
      </c>
      <c r="U561" s="13">
        <f t="shared" si="96"/>
        <v>0</v>
      </c>
      <c r="V561" s="104" t="str">
        <f>INDEX(商品!Q:Q,MATCH(キーワード!D561,商品!D:D,0),1)</f>
        <v>-</v>
      </c>
      <c r="W561" s="15">
        <f t="shared" si="97"/>
        <v>0</v>
      </c>
      <c r="X561" s="22">
        <f>SUMIFS(当月ワード!$J$3:$J$1000,当月ワード!$D$3:$D$1000,キーワード!$D561,当月ワード!$E$3:$E$1000,キーワード!$F561)</f>
        <v>0</v>
      </c>
      <c r="Y561" s="23">
        <f>SUMIFS(前月ワード!$J$3:$J$1000,前月ワード!$D$3:$D$1000,キーワード!$D561,前月ワード!$E$3:$E$1000,キーワード!$F561)</f>
        <v>0</v>
      </c>
      <c r="Z561" s="23">
        <f>SUMIFS(前々月ワード!$J$3:$J$1000,前々月ワード!$D$3:$D$1000,キーワード!$D561,前々月ワード!$E$3:$E$1000,キーワード!$F561)</f>
        <v>0</v>
      </c>
      <c r="AA561" s="22">
        <f>SUMIFS(当月ワード!$W$3:$W$1000,当月ワード!$D$3:$D$1000,キーワード!$D561,当月ワード!$E$3:$E$1000,キーワード!$F561)</f>
        <v>0</v>
      </c>
      <c r="AB561" s="23">
        <f>SUMIFS(前月ワード!$W$3:$W$1000,前月ワード!$D$3:$D$1000,キーワード!$D561,前月ワード!$E$3:$E$1000,キーワード!$F561)</f>
        <v>0</v>
      </c>
      <c r="AC561" s="23">
        <f>SUMIFS(前々月ワード!$W$3:$W$1000,前々月ワード!$D$3:$D$1000,キーワード!$D561,前々月ワード!$E$3:$E$1000,キーワード!$F561)</f>
        <v>0</v>
      </c>
      <c r="AD561" s="23">
        <f t="shared" si="98"/>
        <v>0</v>
      </c>
      <c r="AE561" s="23">
        <f t="shared" si="98"/>
        <v>0</v>
      </c>
      <c r="AF561" s="23">
        <f t="shared" si="98"/>
        <v>0</v>
      </c>
      <c r="AG561" s="22">
        <f>SUMIFS(当月ワード!$X$3:$X$1000,当月ワード!$D$3:$D$1000,キーワード!$D561,当月ワード!$E$3:$E$1000,キーワード!$F561)</f>
        <v>0</v>
      </c>
      <c r="AH561" s="23">
        <f>SUMIFS(前月ワード!$X$3:$X$1000,前月ワード!$D$3:$D$1000,キーワード!$D561,前月ワード!$E$3:$E$1000,キーワード!$F561)</f>
        <v>0</v>
      </c>
      <c r="AI561" s="23">
        <f>SUMIFS(前々月ワード!$X$3:$X$1000,前々月ワード!$D$3:$D$1000,キーワード!$D561,前々月ワード!$E$3:$E$1000,キーワード!$F561)</f>
        <v>0</v>
      </c>
      <c r="AJ561" s="22">
        <f>SUMIFS(当月ワード!$I$3:$I$1000,当月ワード!$D$3:$D$1000,キーワード!$D561,当月ワード!$E$3:$E$1000,キーワード!$F561)</f>
        <v>0</v>
      </c>
      <c r="AK561" s="23">
        <f>SUMIFS(前月ワード!$I$3:$I$1000,前月ワード!$D$3:$D$1000,キーワード!$D561,前月ワード!$E$3:$E$1000,キーワード!$F561)</f>
        <v>0</v>
      </c>
      <c r="AL561" s="23">
        <f>SUMIFS(前々月ワード!$I$3:$I$1000,前々月ワード!$D$3:$D$1000,キーワード!$D561,前々月ワード!$E$3:$E$1000,キーワード!$F561)</f>
        <v>0</v>
      </c>
      <c r="AM561" s="13">
        <f t="shared" si="99"/>
        <v>0</v>
      </c>
      <c r="AN561" s="13">
        <f t="shared" si="99"/>
        <v>0</v>
      </c>
      <c r="AO561" s="13">
        <f t="shared" si="99"/>
        <v>0</v>
      </c>
      <c r="AP561" s="16">
        <f t="shared" si="100"/>
        <v>0</v>
      </c>
      <c r="AQ561" s="16">
        <f t="shared" si="100"/>
        <v>0</v>
      </c>
      <c r="AR561" s="17">
        <f t="shared" si="100"/>
        <v>0</v>
      </c>
    </row>
    <row r="562" spans="3:44" ht="36.65" customHeight="1">
      <c r="C562" s="20">
        <v>557</v>
      </c>
      <c r="D562" s="53">
        <f>現状ワード設定!B559</f>
        <v>0</v>
      </c>
      <c r="E562" s="26" t="str">
        <f>IFERROR(_xlfn.XLOOKUP($D562,現状商品設定!B:B,現状商品設定!C:C,"-"),"-")</f>
        <v>-</v>
      </c>
      <c r="F562" s="56">
        <f>現状ワード設定!G559</f>
        <v>0</v>
      </c>
      <c r="G562" s="60" t="s">
        <v>46</v>
      </c>
      <c r="H562" s="47" t="str">
        <f>IFERROR(_xlfn.XLOOKUP(D562,商品!$D:$D,商品!$H:$H),"")</f>
        <v/>
      </c>
      <c r="I562" s="50" t="str">
        <f>IFERROR(_xlfn.XLOOKUP(D562&amp;F562,現状ワード設定!J:J,現状ワード設定!H:H),"")</f>
        <v/>
      </c>
      <c r="J562" s="47" t="str">
        <f>IFERROR(_xlfn.XLOOKUP(D562&amp;F562,現状ワード設定!J:J,現状ワード設定!I:I),"")</f>
        <v/>
      </c>
      <c r="K562" s="47" t="e">
        <f>IF(AND(T562&gt;=設定!$C$12,W562&gt;=O562),I562*(1+設定!$F$12),IF(AND(T562&gt;=設定!$C$13,W562&lt;O562),I562*(1+設定!$F$13),IF(AND(T562&lt;設定!$C$14,U562&gt;=設定!$E$14),I562*(1+設定!$F$14),IF(AND(T562&lt;設定!$C$15,U562&lt;設定!$E$15),I562*(1+設定!$F$15),"除外"))))</f>
        <v>#VALUE!</v>
      </c>
      <c r="L562" s="58" t="e">
        <f ca="1">IF(消化率!$I$5&lt;1,K562*消化率!$I$5,IF(U562*V562/(K562*消化率!$I$5)&gt;O562,K562*消化率!$I$5,M562))</f>
        <v>#DIV/0!</v>
      </c>
      <c r="M562" s="58" t="e">
        <f t="shared" si="91"/>
        <v>#VALUE!</v>
      </c>
      <c r="N562" s="58" t="e">
        <f ca="1">IF(ROUNDUP(IF(IF(IF(AND(設定!$D$8&lt;=L562,設定!$D$8&lt;J562),設定!$D$8,IF(AND(J562&lt;=L562,J562&lt;設定!$D$8),J562,IF(AND(L562&lt;=J562,J562&lt;設定!$D$8),J562,L562)))=0,設定!$D$8,IF(AND(設定!$D$8&lt;=L562,設定!$D$8&lt;J562),設定!$D$8,IF(AND(J562&lt;=L562,J562&lt;設定!$D$8),J562,IF(AND(L562&lt;=J562,J562&lt;設定!$D$8),J562,L562))))&lt;=H562,H562+1,IF(IF(AND(設定!$D$8&lt;=L562,設定!$D$8&lt;J562),設定!$D$8,IF(AND(J562&lt;=L562,J562&lt;設定!$D$8),J562,IF(AND(L562&lt;=J562,J562&lt;設定!$D$8),J562,L562)))=0,設定!$D$8,IF(AND(設定!$D$8&lt;=L562,設定!$D$8&lt;J562),設定!$D$8,IF(AND(J562&lt;=L562,J562&lt;設定!$D$8),J562,IF(AND(L562&lt;=J562,J562&lt;設定!$D$8),J562,L562))))),0)&gt;40,ROUNDUP(IF(IF(IF(AND(設定!$D$8&lt;=L562,設定!$D$8&lt;J562),設定!$D$8,IF(AND(J562&lt;=L562,J562&lt;設定!$D$8),J562,IF(AND(L562&lt;=J562,J562&lt;設定!$D$8),J562,L562)))=0,設定!$D$8,IF(AND(設定!$D$8&lt;=L562,設定!$D$8&lt;J562),設定!$D$8,IF(AND(J562&lt;=L562,J562&lt;設定!$D$8),J562,IF(AND(L562&lt;=J562,J562&lt;設定!$D$8),J562,L562))))&lt;=H562,H562+1,IF(IF(AND(設定!$D$8&lt;=L562,設定!$D$8&lt;J562),設定!$D$8,IF(AND(J562&lt;=L562,J562&lt;設定!$D$8),J562,IF(AND(L562&lt;=J562,J562&lt;設定!$D$8),J562,L562)))=0,設定!$D$8,IF(AND(設定!$D$8&lt;=L562,設定!$D$8&lt;J562),設定!$D$8,IF(AND(J562&lt;=L562,J562&lt;設定!$D$8),J562,IF(AND(L562&lt;=J562,J562&lt;設定!$D$8),J562,L562))))),0),40)</f>
        <v>#DIV/0!</v>
      </c>
      <c r="O562" s="55">
        <f>IF(G562="標準",設定!$C$4,G562)</f>
        <v>5</v>
      </c>
      <c r="P562" s="45">
        <f t="shared" si="92"/>
        <v>0</v>
      </c>
      <c r="Q562" s="14">
        <f t="shared" si="93"/>
        <v>0</v>
      </c>
      <c r="R562" s="23">
        <f t="shared" si="101"/>
        <v>0</v>
      </c>
      <c r="S562" s="12">
        <f t="shared" si="94"/>
        <v>0</v>
      </c>
      <c r="T562" s="23">
        <f t="shared" si="95"/>
        <v>0</v>
      </c>
      <c r="U562" s="13">
        <f t="shared" si="96"/>
        <v>0</v>
      </c>
      <c r="V562" s="104" t="str">
        <f>INDEX(商品!Q:Q,MATCH(キーワード!D562,商品!D:D,0),1)</f>
        <v>-</v>
      </c>
      <c r="W562" s="15">
        <f t="shared" si="97"/>
        <v>0</v>
      </c>
      <c r="X562" s="22">
        <f>SUMIFS(当月ワード!$J$3:$J$1000,当月ワード!$D$3:$D$1000,キーワード!$D562,当月ワード!$E$3:$E$1000,キーワード!$F562)</f>
        <v>0</v>
      </c>
      <c r="Y562" s="23">
        <f>SUMIFS(前月ワード!$J$3:$J$1000,前月ワード!$D$3:$D$1000,キーワード!$D562,前月ワード!$E$3:$E$1000,キーワード!$F562)</f>
        <v>0</v>
      </c>
      <c r="Z562" s="23">
        <f>SUMIFS(前々月ワード!$J$3:$J$1000,前々月ワード!$D$3:$D$1000,キーワード!$D562,前々月ワード!$E$3:$E$1000,キーワード!$F562)</f>
        <v>0</v>
      </c>
      <c r="AA562" s="22">
        <f>SUMIFS(当月ワード!$W$3:$W$1000,当月ワード!$D$3:$D$1000,キーワード!$D562,当月ワード!$E$3:$E$1000,キーワード!$F562)</f>
        <v>0</v>
      </c>
      <c r="AB562" s="23">
        <f>SUMIFS(前月ワード!$W$3:$W$1000,前月ワード!$D$3:$D$1000,キーワード!$D562,前月ワード!$E$3:$E$1000,キーワード!$F562)</f>
        <v>0</v>
      </c>
      <c r="AC562" s="23">
        <f>SUMIFS(前々月ワード!$W$3:$W$1000,前々月ワード!$D$3:$D$1000,キーワード!$D562,前々月ワード!$E$3:$E$1000,キーワード!$F562)</f>
        <v>0</v>
      </c>
      <c r="AD562" s="23">
        <f t="shared" si="98"/>
        <v>0</v>
      </c>
      <c r="AE562" s="23">
        <f t="shared" si="98"/>
        <v>0</v>
      </c>
      <c r="AF562" s="23">
        <f t="shared" si="98"/>
        <v>0</v>
      </c>
      <c r="AG562" s="22">
        <f>SUMIFS(当月ワード!$X$3:$X$1000,当月ワード!$D$3:$D$1000,キーワード!$D562,当月ワード!$E$3:$E$1000,キーワード!$F562)</f>
        <v>0</v>
      </c>
      <c r="AH562" s="23">
        <f>SUMIFS(前月ワード!$X$3:$X$1000,前月ワード!$D$3:$D$1000,キーワード!$D562,前月ワード!$E$3:$E$1000,キーワード!$F562)</f>
        <v>0</v>
      </c>
      <c r="AI562" s="23">
        <f>SUMIFS(前々月ワード!$X$3:$X$1000,前々月ワード!$D$3:$D$1000,キーワード!$D562,前々月ワード!$E$3:$E$1000,キーワード!$F562)</f>
        <v>0</v>
      </c>
      <c r="AJ562" s="22">
        <f>SUMIFS(当月ワード!$I$3:$I$1000,当月ワード!$D$3:$D$1000,キーワード!$D562,当月ワード!$E$3:$E$1000,キーワード!$F562)</f>
        <v>0</v>
      </c>
      <c r="AK562" s="23">
        <f>SUMIFS(前月ワード!$I$3:$I$1000,前月ワード!$D$3:$D$1000,キーワード!$D562,前月ワード!$E$3:$E$1000,キーワード!$F562)</f>
        <v>0</v>
      </c>
      <c r="AL562" s="23">
        <f>SUMIFS(前々月ワード!$I$3:$I$1000,前々月ワード!$D$3:$D$1000,キーワード!$D562,前々月ワード!$E$3:$E$1000,キーワード!$F562)</f>
        <v>0</v>
      </c>
      <c r="AM562" s="13">
        <f t="shared" si="99"/>
        <v>0</v>
      </c>
      <c r="AN562" s="13">
        <f t="shared" si="99"/>
        <v>0</v>
      </c>
      <c r="AO562" s="13">
        <f t="shared" si="99"/>
        <v>0</v>
      </c>
      <c r="AP562" s="16">
        <f t="shared" si="100"/>
        <v>0</v>
      </c>
      <c r="AQ562" s="16">
        <f t="shared" si="100"/>
        <v>0</v>
      </c>
      <c r="AR562" s="17">
        <f t="shared" si="100"/>
        <v>0</v>
      </c>
    </row>
    <row r="563" spans="3:44" ht="36.65" customHeight="1">
      <c r="C563" s="20">
        <v>558</v>
      </c>
      <c r="D563" s="53">
        <f>現状ワード設定!B560</f>
        <v>0</v>
      </c>
      <c r="E563" s="26" t="str">
        <f>IFERROR(_xlfn.XLOOKUP($D563,現状商品設定!B:B,現状商品設定!C:C,"-"),"-")</f>
        <v>-</v>
      </c>
      <c r="F563" s="56">
        <f>現状ワード設定!G560</f>
        <v>0</v>
      </c>
      <c r="G563" s="60" t="s">
        <v>46</v>
      </c>
      <c r="H563" s="47" t="str">
        <f>IFERROR(_xlfn.XLOOKUP(D563,商品!$D:$D,商品!$H:$H),"")</f>
        <v/>
      </c>
      <c r="I563" s="50" t="str">
        <f>IFERROR(_xlfn.XLOOKUP(D563&amp;F563,現状ワード設定!J:J,現状ワード設定!H:H),"")</f>
        <v/>
      </c>
      <c r="J563" s="47" t="str">
        <f>IFERROR(_xlfn.XLOOKUP(D563&amp;F563,現状ワード設定!J:J,現状ワード設定!I:I),"")</f>
        <v/>
      </c>
      <c r="K563" s="47" t="e">
        <f>IF(AND(T563&gt;=設定!$C$12,W563&gt;=O563),I563*(1+設定!$F$12),IF(AND(T563&gt;=設定!$C$13,W563&lt;O563),I563*(1+設定!$F$13),IF(AND(T563&lt;設定!$C$14,U563&gt;=設定!$E$14),I563*(1+設定!$F$14),IF(AND(T563&lt;設定!$C$15,U563&lt;設定!$E$15),I563*(1+設定!$F$15),"除外"))))</f>
        <v>#VALUE!</v>
      </c>
      <c r="L563" s="58" t="e">
        <f ca="1">IF(消化率!$I$5&lt;1,K563*消化率!$I$5,IF(U563*V563/(K563*消化率!$I$5)&gt;O563,K563*消化率!$I$5,M563))</f>
        <v>#DIV/0!</v>
      </c>
      <c r="M563" s="58" t="e">
        <f t="shared" si="91"/>
        <v>#VALUE!</v>
      </c>
      <c r="N563" s="58" t="e">
        <f ca="1">IF(ROUNDUP(IF(IF(IF(AND(設定!$D$8&lt;=L563,設定!$D$8&lt;J563),設定!$D$8,IF(AND(J563&lt;=L563,J563&lt;設定!$D$8),J563,IF(AND(L563&lt;=J563,J563&lt;設定!$D$8),J563,L563)))=0,設定!$D$8,IF(AND(設定!$D$8&lt;=L563,設定!$D$8&lt;J563),設定!$D$8,IF(AND(J563&lt;=L563,J563&lt;設定!$D$8),J563,IF(AND(L563&lt;=J563,J563&lt;設定!$D$8),J563,L563))))&lt;=H563,H563+1,IF(IF(AND(設定!$D$8&lt;=L563,設定!$D$8&lt;J563),設定!$D$8,IF(AND(J563&lt;=L563,J563&lt;設定!$D$8),J563,IF(AND(L563&lt;=J563,J563&lt;設定!$D$8),J563,L563)))=0,設定!$D$8,IF(AND(設定!$D$8&lt;=L563,設定!$D$8&lt;J563),設定!$D$8,IF(AND(J563&lt;=L563,J563&lt;設定!$D$8),J563,IF(AND(L563&lt;=J563,J563&lt;設定!$D$8),J563,L563))))),0)&gt;40,ROUNDUP(IF(IF(IF(AND(設定!$D$8&lt;=L563,設定!$D$8&lt;J563),設定!$D$8,IF(AND(J563&lt;=L563,J563&lt;設定!$D$8),J563,IF(AND(L563&lt;=J563,J563&lt;設定!$D$8),J563,L563)))=0,設定!$D$8,IF(AND(設定!$D$8&lt;=L563,設定!$D$8&lt;J563),設定!$D$8,IF(AND(J563&lt;=L563,J563&lt;設定!$D$8),J563,IF(AND(L563&lt;=J563,J563&lt;設定!$D$8),J563,L563))))&lt;=H563,H563+1,IF(IF(AND(設定!$D$8&lt;=L563,設定!$D$8&lt;J563),設定!$D$8,IF(AND(J563&lt;=L563,J563&lt;設定!$D$8),J563,IF(AND(L563&lt;=J563,J563&lt;設定!$D$8),J563,L563)))=0,設定!$D$8,IF(AND(設定!$D$8&lt;=L563,設定!$D$8&lt;J563),設定!$D$8,IF(AND(J563&lt;=L563,J563&lt;設定!$D$8),J563,IF(AND(L563&lt;=J563,J563&lt;設定!$D$8),J563,L563))))),0),40)</f>
        <v>#DIV/0!</v>
      </c>
      <c r="O563" s="55">
        <f>IF(G563="標準",設定!$C$4,G563)</f>
        <v>5</v>
      </c>
      <c r="P563" s="45">
        <f t="shared" si="92"/>
        <v>0</v>
      </c>
      <c r="Q563" s="14">
        <f t="shared" si="93"/>
        <v>0</v>
      </c>
      <c r="R563" s="23">
        <f t="shared" si="101"/>
        <v>0</v>
      </c>
      <c r="S563" s="12">
        <f t="shared" si="94"/>
        <v>0</v>
      </c>
      <c r="T563" s="23">
        <f t="shared" si="95"/>
        <v>0</v>
      </c>
      <c r="U563" s="13">
        <f t="shared" si="96"/>
        <v>0</v>
      </c>
      <c r="V563" s="104" t="str">
        <f>INDEX(商品!Q:Q,MATCH(キーワード!D563,商品!D:D,0),1)</f>
        <v>-</v>
      </c>
      <c r="W563" s="15">
        <f t="shared" si="97"/>
        <v>0</v>
      </c>
      <c r="X563" s="22">
        <f>SUMIFS(当月ワード!$J$3:$J$1000,当月ワード!$D$3:$D$1000,キーワード!$D563,当月ワード!$E$3:$E$1000,キーワード!$F563)</f>
        <v>0</v>
      </c>
      <c r="Y563" s="23">
        <f>SUMIFS(前月ワード!$J$3:$J$1000,前月ワード!$D$3:$D$1000,キーワード!$D563,前月ワード!$E$3:$E$1000,キーワード!$F563)</f>
        <v>0</v>
      </c>
      <c r="Z563" s="23">
        <f>SUMIFS(前々月ワード!$J$3:$J$1000,前々月ワード!$D$3:$D$1000,キーワード!$D563,前々月ワード!$E$3:$E$1000,キーワード!$F563)</f>
        <v>0</v>
      </c>
      <c r="AA563" s="22">
        <f>SUMIFS(当月ワード!$W$3:$W$1000,当月ワード!$D$3:$D$1000,キーワード!$D563,当月ワード!$E$3:$E$1000,キーワード!$F563)</f>
        <v>0</v>
      </c>
      <c r="AB563" s="23">
        <f>SUMIFS(前月ワード!$W$3:$W$1000,前月ワード!$D$3:$D$1000,キーワード!$D563,前月ワード!$E$3:$E$1000,キーワード!$F563)</f>
        <v>0</v>
      </c>
      <c r="AC563" s="23">
        <f>SUMIFS(前々月ワード!$W$3:$W$1000,前々月ワード!$D$3:$D$1000,キーワード!$D563,前々月ワード!$E$3:$E$1000,キーワード!$F563)</f>
        <v>0</v>
      </c>
      <c r="AD563" s="23">
        <f t="shared" si="98"/>
        <v>0</v>
      </c>
      <c r="AE563" s="23">
        <f t="shared" si="98"/>
        <v>0</v>
      </c>
      <c r="AF563" s="23">
        <f t="shared" si="98"/>
        <v>0</v>
      </c>
      <c r="AG563" s="22">
        <f>SUMIFS(当月ワード!$X$3:$X$1000,当月ワード!$D$3:$D$1000,キーワード!$D563,当月ワード!$E$3:$E$1000,キーワード!$F563)</f>
        <v>0</v>
      </c>
      <c r="AH563" s="23">
        <f>SUMIFS(前月ワード!$X$3:$X$1000,前月ワード!$D$3:$D$1000,キーワード!$D563,前月ワード!$E$3:$E$1000,キーワード!$F563)</f>
        <v>0</v>
      </c>
      <c r="AI563" s="23">
        <f>SUMIFS(前々月ワード!$X$3:$X$1000,前々月ワード!$D$3:$D$1000,キーワード!$D563,前々月ワード!$E$3:$E$1000,キーワード!$F563)</f>
        <v>0</v>
      </c>
      <c r="AJ563" s="22">
        <f>SUMIFS(当月ワード!$I$3:$I$1000,当月ワード!$D$3:$D$1000,キーワード!$D563,当月ワード!$E$3:$E$1000,キーワード!$F563)</f>
        <v>0</v>
      </c>
      <c r="AK563" s="23">
        <f>SUMIFS(前月ワード!$I$3:$I$1000,前月ワード!$D$3:$D$1000,キーワード!$D563,前月ワード!$E$3:$E$1000,キーワード!$F563)</f>
        <v>0</v>
      </c>
      <c r="AL563" s="23">
        <f>SUMIFS(前々月ワード!$I$3:$I$1000,前々月ワード!$D$3:$D$1000,キーワード!$D563,前々月ワード!$E$3:$E$1000,キーワード!$F563)</f>
        <v>0</v>
      </c>
      <c r="AM563" s="13">
        <f t="shared" si="99"/>
        <v>0</v>
      </c>
      <c r="AN563" s="13">
        <f t="shared" si="99"/>
        <v>0</v>
      </c>
      <c r="AO563" s="13">
        <f t="shared" si="99"/>
        <v>0</v>
      </c>
      <c r="AP563" s="16">
        <f t="shared" si="100"/>
        <v>0</v>
      </c>
      <c r="AQ563" s="16">
        <f t="shared" si="100"/>
        <v>0</v>
      </c>
      <c r="AR563" s="17">
        <f t="shared" si="100"/>
        <v>0</v>
      </c>
    </row>
    <row r="564" spans="3:44" ht="36.65" customHeight="1">
      <c r="C564" s="20">
        <v>559</v>
      </c>
      <c r="D564" s="53">
        <f>現状ワード設定!B561</f>
        <v>0</v>
      </c>
      <c r="E564" s="26" t="str">
        <f>IFERROR(_xlfn.XLOOKUP($D564,現状商品設定!B:B,現状商品設定!C:C,"-"),"-")</f>
        <v>-</v>
      </c>
      <c r="F564" s="56">
        <f>現状ワード設定!G561</f>
        <v>0</v>
      </c>
      <c r="G564" s="60" t="s">
        <v>46</v>
      </c>
      <c r="H564" s="47" t="str">
        <f>IFERROR(_xlfn.XLOOKUP(D564,商品!$D:$D,商品!$H:$H),"")</f>
        <v/>
      </c>
      <c r="I564" s="50" t="str">
        <f>IFERROR(_xlfn.XLOOKUP(D564&amp;F564,現状ワード設定!J:J,現状ワード設定!H:H),"")</f>
        <v/>
      </c>
      <c r="J564" s="47" t="str">
        <f>IFERROR(_xlfn.XLOOKUP(D564&amp;F564,現状ワード設定!J:J,現状ワード設定!I:I),"")</f>
        <v/>
      </c>
      <c r="K564" s="47" t="e">
        <f>IF(AND(T564&gt;=設定!$C$12,W564&gt;=O564),I564*(1+設定!$F$12),IF(AND(T564&gt;=設定!$C$13,W564&lt;O564),I564*(1+設定!$F$13),IF(AND(T564&lt;設定!$C$14,U564&gt;=設定!$E$14),I564*(1+設定!$F$14),IF(AND(T564&lt;設定!$C$15,U564&lt;設定!$E$15),I564*(1+設定!$F$15),"除外"))))</f>
        <v>#VALUE!</v>
      </c>
      <c r="L564" s="58" t="e">
        <f ca="1">IF(消化率!$I$5&lt;1,K564*消化率!$I$5,IF(U564*V564/(K564*消化率!$I$5)&gt;O564,K564*消化率!$I$5,M564))</f>
        <v>#DIV/0!</v>
      </c>
      <c r="M564" s="58" t="e">
        <f t="shared" si="91"/>
        <v>#VALUE!</v>
      </c>
      <c r="N564" s="58" t="e">
        <f ca="1">IF(ROUNDUP(IF(IF(IF(AND(設定!$D$8&lt;=L564,設定!$D$8&lt;J564),設定!$D$8,IF(AND(J564&lt;=L564,J564&lt;設定!$D$8),J564,IF(AND(L564&lt;=J564,J564&lt;設定!$D$8),J564,L564)))=0,設定!$D$8,IF(AND(設定!$D$8&lt;=L564,設定!$D$8&lt;J564),設定!$D$8,IF(AND(J564&lt;=L564,J564&lt;設定!$D$8),J564,IF(AND(L564&lt;=J564,J564&lt;設定!$D$8),J564,L564))))&lt;=H564,H564+1,IF(IF(AND(設定!$D$8&lt;=L564,設定!$D$8&lt;J564),設定!$D$8,IF(AND(J564&lt;=L564,J564&lt;設定!$D$8),J564,IF(AND(L564&lt;=J564,J564&lt;設定!$D$8),J564,L564)))=0,設定!$D$8,IF(AND(設定!$D$8&lt;=L564,設定!$D$8&lt;J564),設定!$D$8,IF(AND(J564&lt;=L564,J564&lt;設定!$D$8),J564,IF(AND(L564&lt;=J564,J564&lt;設定!$D$8),J564,L564))))),0)&gt;40,ROUNDUP(IF(IF(IF(AND(設定!$D$8&lt;=L564,設定!$D$8&lt;J564),設定!$D$8,IF(AND(J564&lt;=L564,J564&lt;設定!$D$8),J564,IF(AND(L564&lt;=J564,J564&lt;設定!$D$8),J564,L564)))=0,設定!$D$8,IF(AND(設定!$D$8&lt;=L564,設定!$D$8&lt;J564),設定!$D$8,IF(AND(J564&lt;=L564,J564&lt;設定!$D$8),J564,IF(AND(L564&lt;=J564,J564&lt;設定!$D$8),J564,L564))))&lt;=H564,H564+1,IF(IF(AND(設定!$D$8&lt;=L564,設定!$D$8&lt;J564),設定!$D$8,IF(AND(J564&lt;=L564,J564&lt;設定!$D$8),J564,IF(AND(L564&lt;=J564,J564&lt;設定!$D$8),J564,L564)))=0,設定!$D$8,IF(AND(設定!$D$8&lt;=L564,設定!$D$8&lt;J564),設定!$D$8,IF(AND(J564&lt;=L564,J564&lt;設定!$D$8),J564,IF(AND(L564&lt;=J564,J564&lt;設定!$D$8),J564,L564))))),0),40)</f>
        <v>#DIV/0!</v>
      </c>
      <c r="O564" s="55">
        <f>IF(G564="標準",設定!$C$4,G564)</f>
        <v>5</v>
      </c>
      <c r="P564" s="45">
        <f t="shared" si="92"/>
        <v>0</v>
      </c>
      <c r="Q564" s="14">
        <f t="shared" si="93"/>
        <v>0</v>
      </c>
      <c r="R564" s="23">
        <f t="shared" si="101"/>
        <v>0</v>
      </c>
      <c r="S564" s="12">
        <f t="shared" si="94"/>
        <v>0</v>
      </c>
      <c r="T564" s="23">
        <f t="shared" si="95"/>
        <v>0</v>
      </c>
      <c r="U564" s="13">
        <f t="shared" si="96"/>
        <v>0</v>
      </c>
      <c r="V564" s="104" t="str">
        <f>INDEX(商品!Q:Q,MATCH(キーワード!D564,商品!D:D,0),1)</f>
        <v>-</v>
      </c>
      <c r="W564" s="15">
        <f t="shared" si="97"/>
        <v>0</v>
      </c>
      <c r="X564" s="22">
        <f>SUMIFS(当月ワード!$J$3:$J$1000,当月ワード!$D$3:$D$1000,キーワード!$D564,当月ワード!$E$3:$E$1000,キーワード!$F564)</f>
        <v>0</v>
      </c>
      <c r="Y564" s="23">
        <f>SUMIFS(前月ワード!$J$3:$J$1000,前月ワード!$D$3:$D$1000,キーワード!$D564,前月ワード!$E$3:$E$1000,キーワード!$F564)</f>
        <v>0</v>
      </c>
      <c r="Z564" s="23">
        <f>SUMIFS(前々月ワード!$J$3:$J$1000,前々月ワード!$D$3:$D$1000,キーワード!$D564,前々月ワード!$E$3:$E$1000,キーワード!$F564)</f>
        <v>0</v>
      </c>
      <c r="AA564" s="22">
        <f>SUMIFS(当月ワード!$W$3:$W$1000,当月ワード!$D$3:$D$1000,キーワード!$D564,当月ワード!$E$3:$E$1000,キーワード!$F564)</f>
        <v>0</v>
      </c>
      <c r="AB564" s="23">
        <f>SUMIFS(前月ワード!$W$3:$W$1000,前月ワード!$D$3:$D$1000,キーワード!$D564,前月ワード!$E$3:$E$1000,キーワード!$F564)</f>
        <v>0</v>
      </c>
      <c r="AC564" s="23">
        <f>SUMIFS(前々月ワード!$W$3:$W$1000,前々月ワード!$D$3:$D$1000,キーワード!$D564,前々月ワード!$E$3:$E$1000,キーワード!$F564)</f>
        <v>0</v>
      </c>
      <c r="AD564" s="23">
        <f t="shared" si="98"/>
        <v>0</v>
      </c>
      <c r="AE564" s="23">
        <f t="shared" si="98"/>
        <v>0</v>
      </c>
      <c r="AF564" s="23">
        <f t="shared" si="98"/>
        <v>0</v>
      </c>
      <c r="AG564" s="22">
        <f>SUMIFS(当月ワード!$X$3:$X$1000,当月ワード!$D$3:$D$1000,キーワード!$D564,当月ワード!$E$3:$E$1000,キーワード!$F564)</f>
        <v>0</v>
      </c>
      <c r="AH564" s="23">
        <f>SUMIFS(前月ワード!$X$3:$X$1000,前月ワード!$D$3:$D$1000,キーワード!$D564,前月ワード!$E$3:$E$1000,キーワード!$F564)</f>
        <v>0</v>
      </c>
      <c r="AI564" s="23">
        <f>SUMIFS(前々月ワード!$X$3:$X$1000,前々月ワード!$D$3:$D$1000,キーワード!$D564,前々月ワード!$E$3:$E$1000,キーワード!$F564)</f>
        <v>0</v>
      </c>
      <c r="AJ564" s="22">
        <f>SUMIFS(当月ワード!$I$3:$I$1000,当月ワード!$D$3:$D$1000,キーワード!$D564,当月ワード!$E$3:$E$1000,キーワード!$F564)</f>
        <v>0</v>
      </c>
      <c r="AK564" s="23">
        <f>SUMIFS(前月ワード!$I$3:$I$1000,前月ワード!$D$3:$D$1000,キーワード!$D564,前月ワード!$E$3:$E$1000,キーワード!$F564)</f>
        <v>0</v>
      </c>
      <c r="AL564" s="23">
        <f>SUMIFS(前々月ワード!$I$3:$I$1000,前々月ワード!$D$3:$D$1000,キーワード!$D564,前々月ワード!$E$3:$E$1000,キーワード!$F564)</f>
        <v>0</v>
      </c>
      <c r="AM564" s="13">
        <f t="shared" si="99"/>
        <v>0</v>
      </c>
      <c r="AN564" s="13">
        <f t="shared" si="99"/>
        <v>0</v>
      </c>
      <c r="AO564" s="13">
        <f t="shared" si="99"/>
        <v>0</v>
      </c>
      <c r="AP564" s="16">
        <f t="shared" si="100"/>
        <v>0</v>
      </c>
      <c r="AQ564" s="16">
        <f t="shared" si="100"/>
        <v>0</v>
      </c>
      <c r="AR564" s="17">
        <f t="shared" si="100"/>
        <v>0</v>
      </c>
    </row>
    <row r="565" spans="3:44" ht="36.65" customHeight="1">
      <c r="C565" s="20">
        <v>560</v>
      </c>
      <c r="D565" s="53">
        <f>現状ワード設定!B562</f>
        <v>0</v>
      </c>
      <c r="E565" s="26" t="str">
        <f>IFERROR(_xlfn.XLOOKUP($D565,現状商品設定!B:B,現状商品設定!C:C,"-"),"-")</f>
        <v>-</v>
      </c>
      <c r="F565" s="56">
        <f>現状ワード設定!G562</f>
        <v>0</v>
      </c>
      <c r="G565" s="60" t="s">
        <v>46</v>
      </c>
      <c r="H565" s="47" t="str">
        <f>IFERROR(_xlfn.XLOOKUP(D565,商品!$D:$D,商品!$H:$H),"")</f>
        <v/>
      </c>
      <c r="I565" s="50" t="str">
        <f>IFERROR(_xlfn.XLOOKUP(D565&amp;F565,現状ワード設定!J:J,現状ワード設定!H:H),"")</f>
        <v/>
      </c>
      <c r="J565" s="47" t="str">
        <f>IFERROR(_xlfn.XLOOKUP(D565&amp;F565,現状ワード設定!J:J,現状ワード設定!I:I),"")</f>
        <v/>
      </c>
      <c r="K565" s="47" t="e">
        <f>IF(AND(T565&gt;=設定!$C$12,W565&gt;=O565),I565*(1+設定!$F$12),IF(AND(T565&gt;=設定!$C$13,W565&lt;O565),I565*(1+設定!$F$13),IF(AND(T565&lt;設定!$C$14,U565&gt;=設定!$E$14),I565*(1+設定!$F$14),IF(AND(T565&lt;設定!$C$15,U565&lt;設定!$E$15),I565*(1+設定!$F$15),"除外"))))</f>
        <v>#VALUE!</v>
      </c>
      <c r="L565" s="58" t="e">
        <f ca="1">IF(消化率!$I$5&lt;1,K565*消化率!$I$5,IF(U565*V565/(K565*消化率!$I$5)&gt;O565,K565*消化率!$I$5,M565))</f>
        <v>#DIV/0!</v>
      </c>
      <c r="M565" s="58" t="e">
        <f t="shared" si="91"/>
        <v>#VALUE!</v>
      </c>
      <c r="N565" s="58" t="e">
        <f ca="1">IF(ROUNDUP(IF(IF(IF(AND(設定!$D$8&lt;=L565,設定!$D$8&lt;J565),設定!$D$8,IF(AND(J565&lt;=L565,J565&lt;設定!$D$8),J565,IF(AND(L565&lt;=J565,J565&lt;設定!$D$8),J565,L565)))=0,設定!$D$8,IF(AND(設定!$D$8&lt;=L565,設定!$D$8&lt;J565),設定!$D$8,IF(AND(J565&lt;=L565,J565&lt;設定!$D$8),J565,IF(AND(L565&lt;=J565,J565&lt;設定!$D$8),J565,L565))))&lt;=H565,H565+1,IF(IF(AND(設定!$D$8&lt;=L565,設定!$D$8&lt;J565),設定!$D$8,IF(AND(J565&lt;=L565,J565&lt;設定!$D$8),J565,IF(AND(L565&lt;=J565,J565&lt;設定!$D$8),J565,L565)))=0,設定!$D$8,IF(AND(設定!$D$8&lt;=L565,設定!$D$8&lt;J565),設定!$D$8,IF(AND(J565&lt;=L565,J565&lt;設定!$D$8),J565,IF(AND(L565&lt;=J565,J565&lt;設定!$D$8),J565,L565))))),0)&gt;40,ROUNDUP(IF(IF(IF(AND(設定!$D$8&lt;=L565,設定!$D$8&lt;J565),設定!$D$8,IF(AND(J565&lt;=L565,J565&lt;設定!$D$8),J565,IF(AND(L565&lt;=J565,J565&lt;設定!$D$8),J565,L565)))=0,設定!$D$8,IF(AND(設定!$D$8&lt;=L565,設定!$D$8&lt;J565),設定!$D$8,IF(AND(J565&lt;=L565,J565&lt;設定!$D$8),J565,IF(AND(L565&lt;=J565,J565&lt;設定!$D$8),J565,L565))))&lt;=H565,H565+1,IF(IF(AND(設定!$D$8&lt;=L565,設定!$D$8&lt;J565),設定!$D$8,IF(AND(J565&lt;=L565,J565&lt;設定!$D$8),J565,IF(AND(L565&lt;=J565,J565&lt;設定!$D$8),J565,L565)))=0,設定!$D$8,IF(AND(設定!$D$8&lt;=L565,設定!$D$8&lt;J565),設定!$D$8,IF(AND(J565&lt;=L565,J565&lt;設定!$D$8),J565,IF(AND(L565&lt;=J565,J565&lt;設定!$D$8),J565,L565))))),0),40)</f>
        <v>#DIV/0!</v>
      </c>
      <c r="O565" s="55">
        <f>IF(G565="標準",設定!$C$4,G565)</f>
        <v>5</v>
      </c>
      <c r="P565" s="45">
        <f t="shared" si="92"/>
        <v>0</v>
      </c>
      <c r="Q565" s="14">
        <f t="shared" si="93"/>
        <v>0</v>
      </c>
      <c r="R565" s="23">
        <f t="shared" si="101"/>
        <v>0</v>
      </c>
      <c r="S565" s="12">
        <f t="shared" si="94"/>
        <v>0</v>
      </c>
      <c r="T565" s="23">
        <f t="shared" si="95"/>
        <v>0</v>
      </c>
      <c r="U565" s="13">
        <f t="shared" si="96"/>
        <v>0</v>
      </c>
      <c r="V565" s="104" t="str">
        <f>INDEX(商品!Q:Q,MATCH(キーワード!D565,商品!D:D,0),1)</f>
        <v>-</v>
      </c>
      <c r="W565" s="15">
        <f t="shared" si="97"/>
        <v>0</v>
      </c>
      <c r="X565" s="22">
        <f>SUMIFS(当月ワード!$J$3:$J$1000,当月ワード!$D$3:$D$1000,キーワード!$D565,当月ワード!$E$3:$E$1000,キーワード!$F565)</f>
        <v>0</v>
      </c>
      <c r="Y565" s="23">
        <f>SUMIFS(前月ワード!$J$3:$J$1000,前月ワード!$D$3:$D$1000,キーワード!$D565,前月ワード!$E$3:$E$1000,キーワード!$F565)</f>
        <v>0</v>
      </c>
      <c r="Z565" s="23">
        <f>SUMIFS(前々月ワード!$J$3:$J$1000,前々月ワード!$D$3:$D$1000,キーワード!$D565,前々月ワード!$E$3:$E$1000,キーワード!$F565)</f>
        <v>0</v>
      </c>
      <c r="AA565" s="22">
        <f>SUMIFS(当月ワード!$W$3:$W$1000,当月ワード!$D$3:$D$1000,キーワード!$D565,当月ワード!$E$3:$E$1000,キーワード!$F565)</f>
        <v>0</v>
      </c>
      <c r="AB565" s="23">
        <f>SUMIFS(前月ワード!$W$3:$W$1000,前月ワード!$D$3:$D$1000,キーワード!$D565,前月ワード!$E$3:$E$1000,キーワード!$F565)</f>
        <v>0</v>
      </c>
      <c r="AC565" s="23">
        <f>SUMIFS(前々月ワード!$W$3:$W$1000,前々月ワード!$D$3:$D$1000,キーワード!$D565,前々月ワード!$E$3:$E$1000,キーワード!$F565)</f>
        <v>0</v>
      </c>
      <c r="AD565" s="23">
        <f t="shared" si="98"/>
        <v>0</v>
      </c>
      <c r="AE565" s="23">
        <f t="shared" si="98"/>
        <v>0</v>
      </c>
      <c r="AF565" s="23">
        <f t="shared" si="98"/>
        <v>0</v>
      </c>
      <c r="AG565" s="22">
        <f>SUMIFS(当月ワード!$X$3:$X$1000,当月ワード!$D$3:$D$1000,キーワード!$D565,当月ワード!$E$3:$E$1000,キーワード!$F565)</f>
        <v>0</v>
      </c>
      <c r="AH565" s="23">
        <f>SUMIFS(前月ワード!$X$3:$X$1000,前月ワード!$D$3:$D$1000,キーワード!$D565,前月ワード!$E$3:$E$1000,キーワード!$F565)</f>
        <v>0</v>
      </c>
      <c r="AI565" s="23">
        <f>SUMIFS(前々月ワード!$X$3:$X$1000,前々月ワード!$D$3:$D$1000,キーワード!$D565,前々月ワード!$E$3:$E$1000,キーワード!$F565)</f>
        <v>0</v>
      </c>
      <c r="AJ565" s="22">
        <f>SUMIFS(当月ワード!$I$3:$I$1000,当月ワード!$D$3:$D$1000,キーワード!$D565,当月ワード!$E$3:$E$1000,キーワード!$F565)</f>
        <v>0</v>
      </c>
      <c r="AK565" s="23">
        <f>SUMIFS(前月ワード!$I$3:$I$1000,前月ワード!$D$3:$D$1000,キーワード!$D565,前月ワード!$E$3:$E$1000,キーワード!$F565)</f>
        <v>0</v>
      </c>
      <c r="AL565" s="23">
        <f>SUMIFS(前々月ワード!$I$3:$I$1000,前々月ワード!$D$3:$D$1000,キーワード!$D565,前々月ワード!$E$3:$E$1000,キーワード!$F565)</f>
        <v>0</v>
      </c>
      <c r="AM565" s="13">
        <f t="shared" si="99"/>
        <v>0</v>
      </c>
      <c r="AN565" s="13">
        <f t="shared" si="99"/>
        <v>0</v>
      </c>
      <c r="AO565" s="13">
        <f t="shared" si="99"/>
        <v>0</v>
      </c>
      <c r="AP565" s="16">
        <f t="shared" si="100"/>
        <v>0</v>
      </c>
      <c r="AQ565" s="16">
        <f t="shared" si="100"/>
        <v>0</v>
      </c>
      <c r="AR565" s="17">
        <f t="shared" si="100"/>
        <v>0</v>
      </c>
    </row>
    <row r="566" spans="3:44" ht="36.65" customHeight="1">
      <c r="C566" s="20">
        <v>561</v>
      </c>
      <c r="D566" s="53">
        <f>現状ワード設定!B563</f>
        <v>0</v>
      </c>
      <c r="E566" s="26" t="str">
        <f>IFERROR(_xlfn.XLOOKUP($D566,現状商品設定!B:B,現状商品設定!C:C,"-"),"-")</f>
        <v>-</v>
      </c>
      <c r="F566" s="56">
        <f>現状ワード設定!G563</f>
        <v>0</v>
      </c>
      <c r="G566" s="60" t="s">
        <v>46</v>
      </c>
      <c r="H566" s="47" t="str">
        <f>IFERROR(_xlfn.XLOOKUP(D566,商品!$D:$D,商品!$H:$H),"")</f>
        <v/>
      </c>
      <c r="I566" s="50" t="str">
        <f>IFERROR(_xlfn.XLOOKUP(D566&amp;F566,現状ワード設定!J:J,現状ワード設定!H:H),"")</f>
        <v/>
      </c>
      <c r="J566" s="47" t="str">
        <f>IFERROR(_xlfn.XLOOKUP(D566&amp;F566,現状ワード設定!J:J,現状ワード設定!I:I),"")</f>
        <v/>
      </c>
      <c r="K566" s="47" t="e">
        <f>IF(AND(T566&gt;=設定!$C$12,W566&gt;=O566),I566*(1+設定!$F$12),IF(AND(T566&gt;=設定!$C$13,W566&lt;O566),I566*(1+設定!$F$13),IF(AND(T566&lt;設定!$C$14,U566&gt;=設定!$E$14),I566*(1+設定!$F$14),IF(AND(T566&lt;設定!$C$15,U566&lt;設定!$E$15),I566*(1+設定!$F$15),"除外"))))</f>
        <v>#VALUE!</v>
      </c>
      <c r="L566" s="58" t="e">
        <f ca="1">IF(消化率!$I$5&lt;1,K566*消化率!$I$5,IF(U566*V566/(K566*消化率!$I$5)&gt;O566,K566*消化率!$I$5,M566))</f>
        <v>#DIV/0!</v>
      </c>
      <c r="M566" s="58" t="e">
        <f t="shared" si="91"/>
        <v>#VALUE!</v>
      </c>
      <c r="N566" s="58" t="e">
        <f ca="1">IF(ROUNDUP(IF(IF(IF(AND(設定!$D$8&lt;=L566,設定!$D$8&lt;J566),設定!$D$8,IF(AND(J566&lt;=L566,J566&lt;設定!$D$8),J566,IF(AND(L566&lt;=J566,J566&lt;設定!$D$8),J566,L566)))=0,設定!$D$8,IF(AND(設定!$D$8&lt;=L566,設定!$D$8&lt;J566),設定!$D$8,IF(AND(J566&lt;=L566,J566&lt;設定!$D$8),J566,IF(AND(L566&lt;=J566,J566&lt;設定!$D$8),J566,L566))))&lt;=H566,H566+1,IF(IF(AND(設定!$D$8&lt;=L566,設定!$D$8&lt;J566),設定!$D$8,IF(AND(J566&lt;=L566,J566&lt;設定!$D$8),J566,IF(AND(L566&lt;=J566,J566&lt;設定!$D$8),J566,L566)))=0,設定!$D$8,IF(AND(設定!$D$8&lt;=L566,設定!$D$8&lt;J566),設定!$D$8,IF(AND(J566&lt;=L566,J566&lt;設定!$D$8),J566,IF(AND(L566&lt;=J566,J566&lt;設定!$D$8),J566,L566))))),0)&gt;40,ROUNDUP(IF(IF(IF(AND(設定!$D$8&lt;=L566,設定!$D$8&lt;J566),設定!$D$8,IF(AND(J566&lt;=L566,J566&lt;設定!$D$8),J566,IF(AND(L566&lt;=J566,J566&lt;設定!$D$8),J566,L566)))=0,設定!$D$8,IF(AND(設定!$D$8&lt;=L566,設定!$D$8&lt;J566),設定!$D$8,IF(AND(J566&lt;=L566,J566&lt;設定!$D$8),J566,IF(AND(L566&lt;=J566,J566&lt;設定!$D$8),J566,L566))))&lt;=H566,H566+1,IF(IF(AND(設定!$D$8&lt;=L566,設定!$D$8&lt;J566),設定!$D$8,IF(AND(J566&lt;=L566,J566&lt;設定!$D$8),J566,IF(AND(L566&lt;=J566,J566&lt;設定!$D$8),J566,L566)))=0,設定!$D$8,IF(AND(設定!$D$8&lt;=L566,設定!$D$8&lt;J566),設定!$D$8,IF(AND(J566&lt;=L566,J566&lt;設定!$D$8),J566,IF(AND(L566&lt;=J566,J566&lt;設定!$D$8),J566,L566))))),0),40)</f>
        <v>#DIV/0!</v>
      </c>
      <c r="O566" s="55">
        <f>IF(G566="標準",設定!$C$4,G566)</f>
        <v>5</v>
      </c>
      <c r="P566" s="45">
        <f t="shared" si="92"/>
        <v>0</v>
      </c>
      <c r="Q566" s="14">
        <f t="shared" si="93"/>
        <v>0</v>
      </c>
      <c r="R566" s="23">
        <f t="shared" si="101"/>
        <v>0</v>
      </c>
      <c r="S566" s="12">
        <f t="shared" si="94"/>
        <v>0</v>
      </c>
      <c r="T566" s="23">
        <f t="shared" si="95"/>
        <v>0</v>
      </c>
      <c r="U566" s="13">
        <f t="shared" si="96"/>
        <v>0</v>
      </c>
      <c r="V566" s="104" t="str">
        <f>INDEX(商品!Q:Q,MATCH(キーワード!D566,商品!D:D,0),1)</f>
        <v>-</v>
      </c>
      <c r="W566" s="15">
        <f t="shared" si="97"/>
        <v>0</v>
      </c>
      <c r="X566" s="22">
        <f>SUMIFS(当月ワード!$J$3:$J$1000,当月ワード!$D$3:$D$1000,キーワード!$D566,当月ワード!$E$3:$E$1000,キーワード!$F566)</f>
        <v>0</v>
      </c>
      <c r="Y566" s="23">
        <f>SUMIFS(前月ワード!$J$3:$J$1000,前月ワード!$D$3:$D$1000,キーワード!$D566,前月ワード!$E$3:$E$1000,キーワード!$F566)</f>
        <v>0</v>
      </c>
      <c r="Z566" s="23">
        <f>SUMIFS(前々月ワード!$J$3:$J$1000,前々月ワード!$D$3:$D$1000,キーワード!$D566,前々月ワード!$E$3:$E$1000,キーワード!$F566)</f>
        <v>0</v>
      </c>
      <c r="AA566" s="22">
        <f>SUMIFS(当月ワード!$W$3:$W$1000,当月ワード!$D$3:$D$1000,キーワード!$D566,当月ワード!$E$3:$E$1000,キーワード!$F566)</f>
        <v>0</v>
      </c>
      <c r="AB566" s="23">
        <f>SUMIFS(前月ワード!$W$3:$W$1000,前月ワード!$D$3:$D$1000,キーワード!$D566,前月ワード!$E$3:$E$1000,キーワード!$F566)</f>
        <v>0</v>
      </c>
      <c r="AC566" s="23">
        <f>SUMIFS(前々月ワード!$W$3:$W$1000,前々月ワード!$D$3:$D$1000,キーワード!$D566,前々月ワード!$E$3:$E$1000,キーワード!$F566)</f>
        <v>0</v>
      </c>
      <c r="AD566" s="23">
        <f t="shared" si="98"/>
        <v>0</v>
      </c>
      <c r="AE566" s="23">
        <f t="shared" si="98"/>
        <v>0</v>
      </c>
      <c r="AF566" s="23">
        <f t="shared" si="98"/>
        <v>0</v>
      </c>
      <c r="AG566" s="22">
        <f>SUMIFS(当月ワード!$X$3:$X$1000,当月ワード!$D$3:$D$1000,キーワード!$D566,当月ワード!$E$3:$E$1000,キーワード!$F566)</f>
        <v>0</v>
      </c>
      <c r="AH566" s="23">
        <f>SUMIFS(前月ワード!$X$3:$X$1000,前月ワード!$D$3:$D$1000,キーワード!$D566,前月ワード!$E$3:$E$1000,キーワード!$F566)</f>
        <v>0</v>
      </c>
      <c r="AI566" s="23">
        <f>SUMIFS(前々月ワード!$X$3:$X$1000,前々月ワード!$D$3:$D$1000,キーワード!$D566,前々月ワード!$E$3:$E$1000,キーワード!$F566)</f>
        <v>0</v>
      </c>
      <c r="AJ566" s="22">
        <f>SUMIFS(当月ワード!$I$3:$I$1000,当月ワード!$D$3:$D$1000,キーワード!$D566,当月ワード!$E$3:$E$1000,キーワード!$F566)</f>
        <v>0</v>
      </c>
      <c r="AK566" s="23">
        <f>SUMIFS(前月ワード!$I$3:$I$1000,前月ワード!$D$3:$D$1000,キーワード!$D566,前月ワード!$E$3:$E$1000,キーワード!$F566)</f>
        <v>0</v>
      </c>
      <c r="AL566" s="23">
        <f>SUMIFS(前々月ワード!$I$3:$I$1000,前々月ワード!$D$3:$D$1000,キーワード!$D566,前々月ワード!$E$3:$E$1000,キーワード!$F566)</f>
        <v>0</v>
      </c>
      <c r="AM566" s="13">
        <f t="shared" si="99"/>
        <v>0</v>
      </c>
      <c r="AN566" s="13">
        <f t="shared" si="99"/>
        <v>0</v>
      </c>
      <c r="AO566" s="13">
        <f t="shared" si="99"/>
        <v>0</v>
      </c>
      <c r="AP566" s="16">
        <f t="shared" si="100"/>
        <v>0</v>
      </c>
      <c r="AQ566" s="16">
        <f t="shared" si="100"/>
        <v>0</v>
      </c>
      <c r="AR566" s="17">
        <f t="shared" si="100"/>
        <v>0</v>
      </c>
    </row>
    <row r="567" spans="3:44" ht="36.65" customHeight="1">
      <c r="C567" s="20">
        <v>562</v>
      </c>
      <c r="D567" s="53">
        <f>現状ワード設定!B564</f>
        <v>0</v>
      </c>
      <c r="E567" s="26" t="str">
        <f>IFERROR(_xlfn.XLOOKUP($D567,現状商品設定!B:B,現状商品設定!C:C,"-"),"-")</f>
        <v>-</v>
      </c>
      <c r="F567" s="56">
        <f>現状ワード設定!G564</f>
        <v>0</v>
      </c>
      <c r="G567" s="60" t="s">
        <v>46</v>
      </c>
      <c r="H567" s="47" t="str">
        <f>IFERROR(_xlfn.XLOOKUP(D567,商品!$D:$D,商品!$H:$H),"")</f>
        <v/>
      </c>
      <c r="I567" s="50" t="str">
        <f>IFERROR(_xlfn.XLOOKUP(D567&amp;F567,現状ワード設定!J:J,現状ワード設定!H:H),"")</f>
        <v/>
      </c>
      <c r="J567" s="47" t="str">
        <f>IFERROR(_xlfn.XLOOKUP(D567&amp;F567,現状ワード設定!J:J,現状ワード設定!I:I),"")</f>
        <v/>
      </c>
      <c r="K567" s="47" t="e">
        <f>IF(AND(T567&gt;=設定!$C$12,W567&gt;=O567),I567*(1+設定!$F$12),IF(AND(T567&gt;=設定!$C$13,W567&lt;O567),I567*(1+設定!$F$13),IF(AND(T567&lt;設定!$C$14,U567&gt;=設定!$E$14),I567*(1+設定!$F$14),IF(AND(T567&lt;設定!$C$15,U567&lt;設定!$E$15),I567*(1+設定!$F$15),"除外"))))</f>
        <v>#VALUE!</v>
      </c>
      <c r="L567" s="58" t="e">
        <f ca="1">IF(消化率!$I$5&lt;1,K567*消化率!$I$5,IF(U567*V567/(K567*消化率!$I$5)&gt;O567,K567*消化率!$I$5,M567))</f>
        <v>#DIV/0!</v>
      </c>
      <c r="M567" s="58" t="e">
        <f t="shared" si="91"/>
        <v>#VALUE!</v>
      </c>
      <c r="N567" s="58" t="e">
        <f ca="1">IF(ROUNDUP(IF(IF(IF(AND(設定!$D$8&lt;=L567,設定!$D$8&lt;J567),設定!$D$8,IF(AND(J567&lt;=L567,J567&lt;設定!$D$8),J567,IF(AND(L567&lt;=J567,J567&lt;設定!$D$8),J567,L567)))=0,設定!$D$8,IF(AND(設定!$D$8&lt;=L567,設定!$D$8&lt;J567),設定!$D$8,IF(AND(J567&lt;=L567,J567&lt;設定!$D$8),J567,IF(AND(L567&lt;=J567,J567&lt;設定!$D$8),J567,L567))))&lt;=H567,H567+1,IF(IF(AND(設定!$D$8&lt;=L567,設定!$D$8&lt;J567),設定!$D$8,IF(AND(J567&lt;=L567,J567&lt;設定!$D$8),J567,IF(AND(L567&lt;=J567,J567&lt;設定!$D$8),J567,L567)))=0,設定!$D$8,IF(AND(設定!$D$8&lt;=L567,設定!$D$8&lt;J567),設定!$D$8,IF(AND(J567&lt;=L567,J567&lt;設定!$D$8),J567,IF(AND(L567&lt;=J567,J567&lt;設定!$D$8),J567,L567))))),0)&gt;40,ROUNDUP(IF(IF(IF(AND(設定!$D$8&lt;=L567,設定!$D$8&lt;J567),設定!$D$8,IF(AND(J567&lt;=L567,J567&lt;設定!$D$8),J567,IF(AND(L567&lt;=J567,J567&lt;設定!$D$8),J567,L567)))=0,設定!$D$8,IF(AND(設定!$D$8&lt;=L567,設定!$D$8&lt;J567),設定!$D$8,IF(AND(J567&lt;=L567,J567&lt;設定!$D$8),J567,IF(AND(L567&lt;=J567,J567&lt;設定!$D$8),J567,L567))))&lt;=H567,H567+1,IF(IF(AND(設定!$D$8&lt;=L567,設定!$D$8&lt;J567),設定!$D$8,IF(AND(J567&lt;=L567,J567&lt;設定!$D$8),J567,IF(AND(L567&lt;=J567,J567&lt;設定!$D$8),J567,L567)))=0,設定!$D$8,IF(AND(設定!$D$8&lt;=L567,設定!$D$8&lt;J567),設定!$D$8,IF(AND(J567&lt;=L567,J567&lt;設定!$D$8),J567,IF(AND(L567&lt;=J567,J567&lt;設定!$D$8),J567,L567))))),0),40)</f>
        <v>#DIV/0!</v>
      </c>
      <c r="O567" s="55">
        <f>IF(G567="標準",設定!$C$4,G567)</f>
        <v>5</v>
      </c>
      <c r="P567" s="45">
        <f t="shared" si="92"/>
        <v>0</v>
      </c>
      <c r="Q567" s="14">
        <f t="shared" si="93"/>
        <v>0</v>
      </c>
      <c r="R567" s="23">
        <f t="shared" si="101"/>
        <v>0</v>
      </c>
      <c r="S567" s="12">
        <f t="shared" si="94"/>
        <v>0</v>
      </c>
      <c r="T567" s="23">
        <f t="shared" si="95"/>
        <v>0</v>
      </c>
      <c r="U567" s="13">
        <f t="shared" si="96"/>
        <v>0</v>
      </c>
      <c r="V567" s="104" t="str">
        <f>INDEX(商品!Q:Q,MATCH(キーワード!D567,商品!D:D,0),1)</f>
        <v>-</v>
      </c>
      <c r="W567" s="15">
        <f t="shared" si="97"/>
        <v>0</v>
      </c>
      <c r="X567" s="22">
        <f>SUMIFS(当月ワード!$J$3:$J$1000,当月ワード!$D$3:$D$1000,キーワード!$D567,当月ワード!$E$3:$E$1000,キーワード!$F567)</f>
        <v>0</v>
      </c>
      <c r="Y567" s="23">
        <f>SUMIFS(前月ワード!$J$3:$J$1000,前月ワード!$D$3:$D$1000,キーワード!$D567,前月ワード!$E$3:$E$1000,キーワード!$F567)</f>
        <v>0</v>
      </c>
      <c r="Z567" s="23">
        <f>SUMIFS(前々月ワード!$J$3:$J$1000,前々月ワード!$D$3:$D$1000,キーワード!$D567,前々月ワード!$E$3:$E$1000,キーワード!$F567)</f>
        <v>0</v>
      </c>
      <c r="AA567" s="22">
        <f>SUMIFS(当月ワード!$W$3:$W$1000,当月ワード!$D$3:$D$1000,キーワード!$D567,当月ワード!$E$3:$E$1000,キーワード!$F567)</f>
        <v>0</v>
      </c>
      <c r="AB567" s="23">
        <f>SUMIFS(前月ワード!$W$3:$W$1000,前月ワード!$D$3:$D$1000,キーワード!$D567,前月ワード!$E$3:$E$1000,キーワード!$F567)</f>
        <v>0</v>
      </c>
      <c r="AC567" s="23">
        <f>SUMIFS(前々月ワード!$W$3:$W$1000,前々月ワード!$D$3:$D$1000,キーワード!$D567,前々月ワード!$E$3:$E$1000,キーワード!$F567)</f>
        <v>0</v>
      </c>
      <c r="AD567" s="23">
        <f t="shared" si="98"/>
        <v>0</v>
      </c>
      <c r="AE567" s="23">
        <f t="shared" si="98"/>
        <v>0</v>
      </c>
      <c r="AF567" s="23">
        <f t="shared" si="98"/>
        <v>0</v>
      </c>
      <c r="AG567" s="22">
        <f>SUMIFS(当月ワード!$X$3:$X$1000,当月ワード!$D$3:$D$1000,キーワード!$D567,当月ワード!$E$3:$E$1000,キーワード!$F567)</f>
        <v>0</v>
      </c>
      <c r="AH567" s="23">
        <f>SUMIFS(前月ワード!$X$3:$X$1000,前月ワード!$D$3:$D$1000,キーワード!$D567,前月ワード!$E$3:$E$1000,キーワード!$F567)</f>
        <v>0</v>
      </c>
      <c r="AI567" s="23">
        <f>SUMIFS(前々月ワード!$X$3:$X$1000,前々月ワード!$D$3:$D$1000,キーワード!$D567,前々月ワード!$E$3:$E$1000,キーワード!$F567)</f>
        <v>0</v>
      </c>
      <c r="AJ567" s="22">
        <f>SUMIFS(当月ワード!$I$3:$I$1000,当月ワード!$D$3:$D$1000,キーワード!$D567,当月ワード!$E$3:$E$1000,キーワード!$F567)</f>
        <v>0</v>
      </c>
      <c r="AK567" s="23">
        <f>SUMIFS(前月ワード!$I$3:$I$1000,前月ワード!$D$3:$D$1000,キーワード!$D567,前月ワード!$E$3:$E$1000,キーワード!$F567)</f>
        <v>0</v>
      </c>
      <c r="AL567" s="23">
        <f>SUMIFS(前々月ワード!$I$3:$I$1000,前々月ワード!$D$3:$D$1000,キーワード!$D567,前々月ワード!$E$3:$E$1000,キーワード!$F567)</f>
        <v>0</v>
      </c>
      <c r="AM567" s="13">
        <f t="shared" si="99"/>
        <v>0</v>
      </c>
      <c r="AN567" s="13">
        <f t="shared" si="99"/>
        <v>0</v>
      </c>
      <c r="AO567" s="13">
        <f t="shared" si="99"/>
        <v>0</v>
      </c>
      <c r="AP567" s="16">
        <f t="shared" si="100"/>
        <v>0</v>
      </c>
      <c r="AQ567" s="16">
        <f t="shared" si="100"/>
        <v>0</v>
      </c>
      <c r="AR567" s="17">
        <f t="shared" si="100"/>
        <v>0</v>
      </c>
    </row>
    <row r="568" spans="3:44" ht="36.65" customHeight="1">
      <c r="C568" s="20">
        <v>563</v>
      </c>
      <c r="D568" s="53">
        <f>現状ワード設定!B565</f>
        <v>0</v>
      </c>
      <c r="E568" s="26" t="str">
        <f>IFERROR(_xlfn.XLOOKUP($D568,現状商品設定!B:B,現状商品設定!C:C,"-"),"-")</f>
        <v>-</v>
      </c>
      <c r="F568" s="56">
        <f>現状ワード設定!G565</f>
        <v>0</v>
      </c>
      <c r="G568" s="60" t="s">
        <v>46</v>
      </c>
      <c r="H568" s="47" t="str">
        <f>IFERROR(_xlfn.XLOOKUP(D568,商品!$D:$D,商品!$H:$H),"")</f>
        <v/>
      </c>
      <c r="I568" s="50" t="str">
        <f>IFERROR(_xlfn.XLOOKUP(D568&amp;F568,現状ワード設定!J:J,現状ワード設定!H:H),"")</f>
        <v/>
      </c>
      <c r="J568" s="47" t="str">
        <f>IFERROR(_xlfn.XLOOKUP(D568&amp;F568,現状ワード設定!J:J,現状ワード設定!I:I),"")</f>
        <v/>
      </c>
      <c r="K568" s="47" t="e">
        <f>IF(AND(T568&gt;=設定!$C$12,W568&gt;=O568),I568*(1+設定!$F$12),IF(AND(T568&gt;=設定!$C$13,W568&lt;O568),I568*(1+設定!$F$13),IF(AND(T568&lt;設定!$C$14,U568&gt;=設定!$E$14),I568*(1+設定!$F$14),IF(AND(T568&lt;設定!$C$15,U568&lt;設定!$E$15),I568*(1+設定!$F$15),"除外"))))</f>
        <v>#VALUE!</v>
      </c>
      <c r="L568" s="58" t="e">
        <f ca="1">IF(消化率!$I$5&lt;1,K568*消化率!$I$5,IF(U568*V568/(K568*消化率!$I$5)&gt;O568,K568*消化率!$I$5,M568))</f>
        <v>#DIV/0!</v>
      </c>
      <c r="M568" s="58" t="e">
        <f t="shared" si="91"/>
        <v>#VALUE!</v>
      </c>
      <c r="N568" s="58" t="e">
        <f ca="1">IF(ROUNDUP(IF(IF(IF(AND(設定!$D$8&lt;=L568,設定!$D$8&lt;J568),設定!$D$8,IF(AND(J568&lt;=L568,J568&lt;設定!$D$8),J568,IF(AND(L568&lt;=J568,J568&lt;設定!$D$8),J568,L568)))=0,設定!$D$8,IF(AND(設定!$D$8&lt;=L568,設定!$D$8&lt;J568),設定!$D$8,IF(AND(J568&lt;=L568,J568&lt;設定!$D$8),J568,IF(AND(L568&lt;=J568,J568&lt;設定!$D$8),J568,L568))))&lt;=H568,H568+1,IF(IF(AND(設定!$D$8&lt;=L568,設定!$D$8&lt;J568),設定!$D$8,IF(AND(J568&lt;=L568,J568&lt;設定!$D$8),J568,IF(AND(L568&lt;=J568,J568&lt;設定!$D$8),J568,L568)))=0,設定!$D$8,IF(AND(設定!$D$8&lt;=L568,設定!$D$8&lt;J568),設定!$D$8,IF(AND(J568&lt;=L568,J568&lt;設定!$D$8),J568,IF(AND(L568&lt;=J568,J568&lt;設定!$D$8),J568,L568))))),0)&gt;40,ROUNDUP(IF(IF(IF(AND(設定!$D$8&lt;=L568,設定!$D$8&lt;J568),設定!$D$8,IF(AND(J568&lt;=L568,J568&lt;設定!$D$8),J568,IF(AND(L568&lt;=J568,J568&lt;設定!$D$8),J568,L568)))=0,設定!$D$8,IF(AND(設定!$D$8&lt;=L568,設定!$D$8&lt;J568),設定!$D$8,IF(AND(J568&lt;=L568,J568&lt;設定!$D$8),J568,IF(AND(L568&lt;=J568,J568&lt;設定!$D$8),J568,L568))))&lt;=H568,H568+1,IF(IF(AND(設定!$D$8&lt;=L568,設定!$D$8&lt;J568),設定!$D$8,IF(AND(J568&lt;=L568,J568&lt;設定!$D$8),J568,IF(AND(L568&lt;=J568,J568&lt;設定!$D$8),J568,L568)))=0,設定!$D$8,IF(AND(設定!$D$8&lt;=L568,設定!$D$8&lt;J568),設定!$D$8,IF(AND(J568&lt;=L568,J568&lt;設定!$D$8),J568,IF(AND(L568&lt;=J568,J568&lt;設定!$D$8),J568,L568))))),0),40)</f>
        <v>#DIV/0!</v>
      </c>
      <c r="O568" s="55">
        <f>IF(G568="標準",設定!$C$4,G568)</f>
        <v>5</v>
      </c>
      <c r="P568" s="45">
        <f t="shared" si="92"/>
        <v>0</v>
      </c>
      <c r="Q568" s="14">
        <f t="shared" si="93"/>
        <v>0</v>
      </c>
      <c r="R568" s="23">
        <f t="shared" si="101"/>
        <v>0</v>
      </c>
      <c r="S568" s="12">
        <f t="shared" si="94"/>
        <v>0</v>
      </c>
      <c r="T568" s="23">
        <f t="shared" si="95"/>
        <v>0</v>
      </c>
      <c r="U568" s="13">
        <f t="shared" si="96"/>
        <v>0</v>
      </c>
      <c r="V568" s="104" t="str">
        <f>INDEX(商品!Q:Q,MATCH(キーワード!D568,商品!D:D,0),1)</f>
        <v>-</v>
      </c>
      <c r="W568" s="15">
        <f t="shared" si="97"/>
        <v>0</v>
      </c>
      <c r="X568" s="22">
        <f>SUMIFS(当月ワード!$J$3:$J$1000,当月ワード!$D$3:$D$1000,キーワード!$D568,当月ワード!$E$3:$E$1000,キーワード!$F568)</f>
        <v>0</v>
      </c>
      <c r="Y568" s="23">
        <f>SUMIFS(前月ワード!$J$3:$J$1000,前月ワード!$D$3:$D$1000,キーワード!$D568,前月ワード!$E$3:$E$1000,キーワード!$F568)</f>
        <v>0</v>
      </c>
      <c r="Z568" s="23">
        <f>SUMIFS(前々月ワード!$J$3:$J$1000,前々月ワード!$D$3:$D$1000,キーワード!$D568,前々月ワード!$E$3:$E$1000,キーワード!$F568)</f>
        <v>0</v>
      </c>
      <c r="AA568" s="22">
        <f>SUMIFS(当月ワード!$W$3:$W$1000,当月ワード!$D$3:$D$1000,キーワード!$D568,当月ワード!$E$3:$E$1000,キーワード!$F568)</f>
        <v>0</v>
      </c>
      <c r="AB568" s="23">
        <f>SUMIFS(前月ワード!$W$3:$W$1000,前月ワード!$D$3:$D$1000,キーワード!$D568,前月ワード!$E$3:$E$1000,キーワード!$F568)</f>
        <v>0</v>
      </c>
      <c r="AC568" s="23">
        <f>SUMIFS(前々月ワード!$W$3:$W$1000,前々月ワード!$D$3:$D$1000,キーワード!$D568,前々月ワード!$E$3:$E$1000,キーワード!$F568)</f>
        <v>0</v>
      </c>
      <c r="AD568" s="23">
        <f t="shared" si="98"/>
        <v>0</v>
      </c>
      <c r="AE568" s="23">
        <f t="shared" si="98"/>
        <v>0</v>
      </c>
      <c r="AF568" s="23">
        <f t="shared" si="98"/>
        <v>0</v>
      </c>
      <c r="AG568" s="22">
        <f>SUMIFS(当月ワード!$X$3:$X$1000,当月ワード!$D$3:$D$1000,キーワード!$D568,当月ワード!$E$3:$E$1000,キーワード!$F568)</f>
        <v>0</v>
      </c>
      <c r="AH568" s="23">
        <f>SUMIFS(前月ワード!$X$3:$X$1000,前月ワード!$D$3:$D$1000,キーワード!$D568,前月ワード!$E$3:$E$1000,キーワード!$F568)</f>
        <v>0</v>
      </c>
      <c r="AI568" s="23">
        <f>SUMIFS(前々月ワード!$X$3:$X$1000,前々月ワード!$D$3:$D$1000,キーワード!$D568,前々月ワード!$E$3:$E$1000,キーワード!$F568)</f>
        <v>0</v>
      </c>
      <c r="AJ568" s="22">
        <f>SUMIFS(当月ワード!$I$3:$I$1000,当月ワード!$D$3:$D$1000,キーワード!$D568,当月ワード!$E$3:$E$1000,キーワード!$F568)</f>
        <v>0</v>
      </c>
      <c r="AK568" s="23">
        <f>SUMIFS(前月ワード!$I$3:$I$1000,前月ワード!$D$3:$D$1000,キーワード!$D568,前月ワード!$E$3:$E$1000,キーワード!$F568)</f>
        <v>0</v>
      </c>
      <c r="AL568" s="23">
        <f>SUMIFS(前々月ワード!$I$3:$I$1000,前々月ワード!$D$3:$D$1000,キーワード!$D568,前々月ワード!$E$3:$E$1000,キーワード!$F568)</f>
        <v>0</v>
      </c>
      <c r="AM568" s="13">
        <f t="shared" si="99"/>
        <v>0</v>
      </c>
      <c r="AN568" s="13">
        <f t="shared" si="99"/>
        <v>0</v>
      </c>
      <c r="AO568" s="13">
        <f t="shared" si="99"/>
        <v>0</v>
      </c>
      <c r="AP568" s="16">
        <f t="shared" si="100"/>
        <v>0</v>
      </c>
      <c r="AQ568" s="16">
        <f t="shared" si="100"/>
        <v>0</v>
      </c>
      <c r="AR568" s="17">
        <f t="shared" si="100"/>
        <v>0</v>
      </c>
    </row>
    <row r="569" spans="3:44" ht="36.65" customHeight="1">
      <c r="C569" s="20">
        <v>564</v>
      </c>
      <c r="D569" s="53">
        <f>現状ワード設定!B566</f>
        <v>0</v>
      </c>
      <c r="E569" s="26" t="str">
        <f>IFERROR(_xlfn.XLOOKUP($D569,現状商品設定!B:B,現状商品設定!C:C,"-"),"-")</f>
        <v>-</v>
      </c>
      <c r="F569" s="56">
        <f>現状ワード設定!G566</f>
        <v>0</v>
      </c>
      <c r="G569" s="60" t="s">
        <v>46</v>
      </c>
      <c r="H569" s="47" t="str">
        <f>IFERROR(_xlfn.XLOOKUP(D569,商品!$D:$D,商品!$H:$H),"")</f>
        <v/>
      </c>
      <c r="I569" s="50" t="str">
        <f>IFERROR(_xlfn.XLOOKUP(D569&amp;F569,現状ワード設定!J:J,現状ワード設定!H:H),"")</f>
        <v/>
      </c>
      <c r="J569" s="47" t="str">
        <f>IFERROR(_xlfn.XLOOKUP(D569&amp;F569,現状ワード設定!J:J,現状ワード設定!I:I),"")</f>
        <v/>
      </c>
      <c r="K569" s="47" t="e">
        <f>IF(AND(T569&gt;=設定!$C$12,W569&gt;=O569),I569*(1+設定!$F$12),IF(AND(T569&gt;=設定!$C$13,W569&lt;O569),I569*(1+設定!$F$13),IF(AND(T569&lt;設定!$C$14,U569&gt;=設定!$E$14),I569*(1+設定!$F$14),IF(AND(T569&lt;設定!$C$15,U569&lt;設定!$E$15),I569*(1+設定!$F$15),"除外"))))</f>
        <v>#VALUE!</v>
      </c>
      <c r="L569" s="58" t="e">
        <f ca="1">IF(消化率!$I$5&lt;1,K569*消化率!$I$5,IF(U569*V569/(K569*消化率!$I$5)&gt;O569,K569*消化率!$I$5,M569))</f>
        <v>#DIV/0!</v>
      </c>
      <c r="M569" s="58" t="e">
        <f t="shared" si="91"/>
        <v>#VALUE!</v>
      </c>
      <c r="N569" s="58" t="e">
        <f ca="1">IF(ROUNDUP(IF(IF(IF(AND(設定!$D$8&lt;=L569,設定!$D$8&lt;J569),設定!$D$8,IF(AND(J569&lt;=L569,J569&lt;設定!$D$8),J569,IF(AND(L569&lt;=J569,J569&lt;設定!$D$8),J569,L569)))=0,設定!$D$8,IF(AND(設定!$D$8&lt;=L569,設定!$D$8&lt;J569),設定!$D$8,IF(AND(J569&lt;=L569,J569&lt;設定!$D$8),J569,IF(AND(L569&lt;=J569,J569&lt;設定!$D$8),J569,L569))))&lt;=H569,H569+1,IF(IF(AND(設定!$D$8&lt;=L569,設定!$D$8&lt;J569),設定!$D$8,IF(AND(J569&lt;=L569,J569&lt;設定!$D$8),J569,IF(AND(L569&lt;=J569,J569&lt;設定!$D$8),J569,L569)))=0,設定!$D$8,IF(AND(設定!$D$8&lt;=L569,設定!$D$8&lt;J569),設定!$D$8,IF(AND(J569&lt;=L569,J569&lt;設定!$D$8),J569,IF(AND(L569&lt;=J569,J569&lt;設定!$D$8),J569,L569))))),0)&gt;40,ROUNDUP(IF(IF(IF(AND(設定!$D$8&lt;=L569,設定!$D$8&lt;J569),設定!$D$8,IF(AND(J569&lt;=L569,J569&lt;設定!$D$8),J569,IF(AND(L569&lt;=J569,J569&lt;設定!$D$8),J569,L569)))=0,設定!$D$8,IF(AND(設定!$D$8&lt;=L569,設定!$D$8&lt;J569),設定!$D$8,IF(AND(J569&lt;=L569,J569&lt;設定!$D$8),J569,IF(AND(L569&lt;=J569,J569&lt;設定!$D$8),J569,L569))))&lt;=H569,H569+1,IF(IF(AND(設定!$D$8&lt;=L569,設定!$D$8&lt;J569),設定!$D$8,IF(AND(J569&lt;=L569,J569&lt;設定!$D$8),J569,IF(AND(L569&lt;=J569,J569&lt;設定!$D$8),J569,L569)))=0,設定!$D$8,IF(AND(設定!$D$8&lt;=L569,設定!$D$8&lt;J569),設定!$D$8,IF(AND(J569&lt;=L569,J569&lt;設定!$D$8),J569,IF(AND(L569&lt;=J569,J569&lt;設定!$D$8),J569,L569))))),0),40)</f>
        <v>#DIV/0!</v>
      </c>
      <c r="O569" s="55">
        <f>IF(G569="標準",設定!$C$4,G569)</f>
        <v>5</v>
      </c>
      <c r="P569" s="45">
        <f t="shared" si="92"/>
        <v>0</v>
      </c>
      <c r="Q569" s="14">
        <f t="shared" si="93"/>
        <v>0</v>
      </c>
      <c r="R569" s="23">
        <f t="shared" si="101"/>
        <v>0</v>
      </c>
      <c r="S569" s="12">
        <f t="shared" si="94"/>
        <v>0</v>
      </c>
      <c r="T569" s="23">
        <f t="shared" si="95"/>
        <v>0</v>
      </c>
      <c r="U569" s="13">
        <f t="shared" si="96"/>
        <v>0</v>
      </c>
      <c r="V569" s="104" t="str">
        <f>INDEX(商品!Q:Q,MATCH(キーワード!D569,商品!D:D,0),1)</f>
        <v>-</v>
      </c>
      <c r="W569" s="15">
        <f t="shared" si="97"/>
        <v>0</v>
      </c>
      <c r="X569" s="22">
        <f>SUMIFS(当月ワード!$J$3:$J$1000,当月ワード!$D$3:$D$1000,キーワード!$D569,当月ワード!$E$3:$E$1000,キーワード!$F569)</f>
        <v>0</v>
      </c>
      <c r="Y569" s="23">
        <f>SUMIFS(前月ワード!$J$3:$J$1000,前月ワード!$D$3:$D$1000,キーワード!$D569,前月ワード!$E$3:$E$1000,キーワード!$F569)</f>
        <v>0</v>
      </c>
      <c r="Z569" s="23">
        <f>SUMIFS(前々月ワード!$J$3:$J$1000,前々月ワード!$D$3:$D$1000,キーワード!$D569,前々月ワード!$E$3:$E$1000,キーワード!$F569)</f>
        <v>0</v>
      </c>
      <c r="AA569" s="22">
        <f>SUMIFS(当月ワード!$W$3:$W$1000,当月ワード!$D$3:$D$1000,キーワード!$D569,当月ワード!$E$3:$E$1000,キーワード!$F569)</f>
        <v>0</v>
      </c>
      <c r="AB569" s="23">
        <f>SUMIFS(前月ワード!$W$3:$W$1000,前月ワード!$D$3:$D$1000,キーワード!$D569,前月ワード!$E$3:$E$1000,キーワード!$F569)</f>
        <v>0</v>
      </c>
      <c r="AC569" s="23">
        <f>SUMIFS(前々月ワード!$W$3:$W$1000,前々月ワード!$D$3:$D$1000,キーワード!$D569,前々月ワード!$E$3:$E$1000,キーワード!$F569)</f>
        <v>0</v>
      </c>
      <c r="AD569" s="23">
        <f t="shared" si="98"/>
        <v>0</v>
      </c>
      <c r="AE569" s="23">
        <f t="shared" si="98"/>
        <v>0</v>
      </c>
      <c r="AF569" s="23">
        <f t="shared" si="98"/>
        <v>0</v>
      </c>
      <c r="AG569" s="22">
        <f>SUMIFS(当月ワード!$X$3:$X$1000,当月ワード!$D$3:$D$1000,キーワード!$D569,当月ワード!$E$3:$E$1000,キーワード!$F569)</f>
        <v>0</v>
      </c>
      <c r="AH569" s="23">
        <f>SUMIFS(前月ワード!$X$3:$X$1000,前月ワード!$D$3:$D$1000,キーワード!$D569,前月ワード!$E$3:$E$1000,キーワード!$F569)</f>
        <v>0</v>
      </c>
      <c r="AI569" s="23">
        <f>SUMIFS(前々月ワード!$X$3:$X$1000,前々月ワード!$D$3:$D$1000,キーワード!$D569,前々月ワード!$E$3:$E$1000,キーワード!$F569)</f>
        <v>0</v>
      </c>
      <c r="AJ569" s="22">
        <f>SUMIFS(当月ワード!$I$3:$I$1000,当月ワード!$D$3:$D$1000,キーワード!$D569,当月ワード!$E$3:$E$1000,キーワード!$F569)</f>
        <v>0</v>
      </c>
      <c r="AK569" s="23">
        <f>SUMIFS(前月ワード!$I$3:$I$1000,前月ワード!$D$3:$D$1000,キーワード!$D569,前月ワード!$E$3:$E$1000,キーワード!$F569)</f>
        <v>0</v>
      </c>
      <c r="AL569" s="23">
        <f>SUMIFS(前々月ワード!$I$3:$I$1000,前々月ワード!$D$3:$D$1000,キーワード!$D569,前々月ワード!$E$3:$E$1000,キーワード!$F569)</f>
        <v>0</v>
      </c>
      <c r="AM569" s="13">
        <f t="shared" si="99"/>
        <v>0</v>
      </c>
      <c r="AN569" s="13">
        <f t="shared" si="99"/>
        <v>0</v>
      </c>
      <c r="AO569" s="13">
        <f t="shared" si="99"/>
        <v>0</v>
      </c>
      <c r="AP569" s="16">
        <f t="shared" si="100"/>
        <v>0</v>
      </c>
      <c r="AQ569" s="16">
        <f t="shared" si="100"/>
        <v>0</v>
      </c>
      <c r="AR569" s="17">
        <f t="shared" si="100"/>
        <v>0</v>
      </c>
    </row>
    <row r="570" spans="3:44" ht="36.65" customHeight="1">
      <c r="C570" s="20">
        <v>565</v>
      </c>
      <c r="D570" s="53">
        <f>現状ワード設定!B567</f>
        <v>0</v>
      </c>
      <c r="E570" s="26" t="str">
        <f>IFERROR(_xlfn.XLOOKUP($D570,現状商品設定!B:B,現状商品設定!C:C,"-"),"-")</f>
        <v>-</v>
      </c>
      <c r="F570" s="56">
        <f>現状ワード設定!G567</f>
        <v>0</v>
      </c>
      <c r="G570" s="60" t="s">
        <v>46</v>
      </c>
      <c r="H570" s="47" t="str">
        <f>IFERROR(_xlfn.XLOOKUP(D570,商品!$D:$D,商品!$H:$H),"")</f>
        <v/>
      </c>
      <c r="I570" s="50" t="str">
        <f>IFERROR(_xlfn.XLOOKUP(D570&amp;F570,現状ワード設定!J:J,現状ワード設定!H:H),"")</f>
        <v/>
      </c>
      <c r="J570" s="47" t="str">
        <f>IFERROR(_xlfn.XLOOKUP(D570&amp;F570,現状ワード設定!J:J,現状ワード設定!I:I),"")</f>
        <v/>
      </c>
      <c r="K570" s="47" t="e">
        <f>IF(AND(T570&gt;=設定!$C$12,W570&gt;=O570),I570*(1+設定!$F$12),IF(AND(T570&gt;=設定!$C$13,W570&lt;O570),I570*(1+設定!$F$13),IF(AND(T570&lt;設定!$C$14,U570&gt;=設定!$E$14),I570*(1+設定!$F$14),IF(AND(T570&lt;設定!$C$15,U570&lt;設定!$E$15),I570*(1+設定!$F$15),"除外"))))</f>
        <v>#VALUE!</v>
      </c>
      <c r="L570" s="58" t="e">
        <f ca="1">IF(消化率!$I$5&lt;1,K570*消化率!$I$5,IF(U570*V570/(K570*消化率!$I$5)&gt;O570,K570*消化率!$I$5,M570))</f>
        <v>#DIV/0!</v>
      </c>
      <c r="M570" s="58" t="e">
        <f t="shared" si="91"/>
        <v>#VALUE!</v>
      </c>
      <c r="N570" s="58" t="e">
        <f ca="1">IF(ROUNDUP(IF(IF(IF(AND(設定!$D$8&lt;=L570,設定!$D$8&lt;J570),設定!$D$8,IF(AND(J570&lt;=L570,J570&lt;設定!$D$8),J570,IF(AND(L570&lt;=J570,J570&lt;設定!$D$8),J570,L570)))=0,設定!$D$8,IF(AND(設定!$D$8&lt;=L570,設定!$D$8&lt;J570),設定!$D$8,IF(AND(J570&lt;=L570,J570&lt;設定!$D$8),J570,IF(AND(L570&lt;=J570,J570&lt;設定!$D$8),J570,L570))))&lt;=H570,H570+1,IF(IF(AND(設定!$D$8&lt;=L570,設定!$D$8&lt;J570),設定!$D$8,IF(AND(J570&lt;=L570,J570&lt;設定!$D$8),J570,IF(AND(L570&lt;=J570,J570&lt;設定!$D$8),J570,L570)))=0,設定!$D$8,IF(AND(設定!$D$8&lt;=L570,設定!$D$8&lt;J570),設定!$D$8,IF(AND(J570&lt;=L570,J570&lt;設定!$D$8),J570,IF(AND(L570&lt;=J570,J570&lt;設定!$D$8),J570,L570))))),0)&gt;40,ROUNDUP(IF(IF(IF(AND(設定!$D$8&lt;=L570,設定!$D$8&lt;J570),設定!$D$8,IF(AND(J570&lt;=L570,J570&lt;設定!$D$8),J570,IF(AND(L570&lt;=J570,J570&lt;設定!$D$8),J570,L570)))=0,設定!$D$8,IF(AND(設定!$D$8&lt;=L570,設定!$D$8&lt;J570),設定!$D$8,IF(AND(J570&lt;=L570,J570&lt;設定!$D$8),J570,IF(AND(L570&lt;=J570,J570&lt;設定!$D$8),J570,L570))))&lt;=H570,H570+1,IF(IF(AND(設定!$D$8&lt;=L570,設定!$D$8&lt;J570),設定!$D$8,IF(AND(J570&lt;=L570,J570&lt;設定!$D$8),J570,IF(AND(L570&lt;=J570,J570&lt;設定!$D$8),J570,L570)))=0,設定!$D$8,IF(AND(設定!$D$8&lt;=L570,設定!$D$8&lt;J570),設定!$D$8,IF(AND(J570&lt;=L570,J570&lt;設定!$D$8),J570,IF(AND(L570&lt;=J570,J570&lt;設定!$D$8),J570,L570))))),0),40)</f>
        <v>#DIV/0!</v>
      </c>
      <c r="O570" s="55">
        <f>IF(G570="標準",設定!$C$4,G570)</f>
        <v>5</v>
      </c>
      <c r="P570" s="45">
        <f t="shared" si="92"/>
        <v>0</v>
      </c>
      <c r="Q570" s="14">
        <f t="shared" si="93"/>
        <v>0</v>
      </c>
      <c r="R570" s="23">
        <f t="shared" si="101"/>
        <v>0</v>
      </c>
      <c r="S570" s="12">
        <f t="shared" si="94"/>
        <v>0</v>
      </c>
      <c r="T570" s="23">
        <f t="shared" si="95"/>
        <v>0</v>
      </c>
      <c r="U570" s="13">
        <f t="shared" si="96"/>
        <v>0</v>
      </c>
      <c r="V570" s="104" t="str">
        <f>INDEX(商品!Q:Q,MATCH(キーワード!D570,商品!D:D,0),1)</f>
        <v>-</v>
      </c>
      <c r="W570" s="15">
        <f t="shared" si="97"/>
        <v>0</v>
      </c>
      <c r="X570" s="22">
        <f>SUMIFS(当月ワード!$J$3:$J$1000,当月ワード!$D$3:$D$1000,キーワード!$D570,当月ワード!$E$3:$E$1000,キーワード!$F570)</f>
        <v>0</v>
      </c>
      <c r="Y570" s="23">
        <f>SUMIFS(前月ワード!$J$3:$J$1000,前月ワード!$D$3:$D$1000,キーワード!$D570,前月ワード!$E$3:$E$1000,キーワード!$F570)</f>
        <v>0</v>
      </c>
      <c r="Z570" s="23">
        <f>SUMIFS(前々月ワード!$J$3:$J$1000,前々月ワード!$D$3:$D$1000,キーワード!$D570,前々月ワード!$E$3:$E$1000,キーワード!$F570)</f>
        <v>0</v>
      </c>
      <c r="AA570" s="22">
        <f>SUMIFS(当月ワード!$W$3:$W$1000,当月ワード!$D$3:$D$1000,キーワード!$D570,当月ワード!$E$3:$E$1000,キーワード!$F570)</f>
        <v>0</v>
      </c>
      <c r="AB570" s="23">
        <f>SUMIFS(前月ワード!$W$3:$W$1000,前月ワード!$D$3:$D$1000,キーワード!$D570,前月ワード!$E$3:$E$1000,キーワード!$F570)</f>
        <v>0</v>
      </c>
      <c r="AC570" s="23">
        <f>SUMIFS(前々月ワード!$W$3:$W$1000,前々月ワード!$D$3:$D$1000,キーワード!$D570,前々月ワード!$E$3:$E$1000,キーワード!$F570)</f>
        <v>0</v>
      </c>
      <c r="AD570" s="23">
        <f t="shared" si="98"/>
        <v>0</v>
      </c>
      <c r="AE570" s="23">
        <f t="shared" si="98"/>
        <v>0</v>
      </c>
      <c r="AF570" s="23">
        <f t="shared" si="98"/>
        <v>0</v>
      </c>
      <c r="AG570" s="22">
        <f>SUMIFS(当月ワード!$X$3:$X$1000,当月ワード!$D$3:$D$1000,キーワード!$D570,当月ワード!$E$3:$E$1000,キーワード!$F570)</f>
        <v>0</v>
      </c>
      <c r="AH570" s="23">
        <f>SUMIFS(前月ワード!$X$3:$X$1000,前月ワード!$D$3:$D$1000,キーワード!$D570,前月ワード!$E$3:$E$1000,キーワード!$F570)</f>
        <v>0</v>
      </c>
      <c r="AI570" s="23">
        <f>SUMIFS(前々月ワード!$X$3:$X$1000,前々月ワード!$D$3:$D$1000,キーワード!$D570,前々月ワード!$E$3:$E$1000,キーワード!$F570)</f>
        <v>0</v>
      </c>
      <c r="AJ570" s="22">
        <f>SUMIFS(当月ワード!$I$3:$I$1000,当月ワード!$D$3:$D$1000,キーワード!$D570,当月ワード!$E$3:$E$1000,キーワード!$F570)</f>
        <v>0</v>
      </c>
      <c r="AK570" s="23">
        <f>SUMIFS(前月ワード!$I$3:$I$1000,前月ワード!$D$3:$D$1000,キーワード!$D570,前月ワード!$E$3:$E$1000,キーワード!$F570)</f>
        <v>0</v>
      </c>
      <c r="AL570" s="23">
        <f>SUMIFS(前々月ワード!$I$3:$I$1000,前々月ワード!$D$3:$D$1000,キーワード!$D570,前々月ワード!$E$3:$E$1000,キーワード!$F570)</f>
        <v>0</v>
      </c>
      <c r="AM570" s="13">
        <f t="shared" si="99"/>
        <v>0</v>
      </c>
      <c r="AN570" s="13">
        <f t="shared" si="99"/>
        <v>0</v>
      </c>
      <c r="AO570" s="13">
        <f t="shared" si="99"/>
        <v>0</v>
      </c>
      <c r="AP570" s="16">
        <f t="shared" si="100"/>
        <v>0</v>
      </c>
      <c r="AQ570" s="16">
        <f t="shared" si="100"/>
        <v>0</v>
      </c>
      <c r="AR570" s="17">
        <f t="shared" si="100"/>
        <v>0</v>
      </c>
    </row>
    <row r="571" spans="3:44" ht="36.65" customHeight="1">
      <c r="C571" s="20">
        <v>566</v>
      </c>
      <c r="D571" s="53">
        <f>現状ワード設定!B568</f>
        <v>0</v>
      </c>
      <c r="E571" s="26" t="str">
        <f>IFERROR(_xlfn.XLOOKUP($D571,現状商品設定!B:B,現状商品設定!C:C,"-"),"-")</f>
        <v>-</v>
      </c>
      <c r="F571" s="56">
        <f>現状ワード設定!G568</f>
        <v>0</v>
      </c>
      <c r="G571" s="60" t="s">
        <v>46</v>
      </c>
      <c r="H571" s="47" t="str">
        <f>IFERROR(_xlfn.XLOOKUP(D571,商品!$D:$D,商品!$H:$H),"")</f>
        <v/>
      </c>
      <c r="I571" s="50" t="str">
        <f>IFERROR(_xlfn.XLOOKUP(D571&amp;F571,現状ワード設定!J:J,現状ワード設定!H:H),"")</f>
        <v/>
      </c>
      <c r="J571" s="47" t="str">
        <f>IFERROR(_xlfn.XLOOKUP(D571&amp;F571,現状ワード設定!J:J,現状ワード設定!I:I),"")</f>
        <v/>
      </c>
      <c r="K571" s="47" t="e">
        <f>IF(AND(T571&gt;=設定!$C$12,W571&gt;=O571),I571*(1+設定!$F$12),IF(AND(T571&gt;=設定!$C$13,W571&lt;O571),I571*(1+設定!$F$13),IF(AND(T571&lt;設定!$C$14,U571&gt;=設定!$E$14),I571*(1+設定!$F$14),IF(AND(T571&lt;設定!$C$15,U571&lt;設定!$E$15),I571*(1+設定!$F$15),"除外"))))</f>
        <v>#VALUE!</v>
      </c>
      <c r="L571" s="58" t="e">
        <f ca="1">IF(消化率!$I$5&lt;1,K571*消化率!$I$5,IF(U571*V571/(K571*消化率!$I$5)&gt;O571,K571*消化率!$I$5,M571))</f>
        <v>#DIV/0!</v>
      </c>
      <c r="M571" s="58" t="e">
        <f t="shared" si="91"/>
        <v>#VALUE!</v>
      </c>
      <c r="N571" s="58" t="e">
        <f ca="1">IF(ROUNDUP(IF(IF(IF(AND(設定!$D$8&lt;=L571,設定!$D$8&lt;J571),設定!$D$8,IF(AND(J571&lt;=L571,J571&lt;設定!$D$8),J571,IF(AND(L571&lt;=J571,J571&lt;設定!$D$8),J571,L571)))=0,設定!$D$8,IF(AND(設定!$D$8&lt;=L571,設定!$D$8&lt;J571),設定!$D$8,IF(AND(J571&lt;=L571,J571&lt;設定!$D$8),J571,IF(AND(L571&lt;=J571,J571&lt;設定!$D$8),J571,L571))))&lt;=H571,H571+1,IF(IF(AND(設定!$D$8&lt;=L571,設定!$D$8&lt;J571),設定!$D$8,IF(AND(J571&lt;=L571,J571&lt;設定!$D$8),J571,IF(AND(L571&lt;=J571,J571&lt;設定!$D$8),J571,L571)))=0,設定!$D$8,IF(AND(設定!$D$8&lt;=L571,設定!$D$8&lt;J571),設定!$D$8,IF(AND(J571&lt;=L571,J571&lt;設定!$D$8),J571,IF(AND(L571&lt;=J571,J571&lt;設定!$D$8),J571,L571))))),0)&gt;40,ROUNDUP(IF(IF(IF(AND(設定!$D$8&lt;=L571,設定!$D$8&lt;J571),設定!$D$8,IF(AND(J571&lt;=L571,J571&lt;設定!$D$8),J571,IF(AND(L571&lt;=J571,J571&lt;設定!$D$8),J571,L571)))=0,設定!$D$8,IF(AND(設定!$D$8&lt;=L571,設定!$D$8&lt;J571),設定!$D$8,IF(AND(J571&lt;=L571,J571&lt;設定!$D$8),J571,IF(AND(L571&lt;=J571,J571&lt;設定!$D$8),J571,L571))))&lt;=H571,H571+1,IF(IF(AND(設定!$D$8&lt;=L571,設定!$D$8&lt;J571),設定!$D$8,IF(AND(J571&lt;=L571,J571&lt;設定!$D$8),J571,IF(AND(L571&lt;=J571,J571&lt;設定!$D$8),J571,L571)))=0,設定!$D$8,IF(AND(設定!$D$8&lt;=L571,設定!$D$8&lt;J571),設定!$D$8,IF(AND(J571&lt;=L571,J571&lt;設定!$D$8),J571,IF(AND(L571&lt;=J571,J571&lt;設定!$D$8),J571,L571))))),0),40)</f>
        <v>#DIV/0!</v>
      </c>
      <c r="O571" s="55">
        <f>IF(G571="標準",設定!$C$4,G571)</f>
        <v>5</v>
      </c>
      <c r="P571" s="45">
        <f t="shared" si="92"/>
        <v>0</v>
      </c>
      <c r="Q571" s="14">
        <f t="shared" si="93"/>
        <v>0</v>
      </c>
      <c r="R571" s="23">
        <f t="shared" si="101"/>
        <v>0</v>
      </c>
      <c r="S571" s="12">
        <f t="shared" si="94"/>
        <v>0</v>
      </c>
      <c r="T571" s="23">
        <f t="shared" si="95"/>
        <v>0</v>
      </c>
      <c r="U571" s="13">
        <f t="shared" si="96"/>
        <v>0</v>
      </c>
      <c r="V571" s="104" t="str">
        <f>INDEX(商品!Q:Q,MATCH(キーワード!D571,商品!D:D,0),1)</f>
        <v>-</v>
      </c>
      <c r="W571" s="15">
        <f t="shared" si="97"/>
        <v>0</v>
      </c>
      <c r="X571" s="22">
        <f>SUMIFS(当月ワード!$J$3:$J$1000,当月ワード!$D$3:$D$1000,キーワード!$D571,当月ワード!$E$3:$E$1000,キーワード!$F571)</f>
        <v>0</v>
      </c>
      <c r="Y571" s="23">
        <f>SUMIFS(前月ワード!$J$3:$J$1000,前月ワード!$D$3:$D$1000,キーワード!$D571,前月ワード!$E$3:$E$1000,キーワード!$F571)</f>
        <v>0</v>
      </c>
      <c r="Z571" s="23">
        <f>SUMIFS(前々月ワード!$J$3:$J$1000,前々月ワード!$D$3:$D$1000,キーワード!$D571,前々月ワード!$E$3:$E$1000,キーワード!$F571)</f>
        <v>0</v>
      </c>
      <c r="AA571" s="22">
        <f>SUMIFS(当月ワード!$W$3:$W$1000,当月ワード!$D$3:$D$1000,キーワード!$D571,当月ワード!$E$3:$E$1000,キーワード!$F571)</f>
        <v>0</v>
      </c>
      <c r="AB571" s="23">
        <f>SUMIFS(前月ワード!$W$3:$W$1000,前月ワード!$D$3:$D$1000,キーワード!$D571,前月ワード!$E$3:$E$1000,キーワード!$F571)</f>
        <v>0</v>
      </c>
      <c r="AC571" s="23">
        <f>SUMIFS(前々月ワード!$W$3:$W$1000,前々月ワード!$D$3:$D$1000,キーワード!$D571,前々月ワード!$E$3:$E$1000,キーワード!$F571)</f>
        <v>0</v>
      </c>
      <c r="AD571" s="23">
        <f t="shared" si="98"/>
        <v>0</v>
      </c>
      <c r="AE571" s="23">
        <f t="shared" si="98"/>
        <v>0</v>
      </c>
      <c r="AF571" s="23">
        <f t="shared" si="98"/>
        <v>0</v>
      </c>
      <c r="AG571" s="22">
        <f>SUMIFS(当月ワード!$X$3:$X$1000,当月ワード!$D$3:$D$1000,キーワード!$D571,当月ワード!$E$3:$E$1000,キーワード!$F571)</f>
        <v>0</v>
      </c>
      <c r="AH571" s="23">
        <f>SUMIFS(前月ワード!$X$3:$X$1000,前月ワード!$D$3:$D$1000,キーワード!$D571,前月ワード!$E$3:$E$1000,キーワード!$F571)</f>
        <v>0</v>
      </c>
      <c r="AI571" s="23">
        <f>SUMIFS(前々月ワード!$X$3:$X$1000,前々月ワード!$D$3:$D$1000,キーワード!$D571,前々月ワード!$E$3:$E$1000,キーワード!$F571)</f>
        <v>0</v>
      </c>
      <c r="AJ571" s="22">
        <f>SUMIFS(当月ワード!$I$3:$I$1000,当月ワード!$D$3:$D$1000,キーワード!$D571,当月ワード!$E$3:$E$1000,キーワード!$F571)</f>
        <v>0</v>
      </c>
      <c r="AK571" s="23">
        <f>SUMIFS(前月ワード!$I$3:$I$1000,前月ワード!$D$3:$D$1000,キーワード!$D571,前月ワード!$E$3:$E$1000,キーワード!$F571)</f>
        <v>0</v>
      </c>
      <c r="AL571" s="23">
        <f>SUMIFS(前々月ワード!$I$3:$I$1000,前々月ワード!$D$3:$D$1000,キーワード!$D571,前々月ワード!$E$3:$E$1000,キーワード!$F571)</f>
        <v>0</v>
      </c>
      <c r="AM571" s="13">
        <f t="shared" si="99"/>
        <v>0</v>
      </c>
      <c r="AN571" s="13">
        <f t="shared" si="99"/>
        <v>0</v>
      </c>
      <c r="AO571" s="13">
        <f t="shared" si="99"/>
        <v>0</v>
      </c>
      <c r="AP571" s="16">
        <f t="shared" si="100"/>
        <v>0</v>
      </c>
      <c r="AQ571" s="16">
        <f t="shared" si="100"/>
        <v>0</v>
      </c>
      <c r="AR571" s="17">
        <f t="shared" si="100"/>
        <v>0</v>
      </c>
    </row>
    <row r="572" spans="3:44" ht="36.65" customHeight="1">
      <c r="C572" s="20">
        <v>567</v>
      </c>
      <c r="D572" s="53">
        <f>現状ワード設定!B569</f>
        <v>0</v>
      </c>
      <c r="E572" s="26" t="str">
        <f>IFERROR(_xlfn.XLOOKUP($D572,現状商品設定!B:B,現状商品設定!C:C,"-"),"-")</f>
        <v>-</v>
      </c>
      <c r="F572" s="56">
        <f>現状ワード設定!G569</f>
        <v>0</v>
      </c>
      <c r="G572" s="60" t="s">
        <v>46</v>
      </c>
      <c r="H572" s="47" t="str">
        <f>IFERROR(_xlfn.XLOOKUP(D572,商品!$D:$D,商品!$H:$H),"")</f>
        <v/>
      </c>
      <c r="I572" s="50" t="str">
        <f>IFERROR(_xlfn.XLOOKUP(D572&amp;F572,現状ワード設定!J:J,現状ワード設定!H:H),"")</f>
        <v/>
      </c>
      <c r="J572" s="47" t="str">
        <f>IFERROR(_xlfn.XLOOKUP(D572&amp;F572,現状ワード設定!J:J,現状ワード設定!I:I),"")</f>
        <v/>
      </c>
      <c r="K572" s="47" t="e">
        <f>IF(AND(T572&gt;=設定!$C$12,W572&gt;=O572),I572*(1+設定!$F$12),IF(AND(T572&gt;=設定!$C$13,W572&lt;O572),I572*(1+設定!$F$13),IF(AND(T572&lt;設定!$C$14,U572&gt;=設定!$E$14),I572*(1+設定!$F$14),IF(AND(T572&lt;設定!$C$15,U572&lt;設定!$E$15),I572*(1+設定!$F$15),"除外"))))</f>
        <v>#VALUE!</v>
      </c>
      <c r="L572" s="58" t="e">
        <f ca="1">IF(消化率!$I$5&lt;1,K572*消化率!$I$5,IF(U572*V572/(K572*消化率!$I$5)&gt;O572,K572*消化率!$I$5,M572))</f>
        <v>#DIV/0!</v>
      </c>
      <c r="M572" s="58" t="e">
        <f t="shared" si="91"/>
        <v>#VALUE!</v>
      </c>
      <c r="N572" s="58" t="e">
        <f ca="1">IF(ROUNDUP(IF(IF(IF(AND(設定!$D$8&lt;=L572,設定!$D$8&lt;J572),設定!$D$8,IF(AND(J572&lt;=L572,J572&lt;設定!$D$8),J572,IF(AND(L572&lt;=J572,J572&lt;設定!$D$8),J572,L572)))=0,設定!$D$8,IF(AND(設定!$D$8&lt;=L572,設定!$D$8&lt;J572),設定!$D$8,IF(AND(J572&lt;=L572,J572&lt;設定!$D$8),J572,IF(AND(L572&lt;=J572,J572&lt;設定!$D$8),J572,L572))))&lt;=H572,H572+1,IF(IF(AND(設定!$D$8&lt;=L572,設定!$D$8&lt;J572),設定!$D$8,IF(AND(J572&lt;=L572,J572&lt;設定!$D$8),J572,IF(AND(L572&lt;=J572,J572&lt;設定!$D$8),J572,L572)))=0,設定!$D$8,IF(AND(設定!$D$8&lt;=L572,設定!$D$8&lt;J572),設定!$D$8,IF(AND(J572&lt;=L572,J572&lt;設定!$D$8),J572,IF(AND(L572&lt;=J572,J572&lt;設定!$D$8),J572,L572))))),0)&gt;40,ROUNDUP(IF(IF(IF(AND(設定!$D$8&lt;=L572,設定!$D$8&lt;J572),設定!$D$8,IF(AND(J572&lt;=L572,J572&lt;設定!$D$8),J572,IF(AND(L572&lt;=J572,J572&lt;設定!$D$8),J572,L572)))=0,設定!$D$8,IF(AND(設定!$D$8&lt;=L572,設定!$D$8&lt;J572),設定!$D$8,IF(AND(J572&lt;=L572,J572&lt;設定!$D$8),J572,IF(AND(L572&lt;=J572,J572&lt;設定!$D$8),J572,L572))))&lt;=H572,H572+1,IF(IF(AND(設定!$D$8&lt;=L572,設定!$D$8&lt;J572),設定!$D$8,IF(AND(J572&lt;=L572,J572&lt;設定!$D$8),J572,IF(AND(L572&lt;=J572,J572&lt;設定!$D$8),J572,L572)))=0,設定!$D$8,IF(AND(設定!$D$8&lt;=L572,設定!$D$8&lt;J572),設定!$D$8,IF(AND(J572&lt;=L572,J572&lt;設定!$D$8),J572,IF(AND(L572&lt;=J572,J572&lt;設定!$D$8),J572,L572))))),0),40)</f>
        <v>#DIV/0!</v>
      </c>
      <c r="O572" s="55">
        <f>IF(G572="標準",設定!$C$4,G572)</f>
        <v>5</v>
      </c>
      <c r="P572" s="45">
        <f t="shared" si="92"/>
        <v>0</v>
      </c>
      <c r="Q572" s="14">
        <f t="shared" si="93"/>
        <v>0</v>
      </c>
      <c r="R572" s="23">
        <f t="shared" si="101"/>
        <v>0</v>
      </c>
      <c r="S572" s="12">
        <f t="shared" si="94"/>
        <v>0</v>
      </c>
      <c r="T572" s="23">
        <f t="shared" si="95"/>
        <v>0</v>
      </c>
      <c r="U572" s="13">
        <f t="shared" si="96"/>
        <v>0</v>
      </c>
      <c r="V572" s="104" t="str">
        <f>INDEX(商品!Q:Q,MATCH(キーワード!D572,商品!D:D,0),1)</f>
        <v>-</v>
      </c>
      <c r="W572" s="15">
        <f t="shared" si="97"/>
        <v>0</v>
      </c>
      <c r="X572" s="22">
        <f>SUMIFS(当月ワード!$J$3:$J$1000,当月ワード!$D$3:$D$1000,キーワード!$D572,当月ワード!$E$3:$E$1000,キーワード!$F572)</f>
        <v>0</v>
      </c>
      <c r="Y572" s="23">
        <f>SUMIFS(前月ワード!$J$3:$J$1000,前月ワード!$D$3:$D$1000,キーワード!$D572,前月ワード!$E$3:$E$1000,キーワード!$F572)</f>
        <v>0</v>
      </c>
      <c r="Z572" s="23">
        <f>SUMIFS(前々月ワード!$J$3:$J$1000,前々月ワード!$D$3:$D$1000,キーワード!$D572,前々月ワード!$E$3:$E$1000,キーワード!$F572)</f>
        <v>0</v>
      </c>
      <c r="AA572" s="22">
        <f>SUMIFS(当月ワード!$W$3:$W$1000,当月ワード!$D$3:$D$1000,キーワード!$D572,当月ワード!$E$3:$E$1000,キーワード!$F572)</f>
        <v>0</v>
      </c>
      <c r="AB572" s="23">
        <f>SUMIFS(前月ワード!$W$3:$W$1000,前月ワード!$D$3:$D$1000,キーワード!$D572,前月ワード!$E$3:$E$1000,キーワード!$F572)</f>
        <v>0</v>
      </c>
      <c r="AC572" s="23">
        <f>SUMIFS(前々月ワード!$W$3:$W$1000,前々月ワード!$D$3:$D$1000,キーワード!$D572,前々月ワード!$E$3:$E$1000,キーワード!$F572)</f>
        <v>0</v>
      </c>
      <c r="AD572" s="23">
        <f t="shared" si="98"/>
        <v>0</v>
      </c>
      <c r="AE572" s="23">
        <f t="shared" si="98"/>
        <v>0</v>
      </c>
      <c r="AF572" s="23">
        <f t="shared" si="98"/>
        <v>0</v>
      </c>
      <c r="AG572" s="22">
        <f>SUMIFS(当月ワード!$X$3:$X$1000,当月ワード!$D$3:$D$1000,キーワード!$D572,当月ワード!$E$3:$E$1000,キーワード!$F572)</f>
        <v>0</v>
      </c>
      <c r="AH572" s="23">
        <f>SUMIFS(前月ワード!$X$3:$X$1000,前月ワード!$D$3:$D$1000,キーワード!$D572,前月ワード!$E$3:$E$1000,キーワード!$F572)</f>
        <v>0</v>
      </c>
      <c r="AI572" s="23">
        <f>SUMIFS(前々月ワード!$X$3:$X$1000,前々月ワード!$D$3:$D$1000,キーワード!$D572,前々月ワード!$E$3:$E$1000,キーワード!$F572)</f>
        <v>0</v>
      </c>
      <c r="AJ572" s="22">
        <f>SUMIFS(当月ワード!$I$3:$I$1000,当月ワード!$D$3:$D$1000,キーワード!$D572,当月ワード!$E$3:$E$1000,キーワード!$F572)</f>
        <v>0</v>
      </c>
      <c r="AK572" s="23">
        <f>SUMIFS(前月ワード!$I$3:$I$1000,前月ワード!$D$3:$D$1000,キーワード!$D572,前月ワード!$E$3:$E$1000,キーワード!$F572)</f>
        <v>0</v>
      </c>
      <c r="AL572" s="23">
        <f>SUMIFS(前々月ワード!$I$3:$I$1000,前々月ワード!$D$3:$D$1000,キーワード!$D572,前々月ワード!$E$3:$E$1000,キーワード!$F572)</f>
        <v>0</v>
      </c>
      <c r="AM572" s="13">
        <f t="shared" si="99"/>
        <v>0</v>
      </c>
      <c r="AN572" s="13">
        <f t="shared" si="99"/>
        <v>0</v>
      </c>
      <c r="AO572" s="13">
        <f t="shared" si="99"/>
        <v>0</v>
      </c>
      <c r="AP572" s="16">
        <f t="shared" si="100"/>
        <v>0</v>
      </c>
      <c r="AQ572" s="16">
        <f t="shared" si="100"/>
        <v>0</v>
      </c>
      <c r="AR572" s="17">
        <f t="shared" si="100"/>
        <v>0</v>
      </c>
    </row>
    <row r="573" spans="3:44" ht="36.65" customHeight="1">
      <c r="C573" s="20">
        <v>568</v>
      </c>
      <c r="D573" s="53">
        <f>現状ワード設定!B570</f>
        <v>0</v>
      </c>
      <c r="E573" s="26" t="str">
        <f>IFERROR(_xlfn.XLOOKUP($D573,現状商品設定!B:B,現状商品設定!C:C,"-"),"-")</f>
        <v>-</v>
      </c>
      <c r="F573" s="56">
        <f>現状ワード設定!G570</f>
        <v>0</v>
      </c>
      <c r="G573" s="60" t="s">
        <v>46</v>
      </c>
      <c r="H573" s="47" t="str">
        <f>IFERROR(_xlfn.XLOOKUP(D573,商品!$D:$D,商品!$H:$H),"")</f>
        <v/>
      </c>
      <c r="I573" s="50" t="str">
        <f>IFERROR(_xlfn.XLOOKUP(D573&amp;F573,現状ワード設定!J:J,現状ワード設定!H:H),"")</f>
        <v/>
      </c>
      <c r="J573" s="47" t="str">
        <f>IFERROR(_xlfn.XLOOKUP(D573&amp;F573,現状ワード設定!J:J,現状ワード設定!I:I),"")</f>
        <v/>
      </c>
      <c r="K573" s="47" t="e">
        <f>IF(AND(T573&gt;=設定!$C$12,W573&gt;=O573),I573*(1+設定!$F$12),IF(AND(T573&gt;=設定!$C$13,W573&lt;O573),I573*(1+設定!$F$13),IF(AND(T573&lt;設定!$C$14,U573&gt;=設定!$E$14),I573*(1+設定!$F$14),IF(AND(T573&lt;設定!$C$15,U573&lt;設定!$E$15),I573*(1+設定!$F$15),"除外"))))</f>
        <v>#VALUE!</v>
      </c>
      <c r="L573" s="58" t="e">
        <f ca="1">IF(消化率!$I$5&lt;1,K573*消化率!$I$5,IF(U573*V573/(K573*消化率!$I$5)&gt;O573,K573*消化率!$I$5,M573))</f>
        <v>#DIV/0!</v>
      </c>
      <c r="M573" s="58" t="e">
        <f t="shared" si="91"/>
        <v>#VALUE!</v>
      </c>
      <c r="N573" s="58" t="e">
        <f ca="1">IF(ROUNDUP(IF(IF(IF(AND(設定!$D$8&lt;=L573,設定!$D$8&lt;J573),設定!$D$8,IF(AND(J573&lt;=L573,J573&lt;設定!$D$8),J573,IF(AND(L573&lt;=J573,J573&lt;設定!$D$8),J573,L573)))=0,設定!$D$8,IF(AND(設定!$D$8&lt;=L573,設定!$D$8&lt;J573),設定!$D$8,IF(AND(J573&lt;=L573,J573&lt;設定!$D$8),J573,IF(AND(L573&lt;=J573,J573&lt;設定!$D$8),J573,L573))))&lt;=H573,H573+1,IF(IF(AND(設定!$D$8&lt;=L573,設定!$D$8&lt;J573),設定!$D$8,IF(AND(J573&lt;=L573,J573&lt;設定!$D$8),J573,IF(AND(L573&lt;=J573,J573&lt;設定!$D$8),J573,L573)))=0,設定!$D$8,IF(AND(設定!$D$8&lt;=L573,設定!$D$8&lt;J573),設定!$D$8,IF(AND(J573&lt;=L573,J573&lt;設定!$D$8),J573,IF(AND(L573&lt;=J573,J573&lt;設定!$D$8),J573,L573))))),0)&gt;40,ROUNDUP(IF(IF(IF(AND(設定!$D$8&lt;=L573,設定!$D$8&lt;J573),設定!$D$8,IF(AND(J573&lt;=L573,J573&lt;設定!$D$8),J573,IF(AND(L573&lt;=J573,J573&lt;設定!$D$8),J573,L573)))=0,設定!$D$8,IF(AND(設定!$D$8&lt;=L573,設定!$D$8&lt;J573),設定!$D$8,IF(AND(J573&lt;=L573,J573&lt;設定!$D$8),J573,IF(AND(L573&lt;=J573,J573&lt;設定!$D$8),J573,L573))))&lt;=H573,H573+1,IF(IF(AND(設定!$D$8&lt;=L573,設定!$D$8&lt;J573),設定!$D$8,IF(AND(J573&lt;=L573,J573&lt;設定!$D$8),J573,IF(AND(L573&lt;=J573,J573&lt;設定!$D$8),J573,L573)))=0,設定!$D$8,IF(AND(設定!$D$8&lt;=L573,設定!$D$8&lt;J573),設定!$D$8,IF(AND(J573&lt;=L573,J573&lt;設定!$D$8),J573,IF(AND(L573&lt;=J573,J573&lt;設定!$D$8),J573,L573))))),0),40)</f>
        <v>#DIV/0!</v>
      </c>
      <c r="O573" s="55">
        <f>IF(G573="標準",設定!$C$4,G573)</f>
        <v>5</v>
      </c>
      <c r="P573" s="45">
        <f t="shared" si="92"/>
        <v>0</v>
      </c>
      <c r="Q573" s="14">
        <f t="shared" si="93"/>
        <v>0</v>
      </c>
      <c r="R573" s="23">
        <f t="shared" si="101"/>
        <v>0</v>
      </c>
      <c r="S573" s="12">
        <f t="shared" si="94"/>
        <v>0</v>
      </c>
      <c r="T573" s="23">
        <f t="shared" si="95"/>
        <v>0</v>
      </c>
      <c r="U573" s="13">
        <f t="shared" si="96"/>
        <v>0</v>
      </c>
      <c r="V573" s="104" t="str">
        <f>INDEX(商品!Q:Q,MATCH(キーワード!D573,商品!D:D,0),1)</f>
        <v>-</v>
      </c>
      <c r="W573" s="15">
        <f t="shared" si="97"/>
        <v>0</v>
      </c>
      <c r="X573" s="22">
        <f>SUMIFS(当月ワード!$J$3:$J$1000,当月ワード!$D$3:$D$1000,キーワード!$D573,当月ワード!$E$3:$E$1000,キーワード!$F573)</f>
        <v>0</v>
      </c>
      <c r="Y573" s="23">
        <f>SUMIFS(前月ワード!$J$3:$J$1000,前月ワード!$D$3:$D$1000,キーワード!$D573,前月ワード!$E$3:$E$1000,キーワード!$F573)</f>
        <v>0</v>
      </c>
      <c r="Z573" s="23">
        <f>SUMIFS(前々月ワード!$J$3:$J$1000,前々月ワード!$D$3:$D$1000,キーワード!$D573,前々月ワード!$E$3:$E$1000,キーワード!$F573)</f>
        <v>0</v>
      </c>
      <c r="AA573" s="22">
        <f>SUMIFS(当月ワード!$W$3:$W$1000,当月ワード!$D$3:$D$1000,キーワード!$D573,当月ワード!$E$3:$E$1000,キーワード!$F573)</f>
        <v>0</v>
      </c>
      <c r="AB573" s="23">
        <f>SUMIFS(前月ワード!$W$3:$W$1000,前月ワード!$D$3:$D$1000,キーワード!$D573,前月ワード!$E$3:$E$1000,キーワード!$F573)</f>
        <v>0</v>
      </c>
      <c r="AC573" s="23">
        <f>SUMIFS(前々月ワード!$W$3:$W$1000,前々月ワード!$D$3:$D$1000,キーワード!$D573,前々月ワード!$E$3:$E$1000,キーワード!$F573)</f>
        <v>0</v>
      </c>
      <c r="AD573" s="23">
        <f t="shared" si="98"/>
        <v>0</v>
      </c>
      <c r="AE573" s="23">
        <f t="shared" si="98"/>
        <v>0</v>
      </c>
      <c r="AF573" s="23">
        <f t="shared" si="98"/>
        <v>0</v>
      </c>
      <c r="AG573" s="22">
        <f>SUMIFS(当月ワード!$X$3:$X$1000,当月ワード!$D$3:$D$1000,キーワード!$D573,当月ワード!$E$3:$E$1000,キーワード!$F573)</f>
        <v>0</v>
      </c>
      <c r="AH573" s="23">
        <f>SUMIFS(前月ワード!$X$3:$X$1000,前月ワード!$D$3:$D$1000,キーワード!$D573,前月ワード!$E$3:$E$1000,キーワード!$F573)</f>
        <v>0</v>
      </c>
      <c r="AI573" s="23">
        <f>SUMIFS(前々月ワード!$X$3:$X$1000,前々月ワード!$D$3:$D$1000,キーワード!$D573,前々月ワード!$E$3:$E$1000,キーワード!$F573)</f>
        <v>0</v>
      </c>
      <c r="AJ573" s="22">
        <f>SUMIFS(当月ワード!$I$3:$I$1000,当月ワード!$D$3:$D$1000,キーワード!$D573,当月ワード!$E$3:$E$1000,キーワード!$F573)</f>
        <v>0</v>
      </c>
      <c r="AK573" s="23">
        <f>SUMIFS(前月ワード!$I$3:$I$1000,前月ワード!$D$3:$D$1000,キーワード!$D573,前月ワード!$E$3:$E$1000,キーワード!$F573)</f>
        <v>0</v>
      </c>
      <c r="AL573" s="23">
        <f>SUMIFS(前々月ワード!$I$3:$I$1000,前々月ワード!$D$3:$D$1000,キーワード!$D573,前々月ワード!$E$3:$E$1000,キーワード!$F573)</f>
        <v>0</v>
      </c>
      <c r="AM573" s="13">
        <f t="shared" si="99"/>
        <v>0</v>
      </c>
      <c r="AN573" s="13">
        <f t="shared" si="99"/>
        <v>0</v>
      </c>
      <c r="AO573" s="13">
        <f t="shared" si="99"/>
        <v>0</v>
      </c>
      <c r="AP573" s="16">
        <f t="shared" si="100"/>
        <v>0</v>
      </c>
      <c r="AQ573" s="16">
        <f t="shared" si="100"/>
        <v>0</v>
      </c>
      <c r="AR573" s="17">
        <f t="shared" si="100"/>
        <v>0</v>
      </c>
    </row>
    <row r="574" spans="3:44" ht="36.65" customHeight="1">
      <c r="C574" s="20">
        <v>569</v>
      </c>
      <c r="D574" s="53">
        <f>現状ワード設定!B571</f>
        <v>0</v>
      </c>
      <c r="E574" s="26" t="str">
        <f>IFERROR(_xlfn.XLOOKUP($D574,現状商品設定!B:B,現状商品設定!C:C,"-"),"-")</f>
        <v>-</v>
      </c>
      <c r="F574" s="56">
        <f>現状ワード設定!G571</f>
        <v>0</v>
      </c>
      <c r="G574" s="60" t="s">
        <v>46</v>
      </c>
      <c r="H574" s="47" t="str">
        <f>IFERROR(_xlfn.XLOOKUP(D574,商品!$D:$D,商品!$H:$H),"")</f>
        <v/>
      </c>
      <c r="I574" s="50" t="str">
        <f>IFERROR(_xlfn.XLOOKUP(D574&amp;F574,現状ワード設定!J:J,現状ワード設定!H:H),"")</f>
        <v/>
      </c>
      <c r="J574" s="47" t="str">
        <f>IFERROR(_xlfn.XLOOKUP(D574&amp;F574,現状ワード設定!J:J,現状ワード設定!I:I),"")</f>
        <v/>
      </c>
      <c r="K574" s="47" t="e">
        <f>IF(AND(T574&gt;=設定!$C$12,W574&gt;=O574),I574*(1+設定!$F$12),IF(AND(T574&gt;=設定!$C$13,W574&lt;O574),I574*(1+設定!$F$13),IF(AND(T574&lt;設定!$C$14,U574&gt;=設定!$E$14),I574*(1+設定!$F$14),IF(AND(T574&lt;設定!$C$15,U574&lt;設定!$E$15),I574*(1+設定!$F$15),"除外"))))</f>
        <v>#VALUE!</v>
      </c>
      <c r="L574" s="58" t="e">
        <f ca="1">IF(消化率!$I$5&lt;1,K574*消化率!$I$5,IF(U574*V574/(K574*消化率!$I$5)&gt;O574,K574*消化率!$I$5,M574))</f>
        <v>#DIV/0!</v>
      </c>
      <c r="M574" s="58" t="e">
        <f t="shared" si="91"/>
        <v>#VALUE!</v>
      </c>
      <c r="N574" s="58" t="e">
        <f ca="1">IF(ROUNDUP(IF(IF(IF(AND(設定!$D$8&lt;=L574,設定!$D$8&lt;J574),設定!$D$8,IF(AND(J574&lt;=L574,J574&lt;設定!$D$8),J574,IF(AND(L574&lt;=J574,J574&lt;設定!$D$8),J574,L574)))=0,設定!$D$8,IF(AND(設定!$D$8&lt;=L574,設定!$D$8&lt;J574),設定!$D$8,IF(AND(J574&lt;=L574,J574&lt;設定!$D$8),J574,IF(AND(L574&lt;=J574,J574&lt;設定!$D$8),J574,L574))))&lt;=H574,H574+1,IF(IF(AND(設定!$D$8&lt;=L574,設定!$D$8&lt;J574),設定!$D$8,IF(AND(J574&lt;=L574,J574&lt;設定!$D$8),J574,IF(AND(L574&lt;=J574,J574&lt;設定!$D$8),J574,L574)))=0,設定!$D$8,IF(AND(設定!$D$8&lt;=L574,設定!$D$8&lt;J574),設定!$D$8,IF(AND(J574&lt;=L574,J574&lt;設定!$D$8),J574,IF(AND(L574&lt;=J574,J574&lt;設定!$D$8),J574,L574))))),0)&gt;40,ROUNDUP(IF(IF(IF(AND(設定!$D$8&lt;=L574,設定!$D$8&lt;J574),設定!$D$8,IF(AND(J574&lt;=L574,J574&lt;設定!$D$8),J574,IF(AND(L574&lt;=J574,J574&lt;設定!$D$8),J574,L574)))=0,設定!$D$8,IF(AND(設定!$D$8&lt;=L574,設定!$D$8&lt;J574),設定!$D$8,IF(AND(J574&lt;=L574,J574&lt;設定!$D$8),J574,IF(AND(L574&lt;=J574,J574&lt;設定!$D$8),J574,L574))))&lt;=H574,H574+1,IF(IF(AND(設定!$D$8&lt;=L574,設定!$D$8&lt;J574),設定!$D$8,IF(AND(J574&lt;=L574,J574&lt;設定!$D$8),J574,IF(AND(L574&lt;=J574,J574&lt;設定!$D$8),J574,L574)))=0,設定!$D$8,IF(AND(設定!$D$8&lt;=L574,設定!$D$8&lt;J574),設定!$D$8,IF(AND(J574&lt;=L574,J574&lt;設定!$D$8),J574,IF(AND(L574&lt;=J574,J574&lt;設定!$D$8),J574,L574))))),0),40)</f>
        <v>#DIV/0!</v>
      </c>
      <c r="O574" s="55">
        <f>IF(G574="標準",設定!$C$4,G574)</f>
        <v>5</v>
      </c>
      <c r="P574" s="45">
        <f t="shared" si="92"/>
        <v>0</v>
      </c>
      <c r="Q574" s="14">
        <f t="shared" si="93"/>
        <v>0</v>
      </c>
      <c r="R574" s="23">
        <f t="shared" si="101"/>
        <v>0</v>
      </c>
      <c r="S574" s="12">
        <f t="shared" si="94"/>
        <v>0</v>
      </c>
      <c r="T574" s="23">
        <f t="shared" si="95"/>
        <v>0</v>
      </c>
      <c r="U574" s="13">
        <f t="shared" si="96"/>
        <v>0</v>
      </c>
      <c r="V574" s="104" t="str">
        <f>INDEX(商品!Q:Q,MATCH(キーワード!D574,商品!D:D,0),1)</f>
        <v>-</v>
      </c>
      <c r="W574" s="15">
        <f t="shared" si="97"/>
        <v>0</v>
      </c>
      <c r="X574" s="22">
        <f>SUMIFS(当月ワード!$J$3:$J$1000,当月ワード!$D$3:$D$1000,キーワード!$D574,当月ワード!$E$3:$E$1000,キーワード!$F574)</f>
        <v>0</v>
      </c>
      <c r="Y574" s="23">
        <f>SUMIFS(前月ワード!$J$3:$J$1000,前月ワード!$D$3:$D$1000,キーワード!$D574,前月ワード!$E$3:$E$1000,キーワード!$F574)</f>
        <v>0</v>
      </c>
      <c r="Z574" s="23">
        <f>SUMIFS(前々月ワード!$J$3:$J$1000,前々月ワード!$D$3:$D$1000,キーワード!$D574,前々月ワード!$E$3:$E$1000,キーワード!$F574)</f>
        <v>0</v>
      </c>
      <c r="AA574" s="22">
        <f>SUMIFS(当月ワード!$W$3:$W$1000,当月ワード!$D$3:$D$1000,キーワード!$D574,当月ワード!$E$3:$E$1000,キーワード!$F574)</f>
        <v>0</v>
      </c>
      <c r="AB574" s="23">
        <f>SUMIFS(前月ワード!$W$3:$W$1000,前月ワード!$D$3:$D$1000,キーワード!$D574,前月ワード!$E$3:$E$1000,キーワード!$F574)</f>
        <v>0</v>
      </c>
      <c r="AC574" s="23">
        <f>SUMIFS(前々月ワード!$W$3:$W$1000,前々月ワード!$D$3:$D$1000,キーワード!$D574,前々月ワード!$E$3:$E$1000,キーワード!$F574)</f>
        <v>0</v>
      </c>
      <c r="AD574" s="23">
        <f t="shared" si="98"/>
        <v>0</v>
      </c>
      <c r="AE574" s="23">
        <f t="shared" si="98"/>
        <v>0</v>
      </c>
      <c r="AF574" s="23">
        <f t="shared" si="98"/>
        <v>0</v>
      </c>
      <c r="AG574" s="22">
        <f>SUMIFS(当月ワード!$X$3:$X$1000,当月ワード!$D$3:$D$1000,キーワード!$D574,当月ワード!$E$3:$E$1000,キーワード!$F574)</f>
        <v>0</v>
      </c>
      <c r="AH574" s="23">
        <f>SUMIFS(前月ワード!$X$3:$X$1000,前月ワード!$D$3:$D$1000,キーワード!$D574,前月ワード!$E$3:$E$1000,キーワード!$F574)</f>
        <v>0</v>
      </c>
      <c r="AI574" s="23">
        <f>SUMIFS(前々月ワード!$X$3:$X$1000,前々月ワード!$D$3:$D$1000,キーワード!$D574,前々月ワード!$E$3:$E$1000,キーワード!$F574)</f>
        <v>0</v>
      </c>
      <c r="AJ574" s="22">
        <f>SUMIFS(当月ワード!$I$3:$I$1000,当月ワード!$D$3:$D$1000,キーワード!$D574,当月ワード!$E$3:$E$1000,キーワード!$F574)</f>
        <v>0</v>
      </c>
      <c r="AK574" s="23">
        <f>SUMIFS(前月ワード!$I$3:$I$1000,前月ワード!$D$3:$D$1000,キーワード!$D574,前月ワード!$E$3:$E$1000,キーワード!$F574)</f>
        <v>0</v>
      </c>
      <c r="AL574" s="23">
        <f>SUMIFS(前々月ワード!$I$3:$I$1000,前々月ワード!$D$3:$D$1000,キーワード!$D574,前々月ワード!$E$3:$E$1000,キーワード!$F574)</f>
        <v>0</v>
      </c>
      <c r="AM574" s="13">
        <f t="shared" si="99"/>
        <v>0</v>
      </c>
      <c r="AN574" s="13">
        <f t="shared" si="99"/>
        <v>0</v>
      </c>
      <c r="AO574" s="13">
        <f t="shared" si="99"/>
        <v>0</v>
      </c>
      <c r="AP574" s="16">
        <f t="shared" si="100"/>
        <v>0</v>
      </c>
      <c r="AQ574" s="16">
        <f t="shared" si="100"/>
        <v>0</v>
      </c>
      <c r="AR574" s="17">
        <f t="shared" si="100"/>
        <v>0</v>
      </c>
    </row>
    <row r="575" spans="3:44" ht="36.65" customHeight="1">
      <c r="C575" s="20">
        <v>570</v>
      </c>
      <c r="D575" s="53">
        <f>現状ワード設定!B572</f>
        <v>0</v>
      </c>
      <c r="E575" s="26" t="str">
        <f>IFERROR(_xlfn.XLOOKUP($D575,現状商品設定!B:B,現状商品設定!C:C,"-"),"-")</f>
        <v>-</v>
      </c>
      <c r="F575" s="56">
        <f>現状ワード設定!G572</f>
        <v>0</v>
      </c>
      <c r="G575" s="60" t="s">
        <v>46</v>
      </c>
      <c r="H575" s="47" t="str">
        <f>IFERROR(_xlfn.XLOOKUP(D575,商品!$D:$D,商品!$H:$H),"")</f>
        <v/>
      </c>
      <c r="I575" s="50" t="str">
        <f>IFERROR(_xlfn.XLOOKUP(D575&amp;F575,現状ワード設定!J:J,現状ワード設定!H:H),"")</f>
        <v/>
      </c>
      <c r="J575" s="47" t="str">
        <f>IFERROR(_xlfn.XLOOKUP(D575&amp;F575,現状ワード設定!J:J,現状ワード設定!I:I),"")</f>
        <v/>
      </c>
      <c r="K575" s="47" t="e">
        <f>IF(AND(T575&gt;=設定!$C$12,W575&gt;=O575),I575*(1+設定!$F$12),IF(AND(T575&gt;=設定!$C$13,W575&lt;O575),I575*(1+設定!$F$13),IF(AND(T575&lt;設定!$C$14,U575&gt;=設定!$E$14),I575*(1+設定!$F$14),IF(AND(T575&lt;設定!$C$15,U575&lt;設定!$E$15),I575*(1+設定!$F$15),"除外"))))</f>
        <v>#VALUE!</v>
      </c>
      <c r="L575" s="58" t="e">
        <f ca="1">IF(消化率!$I$5&lt;1,K575*消化率!$I$5,IF(U575*V575/(K575*消化率!$I$5)&gt;O575,K575*消化率!$I$5,M575))</f>
        <v>#DIV/0!</v>
      </c>
      <c r="M575" s="58" t="e">
        <f t="shared" si="91"/>
        <v>#VALUE!</v>
      </c>
      <c r="N575" s="58" t="e">
        <f ca="1">IF(ROUNDUP(IF(IF(IF(AND(設定!$D$8&lt;=L575,設定!$D$8&lt;J575),設定!$D$8,IF(AND(J575&lt;=L575,J575&lt;設定!$D$8),J575,IF(AND(L575&lt;=J575,J575&lt;設定!$D$8),J575,L575)))=0,設定!$D$8,IF(AND(設定!$D$8&lt;=L575,設定!$D$8&lt;J575),設定!$D$8,IF(AND(J575&lt;=L575,J575&lt;設定!$D$8),J575,IF(AND(L575&lt;=J575,J575&lt;設定!$D$8),J575,L575))))&lt;=H575,H575+1,IF(IF(AND(設定!$D$8&lt;=L575,設定!$D$8&lt;J575),設定!$D$8,IF(AND(J575&lt;=L575,J575&lt;設定!$D$8),J575,IF(AND(L575&lt;=J575,J575&lt;設定!$D$8),J575,L575)))=0,設定!$D$8,IF(AND(設定!$D$8&lt;=L575,設定!$D$8&lt;J575),設定!$D$8,IF(AND(J575&lt;=L575,J575&lt;設定!$D$8),J575,IF(AND(L575&lt;=J575,J575&lt;設定!$D$8),J575,L575))))),0)&gt;40,ROUNDUP(IF(IF(IF(AND(設定!$D$8&lt;=L575,設定!$D$8&lt;J575),設定!$D$8,IF(AND(J575&lt;=L575,J575&lt;設定!$D$8),J575,IF(AND(L575&lt;=J575,J575&lt;設定!$D$8),J575,L575)))=0,設定!$D$8,IF(AND(設定!$D$8&lt;=L575,設定!$D$8&lt;J575),設定!$D$8,IF(AND(J575&lt;=L575,J575&lt;設定!$D$8),J575,IF(AND(L575&lt;=J575,J575&lt;設定!$D$8),J575,L575))))&lt;=H575,H575+1,IF(IF(AND(設定!$D$8&lt;=L575,設定!$D$8&lt;J575),設定!$D$8,IF(AND(J575&lt;=L575,J575&lt;設定!$D$8),J575,IF(AND(L575&lt;=J575,J575&lt;設定!$D$8),J575,L575)))=0,設定!$D$8,IF(AND(設定!$D$8&lt;=L575,設定!$D$8&lt;J575),設定!$D$8,IF(AND(J575&lt;=L575,J575&lt;設定!$D$8),J575,IF(AND(L575&lt;=J575,J575&lt;設定!$D$8),J575,L575))))),0),40)</f>
        <v>#DIV/0!</v>
      </c>
      <c r="O575" s="55">
        <f>IF(G575="標準",設定!$C$4,G575)</f>
        <v>5</v>
      </c>
      <c r="P575" s="45">
        <f t="shared" si="92"/>
        <v>0</v>
      </c>
      <c r="Q575" s="14">
        <f t="shared" si="93"/>
        <v>0</v>
      </c>
      <c r="R575" s="23">
        <f t="shared" si="101"/>
        <v>0</v>
      </c>
      <c r="S575" s="12">
        <f t="shared" si="94"/>
        <v>0</v>
      </c>
      <c r="T575" s="23">
        <f t="shared" si="95"/>
        <v>0</v>
      </c>
      <c r="U575" s="13">
        <f t="shared" si="96"/>
        <v>0</v>
      </c>
      <c r="V575" s="104" t="str">
        <f>INDEX(商品!Q:Q,MATCH(キーワード!D575,商品!D:D,0),1)</f>
        <v>-</v>
      </c>
      <c r="W575" s="15">
        <f t="shared" si="97"/>
        <v>0</v>
      </c>
      <c r="X575" s="22">
        <f>SUMIFS(当月ワード!$J$3:$J$1000,当月ワード!$D$3:$D$1000,キーワード!$D575,当月ワード!$E$3:$E$1000,キーワード!$F575)</f>
        <v>0</v>
      </c>
      <c r="Y575" s="23">
        <f>SUMIFS(前月ワード!$J$3:$J$1000,前月ワード!$D$3:$D$1000,キーワード!$D575,前月ワード!$E$3:$E$1000,キーワード!$F575)</f>
        <v>0</v>
      </c>
      <c r="Z575" s="23">
        <f>SUMIFS(前々月ワード!$J$3:$J$1000,前々月ワード!$D$3:$D$1000,キーワード!$D575,前々月ワード!$E$3:$E$1000,キーワード!$F575)</f>
        <v>0</v>
      </c>
      <c r="AA575" s="22">
        <f>SUMIFS(当月ワード!$W$3:$W$1000,当月ワード!$D$3:$D$1000,キーワード!$D575,当月ワード!$E$3:$E$1000,キーワード!$F575)</f>
        <v>0</v>
      </c>
      <c r="AB575" s="23">
        <f>SUMIFS(前月ワード!$W$3:$W$1000,前月ワード!$D$3:$D$1000,キーワード!$D575,前月ワード!$E$3:$E$1000,キーワード!$F575)</f>
        <v>0</v>
      </c>
      <c r="AC575" s="23">
        <f>SUMIFS(前々月ワード!$W$3:$W$1000,前々月ワード!$D$3:$D$1000,キーワード!$D575,前々月ワード!$E$3:$E$1000,キーワード!$F575)</f>
        <v>0</v>
      </c>
      <c r="AD575" s="23">
        <f t="shared" si="98"/>
        <v>0</v>
      </c>
      <c r="AE575" s="23">
        <f t="shared" si="98"/>
        <v>0</v>
      </c>
      <c r="AF575" s="23">
        <f t="shared" si="98"/>
        <v>0</v>
      </c>
      <c r="AG575" s="22">
        <f>SUMIFS(当月ワード!$X$3:$X$1000,当月ワード!$D$3:$D$1000,キーワード!$D575,当月ワード!$E$3:$E$1000,キーワード!$F575)</f>
        <v>0</v>
      </c>
      <c r="AH575" s="23">
        <f>SUMIFS(前月ワード!$X$3:$X$1000,前月ワード!$D$3:$D$1000,キーワード!$D575,前月ワード!$E$3:$E$1000,キーワード!$F575)</f>
        <v>0</v>
      </c>
      <c r="AI575" s="23">
        <f>SUMIFS(前々月ワード!$X$3:$X$1000,前々月ワード!$D$3:$D$1000,キーワード!$D575,前々月ワード!$E$3:$E$1000,キーワード!$F575)</f>
        <v>0</v>
      </c>
      <c r="AJ575" s="22">
        <f>SUMIFS(当月ワード!$I$3:$I$1000,当月ワード!$D$3:$D$1000,キーワード!$D575,当月ワード!$E$3:$E$1000,キーワード!$F575)</f>
        <v>0</v>
      </c>
      <c r="AK575" s="23">
        <f>SUMIFS(前月ワード!$I$3:$I$1000,前月ワード!$D$3:$D$1000,キーワード!$D575,前月ワード!$E$3:$E$1000,キーワード!$F575)</f>
        <v>0</v>
      </c>
      <c r="AL575" s="23">
        <f>SUMIFS(前々月ワード!$I$3:$I$1000,前々月ワード!$D$3:$D$1000,キーワード!$D575,前々月ワード!$E$3:$E$1000,キーワード!$F575)</f>
        <v>0</v>
      </c>
      <c r="AM575" s="13">
        <f t="shared" si="99"/>
        <v>0</v>
      </c>
      <c r="AN575" s="13">
        <f t="shared" si="99"/>
        <v>0</v>
      </c>
      <c r="AO575" s="13">
        <f t="shared" si="99"/>
        <v>0</v>
      </c>
      <c r="AP575" s="16">
        <f t="shared" si="100"/>
        <v>0</v>
      </c>
      <c r="AQ575" s="16">
        <f t="shared" si="100"/>
        <v>0</v>
      </c>
      <c r="AR575" s="17">
        <f t="shared" si="100"/>
        <v>0</v>
      </c>
    </row>
    <row r="576" spans="3:44" ht="36.65" customHeight="1">
      <c r="C576" s="20">
        <v>571</v>
      </c>
      <c r="D576" s="53">
        <f>現状ワード設定!B573</f>
        <v>0</v>
      </c>
      <c r="E576" s="26" t="str">
        <f>IFERROR(_xlfn.XLOOKUP($D576,現状商品設定!B:B,現状商品設定!C:C,"-"),"-")</f>
        <v>-</v>
      </c>
      <c r="F576" s="56">
        <f>現状ワード設定!G573</f>
        <v>0</v>
      </c>
      <c r="G576" s="60" t="s">
        <v>46</v>
      </c>
      <c r="H576" s="47" t="str">
        <f>IFERROR(_xlfn.XLOOKUP(D576,商品!$D:$D,商品!$H:$H),"")</f>
        <v/>
      </c>
      <c r="I576" s="50" t="str">
        <f>IFERROR(_xlfn.XLOOKUP(D576&amp;F576,現状ワード設定!J:J,現状ワード設定!H:H),"")</f>
        <v/>
      </c>
      <c r="J576" s="47" t="str">
        <f>IFERROR(_xlfn.XLOOKUP(D576&amp;F576,現状ワード設定!J:J,現状ワード設定!I:I),"")</f>
        <v/>
      </c>
      <c r="K576" s="47" t="e">
        <f>IF(AND(T576&gt;=設定!$C$12,W576&gt;=O576),I576*(1+設定!$F$12),IF(AND(T576&gt;=設定!$C$13,W576&lt;O576),I576*(1+設定!$F$13),IF(AND(T576&lt;設定!$C$14,U576&gt;=設定!$E$14),I576*(1+設定!$F$14),IF(AND(T576&lt;設定!$C$15,U576&lt;設定!$E$15),I576*(1+設定!$F$15),"除外"))))</f>
        <v>#VALUE!</v>
      </c>
      <c r="L576" s="58" t="e">
        <f ca="1">IF(消化率!$I$5&lt;1,K576*消化率!$I$5,IF(U576*V576/(K576*消化率!$I$5)&gt;O576,K576*消化率!$I$5,M576))</f>
        <v>#DIV/0!</v>
      </c>
      <c r="M576" s="58" t="e">
        <f t="shared" si="91"/>
        <v>#VALUE!</v>
      </c>
      <c r="N576" s="58" t="e">
        <f ca="1">IF(ROUNDUP(IF(IF(IF(AND(設定!$D$8&lt;=L576,設定!$D$8&lt;J576),設定!$D$8,IF(AND(J576&lt;=L576,J576&lt;設定!$D$8),J576,IF(AND(L576&lt;=J576,J576&lt;設定!$D$8),J576,L576)))=0,設定!$D$8,IF(AND(設定!$D$8&lt;=L576,設定!$D$8&lt;J576),設定!$D$8,IF(AND(J576&lt;=L576,J576&lt;設定!$D$8),J576,IF(AND(L576&lt;=J576,J576&lt;設定!$D$8),J576,L576))))&lt;=H576,H576+1,IF(IF(AND(設定!$D$8&lt;=L576,設定!$D$8&lt;J576),設定!$D$8,IF(AND(J576&lt;=L576,J576&lt;設定!$D$8),J576,IF(AND(L576&lt;=J576,J576&lt;設定!$D$8),J576,L576)))=0,設定!$D$8,IF(AND(設定!$D$8&lt;=L576,設定!$D$8&lt;J576),設定!$D$8,IF(AND(J576&lt;=L576,J576&lt;設定!$D$8),J576,IF(AND(L576&lt;=J576,J576&lt;設定!$D$8),J576,L576))))),0)&gt;40,ROUNDUP(IF(IF(IF(AND(設定!$D$8&lt;=L576,設定!$D$8&lt;J576),設定!$D$8,IF(AND(J576&lt;=L576,J576&lt;設定!$D$8),J576,IF(AND(L576&lt;=J576,J576&lt;設定!$D$8),J576,L576)))=0,設定!$D$8,IF(AND(設定!$D$8&lt;=L576,設定!$D$8&lt;J576),設定!$D$8,IF(AND(J576&lt;=L576,J576&lt;設定!$D$8),J576,IF(AND(L576&lt;=J576,J576&lt;設定!$D$8),J576,L576))))&lt;=H576,H576+1,IF(IF(AND(設定!$D$8&lt;=L576,設定!$D$8&lt;J576),設定!$D$8,IF(AND(J576&lt;=L576,J576&lt;設定!$D$8),J576,IF(AND(L576&lt;=J576,J576&lt;設定!$D$8),J576,L576)))=0,設定!$D$8,IF(AND(設定!$D$8&lt;=L576,設定!$D$8&lt;J576),設定!$D$8,IF(AND(J576&lt;=L576,J576&lt;設定!$D$8),J576,IF(AND(L576&lt;=J576,J576&lt;設定!$D$8),J576,L576))))),0),40)</f>
        <v>#DIV/0!</v>
      </c>
      <c r="O576" s="55">
        <f>IF(G576="標準",設定!$C$4,G576)</f>
        <v>5</v>
      </c>
      <c r="P576" s="45">
        <f t="shared" si="92"/>
        <v>0</v>
      </c>
      <c r="Q576" s="14">
        <f t="shared" si="93"/>
        <v>0</v>
      </c>
      <c r="R576" s="23">
        <f t="shared" si="101"/>
        <v>0</v>
      </c>
      <c r="S576" s="12">
        <f t="shared" si="94"/>
        <v>0</v>
      </c>
      <c r="T576" s="23">
        <f t="shared" si="95"/>
        <v>0</v>
      </c>
      <c r="U576" s="13">
        <f t="shared" si="96"/>
        <v>0</v>
      </c>
      <c r="V576" s="104" t="str">
        <f>INDEX(商品!Q:Q,MATCH(キーワード!D576,商品!D:D,0),1)</f>
        <v>-</v>
      </c>
      <c r="W576" s="15">
        <f t="shared" si="97"/>
        <v>0</v>
      </c>
      <c r="X576" s="22">
        <f>SUMIFS(当月ワード!$J$3:$J$1000,当月ワード!$D$3:$D$1000,キーワード!$D576,当月ワード!$E$3:$E$1000,キーワード!$F576)</f>
        <v>0</v>
      </c>
      <c r="Y576" s="23">
        <f>SUMIFS(前月ワード!$J$3:$J$1000,前月ワード!$D$3:$D$1000,キーワード!$D576,前月ワード!$E$3:$E$1000,キーワード!$F576)</f>
        <v>0</v>
      </c>
      <c r="Z576" s="23">
        <f>SUMIFS(前々月ワード!$J$3:$J$1000,前々月ワード!$D$3:$D$1000,キーワード!$D576,前々月ワード!$E$3:$E$1000,キーワード!$F576)</f>
        <v>0</v>
      </c>
      <c r="AA576" s="22">
        <f>SUMIFS(当月ワード!$W$3:$W$1000,当月ワード!$D$3:$D$1000,キーワード!$D576,当月ワード!$E$3:$E$1000,キーワード!$F576)</f>
        <v>0</v>
      </c>
      <c r="AB576" s="23">
        <f>SUMIFS(前月ワード!$W$3:$W$1000,前月ワード!$D$3:$D$1000,キーワード!$D576,前月ワード!$E$3:$E$1000,キーワード!$F576)</f>
        <v>0</v>
      </c>
      <c r="AC576" s="23">
        <f>SUMIFS(前々月ワード!$W$3:$W$1000,前々月ワード!$D$3:$D$1000,キーワード!$D576,前々月ワード!$E$3:$E$1000,キーワード!$F576)</f>
        <v>0</v>
      </c>
      <c r="AD576" s="23">
        <f t="shared" si="98"/>
        <v>0</v>
      </c>
      <c r="AE576" s="23">
        <f t="shared" si="98"/>
        <v>0</v>
      </c>
      <c r="AF576" s="23">
        <f t="shared" si="98"/>
        <v>0</v>
      </c>
      <c r="AG576" s="22">
        <f>SUMIFS(当月ワード!$X$3:$X$1000,当月ワード!$D$3:$D$1000,キーワード!$D576,当月ワード!$E$3:$E$1000,キーワード!$F576)</f>
        <v>0</v>
      </c>
      <c r="AH576" s="23">
        <f>SUMIFS(前月ワード!$X$3:$X$1000,前月ワード!$D$3:$D$1000,キーワード!$D576,前月ワード!$E$3:$E$1000,キーワード!$F576)</f>
        <v>0</v>
      </c>
      <c r="AI576" s="23">
        <f>SUMIFS(前々月ワード!$X$3:$X$1000,前々月ワード!$D$3:$D$1000,キーワード!$D576,前々月ワード!$E$3:$E$1000,キーワード!$F576)</f>
        <v>0</v>
      </c>
      <c r="AJ576" s="22">
        <f>SUMIFS(当月ワード!$I$3:$I$1000,当月ワード!$D$3:$D$1000,キーワード!$D576,当月ワード!$E$3:$E$1000,キーワード!$F576)</f>
        <v>0</v>
      </c>
      <c r="AK576" s="23">
        <f>SUMIFS(前月ワード!$I$3:$I$1000,前月ワード!$D$3:$D$1000,キーワード!$D576,前月ワード!$E$3:$E$1000,キーワード!$F576)</f>
        <v>0</v>
      </c>
      <c r="AL576" s="23">
        <f>SUMIFS(前々月ワード!$I$3:$I$1000,前々月ワード!$D$3:$D$1000,キーワード!$D576,前々月ワード!$E$3:$E$1000,キーワード!$F576)</f>
        <v>0</v>
      </c>
      <c r="AM576" s="13">
        <f t="shared" si="99"/>
        <v>0</v>
      </c>
      <c r="AN576" s="13">
        <f t="shared" si="99"/>
        <v>0</v>
      </c>
      <c r="AO576" s="13">
        <f t="shared" si="99"/>
        <v>0</v>
      </c>
      <c r="AP576" s="16">
        <f t="shared" si="100"/>
        <v>0</v>
      </c>
      <c r="AQ576" s="16">
        <f t="shared" si="100"/>
        <v>0</v>
      </c>
      <c r="AR576" s="17">
        <f t="shared" si="100"/>
        <v>0</v>
      </c>
    </row>
    <row r="577" spans="3:44" ht="36.65" customHeight="1">
      <c r="C577" s="20">
        <v>572</v>
      </c>
      <c r="D577" s="53">
        <f>現状ワード設定!B574</f>
        <v>0</v>
      </c>
      <c r="E577" s="26" t="str">
        <f>IFERROR(_xlfn.XLOOKUP($D577,現状商品設定!B:B,現状商品設定!C:C,"-"),"-")</f>
        <v>-</v>
      </c>
      <c r="F577" s="56">
        <f>現状ワード設定!G574</f>
        <v>0</v>
      </c>
      <c r="G577" s="60" t="s">
        <v>46</v>
      </c>
      <c r="H577" s="47" t="str">
        <f>IFERROR(_xlfn.XLOOKUP(D577,商品!$D:$D,商品!$H:$H),"")</f>
        <v/>
      </c>
      <c r="I577" s="50" t="str">
        <f>IFERROR(_xlfn.XLOOKUP(D577&amp;F577,現状ワード設定!J:J,現状ワード設定!H:H),"")</f>
        <v/>
      </c>
      <c r="J577" s="47" t="str">
        <f>IFERROR(_xlfn.XLOOKUP(D577&amp;F577,現状ワード設定!J:J,現状ワード設定!I:I),"")</f>
        <v/>
      </c>
      <c r="K577" s="47" t="e">
        <f>IF(AND(T577&gt;=設定!$C$12,W577&gt;=O577),I577*(1+設定!$F$12),IF(AND(T577&gt;=設定!$C$13,W577&lt;O577),I577*(1+設定!$F$13),IF(AND(T577&lt;設定!$C$14,U577&gt;=設定!$E$14),I577*(1+設定!$F$14),IF(AND(T577&lt;設定!$C$15,U577&lt;設定!$E$15),I577*(1+設定!$F$15),"除外"))))</f>
        <v>#VALUE!</v>
      </c>
      <c r="L577" s="58" t="e">
        <f ca="1">IF(消化率!$I$5&lt;1,K577*消化率!$I$5,IF(U577*V577/(K577*消化率!$I$5)&gt;O577,K577*消化率!$I$5,M577))</f>
        <v>#DIV/0!</v>
      </c>
      <c r="M577" s="58" t="e">
        <f t="shared" si="91"/>
        <v>#VALUE!</v>
      </c>
      <c r="N577" s="58" t="e">
        <f ca="1">IF(ROUNDUP(IF(IF(IF(AND(設定!$D$8&lt;=L577,設定!$D$8&lt;J577),設定!$D$8,IF(AND(J577&lt;=L577,J577&lt;設定!$D$8),J577,IF(AND(L577&lt;=J577,J577&lt;設定!$D$8),J577,L577)))=0,設定!$D$8,IF(AND(設定!$D$8&lt;=L577,設定!$D$8&lt;J577),設定!$D$8,IF(AND(J577&lt;=L577,J577&lt;設定!$D$8),J577,IF(AND(L577&lt;=J577,J577&lt;設定!$D$8),J577,L577))))&lt;=H577,H577+1,IF(IF(AND(設定!$D$8&lt;=L577,設定!$D$8&lt;J577),設定!$D$8,IF(AND(J577&lt;=L577,J577&lt;設定!$D$8),J577,IF(AND(L577&lt;=J577,J577&lt;設定!$D$8),J577,L577)))=0,設定!$D$8,IF(AND(設定!$D$8&lt;=L577,設定!$D$8&lt;J577),設定!$D$8,IF(AND(J577&lt;=L577,J577&lt;設定!$D$8),J577,IF(AND(L577&lt;=J577,J577&lt;設定!$D$8),J577,L577))))),0)&gt;40,ROUNDUP(IF(IF(IF(AND(設定!$D$8&lt;=L577,設定!$D$8&lt;J577),設定!$D$8,IF(AND(J577&lt;=L577,J577&lt;設定!$D$8),J577,IF(AND(L577&lt;=J577,J577&lt;設定!$D$8),J577,L577)))=0,設定!$D$8,IF(AND(設定!$D$8&lt;=L577,設定!$D$8&lt;J577),設定!$D$8,IF(AND(J577&lt;=L577,J577&lt;設定!$D$8),J577,IF(AND(L577&lt;=J577,J577&lt;設定!$D$8),J577,L577))))&lt;=H577,H577+1,IF(IF(AND(設定!$D$8&lt;=L577,設定!$D$8&lt;J577),設定!$D$8,IF(AND(J577&lt;=L577,J577&lt;設定!$D$8),J577,IF(AND(L577&lt;=J577,J577&lt;設定!$D$8),J577,L577)))=0,設定!$D$8,IF(AND(設定!$D$8&lt;=L577,設定!$D$8&lt;J577),設定!$D$8,IF(AND(J577&lt;=L577,J577&lt;設定!$D$8),J577,IF(AND(L577&lt;=J577,J577&lt;設定!$D$8),J577,L577))))),0),40)</f>
        <v>#DIV/0!</v>
      </c>
      <c r="O577" s="55">
        <f>IF(G577="標準",設定!$C$4,G577)</f>
        <v>5</v>
      </c>
      <c r="P577" s="45">
        <f t="shared" si="92"/>
        <v>0</v>
      </c>
      <c r="Q577" s="14">
        <f t="shared" si="93"/>
        <v>0</v>
      </c>
      <c r="R577" s="23">
        <f t="shared" si="101"/>
        <v>0</v>
      </c>
      <c r="S577" s="12">
        <f t="shared" si="94"/>
        <v>0</v>
      </c>
      <c r="T577" s="23">
        <f t="shared" si="95"/>
        <v>0</v>
      </c>
      <c r="U577" s="13">
        <f t="shared" si="96"/>
        <v>0</v>
      </c>
      <c r="V577" s="104" t="str">
        <f>INDEX(商品!Q:Q,MATCH(キーワード!D577,商品!D:D,0),1)</f>
        <v>-</v>
      </c>
      <c r="W577" s="15">
        <f t="shared" si="97"/>
        <v>0</v>
      </c>
      <c r="X577" s="22">
        <f>SUMIFS(当月ワード!$J$3:$J$1000,当月ワード!$D$3:$D$1000,キーワード!$D577,当月ワード!$E$3:$E$1000,キーワード!$F577)</f>
        <v>0</v>
      </c>
      <c r="Y577" s="23">
        <f>SUMIFS(前月ワード!$J$3:$J$1000,前月ワード!$D$3:$D$1000,キーワード!$D577,前月ワード!$E$3:$E$1000,キーワード!$F577)</f>
        <v>0</v>
      </c>
      <c r="Z577" s="23">
        <f>SUMIFS(前々月ワード!$J$3:$J$1000,前々月ワード!$D$3:$D$1000,キーワード!$D577,前々月ワード!$E$3:$E$1000,キーワード!$F577)</f>
        <v>0</v>
      </c>
      <c r="AA577" s="22">
        <f>SUMIFS(当月ワード!$W$3:$W$1000,当月ワード!$D$3:$D$1000,キーワード!$D577,当月ワード!$E$3:$E$1000,キーワード!$F577)</f>
        <v>0</v>
      </c>
      <c r="AB577" s="23">
        <f>SUMIFS(前月ワード!$W$3:$W$1000,前月ワード!$D$3:$D$1000,キーワード!$D577,前月ワード!$E$3:$E$1000,キーワード!$F577)</f>
        <v>0</v>
      </c>
      <c r="AC577" s="23">
        <f>SUMIFS(前々月ワード!$W$3:$W$1000,前々月ワード!$D$3:$D$1000,キーワード!$D577,前々月ワード!$E$3:$E$1000,キーワード!$F577)</f>
        <v>0</v>
      </c>
      <c r="AD577" s="23">
        <f t="shared" si="98"/>
        <v>0</v>
      </c>
      <c r="AE577" s="23">
        <f t="shared" si="98"/>
        <v>0</v>
      </c>
      <c r="AF577" s="23">
        <f t="shared" si="98"/>
        <v>0</v>
      </c>
      <c r="AG577" s="22">
        <f>SUMIFS(当月ワード!$X$3:$X$1000,当月ワード!$D$3:$D$1000,キーワード!$D577,当月ワード!$E$3:$E$1000,キーワード!$F577)</f>
        <v>0</v>
      </c>
      <c r="AH577" s="23">
        <f>SUMIFS(前月ワード!$X$3:$X$1000,前月ワード!$D$3:$D$1000,キーワード!$D577,前月ワード!$E$3:$E$1000,キーワード!$F577)</f>
        <v>0</v>
      </c>
      <c r="AI577" s="23">
        <f>SUMIFS(前々月ワード!$X$3:$X$1000,前々月ワード!$D$3:$D$1000,キーワード!$D577,前々月ワード!$E$3:$E$1000,キーワード!$F577)</f>
        <v>0</v>
      </c>
      <c r="AJ577" s="22">
        <f>SUMIFS(当月ワード!$I$3:$I$1000,当月ワード!$D$3:$D$1000,キーワード!$D577,当月ワード!$E$3:$E$1000,キーワード!$F577)</f>
        <v>0</v>
      </c>
      <c r="AK577" s="23">
        <f>SUMIFS(前月ワード!$I$3:$I$1000,前月ワード!$D$3:$D$1000,キーワード!$D577,前月ワード!$E$3:$E$1000,キーワード!$F577)</f>
        <v>0</v>
      </c>
      <c r="AL577" s="23">
        <f>SUMIFS(前々月ワード!$I$3:$I$1000,前々月ワード!$D$3:$D$1000,キーワード!$D577,前々月ワード!$E$3:$E$1000,キーワード!$F577)</f>
        <v>0</v>
      </c>
      <c r="AM577" s="13">
        <f t="shared" si="99"/>
        <v>0</v>
      </c>
      <c r="AN577" s="13">
        <f t="shared" si="99"/>
        <v>0</v>
      </c>
      <c r="AO577" s="13">
        <f t="shared" si="99"/>
        <v>0</v>
      </c>
      <c r="AP577" s="16">
        <f t="shared" si="100"/>
        <v>0</v>
      </c>
      <c r="AQ577" s="16">
        <f t="shared" si="100"/>
        <v>0</v>
      </c>
      <c r="AR577" s="17">
        <f t="shared" si="100"/>
        <v>0</v>
      </c>
    </row>
    <row r="578" spans="3:44" ht="36.65" customHeight="1">
      <c r="C578" s="20">
        <v>573</v>
      </c>
      <c r="D578" s="53">
        <f>現状ワード設定!B575</f>
        <v>0</v>
      </c>
      <c r="E578" s="26" t="str">
        <f>IFERROR(_xlfn.XLOOKUP($D578,現状商品設定!B:B,現状商品設定!C:C,"-"),"-")</f>
        <v>-</v>
      </c>
      <c r="F578" s="56">
        <f>現状ワード設定!G575</f>
        <v>0</v>
      </c>
      <c r="G578" s="60" t="s">
        <v>46</v>
      </c>
      <c r="H578" s="47" t="str">
        <f>IFERROR(_xlfn.XLOOKUP(D578,商品!$D:$D,商品!$H:$H),"")</f>
        <v/>
      </c>
      <c r="I578" s="50" t="str">
        <f>IFERROR(_xlfn.XLOOKUP(D578&amp;F578,現状ワード設定!J:J,現状ワード設定!H:H),"")</f>
        <v/>
      </c>
      <c r="J578" s="47" t="str">
        <f>IFERROR(_xlfn.XLOOKUP(D578&amp;F578,現状ワード設定!J:J,現状ワード設定!I:I),"")</f>
        <v/>
      </c>
      <c r="K578" s="47" t="e">
        <f>IF(AND(T578&gt;=設定!$C$12,W578&gt;=O578),I578*(1+設定!$F$12),IF(AND(T578&gt;=設定!$C$13,W578&lt;O578),I578*(1+設定!$F$13),IF(AND(T578&lt;設定!$C$14,U578&gt;=設定!$E$14),I578*(1+設定!$F$14),IF(AND(T578&lt;設定!$C$15,U578&lt;設定!$E$15),I578*(1+設定!$F$15),"除外"))))</f>
        <v>#VALUE!</v>
      </c>
      <c r="L578" s="58" t="e">
        <f ca="1">IF(消化率!$I$5&lt;1,K578*消化率!$I$5,IF(U578*V578/(K578*消化率!$I$5)&gt;O578,K578*消化率!$I$5,M578))</f>
        <v>#DIV/0!</v>
      </c>
      <c r="M578" s="58" t="e">
        <f t="shared" si="91"/>
        <v>#VALUE!</v>
      </c>
      <c r="N578" s="58" t="e">
        <f ca="1">IF(ROUNDUP(IF(IF(IF(AND(設定!$D$8&lt;=L578,設定!$D$8&lt;J578),設定!$D$8,IF(AND(J578&lt;=L578,J578&lt;設定!$D$8),J578,IF(AND(L578&lt;=J578,J578&lt;設定!$D$8),J578,L578)))=0,設定!$D$8,IF(AND(設定!$D$8&lt;=L578,設定!$D$8&lt;J578),設定!$D$8,IF(AND(J578&lt;=L578,J578&lt;設定!$D$8),J578,IF(AND(L578&lt;=J578,J578&lt;設定!$D$8),J578,L578))))&lt;=H578,H578+1,IF(IF(AND(設定!$D$8&lt;=L578,設定!$D$8&lt;J578),設定!$D$8,IF(AND(J578&lt;=L578,J578&lt;設定!$D$8),J578,IF(AND(L578&lt;=J578,J578&lt;設定!$D$8),J578,L578)))=0,設定!$D$8,IF(AND(設定!$D$8&lt;=L578,設定!$D$8&lt;J578),設定!$D$8,IF(AND(J578&lt;=L578,J578&lt;設定!$D$8),J578,IF(AND(L578&lt;=J578,J578&lt;設定!$D$8),J578,L578))))),0)&gt;40,ROUNDUP(IF(IF(IF(AND(設定!$D$8&lt;=L578,設定!$D$8&lt;J578),設定!$D$8,IF(AND(J578&lt;=L578,J578&lt;設定!$D$8),J578,IF(AND(L578&lt;=J578,J578&lt;設定!$D$8),J578,L578)))=0,設定!$D$8,IF(AND(設定!$D$8&lt;=L578,設定!$D$8&lt;J578),設定!$D$8,IF(AND(J578&lt;=L578,J578&lt;設定!$D$8),J578,IF(AND(L578&lt;=J578,J578&lt;設定!$D$8),J578,L578))))&lt;=H578,H578+1,IF(IF(AND(設定!$D$8&lt;=L578,設定!$D$8&lt;J578),設定!$D$8,IF(AND(J578&lt;=L578,J578&lt;設定!$D$8),J578,IF(AND(L578&lt;=J578,J578&lt;設定!$D$8),J578,L578)))=0,設定!$D$8,IF(AND(設定!$D$8&lt;=L578,設定!$D$8&lt;J578),設定!$D$8,IF(AND(J578&lt;=L578,J578&lt;設定!$D$8),J578,IF(AND(L578&lt;=J578,J578&lt;設定!$D$8),J578,L578))))),0),40)</f>
        <v>#DIV/0!</v>
      </c>
      <c r="O578" s="55">
        <f>IF(G578="標準",設定!$C$4,G578)</f>
        <v>5</v>
      </c>
      <c r="P578" s="45">
        <f t="shared" si="92"/>
        <v>0</v>
      </c>
      <c r="Q578" s="14">
        <f t="shared" si="93"/>
        <v>0</v>
      </c>
      <c r="R578" s="23">
        <f t="shared" si="101"/>
        <v>0</v>
      </c>
      <c r="S578" s="12">
        <f t="shared" si="94"/>
        <v>0</v>
      </c>
      <c r="T578" s="23">
        <f t="shared" si="95"/>
        <v>0</v>
      </c>
      <c r="U578" s="13">
        <f t="shared" si="96"/>
        <v>0</v>
      </c>
      <c r="V578" s="104" t="str">
        <f>INDEX(商品!Q:Q,MATCH(キーワード!D578,商品!D:D,0),1)</f>
        <v>-</v>
      </c>
      <c r="W578" s="15">
        <f t="shared" si="97"/>
        <v>0</v>
      </c>
      <c r="X578" s="22">
        <f>SUMIFS(当月ワード!$J$3:$J$1000,当月ワード!$D$3:$D$1000,キーワード!$D578,当月ワード!$E$3:$E$1000,キーワード!$F578)</f>
        <v>0</v>
      </c>
      <c r="Y578" s="23">
        <f>SUMIFS(前月ワード!$J$3:$J$1000,前月ワード!$D$3:$D$1000,キーワード!$D578,前月ワード!$E$3:$E$1000,キーワード!$F578)</f>
        <v>0</v>
      </c>
      <c r="Z578" s="23">
        <f>SUMIFS(前々月ワード!$J$3:$J$1000,前々月ワード!$D$3:$D$1000,キーワード!$D578,前々月ワード!$E$3:$E$1000,キーワード!$F578)</f>
        <v>0</v>
      </c>
      <c r="AA578" s="22">
        <f>SUMIFS(当月ワード!$W$3:$W$1000,当月ワード!$D$3:$D$1000,キーワード!$D578,当月ワード!$E$3:$E$1000,キーワード!$F578)</f>
        <v>0</v>
      </c>
      <c r="AB578" s="23">
        <f>SUMIFS(前月ワード!$W$3:$W$1000,前月ワード!$D$3:$D$1000,キーワード!$D578,前月ワード!$E$3:$E$1000,キーワード!$F578)</f>
        <v>0</v>
      </c>
      <c r="AC578" s="23">
        <f>SUMIFS(前々月ワード!$W$3:$W$1000,前々月ワード!$D$3:$D$1000,キーワード!$D578,前々月ワード!$E$3:$E$1000,キーワード!$F578)</f>
        <v>0</v>
      </c>
      <c r="AD578" s="23">
        <f t="shared" si="98"/>
        <v>0</v>
      </c>
      <c r="AE578" s="23">
        <f t="shared" si="98"/>
        <v>0</v>
      </c>
      <c r="AF578" s="23">
        <f t="shared" si="98"/>
        <v>0</v>
      </c>
      <c r="AG578" s="22">
        <f>SUMIFS(当月ワード!$X$3:$X$1000,当月ワード!$D$3:$D$1000,キーワード!$D578,当月ワード!$E$3:$E$1000,キーワード!$F578)</f>
        <v>0</v>
      </c>
      <c r="AH578" s="23">
        <f>SUMIFS(前月ワード!$X$3:$X$1000,前月ワード!$D$3:$D$1000,キーワード!$D578,前月ワード!$E$3:$E$1000,キーワード!$F578)</f>
        <v>0</v>
      </c>
      <c r="AI578" s="23">
        <f>SUMIFS(前々月ワード!$X$3:$X$1000,前々月ワード!$D$3:$D$1000,キーワード!$D578,前々月ワード!$E$3:$E$1000,キーワード!$F578)</f>
        <v>0</v>
      </c>
      <c r="AJ578" s="22">
        <f>SUMIFS(当月ワード!$I$3:$I$1000,当月ワード!$D$3:$D$1000,キーワード!$D578,当月ワード!$E$3:$E$1000,キーワード!$F578)</f>
        <v>0</v>
      </c>
      <c r="AK578" s="23">
        <f>SUMIFS(前月ワード!$I$3:$I$1000,前月ワード!$D$3:$D$1000,キーワード!$D578,前月ワード!$E$3:$E$1000,キーワード!$F578)</f>
        <v>0</v>
      </c>
      <c r="AL578" s="23">
        <f>SUMIFS(前々月ワード!$I$3:$I$1000,前々月ワード!$D$3:$D$1000,キーワード!$D578,前々月ワード!$E$3:$E$1000,キーワード!$F578)</f>
        <v>0</v>
      </c>
      <c r="AM578" s="13">
        <f t="shared" si="99"/>
        <v>0</v>
      </c>
      <c r="AN578" s="13">
        <f t="shared" si="99"/>
        <v>0</v>
      </c>
      <c r="AO578" s="13">
        <f t="shared" si="99"/>
        <v>0</v>
      </c>
      <c r="AP578" s="16">
        <f t="shared" si="100"/>
        <v>0</v>
      </c>
      <c r="AQ578" s="16">
        <f t="shared" si="100"/>
        <v>0</v>
      </c>
      <c r="AR578" s="17">
        <f t="shared" si="100"/>
        <v>0</v>
      </c>
    </row>
    <row r="579" spans="3:44" ht="36.65" customHeight="1">
      <c r="C579" s="20">
        <v>574</v>
      </c>
      <c r="D579" s="53">
        <f>現状ワード設定!B576</f>
        <v>0</v>
      </c>
      <c r="E579" s="26" t="str">
        <f>IFERROR(_xlfn.XLOOKUP($D579,現状商品設定!B:B,現状商品設定!C:C,"-"),"-")</f>
        <v>-</v>
      </c>
      <c r="F579" s="56">
        <f>現状ワード設定!G576</f>
        <v>0</v>
      </c>
      <c r="G579" s="60" t="s">
        <v>46</v>
      </c>
      <c r="H579" s="47" t="str">
        <f>IFERROR(_xlfn.XLOOKUP(D579,商品!$D:$D,商品!$H:$H),"")</f>
        <v/>
      </c>
      <c r="I579" s="50" t="str">
        <f>IFERROR(_xlfn.XLOOKUP(D579&amp;F579,現状ワード設定!J:J,現状ワード設定!H:H),"")</f>
        <v/>
      </c>
      <c r="J579" s="47" t="str">
        <f>IFERROR(_xlfn.XLOOKUP(D579&amp;F579,現状ワード設定!J:J,現状ワード設定!I:I),"")</f>
        <v/>
      </c>
      <c r="K579" s="47" t="e">
        <f>IF(AND(T579&gt;=設定!$C$12,W579&gt;=O579),I579*(1+設定!$F$12),IF(AND(T579&gt;=設定!$C$13,W579&lt;O579),I579*(1+設定!$F$13),IF(AND(T579&lt;設定!$C$14,U579&gt;=設定!$E$14),I579*(1+設定!$F$14),IF(AND(T579&lt;設定!$C$15,U579&lt;設定!$E$15),I579*(1+設定!$F$15),"除外"))))</f>
        <v>#VALUE!</v>
      </c>
      <c r="L579" s="58" t="e">
        <f ca="1">IF(消化率!$I$5&lt;1,K579*消化率!$I$5,IF(U579*V579/(K579*消化率!$I$5)&gt;O579,K579*消化率!$I$5,M579))</f>
        <v>#DIV/0!</v>
      </c>
      <c r="M579" s="58" t="e">
        <f t="shared" si="91"/>
        <v>#VALUE!</v>
      </c>
      <c r="N579" s="58" t="e">
        <f ca="1">IF(ROUNDUP(IF(IF(IF(AND(設定!$D$8&lt;=L579,設定!$D$8&lt;J579),設定!$D$8,IF(AND(J579&lt;=L579,J579&lt;設定!$D$8),J579,IF(AND(L579&lt;=J579,J579&lt;設定!$D$8),J579,L579)))=0,設定!$D$8,IF(AND(設定!$D$8&lt;=L579,設定!$D$8&lt;J579),設定!$D$8,IF(AND(J579&lt;=L579,J579&lt;設定!$D$8),J579,IF(AND(L579&lt;=J579,J579&lt;設定!$D$8),J579,L579))))&lt;=H579,H579+1,IF(IF(AND(設定!$D$8&lt;=L579,設定!$D$8&lt;J579),設定!$D$8,IF(AND(J579&lt;=L579,J579&lt;設定!$D$8),J579,IF(AND(L579&lt;=J579,J579&lt;設定!$D$8),J579,L579)))=0,設定!$D$8,IF(AND(設定!$D$8&lt;=L579,設定!$D$8&lt;J579),設定!$D$8,IF(AND(J579&lt;=L579,J579&lt;設定!$D$8),J579,IF(AND(L579&lt;=J579,J579&lt;設定!$D$8),J579,L579))))),0)&gt;40,ROUNDUP(IF(IF(IF(AND(設定!$D$8&lt;=L579,設定!$D$8&lt;J579),設定!$D$8,IF(AND(J579&lt;=L579,J579&lt;設定!$D$8),J579,IF(AND(L579&lt;=J579,J579&lt;設定!$D$8),J579,L579)))=0,設定!$D$8,IF(AND(設定!$D$8&lt;=L579,設定!$D$8&lt;J579),設定!$D$8,IF(AND(J579&lt;=L579,J579&lt;設定!$D$8),J579,IF(AND(L579&lt;=J579,J579&lt;設定!$D$8),J579,L579))))&lt;=H579,H579+1,IF(IF(AND(設定!$D$8&lt;=L579,設定!$D$8&lt;J579),設定!$D$8,IF(AND(J579&lt;=L579,J579&lt;設定!$D$8),J579,IF(AND(L579&lt;=J579,J579&lt;設定!$D$8),J579,L579)))=0,設定!$D$8,IF(AND(設定!$D$8&lt;=L579,設定!$D$8&lt;J579),設定!$D$8,IF(AND(J579&lt;=L579,J579&lt;設定!$D$8),J579,IF(AND(L579&lt;=J579,J579&lt;設定!$D$8),J579,L579))))),0),40)</f>
        <v>#DIV/0!</v>
      </c>
      <c r="O579" s="55">
        <f>IF(G579="標準",設定!$C$4,G579)</f>
        <v>5</v>
      </c>
      <c r="P579" s="45">
        <f t="shared" si="92"/>
        <v>0</v>
      </c>
      <c r="Q579" s="14">
        <f t="shared" si="93"/>
        <v>0</v>
      </c>
      <c r="R579" s="23">
        <f t="shared" si="101"/>
        <v>0</v>
      </c>
      <c r="S579" s="12">
        <f t="shared" si="94"/>
        <v>0</v>
      </c>
      <c r="T579" s="23">
        <f t="shared" si="95"/>
        <v>0</v>
      </c>
      <c r="U579" s="13">
        <f t="shared" si="96"/>
        <v>0</v>
      </c>
      <c r="V579" s="104" t="str">
        <f>INDEX(商品!Q:Q,MATCH(キーワード!D579,商品!D:D,0),1)</f>
        <v>-</v>
      </c>
      <c r="W579" s="15">
        <f t="shared" si="97"/>
        <v>0</v>
      </c>
      <c r="X579" s="22">
        <f>SUMIFS(当月ワード!$J$3:$J$1000,当月ワード!$D$3:$D$1000,キーワード!$D579,当月ワード!$E$3:$E$1000,キーワード!$F579)</f>
        <v>0</v>
      </c>
      <c r="Y579" s="23">
        <f>SUMIFS(前月ワード!$J$3:$J$1000,前月ワード!$D$3:$D$1000,キーワード!$D579,前月ワード!$E$3:$E$1000,キーワード!$F579)</f>
        <v>0</v>
      </c>
      <c r="Z579" s="23">
        <f>SUMIFS(前々月ワード!$J$3:$J$1000,前々月ワード!$D$3:$D$1000,キーワード!$D579,前々月ワード!$E$3:$E$1000,キーワード!$F579)</f>
        <v>0</v>
      </c>
      <c r="AA579" s="22">
        <f>SUMIFS(当月ワード!$W$3:$W$1000,当月ワード!$D$3:$D$1000,キーワード!$D579,当月ワード!$E$3:$E$1000,キーワード!$F579)</f>
        <v>0</v>
      </c>
      <c r="AB579" s="23">
        <f>SUMIFS(前月ワード!$W$3:$W$1000,前月ワード!$D$3:$D$1000,キーワード!$D579,前月ワード!$E$3:$E$1000,キーワード!$F579)</f>
        <v>0</v>
      </c>
      <c r="AC579" s="23">
        <f>SUMIFS(前々月ワード!$W$3:$W$1000,前々月ワード!$D$3:$D$1000,キーワード!$D579,前々月ワード!$E$3:$E$1000,キーワード!$F579)</f>
        <v>0</v>
      </c>
      <c r="AD579" s="23">
        <f t="shared" si="98"/>
        <v>0</v>
      </c>
      <c r="AE579" s="23">
        <f t="shared" si="98"/>
        <v>0</v>
      </c>
      <c r="AF579" s="23">
        <f t="shared" si="98"/>
        <v>0</v>
      </c>
      <c r="AG579" s="22">
        <f>SUMIFS(当月ワード!$X$3:$X$1000,当月ワード!$D$3:$D$1000,キーワード!$D579,当月ワード!$E$3:$E$1000,キーワード!$F579)</f>
        <v>0</v>
      </c>
      <c r="AH579" s="23">
        <f>SUMIFS(前月ワード!$X$3:$X$1000,前月ワード!$D$3:$D$1000,キーワード!$D579,前月ワード!$E$3:$E$1000,キーワード!$F579)</f>
        <v>0</v>
      </c>
      <c r="AI579" s="23">
        <f>SUMIFS(前々月ワード!$X$3:$X$1000,前々月ワード!$D$3:$D$1000,キーワード!$D579,前々月ワード!$E$3:$E$1000,キーワード!$F579)</f>
        <v>0</v>
      </c>
      <c r="AJ579" s="22">
        <f>SUMIFS(当月ワード!$I$3:$I$1000,当月ワード!$D$3:$D$1000,キーワード!$D579,当月ワード!$E$3:$E$1000,キーワード!$F579)</f>
        <v>0</v>
      </c>
      <c r="AK579" s="23">
        <f>SUMIFS(前月ワード!$I$3:$I$1000,前月ワード!$D$3:$D$1000,キーワード!$D579,前月ワード!$E$3:$E$1000,キーワード!$F579)</f>
        <v>0</v>
      </c>
      <c r="AL579" s="23">
        <f>SUMIFS(前々月ワード!$I$3:$I$1000,前々月ワード!$D$3:$D$1000,キーワード!$D579,前々月ワード!$E$3:$E$1000,キーワード!$F579)</f>
        <v>0</v>
      </c>
      <c r="AM579" s="13">
        <f t="shared" si="99"/>
        <v>0</v>
      </c>
      <c r="AN579" s="13">
        <f t="shared" si="99"/>
        <v>0</v>
      </c>
      <c r="AO579" s="13">
        <f t="shared" si="99"/>
        <v>0</v>
      </c>
      <c r="AP579" s="16">
        <f t="shared" si="100"/>
        <v>0</v>
      </c>
      <c r="AQ579" s="16">
        <f t="shared" si="100"/>
        <v>0</v>
      </c>
      <c r="AR579" s="17">
        <f t="shared" si="100"/>
        <v>0</v>
      </c>
    </row>
    <row r="580" spans="3:44" ht="36.65" customHeight="1">
      <c r="C580" s="20">
        <v>575</v>
      </c>
      <c r="D580" s="53">
        <f>現状ワード設定!B577</f>
        <v>0</v>
      </c>
      <c r="E580" s="26" t="str">
        <f>IFERROR(_xlfn.XLOOKUP($D580,現状商品設定!B:B,現状商品設定!C:C,"-"),"-")</f>
        <v>-</v>
      </c>
      <c r="F580" s="56">
        <f>現状ワード設定!G577</f>
        <v>0</v>
      </c>
      <c r="G580" s="60" t="s">
        <v>46</v>
      </c>
      <c r="H580" s="47" t="str">
        <f>IFERROR(_xlfn.XLOOKUP(D580,商品!$D:$D,商品!$H:$H),"")</f>
        <v/>
      </c>
      <c r="I580" s="50" t="str">
        <f>IFERROR(_xlfn.XLOOKUP(D580&amp;F580,現状ワード設定!J:J,現状ワード設定!H:H),"")</f>
        <v/>
      </c>
      <c r="J580" s="47" t="str">
        <f>IFERROR(_xlfn.XLOOKUP(D580&amp;F580,現状ワード設定!J:J,現状ワード設定!I:I),"")</f>
        <v/>
      </c>
      <c r="K580" s="47" t="e">
        <f>IF(AND(T580&gt;=設定!$C$12,W580&gt;=O580),I580*(1+設定!$F$12),IF(AND(T580&gt;=設定!$C$13,W580&lt;O580),I580*(1+設定!$F$13),IF(AND(T580&lt;設定!$C$14,U580&gt;=設定!$E$14),I580*(1+設定!$F$14),IF(AND(T580&lt;設定!$C$15,U580&lt;設定!$E$15),I580*(1+設定!$F$15),"除外"))))</f>
        <v>#VALUE!</v>
      </c>
      <c r="L580" s="58" t="e">
        <f ca="1">IF(消化率!$I$5&lt;1,K580*消化率!$I$5,IF(U580*V580/(K580*消化率!$I$5)&gt;O580,K580*消化率!$I$5,M580))</f>
        <v>#DIV/0!</v>
      </c>
      <c r="M580" s="58" t="e">
        <f t="shared" si="91"/>
        <v>#VALUE!</v>
      </c>
      <c r="N580" s="58" t="e">
        <f ca="1">IF(ROUNDUP(IF(IF(IF(AND(設定!$D$8&lt;=L580,設定!$D$8&lt;J580),設定!$D$8,IF(AND(J580&lt;=L580,J580&lt;設定!$D$8),J580,IF(AND(L580&lt;=J580,J580&lt;設定!$D$8),J580,L580)))=0,設定!$D$8,IF(AND(設定!$D$8&lt;=L580,設定!$D$8&lt;J580),設定!$D$8,IF(AND(J580&lt;=L580,J580&lt;設定!$D$8),J580,IF(AND(L580&lt;=J580,J580&lt;設定!$D$8),J580,L580))))&lt;=H580,H580+1,IF(IF(AND(設定!$D$8&lt;=L580,設定!$D$8&lt;J580),設定!$D$8,IF(AND(J580&lt;=L580,J580&lt;設定!$D$8),J580,IF(AND(L580&lt;=J580,J580&lt;設定!$D$8),J580,L580)))=0,設定!$D$8,IF(AND(設定!$D$8&lt;=L580,設定!$D$8&lt;J580),設定!$D$8,IF(AND(J580&lt;=L580,J580&lt;設定!$D$8),J580,IF(AND(L580&lt;=J580,J580&lt;設定!$D$8),J580,L580))))),0)&gt;40,ROUNDUP(IF(IF(IF(AND(設定!$D$8&lt;=L580,設定!$D$8&lt;J580),設定!$D$8,IF(AND(J580&lt;=L580,J580&lt;設定!$D$8),J580,IF(AND(L580&lt;=J580,J580&lt;設定!$D$8),J580,L580)))=0,設定!$D$8,IF(AND(設定!$D$8&lt;=L580,設定!$D$8&lt;J580),設定!$D$8,IF(AND(J580&lt;=L580,J580&lt;設定!$D$8),J580,IF(AND(L580&lt;=J580,J580&lt;設定!$D$8),J580,L580))))&lt;=H580,H580+1,IF(IF(AND(設定!$D$8&lt;=L580,設定!$D$8&lt;J580),設定!$D$8,IF(AND(J580&lt;=L580,J580&lt;設定!$D$8),J580,IF(AND(L580&lt;=J580,J580&lt;設定!$D$8),J580,L580)))=0,設定!$D$8,IF(AND(設定!$D$8&lt;=L580,設定!$D$8&lt;J580),設定!$D$8,IF(AND(J580&lt;=L580,J580&lt;設定!$D$8),J580,IF(AND(L580&lt;=J580,J580&lt;設定!$D$8),J580,L580))))),0),40)</f>
        <v>#DIV/0!</v>
      </c>
      <c r="O580" s="55">
        <f>IF(G580="標準",設定!$C$4,G580)</f>
        <v>5</v>
      </c>
      <c r="P580" s="45">
        <f t="shared" si="92"/>
        <v>0</v>
      </c>
      <c r="Q580" s="14">
        <f t="shared" si="93"/>
        <v>0</v>
      </c>
      <c r="R580" s="23">
        <f t="shared" si="101"/>
        <v>0</v>
      </c>
      <c r="S580" s="12">
        <f t="shared" si="94"/>
        <v>0</v>
      </c>
      <c r="T580" s="23">
        <f t="shared" si="95"/>
        <v>0</v>
      </c>
      <c r="U580" s="13">
        <f t="shared" si="96"/>
        <v>0</v>
      </c>
      <c r="V580" s="104" t="str">
        <f>INDEX(商品!Q:Q,MATCH(キーワード!D580,商品!D:D,0),1)</f>
        <v>-</v>
      </c>
      <c r="W580" s="15">
        <f t="shared" si="97"/>
        <v>0</v>
      </c>
      <c r="X580" s="22">
        <f>SUMIFS(当月ワード!$J$3:$J$1000,当月ワード!$D$3:$D$1000,キーワード!$D580,当月ワード!$E$3:$E$1000,キーワード!$F580)</f>
        <v>0</v>
      </c>
      <c r="Y580" s="23">
        <f>SUMIFS(前月ワード!$J$3:$J$1000,前月ワード!$D$3:$D$1000,キーワード!$D580,前月ワード!$E$3:$E$1000,キーワード!$F580)</f>
        <v>0</v>
      </c>
      <c r="Z580" s="23">
        <f>SUMIFS(前々月ワード!$J$3:$J$1000,前々月ワード!$D$3:$D$1000,キーワード!$D580,前々月ワード!$E$3:$E$1000,キーワード!$F580)</f>
        <v>0</v>
      </c>
      <c r="AA580" s="22">
        <f>SUMIFS(当月ワード!$W$3:$W$1000,当月ワード!$D$3:$D$1000,キーワード!$D580,当月ワード!$E$3:$E$1000,キーワード!$F580)</f>
        <v>0</v>
      </c>
      <c r="AB580" s="23">
        <f>SUMIFS(前月ワード!$W$3:$W$1000,前月ワード!$D$3:$D$1000,キーワード!$D580,前月ワード!$E$3:$E$1000,キーワード!$F580)</f>
        <v>0</v>
      </c>
      <c r="AC580" s="23">
        <f>SUMIFS(前々月ワード!$W$3:$W$1000,前々月ワード!$D$3:$D$1000,キーワード!$D580,前々月ワード!$E$3:$E$1000,キーワード!$F580)</f>
        <v>0</v>
      </c>
      <c r="AD580" s="23">
        <f t="shared" si="98"/>
        <v>0</v>
      </c>
      <c r="AE580" s="23">
        <f t="shared" si="98"/>
        <v>0</v>
      </c>
      <c r="AF580" s="23">
        <f t="shared" si="98"/>
        <v>0</v>
      </c>
      <c r="AG580" s="22">
        <f>SUMIFS(当月ワード!$X$3:$X$1000,当月ワード!$D$3:$D$1000,キーワード!$D580,当月ワード!$E$3:$E$1000,キーワード!$F580)</f>
        <v>0</v>
      </c>
      <c r="AH580" s="23">
        <f>SUMIFS(前月ワード!$X$3:$X$1000,前月ワード!$D$3:$D$1000,キーワード!$D580,前月ワード!$E$3:$E$1000,キーワード!$F580)</f>
        <v>0</v>
      </c>
      <c r="AI580" s="23">
        <f>SUMIFS(前々月ワード!$X$3:$X$1000,前々月ワード!$D$3:$D$1000,キーワード!$D580,前々月ワード!$E$3:$E$1000,キーワード!$F580)</f>
        <v>0</v>
      </c>
      <c r="AJ580" s="22">
        <f>SUMIFS(当月ワード!$I$3:$I$1000,当月ワード!$D$3:$D$1000,キーワード!$D580,当月ワード!$E$3:$E$1000,キーワード!$F580)</f>
        <v>0</v>
      </c>
      <c r="AK580" s="23">
        <f>SUMIFS(前月ワード!$I$3:$I$1000,前月ワード!$D$3:$D$1000,キーワード!$D580,前月ワード!$E$3:$E$1000,キーワード!$F580)</f>
        <v>0</v>
      </c>
      <c r="AL580" s="23">
        <f>SUMIFS(前々月ワード!$I$3:$I$1000,前々月ワード!$D$3:$D$1000,キーワード!$D580,前々月ワード!$E$3:$E$1000,キーワード!$F580)</f>
        <v>0</v>
      </c>
      <c r="AM580" s="13">
        <f t="shared" si="99"/>
        <v>0</v>
      </c>
      <c r="AN580" s="13">
        <f t="shared" si="99"/>
        <v>0</v>
      </c>
      <c r="AO580" s="13">
        <f t="shared" si="99"/>
        <v>0</v>
      </c>
      <c r="AP580" s="16">
        <f t="shared" si="100"/>
        <v>0</v>
      </c>
      <c r="AQ580" s="16">
        <f t="shared" si="100"/>
        <v>0</v>
      </c>
      <c r="AR580" s="17">
        <f t="shared" si="100"/>
        <v>0</v>
      </c>
    </row>
    <row r="581" spans="3:44" ht="36.65" customHeight="1">
      <c r="C581" s="20">
        <v>576</v>
      </c>
      <c r="D581" s="53">
        <f>現状ワード設定!B578</f>
        <v>0</v>
      </c>
      <c r="E581" s="26" t="str">
        <f>IFERROR(_xlfn.XLOOKUP($D581,現状商品設定!B:B,現状商品設定!C:C,"-"),"-")</f>
        <v>-</v>
      </c>
      <c r="F581" s="56">
        <f>現状ワード設定!G578</f>
        <v>0</v>
      </c>
      <c r="G581" s="60" t="s">
        <v>46</v>
      </c>
      <c r="H581" s="47" t="str">
        <f>IFERROR(_xlfn.XLOOKUP(D581,商品!$D:$D,商品!$H:$H),"")</f>
        <v/>
      </c>
      <c r="I581" s="50" t="str">
        <f>IFERROR(_xlfn.XLOOKUP(D581&amp;F581,現状ワード設定!J:J,現状ワード設定!H:H),"")</f>
        <v/>
      </c>
      <c r="J581" s="47" t="str">
        <f>IFERROR(_xlfn.XLOOKUP(D581&amp;F581,現状ワード設定!J:J,現状ワード設定!I:I),"")</f>
        <v/>
      </c>
      <c r="K581" s="47" t="e">
        <f>IF(AND(T581&gt;=設定!$C$12,W581&gt;=O581),I581*(1+設定!$F$12),IF(AND(T581&gt;=設定!$C$13,W581&lt;O581),I581*(1+設定!$F$13),IF(AND(T581&lt;設定!$C$14,U581&gt;=設定!$E$14),I581*(1+設定!$F$14),IF(AND(T581&lt;設定!$C$15,U581&lt;設定!$E$15),I581*(1+設定!$F$15),"除外"))))</f>
        <v>#VALUE!</v>
      </c>
      <c r="L581" s="58" t="e">
        <f ca="1">IF(消化率!$I$5&lt;1,K581*消化率!$I$5,IF(U581*V581/(K581*消化率!$I$5)&gt;O581,K581*消化率!$I$5,M581))</f>
        <v>#DIV/0!</v>
      </c>
      <c r="M581" s="58" t="e">
        <f t="shared" si="91"/>
        <v>#VALUE!</v>
      </c>
      <c r="N581" s="58" t="e">
        <f ca="1">IF(ROUNDUP(IF(IF(IF(AND(設定!$D$8&lt;=L581,設定!$D$8&lt;J581),設定!$D$8,IF(AND(J581&lt;=L581,J581&lt;設定!$D$8),J581,IF(AND(L581&lt;=J581,J581&lt;設定!$D$8),J581,L581)))=0,設定!$D$8,IF(AND(設定!$D$8&lt;=L581,設定!$D$8&lt;J581),設定!$D$8,IF(AND(J581&lt;=L581,J581&lt;設定!$D$8),J581,IF(AND(L581&lt;=J581,J581&lt;設定!$D$8),J581,L581))))&lt;=H581,H581+1,IF(IF(AND(設定!$D$8&lt;=L581,設定!$D$8&lt;J581),設定!$D$8,IF(AND(J581&lt;=L581,J581&lt;設定!$D$8),J581,IF(AND(L581&lt;=J581,J581&lt;設定!$D$8),J581,L581)))=0,設定!$D$8,IF(AND(設定!$D$8&lt;=L581,設定!$D$8&lt;J581),設定!$D$8,IF(AND(J581&lt;=L581,J581&lt;設定!$D$8),J581,IF(AND(L581&lt;=J581,J581&lt;設定!$D$8),J581,L581))))),0)&gt;40,ROUNDUP(IF(IF(IF(AND(設定!$D$8&lt;=L581,設定!$D$8&lt;J581),設定!$D$8,IF(AND(J581&lt;=L581,J581&lt;設定!$D$8),J581,IF(AND(L581&lt;=J581,J581&lt;設定!$D$8),J581,L581)))=0,設定!$D$8,IF(AND(設定!$D$8&lt;=L581,設定!$D$8&lt;J581),設定!$D$8,IF(AND(J581&lt;=L581,J581&lt;設定!$D$8),J581,IF(AND(L581&lt;=J581,J581&lt;設定!$D$8),J581,L581))))&lt;=H581,H581+1,IF(IF(AND(設定!$D$8&lt;=L581,設定!$D$8&lt;J581),設定!$D$8,IF(AND(J581&lt;=L581,J581&lt;設定!$D$8),J581,IF(AND(L581&lt;=J581,J581&lt;設定!$D$8),J581,L581)))=0,設定!$D$8,IF(AND(設定!$D$8&lt;=L581,設定!$D$8&lt;J581),設定!$D$8,IF(AND(J581&lt;=L581,J581&lt;設定!$D$8),J581,IF(AND(L581&lt;=J581,J581&lt;設定!$D$8),J581,L581))))),0),40)</f>
        <v>#DIV/0!</v>
      </c>
      <c r="O581" s="55">
        <f>IF(G581="標準",設定!$C$4,G581)</f>
        <v>5</v>
      </c>
      <c r="P581" s="45">
        <f t="shared" si="92"/>
        <v>0</v>
      </c>
      <c r="Q581" s="14">
        <f t="shared" si="93"/>
        <v>0</v>
      </c>
      <c r="R581" s="23">
        <f t="shared" si="101"/>
        <v>0</v>
      </c>
      <c r="S581" s="12">
        <f t="shared" si="94"/>
        <v>0</v>
      </c>
      <c r="T581" s="23">
        <f t="shared" si="95"/>
        <v>0</v>
      </c>
      <c r="U581" s="13">
        <f t="shared" si="96"/>
        <v>0</v>
      </c>
      <c r="V581" s="104" t="str">
        <f>INDEX(商品!Q:Q,MATCH(キーワード!D581,商品!D:D,0),1)</f>
        <v>-</v>
      </c>
      <c r="W581" s="15">
        <f t="shared" si="97"/>
        <v>0</v>
      </c>
      <c r="X581" s="22">
        <f>SUMIFS(当月ワード!$J$3:$J$1000,当月ワード!$D$3:$D$1000,キーワード!$D581,当月ワード!$E$3:$E$1000,キーワード!$F581)</f>
        <v>0</v>
      </c>
      <c r="Y581" s="23">
        <f>SUMIFS(前月ワード!$J$3:$J$1000,前月ワード!$D$3:$D$1000,キーワード!$D581,前月ワード!$E$3:$E$1000,キーワード!$F581)</f>
        <v>0</v>
      </c>
      <c r="Z581" s="23">
        <f>SUMIFS(前々月ワード!$J$3:$J$1000,前々月ワード!$D$3:$D$1000,キーワード!$D581,前々月ワード!$E$3:$E$1000,キーワード!$F581)</f>
        <v>0</v>
      </c>
      <c r="AA581" s="22">
        <f>SUMIFS(当月ワード!$W$3:$W$1000,当月ワード!$D$3:$D$1000,キーワード!$D581,当月ワード!$E$3:$E$1000,キーワード!$F581)</f>
        <v>0</v>
      </c>
      <c r="AB581" s="23">
        <f>SUMIFS(前月ワード!$W$3:$W$1000,前月ワード!$D$3:$D$1000,キーワード!$D581,前月ワード!$E$3:$E$1000,キーワード!$F581)</f>
        <v>0</v>
      </c>
      <c r="AC581" s="23">
        <f>SUMIFS(前々月ワード!$W$3:$W$1000,前々月ワード!$D$3:$D$1000,キーワード!$D581,前々月ワード!$E$3:$E$1000,キーワード!$F581)</f>
        <v>0</v>
      </c>
      <c r="AD581" s="23">
        <f t="shared" si="98"/>
        <v>0</v>
      </c>
      <c r="AE581" s="23">
        <f t="shared" si="98"/>
        <v>0</v>
      </c>
      <c r="AF581" s="23">
        <f t="shared" si="98"/>
        <v>0</v>
      </c>
      <c r="AG581" s="22">
        <f>SUMIFS(当月ワード!$X$3:$X$1000,当月ワード!$D$3:$D$1000,キーワード!$D581,当月ワード!$E$3:$E$1000,キーワード!$F581)</f>
        <v>0</v>
      </c>
      <c r="AH581" s="23">
        <f>SUMIFS(前月ワード!$X$3:$X$1000,前月ワード!$D$3:$D$1000,キーワード!$D581,前月ワード!$E$3:$E$1000,キーワード!$F581)</f>
        <v>0</v>
      </c>
      <c r="AI581" s="23">
        <f>SUMIFS(前々月ワード!$X$3:$X$1000,前々月ワード!$D$3:$D$1000,キーワード!$D581,前々月ワード!$E$3:$E$1000,キーワード!$F581)</f>
        <v>0</v>
      </c>
      <c r="AJ581" s="22">
        <f>SUMIFS(当月ワード!$I$3:$I$1000,当月ワード!$D$3:$D$1000,キーワード!$D581,当月ワード!$E$3:$E$1000,キーワード!$F581)</f>
        <v>0</v>
      </c>
      <c r="AK581" s="23">
        <f>SUMIFS(前月ワード!$I$3:$I$1000,前月ワード!$D$3:$D$1000,キーワード!$D581,前月ワード!$E$3:$E$1000,キーワード!$F581)</f>
        <v>0</v>
      </c>
      <c r="AL581" s="23">
        <f>SUMIFS(前々月ワード!$I$3:$I$1000,前々月ワード!$D$3:$D$1000,キーワード!$D581,前々月ワード!$E$3:$E$1000,キーワード!$F581)</f>
        <v>0</v>
      </c>
      <c r="AM581" s="13">
        <f t="shared" si="99"/>
        <v>0</v>
      </c>
      <c r="AN581" s="13">
        <f t="shared" si="99"/>
        <v>0</v>
      </c>
      <c r="AO581" s="13">
        <f t="shared" si="99"/>
        <v>0</v>
      </c>
      <c r="AP581" s="16">
        <f t="shared" si="100"/>
        <v>0</v>
      </c>
      <c r="AQ581" s="16">
        <f t="shared" si="100"/>
        <v>0</v>
      </c>
      <c r="AR581" s="17">
        <f t="shared" si="100"/>
        <v>0</v>
      </c>
    </row>
    <row r="582" spans="3:44" ht="36.65" customHeight="1">
      <c r="C582" s="20">
        <v>577</v>
      </c>
      <c r="D582" s="53">
        <f>現状ワード設定!B579</f>
        <v>0</v>
      </c>
      <c r="E582" s="26" t="str">
        <f>IFERROR(_xlfn.XLOOKUP($D582,現状商品設定!B:B,現状商品設定!C:C,"-"),"-")</f>
        <v>-</v>
      </c>
      <c r="F582" s="56">
        <f>現状ワード設定!G579</f>
        <v>0</v>
      </c>
      <c r="G582" s="60" t="s">
        <v>46</v>
      </c>
      <c r="H582" s="47" t="str">
        <f>IFERROR(_xlfn.XLOOKUP(D582,商品!$D:$D,商品!$H:$H),"")</f>
        <v/>
      </c>
      <c r="I582" s="50" t="str">
        <f>IFERROR(_xlfn.XLOOKUP(D582&amp;F582,現状ワード設定!J:J,現状ワード設定!H:H),"")</f>
        <v/>
      </c>
      <c r="J582" s="47" t="str">
        <f>IFERROR(_xlfn.XLOOKUP(D582&amp;F582,現状ワード設定!J:J,現状ワード設定!I:I),"")</f>
        <v/>
      </c>
      <c r="K582" s="47" t="e">
        <f>IF(AND(T582&gt;=設定!$C$12,W582&gt;=O582),I582*(1+設定!$F$12),IF(AND(T582&gt;=設定!$C$13,W582&lt;O582),I582*(1+設定!$F$13),IF(AND(T582&lt;設定!$C$14,U582&gt;=設定!$E$14),I582*(1+設定!$F$14),IF(AND(T582&lt;設定!$C$15,U582&lt;設定!$E$15),I582*(1+設定!$F$15),"除外"))))</f>
        <v>#VALUE!</v>
      </c>
      <c r="L582" s="58" t="e">
        <f ca="1">IF(消化率!$I$5&lt;1,K582*消化率!$I$5,IF(U582*V582/(K582*消化率!$I$5)&gt;O582,K582*消化率!$I$5,M582))</f>
        <v>#DIV/0!</v>
      </c>
      <c r="M582" s="58" t="e">
        <f t="shared" si="91"/>
        <v>#VALUE!</v>
      </c>
      <c r="N582" s="58" t="e">
        <f ca="1">IF(ROUNDUP(IF(IF(IF(AND(設定!$D$8&lt;=L582,設定!$D$8&lt;J582),設定!$D$8,IF(AND(J582&lt;=L582,J582&lt;設定!$D$8),J582,IF(AND(L582&lt;=J582,J582&lt;設定!$D$8),J582,L582)))=0,設定!$D$8,IF(AND(設定!$D$8&lt;=L582,設定!$D$8&lt;J582),設定!$D$8,IF(AND(J582&lt;=L582,J582&lt;設定!$D$8),J582,IF(AND(L582&lt;=J582,J582&lt;設定!$D$8),J582,L582))))&lt;=H582,H582+1,IF(IF(AND(設定!$D$8&lt;=L582,設定!$D$8&lt;J582),設定!$D$8,IF(AND(J582&lt;=L582,J582&lt;設定!$D$8),J582,IF(AND(L582&lt;=J582,J582&lt;設定!$D$8),J582,L582)))=0,設定!$D$8,IF(AND(設定!$D$8&lt;=L582,設定!$D$8&lt;J582),設定!$D$8,IF(AND(J582&lt;=L582,J582&lt;設定!$D$8),J582,IF(AND(L582&lt;=J582,J582&lt;設定!$D$8),J582,L582))))),0)&gt;40,ROUNDUP(IF(IF(IF(AND(設定!$D$8&lt;=L582,設定!$D$8&lt;J582),設定!$D$8,IF(AND(J582&lt;=L582,J582&lt;設定!$D$8),J582,IF(AND(L582&lt;=J582,J582&lt;設定!$D$8),J582,L582)))=0,設定!$D$8,IF(AND(設定!$D$8&lt;=L582,設定!$D$8&lt;J582),設定!$D$8,IF(AND(J582&lt;=L582,J582&lt;設定!$D$8),J582,IF(AND(L582&lt;=J582,J582&lt;設定!$D$8),J582,L582))))&lt;=H582,H582+1,IF(IF(AND(設定!$D$8&lt;=L582,設定!$D$8&lt;J582),設定!$D$8,IF(AND(J582&lt;=L582,J582&lt;設定!$D$8),J582,IF(AND(L582&lt;=J582,J582&lt;設定!$D$8),J582,L582)))=0,設定!$D$8,IF(AND(設定!$D$8&lt;=L582,設定!$D$8&lt;J582),設定!$D$8,IF(AND(J582&lt;=L582,J582&lt;設定!$D$8),J582,IF(AND(L582&lt;=J582,J582&lt;設定!$D$8),J582,L582))))),0),40)</f>
        <v>#DIV/0!</v>
      </c>
      <c r="O582" s="55">
        <f>IF(G582="標準",設定!$C$4,G582)</f>
        <v>5</v>
      </c>
      <c r="P582" s="45">
        <f t="shared" si="92"/>
        <v>0</v>
      </c>
      <c r="Q582" s="14">
        <f t="shared" si="93"/>
        <v>0</v>
      </c>
      <c r="R582" s="23">
        <f t="shared" si="101"/>
        <v>0</v>
      </c>
      <c r="S582" s="12">
        <f t="shared" si="94"/>
        <v>0</v>
      </c>
      <c r="T582" s="23">
        <f t="shared" si="95"/>
        <v>0</v>
      </c>
      <c r="U582" s="13">
        <f t="shared" si="96"/>
        <v>0</v>
      </c>
      <c r="V582" s="104" t="str">
        <f>INDEX(商品!Q:Q,MATCH(キーワード!D582,商品!D:D,0),1)</f>
        <v>-</v>
      </c>
      <c r="W582" s="15">
        <f t="shared" si="97"/>
        <v>0</v>
      </c>
      <c r="X582" s="22">
        <f>SUMIFS(当月ワード!$J$3:$J$1000,当月ワード!$D$3:$D$1000,キーワード!$D582,当月ワード!$E$3:$E$1000,キーワード!$F582)</f>
        <v>0</v>
      </c>
      <c r="Y582" s="23">
        <f>SUMIFS(前月ワード!$J$3:$J$1000,前月ワード!$D$3:$D$1000,キーワード!$D582,前月ワード!$E$3:$E$1000,キーワード!$F582)</f>
        <v>0</v>
      </c>
      <c r="Z582" s="23">
        <f>SUMIFS(前々月ワード!$J$3:$J$1000,前々月ワード!$D$3:$D$1000,キーワード!$D582,前々月ワード!$E$3:$E$1000,キーワード!$F582)</f>
        <v>0</v>
      </c>
      <c r="AA582" s="22">
        <f>SUMIFS(当月ワード!$W$3:$W$1000,当月ワード!$D$3:$D$1000,キーワード!$D582,当月ワード!$E$3:$E$1000,キーワード!$F582)</f>
        <v>0</v>
      </c>
      <c r="AB582" s="23">
        <f>SUMIFS(前月ワード!$W$3:$W$1000,前月ワード!$D$3:$D$1000,キーワード!$D582,前月ワード!$E$3:$E$1000,キーワード!$F582)</f>
        <v>0</v>
      </c>
      <c r="AC582" s="23">
        <f>SUMIFS(前々月ワード!$W$3:$W$1000,前々月ワード!$D$3:$D$1000,キーワード!$D582,前々月ワード!$E$3:$E$1000,キーワード!$F582)</f>
        <v>0</v>
      </c>
      <c r="AD582" s="23">
        <f t="shared" si="98"/>
        <v>0</v>
      </c>
      <c r="AE582" s="23">
        <f t="shared" si="98"/>
        <v>0</v>
      </c>
      <c r="AF582" s="23">
        <f t="shared" si="98"/>
        <v>0</v>
      </c>
      <c r="AG582" s="22">
        <f>SUMIFS(当月ワード!$X$3:$X$1000,当月ワード!$D$3:$D$1000,キーワード!$D582,当月ワード!$E$3:$E$1000,キーワード!$F582)</f>
        <v>0</v>
      </c>
      <c r="AH582" s="23">
        <f>SUMIFS(前月ワード!$X$3:$X$1000,前月ワード!$D$3:$D$1000,キーワード!$D582,前月ワード!$E$3:$E$1000,キーワード!$F582)</f>
        <v>0</v>
      </c>
      <c r="AI582" s="23">
        <f>SUMIFS(前々月ワード!$X$3:$X$1000,前々月ワード!$D$3:$D$1000,キーワード!$D582,前々月ワード!$E$3:$E$1000,キーワード!$F582)</f>
        <v>0</v>
      </c>
      <c r="AJ582" s="22">
        <f>SUMIFS(当月ワード!$I$3:$I$1000,当月ワード!$D$3:$D$1000,キーワード!$D582,当月ワード!$E$3:$E$1000,キーワード!$F582)</f>
        <v>0</v>
      </c>
      <c r="AK582" s="23">
        <f>SUMIFS(前月ワード!$I$3:$I$1000,前月ワード!$D$3:$D$1000,キーワード!$D582,前月ワード!$E$3:$E$1000,キーワード!$F582)</f>
        <v>0</v>
      </c>
      <c r="AL582" s="23">
        <f>SUMIFS(前々月ワード!$I$3:$I$1000,前々月ワード!$D$3:$D$1000,キーワード!$D582,前々月ワード!$E$3:$E$1000,キーワード!$F582)</f>
        <v>0</v>
      </c>
      <c r="AM582" s="13">
        <f t="shared" si="99"/>
        <v>0</v>
      </c>
      <c r="AN582" s="13">
        <f t="shared" si="99"/>
        <v>0</v>
      </c>
      <c r="AO582" s="13">
        <f t="shared" si="99"/>
        <v>0</v>
      </c>
      <c r="AP582" s="16">
        <f t="shared" si="100"/>
        <v>0</v>
      </c>
      <c r="AQ582" s="16">
        <f t="shared" si="100"/>
        <v>0</v>
      </c>
      <c r="AR582" s="17">
        <f t="shared" si="100"/>
        <v>0</v>
      </c>
    </row>
    <row r="583" spans="3:44" ht="36.65" customHeight="1">
      <c r="C583" s="20">
        <v>578</v>
      </c>
      <c r="D583" s="53">
        <f>現状ワード設定!B580</f>
        <v>0</v>
      </c>
      <c r="E583" s="26" t="str">
        <f>IFERROR(_xlfn.XLOOKUP($D583,現状商品設定!B:B,現状商品設定!C:C,"-"),"-")</f>
        <v>-</v>
      </c>
      <c r="F583" s="56">
        <f>現状ワード設定!G580</f>
        <v>0</v>
      </c>
      <c r="G583" s="60" t="s">
        <v>46</v>
      </c>
      <c r="H583" s="47" t="str">
        <f>IFERROR(_xlfn.XLOOKUP(D583,商品!$D:$D,商品!$H:$H),"")</f>
        <v/>
      </c>
      <c r="I583" s="50" t="str">
        <f>IFERROR(_xlfn.XLOOKUP(D583&amp;F583,現状ワード設定!J:J,現状ワード設定!H:H),"")</f>
        <v/>
      </c>
      <c r="J583" s="47" t="str">
        <f>IFERROR(_xlfn.XLOOKUP(D583&amp;F583,現状ワード設定!J:J,現状ワード設定!I:I),"")</f>
        <v/>
      </c>
      <c r="K583" s="47" t="e">
        <f>IF(AND(T583&gt;=設定!$C$12,W583&gt;=O583),I583*(1+設定!$F$12),IF(AND(T583&gt;=設定!$C$13,W583&lt;O583),I583*(1+設定!$F$13),IF(AND(T583&lt;設定!$C$14,U583&gt;=設定!$E$14),I583*(1+設定!$F$14),IF(AND(T583&lt;設定!$C$15,U583&lt;設定!$E$15),I583*(1+設定!$F$15),"除外"))))</f>
        <v>#VALUE!</v>
      </c>
      <c r="L583" s="58" t="e">
        <f ca="1">IF(消化率!$I$5&lt;1,K583*消化率!$I$5,IF(U583*V583/(K583*消化率!$I$5)&gt;O583,K583*消化率!$I$5,M583))</f>
        <v>#DIV/0!</v>
      </c>
      <c r="M583" s="58" t="e">
        <f t="shared" ref="M583:M646" si="102">IF(U583*V583/O583-H583&gt;0,U583*V583/O583-H583,K583)</f>
        <v>#VALUE!</v>
      </c>
      <c r="N583" s="58" t="e">
        <f ca="1">IF(ROUNDUP(IF(IF(IF(AND(設定!$D$8&lt;=L583,設定!$D$8&lt;J583),設定!$D$8,IF(AND(J583&lt;=L583,J583&lt;設定!$D$8),J583,IF(AND(L583&lt;=J583,J583&lt;設定!$D$8),J583,L583)))=0,設定!$D$8,IF(AND(設定!$D$8&lt;=L583,設定!$D$8&lt;J583),設定!$D$8,IF(AND(J583&lt;=L583,J583&lt;設定!$D$8),J583,IF(AND(L583&lt;=J583,J583&lt;設定!$D$8),J583,L583))))&lt;=H583,H583+1,IF(IF(AND(設定!$D$8&lt;=L583,設定!$D$8&lt;J583),設定!$D$8,IF(AND(J583&lt;=L583,J583&lt;設定!$D$8),J583,IF(AND(L583&lt;=J583,J583&lt;設定!$D$8),J583,L583)))=0,設定!$D$8,IF(AND(設定!$D$8&lt;=L583,設定!$D$8&lt;J583),設定!$D$8,IF(AND(J583&lt;=L583,J583&lt;設定!$D$8),J583,IF(AND(L583&lt;=J583,J583&lt;設定!$D$8),J583,L583))))),0)&gt;40,ROUNDUP(IF(IF(IF(AND(設定!$D$8&lt;=L583,設定!$D$8&lt;J583),設定!$D$8,IF(AND(J583&lt;=L583,J583&lt;設定!$D$8),J583,IF(AND(L583&lt;=J583,J583&lt;設定!$D$8),J583,L583)))=0,設定!$D$8,IF(AND(設定!$D$8&lt;=L583,設定!$D$8&lt;J583),設定!$D$8,IF(AND(J583&lt;=L583,J583&lt;設定!$D$8),J583,IF(AND(L583&lt;=J583,J583&lt;設定!$D$8),J583,L583))))&lt;=H583,H583+1,IF(IF(AND(設定!$D$8&lt;=L583,設定!$D$8&lt;J583),設定!$D$8,IF(AND(J583&lt;=L583,J583&lt;設定!$D$8),J583,IF(AND(L583&lt;=J583,J583&lt;設定!$D$8),J583,L583)))=0,設定!$D$8,IF(AND(設定!$D$8&lt;=L583,設定!$D$8&lt;J583),設定!$D$8,IF(AND(J583&lt;=L583,J583&lt;設定!$D$8),J583,IF(AND(L583&lt;=J583,J583&lt;設定!$D$8),J583,L583))))),0),40)</f>
        <v>#DIV/0!</v>
      </c>
      <c r="O583" s="55">
        <f>IF(G583="標準",設定!$C$4,G583)</f>
        <v>5</v>
      </c>
      <c r="P583" s="45">
        <f t="shared" ref="P583:P646" si="103">SUM(X583:Z583)</f>
        <v>0</v>
      </c>
      <c r="Q583" s="14">
        <f t="shared" ref="Q583:Q646" si="104">SUM(AA583:AC583)</f>
        <v>0</v>
      </c>
      <c r="R583" s="23">
        <f t="shared" si="101"/>
        <v>0</v>
      </c>
      <c r="S583" s="12">
        <f t="shared" ref="S583:S646" si="105">SUM(AG583:AI583)</f>
        <v>0</v>
      </c>
      <c r="T583" s="23">
        <f t="shared" ref="T583:T646" si="106">SUM(AJ583:AL583)</f>
        <v>0</v>
      </c>
      <c r="U583" s="13">
        <f t="shared" ref="U583:U646" si="107">IFERROR(S583/T583,0)</f>
        <v>0</v>
      </c>
      <c r="V583" s="104" t="str">
        <f>INDEX(商品!Q:Q,MATCH(キーワード!D583,商品!D:D,0),1)</f>
        <v>-</v>
      </c>
      <c r="W583" s="15">
        <f t="shared" ref="W583:W646" si="108">IFERROR(Q583/P583,0)</f>
        <v>0</v>
      </c>
      <c r="X583" s="22">
        <f>SUMIFS(当月ワード!$J$3:$J$1000,当月ワード!$D$3:$D$1000,キーワード!$D583,当月ワード!$E$3:$E$1000,キーワード!$F583)</f>
        <v>0</v>
      </c>
      <c r="Y583" s="23">
        <f>SUMIFS(前月ワード!$J$3:$J$1000,前月ワード!$D$3:$D$1000,キーワード!$D583,前月ワード!$E$3:$E$1000,キーワード!$F583)</f>
        <v>0</v>
      </c>
      <c r="Z583" s="23">
        <f>SUMIFS(前々月ワード!$J$3:$J$1000,前々月ワード!$D$3:$D$1000,キーワード!$D583,前々月ワード!$E$3:$E$1000,キーワード!$F583)</f>
        <v>0</v>
      </c>
      <c r="AA583" s="22">
        <f>SUMIFS(当月ワード!$W$3:$W$1000,当月ワード!$D$3:$D$1000,キーワード!$D583,当月ワード!$E$3:$E$1000,キーワード!$F583)</f>
        <v>0</v>
      </c>
      <c r="AB583" s="23">
        <f>SUMIFS(前月ワード!$W$3:$W$1000,前月ワード!$D$3:$D$1000,キーワード!$D583,前月ワード!$E$3:$E$1000,キーワード!$F583)</f>
        <v>0</v>
      </c>
      <c r="AC583" s="23">
        <f>SUMIFS(前々月ワード!$W$3:$W$1000,前々月ワード!$D$3:$D$1000,キーワード!$D583,前々月ワード!$E$3:$E$1000,キーワード!$F583)</f>
        <v>0</v>
      </c>
      <c r="AD583" s="23">
        <f t="shared" ref="AD583:AF646" si="109">IFERROR(X583/AJ583,0)</f>
        <v>0</v>
      </c>
      <c r="AE583" s="23">
        <f t="shared" si="109"/>
        <v>0</v>
      </c>
      <c r="AF583" s="23">
        <f t="shared" si="109"/>
        <v>0</v>
      </c>
      <c r="AG583" s="22">
        <f>SUMIFS(当月ワード!$X$3:$X$1000,当月ワード!$D$3:$D$1000,キーワード!$D583,当月ワード!$E$3:$E$1000,キーワード!$F583)</f>
        <v>0</v>
      </c>
      <c r="AH583" s="23">
        <f>SUMIFS(前月ワード!$X$3:$X$1000,前月ワード!$D$3:$D$1000,キーワード!$D583,前月ワード!$E$3:$E$1000,キーワード!$F583)</f>
        <v>0</v>
      </c>
      <c r="AI583" s="23">
        <f>SUMIFS(前々月ワード!$X$3:$X$1000,前々月ワード!$D$3:$D$1000,キーワード!$D583,前々月ワード!$E$3:$E$1000,キーワード!$F583)</f>
        <v>0</v>
      </c>
      <c r="AJ583" s="22">
        <f>SUMIFS(当月ワード!$I$3:$I$1000,当月ワード!$D$3:$D$1000,キーワード!$D583,当月ワード!$E$3:$E$1000,キーワード!$F583)</f>
        <v>0</v>
      </c>
      <c r="AK583" s="23">
        <f>SUMIFS(前月ワード!$I$3:$I$1000,前月ワード!$D$3:$D$1000,キーワード!$D583,前月ワード!$E$3:$E$1000,キーワード!$F583)</f>
        <v>0</v>
      </c>
      <c r="AL583" s="23">
        <f>SUMIFS(前々月ワード!$I$3:$I$1000,前々月ワード!$D$3:$D$1000,キーワード!$D583,前々月ワード!$E$3:$E$1000,キーワード!$F583)</f>
        <v>0</v>
      </c>
      <c r="AM583" s="13">
        <f t="shared" ref="AM583:AO646" si="110">IFERROR(AG583/AJ583,0)</f>
        <v>0</v>
      </c>
      <c r="AN583" s="13">
        <f t="shared" si="110"/>
        <v>0</v>
      </c>
      <c r="AO583" s="13">
        <f t="shared" si="110"/>
        <v>0</v>
      </c>
      <c r="AP583" s="16">
        <f t="shared" ref="AP583:AR646" si="111">IFERROR(AA583/X583,0)</f>
        <v>0</v>
      </c>
      <c r="AQ583" s="16">
        <f t="shared" si="111"/>
        <v>0</v>
      </c>
      <c r="AR583" s="17">
        <f t="shared" si="111"/>
        <v>0</v>
      </c>
    </row>
    <row r="584" spans="3:44" ht="36.65" customHeight="1">
      <c r="C584" s="20">
        <v>579</v>
      </c>
      <c r="D584" s="53">
        <f>現状ワード設定!B581</f>
        <v>0</v>
      </c>
      <c r="E584" s="26" t="str">
        <f>IFERROR(_xlfn.XLOOKUP($D584,現状商品設定!B:B,現状商品設定!C:C,"-"),"-")</f>
        <v>-</v>
      </c>
      <c r="F584" s="56">
        <f>現状ワード設定!G581</f>
        <v>0</v>
      </c>
      <c r="G584" s="60" t="s">
        <v>46</v>
      </c>
      <c r="H584" s="47" t="str">
        <f>IFERROR(_xlfn.XLOOKUP(D584,商品!$D:$D,商品!$H:$H),"")</f>
        <v/>
      </c>
      <c r="I584" s="50" t="str">
        <f>IFERROR(_xlfn.XLOOKUP(D584&amp;F584,現状ワード設定!J:J,現状ワード設定!H:H),"")</f>
        <v/>
      </c>
      <c r="J584" s="47" t="str">
        <f>IFERROR(_xlfn.XLOOKUP(D584&amp;F584,現状ワード設定!J:J,現状ワード設定!I:I),"")</f>
        <v/>
      </c>
      <c r="K584" s="47" t="e">
        <f>IF(AND(T584&gt;=設定!$C$12,W584&gt;=O584),I584*(1+設定!$F$12),IF(AND(T584&gt;=設定!$C$13,W584&lt;O584),I584*(1+設定!$F$13),IF(AND(T584&lt;設定!$C$14,U584&gt;=設定!$E$14),I584*(1+設定!$F$14),IF(AND(T584&lt;設定!$C$15,U584&lt;設定!$E$15),I584*(1+設定!$F$15),"除外"))))</f>
        <v>#VALUE!</v>
      </c>
      <c r="L584" s="58" t="e">
        <f ca="1">IF(消化率!$I$5&lt;1,K584*消化率!$I$5,IF(U584*V584/(K584*消化率!$I$5)&gt;O584,K584*消化率!$I$5,M584))</f>
        <v>#DIV/0!</v>
      </c>
      <c r="M584" s="58" t="e">
        <f t="shared" si="102"/>
        <v>#VALUE!</v>
      </c>
      <c r="N584" s="58" t="e">
        <f ca="1">IF(ROUNDUP(IF(IF(IF(AND(設定!$D$8&lt;=L584,設定!$D$8&lt;J584),設定!$D$8,IF(AND(J584&lt;=L584,J584&lt;設定!$D$8),J584,IF(AND(L584&lt;=J584,J584&lt;設定!$D$8),J584,L584)))=0,設定!$D$8,IF(AND(設定!$D$8&lt;=L584,設定!$D$8&lt;J584),設定!$D$8,IF(AND(J584&lt;=L584,J584&lt;設定!$D$8),J584,IF(AND(L584&lt;=J584,J584&lt;設定!$D$8),J584,L584))))&lt;=H584,H584+1,IF(IF(AND(設定!$D$8&lt;=L584,設定!$D$8&lt;J584),設定!$D$8,IF(AND(J584&lt;=L584,J584&lt;設定!$D$8),J584,IF(AND(L584&lt;=J584,J584&lt;設定!$D$8),J584,L584)))=0,設定!$D$8,IF(AND(設定!$D$8&lt;=L584,設定!$D$8&lt;J584),設定!$D$8,IF(AND(J584&lt;=L584,J584&lt;設定!$D$8),J584,IF(AND(L584&lt;=J584,J584&lt;設定!$D$8),J584,L584))))),0)&gt;40,ROUNDUP(IF(IF(IF(AND(設定!$D$8&lt;=L584,設定!$D$8&lt;J584),設定!$D$8,IF(AND(J584&lt;=L584,J584&lt;設定!$D$8),J584,IF(AND(L584&lt;=J584,J584&lt;設定!$D$8),J584,L584)))=0,設定!$D$8,IF(AND(設定!$D$8&lt;=L584,設定!$D$8&lt;J584),設定!$D$8,IF(AND(J584&lt;=L584,J584&lt;設定!$D$8),J584,IF(AND(L584&lt;=J584,J584&lt;設定!$D$8),J584,L584))))&lt;=H584,H584+1,IF(IF(AND(設定!$D$8&lt;=L584,設定!$D$8&lt;J584),設定!$D$8,IF(AND(J584&lt;=L584,J584&lt;設定!$D$8),J584,IF(AND(L584&lt;=J584,J584&lt;設定!$D$8),J584,L584)))=0,設定!$D$8,IF(AND(設定!$D$8&lt;=L584,設定!$D$8&lt;J584),設定!$D$8,IF(AND(J584&lt;=L584,J584&lt;設定!$D$8),J584,IF(AND(L584&lt;=J584,J584&lt;設定!$D$8),J584,L584))))),0),40)</f>
        <v>#DIV/0!</v>
      </c>
      <c r="O584" s="55">
        <f>IF(G584="標準",設定!$C$4,G584)</f>
        <v>5</v>
      </c>
      <c r="P584" s="45">
        <f t="shared" si="103"/>
        <v>0</v>
      </c>
      <c r="Q584" s="14">
        <f t="shared" si="104"/>
        <v>0</v>
      </c>
      <c r="R584" s="23">
        <f t="shared" si="101"/>
        <v>0</v>
      </c>
      <c r="S584" s="12">
        <f t="shared" si="105"/>
        <v>0</v>
      </c>
      <c r="T584" s="23">
        <f t="shared" si="106"/>
        <v>0</v>
      </c>
      <c r="U584" s="13">
        <f t="shared" si="107"/>
        <v>0</v>
      </c>
      <c r="V584" s="104" t="str">
        <f>INDEX(商品!Q:Q,MATCH(キーワード!D584,商品!D:D,0),1)</f>
        <v>-</v>
      </c>
      <c r="W584" s="15">
        <f t="shared" si="108"/>
        <v>0</v>
      </c>
      <c r="X584" s="22">
        <f>SUMIFS(当月ワード!$J$3:$J$1000,当月ワード!$D$3:$D$1000,キーワード!$D584,当月ワード!$E$3:$E$1000,キーワード!$F584)</f>
        <v>0</v>
      </c>
      <c r="Y584" s="23">
        <f>SUMIFS(前月ワード!$J$3:$J$1000,前月ワード!$D$3:$D$1000,キーワード!$D584,前月ワード!$E$3:$E$1000,キーワード!$F584)</f>
        <v>0</v>
      </c>
      <c r="Z584" s="23">
        <f>SUMIFS(前々月ワード!$J$3:$J$1000,前々月ワード!$D$3:$D$1000,キーワード!$D584,前々月ワード!$E$3:$E$1000,キーワード!$F584)</f>
        <v>0</v>
      </c>
      <c r="AA584" s="22">
        <f>SUMIFS(当月ワード!$W$3:$W$1000,当月ワード!$D$3:$D$1000,キーワード!$D584,当月ワード!$E$3:$E$1000,キーワード!$F584)</f>
        <v>0</v>
      </c>
      <c r="AB584" s="23">
        <f>SUMIFS(前月ワード!$W$3:$W$1000,前月ワード!$D$3:$D$1000,キーワード!$D584,前月ワード!$E$3:$E$1000,キーワード!$F584)</f>
        <v>0</v>
      </c>
      <c r="AC584" s="23">
        <f>SUMIFS(前々月ワード!$W$3:$W$1000,前々月ワード!$D$3:$D$1000,キーワード!$D584,前々月ワード!$E$3:$E$1000,キーワード!$F584)</f>
        <v>0</v>
      </c>
      <c r="AD584" s="23">
        <f t="shared" si="109"/>
        <v>0</v>
      </c>
      <c r="AE584" s="23">
        <f t="shared" si="109"/>
        <v>0</v>
      </c>
      <c r="AF584" s="23">
        <f t="shared" si="109"/>
        <v>0</v>
      </c>
      <c r="AG584" s="22">
        <f>SUMIFS(当月ワード!$X$3:$X$1000,当月ワード!$D$3:$D$1000,キーワード!$D584,当月ワード!$E$3:$E$1000,キーワード!$F584)</f>
        <v>0</v>
      </c>
      <c r="AH584" s="23">
        <f>SUMIFS(前月ワード!$X$3:$X$1000,前月ワード!$D$3:$D$1000,キーワード!$D584,前月ワード!$E$3:$E$1000,キーワード!$F584)</f>
        <v>0</v>
      </c>
      <c r="AI584" s="23">
        <f>SUMIFS(前々月ワード!$X$3:$X$1000,前々月ワード!$D$3:$D$1000,キーワード!$D584,前々月ワード!$E$3:$E$1000,キーワード!$F584)</f>
        <v>0</v>
      </c>
      <c r="AJ584" s="22">
        <f>SUMIFS(当月ワード!$I$3:$I$1000,当月ワード!$D$3:$D$1000,キーワード!$D584,当月ワード!$E$3:$E$1000,キーワード!$F584)</f>
        <v>0</v>
      </c>
      <c r="AK584" s="23">
        <f>SUMIFS(前月ワード!$I$3:$I$1000,前月ワード!$D$3:$D$1000,キーワード!$D584,前月ワード!$E$3:$E$1000,キーワード!$F584)</f>
        <v>0</v>
      </c>
      <c r="AL584" s="23">
        <f>SUMIFS(前々月ワード!$I$3:$I$1000,前々月ワード!$D$3:$D$1000,キーワード!$D584,前々月ワード!$E$3:$E$1000,キーワード!$F584)</f>
        <v>0</v>
      </c>
      <c r="AM584" s="13">
        <f t="shared" si="110"/>
        <v>0</v>
      </c>
      <c r="AN584" s="13">
        <f t="shared" si="110"/>
        <v>0</v>
      </c>
      <c r="AO584" s="13">
        <f t="shared" si="110"/>
        <v>0</v>
      </c>
      <c r="AP584" s="16">
        <f t="shared" si="111"/>
        <v>0</v>
      </c>
      <c r="AQ584" s="16">
        <f t="shared" si="111"/>
        <v>0</v>
      </c>
      <c r="AR584" s="17">
        <f t="shared" si="111"/>
        <v>0</v>
      </c>
    </row>
    <row r="585" spans="3:44" ht="36.65" customHeight="1">
      <c r="C585" s="20">
        <v>580</v>
      </c>
      <c r="D585" s="53">
        <f>現状ワード設定!B582</f>
        <v>0</v>
      </c>
      <c r="E585" s="26" t="str">
        <f>IFERROR(_xlfn.XLOOKUP($D585,現状商品設定!B:B,現状商品設定!C:C,"-"),"-")</f>
        <v>-</v>
      </c>
      <c r="F585" s="56">
        <f>現状ワード設定!G582</f>
        <v>0</v>
      </c>
      <c r="G585" s="60" t="s">
        <v>46</v>
      </c>
      <c r="H585" s="47" t="str">
        <f>IFERROR(_xlfn.XLOOKUP(D585,商品!$D:$D,商品!$H:$H),"")</f>
        <v/>
      </c>
      <c r="I585" s="50" t="str">
        <f>IFERROR(_xlfn.XLOOKUP(D585&amp;F585,現状ワード設定!J:J,現状ワード設定!H:H),"")</f>
        <v/>
      </c>
      <c r="J585" s="47" t="str">
        <f>IFERROR(_xlfn.XLOOKUP(D585&amp;F585,現状ワード設定!J:J,現状ワード設定!I:I),"")</f>
        <v/>
      </c>
      <c r="K585" s="47" t="e">
        <f>IF(AND(T585&gt;=設定!$C$12,W585&gt;=O585),I585*(1+設定!$F$12),IF(AND(T585&gt;=設定!$C$13,W585&lt;O585),I585*(1+設定!$F$13),IF(AND(T585&lt;設定!$C$14,U585&gt;=設定!$E$14),I585*(1+設定!$F$14),IF(AND(T585&lt;設定!$C$15,U585&lt;設定!$E$15),I585*(1+設定!$F$15),"除外"))))</f>
        <v>#VALUE!</v>
      </c>
      <c r="L585" s="58" t="e">
        <f ca="1">IF(消化率!$I$5&lt;1,K585*消化率!$I$5,IF(U585*V585/(K585*消化率!$I$5)&gt;O585,K585*消化率!$I$5,M585))</f>
        <v>#DIV/0!</v>
      </c>
      <c r="M585" s="58" t="e">
        <f t="shared" si="102"/>
        <v>#VALUE!</v>
      </c>
      <c r="N585" s="58" t="e">
        <f ca="1">IF(ROUNDUP(IF(IF(IF(AND(設定!$D$8&lt;=L585,設定!$D$8&lt;J585),設定!$D$8,IF(AND(J585&lt;=L585,J585&lt;設定!$D$8),J585,IF(AND(L585&lt;=J585,J585&lt;設定!$D$8),J585,L585)))=0,設定!$D$8,IF(AND(設定!$D$8&lt;=L585,設定!$D$8&lt;J585),設定!$D$8,IF(AND(J585&lt;=L585,J585&lt;設定!$D$8),J585,IF(AND(L585&lt;=J585,J585&lt;設定!$D$8),J585,L585))))&lt;=H585,H585+1,IF(IF(AND(設定!$D$8&lt;=L585,設定!$D$8&lt;J585),設定!$D$8,IF(AND(J585&lt;=L585,J585&lt;設定!$D$8),J585,IF(AND(L585&lt;=J585,J585&lt;設定!$D$8),J585,L585)))=0,設定!$D$8,IF(AND(設定!$D$8&lt;=L585,設定!$D$8&lt;J585),設定!$D$8,IF(AND(J585&lt;=L585,J585&lt;設定!$D$8),J585,IF(AND(L585&lt;=J585,J585&lt;設定!$D$8),J585,L585))))),0)&gt;40,ROUNDUP(IF(IF(IF(AND(設定!$D$8&lt;=L585,設定!$D$8&lt;J585),設定!$D$8,IF(AND(J585&lt;=L585,J585&lt;設定!$D$8),J585,IF(AND(L585&lt;=J585,J585&lt;設定!$D$8),J585,L585)))=0,設定!$D$8,IF(AND(設定!$D$8&lt;=L585,設定!$D$8&lt;J585),設定!$D$8,IF(AND(J585&lt;=L585,J585&lt;設定!$D$8),J585,IF(AND(L585&lt;=J585,J585&lt;設定!$D$8),J585,L585))))&lt;=H585,H585+1,IF(IF(AND(設定!$D$8&lt;=L585,設定!$D$8&lt;J585),設定!$D$8,IF(AND(J585&lt;=L585,J585&lt;設定!$D$8),J585,IF(AND(L585&lt;=J585,J585&lt;設定!$D$8),J585,L585)))=0,設定!$D$8,IF(AND(設定!$D$8&lt;=L585,設定!$D$8&lt;J585),設定!$D$8,IF(AND(J585&lt;=L585,J585&lt;設定!$D$8),J585,IF(AND(L585&lt;=J585,J585&lt;設定!$D$8),J585,L585))))),0),40)</f>
        <v>#DIV/0!</v>
      </c>
      <c r="O585" s="55">
        <f>IF(G585="標準",設定!$C$4,G585)</f>
        <v>5</v>
      </c>
      <c r="P585" s="45">
        <f t="shared" si="103"/>
        <v>0</v>
      </c>
      <c r="Q585" s="14">
        <f t="shared" si="104"/>
        <v>0</v>
      </c>
      <c r="R585" s="23">
        <f t="shared" ref="R585:R648" si="112">IFERROR(P585/T585,0)</f>
        <v>0</v>
      </c>
      <c r="S585" s="12">
        <f t="shared" si="105"/>
        <v>0</v>
      </c>
      <c r="T585" s="23">
        <f t="shared" si="106"/>
        <v>0</v>
      </c>
      <c r="U585" s="13">
        <f t="shared" si="107"/>
        <v>0</v>
      </c>
      <c r="V585" s="104" t="str">
        <f>INDEX(商品!Q:Q,MATCH(キーワード!D585,商品!D:D,0),1)</f>
        <v>-</v>
      </c>
      <c r="W585" s="15">
        <f t="shared" si="108"/>
        <v>0</v>
      </c>
      <c r="X585" s="22">
        <f>SUMIFS(当月ワード!$J$3:$J$1000,当月ワード!$D$3:$D$1000,キーワード!$D585,当月ワード!$E$3:$E$1000,キーワード!$F585)</f>
        <v>0</v>
      </c>
      <c r="Y585" s="23">
        <f>SUMIFS(前月ワード!$J$3:$J$1000,前月ワード!$D$3:$D$1000,キーワード!$D585,前月ワード!$E$3:$E$1000,キーワード!$F585)</f>
        <v>0</v>
      </c>
      <c r="Z585" s="23">
        <f>SUMIFS(前々月ワード!$J$3:$J$1000,前々月ワード!$D$3:$D$1000,キーワード!$D585,前々月ワード!$E$3:$E$1000,キーワード!$F585)</f>
        <v>0</v>
      </c>
      <c r="AA585" s="22">
        <f>SUMIFS(当月ワード!$W$3:$W$1000,当月ワード!$D$3:$D$1000,キーワード!$D585,当月ワード!$E$3:$E$1000,キーワード!$F585)</f>
        <v>0</v>
      </c>
      <c r="AB585" s="23">
        <f>SUMIFS(前月ワード!$W$3:$W$1000,前月ワード!$D$3:$D$1000,キーワード!$D585,前月ワード!$E$3:$E$1000,キーワード!$F585)</f>
        <v>0</v>
      </c>
      <c r="AC585" s="23">
        <f>SUMIFS(前々月ワード!$W$3:$W$1000,前々月ワード!$D$3:$D$1000,キーワード!$D585,前々月ワード!$E$3:$E$1000,キーワード!$F585)</f>
        <v>0</v>
      </c>
      <c r="AD585" s="23">
        <f t="shared" si="109"/>
        <v>0</v>
      </c>
      <c r="AE585" s="23">
        <f t="shared" si="109"/>
        <v>0</v>
      </c>
      <c r="AF585" s="23">
        <f t="shared" si="109"/>
        <v>0</v>
      </c>
      <c r="AG585" s="22">
        <f>SUMIFS(当月ワード!$X$3:$X$1000,当月ワード!$D$3:$D$1000,キーワード!$D585,当月ワード!$E$3:$E$1000,キーワード!$F585)</f>
        <v>0</v>
      </c>
      <c r="AH585" s="23">
        <f>SUMIFS(前月ワード!$X$3:$X$1000,前月ワード!$D$3:$D$1000,キーワード!$D585,前月ワード!$E$3:$E$1000,キーワード!$F585)</f>
        <v>0</v>
      </c>
      <c r="AI585" s="23">
        <f>SUMIFS(前々月ワード!$X$3:$X$1000,前々月ワード!$D$3:$D$1000,キーワード!$D585,前々月ワード!$E$3:$E$1000,キーワード!$F585)</f>
        <v>0</v>
      </c>
      <c r="AJ585" s="22">
        <f>SUMIFS(当月ワード!$I$3:$I$1000,当月ワード!$D$3:$D$1000,キーワード!$D585,当月ワード!$E$3:$E$1000,キーワード!$F585)</f>
        <v>0</v>
      </c>
      <c r="AK585" s="23">
        <f>SUMIFS(前月ワード!$I$3:$I$1000,前月ワード!$D$3:$D$1000,キーワード!$D585,前月ワード!$E$3:$E$1000,キーワード!$F585)</f>
        <v>0</v>
      </c>
      <c r="AL585" s="23">
        <f>SUMIFS(前々月ワード!$I$3:$I$1000,前々月ワード!$D$3:$D$1000,キーワード!$D585,前々月ワード!$E$3:$E$1000,キーワード!$F585)</f>
        <v>0</v>
      </c>
      <c r="AM585" s="13">
        <f t="shared" si="110"/>
        <v>0</v>
      </c>
      <c r="AN585" s="13">
        <f t="shared" si="110"/>
        <v>0</v>
      </c>
      <c r="AO585" s="13">
        <f t="shared" si="110"/>
        <v>0</v>
      </c>
      <c r="AP585" s="16">
        <f t="shared" si="111"/>
        <v>0</v>
      </c>
      <c r="AQ585" s="16">
        <f t="shared" si="111"/>
        <v>0</v>
      </c>
      <c r="AR585" s="17">
        <f t="shared" si="111"/>
        <v>0</v>
      </c>
    </row>
    <row r="586" spans="3:44" ht="36.65" customHeight="1">
      <c r="C586" s="20">
        <v>581</v>
      </c>
      <c r="D586" s="53">
        <f>現状ワード設定!B583</f>
        <v>0</v>
      </c>
      <c r="E586" s="26" t="str">
        <f>IFERROR(_xlfn.XLOOKUP($D586,現状商品設定!B:B,現状商品設定!C:C,"-"),"-")</f>
        <v>-</v>
      </c>
      <c r="F586" s="56">
        <f>現状ワード設定!G583</f>
        <v>0</v>
      </c>
      <c r="G586" s="60" t="s">
        <v>46</v>
      </c>
      <c r="H586" s="47" t="str">
        <f>IFERROR(_xlfn.XLOOKUP(D586,商品!$D:$D,商品!$H:$H),"")</f>
        <v/>
      </c>
      <c r="I586" s="50" t="str">
        <f>IFERROR(_xlfn.XLOOKUP(D586&amp;F586,現状ワード設定!J:J,現状ワード設定!H:H),"")</f>
        <v/>
      </c>
      <c r="J586" s="47" t="str">
        <f>IFERROR(_xlfn.XLOOKUP(D586&amp;F586,現状ワード設定!J:J,現状ワード設定!I:I),"")</f>
        <v/>
      </c>
      <c r="K586" s="47" t="e">
        <f>IF(AND(T586&gt;=設定!$C$12,W586&gt;=O586),I586*(1+設定!$F$12),IF(AND(T586&gt;=設定!$C$13,W586&lt;O586),I586*(1+設定!$F$13),IF(AND(T586&lt;設定!$C$14,U586&gt;=設定!$E$14),I586*(1+設定!$F$14),IF(AND(T586&lt;設定!$C$15,U586&lt;設定!$E$15),I586*(1+設定!$F$15),"除外"))))</f>
        <v>#VALUE!</v>
      </c>
      <c r="L586" s="58" t="e">
        <f ca="1">IF(消化率!$I$5&lt;1,K586*消化率!$I$5,IF(U586*V586/(K586*消化率!$I$5)&gt;O586,K586*消化率!$I$5,M586))</f>
        <v>#DIV/0!</v>
      </c>
      <c r="M586" s="58" t="e">
        <f t="shared" si="102"/>
        <v>#VALUE!</v>
      </c>
      <c r="N586" s="58" t="e">
        <f ca="1">IF(ROUNDUP(IF(IF(IF(AND(設定!$D$8&lt;=L586,設定!$D$8&lt;J586),設定!$D$8,IF(AND(J586&lt;=L586,J586&lt;設定!$D$8),J586,IF(AND(L586&lt;=J586,J586&lt;設定!$D$8),J586,L586)))=0,設定!$D$8,IF(AND(設定!$D$8&lt;=L586,設定!$D$8&lt;J586),設定!$D$8,IF(AND(J586&lt;=L586,J586&lt;設定!$D$8),J586,IF(AND(L586&lt;=J586,J586&lt;設定!$D$8),J586,L586))))&lt;=H586,H586+1,IF(IF(AND(設定!$D$8&lt;=L586,設定!$D$8&lt;J586),設定!$D$8,IF(AND(J586&lt;=L586,J586&lt;設定!$D$8),J586,IF(AND(L586&lt;=J586,J586&lt;設定!$D$8),J586,L586)))=0,設定!$D$8,IF(AND(設定!$D$8&lt;=L586,設定!$D$8&lt;J586),設定!$D$8,IF(AND(J586&lt;=L586,J586&lt;設定!$D$8),J586,IF(AND(L586&lt;=J586,J586&lt;設定!$D$8),J586,L586))))),0)&gt;40,ROUNDUP(IF(IF(IF(AND(設定!$D$8&lt;=L586,設定!$D$8&lt;J586),設定!$D$8,IF(AND(J586&lt;=L586,J586&lt;設定!$D$8),J586,IF(AND(L586&lt;=J586,J586&lt;設定!$D$8),J586,L586)))=0,設定!$D$8,IF(AND(設定!$D$8&lt;=L586,設定!$D$8&lt;J586),設定!$D$8,IF(AND(J586&lt;=L586,J586&lt;設定!$D$8),J586,IF(AND(L586&lt;=J586,J586&lt;設定!$D$8),J586,L586))))&lt;=H586,H586+1,IF(IF(AND(設定!$D$8&lt;=L586,設定!$D$8&lt;J586),設定!$D$8,IF(AND(J586&lt;=L586,J586&lt;設定!$D$8),J586,IF(AND(L586&lt;=J586,J586&lt;設定!$D$8),J586,L586)))=0,設定!$D$8,IF(AND(設定!$D$8&lt;=L586,設定!$D$8&lt;J586),設定!$D$8,IF(AND(J586&lt;=L586,J586&lt;設定!$D$8),J586,IF(AND(L586&lt;=J586,J586&lt;設定!$D$8),J586,L586))))),0),40)</f>
        <v>#DIV/0!</v>
      </c>
      <c r="O586" s="55">
        <f>IF(G586="標準",設定!$C$4,G586)</f>
        <v>5</v>
      </c>
      <c r="P586" s="45">
        <f t="shared" si="103"/>
        <v>0</v>
      </c>
      <c r="Q586" s="14">
        <f t="shared" si="104"/>
        <v>0</v>
      </c>
      <c r="R586" s="23">
        <f t="shared" si="112"/>
        <v>0</v>
      </c>
      <c r="S586" s="12">
        <f t="shared" si="105"/>
        <v>0</v>
      </c>
      <c r="T586" s="23">
        <f t="shared" si="106"/>
        <v>0</v>
      </c>
      <c r="U586" s="13">
        <f t="shared" si="107"/>
        <v>0</v>
      </c>
      <c r="V586" s="104" t="str">
        <f>INDEX(商品!Q:Q,MATCH(キーワード!D586,商品!D:D,0),1)</f>
        <v>-</v>
      </c>
      <c r="W586" s="15">
        <f t="shared" si="108"/>
        <v>0</v>
      </c>
      <c r="X586" s="22">
        <f>SUMIFS(当月ワード!$J$3:$J$1000,当月ワード!$D$3:$D$1000,キーワード!$D586,当月ワード!$E$3:$E$1000,キーワード!$F586)</f>
        <v>0</v>
      </c>
      <c r="Y586" s="23">
        <f>SUMIFS(前月ワード!$J$3:$J$1000,前月ワード!$D$3:$D$1000,キーワード!$D586,前月ワード!$E$3:$E$1000,キーワード!$F586)</f>
        <v>0</v>
      </c>
      <c r="Z586" s="23">
        <f>SUMIFS(前々月ワード!$J$3:$J$1000,前々月ワード!$D$3:$D$1000,キーワード!$D586,前々月ワード!$E$3:$E$1000,キーワード!$F586)</f>
        <v>0</v>
      </c>
      <c r="AA586" s="22">
        <f>SUMIFS(当月ワード!$W$3:$W$1000,当月ワード!$D$3:$D$1000,キーワード!$D586,当月ワード!$E$3:$E$1000,キーワード!$F586)</f>
        <v>0</v>
      </c>
      <c r="AB586" s="23">
        <f>SUMIFS(前月ワード!$W$3:$W$1000,前月ワード!$D$3:$D$1000,キーワード!$D586,前月ワード!$E$3:$E$1000,キーワード!$F586)</f>
        <v>0</v>
      </c>
      <c r="AC586" s="23">
        <f>SUMIFS(前々月ワード!$W$3:$W$1000,前々月ワード!$D$3:$D$1000,キーワード!$D586,前々月ワード!$E$3:$E$1000,キーワード!$F586)</f>
        <v>0</v>
      </c>
      <c r="AD586" s="23">
        <f t="shared" si="109"/>
        <v>0</v>
      </c>
      <c r="AE586" s="23">
        <f t="shared" si="109"/>
        <v>0</v>
      </c>
      <c r="AF586" s="23">
        <f t="shared" si="109"/>
        <v>0</v>
      </c>
      <c r="AG586" s="22">
        <f>SUMIFS(当月ワード!$X$3:$X$1000,当月ワード!$D$3:$D$1000,キーワード!$D586,当月ワード!$E$3:$E$1000,キーワード!$F586)</f>
        <v>0</v>
      </c>
      <c r="AH586" s="23">
        <f>SUMIFS(前月ワード!$X$3:$X$1000,前月ワード!$D$3:$D$1000,キーワード!$D586,前月ワード!$E$3:$E$1000,キーワード!$F586)</f>
        <v>0</v>
      </c>
      <c r="AI586" s="23">
        <f>SUMIFS(前々月ワード!$X$3:$X$1000,前々月ワード!$D$3:$D$1000,キーワード!$D586,前々月ワード!$E$3:$E$1000,キーワード!$F586)</f>
        <v>0</v>
      </c>
      <c r="AJ586" s="22">
        <f>SUMIFS(当月ワード!$I$3:$I$1000,当月ワード!$D$3:$D$1000,キーワード!$D586,当月ワード!$E$3:$E$1000,キーワード!$F586)</f>
        <v>0</v>
      </c>
      <c r="AK586" s="23">
        <f>SUMIFS(前月ワード!$I$3:$I$1000,前月ワード!$D$3:$D$1000,キーワード!$D586,前月ワード!$E$3:$E$1000,キーワード!$F586)</f>
        <v>0</v>
      </c>
      <c r="AL586" s="23">
        <f>SUMIFS(前々月ワード!$I$3:$I$1000,前々月ワード!$D$3:$D$1000,キーワード!$D586,前々月ワード!$E$3:$E$1000,キーワード!$F586)</f>
        <v>0</v>
      </c>
      <c r="AM586" s="13">
        <f t="shared" si="110"/>
        <v>0</v>
      </c>
      <c r="AN586" s="13">
        <f t="shared" si="110"/>
        <v>0</v>
      </c>
      <c r="AO586" s="13">
        <f t="shared" si="110"/>
        <v>0</v>
      </c>
      <c r="AP586" s="16">
        <f t="shared" si="111"/>
        <v>0</v>
      </c>
      <c r="AQ586" s="16">
        <f t="shared" si="111"/>
        <v>0</v>
      </c>
      <c r="AR586" s="17">
        <f t="shared" si="111"/>
        <v>0</v>
      </c>
    </row>
    <row r="587" spans="3:44" ht="36.65" customHeight="1">
      <c r="C587" s="20">
        <v>582</v>
      </c>
      <c r="D587" s="53">
        <f>現状ワード設定!B584</f>
        <v>0</v>
      </c>
      <c r="E587" s="26" t="str">
        <f>IFERROR(_xlfn.XLOOKUP($D587,現状商品設定!B:B,現状商品設定!C:C,"-"),"-")</f>
        <v>-</v>
      </c>
      <c r="F587" s="56">
        <f>現状ワード設定!G584</f>
        <v>0</v>
      </c>
      <c r="G587" s="60" t="s">
        <v>46</v>
      </c>
      <c r="H587" s="47" t="str">
        <f>IFERROR(_xlfn.XLOOKUP(D587,商品!$D:$D,商品!$H:$H),"")</f>
        <v/>
      </c>
      <c r="I587" s="50" t="str">
        <f>IFERROR(_xlfn.XLOOKUP(D587&amp;F587,現状ワード設定!J:J,現状ワード設定!H:H),"")</f>
        <v/>
      </c>
      <c r="J587" s="47" t="str">
        <f>IFERROR(_xlfn.XLOOKUP(D587&amp;F587,現状ワード設定!J:J,現状ワード設定!I:I),"")</f>
        <v/>
      </c>
      <c r="K587" s="47" t="e">
        <f>IF(AND(T587&gt;=設定!$C$12,W587&gt;=O587),I587*(1+設定!$F$12),IF(AND(T587&gt;=設定!$C$13,W587&lt;O587),I587*(1+設定!$F$13),IF(AND(T587&lt;設定!$C$14,U587&gt;=設定!$E$14),I587*(1+設定!$F$14),IF(AND(T587&lt;設定!$C$15,U587&lt;設定!$E$15),I587*(1+設定!$F$15),"除外"))))</f>
        <v>#VALUE!</v>
      </c>
      <c r="L587" s="58" t="e">
        <f ca="1">IF(消化率!$I$5&lt;1,K587*消化率!$I$5,IF(U587*V587/(K587*消化率!$I$5)&gt;O587,K587*消化率!$I$5,M587))</f>
        <v>#DIV/0!</v>
      </c>
      <c r="M587" s="58" t="e">
        <f t="shared" si="102"/>
        <v>#VALUE!</v>
      </c>
      <c r="N587" s="58" t="e">
        <f ca="1">IF(ROUNDUP(IF(IF(IF(AND(設定!$D$8&lt;=L587,設定!$D$8&lt;J587),設定!$D$8,IF(AND(J587&lt;=L587,J587&lt;設定!$D$8),J587,IF(AND(L587&lt;=J587,J587&lt;設定!$D$8),J587,L587)))=0,設定!$D$8,IF(AND(設定!$D$8&lt;=L587,設定!$D$8&lt;J587),設定!$D$8,IF(AND(J587&lt;=L587,J587&lt;設定!$D$8),J587,IF(AND(L587&lt;=J587,J587&lt;設定!$D$8),J587,L587))))&lt;=H587,H587+1,IF(IF(AND(設定!$D$8&lt;=L587,設定!$D$8&lt;J587),設定!$D$8,IF(AND(J587&lt;=L587,J587&lt;設定!$D$8),J587,IF(AND(L587&lt;=J587,J587&lt;設定!$D$8),J587,L587)))=0,設定!$D$8,IF(AND(設定!$D$8&lt;=L587,設定!$D$8&lt;J587),設定!$D$8,IF(AND(J587&lt;=L587,J587&lt;設定!$D$8),J587,IF(AND(L587&lt;=J587,J587&lt;設定!$D$8),J587,L587))))),0)&gt;40,ROUNDUP(IF(IF(IF(AND(設定!$D$8&lt;=L587,設定!$D$8&lt;J587),設定!$D$8,IF(AND(J587&lt;=L587,J587&lt;設定!$D$8),J587,IF(AND(L587&lt;=J587,J587&lt;設定!$D$8),J587,L587)))=0,設定!$D$8,IF(AND(設定!$D$8&lt;=L587,設定!$D$8&lt;J587),設定!$D$8,IF(AND(J587&lt;=L587,J587&lt;設定!$D$8),J587,IF(AND(L587&lt;=J587,J587&lt;設定!$D$8),J587,L587))))&lt;=H587,H587+1,IF(IF(AND(設定!$D$8&lt;=L587,設定!$D$8&lt;J587),設定!$D$8,IF(AND(J587&lt;=L587,J587&lt;設定!$D$8),J587,IF(AND(L587&lt;=J587,J587&lt;設定!$D$8),J587,L587)))=0,設定!$D$8,IF(AND(設定!$D$8&lt;=L587,設定!$D$8&lt;J587),設定!$D$8,IF(AND(J587&lt;=L587,J587&lt;設定!$D$8),J587,IF(AND(L587&lt;=J587,J587&lt;設定!$D$8),J587,L587))))),0),40)</f>
        <v>#DIV/0!</v>
      </c>
      <c r="O587" s="55">
        <f>IF(G587="標準",設定!$C$4,G587)</f>
        <v>5</v>
      </c>
      <c r="P587" s="45">
        <f t="shared" si="103"/>
        <v>0</v>
      </c>
      <c r="Q587" s="14">
        <f t="shared" si="104"/>
        <v>0</v>
      </c>
      <c r="R587" s="23">
        <f t="shared" si="112"/>
        <v>0</v>
      </c>
      <c r="S587" s="12">
        <f t="shared" si="105"/>
        <v>0</v>
      </c>
      <c r="T587" s="23">
        <f t="shared" si="106"/>
        <v>0</v>
      </c>
      <c r="U587" s="13">
        <f t="shared" si="107"/>
        <v>0</v>
      </c>
      <c r="V587" s="104" t="str">
        <f>INDEX(商品!Q:Q,MATCH(キーワード!D587,商品!D:D,0),1)</f>
        <v>-</v>
      </c>
      <c r="W587" s="15">
        <f t="shared" si="108"/>
        <v>0</v>
      </c>
      <c r="X587" s="22">
        <f>SUMIFS(当月ワード!$J$3:$J$1000,当月ワード!$D$3:$D$1000,キーワード!$D587,当月ワード!$E$3:$E$1000,キーワード!$F587)</f>
        <v>0</v>
      </c>
      <c r="Y587" s="23">
        <f>SUMIFS(前月ワード!$J$3:$J$1000,前月ワード!$D$3:$D$1000,キーワード!$D587,前月ワード!$E$3:$E$1000,キーワード!$F587)</f>
        <v>0</v>
      </c>
      <c r="Z587" s="23">
        <f>SUMIFS(前々月ワード!$J$3:$J$1000,前々月ワード!$D$3:$D$1000,キーワード!$D587,前々月ワード!$E$3:$E$1000,キーワード!$F587)</f>
        <v>0</v>
      </c>
      <c r="AA587" s="22">
        <f>SUMIFS(当月ワード!$W$3:$W$1000,当月ワード!$D$3:$D$1000,キーワード!$D587,当月ワード!$E$3:$E$1000,キーワード!$F587)</f>
        <v>0</v>
      </c>
      <c r="AB587" s="23">
        <f>SUMIFS(前月ワード!$W$3:$W$1000,前月ワード!$D$3:$D$1000,キーワード!$D587,前月ワード!$E$3:$E$1000,キーワード!$F587)</f>
        <v>0</v>
      </c>
      <c r="AC587" s="23">
        <f>SUMIFS(前々月ワード!$W$3:$W$1000,前々月ワード!$D$3:$D$1000,キーワード!$D587,前々月ワード!$E$3:$E$1000,キーワード!$F587)</f>
        <v>0</v>
      </c>
      <c r="AD587" s="23">
        <f t="shared" si="109"/>
        <v>0</v>
      </c>
      <c r="AE587" s="23">
        <f t="shared" si="109"/>
        <v>0</v>
      </c>
      <c r="AF587" s="23">
        <f t="shared" si="109"/>
        <v>0</v>
      </c>
      <c r="AG587" s="22">
        <f>SUMIFS(当月ワード!$X$3:$X$1000,当月ワード!$D$3:$D$1000,キーワード!$D587,当月ワード!$E$3:$E$1000,キーワード!$F587)</f>
        <v>0</v>
      </c>
      <c r="AH587" s="23">
        <f>SUMIFS(前月ワード!$X$3:$X$1000,前月ワード!$D$3:$D$1000,キーワード!$D587,前月ワード!$E$3:$E$1000,キーワード!$F587)</f>
        <v>0</v>
      </c>
      <c r="AI587" s="23">
        <f>SUMIFS(前々月ワード!$X$3:$X$1000,前々月ワード!$D$3:$D$1000,キーワード!$D587,前々月ワード!$E$3:$E$1000,キーワード!$F587)</f>
        <v>0</v>
      </c>
      <c r="AJ587" s="22">
        <f>SUMIFS(当月ワード!$I$3:$I$1000,当月ワード!$D$3:$D$1000,キーワード!$D587,当月ワード!$E$3:$E$1000,キーワード!$F587)</f>
        <v>0</v>
      </c>
      <c r="AK587" s="23">
        <f>SUMIFS(前月ワード!$I$3:$I$1000,前月ワード!$D$3:$D$1000,キーワード!$D587,前月ワード!$E$3:$E$1000,キーワード!$F587)</f>
        <v>0</v>
      </c>
      <c r="AL587" s="23">
        <f>SUMIFS(前々月ワード!$I$3:$I$1000,前々月ワード!$D$3:$D$1000,キーワード!$D587,前々月ワード!$E$3:$E$1000,キーワード!$F587)</f>
        <v>0</v>
      </c>
      <c r="AM587" s="13">
        <f t="shared" si="110"/>
        <v>0</v>
      </c>
      <c r="AN587" s="13">
        <f t="shared" si="110"/>
        <v>0</v>
      </c>
      <c r="AO587" s="13">
        <f t="shared" si="110"/>
        <v>0</v>
      </c>
      <c r="AP587" s="16">
        <f t="shared" si="111"/>
        <v>0</v>
      </c>
      <c r="AQ587" s="16">
        <f t="shared" si="111"/>
        <v>0</v>
      </c>
      <c r="AR587" s="17">
        <f t="shared" si="111"/>
        <v>0</v>
      </c>
    </row>
    <row r="588" spans="3:44" ht="36.65" customHeight="1">
      <c r="C588" s="20">
        <v>583</v>
      </c>
      <c r="D588" s="53">
        <f>現状ワード設定!B585</f>
        <v>0</v>
      </c>
      <c r="E588" s="26" t="str">
        <f>IFERROR(_xlfn.XLOOKUP($D588,現状商品設定!B:B,現状商品設定!C:C,"-"),"-")</f>
        <v>-</v>
      </c>
      <c r="F588" s="56">
        <f>現状ワード設定!G585</f>
        <v>0</v>
      </c>
      <c r="G588" s="60" t="s">
        <v>46</v>
      </c>
      <c r="H588" s="47" t="str">
        <f>IFERROR(_xlfn.XLOOKUP(D588,商品!$D:$D,商品!$H:$H),"")</f>
        <v/>
      </c>
      <c r="I588" s="50" t="str">
        <f>IFERROR(_xlfn.XLOOKUP(D588&amp;F588,現状ワード設定!J:J,現状ワード設定!H:H),"")</f>
        <v/>
      </c>
      <c r="J588" s="47" t="str">
        <f>IFERROR(_xlfn.XLOOKUP(D588&amp;F588,現状ワード設定!J:J,現状ワード設定!I:I),"")</f>
        <v/>
      </c>
      <c r="K588" s="47" t="e">
        <f>IF(AND(T588&gt;=設定!$C$12,W588&gt;=O588),I588*(1+設定!$F$12),IF(AND(T588&gt;=設定!$C$13,W588&lt;O588),I588*(1+設定!$F$13),IF(AND(T588&lt;設定!$C$14,U588&gt;=設定!$E$14),I588*(1+設定!$F$14),IF(AND(T588&lt;設定!$C$15,U588&lt;設定!$E$15),I588*(1+設定!$F$15),"除外"))))</f>
        <v>#VALUE!</v>
      </c>
      <c r="L588" s="58" t="e">
        <f ca="1">IF(消化率!$I$5&lt;1,K588*消化率!$I$5,IF(U588*V588/(K588*消化率!$I$5)&gt;O588,K588*消化率!$I$5,M588))</f>
        <v>#DIV/0!</v>
      </c>
      <c r="M588" s="58" t="e">
        <f t="shared" si="102"/>
        <v>#VALUE!</v>
      </c>
      <c r="N588" s="58" t="e">
        <f ca="1">IF(ROUNDUP(IF(IF(IF(AND(設定!$D$8&lt;=L588,設定!$D$8&lt;J588),設定!$D$8,IF(AND(J588&lt;=L588,J588&lt;設定!$D$8),J588,IF(AND(L588&lt;=J588,J588&lt;設定!$D$8),J588,L588)))=0,設定!$D$8,IF(AND(設定!$D$8&lt;=L588,設定!$D$8&lt;J588),設定!$D$8,IF(AND(J588&lt;=L588,J588&lt;設定!$D$8),J588,IF(AND(L588&lt;=J588,J588&lt;設定!$D$8),J588,L588))))&lt;=H588,H588+1,IF(IF(AND(設定!$D$8&lt;=L588,設定!$D$8&lt;J588),設定!$D$8,IF(AND(J588&lt;=L588,J588&lt;設定!$D$8),J588,IF(AND(L588&lt;=J588,J588&lt;設定!$D$8),J588,L588)))=0,設定!$D$8,IF(AND(設定!$D$8&lt;=L588,設定!$D$8&lt;J588),設定!$D$8,IF(AND(J588&lt;=L588,J588&lt;設定!$D$8),J588,IF(AND(L588&lt;=J588,J588&lt;設定!$D$8),J588,L588))))),0)&gt;40,ROUNDUP(IF(IF(IF(AND(設定!$D$8&lt;=L588,設定!$D$8&lt;J588),設定!$D$8,IF(AND(J588&lt;=L588,J588&lt;設定!$D$8),J588,IF(AND(L588&lt;=J588,J588&lt;設定!$D$8),J588,L588)))=0,設定!$D$8,IF(AND(設定!$D$8&lt;=L588,設定!$D$8&lt;J588),設定!$D$8,IF(AND(J588&lt;=L588,J588&lt;設定!$D$8),J588,IF(AND(L588&lt;=J588,J588&lt;設定!$D$8),J588,L588))))&lt;=H588,H588+1,IF(IF(AND(設定!$D$8&lt;=L588,設定!$D$8&lt;J588),設定!$D$8,IF(AND(J588&lt;=L588,J588&lt;設定!$D$8),J588,IF(AND(L588&lt;=J588,J588&lt;設定!$D$8),J588,L588)))=0,設定!$D$8,IF(AND(設定!$D$8&lt;=L588,設定!$D$8&lt;J588),設定!$D$8,IF(AND(J588&lt;=L588,J588&lt;設定!$D$8),J588,IF(AND(L588&lt;=J588,J588&lt;設定!$D$8),J588,L588))))),0),40)</f>
        <v>#DIV/0!</v>
      </c>
      <c r="O588" s="55">
        <f>IF(G588="標準",設定!$C$4,G588)</f>
        <v>5</v>
      </c>
      <c r="P588" s="45">
        <f t="shared" si="103"/>
        <v>0</v>
      </c>
      <c r="Q588" s="14">
        <f t="shared" si="104"/>
        <v>0</v>
      </c>
      <c r="R588" s="23">
        <f t="shared" si="112"/>
        <v>0</v>
      </c>
      <c r="S588" s="12">
        <f t="shared" si="105"/>
        <v>0</v>
      </c>
      <c r="T588" s="23">
        <f t="shared" si="106"/>
        <v>0</v>
      </c>
      <c r="U588" s="13">
        <f t="shared" si="107"/>
        <v>0</v>
      </c>
      <c r="V588" s="104" t="str">
        <f>INDEX(商品!Q:Q,MATCH(キーワード!D588,商品!D:D,0),1)</f>
        <v>-</v>
      </c>
      <c r="W588" s="15">
        <f t="shared" si="108"/>
        <v>0</v>
      </c>
      <c r="X588" s="22">
        <f>SUMIFS(当月ワード!$J$3:$J$1000,当月ワード!$D$3:$D$1000,キーワード!$D588,当月ワード!$E$3:$E$1000,キーワード!$F588)</f>
        <v>0</v>
      </c>
      <c r="Y588" s="23">
        <f>SUMIFS(前月ワード!$J$3:$J$1000,前月ワード!$D$3:$D$1000,キーワード!$D588,前月ワード!$E$3:$E$1000,キーワード!$F588)</f>
        <v>0</v>
      </c>
      <c r="Z588" s="23">
        <f>SUMIFS(前々月ワード!$J$3:$J$1000,前々月ワード!$D$3:$D$1000,キーワード!$D588,前々月ワード!$E$3:$E$1000,キーワード!$F588)</f>
        <v>0</v>
      </c>
      <c r="AA588" s="22">
        <f>SUMIFS(当月ワード!$W$3:$W$1000,当月ワード!$D$3:$D$1000,キーワード!$D588,当月ワード!$E$3:$E$1000,キーワード!$F588)</f>
        <v>0</v>
      </c>
      <c r="AB588" s="23">
        <f>SUMIFS(前月ワード!$W$3:$W$1000,前月ワード!$D$3:$D$1000,キーワード!$D588,前月ワード!$E$3:$E$1000,キーワード!$F588)</f>
        <v>0</v>
      </c>
      <c r="AC588" s="23">
        <f>SUMIFS(前々月ワード!$W$3:$W$1000,前々月ワード!$D$3:$D$1000,キーワード!$D588,前々月ワード!$E$3:$E$1000,キーワード!$F588)</f>
        <v>0</v>
      </c>
      <c r="AD588" s="23">
        <f t="shared" si="109"/>
        <v>0</v>
      </c>
      <c r="AE588" s="23">
        <f t="shared" si="109"/>
        <v>0</v>
      </c>
      <c r="AF588" s="23">
        <f t="shared" si="109"/>
        <v>0</v>
      </c>
      <c r="AG588" s="22">
        <f>SUMIFS(当月ワード!$X$3:$X$1000,当月ワード!$D$3:$D$1000,キーワード!$D588,当月ワード!$E$3:$E$1000,キーワード!$F588)</f>
        <v>0</v>
      </c>
      <c r="AH588" s="23">
        <f>SUMIFS(前月ワード!$X$3:$X$1000,前月ワード!$D$3:$D$1000,キーワード!$D588,前月ワード!$E$3:$E$1000,キーワード!$F588)</f>
        <v>0</v>
      </c>
      <c r="AI588" s="23">
        <f>SUMIFS(前々月ワード!$X$3:$X$1000,前々月ワード!$D$3:$D$1000,キーワード!$D588,前々月ワード!$E$3:$E$1000,キーワード!$F588)</f>
        <v>0</v>
      </c>
      <c r="AJ588" s="22">
        <f>SUMIFS(当月ワード!$I$3:$I$1000,当月ワード!$D$3:$D$1000,キーワード!$D588,当月ワード!$E$3:$E$1000,キーワード!$F588)</f>
        <v>0</v>
      </c>
      <c r="AK588" s="23">
        <f>SUMIFS(前月ワード!$I$3:$I$1000,前月ワード!$D$3:$D$1000,キーワード!$D588,前月ワード!$E$3:$E$1000,キーワード!$F588)</f>
        <v>0</v>
      </c>
      <c r="AL588" s="23">
        <f>SUMIFS(前々月ワード!$I$3:$I$1000,前々月ワード!$D$3:$D$1000,キーワード!$D588,前々月ワード!$E$3:$E$1000,キーワード!$F588)</f>
        <v>0</v>
      </c>
      <c r="AM588" s="13">
        <f t="shared" si="110"/>
        <v>0</v>
      </c>
      <c r="AN588" s="13">
        <f t="shared" si="110"/>
        <v>0</v>
      </c>
      <c r="AO588" s="13">
        <f t="shared" si="110"/>
        <v>0</v>
      </c>
      <c r="AP588" s="16">
        <f t="shared" si="111"/>
        <v>0</v>
      </c>
      <c r="AQ588" s="16">
        <f t="shared" si="111"/>
        <v>0</v>
      </c>
      <c r="AR588" s="17">
        <f t="shared" si="111"/>
        <v>0</v>
      </c>
    </row>
    <row r="589" spans="3:44" ht="36.65" customHeight="1">
      <c r="C589" s="20">
        <v>584</v>
      </c>
      <c r="D589" s="53">
        <f>現状ワード設定!B586</f>
        <v>0</v>
      </c>
      <c r="E589" s="26" t="str">
        <f>IFERROR(_xlfn.XLOOKUP($D589,現状商品設定!B:B,現状商品設定!C:C,"-"),"-")</f>
        <v>-</v>
      </c>
      <c r="F589" s="56">
        <f>現状ワード設定!G586</f>
        <v>0</v>
      </c>
      <c r="G589" s="60" t="s">
        <v>46</v>
      </c>
      <c r="H589" s="47" t="str">
        <f>IFERROR(_xlfn.XLOOKUP(D589,商品!$D:$D,商品!$H:$H),"")</f>
        <v/>
      </c>
      <c r="I589" s="50" t="str">
        <f>IFERROR(_xlfn.XLOOKUP(D589&amp;F589,現状ワード設定!J:J,現状ワード設定!H:H),"")</f>
        <v/>
      </c>
      <c r="J589" s="47" t="str">
        <f>IFERROR(_xlfn.XLOOKUP(D589&amp;F589,現状ワード設定!J:J,現状ワード設定!I:I),"")</f>
        <v/>
      </c>
      <c r="K589" s="47" t="e">
        <f>IF(AND(T589&gt;=設定!$C$12,W589&gt;=O589),I589*(1+設定!$F$12),IF(AND(T589&gt;=設定!$C$13,W589&lt;O589),I589*(1+設定!$F$13),IF(AND(T589&lt;設定!$C$14,U589&gt;=設定!$E$14),I589*(1+設定!$F$14),IF(AND(T589&lt;設定!$C$15,U589&lt;設定!$E$15),I589*(1+設定!$F$15),"除外"))))</f>
        <v>#VALUE!</v>
      </c>
      <c r="L589" s="58" t="e">
        <f ca="1">IF(消化率!$I$5&lt;1,K589*消化率!$I$5,IF(U589*V589/(K589*消化率!$I$5)&gt;O589,K589*消化率!$I$5,M589))</f>
        <v>#DIV/0!</v>
      </c>
      <c r="M589" s="58" t="e">
        <f t="shared" si="102"/>
        <v>#VALUE!</v>
      </c>
      <c r="N589" s="58" t="e">
        <f ca="1">IF(ROUNDUP(IF(IF(IF(AND(設定!$D$8&lt;=L589,設定!$D$8&lt;J589),設定!$D$8,IF(AND(J589&lt;=L589,J589&lt;設定!$D$8),J589,IF(AND(L589&lt;=J589,J589&lt;設定!$D$8),J589,L589)))=0,設定!$D$8,IF(AND(設定!$D$8&lt;=L589,設定!$D$8&lt;J589),設定!$D$8,IF(AND(J589&lt;=L589,J589&lt;設定!$D$8),J589,IF(AND(L589&lt;=J589,J589&lt;設定!$D$8),J589,L589))))&lt;=H589,H589+1,IF(IF(AND(設定!$D$8&lt;=L589,設定!$D$8&lt;J589),設定!$D$8,IF(AND(J589&lt;=L589,J589&lt;設定!$D$8),J589,IF(AND(L589&lt;=J589,J589&lt;設定!$D$8),J589,L589)))=0,設定!$D$8,IF(AND(設定!$D$8&lt;=L589,設定!$D$8&lt;J589),設定!$D$8,IF(AND(J589&lt;=L589,J589&lt;設定!$D$8),J589,IF(AND(L589&lt;=J589,J589&lt;設定!$D$8),J589,L589))))),0)&gt;40,ROUNDUP(IF(IF(IF(AND(設定!$D$8&lt;=L589,設定!$D$8&lt;J589),設定!$D$8,IF(AND(J589&lt;=L589,J589&lt;設定!$D$8),J589,IF(AND(L589&lt;=J589,J589&lt;設定!$D$8),J589,L589)))=0,設定!$D$8,IF(AND(設定!$D$8&lt;=L589,設定!$D$8&lt;J589),設定!$D$8,IF(AND(J589&lt;=L589,J589&lt;設定!$D$8),J589,IF(AND(L589&lt;=J589,J589&lt;設定!$D$8),J589,L589))))&lt;=H589,H589+1,IF(IF(AND(設定!$D$8&lt;=L589,設定!$D$8&lt;J589),設定!$D$8,IF(AND(J589&lt;=L589,J589&lt;設定!$D$8),J589,IF(AND(L589&lt;=J589,J589&lt;設定!$D$8),J589,L589)))=0,設定!$D$8,IF(AND(設定!$D$8&lt;=L589,設定!$D$8&lt;J589),設定!$D$8,IF(AND(J589&lt;=L589,J589&lt;設定!$D$8),J589,IF(AND(L589&lt;=J589,J589&lt;設定!$D$8),J589,L589))))),0),40)</f>
        <v>#DIV/0!</v>
      </c>
      <c r="O589" s="55">
        <f>IF(G589="標準",設定!$C$4,G589)</f>
        <v>5</v>
      </c>
      <c r="P589" s="45">
        <f t="shared" si="103"/>
        <v>0</v>
      </c>
      <c r="Q589" s="14">
        <f t="shared" si="104"/>
        <v>0</v>
      </c>
      <c r="R589" s="23">
        <f t="shared" si="112"/>
        <v>0</v>
      </c>
      <c r="S589" s="12">
        <f t="shared" si="105"/>
        <v>0</v>
      </c>
      <c r="T589" s="23">
        <f t="shared" si="106"/>
        <v>0</v>
      </c>
      <c r="U589" s="13">
        <f t="shared" si="107"/>
        <v>0</v>
      </c>
      <c r="V589" s="104" t="str">
        <f>INDEX(商品!Q:Q,MATCH(キーワード!D589,商品!D:D,0),1)</f>
        <v>-</v>
      </c>
      <c r="W589" s="15">
        <f t="shared" si="108"/>
        <v>0</v>
      </c>
      <c r="X589" s="22">
        <f>SUMIFS(当月ワード!$J$3:$J$1000,当月ワード!$D$3:$D$1000,キーワード!$D589,当月ワード!$E$3:$E$1000,キーワード!$F589)</f>
        <v>0</v>
      </c>
      <c r="Y589" s="23">
        <f>SUMIFS(前月ワード!$J$3:$J$1000,前月ワード!$D$3:$D$1000,キーワード!$D589,前月ワード!$E$3:$E$1000,キーワード!$F589)</f>
        <v>0</v>
      </c>
      <c r="Z589" s="23">
        <f>SUMIFS(前々月ワード!$J$3:$J$1000,前々月ワード!$D$3:$D$1000,キーワード!$D589,前々月ワード!$E$3:$E$1000,キーワード!$F589)</f>
        <v>0</v>
      </c>
      <c r="AA589" s="22">
        <f>SUMIFS(当月ワード!$W$3:$W$1000,当月ワード!$D$3:$D$1000,キーワード!$D589,当月ワード!$E$3:$E$1000,キーワード!$F589)</f>
        <v>0</v>
      </c>
      <c r="AB589" s="23">
        <f>SUMIFS(前月ワード!$W$3:$W$1000,前月ワード!$D$3:$D$1000,キーワード!$D589,前月ワード!$E$3:$E$1000,キーワード!$F589)</f>
        <v>0</v>
      </c>
      <c r="AC589" s="23">
        <f>SUMIFS(前々月ワード!$W$3:$W$1000,前々月ワード!$D$3:$D$1000,キーワード!$D589,前々月ワード!$E$3:$E$1000,キーワード!$F589)</f>
        <v>0</v>
      </c>
      <c r="AD589" s="23">
        <f t="shared" si="109"/>
        <v>0</v>
      </c>
      <c r="AE589" s="23">
        <f t="shared" si="109"/>
        <v>0</v>
      </c>
      <c r="AF589" s="23">
        <f t="shared" si="109"/>
        <v>0</v>
      </c>
      <c r="AG589" s="22">
        <f>SUMIFS(当月ワード!$X$3:$X$1000,当月ワード!$D$3:$D$1000,キーワード!$D589,当月ワード!$E$3:$E$1000,キーワード!$F589)</f>
        <v>0</v>
      </c>
      <c r="AH589" s="23">
        <f>SUMIFS(前月ワード!$X$3:$X$1000,前月ワード!$D$3:$D$1000,キーワード!$D589,前月ワード!$E$3:$E$1000,キーワード!$F589)</f>
        <v>0</v>
      </c>
      <c r="AI589" s="23">
        <f>SUMIFS(前々月ワード!$X$3:$X$1000,前々月ワード!$D$3:$D$1000,キーワード!$D589,前々月ワード!$E$3:$E$1000,キーワード!$F589)</f>
        <v>0</v>
      </c>
      <c r="AJ589" s="22">
        <f>SUMIFS(当月ワード!$I$3:$I$1000,当月ワード!$D$3:$D$1000,キーワード!$D589,当月ワード!$E$3:$E$1000,キーワード!$F589)</f>
        <v>0</v>
      </c>
      <c r="AK589" s="23">
        <f>SUMIFS(前月ワード!$I$3:$I$1000,前月ワード!$D$3:$D$1000,キーワード!$D589,前月ワード!$E$3:$E$1000,キーワード!$F589)</f>
        <v>0</v>
      </c>
      <c r="AL589" s="23">
        <f>SUMIFS(前々月ワード!$I$3:$I$1000,前々月ワード!$D$3:$D$1000,キーワード!$D589,前々月ワード!$E$3:$E$1000,キーワード!$F589)</f>
        <v>0</v>
      </c>
      <c r="AM589" s="13">
        <f t="shared" si="110"/>
        <v>0</v>
      </c>
      <c r="AN589" s="13">
        <f t="shared" si="110"/>
        <v>0</v>
      </c>
      <c r="AO589" s="13">
        <f t="shared" si="110"/>
        <v>0</v>
      </c>
      <c r="AP589" s="16">
        <f t="shared" si="111"/>
        <v>0</v>
      </c>
      <c r="AQ589" s="16">
        <f t="shared" si="111"/>
        <v>0</v>
      </c>
      <c r="AR589" s="17">
        <f t="shared" si="111"/>
        <v>0</v>
      </c>
    </row>
    <row r="590" spans="3:44" ht="36.65" customHeight="1">
      <c r="C590" s="20">
        <v>585</v>
      </c>
      <c r="D590" s="53">
        <f>現状ワード設定!B587</f>
        <v>0</v>
      </c>
      <c r="E590" s="26" t="str">
        <f>IFERROR(_xlfn.XLOOKUP($D590,現状商品設定!B:B,現状商品設定!C:C,"-"),"-")</f>
        <v>-</v>
      </c>
      <c r="F590" s="56">
        <f>現状ワード設定!G587</f>
        <v>0</v>
      </c>
      <c r="G590" s="60" t="s">
        <v>46</v>
      </c>
      <c r="H590" s="47" t="str">
        <f>IFERROR(_xlfn.XLOOKUP(D590,商品!$D:$D,商品!$H:$H),"")</f>
        <v/>
      </c>
      <c r="I590" s="50" t="str">
        <f>IFERROR(_xlfn.XLOOKUP(D590&amp;F590,現状ワード設定!J:J,現状ワード設定!H:H),"")</f>
        <v/>
      </c>
      <c r="J590" s="47" t="str">
        <f>IFERROR(_xlfn.XLOOKUP(D590&amp;F590,現状ワード設定!J:J,現状ワード設定!I:I),"")</f>
        <v/>
      </c>
      <c r="K590" s="47" t="e">
        <f>IF(AND(T590&gt;=設定!$C$12,W590&gt;=O590),I590*(1+設定!$F$12),IF(AND(T590&gt;=設定!$C$13,W590&lt;O590),I590*(1+設定!$F$13),IF(AND(T590&lt;設定!$C$14,U590&gt;=設定!$E$14),I590*(1+設定!$F$14),IF(AND(T590&lt;設定!$C$15,U590&lt;設定!$E$15),I590*(1+設定!$F$15),"除外"))))</f>
        <v>#VALUE!</v>
      </c>
      <c r="L590" s="58" t="e">
        <f ca="1">IF(消化率!$I$5&lt;1,K590*消化率!$I$5,IF(U590*V590/(K590*消化率!$I$5)&gt;O590,K590*消化率!$I$5,M590))</f>
        <v>#DIV/0!</v>
      </c>
      <c r="M590" s="58" t="e">
        <f t="shared" si="102"/>
        <v>#VALUE!</v>
      </c>
      <c r="N590" s="58" t="e">
        <f ca="1">IF(ROUNDUP(IF(IF(IF(AND(設定!$D$8&lt;=L590,設定!$D$8&lt;J590),設定!$D$8,IF(AND(J590&lt;=L590,J590&lt;設定!$D$8),J590,IF(AND(L590&lt;=J590,J590&lt;設定!$D$8),J590,L590)))=0,設定!$D$8,IF(AND(設定!$D$8&lt;=L590,設定!$D$8&lt;J590),設定!$D$8,IF(AND(J590&lt;=L590,J590&lt;設定!$D$8),J590,IF(AND(L590&lt;=J590,J590&lt;設定!$D$8),J590,L590))))&lt;=H590,H590+1,IF(IF(AND(設定!$D$8&lt;=L590,設定!$D$8&lt;J590),設定!$D$8,IF(AND(J590&lt;=L590,J590&lt;設定!$D$8),J590,IF(AND(L590&lt;=J590,J590&lt;設定!$D$8),J590,L590)))=0,設定!$D$8,IF(AND(設定!$D$8&lt;=L590,設定!$D$8&lt;J590),設定!$D$8,IF(AND(J590&lt;=L590,J590&lt;設定!$D$8),J590,IF(AND(L590&lt;=J590,J590&lt;設定!$D$8),J590,L590))))),0)&gt;40,ROUNDUP(IF(IF(IF(AND(設定!$D$8&lt;=L590,設定!$D$8&lt;J590),設定!$D$8,IF(AND(J590&lt;=L590,J590&lt;設定!$D$8),J590,IF(AND(L590&lt;=J590,J590&lt;設定!$D$8),J590,L590)))=0,設定!$D$8,IF(AND(設定!$D$8&lt;=L590,設定!$D$8&lt;J590),設定!$D$8,IF(AND(J590&lt;=L590,J590&lt;設定!$D$8),J590,IF(AND(L590&lt;=J590,J590&lt;設定!$D$8),J590,L590))))&lt;=H590,H590+1,IF(IF(AND(設定!$D$8&lt;=L590,設定!$D$8&lt;J590),設定!$D$8,IF(AND(J590&lt;=L590,J590&lt;設定!$D$8),J590,IF(AND(L590&lt;=J590,J590&lt;設定!$D$8),J590,L590)))=0,設定!$D$8,IF(AND(設定!$D$8&lt;=L590,設定!$D$8&lt;J590),設定!$D$8,IF(AND(J590&lt;=L590,J590&lt;設定!$D$8),J590,IF(AND(L590&lt;=J590,J590&lt;設定!$D$8),J590,L590))))),0),40)</f>
        <v>#DIV/0!</v>
      </c>
      <c r="O590" s="55">
        <f>IF(G590="標準",設定!$C$4,G590)</f>
        <v>5</v>
      </c>
      <c r="P590" s="45">
        <f t="shared" si="103"/>
        <v>0</v>
      </c>
      <c r="Q590" s="14">
        <f t="shared" si="104"/>
        <v>0</v>
      </c>
      <c r="R590" s="23">
        <f t="shared" si="112"/>
        <v>0</v>
      </c>
      <c r="S590" s="12">
        <f t="shared" si="105"/>
        <v>0</v>
      </c>
      <c r="T590" s="23">
        <f t="shared" si="106"/>
        <v>0</v>
      </c>
      <c r="U590" s="13">
        <f t="shared" si="107"/>
        <v>0</v>
      </c>
      <c r="V590" s="104" t="str">
        <f>INDEX(商品!Q:Q,MATCH(キーワード!D590,商品!D:D,0),1)</f>
        <v>-</v>
      </c>
      <c r="W590" s="15">
        <f t="shared" si="108"/>
        <v>0</v>
      </c>
      <c r="X590" s="22">
        <f>SUMIFS(当月ワード!$J$3:$J$1000,当月ワード!$D$3:$D$1000,キーワード!$D590,当月ワード!$E$3:$E$1000,キーワード!$F590)</f>
        <v>0</v>
      </c>
      <c r="Y590" s="23">
        <f>SUMIFS(前月ワード!$J$3:$J$1000,前月ワード!$D$3:$D$1000,キーワード!$D590,前月ワード!$E$3:$E$1000,キーワード!$F590)</f>
        <v>0</v>
      </c>
      <c r="Z590" s="23">
        <f>SUMIFS(前々月ワード!$J$3:$J$1000,前々月ワード!$D$3:$D$1000,キーワード!$D590,前々月ワード!$E$3:$E$1000,キーワード!$F590)</f>
        <v>0</v>
      </c>
      <c r="AA590" s="22">
        <f>SUMIFS(当月ワード!$W$3:$W$1000,当月ワード!$D$3:$D$1000,キーワード!$D590,当月ワード!$E$3:$E$1000,キーワード!$F590)</f>
        <v>0</v>
      </c>
      <c r="AB590" s="23">
        <f>SUMIFS(前月ワード!$W$3:$W$1000,前月ワード!$D$3:$D$1000,キーワード!$D590,前月ワード!$E$3:$E$1000,キーワード!$F590)</f>
        <v>0</v>
      </c>
      <c r="AC590" s="23">
        <f>SUMIFS(前々月ワード!$W$3:$W$1000,前々月ワード!$D$3:$D$1000,キーワード!$D590,前々月ワード!$E$3:$E$1000,キーワード!$F590)</f>
        <v>0</v>
      </c>
      <c r="AD590" s="23">
        <f t="shared" si="109"/>
        <v>0</v>
      </c>
      <c r="AE590" s="23">
        <f t="shared" si="109"/>
        <v>0</v>
      </c>
      <c r="AF590" s="23">
        <f t="shared" si="109"/>
        <v>0</v>
      </c>
      <c r="AG590" s="22">
        <f>SUMIFS(当月ワード!$X$3:$X$1000,当月ワード!$D$3:$D$1000,キーワード!$D590,当月ワード!$E$3:$E$1000,キーワード!$F590)</f>
        <v>0</v>
      </c>
      <c r="AH590" s="23">
        <f>SUMIFS(前月ワード!$X$3:$X$1000,前月ワード!$D$3:$D$1000,キーワード!$D590,前月ワード!$E$3:$E$1000,キーワード!$F590)</f>
        <v>0</v>
      </c>
      <c r="AI590" s="23">
        <f>SUMIFS(前々月ワード!$X$3:$X$1000,前々月ワード!$D$3:$D$1000,キーワード!$D590,前々月ワード!$E$3:$E$1000,キーワード!$F590)</f>
        <v>0</v>
      </c>
      <c r="AJ590" s="22">
        <f>SUMIFS(当月ワード!$I$3:$I$1000,当月ワード!$D$3:$D$1000,キーワード!$D590,当月ワード!$E$3:$E$1000,キーワード!$F590)</f>
        <v>0</v>
      </c>
      <c r="AK590" s="23">
        <f>SUMIFS(前月ワード!$I$3:$I$1000,前月ワード!$D$3:$D$1000,キーワード!$D590,前月ワード!$E$3:$E$1000,キーワード!$F590)</f>
        <v>0</v>
      </c>
      <c r="AL590" s="23">
        <f>SUMIFS(前々月ワード!$I$3:$I$1000,前々月ワード!$D$3:$D$1000,キーワード!$D590,前々月ワード!$E$3:$E$1000,キーワード!$F590)</f>
        <v>0</v>
      </c>
      <c r="AM590" s="13">
        <f t="shared" si="110"/>
        <v>0</v>
      </c>
      <c r="AN590" s="13">
        <f t="shared" si="110"/>
        <v>0</v>
      </c>
      <c r="AO590" s="13">
        <f t="shared" si="110"/>
        <v>0</v>
      </c>
      <c r="AP590" s="16">
        <f t="shared" si="111"/>
        <v>0</v>
      </c>
      <c r="AQ590" s="16">
        <f t="shared" si="111"/>
        <v>0</v>
      </c>
      <c r="AR590" s="17">
        <f t="shared" si="111"/>
        <v>0</v>
      </c>
    </row>
    <row r="591" spans="3:44" ht="36.65" customHeight="1">
      <c r="C591" s="20">
        <v>586</v>
      </c>
      <c r="D591" s="53">
        <f>現状ワード設定!B588</f>
        <v>0</v>
      </c>
      <c r="E591" s="26" t="str">
        <f>IFERROR(_xlfn.XLOOKUP($D591,現状商品設定!B:B,現状商品設定!C:C,"-"),"-")</f>
        <v>-</v>
      </c>
      <c r="F591" s="56">
        <f>現状ワード設定!G588</f>
        <v>0</v>
      </c>
      <c r="G591" s="60" t="s">
        <v>46</v>
      </c>
      <c r="H591" s="47" t="str">
        <f>IFERROR(_xlfn.XLOOKUP(D591,商品!$D:$D,商品!$H:$H),"")</f>
        <v/>
      </c>
      <c r="I591" s="50" t="str">
        <f>IFERROR(_xlfn.XLOOKUP(D591&amp;F591,現状ワード設定!J:J,現状ワード設定!H:H),"")</f>
        <v/>
      </c>
      <c r="J591" s="47" t="str">
        <f>IFERROR(_xlfn.XLOOKUP(D591&amp;F591,現状ワード設定!J:J,現状ワード設定!I:I),"")</f>
        <v/>
      </c>
      <c r="K591" s="47" t="e">
        <f>IF(AND(T591&gt;=設定!$C$12,W591&gt;=O591),I591*(1+設定!$F$12),IF(AND(T591&gt;=設定!$C$13,W591&lt;O591),I591*(1+設定!$F$13),IF(AND(T591&lt;設定!$C$14,U591&gt;=設定!$E$14),I591*(1+設定!$F$14),IF(AND(T591&lt;設定!$C$15,U591&lt;設定!$E$15),I591*(1+設定!$F$15),"除外"))))</f>
        <v>#VALUE!</v>
      </c>
      <c r="L591" s="58" t="e">
        <f ca="1">IF(消化率!$I$5&lt;1,K591*消化率!$I$5,IF(U591*V591/(K591*消化率!$I$5)&gt;O591,K591*消化率!$I$5,M591))</f>
        <v>#DIV/0!</v>
      </c>
      <c r="M591" s="58" t="e">
        <f t="shared" si="102"/>
        <v>#VALUE!</v>
      </c>
      <c r="N591" s="58" t="e">
        <f ca="1">IF(ROUNDUP(IF(IF(IF(AND(設定!$D$8&lt;=L591,設定!$D$8&lt;J591),設定!$D$8,IF(AND(J591&lt;=L591,J591&lt;設定!$D$8),J591,IF(AND(L591&lt;=J591,J591&lt;設定!$D$8),J591,L591)))=0,設定!$D$8,IF(AND(設定!$D$8&lt;=L591,設定!$D$8&lt;J591),設定!$D$8,IF(AND(J591&lt;=L591,J591&lt;設定!$D$8),J591,IF(AND(L591&lt;=J591,J591&lt;設定!$D$8),J591,L591))))&lt;=H591,H591+1,IF(IF(AND(設定!$D$8&lt;=L591,設定!$D$8&lt;J591),設定!$D$8,IF(AND(J591&lt;=L591,J591&lt;設定!$D$8),J591,IF(AND(L591&lt;=J591,J591&lt;設定!$D$8),J591,L591)))=0,設定!$D$8,IF(AND(設定!$D$8&lt;=L591,設定!$D$8&lt;J591),設定!$D$8,IF(AND(J591&lt;=L591,J591&lt;設定!$D$8),J591,IF(AND(L591&lt;=J591,J591&lt;設定!$D$8),J591,L591))))),0)&gt;40,ROUNDUP(IF(IF(IF(AND(設定!$D$8&lt;=L591,設定!$D$8&lt;J591),設定!$D$8,IF(AND(J591&lt;=L591,J591&lt;設定!$D$8),J591,IF(AND(L591&lt;=J591,J591&lt;設定!$D$8),J591,L591)))=0,設定!$D$8,IF(AND(設定!$D$8&lt;=L591,設定!$D$8&lt;J591),設定!$D$8,IF(AND(J591&lt;=L591,J591&lt;設定!$D$8),J591,IF(AND(L591&lt;=J591,J591&lt;設定!$D$8),J591,L591))))&lt;=H591,H591+1,IF(IF(AND(設定!$D$8&lt;=L591,設定!$D$8&lt;J591),設定!$D$8,IF(AND(J591&lt;=L591,J591&lt;設定!$D$8),J591,IF(AND(L591&lt;=J591,J591&lt;設定!$D$8),J591,L591)))=0,設定!$D$8,IF(AND(設定!$D$8&lt;=L591,設定!$D$8&lt;J591),設定!$D$8,IF(AND(J591&lt;=L591,J591&lt;設定!$D$8),J591,IF(AND(L591&lt;=J591,J591&lt;設定!$D$8),J591,L591))))),0),40)</f>
        <v>#DIV/0!</v>
      </c>
      <c r="O591" s="55">
        <f>IF(G591="標準",設定!$C$4,G591)</f>
        <v>5</v>
      </c>
      <c r="P591" s="45">
        <f t="shared" si="103"/>
        <v>0</v>
      </c>
      <c r="Q591" s="14">
        <f t="shared" si="104"/>
        <v>0</v>
      </c>
      <c r="R591" s="23">
        <f t="shared" si="112"/>
        <v>0</v>
      </c>
      <c r="S591" s="12">
        <f t="shared" si="105"/>
        <v>0</v>
      </c>
      <c r="T591" s="23">
        <f t="shared" si="106"/>
        <v>0</v>
      </c>
      <c r="U591" s="13">
        <f t="shared" si="107"/>
        <v>0</v>
      </c>
      <c r="V591" s="104" t="str">
        <f>INDEX(商品!Q:Q,MATCH(キーワード!D591,商品!D:D,0),1)</f>
        <v>-</v>
      </c>
      <c r="W591" s="15">
        <f t="shared" si="108"/>
        <v>0</v>
      </c>
      <c r="X591" s="22">
        <f>SUMIFS(当月ワード!$J$3:$J$1000,当月ワード!$D$3:$D$1000,キーワード!$D591,当月ワード!$E$3:$E$1000,キーワード!$F591)</f>
        <v>0</v>
      </c>
      <c r="Y591" s="23">
        <f>SUMIFS(前月ワード!$J$3:$J$1000,前月ワード!$D$3:$D$1000,キーワード!$D591,前月ワード!$E$3:$E$1000,キーワード!$F591)</f>
        <v>0</v>
      </c>
      <c r="Z591" s="23">
        <f>SUMIFS(前々月ワード!$J$3:$J$1000,前々月ワード!$D$3:$D$1000,キーワード!$D591,前々月ワード!$E$3:$E$1000,キーワード!$F591)</f>
        <v>0</v>
      </c>
      <c r="AA591" s="22">
        <f>SUMIFS(当月ワード!$W$3:$W$1000,当月ワード!$D$3:$D$1000,キーワード!$D591,当月ワード!$E$3:$E$1000,キーワード!$F591)</f>
        <v>0</v>
      </c>
      <c r="AB591" s="23">
        <f>SUMIFS(前月ワード!$W$3:$W$1000,前月ワード!$D$3:$D$1000,キーワード!$D591,前月ワード!$E$3:$E$1000,キーワード!$F591)</f>
        <v>0</v>
      </c>
      <c r="AC591" s="23">
        <f>SUMIFS(前々月ワード!$W$3:$W$1000,前々月ワード!$D$3:$D$1000,キーワード!$D591,前々月ワード!$E$3:$E$1000,キーワード!$F591)</f>
        <v>0</v>
      </c>
      <c r="AD591" s="23">
        <f t="shared" si="109"/>
        <v>0</v>
      </c>
      <c r="AE591" s="23">
        <f t="shared" si="109"/>
        <v>0</v>
      </c>
      <c r="AF591" s="23">
        <f t="shared" si="109"/>
        <v>0</v>
      </c>
      <c r="AG591" s="22">
        <f>SUMIFS(当月ワード!$X$3:$X$1000,当月ワード!$D$3:$D$1000,キーワード!$D591,当月ワード!$E$3:$E$1000,キーワード!$F591)</f>
        <v>0</v>
      </c>
      <c r="AH591" s="23">
        <f>SUMIFS(前月ワード!$X$3:$X$1000,前月ワード!$D$3:$D$1000,キーワード!$D591,前月ワード!$E$3:$E$1000,キーワード!$F591)</f>
        <v>0</v>
      </c>
      <c r="AI591" s="23">
        <f>SUMIFS(前々月ワード!$X$3:$X$1000,前々月ワード!$D$3:$D$1000,キーワード!$D591,前々月ワード!$E$3:$E$1000,キーワード!$F591)</f>
        <v>0</v>
      </c>
      <c r="AJ591" s="22">
        <f>SUMIFS(当月ワード!$I$3:$I$1000,当月ワード!$D$3:$D$1000,キーワード!$D591,当月ワード!$E$3:$E$1000,キーワード!$F591)</f>
        <v>0</v>
      </c>
      <c r="AK591" s="23">
        <f>SUMIFS(前月ワード!$I$3:$I$1000,前月ワード!$D$3:$D$1000,キーワード!$D591,前月ワード!$E$3:$E$1000,キーワード!$F591)</f>
        <v>0</v>
      </c>
      <c r="AL591" s="23">
        <f>SUMIFS(前々月ワード!$I$3:$I$1000,前々月ワード!$D$3:$D$1000,キーワード!$D591,前々月ワード!$E$3:$E$1000,キーワード!$F591)</f>
        <v>0</v>
      </c>
      <c r="AM591" s="13">
        <f t="shared" si="110"/>
        <v>0</v>
      </c>
      <c r="AN591" s="13">
        <f t="shared" si="110"/>
        <v>0</v>
      </c>
      <c r="AO591" s="13">
        <f t="shared" si="110"/>
        <v>0</v>
      </c>
      <c r="AP591" s="16">
        <f t="shared" si="111"/>
        <v>0</v>
      </c>
      <c r="AQ591" s="16">
        <f t="shared" si="111"/>
        <v>0</v>
      </c>
      <c r="AR591" s="17">
        <f t="shared" si="111"/>
        <v>0</v>
      </c>
    </row>
    <row r="592" spans="3:44" ht="36.65" customHeight="1">
      <c r="C592" s="20">
        <v>587</v>
      </c>
      <c r="D592" s="53">
        <f>現状ワード設定!B589</f>
        <v>0</v>
      </c>
      <c r="E592" s="26" t="str">
        <f>IFERROR(_xlfn.XLOOKUP($D592,現状商品設定!B:B,現状商品設定!C:C,"-"),"-")</f>
        <v>-</v>
      </c>
      <c r="F592" s="56">
        <f>現状ワード設定!G589</f>
        <v>0</v>
      </c>
      <c r="G592" s="60" t="s">
        <v>46</v>
      </c>
      <c r="H592" s="47" t="str">
        <f>IFERROR(_xlfn.XLOOKUP(D592,商品!$D:$D,商品!$H:$H),"")</f>
        <v/>
      </c>
      <c r="I592" s="50" t="str">
        <f>IFERROR(_xlfn.XLOOKUP(D592&amp;F592,現状ワード設定!J:J,現状ワード設定!H:H),"")</f>
        <v/>
      </c>
      <c r="J592" s="47" t="str">
        <f>IFERROR(_xlfn.XLOOKUP(D592&amp;F592,現状ワード設定!J:J,現状ワード設定!I:I),"")</f>
        <v/>
      </c>
      <c r="K592" s="47" t="e">
        <f>IF(AND(T592&gt;=設定!$C$12,W592&gt;=O592),I592*(1+設定!$F$12),IF(AND(T592&gt;=設定!$C$13,W592&lt;O592),I592*(1+設定!$F$13),IF(AND(T592&lt;設定!$C$14,U592&gt;=設定!$E$14),I592*(1+設定!$F$14),IF(AND(T592&lt;設定!$C$15,U592&lt;設定!$E$15),I592*(1+設定!$F$15),"除外"))))</f>
        <v>#VALUE!</v>
      </c>
      <c r="L592" s="58" t="e">
        <f ca="1">IF(消化率!$I$5&lt;1,K592*消化率!$I$5,IF(U592*V592/(K592*消化率!$I$5)&gt;O592,K592*消化率!$I$5,M592))</f>
        <v>#DIV/0!</v>
      </c>
      <c r="M592" s="58" t="e">
        <f t="shared" si="102"/>
        <v>#VALUE!</v>
      </c>
      <c r="N592" s="58" t="e">
        <f ca="1">IF(ROUNDUP(IF(IF(IF(AND(設定!$D$8&lt;=L592,設定!$D$8&lt;J592),設定!$D$8,IF(AND(J592&lt;=L592,J592&lt;設定!$D$8),J592,IF(AND(L592&lt;=J592,J592&lt;設定!$D$8),J592,L592)))=0,設定!$D$8,IF(AND(設定!$D$8&lt;=L592,設定!$D$8&lt;J592),設定!$D$8,IF(AND(J592&lt;=L592,J592&lt;設定!$D$8),J592,IF(AND(L592&lt;=J592,J592&lt;設定!$D$8),J592,L592))))&lt;=H592,H592+1,IF(IF(AND(設定!$D$8&lt;=L592,設定!$D$8&lt;J592),設定!$D$8,IF(AND(J592&lt;=L592,J592&lt;設定!$D$8),J592,IF(AND(L592&lt;=J592,J592&lt;設定!$D$8),J592,L592)))=0,設定!$D$8,IF(AND(設定!$D$8&lt;=L592,設定!$D$8&lt;J592),設定!$D$8,IF(AND(J592&lt;=L592,J592&lt;設定!$D$8),J592,IF(AND(L592&lt;=J592,J592&lt;設定!$D$8),J592,L592))))),0)&gt;40,ROUNDUP(IF(IF(IF(AND(設定!$D$8&lt;=L592,設定!$D$8&lt;J592),設定!$D$8,IF(AND(J592&lt;=L592,J592&lt;設定!$D$8),J592,IF(AND(L592&lt;=J592,J592&lt;設定!$D$8),J592,L592)))=0,設定!$D$8,IF(AND(設定!$D$8&lt;=L592,設定!$D$8&lt;J592),設定!$D$8,IF(AND(J592&lt;=L592,J592&lt;設定!$D$8),J592,IF(AND(L592&lt;=J592,J592&lt;設定!$D$8),J592,L592))))&lt;=H592,H592+1,IF(IF(AND(設定!$D$8&lt;=L592,設定!$D$8&lt;J592),設定!$D$8,IF(AND(J592&lt;=L592,J592&lt;設定!$D$8),J592,IF(AND(L592&lt;=J592,J592&lt;設定!$D$8),J592,L592)))=0,設定!$D$8,IF(AND(設定!$D$8&lt;=L592,設定!$D$8&lt;J592),設定!$D$8,IF(AND(J592&lt;=L592,J592&lt;設定!$D$8),J592,IF(AND(L592&lt;=J592,J592&lt;設定!$D$8),J592,L592))))),0),40)</f>
        <v>#DIV/0!</v>
      </c>
      <c r="O592" s="55">
        <f>IF(G592="標準",設定!$C$4,G592)</f>
        <v>5</v>
      </c>
      <c r="P592" s="45">
        <f t="shared" si="103"/>
        <v>0</v>
      </c>
      <c r="Q592" s="14">
        <f t="shared" si="104"/>
        <v>0</v>
      </c>
      <c r="R592" s="23">
        <f t="shared" si="112"/>
        <v>0</v>
      </c>
      <c r="S592" s="12">
        <f t="shared" si="105"/>
        <v>0</v>
      </c>
      <c r="T592" s="23">
        <f t="shared" si="106"/>
        <v>0</v>
      </c>
      <c r="U592" s="13">
        <f t="shared" si="107"/>
        <v>0</v>
      </c>
      <c r="V592" s="104" t="str">
        <f>INDEX(商品!Q:Q,MATCH(キーワード!D592,商品!D:D,0),1)</f>
        <v>-</v>
      </c>
      <c r="W592" s="15">
        <f t="shared" si="108"/>
        <v>0</v>
      </c>
      <c r="X592" s="22">
        <f>SUMIFS(当月ワード!$J$3:$J$1000,当月ワード!$D$3:$D$1000,キーワード!$D592,当月ワード!$E$3:$E$1000,キーワード!$F592)</f>
        <v>0</v>
      </c>
      <c r="Y592" s="23">
        <f>SUMIFS(前月ワード!$J$3:$J$1000,前月ワード!$D$3:$D$1000,キーワード!$D592,前月ワード!$E$3:$E$1000,キーワード!$F592)</f>
        <v>0</v>
      </c>
      <c r="Z592" s="23">
        <f>SUMIFS(前々月ワード!$J$3:$J$1000,前々月ワード!$D$3:$D$1000,キーワード!$D592,前々月ワード!$E$3:$E$1000,キーワード!$F592)</f>
        <v>0</v>
      </c>
      <c r="AA592" s="22">
        <f>SUMIFS(当月ワード!$W$3:$W$1000,当月ワード!$D$3:$D$1000,キーワード!$D592,当月ワード!$E$3:$E$1000,キーワード!$F592)</f>
        <v>0</v>
      </c>
      <c r="AB592" s="23">
        <f>SUMIFS(前月ワード!$W$3:$W$1000,前月ワード!$D$3:$D$1000,キーワード!$D592,前月ワード!$E$3:$E$1000,キーワード!$F592)</f>
        <v>0</v>
      </c>
      <c r="AC592" s="23">
        <f>SUMIFS(前々月ワード!$W$3:$W$1000,前々月ワード!$D$3:$D$1000,キーワード!$D592,前々月ワード!$E$3:$E$1000,キーワード!$F592)</f>
        <v>0</v>
      </c>
      <c r="AD592" s="23">
        <f t="shared" si="109"/>
        <v>0</v>
      </c>
      <c r="AE592" s="23">
        <f t="shared" si="109"/>
        <v>0</v>
      </c>
      <c r="AF592" s="23">
        <f t="shared" si="109"/>
        <v>0</v>
      </c>
      <c r="AG592" s="22">
        <f>SUMIFS(当月ワード!$X$3:$X$1000,当月ワード!$D$3:$D$1000,キーワード!$D592,当月ワード!$E$3:$E$1000,キーワード!$F592)</f>
        <v>0</v>
      </c>
      <c r="AH592" s="23">
        <f>SUMIFS(前月ワード!$X$3:$X$1000,前月ワード!$D$3:$D$1000,キーワード!$D592,前月ワード!$E$3:$E$1000,キーワード!$F592)</f>
        <v>0</v>
      </c>
      <c r="AI592" s="23">
        <f>SUMIFS(前々月ワード!$X$3:$X$1000,前々月ワード!$D$3:$D$1000,キーワード!$D592,前々月ワード!$E$3:$E$1000,キーワード!$F592)</f>
        <v>0</v>
      </c>
      <c r="AJ592" s="22">
        <f>SUMIFS(当月ワード!$I$3:$I$1000,当月ワード!$D$3:$D$1000,キーワード!$D592,当月ワード!$E$3:$E$1000,キーワード!$F592)</f>
        <v>0</v>
      </c>
      <c r="AK592" s="23">
        <f>SUMIFS(前月ワード!$I$3:$I$1000,前月ワード!$D$3:$D$1000,キーワード!$D592,前月ワード!$E$3:$E$1000,キーワード!$F592)</f>
        <v>0</v>
      </c>
      <c r="AL592" s="23">
        <f>SUMIFS(前々月ワード!$I$3:$I$1000,前々月ワード!$D$3:$D$1000,キーワード!$D592,前々月ワード!$E$3:$E$1000,キーワード!$F592)</f>
        <v>0</v>
      </c>
      <c r="AM592" s="13">
        <f t="shared" si="110"/>
        <v>0</v>
      </c>
      <c r="AN592" s="13">
        <f t="shared" si="110"/>
        <v>0</v>
      </c>
      <c r="AO592" s="13">
        <f t="shared" si="110"/>
        <v>0</v>
      </c>
      <c r="AP592" s="16">
        <f t="shared" si="111"/>
        <v>0</v>
      </c>
      <c r="AQ592" s="16">
        <f t="shared" si="111"/>
        <v>0</v>
      </c>
      <c r="AR592" s="17">
        <f t="shared" si="111"/>
        <v>0</v>
      </c>
    </row>
    <row r="593" spans="3:44" ht="36.65" customHeight="1">
      <c r="C593" s="20">
        <v>588</v>
      </c>
      <c r="D593" s="53">
        <f>現状ワード設定!B590</f>
        <v>0</v>
      </c>
      <c r="E593" s="26" t="str">
        <f>IFERROR(_xlfn.XLOOKUP($D593,現状商品設定!B:B,現状商品設定!C:C,"-"),"-")</f>
        <v>-</v>
      </c>
      <c r="F593" s="56">
        <f>現状ワード設定!G590</f>
        <v>0</v>
      </c>
      <c r="G593" s="60" t="s">
        <v>46</v>
      </c>
      <c r="H593" s="47" t="str">
        <f>IFERROR(_xlfn.XLOOKUP(D593,商品!$D:$D,商品!$H:$H),"")</f>
        <v/>
      </c>
      <c r="I593" s="50" t="str">
        <f>IFERROR(_xlfn.XLOOKUP(D593&amp;F593,現状ワード設定!J:J,現状ワード設定!H:H),"")</f>
        <v/>
      </c>
      <c r="J593" s="47" t="str">
        <f>IFERROR(_xlfn.XLOOKUP(D593&amp;F593,現状ワード設定!J:J,現状ワード設定!I:I),"")</f>
        <v/>
      </c>
      <c r="K593" s="47" t="e">
        <f>IF(AND(T593&gt;=設定!$C$12,W593&gt;=O593),I593*(1+設定!$F$12),IF(AND(T593&gt;=設定!$C$13,W593&lt;O593),I593*(1+設定!$F$13),IF(AND(T593&lt;設定!$C$14,U593&gt;=設定!$E$14),I593*(1+設定!$F$14),IF(AND(T593&lt;設定!$C$15,U593&lt;設定!$E$15),I593*(1+設定!$F$15),"除外"))))</f>
        <v>#VALUE!</v>
      </c>
      <c r="L593" s="58" t="e">
        <f ca="1">IF(消化率!$I$5&lt;1,K593*消化率!$I$5,IF(U593*V593/(K593*消化率!$I$5)&gt;O593,K593*消化率!$I$5,M593))</f>
        <v>#DIV/0!</v>
      </c>
      <c r="M593" s="58" t="e">
        <f t="shared" si="102"/>
        <v>#VALUE!</v>
      </c>
      <c r="N593" s="58" t="e">
        <f ca="1">IF(ROUNDUP(IF(IF(IF(AND(設定!$D$8&lt;=L593,設定!$D$8&lt;J593),設定!$D$8,IF(AND(J593&lt;=L593,J593&lt;設定!$D$8),J593,IF(AND(L593&lt;=J593,J593&lt;設定!$D$8),J593,L593)))=0,設定!$D$8,IF(AND(設定!$D$8&lt;=L593,設定!$D$8&lt;J593),設定!$D$8,IF(AND(J593&lt;=L593,J593&lt;設定!$D$8),J593,IF(AND(L593&lt;=J593,J593&lt;設定!$D$8),J593,L593))))&lt;=H593,H593+1,IF(IF(AND(設定!$D$8&lt;=L593,設定!$D$8&lt;J593),設定!$D$8,IF(AND(J593&lt;=L593,J593&lt;設定!$D$8),J593,IF(AND(L593&lt;=J593,J593&lt;設定!$D$8),J593,L593)))=0,設定!$D$8,IF(AND(設定!$D$8&lt;=L593,設定!$D$8&lt;J593),設定!$D$8,IF(AND(J593&lt;=L593,J593&lt;設定!$D$8),J593,IF(AND(L593&lt;=J593,J593&lt;設定!$D$8),J593,L593))))),0)&gt;40,ROUNDUP(IF(IF(IF(AND(設定!$D$8&lt;=L593,設定!$D$8&lt;J593),設定!$D$8,IF(AND(J593&lt;=L593,J593&lt;設定!$D$8),J593,IF(AND(L593&lt;=J593,J593&lt;設定!$D$8),J593,L593)))=0,設定!$D$8,IF(AND(設定!$D$8&lt;=L593,設定!$D$8&lt;J593),設定!$D$8,IF(AND(J593&lt;=L593,J593&lt;設定!$D$8),J593,IF(AND(L593&lt;=J593,J593&lt;設定!$D$8),J593,L593))))&lt;=H593,H593+1,IF(IF(AND(設定!$D$8&lt;=L593,設定!$D$8&lt;J593),設定!$D$8,IF(AND(J593&lt;=L593,J593&lt;設定!$D$8),J593,IF(AND(L593&lt;=J593,J593&lt;設定!$D$8),J593,L593)))=0,設定!$D$8,IF(AND(設定!$D$8&lt;=L593,設定!$D$8&lt;J593),設定!$D$8,IF(AND(J593&lt;=L593,J593&lt;設定!$D$8),J593,IF(AND(L593&lt;=J593,J593&lt;設定!$D$8),J593,L593))))),0),40)</f>
        <v>#DIV/0!</v>
      </c>
      <c r="O593" s="55">
        <f>IF(G593="標準",設定!$C$4,G593)</f>
        <v>5</v>
      </c>
      <c r="P593" s="45">
        <f t="shared" si="103"/>
        <v>0</v>
      </c>
      <c r="Q593" s="14">
        <f t="shared" si="104"/>
        <v>0</v>
      </c>
      <c r="R593" s="23">
        <f t="shared" si="112"/>
        <v>0</v>
      </c>
      <c r="S593" s="12">
        <f t="shared" si="105"/>
        <v>0</v>
      </c>
      <c r="T593" s="23">
        <f t="shared" si="106"/>
        <v>0</v>
      </c>
      <c r="U593" s="13">
        <f t="shared" si="107"/>
        <v>0</v>
      </c>
      <c r="V593" s="104" t="str">
        <f>INDEX(商品!Q:Q,MATCH(キーワード!D593,商品!D:D,0),1)</f>
        <v>-</v>
      </c>
      <c r="W593" s="15">
        <f t="shared" si="108"/>
        <v>0</v>
      </c>
      <c r="X593" s="22">
        <f>SUMIFS(当月ワード!$J$3:$J$1000,当月ワード!$D$3:$D$1000,キーワード!$D593,当月ワード!$E$3:$E$1000,キーワード!$F593)</f>
        <v>0</v>
      </c>
      <c r="Y593" s="23">
        <f>SUMIFS(前月ワード!$J$3:$J$1000,前月ワード!$D$3:$D$1000,キーワード!$D593,前月ワード!$E$3:$E$1000,キーワード!$F593)</f>
        <v>0</v>
      </c>
      <c r="Z593" s="23">
        <f>SUMIFS(前々月ワード!$J$3:$J$1000,前々月ワード!$D$3:$D$1000,キーワード!$D593,前々月ワード!$E$3:$E$1000,キーワード!$F593)</f>
        <v>0</v>
      </c>
      <c r="AA593" s="22">
        <f>SUMIFS(当月ワード!$W$3:$W$1000,当月ワード!$D$3:$D$1000,キーワード!$D593,当月ワード!$E$3:$E$1000,キーワード!$F593)</f>
        <v>0</v>
      </c>
      <c r="AB593" s="23">
        <f>SUMIFS(前月ワード!$W$3:$W$1000,前月ワード!$D$3:$D$1000,キーワード!$D593,前月ワード!$E$3:$E$1000,キーワード!$F593)</f>
        <v>0</v>
      </c>
      <c r="AC593" s="23">
        <f>SUMIFS(前々月ワード!$W$3:$W$1000,前々月ワード!$D$3:$D$1000,キーワード!$D593,前々月ワード!$E$3:$E$1000,キーワード!$F593)</f>
        <v>0</v>
      </c>
      <c r="AD593" s="23">
        <f t="shared" si="109"/>
        <v>0</v>
      </c>
      <c r="AE593" s="23">
        <f t="shared" si="109"/>
        <v>0</v>
      </c>
      <c r="AF593" s="23">
        <f t="shared" si="109"/>
        <v>0</v>
      </c>
      <c r="AG593" s="22">
        <f>SUMIFS(当月ワード!$X$3:$X$1000,当月ワード!$D$3:$D$1000,キーワード!$D593,当月ワード!$E$3:$E$1000,キーワード!$F593)</f>
        <v>0</v>
      </c>
      <c r="AH593" s="23">
        <f>SUMIFS(前月ワード!$X$3:$X$1000,前月ワード!$D$3:$D$1000,キーワード!$D593,前月ワード!$E$3:$E$1000,キーワード!$F593)</f>
        <v>0</v>
      </c>
      <c r="AI593" s="23">
        <f>SUMIFS(前々月ワード!$X$3:$X$1000,前々月ワード!$D$3:$D$1000,キーワード!$D593,前々月ワード!$E$3:$E$1000,キーワード!$F593)</f>
        <v>0</v>
      </c>
      <c r="AJ593" s="22">
        <f>SUMIFS(当月ワード!$I$3:$I$1000,当月ワード!$D$3:$D$1000,キーワード!$D593,当月ワード!$E$3:$E$1000,キーワード!$F593)</f>
        <v>0</v>
      </c>
      <c r="AK593" s="23">
        <f>SUMIFS(前月ワード!$I$3:$I$1000,前月ワード!$D$3:$D$1000,キーワード!$D593,前月ワード!$E$3:$E$1000,キーワード!$F593)</f>
        <v>0</v>
      </c>
      <c r="AL593" s="23">
        <f>SUMIFS(前々月ワード!$I$3:$I$1000,前々月ワード!$D$3:$D$1000,キーワード!$D593,前々月ワード!$E$3:$E$1000,キーワード!$F593)</f>
        <v>0</v>
      </c>
      <c r="AM593" s="13">
        <f t="shared" si="110"/>
        <v>0</v>
      </c>
      <c r="AN593" s="13">
        <f t="shared" si="110"/>
        <v>0</v>
      </c>
      <c r="AO593" s="13">
        <f t="shared" si="110"/>
        <v>0</v>
      </c>
      <c r="AP593" s="16">
        <f t="shared" si="111"/>
        <v>0</v>
      </c>
      <c r="AQ593" s="16">
        <f t="shared" si="111"/>
        <v>0</v>
      </c>
      <c r="AR593" s="17">
        <f t="shared" si="111"/>
        <v>0</v>
      </c>
    </row>
    <row r="594" spans="3:44" ht="36.65" customHeight="1">
      <c r="C594" s="20">
        <v>589</v>
      </c>
      <c r="D594" s="53">
        <f>現状ワード設定!B591</f>
        <v>0</v>
      </c>
      <c r="E594" s="26" t="str">
        <f>IFERROR(_xlfn.XLOOKUP($D594,現状商品設定!B:B,現状商品設定!C:C,"-"),"-")</f>
        <v>-</v>
      </c>
      <c r="F594" s="56">
        <f>現状ワード設定!G591</f>
        <v>0</v>
      </c>
      <c r="G594" s="60" t="s">
        <v>46</v>
      </c>
      <c r="H594" s="47" t="str">
        <f>IFERROR(_xlfn.XLOOKUP(D594,商品!$D:$D,商品!$H:$H),"")</f>
        <v/>
      </c>
      <c r="I594" s="50" t="str">
        <f>IFERROR(_xlfn.XLOOKUP(D594&amp;F594,現状ワード設定!J:J,現状ワード設定!H:H),"")</f>
        <v/>
      </c>
      <c r="J594" s="47" t="str">
        <f>IFERROR(_xlfn.XLOOKUP(D594&amp;F594,現状ワード設定!J:J,現状ワード設定!I:I),"")</f>
        <v/>
      </c>
      <c r="K594" s="47" t="e">
        <f>IF(AND(T594&gt;=設定!$C$12,W594&gt;=O594),I594*(1+設定!$F$12),IF(AND(T594&gt;=設定!$C$13,W594&lt;O594),I594*(1+設定!$F$13),IF(AND(T594&lt;設定!$C$14,U594&gt;=設定!$E$14),I594*(1+設定!$F$14),IF(AND(T594&lt;設定!$C$15,U594&lt;設定!$E$15),I594*(1+設定!$F$15),"除外"))))</f>
        <v>#VALUE!</v>
      </c>
      <c r="L594" s="58" t="e">
        <f ca="1">IF(消化率!$I$5&lt;1,K594*消化率!$I$5,IF(U594*V594/(K594*消化率!$I$5)&gt;O594,K594*消化率!$I$5,M594))</f>
        <v>#DIV/0!</v>
      </c>
      <c r="M594" s="58" t="e">
        <f t="shared" si="102"/>
        <v>#VALUE!</v>
      </c>
      <c r="N594" s="58" t="e">
        <f ca="1">IF(ROUNDUP(IF(IF(IF(AND(設定!$D$8&lt;=L594,設定!$D$8&lt;J594),設定!$D$8,IF(AND(J594&lt;=L594,J594&lt;設定!$D$8),J594,IF(AND(L594&lt;=J594,J594&lt;設定!$D$8),J594,L594)))=0,設定!$D$8,IF(AND(設定!$D$8&lt;=L594,設定!$D$8&lt;J594),設定!$D$8,IF(AND(J594&lt;=L594,J594&lt;設定!$D$8),J594,IF(AND(L594&lt;=J594,J594&lt;設定!$D$8),J594,L594))))&lt;=H594,H594+1,IF(IF(AND(設定!$D$8&lt;=L594,設定!$D$8&lt;J594),設定!$D$8,IF(AND(J594&lt;=L594,J594&lt;設定!$D$8),J594,IF(AND(L594&lt;=J594,J594&lt;設定!$D$8),J594,L594)))=0,設定!$D$8,IF(AND(設定!$D$8&lt;=L594,設定!$D$8&lt;J594),設定!$D$8,IF(AND(J594&lt;=L594,J594&lt;設定!$D$8),J594,IF(AND(L594&lt;=J594,J594&lt;設定!$D$8),J594,L594))))),0)&gt;40,ROUNDUP(IF(IF(IF(AND(設定!$D$8&lt;=L594,設定!$D$8&lt;J594),設定!$D$8,IF(AND(J594&lt;=L594,J594&lt;設定!$D$8),J594,IF(AND(L594&lt;=J594,J594&lt;設定!$D$8),J594,L594)))=0,設定!$D$8,IF(AND(設定!$D$8&lt;=L594,設定!$D$8&lt;J594),設定!$D$8,IF(AND(J594&lt;=L594,J594&lt;設定!$D$8),J594,IF(AND(L594&lt;=J594,J594&lt;設定!$D$8),J594,L594))))&lt;=H594,H594+1,IF(IF(AND(設定!$D$8&lt;=L594,設定!$D$8&lt;J594),設定!$D$8,IF(AND(J594&lt;=L594,J594&lt;設定!$D$8),J594,IF(AND(L594&lt;=J594,J594&lt;設定!$D$8),J594,L594)))=0,設定!$D$8,IF(AND(設定!$D$8&lt;=L594,設定!$D$8&lt;J594),設定!$D$8,IF(AND(J594&lt;=L594,J594&lt;設定!$D$8),J594,IF(AND(L594&lt;=J594,J594&lt;設定!$D$8),J594,L594))))),0),40)</f>
        <v>#DIV/0!</v>
      </c>
      <c r="O594" s="55">
        <f>IF(G594="標準",設定!$C$4,G594)</f>
        <v>5</v>
      </c>
      <c r="P594" s="45">
        <f t="shared" si="103"/>
        <v>0</v>
      </c>
      <c r="Q594" s="14">
        <f t="shared" si="104"/>
        <v>0</v>
      </c>
      <c r="R594" s="23">
        <f t="shared" si="112"/>
        <v>0</v>
      </c>
      <c r="S594" s="12">
        <f t="shared" si="105"/>
        <v>0</v>
      </c>
      <c r="T594" s="23">
        <f t="shared" si="106"/>
        <v>0</v>
      </c>
      <c r="U594" s="13">
        <f t="shared" si="107"/>
        <v>0</v>
      </c>
      <c r="V594" s="104" t="str">
        <f>INDEX(商品!Q:Q,MATCH(キーワード!D594,商品!D:D,0),1)</f>
        <v>-</v>
      </c>
      <c r="W594" s="15">
        <f t="shared" si="108"/>
        <v>0</v>
      </c>
      <c r="X594" s="22">
        <f>SUMIFS(当月ワード!$J$3:$J$1000,当月ワード!$D$3:$D$1000,キーワード!$D594,当月ワード!$E$3:$E$1000,キーワード!$F594)</f>
        <v>0</v>
      </c>
      <c r="Y594" s="23">
        <f>SUMIFS(前月ワード!$J$3:$J$1000,前月ワード!$D$3:$D$1000,キーワード!$D594,前月ワード!$E$3:$E$1000,キーワード!$F594)</f>
        <v>0</v>
      </c>
      <c r="Z594" s="23">
        <f>SUMIFS(前々月ワード!$J$3:$J$1000,前々月ワード!$D$3:$D$1000,キーワード!$D594,前々月ワード!$E$3:$E$1000,キーワード!$F594)</f>
        <v>0</v>
      </c>
      <c r="AA594" s="22">
        <f>SUMIFS(当月ワード!$W$3:$W$1000,当月ワード!$D$3:$D$1000,キーワード!$D594,当月ワード!$E$3:$E$1000,キーワード!$F594)</f>
        <v>0</v>
      </c>
      <c r="AB594" s="23">
        <f>SUMIFS(前月ワード!$W$3:$W$1000,前月ワード!$D$3:$D$1000,キーワード!$D594,前月ワード!$E$3:$E$1000,キーワード!$F594)</f>
        <v>0</v>
      </c>
      <c r="AC594" s="23">
        <f>SUMIFS(前々月ワード!$W$3:$W$1000,前々月ワード!$D$3:$D$1000,キーワード!$D594,前々月ワード!$E$3:$E$1000,キーワード!$F594)</f>
        <v>0</v>
      </c>
      <c r="AD594" s="23">
        <f t="shared" si="109"/>
        <v>0</v>
      </c>
      <c r="AE594" s="23">
        <f t="shared" si="109"/>
        <v>0</v>
      </c>
      <c r="AF594" s="23">
        <f t="shared" si="109"/>
        <v>0</v>
      </c>
      <c r="AG594" s="22">
        <f>SUMIFS(当月ワード!$X$3:$X$1000,当月ワード!$D$3:$D$1000,キーワード!$D594,当月ワード!$E$3:$E$1000,キーワード!$F594)</f>
        <v>0</v>
      </c>
      <c r="AH594" s="23">
        <f>SUMIFS(前月ワード!$X$3:$X$1000,前月ワード!$D$3:$D$1000,キーワード!$D594,前月ワード!$E$3:$E$1000,キーワード!$F594)</f>
        <v>0</v>
      </c>
      <c r="AI594" s="23">
        <f>SUMIFS(前々月ワード!$X$3:$X$1000,前々月ワード!$D$3:$D$1000,キーワード!$D594,前々月ワード!$E$3:$E$1000,キーワード!$F594)</f>
        <v>0</v>
      </c>
      <c r="AJ594" s="22">
        <f>SUMIFS(当月ワード!$I$3:$I$1000,当月ワード!$D$3:$D$1000,キーワード!$D594,当月ワード!$E$3:$E$1000,キーワード!$F594)</f>
        <v>0</v>
      </c>
      <c r="AK594" s="23">
        <f>SUMIFS(前月ワード!$I$3:$I$1000,前月ワード!$D$3:$D$1000,キーワード!$D594,前月ワード!$E$3:$E$1000,キーワード!$F594)</f>
        <v>0</v>
      </c>
      <c r="AL594" s="23">
        <f>SUMIFS(前々月ワード!$I$3:$I$1000,前々月ワード!$D$3:$D$1000,キーワード!$D594,前々月ワード!$E$3:$E$1000,キーワード!$F594)</f>
        <v>0</v>
      </c>
      <c r="AM594" s="13">
        <f t="shared" si="110"/>
        <v>0</v>
      </c>
      <c r="AN594" s="13">
        <f t="shared" si="110"/>
        <v>0</v>
      </c>
      <c r="AO594" s="13">
        <f t="shared" si="110"/>
        <v>0</v>
      </c>
      <c r="AP594" s="16">
        <f t="shared" si="111"/>
        <v>0</v>
      </c>
      <c r="AQ594" s="16">
        <f t="shared" si="111"/>
        <v>0</v>
      </c>
      <c r="AR594" s="17">
        <f t="shared" si="111"/>
        <v>0</v>
      </c>
    </row>
    <row r="595" spans="3:44" ht="36.65" customHeight="1">
      <c r="C595" s="20">
        <v>590</v>
      </c>
      <c r="D595" s="53">
        <f>現状ワード設定!B592</f>
        <v>0</v>
      </c>
      <c r="E595" s="26" t="str">
        <f>IFERROR(_xlfn.XLOOKUP($D595,現状商品設定!B:B,現状商品設定!C:C,"-"),"-")</f>
        <v>-</v>
      </c>
      <c r="F595" s="56">
        <f>現状ワード設定!G592</f>
        <v>0</v>
      </c>
      <c r="G595" s="60" t="s">
        <v>46</v>
      </c>
      <c r="H595" s="47" t="str">
        <f>IFERROR(_xlfn.XLOOKUP(D595,商品!$D:$D,商品!$H:$H),"")</f>
        <v/>
      </c>
      <c r="I595" s="50" t="str">
        <f>IFERROR(_xlfn.XLOOKUP(D595&amp;F595,現状ワード設定!J:J,現状ワード設定!H:H),"")</f>
        <v/>
      </c>
      <c r="J595" s="47" t="str">
        <f>IFERROR(_xlfn.XLOOKUP(D595&amp;F595,現状ワード設定!J:J,現状ワード設定!I:I),"")</f>
        <v/>
      </c>
      <c r="K595" s="47" t="e">
        <f>IF(AND(T595&gt;=設定!$C$12,W595&gt;=O595),I595*(1+設定!$F$12),IF(AND(T595&gt;=設定!$C$13,W595&lt;O595),I595*(1+設定!$F$13),IF(AND(T595&lt;設定!$C$14,U595&gt;=設定!$E$14),I595*(1+設定!$F$14),IF(AND(T595&lt;設定!$C$15,U595&lt;設定!$E$15),I595*(1+設定!$F$15),"除外"))))</f>
        <v>#VALUE!</v>
      </c>
      <c r="L595" s="58" t="e">
        <f ca="1">IF(消化率!$I$5&lt;1,K595*消化率!$I$5,IF(U595*V595/(K595*消化率!$I$5)&gt;O595,K595*消化率!$I$5,M595))</f>
        <v>#DIV/0!</v>
      </c>
      <c r="M595" s="58" t="e">
        <f t="shared" si="102"/>
        <v>#VALUE!</v>
      </c>
      <c r="N595" s="58" t="e">
        <f ca="1">IF(ROUNDUP(IF(IF(IF(AND(設定!$D$8&lt;=L595,設定!$D$8&lt;J595),設定!$D$8,IF(AND(J595&lt;=L595,J595&lt;設定!$D$8),J595,IF(AND(L595&lt;=J595,J595&lt;設定!$D$8),J595,L595)))=0,設定!$D$8,IF(AND(設定!$D$8&lt;=L595,設定!$D$8&lt;J595),設定!$D$8,IF(AND(J595&lt;=L595,J595&lt;設定!$D$8),J595,IF(AND(L595&lt;=J595,J595&lt;設定!$D$8),J595,L595))))&lt;=H595,H595+1,IF(IF(AND(設定!$D$8&lt;=L595,設定!$D$8&lt;J595),設定!$D$8,IF(AND(J595&lt;=L595,J595&lt;設定!$D$8),J595,IF(AND(L595&lt;=J595,J595&lt;設定!$D$8),J595,L595)))=0,設定!$D$8,IF(AND(設定!$D$8&lt;=L595,設定!$D$8&lt;J595),設定!$D$8,IF(AND(J595&lt;=L595,J595&lt;設定!$D$8),J595,IF(AND(L595&lt;=J595,J595&lt;設定!$D$8),J595,L595))))),0)&gt;40,ROUNDUP(IF(IF(IF(AND(設定!$D$8&lt;=L595,設定!$D$8&lt;J595),設定!$D$8,IF(AND(J595&lt;=L595,J595&lt;設定!$D$8),J595,IF(AND(L595&lt;=J595,J595&lt;設定!$D$8),J595,L595)))=0,設定!$D$8,IF(AND(設定!$D$8&lt;=L595,設定!$D$8&lt;J595),設定!$D$8,IF(AND(J595&lt;=L595,J595&lt;設定!$D$8),J595,IF(AND(L595&lt;=J595,J595&lt;設定!$D$8),J595,L595))))&lt;=H595,H595+1,IF(IF(AND(設定!$D$8&lt;=L595,設定!$D$8&lt;J595),設定!$D$8,IF(AND(J595&lt;=L595,J595&lt;設定!$D$8),J595,IF(AND(L595&lt;=J595,J595&lt;設定!$D$8),J595,L595)))=0,設定!$D$8,IF(AND(設定!$D$8&lt;=L595,設定!$D$8&lt;J595),設定!$D$8,IF(AND(J595&lt;=L595,J595&lt;設定!$D$8),J595,IF(AND(L595&lt;=J595,J595&lt;設定!$D$8),J595,L595))))),0),40)</f>
        <v>#DIV/0!</v>
      </c>
      <c r="O595" s="55">
        <f>IF(G595="標準",設定!$C$4,G595)</f>
        <v>5</v>
      </c>
      <c r="P595" s="45">
        <f t="shared" si="103"/>
        <v>0</v>
      </c>
      <c r="Q595" s="14">
        <f t="shared" si="104"/>
        <v>0</v>
      </c>
      <c r="R595" s="23">
        <f t="shared" si="112"/>
        <v>0</v>
      </c>
      <c r="S595" s="12">
        <f t="shared" si="105"/>
        <v>0</v>
      </c>
      <c r="T595" s="23">
        <f t="shared" si="106"/>
        <v>0</v>
      </c>
      <c r="U595" s="13">
        <f t="shared" si="107"/>
        <v>0</v>
      </c>
      <c r="V595" s="104" t="str">
        <f>INDEX(商品!Q:Q,MATCH(キーワード!D595,商品!D:D,0),1)</f>
        <v>-</v>
      </c>
      <c r="W595" s="15">
        <f t="shared" si="108"/>
        <v>0</v>
      </c>
      <c r="X595" s="22">
        <f>SUMIFS(当月ワード!$J$3:$J$1000,当月ワード!$D$3:$D$1000,キーワード!$D595,当月ワード!$E$3:$E$1000,キーワード!$F595)</f>
        <v>0</v>
      </c>
      <c r="Y595" s="23">
        <f>SUMIFS(前月ワード!$J$3:$J$1000,前月ワード!$D$3:$D$1000,キーワード!$D595,前月ワード!$E$3:$E$1000,キーワード!$F595)</f>
        <v>0</v>
      </c>
      <c r="Z595" s="23">
        <f>SUMIFS(前々月ワード!$J$3:$J$1000,前々月ワード!$D$3:$D$1000,キーワード!$D595,前々月ワード!$E$3:$E$1000,キーワード!$F595)</f>
        <v>0</v>
      </c>
      <c r="AA595" s="22">
        <f>SUMIFS(当月ワード!$W$3:$W$1000,当月ワード!$D$3:$D$1000,キーワード!$D595,当月ワード!$E$3:$E$1000,キーワード!$F595)</f>
        <v>0</v>
      </c>
      <c r="AB595" s="23">
        <f>SUMIFS(前月ワード!$W$3:$W$1000,前月ワード!$D$3:$D$1000,キーワード!$D595,前月ワード!$E$3:$E$1000,キーワード!$F595)</f>
        <v>0</v>
      </c>
      <c r="AC595" s="23">
        <f>SUMIFS(前々月ワード!$W$3:$W$1000,前々月ワード!$D$3:$D$1000,キーワード!$D595,前々月ワード!$E$3:$E$1000,キーワード!$F595)</f>
        <v>0</v>
      </c>
      <c r="AD595" s="23">
        <f t="shared" si="109"/>
        <v>0</v>
      </c>
      <c r="AE595" s="23">
        <f t="shared" si="109"/>
        <v>0</v>
      </c>
      <c r="AF595" s="23">
        <f t="shared" si="109"/>
        <v>0</v>
      </c>
      <c r="AG595" s="22">
        <f>SUMIFS(当月ワード!$X$3:$X$1000,当月ワード!$D$3:$D$1000,キーワード!$D595,当月ワード!$E$3:$E$1000,キーワード!$F595)</f>
        <v>0</v>
      </c>
      <c r="AH595" s="23">
        <f>SUMIFS(前月ワード!$X$3:$X$1000,前月ワード!$D$3:$D$1000,キーワード!$D595,前月ワード!$E$3:$E$1000,キーワード!$F595)</f>
        <v>0</v>
      </c>
      <c r="AI595" s="23">
        <f>SUMIFS(前々月ワード!$X$3:$X$1000,前々月ワード!$D$3:$D$1000,キーワード!$D595,前々月ワード!$E$3:$E$1000,キーワード!$F595)</f>
        <v>0</v>
      </c>
      <c r="AJ595" s="22">
        <f>SUMIFS(当月ワード!$I$3:$I$1000,当月ワード!$D$3:$D$1000,キーワード!$D595,当月ワード!$E$3:$E$1000,キーワード!$F595)</f>
        <v>0</v>
      </c>
      <c r="AK595" s="23">
        <f>SUMIFS(前月ワード!$I$3:$I$1000,前月ワード!$D$3:$D$1000,キーワード!$D595,前月ワード!$E$3:$E$1000,キーワード!$F595)</f>
        <v>0</v>
      </c>
      <c r="AL595" s="23">
        <f>SUMIFS(前々月ワード!$I$3:$I$1000,前々月ワード!$D$3:$D$1000,キーワード!$D595,前々月ワード!$E$3:$E$1000,キーワード!$F595)</f>
        <v>0</v>
      </c>
      <c r="AM595" s="13">
        <f t="shared" si="110"/>
        <v>0</v>
      </c>
      <c r="AN595" s="13">
        <f t="shared" si="110"/>
        <v>0</v>
      </c>
      <c r="AO595" s="13">
        <f t="shared" si="110"/>
        <v>0</v>
      </c>
      <c r="AP595" s="16">
        <f t="shared" si="111"/>
        <v>0</v>
      </c>
      <c r="AQ595" s="16">
        <f t="shared" si="111"/>
        <v>0</v>
      </c>
      <c r="AR595" s="17">
        <f t="shared" si="111"/>
        <v>0</v>
      </c>
    </row>
    <row r="596" spans="3:44" ht="36.65" customHeight="1">
      <c r="C596" s="20">
        <v>591</v>
      </c>
      <c r="D596" s="53">
        <f>現状ワード設定!B593</f>
        <v>0</v>
      </c>
      <c r="E596" s="26" t="str">
        <f>IFERROR(_xlfn.XLOOKUP($D596,現状商品設定!B:B,現状商品設定!C:C,"-"),"-")</f>
        <v>-</v>
      </c>
      <c r="F596" s="56">
        <f>現状ワード設定!G593</f>
        <v>0</v>
      </c>
      <c r="G596" s="60" t="s">
        <v>46</v>
      </c>
      <c r="H596" s="47" t="str">
        <f>IFERROR(_xlfn.XLOOKUP(D596,商品!$D:$D,商品!$H:$H),"")</f>
        <v/>
      </c>
      <c r="I596" s="50" t="str">
        <f>IFERROR(_xlfn.XLOOKUP(D596&amp;F596,現状ワード設定!J:J,現状ワード設定!H:H),"")</f>
        <v/>
      </c>
      <c r="J596" s="47" t="str">
        <f>IFERROR(_xlfn.XLOOKUP(D596&amp;F596,現状ワード設定!J:J,現状ワード設定!I:I),"")</f>
        <v/>
      </c>
      <c r="K596" s="47" t="e">
        <f>IF(AND(T596&gt;=設定!$C$12,W596&gt;=O596),I596*(1+設定!$F$12),IF(AND(T596&gt;=設定!$C$13,W596&lt;O596),I596*(1+設定!$F$13),IF(AND(T596&lt;設定!$C$14,U596&gt;=設定!$E$14),I596*(1+設定!$F$14),IF(AND(T596&lt;設定!$C$15,U596&lt;設定!$E$15),I596*(1+設定!$F$15),"除外"))))</f>
        <v>#VALUE!</v>
      </c>
      <c r="L596" s="58" t="e">
        <f ca="1">IF(消化率!$I$5&lt;1,K596*消化率!$I$5,IF(U596*V596/(K596*消化率!$I$5)&gt;O596,K596*消化率!$I$5,M596))</f>
        <v>#DIV/0!</v>
      </c>
      <c r="M596" s="58" t="e">
        <f t="shared" si="102"/>
        <v>#VALUE!</v>
      </c>
      <c r="N596" s="58" t="e">
        <f ca="1">IF(ROUNDUP(IF(IF(IF(AND(設定!$D$8&lt;=L596,設定!$D$8&lt;J596),設定!$D$8,IF(AND(J596&lt;=L596,J596&lt;設定!$D$8),J596,IF(AND(L596&lt;=J596,J596&lt;設定!$D$8),J596,L596)))=0,設定!$D$8,IF(AND(設定!$D$8&lt;=L596,設定!$D$8&lt;J596),設定!$D$8,IF(AND(J596&lt;=L596,J596&lt;設定!$D$8),J596,IF(AND(L596&lt;=J596,J596&lt;設定!$D$8),J596,L596))))&lt;=H596,H596+1,IF(IF(AND(設定!$D$8&lt;=L596,設定!$D$8&lt;J596),設定!$D$8,IF(AND(J596&lt;=L596,J596&lt;設定!$D$8),J596,IF(AND(L596&lt;=J596,J596&lt;設定!$D$8),J596,L596)))=0,設定!$D$8,IF(AND(設定!$D$8&lt;=L596,設定!$D$8&lt;J596),設定!$D$8,IF(AND(J596&lt;=L596,J596&lt;設定!$D$8),J596,IF(AND(L596&lt;=J596,J596&lt;設定!$D$8),J596,L596))))),0)&gt;40,ROUNDUP(IF(IF(IF(AND(設定!$D$8&lt;=L596,設定!$D$8&lt;J596),設定!$D$8,IF(AND(J596&lt;=L596,J596&lt;設定!$D$8),J596,IF(AND(L596&lt;=J596,J596&lt;設定!$D$8),J596,L596)))=0,設定!$D$8,IF(AND(設定!$D$8&lt;=L596,設定!$D$8&lt;J596),設定!$D$8,IF(AND(J596&lt;=L596,J596&lt;設定!$D$8),J596,IF(AND(L596&lt;=J596,J596&lt;設定!$D$8),J596,L596))))&lt;=H596,H596+1,IF(IF(AND(設定!$D$8&lt;=L596,設定!$D$8&lt;J596),設定!$D$8,IF(AND(J596&lt;=L596,J596&lt;設定!$D$8),J596,IF(AND(L596&lt;=J596,J596&lt;設定!$D$8),J596,L596)))=0,設定!$D$8,IF(AND(設定!$D$8&lt;=L596,設定!$D$8&lt;J596),設定!$D$8,IF(AND(J596&lt;=L596,J596&lt;設定!$D$8),J596,IF(AND(L596&lt;=J596,J596&lt;設定!$D$8),J596,L596))))),0),40)</f>
        <v>#DIV/0!</v>
      </c>
      <c r="O596" s="55">
        <f>IF(G596="標準",設定!$C$4,G596)</f>
        <v>5</v>
      </c>
      <c r="P596" s="45">
        <f t="shared" si="103"/>
        <v>0</v>
      </c>
      <c r="Q596" s="14">
        <f t="shared" si="104"/>
        <v>0</v>
      </c>
      <c r="R596" s="23">
        <f t="shared" si="112"/>
        <v>0</v>
      </c>
      <c r="S596" s="12">
        <f t="shared" si="105"/>
        <v>0</v>
      </c>
      <c r="T596" s="23">
        <f t="shared" si="106"/>
        <v>0</v>
      </c>
      <c r="U596" s="13">
        <f t="shared" si="107"/>
        <v>0</v>
      </c>
      <c r="V596" s="104" t="str">
        <f>INDEX(商品!Q:Q,MATCH(キーワード!D596,商品!D:D,0),1)</f>
        <v>-</v>
      </c>
      <c r="W596" s="15">
        <f t="shared" si="108"/>
        <v>0</v>
      </c>
      <c r="X596" s="22">
        <f>SUMIFS(当月ワード!$J$3:$J$1000,当月ワード!$D$3:$D$1000,キーワード!$D596,当月ワード!$E$3:$E$1000,キーワード!$F596)</f>
        <v>0</v>
      </c>
      <c r="Y596" s="23">
        <f>SUMIFS(前月ワード!$J$3:$J$1000,前月ワード!$D$3:$D$1000,キーワード!$D596,前月ワード!$E$3:$E$1000,キーワード!$F596)</f>
        <v>0</v>
      </c>
      <c r="Z596" s="23">
        <f>SUMIFS(前々月ワード!$J$3:$J$1000,前々月ワード!$D$3:$D$1000,キーワード!$D596,前々月ワード!$E$3:$E$1000,キーワード!$F596)</f>
        <v>0</v>
      </c>
      <c r="AA596" s="22">
        <f>SUMIFS(当月ワード!$W$3:$W$1000,当月ワード!$D$3:$D$1000,キーワード!$D596,当月ワード!$E$3:$E$1000,キーワード!$F596)</f>
        <v>0</v>
      </c>
      <c r="AB596" s="23">
        <f>SUMIFS(前月ワード!$W$3:$W$1000,前月ワード!$D$3:$D$1000,キーワード!$D596,前月ワード!$E$3:$E$1000,キーワード!$F596)</f>
        <v>0</v>
      </c>
      <c r="AC596" s="23">
        <f>SUMIFS(前々月ワード!$W$3:$W$1000,前々月ワード!$D$3:$D$1000,キーワード!$D596,前々月ワード!$E$3:$E$1000,キーワード!$F596)</f>
        <v>0</v>
      </c>
      <c r="AD596" s="23">
        <f t="shared" si="109"/>
        <v>0</v>
      </c>
      <c r="AE596" s="23">
        <f t="shared" si="109"/>
        <v>0</v>
      </c>
      <c r="AF596" s="23">
        <f t="shared" si="109"/>
        <v>0</v>
      </c>
      <c r="AG596" s="22">
        <f>SUMIFS(当月ワード!$X$3:$X$1000,当月ワード!$D$3:$D$1000,キーワード!$D596,当月ワード!$E$3:$E$1000,キーワード!$F596)</f>
        <v>0</v>
      </c>
      <c r="AH596" s="23">
        <f>SUMIFS(前月ワード!$X$3:$X$1000,前月ワード!$D$3:$D$1000,キーワード!$D596,前月ワード!$E$3:$E$1000,キーワード!$F596)</f>
        <v>0</v>
      </c>
      <c r="AI596" s="23">
        <f>SUMIFS(前々月ワード!$X$3:$X$1000,前々月ワード!$D$3:$D$1000,キーワード!$D596,前々月ワード!$E$3:$E$1000,キーワード!$F596)</f>
        <v>0</v>
      </c>
      <c r="AJ596" s="22">
        <f>SUMIFS(当月ワード!$I$3:$I$1000,当月ワード!$D$3:$D$1000,キーワード!$D596,当月ワード!$E$3:$E$1000,キーワード!$F596)</f>
        <v>0</v>
      </c>
      <c r="AK596" s="23">
        <f>SUMIFS(前月ワード!$I$3:$I$1000,前月ワード!$D$3:$D$1000,キーワード!$D596,前月ワード!$E$3:$E$1000,キーワード!$F596)</f>
        <v>0</v>
      </c>
      <c r="AL596" s="23">
        <f>SUMIFS(前々月ワード!$I$3:$I$1000,前々月ワード!$D$3:$D$1000,キーワード!$D596,前々月ワード!$E$3:$E$1000,キーワード!$F596)</f>
        <v>0</v>
      </c>
      <c r="AM596" s="13">
        <f t="shared" si="110"/>
        <v>0</v>
      </c>
      <c r="AN596" s="13">
        <f t="shared" si="110"/>
        <v>0</v>
      </c>
      <c r="AO596" s="13">
        <f t="shared" si="110"/>
        <v>0</v>
      </c>
      <c r="AP596" s="16">
        <f t="shared" si="111"/>
        <v>0</v>
      </c>
      <c r="AQ596" s="16">
        <f t="shared" si="111"/>
        <v>0</v>
      </c>
      <c r="AR596" s="17">
        <f t="shared" si="111"/>
        <v>0</v>
      </c>
    </row>
    <row r="597" spans="3:44" ht="36.65" customHeight="1">
      <c r="C597" s="20">
        <v>592</v>
      </c>
      <c r="D597" s="53">
        <f>現状ワード設定!B594</f>
        <v>0</v>
      </c>
      <c r="E597" s="26" t="str">
        <f>IFERROR(_xlfn.XLOOKUP($D597,現状商品設定!B:B,現状商品設定!C:C,"-"),"-")</f>
        <v>-</v>
      </c>
      <c r="F597" s="56">
        <f>現状ワード設定!G594</f>
        <v>0</v>
      </c>
      <c r="G597" s="60" t="s">
        <v>46</v>
      </c>
      <c r="H597" s="47" t="str">
        <f>IFERROR(_xlfn.XLOOKUP(D597,商品!$D:$D,商品!$H:$H),"")</f>
        <v/>
      </c>
      <c r="I597" s="50" t="str">
        <f>IFERROR(_xlfn.XLOOKUP(D597&amp;F597,現状ワード設定!J:J,現状ワード設定!H:H),"")</f>
        <v/>
      </c>
      <c r="J597" s="47" t="str">
        <f>IFERROR(_xlfn.XLOOKUP(D597&amp;F597,現状ワード設定!J:J,現状ワード設定!I:I),"")</f>
        <v/>
      </c>
      <c r="K597" s="47" t="e">
        <f>IF(AND(T597&gt;=設定!$C$12,W597&gt;=O597),I597*(1+設定!$F$12),IF(AND(T597&gt;=設定!$C$13,W597&lt;O597),I597*(1+設定!$F$13),IF(AND(T597&lt;設定!$C$14,U597&gt;=設定!$E$14),I597*(1+設定!$F$14),IF(AND(T597&lt;設定!$C$15,U597&lt;設定!$E$15),I597*(1+設定!$F$15),"除外"))))</f>
        <v>#VALUE!</v>
      </c>
      <c r="L597" s="58" t="e">
        <f ca="1">IF(消化率!$I$5&lt;1,K597*消化率!$I$5,IF(U597*V597/(K597*消化率!$I$5)&gt;O597,K597*消化率!$I$5,M597))</f>
        <v>#DIV/0!</v>
      </c>
      <c r="M597" s="58" t="e">
        <f t="shared" si="102"/>
        <v>#VALUE!</v>
      </c>
      <c r="N597" s="58" t="e">
        <f ca="1">IF(ROUNDUP(IF(IF(IF(AND(設定!$D$8&lt;=L597,設定!$D$8&lt;J597),設定!$D$8,IF(AND(J597&lt;=L597,J597&lt;設定!$D$8),J597,IF(AND(L597&lt;=J597,J597&lt;設定!$D$8),J597,L597)))=0,設定!$D$8,IF(AND(設定!$D$8&lt;=L597,設定!$D$8&lt;J597),設定!$D$8,IF(AND(J597&lt;=L597,J597&lt;設定!$D$8),J597,IF(AND(L597&lt;=J597,J597&lt;設定!$D$8),J597,L597))))&lt;=H597,H597+1,IF(IF(AND(設定!$D$8&lt;=L597,設定!$D$8&lt;J597),設定!$D$8,IF(AND(J597&lt;=L597,J597&lt;設定!$D$8),J597,IF(AND(L597&lt;=J597,J597&lt;設定!$D$8),J597,L597)))=0,設定!$D$8,IF(AND(設定!$D$8&lt;=L597,設定!$D$8&lt;J597),設定!$D$8,IF(AND(J597&lt;=L597,J597&lt;設定!$D$8),J597,IF(AND(L597&lt;=J597,J597&lt;設定!$D$8),J597,L597))))),0)&gt;40,ROUNDUP(IF(IF(IF(AND(設定!$D$8&lt;=L597,設定!$D$8&lt;J597),設定!$D$8,IF(AND(J597&lt;=L597,J597&lt;設定!$D$8),J597,IF(AND(L597&lt;=J597,J597&lt;設定!$D$8),J597,L597)))=0,設定!$D$8,IF(AND(設定!$D$8&lt;=L597,設定!$D$8&lt;J597),設定!$D$8,IF(AND(J597&lt;=L597,J597&lt;設定!$D$8),J597,IF(AND(L597&lt;=J597,J597&lt;設定!$D$8),J597,L597))))&lt;=H597,H597+1,IF(IF(AND(設定!$D$8&lt;=L597,設定!$D$8&lt;J597),設定!$D$8,IF(AND(J597&lt;=L597,J597&lt;設定!$D$8),J597,IF(AND(L597&lt;=J597,J597&lt;設定!$D$8),J597,L597)))=0,設定!$D$8,IF(AND(設定!$D$8&lt;=L597,設定!$D$8&lt;J597),設定!$D$8,IF(AND(J597&lt;=L597,J597&lt;設定!$D$8),J597,IF(AND(L597&lt;=J597,J597&lt;設定!$D$8),J597,L597))))),0),40)</f>
        <v>#DIV/0!</v>
      </c>
      <c r="O597" s="55">
        <f>IF(G597="標準",設定!$C$4,G597)</f>
        <v>5</v>
      </c>
      <c r="P597" s="45">
        <f t="shared" si="103"/>
        <v>0</v>
      </c>
      <c r="Q597" s="14">
        <f t="shared" si="104"/>
        <v>0</v>
      </c>
      <c r="R597" s="23">
        <f t="shared" si="112"/>
        <v>0</v>
      </c>
      <c r="S597" s="12">
        <f t="shared" si="105"/>
        <v>0</v>
      </c>
      <c r="T597" s="23">
        <f t="shared" si="106"/>
        <v>0</v>
      </c>
      <c r="U597" s="13">
        <f t="shared" si="107"/>
        <v>0</v>
      </c>
      <c r="V597" s="104" t="str">
        <f>INDEX(商品!Q:Q,MATCH(キーワード!D597,商品!D:D,0),1)</f>
        <v>-</v>
      </c>
      <c r="W597" s="15">
        <f t="shared" si="108"/>
        <v>0</v>
      </c>
      <c r="X597" s="22">
        <f>SUMIFS(当月ワード!$J$3:$J$1000,当月ワード!$D$3:$D$1000,キーワード!$D597,当月ワード!$E$3:$E$1000,キーワード!$F597)</f>
        <v>0</v>
      </c>
      <c r="Y597" s="23">
        <f>SUMIFS(前月ワード!$J$3:$J$1000,前月ワード!$D$3:$D$1000,キーワード!$D597,前月ワード!$E$3:$E$1000,キーワード!$F597)</f>
        <v>0</v>
      </c>
      <c r="Z597" s="23">
        <f>SUMIFS(前々月ワード!$J$3:$J$1000,前々月ワード!$D$3:$D$1000,キーワード!$D597,前々月ワード!$E$3:$E$1000,キーワード!$F597)</f>
        <v>0</v>
      </c>
      <c r="AA597" s="22">
        <f>SUMIFS(当月ワード!$W$3:$W$1000,当月ワード!$D$3:$D$1000,キーワード!$D597,当月ワード!$E$3:$E$1000,キーワード!$F597)</f>
        <v>0</v>
      </c>
      <c r="AB597" s="23">
        <f>SUMIFS(前月ワード!$W$3:$W$1000,前月ワード!$D$3:$D$1000,キーワード!$D597,前月ワード!$E$3:$E$1000,キーワード!$F597)</f>
        <v>0</v>
      </c>
      <c r="AC597" s="23">
        <f>SUMIFS(前々月ワード!$W$3:$W$1000,前々月ワード!$D$3:$D$1000,キーワード!$D597,前々月ワード!$E$3:$E$1000,キーワード!$F597)</f>
        <v>0</v>
      </c>
      <c r="AD597" s="23">
        <f t="shared" si="109"/>
        <v>0</v>
      </c>
      <c r="AE597" s="23">
        <f t="shared" si="109"/>
        <v>0</v>
      </c>
      <c r="AF597" s="23">
        <f t="shared" si="109"/>
        <v>0</v>
      </c>
      <c r="AG597" s="22">
        <f>SUMIFS(当月ワード!$X$3:$X$1000,当月ワード!$D$3:$D$1000,キーワード!$D597,当月ワード!$E$3:$E$1000,キーワード!$F597)</f>
        <v>0</v>
      </c>
      <c r="AH597" s="23">
        <f>SUMIFS(前月ワード!$X$3:$X$1000,前月ワード!$D$3:$D$1000,キーワード!$D597,前月ワード!$E$3:$E$1000,キーワード!$F597)</f>
        <v>0</v>
      </c>
      <c r="AI597" s="23">
        <f>SUMIFS(前々月ワード!$X$3:$X$1000,前々月ワード!$D$3:$D$1000,キーワード!$D597,前々月ワード!$E$3:$E$1000,キーワード!$F597)</f>
        <v>0</v>
      </c>
      <c r="AJ597" s="22">
        <f>SUMIFS(当月ワード!$I$3:$I$1000,当月ワード!$D$3:$D$1000,キーワード!$D597,当月ワード!$E$3:$E$1000,キーワード!$F597)</f>
        <v>0</v>
      </c>
      <c r="AK597" s="23">
        <f>SUMIFS(前月ワード!$I$3:$I$1000,前月ワード!$D$3:$D$1000,キーワード!$D597,前月ワード!$E$3:$E$1000,キーワード!$F597)</f>
        <v>0</v>
      </c>
      <c r="AL597" s="23">
        <f>SUMIFS(前々月ワード!$I$3:$I$1000,前々月ワード!$D$3:$D$1000,キーワード!$D597,前々月ワード!$E$3:$E$1000,キーワード!$F597)</f>
        <v>0</v>
      </c>
      <c r="AM597" s="13">
        <f t="shared" si="110"/>
        <v>0</v>
      </c>
      <c r="AN597" s="13">
        <f t="shared" si="110"/>
        <v>0</v>
      </c>
      <c r="AO597" s="13">
        <f t="shared" si="110"/>
        <v>0</v>
      </c>
      <c r="AP597" s="16">
        <f t="shared" si="111"/>
        <v>0</v>
      </c>
      <c r="AQ597" s="16">
        <f t="shared" si="111"/>
        <v>0</v>
      </c>
      <c r="AR597" s="17">
        <f t="shared" si="111"/>
        <v>0</v>
      </c>
    </row>
    <row r="598" spans="3:44" ht="36.65" customHeight="1">
      <c r="C598" s="20">
        <v>593</v>
      </c>
      <c r="D598" s="53">
        <f>現状ワード設定!B595</f>
        <v>0</v>
      </c>
      <c r="E598" s="26" t="str">
        <f>IFERROR(_xlfn.XLOOKUP($D598,現状商品設定!B:B,現状商品設定!C:C,"-"),"-")</f>
        <v>-</v>
      </c>
      <c r="F598" s="56">
        <f>現状ワード設定!G595</f>
        <v>0</v>
      </c>
      <c r="G598" s="60" t="s">
        <v>46</v>
      </c>
      <c r="H598" s="47" t="str">
        <f>IFERROR(_xlfn.XLOOKUP(D598,商品!$D:$D,商品!$H:$H),"")</f>
        <v/>
      </c>
      <c r="I598" s="50" t="str">
        <f>IFERROR(_xlfn.XLOOKUP(D598&amp;F598,現状ワード設定!J:J,現状ワード設定!H:H),"")</f>
        <v/>
      </c>
      <c r="J598" s="47" t="str">
        <f>IFERROR(_xlfn.XLOOKUP(D598&amp;F598,現状ワード設定!J:J,現状ワード設定!I:I),"")</f>
        <v/>
      </c>
      <c r="K598" s="47" t="e">
        <f>IF(AND(T598&gt;=設定!$C$12,W598&gt;=O598),I598*(1+設定!$F$12),IF(AND(T598&gt;=設定!$C$13,W598&lt;O598),I598*(1+設定!$F$13),IF(AND(T598&lt;設定!$C$14,U598&gt;=設定!$E$14),I598*(1+設定!$F$14),IF(AND(T598&lt;設定!$C$15,U598&lt;設定!$E$15),I598*(1+設定!$F$15),"除外"))))</f>
        <v>#VALUE!</v>
      </c>
      <c r="L598" s="58" t="e">
        <f ca="1">IF(消化率!$I$5&lt;1,K598*消化率!$I$5,IF(U598*V598/(K598*消化率!$I$5)&gt;O598,K598*消化率!$I$5,M598))</f>
        <v>#DIV/0!</v>
      </c>
      <c r="M598" s="58" t="e">
        <f t="shared" si="102"/>
        <v>#VALUE!</v>
      </c>
      <c r="N598" s="58" t="e">
        <f ca="1">IF(ROUNDUP(IF(IF(IF(AND(設定!$D$8&lt;=L598,設定!$D$8&lt;J598),設定!$D$8,IF(AND(J598&lt;=L598,J598&lt;設定!$D$8),J598,IF(AND(L598&lt;=J598,J598&lt;設定!$D$8),J598,L598)))=0,設定!$D$8,IF(AND(設定!$D$8&lt;=L598,設定!$D$8&lt;J598),設定!$D$8,IF(AND(J598&lt;=L598,J598&lt;設定!$D$8),J598,IF(AND(L598&lt;=J598,J598&lt;設定!$D$8),J598,L598))))&lt;=H598,H598+1,IF(IF(AND(設定!$D$8&lt;=L598,設定!$D$8&lt;J598),設定!$D$8,IF(AND(J598&lt;=L598,J598&lt;設定!$D$8),J598,IF(AND(L598&lt;=J598,J598&lt;設定!$D$8),J598,L598)))=0,設定!$D$8,IF(AND(設定!$D$8&lt;=L598,設定!$D$8&lt;J598),設定!$D$8,IF(AND(J598&lt;=L598,J598&lt;設定!$D$8),J598,IF(AND(L598&lt;=J598,J598&lt;設定!$D$8),J598,L598))))),0)&gt;40,ROUNDUP(IF(IF(IF(AND(設定!$D$8&lt;=L598,設定!$D$8&lt;J598),設定!$D$8,IF(AND(J598&lt;=L598,J598&lt;設定!$D$8),J598,IF(AND(L598&lt;=J598,J598&lt;設定!$D$8),J598,L598)))=0,設定!$D$8,IF(AND(設定!$D$8&lt;=L598,設定!$D$8&lt;J598),設定!$D$8,IF(AND(J598&lt;=L598,J598&lt;設定!$D$8),J598,IF(AND(L598&lt;=J598,J598&lt;設定!$D$8),J598,L598))))&lt;=H598,H598+1,IF(IF(AND(設定!$D$8&lt;=L598,設定!$D$8&lt;J598),設定!$D$8,IF(AND(J598&lt;=L598,J598&lt;設定!$D$8),J598,IF(AND(L598&lt;=J598,J598&lt;設定!$D$8),J598,L598)))=0,設定!$D$8,IF(AND(設定!$D$8&lt;=L598,設定!$D$8&lt;J598),設定!$D$8,IF(AND(J598&lt;=L598,J598&lt;設定!$D$8),J598,IF(AND(L598&lt;=J598,J598&lt;設定!$D$8),J598,L598))))),0),40)</f>
        <v>#DIV/0!</v>
      </c>
      <c r="O598" s="55">
        <f>IF(G598="標準",設定!$C$4,G598)</f>
        <v>5</v>
      </c>
      <c r="P598" s="45">
        <f t="shared" si="103"/>
        <v>0</v>
      </c>
      <c r="Q598" s="14">
        <f t="shared" si="104"/>
        <v>0</v>
      </c>
      <c r="R598" s="23">
        <f t="shared" si="112"/>
        <v>0</v>
      </c>
      <c r="S598" s="12">
        <f t="shared" si="105"/>
        <v>0</v>
      </c>
      <c r="T598" s="23">
        <f t="shared" si="106"/>
        <v>0</v>
      </c>
      <c r="U598" s="13">
        <f t="shared" si="107"/>
        <v>0</v>
      </c>
      <c r="V598" s="104" t="str">
        <f>INDEX(商品!Q:Q,MATCH(キーワード!D598,商品!D:D,0),1)</f>
        <v>-</v>
      </c>
      <c r="W598" s="15">
        <f t="shared" si="108"/>
        <v>0</v>
      </c>
      <c r="X598" s="22">
        <f>SUMIFS(当月ワード!$J$3:$J$1000,当月ワード!$D$3:$D$1000,キーワード!$D598,当月ワード!$E$3:$E$1000,キーワード!$F598)</f>
        <v>0</v>
      </c>
      <c r="Y598" s="23">
        <f>SUMIFS(前月ワード!$J$3:$J$1000,前月ワード!$D$3:$D$1000,キーワード!$D598,前月ワード!$E$3:$E$1000,キーワード!$F598)</f>
        <v>0</v>
      </c>
      <c r="Z598" s="23">
        <f>SUMIFS(前々月ワード!$J$3:$J$1000,前々月ワード!$D$3:$D$1000,キーワード!$D598,前々月ワード!$E$3:$E$1000,キーワード!$F598)</f>
        <v>0</v>
      </c>
      <c r="AA598" s="22">
        <f>SUMIFS(当月ワード!$W$3:$W$1000,当月ワード!$D$3:$D$1000,キーワード!$D598,当月ワード!$E$3:$E$1000,キーワード!$F598)</f>
        <v>0</v>
      </c>
      <c r="AB598" s="23">
        <f>SUMIFS(前月ワード!$W$3:$W$1000,前月ワード!$D$3:$D$1000,キーワード!$D598,前月ワード!$E$3:$E$1000,キーワード!$F598)</f>
        <v>0</v>
      </c>
      <c r="AC598" s="23">
        <f>SUMIFS(前々月ワード!$W$3:$W$1000,前々月ワード!$D$3:$D$1000,キーワード!$D598,前々月ワード!$E$3:$E$1000,キーワード!$F598)</f>
        <v>0</v>
      </c>
      <c r="AD598" s="23">
        <f t="shared" si="109"/>
        <v>0</v>
      </c>
      <c r="AE598" s="23">
        <f t="shared" si="109"/>
        <v>0</v>
      </c>
      <c r="AF598" s="23">
        <f t="shared" si="109"/>
        <v>0</v>
      </c>
      <c r="AG598" s="22">
        <f>SUMIFS(当月ワード!$X$3:$X$1000,当月ワード!$D$3:$D$1000,キーワード!$D598,当月ワード!$E$3:$E$1000,キーワード!$F598)</f>
        <v>0</v>
      </c>
      <c r="AH598" s="23">
        <f>SUMIFS(前月ワード!$X$3:$X$1000,前月ワード!$D$3:$D$1000,キーワード!$D598,前月ワード!$E$3:$E$1000,キーワード!$F598)</f>
        <v>0</v>
      </c>
      <c r="AI598" s="23">
        <f>SUMIFS(前々月ワード!$X$3:$X$1000,前々月ワード!$D$3:$D$1000,キーワード!$D598,前々月ワード!$E$3:$E$1000,キーワード!$F598)</f>
        <v>0</v>
      </c>
      <c r="AJ598" s="22">
        <f>SUMIFS(当月ワード!$I$3:$I$1000,当月ワード!$D$3:$D$1000,キーワード!$D598,当月ワード!$E$3:$E$1000,キーワード!$F598)</f>
        <v>0</v>
      </c>
      <c r="AK598" s="23">
        <f>SUMIFS(前月ワード!$I$3:$I$1000,前月ワード!$D$3:$D$1000,キーワード!$D598,前月ワード!$E$3:$E$1000,キーワード!$F598)</f>
        <v>0</v>
      </c>
      <c r="AL598" s="23">
        <f>SUMIFS(前々月ワード!$I$3:$I$1000,前々月ワード!$D$3:$D$1000,キーワード!$D598,前々月ワード!$E$3:$E$1000,キーワード!$F598)</f>
        <v>0</v>
      </c>
      <c r="AM598" s="13">
        <f t="shared" si="110"/>
        <v>0</v>
      </c>
      <c r="AN598" s="13">
        <f t="shared" si="110"/>
        <v>0</v>
      </c>
      <c r="AO598" s="13">
        <f t="shared" si="110"/>
        <v>0</v>
      </c>
      <c r="AP598" s="16">
        <f t="shared" si="111"/>
        <v>0</v>
      </c>
      <c r="AQ598" s="16">
        <f t="shared" si="111"/>
        <v>0</v>
      </c>
      <c r="AR598" s="17">
        <f t="shared" si="111"/>
        <v>0</v>
      </c>
    </row>
    <row r="599" spans="3:44" ht="36.65" customHeight="1">
      <c r="C599" s="20">
        <v>594</v>
      </c>
      <c r="D599" s="53">
        <f>現状ワード設定!B596</f>
        <v>0</v>
      </c>
      <c r="E599" s="26" t="str">
        <f>IFERROR(_xlfn.XLOOKUP($D599,現状商品設定!B:B,現状商品設定!C:C,"-"),"-")</f>
        <v>-</v>
      </c>
      <c r="F599" s="56">
        <f>現状ワード設定!G596</f>
        <v>0</v>
      </c>
      <c r="G599" s="60" t="s">
        <v>46</v>
      </c>
      <c r="H599" s="47" t="str">
        <f>IFERROR(_xlfn.XLOOKUP(D599,商品!$D:$D,商品!$H:$H),"")</f>
        <v/>
      </c>
      <c r="I599" s="50" t="str">
        <f>IFERROR(_xlfn.XLOOKUP(D599&amp;F599,現状ワード設定!J:J,現状ワード設定!H:H),"")</f>
        <v/>
      </c>
      <c r="J599" s="47" t="str">
        <f>IFERROR(_xlfn.XLOOKUP(D599&amp;F599,現状ワード設定!J:J,現状ワード設定!I:I),"")</f>
        <v/>
      </c>
      <c r="K599" s="47" t="e">
        <f>IF(AND(T599&gt;=設定!$C$12,W599&gt;=O599),I599*(1+設定!$F$12),IF(AND(T599&gt;=設定!$C$13,W599&lt;O599),I599*(1+設定!$F$13),IF(AND(T599&lt;設定!$C$14,U599&gt;=設定!$E$14),I599*(1+設定!$F$14),IF(AND(T599&lt;設定!$C$15,U599&lt;設定!$E$15),I599*(1+設定!$F$15),"除外"))))</f>
        <v>#VALUE!</v>
      </c>
      <c r="L599" s="58" t="e">
        <f ca="1">IF(消化率!$I$5&lt;1,K599*消化率!$I$5,IF(U599*V599/(K599*消化率!$I$5)&gt;O599,K599*消化率!$I$5,M599))</f>
        <v>#DIV/0!</v>
      </c>
      <c r="M599" s="58" t="e">
        <f t="shared" si="102"/>
        <v>#VALUE!</v>
      </c>
      <c r="N599" s="58" t="e">
        <f ca="1">IF(ROUNDUP(IF(IF(IF(AND(設定!$D$8&lt;=L599,設定!$D$8&lt;J599),設定!$D$8,IF(AND(J599&lt;=L599,J599&lt;設定!$D$8),J599,IF(AND(L599&lt;=J599,J599&lt;設定!$D$8),J599,L599)))=0,設定!$D$8,IF(AND(設定!$D$8&lt;=L599,設定!$D$8&lt;J599),設定!$D$8,IF(AND(J599&lt;=L599,J599&lt;設定!$D$8),J599,IF(AND(L599&lt;=J599,J599&lt;設定!$D$8),J599,L599))))&lt;=H599,H599+1,IF(IF(AND(設定!$D$8&lt;=L599,設定!$D$8&lt;J599),設定!$D$8,IF(AND(J599&lt;=L599,J599&lt;設定!$D$8),J599,IF(AND(L599&lt;=J599,J599&lt;設定!$D$8),J599,L599)))=0,設定!$D$8,IF(AND(設定!$D$8&lt;=L599,設定!$D$8&lt;J599),設定!$D$8,IF(AND(J599&lt;=L599,J599&lt;設定!$D$8),J599,IF(AND(L599&lt;=J599,J599&lt;設定!$D$8),J599,L599))))),0)&gt;40,ROUNDUP(IF(IF(IF(AND(設定!$D$8&lt;=L599,設定!$D$8&lt;J599),設定!$D$8,IF(AND(J599&lt;=L599,J599&lt;設定!$D$8),J599,IF(AND(L599&lt;=J599,J599&lt;設定!$D$8),J599,L599)))=0,設定!$D$8,IF(AND(設定!$D$8&lt;=L599,設定!$D$8&lt;J599),設定!$D$8,IF(AND(J599&lt;=L599,J599&lt;設定!$D$8),J599,IF(AND(L599&lt;=J599,J599&lt;設定!$D$8),J599,L599))))&lt;=H599,H599+1,IF(IF(AND(設定!$D$8&lt;=L599,設定!$D$8&lt;J599),設定!$D$8,IF(AND(J599&lt;=L599,J599&lt;設定!$D$8),J599,IF(AND(L599&lt;=J599,J599&lt;設定!$D$8),J599,L599)))=0,設定!$D$8,IF(AND(設定!$D$8&lt;=L599,設定!$D$8&lt;J599),設定!$D$8,IF(AND(J599&lt;=L599,J599&lt;設定!$D$8),J599,IF(AND(L599&lt;=J599,J599&lt;設定!$D$8),J599,L599))))),0),40)</f>
        <v>#DIV/0!</v>
      </c>
      <c r="O599" s="55">
        <f>IF(G599="標準",設定!$C$4,G599)</f>
        <v>5</v>
      </c>
      <c r="P599" s="45">
        <f t="shared" si="103"/>
        <v>0</v>
      </c>
      <c r="Q599" s="14">
        <f t="shared" si="104"/>
        <v>0</v>
      </c>
      <c r="R599" s="23">
        <f t="shared" si="112"/>
        <v>0</v>
      </c>
      <c r="S599" s="12">
        <f t="shared" si="105"/>
        <v>0</v>
      </c>
      <c r="T599" s="23">
        <f t="shared" si="106"/>
        <v>0</v>
      </c>
      <c r="U599" s="13">
        <f t="shared" si="107"/>
        <v>0</v>
      </c>
      <c r="V599" s="104" t="str">
        <f>INDEX(商品!Q:Q,MATCH(キーワード!D599,商品!D:D,0),1)</f>
        <v>-</v>
      </c>
      <c r="W599" s="15">
        <f t="shared" si="108"/>
        <v>0</v>
      </c>
      <c r="X599" s="22">
        <f>SUMIFS(当月ワード!$J$3:$J$1000,当月ワード!$D$3:$D$1000,キーワード!$D599,当月ワード!$E$3:$E$1000,キーワード!$F599)</f>
        <v>0</v>
      </c>
      <c r="Y599" s="23">
        <f>SUMIFS(前月ワード!$J$3:$J$1000,前月ワード!$D$3:$D$1000,キーワード!$D599,前月ワード!$E$3:$E$1000,キーワード!$F599)</f>
        <v>0</v>
      </c>
      <c r="Z599" s="23">
        <f>SUMIFS(前々月ワード!$J$3:$J$1000,前々月ワード!$D$3:$D$1000,キーワード!$D599,前々月ワード!$E$3:$E$1000,キーワード!$F599)</f>
        <v>0</v>
      </c>
      <c r="AA599" s="22">
        <f>SUMIFS(当月ワード!$W$3:$W$1000,当月ワード!$D$3:$D$1000,キーワード!$D599,当月ワード!$E$3:$E$1000,キーワード!$F599)</f>
        <v>0</v>
      </c>
      <c r="AB599" s="23">
        <f>SUMIFS(前月ワード!$W$3:$W$1000,前月ワード!$D$3:$D$1000,キーワード!$D599,前月ワード!$E$3:$E$1000,キーワード!$F599)</f>
        <v>0</v>
      </c>
      <c r="AC599" s="23">
        <f>SUMIFS(前々月ワード!$W$3:$W$1000,前々月ワード!$D$3:$D$1000,キーワード!$D599,前々月ワード!$E$3:$E$1000,キーワード!$F599)</f>
        <v>0</v>
      </c>
      <c r="AD599" s="23">
        <f t="shared" si="109"/>
        <v>0</v>
      </c>
      <c r="AE599" s="23">
        <f t="shared" si="109"/>
        <v>0</v>
      </c>
      <c r="AF599" s="23">
        <f t="shared" si="109"/>
        <v>0</v>
      </c>
      <c r="AG599" s="22">
        <f>SUMIFS(当月ワード!$X$3:$X$1000,当月ワード!$D$3:$D$1000,キーワード!$D599,当月ワード!$E$3:$E$1000,キーワード!$F599)</f>
        <v>0</v>
      </c>
      <c r="AH599" s="23">
        <f>SUMIFS(前月ワード!$X$3:$X$1000,前月ワード!$D$3:$D$1000,キーワード!$D599,前月ワード!$E$3:$E$1000,キーワード!$F599)</f>
        <v>0</v>
      </c>
      <c r="AI599" s="23">
        <f>SUMIFS(前々月ワード!$X$3:$X$1000,前々月ワード!$D$3:$D$1000,キーワード!$D599,前々月ワード!$E$3:$E$1000,キーワード!$F599)</f>
        <v>0</v>
      </c>
      <c r="AJ599" s="22">
        <f>SUMIFS(当月ワード!$I$3:$I$1000,当月ワード!$D$3:$D$1000,キーワード!$D599,当月ワード!$E$3:$E$1000,キーワード!$F599)</f>
        <v>0</v>
      </c>
      <c r="AK599" s="23">
        <f>SUMIFS(前月ワード!$I$3:$I$1000,前月ワード!$D$3:$D$1000,キーワード!$D599,前月ワード!$E$3:$E$1000,キーワード!$F599)</f>
        <v>0</v>
      </c>
      <c r="AL599" s="23">
        <f>SUMIFS(前々月ワード!$I$3:$I$1000,前々月ワード!$D$3:$D$1000,キーワード!$D599,前々月ワード!$E$3:$E$1000,キーワード!$F599)</f>
        <v>0</v>
      </c>
      <c r="AM599" s="13">
        <f t="shared" si="110"/>
        <v>0</v>
      </c>
      <c r="AN599" s="13">
        <f t="shared" si="110"/>
        <v>0</v>
      </c>
      <c r="AO599" s="13">
        <f t="shared" si="110"/>
        <v>0</v>
      </c>
      <c r="AP599" s="16">
        <f t="shared" si="111"/>
        <v>0</v>
      </c>
      <c r="AQ599" s="16">
        <f t="shared" si="111"/>
        <v>0</v>
      </c>
      <c r="AR599" s="17">
        <f t="shared" si="111"/>
        <v>0</v>
      </c>
    </row>
    <row r="600" spans="3:44" ht="36.65" customHeight="1">
      <c r="C600" s="20">
        <v>595</v>
      </c>
      <c r="D600" s="53">
        <f>現状ワード設定!B597</f>
        <v>0</v>
      </c>
      <c r="E600" s="26" t="str">
        <f>IFERROR(_xlfn.XLOOKUP($D600,現状商品設定!B:B,現状商品設定!C:C,"-"),"-")</f>
        <v>-</v>
      </c>
      <c r="F600" s="56">
        <f>現状ワード設定!G597</f>
        <v>0</v>
      </c>
      <c r="G600" s="60" t="s">
        <v>46</v>
      </c>
      <c r="H600" s="47" t="str">
        <f>IFERROR(_xlfn.XLOOKUP(D600,商品!$D:$D,商品!$H:$H),"")</f>
        <v/>
      </c>
      <c r="I600" s="50" t="str">
        <f>IFERROR(_xlfn.XLOOKUP(D600&amp;F600,現状ワード設定!J:J,現状ワード設定!H:H),"")</f>
        <v/>
      </c>
      <c r="J600" s="47" t="str">
        <f>IFERROR(_xlfn.XLOOKUP(D600&amp;F600,現状ワード設定!J:J,現状ワード設定!I:I),"")</f>
        <v/>
      </c>
      <c r="K600" s="47" t="e">
        <f>IF(AND(T600&gt;=設定!$C$12,W600&gt;=O600),I600*(1+設定!$F$12),IF(AND(T600&gt;=設定!$C$13,W600&lt;O600),I600*(1+設定!$F$13),IF(AND(T600&lt;設定!$C$14,U600&gt;=設定!$E$14),I600*(1+設定!$F$14),IF(AND(T600&lt;設定!$C$15,U600&lt;設定!$E$15),I600*(1+設定!$F$15),"除外"))))</f>
        <v>#VALUE!</v>
      </c>
      <c r="L600" s="58" t="e">
        <f ca="1">IF(消化率!$I$5&lt;1,K600*消化率!$I$5,IF(U600*V600/(K600*消化率!$I$5)&gt;O600,K600*消化率!$I$5,M600))</f>
        <v>#DIV/0!</v>
      </c>
      <c r="M600" s="58" t="e">
        <f t="shared" si="102"/>
        <v>#VALUE!</v>
      </c>
      <c r="N600" s="58" t="e">
        <f ca="1">IF(ROUNDUP(IF(IF(IF(AND(設定!$D$8&lt;=L600,設定!$D$8&lt;J600),設定!$D$8,IF(AND(J600&lt;=L600,J600&lt;設定!$D$8),J600,IF(AND(L600&lt;=J600,J600&lt;設定!$D$8),J600,L600)))=0,設定!$D$8,IF(AND(設定!$D$8&lt;=L600,設定!$D$8&lt;J600),設定!$D$8,IF(AND(J600&lt;=L600,J600&lt;設定!$D$8),J600,IF(AND(L600&lt;=J600,J600&lt;設定!$D$8),J600,L600))))&lt;=H600,H600+1,IF(IF(AND(設定!$D$8&lt;=L600,設定!$D$8&lt;J600),設定!$D$8,IF(AND(J600&lt;=L600,J600&lt;設定!$D$8),J600,IF(AND(L600&lt;=J600,J600&lt;設定!$D$8),J600,L600)))=0,設定!$D$8,IF(AND(設定!$D$8&lt;=L600,設定!$D$8&lt;J600),設定!$D$8,IF(AND(J600&lt;=L600,J600&lt;設定!$D$8),J600,IF(AND(L600&lt;=J600,J600&lt;設定!$D$8),J600,L600))))),0)&gt;40,ROUNDUP(IF(IF(IF(AND(設定!$D$8&lt;=L600,設定!$D$8&lt;J600),設定!$D$8,IF(AND(J600&lt;=L600,J600&lt;設定!$D$8),J600,IF(AND(L600&lt;=J600,J600&lt;設定!$D$8),J600,L600)))=0,設定!$D$8,IF(AND(設定!$D$8&lt;=L600,設定!$D$8&lt;J600),設定!$D$8,IF(AND(J600&lt;=L600,J600&lt;設定!$D$8),J600,IF(AND(L600&lt;=J600,J600&lt;設定!$D$8),J600,L600))))&lt;=H600,H600+1,IF(IF(AND(設定!$D$8&lt;=L600,設定!$D$8&lt;J600),設定!$D$8,IF(AND(J600&lt;=L600,J600&lt;設定!$D$8),J600,IF(AND(L600&lt;=J600,J600&lt;設定!$D$8),J600,L600)))=0,設定!$D$8,IF(AND(設定!$D$8&lt;=L600,設定!$D$8&lt;J600),設定!$D$8,IF(AND(J600&lt;=L600,J600&lt;設定!$D$8),J600,IF(AND(L600&lt;=J600,J600&lt;設定!$D$8),J600,L600))))),0),40)</f>
        <v>#DIV/0!</v>
      </c>
      <c r="O600" s="55">
        <f>IF(G600="標準",設定!$C$4,G600)</f>
        <v>5</v>
      </c>
      <c r="P600" s="45">
        <f t="shared" si="103"/>
        <v>0</v>
      </c>
      <c r="Q600" s="14">
        <f t="shared" si="104"/>
        <v>0</v>
      </c>
      <c r="R600" s="23">
        <f t="shared" si="112"/>
        <v>0</v>
      </c>
      <c r="S600" s="12">
        <f t="shared" si="105"/>
        <v>0</v>
      </c>
      <c r="T600" s="23">
        <f t="shared" si="106"/>
        <v>0</v>
      </c>
      <c r="U600" s="13">
        <f t="shared" si="107"/>
        <v>0</v>
      </c>
      <c r="V600" s="104" t="str">
        <f>INDEX(商品!Q:Q,MATCH(キーワード!D600,商品!D:D,0),1)</f>
        <v>-</v>
      </c>
      <c r="W600" s="15">
        <f t="shared" si="108"/>
        <v>0</v>
      </c>
      <c r="X600" s="22">
        <f>SUMIFS(当月ワード!$J$3:$J$1000,当月ワード!$D$3:$D$1000,キーワード!$D600,当月ワード!$E$3:$E$1000,キーワード!$F600)</f>
        <v>0</v>
      </c>
      <c r="Y600" s="23">
        <f>SUMIFS(前月ワード!$J$3:$J$1000,前月ワード!$D$3:$D$1000,キーワード!$D600,前月ワード!$E$3:$E$1000,キーワード!$F600)</f>
        <v>0</v>
      </c>
      <c r="Z600" s="23">
        <f>SUMIFS(前々月ワード!$J$3:$J$1000,前々月ワード!$D$3:$D$1000,キーワード!$D600,前々月ワード!$E$3:$E$1000,キーワード!$F600)</f>
        <v>0</v>
      </c>
      <c r="AA600" s="22">
        <f>SUMIFS(当月ワード!$W$3:$W$1000,当月ワード!$D$3:$D$1000,キーワード!$D600,当月ワード!$E$3:$E$1000,キーワード!$F600)</f>
        <v>0</v>
      </c>
      <c r="AB600" s="23">
        <f>SUMIFS(前月ワード!$W$3:$W$1000,前月ワード!$D$3:$D$1000,キーワード!$D600,前月ワード!$E$3:$E$1000,キーワード!$F600)</f>
        <v>0</v>
      </c>
      <c r="AC600" s="23">
        <f>SUMIFS(前々月ワード!$W$3:$W$1000,前々月ワード!$D$3:$D$1000,キーワード!$D600,前々月ワード!$E$3:$E$1000,キーワード!$F600)</f>
        <v>0</v>
      </c>
      <c r="AD600" s="23">
        <f t="shared" si="109"/>
        <v>0</v>
      </c>
      <c r="AE600" s="23">
        <f t="shared" si="109"/>
        <v>0</v>
      </c>
      <c r="AF600" s="23">
        <f t="shared" si="109"/>
        <v>0</v>
      </c>
      <c r="AG600" s="22">
        <f>SUMIFS(当月ワード!$X$3:$X$1000,当月ワード!$D$3:$D$1000,キーワード!$D600,当月ワード!$E$3:$E$1000,キーワード!$F600)</f>
        <v>0</v>
      </c>
      <c r="AH600" s="23">
        <f>SUMIFS(前月ワード!$X$3:$X$1000,前月ワード!$D$3:$D$1000,キーワード!$D600,前月ワード!$E$3:$E$1000,キーワード!$F600)</f>
        <v>0</v>
      </c>
      <c r="AI600" s="23">
        <f>SUMIFS(前々月ワード!$X$3:$X$1000,前々月ワード!$D$3:$D$1000,キーワード!$D600,前々月ワード!$E$3:$E$1000,キーワード!$F600)</f>
        <v>0</v>
      </c>
      <c r="AJ600" s="22">
        <f>SUMIFS(当月ワード!$I$3:$I$1000,当月ワード!$D$3:$D$1000,キーワード!$D600,当月ワード!$E$3:$E$1000,キーワード!$F600)</f>
        <v>0</v>
      </c>
      <c r="AK600" s="23">
        <f>SUMIFS(前月ワード!$I$3:$I$1000,前月ワード!$D$3:$D$1000,キーワード!$D600,前月ワード!$E$3:$E$1000,キーワード!$F600)</f>
        <v>0</v>
      </c>
      <c r="AL600" s="23">
        <f>SUMIFS(前々月ワード!$I$3:$I$1000,前々月ワード!$D$3:$D$1000,キーワード!$D600,前々月ワード!$E$3:$E$1000,キーワード!$F600)</f>
        <v>0</v>
      </c>
      <c r="AM600" s="13">
        <f t="shared" si="110"/>
        <v>0</v>
      </c>
      <c r="AN600" s="13">
        <f t="shared" si="110"/>
        <v>0</v>
      </c>
      <c r="AO600" s="13">
        <f t="shared" si="110"/>
        <v>0</v>
      </c>
      <c r="AP600" s="16">
        <f t="shared" si="111"/>
        <v>0</v>
      </c>
      <c r="AQ600" s="16">
        <f t="shared" si="111"/>
        <v>0</v>
      </c>
      <c r="AR600" s="17">
        <f t="shared" si="111"/>
        <v>0</v>
      </c>
    </row>
    <row r="601" spans="3:44" ht="36.65" customHeight="1">
      <c r="C601" s="20">
        <v>596</v>
      </c>
      <c r="D601" s="53">
        <f>現状ワード設定!B598</f>
        <v>0</v>
      </c>
      <c r="E601" s="26" t="str">
        <f>IFERROR(_xlfn.XLOOKUP($D601,現状商品設定!B:B,現状商品設定!C:C,"-"),"-")</f>
        <v>-</v>
      </c>
      <c r="F601" s="56">
        <f>現状ワード設定!G598</f>
        <v>0</v>
      </c>
      <c r="G601" s="60" t="s">
        <v>46</v>
      </c>
      <c r="H601" s="47" t="str">
        <f>IFERROR(_xlfn.XLOOKUP(D601,商品!$D:$D,商品!$H:$H),"")</f>
        <v/>
      </c>
      <c r="I601" s="50" t="str">
        <f>IFERROR(_xlfn.XLOOKUP(D601&amp;F601,現状ワード設定!J:J,現状ワード設定!H:H),"")</f>
        <v/>
      </c>
      <c r="J601" s="47" t="str">
        <f>IFERROR(_xlfn.XLOOKUP(D601&amp;F601,現状ワード設定!J:J,現状ワード設定!I:I),"")</f>
        <v/>
      </c>
      <c r="K601" s="47" t="e">
        <f>IF(AND(T601&gt;=設定!$C$12,W601&gt;=O601),I601*(1+設定!$F$12),IF(AND(T601&gt;=設定!$C$13,W601&lt;O601),I601*(1+設定!$F$13),IF(AND(T601&lt;設定!$C$14,U601&gt;=設定!$E$14),I601*(1+設定!$F$14),IF(AND(T601&lt;設定!$C$15,U601&lt;設定!$E$15),I601*(1+設定!$F$15),"除外"))))</f>
        <v>#VALUE!</v>
      </c>
      <c r="L601" s="58" t="e">
        <f ca="1">IF(消化率!$I$5&lt;1,K601*消化率!$I$5,IF(U601*V601/(K601*消化率!$I$5)&gt;O601,K601*消化率!$I$5,M601))</f>
        <v>#DIV/0!</v>
      </c>
      <c r="M601" s="58" t="e">
        <f t="shared" si="102"/>
        <v>#VALUE!</v>
      </c>
      <c r="N601" s="58" t="e">
        <f ca="1">IF(ROUNDUP(IF(IF(IF(AND(設定!$D$8&lt;=L601,設定!$D$8&lt;J601),設定!$D$8,IF(AND(J601&lt;=L601,J601&lt;設定!$D$8),J601,IF(AND(L601&lt;=J601,J601&lt;設定!$D$8),J601,L601)))=0,設定!$D$8,IF(AND(設定!$D$8&lt;=L601,設定!$D$8&lt;J601),設定!$D$8,IF(AND(J601&lt;=L601,J601&lt;設定!$D$8),J601,IF(AND(L601&lt;=J601,J601&lt;設定!$D$8),J601,L601))))&lt;=H601,H601+1,IF(IF(AND(設定!$D$8&lt;=L601,設定!$D$8&lt;J601),設定!$D$8,IF(AND(J601&lt;=L601,J601&lt;設定!$D$8),J601,IF(AND(L601&lt;=J601,J601&lt;設定!$D$8),J601,L601)))=0,設定!$D$8,IF(AND(設定!$D$8&lt;=L601,設定!$D$8&lt;J601),設定!$D$8,IF(AND(J601&lt;=L601,J601&lt;設定!$D$8),J601,IF(AND(L601&lt;=J601,J601&lt;設定!$D$8),J601,L601))))),0)&gt;40,ROUNDUP(IF(IF(IF(AND(設定!$D$8&lt;=L601,設定!$D$8&lt;J601),設定!$D$8,IF(AND(J601&lt;=L601,J601&lt;設定!$D$8),J601,IF(AND(L601&lt;=J601,J601&lt;設定!$D$8),J601,L601)))=0,設定!$D$8,IF(AND(設定!$D$8&lt;=L601,設定!$D$8&lt;J601),設定!$D$8,IF(AND(J601&lt;=L601,J601&lt;設定!$D$8),J601,IF(AND(L601&lt;=J601,J601&lt;設定!$D$8),J601,L601))))&lt;=H601,H601+1,IF(IF(AND(設定!$D$8&lt;=L601,設定!$D$8&lt;J601),設定!$D$8,IF(AND(J601&lt;=L601,J601&lt;設定!$D$8),J601,IF(AND(L601&lt;=J601,J601&lt;設定!$D$8),J601,L601)))=0,設定!$D$8,IF(AND(設定!$D$8&lt;=L601,設定!$D$8&lt;J601),設定!$D$8,IF(AND(J601&lt;=L601,J601&lt;設定!$D$8),J601,IF(AND(L601&lt;=J601,J601&lt;設定!$D$8),J601,L601))))),0),40)</f>
        <v>#DIV/0!</v>
      </c>
      <c r="O601" s="55">
        <f>IF(G601="標準",設定!$C$4,G601)</f>
        <v>5</v>
      </c>
      <c r="P601" s="45">
        <f t="shared" si="103"/>
        <v>0</v>
      </c>
      <c r="Q601" s="14">
        <f t="shared" si="104"/>
        <v>0</v>
      </c>
      <c r="R601" s="23">
        <f t="shared" si="112"/>
        <v>0</v>
      </c>
      <c r="S601" s="12">
        <f t="shared" si="105"/>
        <v>0</v>
      </c>
      <c r="T601" s="23">
        <f t="shared" si="106"/>
        <v>0</v>
      </c>
      <c r="U601" s="13">
        <f t="shared" si="107"/>
        <v>0</v>
      </c>
      <c r="V601" s="104" t="str">
        <f>INDEX(商品!Q:Q,MATCH(キーワード!D601,商品!D:D,0),1)</f>
        <v>-</v>
      </c>
      <c r="W601" s="15">
        <f t="shared" si="108"/>
        <v>0</v>
      </c>
      <c r="X601" s="22">
        <f>SUMIFS(当月ワード!$J$3:$J$1000,当月ワード!$D$3:$D$1000,キーワード!$D601,当月ワード!$E$3:$E$1000,キーワード!$F601)</f>
        <v>0</v>
      </c>
      <c r="Y601" s="23">
        <f>SUMIFS(前月ワード!$J$3:$J$1000,前月ワード!$D$3:$D$1000,キーワード!$D601,前月ワード!$E$3:$E$1000,キーワード!$F601)</f>
        <v>0</v>
      </c>
      <c r="Z601" s="23">
        <f>SUMIFS(前々月ワード!$J$3:$J$1000,前々月ワード!$D$3:$D$1000,キーワード!$D601,前々月ワード!$E$3:$E$1000,キーワード!$F601)</f>
        <v>0</v>
      </c>
      <c r="AA601" s="22">
        <f>SUMIFS(当月ワード!$W$3:$W$1000,当月ワード!$D$3:$D$1000,キーワード!$D601,当月ワード!$E$3:$E$1000,キーワード!$F601)</f>
        <v>0</v>
      </c>
      <c r="AB601" s="23">
        <f>SUMIFS(前月ワード!$W$3:$W$1000,前月ワード!$D$3:$D$1000,キーワード!$D601,前月ワード!$E$3:$E$1000,キーワード!$F601)</f>
        <v>0</v>
      </c>
      <c r="AC601" s="23">
        <f>SUMIFS(前々月ワード!$W$3:$W$1000,前々月ワード!$D$3:$D$1000,キーワード!$D601,前々月ワード!$E$3:$E$1000,キーワード!$F601)</f>
        <v>0</v>
      </c>
      <c r="AD601" s="23">
        <f t="shared" si="109"/>
        <v>0</v>
      </c>
      <c r="AE601" s="23">
        <f t="shared" si="109"/>
        <v>0</v>
      </c>
      <c r="AF601" s="23">
        <f t="shared" si="109"/>
        <v>0</v>
      </c>
      <c r="AG601" s="22">
        <f>SUMIFS(当月ワード!$X$3:$X$1000,当月ワード!$D$3:$D$1000,キーワード!$D601,当月ワード!$E$3:$E$1000,キーワード!$F601)</f>
        <v>0</v>
      </c>
      <c r="AH601" s="23">
        <f>SUMIFS(前月ワード!$X$3:$X$1000,前月ワード!$D$3:$D$1000,キーワード!$D601,前月ワード!$E$3:$E$1000,キーワード!$F601)</f>
        <v>0</v>
      </c>
      <c r="AI601" s="23">
        <f>SUMIFS(前々月ワード!$X$3:$X$1000,前々月ワード!$D$3:$D$1000,キーワード!$D601,前々月ワード!$E$3:$E$1000,キーワード!$F601)</f>
        <v>0</v>
      </c>
      <c r="AJ601" s="22">
        <f>SUMIFS(当月ワード!$I$3:$I$1000,当月ワード!$D$3:$D$1000,キーワード!$D601,当月ワード!$E$3:$E$1000,キーワード!$F601)</f>
        <v>0</v>
      </c>
      <c r="AK601" s="23">
        <f>SUMIFS(前月ワード!$I$3:$I$1000,前月ワード!$D$3:$D$1000,キーワード!$D601,前月ワード!$E$3:$E$1000,キーワード!$F601)</f>
        <v>0</v>
      </c>
      <c r="AL601" s="23">
        <f>SUMIFS(前々月ワード!$I$3:$I$1000,前々月ワード!$D$3:$D$1000,キーワード!$D601,前々月ワード!$E$3:$E$1000,キーワード!$F601)</f>
        <v>0</v>
      </c>
      <c r="AM601" s="13">
        <f t="shared" si="110"/>
        <v>0</v>
      </c>
      <c r="AN601" s="13">
        <f t="shared" si="110"/>
        <v>0</v>
      </c>
      <c r="AO601" s="13">
        <f t="shared" si="110"/>
        <v>0</v>
      </c>
      <c r="AP601" s="16">
        <f t="shared" si="111"/>
        <v>0</v>
      </c>
      <c r="AQ601" s="16">
        <f t="shared" si="111"/>
        <v>0</v>
      </c>
      <c r="AR601" s="17">
        <f t="shared" si="111"/>
        <v>0</v>
      </c>
    </row>
    <row r="602" spans="3:44" ht="36.65" customHeight="1">
      <c r="C602" s="20">
        <v>597</v>
      </c>
      <c r="D602" s="53">
        <f>現状ワード設定!B599</f>
        <v>0</v>
      </c>
      <c r="E602" s="26" t="str">
        <f>IFERROR(_xlfn.XLOOKUP($D602,現状商品設定!B:B,現状商品設定!C:C,"-"),"-")</f>
        <v>-</v>
      </c>
      <c r="F602" s="56">
        <f>現状ワード設定!G599</f>
        <v>0</v>
      </c>
      <c r="G602" s="60" t="s">
        <v>46</v>
      </c>
      <c r="H602" s="47" t="str">
        <f>IFERROR(_xlfn.XLOOKUP(D602,商品!$D:$D,商品!$H:$H),"")</f>
        <v/>
      </c>
      <c r="I602" s="50" t="str">
        <f>IFERROR(_xlfn.XLOOKUP(D602&amp;F602,現状ワード設定!J:J,現状ワード設定!H:H),"")</f>
        <v/>
      </c>
      <c r="J602" s="47" t="str">
        <f>IFERROR(_xlfn.XLOOKUP(D602&amp;F602,現状ワード設定!J:J,現状ワード設定!I:I),"")</f>
        <v/>
      </c>
      <c r="K602" s="47" t="e">
        <f>IF(AND(T602&gt;=設定!$C$12,W602&gt;=O602),I602*(1+設定!$F$12),IF(AND(T602&gt;=設定!$C$13,W602&lt;O602),I602*(1+設定!$F$13),IF(AND(T602&lt;設定!$C$14,U602&gt;=設定!$E$14),I602*(1+設定!$F$14),IF(AND(T602&lt;設定!$C$15,U602&lt;設定!$E$15),I602*(1+設定!$F$15),"除外"))))</f>
        <v>#VALUE!</v>
      </c>
      <c r="L602" s="58" t="e">
        <f ca="1">IF(消化率!$I$5&lt;1,K602*消化率!$I$5,IF(U602*V602/(K602*消化率!$I$5)&gt;O602,K602*消化率!$I$5,M602))</f>
        <v>#DIV/0!</v>
      </c>
      <c r="M602" s="58" t="e">
        <f t="shared" si="102"/>
        <v>#VALUE!</v>
      </c>
      <c r="N602" s="58" t="e">
        <f ca="1">IF(ROUNDUP(IF(IF(IF(AND(設定!$D$8&lt;=L602,設定!$D$8&lt;J602),設定!$D$8,IF(AND(J602&lt;=L602,J602&lt;設定!$D$8),J602,IF(AND(L602&lt;=J602,J602&lt;設定!$D$8),J602,L602)))=0,設定!$D$8,IF(AND(設定!$D$8&lt;=L602,設定!$D$8&lt;J602),設定!$D$8,IF(AND(J602&lt;=L602,J602&lt;設定!$D$8),J602,IF(AND(L602&lt;=J602,J602&lt;設定!$D$8),J602,L602))))&lt;=H602,H602+1,IF(IF(AND(設定!$D$8&lt;=L602,設定!$D$8&lt;J602),設定!$D$8,IF(AND(J602&lt;=L602,J602&lt;設定!$D$8),J602,IF(AND(L602&lt;=J602,J602&lt;設定!$D$8),J602,L602)))=0,設定!$D$8,IF(AND(設定!$D$8&lt;=L602,設定!$D$8&lt;J602),設定!$D$8,IF(AND(J602&lt;=L602,J602&lt;設定!$D$8),J602,IF(AND(L602&lt;=J602,J602&lt;設定!$D$8),J602,L602))))),0)&gt;40,ROUNDUP(IF(IF(IF(AND(設定!$D$8&lt;=L602,設定!$D$8&lt;J602),設定!$D$8,IF(AND(J602&lt;=L602,J602&lt;設定!$D$8),J602,IF(AND(L602&lt;=J602,J602&lt;設定!$D$8),J602,L602)))=0,設定!$D$8,IF(AND(設定!$D$8&lt;=L602,設定!$D$8&lt;J602),設定!$D$8,IF(AND(J602&lt;=L602,J602&lt;設定!$D$8),J602,IF(AND(L602&lt;=J602,J602&lt;設定!$D$8),J602,L602))))&lt;=H602,H602+1,IF(IF(AND(設定!$D$8&lt;=L602,設定!$D$8&lt;J602),設定!$D$8,IF(AND(J602&lt;=L602,J602&lt;設定!$D$8),J602,IF(AND(L602&lt;=J602,J602&lt;設定!$D$8),J602,L602)))=0,設定!$D$8,IF(AND(設定!$D$8&lt;=L602,設定!$D$8&lt;J602),設定!$D$8,IF(AND(J602&lt;=L602,J602&lt;設定!$D$8),J602,IF(AND(L602&lt;=J602,J602&lt;設定!$D$8),J602,L602))))),0),40)</f>
        <v>#DIV/0!</v>
      </c>
      <c r="O602" s="55">
        <f>IF(G602="標準",設定!$C$4,G602)</f>
        <v>5</v>
      </c>
      <c r="P602" s="45">
        <f t="shared" si="103"/>
        <v>0</v>
      </c>
      <c r="Q602" s="14">
        <f t="shared" si="104"/>
        <v>0</v>
      </c>
      <c r="R602" s="23">
        <f t="shared" si="112"/>
        <v>0</v>
      </c>
      <c r="S602" s="12">
        <f t="shared" si="105"/>
        <v>0</v>
      </c>
      <c r="T602" s="23">
        <f t="shared" si="106"/>
        <v>0</v>
      </c>
      <c r="U602" s="13">
        <f t="shared" si="107"/>
        <v>0</v>
      </c>
      <c r="V602" s="104" t="str">
        <f>INDEX(商品!Q:Q,MATCH(キーワード!D602,商品!D:D,0),1)</f>
        <v>-</v>
      </c>
      <c r="W602" s="15">
        <f t="shared" si="108"/>
        <v>0</v>
      </c>
      <c r="X602" s="22">
        <f>SUMIFS(当月ワード!$J$3:$J$1000,当月ワード!$D$3:$D$1000,キーワード!$D602,当月ワード!$E$3:$E$1000,キーワード!$F602)</f>
        <v>0</v>
      </c>
      <c r="Y602" s="23">
        <f>SUMIFS(前月ワード!$J$3:$J$1000,前月ワード!$D$3:$D$1000,キーワード!$D602,前月ワード!$E$3:$E$1000,キーワード!$F602)</f>
        <v>0</v>
      </c>
      <c r="Z602" s="23">
        <f>SUMIFS(前々月ワード!$J$3:$J$1000,前々月ワード!$D$3:$D$1000,キーワード!$D602,前々月ワード!$E$3:$E$1000,キーワード!$F602)</f>
        <v>0</v>
      </c>
      <c r="AA602" s="22">
        <f>SUMIFS(当月ワード!$W$3:$W$1000,当月ワード!$D$3:$D$1000,キーワード!$D602,当月ワード!$E$3:$E$1000,キーワード!$F602)</f>
        <v>0</v>
      </c>
      <c r="AB602" s="23">
        <f>SUMIFS(前月ワード!$W$3:$W$1000,前月ワード!$D$3:$D$1000,キーワード!$D602,前月ワード!$E$3:$E$1000,キーワード!$F602)</f>
        <v>0</v>
      </c>
      <c r="AC602" s="23">
        <f>SUMIFS(前々月ワード!$W$3:$W$1000,前々月ワード!$D$3:$D$1000,キーワード!$D602,前々月ワード!$E$3:$E$1000,キーワード!$F602)</f>
        <v>0</v>
      </c>
      <c r="AD602" s="23">
        <f t="shared" si="109"/>
        <v>0</v>
      </c>
      <c r="AE602" s="23">
        <f t="shared" si="109"/>
        <v>0</v>
      </c>
      <c r="AF602" s="23">
        <f t="shared" si="109"/>
        <v>0</v>
      </c>
      <c r="AG602" s="22">
        <f>SUMIFS(当月ワード!$X$3:$X$1000,当月ワード!$D$3:$D$1000,キーワード!$D602,当月ワード!$E$3:$E$1000,キーワード!$F602)</f>
        <v>0</v>
      </c>
      <c r="AH602" s="23">
        <f>SUMIFS(前月ワード!$X$3:$X$1000,前月ワード!$D$3:$D$1000,キーワード!$D602,前月ワード!$E$3:$E$1000,キーワード!$F602)</f>
        <v>0</v>
      </c>
      <c r="AI602" s="23">
        <f>SUMIFS(前々月ワード!$X$3:$X$1000,前々月ワード!$D$3:$D$1000,キーワード!$D602,前々月ワード!$E$3:$E$1000,キーワード!$F602)</f>
        <v>0</v>
      </c>
      <c r="AJ602" s="22">
        <f>SUMIFS(当月ワード!$I$3:$I$1000,当月ワード!$D$3:$D$1000,キーワード!$D602,当月ワード!$E$3:$E$1000,キーワード!$F602)</f>
        <v>0</v>
      </c>
      <c r="AK602" s="23">
        <f>SUMIFS(前月ワード!$I$3:$I$1000,前月ワード!$D$3:$D$1000,キーワード!$D602,前月ワード!$E$3:$E$1000,キーワード!$F602)</f>
        <v>0</v>
      </c>
      <c r="AL602" s="23">
        <f>SUMIFS(前々月ワード!$I$3:$I$1000,前々月ワード!$D$3:$D$1000,キーワード!$D602,前々月ワード!$E$3:$E$1000,キーワード!$F602)</f>
        <v>0</v>
      </c>
      <c r="AM602" s="13">
        <f t="shared" si="110"/>
        <v>0</v>
      </c>
      <c r="AN602" s="13">
        <f t="shared" si="110"/>
        <v>0</v>
      </c>
      <c r="AO602" s="13">
        <f t="shared" si="110"/>
        <v>0</v>
      </c>
      <c r="AP602" s="16">
        <f t="shared" si="111"/>
        <v>0</v>
      </c>
      <c r="AQ602" s="16">
        <f t="shared" si="111"/>
        <v>0</v>
      </c>
      <c r="AR602" s="17">
        <f t="shared" si="111"/>
        <v>0</v>
      </c>
    </row>
    <row r="603" spans="3:44" ht="36.65" customHeight="1">
      <c r="C603" s="20">
        <v>598</v>
      </c>
      <c r="D603" s="53">
        <f>現状ワード設定!B600</f>
        <v>0</v>
      </c>
      <c r="E603" s="26" t="str">
        <f>IFERROR(_xlfn.XLOOKUP($D603,現状商品設定!B:B,現状商品設定!C:C,"-"),"-")</f>
        <v>-</v>
      </c>
      <c r="F603" s="56">
        <f>現状ワード設定!G600</f>
        <v>0</v>
      </c>
      <c r="G603" s="60" t="s">
        <v>46</v>
      </c>
      <c r="H603" s="47" t="str">
        <f>IFERROR(_xlfn.XLOOKUP(D603,商品!$D:$D,商品!$H:$H),"")</f>
        <v/>
      </c>
      <c r="I603" s="50" t="str">
        <f>IFERROR(_xlfn.XLOOKUP(D603&amp;F603,現状ワード設定!J:J,現状ワード設定!H:H),"")</f>
        <v/>
      </c>
      <c r="J603" s="47" t="str">
        <f>IFERROR(_xlfn.XLOOKUP(D603&amp;F603,現状ワード設定!J:J,現状ワード設定!I:I),"")</f>
        <v/>
      </c>
      <c r="K603" s="47" t="e">
        <f>IF(AND(T603&gt;=設定!$C$12,W603&gt;=O603),I603*(1+設定!$F$12),IF(AND(T603&gt;=設定!$C$13,W603&lt;O603),I603*(1+設定!$F$13),IF(AND(T603&lt;設定!$C$14,U603&gt;=設定!$E$14),I603*(1+設定!$F$14),IF(AND(T603&lt;設定!$C$15,U603&lt;設定!$E$15),I603*(1+設定!$F$15),"除外"))))</f>
        <v>#VALUE!</v>
      </c>
      <c r="L603" s="58" t="e">
        <f ca="1">IF(消化率!$I$5&lt;1,K603*消化率!$I$5,IF(U603*V603/(K603*消化率!$I$5)&gt;O603,K603*消化率!$I$5,M603))</f>
        <v>#DIV/0!</v>
      </c>
      <c r="M603" s="58" t="e">
        <f t="shared" si="102"/>
        <v>#VALUE!</v>
      </c>
      <c r="N603" s="58" t="e">
        <f ca="1">IF(ROUNDUP(IF(IF(IF(AND(設定!$D$8&lt;=L603,設定!$D$8&lt;J603),設定!$D$8,IF(AND(J603&lt;=L603,J603&lt;設定!$D$8),J603,IF(AND(L603&lt;=J603,J603&lt;設定!$D$8),J603,L603)))=0,設定!$D$8,IF(AND(設定!$D$8&lt;=L603,設定!$D$8&lt;J603),設定!$D$8,IF(AND(J603&lt;=L603,J603&lt;設定!$D$8),J603,IF(AND(L603&lt;=J603,J603&lt;設定!$D$8),J603,L603))))&lt;=H603,H603+1,IF(IF(AND(設定!$D$8&lt;=L603,設定!$D$8&lt;J603),設定!$D$8,IF(AND(J603&lt;=L603,J603&lt;設定!$D$8),J603,IF(AND(L603&lt;=J603,J603&lt;設定!$D$8),J603,L603)))=0,設定!$D$8,IF(AND(設定!$D$8&lt;=L603,設定!$D$8&lt;J603),設定!$D$8,IF(AND(J603&lt;=L603,J603&lt;設定!$D$8),J603,IF(AND(L603&lt;=J603,J603&lt;設定!$D$8),J603,L603))))),0)&gt;40,ROUNDUP(IF(IF(IF(AND(設定!$D$8&lt;=L603,設定!$D$8&lt;J603),設定!$D$8,IF(AND(J603&lt;=L603,J603&lt;設定!$D$8),J603,IF(AND(L603&lt;=J603,J603&lt;設定!$D$8),J603,L603)))=0,設定!$D$8,IF(AND(設定!$D$8&lt;=L603,設定!$D$8&lt;J603),設定!$D$8,IF(AND(J603&lt;=L603,J603&lt;設定!$D$8),J603,IF(AND(L603&lt;=J603,J603&lt;設定!$D$8),J603,L603))))&lt;=H603,H603+1,IF(IF(AND(設定!$D$8&lt;=L603,設定!$D$8&lt;J603),設定!$D$8,IF(AND(J603&lt;=L603,J603&lt;設定!$D$8),J603,IF(AND(L603&lt;=J603,J603&lt;設定!$D$8),J603,L603)))=0,設定!$D$8,IF(AND(設定!$D$8&lt;=L603,設定!$D$8&lt;J603),設定!$D$8,IF(AND(J603&lt;=L603,J603&lt;設定!$D$8),J603,IF(AND(L603&lt;=J603,J603&lt;設定!$D$8),J603,L603))))),0),40)</f>
        <v>#DIV/0!</v>
      </c>
      <c r="O603" s="55">
        <f>IF(G603="標準",設定!$C$4,G603)</f>
        <v>5</v>
      </c>
      <c r="P603" s="45">
        <f t="shared" si="103"/>
        <v>0</v>
      </c>
      <c r="Q603" s="14">
        <f t="shared" si="104"/>
        <v>0</v>
      </c>
      <c r="R603" s="23">
        <f t="shared" si="112"/>
        <v>0</v>
      </c>
      <c r="S603" s="12">
        <f t="shared" si="105"/>
        <v>0</v>
      </c>
      <c r="T603" s="23">
        <f t="shared" si="106"/>
        <v>0</v>
      </c>
      <c r="U603" s="13">
        <f t="shared" si="107"/>
        <v>0</v>
      </c>
      <c r="V603" s="104" t="str">
        <f>INDEX(商品!Q:Q,MATCH(キーワード!D603,商品!D:D,0),1)</f>
        <v>-</v>
      </c>
      <c r="W603" s="15">
        <f t="shared" si="108"/>
        <v>0</v>
      </c>
      <c r="X603" s="22">
        <f>SUMIFS(当月ワード!$J$3:$J$1000,当月ワード!$D$3:$D$1000,キーワード!$D603,当月ワード!$E$3:$E$1000,キーワード!$F603)</f>
        <v>0</v>
      </c>
      <c r="Y603" s="23">
        <f>SUMIFS(前月ワード!$J$3:$J$1000,前月ワード!$D$3:$D$1000,キーワード!$D603,前月ワード!$E$3:$E$1000,キーワード!$F603)</f>
        <v>0</v>
      </c>
      <c r="Z603" s="23">
        <f>SUMIFS(前々月ワード!$J$3:$J$1000,前々月ワード!$D$3:$D$1000,キーワード!$D603,前々月ワード!$E$3:$E$1000,キーワード!$F603)</f>
        <v>0</v>
      </c>
      <c r="AA603" s="22">
        <f>SUMIFS(当月ワード!$W$3:$W$1000,当月ワード!$D$3:$D$1000,キーワード!$D603,当月ワード!$E$3:$E$1000,キーワード!$F603)</f>
        <v>0</v>
      </c>
      <c r="AB603" s="23">
        <f>SUMIFS(前月ワード!$W$3:$W$1000,前月ワード!$D$3:$D$1000,キーワード!$D603,前月ワード!$E$3:$E$1000,キーワード!$F603)</f>
        <v>0</v>
      </c>
      <c r="AC603" s="23">
        <f>SUMIFS(前々月ワード!$W$3:$W$1000,前々月ワード!$D$3:$D$1000,キーワード!$D603,前々月ワード!$E$3:$E$1000,キーワード!$F603)</f>
        <v>0</v>
      </c>
      <c r="AD603" s="23">
        <f t="shared" si="109"/>
        <v>0</v>
      </c>
      <c r="AE603" s="23">
        <f t="shared" si="109"/>
        <v>0</v>
      </c>
      <c r="AF603" s="23">
        <f t="shared" si="109"/>
        <v>0</v>
      </c>
      <c r="AG603" s="22">
        <f>SUMIFS(当月ワード!$X$3:$X$1000,当月ワード!$D$3:$D$1000,キーワード!$D603,当月ワード!$E$3:$E$1000,キーワード!$F603)</f>
        <v>0</v>
      </c>
      <c r="AH603" s="23">
        <f>SUMIFS(前月ワード!$X$3:$X$1000,前月ワード!$D$3:$D$1000,キーワード!$D603,前月ワード!$E$3:$E$1000,キーワード!$F603)</f>
        <v>0</v>
      </c>
      <c r="AI603" s="23">
        <f>SUMIFS(前々月ワード!$X$3:$X$1000,前々月ワード!$D$3:$D$1000,キーワード!$D603,前々月ワード!$E$3:$E$1000,キーワード!$F603)</f>
        <v>0</v>
      </c>
      <c r="AJ603" s="22">
        <f>SUMIFS(当月ワード!$I$3:$I$1000,当月ワード!$D$3:$D$1000,キーワード!$D603,当月ワード!$E$3:$E$1000,キーワード!$F603)</f>
        <v>0</v>
      </c>
      <c r="AK603" s="23">
        <f>SUMIFS(前月ワード!$I$3:$I$1000,前月ワード!$D$3:$D$1000,キーワード!$D603,前月ワード!$E$3:$E$1000,キーワード!$F603)</f>
        <v>0</v>
      </c>
      <c r="AL603" s="23">
        <f>SUMIFS(前々月ワード!$I$3:$I$1000,前々月ワード!$D$3:$D$1000,キーワード!$D603,前々月ワード!$E$3:$E$1000,キーワード!$F603)</f>
        <v>0</v>
      </c>
      <c r="AM603" s="13">
        <f t="shared" si="110"/>
        <v>0</v>
      </c>
      <c r="AN603" s="13">
        <f t="shared" si="110"/>
        <v>0</v>
      </c>
      <c r="AO603" s="13">
        <f t="shared" si="110"/>
        <v>0</v>
      </c>
      <c r="AP603" s="16">
        <f t="shared" si="111"/>
        <v>0</v>
      </c>
      <c r="AQ603" s="16">
        <f t="shared" si="111"/>
        <v>0</v>
      </c>
      <c r="AR603" s="17">
        <f t="shared" si="111"/>
        <v>0</v>
      </c>
    </row>
    <row r="604" spans="3:44" ht="36.65" customHeight="1">
      <c r="C604" s="20">
        <v>599</v>
      </c>
      <c r="D604" s="53">
        <f>現状ワード設定!B601</f>
        <v>0</v>
      </c>
      <c r="E604" s="26" t="str">
        <f>IFERROR(_xlfn.XLOOKUP($D604,現状商品設定!B:B,現状商品設定!C:C,"-"),"-")</f>
        <v>-</v>
      </c>
      <c r="F604" s="56">
        <f>現状ワード設定!G601</f>
        <v>0</v>
      </c>
      <c r="G604" s="60" t="s">
        <v>46</v>
      </c>
      <c r="H604" s="47" t="str">
        <f>IFERROR(_xlfn.XLOOKUP(D604,商品!$D:$D,商品!$H:$H),"")</f>
        <v/>
      </c>
      <c r="I604" s="50" t="str">
        <f>IFERROR(_xlfn.XLOOKUP(D604&amp;F604,現状ワード設定!J:J,現状ワード設定!H:H),"")</f>
        <v/>
      </c>
      <c r="J604" s="47" t="str">
        <f>IFERROR(_xlfn.XLOOKUP(D604&amp;F604,現状ワード設定!J:J,現状ワード設定!I:I),"")</f>
        <v/>
      </c>
      <c r="K604" s="47" t="e">
        <f>IF(AND(T604&gt;=設定!$C$12,W604&gt;=O604),I604*(1+設定!$F$12),IF(AND(T604&gt;=設定!$C$13,W604&lt;O604),I604*(1+設定!$F$13),IF(AND(T604&lt;設定!$C$14,U604&gt;=設定!$E$14),I604*(1+設定!$F$14),IF(AND(T604&lt;設定!$C$15,U604&lt;設定!$E$15),I604*(1+設定!$F$15),"除外"))))</f>
        <v>#VALUE!</v>
      </c>
      <c r="L604" s="58" t="e">
        <f ca="1">IF(消化率!$I$5&lt;1,K604*消化率!$I$5,IF(U604*V604/(K604*消化率!$I$5)&gt;O604,K604*消化率!$I$5,M604))</f>
        <v>#DIV/0!</v>
      </c>
      <c r="M604" s="58" t="e">
        <f t="shared" si="102"/>
        <v>#VALUE!</v>
      </c>
      <c r="N604" s="58" t="e">
        <f ca="1">IF(ROUNDUP(IF(IF(IF(AND(設定!$D$8&lt;=L604,設定!$D$8&lt;J604),設定!$D$8,IF(AND(J604&lt;=L604,J604&lt;設定!$D$8),J604,IF(AND(L604&lt;=J604,J604&lt;設定!$D$8),J604,L604)))=0,設定!$D$8,IF(AND(設定!$D$8&lt;=L604,設定!$D$8&lt;J604),設定!$D$8,IF(AND(J604&lt;=L604,J604&lt;設定!$D$8),J604,IF(AND(L604&lt;=J604,J604&lt;設定!$D$8),J604,L604))))&lt;=H604,H604+1,IF(IF(AND(設定!$D$8&lt;=L604,設定!$D$8&lt;J604),設定!$D$8,IF(AND(J604&lt;=L604,J604&lt;設定!$D$8),J604,IF(AND(L604&lt;=J604,J604&lt;設定!$D$8),J604,L604)))=0,設定!$D$8,IF(AND(設定!$D$8&lt;=L604,設定!$D$8&lt;J604),設定!$D$8,IF(AND(J604&lt;=L604,J604&lt;設定!$D$8),J604,IF(AND(L604&lt;=J604,J604&lt;設定!$D$8),J604,L604))))),0)&gt;40,ROUNDUP(IF(IF(IF(AND(設定!$D$8&lt;=L604,設定!$D$8&lt;J604),設定!$D$8,IF(AND(J604&lt;=L604,J604&lt;設定!$D$8),J604,IF(AND(L604&lt;=J604,J604&lt;設定!$D$8),J604,L604)))=0,設定!$D$8,IF(AND(設定!$D$8&lt;=L604,設定!$D$8&lt;J604),設定!$D$8,IF(AND(J604&lt;=L604,J604&lt;設定!$D$8),J604,IF(AND(L604&lt;=J604,J604&lt;設定!$D$8),J604,L604))))&lt;=H604,H604+1,IF(IF(AND(設定!$D$8&lt;=L604,設定!$D$8&lt;J604),設定!$D$8,IF(AND(J604&lt;=L604,J604&lt;設定!$D$8),J604,IF(AND(L604&lt;=J604,J604&lt;設定!$D$8),J604,L604)))=0,設定!$D$8,IF(AND(設定!$D$8&lt;=L604,設定!$D$8&lt;J604),設定!$D$8,IF(AND(J604&lt;=L604,J604&lt;設定!$D$8),J604,IF(AND(L604&lt;=J604,J604&lt;設定!$D$8),J604,L604))))),0),40)</f>
        <v>#DIV/0!</v>
      </c>
      <c r="O604" s="55">
        <f>IF(G604="標準",設定!$C$4,G604)</f>
        <v>5</v>
      </c>
      <c r="P604" s="45">
        <f t="shared" si="103"/>
        <v>0</v>
      </c>
      <c r="Q604" s="14">
        <f t="shared" si="104"/>
        <v>0</v>
      </c>
      <c r="R604" s="23">
        <f t="shared" si="112"/>
        <v>0</v>
      </c>
      <c r="S604" s="12">
        <f t="shared" si="105"/>
        <v>0</v>
      </c>
      <c r="T604" s="23">
        <f t="shared" si="106"/>
        <v>0</v>
      </c>
      <c r="U604" s="13">
        <f t="shared" si="107"/>
        <v>0</v>
      </c>
      <c r="V604" s="104" t="str">
        <f>INDEX(商品!Q:Q,MATCH(キーワード!D604,商品!D:D,0),1)</f>
        <v>-</v>
      </c>
      <c r="W604" s="15">
        <f t="shared" si="108"/>
        <v>0</v>
      </c>
      <c r="X604" s="22">
        <f>SUMIFS(当月ワード!$J$3:$J$1000,当月ワード!$D$3:$D$1000,キーワード!$D604,当月ワード!$E$3:$E$1000,キーワード!$F604)</f>
        <v>0</v>
      </c>
      <c r="Y604" s="23">
        <f>SUMIFS(前月ワード!$J$3:$J$1000,前月ワード!$D$3:$D$1000,キーワード!$D604,前月ワード!$E$3:$E$1000,キーワード!$F604)</f>
        <v>0</v>
      </c>
      <c r="Z604" s="23">
        <f>SUMIFS(前々月ワード!$J$3:$J$1000,前々月ワード!$D$3:$D$1000,キーワード!$D604,前々月ワード!$E$3:$E$1000,キーワード!$F604)</f>
        <v>0</v>
      </c>
      <c r="AA604" s="22">
        <f>SUMIFS(当月ワード!$W$3:$W$1000,当月ワード!$D$3:$D$1000,キーワード!$D604,当月ワード!$E$3:$E$1000,キーワード!$F604)</f>
        <v>0</v>
      </c>
      <c r="AB604" s="23">
        <f>SUMIFS(前月ワード!$W$3:$W$1000,前月ワード!$D$3:$D$1000,キーワード!$D604,前月ワード!$E$3:$E$1000,キーワード!$F604)</f>
        <v>0</v>
      </c>
      <c r="AC604" s="23">
        <f>SUMIFS(前々月ワード!$W$3:$W$1000,前々月ワード!$D$3:$D$1000,キーワード!$D604,前々月ワード!$E$3:$E$1000,キーワード!$F604)</f>
        <v>0</v>
      </c>
      <c r="AD604" s="23">
        <f t="shared" si="109"/>
        <v>0</v>
      </c>
      <c r="AE604" s="23">
        <f t="shared" si="109"/>
        <v>0</v>
      </c>
      <c r="AF604" s="23">
        <f t="shared" si="109"/>
        <v>0</v>
      </c>
      <c r="AG604" s="22">
        <f>SUMIFS(当月ワード!$X$3:$X$1000,当月ワード!$D$3:$D$1000,キーワード!$D604,当月ワード!$E$3:$E$1000,キーワード!$F604)</f>
        <v>0</v>
      </c>
      <c r="AH604" s="23">
        <f>SUMIFS(前月ワード!$X$3:$X$1000,前月ワード!$D$3:$D$1000,キーワード!$D604,前月ワード!$E$3:$E$1000,キーワード!$F604)</f>
        <v>0</v>
      </c>
      <c r="AI604" s="23">
        <f>SUMIFS(前々月ワード!$X$3:$X$1000,前々月ワード!$D$3:$D$1000,キーワード!$D604,前々月ワード!$E$3:$E$1000,キーワード!$F604)</f>
        <v>0</v>
      </c>
      <c r="AJ604" s="22">
        <f>SUMIFS(当月ワード!$I$3:$I$1000,当月ワード!$D$3:$D$1000,キーワード!$D604,当月ワード!$E$3:$E$1000,キーワード!$F604)</f>
        <v>0</v>
      </c>
      <c r="AK604" s="23">
        <f>SUMIFS(前月ワード!$I$3:$I$1000,前月ワード!$D$3:$D$1000,キーワード!$D604,前月ワード!$E$3:$E$1000,キーワード!$F604)</f>
        <v>0</v>
      </c>
      <c r="AL604" s="23">
        <f>SUMIFS(前々月ワード!$I$3:$I$1000,前々月ワード!$D$3:$D$1000,キーワード!$D604,前々月ワード!$E$3:$E$1000,キーワード!$F604)</f>
        <v>0</v>
      </c>
      <c r="AM604" s="13">
        <f t="shared" si="110"/>
        <v>0</v>
      </c>
      <c r="AN604" s="13">
        <f t="shared" si="110"/>
        <v>0</v>
      </c>
      <c r="AO604" s="13">
        <f t="shared" si="110"/>
        <v>0</v>
      </c>
      <c r="AP604" s="16">
        <f t="shared" si="111"/>
        <v>0</v>
      </c>
      <c r="AQ604" s="16">
        <f t="shared" si="111"/>
        <v>0</v>
      </c>
      <c r="AR604" s="17">
        <f t="shared" si="111"/>
        <v>0</v>
      </c>
    </row>
    <row r="605" spans="3:44" ht="36.65" customHeight="1">
      <c r="C605" s="20">
        <v>600</v>
      </c>
      <c r="D605" s="53">
        <f>現状ワード設定!B602</f>
        <v>0</v>
      </c>
      <c r="E605" s="26" t="str">
        <f>IFERROR(_xlfn.XLOOKUP($D605,現状商品設定!B:B,現状商品設定!C:C,"-"),"-")</f>
        <v>-</v>
      </c>
      <c r="F605" s="56">
        <f>現状ワード設定!G602</f>
        <v>0</v>
      </c>
      <c r="G605" s="60" t="s">
        <v>46</v>
      </c>
      <c r="H605" s="47" t="str">
        <f>IFERROR(_xlfn.XLOOKUP(D605,商品!$D:$D,商品!$H:$H),"")</f>
        <v/>
      </c>
      <c r="I605" s="50" t="str">
        <f>IFERROR(_xlfn.XLOOKUP(D605&amp;F605,現状ワード設定!J:J,現状ワード設定!H:H),"")</f>
        <v/>
      </c>
      <c r="J605" s="47" t="str">
        <f>IFERROR(_xlfn.XLOOKUP(D605&amp;F605,現状ワード設定!J:J,現状ワード設定!I:I),"")</f>
        <v/>
      </c>
      <c r="K605" s="47" t="e">
        <f>IF(AND(T605&gt;=設定!$C$12,W605&gt;=O605),I605*(1+設定!$F$12),IF(AND(T605&gt;=設定!$C$13,W605&lt;O605),I605*(1+設定!$F$13),IF(AND(T605&lt;設定!$C$14,U605&gt;=設定!$E$14),I605*(1+設定!$F$14),IF(AND(T605&lt;設定!$C$15,U605&lt;設定!$E$15),I605*(1+設定!$F$15),"除外"))))</f>
        <v>#VALUE!</v>
      </c>
      <c r="L605" s="58" t="e">
        <f ca="1">IF(消化率!$I$5&lt;1,K605*消化率!$I$5,IF(U605*V605/(K605*消化率!$I$5)&gt;O605,K605*消化率!$I$5,M605))</f>
        <v>#DIV/0!</v>
      </c>
      <c r="M605" s="58" t="e">
        <f t="shared" si="102"/>
        <v>#VALUE!</v>
      </c>
      <c r="N605" s="58" t="e">
        <f ca="1">IF(ROUNDUP(IF(IF(IF(AND(設定!$D$8&lt;=L605,設定!$D$8&lt;J605),設定!$D$8,IF(AND(J605&lt;=L605,J605&lt;設定!$D$8),J605,IF(AND(L605&lt;=J605,J605&lt;設定!$D$8),J605,L605)))=0,設定!$D$8,IF(AND(設定!$D$8&lt;=L605,設定!$D$8&lt;J605),設定!$D$8,IF(AND(J605&lt;=L605,J605&lt;設定!$D$8),J605,IF(AND(L605&lt;=J605,J605&lt;設定!$D$8),J605,L605))))&lt;=H605,H605+1,IF(IF(AND(設定!$D$8&lt;=L605,設定!$D$8&lt;J605),設定!$D$8,IF(AND(J605&lt;=L605,J605&lt;設定!$D$8),J605,IF(AND(L605&lt;=J605,J605&lt;設定!$D$8),J605,L605)))=0,設定!$D$8,IF(AND(設定!$D$8&lt;=L605,設定!$D$8&lt;J605),設定!$D$8,IF(AND(J605&lt;=L605,J605&lt;設定!$D$8),J605,IF(AND(L605&lt;=J605,J605&lt;設定!$D$8),J605,L605))))),0)&gt;40,ROUNDUP(IF(IF(IF(AND(設定!$D$8&lt;=L605,設定!$D$8&lt;J605),設定!$D$8,IF(AND(J605&lt;=L605,J605&lt;設定!$D$8),J605,IF(AND(L605&lt;=J605,J605&lt;設定!$D$8),J605,L605)))=0,設定!$D$8,IF(AND(設定!$D$8&lt;=L605,設定!$D$8&lt;J605),設定!$D$8,IF(AND(J605&lt;=L605,J605&lt;設定!$D$8),J605,IF(AND(L605&lt;=J605,J605&lt;設定!$D$8),J605,L605))))&lt;=H605,H605+1,IF(IF(AND(設定!$D$8&lt;=L605,設定!$D$8&lt;J605),設定!$D$8,IF(AND(J605&lt;=L605,J605&lt;設定!$D$8),J605,IF(AND(L605&lt;=J605,J605&lt;設定!$D$8),J605,L605)))=0,設定!$D$8,IF(AND(設定!$D$8&lt;=L605,設定!$D$8&lt;J605),設定!$D$8,IF(AND(J605&lt;=L605,J605&lt;設定!$D$8),J605,IF(AND(L605&lt;=J605,J605&lt;設定!$D$8),J605,L605))))),0),40)</f>
        <v>#DIV/0!</v>
      </c>
      <c r="O605" s="55">
        <f>IF(G605="標準",設定!$C$4,G605)</f>
        <v>5</v>
      </c>
      <c r="P605" s="45">
        <f t="shared" si="103"/>
        <v>0</v>
      </c>
      <c r="Q605" s="14">
        <f t="shared" si="104"/>
        <v>0</v>
      </c>
      <c r="R605" s="23">
        <f t="shared" si="112"/>
        <v>0</v>
      </c>
      <c r="S605" s="12">
        <f t="shared" si="105"/>
        <v>0</v>
      </c>
      <c r="T605" s="23">
        <f t="shared" si="106"/>
        <v>0</v>
      </c>
      <c r="U605" s="13">
        <f t="shared" si="107"/>
        <v>0</v>
      </c>
      <c r="V605" s="104" t="str">
        <f>INDEX(商品!Q:Q,MATCH(キーワード!D605,商品!D:D,0),1)</f>
        <v>-</v>
      </c>
      <c r="W605" s="15">
        <f t="shared" si="108"/>
        <v>0</v>
      </c>
      <c r="X605" s="22">
        <f>SUMIFS(当月ワード!$J$3:$J$1000,当月ワード!$D$3:$D$1000,キーワード!$D605,当月ワード!$E$3:$E$1000,キーワード!$F605)</f>
        <v>0</v>
      </c>
      <c r="Y605" s="23">
        <f>SUMIFS(前月ワード!$J$3:$J$1000,前月ワード!$D$3:$D$1000,キーワード!$D605,前月ワード!$E$3:$E$1000,キーワード!$F605)</f>
        <v>0</v>
      </c>
      <c r="Z605" s="23">
        <f>SUMIFS(前々月ワード!$J$3:$J$1000,前々月ワード!$D$3:$D$1000,キーワード!$D605,前々月ワード!$E$3:$E$1000,キーワード!$F605)</f>
        <v>0</v>
      </c>
      <c r="AA605" s="22">
        <f>SUMIFS(当月ワード!$W$3:$W$1000,当月ワード!$D$3:$D$1000,キーワード!$D605,当月ワード!$E$3:$E$1000,キーワード!$F605)</f>
        <v>0</v>
      </c>
      <c r="AB605" s="23">
        <f>SUMIFS(前月ワード!$W$3:$W$1000,前月ワード!$D$3:$D$1000,キーワード!$D605,前月ワード!$E$3:$E$1000,キーワード!$F605)</f>
        <v>0</v>
      </c>
      <c r="AC605" s="23">
        <f>SUMIFS(前々月ワード!$W$3:$W$1000,前々月ワード!$D$3:$D$1000,キーワード!$D605,前々月ワード!$E$3:$E$1000,キーワード!$F605)</f>
        <v>0</v>
      </c>
      <c r="AD605" s="23">
        <f t="shared" si="109"/>
        <v>0</v>
      </c>
      <c r="AE605" s="23">
        <f t="shared" si="109"/>
        <v>0</v>
      </c>
      <c r="AF605" s="23">
        <f t="shared" si="109"/>
        <v>0</v>
      </c>
      <c r="AG605" s="22">
        <f>SUMIFS(当月ワード!$X$3:$X$1000,当月ワード!$D$3:$D$1000,キーワード!$D605,当月ワード!$E$3:$E$1000,キーワード!$F605)</f>
        <v>0</v>
      </c>
      <c r="AH605" s="23">
        <f>SUMIFS(前月ワード!$X$3:$X$1000,前月ワード!$D$3:$D$1000,キーワード!$D605,前月ワード!$E$3:$E$1000,キーワード!$F605)</f>
        <v>0</v>
      </c>
      <c r="AI605" s="23">
        <f>SUMIFS(前々月ワード!$X$3:$X$1000,前々月ワード!$D$3:$D$1000,キーワード!$D605,前々月ワード!$E$3:$E$1000,キーワード!$F605)</f>
        <v>0</v>
      </c>
      <c r="AJ605" s="22">
        <f>SUMIFS(当月ワード!$I$3:$I$1000,当月ワード!$D$3:$D$1000,キーワード!$D605,当月ワード!$E$3:$E$1000,キーワード!$F605)</f>
        <v>0</v>
      </c>
      <c r="AK605" s="23">
        <f>SUMIFS(前月ワード!$I$3:$I$1000,前月ワード!$D$3:$D$1000,キーワード!$D605,前月ワード!$E$3:$E$1000,キーワード!$F605)</f>
        <v>0</v>
      </c>
      <c r="AL605" s="23">
        <f>SUMIFS(前々月ワード!$I$3:$I$1000,前々月ワード!$D$3:$D$1000,キーワード!$D605,前々月ワード!$E$3:$E$1000,キーワード!$F605)</f>
        <v>0</v>
      </c>
      <c r="AM605" s="13">
        <f t="shared" si="110"/>
        <v>0</v>
      </c>
      <c r="AN605" s="13">
        <f t="shared" si="110"/>
        <v>0</v>
      </c>
      <c r="AO605" s="13">
        <f t="shared" si="110"/>
        <v>0</v>
      </c>
      <c r="AP605" s="16">
        <f t="shared" si="111"/>
        <v>0</v>
      </c>
      <c r="AQ605" s="16">
        <f t="shared" si="111"/>
        <v>0</v>
      </c>
      <c r="AR605" s="17">
        <f t="shared" si="111"/>
        <v>0</v>
      </c>
    </row>
    <row r="606" spans="3:44" ht="36.65" customHeight="1">
      <c r="C606" s="20">
        <v>601</v>
      </c>
      <c r="D606" s="53">
        <f>現状ワード設定!B603</f>
        <v>0</v>
      </c>
      <c r="E606" s="26" t="str">
        <f>IFERROR(_xlfn.XLOOKUP($D606,現状商品設定!B:B,現状商品設定!C:C,"-"),"-")</f>
        <v>-</v>
      </c>
      <c r="F606" s="56">
        <f>現状ワード設定!G603</f>
        <v>0</v>
      </c>
      <c r="G606" s="60" t="s">
        <v>46</v>
      </c>
      <c r="H606" s="47" t="str">
        <f>IFERROR(_xlfn.XLOOKUP(D606,商品!$D:$D,商品!$H:$H),"")</f>
        <v/>
      </c>
      <c r="I606" s="50" t="str">
        <f>IFERROR(_xlfn.XLOOKUP(D606&amp;F606,現状ワード設定!J:J,現状ワード設定!H:H),"")</f>
        <v/>
      </c>
      <c r="J606" s="47" t="str">
        <f>IFERROR(_xlfn.XLOOKUP(D606&amp;F606,現状ワード設定!J:J,現状ワード設定!I:I),"")</f>
        <v/>
      </c>
      <c r="K606" s="47" t="e">
        <f>IF(AND(T606&gt;=設定!$C$12,W606&gt;=O606),I606*(1+設定!$F$12),IF(AND(T606&gt;=設定!$C$13,W606&lt;O606),I606*(1+設定!$F$13),IF(AND(T606&lt;設定!$C$14,U606&gt;=設定!$E$14),I606*(1+設定!$F$14),IF(AND(T606&lt;設定!$C$15,U606&lt;設定!$E$15),I606*(1+設定!$F$15),"除外"))))</f>
        <v>#VALUE!</v>
      </c>
      <c r="L606" s="58" t="e">
        <f ca="1">IF(消化率!$I$5&lt;1,K606*消化率!$I$5,IF(U606*V606/(K606*消化率!$I$5)&gt;O606,K606*消化率!$I$5,M606))</f>
        <v>#DIV/0!</v>
      </c>
      <c r="M606" s="58" t="e">
        <f t="shared" si="102"/>
        <v>#VALUE!</v>
      </c>
      <c r="N606" s="58" t="e">
        <f ca="1">IF(ROUNDUP(IF(IF(IF(AND(設定!$D$8&lt;=L606,設定!$D$8&lt;J606),設定!$D$8,IF(AND(J606&lt;=L606,J606&lt;設定!$D$8),J606,IF(AND(L606&lt;=J606,J606&lt;設定!$D$8),J606,L606)))=0,設定!$D$8,IF(AND(設定!$D$8&lt;=L606,設定!$D$8&lt;J606),設定!$D$8,IF(AND(J606&lt;=L606,J606&lt;設定!$D$8),J606,IF(AND(L606&lt;=J606,J606&lt;設定!$D$8),J606,L606))))&lt;=H606,H606+1,IF(IF(AND(設定!$D$8&lt;=L606,設定!$D$8&lt;J606),設定!$D$8,IF(AND(J606&lt;=L606,J606&lt;設定!$D$8),J606,IF(AND(L606&lt;=J606,J606&lt;設定!$D$8),J606,L606)))=0,設定!$D$8,IF(AND(設定!$D$8&lt;=L606,設定!$D$8&lt;J606),設定!$D$8,IF(AND(J606&lt;=L606,J606&lt;設定!$D$8),J606,IF(AND(L606&lt;=J606,J606&lt;設定!$D$8),J606,L606))))),0)&gt;40,ROUNDUP(IF(IF(IF(AND(設定!$D$8&lt;=L606,設定!$D$8&lt;J606),設定!$D$8,IF(AND(J606&lt;=L606,J606&lt;設定!$D$8),J606,IF(AND(L606&lt;=J606,J606&lt;設定!$D$8),J606,L606)))=0,設定!$D$8,IF(AND(設定!$D$8&lt;=L606,設定!$D$8&lt;J606),設定!$D$8,IF(AND(J606&lt;=L606,J606&lt;設定!$D$8),J606,IF(AND(L606&lt;=J606,J606&lt;設定!$D$8),J606,L606))))&lt;=H606,H606+1,IF(IF(AND(設定!$D$8&lt;=L606,設定!$D$8&lt;J606),設定!$D$8,IF(AND(J606&lt;=L606,J606&lt;設定!$D$8),J606,IF(AND(L606&lt;=J606,J606&lt;設定!$D$8),J606,L606)))=0,設定!$D$8,IF(AND(設定!$D$8&lt;=L606,設定!$D$8&lt;J606),設定!$D$8,IF(AND(J606&lt;=L606,J606&lt;設定!$D$8),J606,IF(AND(L606&lt;=J606,J606&lt;設定!$D$8),J606,L606))))),0),40)</f>
        <v>#DIV/0!</v>
      </c>
      <c r="O606" s="55">
        <f>IF(G606="標準",設定!$C$4,G606)</f>
        <v>5</v>
      </c>
      <c r="P606" s="45">
        <f t="shared" si="103"/>
        <v>0</v>
      </c>
      <c r="Q606" s="14">
        <f t="shared" si="104"/>
        <v>0</v>
      </c>
      <c r="R606" s="23">
        <f t="shared" si="112"/>
        <v>0</v>
      </c>
      <c r="S606" s="12">
        <f t="shared" si="105"/>
        <v>0</v>
      </c>
      <c r="T606" s="23">
        <f t="shared" si="106"/>
        <v>0</v>
      </c>
      <c r="U606" s="13">
        <f t="shared" si="107"/>
        <v>0</v>
      </c>
      <c r="V606" s="104" t="str">
        <f>INDEX(商品!Q:Q,MATCH(キーワード!D606,商品!D:D,0),1)</f>
        <v>-</v>
      </c>
      <c r="W606" s="15">
        <f t="shared" si="108"/>
        <v>0</v>
      </c>
      <c r="X606" s="22">
        <f>SUMIFS(当月ワード!$J$3:$J$1000,当月ワード!$D$3:$D$1000,キーワード!$D606,当月ワード!$E$3:$E$1000,キーワード!$F606)</f>
        <v>0</v>
      </c>
      <c r="Y606" s="23">
        <f>SUMIFS(前月ワード!$J$3:$J$1000,前月ワード!$D$3:$D$1000,キーワード!$D606,前月ワード!$E$3:$E$1000,キーワード!$F606)</f>
        <v>0</v>
      </c>
      <c r="Z606" s="23">
        <f>SUMIFS(前々月ワード!$J$3:$J$1000,前々月ワード!$D$3:$D$1000,キーワード!$D606,前々月ワード!$E$3:$E$1000,キーワード!$F606)</f>
        <v>0</v>
      </c>
      <c r="AA606" s="22">
        <f>SUMIFS(当月ワード!$W$3:$W$1000,当月ワード!$D$3:$D$1000,キーワード!$D606,当月ワード!$E$3:$E$1000,キーワード!$F606)</f>
        <v>0</v>
      </c>
      <c r="AB606" s="23">
        <f>SUMIFS(前月ワード!$W$3:$W$1000,前月ワード!$D$3:$D$1000,キーワード!$D606,前月ワード!$E$3:$E$1000,キーワード!$F606)</f>
        <v>0</v>
      </c>
      <c r="AC606" s="23">
        <f>SUMIFS(前々月ワード!$W$3:$W$1000,前々月ワード!$D$3:$D$1000,キーワード!$D606,前々月ワード!$E$3:$E$1000,キーワード!$F606)</f>
        <v>0</v>
      </c>
      <c r="AD606" s="23">
        <f t="shared" si="109"/>
        <v>0</v>
      </c>
      <c r="AE606" s="23">
        <f t="shared" si="109"/>
        <v>0</v>
      </c>
      <c r="AF606" s="23">
        <f t="shared" si="109"/>
        <v>0</v>
      </c>
      <c r="AG606" s="22">
        <f>SUMIFS(当月ワード!$X$3:$X$1000,当月ワード!$D$3:$D$1000,キーワード!$D606,当月ワード!$E$3:$E$1000,キーワード!$F606)</f>
        <v>0</v>
      </c>
      <c r="AH606" s="23">
        <f>SUMIFS(前月ワード!$X$3:$X$1000,前月ワード!$D$3:$D$1000,キーワード!$D606,前月ワード!$E$3:$E$1000,キーワード!$F606)</f>
        <v>0</v>
      </c>
      <c r="AI606" s="23">
        <f>SUMIFS(前々月ワード!$X$3:$X$1000,前々月ワード!$D$3:$D$1000,キーワード!$D606,前々月ワード!$E$3:$E$1000,キーワード!$F606)</f>
        <v>0</v>
      </c>
      <c r="AJ606" s="22">
        <f>SUMIFS(当月ワード!$I$3:$I$1000,当月ワード!$D$3:$D$1000,キーワード!$D606,当月ワード!$E$3:$E$1000,キーワード!$F606)</f>
        <v>0</v>
      </c>
      <c r="AK606" s="23">
        <f>SUMIFS(前月ワード!$I$3:$I$1000,前月ワード!$D$3:$D$1000,キーワード!$D606,前月ワード!$E$3:$E$1000,キーワード!$F606)</f>
        <v>0</v>
      </c>
      <c r="AL606" s="23">
        <f>SUMIFS(前々月ワード!$I$3:$I$1000,前々月ワード!$D$3:$D$1000,キーワード!$D606,前々月ワード!$E$3:$E$1000,キーワード!$F606)</f>
        <v>0</v>
      </c>
      <c r="AM606" s="13">
        <f t="shared" si="110"/>
        <v>0</v>
      </c>
      <c r="AN606" s="13">
        <f t="shared" si="110"/>
        <v>0</v>
      </c>
      <c r="AO606" s="13">
        <f t="shared" si="110"/>
        <v>0</v>
      </c>
      <c r="AP606" s="16">
        <f t="shared" si="111"/>
        <v>0</v>
      </c>
      <c r="AQ606" s="16">
        <f t="shared" si="111"/>
        <v>0</v>
      </c>
      <c r="AR606" s="17">
        <f t="shared" si="111"/>
        <v>0</v>
      </c>
    </row>
    <row r="607" spans="3:44" ht="36.65" customHeight="1">
      <c r="C607" s="20">
        <v>602</v>
      </c>
      <c r="D607" s="53">
        <f>現状ワード設定!B604</f>
        <v>0</v>
      </c>
      <c r="E607" s="26" t="str">
        <f>IFERROR(_xlfn.XLOOKUP($D607,現状商品設定!B:B,現状商品設定!C:C,"-"),"-")</f>
        <v>-</v>
      </c>
      <c r="F607" s="56">
        <f>現状ワード設定!G604</f>
        <v>0</v>
      </c>
      <c r="G607" s="60" t="s">
        <v>46</v>
      </c>
      <c r="H607" s="47" t="str">
        <f>IFERROR(_xlfn.XLOOKUP(D607,商品!$D:$D,商品!$H:$H),"")</f>
        <v/>
      </c>
      <c r="I607" s="50" t="str">
        <f>IFERROR(_xlfn.XLOOKUP(D607&amp;F607,現状ワード設定!J:J,現状ワード設定!H:H),"")</f>
        <v/>
      </c>
      <c r="J607" s="47" t="str">
        <f>IFERROR(_xlfn.XLOOKUP(D607&amp;F607,現状ワード設定!J:J,現状ワード設定!I:I),"")</f>
        <v/>
      </c>
      <c r="K607" s="47" t="e">
        <f>IF(AND(T607&gt;=設定!$C$12,W607&gt;=O607),I607*(1+設定!$F$12),IF(AND(T607&gt;=設定!$C$13,W607&lt;O607),I607*(1+設定!$F$13),IF(AND(T607&lt;設定!$C$14,U607&gt;=設定!$E$14),I607*(1+設定!$F$14),IF(AND(T607&lt;設定!$C$15,U607&lt;設定!$E$15),I607*(1+設定!$F$15),"除外"))))</f>
        <v>#VALUE!</v>
      </c>
      <c r="L607" s="58" t="e">
        <f ca="1">IF(消化率!$I$5&lt;1,K607*消化率!$I$5,IF(U607*V607/(K607*消化率!$I$5)&gt;O607,K607*消化率!$I$5,M607))</f>
        <v>#DIV/0!</v>
      </c>
      <c r="M607" s="58" t="e">
        <f t="shared" si="102"/>
        <v>#VALUE!</v>
      </c>
      <c r="N607" s="58" t="e">
        <f ca="1">IF(ROUNDUP(IF(IF(IF(AND(設定!$D$8&lt;=L607,設定!$D$8&lt;J607),設定!$D$8,IF(AND(J607&lt;=L607,J607&lt;設定!$D$8),J607,IF(AND(L607&lt;=J607,J607&lt;設定!$D$8),J607,L607)))=0,設定!$D$8,IF(AND(設定!$D$8&lt;=L607,設定!$D$8&lt;J607),設定!$D$8,IF(AND(J607&lt;=L607,J607&lt;設定!$D$8),J607,IF(AND(L607&lt;=J607,J607&lt;設定!$D$8),J607,L607))))&lt;=H607,H607+1,IF(IF(AND(設定!$D$8&lt;=L607,設定!$D$8&lt;J607),設定!$D$8,IF(AND(J607&lt;=L607,J607&lt;設定!$D$8),J607,IF(AND(L607&lt;=J607,J607&lt;設定!$D$8),J607,L607)))=0,設定!$D$8,IF(AND(設定!$D$8&lt;=L607,設定!$D$8&lt;J607),設定!$D$8,IF(AND(J607&lt;=L607,J607&lt;設定!$D$8),J607,IF(AND(L607&lt;=J607,J607&lt;設定!$D$8),J607,L607))))),0)&gt;40,ROUNDUP(IF(IF(IF(AND(設定!$D$8&lt;=L607,設定!$D$8&lt;J607),設定!$D$8,IF(AND(J607&lt;=L607,J607&lt;設定!$D$8),J607,IF(AND(L607&lt;=J607,J607&lt;設定!$D$8),J607,L607)))=0,設定!$D$8,IF(AND(設定!$D$8&lt;=L607,設定!$D$8&lt;J607),設定!$D$8,IF(AND(J607&lt;=L607,J607&lt;設定!$D$8),J607,IF(AND(L607&lt;=J607,J607&lt;設定!$D$8),J607,L607))))&lt;=H607,H607+1,IF(IF(AND(設定!$D$8&lt;=L607,設定!$D$8&lt;J607),設定!$D$8,IF(AND(J607&lt;=L607,J607&lt;設定!$D$8),J607,IF(AND(L607&lt;=J607,J607&lt;設定!$D$8),J607,L607)))=0,設定!$D$8,IF(AND(設定!$D$8&lt;=L607,設定!$D$8&lt;J607),設定!$D$8,IF(AND(J607&lt;=L607,J607&lt;設定!$D$8),J607,IF(AND(L607&lt;=J607,J607&lt;設定!$D$8),J607,L607))))),0),40)</f>
        <v>#DIV/0!</v>
      </c>
      <c r="O607" s="55">
        <f>IF(G607="標準",設定!$C$4,G607)</f>
        <v>5</v>
      </c>
      <c r="P607" s="45">
        <f t="shared" si="103"/>
        <v>0</v>
      </c>
      <c r="Q607" s="14">
        <f t="shared" si="104"/>
        <v>0</v>
      </c>
      <c r="R607" s="23">
        <f t="shared" si="112"/>
        <v>0</v>
      </c>
      <c r="S607" s="12">
        <f t="shared" si="105"/>
        <v>0</v>
      </c>
      <c r="T607" s="23">
        <f t="shared" si="106"/>
        <v>0</v>
      </c>
      <c r="U607" s="13">
        <f t="shared" si="107"/>
        <v>0</v>
      </c>
      <c r="V607" s="104" t="str">
        <f>INDEX(商品!Q:Q,MATCH(キーワード!D607,商品!D:D,0),1)</f>
        <v>-</v>
      </c>
      <c r="W607" s="15">
        <f t="shared" si="108"/>
        <v>0</v>
      </c>
      <c r="X607" s="22">
        <f>SUMIFS(当月ワード!$J$3:$J$1000,当月ワード!$D$3:$D$1000,キーワード!$D607,当月ワード!$E$3:$E$1000,キーワード!$F607)</f>
        <v>0</v>
      </c>
      <c r="Y607" s="23">
        <f>SUMIFS(前月ワード!$J$3:$J$1000,前月ワード!$D$3:$D$1000,キーワード!$D607,前月ワード!$E$3:$E$1000,キーワード!$F607)</f>
        <v>0</v>
      </c>
      <c r="Z607" s="23">
        <f>SUMIFS(前々月ワード!$J$3:$J$1000,前々月ワード!$D$3:$D$1000,キーワード!$D607,前々月ワード!$E$3:$E$1000,キーワード!$F607)</f>
        <v>0</v>
      </c>
      <c r="AA607" s="22">
        <f>SUMIFS(当月ワード!$W$3:$W$1000,当月ワード!$D$3:$D$1000,キーワード!$D607,当月ワード!$E$3:$E$1000,キーワード!$F607)</f>
        <v>0</v>
      </c>
      <c r="AB607" s="23">
        <f>SUMIFS(前月ワード!$W$3:$W$1000,前月ワード!$D$3:$D$1000,キーワード!$D607,前月ワード!$E$3:$E$1000,キーワード!$F607)</f>
        <v>0</v>
      </c>
      <c r="AC607" s="23">
        <f>SUMIFS(前々月ワード!$W$3:$W$1000,前々月ワード!$D$3:$D$1000,キーワード!$D607,前々月ワード!$E$3:$E$1000,キーワード!$F607)</f>
        <v>0</v>
      </c>
      <c r="AD607" s="23">
        <f t="shared" si="109"/>
        <v>0</v>
      </c>
      <c r="AE607" s="23">
        <f t="shared" si="109"/>
        <v>0</v>
      </c>
      <c r="AF607" s="23">
        <f t="shared" si="109"/>
        <v>0</v>
      </c>
      <c r="AG607" s="22">
        <f>SUMIFS(当月ワード!$X$3:$X$1000,当月ワード!$D$3:$D$1000,キーワード!$D607,当月ワード!$E$3:$E$1000,キーワード!$F607)</f>
        <v>0</v>
      </c>
      <c r="AH607" s="23">
        <f>SUMIFS(前月ワード!$X$3:$X$1000,前月ワード!$D$3:$D$1000,キーワード!$D607,前月ワード!$E$3:$E$1000,キーワード!$F607)</f>
        <v>0</v>
      </c>
      <c r="AI607" s="23">
        <f>SUMIFS(前々月ワード!$X$3:$X$1000,前々月ワード!$D$3:$D$1000,キーワード!$D607,前々月ワード!$E$3:$E$1000,キーワード!$F607)</f>
        <v>0</v>
      </c>
      <c r="AJ607" s="22">
        <f>SUMIFS(当月ワード!$I$3:$I$1000,当月ワード!$D$3:$D$1000,キーワード!$D607,当月ワード!$E$3:$E$1000,キーワード!$F607)</f>
        <v>0</v>
      </c>
      <c r="AK607" s="23">
        <f>SUMIFS(前月ワード!$I$3:$I$1000,前月ワード!$D$3:$D$1000,キーワード!$D607,前月ワード!$E$3:$E$1000,キーワード!$F607)</f>
        <v>0</v>
      </c>
      <c r="AL607" s="23">
        <f>SUMIFS(前々月ワード!$I$3:$I$1000,前々月ワード!$D$3:$D$1000,キーワード!$D607,前々月ワード!$E$3:$E$1000,キーワード!$F607)</f>
        <v>0</v>
      </c>
      <c r="AM607" s="13">
        <f t="shared" si="110"/>
        <v>0</v>
      </c>
      <c r="AN607" s="13">
        <f t="shared" si="110"/>
        <v>0</v>
      </c>
      <c r="AO607" s="13">
        <f t="shared" si="110"/>
        <v>0</v>
      </c>
      <c r="AP607" s="16">
        <f t="shared" si="111"/>
        <v>0</v>
      </c>
      <c r="AQ607" s="16">
        <f t="shared" si="111"/>
        <v>0</v>
      </c>
      <c r="AR607" s="17">
        <f t="shared" si="111"/>
        <v>0</v>
      </c>
    </row>
    <row r="608" spans="3:44" ht="36.65" customHeight="1">
      <c r="C608" s="20">
        <v>603</v>
      </c>
      <c r="D608" s="53">
        <f>現状ワード設定!B605</f>
        <v>0</v>
      </c>
      <c r="E608" s="26" t="str">
        <f>IFERROR(_xlfn.XLOOKUP($D608,現状商品設定!B:B,現状商品設定!C:C,"-"),"-")</f>
        <v>-</v>
      </c>
      <c r="F608" s="56">
        <f>現状ワード設定!G605</f>
        <v>0</v>
      </c>
      <c r="G608" s="60" t="s">
        <v>46</v>
      </c>
      <c r="H608" s="47" t="str">
        <f>IFERROR(_xlfn.XLOOKUP(D608,商品!$D:$D,商品!$H:$H),"")</f>
        <v/>
      </c>
      <c r="I608" s="50" t="str">
        <f>IFERROR(_xlfn.XLOOKUP(D608&amp;F608,現状ワード設定!J:J,現状ワード設定!H:H),"")</f>
        <v/>
      </c>
      <c r="J608" s="47" t="str">
        <f>IFERROR(_xlfn.XLOOKUP(D608&amp;F608,現状ワード設定!J:J,現状ワード設定!I:I),"")</f>
        <v/>
      </c>
      <c r="K608" s="47" t="e">
        <f>IF(AND(T608&gt;=設定!$C$12,W608&gt;=O608),I608*(1+設定!$F$12),IF(AND(T608&gt;=設定!$C$13,W608&lt;O608),I608*(1+設定!$F$13),IF(AND(T608&lt;設定!$C$14,U608&gt;=設定!$E$14),I608*(1+設定!$F$14),IF(AND(T608&lt;設定!$C$15,U608&lt;設定!$E$15),I608*(1+設定!$F$15),"除外"))))</f>
        <v>#VALUE!</v>
      </c>
      <c r="L608" s="58" t="e">
        <f ca="1">IF(消化率!$I$5&lt;1,K608*消化率!$I$5,IF(U608*V608/(K608*消化率!$I$5)&gt;O608,K608*消化率!$I$5,M608))</f>
        <v>#DIV/0!</v>
      </c>
      <c r="M608" s="58" t="e">
        <f t="shared" si="102"/>
        <v>#VALUE!</v>
      </c>
      <c r="N608" s="58" t="e">
        <f ca="1">IF(ROUNDUP(IF(IF(IF(AND(設定!$D$8&lt;=L608,設定!$D$8&lt;J608),設定!$D$8,IF(AND(J608&lt;=L608,J608&lt;設定!$D$8),J608,IF(AND(L608&lt;=J608,J608&lt;設定!$D$8),J608,L608)))=0,設定!$D$8,IF(AND(設定!$D$8&lt;=L608,設定!$D$8&lt;J608),設定!$D$8,IF(AND(J608&lt;=L608,J608&lt;設定!$D$8),J608,IF(AND(L608&lt;=J608,J608&lt;設定!$D$8),J608,L608))))&lt;=H608,H608+1,IF(IF(AND(設定!$D$8&lt;=L608,設定!$D$8&lt;J608),設定!$D$8,IF(AND(J608&lt;=L608,J608&lt;設定!$D$8),J608,IF(AND(L608&lt;=J608,J608&lt;設定!$D$8),J608,L608)))=0,設定!$D$8,IF(AND(設定!$D$8&lt;=L608,設定!$D$8&lt;J608),設定!$D$8,IF(AND(J608&lt;=L608,J608&lt;設定!$D$8),J608,IF(AND(L608&lt;=J608,J608&lt;設定!$D$8),J608,L608))))),0)&gt;40,ROUNDUP(IF(IF(IF(AND(設定!$D$8&lt;=L608,設定!$D$8&lt;J608),設定!$D$8,IF(AND(J608&lt;=L608,J608&lt;設定!$D$8),J608,IF(AND(L608&lt;=J608,J608&lt;設定!$D$8),J608,L608)))=0,設定!$D$8,IF(AND(設定!$D$8&lt;=L608,設定!$D$8&lt;J608),設定!$D$8,IF(AND(J608&lt;=L608,J608&lt;設定!$D$8),J608,IF(AND(L608&lt;=J608,J608&lt;設定!$D$8),J608,L608))))&lt;=H608,H608+1,IF(IF(AND(設定!$D$8&lt;=L608,設定!$D$8&lt;J608),設定!$D$8,IF(AND(J608&lt;=L608,J608&lt;設定!$D$8),J608,IF(AND(L608&lt;=J608,J608&lt;設定!$D$8),J608,L608)))=0,設定!$D$8,IF(AND(設定!$D$8&lt;=L608,設定!$D$8&lt;J608),設定!$D$8,IF(AND(J608&lt;=L608,J608&lt;設定!$D$8),J608,IF(AND(L608&lt;=J608,J608&lt;設定!$D$8),J608,L608))))),0),40)</f>
        <v>#DIV/0!</v>
      </c>
      <c r="O608" s="55">
        <f>IF(G608="標準",設定!$C$4,G608)</f>
        <v>5</v>
      </c>
      <c r="P608" s="45">
        <f t="shared" si="103"/>
        <v>0</v>
      </c>
      <c r="Q608" s="14">
        <f t="shared" si="104"/>
        <v>0</v>
      </c>
      <c r="R608" s="23">
        <f t="shared" si="112"/>
        <v>0</v>
      </c>
      <c r="S608" s="12">
        <f t="shared" si="105"/>
        <v>0</v>
      </c>
      <c r="T608" s="23">
        <f t="shared" si="106"/>
        <v>0</v>
      </c>
      <c r="U608" s="13">
        <f t="shared" si="107"/>
        <v>0</v>
      </c>
      <c r="V608" s="104" t="str">
        <f>INDEX(商品!Q:Q,MATCH(キーワード!D608,商品!D:D,0),1)</f>
        <v>-</v>
      </c>
      <c r="W608" s="15">
        <f t="shared" si="108"/>
        <v>0</v>
      </c>
      <c r="X608" s="22">
        <f>SUMIFS(当月ワード!$J$3:$J$1000,当月ワード!$D$3:$D$1000,キーワード!$D608,当月ワード!$E$3:$E$1000,キーワード!$F608)</f>
        <v>0</v>
      </c>
      <c r="Y608" s="23">
        <f>SUMIFS(前月ワード!$J$3:$J$1000,前月ワード!$D$3:$D$1000,キーワード!$D608,前月ワード!$E$3:$E$1000,キーワード!$F608)</f>
        <v>0</v>
      </c>
      <c r="Z608" s="23">
        <f>SUMIFS(前々月ワード!$J$3:$J$1000,前々月ワード!$D$3:$D$1000,キーワード!$D608,前々月ワード!$E$3:$E$1000,キーワード!$F608)</f>
        <v>0</v>
      </c>
      <c r="AA608" s="22">
        <f>SUMIFS(当月ワード!$W$3:$W$1000,当月ワード!$D$3:$D$1000,キーワード!$D608,当月ワード!$E$3:$E$1000,キーワード!$F608)</f>
        <v>0</v>
      </c>
      <c r="AB608" s="23">
        <f>SUMIFS(前月ワード!$W$3:$W$1000,前月ワード!$D$3:$D$1000,キーワード!$D608,前月ワード!$E$3:$E$1000,キーワード!$F608)</f>
        <v>0</v>
      </c>
      <c r="AC608" s="23">
        <f>SUMIFS(前々月ワード!$W$3:$W$1000,前々月ワード!$D$3:$D$1000,キーワード!$D608,前々月ワード!$E$3:$E$1000,キーワード!$F608)</f>
        <v>0</v>
      </c>
      <c r="AD608" s="23">
        <f t="shared" si="109"/>
        <v>0</v>
      </c>
      <c r="AE608" s="23">
        <f t="shared" si="109"/>
        <v>0</v>
      </c>
      <c r="AF608" s="23">
        <f t="shared" si="109"/>
        <v>0</v>
      </c>
      <c r="AG608" s="22">
        <f>SUMIFS(当月ワード!$X$3:$X$1000,当月ワード!$D$3:$D$1000,キーワード!$D608,当月ワード!$E$3:$E$1000,キーワード!$F608)</f>
        <v>0</v>
      </c>
      <c r="AH608" s="23">
        <f>SUMIFS(前月ワード!$X$3:$X$1000,前月ワード!$D$3:$D$1000,キーワード!$D608,前月ワード!$E$3:$E$1000,キーワード!$F608)</f>
        <v>0</v>
      </c>
      <c r="AI608" s="23">
        <f>SUMIFS(前々月ワード!$X$3:$X$1000,前々月ワード!$D$3:$D$1000,キーワード!$D608,前々月ワード!$E$3:$E$1000,キーワード!$F608)</f>
        <v>0</v>
      </c>
      <c r="AJ608" s="22">
        <f>SUMIFS(当月ワード!$I$3:$I$1000,当月ワード!$D$3:$D$1000,キーワード!$D608,当月ワード!$E$3:$E$1000,キーワード!$F608)</f>
        <v>0</v>
      </c>
      <c r="AK608" s="23">
        <f>SUMIFS(前月ワード!$I$3:$I$1000,前月ワード!$D$3:$D$1000,キーワード!$D608,前月ワード!$E$3:$E$1000,キーワード!$F608)</f>
        <v>0</v>
      </c>
      <c r="AL608" s="23">
        <f>SUMIFS(前々月ワード!$I$3:$I$1000,前々月ワード!$D$3:$D$1000,キーワード!$D608,前々月ワード!$E$3:$E$1000,キーワード!$F608)</f>
        <v>0</v>
      </c>
      <c r="AM608" s="13">
        <f t="shared" si="110"/>
        <v>0</v>
      </c>
      <c r="AN608" s="13">
        <f t="shared" si="110"/>
        <v>0</v>
      </c>
      <c r="AO608" s="13">
        <f t="shared" si="110"/>
        <v>0</v>
      </c>
      <c r="AP608" s="16">
        <f t="shared" si="111"/>
        <v>0</v>
      </c>
      <c r="AQ608" s="16">
        <f t="shared" si="111"/>
        <v>0</v>
      </c>
      <c r="AR608" s="17">
        <f t="shared" si="111"/>
        <v>0</v>
      </c>
    </row>
    <row r="609" spans="3:44" ht="36.65" customHeight="1">
      <c r="C609" s="20">
        <v>604</v>
      </c>
      <c r="D609" s="53">
        <f>現状ワード設定!B606</f>
        <v>0</v>
      </c>
      <c r="E609" s="26" t="str">
        <f>IFERROR(_xlfn.XLOOKUP($D609,現状商品設定!B:B,現状商品設定!C:C,"-"),"-")</f>
        <v>-</v>
      </c>
      <c r="F609" s="56">
        <f>現状ワード設定!G606</f>
        <v>0</v>
      </c>
      <c r="G609" s="60" t="s">
        <v>46</v>
      </c>
      <c r="H609" s="47" t="str">
        <f>IFERROR(_xlfn.XLOOKUP(D609,商品!$D:$D,商品!$H:$H),"")</f>
        <v/>
      </c>
      <c r="I609" s="50" t="str">
        <f>IFERROR(_xlfn.XLOOKUP(D609&amp;F609,現状ワード設定!J:J,現状ワード設定!H:H),"")</f>
        <v/>
      </c>
      <c r="J609" s="47" t="str">
        <f>IFERROR(_xlfn.XLOOKUP(D609&amp;F609,現状ワード設定!J:J,現状ワード設定!I:I),"")</f>
        <v/>
      </c>
      <c r="K609" s="47" t="e">
        <f>IF(AND(T609&gt;=設定!$C$12,W609&gt;=O609),I609*(1+設定!$F$12),IF(AND(T609&gt;=設定!$C$13,W609&lt;O609),I609*(1+設定!$F$13),IF(AND(T609&lt;設定!$C$14,U609&gt;=設定!$E$14),I609*(1+設定!$F$14),IF(AND(T609&lt;設定!$C$15,U609&lt;設定!$E$15),I609*(1+設定!$F$15),"除外"))))</f>
        <v>#VALUE!</v>
      </c>
      <c r="L609" s="58" t="e">
        <f ca="1">IF(消化率!$I$5&lt;1,K609*消化率!$I$5,IF(U609*V609/(K609*消化率!$I$5)&gt;O609,K609*消化率!$I$5,M609))</f>
        <v>#DIV/0!</v>
      </c>
      <c r="M609" s="58" t="e">
        <f t="shared" si="102"/>
        <v>#VALUE!</v>
      </c>
      <c r="N609" s="58" t="e">
        <f ca="1">IF(ROUNDUP(IF(IF(IF(AND(設定!$D$8&lt;=L609,設定!$D$8&lt;J609),設定!$D$8,IF(AND(J609&lt;=L609,J609&lt;設定!$D$8),J609,IF(AND(L609&lt;=J609,J609&lt;設定!$D$8),J609,L609)))=0,設定!$D$8,IF(AND(設定!$D$8&lt;=L609,設定!$D$8&lt;J609),設定!$D$8,IF(AND(J609&lt;=L609,J609&lt;設定!$D$8),J609,IF(AND(L609&lt;=J609,J609&lt;設定!$D$8),J609,L609))))&lt;=H609,H609+1,IF(IF(AND(設定!$D$8&lt;=L609,設定!$D$8&lt;J609),設定!$D$8,IF(AND(J609&lt;=L609,J609&lt;設定!$D$8),J609,IF(AND(L609&lt;=J609,J609&lt;設定!$D$8),J609,L609)))=0,設定!$D$8,IF(AND(設定!$D$8&lt;=L609,設定!$D$8&lt;J609),設定!$D$8,IF(AND(J609&lt;=L609,J609&lt;設定!$D$8),J609,IF(AND(L609&lt;=J609,J609&lt;設定!$D$8),J609,L609))))),0)&gt;40,ROUNDUP(IF(IF(IF(AND(設定!$D$8&lt;=L609,設定!$D$8&lt;J609),設定!$D$8,IF(AND(J609&lt;=L609,J609&lt;設定!$D$8),J609,IF(AND(L609&lt;=J609,J609&lt;設定!$D$8),J609,L609)))=0,設定!$D$8,IF(AND(設定!$D$8&lt;=L609,設定!$D$8&lt;J609),設定!$D$8,IF(AND(J609&lt;=L609,J609&lt;設定!$D$8),J609,IF(AND(L609&lt;=J609,J609&lt;設定!$D$8),J609,L609))))&lt;=H609,H609+1,IF(IF(AND(設定!$D$8&lt;=L609,設定!$D$8&lt;J609),設定!$D$8,IF(AND(J609&lt;=L609,J609&lt;設定!$D$8),J609,IF(AND(L609&lt;=J609,J609&lt;設定!$D$8),J609,L609)))=0,設定!$D$8,IF(AND(設定!$D$8&lt;=L609,設定!$D$8&lt;J609),設定!$D$8,IF(AND(J609&lt;=L609,J609&lt;設定!$D$8),J609,IF(AND(L609&lt;=J609,J609&lt;設定!$D$8),J609,L609))))),0),40)</f>
        <v>#DIV/0!</v>
      </c>
      <c r="O609" s="55">
        <f>IF(G609="標準",設定!$C$4,G609)</f>
        <v>5</v>
      </c>
      <c r="P609" s="45">
        <f t="shared" si="103"/>
        <v>0</v>
      </c>
      <c r="Q609" s="14">
        <f t="shared" si="104"/>
        <v>0</v>
      </c>
      <c r="R609" s="23">
        <f t="shared" si="112"/>
        <v>0</v>
      </c>
      <c r="S609" s="12">
        <f t="shared" si="105"/>
        <v>0</v>
      </c>
      <c r="T609" s="23">
        <f t="shared" si="106"/>
        <v>0</v>
      </c>
      <c r="U609" s="13">
        <f t="shared" si="107"/>
        <v>0</v>
      </c>
      <c r="V609" s="104" t="str">
        <f>INDEX(商品!Q:Q,MATCH(キーワード!D609,商品!D:D,0),1)</f>
        <v>-</v>
      </c>
      <c r="W609" s="15">
        <f t="shared" si="108"/>
        <v>0</v>
      </c>
      <c r="X609" s="22">
        <f>SUMIFS(当月ワード!$J$3:$J$1000,当月ワード!$D$3:$D$1000,キーワード!$D609,当月ワード!$E$3:$E$1000,キーワード!$F609)</f>
        <v>0</v>
      </c>
      <c r="Y609" s="23">
        <f>SUMIFS(前月ワード!$J$3:$J$1000,前月ワード!$D$3:$D$1000,キーワード!$D609,前月ワード!$E$3:$E$1000,キーワード!$F609)</f>
        <v>0</v>
      </c>
      <c r="Z609" s="23">
        <f>SUMIFS(前々月ワード!$J$3:$J$1000,前々月ワード!$D$3:$D$1000,キーワード!$D609,前々月ワード!$E$3:$E$1000,キーワード!$F609)</f>
        <v>0</v>
      </c>
      <c r="AA609" s="22">
        <f>SUMIFS(当月ワード!$W$3:$W$1000,当月ワード!$D$3:$D$1000,キーワード!$D609,当月ワード!$E$3:$E$1000,キーワード!$F609)</f>
        <v>0</v>
      </c>
      <c r="AB609" s="23">
        <f>SUMIFS(前月ワード!$W$3:$W$1000,前月ワード!$D$3:$D$1000,キーワード!$D609,前月ワード!$E$3:$E$1000,キーワード!$F609)</f>
        <v>0</v>
      </c>
      <c r="AC609" s="23">
        <f>SUMIFS(前々月ワード!$W$3:$W$1000,前々月ワード!$D$3:$D$1000,キーワード!$D609,前々月ワード!$E$3:$E$1000,キーワード!$F609)</f>
        <v>0</v>
      </c>
      <c r="AD609" s="23">
        <f t="shared" si="109"/>
        <v>0</v>
      </c>
      <c r="AE609" s="23">
        <f t="shared" si="109"/>
        <v>0</v>
      </c>
      <c r="AF609" s="23">
        <f t="shared" si="109"/>
        <v>0</v>
      </c>
      <c r="AG609" s="22">
        <f>SUMIFS(当月ワード!$X$3:$X$1000,当月ワード!$D$3:$D$1000,キーワード!$D609,当月ワード!$E$3:$E$1000,キーワード!$F609)</f>
        <v>0</v>
      </c>
      <c r="AH609" s="23">
        <f>SUMIFS(前月ワード!$X$3:$X$1000,前月ワード!$D$3:$D$1000,キーワード!$D609,前月ワード!$E$3:$E$1000,キーワード!$F609)</f>
        <v>0</v>
      </c>
      <c r="AI609" s="23">
        <f>SUMIFS(前々月ワード!$X$3:$X$1000,前々月ワード!$D$3:$D$1000,キーワード!$D609,前々月ワード!$E$3:$E$1000,キーワード!$F609)</f>
        <v>0</v>
      </c>
      <c r="AJ609" s="22">
        <f>SUMIFS(当月ワード!$I$3:$I$1000,当月ワード!$D$3:$D$1000,キーワード!$D609,当月ワード!$E$3:$E$1000,キーワード!$F609)</f>
        <v>0</v>
      </c>
      <c r="AK609" s="23">
        <f>SUMIFS(前月ワード!$I$3:$I$1000,前月ワード!$D$3:$D$1000,キーワード!$D609,前月ワード!$E$3:$E$1000,キーワード!$F609)</f>
        <v>0</v>
      </c>
      <c r="AL609" s="23">
        <f>SUMIFS(前々月ワード!$I$3:$I$1000,前々月ワード!$D$3:$D$1000,キーワード!$D609,前々月ワード!$E$3:$E$1000,キーワード!$F609)</f>
        <v>0</v>
      </c>
      <c r="AM609" s="13">
        <f t="shared" si="110"/>
        <v>0</v>
      </c>
      <c r="AN609" s="13">
        <f t="shared" si="110"/>
        <v>0</v>
      </c>
      <c r="AO609" s="13">
        <f t="shared" si="110"/>
        <v>0</v>
      </c>
      <c r="AP609" s="16">
        <f t="shared" si="111"/>
        <v>0</v>
      </c>
      <c r="AQ609" s="16">
        <f t="shared" si="111"/>
        <v>0</v>
      </c>
      <c r="AR609" s="17">
        <f t="shared" si="111"/>
        <v>0</v>
      </c>
    </row>
    <row r="610" spans="3:44" ht="36.65" customHeight="1">
      <c r="C610" s="20">
        <v>605</v>
      </c>
      <c r="D610" s="53">
        <f>現状ワード設定!B607</f>
        <v>0</v>
      </c>
      <c r="E610" s="26" t="str">
        <f>IFERROR(_xlfn.XLOOKUP($D610,現状商品設定!B:B,現状商品設定!C:C,"-"),"-")</f>
        <v>-</v>
      </c>
      <c r="F610" s="56">
        <f>現状ワード設定!G607</f>
        <v>0</v>
      </c>
      <c r="G610" s="60" t="s">
        <v>46</v>
      </c>
      <c r="H610" s="47" t="str">
        <f>IFERROR(_xlfn.XLOOKUP(D610,商品!$D:$D,商品!$H:$H),"")</f>
        <v/>
      </c>
      <c r="I610" s="50" t="str">
        <f>IFERROR(_xlfn.XLOOKUP(D610&amp;F610,現状ワード設定!J:J,現状ワード設定!H:H),"")</f>
        <v/>
      </c>
      <c r="J610" s="47" t="str">
        <f>IFERROR(_xlfn.XLOOKUP(D610&amp;F610,現状ワード設定!J:J,現状ワード設定!I:I),"")</f>
        <v/>
      </c>
      <c r="K610" s="47" t="e">
        <f>IF(AND(T610&gt;=設定!$C$12,W610&gt;=O610),I610*(1+設定!$F$12),IF(AND(T610&gt;=設定!$C$13,W610&lt;O610),I610*(1+設定!$F$13),IF(AND(T610&lt;設定!$C$14,U610&gt;=設定!$E$14),I610*(1+設定!$F$14),IF(AND(T610&lt;設定!$C$15,U610&lt;設定!$E$15),I610*(1+設定!$F$15),"除外"))))</f>
        <v>#VALUE!</v>
      </c>
      <c r="L610" s="58" t="e">
        <f ca="1">IF(消化率!$I$5&lt;1,K610*消化率!$I$5,IF(U610*V610/(K610*消化率!$I$5)&gt;O610,K610*消化率!$I$5,M610))</f>
        <v>#DIV/0!</v>
      </c>
      <c r="M610" s="58" t="e">
        <f t="shared" si="102"/>
        <v>#VALUE!</v>
      </c>
      <c r="N610" s="58" t="e">
        <f ca="1">IF(ROUNDUP(IF(IF(IF(AND(設定!$D$8&lt;=L610,設定!$D$8&lt;J610),設定!$D$8,IF(AND(J610&lt;=L610,J610&lt;設定!$D$8),J610,IF(AND(L610&lt;=J610,J610&lt;設定!$D$8),J610,L610)))=0,設定!$D$8,IF(AND(設定!$D$8&lt;=L610,設定!$D$8&lt;J610),設定!$D$8,IF(AND(J610&lt;=L610,J610&lt;設定!$D$8),J610,IF(AND(L610&lt;=J610,J610&lt;設定!$D$8),J610,L610))))&lt;=H610,H610+1,IF(IF(AND(設定!$D$8&lt;=L610,設定!$D$8&lt;J610),設定!$D$8,IF(AND(J610&lt;=L610,J610&lt;設定!$D$8),J610,IF(AND(L610&lt;=J610,J610&lt;設定!$D$8),J610,L610)))=0,設定!$D$8,IF(AND(設定!$D$8&lt;=L610,設定!$D$8&lt;J610),設定!$D$8,IF(AND(J610&lt;=L610,J610&lt;設定!$D$8),J610,IF(AND(L610&lt;=J610,J610&lt;設定!$D$8),J610,L610))))),0)&gt;40,ROUNDUP(IF(IF(IF(AND(設定!$D$8&lt;=L610,設定!$D$8&lt;J610),設定!$D$8,IF(AND(J610&lt;=L610,J610&lt;設定!$D$8),J610,IF(AND(L610&lt;=J610,J610&lt;設定!$D$8),J610,L610)))=0,設定!$D$8,IF(AND(設定!$D$8&lt;=L610,設定!$D$8&lt;J610),設定!$D$8,IF(AND(J610&lt;=L610,J610&lt;設定!$D$8),J610,IF(AND(L610&lt;=J610,J610&lt;設定!$D$8),J610,L610))))&lt;=H610,H610+1,IF(IF(AND(設定!$D$8&lt;=L610,設定!$D$8&lt;J610),設定!$D$8,IF(AND(J610&lt;=L610,J610&lt;設定!$D$8),J610,IF(AND(L610&lt;=J610,J610&lt;設定!$D$8),J610,L610)))=0,設定!$D$8,IF(AND(設定!$D$8&lt;=L610,設定!$D$8&lt;J610),設定!$D$8,IF(AND(J610&lt;=L610,J610&lt;設定!$D$8),J610,IF(AND(L610&lt;=J610,J610&lt;設定!$D$8),J610,L610))))),0),40)</f>
        <v>#DIV/0!</v>
      </c>
      <c r="O610" s="55">
        <f>IF(G610="標準",設定!$C$4,G610)</f>
        <v>5</v>
      </c>
      <c r="P610" s="45">
        <f t="shared" si="103"/>
        <v>0</v>
      </c>
      <c r="Q610" s="14">
        <f t="shared" si="104"/>
        <v>0</v>
      </c>
      <c r="R610" s="23">
        <f t="shared" si="112"/>
        <v>0</v>
      </c>
      <c r="S610" s="12">
        <f t="shared" si="105"/>
        <v>0</v>
      </c>
      <c r="T610" s="23">
        <f t="shared" si="106"/>
        <v>0</v>
      </c>
      <c r="U610" s="13">
        <f t="shared" si="107"/>
        <v>0</v>
      </c>
      <c r="V610" s="104" t="str">
        <f>INDEX(商品!Q:Q,MATCH(キーワード!D610,商品!D:D,0),1)</f>
        <v>-</v>
      </c>
      <c r="W610" s="15">
        <f t="shared" si="108"/>
        <v>0</v>
      </c>
      <c r="X610" s="22">
        <f>SUMIFS(当月ワード!$J$3:$J$1000,当月ワード!$D$3:$D$1000,キーワード!$D610,当月ワード!$E$3:$E$1000,キーワード!$F610)</f>
        <v>0</v>
      </c>
      <c r="Y610" s="23">
        <f>SUMIFS(前月ワード!$J$3:$J$1000,前月ワード!$D$3:$D$1000,キーワード!$D610,前月ワード!$E$3:$E$1000,キーワード!$F610)</f>
        <v>0</v>
      </c>
      <c r="Z610" s="23">
        <f>SUMIFS(前々月ワード!$J$3:$J$1000,前々月ワード!$D$3:$D$1000,キーワード!$D610,前々月ワード!$E$3:$E$1000,キーワード!$F610)</f>
        <v>0</v>
      </c>
      <c r="AA610" s="22">
        <f>SUMIFS(当月ワード!$W$3:$W$1000,当月ワード!$D$3:$D$1000,キーワード!$D610,当月ワード!$E$3:$E$1000,キーワード!$F610)</f>
        <v>0</v>
      </c>
      <c r="AB610" s="23">
        <f>SUMIFS(前月ワード!$W$3:$W$1000,前月ワード!$D$3:$D$1000,キーワード!$D610,前月ワード!$E$3:$E$1000,キーワード!$F610)</f>
        <v>0</v>
      </c>
      <c r="AC610" s="23">
        <f>SUMIFS(前々月ワード!$W$3:$W$1000,前々月ワード!$D$3:$D$1000,キーワード!$D610,前々月ワード!$E$3:$E$1000,キーワード!$F610)</f>
        <v>0</v>
      </c>
      <c r="AD610" s="23">
        <f t="shared" si="109"/>
        <v>0</v>
      </c>
      <c r="AE610" s="23">
        <f t="shared" si="109"/>
        <v>0</v>
      </c>
      <c r="AF610" s="23">
        <f t="shared" si="109"/>
        <v>0</v>
      </c>
      <c r="AG610" s="22">
        <f>SUMIFS(当月ワード!$X$3:$X$1000,当月ワード!$D$3:$D$1000,キーワード!$D610,当月ワード!$E$3:$E$1000,キーワード!$F610)</f>
        <v>0</v>
      </c>
      <c r="AH610" s="23">
        <f>SUMIFS(前月ワード!$X$3:$X$1000,前月ワード!$D$3:$D$1000,キーワード!$D610,前月ワード!$E$3:$E$1000,キーワード!$F610)</f>
        <v>0</v>
      </c>
      <c r="AI610" s="23">
        <f>SUMIFS(前々月ワード!$X$3:$X$1000,前々月ワード!$D$3:$D$1000,キーワード!$D610,前々月ワード!$E$3:$E$1000,キーワード!$F610)</f>
        <v>0</v>
      </c>
      <c r="AJ610" s="22">
        <f>SUMIFS(当月ワード!$I$3:$I$1000,当月ワード!$D$3:$D$1000,キーワード!$D610,当月ワード!$E$3:$E$1000,キーワード!$F610)</f>
        <v>0</v>
      </c>
      <c r="AK610" s="23">
        <f>SUMIFS(前月ワード!$I$3:$I$1000,前月ワード!$D$3:$D$1000,キーワード!$D610,前月ワード!$E$3:$E$1000,キーワード!$F610)</f>
        <v>0</v>
      </c>
      <c r="AL610" s="23">
        <f>SUMIFS(前々月ワード!$I$3:$I$1000,前々月ワード!$D$3:$D$1000,キーワード!$D610,前々月ワード!$E$3:$E$1000,キーワード!$F610)</f>
        <v>0</v>
      </c>
      <c r="AM610" s="13">
        <f t="shared" si="110"/>
        <v>0</v>
      </c>
      <c r="AN610" s="13">
        <f t="shared" si="110"/>
        <v>0</v>
      </c>
      <c r="AO610" s="13">
        <f t="shared" si="110"/>
        <v>0</v>
      </c>
      <c r="AP610" s="16">
        <f t="shared" si="111"/>
        <v>0</v>
      </c>
      <c r="AQ610" s="16">
        <f t="shared" si="111"/>
        <v>0</v>
      </c>
      <c r="AR610" s="17">
        <f t="shared" si="111"/>
        <v>0</v>
      </c>
    </row>
    <row r="611" spans="3:44" ht="36.65" customHeight="1">
      <c r="C611" s="20">
        <v>606</v>
      </c>
      <c r="D611" s="53">
        <f>現状ワード設定!B608</f>
        <v>0</v>
      </c>
      <c r="E611" s="26" t="str">
        <f>IFERROR(_xlfn.XLOOKUP($D611,現状商品設定!B:B,現状商品設定!C:C,"-"),"-")</f>
        <v>-</v>
      </c>
      <c r="F611" s="56">
        <f>現状ワード設定!G608</f>
        <v>0</v>
      </c>
      <c r="G611" s="60" t="s">
        <v>46</v>
      </c>
      <c r="H611" s="47" t="str">
        <f>IFERROR(_xlfn.XLOOKUP(D611,商品!$D:$D,商品!$H:$H),"")</f>
        <v/>
      </c>
      <c r="I611" s="50" t="str">
        <f>IFERROR(_xlfn.XLOOKUP(D611&amp;F611,現状ワード設定!J:J,現状ワード設定!H:H),"")</f>
        <v/>
      </c>
      <c r="J611" s="47" t="str">
        <f>IFERROR(_xlfn.XLOOKUP(D611&amp;F611,現状ワード設定!J:J,現状ワード設定!I:I),"")</f>
        <v/>
      </c>
      <c r="K611" s="47" t="e">
        <f>IF(AND(T611&gt;=設定!$C$12,W611&gt;=O611),I611*(1+設定!$F$12),IF(AND(T611&gt;=設定!$C$13,W611&lt;O611),I611*(1+設定!$F$13),IF(AND(T611&lt;設定!$C$14,U611&gt;=設定!$E$14),I611*(1+設定!$F$14),IF(AND(T611&lt;設定!$C$15,U611&lt;設定!$E$15),I611*(1+設定!$F$15),"除外"))))</f>
        <v>#VALUE!</v>
      </c>
      <c r="L611" s="58" t="e">
        <f ca="1">IF(消化率!$I$5&lt;1,K611*消化率!$I$5,IF(U611*V611/(K611*消化率!$I$5)&gt;O611,K611*消化率!$I$5,M611))</f>
        <v>#DIV/0!</v>
      </c>
      <c r="M611" s="58" t="e">
        <f t="shared" si="102"/>
        <v>#VALUE!</v>
      </c>
      <c r="N611" s="58" t="e">
        <f ca="1">IF(ROUNDUP(IF(IF(IF(AND(設定!$D$8&lt;=L611,設定!$D$8&lt;J611),設定!$D$8,IF(AND(J611&lt;=L611,J611&lt;設定!$D$8),J611,IF(AND(L611&lt;=J611,J611&lt;設定!$D$8),J611,L611)))=0,設定!$D$8,IF(AND(設定!$D$8&lt;=L611,設定!$D$8&lt;J611),設定!$D$8,IF(AND(J611&lt;=L611,J611&lt;設定!$D$8),J611,IF(AND(L611&lt;=J611,J611&lt;設定!$D$8),J611,L611))))&lt;=H611,H611+1,IF(IF(AND(設定!$D$8&lt;=L611,設定!$D$8&lt;J611),設定!$D$8,IF(AND(J611&lt;=L611,J611&lt;設定!$D$8),J611,IF(AND(L611&lt;=J611,J611&lt;設定!$D$8),J611,L611)))=0,設定!$D$8,IF(AND(設定!$D$8&lt;=L611,設定!$D$8&lt;J611),設定!$D$8,IF(AND(J611&lt;=L611,J611&lt;設定!$D$8),J611,IF(AND(L611&lt;=J611,J611&lt;設定!$D$8),J611,L611))))),0)&gt;40,ROUNDUP(IF(IF(IF(AND(設定!$D$8&lt;=L611,設定!$D$8&lt;J611),設定!$D$8,IF(AND(J611&lt;=L611,J611&lt;設定!$D$8),J611,IF(AND(L611&lt;=J611,J611&lt;設定!$D$8),J611,L611)))=0,設定!$D$8,IF(AND(設定!$D$8&lt;=L611,設定!$D$8&lt;J611),設定!$D$8,IF(AND(J611&lt;=L611,J611&lt;設定!$D$8),J611,IF(AND(L611&lt;=J611,J611&lt;設定!$D$8),J611,L611))))&lt;=H611,H611+1,IF(IF(AND(設定!$D$8&lt;=L611,設定!$D$8&lt;J611),設定!$D$8,IF(AND(J611&lt;=L611,J611&lt;設定!$D$8),J611,IF(AND(L611&lt;=J611,J611&lt;設定!$D$8),J611,L611)))=0,設定!$D$8,IF(AND(設定!$D$8&lt;=L611,設定!$D$8&lt;J611),設定!$D$8,IF(AND(J611&lt;=L611,J611&lt;設定!$D$8),J611,IF(AND(L611&lt;=J611,J611&lt;設定!$D$8),J611,L611))))),0),40)</f>
        <v>#DIV/0!</v>
      </c>
      <c r="O611" s="55">
        <f>IF(G611="標準",設定!$C$4,G611)</f>
        <v>5</v>
      </c>
      <c r="P611" s="45">
        <f t="shared" si="103"/>
        <v>0</v>
      </c>
      <c r="Q611" s="14">
        <f t="shared" si="104"/>
        <v>0</v>
      </c>
      <c r="R611" s="23">
        <f t="shared" si="112"/>
        <v>0</v>
      </c>
      <c r="S611" s="12">
        <f t="shared" si="105"/>
        <v>0</v>
      </c>
      <c r="T611" s="23">
        <f t="shared" si="106"/>
        <v>0</v>
      </c>
      <c r="U611" s="13">
        <f t="shared" si="107"/>
        <v>0</v>
      </c>
      <c r="V611" s="104" t="str">
        <f>INDEX(商品!Q:Q,MATCH(キーワード!D611,商品!D:D,0),1)</f>
        <v>-</v>
      </c>
      <c r="W611" s="15">
        <f t="shared" si="108"/>
        <v>0</v>
      </c>
      <c r="X611" s="22">
        <f>SUMIFS(当月ワード!$J$3:$J$1000,当月ワード!$D$3:$D$1000,キーワード!$D611,当月ワード!$E$3:$E$1000,キーワード!$F611)</f>
        <v>0</v>
      </c>
      <c r="Y611" s="23">
        <f>SUMIFS(前月ワード!$J$3:$J$1000,前月ワード!$D$3:$D$1000,キーワード!$D611,前月ワード!$E$3:$E$1000,キーワード!$F611)</f>
        <v>0</v>
      </c>
      <c r="Z611" s="23">
        <f>SUMIFS(前々月ワード!$J$3:$J$1000,前々月ワード!$D$3:$D$1000,キーワード!$D611,前々月ワード!$E$3:$E$1000,キーワード!$F611)</f>
        <v>0</v>
      </c>
      <c r="AA611" s="22">
        <f>SUMIFS(当月ワード!$W$3:$W$1000,当月ワード!$D$3:$D$1000,キーワード!$D611,当月ワード!$E$3:$E$1000,キーワード!$F611)</f>
        <v>0</v>
      </c>
      <c r="AB611" s="23">
        <f>SUMIFS(前月ワード!$W$3:$W$1000,前月ワード!$D$3:$D$1000,キーワード!$D611,前月ワード!$E$3:$E$1000,キーワード!$F611)</f>
        <v>0</v>
      </c>
      <c r="AC611" s="23">
        <f>SUMIFS(前々月ワード!$W$3:$W$1000,前々月ワード!$D$3:$D$1000,キーワード!$D611,前々月ワード!$E$3:$E$1000,キーワード!$F611)</f>
        <v>0</v>
      </c>
      <c r="AD611" s="23">
        <f t="shared" si="109"/>
        <v>0</v>
      </c>
      <c r="AE611" s="23">
        <f t="shared" si="109"/>
        <v>0</v>
      </c>
      <c r="AF611" s="23">
        <f t="shared" si="109"/>
        <v>0</v>
      </c>
      <c r="AG611" s="22">
        <f>SUMIFS(当月ワード!$X$3:$X$1000,当月ワード!$D$3:$D$1000,キーワード!$D611,当月ワード!$E$3:$E$1000,キーワード!$F611)</f>
        <v>0</v>
      </c>
      <c r="AH611" s="23">
        <f>SUMIFS(前月ワード!$X$3:$X$1000,前月ワード!$D$3:$D$1000,キーワード!$D611,前月ワード!$E$3:$E$1000,キーワード!$F611)</f>
        <v>0</v>
      </c>
      <c r="AI611" s="23">
        <f>SUMIFS(前々月ワード!$X$3:$X$1000,前々月ワード!$D$3:$D$1000,キーワード!$D611,前々月ワード!$E$3:$E$1000,キーワード!$F611)</f>
        <v>0</v>
      </c>
      <c r="AJ611" s="22">
        <f>SUMIFS(当月ワード!$I$3:$I$1000,当月ワード!$D$3:$D$1000,キーワード!$D611,当月ワード!$E$3:$E$1000,キーワード!$F611)</f>
        <v>0</v>
      </c>
      <c r="AK611" s="23">
        <f>SUMIFS(前月ワード!$I$3:$I$1000,前月ワード!$D$3:$D$1000,キーワード!$D611,前月ワード!$E$3:$E$1000,キーワード!$F611)</f>
        <v>0</v>
      </c>
      <c r="AL611" s="23">
        <f>SUMIFS(前々月ワード!$I$3:$I$1000,前々月ワード!$D$3:$D$1000,キーワード!$D611,前々月ワード!$E$3:$E$1000,キーワード!$F611)</f>
        <v>0</v>
      </c>
      <c r="AM611" s="13">
        <f t="shared" si="110"/>
        <v>0</v>
      </c>
      <c r="AN611" s="13">
        <f t="shared" si="110"/>
        <v>0</v>
      </c>
      <c r="AO611" s="13">
        <f t="shared" si="110"/>
        <v>0</v>
      </c>
      <c r="AP611" s="16">
        <f t="shared" si="111"/>
        <v>0</v>
      </c>
      <c r="AQ611" s="16">
        <f t="shared" si="111"/>
        <v>0</v>
      </c>
      <c r="AR611" s="17">
        <f t="shared" si="111"/>
        <v>0</v>
      </c>
    </row>
    <row r="612" spans="3:44" ht="36.65" customHeight="1">
      <c r="C612" s="20">
        <v>607</v>
      </c>
      <c r="D612" s="53">
        <f>現状ワード設定!B609</f>
        <v>0</v>
      </c>
      <c r="E612" s="26" t="str">
        <f>IFERROR(_xlfn.XLOOKUP($D612,現状商品設定!B:B,現状商品設定!C:C,"-"),"-")</f>
        <v>-</v>
      </c>
      <c r="F612" s="56">
        <f>現状ワード設定!G609</f>
        <v>0</v>
      </c>
      <c r="G612" s="60" t="s">
        <v>46</v>
      </c>
      <c r="H612" s="47" t="str">
        <f>IFERROR(_xlfn.XLOOKUP(D612,商品!$D:$D,商品!$H:$H),"")</f>
        <v/>
      </c>
      <c r="I612" s="50" t="str">
        <f>IFERROR(_xlfn.XLOOKUP(D612&amp;F612,現状ワード設定!J:J,現状ワード設定!H:H),"")</f>
        <v/>
      </c>
      <c r="J612" s="47" t="str">
        <f>IFERROR(_xlfn.XLOOKUP(D612&amp;F612,現状ワード設定!J:J,現状ワード設定!I:I),"")</f>
        <v/>
      </c>
      <c r="K612" s="47" t="e">
        <f>IF(AND(T612&gt;=設定!$C$12,W612&gt;=O612),I612*(1+設定!$F$12),IF(AND(T612&gt;=設定!$C$13,W612&lt;O612),I612*(1+設定!$F$13),IF(AND(T612&lt;設定!$C$14,U612&gt;=設定!$E$14),I612*(1+設定!$F$14),IF(AND(T612&lt;設定!$C$15,U612&lt;設定!$E$15),I612*(1+設定!$F$15),"除外"))))</f>
        <v>#VALUE!</v>
      </c>
      <c r="L612" s="58" t="e">
        <f ca="1">IF(消化率!$I$5&lt;1,K612*消化率!$I$5,IF(U612*V612/(K612*消化率!$I$5)&gt;O612,K612*消化率!$I$5,M612))</f>
        <v>#DIV/0!</v>
      </c>
      <c r="M612" s="58" t="e">
        <f t="shared" si="102"/>
        <v>#VALUE!</v>
      </c>
      <c r="N612" s="58" t="e">
        <f ca="1">IF(ROUNDUP(IF(IF(IF(AND(設定!$D$8&lt;=L612,設定!$D$8&lt;J612),設定!$D$8,IF(AND(J612&lt;=L612,J612&lt;設定!$D$8),J612,IF(AND(L612&lt;=J612,J612&lt;設定!$D$8),J612,L612)))=0,設定!$D$8,IF(AND(設定!$D$8&lt;=L612,設定!$D$8&lt;J612),設定!$D$8,IF(AND(J612&lt;=L612,J612&lt;設定!$D$8),J612,IF(AND(L612&lt;=J612,J612&lt;設定!$D$8),J612,L612))))&lt;=H612,H612+1,IF(IF(AND(設定!$D$8&lt;=L612,設定!$D$8&lt;J612),設定!$D$8,IF(AND(J612&lt;=L612,J612&lt;設定!$D$8),J612,IF(AND(L612&lt;=J612,J612&lt;設定!$D$8),J612,L612)))=0,設定!$D$8,IF(AND(設定!$D$8&lt;=L612,設定!$D$8&lt;J612),設定!$D$8,IF(AND(J612&lt;=L612,J612&lt;設定!$D$8),J612,IF(AND(L612&lt;=J612,J612&lt;設定!$D$8),J612,L612))))),0)&gt;40,ROUNDUP(IF(IF(IF(AND(設定!$D$8&lt;=L612,設定!$D$8&lt;J612),設定!$D$8,IF(AND(J612&lt;=L612,J612&lt;設定!$D$8),J612,IF(AND(L612&lt;=J612,J612&lt;設定!$D$8),J612,L612)))=0,設定!$D$8,IF(AND(設定!$D$8&lt;=L612,設定!$D$8&lt;J612),設定!$D$8,IF(AND(J612&lt;=L612,J612&lt;設定!$D$8),J612,IF(AND(L612&lt;=J612,J612&lt;設定!$D$8),J612,L612))))&lt;=H612,H612+1,IF(IF(AND(設定!$D$8&lt;=L612,設定!$D$8&lt;J612),設定!$D$8,IF(AND(J612&lt;=L612,J612&lt;設定!$D$8),J612,IF(AND(L612&lt;=J612,J612&lt;設定!$D$8),J612,L612)))=0,設定!$D$8,IF(AND(設定!$D$8&lt;=L612,設定!$D$8&lt;J612),設定!$D$8,IF(AND(J612&lt;=L612,J612&lt;設定!$D$8),J612,IF(AND(L612&lt;=J612,J612&lt;設定!$D$8),J612,L612))))),0),40)</f>
        <v>#DIV/0!</v>
      </c>
      <c r="O612" s="55">
        <f>IF(G612="標準",設定!$C$4,G612)</f>
        <v>5</v>
      </c>
      <c r="P612" s="45">
        <f t="shared" si="103"/>
        <v>0</v>
      </c>
      <c r="Q612" s="14">
        <f t="shared" si="104"/>
        <v>0</v>
      </c>
      <c r="R612" s="23">
        <f t="shared" si="112"/>
        <v>0</v>
      </c>
      <c r="S612" s="12">
        <f t="shared" si="105"/>
        <v>0</v>
      </c>
      <c r="T612" s="23">
        <f t="shared" si="106"/>
        <v>0</v>
      </c>
      <c r="U612" s="13">
        <f t="shared" si="107"/>
        <v>0</v>
      </c>
      <c r="V612" s="104" t="str">
        <f>INDEX(商品!Q:Q,MATCH(キーワード!D612,商品!D:D,0),1)</f>
        <v>-</v>
      </c>
      <c r="W612" s="15">
        <f t="shared" si="108"/>
        <v>0</v>
      </c>
      <c r="X612" s="22">
        <f>SUMIFS(当月ワード!$J$3:$J$1000,当月ワード!$D$3:$D$1000,キーワード!$D612,当月ワード!$E$3:$E$1000,キーワード!$F612)</f>
        <v>0</v>
      </c>
      <c r="Y612" s="23">
        <f>SUMIFS(前月ワード!$J$3:$J$1000,前月ワード!$D$3:$D$1000,キーワード!$D612,前月ワード!$E$3:$E$1000,キーワード!$F612)</f>
        <v>0</v>
      </c>
      <c r="Z612" s="23">
        <f>SUMIFS(前々月ワード!$J$3:$J$1000,前々月ワード!$D$3:$D$1000,キーワード!$D612,前々月ワード!$E$3:$E$1000,キーワード!$F612)</f>
        <v>0</v>
      </c>
      <c r="AA612" s="22">
        <f>SUMIFS(当月ワード!$W$3:$W$1000,当月ワード!$D$3:$D$1000,キーワード!$D612,当月ワード!$E$3:$E$1000,キーワード!$F612)</f>
        <v>0</v>
      </c>
      <c r="AB612" s="23">
        <f>SUMIFS(前月ワード!$W$3:$W$1000,前月ワード!$D$3:$D$1000,キーワード!$D612,前月ワード!$E$3:$E$1000,キーワード!$F612)</f>
        <v>0</v>
      </c>
      <c r="AC612" s="23">
        <f>SUMIFS(前々月ワード!$W$3:$W$1000,前々月ワード!$D$3:$D$1000,キーワード!$D612,前々月ワード!$E$3:$E$1000,キーワード!$F612)</f>
        <v>0</v>
      </c>
      <c r="AD612" s="23">
        <f t="shared" si="109"/>
        <v>0</v>
      </c>
      <c r="AE612" s="23">
        <f t="shared" si="109"/>
        <v>0</v>
      </c>
      <c r="AF612" s="23">
        <f t="shared" si="109"/>
        <v>0</v>
      </c>
      <c r="AG612" s="22">
        <f>SUMIFS(当月ワード!$X$3:$X$1000,当月ワード!$D$3:$D$1000,キーワード!$D612,当月ワード!$E$3:$E$1000,キーワード!$F612)</f>
        <v>0</v>
      </c>
      <c r="AH612" s="23">
        <f>SUMIFS(前月ワード!$X$3:$X$1000,前月ワード!$D$3:$D$1000,キーワード!$D612,前月ワード!$E$3:$E$1000,キーワード!$F612)</f>
        <v>0</v>
      </c>
      <c r="AI612" s="23">
        <f>SUMIFS(前々月ワード!$X$3:$X$1000,前々月ワード!$D$3:$D$1000,キーワード!$D612,前々月ワード!$E$3:$E$1000,キーワード!$F612)</f>
        <v>0</v>
      </c>
      <c r="AJ612" s="22">
        <f>SUMIFS(当月ワード!$I$3:$I$1000,当月ワード!$D$3:$D$1000,キーワード!$D612,当月ワード!$E$3:$E$1000,キーワード!$F612)</f>
        <v>0</v>
      </c>
      <c r="AK612" s="23">
        <f>SUMIFS(前月ワード!$I$3:$I$1000,前月ワード!$D$3:$D$1000,キーワード!$D612,前月ワード!$E$3:$E$1000,キーワード!$F612)</f>
        <v>0</v>
      </c>
      <c r="AL612" s="23">
        <f>SUMIFS(前々月ワード!$I$3:$I$1000,前々月ワード!$D$3:$D$1000,キーワード!$D612,前々月ワード!$E$3:$E$1000,キーワード!$F612)</f>
        <v>0</v>
      </c>
      <c r="AM612" s="13">
        <f t="shared" si="110"/>
        <v>0</v>
      </c>
      <c r="AN612" s="13">
        <f t="shared" si="110"/>
        <v>0</v>
      </c>
      <c r="AO612" s="13">
        <f t="shared" si="110"/>
        <v>0</v>
      </c>
      <c r="AP612" s="16">
        <f t="shared" si="111"/>
        <v>0</v>
      </c>
      <c r="AQ612" s="16">
        <f t="shared" si="111"/>
        <v>0</v>
      </c>
      <c r="AR612" s="17">
        <f t="shared" si="111"/>
        <v>0</v>
      </c>
    </row>
    <row r="613" spans="3:44" ht="36.65" customHeight="1">
      <c r="C613" s="20">
        <v>608</v>
      </c>
      <c r="D613" s="53">
        <f>現状ワード設定!B610</f>
        <v>0</v>
      </c>
      <c r="E613" s="26" t="str">
        <f>IFERROR(_xlfn.XLOOKUP($D613,現状商品設定!B:B,現状商品設定!C:C,"-"),"-")</f>
        <v>-</v>
      </c>
      <c r="F613" s="56">
        <f>現状ワード設定!G610</f>
        <v>0</v>
      </c>
      <c r="G613" s="60" t="s">
        <v>46</v>
      </c>
      <c r="H613" s="47" t="str">
        <f>IFERROR(_xlfn.XLOOKUP(D613,商品!$D:$D,商品!$H:$H),"")</f>
        <v/>
      </c>
      <c r="I613" s="50" t="str">
        <f>IFERROR(_xlfn.XLOOKUP(D613&amp;F613,現状ワード設定!J:J,現状ワード設定!H:H),"")</f>
        <v/>
      </c>
      <c r="J613" s="47" t="str">
        <f>IFERROR(_xlfn.XLOOKUP(D613&amp;F613,現状ワード設定!J:J,現状ワード設定!I:I),"")</f>
        <v/>
      </c>
      <c r="K613" s="47" t="e">
        <f>IF(AND(T613&gt;=設定!$C$12,W613&gt;=O613),I613*(1+設定!$F$12),IF(AND(T613&gt;=設定!$C$13,W613&lt;O613),I613*(1+設定!$F$13),IF(AND(T613&lt;設定!$C$14,U613&gt;=設定!$E$14),I613*(1+設定!$F$14),IF(AND(T613&lt;設定!$C$15,U613&lt;設定!$E$15),I613*(1+設定!$F$15),"除外"))))</f>
        <v>#VALUE!</v>
      </c>
      <c r="L613" s="58" t="e">
        <f ca="1">IF(消化率!$I$5&lt;1,K613*消化率!$I$5,IF(U613*V613/(K613*消化率!$I$5)&gt;O613,K613*消化率!$I$5,M613))</f>
        <v>#DIV/0!</v>
      </c>
      <c r="M613" s="58" t="e">
        <f t="shared" si="102"/>
        <v>#VALUE!</v>
      </c>
      <c r="N613" s="58" t="e">
        <f ca="1">IF(ROUNDUP(IF(IF(IF(AND(設定!$D$8&lt;=L613,設定!$D$8&lt;J613),設定!$D$8,IF(AND(J613&lt;=L613,J613&lt;設定!$D$8),J613,IF(AND(L613&lt;=J613,J613&lt;設定!$D$8),J613,L613)))=0,設定!$D$8,IF(AND(設定!$D$8&lt;=L613,設定!$D$8&lt;J613),設定!$D$8,IF(AND(J613&lt;=L613,J613&lt;設定!$D$8),J613,IF(AND(L613&lt;=J613,J613&lt;設定!$D$8),J613,L613))))&lt;=H613,H613+1,IF(IF(AND(設定!$D$8&lt;=L613,設定!$D$8&lt;J613),設定!$D$8,IF(AND(J613&lt;=L613,J613&lt;設定!$D$8),J613,IF(AND(L613&lt;=J613,J613&lt;設定!$D$8),J613,L613)))=0,設定!$D$8,IF(AND(設定!$D$8&lt;=L613,設定!$D$8&lt;J613),設定!$D$8,IF(AND(J613&lt;=L613,J613&lt;設定!$D$8),J613,IF(AND(L613&lt;=J613,J613&lt;設定!$D$8),J613,L613))))),0)&gt;40,ROUNDUP(IF(IF(IF(AND(設定!$D$8&lt;=L613,設定!$D$8&lt;J613),設定!$D$8,IF(AND(J613&lt;=L613,J613&lt;設定!$D$8),J613,IF(AND(L613&lt;=J613,J613&lt;設定!$D$8),J613,L613)))=0,設定!$D$8,IF(AND(設定!$D$8&lt;=L613,設定!$D$8&lt;J613),設定!$D$8,IF(AND(J613&lt;=L613,J613&lt;設定!$D$8),J613,IF(AND(L613&lt;=J613,J613&lt;設定!$D$8),J613,L613))))&lt;=H613,H613+1,IF(IF(AND(設定!$D$8&lt;=L613,設定!$D$8&lt;J613),設定!$D$8,IF(AND(J613&lt;=L613,J613&lt;設定!$D$8),J613,IF(AND(L613&lt;=J613,J613&lt;設定!$D$8),J613,L613)))=0,設定!$D$8,IF(AND(設定!$D$8&lt;=L613,設定!$D$8&lt;J613),設定!$D$8,IF(AND(J613&lt;=L613,J613&lt;設定!$D$8),J613,IF(AND(L613&lt;=J613,J613&lt;設定!$D$8),J613,L613))))),0),40)</f>
        <v>#DIV/0!</v>
      </c>
      <c r="O613" s="55">
        <f>IF(G613="標準",設定!$C$4,G613)</f>
        <v>5</v>
      </c>
      <c r="P613" s="45">
        <f t="shared" si="103"/>
        <v>0</v>
      </c>
      <c r="Q613" s="14">
        <f t="shared" si="104"/>
        <v>0</v>
      </c>
      <c r="R613" s="23">
        <f t="shared" si="112"/>
        <v>0</v>
      </c>
      <c r="S613" s="12">
        <f t="shared" si="105"/>
        <v>0</v>
      </c>
      <c r="T613" s="23">
        <f t="shared" si="106"/>
        <v>0</v>
      </c>
      <c r="U613" s="13">
        <f t="shared" si="107"/>
        <v>0</v>
      </c>
      <c r="V613" s="104" t="str">
        <f>INDEX(商品!Q:Q,MATCH(キーワード!D613,商品!D:D,0),1)</f>
        <v>-</v>
      </c>
      <c r="W613" s="15">
        <f t="shared" si="108"/>
        <v>0</v>
      </c>
      <c r="X613" s="22">
        <f>SUMIFS(当月ワード!$J$3:$J$1000,当月ワード!$D$3:$D$1000,キーワード!$D613,当月ワード!$E$3:$E$1000,キーワード!$F613)</f>
        <v>0</v>
      </c>
      <c r="Y613" s="23">
        <f>SUMIFS(前月ワード!$J$3:$J$1000,前月ワード!$D$3:$D$1000,キーワード!$D613,前月ワード!$E$3:$E$1000,キーワード!$F613)</f>
        <v>0</v>
      </c>
      <c r="Z613" s="23">
        <f>SUMIFS(前々月ワード!$J$3:$J$1000,前々月ワード!$D$3:$D$1000,キーワード!$D613,前々月ワード!$E$3:$E$1000,キーワード!$F613)</f>
        <v>0</v>
      </c>
      <c r="AA613" s="22">
        <f>SUMIFS(当月ワード!$W$3:$W$1000,当月ワード!$D$3:$D$1000,キーワード!$D613,当月ワード!$E$3:$E$1000,キーワード!$F613)</f>
        <v>0</v>
      </c>
      <c r="AB613" s="23">
        <f>SUMIFS(前月ワード!$W$3:$W$1000,前月ワード!$D$3:$D$1000,キーワード!$D613,前月ワード!$E$3:$E$1000,キーワード!$F613)</f>
        <v>0</v>
      </c>
      <c r="AC613" s="23">
        <f>SUMIFS(前々月ワード!$W$3:$W$1000,前々月ワード!$D$3:$D$1000,キーワード!$D613,前々月ワード!$E$3:$E$1000,キーワード!$F613)</f>
        <v>0</v>
      </c>
      <c r="AD613" s="23">
        <f t="shared" si="109"/>
        <v>0</v>
      </c>
      <c r="AE613" s="23">
        <f t="shared" si="109"/>
        <v>0</v>
      </c>
      <c r="AF613" s="23">
        <f t="shared" si="109"/>
        <v>0</v>
      </c>
      <c r="AG613" s="22">
        <f>SUMIFS(当月ワード!$X$3:$X$1000,当月ワード!$D$3:$D$1000,キーワード!$D613,当月ワード!$E$3:$E$1000,キーワード!$F613)</f>
        <v>0</v>
      </c>
      <c r="AH613" s="23">
        <f>SUMIFS(前月ワード!$X$3:$X$1000,前月ワード!$D$3:$D$1000,キーワード!$D613,前月ワード!$E$3:$E$1000,キーワード!$F613)</f>
        <v>0</v>
      </c>
      <c r="AI613" s="23">
        <f>SUMIFS(前々月ワード!$X$3:$X$1000,前々月ワード!$D$3:$D$1000,キーワード!$D613,前々月ワード!$E$3:$E$1000,キーワード!$F613)</f>
        <v>0</v>
      </c>
      <c r="AJ613" s="22">
        <f>SUMIFS(当月ワード!$I$3:$I$1000,当月ワード!$D$3:$D$1000,キーワード!$D613,当月ワード!$E$3:$E$1000,キーワード!$F613)</f>
        <v>0</v>
      </c>
      <c r="AK613" s="23">
        <f>SUMIFS(前月ワード!$I$3:$I$1000,前月ワード!$D$3:$D$1000,キーワード!$D613,前月ワード!$E$3:$E$1000,キーワード!$F613)</f>
        <v>0</v>
      </c>
      <c r="AL613" s="23">
        <f>SUMIFS(前々月ワード!$I$3:$I$1000,前々月ワード!$D$3:$D$1000,キーワード!$D613,前々月ワード!$E$3:$E$1000,キーワード!$F613)</f>
        <v>0</v>
      </c>
      <c r="AM613" s="13">
        <f t="shared" si="110"/>
        <v>0</v>
      </c>
      <c r="AN613" s="13">
        <f t="shared" si="110"/>
        <v>0</v>
      </c>
      <c r="AO613" s="13">
        <f t="shared" si="110"/>
        <v>0</v>
      </c>
      <c r="AP613" s="16">
        <f t="shared" si="111"/>
        <v>0</v>
      </c>
      <c r="AQ613" s="16">
        <f t="shared" si="111"/>
        <v>0</v>
      </c>
      <c r="AR613" s="17">
        <f t="shared" si="111"/>
        <v>0</v>
      </c>
    </row>
    <row r="614" spans="3:44" ht="36.65" customHeight="1">
      <c r="C614" s="20">
        <v>609</v>
      </c>
      <c r="D614" s="53">
        <f>現状ワード設定!B611</f>
        <v>0</v>
      </c>
      <c r="E614" s="26" t="str">
        <f>IFERROR(_xlfn.XLOOKUP($D614,現状商品設定!B:B,現状商品設定!C:C,"-"),"-")</f>
        <v>-</v>
      </c>
      <c r="F614" s="56">
        <f>現状ワード設定!G611</f>
        <v>0</v>
      </c>
      <c r="G614" s="60" t="s">
        <v>46</v>
      </c>
      <c r="H614" s="47" t="str">
        <f>IFERROR(_xlfn.XLOOKUP(D614,商品!$D:$D,商品!$H:$H),"")</f>
        <v/>
      </c>
      <c r="I614" s="50" t="str">
        <f>IFERROR(_xlfn.XLOOKUP(D614&amp;F614,現状ワード設定!J:J,現状ワード設定!H:H),"")</f>
        <v/>
      </c>
      <c r="J614" s="47" t="str">
        <f>IFERROR(_xlfn.XLOOKUP(D614&amp;F614,現状ワード設定!J:J,現状ワード設定!I:I),"")</f>
        <v/>
      </c>
      <c r="K614" s="47" t="e">
        <f>IF(AND(T614&gt;=設定!$C$12,W614&gt;=O614),I614*(1+設定!$F$12),IF(AND(T614&gt;=設定!$C$13,W614&lt;O614),I614*(1+設定!$F$13),IF(AND(T614&lt;設定!$C$14,U614&gt;=設定!$E$14),I614*(1+設定!$F$14),IF(AND(T614&lt;設定!$C$15,U614&lt;設定!$E$15),I614*(1+設定!$F$15),"除外"))))</f>
        <v>#VALUE!</v>
      </c>
      <c r="L614" s="58" t="e">
        <f ca="1">IF(消化率!$I$5&lt;1,K614*消化率!$I$5,IF(U614*V614/(K614*消化率!$I$5)&gt;O614,K614*消化率!$I$5,M614))</f>
        <v>#DIV/0!</v>
      </c>
      <c r="M614" s="58" t="e">
        <f t="shared" si="102"/>
        <v>#VALUE!</v>
      </c>
      <c r="N614" s="58" t="e">
        <f ca="1">IF(ROUNDUP(IF(IF(IF(AND(設定!$D$8&lt;=L614,設定!$D$8&lt;J614),設定!$D$8,IF(AND(J614&lt;=L614,J614&lt;設定!$D$8),J614,IF(AND(L614&lt;=J614,J614&lt;設定!$D$8),J614,L614)))=0,設定!$D$8,IF(AND(設定!$D$8&lt;=L614,設定!$D$8&lt;J614),設定!$D$8,IF(AND(J614&lt;=L614,J614&lt;設定!$D$8),J614,IF(AND(L614&lt;=J614,J614&lt;設定!$D$8),J614,L614))))&lt;=H614,H614+1,IF(IF(AND(設定!$D$8&lt;=L614,設定!$D$8&lt;J614),設定!$D$8,IF(AND(J614&lt;=L614,J614&lt;設定!$D$8),J614,IF(AND(L614&lt;=J614,J614&lt;設定!$D$8),J614,L614)))=0,設定!$D$8,IF(AND(設定!$D$8&lt;=L614,設定!$D$8&lt;J614),設定!$D$8,IF(AND(J614&lt;=L614,J614&lt;設定!$D$8),J614,IF(AND(L614&lt;=J614,J614&lt;設定!$D$8),J614,L614))))),0)&gt;40,ROUNDUP(IF(IF(IF(AND(設定!$D$8&lt;=L614,設定!$D$8&lt;J614),設定!$D$8,IF(AND(J614&lt;=L614,J614&lt;設定!$D$8),J614,IF(AND(L614&lt;=J614,J614&lt;設定!$D$8),J614,L614)))=0,設定!$D$8,IF(AND(設定!$D$8&lt;=L614,設定!$D$8&lt;J614),設定!$D$8,IF(AND(J614&lt;=L614,J614&lt;設定!$D$8),J614,IF(AND(L614&lt;=J614,J614&lt;設定!$D$8),J614,L614))))&lt;=H614,H614+1,IF(IF(AND(設定!$D$8&lt;=L614,設定!$D$8&lt;J614),設定!$D$8,IF(AND(J614&lt;=L614,J614&lt;設定!$D$8),J614,IF(AND(L614&lt;=J614,J614&lt;設定!$D$8),J614,L614)))=0,設定!$D$8,IF(AND(設定!$D$8&lt;=L614,設定!$D$8&lt;J614),設定!$D$8,IF(AND(J614&lt;=L614,J614&lt;設定!$D$8),J614,IF(AND(L614&lt;=J614,J614&lt;設定!$D$8),J614,L614))))),0),40)</f>
        <v>#DIV/0!</v>
      </c>
      <c r="O614" s="55">
        <f>IF(G614="標準",設定!$C$4,G614)</f>
        <v>5</v>
      </c>
      <c r="P614" s="45">
        <f t="shared" si="103"/>
        <v>0</v>
      </c>
      <c r="Q614" s="14">
        <f t="shared" si="104"/>
        <v>0</v>
      </c>
      <c r="R614" s="23">
        <f t="shared" si="112"/>
        <v>0</v>
      </c>
      <c r="S614" s="12">
        <f t="shared" si="105"/>
        <v>0</v>
      </c>
      <c r="T614" s="23">
        <f t="shared" si="106"/>
        <v>0</v>
      </c>
      <c r="U614" s="13">
        <f t="shared" si="107"/>
        <v>0</v>
      </c>
      <c r="V614" s="104" t="str">
        <f>INDEX(商品!Q:Q,MATCH(キーワード!D614,商品!D:D,0),1)</f>
        <v>-</v>
      </c>
      <c r="W614" s="15">
        <f t="shared" si="108"/>
        <v>0</v>
      </c>
      <c r="X614" s="22">
        <f>SUMIFS(当月ワード!$J$3:$J$1000,当月ワード!$D$3:$D$1000,キーワード!$D614,当月ワード!$E$3:$E$1000,キーワード!$F614)</f>
        <v>0</v>
      </c>
      <c r="Y614" s="23">
        <f>SUMIFS(前月ワード!$J$3:$J$1000,前月ワード!$D$3:$D$1000,キーワード!$D614,前月ワード!$E$3:$E$1000,キーワード!$F614)</f>
        <v>0</v>
      </c>
      <c r="Z614" s="23">
        <f>SUMIFS(前々月ワード!$J$3:$J$1000,前々月ワード!$D$3:$D$1000,キーワード!$D614,前々月ワード!$E$3:$E$1000,キーワード!$F614)</f>
        <v>0</v>
      </c>
      <c r="AA614" s="22">
        <f>SUMIFS(当月ワード!$W$3:$W$1000,当月ワード!$D$3:$D$1000,キーワード!$D614,当月ワード!$E$3:$E$1000,キーワード!$F614)</f>
        <v>0</v>
      </c>
      <c r="AB614" s="23">
        <f>SUMIFS(前月ワード!$W$3:$W$1000,前月ワード!$D$3:$D$1000,キーワード!$D614,前月ワード!$E$3:$E$1000,キーワード!$F614)</f>
        <v>0</v>
      </c>
      <c r="AC614" s="23">
        <f>SUMIFS(前々月ワード!$W$3:$W$1000,前々月ワード!$D$3:$D$1000,キーワード!$D614,前々月ワード!$E$3:$E$1000,キーワード!$F614)</f>
        <v>0</v>
      </c>
      <c r="AD614" s="23">
        <f t="shared" si="109"/>
        <v>0</v>
      </c>
      <c r="AE614" s="23">
        <f t="shared" si="109"/>
        <v>0</v>
      </c>
      <c r="AF614" s="23">
        <f t="shared" si="109"/>
        <v>0</v>
      </c>
      <c r="AG614" s="22">
        <f>SUMIFS(当月ワード!$X$3:$X$1000,当月ワード!$D$3:$D$1000,キーワード!$D614,当月ワード!$E$3:$E$1000,キーワード!$F614)</f>
        <v>0</v>
      </c>
      <c r="AH614" s="23">
        <f>SUMIFS(前月ワード!$X$3:$X$1000,前月ワード!$D$3:$D$1000,キーワード!$D614,前月ワード!$E$3:$E$1000,キーワード!$F614)</f>
        <v>0</v>
      </c>
      <c r="AI614" s="23">
        <f>SUMIFS(前々月ワード!$X$3:$X$1000,前々月ワード!$D$3:$D$1000,キーワード!$D614,前々月ワード!$E$3:$E$1000,キーワード!$F614)</f>
        <v>0</v>
      </c>
      <c r="AJ614" s="22">
        <f>SUMIFS(当月ワード!$I$3:$I$1000,当月ワード!$D$3:$D$1000,キーワード!$D614,当月ワード!$E$3:$E$1000,キーワード!$F614)</f>
        <v>0</v>
      </c>
      <c r="AK614" s="23">
        <f>SUMIFS(前月ワード!$I$3:$I$1000,前月ワード!$D$3:$D$1000,キーワード!$D614,前月ワード!$E$3:$E$1000,キーワード!$F614)</f>
        <v>0</v>
      </c>
      <c r="AL614" s="23">
        <f>SUMIFS(前々月ワード!$I$3:$I$1000,前々月ワード!$D$3:$D$1000,キーワード!$D614,前々月ワード!$E$3:$E$1000,キーワード!$F614)</f>
        <v>0</v>
      </c>
      <c r="AM614" s="13">
        <f t="shared" si="110"/>
        <v>0</v>
      </c>
      <c r="AN614" s="13">
        <f t="shared" si="110"/>
        <v>0</v>
      </c>
      <c r="AO614" s="13">
        <f t="shared" si="110"/>
        <v>0</v>
      </c>
      <c r="AP614" s="16">
        <f t="shared" si="111"/>
        <v>0</v>
      </c>
      <c r="AQ614" s="16">
        <f t="shared" si="111"/>
        <v>0</v>
      </c>
      <c r="AR614" s="17">
        <f t="shared" si="111"/>
        <v>0</v>
      </c>
    </row>
    <row r="615" spans="3:44" ht="36.65" customHeight="1">
      <c r="C615" s="20">
        <v>610</v>
      </c>
      <c r="D615" s="53">
        <f>現状ワード設定!B612</f>
        <v>0</v>
      </c>
      <c r="E615" s="26" t="str">
        <f>IFERROR(_xlfn.XLOOKUP($D615,現状商品設定!B:B,現状商品設定!C:C,"-"),"-")</f>
        <v>-</v>
      </c>
      <c r="F615" s="56">
        <f>現状ワード設定!G612</f>
        <v>0</v>
      </c>
      <c r="G615" s="60" t="s">
        <v>46</v>
      </c>
      <c r="H615" s="47" t="str">
        <f>IFERROR(_xlfn.XLOOKUP(D615,商品!$D:$D,商品!$H:$H),"")</f>
        <v/>
      </c>
      <c r="I615" s="50" t="str">
        <f>IFERROR(_xlfn.XLOOKUP(D615&amp;F615,現状ワード設定!J:J,現状ワード設定!H:H),"")</f>
        <v/>
      </c>
      <c r="J615" s="47" t="str">
        <f>IFERROR(_xlfn.XLOOKUP(D615&amp;F615,現状ワード設定!J:J,現状ワード設定!I:I),"")</f>
        <v/>
      </c>
      <c r="K615" s="47" t="e">
        <f>IF(AND(T615&gt;=設定!$C$12,W615&gt;=O615),I615*(1+設定!$F$12),IF(AND(T615&gt;=設定!$C$13,W615&lt;O615),I615*(1+設定!$F$13),IF(AND(T615&lt;設定!$C$14,U615&gt;=設定!$E$14),I615*(1+設定!$F$14),IF(AND(T615&lt;設定!$C$15,U615&lt;設定!$E$15),I615*(1+設定!$F$15),"除外"))))</f>
        <v>#VALUE!</v>
      </c>
      <c r="L615" s="58" t="e">
        <f ca="1">IF(消化率!$I$5&lt;1,K615*消化率!$I$5,IF(U615*V615/(K615*消化率!$I$5)&gt;O615,K615*消化率!$I$5,M615))</f>
        <v>#DIV/0!</v>
      </c>
      <c r="M615" s="58" t="e">
        <f t="shared" si="102"/>
        <v>#VALUE!</v>
      </c>
      <c r="N615" s="58" t="e">
        <f ca="1">IF(ROUNDUP(IF(IF(IF(AND(設定!$D$8&lt;=L615,設定!$D$8&lt;J615),設定!$D$8,IF(AND(J615&lt;=L615,J615&lt;設定!$D$8),J615,IF(AND(L615&lt;=J615,J615&lt;設定!$D$8),J615,L615)))=0,設定!$D$8,IF(AND(設定!$D$8&lt;=L615,設定!$D$8&lt;J615),設定!$D$8,IF(AND(J615&lt;=L615,J615&lt;設定!$D$8),J615,IF(AND(L615&lt;=J615,J615&lt;設定!$D$8),J615,L615))))&lt;=H615,H615+1,IF(IF(AND(設定!$D$8&lt;=L615,設定!$D$8&lt;J615),設定!$D$8,IF(AND(J615&lt;=L615,J615&lt;設定!$D$8),J615,IF(AND(L615&lt;=J615,J615&lt;設定!$D$8),J615,L615)))=0,設定!$D$8,IF(AND(設定!$D$8&lt;=L615,設定!$D$8&lt;J615),設定!$D$8,IF(AND(J615&lt;=L615,J615&lt;設定!$D$8),J615,IF(AND(L615&lt;=J615,J615&lt;設定!$D$8),J615,L615))))),0)&gt;40,ROUNDUP(IF(IF(IF(AND(設定!$D$8&lt;=L615,設定!$D$8&lt;J615),設定!$D$8,IF(AND(J615&lt;=L615,J615&lt;設定!$D$8),J615,IF(AND(L615&lt;=J615,J615&lt;設定!$D$8),J615,L615)))=0,設定!$D$8,IF(AND(設定!$D$8&lt;=L615,設定!$D$8&lt;J615),設定!$D$8,IF(AND(J615&lt;=L615,J615&lt;設定!$D$8),J615,IF(AND(L615&lt;=J615,J615&lt;設定!$D$8),J615,L615))))&lt;=H615,H615+1,IF(IF(AND(設定!$D$8&lt;=L615,設定!$D$8&lt;J615),設定!$D$8,IF(AND(J615&lt;=L615,J615&lt;設定!$D$8),J615,IF(AND(L615&lt;=J615,J615&lt;設定!$D$8),J615,L615)))=0,設定!$D$8,IF(AND(設定!$D$8&lt;=L615,設定!$D$8&lt;J615),設定!$D$8,IF(AND(J615&lt;=L615,J615&lt;設定!$D$8),J615,IF(AND(L615&lt;=J615,J615&lt;設定!$D$8),J615,L615))))),0),40)</f>
        <v>#DIV/0!</v>
      </c>
      <c r="O615" s="55">
        <f>IF(G615="標準",設定!$C$4,G615)</f>
        <v>5</v>
      </c>
      <c r="P615" s="45">
        <f t="shared" si="103"/>
        <v>0</v>
      </c>
      <c r="Q615" s="14">
        <f t="shared" si="104"/>
        <v>0</v>
      </c>
      <c r="R615" s="23">
        <f t="shared" si="112"/>
        <v>0</v>
      </c>
      <c r="S615" s="12">
        <f t="shared" si="105"/>
        <v>0</v>
      </c>
      <c r="T615" s="23">
        <f t="shared" si="106"/>
        <v>0</v>
      </c>
      <c r="U615" s="13">
        <f t="shared" si="107"/>
        <v>0</v>
      </c>
      <c r="V615" s="104" t="str">
        <f>INDEX(商品!Q:Q,MATCH(キーワード!D615,商品!D:D,0),1)</f>
        <v>-</v>
      </c>
      <c r="W615" s="15">
        <f t="shared" si="108"/>
        <v>0</v>
      </c>
      <c r="X615" s="22">
        <f>SUMIFS(当月ワード!$J$3:$J$1000,当月ワード!$D$3:$D$1000,キーワード!$D615,当月ワード!$E$3:$E$1000,キーワード!$F615)</f>
        <v>0</v>
      </c>
      <c r="Y615" s="23">
        <f>SUMIFS(前月ワード!$J$3:$J$1000,前月ワード!$D$3:$D$1000,キーワード!$D615,前月ワード!$E$3:$E$1000,キーワード!$F615)</f>
        <v>0</v>
      </c>
      <c r="Z615" s="23">
        <f>SUMIFS(前々月ワード!$J$3:$J$1000,前々月ワード!$D$3:$D$1000,キーワード!$D615,前々月ワード!$E$3:$E$1000,キーワード!$F615)</f>
        <v>0</v>
      </c>
      <c r="AA615" s="22">
        <f>SUMIFS(当月ワード!$W$3:$W$1000,当月ワード!$D$3:$D$1000,キーワード!$D615,当月ワード!$E$3:$E$1000,キーワード!$F615)</f>
        <v>0</v>
      </c>
      <c r="AB615" s="23">
        <f>SUMIFS(前月ワード!$W$3:$W$1000,前月ワード!$D$3:$D$1000,キーワード!$D615,前月ワード!$E$3:$E$1000,キーワード!$F615)</f>
        <v>0</v>
      </c>
      <c r="AC615" s="23">
        <f>SUMIFS(前々月ワード!$W$3:$W$1000,前々月ワード!$D$3:$D$1000,キーワード!$D615,前々月ワード!$E$3:$E$1000,キーワード!$F615)</f>
        <v>0</v>
      </c>
      <c r="AD615" s="23">
        <f t="shared" si="109"/>
        <v>0</v>
      </c>
      <c r="AE615" s="23">
        <f t="shared" si="109"/>
        <v>0</v>
      </c>
      <c r="AF615" s="23">
        <f t="shared" si="109"/>
        <v>0</v>
      </c>
      <c r="AG615" s="22">
        <f>SUMIFS(当月ワード!$X$3:$X$1000,当月ワード!$D$3:$D$1000,キーワード!$D615,当月ワード!$E$3:$E$1000,キーワード!$F615)</f>
        <v>0</v>
      </c>
      <c r="AH615" s="23">
        <f>SUMIFS(前月ワード!$X$3:$X$1000,前月ワード!$D$3:$D$1000,キーワード!$D615,前月ワード!$E$3:$E$1000,キーワード!$F615)</f>
        <v>0</v>
      </c>
      <c r="AI615" s="23">
        <f>SUMIFS(前々月ワード!$X$3:$X$1000,前々月ワード!$D$3:$D$1000,キーワード!$D615,前々月ワード!$E$3:$E$1000,キーワード!$F615)</f>
        <v>0</v>
      </c>
      <c r="AJ615" s="22">
        <f>SUMIFS(当月ワード!$I$3:$I$1000,当月ワード!$D$3:$D$1000,キーワード!$D615,当月ワード!$E$3:$E$1000,キーワード!$F615)</f>
        <v>0</v>
      </c>
      <c r="AK615" s="23">
        <f>SUMIFS(前月ワード!$I$3:$I$1000,前月ワード!$D$3:$D$1000,キーワード!$D615,前月ワード!$E$3:$E$1000,キーワード!$F615)</f>
        <v>0</v>
      </c>
      <c r="AL615" s="23">
        <f>SUMIFS(前々月ワード!$I$3:$I$1000,前々月ワード!$D$3:$D$1000,キーワード!$D615,前々月ワード!$E$3:$E$1000,キーワード!$F615)</f>
        <v>0</v>
      </c>
      <c r="AM615" s="13">
        <f t="shared" si="110"/>
        <v>0</v>
      </c>
      <c r="AN615" s="13">
        <f t="shared" si="110"/>
        <v>0</v>
      </c>
      <c r="AO615" s="13">
        <f t="shared" si="110"/>
        <v>0</v>
      </c>
      <c r="AP615" s="16">
        <f t="shared" si="111"/>
        <v>0</v>
      </c>
      <c r="AQ615" s="16">
        <f t="shared" si="111"/>
        <v>0</v>
      </c>
      <c r="AR615" s="17">
        <f t="shared" si="111"/>
        <v>0</v>
      </c>
    </row>
    <row r="616" spans="3:44" ht="36.65" customHeight="1">
      <c r="C616" s="20">
        <v>611</v>
      </c>
      <c r="D616" s="53">
        <f>現状ワード設定!B613</f>
        <v>0</v>
      </c>
      <c r="E616" s="26" t="str">
        <f>IFERROR(_xlfn.XLOOKUP($D616,現状商品設定!B:B,現状商品設定!C:C,"-"),"-")</f>
        <v>-</v>
      </c>
      <c r="F616" s="56">
        <f>現状ワード設定!G613</f>
        <v>0</v>
      </c>
      <c r="G616" s="60" t="s">
        <v>46</v>
      </c>
      <c r="H616" s="47" t="str">
        <f>IFERROR(_xlfn.XLOOKUP(D616,商品!$D:$D,商品!$H:$H),"")</f>
        <v/>
      </c>
      <c r="I616" s="50" t="str">
        <f>IFERROR(_xlfn.XLOOKUP(D616&amp;F616,現状ワード設定!J:J,現状ワード設定!H:H),"")</f>
        <v/>
      </c>
      <c r="J616" s="47" t="str">
        <f>IFERROR(_xlfn.XLOOKUP(D616&amp;F616,現状ワード設定!J:J,現状ワード設定!I:I),"")</f>
        <v/>
      </c>
      <c r="K616" s="47" t="e">
        <f>IF(AND(T616&gt;=設定!$C$12,W616&gt;=O616),I616*(1+設定!$F$12),IF(AND(T616&gt;=設定!$C$13,W616&lt;O616),I616*(1+設定!$F$13),IF(AND(T616&lt;設定!$C$14,U616&gt;=設定!$E$14),I616*(1+設定!$F$14),IF(AND(T616&lt;設定!$C$15,U616&lt;設定!$E$15),I616*(1+設定!$F$15),"除外"))))</f>
        <v>#VALUE!</v>
      </c>
      <c r="L616" s="58" t="e">
        <f ca="1">IF(消化率!$I$5&lt;1,K616*消化率!$I$5,IF(U616*V616/(K616*消化率!$I$5)&gt;O616,K616*消化率!$I$5,M616))</f>
        <v>#DIV/0!</v>
      </c>
      <c r="M616" s="58" t="e">
        <f t="shared" si="102"/>
        <v>#VALUE!</v>
      </c>
      <c r="N616" s="58" t="e">
        <f ca="1">IF(ROUNDUP(IF(IF(IF(AND(設定!$D$8&lt;=L616,設定!$D$8&lt;J616),設定!$D$8,IF(AND(J616&lt;=L616,J616&lt;設定!$D$8),J616,IF(AND(L616&lt;=J616,J616&lt;設定!$D$8),J616,L616)))=0,設定!$D$8,IF(AND(設定!$D$8&lt;=L616,設定!$D$8&lt;J616),設定!$D$8,IF(AND(J616&lt;=L616,J616&lt;設定!$D$8),J616,IF(AND(L616&lt;=J616,J616&lt;設定!$D$8),J616,L616))))&lt;=H616,H616+1,IF(IF(AND(設定!$D$8&lt;=L616,設定!$D$8&lt;J616),設定!$D$8,IF(AND(J616&lt;=L616,J616&lt;設定!$D$8),J616,IF(AND(L616&lt;=J616,J616&lt;設定!$D$8),J616,L616)))=0,設定!$D$8,IF(AND(設定!$D$8&lt;=L616,設定!$D$8&lt;J616),設定!$D$8,IF(AND(J616&lt;=L616,J616&lt;設定!$D$8),J616,IF(AND(L616&lt;=J616,J616&lt;設定!$D$8),J616,L616))))),0)&gt;40,ROUNDUP(IF(IF(IF(AND(設定!$D$8&lt;=L616,設定!$D$8&lt;J616),設定!$D$8,IF(AND(J616&lt;=L616,J616&lt;設定!$D$8),J616,IF(AND(L616&lt;=J616,J616&lt;設定!$D$8),J616,L616)))=0,設定!$D$8,IF(AND(設定!$D$8&lt;=L616,設定!$D$8&lt;J616),設定!$D$8,IF(AND(J616&lt;=L616,J616&lt;設定!$D$8),J616,IF(AND(L616&lt;=J616,J616&lt;設定!$D$8),J616,L616))))&lt;=H616,H616+1,IF(IF(AND(設定!$D$8&lt;=L616,設定!$D$8&lt;J616),設定!$D$8,IF(AND(J616&lt;=L616,J616&lt;設定!$D$8),J616,IF(AND(L616&lt;=J616,J616&lt;設定!$D$8),J616,L616)))=0,設定!$D$8,IF(AND(設定!$D$8&lt;=L616,設定!$D$8&lt;J616),設定!$D$8,IF(AND(J616&lt;=L616,J616&lt;設定!$D$8),J616,IF(AND(L616&lt;=J616,J616&lt;設定!$D$8),J616,L616))))),0),40)</f>
        <v>#DIV/0!</v>
      </c>
      <c r="O616" s="55">
        <f>IF(G616="標準",設定!$C$4,G616)</f>
        <v>5</v>
      </c>
      <c r="P616" s="45">
        <f t="shared" si="103"/>
        <v>0</v>
      </c>
      <c r="Q616" s="14">
        <f t="shared" si="104"/>
        <v>0</v>
      </c>
      <c r="R616" s="23">
        <f t="shared" si="112"/>
        <v>0</v>
      </c>
      <c r="S616" s="12">
        <f t="shared" si="105"/>
        <v>0</v>
      </c>
      <c r="T616" s="23">
        <f t="shared" si="106"/>
        <v>0</v>
      </c>
      <c r="U616" s="13">
        <f t="shared" si="107"/>
        <v>0</v>
      </c>
      <c r="V616" s="104" t="str">
        <f>INDEX(商品!Q:Q,MATCH(キーワード!D616,商品!D:D,0),1)</f>
        <v>-</v>
      </c>
      <c r="W616" s="15">
        <f t="shared" si="108"/>
        <v>0</v>
      </c>
      <c r="X616" s="22">
        <f>SUMIFS(当月ワード!$J$3:$J$1000,当月ワード!$D$3:$D$1000,キーワード!$D616,当月ワード!$E$3:$E$1000,キーワード!$F616)</f>
        <v>0</v>
      </c>
      <c r="Y616" s="23">
        <f>SUMIFS(前月ワード!$J$3:$J$1000,前月ワード!$D$3:$D$1000,キーワード!$D616,前月ワード!$E$3:$E$1000,キーワード!$F616)</f>
        <v>0</v>
      </c>
      <c r="Z616" s="23">
        <f>SUMIFS(前々月ワード!$J$3:$J$1000,前々月ワード!$D$3:$D$1000,キーワード!$D616,前々月ワード!$E$3:$E$1000,キーワード!$F616)</f>
        <v>0</v>
      </c>
      <c r="AA616" s="22">
        <f>SUMIFS(当月ワード!$W$3:$W$1000,当月ワード!$D$3:$D$1000,キーワード!$D616,当月ワード!$E$3:$E$1000,キーワード!$F616)</f>
        <v>0</v>
      </c>
      <c r="AB616" s="23">
        <f>SUMIFS(前月ワード!$W$3:$W$1000,前月ワード!$D$3:$D$1000,キーワード!$D616,前月ワード!$E$3:$E$1000,キーワード!$F616)</f>
        <v>0</v>
      </c>
      <c r="AC616" s="23">
        <f>SUMIFS(前々月ワード!$W$3:$W$1000,前々月ワード!$D$3:$D$1000,キーワード!$D616,前々月ワード!$E$3:$E$1000,キーワード!$F616)</f>
        <v>0</v>
      </c>
      <c r="AD616" s="23">
        <f t="shared" si="109"/>
        <v>0</v>
      </c>
      <c r="AE616" s="23">
        <f t="shared" si="109"/>
        <v>0</v>
      </c>
      <c r="AF616" s="23">
        <f t="shared" si="109"/>
        <v>0</v>
      </c>
      <c r="AG616" s="22">
        <f>SUMIFS(当月ワード!$X$3:$X$1000,当月ワード!$D$3:$D$1000,キーワード!$D616,当月ワード!$E$3:$E$1000,キーワード!$F616)</f>
        <v>0</v>
      </c>
      <c r="AH616" s="23">
        <f>SUMIFS(前月ワード!$X$3:$X$1000,前月ワード!$D$3:$D$1000,キーワード!$D616,前月ワード!$E$3:$E$1000,キーワード!$F616)</f>
        <v>0</v>
      </c>
      <c r="AI616" s="23">
        <f>SUMIFS(前々月ワード!$X$3:$X$1000,前々月ワード!$D$3:$D$1000,キーワード!$D616,前々月ワード!$E$3:$E$1000,キーワード!$F616)</f>
        <v>0</v>
      </c>
      <c r="AJ616" s="22">
        <f>SUMIFS(当月ワード!$I$3:$I$1000,当月ワード!$D$3:$D$1000,キーワード!$D616,当月ワード!$E$3:$E$1000,キーワード!$F616)</f>
        <v>0</v>
      </c>
      <c r="AK616" s="23">
        <f>SUMIFS(前月ワード!$I$3:$I$1000,前月ワード!$D$3:$D$1000,キーワード!$D616,前月ワード!$E$3:$E$1000,キーワード!$F616)</f>
        <v>0</v>
      </c>
      <c r="AL616" s="23">
        <f>SUMIFS(前々月ワード!$I$3:$I$1000,前々月ワード!$D$3:$D$1000,キーワード!$D616,前々月ワード!$E$3:$E$1000,キーワード!$F616)</f>
        <v>0</v>
      </c>
      <c r="AM616" s="13">
        <f t="shared" si="110"/>
        <v>0</v>
      </c>
      <c r="AN616" s="13">
        <f t="shared" si="110"/>
        <v>0</v>
      </c>
      <c r="AO616" s="13">
        <f t="shared" si="110"/>
        <v>0</v>
      </c>
      <c r="AP616" s="16">
        <f t="shared" si="111"/>
        <v>0</v>
      </c>
      <c r="AQ616" s="16">
        <f t="shared" si="111"/>
        <v>0</v>
      </c>
      <c r="AR616" s="17">
        <f t="shared" si="111"/>
        <v>0</v>
      </c>
    </row>
    <row r="617" spans="3:44" ht="36.65" customHeight="1">
      <c r="C617" s="20">
        <v>612</v>
      </c>
      <c r="D617" s="53">
        <f>現状ワード設定!B614</f>
        <v>0</v>
      </c>
      <c r="E617" s="26" t="str">
        <f>IFERROR(_xlfn.XLOOKUP($D617,現状商品設定!B:B,現状商品設定!C:C,"-"),"-")</f>
        <v>-</v>
      </c>
      <c r="F617" s="56">
        <f>現状ワード設定!G614</f>
        <v>0</v>
      </c>
      <c r="G617" s="60" t="s">
        <v>46</v>
      </c>
      <c r="H617" s="47" t="str">
        <f>IFERROR(_xlfn.XLOOKUP(D617,商品!$D:$D,商品!$H:$H),"")</f>
        <v/>
      </c>
      <c r="I617" s="50" t="str">
        <f>IFERROR(_xlfn.XLOOKUP(D617&amp;F617,現状ワード設定!J:J,現状ワード設定!H:H),"")</f>
        <v/>
      </c>
      <c r="J617" s="47" t="str">
        <f>IFERROR(_xlfn.XLOOKUP(D617&amp;F617,現状ワード設定!J:J,現状ワード設定!I:I),"")</f>
        <v/>
      </c>
      <c r="K617" s="47" t="e">
        <f>IF(AND(T617&gt;=設定!$C$12,W617&gt;=O617),I617*(1+設定!$F$12),IF(AND(T617&gt;=設定!$C$13,W617&lt;O617),I617*(1+設定!$F$13),IF(AND(T617&lt;設定!$C$14,U617&gt;=設定!$E$14),I617*(1+設定!$F$14),IF(AND(T617&lt;設定!$C$15,U617&lt;設定!$E$15),I617*(1+設定!$F$15),"除外"))))</f>
        <v>#VALUE!</v>
      </c>
      <c r="L617" s="58" t="e">
        <f ca="1">IF(消化率!$I$5&lt;1,K617*消化率!$I$5,IF(U617*V617/(K617*消化率!$I$5)&gt;O617,K617*消化率!$I$5,M617))</f>
        <v>#DIV/0!</v>
      </c>
      <c r="M617" s="58" t="e">
        <f t="shared" si="102"/>
        <v>#VALUE!</v>
      </c>
      <c r="N617" s="58" t="e">
        <f ca="1">IF(ROUNDUP(IF(IF(IF(AND(設定!$D$8&lt;=L617,設定!$D$8&lt;J617),設定!$D$8,IF(AND(J617&lt;=L617,J617&lt;設定!$D$8),J617,IF(AND(L617&lt;=J617,J617&lt;設定!$D$8),J617,L617)))=0,設定!$D$8,IF(AND(設定!$D$8&lt;=L617,設定!$D$8&lt;J617),設定!$D$8,IF(AND(J617&lt;=L617,J617&lt;設定!$D$8),J617,IF(AND(L617&lt;=J617,J617&lt;設定!$D$8),J617,L617))))&lt;=H617,H617+1,IF(IF(AND(設定!$D$8&lt;=L617,設定!$D$8&lt;J617),設定!$D$8,IF(AND(J617&lt;=L617,J617&lt;設定!$D$8),J617,IF(AND(L617&lt;=J617,J617&lt;設定!$D$8),J617,L617)))=0,設定!$D$8,IF(AND(設定!$D$8&lt;=L617,設定!$D$8&lt;J617),設定!$D$8,IF(AND(J617&lt;=L617,J617&lt;設定!$D$8),J617,IF(AND(L617&lt;=J617,J617&lt;設定!$D$8),J617,L617))))),0)&gt;40,ROUNDUP(IF(IF(IF(AND(設定!$D$8&lt;=L617,設定!$D$8&lt;J617),設定!$D$8,IF(AND(J617&lt;=L617,J617&lt;設定!$D$8),J617,IF(AND(L617&lt;=J617,J617&lt;設定!$D$8),J617,L617)))=0,設定!$D$8,IF(AND(設定!$D$8&lt;=L617,設定!$D$8&lt;J617),設定!$D$8,IF(AND(J617&lt;=L617,J617&lt;設定!$D$8),J617,IF(AND(L617&lt;=J617,J617&lt;設定!$D$8),J617,L617))))&lt;=H617,H617+1,IF(IF(AND(設定!$D$8&lt;=L617,設定!$D$8&lt;J617),設定!$D$8,IF(AND(J617&lt;=L617,J617&lt;設定!$D$8),J617,IF(AND(L617&lt;=J617,J617&lt;設定!$D$8),J617,L617)))=0,設定!$D$8,IF(AND(設定!$D$8&lt;=L617,設定!$D$8&lt;J617),設定!$D$8,IF(AND(J617&lt;=L617,J617&lt;設定!$D$8),J617,IF(AND(L617&lt;=J617,J617&lt;設定!$D$8),J617,L617))))),0),40)</f>
        <v>#DIV/0!</v>
      </c>
      <c r="O617" s="55">
        <f>IF(G617="標準",設定!$C$4,G617)</f>
        <v>5</v>
      </c>
      <c r="P617" s="45">
        <f t="shared" si="103"/>
        <v>0</v>
      </c>
      <c r="Q617" s="14">
        <f t="shared" si="104"/>
        <v>0</v>
      </c>
      <c r="R617" s="23">
        <f t="shared" si="112"/>
        <v>0</v>
      </c>
      <c r="S617" s="12">
        <f t="shared" si="105"/>
        <v>0</v>
      </c>
      <c r="T617" s="23">
        <f t="shared" si="106"/>
        <v>0</v>
      </c>
      <c r="U617" s="13">
        <f t="shared" si="107"/>
        <v>0</v>
      </c>
      <c r="V617" s="104" t="str">
        <f>INDEX(商品!Q:Q,MATCH(キーワード!D617,商品!D:D,0),1)</f>
        <v>-</v>
      </c>
      <c r="W617" s="15">
        <f t="shared" si="108"/>
        <v>0</v>
      </c>
      <c r="X617" s="22">
        <f>SUMIFS(当月ワード!$J$3:$J$1000,当月ワード!$D$3:$D$1000,キーワード!$D617,当月ワード!$E$3:$E$1000,キーワード!$F617)</f>
        <v>0</v>
      </c>
      <c r="Y617" s="23">
        <f>SUMIFS(前月ワード!$J$3:$J$1000,前月ワード!$D$3:$D$1000,キーワード!$D617,前月ワード!$E$3:$E$1000,キーワード!$F617)</f>
        <v>0</v>
      </c>
      <c r="Z617" s="23">
        <f>SUMIFS(前々月ワード!$J$3:$J$1000,前々月ワード!$D$3:$D$1000,キーワード!$D617,前々月ワード!$E$3:$E$1000,キーワード!$F617)</f>
        <v>0</v>
      </c>
      <c r="AA617" s="22">
        <f>SUMIFS(当月ワード!$W$3:$W$1000,当月ワード!$D$3:$D$1000,キーワード!$D617,当月ワード!$E$3:$E$1000,キーワード!$F617)</f>
        <v>0</v>
      </c>
      <c r="AB617" s="23">
        <f>SUMIFS(前月ワード!$W$3:$W$1000,前月ワード!$D$3:$D$1000,キーワード!$D617,前月ワード!$E$3:$E$1000,キーワード!$F617)</f>
        <v>0</v>
      </c>
      <c r="AC617" s="23">
        <f>SUMIFS(前々月ワード!$W$3:$W$1000,前々月ワード!$D$3:$D$1000,キーワード!$D617,前々月ワード!$E$3:$E$1000,キーワード!$F617)</f>
        <v>0</v>
      </c>
      <c r="AD617" s="23">
        <f t="shared" si="109"/>
        <v>0</v>
      </c>
      <c r="AE617" s="23">
        <f t="shared" si="109"/>
        <v>0</v>
      </c>
      <c r="AF617" s="23">
        <f t="shared" si="109"/>
        <v>0</v>
      </c>
      <c r="AG617" s="22">
        <f>SUMIFS(当月ワード!$X$3:$X$1000,当月ワード!$D$3:$D$1000,キーワード!$D617,当月ワード!$E$3:$E$1000,キーワード!$F617)</f>
        <v>0</v>
      </c>
      <c r="AH617" s="23">
        <f>SUMIFS(前月ワード!$X$3:$X$1000,前月ワード!$D$3:$D$1000,キーワード!$D617,前月ワード!$E$3:$E$1000,キーワード!$F617)</f>
        <v>0</v>
      </c>
      <c r="AI617" s="23">
        <f>SUMIFS(前々月ワード!$X$3:$X$1000,前々月ワード!$D$3:$D$1000,キーワード!$D617,前々月ワード!$E$3:$E$1000,キーワード!$F617)</f>
        <v>0</v>
      </c>
      <c r="AJ617" s="22">
        <f>SUMIFS(当月ワード!$I$3:$I$1000,当月ワード!$D$3:$D$1000,キーワード!$D617,当月ワード!$E$3:$E$1000,キーワード!$F617)</f>
        <v>0</v>
      </c>
      <c r="AK617" s="23">
        <f>SUMIFS(前月ワード!$I$3:$I$1000,前月ワード!$D$3:$D$1000,キーワード!$D617,前月ワード!$E$3:$E$1000,キーワード!$F617)</f>
        <v>0</v>
      </c>
      <c r="AL617" s="23">
        <f>SUMIFS(前々月ワード!$I$3:$I$1000,前々月ワード!$D$3:$D$1000,キーワード!$D617,前々月ワード!$E$3:$E$1000,キーワード!$F617)</f>
        <v>0</v>
      </c>
      <c r="AM617" s="13">
        <f t="shared" si="110"/>
        <v>0</v>
      </c>
      <c r="AN617" s="13">
        <f t="shared" si="110"/>
        <v>0</v>
      </c>
      <c r="AO617" s="13">
        <f t="shared" si="110"/>
        <v>0</v>
      </c>
      <c r="AP617" s="16">
        <f t="shared" si="111"/>
        <v>0</v>
      </c>
      <c r="AQ617" s="16">
        <f t="shared" si="111"/>
        <v>0</v>
      </c>
      <c r="AR617" s="17">
        <f t="shared" si="111"/>
        <v>0</v>
      </c>
    </row>
    <row r="618" spans="3:44" ht="36.65" customHeight="1">
      <c r="C618" s="20">
        <v>613</v>
      </c>
      <c r="D618" s="53">
        <f>現状ワード設定!B615</f>
        <v>0</v>
      </c>
      <c r="E618" s="26" t="str">
        <f>IFERROR(_xlfn.XLOOKUP($D618,現状商品設定!B:B,現状商品設定!C:C,"-"),"-")</f>
        <v>-</v>
      </c>
      <c r="F618" s="56">
        <f>現状ワード設定!G615</f>
        <v>0</v>
      </c>
      <c r="G618" s="60" t="s">
        <v>46</v>
      </c>
      <c r="H618" s="47" t="str">
        <f>IFERROR(_xlfn.XLOOKUP(D618,商品!$D:$D,商品!$H:$H),"")</f>
        <v/>
      </c>
      <c r="I618" s="50" t="str">
        <f>IFERROR(_xlfn.XLOOKUP(D618&amp;F618,現状ワード設定!J:J,現状ワード設定!H:H),"")</f>
        <v/>
      </c>
      <c r="J618" s="47" t="str">
        <f>IFERROR(_xlfn.XLOOKUP(D618&amp;F618,現状ワード設定!J:J,現状ワード設定!I:I),"")</f>
        <v/>
      </c>
      <c r="K618" s="47" t="e">
        <f>IF(AND(T618&gt;=設定!$C$12,W618&gt;=O618),I618*(1+設定!$F$12),IF(AND(T618&gt;=設定!$C$13,W618&lt;O618),I618*(1+設定!$F$13),IF(AND(T618&lt;設定!$C$14,U618&gt;=設定!$E$14),I618*(1+設定!$F$14),IF(AND(T618&lt;設定!$C$15,U618&lt;設定!$E$15),I618*(1+設定!$F$15),"除外"))))</f>
        <v>#VALUE!</v>
      </c>
      <c r="L618" s="58" t="e">
        <f ca="1">IF(消化率!$I$5&lt;1,K618*消化率!$I$5,IF(U618*V618/(K618*消化率!$I$5)&gt;O618,K618*消化率!$I$5,M618))</f>
        <v>#DIV/0!</v>
      </c>
      <c r="M618" s="58" t="e">
        <f t="shared" si="102"/>
        <v>#VALUE!</v>
      </c>
      <c r="N618" s="58" t="e">
        <f ca="1">IF(ROUNDUP(IF(IF(IF(AND(設定!$D$8&lt;=L618,設定!$D$8&lt;J618),設定!$D$8,IF(AND(J618&lt;=L618,J618&lt;設定!$D$8),J618,IF(AND(L618&lt;=J618,J618&lt;設定!$D$8),J618,L618)))=0,設定!$D$8,IF(AND(設定!$D$8&lt;=L618,設定!$D$8&lt;J618),設定!$D$8,IF(AND(J618&lt;=L618,J618&lt;設定!$D$8),J618,IF(AND(L618&lt;=J618,J618&lt;設定!$D$8),J618,L618))))&lt;=H618,H618+1,IF(IF(AND(設定!$D$8&lt;=L618,設定!$D$8&lt;J618),設定!$D$8,IF(AND(J618&lt;=L618,J618&lt;設定!$D$8),J618,IF(AND(L618&lt;=J618,J618&lt;設定!$D$8),J618,L618)))=0,設定!$D$8,IF(AND(設定!$D$8&lt;=L618,設定!$D$8&lt;J618),設定!$D$8,IF(AND(J618&lt;=L618,J618&lt;設定!$D$8),J618,IF(AND(L618&lt;=J618,J618&lt;設定!$D$8),J618,L618))))),0)&gt;40,ROUNDUP(IF(IF(IF(AND(設定!$D$8&lt;=L618,設定!$D$8&lt;J618),設定!$D$8,IF(AND(J618&lt;=L618,J618&lt;設定!$D$8),J618,IF(AND(L618&lt;=J618,J618&lt;設定!$D$8),J618,L618)))=0,設定!$D$8,IF(AND(設定!$D$8&lt;=L618,設定!$D$8&lt;J618),設定!$D$8,IF(AND(J618&lt;=L618,J618&lt;設定!$D$8),J618,IF(AND(L618&lt;=J618,J618&lt;設定!$D$8),J618,L618))))&lt;=H618,H618+1,IF(IF(AND(設定!$D$8&lt;=L618,設定!$D$8&lt;J618),設定!$D$8,IF(AND(J618&lt;=L618,J618&lt;設定!$D$8),J618,IF(AND(L618&lt;=J618,J618&lt;設定!$D$8),J618,L618)))=0,設定!$D$8,IF(AND(設定!$D$8&lt;=L618,設定!$D$8&lt;J618),設定!$D$8,IF(AND(J618&lt;=L618,J618&lt;設定!$D$8),J618,IF(AND(L618&lt;=J618,J618&lt;設定!$D$8),J618,L618))))),0),40)</f>
        <v>#DIV/0!</v>
      </c>
      <c r="O618" s="55">
        <f>IF(G618="標準",設定!$C$4,G618)</f>
        <v>5</v>
      </c>
      <c r="P618" s="45">
        <f t="shared" si="103"/>
        <v>0</v>
      </c>
      <c r="Q618" s="14">
        <f t="shared" si="104"/>
        <v>0</v>
      </c>
      <c r="R618" s="23">
        <f t="shared" si="112"/>
        <v>0</v>
      </c>
      <c r="S618" s="12">
        <f t="shared" si="105"/>
        <v>0</v>
      </c>
      <c r="T618" s="23">
        <f t="shared" si="106"/>
        <v>0</v>
      </c>
      <c r="U618" s="13">
        <f t="shared" si="107"/>
        <v>0</v>
      </c>
      <c r="V618" s="104" t="str">
        <f>INDEX(商品!Q:Q,MATCH(キーワード!D618,商品!D:D,0),1)</f>
        <v>-</v>
      </c>
      <c r="W618" s="15">
        <f t="shared" si="108"/>
        <v>0</v>
      </c>
      <c r="X618" s="22">
        <f>SUMIFS(当月ワード!$J$3:$J$1000,当月ワード!$D$3:$D$1000,キーワード!$D618,当月ワード!$E$3:$E$1000,キーワード!$F618)</f>
        <v>0</v>
      </c>
      <c r="Y618" s="23">
        <f>SUMIFS(前月ワード!$J$3:$J$1000,前月ワード!$D$3:$D$1000,キーワード!$D618,前月ワード!$E$3:$E$1000,キーワード!$F618)</f>
        <v>0</v>
      </c>
      <c r="Z618" s="23">
        <f>SUMIFS(前々月ワード!$J$3:$J$1000,前々月ワード!$D$3:$D$1000,キーワード!$D618,前々月ワード!$E$3:$E$1000,キーワード!$F618)</f>
        <v>0</v>
      </c>
      <c r="AA618" s="22">
        <f>SUMIFS(当月ワード!$W$3:$W$1000,当月ワード!$D$3:$D$1000,キーワード!$D618,当月ワード!$E$3:$E$1000,キーワード!$F618)</f>
        <v>0</v>
      </c>
      <c r="AB618" s="23">
        <f>SUMIFS(前月ワード!$W$3:$W$1000,前月ワード!$D$3:$D$1000,キーワード!$D618,前月ワード!$E$3:$E$1000,キーワード!$F618)</f>
        <v>0</v>
      </c>
      <c r="AC618" s="23">
        <f>SUMIFS(前々月ワード!$W$3:$W$1000,前々月ワード!$D$3:$D$1000,キーワード!$D618,前々月ワード!$E$3:$E$1000,キーワード!$F618)</f>
        <v>0</v>
      </c>
      <c r="AD618" s="23">
        <f t="shared" si="109"/>
        <v>0</v>
      </c>
      <c r="AE618" s="23">
        <f t="shared" si="109"/>
        <v>0</v>
      </c>
      <c r="AF618" s="23">
        <f t="shared" si="109"/>
        <v>0</v>
      </c>
      <c r="AG618" s="22">
        <f>SUMIFS(当月ワード!$X$3:$X$1000,当月ワード!$D$3:$D$1000,キーワード!$D618,当月ワード!$E$3:$E$1000,キーワード!$F618)</f>
        <v>0</v>
      </c>
      <c r="AH618" s="23">
        <f>SUMIFS(前月ワード!$X$3:$X$1000,前月ワード!$D$3:$D$1000,キーワード!$D618,前月ワード!$E$3:$E$1000,キーワード!$F618)</f>
        <v>0</v>
      </c>
      <c r="AI618" s="23">
        <f>SUMIFS(前々月ワード!$X$3:$X$1000,前々月ワード!$D$3:$D$1000,キーワード!$D618,前々月ワード!$E$3:$E$1000,キーワード!$F618)</f>
        <v>0</v>
      </c>
      <c r="AJ618" s="22">
        <f>SUMIFS(当月ワード!$I$3:$I$1000,当月ワード!$D$3:$D$1000,キーワード!$D618,当月ワード!$E$3:$E$1000,キーワード!$F618)</f>
        <v>0</v>
      </c>
      <c r="AK618" s="23">
        <f>SUMIFS(前月ワード!$I$3:$I$1000,前月ワード!$D$3:$D$1000,キーワード!$D618,前月ワード!$E$3:$E$1000,キーワード!$F618)</f>
        <v>0</v>
      </c>
      <c r="AL618" s="23">
        <f>SUMIFS(前々月ワード!$I$3:$I$1000,前々月ワード!$D$3:$D$1000,キーワード!$D618,前々月ワード!$E$3:$E$1000,キーワード!$F618)</f>
        <v>0</v>
      </c>
      <c r="AM618" s="13">
        <f t="shared" si="110"/>
        <v>0</v>
      </c>
      <c r="AN618" s="13">
        <f t="shared" si="110"/>
        <v>0</v>
      </c>
      <c r="AO618" s="13">
        <f t="shared" si="110"/>
        <v>0</v>
      </c>
      <c r="AP618" s="16">
        <f t="shared" si="111"/>
        <v>0</v>
      </c>
      <c r="AQ618" s="16">
        <f t="shared" si="111"/>
        <v>0</v>
      </c>
      <c r="AR618" s="17">
        <f t="shared" si="111"/>
        <v>0</v>
      </c>
    </row>
    <row r="619" spans="3:44" ht="36.65" customHeight="1">
      <c r="C619" s="20">
        <v>614</v>
      </c>
      <c r="D619" s="53">
        <f>現状ワード設定!B616</f>
        <v>0</v>
      </c>
      <c r="E619" s="26" t="str">
        <f>IFERROR(_xlfn.XLOOKUP($D619,現状商品設定!B:B,現状商品設定!C:C,"-"),"-")</f>
        <v>-</v>
      </c>
      <c r="F619" s="56">
        <f>現状ワード設定!G616</f>
        <v>0</v>
      </c>
      <c r="G619" s="60" t="s">
        <v>46</v>
      </c>
      <c r="H619" s="47" t="str">
        <f>IFERROR(_xlfn.XLOOKUP(D619,商品!$D:$D,商品!$H:$H),"")</f>
        <v/>
      </c>
      <c r="I619" s="50" t="str">
        <f>IFERROR(_xlfn.XLOOKUP(D619&amp;F619,現状ワード設定!J:J,現状ワード設定!H:H),"")</f>
        <v/>
      </c>
      <c r="J619" s="47" t="str">
        <f>IFERROR(_xlfn.XLOOKUP(D619&amp;F619,現状ワード設定!J:J,現状ワード設定!I:I),"")</f>
        <v/>
      </c>
      <c r="K619" s="47" t="e">
        <f>IF(AND(T619&gt;=設定!$C$12,W619&gt;=O619),I619*(1+設定!$F$12),IF(AND(T619&gt;=設定!$C$13,W619&lt;O619),I619*(1+設定!$F$13),IF(AND(T619&lt;設定!$C$14,U619&gt;=設定!$E$14),I619*(1+設定!$F$14),IF(AND(T619&lt;設定!$C$15,U619&lt;設定!$E$15),I619*(1+設定!$F$15),"除外"))))</f>
        <v>#VALUE!</v>
      </c>
      <c r="L619" s="58" t="e">
        <f ca="1">IF(消化率!$I$5&lt;1,K619*消化率!$I$5,IF(U619*V619/(K619*消化率!$I$5)&gt;O619,K619*消化率!$I$5,M619))</f>
        <v>#DIV/0!</v>
      </c>
      <c r="M619" s="58" t="e">
        <f t="shared" si="102"/>
        <v>#VALUE!</v>
      </c>
      <c r="N619" s="58" t="e">
        <f ca="1">IF(ROUNDUP(IF(IF(IF(AND(設定!$D$8&lt;=L619,設定!$D$8&lt;J619),設定!$D$8,IF(AND(J619&lt;=L619,J619&lt;設定!$D$8),J619,IF(AND(L619&lt;=J619,J619&lt;設定!$D$8),J619,L619)))=0,設定!$D$8,IF(AND(設定!$D$8&lt;=L619,設定!$D$8&lt;J619),設定!$D$8,IF(AND(J619&lt;=L619,J619&lt;設定!$D$8),J619,IF(AND(L619&lt;=J619,J619&lt;設定!$D$8),J619,L619))))&lt;=H619,H619+1,IF(IF(AND(設定!$D$8&lt;=L619,設定!$D$8&lt;J619),設定!$D$8,IF(AND(J619&lt;=L619,J619&lt;設定!$D$8),J619,IF(AND(L619&lt;=J619,J619&lt;設定!$D$8),J619,L619)))=0,設定!$D$8,IF(AND(設定!$D$8&lt;=L619,設定!$D$8&lt;J619),設定!$D$8,IF(AND(J619&lt;=L619,J619&lt;設定!$D$8),J619,IF(AND(L619&lt;=J619,J619&lt;設定!$D$8),J619,L619))))),0)&gt;40,ROUNDUP(IF(IF(IF(AND(設定!$D$8&lt;=L619,設定!$D$8&lt;J619),設定!$D$8,IF(AND(J619&lt;=L619,J619&lt;設定!$D$8),J619,IF(AND(L619&lt;=J619,J619&lt;設定!$D$8),J619,L619)))=0,設定!$D$8,IF(AND(設定!$D$8&lt;=L619,設定!$D$8&lt;J619),設定!$D$8,IF(AND(J619&lt;=L619,J619&lt;設定!$D$8),J619,IF(AND(L619&lt;=J619,J619&lt;設定!$D$8),J619,L619))))&lt;=H619,H619+1,IF(IF(AND(設定!$D$8&lt;=L619,設定!$D$8&lt;J619),設定!$D$8,IF(AND(J619&lt;=L619,J619&lt;設定!$D$8),J619,IF(AND(L619&lt;=J619,J619&lt;設定!$D$8),J619,L619)))=0,設定!$D$8,IF(AND(設定!$D$8&lt;=L619,設定!$D$8&lt;J619),設定!$D$8,IF(AND(J619&lt;=L619,J619&lt;設定!$D$8),J619,IF(AND(L619&lt;=J619,J619&lt;設定!$D$8),J619,L619))))),0),40)</f>
        <v>#DIV/0!</v>
      </c>
      <c r="O619" s="55">
        <f>IF(G619="標準",設定!$C$4,G619)</f>
        <v>5</v>
      </c>
      <c r="P619" s="45">
        <f t="shared" si="103"/>
        <v>0</v>
      </c>
      <c r="Q619" s="14">
        <f t="shared" si="104"/>
        <v>0</v>
      </c>
      <c r="R619" s="23">
        <f t="shared" si="112"/>
        <v>0</v>
      </c>
      <c r="S619" s="12">
        <f t="shared" si="105"/>
        <v>0</v>
      </c>
      <c r="T619" s="23">
        <f t="shared" si="106"/>
        <v>0</v>
      </c>
      <c r="U619" s="13">
        <f t="shared" si="107"/>
        <v>0</v>
      </c>
      <c r="V619" s="104" t="str">
        <f>INDEX(商品!Q:Q,MATCH(キーワード!D619,商品!D:D,0),1)</f>
        <v>-</v>
      </c>
      <c r="W619" s="15">
        <f t="shared" si="108"/>
        <v>0</v>
      </c>
      <c r="X619" s="22">
        <f>SUMIFS(当月ワード!$J$3:$J$1000,当月ワード!$D$3:$D$1000,キーワード!$D619,当月ワード!$E$3:$E$1000,キーワード!$F619)</f>
        <v>0</v>
      </c>
      <c r="Y619" s="23">
        <f>SUMIFS(前月ワード!$J$3:$J$1000,前月ワード!$D$3:$D$1000,キーワード!$D619,前月ワード!$E$3:$E$1000,キーワード!$F619)</f>
        <v>0</v>
      </c>
      <c r="Z619" s="23">
        <f>SUMIFS(前々月ワード!$J$3:$J$1000,前々月ワード!$D$3:$D$1000,キーワード!$D619,前々月ワード!$E$3:$E$1000,キーワード!$F619)</f>
        <v>0</v>
      </c>
      <c r="AA619" s="22">
        <f>SUMIFS(当月ワード!$W$3:$W$1000,当月ワード!$D$3:$D$1000,キーワード!$D619,当月ワード!$E$3:$E$1000,キーワード!$F619)</f>
        <v>0</v>
      </c>
      <c r="AB619" s="23">
        <f>SUMIFS(前月ワード!$W$3:$W$1000,前月ワード!$D$3:$D$1000,キーワード!$D619,前月ワード!$E$3:$E$1000,キーワード!$F619)</f>
        <v>0</v>
      </c>
      <c r="AC619" s="23">
        <f>SUMIFS(前々月ワード!$W$3:$W$1000,前々月ワード!$D$3:$D$1000,キーワード!$D619,前々月ワード!$E$3:$E$1000,キーワード!$F619)</f>
        <v>0</v>
      </c>
      <c r="AD619" s="23">
        <f t="shared" si="109"/>
        <v>0</v>
      </c>
      <c r="AE619" s="23">
        <f t="shared" si="109"/>
        <v>0</v>
      </c>
      <c r="AF619" s="23">
        <f t="shared" si="109"/>
        <v>0</v>
      </c>
      <c r="AG619" s="22">
        <f>SUMIFS(当月ワード!$X$3:$X$1000,当月ワード!$D$3:$D$1000,キーワード!$D619,当月ワード!$E$3:$E$1000,キーワード!$F619)</f>
        <v>0</v>
      </c>
      <c r="AH619" s="23">
        <f>SUMIFS(前月ワード!$X$3:$X$1000,前月ワード!$D$3:$D$1000,キーワード!$D619,前月ワード!$E$3:$E$1000,キーワード!$F619)</f>
        <v>0</v>
      </c>
      <c r="AI619" s="23">
        <f>SUMIFS(前々月ワード!$X$3:$X$1000,前々月ワード!$D$3:$D$1000,キーワード!$D619,前々月ワード!$E$3:$E$1000,キーワード!$F619)</f>
        <v>0</v>
      </c>
      <c r="AJ619" s="22">
        <f>SUMIFS(当月ワード!$I$3:$I$1000,当月ワード!$D$3:$D$1000,キーワード!$D619,当月ワード!$E$3:$E$1000,キーワード!$F619)</f>
        <v>0</v>
      </c>
      <c r="AK619" s="23">
        <f>SUMIFS(前月ワード!$I$3:$I$1000,前月ワード!$D$3:$D$1000,キーワード!$D619,前月ワード!$E$3:$E$1000,キーワード!$F619)</f>
        <v>0</v>
      </c>
      <c r="AL619" s="23">
        <f>SUMIFS(前々月ワード!$I$3:$I$1000,前々月ワード!$D$3:$D$1000,キーワード!$D619,前々月ワード!$E$3:$E$1000,キーワード!$F619)</f>
        <v>0</v>
      </c>
      <c r="AM619" s="13">
        <f t="shared" si="110"/>
        <v>0</v>
      </c>
      <c r="AN619" s="13">
        <f t="shared" si="110"/>
        <v>0</v>
      </c>
      <c r="AO619" s="13">
        <f t="shared" si="110"/>
        <v>0</v>
      </c>
      <c r="AP619" s="16">
        <f t="shared" si="111"/>
        <v>0</v>
      </c>
      <c r="AQ619" s="16">
        <f t="shared" si="111"/>
        <v>0</v>
      </c>
      <c r="AR619" s="17">
        <f t="shared" si="111"/>
        <v>0</v>
      </c>
    </row>
    <row r="620" spans="3:44" ht="36.65" customHeight="1">
      <c r="C620" s="20">
        <v>615</v>
      </c>
      <c r="D620" s="53">
        <f>現状ワード設定!B617</f>
        <v>0</v>
      </c>
      <c r="E620" s="26" t="str">
        <f>IFERROR(_xlfn.XLOOKUP($D620,現状商品設定!B:B,現状商品設定!C:C,"-"),"-")</f>
        <v>-</v>
      </c>
      <c r="F620" s="56">
        <f>現状ワード設定!G617</f>
        <v>0</v>
      </c>
      <c r="G620" s="60" t="s">
        <v>46</v>
      </c>
      <c r="H620" s="47" t="str">
        <f>IFERROR(_xlfn.XLOOKUP(D620,商品!$D:$D,商品!$H:$H),"")</f>
        <v/>
      </c>
      <c r="I620" s="50" t="str">
        <f>IFERROR(_xlfn.XLOOKUP(D620&amp;F620,現状ワード設定!J:J,現状ワード設定!H:H),"")</f>
        <v/>
      </c>
      <c r="J620" s="47" t="str">
        <f>IFERROR(_xlfn.XLOOKUP(D620&amp;F620,現状ワード設定!J:J,現状ワード設定!I:I),"")</f>
        <v/>
      </c>
      <c r="K620" s="47" t="e">
        <f>IF(AND(T620&gt;=設定!$C$12,W620&gt;=O620),I620*(1+設定!$F$12),IF(AND(T620&gt;=設定!$C$13,W620&lt;O620),I620*(1+設定!$F$13),IF(AND(T620&lt;設定!$C$14,U620&gt;=設定!$E$14),I620*(1+設定!$F$14),IF(AND(T620&lt;設定!$C$15,U620&lt;設定!$E$15),I620*(1+設定!$F$15),"除外"))))</f>
        <v>#VALUE!</v>
      </c>
      <c r="L620" s="58" t="e">
        <f ca="1">IF(消化率!$I$5&lt;1,K620*消化率!$I$5,IF(U620*V620/(K620*消化率!$I$5)&gt;O620,K620*消化率!$I$5,M620))</f>
        <v>#DIV/0!</v>
      </c>
      <c r="M620" s="58" t="e">
        <f t="shared" si="102"/>
        <v>#VALUE!</v>
      </c>
      <c r="N620" s="58" t="e">
        <f ca="1">IF(ROUNDUP(IF(IF(IF(AND(設定!$D$8&lt;=L620,設定!$D$8&lt;J620),設定!$D$8,IF(AND(J620&lt;=L620,J620&lt;設定!$D$8),J620,IF(AND(L620&lt;=J620,J620&lt;設定!$D$8),J620,L620)))=0,設定!$D$8,IF(AND(設定!$D$8&lt;=L620,設定!$D$8&lt;J620),設定!$D$8,IF(AND(J620&lt;=L620,J620&lt;設定!$D$8),J620,IF(AND(L620&lt;=J620,J620&lt;設定!$D$8),J620,L620))))&lt;=H620,H620+1,IF(IF(AND(設定!$D$8&lt;=L620,設定!$D$8&lt;J620),設定!$D$8,IF(AND(J620&lt;=L620,J620&lt;設定!$D$8),J620,IF(AND(L620&lt;=J620,J620&lt;設定!$D$8),J620,L620)))=0,設定!$D$8,IF(AND(設定!$D$8&lt;=L620,設定!$D$8&lt;J620),設定!$D$8,IF(AND(J620&lt;=L620,J620&lt;設定!$D$8),J620,IF(AND(L620&lt;=J620,J620&lt;設定!$D$8),J620,L620))))),0)&gt;40,ROUNDUP(IF(IF(IF(AND(設定!$D$8&lt;=L620,設定!$D$8&lt;J620),設定!$D$8,IF(AND(J620&lt;=L620,J620&lt;設定!$D$8),J620,IF(AND(L620&lt;=J620,J620&lt;設定!$D$8),J620,L620)))=0,設定!$D$8,IF(AND(設定!$D$8&lt;=L620,設定!$D$8&lt;J620),設定!$D$8,IF(AND(J620&lt;=L620,J620&lt;設定!$D$8),J620,IF(AND(L620&lt;=J620,J620&lt;設定!$D$8),J620,L620))))&lt;=H620,H620+1,IF(IF(AND(設定!$D$8&lt;=L620,設定!$D$8&lt;J620),設定!$D$8,IF(AND(J620&lt;=L620,J620&lt;設定!$D$8),J620,IF(AND(L620&lt;=J620,J620&lt;設定!$D$8),J620,L620)))=0,設定!$D$8,IF(AND(設定!$D$8&lt;=L620,設定!$D$8&lt;J620),設定!$D$8,IF(AND(J620&lt;=L620,J620&lt;設定!$D$8),J620,IF(AND(L620&lt;=J620,J620&lt;設定!$D$8),J620,L620))))),0),40)</f>
        <v>#DIV/0!</v>
      </c>
      <c r="O620" s="55">
        <f>IF(G620="標準",設定!$C$4,G620)</f>
        <v>5</v>
      </c>
      <c r="P620" s="45">
        <f t="shared" si="103"/>
        <v>0</v>
      </c>
      <c r="Q620" s="14">
        <f t="shared" si="104"/>
        <v>0</v>
      </c>
      <c r="R620" s="23">
        <f t="shared" si="112"/>
        <v>0</v>
      </c>
      <c r="S620" s="12">
        <f t="shared" si="105"/>
        <v>0</v>
      </c>
      <c r="T620" s="23">
        <f t="shared" si="106"/>
        <v>0</v>
      </c>
      <c r="U620" s="13">
        <f t="shared" si="107"/>
        <v>0</v>
      </c>
      <c r="V620" s="104" t="str">
        <f>INDEX(商品!Q:Q,MATCH(キーワード!D620,商品!D:D,0),1)</f>
        <v>-</v>
      </c>
      <c r="W620" s="15">
        <f t="shared" si="108"/>
        <v>0</v>
      </c>
      <c r="X620" s="22">
        <f>SUMIFS(当月ワード!$J$3:$J$1000,当月ワード!$D$3:$D$1000,キーワード!$D620,当月ワード!$E$3:$E$1000,キーワード!$F620)</f>
        <v>0</v>
      </c>
      <c r="Y620" s="23">
        <f>SUMIFS(前月ワード!$J$3:$J$1000,前月ワード!$D$3:$D$1000,キーワード!$D620,前月ワード!$E$3:$E$1000,キーワード!$F620)</f>
        <v>0</v>
      </c>
      <c r="Z620" s="23">
        <f>SUMIFS(前々月ワード!$J$3:$J$1000,前々月ワード!$D$3:$D$1000,キーワード!$D620,前々月ワード!$E$3:$E$1000,キーワード!$F620)</f>
        <v>0</v>
      </c>
      <c r="AA620" s="22">
        <f>SUMIFS(当月ワード!$W$3:$W$1000,当月ワード!$D$3:$D$1000,キーワード!$D620,当月ワード!$E$3:$E$1000,キーワード!$F620)</f>
        <v>0</v>
      </c>
      <c r="AB620" s="23">
        <f>SUMIFS(前月ワード!$W$3:$W$1000,前月ワード!$D$3:$D$1000,キーワード!$D620,前月ワード!$E$3:$E$1000,キーワード!$F620)</f>
        <v>0</v>
      </c>
      <c r="AC620" s="23">
        <f>SUMIFS(前々月ワード!$W$3:$W$1000,前々月ワード!$D$3:$D$1000,キーワード!$D620,前々月ワード!$E$3:$E$1000,キーワード!$F620)</f>
        <v>0</v>
      </c>
      <c r="AD620" s="23">
        <f t="shared" si="109"/>
        <v>0</v>
      </c>
      <c r="AE620" s="23">
        <f t="shared" si="109"/>
        <v>0</v>
      </c>
      <c r="AF620" s="23">
        <f t="shared" si="109"/>
        <v>0</v>
      </c>
      <c r="AG620" s="22">
        <f>SUMIFS(当月ワード!$X$3:$X$1000,当月ワード!$D$3:$D$1000,キーワード!$D620,当月ワード!$E$3:$E$1000,キーワード!$F620)</f>
        <v>0</v>
      </c>
      <c r="AH620" s="23">
        <f>SUMIFS(前月ワード!$X$3:$X$1000,前月ワード!$D$3:$D$1000,キーワード!$D620,前月ワード!$E$3:$E$1000,キーワード!$F620)</f>
        <v>0</v>
      </c>
      <c r="AI620" s="23">
        <f>SUMIFS(前々月ワード!$X$3:$X$1000,前々月ワード!$D$3:$D$1000,キーワード!$D620,前々月ワード!$E$3:$E$1000,キーワード!$F620)</f>
        <v>0</v>
      </c>
      <c r="AJ620" s="22">
        <f>SUMIFS(当月ワード!$I$3:$I$1000,当月ワード!$D$3:$D$1000,キーワード!$D620,当月ワード!$E$3:$E$1000,キーワード!$F620)</f>
        <v>0</v>
      </c>
      <c r="AK620" s="23">
        <f>SUMIFS(前月ワード!$I$3:$I$1000,前月ワード!$D$3:$D$1000,キーワード!$D620,前月ワード!$E$3:$E$1000,キーワード!$F620)</f>
        <v>0</v>
      </c>
      <c r="AL620" s="23">
        <f>SUMIFS(前々月ワード!$I$3:$I$1000,前々月ワード!$D$3:$D$1000,キーワード!$D620,前々月ワード!$E$3:$E$1000,キーワード!$F620)</f>
        <v>0</v>
      </c>
      <c r="AM620" s="13">
        <f t="shared" si="110"/>
        <v>0</v>
      </c>
      <c r="AN620" s="13">
        <f t="shared" si="110"/>
        <v>0</v>
      </c>
      <c r="AO620" s="13">
        <f t="shared" si="110"/>
        <v>0</v>
      </c>
      <c r="AP620" s="16">
        <f t="shared" si="111"/>
        <v>0</v>
      </c>
      <c r="AQ620" s="16">
        <f t="shared" si="111"/>
        <v>0</v>
      </c>
      <c r="AR620" s="17">
        <f t="shared" si="111"/>
        <v>0</v>
      </c>
    </row>
    <row r="621" spans="3:44" ht="36.65" customHeight="1">
      <c r="C621" s="20">
        <v>616</v>
      </c>
      <c r="D621" s="53">
        <f>現状ワード設定!B618</f>
        <v>0</v>
      </c>
      <c r="E621" s="26" t="str">
        <f>IFERROR(_xlfn.XLOOKUP($D621,現状商品設定!B:B,現状商品設定!C:C,"-"),"-")</f>
        <v>-</v>
      </c>
      <c r="F621" s="56">
        <f>現状ワード設定!G618</f>
        <v>0</v>
      </c>
      <c r="G621" s="60" t="s">
        <v>46</v>
      </c>
      <c r="H621" s="47" t="str">
        <f>IFERROR(_xlfn.XLOOKUP(D621,商品!$D:$D,商品!$H:$H),"")</f>
        <v/>
      </c>
      <c r="I621" s="50" t="str">
        <f>IFERROR(_xlfn.XLOOKUP(D621&amp;F621,現状ワード設定!J:J,現状ワード設定!H:H),"")</f>
        <v/>
      </c>
      <c r="J621" s="47" t="str">
        <f>IFERROR(_xlfn.XLOOKUP(D621&amp;F621,現状ワード設定!J:J,現状ワード設定!I:I),"")</f>
        <v/>
      </c>
      <c r="K621" s="47" t="e">
        <f>IF(AND(T621&gt;=設定!$C$12,W621&gt;=O621),I621*(1+設定!$F$12),IF(AND(T621&gt;=設定!$C$13,W621&lt;O621),I621*(1+設定!$F$13),IF(AND(T621&lt;設定!$C$14,U621&gt;=設定!$E$14),I621*(1+設定!$F$14),IF(AND(T621&lt;設定!$C$15,U621&lt;設定!$E$15),I621*(1+設定!$F$15),"除外"))))</f>
        <v>#VALUE!</v>
      </c>
      <c r="L621" s="58" t="e">
        <f ca="1">IF(消化率!$I$5&lt;1,K621*消化率!$I$5,IF(U621*V621/(K621*消化率!$I$5)&gt;O621,K621*消化率!$I$5,M621))</f>
        <v>#DIV/0!</v>
      </c>
      <c r="M621" s="58" t="e">
        <f t="shared" si="102"/>
        <v>#VALUE!</v>
      </c>
      <c r="N621" s="58" t="e">
        <f ca="1">IF(ROUNDUP(IF(IF(IF(AND(設定!$D$8&lt;=L621,設定!$D$8&lt;J621),設定!$D$8,IF(AND(J621&lt;=L621,J621&lt;設定!$D$8),J621,IF(AND(L621&lt;=J621,J621&lt;設定!$D$8),J621,L621)))=0,設定!$D$8,IF(AND(設定!$D$8&lt;=L621,設定!$D$8&lt;J621),設定!$D$8,IF(AND(J621&lt;=L621,J621&lt;設定!$D$8),J621,IF(AND(L621&lt;=J621,J621&lt;設定!$D$8),J621,L621))))&lt;=H621,H621+1,IF(IF(AND(設定!$D$8&lt;=L621,設定!$D$8&lt;J621),設定!$D$8,IF(AND(J621&lt;=L621,J621&lt;設定!$D$8),J621,IF(AND(L621&lt;=J621,J621&lt;設定!$D$8),J621,L621)))=0,設定!$D$8,IF(AND(設定!$D$8&lt;=L621,設定!$D$8&lt;J621),設定!$D$8,IF(AND(J621&lt;=L621,J621&lt;設定!$D$8),J621,IF(AND(L621&lt;=J621,J621&lt;設定!$D$8),J621,L621))))),0)&gt;40,ROUNDUP(IF(IF(IF(AND(設定!$D$8&lt;=L621,設定!$D$8&lt;J621),設定!$D$8,IF(AND(J621&lt;=L621,J621&lt;設定!$D$8),J621,IF(AND(L621&lt;=J621,J621&lt;設定!$D$8),J621,L621)))=0,設定!$D$8,IF(AND(設定!$D$8&lt;=L621,設定!$D$8&lt;J621),設定!$D$8,IF(AND(J621&lt;=L621,J621&lt;設定!$D$8),J621,IF(AND(L621&lt;=J621,J621&lt;設定!$D$8),J621,L621))))&lt;=H621,H621+1,IF(IF(AND(設定!$D$8&lt;=L621,設定!$D$8&lt;J621),設定!$D$8,IF(AND(J621&lt;=L621,J621&lt;設定!$D$8),J621,IF(AND(L621&lt;=J621,J621&lt;設定!$D$8),J621,L621)))=0,設定!$D$8,IF(AND(設定!$D$8&lt;=L621,設定!$D$8&lt;J621),設定!$D$8,IF(AND(J621&lt;=L621,J621&lt;設定!$D$8),J621,IF(AND(L621&lt;=J621,J621&lt;設定!$D$8),J621,L621))))),0),40)</f>
        <v>#DIV/0!</v>
      </c>
      <c r="O621" s="55">
        <f>IF(G621="標準",設定!$C$4,G621)</f>
        <v>5</v>
      </c>
      <c r="P621" s="45">
        <f t="shared" si="103"/>
        <v>0</v>
      </c>
      <c r="Q621" s="14">
        <f t="shared" si="104"/>
        <v>0</v>
      </c>
      <c r="R621" s="23">
        <f t="shared" si="112"/>
        <v>0</v>
      </c>
      <c r="S621" s="12">
        <f t="shared" si="105"/>
        <v>0</v>
      </c>
      <c r="T621" s="23">
        <f t="shared" si="106"/>
        <v>0</v>
      </c>
      <c r="U621" s="13">
        <f t="shared" si="107"/>
        <v>0</v>
      </c>
      <c r="V621" s="104" t="str">
        <f>INDEX(商品!Q:Q,MATCH(キーワード!D621,商品!D:D,0),1)</f>
        <v>-</v>
      </c>
      <c r="W621" s="15">
        <f t="shared" si="108"/>
        <v>0</v>
      </c>
      <c r="X621" s="22">
        <f>SUMIFS(当月ワード!$J$3:$J$1000,当月ワード!$D$3:$D$1000,キーワード!$D621,当月ワード!$E$3:$E$1000,キーワード!$F621)</f>
        <v>0</v>
      </c>
      <c r="Y621" s="23">
        <f>SUMIFS(前月ワード!$J$3:$J$1000,前月ワード!$D$3:$D$1000,キーワード!$D621,前月ワード!$E$3:$E$1000,キーワード!$F621)</f>
        <v>0</v>
      </c>
      <c r="Z621" s="23">
        <f>SUMIFS(前々月ワード!$J$3:$J$1000,前々月ワード!$D$3:$D$1000,キーワード!$D621,前々月ワード!$E$3:$E$1000,キーワード!$F621)</f>
        <v>0</v>
      </c>
      <c r="AA621" s="22">
        <f>SUMIFS(当月ワード!$W$3:$W$1000,当月ワード!$D$3:$D$1000,キーワード!$D621,当月ワード!$E$3:$E$1000,キーワード!$F621)</f>
        <v>0</v>
      </c>
      <c r="AB621" s="23">
        <f>SUMIFS(前月ワード!$W$3:$W$1000,前月ワード!$D$3:$D$1000,キーワード!$D621,前月ワード!$E$3:$E$1000,キーワード!$F621)</f>
        <v>0</v>
      </c>
      <c r="AC621" s="23">
        <f>SUMIFS(前々月ワード!$W$3:$W$1000,前々月ワード!$D$3:$D$1000,キーワード!$D621,前々月ワード!$E$3:$E$1000,キーワード!$F621)</f>
        <v>0</v>
      </c>
      <c r="AD621" s="23">
        <f t="shared" si="109"/>
        <v>0</v>
      </c>
      <c r="AE621" s="23">
        <f t="shared" si="109"/>
        <v>0</v>
      </c>
      <c r="AF621" s="23">
        <f t="shared" si="109"/>
        <v>0</v>
      </c>
      <c r="AG621" s="22">
        <f>SUMIFS(当月ワード!$X$3:$X$1000,当月ワード!$D$3:$D$1000,キーワード!$D621,当月ワード!$E$3:$E$1000,キーワード!$F621)</f>
        <v>0</v>
      </c>
      <c r="AH621" s="23">
        <f>SUMIFS(前月ワード!$X$3:$X$1000,前月ワード!$D$3:$D$1000,キーワード!$D621,前月ワード!$E$3:$E$1000,キーワード!$F621)</f>
        <v>0</v>
      </c>
      <c r="AI621" s="23">
        <f>SUMIFS(前々月ワード!$X$3:$X$1000,前々月ワード!$D$3:$D$1000,キーワード!$D621,前々月ワード!$E$3:$E$1000,キーワード!$F621)</f>
        <v>0</v>
      </c>
      <c r="AJ621" s="22">
        <f>SUMIFS(当月ワード!$I$3:$I$1000,当月ワード!$D$3:$D$1000,キーワード!$D621,当月ワード!$E$3:$E$1000,キーワード!$F621)</f>
        <v>0</v>
      </c>
      <c r="AK621" s="23">
        <f>SUMIFS(前月ワード!$I$3:$I$1000,前月ワード!$D$3:$D$1000,キーワード!$D621,前月ワード!$E$3:$E$1000,キーワード!$F621)</f>
        <v>0</v>
      </c>
      <c r="AL621" s="23">
        <f>SUMIFS(前々月ワード!$I$3:$I$1000,前々月ワード!$D$3:$D$1000,キーワード!$D621,前々月ワード!$E$3:$E$1000,キーワード!$F621)</f>
        <v>0</v>
      </c>
      <c r="AM621" s="13">
        <f t="shared" si="110"/>
        <v>0</v>
      </c>
      <c r="AN621" s="13">
        <f t="shared" si="110"/>
        <v>0</v>
      </c>
      <c r="AO621" s="13">
        <f t="shared" si="110"/>
        <v>0</v>
      </c>
      <c r="AP621" s="16">
        <f t="shared" si="111"/>
        <v>0</v>
      </c>
      <c r="AQ621" s="16">
        <f t="shared" si="111"/>
        <v>0</v>
      </c>
      <c r="AR621" s="17">
        <f t="shared" si="111"/>
        <v>0</v>
      </c>
    </row>
    <row r="622" spans="3:44" ht="36.65" customHeight="1">
      <c r="C622" s="20">
        <v>617</v>
      </c>
      <c r="D622" s="53">
        <f>現状ワード設定!B619</f>
        <v>0</v>
      </c>
      <c r="E622" s="26" t="str">
        <f>IFERROR(_xlfn.XLOOKUP($D622,現状商品設定!B:B,現状商品設定!C:C,"-"),"-")</f>
        <v>-</v>
      </c>
      <c r="F622" s="56">
        <f>現状ワード設定!G619</f>
        <v>0</v>
      </c>
      <c r="G622" s="60" t="s">
        <v>46</v>
      </c>
      <c r="H622" s="47" t="str">
        <f>IFERROR(_xlfn.XLOOKUP(D622,商品!$D:$D,商品!$H:$H),"")</f>
        <v/>
      </c>
      <c r="I622" s="50" t="str">
        <f>IFERROR(_xlfn.XLOOKUP(D622&amp;F622,現状ワード設定!J:J,現状ワード設定!H:H),"")</f>
        <v/>
      </c>
      <c r="J622" s="47" t="str">
        <f>IFERROR(_xlfn.XLOOKUP(D622&amp;F622,現状ワード設定!J:J,現状ワード設定!I:I),"")</f>
        <v/>
      </c>
      <c r="K622" s="47" t="e">
        <f>IF(AND(T622&gt;=設定!$C$12,W622&gt;=O622),I622*(1+設定!$F$12),IF(AND(T622&gt;=設定!$C$13,W622&lt;O622),I622*(1+設定!$F$13),IF(AND(T622&lt;設定!$C$14,U622&gt;=設定!$E$14),I622*(1+設定!$F$14),IF(AND(T622&lt;設定!$C$15,U622&lt;設定!$E$15),I622*(1+設定!$F$15),"除外"))))</f>
        <v>#VALUE!</v>
      </c>
      <c r="L622" s="58" t="e">
        <f ca="1">IF(消化率!$I$5&lt;1,K622*消化率!$I$5,IF(U622*V622/(K622*消化率!$I$5)&gt;O622,K622*消化率!$I$5,M622))</f>
        <v>#DIV/0!</v>
      </c>
      <c r="M622" s="58" t="e">
        <f t="shared" si="102"/>
        <v>#VALUE!</v>
      </c>
      <c r="N622" s="58" t="e">
        <f ca="1">IF(ROUNDUP(IF(IF(IF(AND(設定!$D$8&lt;=L622,設定!$D$8&lt;J622),設定!$D$8,IF(AND(J622&lt;=L622,J622&lt;設定!$D$8),J622,IF(AND(L622&lt;=J622,J622&lt;設定!$D$8),J622,L622)))=0,設定!$D$8,IF(AND(設定!$D$8&lt;=L622,設定!$D$8&lt;J622),設定!$D$8,IF(AND(J622&lt;=L622,J622&lt;設定!$D$8),J622,IF(AND(L622&lt;=J622,J622&lt;設定!$D$8),J622,L622))))&lt;=H622,H622+1,IF(IF(AND(設定!$D$8&lt;=L622,設定!$D$8&lt;J622),設定!$D$8,IF(AND(J622&lt;=L622,J622&lt;設定!$D$8),J622,IF(AND(L622&lt;=J622,J622&lt;設定!$D$8),J622,L622)))=0,設定!$D$8,IF(AND(設定!$D$8&lt;=L622,設定!$D$8&lt;J622),設定!$D$8,IF(AND(J622&lt;=L622,J622&lt;設定!$D$8),J622,IF(AND(L622&lt;=J622,J622&lt;設定!$D$8),J622,L622))))),0)&gt;40,ROUNDUP(IF(IF(IF(AND(設定!$D$8&lt;=L622,設定!$D$8&lt;J622),設定!$D$8,IF(AND(J622&lt;=L622,J622&lt;設定!$D$8),J622,IF(AND(L622&lt;=J622,J622&lt;設定!$D$8),J622,L622)))=0,設定!$D$8,IF(AND(設定!$D$8&lt;=L622,設定!$D$8&lt;J622),設定!$D$8,IF(AND(J622&lt;=L622,J622&lt;設定!$D$8),J622,IF(AND(L622&lt;=J622,J622&lt;設定!$D$8),J622,L622))))&lt;=H622,H622+1,IF(IF(AND(設定!$D$8&lt;=L622,設定!$D$8&lt;J622),設定!$D$8,IF(AND(J622&lt;=L622,J622&lt;設定!$D$8),J622,IF(AND(L622&lt;=J622,J622&lt;設定!$D$8),J622,L622)))=0,設定!$D$8,IF(AND(設定!$D$8&lt;=L622,設定!$D$8&lt;J622),設定!$D$8,IF(AND(J622&lt;=L622,J622&lt;設定!$D$8),J622,IF(AND(L622&lt;=J622,J622&lt;設定!$D$8),J622,L622))))),0),40)</f>
        <v>#DIV/0!</v>
      </c>
      <c r="O622" s="55">
        <f>IF(G622="標準",設定!$C$4,G622)</f>
        <v>5</v>
      </c>
      <c r="P622" s="45">
        <f t="shared" si="103"/>
        <v>0</v>
      </c>
      <c r="Q622" s="14">
        <f t="shared" si="104"/>
        <v>0</v>
      </c>
      <c r="R622" s="23">
        <f t="shared" si="112"/>
        <v>0</v>
      </c>
      <c r="S622" s="12">
        <f t="shared" si="105"/>
        <v>0</v>
      </c>
      <c r="T622" s="23">
        <f t="shared" si="106"/>
        <v>0</v>
      </c>
      <c r="U622" s="13">
        <f t="shared" si="107"/>
        <v>0</v>
      </c>
      <c r="V622" s="104" t="str">
        <f>INDEX(商品!Q:Q,MATCH(キーワード!D622,商品!D:D,0),1)</f>
        <v>-</v>
      </c>
      <c r="W622" s="15">
        <f t="shared" si="108"/>
        <v>0</v>
      </c>
      <c r="X622" s="22">
        <f>SUMIFS(当月ワード!$J$3:$J$1000,当月ワード!$D$3:$D$1000,キーワード!$D622,当月ワード!$E$3:$E$1000,キーワード!$F622)</f>
        <v>0</v>
      </c>
      <c r="Y622" s="23">
        <f>SUMIFS(前月ワード!$J$3:$J$1000,前月ワード!$D$3:$D$1000,キーワード!$D622,前月ワード!$E$3:$E$1000,キーワード!$F622)</f>
        <v>0</v>
      </c>
      <c r="Z622" s="23">
        <f>SUMIFS(前々月ワード!$J$3:$J$1000,前々月ワード!$D$3:$D$1000,キーワード!$D622,前々月ワード!$E$3:$E$1000,キーワード!$F622)</f>
        <v>0</v>
      </c>
      <c r="AA622" s="22">
        <f>SUMIFS(当月ワード!$W$3:$W$1000,当月ワード!$D$3:$D$1000,キーワード!$D622,当月ワード!$E$3:$E$1000,キーワード!$F622)</f>
        <v>0</v>
      </c>
      <c r="AB622" s="23">
        <f>SUMIFS(前月ワード!$W$3:$W$1000,前月ワード!$D$3:$D$1000,キーワード!$D622,前月ワード!$E$3:$E$1000,キーワード!$F622)</f>
        <v>0</v>
      </c>
      <c r="AC622" s="23">
        <f>SUMIFS(前々月ワード!$W$3:$W$1000,前々月ワード!$D$3:$D$1000,キーワード!$D622,前々月ワード!$E$3:$E$1000,キーワード!$F622)</f>
        <v>0</v>
      </c>
      <c r="AD622" s="23">
        <f t="shared" si="109"/>
        <v>0</v>
      </c>
      <c r="AE622" s="23">
        <f t="shared" si="109"/>
        <v>0</v>
      </c>
      <c r="AF622" s="23">
        <f t="shared" si="109"/>
        <v>0</v>
      </c>
      <c r="AG622" s="22">
        <f>SUMIFS(当月ワード!$X$3:$X$1000,当月ワード!$D$3:$D$1000,キーワード!$D622,当月ワード!$E$3:$E$1000,キーワード!$F622)</f>
        <v>0</v>
      </c>
      <c r="AH622" s="23">
        <f>SUMIFS(前月ワード!$X$3:$X$1000,前月ワード!$D$3:$D$1000,キーワード!$D622,前月ワード!$E$3:$E$1000,キーワード!$F622)</f>
        <v>0</v>
      </c>
      <c r="AI622" s="23">
        <f>SUMIFS(前々月ワード!$X$3:$X$1000,前々月ワード!$D$3:$D$1000,キーワード!$D622,前々月ワード!$E$3:$E$1000,キーワード!$F622)</f>
        <v>0</v>
      </c>
      <c r="AJ622" s="22">
        <f>SUMIFS(当月ワード!$I$3:$I$1000,当月ワード!$D$3:$D$1000,キーワード!$D622,当月ワード!$E$3:$E$1000,キーワード!$F622)</f>
        <v>0</v>
      </c>
      <c r="AK622" s="23">
        <f>SUMIFS(前月ワード!$I$3:$I$1000,前月ワード!$D$3:$D$1000,キーワード!$D622,前月ワード!$E$3:$E$1000,キーワード!$F622)</f>
        <v>0</v>
      </c>
      <c r="AL622" s="23">
        <f>SUMIFS(前々月ワード!$I$3:$I$1000,前々月ワード!$D$3:$D$1000,キーワード!$D622,前々月ワード!$E$3:$E$1000,キーワード!$F622)</f>
        <v>0</v>
      </c>
      <c r="AM622" s="13">
        <f t="shared" si="110"/>
        <v>0</v>
      </c>
      <c r="AN622" s="13">
        <f t="shared" si="110"/>
        <v>0</v>
      </c>
      <c r="AO622" s="13">
        <f t="shared" si="110"/>
        <v>0</v>
      </c>
      <c r="AP622" s="16">
        <f t="shared" si="111"/>
        <v>0</v>
      </c>
      <c r="AQ622" s="16">
        <f t="shared" si="111"/>
        <v>0</v>
      </c>
      <c r="AR622" s="17">
        <f t="shared" si="111"/>
        <v>0</v>
      </c>
    </row>
    <row r="623" spans="3:44" ht="36.65" customHeight="1">
      <c r="C623" s="20">
        <v>618</v>
      </c>
      <c r="D623" s="53">
        <f>現状ワード設定!B620</f>
        <v>0</v>
      </c>
      <c r="E623" s="26" t="str">
        <f>IFERROR(_xlfn.XLOOKUP($D623,現状商品設定!B:B,現状商品設定!C:C,"-"),"-")</f>
        <v>-</v>
      </c>
      <c r="F623" s="56">
        <f>現状ワード設定!G620</f>
        <v>0</v>
      </c>
      <c r="G623" s="60" t="s">
        <v>46</v>
      </c>
      <c r="H623" s="47" t="str">
        <f>IFERROR(_xlfn.XLOOKUP(D623,商品!$D:$D,商品!$H:$H),"")</f>
        <v/>
      </c>
      <c r="I623" s="50" t="str">
        <f>IFERROR(_xlfn.XLOOKUP(D623&amp;F623,現状ワード設定!J:J,現状ワード設定!H:H),"")</f>
        <v/>
      </c>
      <c r="J623" s="47" t="str">
        <f>IFERROR(_xlfn.XLOOKUP(D623&amp;F623,現状ワード設定!J:J,現状ワード設定!I:I),"")</f>
        <v/>
      </c>
      <c r="K623" s="47" t="e">
        <f>IF(AND(T623&gt;=設定!$C$12,W623&gt;=O623),I623*(1+設定!$F$12),IF(AND(T623&gt;=設定!$C$13,W623&lt;O623),I623*(1+設定!$F$13),IF(AND(T623&lt;設定!$C$14,U623&gt;=設定!$E$14),I623*(1+設定!$F$14),IF(AND(T623&lt;設定!$C$15,U623&lt;設定!$E$15),I623*(1+設定!$F$15),"除外"))))</f>
        <v>#VALUE!</v>
      </c>
      <c r="L623" s="58" t="e">
        <f ca="1">IF(消化率!$I$5&lt;1,K623*消化率!$I$5,IF(U623*V623/(K623*消化率!$I$5)&gt;O623,K623*消化率!$I$5,M623))</f>
        <v>#DIV/0!</v>
      </c>
      <c r="M623" s="58" t="e">
        <f t="shared" si="102"/>
        <v>#VALUE!</v>
      </c>
      <c r="N623" s="58" t="e">
        <f ca="1">IF(ROUNDUP(IF(IF(IF(AND(設定!$D$8&lt;=L623,設定!$D$8&lt;J623),設定!$D$8,IF(AND(J623&lt;=L623,J623&lt;設定!$D$8),J623,IF(AND(L623&lt;=J623,J623&lt;設定!$D$8),J623,L623)))=0,設定!$D$8,IF(AND(設定!$D$8&lt;=L623,設定!$D$8&lt;J623),設定!$D$8,IF(AND(J623&lt;=L623,J623&lt;設定!$D$8),J623,IF(AND(L623&lt;=J623,J623&lt;設定!$D$8),J623,L623))))&lt;=H623,H623+1,IF(IF(AND(設定!$D$8&lt;=L623,設定!$D$8&lt;J623),設定!$D$8,IF(AND(J623&lt;=L623,J623&lt;設定!$D$8),J623,IF(AND(L623&lt;=J623,J623&lt;設定!$D$8),J623,L623)))=0,設定!$D$8,IF(AND(設定!$D$8&lt;=L623,設定!$D$8&lt;J623),設定!$D$8,IF(AND(J623&lt;=L623,J623&lt;設定!$D$8),J623,IF(AND(L623&lt;=J623,J623&lt;設定!$D$8),J623,L623))))),0)&gt;40,ROUNDUP(IF(IF(IF(AND(設定!$D$8&lt;=L623,設定!$D$8&lt;J623),設定!$D$8,IF(AND(J623&lt;=L623,J623&lt;設定!$D$8),J623,IF(AND(L623&lt;=J623,J623&lt;設定!$D$8),J623,L623)))=0,設定!$D$8,IF(AND(設定!$D$8&lt;=L623,設定!$D$8&lt;J623),設定!$D$8,IF(AND(J623&lt;=L623,J623&lt;設定!$D$8),J623,IF(AND(L623&lt;=J623,J623&lt;設定!$D$8),J623,L623))))&lt;=H623,H623+1,IF(IF(AND(設定!$D$8&lt;=L623,設定!$D$8&lt;J623),設定!$D$8,IF(AND(J623&lt;=L623,J623&lt;設定!$D$8),J623,IF(AND(L623&lt;=J623,J623&lt;設定!$D$8),J623,L623)))=0,設定!$D$8,IF(AND(設定!$D$8&lt;=L623,設定!$D$8&lt;J623),設定!$D$8,IF(AND(J623&lt;=L623,J623&lt;設定!$D$8),J623,IF(AND(L623&lt;=J623,J623&lt;設定!$D$8),J623,L623))))),0),40)</f>
        <v>#DIV/0!</v>
      </c>
      <c r="O623" s="55">
        <f>IF(G623="標準",設定!$C$4,G623)</f>
        <v>5</v>
      </c>
      <c r="P623" s="45">
        <f t="shared" si="103"/>
        <v>0</v>
      </c>
      <c r="Q623" s="14">
        <f t="shared" si="104"/>
        <v>0</v>
      </c>
      <c r="R623" s="23">
        <f t="shared" si="112"/>
        <v>0</v>
      </c>
      <c r="S623" s="12">
        <f t="shared" si="105"/>
        <v>0</v>
      </c>
      <c r="T623" s="23">
        <f t="shared" si="106"/>
        <v>0</v>
      </c>
      <c r="U623" s="13">
        <f t="shared" si="107"/>
        <v>0</v>
      </c>
      <c r="V623" s="104" t="str">
        <f>INDEX(商品!Q:Q,MATCH(キーワード!D623,商品!D:D,0),1)</f>
        <v>-</v>
      </c>
      <c r="W623" s="15">
        <f t="shared" si="108"/>
        <v>0</v>
      </c>
      <c r="X623" s="22">
        <f>SUMIFS(当月ワード!$J$3:$J$1000,当月ワード!$D$3:$D$1000,キーワード!$D623,当月ワード!$E$3:$E$1000,キーワード!$F623)</f>
        <v>0</v>
      </c>
      <c r="Y623" s="23">
        <f>SUMIFS(前月ワード!$J$3:$J$1000,前月ワード!$D$3:$D$1000,キーワード!$D623,前月ワード!$E$3:$E$1000,キーワード!$F623)</f>
        <v>0</v>
      </c>
      <c r="Z623" s="23">
        <f>SUMIFS(前々月ワード!$J$3:$J$1000,前々月ワード!$D$3:$D$1000,キーワード!$D623,前々月ワード!$E$3:$E$1000,キーワード!$F623)</f>
        <v>0</v>
      </c>
      <c r="AA623" s="22">
        <f>SUMIFS(当月ワード!$W$3:$W$1000,当月ワード!$D$3:$D$1000,キーワード!$D623,当月ワード!$E$3:$E$1000,キーワード!$F623)</f>
        <v>0</v>
      </c>
      <c r="AB623" s="23">
        <f>SUMIFS(前月ワード!$W$3:$W$1000,前月ワード!$D$3:$D$1000,キーワード!$D623,前月ワード!$E$3:$E$1000,キーワード!$F623)</f>
        <v>0</v>
      </c>
      <c r="AC623" s="23">
        <f>SUMIFS(前々月ワード!$W$3:$W$1000,前々月ワード!$D$3:$D$1000,キーワード!$D623,前々月ワード!$E$3:$E$1000,キーワード!$F623)</f>
        <v>0</v>
      </c>
      <c r="AD623" s="23">
        <f t="shared" si="109"/>
        <v>0</v>
      </c>
      <c r="AE623" s="23">
        <f t="shared" si="109"/>
        <v>0</v>
      </c>
      <c r="AF623" s="23">
        <f t="shared" si="109"/>
        <v>0</v>
      </c>
      <c r="AG623" s="22">
        <f>SUMIFS(当月ワード!$X$3:$X$1000,当月ワード!$D$3:$D$1000,キーワード!$D623,当月ワード!$E$3:$E$1000,キーワード!$F623)</f>
        <v>0</v>
      </c>
      <c r="AH623" s="23">
        <f>SUMIFS(前月ワード!$X$3:$X$1000,前月ワード!$D$3:$D$1000,キーワード!$D623,前月ワード!$E$3:$E$1000,キーワード!$F623)</f>
        <v>0</v>
      </c>
      <c r="AI623" s="23">
        <f>SUMIFS(前々月ワード!$X$3:$X$1000,前々月ワード!$D$3:$D$1000,キーワード!$D623,前々月ワード!$E$3:$E$1000,キーワード!$F623)</f>
        <v>0</v>
      </c>
      <c r="AJ623" s="22">
        <f>SUMIFS(当月ワード!$I$3:$I$1000,当月ワード!$D$3:$D$1000,キーワード!$D623,当月ワード!$E$3:$E$1000,キーワード!$F623)</f>
        <v>0</v>
      </c>
      <c r="AK623" s="23">
        <f>SUMIFS(前月ワード!$I$3:$I$1000,前月ワード!$D$3:$D$1000,キーワード!$D623,前月ワード!$E$3:$E$1000,キーワード!$F623)</f>
        <v>0</v>
      </c>
      <c r="AL623" s="23">
        <f>SUMIFS(前々月ワード!$I$3:$I$1000,前々月ワード!$D$3:$D$1000,キーワード!$D623,前々月ワード!$E$3:$E$1000,キーワード!$F623)</f>
        <v>0</v>
      </c>
      <c r="AM623" s="13">
        <f t="shared" si="110"/>
        <v>0</v>
      </c>
      <c r="AN623" s="13">
        <f t="shared" si="110"/>
        <v>0</v>
      </c>
      <c r="AO623" s="13">
        <f t="shared" si="110"/>
        <v>0</v>
      </c>
      <c r="AP623" s="16">
        <f t="shared" si="111"/>
        <v>0</v>
      </c>
      <c r="AQ623" s="16">
        <f t="shared" si="111"/>
        <v>0</v>
      </c>
      <c r="AR623" s="17">
        <f t="shared" si="111"/>
        <v>0</v>
      </c>
    </row>
    <row r="624" spans="3:44" ht="36.65" customHeight="1">
      <c r="C624" s="20">
        <v>619</v>
      </c>
      <c r="D624" s="53">
        <f>現状ワード設定!B621</f>
        <v>0</v>
      </c>
      <c r="E624" s="26" t="str">
        <f>IFERROR(_xlfn.XLOOKUP($D624,現状商品設定!B:B,現状商品設定!C:C,"-"),"-")</f>
        <v>-</v>
      </c>
      <c r="F624" s="56">
        <f>現状ワード設定!G621</f>
        <v>0</v>
      </c>
      <c r="G624" s="60" t="s">
        <v>46</v>
      </c>
      <c r="H624" s="47" t="str">
        <f>IFERROR(_xlfn.XLOOKUP(D624,商品!$D:$D,商品!$H:$H),"")</f>
        <v/>
      </c>
      <c r="I624" s="50" t="str">
        <f>IFERROR(_xlfn.XLOOKUP(D624&amp;F624,現状ワード設定!J:J,現状ワード設定!H:H),"")</f>
        <v/>
      </c>
      <c r="J624" s="47" t="str">
        <f>IFERROR(_xlfn.XLOOKUP(D624&amp;F624,現状ワード設定!J:J,現状ワード設定!I:I),"")</f>
        <v/>
      </c>
      <c r="K624" s="47" t="e">
        <f>IF(AND(T624&gt;=設定!$C$12,W624&gt;=O624),I624*(1+設定!$F$12),IF(AND(T624&gt;=設定!$C$13,W624&lt;O624),I624*(1+設定!$F$13),IF(AND(T624&lt;設定!$C$14,U624&gt;=設定!$E$14),I624*(1+設定!$F$14),IF(AND(T624&lt;設定!$C$15,U624&lt;設定!$E$15),I624*(1+設定!$F$15),"除外"))))</f>
        <v>#VALUE!</v>
      </c>
      <c r="L624" s="58" t="e">
        <f ca="1">IF(消化率!$I$5&lt;1,K624*消化率!$I$5,IF(U624*V624/(K624*消化率!$I$5)&gt;O624,K624*消化率!$I$5,M624))</f>
        <v>#DIV/0!</v>
      </c>
      <c r="M624" s="58" t="e">
        <f t="shared" si="102"/>
        <v>#VALUE!</v>
      </c>
      <c r="N624" s="58" t="e">
        <f ca="1">IF(ROUNDUP(IF(IF(IF(AND(設定!$D$8&lt;=L624,設定!$D$8&lt;J624),設定!$D$8,IF(AND(J624&lt;=L624,J624&lt;設定!$D$8),J624,IF(AND(L624&lt;=J624,J624&lt;設定!$D$8),J624,L624)))=0,設定!$D$8,IF(AND(設定!$D$8&lt;=L624,設定!$D$8&lt;J624),設定!$D$8,IF(AND(J624&lt;=L624,J624&lt;設定!$D$8),J624,IF(AND(L624&lt;=J624,J624&lt;設定!$D$8),J624,L624))))&lt;=H624,H624+1,IF(IF(AND(設定!$D$8&lt;=L624,設定!$D$8&lt;J624),設定!$D$8,IF(AND(J624&lt;=L624,J624&lt;設定!$D$8),J624,IF(AND(L624&lt;=J624,J624&lt;設定!$D$8),J624,L624)))=0,設定!$D$8,IF(AND(設定!$D$8&lt;=L624,設定!$D$8&lt;J624),設定!$D$8,IF(AND(J624&lt;=L624,J624&lt;設定!$D$8),J624,IF(AND(L624&lt;=J624,J624&lt;設定!$D$8),J624,L624))))),0)&gt;40,ROUNDUP(IF(IF(IF(AND(設定!$D$8&lt;=L624,設定!$D$8&lt;J624),設定!$D$8,IF(AND(J624&lt;=L624,J624&lt;設定!$D$8),J624,IF(AND(L624&lt;=J624,J624&lt;設定!$D$8),J624,L624)))=0,設定!$D$8,IF(AND(設定!$D$8&lt;=L624,設定!$D$8&lt;J624),設定!$D$8,IF(AND(J624&lt;=L624,J624&lt;設定!$D$8),J624,IF(AND(L624&lt;=J624,J624&lt;設定!$D$8),J624,L624))))&lt;=H624,H624+1,IF(IF(AND(設定!$D$8&lt;=L624,設定!$D$8&lt;J624),設定!$D$8,IF(AND(J624&lt;=L624,J624&lt;設定!$D$8),J624,IF(AND(L624&lt;=J624,J624&lt;設定!$D$8),J624,L624)))=0,設定!$D$8,IF(AND(設定!$D$8&lt;=L624,設定!$D$8&lt;J624),設定!$D$8,IF(AND(J624&lt;=L624,J624&lt;設定!$D$8),J624,IF(AND(L624&lt;=J624,J624&lt;設定!$D$8),J624,L624))))),0),40)</f>
        <v>#DIV/0!</v>
      </c>
      <c r="O624" s="55">
        <f>IF(G624="標準",設定!$C$4,G624)</f>
        <v>5</v>
      </c>
      <c r="P624" s="45">
        <f t="shared" si="103"/>
        <v>0</v>
      </c>
      <c r="Q624" s="14">
        <f t="shared" si="104"/>
        <v>0</v>
      </c>
      <c r="R624" s="23">
        <f t="shared" si="112"/>
        <v>0</v>
      </c>
      <c r="S624" s="12">
        <f t="shared" si="105"/>
        <v>0</v>
      </c>
      <c r="T624" s="23">
        <f t="shared" si="106"/>
        <v>0</v>
      </c>
      <c r="U624" s="13">
        <f t="shared" si="107"/>
        <v>0</v>
      </c>
      <c r="V624" s="104" t="str">
        <f>INDEX(商品!Q:Q,MATCH(キーワード!D624,商品!D:D,0),1)</f>
        <v>-</v>
      </c>
      <c r="W624" s="15">
        <f t="shared" si="108"/>
        <v>0</v>
      </c>
      <c r="X624" s="22">
        <f>SUMIFS(当月ワード!$J$3:$J$1000,当月ワード!$D$3:$D$1000,キーワード!$D624,当月ワード!$E$3:$E$1000,キーワード!$F624)</f>
        <v>0</v>
      </c>
      <c r="Y624" s="23">
        <f>SUMIFS(前月ワード!$J$3:$J$1000,前月ワード!$D$3:$D$1000,キーワード!$D624,前月ワード!$E$3:$E$1000,キーワード!$F624)</f>
        <v>0</v>
      </c>
      <c r="Z624" s="23">
        <f>SUMIFS(前々月ワード!$J$3:$J$1000,前々月ワード!$D$3:$D$1000,キーワード!$D624,前々月ワード!$E$3:$E$1000,キーワード!$F624)</f>
        <v>0</v>
      </c>
      <c r="AA624" s="22">
        <f>SUMIFS(当月ワード!$W$3:$W$1000,当月ワード!$D$3:$D$1000,キーワード!$D624,当月ワード!$E$3:$E$1000,キーワード!$F624)</f>
        <v>0</v>
      </c>
      <c r="AB624" s="23">
        <f>SUMIFS(前月ワード!$W$3:$W$1000,前月ワード!$D$3:$D$1000,キーワード!$D624,前月ワード!$E$3:$E$1000,キーワード!$F624)</f>
        <v>0</v>
      </c>
      <c r="AC624" s="23">
        <f>SUMIFS(前々月ワード!$W$3:$W$1000,前々月ワード!$D$3:$D$1000,キーワード!$D624,前々月ワード!$E$3:$E$1000,キーワード!$F624)</f>
        <v>0</v>
      </c>
      <c r="AD624" s="23">
        <f t="shared" si="109"/>
        <v>0</v>
      </c>
      <c r="AE624" s="23">
        <f t="shared" si="109"/>
        <v>0</v>
      </c>
      <c r="AF624" s="23">
        <f t="shared" si="109"/>
        <v>0</v>
      </c>
      <c r="AG624" s="22">
        <f>SUMIFS(当月ワード!$X$3:$X$1000,当月ワード!$D$3:$D$1000,キーワード!$D624,当月ワード!$E$3:$E$1000,キーワード!$F624)</f>
        <v>0</v>
      </c>
      <c r="AH624" s="23">
        <f>SUMIFS(前月ワード!$X$3:$X$1000,前月ワード!$D$3:$D$1000,キーワード!$D624,前月ワード!$E$3:$E$1000,キーワード!$F624)</f>
        <v>0</v>
      </c>
      <c r="AI624" s="23">
        <f>SUMIFS(前々月ワード!$X$3:$X$1000,前々月ワード!$D$3:$D$1000,キーワード!$D624,前々月ワード!$E$3:$E$1000,キーワード!$F624)</f>
        <v>0</v>
      </c>
      <c r="AJ624" s="22">
        <f>SUMIFS(当月ワード!$I$3:$I$1000,当月ワード!$D$3:$D$1000,キーワード!$D624,当月ワード!$E$3:$E$1000,キーワード!$F624)</f>
        <v>0</v>
      </c>
      <c r="AK624" s="23">
        <f>SUMIFS(前月ワード!$I$3:$I$1000,前月ワード!$D$3:$D$1000,キーワード!$D624,前月ワード!$E$3:$E$1000,キーワード!$F624)</f>
        <v>0</v>
      </c>
      <c r="AL624" s="23">
        <f>SUMIFS(前々月ワード!$I$3:$I$1000,前々月ワード!$D$3:$D$1000,キーワード!$D624,前々月ワード!$E$3:$E$1000,キーワード!$F624)</f>
        <v>0</v>
      </c>
      <c r="AM624" s="13">
        <f t="shared" si="110"/>
        <v>0</v>
      </c>
      <c r="AN624" s="13">
        <f t="shared" si="110"/>
        <v>0</v>
      </c>
      <c r="AO624" s="13">
        <f t="shared" si="110"/>
        <v>0</v>
      </c>
      <c r="AP624" s="16">
        <f t="shared" si="111"/>
        <v>0</v>
      </c>
      <c r="AQ624" s="16">
        <f t="shared" si="111"/>
        <v>0</v>
      </c>
      <c r="AR624" s="17">
        <f t="shared" si="111"/>
        <v>0</v>
      </c>
    </row>
    <row r="625" spans="3:44" ht="36.65" customHeight="1">
      <c r="C625" s="20">
        <v>620</v>
      </c>
      <c r="D625" s="53">
        <f>現状ワード設定!B622</f>
        <v>0</v>
      </c>
      <c r="E625" s="26" t="str">
        <f>IFERROR(_xlfn.XLOOKUP($D625,現状商品設定!B:B,現状商品設定!C:C,"-"),"-")</f>
        <v>-</v>
      </c>
      <c r="F625" s="56">
        <f>現状ワード設定!G622</f>
        <v>0</v>
      </c>
      <c r="G625" s="60" t="s">
        <v>46</v>
      </c>
      <c r="H625" s="47" t="str">
        <f>IFERROR(_xlfn.XLOOKUP(D625,商品!$D:$D,商品!$H:$H),"")</f>
        <v/>
      </c>
      <c r="I625" s="50" t="str">
        <f>IFERROR(_xlfn.XLOOKUP(D625&amp;F625,現状ワード設定!J:J,現状ワード設定!H:H),"")</f>
        <v/>
      </c>
      <c r="J625" s="47" t="str">
        <f>IFERROR(_xlfn.XLOOKUP(D625&amp;F625,現状ワード設定!J:J,現状ワード設定!I:I),"")</f>
        <v/>
      </c>
      <c r="K625" s="47" t="e">
        <f>IF(AND(T625&gt;=設定!$C$12,W625&gt;=O625),I625*(1+設定!$F$12),IF(AND(T625&gt;=設定!$C$13,W625&lt;O625),I625*(1+設定!$F$13),IF(AND(T625&lt;設定!$C$14,U625&gt;=設定!$E$14),I625*(1+設定!$F$14),IF(AND(T625&lt;設定!$C$15,U625&lt;設定!$E$15),I625*(1+設定!$F$15),"除外"))))</f>
        <v>#VALUE!</v>
      </c>
      <c r="L625" s="58" t="e">
        <f ca="1">IF(消化率!$I$5&lt;1,K625*消化率!$I$5,IF(U625*V625/(K625*消化率!$I$5)&gt;O625,K625*消化率!$I$5,M625))</f>
        <v>#DIV/0!</v>
      </c>
      <c r="M625" s="58" t="e">
        <f t="shared" si="102"/>
        <v>#VALUE!</v>
      </c>
      <c r="N625" s="58" t="e">
        <f ca="1">IF(ROUNDUP(IF(IF(IF(AND(設定!$D$8&lt;=L625,設定!$D$8&lt;J625),設定!$D$8,IF(AND(J625&lt;=L625,J625&lt;設定!$D$8),J625,IF(AND(L625&lt;=J625,J625&lt;設定!$D$8),J625,L625)))=0,設定!$D$8,IF(AND(設定!$D$8&lt;=L625,設定!$D$8&lt;J625),設定!$D$8,IF(AND(J625&lt;=L625,J625&lt;設定!$D$8),J625,IF(AND(L625&lt;=J625,J625&lt;設定!$D$8),J625,L625))))&lt;=H625,H625+1,IF(IF(AND(設定!$D$8&lt;=L625,設定!$D$8&lt;J625),設定!$D$8,IF(AND(J625&lt;=L625,J625&lt;設定!$D$8),J625,IF(AND(L625&lt;=J625,J625&lt;設定!$D$8),J625,L625)))=0,設定!$D$8,IF(AND(設定!$D$8&lt;=L625,設定!$D$8&lt;J625),設定!$D$8,IF(AND(J625&lt;=L625,J625&lt;設定!$D$8),J625,IF(AND(L625&lt;=J625,J625&lt;設定!$D$8),J625,L625))))),0)&gt;40,ROUNDUP(IF(IF(IF(AND(設定!$D$8&lt;=L625,設定!$D$8&lt;J625),設定!$D$8,IF(AND(J625&lt;=L625,J625&lt;設定!$D$8),J625,IF(AND(L625&lt;=J625,J625&lt;設定!$D$8),J625,L625)))=0,設定!$D$8,IF(AND(設定!$D$8&lt;=L625,設定!$D$8&lt;J625),設定!$D$8,IF(AND(J625&lt;=L625,J625&lt;設定!$D$8),J625,IF(AND(L625&lt;=J625,J625&lt;設定!$D$8),J625,L625))))&lt;=H625,H625+1,IF(IF(AND(設定!$D$8&lt;=L625,設定!$D$8&lt;J625),設定!$D$8,IF(AND(J625&lt;=L625,J625&lt;設定!$D$8),J625,IF(AND(L625&lt;=J625,J625&lt;設定!$D$8),J625,L625)))=0,設定!$D$8,IF(AND(設定!$D$8&lt;=L625,設定!$D$8&lt;J625),設定!$D$8,IF(AND(J625&lt;=L625,J625&lt;設定!$D$8),J625,IF(AND(L625&lt;=J625,J625&lt;設定!$D$8),J625,L625))))),0),40)</f>
        <v>#DIV/0!</v>
      </c>
      <c r="O625" s="55">
        <f>IF(G625="標準",設定!$C$4,G625)</f>
        <v>5</v>
      </c>
      <c r="P625" s="45">
        <f t="shared" si="103"/>
        <v>0</v>
      </c>
      <c r="Q625" s="14">
        <f t="shared" si="104"/>
        <v>0</v>
      </c>
      <c r="R625" s="23">
        <f t="shared" si="112"/>
        <v>0</v>
      </c>
      <c r="S625" s="12">
        <f t="shared" si="105"/>
        <v>0</v>
      </c>
      <c r="T625" s="23">
        <f t="shared" si="106"/>
        <v>0</v>
      </c>
      <c r="U625" s="13">
        <f t="shared" si="107"/>
        <v>0</v>
      </c>
      <c r="V625" s="104" t="str">
        <f>INDEX(商品!Q:Q,MATCH(キーワード!D625,商品!D:D,0),1)</f>
        <v>-</v>
      </c>
      <c r="W625" s="15">
        <f t="shared" si="108"/>
        <v>0</v>
      </c>
      <c r="X625" s="22">
        <f>SUMIFS(当月ワード!$J$3:$J$1000,当月ワード!$D$3:$D$1000,キーワード!$D625,当月ワード!$E$3:$E$1000,キーワード!$F625)</f>
        <v>0</v>
      </c>
      <c r="Y625" s="23">
        <f>SUMIFS(前月ワード!$J$3:$J$1000,前月ワード!$D$3:$D$1000,キーワード!$D625,前月ワード!$E$3:$E$1000,キーワード!$F625)</f>
        <v>0</v>
      </c>
      <c r="Z625" s="23">
        <f>SUMIFS(前々月ワード!$J$3:$J$1000,前々月ワード!$D$3:$D$1000,キーワード!$D625,前々月ワード!$E$3:$E$1000,キーワード!$F625)</f>
        <v>0</v>
      </c>
      <c r="AA625" s="22">
        <f>SUMIFS(当月ワード!$W$3:$W$1000,当月ワード!$D$3:$D$1000,キーワード!$D625,当月ワード!$E$3:$E$1000,キーワード!$F625)</f>
        <v>0</v>
      </c>
      <c r="AB625" s="23">
        <f>SUMIFS(前月ワード!$W$3:$W$1000,前月ワード!$D$3:$D$1000,キーワード!$D625,前月ワード!$E$3:$E$1000,キーワード!$F625)</f>
        <v>0</v>
      </c>
      <c r="AC625" s="23">
        <f>SUMIFS(前々月ワード!$W$3:$W$1000,前々月ワード!$D$3:$D$1000,キーワード!$D625,前々月ワード!$E$3:$E$1000,キーワード!$F625)</f>
        <v>0</v>
      </c>
      <c r="AD625" s="23">
        <f t="shared" si="109"/>
        <v>0</v>
      </c>
      <c r="AE625" s="23">
        <f t="shared" si="109"/>
        <v>0</v>
      </c>
      <c r="AF625" s="23">
        <f t="shared" si="109"/>
        <v>0</v>
      </c>
      <c r="AG625" s="22">
        <f>SUMIFS(当月ワード!$X$3:$X$1000,当月ワード!$D$3:$D$1000,キーワード!$D625,当月ワード!$E$3:$E$1000,キーワード!$F625)</f>
        <v>0</v>
      </c>
      <c r="AH625" s="23">
        <f>SUMIFS(前月ワード!$X$3:$X$1000,前月ワード!$D$3:$D$1000,キーワード!$D625,前月ワード!$E$3:$E$1000,キーワード!$F625)</f>
        <v>0</v>
      </c>
      <c r="AI625" s="23">
        <f>SUMIFS(前々月ワード!$X$3:$X$1000,前々月ワード!$D$3:$D$1000,キーワード!$D625,前々月ワード!$E$3:$E$1000,キーワード!$F625)</f>
        <v>0</v>
      </c>
      <c r="AJ625" s="22">
        <f>SUMIFS(当月ワード!$I$3:$I$1000,当月ワード!$D$3:$D$1000,キーワード!$D625,当月ワード!$E$3:$E$1000,キーワード!$F625)</f>
        <v>0</v>
      </c>
      <c r="AK625" s="23">
        <f>SUMIFS(前月ワード!$I$3:$I$1000,前月ワード!$D$3:$D$1000,キーワード!$D625,前月ワード!$E$3:$E$1000,キーワード!$F625)</f>
        <v>0</v>
      </c>
      <c r="AL625" s="23">
        <f>SUMIFS(前々月ワード!$I$3:$I$1000,前々月ワード!$D$3:$D$1000,キーワード!$D625,前々月ワード!$E$3:$E$1000,キーワード!$F625)</f>
        <v>0</v>
      </c>
      <c r="AM625" s="13">
        <f t="shared" si="110"/>
        <v>0</v>
      </c>
      <c r="AN625" s="13">
        <f t="shared" si="110"/>
        <v>0</v>
      </c>
      <c r="AO625" s="13">
        <f t="shared" si="110"/>
        <v>0</v>
      </c>
      <c r="AP625" s="16">
        <f t="shared" si="111"/>
        <v>0</v>
      </c>
      <c r="AQ625" s="16">
        <f t="shared" si="111"/>
        <v>0</v>
      </c>
      <c r="AR625" s="17">
        <f t="shared" si="111"/>
        <v>0</v>
      </c>
    </row>
    <row r="626" spans="3:44" ht="36.65" customHeight="1">
      <c r="C626" s="20">
        <v>621</v>
      </c>
      <c r="D626" s="53">
        <f>現状ワード設定!B623</f>
        <v>0</v>
      </c>
      <c r="E626" s="26" t="str">
        <f>IFERROR(_xlfn.XLOOKUP($D626,現状商品設定!B:B,現状商品設定!C:C,"-"),"-")</f>
        <v>-</v>
      </c>
      <c r="F626" s="56">
        <f>現状ワード設定!G623</f>
        <v>0</v>
      </c>
      <c r="G626" s="60" t="s">
        <v>46</v>
      </c>
      <c r="H626" s="47" t="str">
        <f>IFERROR(_xlfn.XLOOKUP(D626,商品!$D:$D,商品!$H:$H),"")</f>
        <v/>
      </c>
      <c r="I626" s="50" t="str">
        <f>IFERROR(_xlfn.XLOOKUP(D626&amp;F626,現状ワード設定!J:J,現状ワード設定!H:H),"")</f>
        <v/>
      </c>
      <c r="J626" s="47" t="str">
        <f>IFERROR(_xlfn.XLOOKUP(D626&amp;F626,現状ワード設定!J:J,現状ワード設定!I:I),"")</f>
        <v/>
      </c>
      <c r="K626" s="47" t="e">
        <f>IF(AND(T626&gt;=設定!$C$12,W626&gt;=O626),I626*(1+設定!$F$12),IF(AND(T626&gt;=設定!$C$13,W626&lt;O626),I626*(1+設定!$F$13),IF(AND(T626&lt;設定!$C$14,U626&gt;=設定!$E$14),I626*(1+設定!$F$14),IF(AND(T626&lt;設定!$C$15,U626&lt;設定!$E$15),I626*(1+設定!$F$15),"除外"))))</f>
        <v>#VALUE!</v>
      </c>
      <c r="L626" s="58" t="e">
        <f ca="1">IF(消化率!$I$5&lt;1,K626*消化率!$I$5,IF(U626*V626/(K626*消化率!$I$5)&gt;O626,K626*消化率!$I$5,M626))</f>
        <v>#DIV/0!</v>
      </c>
      <c r="M626" s="58" t="e">
        <f t="shared" si="102"/>
        <v>#VALUE!</v>
      </c>
      <c r="N626" s="58" t="e">
        <f ca="1">IF(ROUNDUP(IF(IF(IF(AND(設定!$D$8&lt;=L626,設定!$D$8&lt;J626),設定!$D$8,IF(AND(J626&lt;=L626,J626&lt;設定!$D$8),J626,IF(AND(L626&lt;=J626,J626&lt;設定!$D$8),J626,L626)))=0,設定!$D$8,IF(AND(設定!$D$8&lt;=L626,設定!$D$8&lt;J626),設定!$D$8,IF(AND(J626&lt;=L626,J626&lt;設定!$D$8),J626,IF(AND(L626&lt;=J626,J626&lt;設定!$D$8),J626,L626))))&lt;=H626,H626+1,IF(IF(AND(設定!$D$8&lt;=L626,設定!$D$8&lt;J626),設定!$D$8,IF(AND(J626&lt;=L626,J626&lt;設定!$D$8),J626,IF(AND(L626&lt;=J626,J626&lt;設定!$D$8),J626,L626)))=0,設定!$D$8,IF(AND(設定!$D$8&lt;=L626,設定!$D$8&lt;J626),設定!$D$8,IF(AND(J626&lt;=L626,J626&lt;設定!$D$8),J626,IF(AND(L626&lt;=J626,J626&lt;設定!$D$8),J626,L626))))),0)&gt;40,ROUNDUP(IF(IF(IF(AND(設定!$D$8&lt;=L626,設定!$D$8&lt;J626),設定!$D$8,IF(AND(J626&lt;=L626,J626&lt;設定!$D$8),J626,IF(AND(L626&lt;=J626,J626&lt;設定!$D$8),J626,L626)))=0,設定!$D$8,IF(AND(設定!$D$8&lt;=L626,設定!$D$8&lt;J626),設定!$D$8,IF(AND(J626&lt;=L626,J626&lt;設定!$D$8),J626,IF(AND(L626&lt;=J626,J626&lt;設定!$D$8),J626,L626))))&lt;=H626,H626+1,IF(IF(AND(設定!$D$8&lt;=L626,設定!$D$8&lt;J626),設定!$D$8,IF(AND(J626&lt;=L626,J626&lt;設定!$D$8),J626,IF(AND(L626&lt;=J626,J626&lt;設定!$D$8),J626,L626)))=0,設定!$D$8,IF(AND(設定!$D$8&lt;=L626,設定!$D$8&lt;J626),設定!$D$8,IF(AND(J626&lt;=L626,J626&lt;設定!$D$8),J626,IF(AND(L626&lt;=J626,J626&lt;設定!$D$8),J626,L626))))),0),40)</f>
        <v>#DIV/0!</v>
      </c>
      <c r="O626" s="55">
        <f>IF(G626="標準",設定!$C$4,G626)</f>
        <v>5</v>
      </c>
      <c r="P626" s="45">
        <f t="shared" si="103"/>
        <v>0</v>
      </c>
      <c r="Q626" s="14">
        <f t="shared" si="104"/>
        <v>0</v>
      </c>
      <c r="R626" s="23">
        <f t="shared" si="112"/>
        <v>0</v>
      </c>
      <c r="S626" s="12">
        <f t="shared" si="105"/>
        <v>0</v>
      </c>
      <c r="T626" s="23">
        <f t="shared" si="106"/>
        <v>0</v>
      </c>
      <c r="U626" s="13">
        <f t="shared" si="107"/>
        <v>0</v>
      </c>
      <c r="V626" s="104" t="str">
        <f>INDEX(商品!Q:Q,MATCH(キーワード!D626,商品!D:D,0),1)</f>
        <v>-</v>
      </c>
      <c r="W626" s="15">
        <f t="shared" si="108"/>
        <v>0</v>
      </c>
      <c r="X626" s="22">
        <f>SUMIFS(当月ワード!$J$3:$J$1000,当月ワード!$D$3:$D$1000,キーワード!$D626,当月ワード!$E$3:$E$1000,キーワード!$F626)</f>
        <v>0</v>
      </c>
      <c r="Y626" s="23">
        <f>SUMIFS(前月ワード!$J$3:$J$1000,前月ワード!$D$3:$D$1000,キーワード!$D626,前月ワード!$E$3:$E$1000,キーワード!$F626)</f>
        <v>0</v>
      </c>
      <c r="Z626" s="23">
        <f>SUMIFS(前々月ワード!$J$3:$J$1000,前々月ワード!$D$3:$D$1000,キーワード!$D626,前々月ワード!$E$3:$E$1000,キーワード!$F626)</f>
        <v>0</v>
      </c>
      <c r="AA626" s="22">
        <f>SUMIFS(当月ワード!$W$3:$W$1000,当月ワード!$D$3:$D$1000,キーワード!$D626,当月ワード!$E$3:$E$1000,キーワード!$F626)</f>
        <v>0</v>
      </c>
      <c r="AB626" s="23">
        <f>SUMIFS(前月ワード!$W$3:$W$1000,前月ワード!$D$3:$D$1000,キーワード!$D626,前月ワード!$E$3:$E$1000,キーワード!$F626)</f>
        <v>0</v>
      </c>
      <c r="AC626" s="23">
        <f>SUMIFS(前々月ワード!$W$3:$W$1000,前々月ワード!$D$3:$D$1000,キーワード!$D626,前々月ワード!$E$3:$E$1000,キーワード!$F626)</f>
        <v>0</v>
      </c>
      <c r="AD626" s="23">
        <f t="shared" si="109"/>
        <v>0</v>
      </c>
      <c r="AE626" s="23">
        <f t="shared" si="109"/>
        <v>0</v>
      </c>
      <c r="AF626" s="23">
        <f t="shared" si="109"/>
        <v>0</v>
      </c>
      <c r="AG626" s="22">
        <f>SUMIFS(当月ワード!$X$3:$X$1000,当月ワード!$D$3:$D$1000,キーワード!$D626,当月ワード!$E$3:$E$1000,キーワード!$F626)</f>
        <v>0</v>
      </c>
      <c r="AH626" s="23">
        <f>SUMIFS(前月ワード!$X$3:$X$1000,前月ワード!$D$3:$D$1000,キーワード!$D626,前月ワード!$E$3:$E$1000,キーワード!$F626)</f>
        <v>0</v>
      </c>
      <c r="AI626" s="23">
        <f>SUMIFS(前々月ワード!$X$3:$X$1000,前々月ワード!$D$3:$D$1000,キーワード!$D626,前々月ワード!$E$3:$E$1000,キーワード!$F626)</f>
        <v>0</v>
      </c>
      <c r="AJ626" s="22">
        <f>SUMIFS(当月ワード!$I$3:$I$1000,当月ワード!$D$3:$D$1000,キーワード!$D626,当月ワード!$E$3:$E$1000,キーワード!$F626)</f>
        <v>0</v>
      </c>
      <c r="AK626" s="23">
        <f>SUMIFS(前月ワード!$I$3:$I$1000,前月ワード!$D$3:$D$1000,キーワード!$D626,前月ワード!$E$3:$E$1000,キーワード!$F626)</f>
        <v>0</v>
      </c>
      <c r="AL626" s="23">
        <f>SUMIFS(前々月ワード!$I$3:$I$1000,前々月ワード!$D$3:$D$1000,キーワード!$D626,前々月ワード!$E$3:$E$1000,キーワード!$F626)</f>
        <v>0</v>
      </c>
      <c r="AM626" s="13">
        <f t="shared" si="110"/>
        <v>0</v>
      </c>
      <c r="AN626" s="13">
        <f t="shared" si="110"/>
        <v>0</v>
      </c>
      <c r="AO626" s="13">
        <f t="shared" si="110"/>
        <v>0</v>
      </c>
      <c r="AP626" s="16">
        <f t="shared" si="111"/>
        <v>0</v>
      </c>
      <c r="AQ626" s="16">
        <f t="shared" si="111"/>
        <v>0</v>
      </c>
      <c r="AR626" s="17">
        <f t="shared" si="111"/>
        <v>0</v>
      </c>
    </row>
    <row r="627" spans="3:44" ht="36.65" customHeight="1">
      <c r="C627" s="20">
        <v>622</v>
      </c>
      <c r="D627" s="53">
        <f>現状ワード設定!B624</f>
        <v>0</v>
      </c>
      <c r="E627" s="26" t="str">
        <f>IFERROR(_xlfn.XLOOKUP($D627,現状商品設定!B:B,現状商品設定!C:C,"-"),"-")</f>
        <v>-</v>
      </c>
      <c r="F627" s="56">
        <f>現状ワード設定!G624</f>
        <v>0</v>
      </c>
      <c r="G627" s="60" t="s">
        <v>46</v>
      </c>
      <c r="H627" s="47" t="str">
        <f>IFERROR(_xlfn.XLOOKUP(D627,商品!$D:$D,商品!$H:$H),"")</f>
        <v/>
      </c>
      <c r="I627" s="50" t="str">
        <f>IFERROR(_xlfn.XLOOKUP(D627&amp;F627,現状ワード設定!J:J,現状ワード設定!H:H),"")</f>
        <v/>
      </c>
      <c r="J627" s="47" t="str">
        <f>IFERROR(_xlfn.XLOOKUP(D627&amp;F627,現状ワード設定!J:J,現状ワード設定!I:I),"")</f>
        <v/>
      </c>
      <c r="K627" s="47" t="e">
        <f>IF(AND(T627&gt;=設定!$C$12,W627&gt;=O627),I627*(1+設定!$F$12),IF(AND(T627&gt;=設定!$C$13,W627&lt;O627),I627*(1+設定!$F$13),IF(AND(T627&lt;設定!$C$14,U627&gt;=設定!$E$14),I627*(1+設定!$F$14),IF(AND(T627&lt;設定!$C$15,U627&lt;設定!$E$15),I627*(1+設定!$F$15),"除外"))))</f>
        <v>#VALUE!</v>
      </c>
      <c r="L627" s="58" t="e">
        <f ca="1">IF(消化率!$I$5&lt;1,K627*消化率!$I$5,IF(U627*V627/(K627*消化率!$I$5)&gt;O627,K627*消化率!$I$5,M627))</f>
        <v>#DIV/0!</v>
      </c>
      <c r="M627" s="58" t="e">
        <f t="shared" si="102"/>
        <v>#VALUE!</v>
      </c>
      <c r="N627" s="58" t="e">
        <f ca="1">IF(ROUNDUP(IF(IF(IF(AND(設定!$D$8&lt;=L627,設定!$D$8&lt;J627),設定!$D$8,IF(AND(J627&lt;=L627,J627&lt;設定!$D$8),J627,IF(AND(L627&lt;=J627,J627&lt;設定!$D$8),J627,L627)))=0,設定!$D$8,IF(AND(設定!$D$8&lt;=L627,設定!$D$8&lt;J627),設定!$D$8,IF(AND(J627&lt;=L627,J627&lt;設定!$D$8),J627,IF(AND(L627&lt;=J627,J627&lt;設定!$D$8),J627,L627))))&lt;=H627,H627+1,IF(IF(AND(設定!$D$8&lt;=L627,設定!$D$8&lt;J627),設定!$D$8,IF(AND(J627&lt;=L627,J627&lt;設定!$D$8),J627,IF(AND(L627&lt;=J627,J627&lt;設定!$D$8),J627,L627)))=0,設定!$D$8,IF(AND(設定!$D$8&lt;=L627,設定!$D$8&lt;J627),設定!$D$8,IF(AND(J627&lt;=L627,J627&lt;設定!$D$8),J627,IF(AND(L627&lt;=J627,J627&lt;設定!$D$8),J627,L627))))),0)&gt;40,ROUNDUP(IF(IF(IF(AND(設定!$D$8&lt;=L627,設定!$D$8&lt;J627),設定!$D$8,IF(AND(J627&lt;=L627,J627&lt;設定!$D$8),J627,IF(AND(L627&lt;=J627,J627&lt;設定!$D$8),J627,L627)))=0,設定!$D$8,IF(AND(設定!$D$8&lt;=L627,設定!$D$8&lt;J627),設定!$D$8,IF(AND(J627&lt;=L627,J627&lt;設定!$D$8),J627,IF(AND(L627&lt;=J627,J627&lt;設定!$D$8),J627,L627))))&lt;=H627,H627+1,IF(IF(AND(設定!$D$8&lt;=L627,設定!$D$8&lt;J627),設定!$D$8,IF(AND(J627&lt;=L627,J627&lt;設定!$D$8),J627,IF(AND(L627&lt;=J627,J627&lt;設定!$D$8),J627,L627)))=0,設定!$D$8,IF(AND(設定!$D$8&lt;=L627,設定!$D$8&lt;J627),設定!$D$8,IF(AND(J627&lt;=L627,J627&lt;設定!$D$8),J627,IF(AND(L627&lt;=J627,J627&lt;設定!$D$8),J627,L627))))),0),40)</f>
        <v>#DIV/0!</v>
      </c>
      <c r="O627" s="55">
        <f>IF(G627="標準",設定!$C$4,G627)</f>
        <v>5</v>
      </c>
      <c r="P627" s="45">
        <f t="shared" si="103"/>
        <v>0</v>
      </c>
      <c r="Q627" s="14">
        <f t="shared" si="104"/>
        <v>0</v>
      </c>
      <c r="R627" s="23">
        <f t="shared" si="112"/>
        <v>0</v>
      </c>
      <c r="S627" s="12">
        <f t="shared" si="105"/>
        <v>0</v>
      </c>
      <c r="T627" s="23">
        <f t="shared" si="106"/>
        <v>0</v>
      </c>
      <c r="U627" s="13">
        <f t="shared" si="107"/>
        <v>0</v>
      </c>
      <c r="V627" s="104" t="str">
        <f>INDEX(商品!Q:Q,MATCH(キーワード!D627,商品!D:D,0),1)</f>
        <v>-</v>
      </c>
      <c r="W627" s="15">
        <f t="shared" si="108"/>
        <v>0</v>
      </c>
      <c r="X627" s="22">
        <f>SUMIFS(当月ワード!$J$3:$J$1000,当月ワード!$D$3:$D$1000,キーワード!$D627,当月ワード!$E$3:$E$1000,キーワード!$F627)</f>
        <v>0</v>
      </c>
      <c r="Y627" s="23">
        <f>SUMIFS(前月ワード!$J$3:$J$1000,前月ワード!$D$3:$D$1000,キーワード!$D627,前月ワード!$E$3:$E$1000,キーワード!$F627)</f>
        <v>0</v>
      </c>
      <c r="Z627" s="23">
        <f>SUMIFS(前々月ワード!$J$3:$J$1000,前々月ワード!$D$3:$D$1000,キーワード!$D627,前々月ワード!$E$3:$E$1000,キーワード!$F627)</f>
        <v>0</v>
      </c>
      <c r="AA627" s="22">
        <f>SUMIFS(当月ワード!$W$3:$W$1000,当月ワード!$D$3:$D$1000,キーワード!$D627,当月ワード!$E$3:$E$1000,キーワード!$F627)</f>
        <v>0</v>
      </c>
      <c r="AB627" s="23">
        <f>SUMIFS(前月ワード!$W$3:$W$1000,前月ワード!$D$3:$D$1000,キーワード!$D627,前月ワード!$E$3:$E$1000,キーワード!$F627)</f>
        <v>0</v>
      </c>
      <c r="AC627" s="23">
        <f>SUMIFS(前々月ワード!$W$3:$W$1000,前々月ワード!$D$3:$D$1000,キーワード!$D627,前々月ワード!$E$3:$E$1000,キーワード!$F627)</f>
        <v>0</v>
      </c>
      <c r="AD627" s="23">
        <f t="shared" si="109"/>
        <v>0</v>
      </c>
      <c r="AE627" s="23">
        <f t="shared" si="109"/>
        <v>0</v>
      </c>
      <c r="AF627" s="23">
        <f t="shared" si="109"/>
        <v>0</v>
      </c>
      <c r="AG627" s="22">
        <f>SUMIFS(当月ワード!$X$3:$X$1000,当月ワード!$D$3:$D$1000,キーワード!$D627,当月ワード!$E$3:$E$1000,キーワード!$F627)</f>
        <v>0</v>
      </c>
      <c r="AH627" s="23">
        <f>SUMIFS(前月ワード!$X$3:$X$1000,前月ワード!$D$3:$D$1000,キーワード!$D627,前月ワード!$E$3:$E$1000,キーワード!$F627)</f>
        <v>0</v>
      </c>
      <c r="AI627" s="23">
        <f>SUMIFS(前々月ワード!$X$3:$X$1000,前々月ワード!$D$3:$D$1000,キーワード!$D627,前々月ワード!$E$3:$E$1000,キーワード!$F627)</f>
        <v>0</v>
      </c>
      <c r="AJ627" s="22">
        <f>SUMIFS(当月ワード!$I$3:$I$1000,当月ワード!$D$3:$D$1000,キーワード!$D627,当月ワード!$E$3:$E$1000,キーワード!$F627)</f>
        <v>0</v>
      </c>
      <c r="AK627" s="23">
        <f>SUMIFS(前月ワード!$I$3:$I$1000,前月ワード!$D$3:$D$1000,キーワード!$D627,前月ワード!$E$3:$E$1000,キーワード!$F627)</f>
        <v>0</v>
      </c>
      <c r="AL627" s="23">
        <f>SUMIFS(前々月ワード!$I$3:$I$1000,前々月ワード!$D$3:$D$1000,キーワード!$D627,前々月ワード!$E$3:$E$1000,キーワード!$F627)</f>
        <v>0</v>
      </c>
      <c r="AM627" s="13">
        <f t="shared" si="110"/>
        <v>0</v>
      </c>
      <c r="AN627" s="13">
        <f t="shared" si="110"/>
        <v>0</v>
      </c>
      <c r="AO627" s="13">
        <f t="shared" si="110"/>
        <v>0</v>
      </c>
      <c r="AP627" s="16">
        <f t="shared" si="111"/>
        <v>0</v>
      </c>
      <c r="AQ627" s="16">
        <f t="shared" si="111"/>
        <v>0</v>
      </c>
      <c r="AR627" s="17">
        <f t="shared" si="111"/>
        <v>0</v>
      </c>
    </row>
    <row r="628" spans="3:44" ht="36.65" customHeight="1">
      <c r="C628" s="20">
        <v>623</v>
      </c>
      <c r="D628" s="53">
        <f>現状ワード設定!B625</f>
        <v>0</v>
      </c>
      <c r="E628" s="26" t="str">
        <f>IFERROR(_xlfn.XLOOKUP($D628,現状商品設定!B:B,現状商品設定!C:C,"-"),"-")</f>
        <v>-</v>
      </c>
      <c r="F628" s="56">
        <f>現状ワード設定!G625</f>
        <v>0</v>
      </c>
      <c r="G628" s="60" t="s">
        <v>46</v>
      </c>
      <c r="H628" s="47" t="str">
        <f>IFERROR(_xlfn.XLOOKUP(D628,商品!$D:$D,商品!$H:$H),"")</f>
        <v/>
      </c>
      <c r="I628" s="50" t="str">
        <f>IFERROR(_xlfn.XLOOKUP(D628&amp;F628,現状ワード設定!J:J,現状ワード設定!H:H),"")</f>
        <v/>
      </c>
      <c r="J628" s="47" t="str">
        <f>IFERROR(_xlfn.XLOOKUP(D628&amp;F628,現状ワード設定!J:J,現状ワード設定!I:I),"")</f>
        <v/>
      </c>
      <c r="K628" s="47" t="e">
        <f>IF(AND(T628&gt;=設定!$C$12,W628&gt;=O628),I628*(1+設定!$F$12),IF(AND(T628&gt;=設定!$C$13,W628&lt;O628),I628*(1+設定!$F$13),IF(AND(T628&lt;設定!$C$14,U628&gt;=設定!$E$14),I628*(1+設定!$F$14),IF(AND(T628&lt;設定!$C$15,U628&lt;設定!$E$15),I628*(1+設定!$F$15),"除外"))))</f>
        <v>#VALUE!</v>
      </c>
      <c r="L628" s="58" t="e">
        <f ca="1">IF(消化率!$I$5&lt;1,K628*消化率!$I$5,IF(U628*V628/(K628*消化率!$I$5)&gt;O628,K628*消化率!$I$5,M628))</f>
        <v>#DIV/0!</v>
      </c>
      <c r="M628" s="58" t="e">
        <f t="shared" si="102"/>
        <v>#VALUE!</v>
      </c>
      <c r="N628" s="58" t="e">
        <f ca="1">IF(ROUNDUP(IF(IF(IF(AND(設定!$D$8&lt;=L628,設定!$D$8&lt;J628),設定!$D$8,IF(AND(J628&lt;=L628,J628&lt;設定!$D$8),J628,IF(AND(L628&lt;=J628,J628&lt;設定!$D$8),J628,L628)))=0,設定!$D$8,IF(AND(設定!$D$8&lt;=L628,設定!$D$8&lt;J628),設定!$D$8,IF(AND(J628&lt;=L628,J628&lt;設定!$D$8),J628,IF(AND(L628&lt;=J628,J628&lt;設定!$D$8),J628,L628))))&lt;=H628,H628+1,IF(IF(AND(設定!$D$8&lt;=L628,設定!$D$8&lt;J628),設定!$D$8,IF(AND(J628&lt;=L628,J628&lt;設定!$D$8),J628,IF(AND(L628&lt;=J628,J628&lt;設定!$D$8),J628,L628)))=0,設定!$D$8,IF(AND(設定!$D$8&lt;=L628,設定!$D$8&lt;J628),設定!$D$8,IF(AND(J628&lt;=L628,J628&lt;設定!$D$8),J628,IF(AND(L628&lt;=J628,J628&lt;設定!$D$8),J628,L628))))),0)&gt;40,ROUNDUP(IF(IF(IF(AND(設定!$D$8&lt;=L628,設定!$D$8&lt;J628),設定!$D$8,IF(AND(J628&lt;=L628,J628&lt;設定!$D$8),J628,IF(AND(L628&lt;=J628,J628&lt;設定!$D$8),J628,L628)))=0,設定!$D$8,IF(AND(設定!$D$8&lt;=L628,設定!$D$8&lt;J628),設定!$D$8,IF(AND(J628&lt;=L628,J628&lt;設定!$D$8),J628,IF(AND(L628&lt;=J628,J628&lt;設定!$D$8),J628,L628))))&lt;=H628,H628+1,IF(IF(AND(設定!$D$8&lt;=L628,設定!$D$8&lt;J628),設定!$D$8,IF(AND(J628&lt;=L628,J628&lt;設定!$D$8),J628,IF(AND(L628&lt;=J628,J628&lt;設定!$D$8),J628,L628)))=0,設定!$D$8,IF(AND(設定!$D$8&lt;=L628,設定!$D$8&lt;J628),設定!$D$8,IF(AND(J628&lt;=L628,J628&lt;設定!$D$8),J628,IF(AND(L628&lt;=J628,J628&lt;設定!$D$8),J628,L628))))),0),40)</f>
        <v>#DIV/0!</v>
      </c>
      <c r="O628" s="55">
        <f>IF(G628="標準",設定!$C$4,G628)</f>
        <v>5</v>
      </c>
      <c r="P628" s="45">
        <f t="shared" si="103"/>
        <v>0</v>
      </c>
      <c r="Q628" s="14">
        <f t="shared" si="104"/>
        <v>0</v>
      </c>
      <c r="R628" s="23">
        <f t="shared" si="112"/>
        <v>0</v>
      </c>
      <c r="S628" s="12">
        <f t="shared" si="105"/>
        <v>0</v>
      </c>
      <c r="T628" s="23">
        <f t="shared" si="106"/>
        <v>0</v>
      </c>
      <c r="U628" s="13">
        <f t="shared" si="107"/>
        <v>0</v>
      </c>
      <c r="V628" s="104" t="str">
        <f>INDEX(商品!Q:Q,MATCH(キーワード!D628,商品!D:D,0),1)</f>
        <v>-</v>
      </c>
      <c r="W628" s="15">
        <f t="shared" si="108"/>
        <v>0</v>
      </c>
      <c r="X628" s="22">
        <f>SUMIFS(当月ワード!$J$3:$J$1000,当月ワード!$D$3:$D$1000,キーワード!$D628,当月ワード!$E$3:$E$1000,キーワード!$F628)</f>
        <v>0</v>
      </c>
      <c r="Y628" s="23">
        <f>SUMIFS(前月ワード!$J$3:$J$1000,前月ワード!$D$3:$D$1000,キーワード!$D628,前月ワード!$E$3:$E$1000,キーワード!$F628)</f>
        <v>0</v>
      </c>
      <c r="Z628" s="23">
        <f>SUMIFS(前々月ワード!$J$3:$J$1000,前々月ワード!$D$3:$D$1000,キーワード!$D628,前々月ワード!$E$3:$E$1000,キーワード!$F628)</f>
        <v>0</v>
      </c>
      <c r="AA628" s="22">
        <f>SUMIFS(当月ワード!$W$3:$W$1000,当月ワード!$D$3:$D$1000,キーワード!$D628,当月ワード!$E$3:$E$1000,キーワード!$F628)</f>
        <v>0</v>
      </c>
      <c r="AB628" s="23">
        <f>SUMIFS(前月ワード!$W$3:$W$1000,前月ワード!$D$3:$D$1000,キーワード!$D628,前月ワード!$E$3:$E$1000,キーワード!$F628)</f>
        <v>0</v>
      </c>
      <c r="AC628" s="23">
        <f>SUMIFS(前々月ワード!$W$3:$W$1000,前々月ワード!$D$3:$D$1000,キーワード!$D628,前々月ワード!$E$3:$E$1000,キーワード!$F628)</f>
        <v>0</v>
      </c>
      <c r="AD628" s="23">
        <f t="shared" si="109"/>
        <v>0</v>
      </c>
      <c r="AE628" s="23">
        <f t="shared" si="109"/>
        <v>0</v>
      </c>
      <c r="AF628" s="23">
        <f t="shared" si="109"/>
        <v>0</v>
      </c>
      <c r="AG628" s="22">
        <f>SUMIFS(当月ワード!$X$3:$X$1000,当月ワード!$D$3:$D$1000,キーワード!$D628,当月ワード!$E$3:$E$1000,キーワード!$F628)</f>
        <v>0</v>
      </c>
      <c r="AH628" s="23">
        <f>SUMIFS(前月ワード!$X$3:$X$1000,前月ワード!$D$3:$D$1000,キーワード!$D628,前月ワード!$E$3:$E$1000,キーワード!$F628)</f>
        <v>0</v>
      </c>
      <c r="AI628" s="23">
        <f>SUMIFS(前々月ワード!$X$3:$X$1000,前々月ワード!$D$3:$D$1000,キーワード!$D628,前々月ワード!$E$3:$E$1000,キーワード!$F628)</f>
        <v>0</v>
      </c>
      <c r="AJ628" s="22">
        <f>SUMIFS(当月ワード!$I$3:$I$1000,当月ワード!$D$3:$D$1000,キーワード!$D628,当月ワード!$E$3:$E$1000,キーワード!$F628)</f>
        <v>0</v>
      </c>
      <c r="AK628" s="23">
        <f>SUMIFS(前月ワード!$I$3:$I$1000,前月ワード!$D$3:$D$1000,キーワード!$D628,前月ワード!$E$3:$E$1000,キーワード!$F628)</f>
        <v>0</v>
      </c>
      <c r="AL628" s="23">
        <f>SUMIFS(前々月ワード!$I$3:$I$1000,前々月ワード!$D$3:$D$1000,キーワード!$D628,前々月ワード!$E$3:$E$1000,キーワード!$F628)</f>
        <v>0</v>
      </c>
      <c r="AM628" s="13">
        <f t="shared" si="110"/>
        <v>0</v>
      </c>
      <c r="AN628" s="13">
        <f t="shared" si="110"/>
        <v>0</v>
      </c>
      <c r="AO628" s="13">
        <f t="shared" si="110"/>
        <v>0</v>
      </c>
      <c r="AP628" s="16">
        <f t="shared" si="111"/>
        <v>0</v>
      </c>
      <c r="AQ628" s="16">
        <f t="shared" si="111"/>
        <v>0</v>
      </c>
      <c r="AR628" s="17">
        <f t="shared" si="111"/>
        <v>0</v>
      </c>
    </row>
    <row r="629" spans="3:44" ht="36.65" customHeight="1">
      <c r="C629" s="20">
        <v>624</v>
      </c>
      <c r="D629" s="53">
        <f>現状ワード設定!B626</f>
        <v>0</v>
      </c>
      <c r="E629" s="26" t="str">
        <f>IFERROR(_xlfn.XLOOKUP($D629,現状商品設定!B:B,現状商品設定!C:C,"-"),"-")</f>
        <v>-</v>
      </c>
      <c r="F629" s="56">
        <f>現状ワード設定!G626</f>
        <v>0</v>
      </c>
      <c r="G629" s="60" t="s">
        <v>46</v>
      </c>
      <c r="H629" s="47" t="str">
        <f>IFERROR(_xlfn.XLOOKUP(D629,商品!$D:$D,商品!$H:$H),"")</f>
        <v/>
      </c>
      <c r="I629" s="50" t="str">
        <f>IFERROR(_xlfn.XLOOKUP(D629&amp;F629,現状ワード設定!J:J,現状ワード設定!H:H),"")</f>
        <v/>
      </c>
      <c r="J629" s="47" t="str">
        <f>IFERROR(_xlfn.XLOOKUP(D629&amp;F629,現状ワード設定!J:J,現状ワード設定!I:I),"")</f>
        <v/>
      </c>
      <c r="K629" s="47" t="e">
        <f>IF(AND(T629&gt;=設定!$C$12,W629&gt;=O629),I629*(1+設定!$F$12),IF(AND(T629&gt;=設定!$C$13,W629&lt;O629),I629*(1+設定!$F$13),IF(AND(T629&lt;設定!$C$14,U629&gt;=設定!$E$14),I629*(1+設定!$F$14),IF(AND(T629&lt;設定!$C$15,U629&lt;設定!$E$15),I629*(1+設定!$F$15),"除外"))))</f>
        <v>#VALUE!</v>
      </c>
      <c r="L629" s="58" t="e">
        <f ca="1">IF(消化率!$I$5&lt;1,K629*消化率!$I$5,IF(U629*V629/(K629*消化率!$I$5)&gt;O629,K629*消化率!$I$5,M629))</f>
        <v>#DIV/0!</v>
      </c>
      <c r="M629" s="58" t="e">
        <f t="shared" si="102"/>
        <v>#VALUE!</v>
      </c>
      <c r="N629" s="58" t="e">
        <f ca="1">IF(ROUNDUP(IF(IF(IF(AND(設定!$D$8&lt;=L629,設定!$D$8&lt;J629),設定!$D$8,IF(AND(J629&lt;=L629,J629&lt;設定!$D$8),J629,IF(AND(L629&lt;=J629,J629&lt;設定!$D$8),J629,L629)))=0,設定!$D$8,IF(AND(設定!$D$8&lt;=L629,設定!$D$8&lt;J629),設定!$D$8,IF(AND(J629&lt;=L629,J629&lt;設定!$D$8),J629,IF(AND(L629&lt;=J629,J629&lt;設定!$D$8),J629,L629))))&lt;=H629,H629+1,IF(IF(AND(設定!$D$8&lt;=L629,設定!$D$8&lt;J629),設定!$D$8,IF(AND(J629&lt;=L629,J629&lt;設定!$D$8),J629,IF(AND(L629&lt;=J629,J629&lt;設定!$D$8),J629,L629)))=0,設定!$D$8,IF(AND(設定!$D$8&lt;=L629,設定!$D$8&lt;J629),設定!$D$8,IF(AND(J629&lt;=L629,J629&lt;設定!$D$8),J629,IF(AND(L629&lt;=J629,J629&lt;設定!$D$8),J629,L629))))),0)&gt;40,ROUNDUP(IF(IF(IF(AND(設定!$D$8&lt;=L629,設定!$D$8&lt;J629),設定!$D$8,IF(AND(J629&lt;=L629,J629&lt;設定!$D$8),J629,IF(AND(L629&lt;=J629,J629&lt;設定!$D$8),J629,L629)))=0,設定!$D$8,IF(AND(設定!$D$8&lt;=L629,設定!$D$8&lt;J629),設定!$D$8,IF(AND(J629&lt;=L629,J629&lt;設定!$D$8),J629,IF(AND(L629&lt;=J629,J629&lt;設定!$D$8),J629,L629))))&lt;=H629,H629+1,IF(IF(AND(設定!$D$8&lt;=L629,設定!$D$8&lt;J629),設定!$D$8,IF(AND(J629&lt;=L629,J629&lt;設定!$D$8),J629,IF(AND(L629&lt;=J629,J629&lt;設定!$D$8),J629,L629)))=0,設定!$D$8,IF(AND(設定!$D$8&lt;=L629,設定!$D$8&lt;J629),設定!$D$8,IF(AND(J629&lt;=L629,J629&lt;設定!$D$8),J629,IF(AND(L629&lt;=J629,J629&lt;設定!$D$8),J629,L629))))),0),40)</f>
        <v>#DIV/0!</v>
      </c>
      <c r="O629" s="55">
        <f>IF(G629="標準",設定!$C$4,G629)</f>
        <v>5</v>
      </c>
      <c r="P629" s="45">
        <f t="shared" si="103"/>
        <v>0</v>
      </c>
      <c r="Q629" s="14">
        <f t="shared" si="104"/>
        <v>0</v>
      </c>
      <c r="R629" s="23">
        <f t="shared" si="112"/>
        <v>0</v>
      </c>
      <c r="S629" s="12">
        <f t="shared" si="105"/>
        <v>0</v>
      </c>
      <c r="T629" s="23">
        <f t="shared" si="106"/>
        <v>0</v>
      </c>
      <c r="U629" s="13">
        <f t="shared" si="107"/>
        <v>0</v>
      </c>
      <c r="V629" s="104" t="str">
        <f>INDEX(商品!Q:Q,MATCH(キーワード!D629,商品!D:D,0),1)</f>
        <v>-</v>
      </c>
      <c r="W629" s="15">
        <f t="shared" si="108"/>
        <v>0</v>
      </c>
      <c r="X629" s="22">
        <f>SUMIFS(当月ワード!$J$3:$J$1000,当月ワード!$D$3:$D$1000,キーワード!$D629,当月ワード!$E$3:$E$1000,キーワード!$F629)</f>
        <v>0</v>
      </c>
      <c r="Y629" s="23">
        <f>SUMIFS(前月ワード!$J$3:$J$1000,前月ワード!$D$3:$D$1000,キーワード!$D629,前月ワード!$E$3:$E$1000,キーワード!$F629)</f>
        <v>0</v>
      </c>
      <c r="Z629" s="23">
        <f>SUMIFS(前々月ワード!$J$3:$J$1000,前々月ワード!$D$3:$D$1000,キーワード!$D629,前々月ワード!$E$3:$E$1000,キーワード!$F629)</f>
        <v>0</v>
      </c>
      <c r="AA629" s="22">
        <f>SUMIFS(当月ワード!$W$3:$W$1000,当月ワード!$D$3:$D$1000,キーワード!$D629,当月ワード!$E$3:$E$1000,キーワード!$F629)</f>
        <v>0</v>
      </c>
      <c r="AB629" s="23">
        <f>SUMIFS(前月ワード!$W$3:$W$1000,前月ワード!$D$3:$D$1000,キーワード!$D629,前月ワード!$E$3:$E$1000,キーワード!$F629)</f>
        <v>0</v>
      </c>
      <c r="AC629" s="23">
        <f>SUMIFS(前々月ワード!$W$3:$W$1000,前々月ワード!$D$3:$D$1000,キーワード!$D629,前々月ワード!$E$3:$E$1000,キーワード!$F629)</f>
        <v>0</v>
      </c>
      <c r="AD629" s="23">
        <f t="shared" si="109"/>
        <v>0</v>
      </c>
      <c r="AE629" s="23">
        <f t="shared" si="109"/>
        <v>0</v>
      </c>
      <c r="AF629" s="23">
        <f t="shared" si="109"/>
        <v>0</v>
      </c>
      <c r="AG629" s="22">
        <f>SUMIFS(当月ワード!$X$3:$X$1000,当月ワード!$D$3:$D$1000,キーワード!$D629,当月ワード!$E$3:$E$1000,キーワード!$F629)</f>
        <v>0</v>
      </c>
      <c r="AH629" s="23">
        <f>SUMIFS(前月ワード!$X$3:$X$1000,前月ワード!$D$3:$D$1000,キーワード!$D629,前月ワード!$E$3:$E$1000,キーワード!$F629)</f>
        <v>0</v>
      </c>
      <c r="AI629" s="23">
        <f>SUMIFS(前々月ワード!$X$3:$X$1000,前々月ワード!$D$3:$D$1000,キーワード!$D629,前々月ワード!$E$3:$E$1000,キーワード!$F629)</f>
        <v>0</v>
      </c>
      <c r="AJ629" s="22">
        <f>SUMIFS(当月ワード!$I$3:$I$1000,当月ワード!$D$3:$D$1000,キーワード!$D629,当月ワード!$E$3:$E$1000,キーワード!$F629)</f>
        <v>0</v>
      </c>
      <c r="AK629" s="23">
        <f>SUMIFS(前月ワード!$I$3:$I$1000,前月ワード!$D$3:$D$1000,キーワード!$D629,前月ワード!$E$3:$E$1000,キーワード!$F629)</f>
        <v>0</v>
      </c>
      <c r="AL629" s="23">
        <f>SUMIFS(前々月ワード!$I$3:$I$1000,前々月ワード!$D$3:$D$1000,キーワード!$D629,前々月ワード!$E$3:$E$1000,キーワード!$F629)</f>
        <v>0</v>
      </c>
      <c r="AM629" s="13">
        <f t="shared" si="110"/>
        <v>0</v>
      </c>
      <c r="AN629" s="13">
        <f t="shared" si="110"/>
        <v>0</v>
      </c>
      <c r="AO629" s="13">
        <f t="shared" si="110"/>
        <v>0</v>
      </c>
      <c r="AP629" s="16">
        <f t="shared" si="111"/>
        <v>0</v>
      </c>
      <c r="AQ629" s="16">
        <f t="shared" si="111"/>
        <v>0</v>
      </c>
      <c r="AR629" s="17">
        <f t="shared" si="111"/>
        <v>0</v>
      </c>
    </row>
    <row r="630" spans="3:44" ht="36.65" customHeight="1">
      <c r="C630" s="20">
        <v>625</v>
      </c>
      <c r="D630" s="53">
        <f>現状ワード設定!B627</f>
        <v>0</v>
      </c>
      <c r="E630" s="26" t="str">
        <f>IFERROR(_xlfn.XLOOKUP($D630,現状商品設定!B:B,現状商品設定!C:C,"-"),"-")</f>
        <v>-</v>
      </c>
      <c r="F630" s="56">
        <f>現状ワード設定!G627</f>
        <v>0</v>
      </c>
      <c r="G630" s="60" t="s">
        <v>46</v>
      </c>
      <c r="H630" s="47" t="str">
        <f>IFERROR(_xlfn.XLOOKUP(D630,商品!$D:$D,商品!$H:$H),"")</f>
        <v/>
      </c>
      <c r="I630" s="50" t="str">
        <f>IFERROR(_xlfn.XLOOKUP(D630&amp;F630,現状ワード設定!J:J,現状ワード設定!H:H),"")</f>
        <v/>
      </c>
      <c r="J630" s="47" t="str">
        <f>IFERROR(_xlfn.XLOOKUP(D630&amp;F630,現状ワード設定!J:J,現状ワード設定!I:I),"")</f>
        <v/>
      </c>
      <c r="K630" s="47" t="e">
        <f>IF(AND(T630&gt;=設定!$C$12,W630&gt;=O630),I630*(1+設定!$F$12),IF(AND(T630&gt;=設定!$C$13,W630&lt;O630),I630*(1+設定!$F$13),IF(AND(T630&lt;設定!$C$14,U630&gt;=設定!$E$14),I630*(1+設定!$F$14),IF(AND(T630&lt;設定!$C$15,U630&lt;設定!$E$15),I630*(1+設定!$F$15),"除外"))))</f>
        <v>#VALUE!</v>
      </c>
      <c r="L630" s="58" t="e">
        <f ca="1">IF(消化率!$I$5&lt;1,K630*消化率!$I$5,IF(U630*V630/(K630*消化率!$I$5)&gt;O630,K630*消化率!$I$5,M630))</f>
        <v>#DIV/0!</v>
      </c>
      <c r="M630" s="58" t="e">
        <f t="shared" si="102"/>
        <v>#VALUE!</v>
      </c>
      <c r="N630" s="58" t="e">
        <f ca="1">IF(ROUNDUP(IF(IF(IF(AND(設定!$D$8&lt;=L630,設定!$D$8&lt;J630),設定!$D$8,IF(AND(J630&lt;=L630,J630&lt;設定!$D$8),J630,IF(AND(L630&lt;=J630,J630&lt;設定!$D$8),J630,L630)))=0,設定!$D$8,IF(AND(設定!$D$8&lt;=L630,設定!$D$8&lt;J630),設定!$D$8,IF(AND(J630&lt;=L630,J630&lt;設定!$D$8),J630,IF(AND(L630&lt;=J630,J630&lt;設定!$D$8),J630,L630))))&lt;=H630,H630+1,IF(IF(AND(設定!$D$8&lt;=L630,設定!$D$8&lt;J630),設定!$D$8,IF(AND(J630&lt;=L630,J630&lt;設定!$D$8),J630,IF(AND(L630&lt;=J630,J630&lt;設定!$D$8),J630,L630)))=0,設定!$D$8,IF(AND(設定!$D$8&lt;=L630,設定!$D$8&lt;J630),設定!$D$8,IF(AND(J630&lt;=L630,J630&lt;設定!$D$8),J630,IF(AND(L630&lt;=J630,J630&lt;設定!$D$8),J630,L630))))),0)&gt;40,ROUNDUP(IF(IF(IF(AND(設定!$D$8&lt;=L630,設定!$D$8&lt;J630),設定!$D$8,IF(AND(J630&lt;=L630,J630&lt;設定!$D$8),J630,IF(AND(L630&lt;=J630,J630&lt;設定!$D$8),J630,L630)))=0,設定!$D$8,IF(AND(設定!$D$8&lt;=L630,設定!$D$8&lt;J630),設定!$D$8,IF(AND(J630&lt;=L630,J630&lt;設定!$D$8),J630,IF(AND(L630&lt;=J630,J630&lt;設定!$D$8),J630,L630))))&lt;=H630,H630+1,IF(IF(AND(設定!$D$8&lt;=L630,設定!$D$8&lt;J630),設定!$D$8,IF(AND(J630&lt;=L630,J630&lt;設定!$D$8),J630,IF(AND(L630&lt;=J630,J630&lt;設定!$D$8),J630,L630)))=0,設定!$D$8,IF(AND(設定!$D$8&lt;=L630,設定!$D$8&lt;J630),設定!$D$8,IF(AND(J630&lt;=L630,J630&lt;設定!$D$8),J630,IF(AND(L630&lt;=J630,J630&lt;設定!$D$8),J630,L630))))),0),40)</f>
        <v>#DIV/0!</v>
      </c>
      <c r="O630" s="55">
        <f>IF(G630="標準",設定!$C$4,G630)</f>
        <v>5</v>
      </c>
      <c r="P630" s="45">
        <f t="shared" si="103"/>
        <v>0</v>
      </c>
      <c r="Q630" s="14">
        <f t="shared" si="104"/>
        <v>0</v>
      </c>
      <c r="R630" s="23">
        <f t="shared" si="112"/>
        <v>0</v>
      </c>
      <c r="S630" s="12">
        <f t="shared" si="105"/>
        <v>0</v>
      </c>
      <c r="T630" s="23">
        <f t="shared" si="106"/>
        <v>0</v>
      </c>
      <c r="U630" s="13">
        <f t="shared" si="107"/>
        <v>0</v>
      </c>
      <c r="V630" s="104" t="str">
        <f>INDEX(商品!Q:Q,MATCH(キーワード!D630,商品!D:D,0),1)</f>
        <v>-</v>
      </c>
      <c r="W630" s="15">
        <f t="shared" si="108"/>
        <v>0</v>
      </c>
      <c r="X630" s="22">
        <f>SUMIFS(当月ワード!$J$3:$J$1000,当月ワード!$D$3:$D$1000,キーワード!$D630,当月ワード!$E$3:$E$1000,キーワード!$F630)</f>
        <v>0</v>
      </c>
      <c r="Y630" s="23">
        <f>SUMIFS(前月ワード!$J$3:$J$1000,前月ワード!$D$3:$D$1000,キーワード!$D630,前月ワード!$E$3:$E$1000,キーワード!$F630)</f>
        <v>0</v>
      </c>
      <c r="Z630" s="23">
        <f>SUMIFS(前々月ワード!$J$3:$J$1000,前々月ワード!$D$3:$D$1000,キーワード!$D630,前々月ワード!$E$3:$E$1000,キーワード!$F630)</f>
        <v>0</v>
      </c>
      <c r="AA630" s="22">
        <f>SUMIFS(当月ワード!$W$3:$W$1000,当月ワード!$D$3:$D$1000,キーワード!$D630,当月ワード!$E$3:$E$1000,キーワード!$F630)</f>
        <v>0</v>
      </c>
      <c r="AB630" s="23">
        <f>SUMIFS(前月ワード!$W$3:$W$1000,前月ワード!$D$3:$D$1000,キーワード!$D630,前月ワード!$E$3:$E$1000,キーワード!$F630)</f>
        <v>0</v>
      </c>
      <c r="AC630" s="23">
        <f>SUMIFS(前々月ワード!$W$3:$W$1000,前々月ワード!$D$3:$D$1000,キーワード!$D630,前々月ワード!$E$3:$E$1000,キーワード!$F630)</f>
        <v>0</v>
      </c>
      <c r="AD630" s="23">
        <f t="shared" si="109"/>
        <v>0</v>
      </c>
      <c r="AE630" s="23">
        <f t="shared" si="109"/>
        <v>0</v>
      </c>
      <c r="AF630" s="23">
        <f t="shared" si="109"/>
        <v>0</v>
      </c>
      <c r="AG630" s="22">
        <f>SUMIFS(当月ワード!$X$3:$X$1000,当月ワード!$D$3:$D$1000,キーワード!$D630,当月ワード!$E$3:$E$1000,キーワード!$F630)</f>
        <v>0</v>
      </c>
      <c r="AH630" s="23">
        <f>SUMIFS(前月ワード!$X$3:$X$1000,前月ワード!$D$3:$D$1000,キーワード!$D630,前月ワード!$E$3:$E$1000,キーワード!$F630)</f>
        <v>0</v>
      </c>
      <c r="AI630" s="23">
        <f>SUMIFS(前々月ワード!$X$3:$X$1000,前々月ワード!$D$3:$D$1000,キーワード!$D630,前々月ワード!$E$3:$E$1000,キーワード!$F630)</f>
        <v>0</v>
      </c>
      <c r="AJ630" s="22">
        <f>SUMIFS(当月ワード!$I$3:$I$1000,当月ワード!$D$3:$D$1000,キーワード!$D630,当月ワード!$E$3:$E$1000,キーワード!$F630)</f>
        <v>0</v>
      </c>
      <c r="AK630" s="23">
        <f>SUMIFS(前月ワード!$I$3:$I$1000,前月ワード!$D$3:$D$1000,キーワード!$D630,前月ワード!$E$3:$E$1000,キーワード!$F630)</f>
        <v>0</v>
      </c>
      <c r="AL630" s="23">
        <f>SUMIFS(前々月ワード!$I$3:$I$1000,前々月ワード!$D$3:$D$1000,キーワード!$D630,前々月ワード!$E$3:$E$1000,キーワード!$F630)</f>
        <v>0</v>
      </c>
      <c r="AM630" s="13">
        <f t="shared" si="110"/>
        <v>0</v>
      </c>
      <c r="AN630" s="13">
        <f t="shared" si="110"/>
        <v>0</v>
      </c>
      <c r="AO630" s="13">
        <f t="shared" si="110"/>
        <v>0</v>
      </c>
      <c r="AP630" s="16">
        <f t="shared" si="111"/>
        <v>0</v>
      </c>
      <c r="AQ630" s="16">
        <f t="shared" si="111"/>
        <v>0</v>
      </c>
      <c r="AR630" s="17">
        <f t="shared" si="111"/>
        <v>0</v>
      </c>
    </row>
    <row r="631" spans="3:44" ht="36.65" customHeight="1">
      <c r="C631" s="20">
        <v>626</v>
      </c>
      <c r="D631" s="53">
        <f>現状ワード設定!B628</f>
        <v>0</v>
      </c>
      <c r="E631" s="26" t="str">
        <f>IFERROR(_xlfn.XLOOKUP($D631,現状商品設定!B:B,現状商品設定!C:C,"-"),"-")</f>
        <v>-</v>
      </c>
      <c r="F631" s="56">
        <f>現状ワード設定!G628</f>
        <v>0</v>
      </c>
      <c r="G631" s="60" t="s">
        <v>46</v>
      </c>
      <c r="H631" s="47" t="str">
        <f>IFERROR(_xlfn.XLOOKUP(D631,商品!$D:$D,商品!$H:$H),"")</f>
        <v/>
      </c>
      <c r="I631" s="50" t="str">
        <f>IFERROR(_xlfn.XLOOKUP(D631&amp;F631,現状ワード設定!J:J,現状ワード設定!H:H),"")</f>
        <v/>
      </c>
      <c r="J631" s="47" t="str">
        <f>IFERROR(_xlfn.XLOOKUP(D631&amp;F631,現状ワード設定!J:J,現状ワード設定!I:I),"")</f>
        <v/>
      </c>
      <c r="K631" s="47" t="e">
        <f>IF(AND(T631&gt;=設定!$C$12,W631&gt;=O631),I631*(1+設定!$F$12),IF(AND(T631&gt;=設定!$C$13,W631&lt;O631),I631*(1+設定!$F$13),IF(AND(T631&lt;設定!$C$14,U631&gt;=設定!$E$14),I631*(1+設定!$F$14),IF(AND(T631&lt;設定!$C$15,U631&lt;設定!$E$15),I631*(1+設定!$F$15),"除外"))))</f>
        <v>#VALUE!</v>
      </c>
      <c r="L631" s="58" t="e">
        <f ca="1">IF(消化率!$I$5&lt;1,K631*消化率!$I$5,IF(U631*V631/(K631*消化率!$I$5)&gt;O631,K631*消化率!$I$5,M631))</f>
        <v>#DIV/0!</v>
      </c>
      <c r="M631" s="58" t="e">
        <f t="shared" si="102"/>
        <v>#VALUE!</v>
      </c>
      <c r="N631" s="58" t="e">
        <f ca="1">IF(ROUNDUP(IF(IF(IF(AND(設定!$D$8&lt;=L631,設定!$D$8&lt;J631),設定!$D$8,IF(AND(J631&lt;=L631,J631&lt;設定!$D$8),J631,IF(AND(L631&lt;=J631,J631&lt;設定!$D$8),J631,L631)))=0,設定!$D$8,IF(AND(設定!$D$8&lt;=L631,設定!$D$8&lt;J631),設定!$D$8,IF(AND(J631&lt;=L631,J631&lt;設定!$D$8),J631,IF(AND(L631&lt;=J631,J631&lt;設定!$D$8),J631,L631))))&lt;=H631,H631+1,IF(IF(AND(設定!$D$8&lt;=L631,設定!$D$8&lt;J631),設定!$D$8,IF(AND(J631&lt;=L631,J631&lt;設定!$D$8),J631,IF(AND(L631&lt;=J631,J631&lt;設定!$D$8),J631,L631)))=0,設定!$D$8,IF(AND(設定!$D$8&lt;=L631,設定!$D$8&lt;J631),設定!$D$8,IF(AND(J631&lt;=L631,J631&lt;設定!$D$8),J631,IF(AND(L631&lt;=J631,J631&lt;設定!$D$8),J631,L631))))),0)&gt;40,ROUNDUP(IF(IF(IF(AND(設定!$D$8&lt;=L631,設定!$D$8&lt;J631),設定!$D$8,IF(AND(J631&lt;=L631,J631&lt;設定!$D$8),J631,IF(AND(L631&lt;=J631,J631&lt;設定!$D$8),J631,L631)))=0,設定!$D$8,IF(AND(設定!$D$8&lt;=L631,設定!$D$8&lt;J631),設定!$D$8,IF(AND(J631&lt;=L631,J631&lt;設定!$D$8),J631,IF(AND(L631&lt;=J631,J631&lt;設定!$D$8),J631,L631))))&lt;=H631,H631+1,IF(IF(AND(設定!$D$8&lt;=L631,設定!$D$8&lt;J631),設定!$D$8,IF(AND(J631&lt;=L631,J631&lt;設定!$D$8),J631,IF(AND(L631&lt;=J631,J631&lt;設定!$D$8),J631,L631)))=0,設定!$D$8,IF(AND(設定!$D$8&lt;=L631,設定!$D$8&lt;J631),設定!$D$8,IF(AND(J631&lt;=L631,J631&lt;設定!$D$8),J631,IF(AND(L631&lt;=J631,J631&lt;設定!$D$8),J631,L631))))),0),40)</f>
        <v>#DIV/0!</v>
      </c>
      <c r="O631" s="55">
        <f>IF(G631="標準",設定!$C$4,G631)</f>
        <v>5</v>
      </c>
      <c r="P631" s="45">
        <f t="shared" si="103"/>
        <v>0</v>
      </c>
      <c r="Q631" s="14">
        <f t="shared" si="104"/>
        <v>0</v>
      </c>
      <c r="R631" s="23">
        <f t="shared" si="112"/>
        <v>0</v>
      </c>
      <c r="S631" s="12">
        <f t="shared" si="105"/>
        <v>0</v>
      </c>
      <c r="T631" s="23">
        <f t="shared" si="106"/>
        <v>0</v>
      </c>
      <c r="U631" s="13">
        <f t="shared" si="107"/>
        <v>0</v>
      </c>
      <c r="V631" s="104" t="str">
        <f>INDEX(商品!Q:Q,MATCH(キーワード!D631,商品!D:D,0),1)</f>
        <v>-</v>
      </c>
      <c r="W631" s="15">
        <f t="shared" si="108"/>
        <v>0</v>
      </c>
      <c r="X631" s="22">
        <f>SUMIFS(当月ワード!$J$3:$J$1000,当月ワード!$D$3:$D$1000,キーワード!$D631,当月ワード!$E$3:$E$1000,キーワード!$F631)</f>
        <v>0</v>
      </c>
      <c r="Y631" s="23">
        <f>SUMIFS(前月ワード!$J$3:$J$1000,前月ワード!$D$3:$D$1000,キーワード!$D631,前月ワード!$E$3:$E$1000,キーワード!$F631)</f>
        <v>0</v>
      </c>
      <c r="Z631" s="23">
        <f>SUMIFS(前々月ワード!$J$3:$J$1000,前々月ワード!$D$3:$D$1000,キーワード!$D631,前々月ワード!$E$3:$E$1000,キーワード!$F631)</f>
        <v>0</v>
      </c>
      <c r="AA631" s="22">
        <f>SUMIFS(当月ワード!$W$3:$W$1000,当月ワード!$D$3:$D$1000,キーワード!$D631,当月ワード!$E$3:$E$1000,キーワード!$F631)</f>
        <v>0</v>
      </c>
      <c r="AB631" s="23">
        <f>SUMIFS(前月ワード!$W$3:$W$1000,前月ワード!$D$3:$D$1000,キーワード!$D631,前月ワード!$E$3:$E$1000,キーワード!$F631)</f>
        <v>0</v>
      </c>
      <c r="AC631" s="23">
        <f>SUMIFS(前々月ワード!$W$3:$W$1000,前々月ワード!$D$3:$D$1000,キーワード!$D631,前々月ワード!$E$3:$E$1000,キーワード!$F631)</f>
        <v>0</v>
      </c>
      <c r="AD631" s="23">
        <f t="shared" si="109"/>
        <v>0</v>
      </c>
      <c r="AE631" s="23">
        <f t="shared" si="109"/>
        <v>0</v>
      </c>
      <c r="AF631" s="23">
        <f t="shared" si="109"/>
        <v>0</v>
      </c>
      <c r="AG631" s="22">
        <f>SUMIFS(当月ワード!$X$3:$X$1000,当月ワード!$D$3:$D$1000,キーワード!$D631,当月ワード!$E$3:$E$1000,キーワード!$F631)</f>
        <v>0</v>
      </c>
      <c r="AH631" s="23">
        <f>SUMIFS(前月ワード!$X$3:$X$1000,前月ワード!$D$3:$D$1000,キーワード!$D631,前月ワード!$E$3:$E$1000,キーワード!$F631)</f>
        <v>0</v>
      </c>
      <c r="AI631" s="23">
        <f>SUMIFS(前々月ワード!$X$3:$X$1000,前々月ワード!$D$3:$D$1000,キーワード!$D631,前々月ワード!$E$3:$E$1000,キーワード!$F631)</f>
        <v>0</v>
      </c>
      <c r="AJ631" s="22">
        <f>SUMIFS(当月ワード!$I$3:$I$1000,当月ワード!$D$3:$D$1000,キーワード!$D631,当月ワード!$E$3:$E$1000,キーワード!$F631)</f>
        <v>0</v>
      </c>
      <c r="AK631" s="23">
        <f>SUMIFS(前月ワード!$I$3:$I$1000,前月ワード!$D$3:$D$1000,キーワード!$D631,前月ワード!$E$3:$E$1000,キーワード!$F631)</f>
        <v>0</v>
      </c>
      <c r="AL631" s="23">
        <f>SUMIFS(前々月ワード!$I$3:$I$1000,前々月ワード!$D$3:$D$1000,キーワード!$D631,前々月ワード!$E$3:$E$1000,キーワード!$F631)</f>
        <v>0</v>
      </c>
      <c r="AM631" s="13">
        <f t="shared" si="110"/>
        <v>0</v>
      </c>
      <c r="AN631" s="13">
        <f t="shared" si="110"/>
        <v>0</v>
      </c>
      <c r="AO631" s="13">
        <f t="shared" si="110"/>
        <v>0</v>
      </c>
      <c r="AP631" s="16">
        <f t="shared" si="111"/>
        <v>0</v>
      </c>
      <c r="AQ631" s="16">
        <f t="shared" si="111"/>
        <v>0</v>
      </c>
      <c r="AR631" s="17">
        <f t="shared" si="111"/>
        <v>0</v>
      </c>
    </row>
    <row r="632" spans="3:44" ht="36.65" customHeight="1">
      <c r="C632" s="20">
        <v>627</v>
      </c>
      <c r="D632" s="53">
        <f>現状ワード設定!B629</f>
        <v>0</v>
      </c>
      <c r="E632" s="26" t="str">
        <f>IFERROR(_xlfn.XLOOKUP($D632,現状商品設定!B:B,現状商品設定!C:C,"-"),"-")</f>
        <v>-</v>
      </c>
      <c r="F632" s="56">
        <f>現状ワード設定!G629</f>
        <v>0</v>
      </c>
      <c r="G632" s="60" t="s">
        <v>46</v>
      </c>
      <c r="H632" s="47" t="str">
        <f>IFERROR(_xlfn.XLOOKUP(D632,商品!$D:$D,商品!$H:$H),"")</f>
        <v/>
      </c>
      <c r="I632" s="50" t="str">
        <f>IFERROR(_xlfn.XLOOKUP(D632&amp;F632,現状ワード設定!J:J,現状ワード設定!H:H),"")</f>
        <v/>
      </c>
      <c r="J632" s="47" t="str">
        <f>IFERROR(_xlfn.XLOOKUP(D632&amp;F632,現状ワード設定!J:J,現状ワード設定!I:I),"")</f>
        <v/>
      </c>
      <c r="K632" s="47" t="e">
        <f>IF(AND(T632&gt;=設定!$C$12,W632&gt;=O632),I632*(1+設定!$F$12),IF(AND(T632&gt;=設定!$C$13,W632&lt;O632),I632*(1+設定!$F$13),IF(AND(T632&lt;設定!$C$14,U632&gt;=設定!$E$14),I632*(1+設定!$F$14),IF(AND(T632&lt;設定!$C$15,U632&lt;設定!$E$15),I632*(1+設定!$F$15),"除外"))))</f>
        <v>#VALUE!</v>
      </c>
      <c r="L632" s="58" t="e">
        <f ca="1">IF(消化率!$I$5&lt;1,K632*消化率!$I$5,IF(U632*V632/(K632*消化率!$I$5)&gt;O632,K632*消化率!$I$5,M632))</f>
        <v>#DIV/0!</v>
      </c>
      <c r="M632" s="58" t="e">
        <f t="shared" si="102"/>
        <v>#VALUE!</v>
      </c>
      <c r="N632" s="58" t="e">
        <f ca="1">IF(ROUNDUP(IF(IF(IF(AND(設定!$D$8&lt;=L632,設定!$D$8&lt;J632),設定!$D$8,IF(AND(J632&lt;=L632,J632&lt;設定!$D$8),J632,IF(AND(L632&lt;=J632,J632&lt;設定!$D$8),J632,L632)))=0,設定!$D$8,IF(AND(設定!$D$8&lt;=L632,設定!$D$8&lt;J632),設定!$D$8,IF(AND(J632&lt;=L632,J632&lt;設定!$D$8),J632,IF(AND(L632&lt;=J632,J632&lt;設定!$D$8),J632,L632))))&lt;=H632,H632+1,IF(IF(AND(設定!$D$8&lt;=L632,設定!$D$8&lt;J632),設定!$D$8,IF(AND(J632&lt;=L632,J632&lt;設定!$D$8),J632,IF(AND(L632&lt;=J632,J632&lt;設定!$D$8),J632,L632)))=0,設定!$D$8,IF(AND(設定!$D$8&lt;=L632,設定!$D$8&lt;J632),設定!$D$8,IF(AND(J632&lt;=L632,J632&lt;設定!$D$8),J632,IF(AND(L632&lt;=J632,J632&lt;設定!$D$8),J632,L632))))),0)&gt;40,ROUNDUP(IF(IF(IF(AND(設定!$D$8&lt;=L632,設定!$D$8&lt;J632),設定!$D$8,IF(AND(J632&lt;=L632,J632&lt;設定!$D$8),J632,IF(AND(L632&lt;=J632,J632&lt;設定!$D$8),J632,L632)))=0,設定!$D$8,IF(AND(設定!$D$8&lt;=L632,設定!$D$8&lt;J632),設定!$D$8,IF(AND(J632&lt;=L632,J632&lt;設定!$D$8),J632,IF(AND(L632&lt;=J632,J632&lt;設定!$D$8),J632,L632))))&lt;=H632,H632+1,IF(IF(AND(設定!$D$8&lt;=L632,設定!$D$8&lt;J632),設定!$D$8,IF(AND(J632&lt;=L632,J632&lt;設定!$D$8),J632,IF(AND(L632&lt;=J632,J632&lt;設定!$D$8),J632,L632)))=0,設定!$D$8,IF(AND(設定!$D$8&lt;=L632,設定!$D$8&lt;J632),設定!$D$8,IF(AND(J632&lt;=L632,J632&lt;設定!$D$8),J632,IF(AND(L632&lt;=J632,J632&lt;設定!$D$8),J632,L632))))),0),40)</f>
        <v>#DIV/0!</v>
      </c>
      <c r="O632" s="55">
        <f>IF(G632="標準",設定!$C$4,G632)</f>
        <v>5</v>
      </c>
      <c r="P632" s="45">
        <f t="shared" si="103"/>
        <v>0</v>
      </c>
      <c r="Q632" s="14">
        <f t="shared" si="104"/>
        <v>0</v>
      </c>
      <c r="R632" s="23">
        <f t="shared" si="112"/>
        <v>0</v>
      </c>
      <c r="S632" s="12">
        <f t="shared" si="105"/>
        <v>0</v>
      </c>
      <c r="T632" s="23">
        <f t="shared" si="106"/>
        <v>0</v>
      </c>
      <c r="U632" s="13">
        <f t="shared" si="107"/>
        <v>0</v>
      </c>
      <c r="V632" s="104" t="str">
        <f>INDEX(商品!Q:Q,MATCH(キーワード!D632,商品!D:D,0),1)</f>
        <v>-</v>
      </c>
      <c r="W632" s="15">
        <f t="shared" si="108"/>
        <v>0</v>
      </c>
      <c r="X632" s="22">
        <f>SUMIFS(当月ワード!$J$3:$J$1000,当月ワード!$D$3:$D$1000,キーワード!$D632,当月ワード!$E$3:$E$1000,キーワード!$F632)</f>
        <v>0</v>
      </c>
      <c r="Y632" s="23">
        <f>SUMIFS(前月ワード!$J$3:$J$1000,前月ワード!$D$3:$D$1000,キーワード!$D632,前月ワード!$E$3:$E$1000,キーワード!$F632)</f>
        <v>0</v>
      </c>
      <c r="Z632" s="23">
        <f>SUMIFS(前々月ワード!$J$3:$J$1000,前々月ワード!$D$3:$D$1000,キーワード!$D632,前々月ワード!$E$3:$E$1000,キーワード!$F632)</f>
        <v>0</v>
      </c>
      <c r="AA632" s="22">
        <f>SUMIFS(当月ワード!$W$3:$W$1000,当月ワード!$D$3:$D$1000,キーワード!$D632,当月ワード!$E$3:$E$1000,キーワード!$F632)</f>
        <v>0</v>
      </c>
      <c r="AB632" s="23">
        <f>SUMIFS(前月ワード!$W$3:$W$1000,前月ワード!$D$3:$D$1000,キーワード!$D632,前月ワード!$E$3:$E$1000,キーワード!$F632)</f>
        <v>0</v>
      </c>
      <c r="AC632" s="23">
        <f>SUMIFS(前々月ワード!$W$3:$W$1000,前々月ワード!$D$3:$D$1000,キーワード!$D632,前々月ワード!$E$3:$E$1000,キーワード!$F632)</f>
        <v>0</v>
      </c>
      <c r="AD632" s="23">
        <f t="shared" si="109"/>
        <v>0</v>
      </c>
      <c r="AE632" s="23">
        <f t="shared" si="109"/>
        <v>0</v>
      </c>
      <c r="AF632" s="23">
        <f t="shared" si="109"/>
        <v>0</v>
      </c>
      <c r="AG632" s="22">
        <f>SUMIFS(当月ワード!$X$3:$X$1000,当月ワード!$D$3:$D$1000,キーワード!$D632,当月ワード!$E$3:$E$1000,キーワード!$F632)</f>
        <v>0</v>
      </c>
      <c r="AH632" s="23">
        <f>SUMIFS(前月ワード!$X$3:$X$1000,前月ワード!$D$3:$D$1000,キーワード!$D632,前月ワード!$E$3:$E$1000,キーワード!$F632)</f>
        <v>0</v>
      </c>
      <c r="AI632" s="23">
        <f>SUMIFS(前々月ワード!$X$3:$X$1000,前々月ワード!$D$3:$D$1000,キーワード!$D632,前々月ワード!$E$3:$E$1000,キーワード!$F632)</f>
        <v>0</v>
      </c>
      <c r="AJ632" s="22">
        <f>SUMIFS(当月ワード!$I$3:$I$1000,当月ワード!$D$3:$D$1000,キーワード!$D632,当月ワード!$E$3:$E$1000,キーワード!$F632)</f>
        <v>0</v>
      </c>
      <c r="AK632" s="23">
        <f>SUMIFS(前月ワード!$I$3:$I$1000,前月ワード!$D$3:$D$1000,キーワード!$D632,前月ワード!$E$3:$E$1000,キーワード!$F632)</f>
        <v>0</v>
      </c>
      <c r="AL632" s="23">
        <f>SUMIFS(前々月ワード!$I$3:$I$1000,前々月ワード!$D$3:$D$1000,キーワード!$D632,前々月ワード!$E$3:$E$1000,キーワード!$F632)</f>
        <v>0</v>
      </c>
      <c r="AM632" s="13">
        <f t="shared" si="110"/>
        <v>0</v>
      </c>
      <c r="AN632" s="13">
        <f t="shared" si="110"/>
        <v>0</v>
      </c>
      <c r="AO632" s="13">
        <f t="shared" si="110"/>
        <v>0</v>
      </c>
      <c r="AP632" s="16">
        <f t="shared" si="111"/>
        <v>0</v>
      </c>
      <c r="AQ632" s="16">
        <f t="shared" si="111"/>
        <v>0</v>
      </c>
      <c r="AR632" s="17">
        <f t="shared" si="111"/>
        <v>0</v>
      </c>
    </row>
    <row r="633" spans="3:44" ht="36.65" customHeight="1">
      <c r="C633" s="20">
        <v>628</v>
      </c>
      <c r="D633" s="53">
        <f>現状ワード設定!B630</f>
        <v>0</v>
      </c>
      <c r="E633" s="26" t="str">
        <f>IFERROR(_xlfn.XLOOKUP($D633,現状商品設定!B:B,現状商品設定!C:C,"-"),"-")</f>
        <v>-</v>
      </c>
      <c r="F633" s="56">
        <f>現状ワード設定!G630</f>
        <v>0</v>
      </c>
      <c r="G633" s="60" t="s">
        <v>46</v>
      </c>
      <c r="H633" s="47" t="str">
        <f>IFERROR(_xlfn.XLOOKUP(D633,商品!$D:$D,商品!$H:$H),"")</f>
        <v/>
      </c>
      <c r="I633" s="50" t="str">
        <f>IFERROR(_xlfn.XLOOKUP(D633&amp;F633,現状ワード設定!J:J,現状ワード設定!H:H),"")</f>
        <v/>
      </c>
      <c r="J633" s="47" t="str">
        <f>IFERROR(_xlfn.XLOOKUP(D633&amp;F633,現状ワード設定!J:J,現状ワード設定!I:I),"")</f>
        <v/>
      </c>
      <c r="K633" s="47" t="e">
        <f>IF(AND(T633&gt;=設定!$C$12,W633&gt;=O633),I633*(1+設定!$F$12),IF(AND(T633&gt;=設定!$C$13,W633&lt;O633),I633*(1+設定!$F$13),IF(AND(T633&lt;設定!$C$14,U633&gt;=設定!$E$14),I633*(1+設定!$F$14),IF(AND(T633&lt;設定!$C$15,U633&lt;設定!$E$15),I633*(1+設定!$F$15),"除外"))))</f>
        <v>#VALUE!</v>
      </c>
      <c r="L633" s="58" t="e">
        <f ca="1">IF(消化率!$I$5&lt;1,K633*消化率!$I$5,IF(U633*V633/(K633*消化率!$I$5)&gt;O633,K633*消化率!$I$5,M633))</f>
        <v>#DIV/0!</v>
      </c>
      <c r="M633" s="58" t="e">
        <f t="shared" si="102"/>
        <v>#VALUE!</v>
      </c>
      <c r="N633" s="58" t="e">
        <f ca="1">IF(ROUNDUP(IF(IF(IF(AND(設定!$D$8&lt;=L633,設定!$D$8&lt;J633),設定!$D$8,IF(AND(J633&lt;=L633,J633&lt;設定!$D$8),J633,IF(AND(L633&lt;=J633,J633&lt;設定!$D$8),J633,L633)))=0,設定!$D$8,IF(AND(設定!$D$8&lt;=L633,設定!$D$8&lt;J633),設定!$D$8,IF(AND(J633&lt;=L633,J633&lt;設定!$D$8),J633,IF(AND(L633&lt;=J633,J633&lt;設定!$D$8),J633,L633))))&lt;=H633,H633+1,IF(IF(AND(設定!$D$8&lt;=L633,設定!$D$8&lt;J633),設定!$D$8,IF(AND(J633&lt;=L633,J633&lt;設定!$D$8),J633,IF(AND(L633&lt;=J633,J633&lt;設定!$D$8),J633,L633)))=0,設定!$D$8,IF(AND(設定!$D$8&lt;=L633,設定!$D$8&lt;J633),設定!$D$8,IF(AND(J633&lt;=L633,J633&lt;設定!$D$8),J633,IF(AND(L633&lt;=J633,J633&lt;設定!$D$8),J633,L633))))),0)&gt;40,ROUNDUP(IF(IF(IF(AND(設定!$D$8&lt;=L633,設定!$D$8&lt;J633),設定!$D$8,IF(AND(J633&lt;=L633,J633&lt;設定!$D$8),J633,IF(AND(L633&lt;=J633,J633&lt;設定!$D$8),J633,L633)))=0,設定!$D$8,IF(AND(設定!$D$8&lt;=L633,設定!$D$8&lt;J633),設定!$D$8,IF(AND(J633&lt;=L633,J633&lt;設定!$D$8),J633,IF(AND(L633&lt;=J633,J633&lt;設定!$D$8),J633,L633))))&lt;=H633,H633+1,IF(IF(AND(設定!$D$8&lt;=L633,設定!$D$8&lt;J633),設定!$D$8,IF(AND(J633&lt;=L633,J633&lt;設定!$D$8),J633,IF(AND(L633&lt;=J633,J633&lt;設定!$D$8),J633,L633)))=0,設定!$D$8,IF(AND(設定!$D$8&lt;=L633,設定!$D$8&lt;J633),設定!$D$8,IF(AND(J633&lt;=L633,J633&lt;設定!$D$8),J633,IF(AND(L633&lt;=J633,J633&lt;設定!$D$8),J633,L633))))),0),40)</f>
        <v>#DIV/0!</v>
      </c>
      <c r="O633" s="55">
        <f>IF(G633="標準",設定!$C$4,G633)</f>
        <v>5</v>
      </c>
      <c r="P633" s="45">
        <f t="shared" si="103"/>
        <v>0</v>
      </c>
      <c r="Q633" s="14">
        <f t="shared" si="104"/>
        <v>0</v>
      </c>
      <c r="R633" s="23">
        <f t="shared" si="112"/>
        <v>0</v>
      </c>
      <c r="S633" s="12">
        <f t="shared" si="105"/>
        <v>0</v>
      </c>
      <c r="T633" s="23">
        <f t="shared" si="106"/>
        <v>0</v>
      </c>
      <c r="U633" s="13">
        <f t="shared" si="107"/>
        <v>0</v>
      </c>
      <c r="V633" s="104" t="str">
        <f>INDEX(商品!Q:Q,MATCH(キーワード!D633,商品!D:D,0),1)</f>
        <v>-</v>
      </c>
      <c r="W633" s="15">
        <f t="shared" si="108"/>
        <v>0</v>
      </c>
      <c r="X633" s="22">
        <f>SUMIFS(当月ワード!$J$3:$J$1000,当月ワード!$D$3:$D$1000,キーワード!$D633,当月ワード!$E$3:$E$1000,キーワード!$F633)</f>
        <v>0</v>
      </c>
      <c r="Y633" s="23">
        <f>SUMIFS(前月ワード!$J$3:$J$1000,前月ワード!$D$3:$D$1000,キーワード!$D633,前月ワード!$E$3:$E$1000,キーワード!$F633)</f>
        <v>0</v>
      </c>
      <c r="Z633" s="23">
        <f>SUMIFS(前々月ワード!$J$3:$J$1000,前々月ワード!$D$3:$D$1000,キーワード!$D633,前々月ワード!$E$3:$E$1000,キーワード!$F633)</f>
        <v>0</v>
      </c>
      <c r="AA633" s="22">
        <f>SUMIFS(当月ワード!$W$3:$W$1000,当月ワード!$D$3:$D$1000,キーワード!$D633,当月ワード!$E$3:$E$1000,キーワード!$F633)</f>
        <v>0</v>
      </c>
      <c r="AB633" s="23">
        <f>SUMIFS(前月ワード!$W$3:$W$1000,前月ワード!$D$3:$D$1000,キーワード!$D633,前月ワード!$E$3:$E$1000,キーワード!$F633)</f>
        <v>0</v>
      </c>
      <c r="AC633" s="23">
        <f>SUMIFS(前々月ワード!$W$3:$W$1000,前々月ワード!$D$3:$D$1000,キーワード!$D633,前々月ワード!$E$3:$E$1000,キーワード!$F633)</f>
        <v>0</v>
      </c>
      <c r="AD633" s="23">
        <f t="shared" si="109"/>
        <v>0</v>
      </c>
      <c r="AE633" s="23">
        <f t="shared" si="109"/>
        <v>0</v>
      </c>
      <c r="AF633" s="23">
        <f t="shared" si="109"/>
        <v>0</v>
      </c>
      <c r="AG633" s="22">
        <f>SUMIFS(当月ワード!$X$3:$X$1000,当月ワード!$D$3:$D$1000,キーワード!$D633,当月ワード!$E$3:$E$1000,キーワード!$F633)</f>
        <v>0</v>
      </c>
      <c r="AH633" s="23">
        <f>SUMIFS(前月ワード!$X$3:$X$1000,前月ワード!$D$3:$D$1000,キーワード!$D633,前月ワード!$E$3:$E$1000,キーワード!$F633)</f>
        <v>0</v>
      </c>
      <c r="AI633" s="23">
        <f>SUMIFS(前々月ワード!$X$3:$X$1000,前々月ワード!$D$3:$D$1000,キーワード!$D633,前々月ワード!$E$3:$E$1000,キーワード!$F633)</f>
        <v>0</v>
      </c>
      <c r="AJ633" s="22">
        <f>SUMIFS(当月ワード!$I$3:$I$1000,当月ワード!$D$3:$D$1000,キーワード!$D633,当月ワード!$E$3:$E$1000,キーワード!$F633)</f>
        <v>0</v>
      </c>
      <c r="AK633" s="23">
        <f>SUMIFS(前月ワード!$I$3:$I$1000,前月ワード!$D$3:$D$1000,キーワード!$D633,前月ワード!$E$3:$E$1000,キーワード!$F633)</f>
        <v>0</v>
      </c>
      <c r="AL633" s="23">
        <f>SUMIFS(前々月ワード!$I$3:$I$1000,前々月ワード!$D$3:$D$1000,キーワード!$D633,前々月ワード!$E$3:$E$1000,キーワード!$F633)</f>
        <v>0</v>
      </c>
      <c r="AM633" s="13">
        <f t="shared" si="110"/>
        <v>0</v>
      </c>
      <c r="AN633" s="13">
        <f t="shared" si="110"/>
        <v>0</v>
      </c>
      <c r="AO633" s="13">
        <f t="shared" si="110"/>
        <v>0</v>
      </c>
      <c r="AP633" s="16">
        <f t="shared" si="111"/>
        <v>0</v>
      </c>
      <c r="AQ633" s="16">
        <f t="shared" si="111"/>
        <v>0</v>
      </c>
      <c r="AR633" s="17">
        <f t="shared" si="111"/>
        <v>0</v>
      </c>
    </row>
    <row r="634" spans="3:44" ht="36.65" customHeight="1">
      <c r="C634" s="20">
        <v>629</v>
      </c>
      <c r="D634" s="53">
        <f>現状ワード設定!B631</f>
        <v>0</v>
      </c>
      <c r="E634" s="26" t="str">
        <f>IFERROR(_xlfn.XLOOKUP($D634,現状商品設定!B:B,現状商品設定!C:C,"-"),"-")</f>
        <v>-</v>
      </c>
      <c r="F634" s="56">
        <f>現状ワード設定!G631</f>
        <v>0</v>
      </c>
      <c r="G634" s="60" t="s">
        <v>46</v>
      </c>
      <c r="H634" s="47" t="str">
        <f>IFERROR(_xlfn.XLOOKUP(D634,商品!$D:$D,商品!$H:$H),"")</f>
        <v/>
      </c>
      <c r="I634" s="50" t="str">
        <f>IFERROR(_xlfn.XLOOKUP(D634&amp;F634,現状ワード設定!J:J,現状ワード設定!H:H),"")</f>
        <v/>
      </c>
      <c r="J634" s="47" t="str">
        <f>IFERROR(_xlfn.XLOOKUP(D634&amp;F634,現状ワード設定!J:J,現状ワード設定!I:I),"")</f>
        <v/>
      </c>
      <c r="K634" s="47" t="e">
        <f>IF(AND(T634&gt;=設定!$C$12,W634&gt;=O634),I634*(1+設定!$F$12),IF(AND(T634&gt;=設定!$C$13,W634&lt;O634),I634*(1+設定!$F$13),IF(AND(T634&lt;設定!$C$14,U634&gt;=設定!$E$14),I634*(1+設定!$F$14),IF(AND(T634&lt;設定!$C$15,U634&lt;設定!$E$15),I634*(1+設定!$F$15),"除外"))))</f>
        <v>#VALUE!</v>
      </c>
      <c r="L634" s="58" t="e">
        <f ca="1">IF(消化率!$I$5&lt;1,K634*消化率!$I$5,IF(U634*V634/(K634*消化率!$I$5)&gt;O634,K634*消化率!$I$5,M634))</f>
        <v>#DIV/0!</v>
      </c>
      <c r="M634" s="58" t="e">
        <f t="shared" si="102"/>
        <v>#VALUE!</v>
      </c>
      <c r="N634" s="58" t="e">
        <f ca="1">IF(ROUNDUP(IF(IF(IF(AND(設定!$D$8&lt;=L634,設定!$D$8&lt;J634),設定!$D$8,IF(AND(J634&lt;=L634,J634&lt;設定!$D$8),J634,IF(AND(L634&lt;=J634,J634&lt;設定!$D$8),J634,L634)))=0,設定!$D$8,IF(AND(設定!$D$8&lt;=L634,設定!$D$8&lt;J634),設定!$D$8,IF(AND(J634&lt;=L634,J634&lt;設定!$D$8),J634,IF(AND(L634&lt;=J634,J634&lt;設定!$D$8),J634,L634))))&lt;=H634,H634+1,IF(IF(AND(設定!$D$8&lt;=L634,設定!$D$8&lt;J634),設定!$D$8,IF(AND(J634&lt;=L634,J634&lt;設定!$D$8),J634,IF(AND(L634&lt;=J634,J634&lt;設定!$D$8),J634,L634)))=0,設定!$D$8,IF(AND(設定!$D$8&lt;=L634,設定!$D$8&lt;J634),設定!$D$8,IF(AND(J634&lt;=L634,J634&lt;設定!$D$8),J634,IF(AND(L634&lt;=J634,J634&lt;設定!$D$8),J634,L634))))),0)&gt;40,ROUNDUP(IF(IF(IF(AND(設定!$D$8&lt;=L634,設定!$D$8&lt;J634),設定!$D$8,IF(AND(J634&lt;=L634,J634&lt;設定!$D$8),J634,IF(AND(L634&lt;=J634,J634&lt;設定!$D$8),J634,L634)))=0,設定!$D$8,IF(AND(設定!$D$8&lt;=L634,設定!$D$8&lt;J634),設定!$D$8,IF(AND(J634&lt;=L634,J634&lt;設定!$D$8),J634,IF(AND(L634&lt;=J634,J634&lt;設定!$D$8),J634,L634))))&lt;=H634,H634+1,IF(IF(AND(設定!$D$8&lt;=L634,設定!$D$8&lt;J634),設定!$D$8,IF(AND(J634&lt;=L634,J634&lt;設定!$D$8),J634,IF(AND(L634&lt;=J634,J634&lt;設定!$D$8),J634,L634)))=0,設定!$D$8,IF(AND(設定!$D$8&lt;=L634,設定!$D$8&lt;J634),設定!$D$8,IF(AND(J634&lt;=L634,J634&lt;設定!$D$8),J634,IF(AND(L634&lt;=J634,J634&lt;設定!$D$8),J634,L634))))),0),40)</f>
        <v>#DIV/0!</v>
      </c>
      <c r="O634" s="55">
        <f>IF(G634="標準",設定!$C$4,G634)</f>
        <v>5</v>
      </c>
      <c r="P634" s="45">
        <f t="shared" si="103"/>
        <v>0</v>
      </c>
      <c r="Q634" s="14">
        <f t="shared" si="104"/>
        <v>0</v>
      </c>
      <c r="R634" s="23">
        <f t="shared" si="112"/>
        <v>0</v>
      </c>
      <c r="S634" s="12">
        <f t="shared" si="105"/>
        <v>0</v>
      </c>
      <c r="T634" s="23">
        <f t="shared" si="106"/>
        <v>0</v>
      </c>
      <c r="U634" s="13">
        <f t="shared" si="107"/>
        <v>0</v>
      </c>
      <c r="V634" s="104" t="str">
        <f>INDEX(商品!Q:Q,MATCH(キーワード!D634,商品!D:D,0),1)</f>
        <v>-</v>
      </c>
      <c r="W634" s="15">
        <f t="shared" si="108"/>
        <v>0</v>
      </c>
      <c r="X634" s="22">
        <f>SUMIFS(当月ワード!$J$3:$J$1000,当月ワード!$D$3:$D$1000,キーワード!$D634,当月ワード!$E$3:$E$1000,キーワード!$F634)</f>
        <v>0</v>
      </c>
      <c r="Y634" s="23">
        <f>SUMIFS(前月ワード!$J$3:$J$1000,前月ワード!$D$3:$D$1000,キーワード!$D634,前月ワード!$E$3:$E$1000,キーワード!$F634)</f>
        <v>0</v>
      </c>
      <c r="Z634" s="23">
        <f>SUMIFS(前々月ワード!$J$3:$J$1000,前々月ワード!$D$3:$D$1000,キーワード!$D634,前々月ワード!$E$3:$E$1000,キーワード!$F634)</f>
        <v>0</v>
      </c>
      <c r="AA634" s="22">
        <f>SUMIFS(当月ワード!$W$3:$W$1000,当月ワード!$D$3:$D$1000,キーワード!$D634,当月ワード!$E$3:$E$1000,キーワード!$F634)</f>
        <v>0</v>
      </c>
      <c r="AB634" s="23">
        <f>SUMIFS(前月ワード!$W$3:$W$1000,前月ワード!$D$3:$D$1000,キーワード!$D634,前月ワード!$E$3:$E$1000,キーワード!$F634)</f>
        <v>0</v>
      </c>
      <c r="AC634" s="23">
        <f>SUMIFS(前々月ワード!$W$3:$W$1000,前々月ワード!$D$3:$D$1000,キーワード!$D634,前々月ワード!$E$3:$E$1000,キーワード!$F634)</f>
        <v>0</v>
      </c>
      <c r="AD634" s="23">
        <f t="shared" si="109"/>
        <v>0</v>
      </c>
      <c r="AE634" s="23">
        <f t="shared" si="109"/>
        <v>0</v>
      </c>
      <c r="AF634" s="23">
        <f t="shared" si="109"/>
        <v>0</v>
      </c>
      <c r="AG634" s="22">
        <f>SUMIFS(当月ワード!$X$3:$X$1000,当月ワード!$D$3:$D$1000,キーワード!$D634,当月ワード!$E$3:$E$1000,キーワード!$F634)</f>
        <v>0</v>
      </c>
      <c r="AH634" s="23">
        <f>SUMIFS(前月ワード!$X$3:$X$1000,前月ワード!$D$3:$D$1000,キーワード!$D634,前月ワード!$E$3:$E$1000,キーワード!$F634)</f>
        <v>0</v>
      </c>
      <c r="AI634" s="23">
        <f>SUMIFS(前々月ワード!$X$3:$X$1000,前々月ワード!$D$3:$D$1000,キーワード!$D634,前々月ワード!$E$3:$E$1000,キーワード!$F634)</f>
        <v>0</v>
      </c>
      <c r="AJ634" s="22">
        <f>SUMIFS(当月ワード!$I$3:$I$1000,当月ワード!$D$3:$D$1000,キーワード!$D634,当月ワード!$E$3:$E$1000,キーワード!$F634)</f>
        <v>0</v>
      </c>
      <c r="AK634" s="23">
        <f>SUMIFS(前月ワード!$I$3:$I$1000,前月ワード!$D$3:$D$1000,キーワード!$D634,前月ワード!$E$3:$E$1000,キーワード!$F634)</f>
        <v>0</v>
      </c>
      <c r="AL634" s="23">
        <f>SUMIFS(前々月ワード!$I$3:$I$1000,前々月ワード!$D$3:$D$1000,キーワード!$D634,前々月ワード!$E$3:$E$1000,キーワード!$F634)</f>
        <v>0</v>
      </c>
      <c r="AM634" s="13">
        <f t="shared" si="110"/>
        <v>0</v>
      </c>
      <c r="AN634" s="13">
        <f t="shared" si="110"/>
        <v>0</v>
      </c>
      <c r="AO634" s="13">
        <f t="shared" si="110"/>
        <v>0</v>
      </c>
      <c r="AP634" s="16">
        <f t="shared" si="111"/>
        <v>0</v>
      </c>
      <c r="AQ634" s="16">
        <f t="shared" si="111"/>
        <v>0</v>
      </c>
      <c r="AR634" s="17">
        <f t="shared" si="111"/>
        <v>0</v>
      </c>
    </row>
    <row r="635" spans="3:44" ht="36.65" customHeight="1">
      <c r="C635" s="20">
        <v>630</v>
      </c>
      <c r="D635" s="53">
        <f>現状ワード設定!B632</f>
        <v>0</v>
      </c>
      <c r="E635" s="26" t="str">
        <f>IFERROR(_xlfn.XLOOKUP($D635,現状商品設定!B:B,現状商品設定!C:C,"-"),"-")</f>
        <v>-</v>
      </c>
      <c r="F635" s="56">
        <f>現状ワード設定!G632</f>
        <v>0</v>
      </c>
      <c r="G635" s="60" t="s">
        <v>46</v>
      </c>
      <c r="H635" s="47" t="str">
        <f>IFERROR(_xlfn.XLOOKUP(D635,商品!$D:$D,商品!$H:$H),"")</f>
        <v/>
      </c>
      <c r="I635" s="50" t="str">
        <f>IFERROR(_xlfn.XLOOKUP(D635&amp;F635,現状ワード設定!J:J,現状ワード設定!H:H),"")</f>
        <v/>
      </c>
      <c r="J635" s="47" t="str">
        <f>IFERROR(_xlfn.XLOOKUP(D635&amp;F635,現状ワード設定!J:J,現状ワード設定!I:I),"")</f>
        <v/>
      </c>
      <c r="K635" s="47" t="e">
        <f>IF(AND(T635&gt;=設定!$C$12,W635&gt;=O635),I635*(1+設定!$F$12),IF(AND(T635&gt;=設定!$C$13,W635&lt;O635),I635*(1+設定!$F$13),IF(AND(T635&lt;設定!$C$14,U635&gt;=設定!$E$14),I635*(1+設定!$F$14),IF(AND(T635&lt;設定!$C$15,U635&lt;設定!$E$15),I635*(1+設定!$F$15),"除外"))))</f>
        <v>#VALUE!</v>
      </c>
      <c r="L635" s="58" t="e">
        <f ca="1">IF(消化率!$I$5&lt;1,K635*消化率!$I$5,IF(U635*V635/(K635*消化率!$I$5)&gt;O635,K635*消化率!$I$5,M635))</f>
        <v>#DIV/0!</v>
      </c>
      <c r="M635" s="58" t="e">
        <f t="shared" si="102"/>
        <v>#VALUE!</v>
      </c>
      <c r="N635" s="58" t="e">
        <f ca="1">IF(ROUNDUP(IF(IF(IF(AND(設定!$D$8&lt;=L635,設定!$D$8&lt;J635),設定!$D$8,IF(AND(J635&lt;=L635,J635&lt;設定!$D$8),J635,IF(AND(L635&lt;=J635,J635&lt;設定!$D$8),J635,L635)))=0,設定!$D$8,IF(AND(設定!$D$8&lt;=L635,設定!$D$8&lt;J635),設定!$D$8,IF(AND(J635&lt;=L635,J635&lt;設定!$D$8),J635,IF(AND(L635&lt;=J635,J635&lt;設定!$D$8),J635,L635))))&lt;=H635,H635+1,IF(IF(AND(設定!$D$8&lt;=L635,設定!$D$8&lt;J635),設定!$D$8,IF(AND(J635&lt;=L635,J635&lt;設定!$D$8),J635,IF(AND(L635&lt;=J635,J635&lt;設定!$D$8),J635,L635)))=0,設定!$D$8,IF(AND(設定!$D$8&lt;=L635,設定!$D$8&lt;J635),設定!$D$8,IF(AND(J635&lt;=L635,J635&lt;設定!$D$8),J635,IF(AND(L635&lt;=J635,J635&lt;設定!$D$8),J635,L635))))),0)&gt;40,ROUNDUP(IF(IF(IF(AND(設定!$D$8&lt;=L635,設定!$D$8&lt;J635),設定!$D$8,IF(AND(J635&lt;=L635,J635&lt;設定!$D$8),J635,IF(AND(L635&lt;=J635,J635&lt;設定!$D$8),J635,L635)))=0,設定!$D$8,IF(AND(設定!$D$8&lt;=L635,設定!$D$8&lt;J635),設定!$D$8,IF(AND(J635&lt;=L635,J635&lt;設定!$D$8),J635,IF(AND(L635&lt;=J635,J635&lt;設定!$D$8),J635,L635))))&lt;=H635,H635+1,IF(IF(AND(設定!$D$8&lt;=L635,設定!$D$8&lt;J635),設定!$D$8,IF(AND(J635&lt;=L635,J635&lt;設定!$D$8),J635,IF(AND(L635&lt;=J635,J635&lt;設定!$D$8),J635,L635)))=0,設定!$D$8,IF(AND(設定!$D$8&lt;=L635,設定!$D$8&lt;J635),設定!$D$8,IF(AND(J635&lt;=L635,J635&lt;設定!$D$8),J635,IF(AND(L635&lt;=J635,J635&lt;設定!$D$8),J635,L635))))),0),40)</f>
        <v>#DIV/0!</v>
      </c>
      <c r="O635" s="55">
        <f>IF(G635="標準",設定!$C$4,G635)</f>
        <v>5</v>
      </c>
      <c r="P635" s="45">
        <f t="shared" si="103"/>
        <v>0</v>
      </c>
      <c r="Q635" s="14">
        <f t="shared" si="104"/>
        <v>0</v>
      </c>
      <c r="R635" s="23">
        <f t="shared" si="112"/>
        <v>0</v>
      </c>
      <c r="S635" s="12">
        <f t="shared" si="105"/>
        <v>0</v>
      </c>
      <c r="T635" s="23">
        <f t="shared" si="106"/>
        <v>0</v>
      </c>
      <c r="U635" s="13">
        <f t="shared" si="107"/>
        <v>0</v>
      </c>
      <c r="V635" s="104" t="str">
        <f>INDEX(商品!Q:Q,MATCH(キーワード!D635,商品!D:D,0),1)</f>
        <v>-</v>
      </c>
      <c r="W635" s="15">
        <f t="shared" si="108"/>
        <v>0</v>
      </c>
      <c r="X635" s="22">
        <f>SUMIFS(当月ワード!$J$3:$J$1000,当月ワード!$D$3:$D$1000,キーワード!$D635,当月ワード!$E$3:$E$1000,キーワード!$F635)</f>
        <v>0</v>
      </c>
      <c r="Y635" s="23">
        <f>SUMIFS(前月ワード!$J$3:$J$1000,前月ワード!$D$3:$D$1000,キーワード!$D635,前月ワード!$E$3:$E$1000,キーワード!$F635)</f>
        <v>0</v>
      </c>
      <c r="Z635" s="23">
        <f>SUMIFS(前々月ワード!$J$3:$J$1000,前々月ワード!$D$3:$D$1000,キーワード!$D635,前々月ワード!$E$3:$E$1000,キーワード!$F635)</f>
        <v>0</v>
      </c>
      <c r="AA635" s="22">
        <f>SUMIFS(当月ワード!$W$3:$W$1000,当月ワード!$D$3:$D$1000,キーワード!$D635,当月ワード!$E$3:$E$1000,キーワード!$F635)</f>
        <v>0</v>
      </c>
      <c r="AB635" s="23">
        <f>SUMIFS(前月ワード!$W$3:$W$1000,前月ワード!$D$3:$D$1000,キーワード!$D635,前月ワード!$E$3:$E$1000,キーワード!$F635)</f>
        <v>0</v>
      </c>
      <c r="AC635" s="23">
        <f>SUMIFS(前々月ワード!$W$3:$W$1000,前々月ワード!$D$3:$D$1000,キーワード!$D635,前々月ワード!$E$3:$E$1000,キーワード!$F635)</f>
        <v>0</v>
      </c>
      <c r="AD635" s="23">
        <f t="shared" si="109"/>
        <v>0</v>
      </c>
      <c r="AE635" s="23">
        <f t="shared" si="109"/>
        <v>0</v>
      </c>
      <c r="AF635" s="23">
        <f t="shared" si="109"/>
        <v>0</v>
      </c>
      <c r="AG635" s="22">
        <f>SUMIFS(当月ワード!$X$3:$X$1000,当月ワード!$D$3:$D$1000,キーワード!$D635,当月ワード!$E$3:$E$1000,キーワード!$F635)</f>
        <v>0</v>
      </c>
      <c r="AH635" s="23">
        <f>SUMIFS(前月ワード!$X$3:$X$1000,前月ワード!$D$3:$D$1000,キーワード!$D635,前月ワード!$E$3:$E$1000,キーワード!$F635)</f>
        <v>0</v>
      </c>
      <c r="AI635" s="23">
        <f>SUMIFS(前々月ワード!$X$3:$X$1000,前々月ワード!$D$3:$D$1000,キーワード!$D635,前々月ワード!$E$3:$E$1000,キーワード!$F635)</f>
        <v>0</v>
      </c>
      <c r="AJ635" s="22">
        <f>SUMIFS(当月ワード!$I$3:$I$1000,当月ワード!$D$3:$D$1000,キーワード!$D635,当月ワード!$E$3:$E$1000,キーワード!$F635)</f>
        <v>0</v>
      </c>
      <c r="AK635" s="23">
        <f>SUMIFS(前月ワード!$I$3:$I$1000,前月ワード!$D$3:$D$1000,キーワード!$D635,前月ワード!$E$3:$E$1000,キーワード!$F635)</f>
        <v>0</v>
      </c>
      <c r="AL635" s="23">
        <f>SUMIFS(前々月ワード!$I$3:$I$1000,前々月ワード!$D$3:$D$1000,キーワード!$D635,前々月ワード!$E$3:$E$1000,キーワード!$F635)</f>
        <v>0</v>
      </c>
      <c r="AM635" s="13">
        <f t="shared" si="110"/>
        <v>0</v>
      </c>
      <c r="AN635" s="13">
        <f t="shared" si="110"/>
        <v>0</v>
      </c>
      <c r="AO635" s="13">
        <f t="shared" si="110"/>
        <v>0</v>
      </c>
      <c r="AP635" s="16">
        <f t="shared" si="111"/>
        <v>0</v>
      </c>
      <c r="AQ635" s="16">
        <f t="shared" si="111"/>
        <v>0</v>
      </c>
      <c r="AR635" s="17">
        <f t="shared" si="111"/>
        <v>0</v>
      </c>
    </row>
    <row r="636" spans="3:44" ht="36.65" customHeight="1">
      <c r="C636" s="20">
        <v>631</v>
      </c>
      <c r="D636" s="53">
        <f>現状ワード設定!B633</f>
        <v>0</v>
      </c>
      <c r="E636" s="26" t="str">
        <f>IFERROR(_xlfn.XLOOKUP($D636,現状商品設定!B:B,現状商品設定!C:C,"-"),"-")</f>
        <v>-</v>
      </c>
      <c r="F636" s="56">
        <f>現状ワード設定!G633</f>
        <v>0</v>
      </c>
      <c r="G636" s="60" t="s">
        <v>46</v>
      </c>
      <c r="H636" s="47" t="str">
        <f>IFERROR(_xlfn.XLOOKUP(D636,商品!$D:$D,商品!$H:$H),"")</f>
        <v/>
      </c>
      <c r="I636" s="50" t="str">
        <f>IFERROR(_xlfn.XLOOKUP(D636&amp;F636,現状ワード設定!J:J,現状ワード設定!H:H),"")</f>
        <v/>
      </c>
      <c r="J636" s="47" t="str">
        <f>IFERROR(_xlfn.XLOOKUP(D636&amp;F636,現状ワード設定!J:J,現状ワード設定!I:I),"")</f>
        <v/>
      </c>
      <c r="K636" s="47" t="e">
        <f>IF(AND(T636&gt;=設定!$C$12,W636&gt;=O636),I636*(1+設定!$F$12),IF(AND(T636&gt;=設定!$C$13,W636&lt;O636),I636*(1+設定!$F$13),IF(AND(T636&lt;設定!$C$14,U636&gt;=設定!$E$14),I636*(1+設定!$F$14),IF(AND(T636&lt;設定!$C$15,U636&lt;設定!$E$15),I636*(1+設定!$F$15),"除外"))))</f>
        <v>#VALUE!</v>
      </c>
      <c r="L636" s="58" t="e">
        <f ca="1">IF(消化率!$I$5&lt;1,K636*消化率!$I$5,IF(U636*V636/(K636*消化率!$I$5)&gt;O636,K636*消化率!$I$5,M636))</f>
        <v>#DIV/0!</v>
      </c>
      <c r="M636" s="58" t="e">
        <f t="shared" si="102"/>
        <v>#VALUE!</v>
      </c>
      <c r="N636" s="58" t="e">
        <f ca="1">IF(ROUNDUP(IF(IF(IF(AND(設定!$D$8&lt;=L636,設定!$D$8&lt;J636),設定!$D$8,IF(AND(J636&lt;=L636,J636&lt;設定!$D$8),J636,IF(AND(L636&lt;=J636,J636&lt;設定!$D$8),J636,L636)))=0,設定!$D$8,IF(AND(設定!$D$8&lt;=L636,設定!$D$8&lt;J636),設定!$D$8,IF(AND(J636&lt;=L636,J636&lt;設定!$D$8),J636,IF(AND(L636&lt;=J636,J636&lt;設定!$D$8),J636,L636))))&lt;=H636,H636+1,IF(IF(AND(設定!$D$8&lt;=L636,設定!$D$8&lt;J636),設定!$D$8,IF(AND(J636&lt;=L636,J636&lt;設定!$D$8),J636,IF(AND(L636&lt;=J636,J636&lt;設定!$D$8),J636,L636)))=0,設定!$D$8,IF(AND(設定!$D$8&lt;=L636,設定!$D$8&lt;J636),設定!$D$8,IF(AND(J636&lt;=L636,J636&lt;設定!$D$8),J636,IF(AND(L636&lt;=J636,J636&lt;設定!$D$8),J636,L636))))),0)&gt;40,ROUNDUP(IF(IF(IF(AND(設定!$D$8&lt;=L636,設定!$D$8&lt;J636),設定!$D$8,IF(AND(J636&lt;=L636,J636&lt;設定!$D$8),J636,IF(AND(L636&lt;=J636,J636&lt;設定!$D$8),J636,L636)))=0,設定!$D$8,IF(AND(設定!$D$8&lt;=L636,設定!$D$8&lt;J636),設定!$D$8,IF(AND(J636&lt;=L636,J636&lt;設定!$D$8),J636,IF(AND(L636&lt;=J636,J636&lt;設定!$D$8),J636,L636))))&lt;=H636,H636+1,IF(IF(AND(設定!$D$8&lt;=L636,設定!$D$8&lt;J636),設定!$D$8,IF(AND(J636&lt;=L636,J636&lt;設定!$D$8),J636,IF(AND(L636&lt;=J636,J636&lt;設定!$D$8),J636,L636)))=0,設定!$D$8,IF(AND(設定!$D$8&lt;=L636,設定!$D$8&lt;J636),設定!$D$8,IF(AND(J636&lt;=L636,J636&lt;設定!$D$8),J636,IF(AND(L636&lt;=J636,J636&lt;設定!$D$8),J636,L636))))),0),40)</f>
        <v>#DIV/0!</v>
      </c>
      <c r="O636" s="55">
        <f>IF(G636="標準",設定!$C$4,G636)</f>
        <v>5</v>
      </c>
      <c r="P636" s="45">
        <f t="shared" si="103"/>
        <v>0</v>
      </c>
      <c r="Q636" s="14">
        <f t="shared" si="104"/>
        <v>0</v>
      </c>
      <c r="R636" s="23">
        <f t="shared" si="112"/>
        <v>0</v>
      </c>
      <c r="S636" s="12">
        <f t="shared" si="105"/>
        <v>0</v>
      </c>
      <c r="T636" s="23">
        <f t="shared" si="106"/>
        <v>0</v>
      </c>
      <c r="U636" s="13">
        <f t="shared" si="107"/>
        <v>0</v>
      </c>
      <c r="V636" s="104" t="str">
        <f>INDEX(商品!Q:Q,MATCH(キーワード!D636,商品!D:D,0),1)</f>
        <v>-</v>
      </c>
      <c r="W636" s="15">
        <f t="shared" si="108"/>
        <v>0</v>
      </c>
      <c r="X636" s="22">
        <f>SUMIFS(当月ワード!$J$3:$J$1000,当月ワード!$D$3:$D$1000,キーワード!$D636,当月ワード!$E$3:$E$1000,キーワード!$F636)</f>
        <v>0</v>
      </c>
      <c r="Y636" s="23">
        <f>SUMIFS(前月ワード!$J$3:$J$1000,前月ワード!$D$3:$D$1000,キーワード!$D636,前月ワード!$E$3:$E$1000,キーワード!$F636)</f>
        <v>0</v>
      </c>
      <c r="Z636" s="23">
        <f>SUMIFS(前々月ワード!$J$3:$J$1000,前々月ワード!$D$3:$D$1000,キーワード!$D636,前々月ワード!$E$3:$E$1000,キーワード!$F636)</f>
        <v>0</v>
      </c>
      <c r="AA636" s="22">
        <f>SUMIFS(当月ワード!$W$3:$W$1000,当月ワード!$D$3:$D$1000,キーワード!$D636,当月ワード!$E$3:$E$1000,キーワード!$F636)</f>
        <v>0</v>
      </c>
      <c r="AB636" s="23">
        <f>SUMIFS(前月ワード!$W$3:$W$1000,前月ワード!$D$3:$D$1000,キーワード!$D636,前月ワード!$E$3:$E$1000,キーワード!$F636)</f>
        <v>0</v>
      </c>
      <c r="AC636" s="23">
        <f>SUMIFS(前々月ワード!$W$3:$W$1000,前々月ワード!$D$3:$D$1000,キーワード!$D636,前々月ワード!$E$3:$E$1000,キーワード!$F636)</f>
        <v>0</v>
      </c>
      <c r="AD636" s="23">
        <f t="shared" si="109"/>
        <v>0</v>
      </c>
      <c r="AE636" s="23">
        <f t="shared" si="109"/>
        <v>0</v>
      </c>
      <c r="AF636" s="23">
        <f t="shared" si="109"/>
        <v>0</v>
      </c>
      <c r="AG636" s="22">
        <f>SUMIFS(当月ワード!$X$3:$X$1000,当月ワード!$D$3:$D$1000,キーワード!$D636,当月ワード!$E$3:$E$1000,キーワード!$F636)</f>
        <v>0</v>
      </c>
      <c r="AH636" s="23">
        <f>SUMIFS(前月ワード!$X$3:$X$1000,前月ワード!$D$3:$D$1000,キーワード!$D636,前月ワード!$E$3:$E$1000,キーワード!$F636)</f>
        <v>0</v>
      </c>
      <c r="AI636" s="23">
        <f>SUMIFS(前々月ワード!$X$3:$X$1000,前々月ワード!$D$3:$D$1000,キーワード!$D636,前々月ワード!$E$3:$E$1000,キーワード!$F636)</f>
        <v>0</v>
      </c>
      <c r="AJ636" s="22">
        <f>SUMIFS(当月ワード!$I$3:$I$1000,当月ワード!$D$3:$D$1000,キーワード!$D636,当月ワード!$E$3:$E$1000,キーワード!$F636)</f>
        <v>0</v>
      </c>
      <c r="AK636" s="23">
        <f>SUMIFS(前月ワード!$I$3:$I$1000,前月ワード!$D$3:$D$1000,キーワード!$D636,前月ワード!$E$3:$E$1000,キーワード!$F636)</f>
        <v>0</v>
      </c>
      <c r="AL636" s="23">
        <f>SUMIFS(前々月ワード!$I$3:$I$1000,前々月ワード!$D$3:$D$1000,キーワード!$D636,前々月ワード!$E$3:$E$1000,キーワード!$F636)</f>
        <v>0</v>
      </c>
      <c r="AM636" s="13">
        <f t="shared" si="110"/>
        <v>0</v>
      </c>
      <c r="AN636" s="13">
        <f t="shared" si="110"/>
        <v>0</v>
      </c>
      <c r="AO636" s="13">
        <f t="shared" si="110"/>
        <v>0</v>
      </c>
      <c r="AP636" s="16">
        <f t="shared" si="111"/>
        <v>0</v>
      </c>
      <c r="AQ636" s="16">
        <f t="shared" si="111"/>
        <v>0</v>
      </c>
      <c r="AR636" s="17">
        <f t="shared" si="111"/>
        <v>0</v>
      </c>
    </row>
    <row r="637" spans="3:44" ht="36.65" customHeight="1">
      <c r="C637" s="20">
        <v>632</v>
      </c>
      <c r="D637" s="53">
        <f>現状ワード設定!B634</f>
        <v>0</v>
      </c>
      <c r="E637" s="26" t="str">
        <f>IFERROR(_xlfn.XLOOKUP($D637,現状商品設定!B:B,現状商品設定!C:C,"-"),"-")</f>
        <v>-</v>
      </c>
      <c r="F637" s="56">
        <f>現状ワード設定!G634</f>
        <v>0</v>
      </c>
      <c r="G637" s="60" t="s">
        <v>46</v>
      </c>
      <c r="H637" s="47" t="str">
        <f>IFERROR(_xlfn.XLOOKUP(D637,商品!$D:$D,商品!$H:$H),"")</f>
        <v/>
      </c>
      <c r="I637" s="50" t="str">
        <f>IFERROR(_xlfn.XLOOKUP(D637&amp;F637,現状ワード設定!J:J,現状ワード設定!H:H),"")</f>
        <v/>
      </c>
      <c r="J637" s="47" t="str">
        <f>IFERROR(_xlfn.XLOOKUP(D637&amp;F637,現状ワード設定!J:J,現状ワード設定!I:I),"")</f>
        <v/>
      </c>
      <c r="K637" s="47" t="e">
        <f>IF(AND(T637&gt;=設定!$C$12,W637&gt;=O637),I637*(1+設定!$F$12),IF(AND(T637&gt;=設定!$C$13,W637&lt;O637),I637*(1+設定!$F$13),IF(AND(T637&lt;設定!$C$14,U637&gt;=設定!$E$14),I637*(1+設定!$F$14),IF(AND(T637&lt;設定!$C$15,U637&lt;設定!$E$15),I637*(1+設定!$F$15),"除外"))))</f>
        <v>#VALUE!</v>
      </c>
      <c r="L637" s="58" t="e">
        <f ca="1">IF(消化率!$I$5&lt;1,K637*消化率!$I$5,IF(U637*V637/(K637*消化率!$I$5)&gt;O637,K637*消化率!$I$5,M637))</f>
        <v>#DIV/0!</v>
      </c>
      <c r="M637" s="58" t="e">
        <f t="shared" si="102"/>
        <v>#VALUE!</v>
      </c>
      <c r="N637" s="58" t="e">
        <f ca="1">IF(ROUNDUP(IF(IF(IF(AND(設定!$D$8&lt;=L637,設定!$D$8&lt;J637),設定!$D$8,IF(AND(J637&lt;=L637,J637&lt;設定!$D$8),J637,IF(AND(L637&lt;=J637,J637&lt;設定!$D$8),J637,L637)))=0,設定!$D$8,IF(AND(設定!$D$8&lt;=L637,設定!$D$8&lt;J637),設定!$D$8,IF(AND(J637&lt;=L637,J637&lt;設定!$D$8),J637,IF(AND(L637&lt;=J637,J637&lt;設定!$D$8),J637,L637))))&lt;=H637,H637+1,IF(IF(AND(設定!$D$8&lt;=L637,設定!$D$8&lt;J637),設定!$D$8,IF(AND(J637&lt;=L637,J637&lt;設定!$D$8),J637,IF(AND(L637&lt;=J637,J637&lt;設定!$D$8),J637,L637)))=0,設定!$D$8,IF(AND(設定!$D$8&lt;=L637,設定!$D$8&lt;J637),設定!$D$8,IF(AND(J637&lt;=L637,J637&lt;設定!$D$8),J637,IF(AND(L637&lt;=J637,J637&lt;設定!$D$8),J637,L637))))),0)&gt;40,ROUNDUP(IF(IF(IF(AND(設定!$D$8&lt;=L637,設定!$D$8&lt;J637),設定!$D$8,IF(AND(J637&lt;=L637,J637&lt;設定!$D$8),J637,IF(AND(L637&lt;=J637,J637&lt;設定!$D$8),J637,L637)))=0,設定!$D$8,IF(AND(設定!$D$8&lt;=L637,設定!$D$8&lt;J637),設定!$D$8,IF(AND(J637&lt;=L637,J637&lt;設定!$D$8),J637,IF(AND(L637&lt;=J637,J637&lt;設定!$D$8),J637,L637))))&lt;=H637,H637+1,IF(IF(AND(設定!$D$8&lt;=L637,設定!$D$8&lt;J637),設定!$D$8,IF(AND(J637&lt;=L637,J637&lt;設定!$D$8),J637,IF(AND(L637&lt;=J637,J637&lt;設定!$D$8),J637,L637)))=0,設定!$D$8,IF(AND(設定!$D$8&lt;=L637,設定!$D$8&lt;J637),設定!$D$8,IF(AND(J637&lt;=L637,J637&lt;設定!$D$8),J637,IF(AND(L637&lt;=J637,J637&lt;設定!$D$8),J637,L637))))),0),40)</f>
        <v>#DIV/0!</v>
      </c>
      <c r="O637" s="55">
        <f>IF(G637="標準",設定!$C$4,G637)</f>
        <v>5</v>
      </c>
      <c r="P637" s="45">
        <f t="shared" si="103"/>
        <v>0</v>
      </c>
      <c r="Q637" s="14">
        <f t="shared" si="104"/>
        <v>0</v>
      </c>
      <c r="R637" s="23">
        <f t="shared" si="112"/>
        <v>0</v>
      </c>
      <c r="S637" s="12">
        <f t="shared" si="105"/>
        <v>0</v>
      </c>
      <c r="T637" s="23">
        <f t="shared" si="106"/>
        <v>0</v>
      </c>
      <c r="U637" s="13">
        <f t="shared" si="107"/>
        <v>0</v>
      </c>
      <c r="V637" s="104" t="str">
        <f>INDEX(商品!Q:Q,MATCH(キーワード!D637,商品!D:D,0),1)</f>
        <v>-</v>
      </c>
      <c r="W637" s="15">
        <f t="shared" si="108"/>
        <v>0</v>
      </c>
      <c r="X637" s="22">
        <f>SUMIFS(当月ワード!$J$3:$J$1000,当月ワード!$D$3:$D$1000,キーワード!$D637,当月ワード!$E$3:$E$1000,キーワード!$F637)</f>
        <v>0</v>
      </c>
      <c r="Y637" s="23">
        <f>SUMIFS(前月ワード!$J$3:$J$1000,前月ワード!$D$3:$D$1000,キーワード!$D637,前月ワード!$E$3:$E$1000,キーワード!$F637)</f>
        <v>0</v>
      </c>
      <c r="Z637" s="23">
        <f>SUMIFS(前々月ワード!$J$3:$J$1000,前々月ワード!$D$3:$D$1000,キーワード!$D637,前々月ワード!$E$3:$E$1000,キーワード!$F637)</f>
        <v>0</v>
      </c>
      <c r="AA637" s="22">
        <f>SUMIFS(当月ワード!$W$3:$W$1000,当月ワード!$D$3:$D$1000,キーワード!$D637,当月ワード!$E$3:$E$1000,キーワード!$F637)</f>
        <v>0</v>
      </c>
      <c r="AB637" s="23">
        <f>SUMIFS(前月ワード!$W$3:$W$1000,前月ワード!$D$3:$D$1000,キーワード!$D637,前月ワード!$E$3:$E$1000,キーワード!$F637)</f>
        <v>0</v>
      </c>
      <c r="AC637" s="23">
        <f>SUMIFS(前々月ワード!$W$3:$W$1000,前々月ワード!$D$3:$D$1000,キーワード!$D637,前々月ワード!$E$3:$E$1000,キーワード!$F637)</f>
        <v>0</v>
      </c>
      <c r="AD637" s="23">
        <f t="shared" si="109"/>
        <v>0</v>
      </c>
      <c r="AE637" s="23">
        <f t="shared" si="109"/>
        <v>0</v>
      </c>
      <c r="AF637" s="23">
        <f t="shared" si="109"/>
        <v>0</v>
      </c>
      <c r="AG637" s="22">
        <f>SUMIFS(当月ワード!$X$3:$X$1000,当月ワード!$D$3:$D$1000,キーワード!$D637,当月ワード!$E$3:$E$1000,キーワード!$F637)</f>
        <v>0</v>
      </c>
      <c r="AH637" s="23">
        <f>SUMIFS(前月ワード!$X$3:$X$1000,前月ワード!$D$3:$D$1000,キーワード!$D637,前月ワード!$E$3:$E$1000,キーワード!$F637)</f>
        <v>0</v>
      </c>
      <c r="AI637" s="23">
        <f>SUMIFS(前々月ワード!$X$3:$X$1000,前々月ワード!$D$3:$D$1000,キーワード!$D637,前々月ワード!$E$3:$E$1000,キーワード!$F637)</f>
        <v>0</v>
      </c>
      <c r="AJ637" s="22">
        <f>SUMIFS(当月ワード!$I$3:$I$1000,当月ワード!$D$3:$D$1000,キーワード!$D637,当月ワード!$E$3:$E$1000,キーワード!$F637)</f>
        <v>0</v>
      </c>
      <c r="AK637" s="23">
        <f>SUMIFS(前月ワード!$I$3:$I$1000,前月ワード!$D$3:$D$1000,キーワード!$D637,前月ワード!$E$3:$E$1000,キーワード!$F637)</f>
        <v>0</v>
      </c>
      <c r="AL637" s="23">
        <f>SUMIFS(前々月ワード!$I$3:$I$1000,前々月ワード!$D$3:$D$1000,キーワード!$D637,前々月ワード!$E$3:$E$1000,キーワード!$F637)</f>
        <v>0</v>
      </c>
      <c r="AM637" s="13">
        <f t="shared" si="110"/>
        <v>0</v>
      </c>
      <c r="AN637" s="13">
        <f t="shared" si="110"/>
        <v>0</v>
      </c>
      <c r="AO637" s="13">
        <f t="shared" si="110"/>
        <v>0</v>
      </c>
      <c r="AP637" s="16">
        <f t="shared" si="111"/>
        <v>0</v>
      </c>
      <c r="AQ637" s="16">
        <f t="shared" si="111"/>
        <v>0</v>
      </c>
      <c r="AR637" s="17">
        <f t="shared" si="111"/>
        <v>0</v>
      </c>
    </row>
    <row r="638" spans="3:44" ht="36.65" customHeight="1">
      <c r="C638" s="20">
        <v>633</v>
      </c>
      <c r="D638" s="53">
        <f>現状ワード設定!B635</f>
        <v>0</v>
      </c>
      <c r="E638" s="26" t="str">
        <f>IFERROR(_xlfn.XLOOKUP($D638,現状商品設定!B:B,現状商品設定!C:C,"-"),"-")</f>
        <v>-</v>
      </c>
      <c r="F638" s="56">
        <f>現状ワード設定!G635</f>
        <v>0</v>
      </c>
      <c r="G638" s="60" t="s">
        <v>46</v>
      </c>
      <c r="H638" s="47" t="str">
        <f>IFERROR(_xlfn.XLOOKUP(D638,商品!$D:$D,商品!$H:$H),"")</f>
        <v/>
      </c>
      <c r="I638" s="50" t="str">
        <f>IFERROR(_xlfn.XLOOKUP(D638&amp;F638,現状ワード設定!J:J,現状ワード設定!H:H),"")</f>
        <v/>
      </c>
      <c r="J638" s="47" t="str">
        <f>IFERROR(_xlfn.XLOOKUP(D638&amp;F638,現状ワード設定!J:J,現状ワード設定!I:I),"")</f>
        <v/>
      </c>
      <c r="K638" s="47" t="e">
        <f>IF(AND(T638&gt;=設定!$C$12,W638&gt;=O638),I638*(1+設定!$F$12),IF(AND(T638&gt;=設定!$C$13,W638&lt;O638),I638*(1+設定!$F$13),IF(AND(T638&lt;設定!$C$14,U638&gt;=設定!$E$14),I638*(1+設定!$F$14),IF(AND(T638&lt;設定!$C$15,U638&lt;設定!$E$15),I638*(1+設定!$F$15),"除外"))))</f>
        <v>#VALUE!</v>
      </c>
      <c r="L638" s="58" t="e">
        <f ca="1">IF(消化率!$I$5&lt;1,K638*消化率!$I$5,IF(U638*V638/(K638*消化率!$I$5)&gt;O638,K638*消化率!$I$5,M638))</f>
        <v>#DIV/0!</v>
      </c>
      <c r="M638" s="58" t="e">
        <f t="shared" si="102"/>
        <v>#VALUE!</v>
      </c>
      <c r="N638" s="58" t="e">
        <f ca="1">IF(ROUNDUP(IF(IF(IF(AND(設定!$D$8&lt;=L638,設定!$D$8&lt;J638),設定!$D$8,IF(AND(J638&lt;=L638,J638&lt;設定!$D$8),J638,IF(AND(L638&lt;=J638,J638&lt;設定!$D$8),J638,L638)))=0,設定!$D$8,IF(AND(設定!$D$8&lt;=L638,設定!$D$8&lt;J638),設定!$D$8,IF(AND(J638&lt;=L638,J638&lt;設定!$D$8),J638,IF(AND(L638&lt;=J638,J638&lt;設定!$D$8),J638,L638))))&lt;=H638,H638+1,IF(IF(AND(設定!$D$8&lt;=L638,設定!$D$8&lt;J638),設定!$D$8,IF(AND(J638&lt;=L638,J638&lt;設定!$D$8),J638,IF(AND(L638&lt;=J638,J638&lt;設定!$D$8),J638,L638)))=0,設定!$D$8,IF(AND(設定!$D$8&lt;=L638,設定!$D$8&lt;J638),設定!$D$8,IF(AND(J638&lt;=L638,J638&lt;設定!$D$8),J638,IF(AND(L638&lt;=J638,J638&lt;設定!$D$8),J638,L638))))),0)&gt;40,ROUNDUP(IF(IF(IF(AND(設定!$D$8&lt;=L638,設定!$D$8&lt;J638),設定!$D$8,IF(AND(J638&lt;=L638,J638&lt;設定!$D$8),J638,IF(AND(L638&lt;=J638,J638&lt;設定!$D$8),J638,L638)))=0,設定!$D$8,IF(AND(設定!$D$8&lt;=L638,設定!$D$8&lt;J638),設定!$D$8,IF(AND(J638&lt;=L638,J638&lt;設定!$D$8),J638,IF(AND(L638&lt;=J638,J638&lt;設定!$D$8),J638,L638))))&lt;=H638,H638+1,IF(IF(AND(設定!$D$8&lt;=L638,設定!$D$8&lt;J638),設定!$D$8,IF(AND(J638&lt;=L638,J638&lt;設定!$D$8),J638,IF(AND(L638&lt;=J638,J638&lt;設定!$D$8),J638,L638)))=0,設定!$D$8,IF(AND(設定!$D$8&lt;=L638,設定!$D$8&lt;J638),設定!$D$8,IF(AND(J638&lt;=L638,J638&lt;設定!$D$8),J638,IF(AND(L638&lt;=J638,J638&lt;設定!$D$8),J638,L638))))),0),40)</f>
        <v>#DIV/0!</v>
      </c>
      <c r="O638" s="55">
        <f>IF(G638="標準",設定!$C$4,G638)</f>
        <v>5</v>
      </c>
      <c r="P638" s="45">
        <f t="shared" si="103"/>
        <v>0</v>
      </c>
      <c r="Q638" s="14">
        <f t="shared" si="104"/>
        <v>0</v>
      </c>
      <c r="R638" s="23">
        <f t="shared" si="112"/>
        <v>0</v>
      </c>
      <c r="S638" s="12">
        <f t="shared" si="105"/>
        <v>0</v>
      </c>
      <c r="T638" s="23">
        <f t="shared" si="106"/>
        <v>0</v>
      </c>
      <c r="U638" s="13">
        <f t="shared" si="107"/>
        <v>0</v>
      </c>
      <c r="V638" s="104" t="str">
        <f>INDEX(商品!Q:Q,MATCH(キーワード!D638,商品!D:D,0),1)</f>
        <v>-</v>
      </c>
      <c r="W638" s="15">
        <f t="shared" si="108"/>
        <v>0</v>
      </c>
      <c r="X638" s="22">
        <f>SUMIFS(当月ワード!$J$3:$J$1000,当月ワード!$D$3:$D$1000,キーワード!$D638,当月ワード!$E$3:$E$1000,キーワード!$F638)</f>
        <v>0</v>
      </c>
      <c r="Y638" s="23">
        <f>SUMIFS(前月ワード!$J$3:$J$1000,前月ワード!$D$3:$D$1000,キーワード!$D638,前月ワード!$E$3:$E$1000,キーワード!$F638)</f>
        <v>0</v>
      </c>
      <c r="Z638" s="23">
        <f>SUMIFS(前々月ワード!$J$3:$J$1000,前々月ワード!$D$3:$D$1000,キーワード!$D638,前々月ワード!$E$3:$E$1000,キーワード!$F638)</f>
        <v>0</v>
      </c>
      <c r="AA638" s="22">
        <f>SUMIFS(当月ワード!$W$3:$W$1000,当月ワード!$D$3:$D$1000,キーワード!$D638,当月ワード!$E$3:$E$1000,キーワード!$F638)</f>
        <v>0</v>
      </c>
      <c r="AB638" s="23">
        <f>SUMIFS(前月ワード!$W$3:$W$1000,前月ワード!$D$3:$D$1000,キーワード!$D638,前月ワード!$E$3:$E$1000,キーワード!$F638)</f>
        <v>0</v>
      </c>
      <c r="AC638" s="23">
        <f>SUMIFS(前々月ワード!$W$3:$W$1000,前々月ワード!$D$3:$D$1000,キーワード!$D638,前々月ワード!$E$3:$E$1000,キーワード!$F638)</f>
        <v>0</v>
      </c>
      <c r="AD638" s="23">
        <f t="shared" si="109"/>
        <v>0</v>
      </c>
      <c r="AE638" s="23">
        <f t="shared" si="109"/>
        <v>0</v>
      </c>
      <c r="AF638" s="23">
        <f t="shared" si="109"/>
        <v>0</v>
      </c>
      <c r="AG638" s="22">
        <f>SUMIFS(当月ワード!$X$3:$X$1000,当月ワード!$D$3:$D$1000,キーワード!$D638,当月ワード!$E$3:$E$1000,キーワード!$F638)</f>
        <v>0</v>
      </c>
      <c r="AH638" s="23">
        <f>SUMIFS(前月ワード!$X$3:$X$1000,前月ワード!$D$3:$D$1000,キーワード!$D638,前月ワード!$E$3:$E$1000,キーワード!$F638)</f>
        <v>0</v>
      </c>
      <c r="AI638" s="23">
        <f>SUMIFS(前々月ワード!$X$3:$X$1000,前々月ワード!$D$3:$D$1000,キーワード!$D638,前々月ワード!$E$3:$E$1000,キーワード!$F638)</f>
        <v>0</v>
      </c>
      <c r="AJ638" s="22">
        <f>SUMIFS(当月ワード!$I$3:$I$1000,当月ワード!$D$3:$D$1000,キーワード!$D638,当月ワード!$E$3:$E$1000,キーワード!$F638)</f>
        <v>0</v>
      </c>
      <c r="AK638" s="23">
        <f>SUMIFS(前月ワード!$I$3:$I$1000,前月ワード!$D$3:$D$1000,キーワード!$D638,前月ワード!$E$3:$E$1000,キーワード!$F638)</f>
        <v>0</v>
      </c>
      <c r="AL638" s="23">
        <f>SUMIFS(前々月ワード!$I$3:$I$1000,前々月ワード!$D$3:$D$1000,キーワード!$D638,前々月ワード!$E$3:$E$1000,キーワード!$F638)</f>
        <v>0</v>
      </c>
      <c r="AM638" s="13">
        <f t="shared" si="110"/>
        <v>0</v>
      </c>
      <c r="AN638" s="13">
        <f t="shared" si="110"/>
        <v>0</v>
      </c>
      <c r="AO638" s="13">
        <f t="shared" si="110"/>
        <v>0</v>
      </c>
      <c r="AP638" s="16">
        <f t="shared" si="111"/>
        <v>0</v>
      </c>
      <c r="AQ638" s="16">
        <f t="shared" si="111"/>
        <v>0</v>
      </c>
      <c r="AR638" s="17">
        <f t="shared" si="111"/>
        <v>0</v>
      </c>
    </row>
    <row r="639" spans="3:44" ht="36.65" customHeight="1">
      <c r="C639" s="20">
        <v>634</v>
      </c>
      <c r="D639" s="53">
        <f>現状ワード設定!B636</f>
        <v>0</v>
      </c>
      <c r="E639" s="26" t="str">
        <f>IFERROR(_xlfn.XLOOKUP($D639,現状商品設定!B:B,現状商品設定!C:C,"-"),"-")</f>
        <v>-</v>
      </c>
      <c r="F639" s="56">
        <f>現状ワード設定!G636</f>
        <v>0</v>
      </c>
      <c r="G639" s="60" t="s">
        <v>46</v>
      </c>
      <c r="H639" s="47" t="str">
        <f>IFERROR(_xlfn.XLOOKUP(D639,商品!$D:$D,商品!$H:$H),"")</f>
        <v/>
      </c>
      <c r="I639" s="50" t="str">
        <f>IFERROR(_xlfn.XLOOKUP(D639&amp;F639,現状ワード設定!J:J,現状ワード設定!H:H),"")</f>
        <v/>
      </c>
      <c r="J639" s="47" t="str">
        <f>IFERROR(_xlfn.XLOOKUP(D639&amp;F639,現状ワード設定!J:J,現状ワード設定!I:I),"")</f>
        <v/>
      </c>
      <c r="K639" s="47" t="e">
        <f>IF(AND(T639&gt;=設定!$C$12,W639&gt;=O639),I639*(1+設定!$F$12),IF(AND(T639&gt;=設定!$C$13,W639&lt;O639),I639*(1+設定!$F$13),IF(AND(T639&lt;設定!$C$14,U639&gt;=設定!$E$14),I639*(1+設定!$F$14),IF(AND(T639&lt;設定!$C$15,U639&lt;設定!$E$15),I639*(1+設定!$F$15),"除外"))))</f>
        <v>#VALUE!</v>
      </c>
      <c r="L639" s="58" t="e">
        <f ca="1">IF(消化率!$I$5&lt;1,K639*消化率!$I$5,IF(U639*V639/(K639*消化率!$I$5)&gt;O639,K639*消化率!$I$5,M639))</f>
        <v>#DIV/0!</v>
      </c>
      <c r="M639" s="58" t="e">
        <f t="shared" si="102"/>
        <v>#VALUE!</v>
      </c>
      <c r="N639" s="58" t="e">
        <f ca="1">IF(ROUNDUP(IF(IF(IF(AND(設定!$D$8&lt;=L639,設定!$D$8&lt;J639),設定!$D$8,IF(AND(J639&lt;=L639,J639&lt;設定!$D$8),J639,IF(AND(L639&lt;=J639,J639&lt;設定!$D$8),J639,L639)))=0,設定!$D$8,IF(AND(設定!$D$8&lt;=L639,設定!$D$8&lt;J639),設定!$D$8,IF(AND(J639&lt;=L639,J639&lt;設定!$D$8),J639,IF(AND(L639&lt;=J639,J639&lt;設定!$D$8),J639,L639))))&lt;=H639,H639+1,IF(IF(AND(設定!$D$8&lt;=L639,設定!$D$8&lt;J639),設定!$D$8,IF(AND(J639&lt;=L639,J639&lt;設定!$D$8),J639,IF(AND(L639&lt;=J639,J639&lt;設定!$D$8),J639,L639)))=0,設定!$D$8,IF(AND(設定!$D$8&lt;=L639,設定!$D$8&lt;J639),設定!$D$8,IF(AND(J639&lt;=L639,J639&lt;設定!$D$8),J639,IF(AND(L639&lt;=J639,J639&lt;設定!$D$8),J639,L639))))),0)&gt;40,ROUNDUP(IF(IF(IF(AND(設定!$D$8&lt;=L639,設定!$D$8&lt;J639),設定!$D$8,IF(AND(J639&lt;=L639,J639&lt;設定!$D$8),J639,IF(AND(L639&lt;=J639,J639&lt;設定!$D$8),J639,L639)))=0,設定!$D$8,IF(AND(設定!$D$8&lt;=L639,設定!$D$8&lt;J639),設定!$D$8,IF(AND(J639&lt;=L639,J639&lt;設定!$D$8),J639,IF(AND(L639&lt;=J639,J639&lt;設定!$D$8),J639,L639))))&lt;=H639,H639+1,IF(IF(AND(設定!$D$8&lt;=L639,設定!$D$8&lt;J639),設定!$D$8,IF(AND(J639&lt;=L639,J639&lt;設定!$D$8),J639,IF(AND(L639&lt;=J639,J639&lt;設定!$D$8),J639,L639)))=0,設定!$D$8,IF(AND(設定!$D$8&lt;=L639,設定!$D$8&lt;J639),設定!$D$8,IF(AND(J639&lt;=L639,J639&lt;設定!$D$8),J639,IF(AND(L639&lt;=J639,J639&lt;設定!$D$8),J639,L639))))),0),40)</f>
        <v>#DIV/0!</v>
      </c>
      <c r="O639" s="55">
        <f>IF(G639="標準",設定!$C$4,G639)</f>
        <v>5</v>
      </c>
      <c r="P639" s="45">
        <f t="shared" si="103"/>
        <v>0</v>
      </c>
      <c r="Q639" s="14">
        <f t="shared" si="104"/>
        <v>0</v>
      </c>
      <c r="R639" s="23">
        <f t="shared" si="112"/>
        <v>0</v>
      </c>
      <c r="S639" s="12">
        <f t="shared" si="105"/>
        <v>0</v>
      </c>
      <c r="T639" s="23">
        <f t="shared" si="106"/>
        <v>0</v>
      </c>
      <c r="U639" s="13">
        <f t="shared" si="107"/>
        <v>0</v>
      </c>
      <c r="V639" s="104" t="str">
        <f>INDEX(商品!Q:Q,MATCH(キーワード!D639,商品!D:D,0),1)</f>
        <v>-</v>
      </c>
      <c r="W639" s="15">
        <f t="shared" si="108"/>
        <v>0</v>
      </c>
      <c r="X639" s="22">
        <f>SUMIFS(当月ワード!$J$3:$J$1000,当月ワード!$D$3:$D$1000,キーワード!$D639,当月ワード!$E$3:$E$1000,キーワード!$F639)</f>
        <v>0</v>
      </c>
      <c r="Y639" s="23">
        <f>SUMIFS(前月ワード!$J$3:$J$1000,前月ワード!$D$3:$D$1000,キーワード!$D639,前月ワード!$E$3:$E$1000,キーワード!$F639)</f>
        <v>0</v>
      </c>
      <c r="Z639" s="23">
        <f>SUMIFS(前々月ワード!$J$3:$J$1000,前々月ワード!$D$3:$D$1000,キーワード!$D639,前々月ワード!$E$3:$E$1000,キーワード!$F639)</f>
        <v>0</v>
      </c>
      <c r="AA639" s="22">
        <f>SUMIFS(当月ワード!$W$3:$W$1000,当月ワード!$D$3:$D$1000,キーワード!$D639,当月ワード!$E$3:$E$1000,キーワード!$F639)</f>
        <v>0</v>
      </c>
      <c r="AB639" s="23">
        <f>SUMIFS(前月ワード!$W$3:$W$1000,前月ワード!$D$3:$D$1000,キーワード!$D639,前月ワード!$E$3:$E$1000,キーワード!$F639)</f>
        <v>0</v>
      </c>
      <c r="AC639" s="23">
        <f>SUMIFS(前々月ワード!$W$3:$W$1000,前々月ワード!$D$3:$D$1000,キーワード!$D639,前々月ワード!$E$3:$E$1000,キーワード!$F639)</f>
        <v>0</v>
      </c>
      <c r="AD639" s="23">
        <f t="shared" si="109"/>
        <v>0</v>
      </c>
      <c r="AE639" s="23">
        <f t="shared" si="109"/>
        <v>0</v>
      </c>
      <c r="AF639" s="23">
        <f t="shared" si="109"/>
        <v>0</v>
      </c>
      <c r="AG639" s="22">
        <f>SUMIFS(当月ワード!$X$3:$X$1000,当月ワード!$D$3:$D$1000,キーワード!$D639,当月ワード!$E$3:$E$1000,キーワード!$F639)</f>
        <v>0</v>
      </c>
      <c r="AH639" s="23">
        <f>SUMIFS(前月ワード!$X$3:$X$1000,前月ワード!$D$3:$D$1000,キーワード!$D639,前月ワード!$E$3:$E$1000,キーワード!$F639)</f>
        <v>0</v>
      </c>
      <c r="AI639" s="23">
        <f>SUMIFS(前々月ワード!$X$3:$X$1000,前々月ワード!$D$3:$D$1000,キーワード!$D639,前々月ワード!$E$3:$E$1000,キーワード!$F639)</f>
        <v>0</v>
      </c>
      <c r="AJ639" s="22">
        <f>SUMIFS(当月ワード!$I$3:$I$1000,当月ワード!$D$3:$D$1000,キーワード!$D639,当月ワード!$E$3:$E$1000,キーワード!$F639)</f>
        <v>0</v>
      </c>
      <c r="AK639" s="23">
        <f>SUMIFS(前月ワード!$I$3:$I$1000,前月ワード!$D$3:$D$1000,キーワード!$D639,前月ワード!$E$3:$E$1000,キーワード!$F639)</f>
        <v>0</v>
      </c>
      <c r="AL639" s="23">
        <f>SUMIFS(前々月ワード!$I$3:$I$1000,前々月ワード!$D$3:$D$1000,キーワード!$D639,前々月ワード!$E$3:$E$1000,キーワード!$F639)</f>
        <v>0</v>
      </c>
      <c r="AM639" s="13">
        <f t="shared" si="110"/>
        <v>0</v>
      </c>
      <c r="AN639" s="13">
        <f t="shared" si="110"/>
        <v>0</v>
      </c>
      <c r="AO639" s="13">
        <f t="shared" si="110"/>
        <v>0</v>
      </c>
      <c r="AP639" s="16">
        <f t="shared" si="111"/>
        <v>0</v>
      </c>
      <c r="AQ639" s="16">
        <f t="shared" si="111"/>
        <v>0</v>
      </c>
      <c r="AR639" s="17">
        <f t="shared" si="111"/>
        <v>0</v>
      </c>
    </row>
    <row r="640" spans="3:44" ht="36.65" customHeight="1">
      <c r="C640" s="20">
        <v>635</v>
      </c>
      <c r="D640" s="53">
        <f>現状ワード設定!B637</f>
        <v>0</v>
      </c>
      <c r="E640" s="26" t="str">
        <f>IFERROR(_xlfn.XLOOKUP($D640,現状商品設定!B:B,現状商品設定!C:C,"-"),"-")</f>
        <v>-</v>
      </c>
      <c r="F640" s="56">
        <f>現状ワード設定!G637</f>
        <v>0</v>
      </c>
      <c r="G640" s="60" t="s">
        <v>46</v>
      </c>
      <c r="H640" s="47" t="str">
        <f>IFERROR(_xlfn.XLOOKUP(D640,商品!$D:$D,商品!$H:$H),"")</f>
        <v/>
      </c>
      <c r="I640" s="50" t="str">
        <f>IFERROR(_xlfn.XLOOKUP(D640&amp;F640,現状ワード設定!J:J,現状ワード設定!H:H),"")</f>
        <v/>
      </c>
      <c r="J640" s="47" t="str">
        <f>IFERROR(_xlfn.XLOOKUP(D640&amp;F640,現状ワード設定!J:J,現状ワード設定!I:I),"")</f>
        <v/>
      </c>
      <c r="K640" s="47" t="e">
        <f>IF(AND(T640&gt;=設定!$C$12,W640&gt;=O640),I640*(1+設定!$F$12),IF(AND(T640&gt;=設定!$C$13,W640&lt;O640),I640*(1+設定!$F$13),IF(AND(T640&lt;設定!$C$14,U640&gt;=設定!$E$14),I640*(1+設定!$F$14),IF(AND(T640&lt;設定!$C$15,U640&lt;設定!$E$15),I640*(1+設定!$F$15),"除外"))))</f>
        <v>#VALUE!</v>
      </c>
      <c r="L640" s="58" t="e">
        <f ca="1">IF(消化率!$I$5&lt;1,K640*消化率!$I$5,IF(U640*V640/(K640*消化率!$I$5)&gt;O640,K640*消化率!$I$5,M640))</f>
        <v>#DIV/0!</v>
      </c>
      <c r="M640" s="58" t="e">
        <f t="shared" si="102"/>
        <v>#VALUE!</v>
      </c>
      <c r="N640" s="58" t="e">
        <f ca="1">IF(ROUNDUP(IF(IF(IF(AND(設定!$D$8&lt;=L640,設定!$D$8&lt;J640),設定!$D$8,IF(AND(J640&lt;=L640,J640&lt;設定!$D$8),J640,IF(AND(L640&lt;=J640,J640&lt;設定!$D$8),J640,L640)))=0,設定!$D$8,IF(AND(設定!$D$8&lt;=L640,設定!$D$8&lt;J640),設定!$D$8,IF(AND(J640&lt;=L640,J640&lt;設定!$D$8),J640,IF(AND(L640&lt;=J640,J640&lt;設定!$D$8),J640,L640))))&lt;=H640,H640+1,IF(IF(AND(設定!$D$8&lt;=L640,設定!$D$8&lt;J640),設定!$D$8,IF(AND(J640&lt;=L640,J640&lt;設定!$D$8),J640,IF(AND(L640&lt;=J640,J640&lt;設定!$D$8),J640,L640)))=0,設定!$D$8,IF(AND(設定!$D$8&lt;=L640,設定!$D$8&lt;J640),設定!$D$8,IF(AND(J640&lt;=L640,J640&lt;設定!$D$8),J640,IF(AND(L640&lt;=J640,J640&lt;設定!$D$8),J640,L640))))),0)&gt;40,ROUNDUP(IF(IF(IF(AND(設定!$D$8&lt;=L640,設定!$D$8&lt;J640),設定!$D$8,IF(AND(J640&lt;=L640,J640&lt;設定!$D$8),J640,IF(AND(L640&lt;=J640,J640&lt;設定!$D$8),J640,L640)))=0,設定!$D$8,IF(AND(設定!$D$8&lt;=L640,設定!$D$8&lt;J640),設定!$D$8,IF(AND(J640&lt;=L640,J640&lt;設定!$D$8),J640,IF(AND(L640&lt;=J640,J640&lt;設定!$D$8),J640,L640))))&lt;=H640,H640+1,IF(IF(AND(設定!$D$8&lt;=L640,設定!$D$8&lt;J640),設定!$D$8,IF(AND(J640&lt;=L640,J640&lt;設定!$D$8),J640,IF(AND(L640&lt;=J640,J640&lt;設定!$D$8),J640,L640)))=0,設定!$D$8,IF(AND(設定!$D$8&lt;=L640,設定!$D$8&lt;J640),設定!$D$8,IF(AND(J640&lt;=L640,J640&lt;設定!$D$8),J640,IF(AND(L640&lt;=J640,J640&lt;設定!$D$8),J640,L640))))),0),40)</f>
        <v>#DIV/0!</v>
      </c>
      <c r="O640" s="55">
        <f>IF(G640="標準",設定!$C$4,G640)</f>
        <v>5</v>
      </c>
      <c r="P640" s="45">
        <f t="shared" si="103"/>
        <v>0</v>
      </c>
      <c r="Q640" s="14">
        <f t="shared" si="104"/>
        <v>0</v>
      </c>
      <c r="R640" s="23">
        <f t="shared" si="112"/>
        <v>0</v>
      </c>
      <c r="S640" s="12">
        <f t="shared" si="105"/>
        <v>0</v>
      </c>
      <c r="T640" s="23">
        <f t="shared" si="106"/>
        <v>0</v>
      </c>
      <c r="U640" s="13">
        <f t="shared" si="107"/>
        <v>0</v>
      </c>
      <c r="V640" s="104" t="str">
        <f>INDEX(商品!Q:Q,MATCH(キーワード!D640,商品!D:D,0),1)</f>
        <v>-</v>
      </c>
      <c r="W640" s="15">
        <f t="shared" si="108"/>
        <v>0</v>
      </c>
      <c r="X640" s="22">
        <f>SUMIFS(当月ワード!$J$3:$J$1000,当月ワード!$D$3:$D$1000,キーワード!$D640,当月ワード!$E$3:$E$1000,キーワード!$F640)</f>
        <v>0</v>
      </c>
      <c r="Y640" s="23">
        <f>SUMIFS(前月ワード!$J$3:$J$1000,前月ワード!$D$3:$D$1000,キーワード!$D640,前月ワード!$E$3:$E$1000,キーワード!$F640)</f>
        <v>0</v>
      </c>
      <c r="Z640" s="23">
        <f>SUMIFS(前々月ワード!$J$3:$J$1000,前々月ワード!$D$3:$D$1000,キーワード!$D640,前々月ワード!$E$3:$E$1000,キーワード!$F640)</f>
        <v>0</v>
      </c>
      <c r="AA640" s="22">
        <f>SUMIFS(当月ワード!$W$3:$W$1000,当月ワード!$D$3:$D$1000,キーワード!$D640,当月ワード!$E$3:$E$1000,キーワード!$F640)</f>
        <v>0</v>
      </c>
      <c r="AB640" s="23">
        <f>SUMIFS(前月ワード!$W$3:$W$1000,前月ワード!$D$3:$D$1000,キーワード!$D640,前月ワード!$E$3:$E$1000,キーワード!$F640)</f>
        <v>0</v>
      </c>
      <c r="AC640" s="23">
        <f>SUMIFS(前々月ワード!$W$3:$W$1000,前々月ワード!$D$3:$D$1000,キーワード!$D640,前々月ワード!$E$3:$E$1000,キーワード!$F640)</f>
        <v>0</v>
      </c>
      <c r="AD640" s="23">
        <f t="shared" si="109"/>
        <v>0</v>
      </c>
      <c r="AE640" s="23">
        <f t="shared" si="109"/>
        <v>0</v>
      </c>
      <c r="AF640" s="23">
        <f t="shared" si="109"/>
        <v>0</v>
      </c>
      <c r="AG640" s="22">
        <f>SUMIFS(当月ワード!$X$3:$X$1000,当月ワード!$D$3:$D$1000,キーワード!$D640,当月ワード!$E$3:$E$1000,キーワード!$F640)</f>
        <v>0</v>
      </c>
      <c r="AH640" s="23">
        <f>SUMIFS(前月ワード!$X$3:$X$1000,前月ワード!$D$3:$D$1000,キーワード!$D640,前月ワード!$E$3:$E$1000,キーワード!$F640)</f>
        <v>0</v>
      </c>
      <c r="AI640" s="23">
        <f>SUMIFS(前々月ワード!$X$3:$X$1000,前々月ワード!$D$3:$D$1000,キーワード!$D640,前々月ワード!$E$3:$E$1000,キーワード!$F640)</f>
        <v>0</v>
      </c>
      <c r="AJ640" s="22">
        <f>SUMIFS(当月ワード!$I$3:$I$1000,当月ワード!$D$3:$D$1000,キーワード!$D640,当月ワード!$E$3:$E$1000,キーワード!$F640)</f>
        <v>0</v>
      </c>
      <c r="AK640" s="23">
        <f>SUMIFS(前月ワード!$I$3:$I$1000,前月ワード!$D$3:$D$1000,キーワード!$D640,前月ワード!$E$3:$E$1000,キーワード!$F640)</f>
        <v>0</v>
      </c>
      <c r="AL640" s="23">
        <f>SUMIFS(前々月ワード!$I$3:$I$1000,前々月ワード!$D$3:$D$1000,キーワード!$D640,前々月ワード!$E$3:$E$1000,キーワード!$F640)</f>
        <v>0</v>
      </c>
      <c r="AM640" s="13">
        <f t="shared" si="110"/>
        <v>0</v>
      </c>
      <c r="AN640" s="13">
        <f t="shared" si="110"/>
        <v>0</v>
      </c>
      <c r="AO640" s="13">
        <f t="shared" si="110"/>
        <v>0</v>
      </c>
      <c r="AP640" s="16">
        <f t="shared" si="111"/>
        <v>0</v>
      </c>
      <c r="AQ640" s="16">
        <f t="shared" si="111"/>
        <v>0</v>
      </c>
      <c r="AR640" s="17">
        <f t="shared" si="111"/>
        <v>0</v>
      </c>
    </row>
    <row r="641" spans="3:44" ht="36.65" customHeight="1">
      <c r="C641" s="20">
        <v>636</v>
      </c>
      <c r="D641" s="53">
        <f>現状ワード設定!B638</f>
        <v>0</v>
      </c>
      <c r="E641" s="26" t="str">
        <f>IFERROR(_xlfn.XLOOKUP($D641,現状商品設定!B:B,現状商品設定!C:C,"-"),"-")</f>
        <v>-</v>
      </c>
      <c r="F641" s="56">
        <f>現状ワード設定!G638</f>
        <v>0</v>
      </c>
      <c r="G641" s="60" t="s">
        <v>46</v>
      </c>
      <c r="H641" s="47" t="str">
        <f>IFERROR(_xlfn.XLOOKUP(D641,商品!$D:$D,商品!$H:$H),"")</f>
        <v/>
      </c>
      <c r="I641" s="50" t="str">
        <f>IFERROR(_xlfn.XLOOKUP(D641&amp;F641,現状ワード設定!J:J,現状ワード設定!H:H),"")</f>
        <v/>
      </c>
      <c r="J641" s="47" t="str">
        <f>IFERROR(_xlfn.XLOOKUP(D641&amp;F641,現状ワード設定!J:J,現状ワード設定!I:I),"")</f>
        <v/>
      </c>
      <c r="K641" s="47" t="e">
        <f>IF(AND(T641&gt;=設定!$C$12,W641&gt;=O641),I641*(1+設定!$F$12),IF(AND(T641&gt;=設定!$C$13,W641&lt;O641),I641*(1+設定!$F$13),IF(AND(T641&lt;設定!$C$14,U641&gt;=設定!$E$14),I641*(1+設定!$F$14),IF(AND(T641&lt;設定!$C$15,U641&lt;設定!$E$15),I641*(1+設定!$F$15),"除外"))))</f>
        <v>#VALUE!</v>
      </c>
      <c r="L641" s="58" t="e">
        <f ca="1">IF(消化率!$I$5&lt;1,K641*消化率!$I$5,IF(U641*V641/(K641*消化率!$I$5)&gt;O641,K641*消化率!$I$5,M641))</f>
        <v>#DIV/0!</v>
      </c>
      <c r="M641" s="58" t="e">
        <f t="shared" si="102"/>
        <v>#VALUE!</v>
      </c>
      <c r="N641" s="58" t="e">
        <f ca="1">IF(ROUNDUP(IF(IF(IF(AND(設定!$D$8&lt;=L641,設定!$D$8&lt;J641),設定!$D$8,IF(AND(J641&lt;=L641,J641&lt;設定!$D$8),J641,IF(AND(L641&lt;=J641,J641&lt;設定!$D$8),J641,L641)))=0,設定!$D$8,IF(AND(設定!$D$8&lt;=L641,設定!$D$8&lt;J641),設定!$D$8,IF(AND(J641&lt;=L641,J641&lt;設定!$D$8),J641,IF(AND(L641&lt;=J641,J641&lt;設定!$D$8),J641,L641))))&lt;=H641,H641+1,IF(IF(AND(設定!$D$8&lt;=L641,設定!$D$8&lt;J641),設定!$D$8,IF(AND(J641&lt;=L641,J641&lt;設定!$D$8),J641,IF(AND(L641&lt;=J641,J641&lt;設定!$D$8),J641,L641)))=0,設定!$D$8,IF(AND(設定!$D$8&lt;=L641,設定!$D$8&lt;J641),設定!$D$8,IF(AND(J641&lt;=L641,J641&lt;設定!$D$8),J641,IF(AND(L641&lt;=J641,J641&lt;設定!$D$8),J641,L641))))),0)&gt;40,ROUNDUP(IF(IF(IF(AND(設定!$D$8&lt;=L641,設定!$D$8&lt;J641),設定!$D$8,IF(AND(J641&lt;=L641,J641&lt;設定!$D$8),J641,IF(AND(L641&lt;=J641,J641&lt;設定!$D$8),J641,L641)))=0,設定!$D$8,IF(AND(設定!$D$8&lt;=L641,設定!$D$8&lt;J641),設定!$D$8,IF(AND(J641&lt;=L641,J641&lt;設定!$D$8),J641,IF(AND(L641&lt;=J641,J641&lt;設定!$D$8),J641,L641))))&lt;=H641,H641+1,IF(IF(AND(設定!$D$8&lt;=L641,設定!$D$8&lt;J641),設定!$D$8,IF(AND(J641&lt;=L641,J641&lt;設定!$D$8),J641,IF(AND(L641&lt;=J641,J641&lt;設定!$D$8),J641,L641)))=0,設定!$D$8,IF(AND(設定!$D$8&lt;=L641,設定!$D$8&lt;J641),設定!$D$8,IF(AND(J641&lt;=L641,J641&lt;設定!$D$8),J641,IF(AND(L641&lt;=J641,J641&lt;設定!$D$8),J641,L641))))),0),40)</f>
        <v>#DIV/0!</v>
      </c>
      <c r="O641" s="55">
        <f>IF(G641="標準",設定!$C$4,G641)</f>
        <v>5</v>
      </c>
      <c r="P641" s="45">
        <f t="shared" si="103"/>
        <v>0</v>
      </c>
      <c r="Q641" s="14">
        <f t="shared" si="104"/>
        <v>0</v>
      </c>
      <c r="R641" s="23">
        <f t="shared" si="112"/>
        <v>0</v>
      </c>
      <c r="S641" s="12">
        <f t="shared" si="105"/>
        <v>0</v>
      </c>
      <c r="T641" s="23">
        <f t="shared" si="106"/>
        <v>0</v>
      </c>
      <c r="U641" s="13">
        <f t="shared" si="107"/>
        <v>0</v>
      </c>
      <c r="V641" s="104" t="str">
        <f>INDEX(商品!Q:Q,MATCH(キーワード!D641,商品!D:D,0),1)</f>
        <v>-</v>
      </c>
      <c r="W641" s="15">
        <f t="shared" si="108"/>
        <v>0</v>
      </c>
      <c r="X641" s="22">
        <f>SUMIFS(当月ワード!$J$3:$J$1000,当月ワード!$D$3:$D$1000,キーワード!$D641,当月ワード!$E$3:$E$1000,キーワード!$F641)</f>
        <v>0</v>
      </c>
      <c r="Y641" s="23">
        <f>SUMIFS(前月ワード!$J$3:$J$1000,前月ワード!$D$3:$D$1000,キーワード!$D641,前月ワード!$E$3:$E$1000,キーワード!$F641)</f>
        <v>0</v>
      </c>
      <c r="Z641" s="23">
        <f>SUMIFS(前々月ワード!$J$3:$J$1000,前々月ワード!$D$3:$D$1000,キーワード!$D641,前々月ワード!$E$3:$E$1000,キーワード!$F641)</f>
        <v>0</v>
      </c>
      <c r="AA641" s="22">
        <f>SUMIFS(当月ワード!$W$3:$W$1000,当月ワード!$D$3:$D$1000,キーワード!$D641,当月ワード!$E$3:$E$1000,キーワード!$F641)</f>
        <v>0</v>
      </c>
      <c r="AB641" s="23">
        <f>SUMIFS(前月ワード!$W$3:$W$1000,前月ワード!$D$3:$D$1000,キーワード!$D641,前月ワード!$E$3:$E$1000,キーワード!$F641)</f>
        <v>0</v>
      </c>
      <c r="AC641" s="23">
        <f>SUMIFS(前々月ワード!$W$3:$W$1000,前々月ワード!$D$3:$D$1000,キーワード!$D641,前々月ワード!$E$3:$E$1000,キーワード!$F641)</f>
        <v>0</v>
      </c>
      <c r="AD641" s="23">
        <f t="shared" si="109"/>
        <v>0</v>
      </c>
      <c r="AE641" s="23">
        <f t="shared" si="109"/>
        <v>0</v>
      </c>
      <c r="AF641" s="23">
        <f t="shared" si="109"/>
        <v>0</v>
      </c>
      <c r="AG641" s="22">
        <f>SUMIFS(当月ワード!$X$3:$X$1000,当月ワード!$D$3:$D$1000,キーワード!$D641,当月ワード!$E$3:$E$1000,キーワード!$F641)</f>
        <v>0</v>
      </c>
      <c r="AH641" s="23">
        <f>SUMIFS(前月ワード!$X$3:$X$1000,前月ワード!$D$3:$D$1000,キーワード!$D641,前月ワード!$E$3:$E$1000,キーワード!$F641)</f>
        <v>0</v>
      </c>
      <c r="AI641" s="23">
        <f>SUMIFS(前々月ワード!$X$3:$X$1000,前々月ワード!$D$3:$D$1000,キーワード!$D641,前々月ワード!$E$3:$E$1000,キーワード!$F641)</f>
        <v>0</v>
      </c>
      <c r="AJ641" s="22">
        <f>SUMIFS(当月ワード!$I$3:$I$1000,当月ワード!$D$3:$D$1000,キーワード!$D641,当月ワード!$E$3:$E$1000,キーワード!$F641)</f>
        <v>0</v>
      </c>
      <c r="AK641" s="23">
        <f>SUMIFS(前月ワード!$I$3:$I$1000,前月ワード!$D$3:$D$1000,キーワード!$D641,前月ワード!$E$3:$E$1000,キーワード!$F641)</f>
        <v>0</v>
      </c>
      <c r="AL641" s="23">
        <f>SUMIFS(前々月ワード!$I$3:$I$1000,前々月ワード!$D$3:$D$1000,キーワード!$D641,前々月ワード!$E$3:$E$1000,キーワード!$F641)</f>
        <v>0</v>
      </c>
      <c r="AM641" s="13">
        <f t="shared" si="110"/>
        <v>0</v>
      </c>
      <c r="AN641" s="13">
        <f t="shared" si="110"/>
        <v>0</v>
      </c>
      <c r="AO641" s="13">
        <f t="shared" si="110"/>
        <v>0</v>
      </c>
      <c r="AP641" s="16">
        <f t="shared" si="111"/>
        <v>0</v>
      </c>
      <c r="AQ641" s="16">
        <f t="shared" si="111"/>
        <v>0</v>
      </c>
      <c r="AR641" s="17">
        <f t="shared" si="111"/>
        <v>0</v>
      </c>
    </row>
    <row r="642" spans="3:44" ht="36.65" customHeight="1">
      <c r="C642" s="20">
        <v>637</v>
      </c>
      <c r="D642" s="53">
        <f>現状ワード設定!B639</f>
        <v>0</v>
      </c>
      <c r="E642" s="26" t="str">
        <f>IFERROR(_xlfn.XLOOKUP($D642,現状商品設定!B:B,現状商品設定!C:C,"-"),"-")</f>
        <v>-</v>
      </c>
      <c r="F642" s="56">
        <f>現状ワード設定!G639</f>
        <v>0</v>
      </c>
      <c r="G642" s="60" t="s">
        <v>46</v>
      </c>
      <c r="H642" s="47" t="str">
        <f>IFERROR(_xlfn.XLOOKUP(D642,商品!$D:$D,商品!$H:$H),"")</f>
        <v/>
      </c>
      <c r="I642" s="50" t="str">
        <f>IFERROR(_xlfn.XLOOKUP(D642&amp;F642,現状ワード設定!J:J,現状ワード設定!H:H),"")</f>
        <v/>
      </c>
      <c r="J642" s="47" t="str">
        <f>IFERROR(_xlfn.XLOOKUP(D642&amp;F642,現状ワード設定!J:J,現状ワード設定!I:I),"")</f>
        <v/>
      </c>
      <c r="K642" s="47" t="e">
        <f>IF(AND(T642&gt;=設定!$C$12,W642&gt;=O642),I642*(1+設定!$F$12),IF(AND(T642&gt;=設定!$C$13,W642&lt;O642),I642*(1+設定!$F$13),IF(AND(T642&lt;設定!$C$14,U642&gt;=設定!$E$14),I642*(1+設定!$F$14),IF(AND(T642&lt;設定!$C$15,U642&lt;設定!$E$15),I642*(1+設定!$F$15),"除外"))))</f>
        <v>#VALUE!</v>
      </c>
      <c r="L642" s="58" t="e">
        <f ca="1">IF(消化率!$I$5&lt;1,K642*消化率!$I$5,IF(U642*V642/(K642*消化率!$I$5)&gt;O642,K642*消化率!$I$5,M642))</f>
        <v>#DIV/0!</v>
      </c>
      <c r="M642" s="58" t="e">
        <f t="shared" si="102"/>
        <v>#VALUE!</v>
      </c>
      <c r="N642" s="58" t="e">
        <f ca="1">IF(ROUNDUP(IF(IF(IF(AND(設定!$D$8&lt;=L642,設定!$D$8&lt;J642),設定!$D$8,IF(AND(J642&lt;=L642,J642&lt;設定!$D$8),J642,IF(AND(L642&lt;=J642,J642&lt;設定!$D$8),J642,L642)))=0,設定!$D$8,IF(AND(設定!$D$8&lt;=L642,設定!$D$8&lt;J642),設定!$D$8,IF(AND(J642&lt;=L642,J642&lt;設定!$D$8),J642,IF(AND(L642&lt;=J642,J642&lt;設定!$D$8),J642,L642))))&lt;=H642,H642+1,IF(IF(AND(設定!$D$8&lt;=L642,設定!$D$8&lt;J642),設定!$D$8,IF(AND(J642&lt;=L642,J642&lt;設定!$D$8),J642,IF(AND(L642&lt;=J642,J642&lt;設定!$D$8),J642,L642)))=0,設定!$D$8,IF(AND(設定!$D$8&lt;=L642,設定!$D$8&lt;J642),設定!$D$8,IF(AND(J642&lt;=L642,J642&lt;設定!$D$8),J642,IF(AND(L642&lt;=J642,J642&lt;設定!$D$8),J642,L642))))),0)&gt;40,ROUNDUP(IF(IF(IF(AND(設定!$D$8&lt;=L642,設定!$D$8&lt;J642),設定!$D$8,IF(AND(J642&lt;=L642,J642&lt;設定!$D$8),J642,IF(AND(L642&lt;=J642,J642&lt;設定!$D$8),J642,L642)))=0,設定!$D$8,IF(AND(設定!$D$8&lt;=L642,設定!$D$8&lt;J642),設定!$D$8,IF(AND(J642&lt;=L642,J642&lt;設定!$D$8),J642,IF(AND(L642&lt;=J642,J642&lt;設定!$D$8),J642,L642))))&lt;=H642,H642+1,IF(IF(AND(設定!$D$8&lt;=L642,設定!$D$8&lt;J642),設定!$D$8,IF(AND(J642&lt;=L642,J642&lt;設定!$D$8),J642,IF(AND(L642&lt;=J642,J642&lt;設定!$D$8),J642,L642)))=0,設定!$D$8,IF(AND(設定!$D$8&lt;=L642,設定!$D$8&lt;J642),設定!$D$8,IF(AND(J642&lt;=L642,J642&lt;設定!$D$8),J642,IF(AND(L642&lt;=J642,J642&lt;設定!$D$8),J642,L642))))),0),40)</f>
        <v>#DIV/0!</v>
      </c>
      <c r="O642" s="55">
        <f>IF(G642="標準",設定!$C$4,G642)</f>
        <v>5</v>
      </c>
      <c r="P642" s="45">
        <f t="shared" si="103"/>
        <v>0</v>
      </c>
      <c r="Q642" s="14">
        <f t="shared" si="104"/>
        <v>0</v>
      </c>
      <c r="R642" s="23">
        <f t="shared" si="112"/>
        <v>0</v>
      </c>
      <c r="S642" s="12">
        <f t="shared" si="105"/>
        <v>0</v>
      </c>
      <c r="T642" s="23">
        <f t="shared" si="106"/>
        <v>0</v>
      </c>
      <c r="U642" s="13">
        <f t="shared" si="107"/>
        <v>0</v>
      </c>
      <c r="V642" s="104" t="str">
        <f>INDEX(商品!Q:Q,MATCH(キーワード!D642,商品!D:D,0),1)</f>
        <v>-</v>
      </c>
      <c r="W642" s="15">
        <f t="shared" si="108"/>
        <v>0</v>
      </c>
      <c r="X642" s="22">
        <f>SUMIFS(当月ワード!$J$3:$J$1000,当月ワード!$D$3:$D$1000,キーワード!$D642,当月ワード!$E$3:$E$1000,キーワード!$F642)</f>
        <v>0</v>
      </c>
      <c r="Y642" s="23">
        <f>SUMIFS(前月ワード!$J$3:$J$1000,前月ワード!$D$3:$D$1000,キーワード!$D642,前月ワード!$E$3:$E$1000,キーワード!$F642)</f>
        <v>0</v>
      </c>
      <c r="Z642" s="23">
        <f>SUMIFS(前々月ワード!$J$3:$J$1000,前々月ワード!$D$3:$D$1000,キーワード!$D642,前々月ワード!$E$3:$E$1000,キーワード!$F642)</f>
        <v>0</v>
      </c>
      <c r="AA642" s="22">
        <f>SUMIFS(当月ワード!$W$3:$W$1000,当月ワード!$D$3:$D$1000,キーワード!$D642,当月ワード!$E$3:$E$1000,キーワード!$F642)</f>
        <v>0</v>
      </c>
      <c r="AB642" s="23">
        <f>SUMIFS(前月ワード!$W$3:$W$1000,前月ワード!$D$3:$D$1000,キーワード!$D642,前月ワード!$E$3:$E$1000,キーワード!$F642)</f>
        <v>0</v>
      </c>
      <c r="AC642" s="23">
        <f>SUMIFS(前々月ワード!$W$3:$W$1000,前々月ワード!$D$3:$D$1000,キーワード!$D642,前々月ワード!$E$3:$E$1000,キーワード!$F642)</f>
        <v>0</v>
      </c>
      <c r="AD642" s="23">
        <f t="shared" si="109"/>
        <v>0</v>
      </c>
      <c r="AE642" s="23">
        <f t="shared" si="109"/>
        <v>0</v>
      </c>
      <c r="AF642" s="23">
        <f t="shared" si="109"/>
        <v>0</v>
      </c>
      <c r="AG642" s="22">
        <f>SUMIFS(当月ワード!$X$3:$X$1000,当月ワード!$D$3:$D$1000,キーワード!$D642,当月ワード!$E$3:$E$1000,キーワード!$F642)</f>
        <v>0</v>
      </c>
      <c r="AH642" s="23">
        <f>SUMIFS(前月ワード!$X$3:$X$1000,前月ワード!$D$3:$D$1000,キーワード!$D642,前月ワード!$E$3:$E$1000,キーワード!$F642)</f>
        <v>0</v>
      </c>
      <c r="AI642" s="23">
        <f>SUMIFS(前々月ワード!$X$3:$X$1000,前々月ワード!$D$3:$D$1000,キーワード!$D642,前々月ワード!$E$3:$E$1000,キーワード!$F642)</f>
        <v>0</v>
      </c>
      <c r="AJ642" s="22">
        <f>SUMIFS(当月ワード!$I$3:$I$1000,当月ワード!$D$3:$D$1000,キーワード!$D642,当月ワード!$E$3:$E$1000,キーワード!$F642)</f>
        <v>0</v>
      </c>
      <c r="AK642" s="23">
        <f>SUMIFS(前月ワード!$I$3:$I$1000,前月ワード!$D$3:$D$1000,キーワード!$D642,前月ワード!$E$3:$E$1000,キーワード!$F642)</f>
        <v>0</v>
      </c>
      <c r="AL642" s="23">
        <f>SUMIFS(前々月ワード!$I$3:$I$1000,前々月ワード!$D$3:$D$1000,キーワード!$D642,前々月ワード!$E$3:$E$1000,キーワード!$F642)</f>
        <v>0</v>
      </c>
      <c r="AM642" s="13">
        <f t="shared" si="110"/>
        <v>0</v>
      </c>
      <c r="AN642" s="13">
        <f t="shared" si="110"/>
        <v>0</v>
      </c>
      <c r="AO642" s="13">
        <f t="shared" si="110"/>
        <v>0</v>
      </c>
      <c r="AP642" s="16">
        <f t="shared" si="111"/>
        <v>0</v>
      </c>
      <c r="AQ642" s="16">
        <f t="shared" si="111"/>
        <v>0</v>
      </c>
      <c r="AR642" s="17">
        <f t="shared" si="111"/>
        <v>0</v>
      </c>
    </row>
    <row r="643" spans="3:44" ht="36.65" customHeight="1">
      <c r="C643" s="20">
        <v>638</v>
      </c>
      <c r="D643" s="53">
        <f>現状ワード設定!B640</f>
        <v>0</v>
      </c>
      <c r="E643" s="26" t="str">
        <f>IFERROR(_xlfn.XLOOKUP($D643,現状商品設定!B:B,現状商品設定!C:C,"-"),"-")</f>
        <v>-</v>
      </c>
      <c r="F643" s="56">
        <f>現状ワード設定!G640</f>
        <v>0</v>
      </c>
      <c r="G643" s="60" t="s">
        <v>46</v>
      </c>
      <c r="H643" s="47" t="str">
        <f>IFERROR(_xlfn.XLOOKUP(D643,商品!$D:$D,商品!$H:$H),"")</f>
        <v/>
      </c>
      <c r="I643" s="50" t="str">
        <f>IFERROR(_xlfn.XLOOKUP(D643&amp;F643,現状ワード設定!J:J,現状ワード設定!H:H),"")</f>
        <v/>
      </c>
      <c r="J643" s="47" t="str">
        <f>IFERROR(_xlfn.XLOOKUP(D643&amp;F643,現状ワード設定!J:J,現状ワード設定!I:I),"")</f>
        <v/>
      </c>
      <c r="K643" s="47" t="e">
        <f>IF(AND(T643&gt;=設定!$C$12,W643&gt;=O643),I643*(1+設定!$F$12),IF(AND(T643&gt;=設定!$C$13,W643&lt;O643),I643*(1+設定!$F$13),IF(AND(T643&lt;設定!$C$14,U643&gt;=設定!$E$14),I643*(1+設定!$F$14),IF(AND(T643&lt;設定!$C$15,U643&lt;設定!$E$15),I643*(1+設定!$F$15),"除外"))))</f>
        <v>#VALUE!</v>
      </c>
      <c r="L643" s="58" t="e">
        <f ca="1">IF(消化率!$I$5&lt;1,K643*消化率!$I$5,IF(U643*V643/(K643*消化率!$I$5)&gt;O643,K643*消化率!$I$5,M643))</f>
        <v>#DIV/0!</v>
      </c>
      <c r="M643" s="58" t="e">
        <f t="shared" si="102"/>
        <v>#VALUE!</v>
      </c>
      <c r="N643" s="58" t="e">
        <f ca="1">IF(ROUNDUP(IF(IF(IF(AND(設定!$D$8&lt;=L643,設定!$D$8&lt;J643),設定!$D$8,IF(AND(J643&lt;=L643,J643&lt;設定!$D$8),J643,IF(AND(L643&lt;=J643,J643&lt;設定!$D$8),J643,L643)))=0,設定!$D$8,IF(AND(設定!$D$8&lt;=L643,設定!$D$8&lt;J643),設定!$D$8,IF(AND(J643&lt;=L643,J643&lt;設定!$D$8),J643,IF(AND(L643&lt;=J643,J643&lt;設定!$D$8),J643,L643))))&lt;=H643,H643+1,IF(IF(AND(設定!$D$8&lt;=L643,設定!$D$8&lt;J643),設定!$D$8,IF(AND(J643&lt;=L643,J643&lt;設定!$D$8),J643,IF(AND(L643&lt;=J643,J643&lt;設定!$D$8),J643,L643)))=0,設定!$D$8,IF(AND(設定!$D$8&lt;=L643,設定!$D$8&lt;J643),設定!$D$8,IF(AND(J643&lt;=L643,J643&lt;設定!$D$8),J643,IF(AND(L643&lt;=J643,J643&lt;設定!$D$8),J643,L643))))),0)&gt;40,ROUNDUP(IF(IF(IF(AND(設定!$D$8&lt;=L643,設定!$D$8&lt;J643),設定!$D$8,IF(AND(J643&lt;=L643,J643&lt;設定!$D$8),J643,IF(AND(L643&lt;=J643,J643&lt;設定!$D$8),J643,L643)))=0,設定!$D$8,IF(AND(設定!$D$8&lt;=L643,設定!$D$8&lt;J643),設定!$D$8,IF(AND(J643&lt;=L643,J643&lt;設定!$D$8),J643,IF(AND(L643&lt;=J643,J643&lt;設定!$D$8),J643,L643))))&lt;=H643,H643+1,IF(IF(AND(設定!$D$8&lt;=L643,設定!$D$8&lt;J643),設定!$D$8,IF(AND(J643&lt;=L643,J643&lt;設定!$D$8),J643,IF(AND(L643&lt;=J643,J643&lt;設定!$D$8),J643,L643)))=0,設定!$D$8,IF(AND(設定!$D$8&lt;=L643,設定!$D$8&lt;J643),設定!$D$8,IF(AND(J643&lt;=L643,J643&lt;設定!$D$8),J643,IF(AND(L643&lt;=J643,J643&lt;設定!$D$8),J643,L643))))),0),40)</f>
        <v>#DIV/0!</v>
      </c>
      <c r="O643" s="55">
        <f>IF(G643="標準",設定!$C$4,G643)</f>
        <v>5</v>
      </c>
      <c r="P643" s="45">
        <f t="shared" si="103"/>
        <v>0</v>
      </c>
      <c r="Q643" s="14">
        <f t="shared" si="104"/>
        <v>0</v>
      </c>
      <c r="R643" s="23">
        <f t="shared" si="112"/>
        <v>0</v>
      </c>
      <c r="S643" s="12">
        <f t="shared" si="105"/>
        <v>0</v>
      </c>
      <c r="T643" s="23">
        <f t="shared" si="106"/>
        <v>0</v>
      </c>
      <c r="U643" s="13">
        <f t="shared" si="107"/>
        <v>0</v>
      </c>
      <c r="V643" s="104" t="str">
        <f>INDEX(商品!Q:Q,MATCH(キーワード!D643,商品!D:D,0),1)</f>
        <v>-</v>
      </c>
      <c r="W643" s="15">
        <f t="shared" si="108"/>
        <v>0</v>
      </c>
      <c r="X643" s="22">
        <f>SUMIFS(当月ワード!$J$3:$J$1000,当月ワード!$D$3:$D$1000,キーワード!$D643,当月ワード!$E$3:$E$1000,キーワード!$F643)</f>
        <v>0</v>
      </c>
      <c r="Y643" s="23">
        <f>SUMIFS(前月ワード!$J$3:$J$1000,前月ワード!$D$3:$D$1000,キーワード!$D643,前月ワード!$E$3:$E$1000,キーワード!$F643)</f>
        <v>0</v>
      </c>
      <c r="Z643" s="23">
        <f>SUMIFS(前々月ワード!$J$3:$J$1000,前々月ワード!$D$3:$D$1000,キーワード!$D643,前々月ワード!$E$3:$E$1000,キーワード!$F643)</f>
        <v>0</v>
      </c>
      <c r="AA643" s="22">
        <f>SUMIFS(当月ワード!$W$3:$W$1000,当月ワード!$D$3:$D$1000,キーワード!$D643,当月ワード!$E$3:$E$1000,キーワード!$F643)</f>
        <v>0</v>
      </c>
      <c r="AB643" s="23">
        <f>SUMIFS(前月ワード!$W$3:$W$1000,前月ワード!$D$3:$D$1000,キーワード!$D643,前月ワード!$E$3:$E$1000,キーワード!$F643)</f>
        <v>0</v>
      </c>
      <c r="AC643" s="23">
        <f>SUMIFS(前々月ワード!$W$3:$W$1000,前々月ワード!$D$3:$D$1000,キーワード!$D643,前々月ワード!$E$3:$E$1000,キーワード!$F643)</f>
        <v>0</v>
      </c>
      <c r="AD643" s="23">
        <f t="shared" si="109"/>
        <v>0</v>
      </c>
      <c r="AE643" s="23">
        <f t="shared" si="109"/>
        <v>0</v>
      </c>
      <c r="AF643" s="23">
        <f t="shared" si="109"/>
        <v>0</v>
      </c>
      <c r="AG643" s="22">
        <f>SUMIFS(当月ワード!$X$3:$X$1000,当月ワード!$D$3:$D$1000,キーワード!$D643,当月ワード!$E$3:$E$1000,キーワード!$F643)</f>
        <v>0</v>
      </c>
      <c r="AH643" s="23">
        <f>SUMIFS(前月ワード!$X$3:$X$1000,前月ワード!$D$3:$D$1000,キーワード!$D643,前月ワード!$E$3:$E$1000,キーワード!$F643)</f>
        <v>0</v>
      </c>
      <c r="AI643" s="23">
        <f>SUMIFS(前々月ワード!$X$3:$X$1000,前々月ワード!$D$3:$D$1000,キーワード!$D643,前々月ワード!$E$3:$E$1000,キーワード!$F643)</f>
        <v>0</v>
      </c>
      <c r="AJ643" s="22">
        <f>SUMIFS(当月ワード!$I$3:$I$1000,当月ワード!$D$3:$D$1000,キーワード!$D643,当月ワード!$E$3:$E$1000,キーワード!$F643)</f>
        <v>0</v>
      </c>
      <c r="AK643" s="23">
        <f>SUMIFS(前月ワード!$I$3:$I$1000,前月ワード!$D$3:$D$1000,キーワード!$D643,前月ワード!$E$3:$E$1000,キーワード!$F643)</f>
        <v>0</v>
      </c>
      <c r="AL643" s="23">
        <f>SUMIFS(前々月ワード!$I$3:$I$1000,前々月ワード!$D$3:$D$1000,キーワード!$D643,前々月ワード!$E$3:$E$1000,キーワード!$F643)</f>
        <v>0</v>
      </c>
      <c r="AM643" s="13">
        <f t="shared" si="110"/>
        <v>0</v>
      </c>
      <c r="AN643" s="13">
        <f t="shared" si="110"/>
        <v>0</v>
      </c>
      <c r="AO643" s="13">
        <f t="shared" si="110"/>
        <v>0</v>
      </c>
      <c r="AP643" s="16">
        <f t="shared" si="111"/>
        <v>0</v>
      </c>
      <c r="AQ643" s="16">
        <f t="shared" si="111"/>
        <v>0</v>
      </c>
      <c r="AR643" s="17">
        <f t="shared" si="111"/>
        <v>0</v>
      </c>
    </row>
    <row r="644" spans="3:44" ht="36.65" customHeight="1">
      <c r="C644" s="20">
        <v>639</v>
      </c>
      <c r="D644" s="53">
        <f>現状ワード設定!B641</f>
        <v>0</v>
      </c>
      <c r="E644" s="26" t="str">
        <f>IFERROR(_xlfn.XLOOKUP($D644,現状商品設定!B:B,現状商品設定!C:C,"-"),"-")</f>
        <v>-</v>
      </c>
      <c r="F644" s="56">
        <f>現状ワード設定!G641</f>
        <v>0</v>
      </c>
      <c r="G644" s="60" t="s">
        <v>46</v>
      </c>
      <c r="H644" s="47" t="str">
        <f>IFERROR(_xlfn.XLOOKUP(D644,商品!$D:$D,商品!$H:$H),"")</f>
        <v/>
      </c>
      <c r="I644" s="50" t="str">
        <f>IFERROR(_xlfn.XLOOKUP(D644&amp;F644,現状ワード設定!J:J,現状ワード設定!H:H),"")</f>
        <v/>
      </c>
      <c r="J644" s="47" t="str">
        <f>IFERROR(_xlfn.XLOOKUP(D644&amp;F644,現状ワード設定!J:J,現状ワード設定!I:I),"")</f>
        <v/>
      </c>
      <c r="K644" s="47" t="e">
        <f>IF(AND(T644&gt;=設定!$C$12,W644&gt;=O644),I644*(1+設定!$F$12),IF(AND(T644&gt;=設定!$C$13,W644&lt;O644),I644*(1+設定!$F$13),IF(AND(T644&lt;設定!$C$14,U644&gt;=設定!$E$14),I644*(1+設定!$F$14),IF(AND(T644&lt;設定!$C$15,U644&lt;設定!$E$15),I644*(1+設定!$F$15),"除外"))))</f>
        <v>#VALUE!</v>
      </c>
      <c r="L644" s="58" t="e">
        <f ca="1">IF(消化率!$I$5&lt;1,K644*消化率!$I$5,IF(U644*V644/(K644*消化率!$I$5)&gt;O644,K644*消化率!$I$5,M644))</f>
        <v>#DIV/0!</v>
      </c>
      <c r="M644" s="58" t="e">
        <f t="shared" si="102"/>
        <v>#VALUE!</v>
      </c>
      <c r="N644" s="58" t="e">
        <f ca="1">IF(ROUNDUP(IF(IF(IF(AND(設定!$D$8&lt;=L644,設定!$D$8&lt;J644),設定!$D$8,IF(AND(J644&lt;=L644,J644&lt;設定!$D$8),J644,IF(AND(L644&lt;=J644,J644&lt;設定!$D$8),J644,L644)))=0,設定!$D$8,IF(AND(設定!$D$8&lt;=L644,設定!$D$8&lt;J644),設定!$D$8,IF(AND(J644&lt;=L644,J644&lt;設定!$D$8),J644,IF(AND(L644&lt;=J644,J644&lt;設定!$D$8),J644,L644))))&lt;=H644,H644+1,IF(IF(AND(設定!$D$8&lt;=L644,設定!$D$8&lt;J644),設定!$D$8,IF(AND(J644&lt;=L644,J644&lt;設定!$D$8),J644,IF(AND(L644&lt;=J644,J644&lt;設定!$D$8),J644,L644)))=0,設定!$D$8,IF(AND(設定!$D$8&lt;=L644,設定!$D$8&lt;J644),設定!$D$8,IF(AND(J644&lt;=L644,J644&lt;設定!$D$8),J644,IF(AND(L644&lt;=J644,J644&lt;設定!$D$8),J644,L644))))),0)&gt;40,ROUNDUP(IF(IF(IF(AND(設定!$D$8&lt;=L644,設定!$D$8&lt;J644),設定!$D$8,IF(AND(J644&lt;=L644,J644&lt;設定!$D$8),J644,IF(AND(L644&lt;=J644,J644&lt;設定!$D$8),J644,L644)))=0,設定!$D$8,IF(AND(設定!$D$8&lt;=L644,設定!$D$8&lt;J644),設定!$D$8,IF(AND(J644&lt;=L644,J644&lt;設定!$D$8),J644,IF(AND(L644&lt;=J644,J644&lt;設定!$D$8),J644,L644))))&lt;=H644,H644+1,IF(IF(AND(設定!$D$8&lt;=L644,設定!$D$8&lt;J644),設定!$D$8,IF(AND(J644&lt;=L644,J644&lt;設定!$D$8),J644,IF(AND(L644&lt;=J644,J644&lt;設定!$D$8),J644,L644)))=0,設定!$D$8,IF(AND(設定!$D$8&lt;=L644,設定!$D$8&lt;J644),設定!$D$8,IF(AND(J644&lt;=L644,J644&lt;設定!$D$8),J644,IF(AND(L644&lt;=J644,J644&lt;設定!$D$8),J644,L644))))),0),40)</f>
        <v>#DIV/0!</v>
      </c>
      <c r="O644" s="55">
        <f>IF(G644="標準",設定!$C$4,G644)</f>
        <v>5</v>
      </c>
      <c r="P644" s="45">
        <f t="shared" si="103"/>
        <v>0</v>
      </c>
      <c r="Q644" s="14">
        <f t="shared" si="104"/>
        <v>0</v>
      </c>
      <c r="R644" s="23">
        <f t="shared" si="112"/>
        <v>0</v>
      </c>
      <c r="S644" s="12">
        <f t="shared" si="105"/>
        <v>0</v>
      </c>
      <c r="T644" s="23">
        <f t="shared" si="106"/>
        <v>0</v>
      </c>
      <c r="U644" s="13">
        <f t="shared" si="107"/>
        <v>0</v>
      </c>
      <c r="V644" s="104" t="str">
        <f>INDEX(商品!Q:Q,MATCH(キーワード!D644,商品!D:D,0),1)</f>
        <v>-</v>
      </c>
      <c r="W644" s="15">
        <f t="shared" si="108"/>
        <v>0</v>
      </c>
      <c r="X644" s="22">
        <f>SUMIFS(当月ワード!$J$3:$J$1000,当月ワード!$D$3:$D$1000,キーワード!$D644,当月ワード!$E$3:$E$1000,キーワード!$F644)</f>
        <v>0</v>
      </c>
      <c r="Y644" s="23">
        <f>SUMIFS(前月ワード!$J$3:$J$1000,前月ワード!$D$3:$D$1000,キーワード!$D644,前月ワード!$E$3:$E$1000,キーワード!$F644)</f>
        <v>0</v>
      </c>
      <c r="Z644" s="23">
        <f>SUMIFS(前々月ワード!$J$3:$J$1000,前々月ワード!$D$3:$D$1000,キーワード!$D644,前々月ワード!$E$3:$E$1000,キーワード!$F644)</f>
        <v>0</v>
      </c>
      <c r="AA644" s="22">
        <f>SUMIFS(当月ワード!$W$3:$W$1000,当月ワード!$D$3:$D$1000,キーワード!$D644,当月ワード!$E$3:$E$1000,キーワード!$F644)</f>
        <v>0</v>
      </c>
      <c r="AB644" s="23">
        <f>SUMIFS(前月ワード!$W$3:$W$1000,前月ワード!$D$3:$D$1000,キーワード!$D644,前月ワード!$E$3:$E$1000,キーワード!$F644)</f>
        <v>0</v>
      </c>
      <c r="AC644" s="23">
        <f>SUMIFS(前々月ワード!$W$3:$W$1000,前々月ワード!$D$3:$D$1000,キーワード!$D644,前々月ワード!$E$3:$E$1000,キーワード!$F644)</f>
        <v>0</v>
      </c>
      <c r="AD644" s="23">
        <f t="shared" si="109"/>
        <v>0</v>
      </c>
      <c r="AE644" s="23">
        <f t="shared" si="109"/>
        <v>0</v>
      </c>
      <c r="AF644" s="23">
        <f t="shared" si="109"/>
        <v>0</v>
      </c>
      <c r="AG644" s="22">
        <f>SUMIFS(当月ワード!$X$3:$X$1000,当月ワード!$D$3:$D$1000,キーワード!$D644,当月ワード!$E$3:$E$1000,キーワード!$F644)</f>
        <v>0</v>
      </c>
      <c r="AH644" s="23">
        <f>SUMIFS(前月ワード!$X$3:$X$1000,前月ワード!$D$3:$D$1000,キーワード!$D644,前月ワード!$E$3:$E$1000,キーワード!$F644)</f>
        <v>0</v>
      </c>
      <c r="AI644" s="23">
        <f>SUMIFS(前々月ワード!$X$3:$X$1000,前々月ワード!$D$3:$D$1000,キーワード!$D644,前々月ワード!$E$3:$E$1000,キーワード!$F644)</f>
        <v>0</v>
      </c>
      <c r="AJ644" s="22">
        <f>SUMIFS(当月ワード!$I$3:$I$1000,当月ワード!$D$3:$D$1000,キーワード!$D644,当月ワード!$E$3:$E$1000,キーワード!$F644)</f>
        <v>0</v>
      </c>
      <c r="AK644" s="23">
        <f>SUMIFS(前月ワード!$I$3:$I$1000,前月ワード!$D$3:$D$1000,キーワード!$D644,前月ワード!$E$3:$E$1000,キーワード!$F644)</f>
        <v>0</v>
      </c>
      <c r="AL644" s="23">
        <f>SUMIFS(前々月ワード!$I$3:$I$1000,前々月ワード!$D$3:$D$1000,キーワード!$D644,前々月ワード!$E$3:$E$1000,キーワード!$F644)</f>
        <v>0</v>
      </c>
      <c r="AM644" s="13">
        <f t="shared" si="110"/>
        <v>0</v>
      </c>
      <c r="AN644" s="13">
        <f t="shared" si="110"/>
        <v>0</v>
      </c>
      <c r="AO644" s="13">
        <f t="shared" si="110"/>
        <v>0</v>
      </c>
      <c r="AP644" s="16">
        <f t="shared" si="111"/>
        <v>0</v>
      </c>
      <c r="AQ644" s="16">
        <f t="shared" si="111"/>
        <v>0</v>
      </c>
      <c r="AR644" s="17">
        <f t="shared" si="111"/>
        <v>0</v>
      </c>
    </row>
    <row r="645" spans="3:44" ht="36.65" customHeight="1">
      <c r="C645" s="20">
        <v>640</v>
      </c>
      <c r="D645" s="53">
        <f>現状ワード設定!B642</f>
        <v>0</v>
      </c>
      <c r="E645" s="26" t="str">
        <f>IFERROR(_xlfn.XLOOKUP($D645,現状商品設定!B:B,現状商品設定!C:C,"-"),"-")</f>
        <v>-</v>
      </c>
      <c r="F645" s="56">
        <f>現状ワード設定!G642</f>
        <v>0</v>
      </c>
      <c r="G645" s="60" t="s">
        <v>46</v>
      </c>
      <c r="H645" s="47" t="str">
        <f>IFERROR(_xlfn.XLOOKUP(D645,商品!$D:$D,商品!$H:$H),"")</f>
        <v/>
      </c>
      <c r="I645" s="50" t="str">
        <f>IFERROR(_xlfn.XLOOKUP(D645&amp;F645,現状ワード設定!J:J,現状ワード設定!H:H),"")</f>
        <v/>
      </c>
      <c r="J645" s="47" t="str">
        <f>IFERROR(_xlfn.XLOOKUP(D645&amp;F645,現状ワード設定!J:J,現状ワード設定!I:I),"")</f>
        <v/>
      </c>
      <c r="K645" s="47" t="e">
        <f>IF(AND(T645&gt;=設定!$C$12,W645&gt;=O645),I645*(1+設定!$F$12),IF(AND(T645&gt;=設定!$C$13,W645&lt;O645),I645*(1+設定!$F$13),IF(AND(T645&lt;設定!$C$14,U645&gt;=設定!$E$14),I645*(1+設定!$F$14),IF(AND(T645&lt;設定!$C$15,U645&lt;設定!$E$15),I645*(1+設定!$F$15),"除外"))))</f>
        <v>#VALUE!</v>
      </c>
      <c r="L645" s="58" t="e">
        <f ca="1">IF(消化率!$I$5&lt;1,K645*消化率!$I$5,IF(U645*V645/(K645*消化率!$I$5)&gt;O645,K645*消化率!$I$5,M645))</f>
        <v>#DIV/0!</v>
      </c>
      <c r="M645" s="58" t="e">
        <f t="shared" si="102"/>
        <v>#VALUE!</v>
      </c>
      <c r="N645" s="58" t="e">
        <f ca="1">IF(ROUNDUP(IF(IF(IF(AND(設定!$D$8&lt;=L645,設定!$D$8&lt;J645),設定!$D$8,IF(AND(J645&lt;=L645,J645&lt;設定!$D$8),J645,IF(AND(L645&lt;=J645,J645&lt;設定!$D$8),J645,L645)))=0,設定!$D$8,IF(AND(設定!$D$8&lt;=L645,設定!$D$8&lt;J645),設定!$D$8,IF(AND(J645&lt;=L645,J645&lt;設定!$D$8),J645,IF(AND(L645&lt;=J645,J645&lt;設定!$D$8),J645,L645))))&lt;=H645,H645+1,IF(IF(AND(設定!$D$8&lt;=L645,設定!$D$8&lt;J645),設定!$D$8,IF(AND(J645&lt;=L645,J645&lt;設定!$D$8),J645,IF(AND(L645&lt;=J645,J645&lt;設定!$D$8),J645,L645)))=0,設定!$D$8,IF(AND(設定!$D$8&lt;=L645,設定!$D$8&lt;J645),設定!$D$8,IF(AND(J645&lt;=L645,J645&lt;設定!$D$8),J645,IF(AND(L645&lt;=J645,J645&lt;設定!$D$8),J645,L645))))),0)&gt;40,ROUNDUP(IF(IF(IF(AND(設定!$D$8&lt;=L645,設定!$D$8&lt;J645),設定!$D$8,IF(AND(J645&lt;=L645,J645&lt;設定!$D$8),J645,IF(AND(L645&lt;=J645,J645&lt;設定!$D$8),J645,L645)))=0,設定!$D$8,IF(AND(設定!$D$8&lt;=L645,設定!$D$8&lt;J645),設定!$D$8,IF(AND(J645&lt;=L645,J645&lt;設定!$D$8),J645,IF(AND(L645&lt;=J645,J645&lt;設定!$D$8),J645,L645))))&lt;=H645,H645+1,IF(IF(AND(設定!$D$8&lt;=L645,設定!$D$8&lt;J645),設定!$D$8,IF(AND(J645&lt;=L645,J645&lt;設定!$D$8),J645,IF(AND(L645&lt;=J645,J645&lt;設定!$D$8),J645,L645)))=0,設定!$D$8,IF(AND(設定!$D$8&lt;=L645,設定!$D$8&lt;J645),設定!$D$8,IF(AND(J645&lt;=L645,J645&lt;設定!$D$8),J645,IF(AND(L645&lt;=J645,J645&lt;設定!$D$8),J645,L645))))),0),40)</f>
        <v>#DIV/0!</v>
      </c>
      <c r="O645" s="55">
        <f>IF(G645="標準",設定!$C$4,G645)</f>
        <v>5</v>
      </c>
      <c r="P645" s="45">
        <f t="shared" si="103"/>
        <v>0</v>
      </c>
      <c r="Q645" s="14">
        <f t="shared" si="104"/>
        <v>0</v>
      </c>
      <c r="R645" s="23">
        <f t="shared" si="112"/>
        <v>0</v>
      </c>
      <c r="S645" s="12">
        <f t="shared" si="105"/>
        <v>0</v>
      </c>
      <c r="T645" s="23">
        <f t="shared" si="106"/>
        <v>0</v>
      </c>
      <c r="U645" s="13">
        <f t="shared" si="107"/>
        <v>0</v>
      </c>
      <c r="V645" s="104" t="str">
        <f>INDEX(商品!Q:Q,MATCH(キーワード!D645,商品!D:D,0),1)</f>
        <v>-</v>
      </c>
      <c r="W645" s="15">
        <f t="shared" si="108"/>
        <v>0</v>
      </c>
      <c r="X645" s="22">
        <f>SUMIFS(当月ワード!$J$3:$J$1000,当月ワード!$D$3:$D$1000,キーワード!$D645,当月ワード!$E$3:$E$1000,キーワード!$F645)</f>
        <v>0</v>
      </c>
      <c r="Y645" s="23">
        <f>SUMIFS(前月ワード!$J$3:$J$1000,前月ワード!$D$3:$D$1000,キーワード!$D645,前月ワード!$E$3:$E$1000,キーワード!$F645)</f>
        <v>0</v>
      </c>
      <c r="Z645" s="23">
        <f>SUMIFS(前々月ワード!$J$3:$J$1000,前々月ワード!$D$3:$D$1000,キーワード!$D645,前々月ワード!$E$3:$E$1000,キーワード!$F645)</f>
        <v>0</v>
      </c>
      <c r="AA645" s="22">
        <f>SUMIFS(当月ワード!$W$3:$W$1000,当月ワード!$D$3:$D$1000,キーワード!$D645,当月ワード!$E$3:$E$1000,キーワード!$F645)</f>
        <v>0</v>
      </c>
      <c r="AB645" s="23">
        <f>SUMIFS(前月ワード!$W$3:$W$1000,前月ワード!$D$3:$D$1000,キーワード!$D645,前月ワード!$E$3:$E$1000,キーワード!$F645)</f>
        <v>0</v>
      </c>
      <c r="AC645" s="23">
        <f>SUMIFS(前々月ワード!$W$3:$W$1000,前々月ワード!$D$3:$D$1000,キーワード!$D645,前々月ワード!$E$3:$E$1000,キーワード!$F645)</f>
        <v>0</v>
      </c>
      <c r="AD645" s="23">
        <f t="shared" si="109"/>
        <v>0</v>
      </c>
      <c r="AE645" s="23">
        <f t="shared" si="109"/>
        <v>0</v>
      </c>
      <c r="AF645" s="23">
        <f t="shared" si="109"/>
        <v>0</v>
      </c>
      <c r="AG645" s="22">
        <f>SUMIFS(当月ワード!$X$3:$X$1000,当月ワード!$D$3:$D$1000,キーワード!$D645,当月ワード!$E$3:$E$1000,キーワード!$F645)</f>
        <v>0</v>
      </c>
      <c r="AH645" s="23">
        <f>SUMIFS(前月ワード!$X$3:$X$1000,前月ワード!$D$3:$D$1000,キーワード!$D645,前月ワード!$E$3:$E$1000,キーワード!$F645)</f>
        <v>0</v>
      </c>
      <c r="AI645" s="23">
        <f>SUMIFS(前々月ワード!$X$3:$X$1000,前々月ワード!$D$3:$D$1000,キーワード!$D645,前々月ワード!$E$3:$E$1000,キーワード!$F645)</f>
        <v>0</v>
      </c>
      <c r="AJ645" s="22">
        <f>SUMIFS(当月ワード!$I$3:$I$1000,当月ワード!$D$3:$D$1000,キーワード!$D645,当月ワード!$E$3:$E$1000,キーワード!$F645)</f>
        <v>0</v>
      </c>
      <c r="AK645" s="23">
        <f>SUMIFS(前月ワード!$I$3:$I$1000,前月ワード!$D$3:$D$1000,キーワード!$D645,前月ワード!$E$3:$E$1000,キーワード!$F645)</f>
        <v>0</v>
      </c>
      <c r="AL645" s="23">
        <f>SUMIFS(前々月ワード!$I$3:$I$1000,前々月ワード!$D$3:$D$1000,キーワード!$D645,前々月ワード!$E$3:$E$1000,キーワード!$F645)</f>
        <v>0</v>
      </c>
      <c r="AM645" s="13">
        <f t="shared" si="110"/>
        <v>0</v>
      </c>
      <c r="AN645" s="13">
        <f t="shared" si="110"/>
        <v>0</v>
      </c>
      <c r="AO645" s="13">
        <f t="shared" si="110"/>
        <v>0</v>
      </c>
      <c r="AP645" s="16">
        <f t="shared" si="111"/>
        <v>0</v>
      </c>
      <c r="AQ645" s="16">
        <f t="shared" si="111"/>
        <v>0</v>
      </c>
      <c r="AR645" s="17">
        <f t="shared" si="111"/>
        <v>0</v>
      </c>
    </row>
    <row r="646" spans="3:44" ht="36.65" customHeight="1">
      <c r="C646" s="20">
        <v>641</v>
      </c>
      <c r="D646" s="53">
        <f>現状ワード設定!B643</f>
        <v>0</v>
      </c>
      <c r="E646" s="26" t="str">
        <f>IFERROR(_xlfn.XLOOKUP($D646,現状商品設定!B:B,現状商品設定!C:C,"-"),"-")</f>
        <v>-</v>
      </c>
      <c r="F646" s="56">
        <f>現状ワード設定!G643</f>
        <v>0</v>
      </c>
      <c r="G646" s="60" t="s">
        <v>46</v>
      </c>
      <c r="H646" s="47" t="str">
        <f>IFERROR(_xlfn.XLOOKUP(D646,商品!$D:$D,商品!$H:$H),"")</f>
        <v/>
      </c>
      <c r="I646" s="50" t="str">
        <f>IFERROR(_xlfn.XLOOKUP(D646&amp;F646,現状ワード設定!J:J,現状ワード設定!H:H),"")</f>
        <v/>
      </c>
      <c r="J646" s="47" t="str">
        <f>IFERROR(_xlfn.XLOOKUP(D646&amp;F646,現状ワード設定!J:J,現状ワード設定!I:I),"")</f>
        <v/>
      </c>
      <c r="K646" s="47" t="e">
        <f>IF(AND(T646&gt;=設定!$C$12,W646&gt;=O646),I646*(1+設定!$F$12),IF(AND(T646&gt;=設定!$C$13,W646&lt;O646),I646*(1+設定!$F$13),IF(AND(T646&lt;設定!$C$14,U646&gt;=設定!$E$14),I646*(1+設定!$F$14),IF(AND(T646&lt;設定!$C$15,U646&lt;設定!$E$15),I646*(1+設定!$F$15),"除外"))))</f>
        <v>#VALUE!</v>
      </c>
      <c r="L646" s="58" t="e">
        <f ca="1">IF(消化率!$I$5&lt;1,K646*消化率!$I$5,IF(U646*V646/(K646*消化率!$I$5)&gt;O646,K646*消化率!$I$5,M646))</f>
        <v>#DIV/0!</v>
      </c>
      <c r="M646" s="58" t="e">
        <f t="shared" si="102"/>
        <v>#VALUE!</v>
      </c>
      <c r="N646" s="58" t="e">
        <f ca="1">IF(ROUNDUP(IF(IF(IF(AND(設定!$D$8&lt;=L646,設定!$D$8&lt;J646),設定!$D$8,IF(AND(J646&lt;=L646,J646&lt;設定!$D$8),J646,IF(AND(L646&lt;=J646,J646&lt;設定!$D$8),J646,L646)))=0,設定!$D$8,IF(AND(設定!$D$8&lt;=L646,設定!$D$8&lt;J646),設定!$D$8,IF(AND(J646&lt;=L646,J646&lt;設定!$D$8),J646,IF(AND(L646&lt;=J646,J646&lt;設定!$D$8),J646,L646))))&lt;=H646,H646+1,IF(IF(AND(設定!$D$8&lt;=L646,設定!$D$8&lt;J646),設定!$D$8,IF(AND(J646&lt;=L646,J646&lt;設定!$D$8),J646,IF(AND(L646&lt;=J646,J646&lt;設定!$D$8),J646,L646)))=0,設定!$D$8,IF(AND(設定!$D$8&lt;=L646,設定!$D$8&lt;J646),設定!$D$8,IF(AND(J646&lt;=L646,J646&lt;設定!$D$8),J646,IF(AND(L646&lt;=J646,J646&lt;設定!$D$8),J646,L646))))),0)&gt;40,ROUNDUP(IF(IF(IF(AND(設定!$D$8&lt;=L646,設定!$D$8&lt;J646),設定!$D$8,IF(AND(J646&lt;=L646,J646&lt;設定!$D$8),J646,IF(AND(L646&lt;=J646,J646&lt;設定!$D$8),J646,L646)))=0,設定!$D$8,IF(AND(設定!$D$8&lt;=L646,設定!$D$8&lt;J646),設定!$D$8,IF(AND(J646&lt;=L646,J646&lt;設定!$D$8),J646,IF(AND(L646&lt;=J646,J646&lt;設定!$D$8),J646,L646))))&lt;=H646,H646+1,IF(IF(AND(設定!$D$8&lt;=L646,設定!$D$8&lt;J646),設定!$D$8,IF(AND(J646&lt;=L646,J646&lt;設定!$D$8),J646,IF(AND(L646&lt;=J646,J646&lt;設定!$D$8),J646,L646)))=0,設定!$D$8,IF(AND(設定!$D$8&lt;=L646,設定!$D$8&lt;J646),設定!$D$8,IF(AND(J646&lt;=L646,J646&lt;設定!$D$8),J646,IF(AND(L646&lt;=J646,J646&lt;設定!$D$8),J646,L646))))),0),40)</f>
        <v>#DIV/0!</v>
      </c>
      <c r="O646" s="55">
        <f>IF(G646="標準",設定!$C$4,G646)</f>
        <v>5</v>
      </c>
      <c r="P646" s="45">
        <f t="shared" si="103"/>
        <v>0</v>
      </c>
      <c r="Q646" s="14">
        <f t="shared" si="104"/>
        <v>0</v>
      </c>
      <c r="R646" s="23">
        <f t="shared" si="112"/>
        <v>0</v>
      </c>
      <c r="S646" s="12">
        <f t="shared" si="105"/>
        <v>0</v>
      </c>
      <c r="T646" s="23">
        <f t="shared" si="106"/>
        <v>0</v>
      </c>
      <c r="U646" s="13">
        <f t="shared" si="107"/>
        <v>0</v>
      </c>
      <c r="V646" s="104" t="str">
        <f>INDEX(商品!Q:Q,MATCH(キーワード!D646,商品!D:D,0),1)</f>
        <v>-</v>
      </c>
      <c r="W646" s="15">
        <f t="shared" si="108"/>
        <v>0</v>
      </c>
      <c r="X646" s="22">
        <f>SUMIFS(当月ワード!$J$3:$J$1000,当月ワード!$D$3:$D$1000,キーワード!$D646,当月ワード!$E$3:$E$1000,キーワード!$F646)</f>
        <v>0</v>
      </c>
      <c r="Y646" s="23">
        <f>SUMIFS(前月ワード!$J$3:$J$1000,前月ワード!$D$3:$D$1000,キーワード!$D646,前月ワード!$E$3:$E$1000,キーワード!$F646)</f>
        <v>0</v>
      </c>
      <c r="Z646" s="23">
        <f>SUMIFS(前々月ワード!$J$3:$J$1000,前々月ワード!$D$3:$D$1000,キーワード!$D646,前々月ワード!$E$3:$E$1000,キーワード!$F646)</f>
        <v>0</v>
      </c>
      <c r="AA646" s="22">
        <f>SUMIFS(当月ワード!$W$3:$W$1000,当月ワード!$D$3:$D$1000,キーワード!$D646,当月ワード!$E$3:$E$1000,キーワード!$F646)</f>
        <v>0</v>
      </c>
      <c r="AB646" s="23">
        <f>SUMIFS(前月ワード!$W$3:$W$1000,前月ワード!$D$3:$D$1000,キーワード!$D646,前月ワード!$E$3:$E$1000,キーワード!$F646)</f>
        <v>0</v>
      </c>
      <c r="AC646" s="23">
        <f>SUMIFS(前々月ワード!$W$3:$W$1000,前々月ワード!$D$3:$D$1000,キーワード!$D646,前々月ワード!$E$3:$E$1000,キーワード!$F646)</f>
        <v>0</v>
      </c>
      <c r="AD646" s="23">
        <f t="shared" si="109"/>
        <v>0</v>
      </c>
      <c r="AE646" s="23">
        <f t="shared" si="109"/>
        <v>0</v>
      </c>
      <c r="AF646" s="23">
        <f t="shared" si="109"/>
        <v>0</v>
      </c>
      <c r="AG646" s="22">
        <f>SUMIFS(当月ワード!$X$3:$X$1000,当月ワード!$D$3:$D$1000,キーワード!$D646,当月ワード!$E$3:$E$1000,キーワード!$F646)</f>
        <v>0</v>
      </c>
      <c r="AH646" s="23">
        <f>SUMIFS(前月ワード!$X$3:$X$1000,前月ワード!$D$3:$D$1000,キーワード!$D646,前月ワード!$E$3:$E$1000,キーワード!$F646)</f>
        <v>0</v>
      </c>
      <c r="AI646" s="23">
        <f>SUMIFS(前々月ワード!$X$3:$X$1000,前々月ワード!$D$3:$D$1000,キーワード!$D646,前々月ワード!$E$3:$E$1000,キーワード!$F646)</f>
        <v>0</v>
      </c>
      <c r="AJ646" s="22">
        <f>SUMIFS(当月ワード!$I$3:$I$1000,当月ワード!$D$3:$D$1000,キーワード!$D646,当月ワード!$E$3:$E$1000,キーワード!$F646)</f>
        <v>0</v>
      </c>
      <c r="AK646" s="23">
        <f>SUMIFS(前月ワード!$I$3:$I$1000,前月ワード!$D$3:$D$1000,キーワード!$D646,前月ワード!$E$3:$E$1000,キーワード!$F646)</f>
        <v>0</v>
      </c>
      <c r="AL646" s="23">
        <f>SUMIFS(前々月ワード!$I$3:$I$1000,前々月ワード!$D$3:$D$1000,キーワード!$D646,前々月ワード!$E$3:$E$1000,キーワード!$F646)</f>
        <v>0</v>
      </c>
      <c r="AM646" s="13">
        <f t="shared" si="110"/>
        <v>0</v>
      </c>
      <c r="AN646" s="13">
        <f t="shared" si="110"/>
        <v>0</v>
      </c>
      <c r="AO646" s="13">
        <f t="shared" si="110"/>
        <v>0</v>
      </c>
      <c r="AP646" s="16">
        <f t="shared" si="111"/>
        <v>0</v>
      </c>
      <c r="AQ646" s="16">
        <f t="shared" si="111"/>
        <v>0</v>
      </c>
      <c r="AR646" s="17">
        <f t="shared" si="111"/>
        <v>0</v>
      </c>
    </row>
    <row r="647" spans="3:44" ht="36.65" customHeight="1">
      <c r="C647" s="20">
        <v>642</v>
      </c>
      <c r="D647" s="53">
        <f>現状ワード設定!B644</f>
        <v>0</v>
      </c>
      <c r="E647" s="26" t="str">
        <f>IFERROR(_xlfn.XLOOKUP($D647,現状商品設定!B:B,現状商品設定!C:C,"-"),"-")</f>
        <v>-</v>
      </c>
      <c r="F647" s="56">
        <f>現状ワード設定!G644</f>
        <v>0</v>
      </c>
      <c r="G647" s="60" t="s">
        <v>46</v>
      </c>
      <c r="H647" s="47" t="str">
        <f>IFERROR(_xlfn.XLOOKUP(D647,商品!$D:$D,商品!$H:$H),"")</f>
        <v/>
      </c>
      <c r="I647" s="50" t="str">
        <f>IFERROR(_xlfn.XLOOKUP(D647&amp;F647,現状ワード設定!J:J,現状ワード設定!H:H),"")</f>
        <v/>
      </c>
      <c r="J647" s="47" t="str">
        <f>IFERROR(_xlfn.XLOOKUP(D647&amp;F647,現状ワード設定!J:J,現状ワード設定!I:I),"")</f>
        <v/>
      </c>
      <c r="K647" s="47" t="e">
        <f>IF(AND(T647&gt;=設定!$C$12,W647&gt;=O647),I647*(1+設定!$F$12),IF(AND(T647&gt;=設定!$C$13,W647&lt;O647),I647*(1+設定!$F$13),IF(AND(T647&lt;設定!$C$14,U647&gt;=設定!$E$14),I647*(1+設定!$F$14),IF(AND(T647&lt;設定!$C$15,U647&lt;設定!$E$15),I647*(1+設定!$F$15),"除外"))))</f>
        <v>#VALUE!</v>
      </c>
      <c r="L647" s="58" t="e">
        <f ca="1">IF(消化率!$I$5&lt;1,K647*消化率!$I$5,IF(U647*V647/(K647*消化率!$I$5)&gt;O647,K647*消化率!$I$5,M647))</f>
        <v>#DIV/0!</v>
      </c>
      <c r="M647" s="58" t="e">
        <f t="shared" ref="M647:M710" si="113">IF(U647*V647/O647-H647&gt;0,U647*V647/O647-H647,K647)</f>
        <v>#VALUE!</v>
      </c>
      <c r="N647" s="58" t="e">
        <f ca="1">IF(ROUNDUP(IF(IF(IF(AND(設定!$D$8&lt;=L647,設定!$D$8&lt;J647),設定!$D$8,IF(AND(J647&lt;=L647,J647&lt;設定!$D$8),J647,IF(AND(L647&lt;=J647,J647&lt;設定!$D$8),J647,L647)))=0,設定!$D$8,IF(AND(設定!$D$8&lt;=L647,設定!$D$8&lt;J647),設定!$D$8,IF(AND(J647&lt;=L647,J647&lt;設定!$D$8),J647,IF(AND(L647&lt;=J647,J647&lt;設定!$D$8),J647,L647))))&lt;=H647,H647+1,IF(IF(AND(設定!$D$8&lt;=L647,設定!$D$8&lt;J647),設定!$D$8,IF(AND(J647&lt;=L647,J647&lt;設定!$D$8),J647,IF(AND(L647&lt;=J647,J647&lt;設定!$D$8),J647,L647)))=0,設定!$D$8,IF(AND(設定!$D$8&lt;=L647,設定!$D$8&lt;J647),設定!$D$8,IF(AND(J647&lt;=L647,J647&lt;設定!$D$8),J647,IF(AND(L647&lt;=J647,J647&lt;設定!$D$8),J647,L647))))),0)&gt;40,ROUNDUP(IF(IF(IF(AND(設定!$D$8&lt;=L647,設定!$D$8&lt;J647),設定!$D$8,IF(AND(J647&lt;=L647,J647&lt;設定!$D$8),J647,IF(AND(L647&lt;=J647,J647&lt;設定!$D$8),J647,L647)))=0,設定!$D$8,IF(AND(設定!$D$8&lt;=L647,設定!$D$8&lt;J647),設定!$D$8,IF(AND(J647&lt;=L647,J647&lt;設定!$D$8),J647,IF(AND(L647&lt;=J647,J647&lt;設定!$D$8),J647,L647))))&lt;=H647,H647+1,IF(IF(AND(設定!$D$8&lt;=L647,設定!$D$8&lt;J647),設定!$D$8,IF(AND(J647&lt;=L647,J647&lt;設定!$D$8),J647,IF(AND(L647&lt;=J647,J647&lt;設定!$D$8),J647,L647)))=0,設定!$D$8,IF(AND(設定!$D$8&lt;=L647,設定!$D$8&lt;J647),設定!$D$8,IF(AND(J647&lt;=L647,J647&lt;設定!$D$8),J647,IF(AND(L647&lt;=J647,J647&lt;設定!$D$8),J647,L647))))),0),40)</f>
        <v>#DIV/0!</v>
      </c>
      <c r="O647" s="55">
        <f>IF(G647="標準",設定!$C$4,G647)</f>
        <v>5</v>
      </c>
      <c r="P647" s="45">
        <f t="shared" ref="P647:P710" si="114">SUM(X647:Z647)</f>
        <v>0</v>
      </c>
      <c r="Q647" s="14">
        <f t="shared" ref="Q647:Q710" si="115">SUM(AA647:AC647)</f>
        <v>0</v>
      </c>
      <c r="R647" s="23">
        <f t="shared" si="112"/>
        <v>0</v>
      </c>
      <c r="S647" s="12">
        <f t="shared" ref="S647:S710" si="116">SUM(AG647:AI647)</f>
        <v>0</v>
      </c>
      <c r="T647" s="23">
        <f t="shared" ref="T647:T710" si="117">SUM(AJ647:AL647)</f>
        <v>0</v>
      </c>
      <c r="U647" s="13">
        <f t="shared" ref="U647:U710" si="118">IFERROR(S647/T647,0)</f>
        <v>0</v>
      </c>
      <c r="V647" s="104" t="str">
        <f>INDEX(商品!Q:Q,MATCH(キーワード!D647,商品!D:D,0),1)</f>
        <v>-</v>
      </c>
      <c r="W647" s="15">
        <f t="shared" ref="W647:W710" si="119">IFERROR(Q647/P647,0)</f>
        <v>0</v>
      </c>
      <c r="X647" s="22">
        <f>SUMIFS(当月ワード!$J$3:$J$1000,当月ワード!$D$3:$D$1000,キーワード!$D647,当月ワード!$E$3:$E$1000,キーワード!$F647)</f>
        <v>0</v>
      </c>
      <c r="Y647" s="23">
        <f>SUMIFS(前月ワード!$J$3:$J$1000,前月ワード!$D$3:$D$1000,キーワード!$D647,前月ワード!$E$3:$E$1000,キーワード!$F647)</f>
        <v>0</v>
      </c>
      <c r="Z647" s="23">
        <f>SUMIFS(前々月ワード!$J$3:$J$1000,前々月ワード!$D$3:$D$1000,キーワード!$D647,前々月ワード!$E$3:$E$1000,キーワード!$F647)</f>
        <v>0</v>
      </c>
      <c r="AA647" s="22">
        <f>SUMIFS(当月ワード!$W$3:$W$1000,当月ワード!$D$3:$D$1000,キーワード!$D647,当月ワード!$E$3:$E$1000,キーワード!$F647)</f>
        <v>0</v>
      </c>
      <c r="AB647" s="23">
        <f>SUMIFS(前月ワード!$W$3:$W$1000,前月ワード!$D$3:$D$1000,キーワード!$D647,前月ワード!$E$3:$E$1000,キーワード!$F647)</f>
        <v>0</v>
      </c>
      <c r="AC647" s="23">
        <f>SUMIFS(前々月ワード!$W$3:$W$1000,前々月ワード!$D$3:$D$1000,キーワード!$D647,前々月ワード!$E$3:$E$1000,キーワード!$F647)</f>
        <v>0</v>
      </c>
      <c r="AD647" s="23">
        <f t="shared" ref="AD647:AF710" si="120">IFERROR(X647/AJ647,0)</f>
        <v>0</v>
      </c>
      <c r="AE647" s="23">
        <f t="shared" si="120"/>
        <v>0</v>
      </c>
      <c r="AF647" s="23">
        <f t="shared" si="120"/>
        <v>0</v>
      </c>
      <c r="AG647" s="22">
        <f>SUMIFS(当月ワード!$X$3:$X$1000,当月ワード!$D$3:$D$1000,キーワード!$D647,当月ワード!$E$3:$E$1000,キーワード!$F647)</f>
        <v>0</v>
      </c>
      <c r="AH647" s="23">
        <f>SUMIFS(前月ワード!$X$3:$X$1000,前月ワード!$D$3:$D$1000,キーワード!$D647,前月ワード!$E$3:$E$1000,キーワード!$F647)</f>
        <v>0</v>
      </c>
      <c r="AI647" s="23">
        <f>SUMIFS(前々月ワード!$X$3:$X$1000,前々月ワード!$D$3:$D$1000,キーワード!$D647,前々月ワード!$E$3:$E$1000,キーワード!$F647)</f>
        <v>0</v>
      </c>
      <c r="AJ647" s="22">
        <f>SUMIFS(当月ワード!$I$3:$I$1000,当月ワード!$D$3:$D$1000,キーワード!$D647,当月ワード!$E$3:$E$1000,キーワード!$F647)</f>
        <v>0</v>
      </c>
      <c r="AK647" s="23">
        <f>SUMIFS(前月ワード!$I$3:$I$1000,前月ワード!$D$3:$D$1000,キーワード!$D647,前月ワード!$E$3:$E$1000,キーワード!$F647)</f>
        <v>0</v>
      </c>
      <c r="AL647" s="23">
        <f>SUMIFS(前々月ワード!$I$3:$I$1000,前々月ワード!$D$3:$D$1000,キーワード!$D647,前々月ワード!$E$3:$E$1000,キーワード!$F647)</f>
        <v>0</v>
      </c>
      <c r="AM647" s="13">
        <f t="shared" ref="AM647:AO710" si="121">IFERROR(AG647/AJ647,0)</f>
        <v>0</v>
      </c>
      <c r="AN647" s="13">
        <f t="shared" si="121"/>
        <v>0</v>
      </c>
      <c r="AO647" s="13">
        <f t="shared" si="121"/>
        <v>0</v>
      </c>
      <c r="AP647" s="16">
        <f t="shared" ref="AP647:AR710" si="122">IFERROR(AA647/X647,0)</f>
        <v>0</v>
      </c>
      <c r="AQ647" s="16">
        <f t="shared" si="122"/>
        <v>0</v>
      </c>
      <c r="AR647" s="17">
        <f t="shared" si="122"/>
        <v>0</v>
      </c>
    </row>
    <row r="648" spans="3:44" ht="36.65" customHeight="1">
      <c r="C648" s="20">
        <v>643</v>
      </c>
      <c r="D648" s="53">
        <f>現状ワード設定!B645</f>
        <v>0</v>
      </c>
      <c r="E648" s="26" t="str">
        <f>IFERROR(_xlfn.XLOOKUP($D648,現状商品設定!B:B,現状商品設定!C:C,"-"),"-")</f>
        <v>-</v>
      </c>
      <c r="F648" s="56">
        <f>現状ワード設定!G645</f>
        <v>0</v>
      </c>
      <c r="G648" s="60" t="s">
        <v>46</v>
      </c>
      <c r="H648" s="47" t="str">
        <f>IFERROR(_xlfn.XLOOKUP(D648,商品!$D:$D,商品!$H:$H),"")</f>
        <v/>
      </c>
      <c r="I648" s="50" t="str">
        <f>IFERROR(_xlfn.XLOOKUP(D648&amp;F648,現状ワード設定!J:J,現状ワード設定!H:H),"")</f>
        <v/>
      </c>
      <c r="J648" s="47" t="str">
        <f>IFERROR(_xlfn.XLOOKUP(D648&amp;F648,現状ワード設定!J:J,現状ワード設定!I:I),"")</f>
        <v/>
      </c>
      <c r="K648" s="47" t="e">
        <f>IF(AND(T648&gt;=設定!$C$12,W648&gt;=O648),I648*(1+設定!$F$12),IF(AND(T648&gt;=設定!$C$13,W648&lt;O648),I648*(1+設定!$F$13),IF(AND(T648&lt;設定!$C$14,U648&gt;=設定!$E$14),I648*(1+設定!$F$14),IF(AND(T648&lt;設定!$C$15,U648&lt;設定!$E$15),I648*(1+設定!$F$15),"除外"))))</f>
        <v>#VALUE!</v>
      </c>
      <c r="L648" s="58" t="e">
        <f ca="1">IF(消化率!$I$5&lt;1,K648*消化率!$I$5,IF(U648*V648/(K648*消化率!$I$5)&gt;O648,K648*消化率!$I$5,M648))</f>
        <v>#DIV/0!</v>
      </c>
      <c r="M648" s="58" t="e">
        <f t="shared" si="113"/>
        <v>#VALUE!</v>
      </c>
      <c r="N648" s="58" t="e">
        <f ca="1">IF(ROUNDUP(IF(IF(IF(AND(設定!$D$8&lt;=L648,設定!$D$8&lt;J648),設定!$D$8,IF(AND(J648&lt;=L648,J648&lt;設定!$D$8),J648,IF(AND(L648&lt;=J648,J648&lt;設定!$D$8),J648,L648)))=0,設定!$D$8,IF(AND(設定!$D$8&lt;=L648,設定!$D$8&lt;J648),設定!$D$8,IF(AND(J648&lt;=L648,J648&lt;設定!$D$8),J648,IF(AND(L648&lt;=J648,J648&lt;設定!$D$8),J648,L648))))&lt;=H648,H648+1,IF(IF(AND(設定!$D$8&lt;=L648,設定!$D$8&lt;J648),設定!$D$8,IF(AND(J648&lt;=L648,J648&lt;設定!$D$8),J648,IF(AND(L648&lt;=J648,J648&lt;設定!$D$8),J648,L648)))=0,設定!$D$8,IF(AND(設定!$D$8&lt;=L648,設定!$D$8&lt;J648),設定!$D$8,IF(AND(J648&lt;=L648,J648&lt;設定!$D$8),J648,IF(AND(L648&lt;=J648,J648&lt;設定!$D$8),J648,L648))))),0)&gt;40,ROUNDUP(IF(IF(IF(AND(設定!$D$8&lt;=L648,設定!$D$8&lt;J648),設定!$D$8,IF(AND(J648&lt;=L648,J648&lt;設定!$D$8),J648,IF(AND(L648&lt;=J648,J648&lt;設定!$D$8),J648,L648)))=0,設定!$D$8,IF(AND(設定!$D$8&lt;=L648,設定!$D$8&lt;J648),設定!$D$8,IF(AND(J648&lt;=L648,J648&lt;設定!$D$8),J648,IF(AND(L648&lt;=J648,J648&lt;設定!$D$8),J648,L648))))&lt;=H648,H648+1,IF(IF(AND(設定!$D$8&lt;=L648,設定!$D$8&lt;J648),設定!$D$8,IF(AND(J648&lt;=L648,J648&lt;設定!$D$8),J648,IF(AND(L648&lt;=J648,J648&lt;設定!$D$8),J648,L648)))=0,設定!$D$8,IF(AND(設定!$D$8&lt;=L648,設定!$D$8&lt;J648),設定!$D$8,IF(AND(J648&lt;=L648,J648&lt;設定!$D$8),J648,IF(AND(L648&lt;=J648,J648&lt;設定!$D$8),J648,L648))))),0),40)</f>
        <v>#DIV/0!</v>
      </c>
      <c r="O648" s="55">
        <f>IF(G648="標準",設定!$C$4,G648)</f>
        <v>5</v>
      </c>
      <c r="P648" s="45">
        <f t="shared" si="114"/>
        <v>0</v>
      </c>
      <c r="Q648" s="14">
        <f t="shared" si="115"/>
        <v>0</v>
      </c>
      <c r="R648" s="23">
        <f t="shared" si="112"/>
        <v>0</v>
      </c>
      <c r="S648" s="12">
        <f t="shared" si="116"/>
        <v>0</v>
      </c>
      <c r="T648" s="23">
        <f t="shared" si="117"/>
        <v>0</v>
      </c>
      <c r="U648" s="13">
        <f t="shared" si="118"/>
        <v>0</v>
      </c>
      <c r="V648" s="104" t="str">
        <f>INDEX(商品!Q:Q,MATCH(キーワード!D648,商品!D:D,0),1)</f>
        <v>-</v>
      </c>
      <c r="W648" s="15">
        <f t="shared" si="119"/>
        <v>0</v>
      </c>
      <c r="X648" s="22">
        <f>SUMIFS(当月ワード!$J$3:$J$1000,当月ワード!$D$3:$D$1000,キーワード!$D648,当月ワード!$E$3:$E$1000,キーワード!$F648)</f>
        <v>0</v>
      </c>
      <c r="Y648" s="23">
        <f>SUMIFS(前月ワード!$J$3:$J$1000,前月ワード!$D$3:$D$1000,キーワード!$D648,前月ワード!$E$3:$E$1000,キーワード!$F648)</f>
        <v>0</v>
      </c>
      <c r="Z648" s="23">
        <f>SUMIFS(前々月ワード!$J$3:$J$1000,前々月ワード!$D$3:$D$1000,キーワード!$D648,前々月ワード!$E$3:$E$1000,キーワード!$F648)</f>
        <v>0</v>
      </c>
      <c r="AA648" s="22">
        <f>SUMIFS(当月ワード!$W$3:$W$1000,当月ワード!$D$3:$D$1000,キーワード!$D648,当月ワード!$E$3:$E$1000,キーワード!$F648)</f>
        <v>0</v>
      </c>
      <c r="AB648" s="23">
        <f>SUMIFS(前月ワード!$W$3:$W$1000,前月ワード!$D$3:$D$1000,キーワード!$D648,前月ワード!$E$3:$E$1000,キーワード!$F648)</f>
        <v>0</v>
      </c>
      <c r="AC648" s="23">
        <f>SUMIFS(前々月ワード!$W$3:$W$1000,前々月ワード!$D$3:$D$1000,キーワード!$D648,前々月ワード!$E$3:$E$1000,キーワード!$F648)</f>
        <v>0</v>
      </c>
      <c r="AD648" s="23">
        <f t="shared" si="120"/>
        <v>0</v>
      </c>
      <c r="AE648" s="23">
        <f t="shared" si="120"/>
        <v>0</v>
      </c>
      <c r="AF648" s="23">
        <f t="shared" si="120"/>
        <v>0</v>
      </c>
      <c r="AG648" s="22">
        <f>SUMIFS(当月ワード!$X$3:$X$1000,当月ワード!$D$3:$D$1000,キーワード!$D648,当月ワード!$E$3:$E$1000,キーワード!$F648)</f>
        <v>0</v>
      </c>
      <c r="AH648" s="23">
        <f>SUMIFS(前月ワード!$X$3:$X$1000,前月ワード!$D$3:$D$1000,キーワード!$D648,前月ワード!$E$3:$E$1000,キーワード!$F648)</f>
        <v>0</v>
      </c>
      <c r="AI648" s="23">
        <f>SUMIFS(前々月ワード!$X$3:$X$1000,前々月ワード!$D$3:$D$1000,キーワード!$D648,前々月ワード!$E$3:$E$1000,キーワード!$F648)</f>
        <v>0</v>
      </c>
      <c r="AJ648" s="22">
        <f>SUMIFS(当月ワード!$I$3:$I$1000,当月ワード!$D$3:$D$1000,キーワード!$D648,当月ワード!$E$3:$E$1000,キーワード!$F648)</f>
        <v>0</v>
      </c>
      <c r="AK648" s="23">
        <f>SUMIFS(前月ワード!$I$3:$I$1000,前月ワード!$D$3:$D$1000,キーワード!$D648,前月ワード!$E$3:$E$1000,キーワード!$F648)</f>
        <v>0</v>
      </c>
      <c r="AL648" s="23">
        <f>SUMIFS(前々月ワード!$I$3:$I$1000,前々月ワード!$D$3:$D$1000,キーワード!$D648,前々月ワード!$E$3:$E$1000,キーワード!$F648)</f>
        <v>0</v>
      </c>
      <c r="AM648" s="13">
        <f t="shared" si="121"/>
        <v>0</v>
      </c>
      <c r="AN648" s="13">
        <f t="shared" si="121"/>
        <v>0</v>
      </c>
      <c r="AO648" s="13">
        <f t="shared" si="121"/>
        <v>0</v>
      </c>
      <c r="AP648" s="16">
        <f t="shared" si="122"/>
        <v>0</v>
      </c>
      <c r="AQ648" s="16">
        <f t="shared" si="122"/>
        <v>0</v>
      </c>
      <c r="AR648" s="17">
        <f t="shared" si="122"/>
        <v>0</v>
      </c>
    </row>
    <row r="649" spans="3:44" ht="36.65" customHeight="1">
      <c r="C649" s="20">
        <v>644</v>
      </c>
      <c r="D649" s="53">
        <f>現状ワード設定!B646</f>
        <v>0</v>
      </c>
      <c r="E649" s="26" t="str">
        <f>IFERROR(_xlfn.XLOOKUP($D649,現状商品設定!B:B,現状商品設定!C:C,"-"),"-")</f>
        <v>-</v>
      </c>
      <c r="F649" s="56">
        <f>現状ワード設定!G646</f>
        <v>0</v>
      </c>
      <c r="G649" s="60" t="s">
        <v>46</v>
      </c>
      <c r="H649" s="47" t="str">
        <f>IFERROR(_xlfn.XLOOKUP(D649,商品!$D:$D,商品!$H:$H),"")</f>
        <v/>
      </c>
      <c r="I649" s="50" t="str">
        <f>IFERROR(_xlfn.XLOOKUP(D649&amp;F649,現状ワード設定!J:J,現状ワード設定!H:H),"")</f>
        <v/>
      </c>
      <c r="J649" s="47" t="str">
        <f>IFERROR(_xlfn.XLOOKUP(D649&amp;F649,現状ワード設定!J:J,現状ワード設定!I:I),"")</f>
        <v/>
      </c>
      <c r="K649" s="47" t="e">
        <f>IF(AND(T649&gt;=設定!$C$12,W649&gt;=O649),I649*(1+設定!$F$12),IF(AND(T649&gt;=設定!$C$13,W649&lt;O649),I649*(1+設定!$F$13),IF(AND(T649&lt;設定!$C$14,U649&gt;=設定!$E$14),I649*(1+設定!$F$14),IF(AND(T649&lt;設定!$C$15,U649&lt;設定!$E$15),I649*(1+設定!$F$15),"除外"))))</f>
        <v>#VALUE!</v>
      </c>
      <c r="L649" s="58" t="e">
        <f ca="1">IF(消化率!$I$5&lt;1,K649*消化率!$I$5,IF(U649*V649/(K649*消化率!$I$5)&gt;O649,K649*消化率!$I$5,M649))</f>
        <v>#DIV/0!</v>
      </c>
      <c r="M649" s="58" t="e">
        <f t="shared" si="113"/>
        <v>#VALUE!</v>
      </c>
      <c r="N649" s="58" t="e">
        <f ca="1">IF(ROUNDUP(IF(IF(IF(AND(設定!$D$8&lt;=L649,設定!$D$8&lt;J649),設定!$D$8,IF(AND(J649&lt;=L649,J649&lt;設定!$D$8),J649,IF(AND(L649&lt;=J649,J649&lt;設定!$D$8),J649,L649)))=0,設定!$D$8,IF(AND(設定!$D$8&lt;=L649,設定!$D$8&lt;J649),設定!$D$8,IF(AND(J649&lt;=L649,J649&lt;設定!$D$8),J649,IF(AND(L649&lt;=J649,J649&lt;設定!$D$8),J649,L649))))&lt;=H649,H649+1,IF(IF(AND(設定!$D$8&lt;=L649,設定!$D$8&lt;J649),設定!$D$8,IF(AND(J649&lt;=L649,J649&lt;設定!$D$8),J649,IF(AND(L649&lt;=J649,J649&lt;設定!$D$8),J649,L649)))=0,設定!$D$8,IF(AND(設定!$D$8&lt;=L649,設定!$D$8&lt;J649),設定!$D$8,IF(AND(J649&lt;=L649,J649&lt;設定!$D$8),J649,IF(AND(L649&lt;=J649,J649&lt;設定!$D$8),J649,L649))))),0)&gt;40,ROUNDUP(IF(IF(IF(AND(設定!$D$8&lt;=L649,設定!$D$8&lt;J649),設定!$D$8,IF(AND(J649&lt;=L649,J649&lt;設定!$D$8),J649,IF(AND(L649&lt;=J649,J649&lt;設定!$D$8),J649,L649)))=0,設定!$D$8,IF(AND(設定!$D$8&lt;=L649,設定!$D$8&lt;J649),設定!$D$8,IF(AND(J649&lt;=L649,J649&lt;設定!$D$8),J649,IF(AND(L649&lt;=J649,J649&lt;設定!$D$8),J649,L649))))&lt;=H649,H649+1,IF(IF(AND(設定!$D$8&lt;=L649,設定!$D$8&lt;J649),設定!$D$8,IF(AND(J649&lt;=L649,J649&lt;設定!$D$8),J649,IF(AND(L649&lt;=J649,J649&lt;設定!$D$8),J649,L649)))=0,設定!$D$8,IF(AND(設定!$D$8&lt;=L649,設定!$D$8&lt;J649),設定!$D$8,IF(AND(J649&lt;=L649,J649&lt;設定!$D$8),J649,IF(AND(L649&lt;=J649,J649&lt;設定!$D$8),J649,L649))))),0),40)</f>
        <v>#DIV/0!</v>
      </c>
      <c r="O649" s="55">
        <f>IF(G649="標準",設定!$C$4,G649)</f>
        <v>5</v>
      </c>
      <c r="P649" s="45">
        <f t="shared" si="114"/>
        <v>0</v>
      </c>
      <c r="Q649" s="14">
        <f t="shared" si="115"/>
        <v>0</v>
      </c>
      <c r="R649" s="23">
        <f t="shared" ref="R649:R712" si="123">IFERROR(P649/T649,0)</f>
        <v>0</v>
      </c>
      <c r="S649" s="12">
        <f t="shared" si="116"/>
        <v>0</v>
      </c>
      <c r="T649" s="23">
        <f t="shared" si="117"/>
        <v>0</v>
      </c>
      <c r="U649" s="13">
        <f t="shared" si="118"/>
        <v>0</v>
      </c>
      <c r="V649" s="104" t="str">
        <f>INDEX(商品!Q:Q,MATCH(キーワード!D649,商品!D:D,0),1)</f>
        <v>-</v>
      </c>
      <c r="W649" s="15">
        <f t="shared" si="119"/>
        <v>0</v>
      </c>
      <c r="X649" s="22">
        <f>SUMIFS(当月ワード!$J$3:$J$1000,当月ワード!$D$3:$D$1000,キーワード!$D649,当月ワード!$E$3:$E$1000,キーワード!$F649)</f>
        <v>0</v>
      </c>
      <c r="Y649" s="23">
        <f>SUMIFS(前月ワード!$J$3:$J$1000,前月ワード!$D$3:$D$1000,キーワード!$D649,前月ワード!$E$3:$E$1000,キーワード!$F649)</f>
        <v>0</v>
      </c>
      <c r="Z649" s="23">
        <f>SUMIFS(前々月ワード!$J$3:$J$1000,前々月ワード!$D$3:$D$1000,キーワード!$D649,前々月ワード!$E$3:$E$1000,キーワード!$F649)</f>
        <v>0</v>
      </c>
      <c r="AA649" s="22">
        <f>SUMIFS(当月ワード!$W$3:$W$1000,当月ワード!$D$3:$D$1000,キーワード!$D649,当月ワード!$E$3:$E$1000,キーワード!$F649)</f>
        <v>0</v>
      </c>
      <c r="AB649" s="23">
        <f>SUMIFS(前月ワード!$W$3:$W$1000,前月ワード!$D$3:$D$1000,キーワード!$D649,前月ワード!$E$3:$E$1000,キーワード!$F649)</f>
        <v>0</v>
      </c>
      <c r="AC649" s="23">
        <f>SUMIFS(前々月ワード!$W$3:$W$1000,前々月ワード!$D$3:$D$1000,キーワード!$D649,前々月ワード!$E$3:$E$1000,キーワード!$F649)</f>
        <v>0</v>
      </c>
      <c r="AD649" s="23">
        <f t="shared" si="120"/>
        <v>0</v>
      </c>
      <c r="AE649" s="23">
        <f t="shared" si="120"/>
        <v>0</v>
      </c>
      <c r="AF649" s="23">
        <f t="shared" si="120"/>
        <v>0</v>
      </c>
      <c r="AG649" s="22">
        <f>SUMIFS(当月ワード!$X$3:$X$1000,当月ワード!$D$3:$D$1000,キーワード!$D649,当月ワード!$E$3:$E$1000,キーワード!$F649)</f>
        <v>0</v>
      </c>
      <c r="AH649" s="23">
        <f>SUMIFS(前月ワード!$X$3:$X$1000,前月ワード!$D$3:$D$1000,キーワード!$D649,前月ワード!$E$3:$E$1000,キーワード!$F649)</f>
        <v>0</v>
      </c>
      <c r="AI649" s="23">
        <f>SUMIFS(前々月ワード!$X$3:$X$1000,前々月ワード!$D$3:$D$1000,キーワード!$D649,前々月ワード!$E$3:$E$1000,キーワード!$F649)</f>
        <v>0</v>
      </c>
      <c r="AJ649" s="22">
        <f>SUMIFS(当月ワード!$I$3:$I$1000,当月ワード!$D$3:$D$1000,キーワード!$D649,当月ワード!$E$3:$E$1000,キーワード!$F649)</f>
        <v>0</v>
      </c>
      <c r="AK649" s="23">
        <f>SUMIFS(前月ワード!$I$3:$I$1000,前月ワード!$D$3:$D$1000,キーワード!$D649,前月ワード!$E$3:$E$1000,キーワード!$F649)</f>
        <v>0</v>
      </c>
      <c r="AL649" s="23">
        <f>SUMIFS(前々月ワード!$I$3:$I$1000,前々月ワード!$D$3:$D$1000,キーワード!$D649,前々月ワード!$E$3:$E$1000,キーワード!$F649)</f>
        <v>0</v>
      </c>
      <c r="AM649" s="13">
        <f t="shared" si="121"/>
        <v>0</v>
      </c>
      <c r="AN649" s="13">
        <f t="shared" si="121"/>
        <v>0</v>
      </c>
      <c r="AO649" s="13">
        <f t="shared" si="121"/>
        <v>0</v>
      </c>
      <c r="AP649" s="16">
        <f t="shared" si="122"/>
        <v>0</v>
      </c>
      <c r="AQ649" s="16">
        <f t="shared" si="122"/>
        <v>0</v>
      </c>
      <c r="AR649" s="17">
        <f t="shared" si="122"/>
        <v>0</v>
      </c>
    </row>
    <row r="650" spans="3:44" ht="36.65" customHeight="1">
      <c r="C650" s="20">
        <v>645</v>
      </c>
      <c r="D650" s="53">
        <f>現状ワード設定!B647</f>
        <v>0</v>
      </c>
      <c r="E650" s="26" t="str">
        <f>IFERROR(_xlfn.XLOOKUP($D650,現状商品設定!B:B,現状商品設定!C:C,"-"),"-")</f>
        <v>-</v>
      </c>
      <c r="F650" s="56">
        <f>現状ワード設定!G647</f>
        <v>0</v>
      </c>
      <c r="G650" s="60" t="s">
        <v>46</v>
      </c>
      <c r="H650" s="47" t="str">
        <f>IFERROR(_xlfn.XLOOKUP(D650,商品!$D:$D,商品!$H:$H),"")</f>
        <v/>
      </c>
      <c r="I650" s="50" t="str">
        <f>IFERROR(_xlfn.XLOOKUP(D650&amp;F650,現状ワード設定!J:J,現状ワード設定!H:H),"")</f>
        <v/>
      </c>
      <c r="J650" s="47" t="str">
        <f>IFERROR(_xlfn.XLOOKUP(D650&amp;F650,現状ワード設定!J:J,現状ワード設定!I:I),"")</f>
        <v/>
      </c>
      <c r="K650" s="47" t="e">
        <f>IF(AND(T650&gt;=設定!$C$12,W650&gt;=O650),I650*(1+設定!$F$12),IF(AND(T650&gt;=設定!$C$13,W650&lt;O650),I650*(1+設定!$F$13),IF(AND(T650&lt;設定!$C$14,U650&gt;=設定!$E$14),I650*(1+設定!$F$14),IF(AND(T650&lt;設定!$C$15,U650&lt;設定!$E$15),I650*(1+設定!$F$15),"除外"))))</f>
        <v>#VALUE!</v>
      </c>
      <c r="L650" s="58" t="e">
        <f ca="1">IF(消化率!$I$5&lt;1,K650*消化率!$I$5,IF(U650*V650/(K650*消化率!$I$5)&gt;O650,K650*消化率!$I$5,M650))</f>
        <v>#DIV/0!</v>
      </c>
      <c r="M650" s="58" t="e">
        <f t="shared" si="113"/>
        <v>#VALUE!</v>
      </c>
      <c r="N650" s="58" t="e">
        <f ca="1">IF(ROUNDUP(IF(IF(IF(AND(設定!$D$8&lt;=L650,設定!$D$8&lt;J650),設定!$D$8,IF(AND(J650&lt;=L650,J650&lt;設定!$D$8),J650,IF(AND(L650&lt;=J650,J650&lt;設定!$D$8),J650,L650)))=0,設定!$D$8,IF(AND(設定!$D$8&lt;=L650,設定!$D$8&lt;J650),設定!$D$8,IF(AND(J650&lt;=L650,J650&lt;設定!$D$8),J650,IF(AND(L650&lt;=J650,J650&lt;設定!$D$8),J650,L650))))&lt;=H650,H650+1,IF(IF(AND(設定!$D$8&lt;=L650,設定!$D$8&lt;J650),設定!$D$8,IF(AND(J650&lt;=L650,J650&lt;設定!$D$8),J650,IF(AND(L650&lt;=J650,J650&lt;設定!$D$8),J650,L650)))=0,設定!$D$8,IF(AND(設定!$D$8&lt;=L650,設定!$D$8&lt;J650),設定!$D$8,IF(AND(J650&lt;=L650,J650&lt;設定!$D$8),J650,IF(AND(L650&lt;=J650,J650&lt;設定!$D$8),J650,L650))))),0)&gt;40,ROUNDUP(IF(IF(IF(AND(設定!$D$8&lt;=L650,設定!$D$8&lt;J650),設定!$D$8,IF(AND(J650&lt;=L650,J650&lt;設定!$D$8),J650,IF(AND(L650&lt;=J650,J650&lt;設定!$D$8),J650,L650)))=0,設定!$D$8,IF(AND(設定!$D$8&lt;=L650,設定!$D$8&lt;J650),設定!$D$8,IF(AND(J650&lt;=L650,J650&lt;設定!$D$8),J650,IF(AND(L650&lt;=J650,J650&lt;設定!$D$8),J650,L650))))&lt;=H650,H650+1,IF(IF(AND(設定!$D$8&lt;=L650,設定!$D$8&lt;J650),設定!$D$8,IF(AND(J650&lt;=L650,J650&lt;設定!$D$8),J650,IF(AND(L650&lt;=J650,J650&lt;設定!$D$8),J650,L650)))=0,設定!$D$8,IF(AND(設定!$D$8&lt;=L650,設定!$D$8&lt;J650),設定!$D$8,IF(AND(J650&lt;=L650,J650&lt;設定!$D$8),J650,IF(AND(L650&lt;=J650,J650&lt;設定!$D$8),J650,L650))))),0),40)</f>
        <v>#DIV/0!</v>
      </c>
      <c r="O650" s="55">
        <f>IF(G650="標準",設定!$C$4,G650)</f>
        <v>5</v>
      </c>
      <c r="P650" s="45">
        <f t="shared" si="114"/>
        <v>0</v>
      </c>
      <c r="Q650" s="14">
        <f t="shared" si="115"/>
        <v>0</v>
      </c>
      <c r="R650" s="23">
        <f t="shared" si="123"/>
        <v>0</v>
      </c>
      <c r="S650" s="12">
        <f t="shared" si="116"/>
        <v>0</v>
      </c>
      <c r="T650" s="23">
        <f t="shared" si="117"/>
        <v>0</v>
      </c>
      <c r="U650" s="13">
        <f t="shared" si="118"/>
        <v>0</v>
      </c>
      <c r="V650" s="104" t="str">
        <f>INDEX(商品!Q:Q,MATCH(キーワード!D650,商品!D:D,0),1)</f>
        <v>-</v>
      </c>
      <c r="W650" s="15">
        <f t="shared" si="119"/>
        <v>0</v>
      </c>
      <c r="X650" s="22">
        <f>SUMIFS(当月ワード!$J$3:$J$1000,当月ワード!$D$3:$D$1000,キーワード!$D650,当月ワード!$E$3:$E$1000,キーワード!$F650)</f>
        <v>0</v>
      </c>
      <c r="Y650" s="23">
        <f>SUMIFS(前月ワード!$J$3:$J$1000,前月ワード!$D$3:$D$1000,キーワード!$D650,前月ワード!$E$3:$E$1000,キーワード!$F650)</f>
        <v>0</v>
      </c>
      <c r="Z650" s="23">
        <f>SUMIFS(前々月ワード!$J$3:$J$1000,前々月ワード!$D$3:$D$1000,キーワード!$D650,前々月ワード!$E$3:$E$1000,キーワード!$F650)</f>
        <v>0</v>
      </c>
      <c r="AA650" s="22">
        <f>SUMIFS(当月ワード!$W$3:$W$1000,当月ワード!$D$3:$D$1000,キーワード!$D650,当月ワード!$E$3:$E$1000,キーワード!$F650)</f>
        <v>0</v>
      </c>
      <c r="AB650" s="23">
        <f>SUMIFS(前月ワード!$W$3:$W$1000,前月ワード!$D$3:$D$1000,キーワード!$D650,前月ワード!$E$3:$E$1000,キーワード!$F650)</f>
        <v>0</v>
      </c>
      <c r="AC650" s="23">
        <f>SUMIFS(前々月ワード!$W$3:$W$1000,前々月ワード!$D$3:$D$1000,キーワード!$D650,前々月ワード!$E$3:$E$1000,キーワード!$F650)</f>
        <v>0</v>
      </c>
      <c r="AD650" s="23">
        <f t="shared" si="120"/>
        <v>0</v>
      </c>
      <c r="AE650" s="23">
        <f t="shared" si="120"/>
        <v>0</v>
      </c>
      <c r="AF650" s="23">
        <f t="shared" si="120"/>
        <v>0</v>
      </c>
      <c r="AG650" s="22">
        <f>SUMIFS(当月ワード!$X$3:$X$1000,当月ワード!$D$3:$D$1000,キーワード!$D650,当月ワード!$E$3:$E$1000,キーワード!$F650)</f>
        <v>0</v>
      </c>
      <c r="AH650" s="23">
        <f>SUMIFS(前月ワード!$X$3:$X$1000,前月ワード!$D$3:$D$1000,キーワード!$D650,前月ワード!$E$3:$E$1000,キーワード!$F650)</f>
        <v>0</v>
      </c>
      <c r="AI650" s="23">
        <f>SUMIFS(前々月ワード!$X$3:$X$1000,前々月ワード!$D$3:$D$1000,キーワード!$D650,前々月ワード!$E$3:$E$1000,キーワード!$F650)</f>
        <v>0</v>
      </c>
      <c r="AJ650" s="22">
        <f>SUMIFS(当月ワード!$I$3:$I$1000,当月ワード!$D$3:$D$1000,キーワード!$D650,当月ワード!$E$3:$E$1000,キーワード!$F650)</f>
        <v>0</v>
      </c>
      <c r="AK650" s="23">
        <f>SUMIFS(前月ワード!$I$3:$I$1000,前月ワード!$D$3:$D$1000,キーワード!$D650,前月ワード!$E$3:$E$1000,キーワード!$F650)</f>
        <v>0</v>
      </c>
      <c r="AL650" s="23">
        <f>SUMIFS(前々月ワード!$I$3:$I$1000,前々月ワード!$D$3:$D$1000,キーワード!$D650,前々月ワード!$E$3:$E$1000,キーワード!$F650)</f>
        <v>0</v>
      </c>
      <c r="AM650" s="13">
        <f t="shared" si="121"/>
        <v>0</v>
      </c>
      <c r="AN650" s="13">
        <f t="shared" si="121"/>
        <v>0</v>
      </c>
      <c r="AO650" s="13">
        <f t="shared" si="121"/>
        <v>0</v>
      </c>
      <c r="AP650" s="16">
        <f t="shared" si="122"/>
        <v>0</v>
      </c>
      <c r="AQ650" s="16">
        <f t="shared" si="122"/>
        <v>0</v>
      </c>
      <c r="AR650" s="17">
        <f t="shared" si="122"/>
        <v>0</v>
      </c>
    </row>
    <row r="651" spans="3:44" ht="36.65" customHeight="1">
      <c r="C651" s="20">
        <v>646</v>
      </c>
      <c r="D651" s="53">
        <f>現状ワード設定!B648</f>
        <v>0</v>
      </c>
      <c r="E651" s="26" t="str">
        <f>IFERROR(_xlfn.XLOOKUP($D651,現状商品設定!B:B,現状商品設定!C:C,"-"),"-")</f>
        <v>-</v>
      </c>
      <c r="F651" s="56">
        <f>現状ワード設定!G648</f>
        <v>0</v>
      </c>
      <c r="G651" s="60" t="s">
        <v>46</v>
      </c>
      <c r="H651" s="47" t="str">
        <f>IFERROR(_xlfn.XLOOKUP(D651,商品!$D:$D,商品!$H:$H),"")</f>
        <v/>
      </c>
      <c r="I651" s="50" t="str">
        <f>IFERROR(_xlfn.XLOOKUP(D651&amp;F651,現状ワード設定!J:J,現状ワード設定!H:H),"")</f>
        <v/>
      </c>
      <c r="J651" s="47" t="str">
        <f>IFERROR(_xlfn.XLOOKUP(D651&amp;F651,現状ワード設定!J:J,現状ワード設定!I:I),"")</f>
        <v/>
      </c>
      <c r="K651" s="47" t="e">
        <f>IF(AND(T651&gt;=設定!$C$12,W651&gt;=O651),I651*(1+設定!$F$12),IF(AND(T651&gt;=設定!$C$13,W651&lt;O651),I651*(1+設定!$F$13),IF(AND(T651&lt;設定!$C$14,U651&gt;=設定!$E$14),I651*(1+設定!$F$14),IF(AND(T651&lt;設定!$C$15,U651&lt;設定!$E$15),I651*(1+設定!$F$15),"除外"))))</f>
        <v>#VALUE!</v>
      </c>
      <c r="L651" s="58" t="e">
        <f ca="1">IF(消化率!$I$5&lt;1,K651*消化率!$I$5,IF(U651*V651/(K651*消化率!$I$5)&gt;O651,K651*消化率!$I$5,M651))</f>
        <v>#DIV/0!</v>
      </c>
      <c r="M651" s="58" t="e">
        <f t="shared" si="113"/>
        <v>#VALUE!</v>
      </c>
      <c r="N651" s="58" t="e">
        <f ca="1">IF(ROUNDUP(IF(IF(IF(AND(設定!$D$8&lt;=L651,設定!$D$8&lt;J651),設定!$D$8,IF(AND(J651&lt;=L651,J651&lt;設定!$D$8),J651,IF(AND(L651&lt;=J651,J651&lt;設定!$D$8),J651,L651)))=0,設定!$D$8,IF(AND(設定!$D$8&lt;=L651,設定!$D$8&lt;J651),設定!$D$8,IF(AND(J651&lt;=L651,J651&lt;設定!$D$8),J651,IF(AND(L651&lt;=J651,J651&lt;設定!$D$8),J651,L651))))&lt;=H651,H651+1,IF(IF(AND(設定!$D$8&lt;=L651,設定!$D$8&lt;J651),設定!$D$8,IF(AND(J651&lt;=L651,J651&lt;設定!$D$8),J651,IF(AND(L651&lt;=J651,J651&lt;設定!$D$8),J651,L651)))=0,設定!$D$8,IF(AND(設定!$D$8&lt;=L651,設定!$D$8&lt;J651),設定!$D$8,IF(AND(J651&lt;=L651,J651&lt;設定!$D$8),J651,IF(AND(L651&lt;=J651,J651&lt;設定!$D$8),J651,L651))))),0)&gt;40,ROUNDUP(IF(IF(IF(AND(設定!$D$8&lt;=L651,設定!$D$8&lt;J651),設定!$D$8,IF(AND(J651&lt;=L651,J651&lt;設定!$D$8),J651,IF(AND(L651&lt;=J651,J651&lt;設定!$D$8),J651,L651)))=0,設定!$D$8,IF(AND(設定!$D$8&lt;=L651,設定!$D$8&lt;J651),設定!$D$8,IF(AND(J651&lt;=L651,J651&lt;設定!$D$8),J651,IF(AND(L651&lt;=J651,J651&lt;設定!$D$8),J651,L651))))&lt;=H651,H651+1,IF(IF(AND(設定!$D$8&lt;=L651,設定!$D$8&lt;J651),設定!$D$8,IF(AND(J651&lt;=L651,J651&lt;設定!$D$8),J651,IF(AND(L651&lt;=J651,J651&lt;設定!$D$8),J651,L651)))=0,設定!$D$8,IF(AND(設定!$D$8&lt;=L651,設定!$D$8&lt;J651),設定!$D$8,IF(AND(J651&lt;=L651,J651&lt;設定!$D$8),J651,IF(AND(L651&lt;=J651,J651&lt;設定!$D$8),J651,L651))))),0),40)</f>
        <v>#DIV/0!</v>
      </c>
      <c r="O651" s="55">
        <f>IF(G651="標準",設定!$C$4,G651)</f>
        <v>5</v>
      </c>
      <c r="P651" s="45">
        <f t="shared" si="114"/>
        <v>0</v>
      </c>
      <c r="Q651" s="14">
        <f t="shared" si="115"/>
        <v>0</v>
      </c>
      <c r="R651" s="23">
        <f t="shared" si="123"/>
        <v>0</v>
      </c>
      <c r="S651" s="12">
        <f t="shared" si="116"/>
        <v>0</v>
      </c>
      <c r="T651" s="23">
        <f t="shared" si="117"/>
        <v>0</v>
      </c>
      <c r="U651" s="13">
        <f t="shared" si="118"/>
        <v>0</v>
      </c>
      <c r="V651" s="104" t="str">
        <f>INDEX(商品!Q:Q,MATCH(キーワード!D651,商品!D:D,0),1)</f>
        <v>-</v>
      </c>
      <c r="W651" s="15">
        <f t="shared" si="119"/>
        <v>0</v>
      </c>
      <c r="X651" s="22">
        <f>SUMIFS(当月ワード!$J$3:$J$1000,当月ワード!$D$3:$D$1000,キーワード!$D651,当月ワード!$E$3:$E$1000,キーワード!$F651)</f>
        <v>0</v>
      </c>
      <c r="Y651" s="23">
        <f>SUMIFS(前月ワード!$J$3:$J$1000,前月ワード!$D$3:$D$1000,キーワード!$D651,前月ワード!$E$3:$E$1000,キーワード!$F651)</f>
        <v>0</v>
      </c>
      <c r="Z651" s="23">
        <f>SUMIFS(前々月ワード!$J$3:$J$1000,前々月ワード!$D$3:$D$1000,キーワード!$D651,前々月ワード!$E$3:$E$1000,キーワード!$F651)</f>
        <v>0</v>
      </c>
      <c r="AA651" s="22">
        <f>SUMIFS(当月ワード!$W$3:$W$1000,当月ワード!$D$3:$D$1000,キーワード!$D651,当月ワード!$E$3:$E$1000,キーワード!$F651)</f>
        <v>0</v>
      </c>
      <c r="AB651" s="23">
        <f>SUMIFS(前月ワード!$W$3:$W$1000,前月ワード!$D$3:$D$1000,キーワード!$D651,前月ワード!$E$3:$E$1000,キーワード!$F651)</f>
        <v>0</v>
      </c>
      <c r="AC651" s="23">
        <f>SUMIFS(前々月ワード!$W$3:$W$1000,前々月ワード!$D$3:$D$1000,キーワード!$D651,前々月ワード!$E$3:$E$1000,キーワード!$F651)</f>
        <v>0</v>
      </c>
      <c r="AD651" s="23">
        <f t="shared" si="120"/>
        <v>0</v>
      </c>
      <c r="AE651" s="23">
        <f t="shared" si="120"/>
        <v>0</v>
      </c>
      <c r="AF651" s="23">
        <f t="shared" si="120"/>
        <v>0</v>
      </c>
      <c r="AG651" s="22">
        <f>SUMIFS(当月ワード!$X$3:$X$1000,当月ワード!$D$3:$D$1000,キーワード!$D651,当月ワード!$E$3:$E$1000,キーワード!$F651)</f>
        <v>0</v>
      </c>
      <c r="AH651" s="23">
        <f>SUMIFS(前月ワード!$X$3:$X$1000,前月ワード!$D$3:$D$1000,キーワード!$D651,前月ワード!$E$3:$E$1000,キーワード!$F651)</f>
        <v>0</v>
      </c>
      <c r="AI651" s="23">
        <f>SUMIFS(前々月ワード!$X$3:$X$1000,前々月ワード!$D$3:$D$1000,キーワード!$D651,前々月ワード!$E$3:$E$1000,キーワード!$F651)</f>
        <v>0</v>
      </c>
      <c r="AJ651" s="22">
        <f>SUMIFS(当月ワード!$I$3:$I$1000,当月ワード!$D$3:$D$1000,キーワード!$D651,当月ワード!$E$3:$E$1000,キーワード!$F651)</f>
        <v>0</v>
      </c>
      <c r="AK651" s="23">
        <f>SUMIFS(前月ワード!$I$3:$I$1000,前月ワード!$D$3:$D$1000,キーワード!$D651,前月ワード!$E$3:$E$1000,キーワード!$F651)</f>
        <v>0</v>
      </c>
      <c r="AL651" s="23">
        <f>SUMIFS(前々月ワード!$I$3:$I$1000,前々月ワード!$D$3:$D$1000,キーワード!$D651,前々月ワード!$E$3:$E$1000,キーワード!$F651)</f>
        <v>0</v>
      </c>
      <c r="AM651" s="13">
        <f t="shared" si="121"/>
        <v>0</v>
      </c>
      <c r="AN651" s="13">
        <f t="shared" si="121"/>
        <v>0</v>
      </c>
      <c r="AO651" s="13">
        <f t="shared" si="121"/>
        <v>0</v>
      </c>
      <c r="AP651" s="16">
        <f t="shared" si="122"/>
        <v>0</v>
      </c>
      <c r="AQ651" s="16">
        <f t="shared" si="122"/>
        <v>0</v>
      </c>
      <c r="AR651" s="17">
        <f t="shared" si="122"/>
        <v>0</v>
      </c>
    </row>
    <row r="652" spans="3:44" ht="36.65" customHeight="1">
      <c r="C652" s="20">
        <v>647</v>
      </c>
      <c r="D652" s="53">
        <f>現状ワード設定!B649</f>
        <v>0</v>
      </c>
      <c r="E652" s="26" t="str">
        <f>IFERROR(_xlfn.XLOOKUP($D652,現状商品設定!B:B,現状商品設定!C:C,"-"),"-")</f>
        <v>-</v>
      </c>
      <c r="F652" s="56">
        <f>現状ワード設定!G649</f>
        <v>0</v>
      </c>
      <c r="G652" s="60" t="s">
        <v>46</v>
      </c>
      <c r="H652" s="47" t="str">
        <f>IFERROR(_xlfn.XLOOKUP(D652,商品!$D:$D,商品!$H:$H),"")</f>
        <v/>
      </c>
      <c r="I652" s="50" t="str">
        <f>IFERROR(_xlfn.XLOOKUP(D652&amp;F652,現状ワード設定!J:J,現状ワード設定!H:H),"")</f>
        <v/>
      </c>
      <c r="J652" s="47" t="str">
        <f>IFERROR(_xlfn.XLOOKUP(D652&amp;F652,現状ワード設定!J:J,現状ワード設定!I:I),"")</f>
        <v/>
      </c>
      <c r="K652" s="47" t="e">
        <f>IF(AND(T652&gt;=設定!$C$12,W652&gt;=O652),I652*(1+設定!$F$12),IF(AND(T652&gt;=設定!$C$13,W652&lt;O652),I652*(1+設定!$F$13),IF(AND(T652&lt;設定!$C$14,U652&gt;=設定!$E$14),I652*(1+設定!$F$14),IF(AND(T652&lt;設定!$C$15,U652&lt;設定!$E$15),I652*(1+設定!$F$15),"除外"))))</f>
        <v>#VALUE!</v>
      </c>
      <c r="L652" s="58" t="e">
        <f ca="1">IF(消化率!$I$5&lt;1,K652*消化率!$I$5,IF(U652*V652/(K652*消化率!$I$5)&gt;O652,K652*消化率!$I$5,M652))</f>
        <v>#DIV/0!</v>
      </c>
      <c r="M652" s="58" t="e">
        <f t="shared" si="113"/>
        <v>#VALUE!</v>
      </c>
      <c r="N652" s="58" t="e">
        <f ca="1">IF(ROUNDUP(IF(IF(IF(AND(設定!$D$8&lt;=L652,設定!$D$8&lt;J652),設定!$D$8,IF(AND(J652&lt;=L652,J652&lt;設定!$D$8),J652,IF(AND(L652&lt;=J652,J652&lt;設定!$D$8),J652,L652)))=0,設定!$D$8,IF(AND(設定!$D$8&lt;=L652,設定!$D$8&lt;J652),設定!$D$8,IF(AND(J652&lt;=L652,J652&lt;設定!$D$8),J652,IF(AND(L652&lt;=J652,J652&lt;設定!$D$8),J652,L652))))&lt;=H652,H652+1,IF(IF(AND(設定!$D$8&lt;=L652,設定!$D$8&lt;J652),設定!$D$8,IF(AND(J652&lt;=L652,J652&lt;設定!$D$8),J652,IF(AND(L652&lt;=J652,J652&lt;設定!$D$8),J652,L652)))=0,設定!$D$8,IF(AND(設定!$D$8&lt;=L652,設定!$D$8&lt;J652),設定!$D$8,IF(AND(J652&lt;=L652,J652&lt;設定!$D$8),J652,IF(AND(L652&lt;=J652,J652&lt;設定!$D$8),J652,L652))))),0)&gt;40,ROUNDUP(IF(IF(IF(AND(設定!$D$8&lt;=L652,設定!$D$8&lt;J652),設定!$D$8,IF(AND(J652&lt;=L652,J652&lt;設定!$D$8),J652,IF(AND(L652&lt;=J652,J652&lt;設定!$D$8),J652,L652)))=0,設定!$D$8,IF(AND(設定!$D$8&lt;=L652,設定!$D$8&lt;J652),設定!$D$8,IF(AND(J652&lt;=L652,J652&lt;設定!$D$8),J652,IF(AND(L652&lt;=J652,J652&lt;設定!$D$8),J652,L652))))&lt;=H652,H652+1,IF(IF(AND(設定!$D$8&lt;=L652,設定!$D$8&lt;J652),設定!$D$8,IF(AND(J652&lt;=L652,J652&lt;設定!$D$8),J652,IF(AND(L652&lt;=J652,J652&lt;設定!$D$8),J652,L652)))=0,設定!$D$8,IF(AND(設定!$D$8&lt;=L652,設定!$D$8&lt;J652),設定!$D$8,IF(AND(J652&lt;=L652,J652&lt;設定!$D$8),J652,IF(AND(L652&lt;=J652,J652&lt;設定!$D$8),J652,L652))))),0),40)</f>
        <v>#DIV/0!</v>
      </c>
      <c r="O652" s="55">
        <f>IF(G652="標準",設定!$C$4,G652)</f>
        <v>5</v>
      </c>
      <c r="P652" s="45">
        <f t="shared" si="114"/>
        <v>0</v>
      </c>
      <c r="Q652" s="14">
        <f t="shared" si="115"/>
        <v>0</v>
      </c>
      <c r="R652" s="23">
        <f t="shared" si="123"/>
        <v>0</v>
      </c>
      <c r="S652" s="12">
        <f t="shared" si="116"/>
        <v>0</v>
      </c>
      <c r="T652" s="23">
        <f t="shared" si="117"/>
        <v>0</v>
      </c>
      <c r="U652" s="13">
        <f t="shared" si="118"/>
        <v>0</v>
      </c>
      <c r="V652" s="104" t="str">
        <f>INDEX(商品!Q:Q,MATCH(キーワード!D652,商品!D:D,0),1)</f>
        <v>-</v>
      </c>
      <c r="W652" s="15">
        <f t="shared" si="119"/>
        <v>0</v>
      </c>
      <c r="X652" s="22">
        <f>SUMIFS(当月ワード!$J$3:$J$1000,当月ワード!$D$3:$D$1000,キーワード!$D652,当月ワード!$E$3:$E$1000,キーワード!$F652)</f>
        <v>0</v>
      </c>
      <c r="Y652" s="23">
        <f>SUMIFS(前月ワード!$J$3:$J$1000,前月ワード!$D$3:$D$1000,キーワード!$D652,前月ワード!$E$3:$E$1000,キーワード!$F652)</f>
        <v>0</v>
      </c>
      <c r="Z652" s="23">
        <f>SUMIFS(前々月ワード!$J$3:$J$1000,前々月ワード!$D$3:$D$1000,キーワード!$D652,前々月ワード!$E$3:$E$1000,キーワード!$F652)</f>
        <v>0</v>
      </c>
      <c r="AA652" s="22">
        <f>SUMIFS(当月ワード!$W$3:$W$1000,当月ワード!$D$3:$D$1000,キーワード!$D652,当月ワード!$E$3:$E$1000,キーワード!$F652)</f>
        <v>0</v>
      </c>
      <c r="AB652" s="23">
        <f>SUMIFS(前月ワード!$W$3:$W$1000,前月ワード!$D$3:$D$1000,キーワード!$D652,前月ワード!$E$3:$E$1000,キーワード!$F652)</f>
        <v>0</v>
      </c>
      <c r="AC652" s="23">
        <f>SUMIFS(前々月ワード!$W$3:$W$1000,前々月ワード!$D$3:$D$1000,キーワード!$D652,前々月ワード!$E$3:$E$1000,キーワード!$F652)</f>
        <v>0</v>
      </c>
      <c r="AD652" s="23">
        <f t="shared" si="120"/>
        <v>0</v>
      </c>
      <c r="AE652" s="23">
        <f t="shared" si="120"/>
        <v>0</v>
      </c>
      <c r="AF652" s="23">
        <f t="shared" si="120"/>
        <v>0</v>
      </c>
      <c r="AG652" s="22">
        <f>SUMIFS(当月ワード!$X$3:$X$1000,当月ワード!$D$3:$D$1000,キーワード!$D652,当月ワード!$E$3:$E$1000,キーワード!$F652)</f>
        <v>0</v>
      </c>
      <c r="AH652" s="23">
        <f>SUMIFS(前月ワード!$X$3:$X$1000,前月ワード!$D$3:$D$1000,キーワード!$D652,前月ワード!$E$3:$E$1000,キーワード!$F652)</f>
        <v>0</v>
      </c>
      <c r="AI652" s="23">
        <f>SUMIFS(前々月ワード!$X$3:$X$1000,前々月ワード!$D$3:$D$1000,キーワード!$D652,前々月ワード!$E$3:$E$1000,キーワード!$F652)</f>
        <v>0</v>
      </c>
      <c r="AJ652" s="22">
        <f>SUMIFS(当月ワード!$I$3:$I$1000,当月ワード!$D$3:$D$1000,キーワード!$D652,当月ワード!$E$3:$E$1000,キーワード!$F652)</f>
        <v>0</v>
      </c>
      <c r="AK652" s="23">
        <f>SUMIFS(前月ワード!$I$3:$I$1000,前月ワード!$D$3:$D$1000,キーワード!$D652,前月ワード!$E$3:$E$1000,キーワード!$F652)</f>
        <v>0</v>
      </c>
      <c r="AL652" s="23">
        <f>SUMIFS(前々月ワード!$I$3:$I$1000,前々月ワード!$D$3:$D$1000,キーワード!$D652,前々月ワード!$E$3:$E$1000,キーワード!$F652)</f>
        <v>0</v>
      </c>
      <c r="AM652" s="13">
        <f t="shared" si="121"/>
        <v>0</v>
      </c>
      <c r="AN652" s="13">
        <f t="shared" si="121"/>
        <v>0</v>
      </c>
      <c r="AO652" s="13">
        <f t="shared" si="121"/>
        <v>0</v>
      </c>
      <c r="AP652" s="16">
        <f t="shared" si="122"/>
        <v>0</v>
      </c>
      <c r="AQ652" s="16">
        <f t="shared" si="122"/>
        <v>0</v>
      </c>
      <c r="AR652" s="17">
        <f t="shared" si="122"/>
        <v>0</v>
      </c>
    </row>
    <row r="653" spans="3:44" ht="36.65" customHeight="1">
      <c r="C653" s="20">
        <v>648</v>
      </c>
      <c r="D653" s="53">
        <f>現状ワード設定!B650</f>
        <v>0</v>
      </c>
      <c r="E653" s="26" t="str">
        <f>IFERROR(_xlfn.XLOOKUP($D653,現状商品設定!B:B,現状商品設定!C:C,"-"),"-")</f>
        <v>-</v>
      </c>
      <c r="F653" s="56">
        <f>現状ワード設定!G650</f>
        <v>0</v>
      </c>
      <c r="G653" s="60" t="s">
        <v>46</v>
      </c>
      <c r="H653" s="47" t="str">
        <f>IFERROR(_xlfn.XLOOKUP(D653,商品!$D:$D,商品!$H:$H),"")</f>
        <v/>
      </c>
      <c r="I653" s="50" t="str">
        <f>IFERROR(_xlfn.XLOOKUP(D653&amp;F653,現状ワード設定!J:J,現状ワード設定!H:H),"")</f>
        <v/>
      </c>
      <c r="J653" s="47" t="str">
        <f>IFERROR(_xlfn.XLOOKUP(D653&amp;F653,現状ワード設定!J:J,現状ワード設定!I:I),"")</f>
        <v/>
      </c>
      <c r="K653" s="47" t="e">
        <f>IF(AND(T653&gt;=設定!$C$12,W653&gt;=O653),I653*(1+設定!$F$12),IF(AND(T653&gt;=設定!$C$13,W653&lt;O653),I653*(1+設定!$F$13),IF(AND(T653&lt;設定!$C$14,U653&gt;=設定!$E$14),I653*(1+設定!$F$14),IF(AND(T653&lt;設定!$C$15,U653&lt;設定!$E$15),I653*(1+設定!$F$15),"除外"))))</f>
        <v>#VALUE!</v>
      </c>
      <c r="L653" s="58" t="e">
        <f ca="1">IF(消化率!$I$5&lt;1,K653*消化率!$I$5,IF(U653*V653/(K653*消化率!$I$5)&gt;O653,K653*消化率!$I$5,M653))</f>
        <v>#DIV/0!</v>
      </c>
      <c r="M653" s="58" t="e">
        <f t="shared" si="113"/>
        <v>#VALUE!</v>
      </c>
      <c r="N653" s="58" t="e">
        <f ca="1">IF(ROUNDUP(IF(IF(IF(AND(設定!$D$8&lt;=L653,設定!$D$8&lt;J653),設定!$D$8,IF(AND(J653&lt;=L653,J653&lt;設定!$D$8),J653,IF(AND(L653&lt;=J653,J653&lt;設定!$D$8),J653,L653)))=0,設定!$D$8,IF(AND(設定!$D$8&lt;=L653,設定!$D$8&lt;J653),設定!$D$8,IF(AND(J653&lt;=L653,J653&lt;設定!$D$8),J653,IF(AND(L653&lt;=J653,J653&lt;設定!$D$8),J653,L653))))&lt;=H653,H653+1,IF(IF(AND(設定!$D$8&lt;=L653,設定!$D$8&lt;J653),設定!$D$8,IF(AND(J653&lt;=L653,J653&lt;設定!$D$8),J653,IF(AND(L653&lt;=J653,J653&lt;設定!$D$8),J653,L653)))=0,設定!$D$8,IF(AND(設定!$D$8&lt;=L653,設定!$D$8&lt;J653),設定!$D$8,IF(AND(J653&lt;=L653,J653&lt;設定!$D$8),J653,IF(AND(L653&lt;=J653,J653&lt;設定!$D$8),J653,L653))))),0)&gt;40,ROUNDUP(IF(IF(IF(AND(設定!$D$8&lt;=L653,設定!$D$8&lt;J653),設定!$D$8,IF(AND(J653&lt;=L653,J653&lt;設定!$D$8),J653,IF(AND(L653&lt;=J653,J653&lt;設定!$D$8),J653,L653)))=0,設定!$D$8,IF(AND(設定!$D$8&lt;=L653,設定!$D$8&lt;J653),設定!$D$8,IF(AND(J653&lt;=L653,J653&lt;設定!$D$8),J653,IF(AND(L653&lt;=J653,J653&lt;設定!$D$8),J653,L653))))&lt;=H653,H653+1,IF(IF(AND(設定!$D$8&lt;=L653,設定!$D$8&lt;J653),設定!$D$8,IF(AND(J653&lt;=L653,J653&lt;設定!$D$8),J653,IF(AND(L653&lt;=J653,J653&lt;設定!$D$8),J653,L653)))=0,設定!$D$8,IF(AND(設定!$D$8&lt;=L653,設定!$D$8&lt;J653),設定!$D$8,IF(AND(J653&lt;=L653,J653&lt;設定!$D$8),J653,IF(AND(L653&lt;=J653,J653&lt;設定!$D$8),J653,L653))))),0),40)</f>
        <v>#DIV/0!</v>
      </c>
      <c r="O653" s="55">
        <f>IF(G653="標準",設定!$C$4,G653)</f>
        <v>5</v>
      </c>
      <c r="P653" s="45">
        <f t="shared" si="114"/>
        <v>0</v>
      </c>
      <c r="Q653" s="14">
        <f t="shared" si="115"/>
        <v>0</v>
      </c>
      <c r="R653" s="23">
        <f t="shared" si="123"/>
        <v>0</v>
      </c>
      <c r="S653" s="12">
        <f t="shared" si="116"/>
        <v>0</v>
      </c>
      <c r="T653" s="23">
        <f t="shared" si="117"/>
        <v>0</v>
      </c>
      <c r="U653" s="13">
        <f t="shared" si="118"/>
        <v>0</v>
      </c>
      <c r="V653" s="104" t="str">
        <f>INDEX(商品!Q:Q,MATCH(キーワード!D653,商品!D:D,0),1)</f>
        <v>-</v>
      </c>
      <c r="W653" s="15">
        <f t="shared" si="119"/>
        <v>0</v>
      </c>
      <c r="X653" s="22">
        <f>SUMIFS(当月ワード!$J$3:$J$1000,当月ワード!$D$3:$D$1000,キーワード!$D653,当月ワード!$E$3:$E$1000,キーワード!$F653)</f>
        <v>0</v>
      </c>
      <c r="Y653" s="23">
        <f>SUMIFS(前月ワード!$J$3:$J$1000,前月ワード!$D$3:$D$1000,キーワード!$D653,前月ワード!$E$3:$E$1000,キーワード!$F653)</f>
        <v>0</v>
      </c>
      <c r="Z653" s="23">
        <f>SUMIFS(前々月ワード!$J$3:$J$1000,前々月ワード!$D$3:$D$1000,キーワード!$D653,前々月ワード!$E$3:$E$1000,キーワード!$F653)</f>
        <v>0</v>
      </c>
      <c r="AA653" s="22">
        <f>SUMIFS(当月ワード!$W$3:$W$1000,当月ワード!$D$3:$D$1000,キーワード!$D653,当月ワード!$E$3:$E$1000,キーワード!$F653)</f>
        <v>0</v>
      </c>
      <c r="AB653" s="23">
        <f>SUMIFS(前月ワード!$W$3:$W$1000,前月ワード!$D$3:$D$1000,キーワード!$D653,前月ワード!$E$3:$E$1000,キーワード!$F653)</f>
        <v>0</v>
      </c>
      <c r="AC653" s="23">
        <f>SUMIFS(前々月ワード!$W$3:$W$1000,前々月ワード!$D$3:$D$1000,キーワード!$D653,前々月ワード!$E$3:$E$1000,キーワード!$F653)</f>
        <v>0</v>
      </c>
      <c r="AD653" s="23">
        <f t="shared" si="120"/>
        <v>0</v>
      </c>
      <c r="AE653" s="23">
        <f t="shared" si="120"/>
        <v>0</v>
      </c>
      <c r="AF653" s="23">
        <f t="shared" si="120"/>
        <v>0</v>
      </c>
      <c r="AG653" s="22">
        <f>SUMIFS(当月ワード!$X$3:$X$1000,当月ワード!$D$3:$D$1000,キーワード!$D653,当月ワード!$E$3:$E$1000,キーワード!$F653)</f>
        <v>0</v>
      </c>
      <c r="AH653" s="23">
        <f>SUMIFS(前月ワード!$X$3:$X$1000,前月ワード!$D$3:$D$1000,キーワード!$D653,前月ワード!$E$3:$E$1000,キーワード!$F653)</f>
        <v>0</v>
      </c>
      <c r="AI653" s="23">
        <f>SUMIFS(前々月ワード!$X$3:$X$1000,前々月ワード!$D$3:$D$1000,キーワード!$D653,前々月ワード!$E$3:$E$1000,キーワード!$F653)</f>
        <v>0</v>
      </c>
      <c r="AJ653" s="22">
        <f>SUMIFS(当月ワード!$I$3:$I$1000,当月ワード!$D$3:$D$1000,キーワード!$D653,当月ワード!$E$3:$E$1000,キーワード!$F653)</f>
        <v>0</v>
      </c>
      <c r="AK653" s="23">
        <f>SUMIFS(前月ワード!$I$3:$I$1000,前月ワード!$D$3:$D$1000,キーワード!$D653,前月ワード!$E$3:$E$1000,キーワード!$F653)</f>
        <v>0</v>
      </c>
      <c r="AL653" s="23">
        <f>SUMIFS(前々月ワード!$I$3:$I$1000,前々月ワード!$D$3:$D$1000,キーワード!$D653,前々月ワード!$E$3:$E$1000,キーワード!$F653)</f>
        <v>0</v>
      </c>
      <c r="AM653" s="13">
        <f t="shared" si="121"/>
        <v>0</v>
      </c>
      <c r="AN653" s="13">
        <f t="shared" si="121"/>
        <v>0</v>
      </c>
      <c r="AO653" s="13">
        <f t="shared" si="121"/>
        <v>0</v>
      </c>
      <c r="AP653" s="16">
        <f t="shared" si="122"/>
        <v>0</v>
      </c>
      <c r="AQ653" s="16">
        <f t="shared" si="122"/>
        <v>0</v>
      </c>
      <c r="AR653" s="17">
        <f t="shared" si="122"/>
        <v>0</v>
      </c>
    </row>
    <row r="654" spans="3:44" ht="36.65" customHeight="1">
      <c r="C654" s="20">
        <v>649</v>
      </c>
      <c r="D654" s="53">
        <f>現状ワード設定!B651</f>
        <v>0</v>
      </c>
      <c r="E654" s="26" t="str">
        <f>IFERROR(_xlfn.XLOOKUP($D654,現状商品設定!B:B,現状商品設定!C:C,"-"),"-")</f>
        <v>-</v>
      </c>
      <c r="F654" s="56">
        <f>現状ワード設定!G651</f>
        <v>0</v>
      </c>
      <c r="G654" s="60" t="s">
        <v>46</v>
      </c>
      <c r="H654" s="47" t="str">
        <f>IFERROR(_xlfn.XLOOKUP(D654,商品!$D:$D,商品!$H:$H),"")</f>
        <v/>
      </c>
      <c r="I654" s="50" t="str">
        <f>IFERROR(_xlfn.XLOOKUP(D654&amp;F654,現状ワード設定!J:J,現状ワード設定!H:H),"")</f>
        <v/>
      </c>
      <c r="J654" s="47" t="str">
        <f>IFERROR(_xlfn.XLOOKUP(D654&amp;F654,現状ワード設定!J:J,現状ワード設定!I:I),"")</f>
        <v/>
      </c>
      <c r="K654" s="47" t="e">
        <f>IF(AND(T654&gt;=設定!$C$12,W654&gt;=O654),I654*(1+設定!$F$12),IF(AND(T654&gt;=設定!$C$13,W654&lt;O654),I654*(1+設定!$F$13),IF(AND(T654&lt;設定!$C$14,U654&gt;=設定!$E$14),I654*(1+設定!$F$14),IF(AND(T654&lt;設定!$C$15,U654&lt;設定!$E$15),I654*(1+設定!$F$15),"除外"))))</f>
        <v>#VALUE!</v>
      </c>
      <c r="L654" s="58" t="e">
        <f ca="1">IF(消化率!$I$5&lt;1,K654*消化率!$I$5,IF(U654*V654/(K654*消化率!$I$5)&gt;O654,K654*消化率!$I$5,M654))</f>
        <v>#DIV/0!</v>
      </c>
      <c r="M654" s="58" t="e">
        <f t="shared" si="113"/>
        <v>#VALUE!</v>
      </c>
      <c r="N654" s="58" t="e">
        <f ca="1">IF(ROUNDUP(IF(IF(IF(AND(設定!$D$8&lt;=L654,設定!$D$8&lt;J654),設定!$D$8,IF(AND(J654&lt;=L654,J654&lt;設定!$D$8),J654,IF(AND(L654&lt;=J654,J654&lt;設定!$D$8),J654,L654)))=0,設定!$D$8,IF(AND(設定!$D$8&lt;=L654,設定!$D$8&lt;J654),設定!$D$8,IF(AND(J654&lt;=L654,J654&lt;設定!$D$8),J654,IF(AND(L654&lt;=J654,J654&lt;設定!$D$8),J654,L654))))&lt;=H654,H654+1,IF(IF(AND(設定!$D$8&lt;=L654,設定!$D$8&lt;J654),設定!$D$8,IF(AND(J654&lt;=L654,J654&lt;設定!$D$8),J654,IF(AND(L654&lt;=J654,J654&lt;設定!$D$8),J654,L654)))=0,設定!$D$8,IF(AND(設定!$D$8&lt;=L654,設定!$D$8&lt;J654),設定!$D$8,IF(AND(J654&lt;=L654,J654&lt;設定!$D$8),J654,IF(AND(L654&lt;=J654,J654&lt;設定!$D$8),J654,L654))))),0)&gt;40,ROUNDUP(IF(IF(IF(AND(設定!$D$8&lt;=L654,設定!$D$8&lt;J654),設定!$D$8,IF(AND(J654&lt;=L654,J654&lt;設定!$D$8),J654,IF(AND(L654&lt;=J654,J654&lt;設定!$D$8),J654,L654)))=0,設定!$D$8,IF(AND(設定!$D$8&lt;=L654,設定!$D$8&lt;J654),設定!$D$8,IF(AND(J654&lt;=L654,J654&lt;設定!$D$8),J654,IF(AND(L654&lt;=J654,J654&lt;設定!$D$8),J654,L654))))&lt;=H654,H654+1,IF(IF(AND(設定!$D$8&lt;=L654,設定!$D$8&lt;J654),設定!$D$8,IF(AND(J654&lt;=L654,J654&lt;設定!$D$8),J654,IF(AND(L654&lt;=J654,J654&lt;設定!$D$8),J654,L654)))=0,設定!$D$8,IF(AND(設定!$D$8&lt;=L654,設定!$D$8&lt;J654),設定!$D$8,IF(AND(J654&lt;=L654,J654&lt;設定!$D$8),J654,IF(AND(L654&lt;=J654,J654&lt;設定!$D$8),J654,L654))))),0),40)</f>
        <v>#DIV/0!</v>
      </c>
      <c r="O654" s="55">
        <f>IF(G654="標準",設定!$C$4,G654)</f>
        <v>5</v>
      </c>
      <c r="P654" s="45">
        <f t="shared" si="114"/>
        <v>0</v>
      </c>
      <c r="Q654" s="14">
        <f t="shared" si="115"/>
        <v>0</v>
      </c>
      <c r="R654" s="23">
        <f t="shared" si="123"/>
        <v>0</v>
      </c>
      <c r="S654" s="12">
        <f t="shared" si="116"/>
        <v>0</v>
      </c>
      <c r="T654" s="23">
        <f t="shared" si="117"/>
        <v>0</v>
      </c>
      <c r="U654" s="13">
        <f t="shared" si="118"/>
        <v>0</v>
      </c>
      <c r="V654" s="104" t="str">
        <f>INDEX(商品!Q:Q,MATCH(キーワード!D654,商品!D:D,0),1)</f>
        <v>-</v>
      </c>
      <c r="W654" s="15">
        <f t="shared" si="119"/>
        <v>0</v>
      </c>
      <c r="X654" s="22">
        <f>SUMIFS(当月ワード!$J$3:$J$1000,当月ワード!$D$3:$D$1000,キーワード!$D654,当月ワード!$E$3:$E$1000,キーワード!$F654)</f>
        <v>0</v>
      </c>
      <c r="Y654" s="23">
        <f>SUMIFS(前月ワード!$J$3:$J$1000,前月ワード!$D$3:$D$1000,キーワード!$D654,前月ワード!$E$3:$E$1000,キーワード!$F654)</f>
        <v>0</v>
      </c>
      <c r="Z654" s="23">
        <f>SUMIFS(前々月ワード!$J$3:$J$1000,前々月ワード!$D$3:$D$1000,キーワード!$D654,前々月ワード!$E$3:$E$1000,キーワード!$F654)</f>
        <v>0</v>
      </c>
      <c r="AA654" s="22">
        <f>SUMIFS(当月ワード!$W$3:$W$1000,当月ワード!$D$3:$D$1000,キーワード!$D654,当月ワード!$E$3:$E$1000,キーワード!$F654)</f>
        <v>0</v>
      </c>
      <c r="AB654" s="23">
        <f>SUMIFS(前月ワード!$W$3:$W$1000,前月ワード!$D$3:$D$1000,キーワード!$D654,前月ワード!$E$3:$E$1000,キーワード!$F654)</f>
        <v>0</v>
      </c>
      <c r="AC654" s="23">
        <f>SUMIFS(前々月ワード!$W$3:$W$1000,前々月ワード!$D$3:$D$1000,キーワード!$D654,前々月ワード!$E$3:$E$1000,キーワード!$F654)</f>
        <v>0</v>
      </c>
      <c r="AD654" s="23">
        <f t="shared" si="120"/>
        <v>0</v>
      </c>
      <c r="AE654" s="23">
        <f t="shared" si="120"/>
        <v>0</v>
      </c>
      <c r="AF654" s="23">
        <f t="shared" si="120"/>
        <v>0</v>
      </c>
      <c r="AG654" s="22">
        <f>SUMIFS(当月ワード!$X$3:$X$1000,当月ワード!$D$3:$D$1000,キーワード!$D654,当月ワード!$E$3:$E$1000,キーワード!$F654)</f>
        <v>0</v>
      </c>
      <c r="AH654" s="23">
        <f>SUMIFS(前月ワード!$X$3:$X$1000,前月ワード!$D$3:$D$1000,キーワード!$D654,前月ワード!$E$3:$E$1000,キーワード!$F654)</f>
        <v>0</v>
      </c>
      <c r="AI654" s="23">
        <f>SUMIFS(前々月ワード!$X$3:$X$1000,前々月ワード!$D$3:$D$1000,キーワード!$D654,前々月ワード!$E$3:$E$1000,キーワード!$F654)</f>
        <v>0</v>
      </c>
      <c r="AJ654" s="22">
        <f>SUMIFS(当月ワード!$I$3:$I$1000,当月ワード!$D$3:$D$1000,キーワード!$D654,当月ワード!$E$3:$E$1000,キーワード!$F654)</f>
        <v>0</v>
      </c>
      <c r="AK654" s="23">
        <f>SUMIFS(前月ワード!$I$3:$I$1000,前月ワード!$D$3:$D$1000,キーワード!$D654,前月ワード!$E$3:$E$1000,キーワード!$F654)</f>
        <v>0</v>
      </c>
      <c r="AL654" s="23">
        <f>SUMIFS(前々月ワード!$I$3:$I$1000,前々月ワード!$D$3:$D$1000,キーワード!$D654,前々月ワード!$E$3:$E$1000,キーワード!$F654)</f>
        <v>0</v>
      </c>
      <c r="AM654" s="13">
        <f t="shared" si="121"/>
        <v>0</v>
      </c>
      <c r="AN654" s="13">
        <f t="shared" si="121"/>
        <v>0</v>
      </c>
      <c r="AO654" s="13">
        <f t="shared" si="121"/>
        <v>0</v>
      </c>
      <c r="AP654" s="16">
        <f t="shared" si="122"/>
        <v>0</v>
      </c>
      <c r="AQ654" s="16">
        <f t="shared" si="122"/>
        <v>0</v>
      </c>
      <c r="AR654" s="17">
        <f t="shared" si="122"/>
        <v>0</v>
      </c>
    </row>
    <row r="655" spans="3:44" ht="36.65" customHeight="1">
      <c r="C655" s="20">
        <v>650</v>
      </c>
      <c r="D655" s="53">
        <f>現状ワード設定!B652</f>
        <v>0</v>
      </c>
      <c r="E655" s="26" t="str">
        <f>IFERROR(_xlfn.XLOOKUP($D655,現状商品設定!B:B,現状商品設定!C:C,"-"),"-")</f>
        <v>-</v>
      </c>
      <c r="F655" s="56">
        <f>現状ワード設定!G652</f>
        <v>0</v>
      </c>
      <c r="G655" s="60" t="s">
        <v>46</v>
      </c>
      <c r="H655" s="47" t="str">
        <f>IFERROR(_xlfn.XLOOKUP(D655,商品!$D:$D,商品!$H:$H),"")</f>
        <v/>
      </c>
      <c r="I655" s="50" t="str">
        <f>IFERROR(_xlfn.XLOOKUP(D655&amp;F655,現状ワード設定!J:J,現状ワード設定!H:H),"")</f>
        <v/>
      </c>
      <c r="J655" s="47" t="str">
        <f>IFERROR(_xlfn.XLOOKUP(D655&amp;F655,現状ワード設定!J:J,現状ワード設定!I:I),"")</f>
        <v/>
      </c>
      <c r="K655" s="47" t="e">
        <f>IF(AND(T655&gt;=設定!$C$12,W655&gt;=O655),I655*(1+設定!$F$12),IF(AND(T655&gt;=設定!$C$13,W655&lt;O655),I655*(1+設定!$F$13),IF(AND(T655&lt;設定!$C$14,U655&gt;=設定!$E$14),I655*(1+設定!$F$14),IF(AND(T655&lt;設定!$C$15,U655&lt;設定!$E$15),I655*(1+設定!$F$15),"除外"))))</f>
        <v>#VALUE!</v>
      </c>
      <c r="L655" s="58" t="e">
        <f ca="1">IF(消化率!$I$5&lt;1,K655*消化率!$I$5,IF(U655*V655/(K655*消化率!$I$5)&gt;O655,K655*消化率!$I$5,M655))</f>
        <v>#DIV/0!</v>
      </c>
      <c r="M655" s="58" t="e">
        <f t="shared" si="113"/>
        <v>#VALUE!</v>
      </c>
      <c r="N655" s="58" t="e">
        <f ca="1">IF(ROUNDUP(IF(IF(IF(AND(設定!$D$8&lt;=L655,設定!$D$8&lt;J655),設定!$D$8,IF(AND(J655&lt;=L655,J655&lt;設定!$D$8),J655,IF(AND(L655&lt;=J655,J655&lt;設定!$D$8),J655,L655)))=0,設定!$D$8,IF(AND(設定!$D$8&lt;=L655,設定!$D$8&lt;J655),設定!$D$8,IF(AND(J655&lt;=L655,J655&lt;設定!$D$8),J655,IF(AND(L655&lt;=J655,J655&lt;設定!$D$8),J655,L655))))&lt;=H655,H655+1,IF(IF(AND(設定!$D$8&lt;=L655,設定!$D$8&lt;J655),設定!$D$8,IF(AND(J655&lt;=L655,J655&lt;設定!$D$8),J655,IF(AND(L655&lt;=J655,J655&lt;設定!$D$8),J655,L655)))=0,設定!$D$8,IF(AND(設定!$D$8&lt;=L655,設定!$D$8&lt;J655),設定!$D$8,IF(AND(J655&lt;=L655,J655&lt;設定!$D$8),J655,IF(AND(L655&lt;=J655,J655&lt;設定!$D$8),J655,L655))))),0)&gt;40,ROUNDUP(IF(IF(IF(AND(設定!$D$8&lt;=L655,設定!$D$8&lt;J655),設定!$D$8,IF(AND(J655&lt;=L655,J655&lt;設定!$D$8),J655,IF(AND(L655&lt;=J655,J655&lt;設定!$D$8),J655,L655)))=0,設定!$D$8,IF(AND(設定!$D$8&lt;=L655,設定!$D$8&lt;J655),設定!$D$8,IF(AND(J655&lt;=L655,J655&lt;設定!$D$8),J655,IF(AND(L655&lt;=J655,J655&lt;設定!$D$8),J655,L655))))&lt;=H655,H655+1,IF(IF(AND(設定!$D$8&lt;=L655,設定!$D$8&lt;J655),設定!$D$8,IF(AND(J655&lt;=L655,J655&lt;設定!$D$8),J655,IF(AND(L655&lt;=J655,J655&lt;設定!$D$8),J655,L655)))=0,設定!$D$8,IF(AND(設定!$D$8&lt;=L655,設定!$D$8&lt;J655),設定!$D$8,IF(AND(J655&lt;=L655,J655&lt;設定!$D$8),J655,IF(AND(L655&lt;=J655,J655&lt;設定!$D$8),J655,L655))))),0),40)</f>
        <v>#DIV/0!</v>
      </c>
      <c r="O655" s="55">
        <f>IF(G655="標準",設定!$C$4,G655)</f>
        <v>5</v>
      </c>
      <c r="P655" s="45">
        <f t="shared" si="114"/>
        <v>0</v>
      </c>
      <c r="Q655" s="14">
        <f t="shared" si="115"/>
        <v>0</v>
      </c>
      <c r="R655" s="23">
        <f t="shared" si="123"/>
        <v>0</v>
      </c>
      <c r="S655" s="12">
        <f t="shared" si="116"/>
        <v>0</v>
      </c>
      <c r="T655" s="23">
        <f t="shared" si="117"/>
        <v>0</v>
      </c>
      <c r="U655" s="13">
        <f t="shared" si="118"/>
        <v>0</v>
      </c>
      <c r="V655" s="104" t="str">
        <f>INDEX(商品!Q:Q,MATCH(キーワード!D655,商品!D:D,0),1)</f>
        <v>-</v>
      </c>
      <c r="W655" s="15">
        <f t="shared" si="119"/>
        <v>0</v>
      </c>
      <c r="X655" s="22">
        <f>SUMIFS(当月ワード!$J$3:$J$1000,当月ワード!$D$3:$D$1000,キーワード!$D655,当月ワード!$E$3:$E$1000,キーワード!$F655)</f>
        <v>0</v>
      </c>
      <c r="Y655" s="23">
        <f>SUMIFS(前月ワード!$J$3:$J$1000,前月ワード!$D$3:$D$1000,キーワード!$D655,前月ワード!$E$3:$E$1000,キーワード!$F655)</f>
        <v>0</v>
      </c>
      <c r="Z655" s="23">
        <f>SUMIFS(前々月ワード!$J$3:$J$1000,前々月ワード!$D$3:$D$1000,キーワード!$D655,前々月ワード!$E$3:$E$1000,キーワード!$F655)</f>
        <v>0</v>
      </c>
      <c r="AA655" s="22">
        <f>SUMIFS(当月ワード!$W$3:$W$1000,当月ワード!$D$3:$D$1000,キーワード!$D655,当月ワード!$E$3:$E$1000,キーワード!$F655)</f>
        <v>0</v>
      </c>
      <c r="AB655" s="23">
        <f>SUMIFS(前月ワード!$W$3:$W$1000,前月ワード!$D$3:$D$1000,キーワード!$D655,前月ワード!$E$3:$E$1000,キーワード!$F655)</f>
        <v>0</v>
      </c>
      <c r="AC655" s="23">
        <f>SUMIFS(前々月ワード!$W$3:$W$1000,前々月ワード!$D$3:$D$1000,キーワード!$D655,前々月ワード!$E$3:$E$1000,キーワード!$F655)</f>
        <v>0</v>
      </c>
      <c r="AD655" s="23">
        <f t="shared" si="120"/>
        <v>0</v>
      </c>
      <c r="AE655" s="23">
        <f t="shared" si="120"/>
        <v>0</v>
      </c>
      <c r="AF655" s="23">
        <f t="shared" si="120"/>
        <v>0</v>
      </c>
      <c r="AG655" s="22">
        <f>SUMIFS(当月ワード!$X$3:$X$1000,当月ワード!$D$3:$D$1000,キーワード!$D655,当月ワード!$E$3:$E$1000,キーワード!$F655)</f>
        <v>0</v>
      </c>
      <c r="AH655" s="23">
        <f>SUMIFS(前月ワード!$X$3:$X$1000,前月ワード!$D$3:$D$1000,キーワード!$D655,前月ワード!$E$3:$E$1000,キーワード!$F655)</f>
        <v>0</v>
      </c>
      <c r="AI655" s="23">
        <f>SUMIFS(前々月ワード!$X$3:$X$1000,前々月ワード!$D$3:$D$1000,キーワード!$D655,前々月ワード!$E$3:$E$1000,キーワード!$F655)</f>
        <v>0</v>
      </c>
      <c r="AJ655" s="22">
        <f>SUMIFS(当月ワード!$I$3:$I$1000,当月ワード!$D$3:$D$1000,キーワード!$D655,当月ワード!$E$3:$E$1000,キーワード!$F655)</f>
        <v>0</v>
      </c>
      <c r="AK655" s="23">
        <f>SUMIFS(前月ワード!$I$3:$I$1000,前月ワード!$D$3:$D$1000,キーワード!$D655,前月ワード!$E$3:$E$1000,キーワード!$F655)</f>
        <v>0</v>
      </c>
      <c r="AL655" s="23">
        <f>SUMIFS(前々月ワード!$I$3:$I$1000,前々月ワード!$D$3:$D$1000,キーワード!$D655,前々月ワード!$E$3:$E$1000,キーワード!$F655)</f>
        <v>0</v>
      </c>
      <c r="AM655" s="13">
        <f t="shared" si="121"/>
        <v>0</v>
      </c>
      <c r="AN655" s="13">
        <f t="shared" si="121"/>
        <v>0</v>
      </c>
      <c r="AO655" s="13">
        <f t="shared" si="121"/>
        <v>0</v>
      </c>
      <c r="AP655" s="16">
        <f t="shared" si="122"/>
        <v>0</v>
      </c>
      <c r="AQ655" s="16">
        <f t="shared" si="122"/>
        <v>0</v>
      </c>
      <c r="AR655" s="17">
        <f t="shared" si="122"/>
        <v>0</v>
      </c>
    </row>
    <row r="656" spans="3:44" ht="36.65" customHeight="1">
      <c r="C656" s="20">
        <v>651</v>
      </c>
      <c r="D656" s="53">
        <f>現状ワード設定!B653</f>
        <v>0</v>
      </c>
      <c r="E656" s="26" t="str">
        <f>IFERROR(_xlfn.XLOOKUP($D656,現状商品設定!B:B,現状商品設定!C:C,"-"),"-")</f>
        <v>-</v>
      </c>
      <c r="F656" s="56">
        <f>現状ワード設定!G653</f>
        <v>0</v>
      </c>
      <c r="G656" s="60" t="s">
        <v>46</v>
      </c>
      <c r="H656" s="47" t="str">
        <f>IFERROR(_xlfn.XLOOKUP(D656,商品!$D:$D,商品!$H:$H),"")</f>
        <v/>
      </c>
      <c r="I656" s="50" t="str">
        <f>IFERROR(_xlfn.XLOOKUP(D656&amp;F656,現状ワード設定!J:J,現状ワード設定!H:H),"")</f>
        <v/>
      </c>
      <c r="J656" s="47" t="str">
        <f>IFERROR(_xlfn.XLOOKUP(D656&amp;F656,現状ワード設定!J:J,現状ワード設定!I:I),"")</f>
        <v/>
      </c>
      <c r="K656" s="47" t="e">
        <f>IF(AND(T656&gt;=設定!$C$12,W656&gt;=O656),I656*(1+設定!$F$12),IF(AND(T656&gt;=設定!$C$13,W656&lt;O656),I656*(1+設定!$F$13),IF(AND(T656&lt;設定!$C$14,U656&gt;=設定!$E$14),I656*(1+設定!$F$14),IF(AND(T656&lt;設定!$C$15,U656&lt;設定!$E$15),I656*(1+設定!$F$15),"除外"))))</f>
        <v>#VALUE!</v>
      </c>
      <c r="L656" s="58" t="e">
        <f ca="1">IF(消化率!$I$5&lt;1,K656*消化率!$I$5,IF(U656*V656/(K656*消化率!$I$5)&gt;O656,K656*消化率!$I$5,M656))</f>
        <v>#DIV/0!</v>
      </c>
      <c r="M656" s="58" t="e">
        <f t="shared" si="113"/>
        <v>#VALUE!</v>
      </c>
      <c r="N656" s="58" t="e">
        <f ca="1">IF(ROUNDUP(IF(IF(IF(AND(設定!$D$8&lt;=L656,設定!$D$8&lt;J656),設定!$D$8,IF(AND(J656&lt;=L656,J656&lt;設定!$D$8),J656,IF(AND(L656&lt;=J656,J656&lt;設定!$D$8),J656,L656)))=0,設定!$D$8,IF(AND(設定!$D$8&lt;=L656,設定!$D$8&lt;J656),設定!$D$8,IF(AND(J656&lt;=L656,J656&lt;設定!$D$8),J656,IF(AND(L656&lt;=J656,J656&lt;設定!$D$8),J656,L656))))&lt;=H656,H656+1,IF(IF(AND(設定!$D$8&lt;=L656,設定!$D$8&lt;J656),設定!$D$8,IF(AND(J656&lt;=L656,J656&lt;設定!$D$8),J656,IF(AND(L656&lt;=J656,J656&lt;設定!$D$8),J656,L656)))=0,設定!$D$8,IF(AND(設定!$D$8&lt;=L656,設定!$D$8&lt;J656),設定!$D$8,IF(AND(J656&lt;=L656,J656&lt;設定!$D$8),J656,IF(AND(L656&lt;=J656,J656&lt;設定!$D$8),J656,L656))))),0)&gt;40,ROUNDUP(IF(IF(IF(AND(設定!$D$8&lt;=L656,設定!$D$8&lt;J656),設定!$D$8,IF(AND(J656&lt;=L656,J656&lt;設定!$D$8),J656,IF(AND(L656&lt;=J656,J656&lt;設定!$D$8),J656,L656)))=0,設定!$D$8,IF(AND(設定!$D$8&lt;=L656,設定!$D$8&lt;J656),設定!$D$8,IF(AND(J656&lt;=L656,J656&lt;設定!$D$8),J656,IF(AND(L656&lt;=J656,J656&lt;設定!$D$8),J656,L656))))&lt;=H656,H656+1,IF(IF(AND(設定!$D$8&lt;=L656,設定!$D$8&lt;J656),設定!$D$8,IF(AND(J656&lt;=L656,J656&lt;設定!$D$8),J656,IF(AND(L656&lt;=J656,J656&lt;設定!$D$8),J656,L656)))=0,設定!$D$8,IF(AND(設定!$D$8&lt;=L656,設定!$D$8&lt;J656),設定!$D$8,IF(AND(J656&lt;=L656,J656&lt;設定!$D$8),J656,IF(AND(L656&lt;=J656,J656&lt;設定!$D$8),J656,L656))))),0),40)</f>
        <v>#DIV/0!</v>
      </c>
      <c r="O656" s="55">
        <f>IF(G656="標準",設定!$C$4,G656)</f>
        <v>5</v>
      </c>
      <c r="P656" s="45">
        <f t="shared" si="114"/>
        <v>0</v>
      </c>
      <c r="Q656" s="14">
        <f t="shared" si="115"/>
        <v>0</v>
      </c>
      <c r="R656" s="23">
        <f t="shared" si="123"/>
        <v>0</v>
      </c>
      <c r="S656" s="12">
        <f t="shared" si="116"/>
        <v>0</v>
      </c>
      <c r="T656" s="23">
        <f t="shared" si="117"/>
        <v>0</v>
      </c>
      <c r="U656" s="13">
        <f t="shared" si="118"/>
        <v>0</v>
      </c>
      <c r="V656" s="104" t="str">
        <f>INDEX(商品!Q:Q,MATCH(キーワード!D656,商品!D:D,0),1)</f>
        <v>-</v>
      </c>
      <c r="W656" s="15">
        <f t="shared" si="119"/>
        <v>0</v>
      </c>
      <c r="X656" s="22">
        <f>SUMIFS(当月ワード!$J$3:$J$1000,当月ワード!$D$3:$D$1000,キーワード!$D656,当月ワード!$E$3:$E$1000,キーワード!$F656)</f>
        <v>0</v>
      </c>
      <c r="Y656" s="23">
        <f>SUMIFS(前月ワード!$J$3:$J$1000,前月ワード!$D$3:$D$1000,キーワード!$D656,前月ワード!$E$3:$E$1000,キーワード!$F656)</f>
        <v>0</v>
      </c>
      <c r="Z656" s="23">
        <f>SUMIFS(前々月ワード!$J$3:$J$1000,前々月ワード!$D$3:$D$1000,キーワード!$D656,前々月ワード!$E$3:$E$1000,キーワード!$F656)</f>
        <v>0</v>
      </c>
      <c r="AA656" s="22">
        <f>SUMIFS(当月ワード!$W$3:$W$1000,当月ワード!$D$3:$D$1000,キーワード!$D656,当月ワード!$E$3:$E$1000,キーワード!$F656)</f>
        <v>0</v>
      </c>
      <c r="AB656" s="23">
        <f>SUMIFS(前月ワード!$W$3:$W$1000,前月ワード!$D$3:$D$1000,キーワード!$D656,前月ワード!$E$3:$E$1000,キーワード!$F656)</f>
        <v>0</v>
      </c>
      <c r="AC656" s="23">
        <f>SUMIFS(前々月ワード!$W$3:$W$1000,前々月ワード!$D$3:$D$1000,キーワード!$D656,前々月ワード!$E$3:$E$1000,キーワード!$F656)</f>
        <v>0</v>
      </c>
      <c r="AD656" s="23">
        <f t="shared" si="120"/>
        <v>0</v>
      </c>
      <c r="AE656" s="23">
        <f t="shared" si="120"/>
        <v>0</v>
      </c>
      <c r="AF656" s="23">
        <f t="shared" si="120"/>
        <v>0</v>
      </c>
      <c r="AG656" s="22">
        <f>SUMIFS(当月ワード!$X$3:$X$1000,当月ワード!$D$3:$D$1000,キーワード!$D656,当月ワード!$E$3:$E$1000,キーワード!$F656)</f>
        <v>0</v>
      </c>
      <c r="AH656" s="23">
        <f>SUMIFS(前月ワード!$X$3:$X$1000,前月ワード!$D$3:$D$1000,キーワード!$D656,前月ワード!$E$3:$E$1000,キーワード!$F656)</f>
        <v>0</v>
      </c>
      <c r="AI656" s="23">
        <f>SUMIFS(前々月ワード!$X$3:$X$1000,前々月ワード!$D$3:$D$1000,キーワード!$D656,前々月ワード!$E$3:$E$1000,キーワード!$F656)</f>
        <v>0</v>
      </c>
      <c r="AJ656" s="22">
        <f>SUMIFS(当月ワード!$I$3:$I$1000,当月ワード!$D$3:$D$1000,キーワード!$D656,当月ワード!$E$3:$E$1000,キーワード!$F656)</f>
        <v>0</v>
      </c>
      <c r="AK656" s="23">
        <f>SUMIFS(前月ワード!$I$3:$I$1000,前月ワード!$D$3:$D$1000,キーワード!$D656,前月ワード!$E$3:$E$1000,キーワード!$F656)</f>
        <v>0</v>
      </c>
      <c r="AL656" s="23">
        <f>SUMIFS(前々月ワード!$I$3:$I$1000,前々月ワード!$D$3:$D$1000,キーワード!$D656,前々月ワード!$E$3:$E$1000,キーワード!$F656)</f>
        <v>0</v>
      </c>
      <c r="AM656" s="13">
        <f t="shared" si="121"/>
        <v>0</v>
      </c>
      <c r="AN656" s="13">
        <f t="shared" si="121"/>
        <v>0</v>
      </c>
      <c r="AO656" s="13">
        <f t="shared" si="121"/>
        <v>0</v>
      </c>
      <c r="AP656" s="16">
        <f t="shared" si="122"/>
        <v>0</v>
      </c>
      <c r="AQ656" s="16">
        <f t="shared" si="122"/>
        <v>0</v>
      </c>
      <c r="AR656" s="17">
        <f t="shared" si="122"/>
        <v>0</v>
      </c>
    </row>
    <row r="657" spans="3:44" ht="36.65" customHeight="1">
      <c r="C657" s="20">
        <v>652</v>
      </c>
      <c r="D657" s="53">
        <f>現状ワード設定!B654</f>
        <v>0</v>
      </c>
      <c r="E657" s="26" t="str">
        <f>IFERROR(_xlfn.XLOOKUP($D657,現状商品設定!B:B,現状商品設定!C:C,"-"),"-")</f>
        <v>-</v>
      </c>
      <c r="F657" s="56">
        <f>現状ワード設定!G654</f>
        <v>0</v>
      </c>
      <c r="G657" s="60" t="s">
        <v>46</v>
      </c>
      <c r="H657" s="47" t="str">
        <f>IFERROR(_xlfn.XLOOKUP(D657,商品!$D:$D,商品!$H:$H),"")</f>
        <v/>
      </c>
      <c r="I657" s="50" t="str">
        <f>IFERROR(_xlfn.XLOOKUP(D657&amp;F657,現状ワード設定!J:J,現状ワード設定!H:H),"")</f>
        <v/>
      </c>
      <c r="J657" s="47" t="str">
        <f>IFERROR(_xlfn.XLOOKUP(D657&amp;F657,現状ワード設定!J:J,現状ワード設定!I:I),"")</f>
        <v/>
      </c>
      <c r="K657" s="47" t="e">
        <f>IF(AND(T657&gt;=設定!$C$12,W657&gt;=O657),I657*(1+設定!$F$12),IF(AND(T657&gt;=設定!$C$13,W657&lt;O657),I657*(1+設定!$F$13),IF(AND(T657&lt;設定!$C$14,U657&gt;=設定!$E$14),I657*(1+設定!$F$14),IF(AND(T657&lt;設定!$C$15,U657&lt;設定!$E$15),I657*(1+設定!$F$15),"除外"))))</f>
        <v>#VALUE!</v>
      </c>
      <c r="L657" s="58" t="e">
        <f ca="1">IF(消化率!$I$5&lt;1,K657*消化率!$I$5,IF(U657*V657/(K657*消化率!$I$5)&gt;O657,K657*消化率!$I$5,M657))</f>
        <v>#DIV/0!</v>
      </c>
      <c r="M657" s="58" t="e">
        <f t="shared" si="113"/>
        <v>#VALUE!</v>
      </c>
      <c r="N657" s="58" t="e">
        <f ca="1">IF(ROUNDUP(IF(IF(IF(AND(設定!$D$8&lt;=L657,設定!$D$8&lt;J657),設定!$D$8,IF(AND(J657&lt;=L657,J657&lt;設定!$D$8),J657,IF(AND(L657&lt;=J657,J657&lt;設定!$D$8),J657,L657)))=0,設定!$D$8,IF(AND(設定!$D$8&lt;=L657,設定!$D$8&lt;J657),設定!$D$8,IF(AND(J657&lt;=L657,J657&lt;設定!$D$8),J657,IF(AND(L657&lt;=J657,J657&lt;設定!$D$8),J657,L657))))&lt;=H657,H657+1,IF(IF(AND(設定!$D$8&lt;=L657,設定!$D$8&lt;J657),設定!$D$8,IF(AND(J657&lt;=L657,J657&lt;設定!$D$8),J657,IF(AND(L657&lt;=J657,J657&lt;設定!$D$8),J657,L657)))=0,設定!$D$8,IF(AND(設定!$D$8&lt;=L657,設定!$D$8&lt;J657),設定!$D$8,IF(AND(J657&lt;=L657,J657&lt;設定!$D$8),J657,IF(AND(L657&lt;=J657,J657&lt;設定!$D$8),J657,L657))))),0)&gt;40,ROUNDUP(IF(IF(IF(AND(設定!$D$8&lt;=L657,設定!$D$8&lt;J657),設定!$D$8,IF(AND(J657&lt;=L657,J657&lt;設定!$D$8),J657,IF(AND(L657&lt;=J657,J657&lt;設定!$D$8),J657,L657)))=0,設定!$D$8,IF(AND(設定!$D$8&lt;=L657,設定!$D$8&lt;J657),設定!$D$8,IF(AND(J657&lt;=L657,J657&lt;設定!$D$8),J657,IF(AND(L657&lt;=J657,J657&lt;設定!$D$8),J657,L657))))&lt;=H657,H657+1,IF(IF(AND(設定!$D$8&lt;=L657,設定!$D$8&lt;J657),設定!$D$8,IF(AND(J657&lt;=L657,J657&lt;設定!$D$8),J657,IF(AND(L657&lt;=J657,J657&lt;設定!$D$8),J657,L657)))=0,設定!$D$8,IF(AND(設定!$D$8&lt;=L657,設定!$D$8&lt;J657),設定!$D$8,IF(AND(J657&lt;=L657,J657&lt;設定!$D$8),J657,IF(AND(L657&lt;=J657,J657&lt;設定!$D$8),J657,L657))))),0),40)</f>
        <v>#DIV/0!</v>
      </c>
      <c r="O657" s="55">
        <f>IF(G657="標準",設定!$C$4,G657)</f>
        <v>5</v>
      </c>
      <c r="P657" s="45">
        <f t="shared" si="114"/>
        <v>0</v>
      </c>
      <c r="Q657" s="14">
        <f t="shared" si="115"/>
        <v>0</v>
      </c>
      <c r="R657" s="23">
        <f t="shared" si="123"/>
        <v>0</v>
      </c>
      <c r="S657" s="12">
        <f t="shared" si="116"/>
        <v>0</v>
      </c>
      <c r="T657" s="23">
        <f t="shared" si="117"/>
        <v>0</v>
      </c>
      <c r="U657" s="13">
        <f t="shared" si="118"/>
        <v>0</v>
      </c>
      <c r="V657" s="104" t="str">
        <f>INDEX(商品!Q:Q,MATCH(キーワード!D657,商品!D:D,0),1)</f>
        <v>-</v>
      </c>
      <c r="W657" s="15">
        <f t="shared" si="119"/>
        <v>0</v>
      </c>
      <c r="X657" s="22">
        <f>SUMIFS(当月ワード!$J$3:$J$1000,当月ワード!$D$3:$D$1000,キーワード!$D657,当月ワード!$E$3:$E$1000,キーワード!$F657)</f>
        <v>0</v>
      </c>
      <c r="Y657" s="23">
        <f>SUMIFS(前月ワード!$J$3:$J$1000,前月ワード!$D$3:$D$1000,キーワード!$D657,前月ワード!$E$3:$E$1000,キーワード!$F657)</f>
        <v>0</v>
      </c>
      <c r="Z657" s="23">
        <f>SUMIFS(前々月ワード!$J$3:$J$1000,前々月ワード!$D$3:$D$1000,キーワード!$D657,前々月ワード!$E$3:$E$1000,キーワード!$F657)</f>
        <v>0</v>
      </c>
      <c r="AA657" s="22">
        <f>SUMIFS(当月ワード!$W$3:$W$1000,当月ワード!$D$3:$D$1000,キーワード!$D657,当月ワード!$E$3:$E$1000,キーワード!$F657)</f>
        <v>0</v>
      </c>
      <c r="AB657" s="23">
        <f>SUMIFS(前月ワード!$W$3:$W$1000,前月ワード!$D$3:$D$1000,キーワード!$D657,前月ワード!$E$3:$E$1000,キーワード!$F657)</f>
        <v>0</v>
      </c>
      <c r="AC657" s="23">
        <f>SUMIFS(前々月ワード!$W$3:$W$1000,前々月ワード!$D$3:$D$1000,キーワード!$D657,前々月ワード!$E$3:$E$1000,キーワード!$F657)</f>
        <v>0</v>
      </c>
      <c r="AD657" s="23">
        <f t="shared" si="120"/>
        <v>0</v>
      </c>
      <c r="AE657" s="23">
        <f t="shared" si="120"/>
        <v>0</v>
      </c>
      <c r="AF657" s="23">
        <f t="shared" si="120"/>
        <v>0</v>
      </c>
      <c r="AG657" s="22">
        <f>SUMIFS(当月ワード!$X$3:$X$1000,当月ワード!$D$3:$D$1000,キーワード!$D657,当月ワード!$E$3:$E$1000,キーワード!$F657)</f>
        <v>0</v>
      </c>
      <c r="AH657" s="23">
        <f>SUMIFS(前月ワード!$X$3:$X$1000,前月ワード!$D$3:$D$1000,キーワード!$D657,前月ワード!$E$3:$E$1000,キーワード!$F657)</f>
        <v>0</v>
      </c>
      <c r="AI657" s="23">
        <f>SUMIFS(前々月ワード!$X$3:$X$1000,前々月ワード!$D$3:$D$1000,キーワード!$D657,前々月ワード!$E$3:$E$1000,キーワード!$F657)</f>
        <v>0</v>
      </c>
      <c r="AJ657" s="22">
        <f>SUMIFS(当月ワード!$I$3:$I$1000,当月ワード!$D$3:$D$1000,キーワード!$D657,当月ワード!$E$3:$E$1000,キーワード!$F657)</f>
        <v>0</v>
      </c>
      <c r="AK657" s="23">
        <f>SUMIFS(前月ワード!$I$3:$I$1000,前月ワード!$D$3:$D$1000,キーワード!$D657,前月ワード!$E$3:$E$1000,キーワード!$F657)</f>
        <v>0</v>
      </c>
      <c r="AL657" s="23">
        <f>SUMIFS(前々月ワード!$I$3:$I$1000,前々月ワード!$D$3:$D$1000,キーワード!$D657,前々月ワード!$E$3:$E$1000,キーワード!$F657)</f>
        <v>0</v>
      </c>
      <c r="AM657" s="13">
        <f t="shared" si="121"/>
        <v>0</v>
      </c>
      <c r="AN657" s="13">
        <f t="shared" si="121"/>
        <v>0</v>
      </c>
      <c r="AO657" s="13">
        <f t="shared" si="121"/>
        <v>0</v>
      </c>
      <c r="AP657" s="16">
        <f t="shared" si="122"/>
        <v>0</v>
      </c>
      <c r="AQ657" s="16">
        <f t="shared" si="122"/>
        <v>0</v>
      </c>
      <c r="AR657" s="17">
        <f t="shared" si="122"/>
        <v>0</v>
      </c>
    </row>
    <row r="658" spans="3:44" ht="36.65" customHeight="1">
      <c r="C658" s="20">
        <v>653</v>
      </c>
      <c r="D658" s="53">
        <f>現状ワード設定!B655</f>
        <v>0</v>
      </c>
      <c r="E658" s="26" t="str">
        <f>IFERROR(_xlfn.XLOOKUP($D658,現状商品設定!B:B,現状商品設定!C:C,"-"),"-")</f>
        <v>-</v>
      </c>
      <c r="F658" s="56">
        <f>現状ワード設定!G655</f>
        <v>0</v>
      </c>
      <c r="G658" s="60" t="s">
        <v>46</v>
      </c>
      <c r="H658" s="47" t="str">
        <f>IFERROR(_xlfn.XLOOKUP(D658,商品!$D:$D,商品!$H:$H),"")</f>
        <v/>
      </c>
      <c r="I658" s="50" t="str">
        <f>IFERROR(_xlfn.XLOOKUP(D658&amp;F658,現状ワード設定!J:J,現状ワード設定!H:H),"")</f>
        <v/>
      </c>
      <c r="J658" s="47" t="str">
        <f>IFERROR(_xlfn.XLOOKUP(D658&amp;F658,現状ワード設定!J:J,現状ワード設定!I:I),"")</f>
        <v/>
      </c>
      <c r="K658" s="47" t="e">
        <f>IF(AND(T658&gt;=設定!$C$12,W658&gt;=O658),I658*(1+設定!$F$12),IF(AND(T658&gt;=設定!$C$13,W658&lt;O658),I658*(1+設定!$F$13),IF(AND(T658&lt;設定!$C$14,U658&gt;=設定!$E$14),I658*(1+設定!$F$14),IF(AND(T658&lt;設定!$C$15,U658&lt;設定!$E$15),I658*(1+設定!$F$15),"除外"))))</f>
        <v>#VALUE!</v>
      </c>
      <c r="L658" s="58" t="e">
        <f ca="1">IF(消化率!$I$5&lt;1,K658*消化率!$I$5,IF(U658*V658/(K658*消化率!$I$5)&gt;O658,K658*消化率!$I$5,M658))</f>
        <v>#DIV/0!</v>
      </c>
      <c r="M658" s="58" t="e">
        <f t="shared" si="113"/>
        <v>#VALUE!</v>
      </c>
      <c r="N658" s="58" t="e">
        <f ca="1">IF(ROUNDUP(IF(IF(IF(AND(設定!$D$8&lt;=L658,設定!$D$8&lt;J658),設定!$D$8,IF(AND(J658&lt;=L658,J658&lt;設定!$D$8),J658,IF(AND(L658&lt;=J658,J658&lt;設定!$D$8),J658,L658)))=0,設定!$D$8,IF(AND(設定!$D$8&lt;=L658,設定!$D$8&lt;J658),設定!$D$8,IF(AND(J658&lt;=L658,J658&lt;設定!$D$8),J658,IF(AND(L658&lt;=J658,J658&lt;設定!$D$8),J658,L658))))&lt;=H658,H658+1,IF(IF(AND(設定!$D$8&lt;=L658,設定!$D$8&lt;J658),設定!$D$8,IF(AND(J658&lt;=L658,J658&lt;設定!$D$8),J658,IF(AND(L658&lt;=J658,J658&lt;設定!$D$8),J658,L658)))=0,設定!$D$8,IF(AND(設定!$D$8&lt;=L658,設定!$D$8&lt;J658),設定!$D$8,IF(AND(J658&lt;=L658,J658&lt;設定!$D$8),J658,IF(AND(L658&lt;=J658,J658&lt;設定!$D$8),J658,L658))))),0)&gt;40,ROUNDUP(IF(IF(IF(AND(設定!$D$8&lt;=L658,設定!$D$8&lt;J658),設定!$D$8,IF(AND(J658&lt;=L658,J658&lt;設定!$D$8),J658,IF(AND(L658&lt;=J658,J658&lt;設定!$D$8),J658,L658)))=0,設定!$D$8,IF(AND(設定!$D$8&lt;=L658,設定!$D$8&lt;J658),設定!$D$8,IF(AND(J658&lt;=L658,J658&lt;設定!$D$8),J658,IF(AND(L658&lt;=J658,J658&lt;設定!$D$8),J658,L658))))&lt;=H658,H658+1,IF(IF(AND(設定!$D$8&lt;=L658,設定!$D$8&lt;J658),設定!$D$8,IF(AND(J658&lt;=L658,J658&lt;設定!$D$8),J658,IF(AND(L658&lt;=J658,J658&lt;設定!$D$8),J658,L658)))=0,設定!$D$8,IF(AND(設定!$D$8&lt;=L658,設定!$D$8&lt;J658),設定!$D$8,IF(AND(J658&lt;=L658,J658&lt;設定!$D$8),J658,IF(AND(L658&lt;=J658,J658&lt;設定!$D$8),J658,L658))))),0),40)</f>
        <v>#DIV/0!</v>
      </c>
      <c r="O658" s="55">
        <f>IF(G658="標準",設定!$C$4,G658)</f>
        <v>5</v>
      </c>
      <c r="P658" s="45">
        <f t="shared" si="114"/>
        <v>0</v>
      </c>
      <c r="Q658" s="14">
        <f t="shared" si="115"/>
        <v>0</v>
      </c>
      <c r="R658" s="23">
        <f t="shared" si="123"/>
        <v>0</v>
      </c>
      <c r="S658" s="12">
        <f t="shared" si="116"/>
        <v>0</v>
      </c>
      <c r="T658" s="23">
        <f t="shared" si="117"/>
        <v>0</v>
      </c>
      <c r="U658" s="13">
        <f t="shared" si="118"/>
        <v>0</v>
      </c>
      <c r="V658" s="104" t="str">
        <f>INDEX(商品!Q:Q,MATCH(キーワード!D658,商品!D:D,0),1)</f>
        <v>-</v>
      </c>
      <c r="W658" s="15">
        <f t="shared" si="119"/>
        <v>0</v>
      </c>
      <c r="X658" s="22">
        <f>SUMIFS(当月ワード!$J$3:$J$1000,当月ワード!$D$3:$D$1000,キーワード!$D658,当月ワード!$E$3:$E$1000,キーワード!$F658)</f>
        <v>0</v>
      </c>
      <c r="Y658" s="23">
        <f>SUMIFS(前月ワード!$J$3:$J$1000,前月ワード!$D$3:$D$1000,キーワード!$D658,前月ワード!$E$3:$E$1000,キーワード!$F658)</f>
        <v>0</v>
      </c>
      <c r="Z658" s="23">
        <f>SUMIFS(前々月ワード!$J$3:$J$1000,前々月ワード!$D$3:$D$1000,キーワード!$D658,前々月ワード!$E$3:$E$1000,キーワード!$F658)</f>
        <v>0</v>
      </c>
      <c r="AA658" s="22">
        <f>SUMIFS(当月ワード!$W$3:$W$1000,当月ワード!$D$3:$D$1000,キーワード!$D658,当月ワード!$E$3:$E$1000,キーワード!$F658)</f>
        <v>0</v>
      </c>
      <c r="AB658" s="23">
        <f>SUMIFS(前月ワード!$W$3:$W$1000,前月ワード!$D$3:$D$1000,キーワード!$D658,前月ワード!$E$3:$E$1000,キーワード!$F658)</f>
        <v>0</v>
      </c>
      <c r="AC658" s="23">
        <f>SUMIFS(前々月ワード!$W$3:$W$1000,前々月ワード!$D$3:$D$1000,キーワード!$D658,前々月ワード!$E$3:$E$1000,キーワード!$F658)</f>
        <v>0</v>
      </c>
      <c r="AD658" s="23">
        <f t="shared" si="120"/>
        <v>0</v>
      </c>
      <c r="AE658" s="23">
        <f t="shared" si="120"/>
        <v>0</v>
      </c>
      <c r="AF658" s="23">
        <f t="shared" si="120"/>
        <v>0</v>
      </c>
      <c r="AG658" s="22">
        <f>SUMIFS(当月ワード!$X$3:$X$1000,当月ワード!$D$3:$D$1000,キーワード!$D658,当月ワード!$E$3:$E$1000,キーワード!$F658)</f>
        <v>0</v>
      </c>
      <c r="AH658" s="23">
        <f>SUMIFS(前月ワード!$X$3:$X$1000,前月ワード!$D$3:$D$1000,キーワード!$D658,前月ワード!$E$3:$E$1000,キーワード!$F658)</f>
        <v>0</v>
      </c>
      <c r="AI658" s="23">
        <f>SUMIFS(前々月ワード!$X$3:$X$1000,前々月ワード!$D$3:$D$1000,キーワード!$D658,前々月ワード!$E$3:$E$1000,キーワード!$F658)</f>
        <v>0</v>
      </c>
      <c r="AJ658" s="22">
        <f>SUMIFS(当月ワード!$I$3:$I$1000,当月ワード!$D$3:$D$1000,キーワード!$D658,当月ワード!$E$3:$E$1000,キーワード!$F658)</f>
        <v>0</v>
      </c>
      <c r="AK658" s="23">
        <f>SUMIFS(前月ワード!$I$3:$I$1000,前月ワード!$D$3:$D$1000,キーワード!$D658,前月ワード!$E$3:$E$1000,キーワード!$F658)</f>
        <v>0</v>
      </c>
      <c r="AL658" s="23">
        <f>SUMIFS(前々月ワード!$I$3:$I$1000,前々月ワード!$D$3:$D$1000,キーワード!$D658,前々月ワード!$E$3:$E$1000,キーワード!$F658)</f>
        <v>0</v>
      </c>
      <c r="AM658" s="13">
        <f t="shared" si="121"/>
        <v>0</v>
      </c>
      <c r="AN658" s="13">
        <f t="shared" si="121"/>
        <v>0</v>
      </c>
      <c r="AO658" s="13">
        <f t="shared" si="121"/>
        <v>0</v>
      </c>
      <c r="AP658" s="16">
        <f t="shared" si="122"/>
        <v>0</v>
      </c>
      <c r="AQ658" s="16">
        <f t="shared" si="122"/>
        <v>0</v>
      </c>
      <c r="AR658" s="17">
        <f t="shared" si="122"/>
        <v>0</v>
      </c>
    </row>
    <row r="659" spans="3:44" ht="36.65" customHeight="1">
      <c r="C659" s="20">
        <v>654</v>
      </c>
      <c r="D659" s="53">
        <f>現状ワード設定!B656</f>
        <v>0</v>
      </c>
      <c r="E659" s="26" t="str">
        <f>IFERROR(_xlfn.XLOOKUP($D659,現状商品設定!B:B,現状商品設定!C:C,"-"),"-")</f>
        <v>-</v>
      </c>
      <c r="F659" s="56">
        <f>現状ワード設定!G656</f>
        <v>0</v>
      </c>
      <c r="G659" s="60" t="s">
        <v>46</v>
      </c>
      <c r="H659" s="47" t="str">
        <f>IFERROR(_xlfn.XLOOKUP(D659,商品!$D:$D,商品!$H:$H),"")</f>
        <v/>
      </c>
      <c r="I659" s="50" t="str">
        <f>IFERROR(_xlfn.XLOOKUP(D659&amp;F659,現状ワード設定!J:J,現状ワード設定!H:H),"")</f>
        <v/>
      </c>
      <c r="J659" s="47" t="str">
        <f>IFERROR(_xlfn.XLOOKUP(D659&amp;F659,現状ワード設定!J:J,現状ワード設定!I:I),"")</f>
        <v/>
      </c>
      <c r="K659" s="47" t="e">
        <f>IF(AND(T659&gt;=設定!$C$12,W659&gt;=O659),I659*(1+設定!$F$12),IF(AND(T659&gt;=設定!$C$13,W659&lt;O659),I659*(1+設定!$F$13),IF(AND(T659&lt;設定!$C$14,U659&gt;=設定!$E$14),I659*(1+設定!$F$14),IF(AND(T659&lt;設定!$C$15,U659&lt;設定!$E$15),I659*(1+設定!$F$15),"除外"))))</f>
        <v>#VALUE!</v>
      </c>
      <c r="L659" s="58" t="e">
        <f ca="1">IF(消化率!$I$5&lt;1,K659*消化率!$I$5,IF(U659*V659/(K659*消化率!$I$5)&gt;O659,K659*消化率!$I$5,M659))</f>
        <v>#DIV/0!</v>
      </c>
      <c r="M659" s="58" t="e">
        <f t="shared" si="113"/>
        <v>#VALUE!</v>
      </c>
      <c r="N659" s="58" t="e">
        <f ca="1">IF(ROUNDUP(IF(IF(IF(AND(設定!$D$8&lt;=L659,設定!$D$8&lt;J659),設定!$D$8,IF(AND(J659&lt;=L659,J659&lt;設定!$D$8),J659,IF(AND(L659&lt;=J659,J659&lt;設定!$D$8),J659,L659)))=0,設定!$D$8,IF(AND(設定!$D$8&lt;=L659,設定!$D$8&lt;J659),設定!$D$8,IF(AND(J659&lt;=L659,J659&lt;設定!$D$8),J659,IF(AND(L659&lt;=J659,J659&lt;設定!$D$8),J659,L659))))&lt;=H659,H659+1,IF(IF(AND(設定!$D$8&lt;=L659,設定!$D$8&lt;J659),設定!$D$8,IF(AND(J659&lt;=L659,J659&lt;設定!$D$8),J659,IF(AND(L659&lt;=J659,J659&lt;設定!$D$8),J659,L659)))=0,設定!$D$8,IF(AND(設定!$D$8&lt;=L659,設定!$D$8&lt;J659),設定!$D$8,IF(AND(J659&lt;=L659,J659&lt;設定!$D$8),J659,IF(AND(L659&lt;=J659,J659&lt;設定!$D$8),J659,L659))))),0)&gt;40,ROUNDUP(IF(IF(IF(AND(設定!$D$8&lt;=L659,設定!$D$8&lt;J659),設定!$D$8,IF(AND(J659&lt;=L659,J659&lt;設定!$D$8),J659,IF(AND(L659&lt;=J659,J659&lt;設定!$D$8),J659,L659)))=0,設定!$D$8,IF(AND(設定!$D$8&lt;=L659,設定!$D$8&lt;J659),設定!$D$8,IF(AND(J659&lt;=L659,J659&lt;設定!$D$8),J659,IF(AND(L659&lt;=J659,J659&lt;設定!$D$8),J659,L659))))&lt;=H659,H659+1,IF(IF(AND(設定!$D$8&lt;=L659,設定!$D$8&lt;J659),設定!$D$8,IF(AND(J659&lt;=L659,J659&lt;設定!$D$8),J659,IF(AND(L659&lt;=J659,J659&lt;設定!$D$8),J659,L659)))=0,設定!$D$8,IF(AND(設定!$D$8&lt;=L659,設定!$D$8&lt;J659),設定!$D$8,IF(AND(J659&lt;=L659,J659&lt;設定!$D$8),J659,IF(AND(L659&lt;=J659,J659&lt;設定!$D$8),J659,L659))))),0),40)</f>
        <v>#DIV/0!</v>
      </c>
      <c r="O659" s="55">
        <f>IF(G659="標準",設定!$C$4,G659)</f>
        <v>5</v>
      </c>
      <c r="P659" s="45">
        <f t="shared" si="114"/>
        <v>0</v>
      </c>
      <c r="Q659" s="14">
        <f t="shared" si="115"/>
        <v>0</v>
      </c>
      <c r="R659" s="23">
        <f t="shared" si="123"/>
        <v>0</v>
      </c>
      <c r="S659" s="12">
        <f t="shared" si="116"/>
        <v>0</v>
      </c>
      <c r="T659" s="23">
        <f t="shared" si="117"/>
        <v>0</v>
      </c>
      <c r="U659" s="13">
        <f t="shared" si="118"/>
        <v>0</v>
      </c>
      <c r="V659" s="104" t="str">
        <f>INDEX(商品!Q:Q,MATCH(キーワード!D659,商品!D:D,0),1)</f>
        <v>-</v>
      </c>
      <c r="W659" s="15">
        <f t="shared" si="119"/>
        <v>0</v>
      </c>
      <c r="X659" s="22">
        <f>SUMIFS(当月ワード!$J$3:$J$1000,当月ワード!$D$3:$D$1000,キーワード!$D659,当月ワード!$E$3:$E$1000,キーワード!$F659)</f>
        <v>0</v>
      </c>
      <c r="Y659" s="23">
        <f>SUMIFS(前月ワード!$J$3:$J$1000,前月ワード!$D$3:$D$1000,キーワード!$D659,前月ワード!$E$3:$E$1000,キーワード!$F659)</f>
        <v>0</v>
      </c>
      <c r="Z659" s="23">
        <f>SUMIFS(前々月ワード!$J$3:$J$1000,前々月ワード!$D$3:$D$1000,キーワード!$D659,前々月ワード!$E$3:$E$1000,キーワード!$F659)</f>
        <v>0</v>
      </c>
      <c r="AA659" s="22">
        <f>SUMIFS(当月ワード!$W$3:$W$1000,当月ワード!$D$3:$D$1000,キーワード!$D659,当月ワード!$E$3:$E$1000,キーワード!$F659)</f>
        <v>0</v>
      </c>
      <c r="AB659" s="23">
        <f>SUMIFS(前月ワード!$W$3:$W$1000,前月ワード!$D$3:$D$1000,キーワード!$D659,前月ワード!$E$3:$E$1000,キーワード!$F659)</f>
        <v>0</v>
      </c>
      <c r="AC659" s="23">
        <f>SUMIFS(前々月ワード!$W$3:$W$1000,前々月ワード!$D$3:$D$1000,キーワード!$D659,前々月ワード!$E$3:$E$1000,キーワード!$F659)</f>
        <v>0</v>
      </c>
      <c r="AD659" s="23">
        <f t="shared" si="120"/>
        <v>0</v>
      </c>
      <c r="AE659" s="23">
        <f t="shared" si="120"/>
        <v>0</v>
      </c>
      <c r="AF659" s="23">
        <f t="shared" si="120"/>
        <v>0</v>
      </c>
      <c r="AG659" s="22">
        <f>SUMIFS(当月ワード!$X$3:$X$1000,当月ワード!$D$3:$D$1000,キーワード!$D659,当月ワード!$E$3:$E$1000,キーワード!$F659)</f>
        <v>0</v>
      </c>
      <c r="AH659" s="23">
        <f>SUMIFS(前月ワード!$X$3:$X$1000,前月ワード!$D$3:$D$1000,キーワード!$D659,前月ワード!$E$3:$E$1000,キーワード!$F659)</f>
        <v>0</v>
      </c>
      <c r="AI659" s="23">
        <f>SUMIFS(前々月ワード!$X$3:$X$1000,前々月ワード!$D$3:$D$1000,キーワード!$D659,前々月ワード!$E$3:$E$1000,キーワード!$F659)</f>
        <v>0</v>
      </c>
      <c r="AJ659" s="22">
        <f>SUMIFS(当月ワード!$I$3:$I$1000,当月ワード!$D$3:$D$1000,キーワード!$D659,当月ワード!$E$3:$E$1000,キーワード!$F659)</f>
        <v>0</v>
      </c>
      <c r="AK659" s="23">
        <f>SUMIFS(前月ワード!$I$3:$I$1000,前月ワード!$D$3:$D$1000,キーワード!$D659,前月ワード!$E$3:$E$1000,キーワード!$F659)</f>
        <v>0</v>
      </c>
      <c r="AL659" s="23">
        <f>SUMIFS(前々月ワード!$I$3:$I$1000,前々月ワード!$D$3:$D$1000,キーワード!$D659,前々月ワード!$E$3:$E$1000,キーワード!$F659)</f>
        <v>0</v>
      </c>
      <c r="AM659" s="13">
        <f t="shared" si="121"/>
        <v>0</v>
      </c>
      <c r="AN659" s="13">
        <f t="shared" si="121"/>
        <v>0</v>
      </c>
      <c r="AO659" s="13">
        <f t="shared" si="121"/>
        <v>0</v>
      </c>
      <c r="AP659" s="16">
        <f t="shared" si="122"/>
        <v>0</v>
      </c>
      <c r="AQ659" s="16">
        <f t="shared" si="122"/>
        <v>0</v>
      </c>
      <c r="AR659" s="17">
        <f t="shared" si="122"/>
        <v>0</v>
      </c>
    </row>
    <row r="660" spans="3:44" ht="36.65" customHeight="1">
      <c r="C660" s="20">
        <v>655</v>
      </c>
      <c r="D660" s="53">
        <f>現状ワード設定!B657</f>
        <v>0</v>
      </c>
      <c r="E660" s="26" t="str">
        <f>IFERROR(_xlfn.XLOOKUP($D660,現状商品設定!B:B,現状商品設定!C:C,"-"),"-")</f>
        <v>-</v>
      </c>
      <c r="F660" s="56">
        <f>現状ワード設定!G657</f>
        <v>0</v>
      </c>
      <c r="G660" s="60" t="s">
        <v>46</v>
      </c>
      <c r="H660" s="47" t="str">
        <f>IFERROR(_xlfn.XLOOKUP(D660,商品!$D:$D,商品!$H:$H),"")</f>
        <v/>
      </c>
      <c r="I660" s="50" t="str">
        <f>IFERROR(_xlfn.XLOOKUP(D660&amp;F660,現状ワード設定!J:J,現状ワード設定!H:H),"")</f>
        <v/>
      </c>
      <c r="J660" s="47" t="str">
        <f>IFERROR(_xlfn.XLOOKUP(D660&amp;F660,現状ワード設定!J:J,現状ワード設定!I:I),"")</f>
        <v/>
      </c>
      <c r="K660" s="47" t="e">
        <f>IF(AND(T660&gt;=設定!$C$12,W660&gt;=O660),I660*(1+設定!$F$12),IF(AND(T660&gt;=設定!$C$13,W660&lt;O660),I660*(1+設定!$F$13),IF(AND(T660&lt;設定!$C$14,U660&gt;=設定!$E$14),I660*(1+設定!$F$14),IF(AND(T660&lt;設定!$C$15,U660&lt;設定!$E$15),I660*(1+設定!$F$15),"除外"))))</f>
        <v>#VALUE!</v>
      </c>
      <c r="L660" s="58" t="e">
        <f ca="1">IF(消化率!$I$5&lt;1,K660*消化率!$I$5,IF(U660*V660/(K660*消化率!$I$5)&gt;O660,K660*消化率!$I$5,M660))</f>
        <v>#DIV/0!</v>
      </c>
      <c r="M660" s="58" t="e">
        <f t="shared" si="113"/>
        <v>#VALUE!</v>
      </c>
      <c r="N660" s="58" t="e">
        <f ca="1">IF(ROUNDUP(IF(IF(IF(AND(設定!$D$8&lt;=L660,設定!$D$8&lt;J660),設定!$D$8,IF(AND(J660&lt;=L660,J660&lt;設定!$D$8),J660,IF(AND(L660&lt;=J660,J660&lt;設定!$D$8),J660,L660)))=0,設定!$D$8,IF(AND(設定!$D$8&lt;=L660,設定!$D$8&lt;J660),設定!$D$8,IF(AND(J660&lt;=L660,J660&lt;設定!$D$8),J660,IF(AND(L660&lt;=J660,J660&lt;設定!$D$8),J660,L660))))&lt;=H660,H660+1,IF(IF(AND(設定!$D$8&lt;=L660,設定!$D$8&lt;J660),設定!$D$8,IF(AND(J660&lt;=L660,J660&lt;設定!$D$8),J660,IF(AND(L660&lt;=J660,J660&lt;設定!$D$8),J660,L660)))=0,設定!$D$8,IF(AND(設定!$D$8&lt;=L660,設定!$D$8&lt;J660),設定!$D$8,IF(AND(J660&lt;=L660,J660&lt;設定!$D$8),J660,IF(AND(L660&lt;=J660,J660&lt;設定!$D$8),J660,L660))))),0)&gt;40,ROUNDUP(IF(IF(IF(AND(設定!$D$8&lt;=L660,設定!$D$8&lt;J660),設定!$D$8,IF(AND(J660&lt;=L660,J660&lt;設定!$D$8),J660,IF(AND(L660&lt;=J660,J660&lt;設定!$D$8),J660,L660)))=0,設定!$D$8,IF(AND(設定!$D$8&lt;=L660,設定!$D$8&lt;J660),設定!$D$8,IF(AND(J660&lt;=L660,J660&lt;設定!$D$8),J660,IF(AND(L660&lt;=J660,J660&lt;設定!$D$8),J660,L660))))&lt;=H660,H660+1,IF(IF(AND(設定!$D$8&lt;=L660,設定!$D$8&lt;J660),設定!$D$8,IF(AND(J660&lt;=L660,J660&lt;設定!$D$8),J660,IF(AND(L660&lt;=J660,J660&lt;設定!$D$8),J660,L660)))=0,設定!$D$8,IF(AND(設定!$D$8&lt;=L660,設定!$D$8&lt;J660),設定!$D$8,IF(AND(J660&lt;=L660,J660&lt;設定!$D$8),J660,IF(AND(L660&lt;=J660,J660&lt;設定!$D$8),J660,L660))))),0),40)</f>
        <v>#DIV/0!</v>
      </c>
      <c r="O660" s="55">
        <f>IF(G660="標準",設定!$C$4,G660)</f>
        <v>5</v>
      </c>
      <c r="P660" s="45">
        <f t="shared" si="114"/>
        <v>0</v>
      </c>
      <c r="Q660" s="14">
        <f t="shared" si="115"/>
        <v>0</v>
      </c>
      <c r="R660" s="23">
        <f t="shared" si="123"/>
        <v>0</v>
      </c>
      <c r="S660" s="12">
        <f t="shared" si="116"/>
        <v>0</v>
      </c>
      <c r="T660" s="23">
        <f t="shared" si="117"/>
        <v>0</v>
      </c>
      <c r="U660" s="13">
        <f t="shared" si="118"/>
        <v>0</v>
      </c>
      <c r="V660" s="104" t="str">
        <f>INDEX(商品!Q:Q,MATCH(キーワード!D660,商品!D:D,0),1)</f>
        <v>-</v>
      </c>
      <c r="W660" s="15">
        <f t="shared" si="119"/>
        <v>0</v>
      </c>
      <c r="X660" s="22">
        <f>SUMIFS(当月ワード!$J$3:$J$1000,当月ワード!$D$3:$D$1000,キーワード!$D660,当月ワード!$E$3:$E$1000,キーワード!$F660)</f>
        <v>0</v>
      </c>
      <c r="Y660" s="23">
        <f>SUMIFS(前月ワード!$J$3:$J$1000,前月ワード!$D$3:$D$1000,キーワード!$D660,前月ワード!$E$3:$E$1000,キーワード!$F660)</f>
        <v>0</v>
      </c>
      <c r="Z660" s="23">
        <f>SUMIFS(前々月ワード!$J$3:$J$1000,前々月ワード!$D$3:$D$1000,キーワード!$D660,前々月ワード!$E$3:$E$1000,キーワード!$F660)</f>
        <v>0</v>
      </c>
      <c r="AA660" s="22">
        <f>SUMIFS(当月ワード!$W$3:$W$1000,当月ワード!$D$3:$D$1000,キーワード!$D660,当月ワード!$E$3:$E$1000,キーワード!$F660)</f>
        <v>0</v>
      </c>
      <c r="AB660" s="23">
        <f>SUMIFS(前月ワード!$W$3:$W$1000,前月ワード!$D$3:$D$1000,キーワード!$D660,前月ワード!$E$3:$E$1000,キーワード!$F660)</f>
        <v>0</v>
      </c>
      <c r="AC660" s="23">
        <f>SUMIFS(前々月ワード!$W$3:$W$1000,前々月ワード!$D$3:$D$1000,キーワード!$D660,前々月ワード!$E$3:$E$1000,キーワード!$F660)</f>
        <v>0</v>
      </c>
      <c r="AD660" s="23">
        <f t="shared" si="120"/>
        <v>0</v>
      </c>
      <c r="AE660" s="23">
        <f t="shared" si="120"/>
        <v>0</v>
      </c>
      <c r="AF660" s="23">
        <f t="shared" si="120"/>
        <v>0</v>
      </c>
      <c r="AG660" s="22">
        <f>SUMIFS(当月ワード!$X$3:$X$1000,当月ワード!$D$3:$D$1000,キーワード!$D660,当月ワード!$E$3:$E$1000,キーワード!$F660)</f>
        <v>0</v>
      </c>
      <c r="AH660" s="23">
        <f>SUMIFS(前月ワード!$X$3:$X$1000,前月ワード!$D$3:$D$1000,キーワード!$D660,前月ワード!$E$3:$E$1000,キーワード!$F660)</f>
        <v>0</v>
      </c>
      <c r="AI660" s="23">
        <f>SUMIFS(前々月ワード!$X$3:$X$1000,前々月ワード!$D$3:$D$1000,キーワード!$D660,前々月ワード!$E$3:$E$1000,キーワード!$F660)</f>
        <v>0</v>
      </c>
      <c r="AJ660" s="22">
        <f>SUMIFS(当月ワード!$I$3:$I$1000,当月ワード!$D$3:$D$1000,キーワード!$D660,当月ワード!$E$3:$E$1000,キーワード!$F660)</f>
        <v>0</v>
      </c>
      <c r="AK660" s="23">
        <f>SUMIFS(前月ワード!$I$3:$I$1000,前月ワード!$D$3:$D$1000,キーワード!$D660,前月ワード!$E$3:$E$1000,キーワード!$F660)</f>
        <v>0</v>
      </c>
      <c r="AL660" s="23">
        <f>SUMIFS(前々月ワード!$I$3:$I$1000,前々月ワード!$D$3:$D$1000,キーワード!$D660,前々月ワード!$E$3:$E$1000,キーワード!$F660)</f>
        <v>0</v>
      </c>
      <c r="AM660" s="13">
        <f t="shared" si="121"/>
        <v>0</v>
      </c>
      <c r="AN660" s="13">
        <f t="shared" si="121"/>
        <v>0</v>
      </c>
      <c r="AO660" s="13">
        <f t="shared" si="121"/>
        <v>0</v>
      </c>
      <c r="AP660" s="16">
        <f t="shared" si="122"/>
        <v>0</v>
      </c>
      <c r="AQ660" s="16">
        <f t="shared" si="122"/>
        <v>0</v>
      </c>
      <c r="AR660" s="17">
        <f t="shared" si="122"/>
        <v>0</v>
      </c>
    </row>
    <row r="661" spans="3:44" ht="36.65" customHeight="1">
      <c r="C661" s="20">
        <v>656</v>
      </c>
      <c r="D661" s="53">
        <f>現状ワード設定!B658</f>
        <v>0</v>
      </c>
      <c r="E661" s="26" t="str">
        <f>IFERROR(_xlfn.XLOOKUP($D661,現状商品設定!B:B,現状商品設定!C:C,"-"),"-")</f>
        <v>-</v>
      </c>
      <c r="F661" s="56">
        <f>現状ワード設定!G658</f>
        <v>0</v>
      </c>
      <c r="G661" s="60" t="s">
        <v>46</v>
      </c>
      <c r="H661" s="47" t="str">
        <f>IFERROR(_xlfn.XLOOKUP(D661,商品!$D:$D,商品!$H:$H),"")</f>
        <v/>
      </c>
      <c r="I661" s="50" t="str">
        <f>IFERROR(_xlfn.XLOOKUP(D661&amp;F661,現状ワード設定!J:J,現状ワード設定!H:H),"")</f>
        <v/>
      </c>
      <c r="J661" s="47" t="str">
        <f>IFERROR(_xlfn.XLOOKUP(D661&amp;F661,現状ワード設定!J:J,現状ワード設定!I:I),"")</f>
        <v/>
      </c>
      <c r="K661" s="47" t="e">
        <f>IF(AND(T661&gt;=設定!$C$12,W661&gt;=O661),I661*(1+設定!$F$12),IF(AND(T661&gt;=設定!$C$13,W661&lt;O661),I661*(1+設定!$F$13),IF(AND(T661&lt;設定!$C$14,U661&gt;=設定!$E$14),I661*(1+設定!$F$14),IF(AND(T661&lt;設定!$C$15,U661&lt;設定!$E$15),I661*(1+設定!$F$15),"除外"))))</f>
        <v>#VALUE!</v>
      </c>
      <c r="L661" s="58" t="e">
        <f ca="1">IF(消化率!$I$5&lt;1,K661*消化率!$I$5,IF(U661*V661/(K661*消化率!$I$5)&gt;O661,K661*消化率!$I$5,M661))</f>
        <v>#DIV/0!</v>
      </c>
      <c r="M661" s="58" t="e">
        <f t="shared" si="113"/>
        <v>#VALUE!</v>
      </c>
      <c r="N661" s="58" t="e">
        <f ca="1">IF(ROUNDUP(IF(IF(IF(AND(設定!$D$8&lt;=L661,設定!$D$8&lt;J661),設定!$D$8,IF(AND(J661&lt;=L661,J661&lt;設定!$D$8),J661,IF(AND(L661&lt;=J661,J661&lt;設定!$D$8),J661,L661)))=0,設定!$D$8,IF(AND(設定!$D$8&lt;=L661,設定!$D$8&lt;J661),設定!$D$8,IF(AND(J661&lt;=L661,J661&lt;設定!$D$8),J661,IF(AND(L661&lt;=J661,J661&lt;設定!$D$8),J661,L661))))&lt;=H661,H661+1,IF(IF(AND(設定!$D$8&lt;=L661,設定!$D$8&lt;J661),設定!$D$8,IF(AND(J661&lt;=L661,J661&lt;設定!$D$8),J661,IF(AND(L661&lt;=J661,J661&lt;設定!$D$8),J661,L661)))=0,設定!$D$8,IF(AND(設定!$D$8&lt;=L661,設定!$D$8&lt;J661),設定!$D$8,IF(AND(J661&lt;=L661,J661&lt;設定!$D$8),J661,IF(AND(L661&lt;=J661,J661&lt;設定!$D$8),J661,L661))))),0)&gt;40,ROUNDUP(IF(IF(IF(AND(設定!$D$8&lt;=L661,設定!$D$8&lt;J661),設定!$D$8,IF(AND(J661&lt;=L661,J661&lt;設定!$D$8),J661,IF(AND(L661&lt;=J661,J661&lt;設定!$D$8),J661,L661)))=0,設定!$D$8,IF(AND(設定!$D$8&lt;=L661,設定!$D$8&lt;J661),設定!$D$8,IF(AND(J661&lt;=L661,J661&lt;設定!$D$8),J661,IF(AND(L661&lt;=J661,J661&lt;設定!$D$8),J661,L661))))&lt;=H661,H661+1,IF(IF(AND(設定!$D$8&lt;=L661,設定!$D$8&lt;J661),設定!$D$8,IF(AND(J661&lt;=L661,J661&lt;設定!$D$8),J661,IF(AND(L661&lt;=J661,J661&lt;設定!$D$8),J661,L661)))=0,設定!$D$8,IF(AND(設定!$D$8&lt;=L661,設定!$D$8&lt;J661),設定!$D$8,IF(AND(J661&lt;=L661,J661&lt;設定!$D$8),J661,IF(AND(L661&lt;=J661,J661&lt;設定!$D$8),J661,L661))))),0),40)</f>
        <v>#DIV/0!</v>
      </c>
      <c r="O661" s="55">
        <f>IF(G661="標準",設定!$C$4,G661)</f>
        <v>5</v>
      </c>
      <c r="P661" s="45">
        <f t="shared" si="114"/>
        <v>0</v>
      </c>
      <c r="Q661" s="14">
        <f t="shared" si="115"/>
        <v>0</v>
      </c>
      <c r="R661" s="23">
        <f t="shared" si="123"/>
        <v>0</v>
      </c>
      <c r="S661" s="12">
        <f t="shared" si="116"/>
        <v>0</v>
      </c>
      <c r="T661" s="23">
        <f t="shared" si="117"/>
        <v>0</v>
      </c>
      <c r="U661" s="13">
        <f t="shared" si="118"/>
        <v>0</v>
      </c>
      <c r="V661" s="104" t="str">
        <f>INDEX(商品!Q:Q,MATCH(キーワード!D661,商品!D:D,0),1)</f>
        <v>-</v>
      </c>
      <c r="W661" s="15">
        <f t="shared" si="119"/>
        <v>0</v>
      </c>
      <c r="X661" s="22">
        <f>SUMIFS(当月ワード!$J$3:$J$1000,当月ワード!$D$3:$D$1000,キーワード!$D661,当月ワード!$E$3:$E$1000,キーワード!$F661)</f>
        <v>0</v>
      </c>
      <c r="Y661" s="23">
        <f>SUMIFS(前月ワード!$J$3:$J$1000,前月ワード!$D$3:$D$1000,キーワード!$D661,前月ワード!$E$3:$E$1000,キーワード!$F661)</f>
        <v>0</v>
      </c>
      <c r="Z661" s="23">
        <f>SUMIFS(前々月ワード!$J$3:$J$1000,前々月ワード!$D$3:$D$1000,キーワード!$D661,前々月ワード!$E$3:$E$1000,キーワード!$F661)</f>
        <v>0</v>
      </c>
      <c r="AA661" s="22">
        <f>SUMIFS(当月ワード!$W$3:$W$1000,当月ワード!$D$3:$D$1000,キーワード!$D661,当月ワード!$E$3:$E$1000,キーワード!$F661)</f>
        <v>0</v>
      </c>
      <c r="AB661" s="23">
        <f>SUMIFS(前月ワード!$W$3:$W$1000,前月ワード!$D$3:$D$1000,キーワード!$D661,前月ワード!$E$3:$E$1000,キーワード!$F661)</f>
        <v>0</v>
      </c>
      <c r="AC661" s="23">
        <f>SUMIFS(前々月ワード!$W$3:$W$1000,前々月ワード!$D$3:$D$1000,キーワード!$D661,前々月ワード!$E$3:$E$1000,キーワード!$F661)</f>
        <v>0</v>
      </c>
      <c r="AD661" s="23">
        <f t="shared" si="120"/>
        <v>0</v>
      </c>
      <c r="AE661" s="23">
        <f t="shared" si="120"/>
        <v>0</v>
      </c>
      <c r="AF661" s="23">
        <f t="shared" si="120"/>
        <v>0</v>
      </c>
      <c r="AG661" s="22">
        <f>SUMIFS(当月ワード!$X$3:$X$1000,当月ワード!$D$3:$D$1000,キーワード!$D661,当月ワード!$E$3:$E$1000,キーワード!$F661)</f>
        <v>0</v>
      </c>
      <c r="AH661" s="23">
        <f>SUMIFS(前月ワード!$X$3:$X$1000,前月ワード!$D$3:$D$1000,キーワード!$D661,前月ワード!$E$3:$E$1000,キーワード!$F661)</f>
        <v>0</v>
      </c>
      <c r="AI661" s="23">
        <f>SUMIFS(前々月ワード!$X$3:$X$1000,前々月ワード!$D$3:$D$1000,キーワード!$D661,前々月ワード!$E$3:$E$1000,キーワード!$F661)</f>
        <v>0</v>
      </c>
      <c r="AJ661" s="22">
        <f>SUMIFS(当月ワード!$I$3:$I$1000,当月ワード!$D$3:$D$1000,キーワード!$D661,当月ワード!$E$3:$E$1000,キーワード!$F661)</f>
        <v>0</v>
      </c>
      <c r="AK661" s="23">
        <f>SUMIFS(前月ワード!$I$3:$I$1000,前月ワード!$D$3:$D$1000,キーワード!$D661,前月ワード!$E$3:$E$1000,キーワード!$F661)</f>
        <v>0</v>
      </c>
      <c r="AL661" s="23">
        <f>SUMIFS(前々月ワード!$I$3:$I$1000,前々月ワード!$D$3:$D$1000,キーワード!$D661,前々月ワード!$E$3:$E$1000,キーワード!$F661)</f>
        <v>0</v>
      </c>
      <c r="AM661" s="13">
        <f t="shared" si="121"/>
        <v>0</v>
      </c>
      <c r="AN661" s="13">
        <f t="shared" si="121"/>
        <v>0</v>
      </c>
      <c r="AO661" s="13">
        <f t="shared" si="121"/>
        <v>0</v>
      </c>
      <c r="AP661" s="16">
        <f t="shared" si="122"/>
        <v>0</v>
      </c>
      <c r="AQ661" s="16">
        <f t="shared" si="122"/>
        <v>0</v>
      </c>
      <c r="AR661" s="17">
        <f t="shared" si="122"/>
        <v>0</v>
      </c>
    </row>
    <row r="662" spans="3:44" ht="36.65" customHeight="1">
      <c r="C662" s="20">
        <v>657</v>
      </c>
      <c r="D662" s="53">
        <f>現状ワード設定!B659</f>
        <v>0</v>
      </c>
      <c r="E662" s="26" t="str">
        <f>IFERROR(_xlfn.XLOOKUP($D662,現状商品設定!B:B,現状商品設定!C:C,"-"),"-")</f>
        <v>-</v>
      </c>
      <c r="F662" s="56">
        <f>現状ワード設定!G659</f>
        <v>0</v>
      </c>
      <c r="G662" s="60" t="s">
        <v>46</v>
      </c>
      <c r="H662" s="47" t="str">
        <f>IFERROR(_xlfn.XLOOKUP(D662,商品!$D:$D,商品!$H:$H),"")</f>
        <v/>
      </c>
      <c r="I662" s="50" t="str">
        <f>IFERROR(_xlfn.XLOOKUP(D662&amp;F662,現状ワード設定!J:J,現状ワード設定!H:H),"")</f>
        <v/>
      </c>
      <c r="J662" s="47" t="str">
        <f>IFERROR(_xlfn.XLOOKUP(D662&amp;F662,現状ワード設定!J:J,現状ワード設定!I:I),"")</f>
        <v/>
      </c>
      <c r="K662" s="47" t="e">
        <f>IF(AND(T662&gt;=設定!$C$12,W662&gt;=O662),I662*(1+設定!$F$12),IF(AND(T662&gt;=設定!$C$13,W662&lt;O662),I662*(1+設定!$F$13),IF(AND(T662&lt;設定!$C$14,U662&gt;=設定!$E$14),I662*(1+設定!$F$14),IF(AND(T662&lt;設定!$C$15,U662&lt;設定!$E$15),I662*(1+設定!$F$15),"除外"))))</f>
        <v>#VALUE!</v>
      </c>
      <c r="L662" s="58" t="e">
        <f ca="1">IF(消化率!$I$5&lt;1,K662*消化率!$I$5,IF(U662*V662/(K662*消化率!$I$5)&gt;O662,K662*消化率!$I$5,M662))</f>
        <v>#DIV/0!</v>
      </c>
      <c r="M662" s="58" t="e">
        <f t="shared" si="113"/>
        <v>#VALUE!</v>
      </c>
      <c r="N662" s="58" t="e">
        <f ca="1">IF(ROUNDUP(IF(IF(IF(AND(設定!$D$8&lt;=L662,設定!$D$8&lt;J662),設定!$D$8,IF(AND(J662&lt;=L662,J662&lt;設定!$D$8),J662,IF(AND(L662&lt;=J662,J662&lt;設定!$D$8),J662,L662)))=0,設定!$D$8,IF(AND(設定!$D$8&lt;=L662,設定!$D$8&lt;J662),設定!$D$8,IF(AND(J662&lt;=L662,J662&lt;設定!$D$8),J662,IF(AND(L662&lt;=J662,J662&lt;設定!$D$8),J662,L662))))&lt;=H662,H662+1,IF(IF(AND(設定!$D$8&lt;=L662,設定!$D$8&lt;J662),設定!$D$8,IF(AND(J662&lt;=L662,J662&lt;設定!$D$8),J662,IF(AND(L662&lt;=J662,J662&lt;設定!$D$8),J662,L662)))=0,設定!$D$8,IF(AND(設定!$D$8&lt;=L662,設定!$D$8&lt;J662),設定!$D$8,IF(AND(J662&lt;=L662,J662&lt;設定!$D$8),J662,IF(AND(L662&lt;=J662,J662&lt;設定!$D$8),J662,L662))))),0)&gt;40,ROUNDUP(IF(IF(IF(AND(設定!$D$8&lt;=L662,設定!$D$8&lt;J662),設定!$D$8,IF(AND(J662&lt;=L662,J662&lt;設定!$D$8),J662,IF(AND(L662&lt;=J662,J662&lt;設定!$D$8),J662,L662)))=0,設定!$D$8,IF(AND(設定!$D$8&lt;=L662,設定!$D$8&lt;J662),設定!$D$8,IF(AND(J662&lt;=L662,J662&lt;設定!$D$8),J662,IF(AND(L662&lt;=J662,J662&lt;設定!$D$8),J662,L662))))&lt;=H662,H662+1,IF(IF(AND(設定!$D$8&lt;=L662,設定!$D$8&lt;J662),設定!$D$8,IF(AND(J662&lt;=L662,J662&lt;設定!$D$8),J662,IF(AND(L662&lt;=J662,J662&lt;設定!$D$8),J662,L662)))=0,設定!$D$8,IF(AND(設定!$D$8&lt;=L662,設定!$D$8&lt;J662),設定!$D$8,IF(AND(J662&lt;=L662,J662&lt;設定!$D$8),J662,IF(AND(L662&lt;=J662,J662&lt;設定!$D$8),J662,L662))))),0),40)</f>
        <v>#DIV/0!</v>
      </c>
      <c r="O662" s="55">
        <f>IF(G662="標準",設定!$C$4,G662)</f>
        <v>5</v>
      </c>
      <c r="P662" s="45">
        <f t="shared" si="114"/>
        <v>0</v>
      </c>
      <c r="Q662" s="14">
        <f t="shared" si="115"/>
        <v>0</v>
      </c>
      <c r="R662" s="23">
        <f t="shared" si="123"/>
        <v>0</v>
      </c>
      <c r="S662" s="12">
        <f t="shared" si="116"/>
        <v>0</v>
      </c>
      <c r="T662" s="23">
        <f t="shared" si="117"/>
        <v>0</v>
      </c>
      <c r="U662" s="13">
        <f t="shared" si="118"/>
        <v>0</v>
      </c>
      <c r="V662" s="104" t="str">
        <f>INDEX(商品!Q:Q,MATCH(キーワード!D662,商品!D:D,0),1)</f>
        <v>-</v>
      </c>
      <c r="W662" s="15">
        <f t="shared" si="119"/>
        <v>0</v>
      </c>
      <c r="X662" s="22">
        <f>SUMIFS(当月ワード!$J$3:$J$1000,当月ワード!$D$3:$D$1000,キーワード!$D662,当月ワード!$E$3:$E$1000,キーワード!$F662)</f>
        <v>0</v>
      </c>
      <c r="Y662" s="23">
        <f>SUMIFS(前月ワード!$J$3:$J$1000,前月ワード!$D$3:$D$1000,キーワード!$D662,前月ワード!$E$3:$E$1000,キーワード!$F662)</f>
        <v>0</v>
      </c>
      <c r="Z662" s="23">
        <f>SUMIFS(前々月ワード!$J$3:$J$1000,前々月ワード!$D$3:$D$1000,キーワード!$D662,前々月ワード!$E$3:$E$1000,キーワード!$F662)</f>
        <v>0</v>
      </c>
      <c r="AA662" s="22">
        <f>SUMIFS(当月ワード!$W$3:$W$1000,当月ワード!$D$3:$D$1000,キーワード!$D662,当月ワード!$E$3:$E$1000,キーワード!$F662)</f>
        <v>0</v>
      </c>
      <c r="AB662" s="23">
        <f>SUMIFS(前月ワード!$W$3:$W$1000,前月ワード!$D$3:$D$1000,キーワード!$D662,前月ワード!$E$3:$E$1000,キーワード!$F662)</f>
        <v>0</v>
      </c>
      <c r="AC662" s="23">
        <f>SUMIFS(前々月ワード!$W$3:$W$1000,前々月ワード!$D$3:$D$1000,キーワード!$D662,前々月ワード!$E$3:$E$1000,キーワード!$F662)</f>
        <v>0</v>
      </c>
      <c r="AD662" s="23">
        <f t="shared" si="120"/>
        <v>0</v>
      </c>
      <c r="AE662" s="23">
        <f t="shared" si="120"/>
        <v>0</v>
      </c>
      <c r="AF662" s="23">
        <f t="shared" si="120"/>
        <v>0</v>
      </c>
      <c r="AG662" s="22">
        <f>SUMIFS(当月ワード!$X$3:$X$1000,当月ワード!$D$3:$D$1000,キーワード!$D662,当月ワード!$E$3:$E$1000,キーワード!$F662)</f>
        <v>0</v>
      </c>
      <c r="AH662" s="23">
        <f>SUMIFS(前月ワード!$X$3:$X$1000,前月ワード!$D$3:$D$1000,キーワード!$D662,前月ワード!$E$3:$E$1000,キーワード!$F662)</f>
        <v>0</v>
      </c>
      <c r="AI662" s="23">
        <f>SUMIFS(前々月ワード!$X$3:$X$1000,前々月ワード!$D$3:$D$1000,キーワード!$D662,前々月ワード!$E$3:$E$1000,キーワード!$F662)</f>
        <v>0</v>
      </c>
      <c r="AJ662" s="22">
        <f>SUMIFS(当月ワード!$I$3:$I$1000,当月ワード!$D$3:$D$1000,キーワード!$D662,当月ワード!$E$3:$E$1000,キーワード!$F662)</f>
        <v>0</v>
      </c>
      <c r="AK662" s="23">
        <f>SUMIFS(前月ワード!$I$3:$I$1000,前月ワード!$D$3:$D$1000,キーワード!$D662,前月ワード!$E$3:$E$1000,キーワード!$F662)</f>
        <v>0</v>
      </c>
      <c r="AL662" s="23">
        <f>SUMIFS(前々月ワード!$I$3:$I$1000,前々月ワード!$D$3:$D$1000,キーワード!$D662,前々月ワード!$E$3:$E$1000,キーワード!$F662)</f>
        <v>0</v>
      </c>
      <c r="AM662" s="13">
        <f t="shared" si="121"/>
        <v>0</v>
      </c>
      <c r="AN662" s="13">
        <f t="shared" si="121"/>
        <v>0</v>
      </c>
      <c r="AO662" s="13">
        <f t="shared" si="121"/>
        <v>0</v>
      </c>
      <c r="AP662" s="16">
        <f t="shared" si="122"/>
        <v>0</v>
      </c>
      <c r="AQ662" s="16">
        <f t="shared" si="122"/>
        <v>0</v>
      </c>
      <c r="AR662" s="17">
        <f t="shared" si="122"/>
        <v>0</v>
      </c>
    </row>
    <row r="663" spans="3:44" ht="36.65" customHeight="1">
      <c r="C663" s="20">
        <v>658</v>
      </c>
      <c r="D663" s="53">
        <f>現状ワード設定!B660</f>
        <v>0</v>
      </c>
      <c r="E663" s="26" t="str">
        <f>IFERROR(_xlfn.XLOOKUP($D663,現状商品設定!B:B,現状商品設定!C:C,"-"),"-")</f>
        <v>-</v>
      </c>
      <c r="F663" s="56">
        <f>現状ワード設定!G660</f>
        <v>0</v>
      </c>
      <c r="G663" s="60" t="s">
        <v>46</v>
      </c>
      <c r="H663" s="47" t="str">
        <f>IFERROR(_xlfn.XLOOKUP(D663,商品!$D:$D,商品!$H:$H),"")</f>
        <v/>
      </c>
      <c r="I663" s="50" t="str">
        <f>IFERROR(_xlfn.XLOOKUP(D663&amp;F663,現状ワード設定!J:J,現状ワード設定!H:H),"")</f>
        <v/>
      </c>
      <c r="J663" s="47" t="str">
        <f>IFERROR(_xlfn.XLOOKUP(D663&amp;F663,現状ワード設定!J:J,現状ワード設定!I:I),"")</f>
        <v/>
      </c>
      <c r="K663" s="47" t="e">
        <f>IF(AND(T663&gt;=設定!$C$12,W663&gt;=O663),I663*(1+設定!$F$12),IF(AND(T663&gt;=設定!$C$13,W663&lt;O663),I663*(1+設定!$F$13),IF(AND(T663&lt;設定!$C$14,U663&gt;=設定!$E$14),I663*(1+設定!$F$14),IF(AND(T663&lt;設定!$C$15,U663&lt;設定!$E$15),I663*(1+設定!$F$15),"除外"))))</f>
        <v>#VALUE!</v>
      </c>
      <c r="L663" s="58" t="e">
        <f ca="1">IF(消化率!$I$5&lt;1,K663*消化率!$I$5,IF(U663*V663/(K663*消化率!$I$5)&gt;O663,K663*消化率!$I$5,M663))</f>
        <v>#DIV/0!</v>
      </c>
      <c r="M663" s="58" t="e">
        <f t="shared" si="113"/>
        <v>#VALUE!</v>
      </c>
      <c r="N663" s="58" t="e">
        <f ca="1">IF(ROUNDUP(IF(IF(IF(AND(設定!$D$8&lt;=L663,設定!$D$8&lt;J663),設定!$D$8,IF(AND(J663&lt;=L663,J663&lt;設定!$D$8),J663,IF(AND(L663&lt;=J663,J663&lt;設定!$D$8),J663,L663)))=0,設定!$D$8,IF(AND(設定!$D$8&lt;=L663,設定!$D$8&lt;J663),設定!$D$8,IF(AND(J663&lt;=L663,J663&lt;設定!$D$8),J663,IF(AND(L663&lt;=J663,J663&lt;設定!$D$8),J663,L663))))&lt;=H663,H663+1,IF(IF(AND(設定!$D$8&lt;=L663,設定!$D$8&lt;J663),設定!$D$8,IF(AND(J663&lt;=L663,J663&lt;設定!$D$8),J663,IF(AND(L663&lt;=J663,J663&lt;設定!$D$8),J663,L663)))=0,設定!$D$8,IF(AND(設定!$D$8&lt;=L663,設定!$D$8&lt;J663),設定!$D$8,IF(AND(J663&lt;=L663,J663&lt;設定!$D$8),J663,IF(AND(L663&lt;=J663,J663&lt;設定!$D$8),J663,L663))))),0)&gt;40,ROUNDUP(IF(IF(IF(AND(設定!$D$8&lt;=L663,設定!$D$8&lt;J663),設定!$D$8,IF(AND(J663&lt;=L663,J663&lt;設定!$D$8),J663,IF(AND(L663&lt;=J663,J663&lt;設定!$D$8),J663,L663)))=0,設定!$D$8,IF(AND(設定!$D$8&lt;=L663,設定!$D$8&lt;J663),設定!$D$8,IF(AND(J663&lt;=L663,J663&lt;設定!$D$8),J663,IF(AND(L663&lt;=J663,J663&lt;設定!$D$8),J663,L663))))&lt;=H663,H663+1,IF(IF(AND(設定!$D$8&lt;=L663,設定!$D$8&lt;J663),設定!$D$8,IF(AND(J663&lt;=L663,J663&lt;設定!$D$8),J663,IF(AND(L663&lt;=J663,J663&lt;設定!$D$8),J663,L663)))=0,設定!$D$8,IF(AND(設定!$D$8&lt;=L663,設定!$D$8&lt;J663),設定!$D$8,IF(AND(J663&lt;=L663,J663&lt;設定!$D$8),J663,IF(AND(L663&lt;=J663,J663&lt;設定!$D$8),J663,L663))))),0),40)</f>
        <v>#DIV/0!</v>
      </c>
      <c r="O663" s="55">
        <f>IF(G663="標準",設定!$C$4,G663)</f>
        <v>5</v>
      </c>
      <c r="P663" s="45">
        <f t="shared" si="114"/>
        <v>0</v>
      </c>
      <c r="Q663" s="14">
        <f t="shared" si="115"/>
        <v>0</v>
      </c>
      <c r="R663" s="23">
        <f t="shared" si="123"/>
        <v>0</v>
      </c>
      <c r="S663" s="12">
        <f t="shared" si="116"/>
        <v>0</v>
      </c>
      <c r="T663" s="23">
        <f t="shared" si="117"/>
        <v>0</v>
      </c>
      <c r="U663" s="13">
        <f t="shared" si="118"/>
        <v>0</v>
      </c>
      <c r="V663" s="104" t="str">
        <f>INDEX(商品!Q:Q,MATCH(キーワード!D663,商品!D:D,0),1)</f>
        <v>-</v>
      </c>
      <c r="W663" s="15">
        <f t="shared" si="119"/>
        <v>0</v>
      </c>
      <c r="X663" s="22">
        <f>SUMIFS(当月ワード!$J$3:$J$1000,当月ワード!$D$3:$D$1000,キーワード!$D663,当月ワード!$E$3:$E$1000,キーワード!$F663)</f>
        <v>0</v>
      </c>
      <c r="Y663" s="23">
        <f>SUMIFS(前月ワード!$J$3:$J$1000,前月ワード!$D$3:$D$1000,キーワード!$D663,前月ワード!$E$3:$E$1000,キーワード!$F663)</f>
        <v>0</v>
      </c>
      <c r="Z663" s="23">
        <f>SUMIFS(前々月ワード!$J$3:$J$1000,前々月ワード!$D$3:$D$1000,キーワード!$D663,前々月ワード!$E$3:$E$1000,キーワード!$F663)</f>
        <v>0</v>
      </c>
      <c r="AA663" s="22">
        <f>SUMIFS(当月ワード!$W$3:$W$1000,当月ワード!$D$3:$D$1000,キーワード!$D663,当月ワード!$E$3:$E$1000,キーワード!$F663)</f>
        <v>0</v>
      </c>
      <c r="AB663" s="23">
        <f>SUMIFS(前月ワード!$W$3:$W$1000,前月ワード!$D$3:$D$1000,キーワード!$D663,前月ワード!$E$3:$E$1000,キーワード!$F663)</f>
        <v>0</v>
      </c>
      <c r="AC663" s="23">
        <f>SUMIFS(前々月ワード!$W$3:$W$1000,前々月ワード!$D$3:$D$1000,キーワード!$D663,前々月ワード!$E$3:$E$1000,キーワード!$F663)</f>
        <v>0</v>
      </c>
      <c r="AD663" s="23">
        <f t="shared" si="120"/>
        <v>0</v>
      </c>
      <c r="AE663" s="23">
        <f t="shared" si="120"/>
        <v>0</v>
      </c>
      <c r="AF663" s="23">
        <f t="shared" si="120"/>
        <v>0</v>
      </c>
      <c r="AG663" s="22">
        <f>SUMIFS(当月ワード!$X$3:$X$1000,当月ワード!$D$3:$D$1000,キーワード!$D663,当月ワード!$E$3:$E$1000,キーワード!$F663)</f>
        <v>0</v>
      </c>
      <c r="AH663" s="23">
        <f>SUMIFS(前月ワード!$X$3:$X$1000,前月ワード!$D$3:$D$1000,キーワード!$D663,前月ワード!$E$3:$E$1000,キーワード!$F663)</f>
        <v>0</v>
      </c>
      <c r="AI663" s="23">
        <f>SUMIFS(前々月ワード!$X$3:$X$1000,前々月ワード!$D$3:$D$1000,キーワード!$D663,前々月ワード!$E$3:$E$1000,キーワード!$F663)</f>
        <v>0</v>
      </c>
      <c r="AJ663" s="22">
        <f>SUMIFS(当月ワード!$I$3:$I$1000,当月ワード!$D$3:$D$1000,キーワード!$D663,当月ワード!$E$3:$E$1000,キーワード!$F663)</f>
        <v>0</v>
      </c>
      <c r="AK663" s="23">
        <f>SUMIFS(前月ワード!$I$3:$I$1000,前月ワード!$D$3:$D$1000,キーワード!$D663,前月ワード!$E$3:$E$1000,キーワード!$F663)</f>
        <v>0</v>
      </c>
      <c r="AL663" s="23">
        <f>SUMIFS(前々月ワード!$I$3:$I$1000,前々月ワード!$D$3:$D$1000,キーワード!$D663,前々月ワード!$E$3:$E$1000,キーワード!$F663)</f>
        <v>0</v>
      </c>
      <c r="AM663" s="13">
        <f t="shared" si="121"/>
        <v>0</v>
      </c>
      <c r="AN663" s="13">
        <f t="shared" si="121"/>
        <v>0</v>
      </c>
      <c r="AO663" s="13">
        <f t="shared" si="121"/>
        <v>0</v>
      </c>
      <c r="AP663" s="16">
        <f t="shared" si="122"/>
        <v>0</v>
      </c>
      <c r="AQ663" s="16">
        <f t="shared" si="122"/>
        <v>0</v>
      </c>
      <c r="AR663" s="17">
        <f t="shared" si="122"/>
        <v>0</v>
      </c>
    </row>
    <row r="664" spans="3:44" ht="36.65" customHeight="1">
      <c r="C664" s="20">
        <v>659</v>
      </c>
      <c r="D664" s="53">
        <f>現状ワード設定!B661</f>
        <v>0</v>
      </c>
      <c r="E664" s="26" t="str">
        <f>IFERROR(_xlfn.XLOOKUP($D664,現状商品設定!B:B,現状商品設定!C:C,"-"),"-")</f>
        <v>-</v>
      </c>
      <c r="F664" s="56">
        <f>現状ワード設定!G661</f>
        <v>0</v>
      </c>
      <c r="G664" s="60" t="s">
        <v>46</v>
      </c>
      <c r="H664" s="47" t="str">
        <f>IFERROR(_xlfn.XLOOKUP(D664,商品!$D:$D,商品!$H:$H),"")</f>
        <v/>
      </c>
      <c r="I664" s="50" t="str">
        <f>IFERROR(_xlfn.XLOOKUP(D664&amp;F664,現状ワード設定!J:J,現状ワード設定!H:H),"")</f>
        <v/>
      </c>
      <c r="J664" s="47" t="str">
        <f>IFERROR(_xlfn.XLOOKUP(D664&amp;F664,現状ワード設定!J:J,現状ワード設定!I:I),"")</f>
        <v/>
      </c>
      <c r="K664" s="47" t="e">
        <f>IF(AND(T664&gt;=設定!$C$12,W664&gt;=O664),I664*(1+設定!$F$12),IF(AND(T664&gt;=設定!$C$13,W664&lt;O664),I664*(1+設定!$F$13),IF(AND(T664&lt;設定!$C$14,U664&gt;=設定!$E$14),I664*(1+設定!$F$14),IF(AND(T664&lt;設定!$C$15,U664&lt;設定!$E$15),I664*(1+設定!$F$15),"除外"))))</f>
        <v>#VALUE!</v>
      </c>
      <c r="L664" s="58" t="e">
        <f ca="1">IF(消化率!$I$5&lt;1,K664*消化率!$I$5,IF(U664*V664/(K664*消化率!$I$5)&gt;O664,K664*消化率!$I$5,M664))</f>
        <v>#DIV/0!</v>
      </c>
      <c r="M664" s="58" t="e">
        <f t="shared" si="113"/>
        <v>#VALUE!</v>
      </c>
      <c r="N664" s="58" t="e">
        <f ca="1">IF(ROUNDUP(IF(IF(IF(AND(設定!$D$8&lt;=L664,設定!$D$8&lt;J664),設定!$D$8,IF(AND(J664&lt;=L664,J664&lt;設定!$D$8),J664,IF(AND(L664&lt;=J664,J664&lt;設定!$D$8),J664,L664)))=0,設定!$D$8,IF(AND(設定!$D$8&lt;=L664,設定!$D$8&lt;J664),設定!$D$8,IF(AND(J664&lt;=L664,J664&lt;設定!$D$8),J664,IF(AND(L664&lt;=J664,J664&lt;設定!$D$8),J664,L664))))&lt;=H664,H664+1,IF(IF(AND(設定!$D$8&lt;=L664,設定!$D$8&lt;J664),設定!$D$8,IF(AND(J664&lt;=L664,J664&lt;設定!$D$8),J664,IF(AND(L664&lt;=J664,J664&lt;設定!$D$8),J664,L664)))=0,設定!$D$8,IF(AND(設定!$D$8&lt;=L664,設定!$D$8&lt;J664),設定!$D$8,IF(AND(J664&lt;=L664,J664&lt;設定!$D$8),J664,IF(AND(L664&lt;=J664,J664&lt;設定!$D$8),J664,L664))))),0)&gt;40,ROUNDUP(IF(IF(IF(AND(設定!$D$8&lt;=L664,設定!$D$8&lt;J664),設定!$D$8,IF(AND(J664&lt;=L664,J664&lt;設定!$D$8),J664,IF(AND(L664&lt;=J664,J664&lt;設定!$D$8),J664,L664)))=0,設定!$D$8,IF(AND(設定!$D$8&lt;=L664,設定!$D$8&lt;J664),設定!$D$8,IF(AND(J664&lt;=L664,J664&lt;設定!$D$8),J664,IF(AND(L664&lt;=J664,J664&lt;設定!$D$8),J664,L664))))&lt;=H664,H664+1,IF(IF(AND(設定!$D$8&lt;=L664,設定!$D$8&lt;J664),設定!$D$8,IF(AND(J664&lt;=L664,J664&lt;設定!$D$8),J664,IF(AND(L664&lt;=J664,J664&lt;設定!$D$8),J664,L664)))=0,設定!$D$8,IF(AND(設定!$D$8&lt;=L664,設定!$D$8&lt;J664),設定!$D$8,IF(AND(J664&lt;=L664,J664&lt;設定!$D$8),J664,IF(AND(L664&lt;=J664,J664&lt;設定!$D$8),J664,L664))))),0),40)</f>
        <v>#DIV/0!</v>
      </c>
      <c r="O664" s="55">
        <f>IF(G664="標準",設定!$C$4,G664)</f>
        <v>5</v>
      </c>
      <c r="P664" s="45">
        <f t="shared" si="114"/>
        <v>0</v>
      </c>
      <c r="Q664" s="14">
        <f t="shared" si="115"/>
        <v>0</v>
      </c>
      <c r="R664" s="23">
        <f t="shared" si="123"/>
        <v>0</v>
      </c>
      <c r="S664" s="12">
        <f t="shared" si="116"/>
        <v>0</v>
      </c>
      <c r="T664" s="23">
        <f t="shared" si="117"/>
        <v>0</v>
      </c>
      <c r="U664" s="13">
        <f t="shared" si="118"/>
        <v>0</v>
      </c>
      <c r="V664" s="104" t="str">
        <f>INDEX(商品!Q:Q,MATCH(キーワード!D664,商品!D:D,0),1)</f>
        <v>-</v>
      </c>
      <c r="W664" s="15">
        <f t="shared" si="119"/>
        <v>0</v>
      </c>
      <c r="X664" s="22">
        <f>SUMIFS(当月ワード!$J$3:$J$1000,当月ワード!$D$3:$D$1000,キーワード!$D664,当月ワード!$E$3:$E$1000,キーワード!$F664)</f>
        <v>0</v>
      </c>
      <c r="Y664" s="23">
        <f>SUMIFS(前月ワード!$J$3:$J$1000,前月ワード!$D$3:$D$1000,キーワード!$D664,前月ワード!$E$3:$E$1000,キーワード!$F664)</f>
        <v>0</v>
      </c>
      <c r="Z664" s="23">
        <f>SUMIFS(前々月ワード!$J$3:$J$1000,前々月ワード!$D$3:$D$1000,キーワード!$D664,前々月ワード!$E$3:$E$1000,キーワード!$F664)</f>
        <v>0</v>
      </c>
      <c r="AA664" s="22">
        <f>SUMIFS(当月ワード!$W$3:$W$1000,当月ワード!$D$3:$D$1000,キーワード!$D664,当月ワード!$E$3:$E$1000,キーワード!$F664)</f>
        <v>0</v>
      </c>
      <c r="AB664" s="23">
        <f>SUMIFS(前月ワード!$W$3:$W$1000,前月ワード!$D$3:$D$1000,キーワード!$D664,前月ワード!$E$3:$E$1000,キーワード!$F664)</f>
        <v>0</v>
      </c>
      <c r="AC664" s="23">
        <f>SUMIFS(前々月ワード!$W$3:$W$1000,前々月ワード!$D$3:$D$1000,キーワード!$D664,前々月ワード!$E$3:$E$1000,キーワード!$F664)</f>
        <v>0</v>
      </c>
      <c r="AD664" s="23">
        <f t="shared" si="120"/>
        <v>0</v>
      </c>
      <c r="AE664" s="23">
        <f t="shared" si="120"/>
        <v>0</v>
      </c>
      <c r="AF664" s="23">
        <f t="shared" si="120"/>
        <v>0</v>
      </c>
      <c r="AG664" s="22">
        <f>SUMIFS(当月ワード!$X$3:$X$1000,当月ワード!$D$3:$D$1000,キーワード!$D664,当月ワード!$E$3:$E$1000,キーワード!$F664)</f>
        <v>0</v>
      </c>
      <c r="AH664" s="23">
        <f>SUMIFS(前月ワード!$X$3:$X$1000,前月ワード!$D$3:$D$1000,キーワード!$D664,前月ワード!$E$3:$E$1000,キーワード!$F664)</f>
        <v>0</v>
      </c>
      <c r="AI664" s="23">
        <f>SUMIFS(前々月ワード!$X$3:$X$1000,前々月ワード!$D$3:$D$1000,キーワード!$D664,前々月ワード!$E$3:$E$1000,キーワード!$F664)</f>
        <v>0</v>
      </c>
      <c r="AJ664" s="22">
        <f>SUMIFS(当月ワード!$I$3:$I$1000,当月ワード!$D$3:$D$1000,キーワード!$D664,当月ワード!$E$3:$E$1000,キーワード!$F664)</f>
        <v>0</v>
      </c>
      <c r="AK664" s="23">
        <f>SUMIFS(前月ワード!$I$3:$I$1000,前月ワード!$D$3:$D$1000,キーワード!$D664,前月ワード!$E$3:$E$1000,キーワード!$F664)</f>
        <v>0</v>
      </c>
      <c r="AL664" s="23">
        <f>SUMIFS(前々月ワード!$I$3:$I$1000,前々月ワード!$D$3:$D$1000,キーワード!$D664,前々月ワード!$E$3:$E$1000,キーワード!$F664)</f>
        <v>0</v>
      </c>
      <c r="AM664" s="13">
        <f t="shared" si="121"/>
        <v>0</v>
      </c>
      <c r="AN664" s="13">
        <f t="shared" si="121"/>
        <v>0</v>
      </c>
      <c r="AO664" s="13">
        <f t="shared" si="121"/>
        <v>0</v>
      </c>
      <c r="AP664" s="16">
        <f t="shared" si="122"/>
        <v>0</v>
      </c>
      <c r="AQ664" s="16">
        <f t="shared" si="122"/>
        <v>0</v>
      </c>
      <c r="AR664" s="17">
        <f t="shared" si="122"/>
        <v>0</v>
      </c>
    </row>
    <row r="665" spans="3:44" ht="36.65" customHeight="1">
      <c r="C665" s="20">
        <v>660</v>
      </c>
      <c r="D665" s="53">
        <f>現状ワード設定!B662</f>
        <v>0</v>
      </c>
      <c r="E665" s="26" t="str">
        <f>IFERROR(_xlfn.XLOOKUP($D665,現状商品設定!B:B,現状商品設定!C:C,"-"),"-")</f>
        <v>-</v>
      </c>
      <c r="F665" s="56">
        <f>現状ワード設定!G662</f>
        <v>0</v>
      </c>
      <c r="G665" s="60" t="s">
        <v>46</v>
      </c>
      <c r="H665" s="47" t="str">
        <f>IFERROR(_xlfn.XLOOKUP(D665,商品!$D:$D,商品!$H:$H),"")</f>
        <v/>
      </c>
      <c r="I665" s="50" t="str">
        <f>IFERROR(_xlfn.XLOOKUP(D665&amp;F665,現状ワード設定!J:J,現状ワード設定!H:H),"")</f>
        <v/>
      </c>
      <c r="J665" s="47" t="str">
        <f>IFERROR(_xlfn.XLOOKUP(D665&amp;F665,現状ワード設定!J:J,現状ワード設定!I:I),"")</f>
        <v/>
      </c>
      <c r="K665" s="47" t="e">
        <f>IF(AND(T665&gt;=設定!$C$12,W665&gt;=O665),I665*(1+設定!$F$12),IF(AND(T665&gt;=設定!$C$13,W665&lt;O665),I665*(1+設定!$F$13),IF(AND(T665&lt;設定!$C$14,U665&gt;=設定!$E$14),I665*(1+設定!$F$14),IF(AND(T665&lt;設定!$C$15,U665&lt;設定!$E$15),I665*(1+設定!$F$15),"除外"))))</f>
        <v>#VALUE!</v>
      </c>
      <c r="L665" s="58" t="e">
        <f ca="1">IF(消化率!$I$5&lt;1,K665*消化率!$I$5,IF(U665*V665/(K665*消化率!$I$5)&gt;O665,K665*消化率!$I$5,M665))</f>
        <v>#DIV/0!</v>
      </c>
      <c r="M665" s="58" t="e">
        <f t="shared" si="113"/>
        <v>#VALUE!</v>
      </c>
      <c r="N665" s="58" t="e">
        <f ca="1">IF(ROUNDUP(IF(IF(IF(AND(設定!$D$8&lt;=L665,設定!$D$8&lt;J665),設定!$D$8,IF(AND(J665&lt;=L665,J665&lt;設定!$D$8),J665,IF(AND(L665&lt;=J665,J665&lt;設定!$D$8),J665,L665)))=0,設定!$D$8,IF(AND(設定!$D$8&lt;=L665,設定!$D$8&lt;J665),設定!$D$8,IF(AND(J665&lt;=L665,J665&lt;設定!$D$8),J665,IF(AND(L665&lt;=J665,J665&lt;設定!$D$8),J665,L665))))&lt;=H665,H665+1,IF(IF(AND(設定!$D$8&lt;=L665,設定!$D$8&lt;J665),設定!$D$8,IF(AND(J665&lt;=L665,J665&lt;設定!$D$8),J665,IF(AND(L665&lt;=J665,J665&lt;設定!$D$8),J665,L665)))=0,設定!$D$8,IF(AND(設定!$D$8&lt;=L665,設定!$D$8&lt;J665),設定!$D$8,IF(AND(J665&lt;=L665,J665&lt;設定!$D$8),J665,IF(AND(L665&lt;=J665,J665&lt;設定!$D$8),J665,L665))))),0)&gt;40,ROUNDUP(IF(IF(IF(AND(設定!$D$8&lt;=L665,設定!$D$8&lt;J665),設定!$D$8,IF(AND(J665&lt;=L665,J665&lt;設定!$D$8),J665,IF(AND(L665&lt;=J665,J665&lt;設定!$D$8),J665,L665)))=0,設定!$D$8,IF(AND(設定!$D$8&lt;=L665,設定!$D$8&lt;J665),設定!$D$8,IF(AND(J665&lt;=L665,J665&lt;設定!$D$8),J665,IF(AND(L665&lt;=J665,J665&lt;設定!$D$8),J665,L665))))&lt;=H665,H665+1,IF(IF(AND(設定!$D$8&lt;=L665,設定!$D$8&lt;J665),設定!$D$8,IF(AND(J665&lt;=L665,J665&lt;設定!$D$8),J665,IF(AND(L665&lt;=J665,J665&lt;設定!$D$8),J665,L665)))=0,設定!$D$8,IF(AND(設定!$D$8&lt;=L665,設定!$D$8&lt;J665),設定!$D$8,IF(AND(J665&lt;=L665,J665&lt;設定!$D$8),J665,IF(AND(L665&lt;=J665,J665&lt;設定!$D$8),J665,L665))))),0),40)</f>
        <v>#DIV/0!</v>
      </c>
      <c r="O665" s="55">
        <f>IF(G665="標準",設定!$C$4,G665)</f>
        <v>5</v>
      </c>
      <c r="P665" s="45">
        <f t="shared" si="114"/>
        <v>0</v>
      </c>
      <c r="Q665" s="14">
        <f t="shared" si="115"/>
        <v>0</v>
      </c>
      <c r="R665" s="23">
        <f t="shared" si="123"/>
        <v>0</v>
      </c>
      <c r="S665" s="12">
        <f t="shared" si="116"/>
        <v>0</v>
      </c>
      <c r="T665" s="23">
        <f t="shared" si="117"/>
        <v>0</v>
      </c>
      <c r="U665" s="13">
        <f t="shared" si="118"/>
        <v>0</v>
      </c>
      <c r="V665" s="104" t="str">
        <f>INDEX(商品!Q:Q,MATCH(キーワード!D665,商品!D:D,0),1)</f>
        <v>-</v>
      </c>
      <c r="W665" s="15">
        <f t="shared" si="119"/>
        <v>0</v>
      </c>
      <c r="X665" s="22">
        <f>SUMIFS(当月ワード!$J$3:$J$1000,当月ワード!$D$3:$D$1000,キーワード!$D665,当月ワード!$E$3:$E$1000,キーワード!$F665)</f>
        <v>0</v>
      </c>
      <c r="Y665" s="23">
        <f>SUMIFS(前月ワード!$J$3:$J$1000,前月ワード!$D$3:$D$1000,キーワード!$D665,前月ワード!$E$3:$E$1000,キーワード!$F665)</f>
        <v>0</v>
      </c>
      <c r="Z665" s="23">
        <f>SUMIFS(前々月ワード!$J$3:$J$1000,前々月ワード!$D$3:$D$1000,キーワード!$D665,前々月ワード!$E$3:$E$1000,キーワード!$F665)</f>
        <v>0</v>
      </c>
      <c r="AA665" s="22">
        <f>SUMIFS(当月ワード!$W$3:$W$1000,当月ワード!$D$3:$D$1000,キーワード!$D665,当月ワード!$E$3:$E$1000,キーワード!$F665)</f>
        <v>0</v>
      </c>
      <c r="AB665" s="23">
        <f>SUMIFS(前月ワード!$W$3:$W$1000,前月ワード!$D$3:$D$1000,キーワード!$D665,前月ワード!$E$3:$E$1000,キーワード!$F665)</f>
        <v>0</v>
      </c>
      <c r="AC665" s="23">
        <f>SUMIFS(前々月ワード!$W$3:$W$1000,前々月ワード!$D$3:$D$1000,キーワード!$D665,前々月ワード!$E$3:$E$1000,キーワード!$F665)</f>
        <v>0</v>
      </c>
      <c r="AD665" s="23">
        <f t="shared" si="120"/>
        <v>0</v>
      </c>
      <c r="AE665" s="23">
        <f t="shared" si="120"/>
        <v>0</v>
      </c>
      <c r="AF665" s="23">
        <f t="shared" si="120"/>
        <v>0</v>
      </c>
      <c r="AG665" s="22">
        <f>SUMIFS(当月ワード!$X$3:$X$1000,当月ワード!$D$3:$D$1000,キーワード!$D665,当月ワード!$E$3:$E$1000,キーワード!$F665)</f>
        <v>0</v>
      </c>
      <c r="AH665" s="23">
        <f>SUMIFS(前月ワード!$X$3:$X$1000,前月ワード!$D$3:$D$1000,キーワード!$D665,前月ワード!$E$3:$E$1000,キーワード!$F665)</f>
        <v>0</v>
      </c>
      <c r="AI665" s="23">
        <f>SUMIFS(前々月ワード!$X$3:$X$1000,前々月ワード!$D$3:$D$1000,キーワード!$D665,前々月ワード!$E$3:$E$1000,キーワード!$F665)</f>
        <v>0</v>
      </c>
      <c r="AJ665" s="22">
        <f>SUMIFS(当月ワード!$I$3:$I$1000,当月ワード!$D$3:$D$1000,キーワード!$D665,当月ワード!$E$3:$E$1000,キーワード!$F665)</f>
        <v>0</v>
      </c>
      <c r="AK665" s="23">
        <f>SUMIFS(前月ワード!$I$3:$I$1000,前月ワード!$D$3:$D$1000,キーワード!$D665,前月ワード!$E$3:$E$1000,キーワード!$F665)</f>
        <v>0</v>
      </c>
      <c r="AL665" s="23">
        <f>SUMIFS(前々月ワード!$I$3:$I$1000,前々月ワード!$D$3:$D$1000,キーワード!$D665,前々月ワード!$E$3:$E$1000,キーワード!$F665)</f>
        <v>0</v>
      </c>
      <c r="AM665" s="13">
        <f t="shared" si="121"/>
        <v>0</v>
      </c>
      <c r="AN665" s="13">
        <f t="shared" si="121"/>
        <v>0</v>
      </c>
      <c r="AO665" s="13">
        <f t="shared" si="121"/>
        <v>0</v>
      </c>
      <c r="AP665" s="16">
        <f t="shared" si="122"/>
        <v>0</v>
      </c>
      <c r="AQ665" s="16">
        <f t="shared" si="122"/>
        <v>0</v>
      </c>
      <c r="AR665" s="17">
        <f t="shared" si="122"/>
        <v>0</v>
      </c>
    </row>
    <row r="666" spans="3:44" ht="36.65" customHeight="1">
      <c r="C666" s="20">
        <v>661</v>
      </c>
      <c r="D666" s="53">
        <f>現状ワード設定!B663</f>
        <v>0</v>
      </c>
      <c r="E666" s="26" t="str">
        <f>IFERROR(_xlfn.XLOOKUP($D666,現状商品設定!B:B,現状商品設定!C:C,"-"),"-")</f>
        <v>-</v>
      </c>
      <c r="F666" s="56">
        <f>現状ワード設定!G663</f>
        <v>0</v>
      </c>
      <c r="G666" s="60" t="s">
        <v>46</v>
      </c>
      <c r="H666" s="47" t="str">
        <f>IFERROR(_xlfn.XLOOKUP(D666,商品!$D:$D,商品!$H:$H),"")</f>
        <v/>
      </c>
      <c r="I666" s="50" t="str">
        <f>IFERROR(_xlfn.XLOOKUP(D666&amp;F666,現状ワード設定!J:J,現状ワード設定!H:H),"")</f>
        <v/>
      </c>
      <c r="J666" s="47" t="str">
        <f>IFERROR(_xlfn.XLOOKUP(D666&amp;F666,現状ワード設定!J:J,現状ワード設定!I:I),"")</f>
        <v/>
      </c>
      <c r="K666" s="47" t="e">
        <f>IF(AND(T666&gt;=設定!$C$12,W666&gt;=O666),I666*(1+設定!$F$12),IF(AND(T666&gt;=設定!$C$13,W666&lt;O666),I666*(1+設定!$F$13),IF(AND(T666&lt;設定!$C$14,U666&gt;=設定!$E$14),I666*(1+設定!$F$14),IF(AND(T666&lt;設定!$C$15,U666&lt;設定!$E$15),I666*(1+設定!$F$15),"除外"))))</f>
        <v>#VALUE!</v>
      </c>
      <c r="L666" s="58" t="e">
        <f ca="1">IF(消化率!$I$5&lt;1,K666*消化率!$I$5,IF(U666*V666/(K666*消化率!$I$5)&gt;O666,K666*消化率!$I$5,M666))</f>
        <v>#DIV/0!</v>
      </c>
      <c r="M666" s="58" t="e">
        <f t="shared" si="113"/>
        <v>#VALUE!</v>
      </c>
      <c r="N666" s="58" t="e">
        <f ca="1">IF(ROUNDUP(IF(IF(IF(AND(設定!$D$8&lt;=L666,設定!$D$8&lt;J666),設定!$D$8,IF(AND(J666&lt;=L666,J666&lt;設定!$D$8),J666,IF(AND(L666&lt;=J666,J666&lt;設定!$D$8),J666,L666)))=0,設定!$D$8,IF(AND(設定!$D$8&lt;=L666,設定!$D$8&lt;J666),設定!$D$8,IF(AND(J666&lt;=L666,J666&lt;設定!$D$8),J666,IF(AND(L666&lt;=J666,J666&lt;設定!$D$8),J666,L666))))&lt;=H666,H666+1,IF(IF(AND(設定!$D$8&lt;=L666,設定!$D$8&lt;J666),設定!$D$8,IF(AND(J666&lt;=L666,J666&lt;設定!$D$8),J666,IF(AND(L666&lt;=J666,J666&lt;設定!$D$8),J666,L666)))=0,設定!$D$8,IF(AND(設定!$D$8&lt;=L666,設定!$D$8&lt;J666),設定!$D$8,IF(AND(J666&lt;=L666,J666&lt;設定!$D$8),J666,IF(AND(L666&lt;=J666,J666&lt;設定!$D$8),J666,L666))))),0)&gt;40,ROUNDUP(IF(IF(IF(AND(設定!$D$8&lt;=L666,設定!$D$8&lt;J666),設定!$D$8,IF(AND(J666&lt;=L666,J666&lt;設定!$D$8),J666,IF(AND(L666&lt;=J666,J666&lt;設定!$D$8),J666,L666)))=0,設定!$D$8,IF(AND(設定!$D$8&lt;=L666,設定!$D$8&lt;J666),設定!$D$8,IF(AND(J666&lt;=L666,J666&lt;設定!$D$8),J666,IF(AND(L666&lt;=J666,J666&lt;設定!$D$8),J666,L666))))&lt;=H666,H666+1,IF(IF(AND(設定!$D$8&lt;=L666,設定!$D$8&lt;J666),設定!$D$8,IF(AND(J666&lt;=L666,J666&lt;設定!$D$8),J666,IF(AND(L666&lt;=J666,J666&lt;設定!$D$8),J666,L666)))=0,設定!$D$8,IF(AND(設定!$D$8&lt;=L666,設定!$D$8&lt;J666),設定!$D$8,IF(AND(J666&lt;=L666,J666&lt;設定!$D$8),J666,IF(AND(L666&lt;=J666,J666&lt;設定!$D$8),J666,L666))))),0),40)</f>
        <v>#DIV/0!</v>
      </c>
      <c r="O666" s="55">
        <f>IF(G666="標準",設定!$C$4,G666)</f>
        <v>5</v>
      </c>
      <c r="P666" s="45">
        <f t="shared" si="114"/>
        <v>0</v>
      </c>
      <c r="Q666" s="14">
        <f t="shared" si="115"/>
        <v>0</v>
      </c>
      <c r="R666" s="23">
        <f t="shared" si="123"/>
        <v>0</v>
      </c>
      <c r="S666" s="12">
        <f t="shared" si="116"/>
        <v>0</v>
      </c>
      <c r="T666" s="23">
        <f t="shared" si="117"/>
        <v>0</v>
      </c>
      <c r="U666" s="13">
        <f t="shared" si="118"/>
        <v>0</v>
      </c>
      <c r="V666" s="104" t="str">
        <f>INDEX(商品!Q:Q,MATCH(キーワード!D666,商品!D:D,0),1)</f>
        <v>-</v>
      </c>
      <c r="W666" s="15">
        <f t="shared" si="119"/>
        <v>0</v>
      </c>
      <c r="X666" s="22">
        <f>SUMIFS(当月ワード!$J$3:$J$1000,当月ワード!$D$3:$D$1000,キーワード!$D666,当月ワード!$E$3:$E$1000,キーワード!$F666)</f>
        <v>0</v>
      </c>
      <c r="Y666" s="23">
        <f>SUMIFS(前月ワード!$J$3:$J$1000,前月ワード!$D$3:$D$1000,キーワード!$D666,前月ワード!$E$3:$E$1000,キーワード!$F666)</f>
        <v>0</v>
      </c>
      <c r="Z666" s="23">
        <f>SUMIFS(前々月ワード!$J$3:$J$1000,前々月ワード!$D$3:$D$1000,キーワード!$D666,前々月ワード!$E$3:$E$1000,キーワード!$F666)</f>
        <v>0</v>
      </c>
      <c r="AA666" s="22">
        <f>SUMIFS(当月ワード!$W$3:$W$1000,当月ワード!$D$3:$D$1000,キーワード!$D666,当月ワード!$E$3:$E$1000,キーワード!$F666)</f>
        <v>0</v>
      </c>
      <c r="AB666" s="23">
        <f>SUMIFS(前月ワード!$W$3:$W$1000,前月ワード!$D$3:$D$1000,キーワード!$D666,前月ワード!$E$3:$E$1000,キーワード!$F666)</f>
        <v>0</v>
      </c>
      <c r="AC666" s="23">
        <f>SUMIFS(前々月ワード!$W$3:$W$1000,前々月ワード!$D$3:$D$1000,キーワード!$D666,前々月ワード!$E$3:$E$1000,キーワード!$F666)</f>
        <v>0</v>
      </c>
      <c r="AD666" s="23">
        <f t="shared" si="120"/>
        <v>0</v>
      </c>
      <c r="AE666" s="23">
        <f t="shared" si="120"/>
        <v>0</v>
      </c>
      <c r="AF666" s="23">
        <f t="shared" si="120"/>
        <v>0</v>
      </c>
      <c r="AG666" s="22">
        <f>SUMIFS(当月ワード!$X$3:$X$1000,当月ワード!$D$3:$D$1000,キーワード!$D666,当月ワード!$E$3:$E$1000,キーワード!$F666)</f>
        <v>0</v>
      </c>
      <c r="AH666" s="23">
        <f>SUMIFS(前月ワード!$X$3:$X$1000,前月ワード!$D$3:$D$1000,キーワード!$D666,前月ワード!$E$3:$E$1000,キーワード!$F666)</f>
        <v>0</v>
      </c>
      <c r="AI666" s="23">
        <f>SUMIFS(前々月ワード!$X$3:$X$1000,前々月ワード!$D$3:$D$1000,キーワード!$D666,前々月ワード!$E$3:$E$1000,キーワード!$F666)</f>
        <v>0</v>
      </c>
      <c r="AJ666" s="22">
        <f>SUMIFS(当月ワード!$I$3:$I$1000,当月ワード!$D$3:$D$1000,キーワード!$D666,当月ワード!$E$3:$E$1000,キーワード!$F666)</f>
        <v>0</v>
      </c>
      <c r="AK666" s="23">
        <f>SUMIFS(前月ワード!$I$3:$I$1000,前月ワード!$D$3:$D$1000,キーワード!$D666,前月ワード!$E$3:$E$1000,キーワード!$F666)</f>
        <v>0</v>
      </c>
      <c r="AL666" s="23">
        <f>SUMIFS(前々月ワード!$I$3:$I$1000,前々月ワード!$D$3:$D$1000,キーワード!$D666,前々月ワード!$E$3:$E$1000,キーワード!$F666)</f>
        <v>0</v>
      </c>
      <c r="AM666" s="13">
        <f t="shared" si="121"/>
        <v>0</v>
      </c>
      <c r="AN666" s="13">
        <f t="shared" si="121"/>
        <v>0</v>
      </c>
      <c r="AO666" s="13">
        <f t="shared" si="121"/>
        <v>0</v>
      </c>
      <c r="AP666" s="16">
        <f t="shared" si="122"/>
        <v>0</v>
      </c>
      <c r="AQ666" s="16">
        <f t="shared" si="122"/>
        <v>0</v>
      </c>
      <c r="AR666" s="17">
        <f t="shared" si="122"/>
        <v>0</v>
      </c>
    </row>
    <row r="667" spans="3:44" ht="36.65" customHeight="1">
      <c r="C667" s="20">
        <v>662</v>
      </c>
      <c r="D667" s="53">
        <f>現状ワード設定!B664</f>
        <v>0</v>
      </c>
      <c r="E667" s="26" t="str">
        <f>IFERROR(_xlfn.XLOOKUP($D667,現状商品設定!B:B,現状商品設定!C:C,"-"),"-")</f>
        <v>-</v>
      </c>
      <c r="F667" s="56">
        <f>現状ワード設定!G664</f>
        <v>0</v>
      </c>
      <c r="G667" s="60" t="s">
        <v>46</v>
      </c>
      <c r="H667" s="47" t="str">
        <f>IFERROR(_xlfn.XLOOKUP(D667,商品!$D:$D,商品!$H:$H),"")</f>
        <v/>
      </c>
      <c r="I667" s="50" t="str">
        <f>IFERROR(_xlfn.XLOOKUP(D667&amp;F667,現状ワード設定!J:J,現状ワード設定!H:H),"")</f>
        <v/>
      </c>
      <c r="J667" s="47" t="str">
        <f>IFERROR(_xlfn.XLOOKUP(D667&amp;F667,現状ワード設定!J:J,現状ワード設定!I:I),"")</f>
        <v/>
      </c>
      <c r="K667" s="47" t="e">
        <f>IF(AND(T667&gt;=設定!$C$12,W667&gt;=O667),I667*(1+設定!$F$12),IF(AND(T667&gt;=設定!$C$13,W667&lt;O667),I667*(1+設定!$F$13),IF(AND(T667&lt;設定!$C$14,U667&gt;=設定!$E$14),I667*(1+設定!$F$14),IF(AND(T667&lt;設定!$C$15,U667&lt;設定!$E$15),I667*(1+設定!$F$15),"除外"))))</f>
        <v>#VALUE!</v>
      </c>
      <c r="L667" s="58" t="e">
        <f ca="1">IF(消化率!$I$5&lt;1,K667*消化率!$I$5,IF(U667*V667/(K667*消化率!$I$5)&gt;O667,K667*消化率!$I$5,M667))</f>
        <v>#DIV/0!</v>
      </c>
      <c r="M667" s="58" t="e">
        <f t="shared" si="113"/>
        <v>#VALUE!</v>
      </c>
      <c r="N667" s="58" t="e">
        <f ca="1">IF(ROUNDUP(IF(IF(IF(AND(設定!$D$8&lt;=L667,設定!$D$8&lt;J667),設定!$D$8,IF(AND(J667&lt;=L667,J667&lt;設定!$D$8),J667,IF(AND(L667&lt;=J667,J667&lt;設定!$D$8),J667,L667)))=0,設定!$D$8,IF(AND(設定!$D$8&lt;=L667,設定!$D$8&lt;J667),設定!$D$8,IF(AND(J667&lt;=L667,J667&lt;設定!$D$8),J667,IF(AND(L667&lt;=J667,J667&lt;設定!$D$8),J667,L667))))&lt;=H667,H667+1,IF(IF(AND(設定!$D$8&lt;=L667,設定!$D$8&lt;J667),設定!$D$8,IF(AND(J667&lt;=L667,J667&lt;設定!$D$8),J667,IF(AND(L667&lt;=J667,J667&lt;設定!$D$8),J667,L667)))=0,設定!$D$8,IF(AND(設定!$D$8&lt;=L667,設定!$D$8&lt;J667),設定!$D$8,IF(AND(J667&lt;=L667,J667&lt;設定!$D$8),J667,IF(AND(L667&lt;=J667,J667&lt;設定!$D$8),J667,L667))))),0)&gt;40,ROUNDUP(IF(IF(IF(AND(設定!$D$8&lt;=L667,設定!$D$8&lt;J667),設定!$D$8,IF(AND(J667&lt;=L667,J667&lt;設定!$D$8),J667,IF(AND(L667&lt;=J667,J667&lt;設定!$D$8),J667,L667)))=0,設定!$D$8,IF(AND(設定!$D$8&lt;=L667,設定!$D$8&lt;J667),設定!$D$8,IF(AND(J667&lt;=L667,J667&lt;設定!$D$8),J667,IF(AND(L667&lt;=J667,J667&lt;設定!$D$8),J667,L667))))&lt;=H667,H667+1,IF(IF(AND(設定!$D$8&lt;=L667,設定!$D$8&lt;J667),設定!$D$8,IF(AND(J667&lt;=L667,J667&lt;設定!$D$8),J667,IF(AND(L667&lt;=J667,J667&lt;設定!$D$8),J667,L667)))=0,設定!$D$8,IF(AND(設定!$D$8&lt;=L667,設定!$D$8&lt;J667),設定!$D$8,IF(AND(J667&lt;=L667,J667&lt;設定!$D$8),J667,IF(AND(L667&lt;=J667,J667&lt;設定!$D$8),J667,L667))))),0),40)</f>
        <v>#DIV/0!</v>
      </c>
      <c r="O667" s="55">
        <f>IF(G667="標準",設定!$C$4,G667)</f>
        <v>5</v>
      </c>
      <c r="P667" s="45">
        <f t="shared" si="114"/>
        <v>0</v>
      </c>
      <c r="Q667" s="14">
        <f t="shared" si="115"/>
        <v>0</v>
      </c>
      <c r="R667" s="23">
        <f t="shared" si="123"/>
        <v>0</v>
      </c>
      <c r="S667" s="12">
        <f t="shared" si="116"/>
        <v>0</v>
      </c>
      <c r="T667" s="23">
        <f t="shared" si="117"/>
        <v>0</v>
      </c>
      <c r="U667" s="13">
        <f t="shared" si="118"/>
        <v>0</v>
      </c>
      <c r="V667" s="104" t="str">
        <f>INDEX(商品!Q:Q,MATCH(キーワード!D667,商品!D:D,0),1)</f>
        <v>-</v>
      </c>
      <c r="W667" s="15">
        <f t="shared" si="119"/>
        <v>0</v>
      </c>
      <c r="X667" s="22">
        <f>SUMIFS(当月ワード!$J$3:$J$1000,当月ワード!$D$3:$D$1000,キーワード!$D667,当月ワード!$E$3:$E$1000,キーワード!$F667)</f>
        <v>0</v>
      </c>
      <c r="Y667" s="23">
        <f>SUMIFS(前月ワード!$J$3:$J$1000,前月ワード!$D$3:$D$1000,キーワード!$D667,前月ワード!$E$3:$E$1000,キーワード!$F667)</f>
        <v>0</v>
      </c>
      <c r="Z667" s="23">
        <f>SUMIFS(前々月ワード!$J$3:$J$1000,前々月ワード!$D$3:$D$1000,キーワード!$D667,前々月ワード!$E$3:$E$1000,キーワード!$F667)</f>
        <v>0</v>
      </c>
      <c r="AA667" s="22">
        <f>SUMIFS(当月ワード!$W$3:$W$1000,当月ワード!$D$3:$D$1000,キーワード!$D667,当月ワード!$E$3:$E$1000,キーワード!$F667)</f>
        <v>0</v>
      </c>
      <c r="AB667" s="23">
        <f>SUMIFS(前月ワード!$W$3:$W$1000,前月ワード!$D$3:$D$1000,キーワード!$D667,前月ワード!$E$3:$E$1000,キーワード!$F667)</f>
        <v>0</v>
      </c>
      <c r="AC667" s="23">
        <f>SUMIFS(前々月ワード!$W$3:$W$1000,前々月ワード!$D$3:$D$1000,キーワード!$D667,前々月ワード!$E$3:$E$1000,キーワード!$F667)</f>
        <v>0</v>
      </c>
      <c r="AD667" s="23">
        <f t="shared" si="120"/>
        <v>0</v>
      </c>
      <c r="AE667" s="23">
        <f t="shared" si="120"/>
        <v>0</v>
      </c>
      <c r="AF667" s="23">
        <f t="shared" si="120"/>
        <v>0</v>
      </c>
      <c r="AG667" s="22">
        <f>SUMIFS(当月ワード!$X$3:$X$1000,当月ワード!$D$3:$D$1000,キーワード!$D667,当月ワード!$E$3:$E$1000,キーワード!$F667)</f>
        <v>0</v>
      </c>
      <c r="AH667" s="23">
        <f>SUMIFS(前月ワード!$X$3:$X$1000,前月ワード!$D$3:$D$1000,キーワード!$D667,前月ワード!$E$3:$E$1000,キーワード!$F667)</f>
        <v>0</v>
      </c>
      <c r="AI667" s="23">
        <f>SUMIFS(前々月ワード!$X$3:$X$1000,前々月ワード!$D$3:$D$1000,キーワード!$D667,前々月ワード!$E$3:$E$1000,キーワード!$F667)</f>
        <v>0</v>
      </c>
      <c r="AJ667" s="22">
        <f>SUMIFS(当月ワード!$I$3:$I$1000,当月ワード!$D$3:$D$1000,キーワード!$D667,当月ワード!$E$3:$E$1000,キーワード!$F667)</f>
        <v>0</v>
      </c>
      <c r="AK667" s="23">
        <f>SUMIFS(前月ワード!$I$3:$I$1000,前月ワード!$D$3:$D$1000,キーワード!$D667,前月ワード!$E$3:$E$1000,キーワード!$F667)</f>
        <v>0</v>
      </c>
      <c r="AL667" s="23">
        <f>SUMIFS(前々月ワード!$I$3:$I$1000,前々月ワード!$D$3:$D$1000,キーワード!$D667,前々月ワード!$E$3:$E$1000,キーワード!$F667)</f>
        <v>0</v>
      </c>
      <c r="AM667" s="13">
        <f t="shared" si="121"/>
        <v>0</v>
      </c>
      <c r="AN667" s="13">
        <f t="shared" si="121"/>
        <v>0</v>
      </c>
      <c r="AO667" s="13">
        <f t="shared" si="121"/>
        <v>0</v>
      </c>
      <c r="AP667" s="16">
        <f t="shared" si="122"/>
        <v>0</v>
      </c>
      <c r="AQ667" s="16">
        <f t="shared" si="122"/>
        <v>0</v>
      </c>
      <c r="AR667" s="17">
        <f t="shared" si="122"/>
        <v>0</v>
      </c>
    </row>
    <row r="668" spans="3:44" ht="36.65" customHeight="1">
      <c r="C668" s="20">
        <v>663</v>
      </c>
      <c r="D668" s="53">
        <f>現状ワード設定!B665</f>
        <v>0</v>
      </c>
      <c r="E668" s="26" t="str">
        <f>IFERROR(_xlfn.XLOOKUP($D668,現状商品設定!B:B,現状商品設定!C:C,"-"),"-")</f>
        <v>-</v>
      </c>
      <c r="F668" s="56">
        <f>現状ワード設定!G665</f>
        <v>0</v>
      </c>
      <c r="G668" s="60" t="s">
        <v>46</v>
      </c>
      <c r="H668" s="47" t="str">
        <f>IFERROR(_xlfn.XLOOKUP(D668,商品!$D:$D,商品!$H:$H),"")</f>
        <v/>
      </c>
      <c r="I668" s="50" t="str">
        <f>IFERROR(_xlfn.XLOOKUP(D668&amp;F668,現状ワード設定!J:J,現状ワード設定!H:H),"")</f>
        <v/>
      </c>
      <c r="J668" s="47" t="str">
        <f>IFERROR(_xlfn.XLOOKUP(D668&amp;F668,現状ワード設定!J:J,現状ワード設定!I:I),"")</f>
        <v/>
      </c>
      <c r="K668" s="47" t="e">
        <f>IF(AND(T668&gt;=設定!$C$12,W668&gt;=O668),I668*(1+設定!$F$12),IF(AND(T668&gt;=設定!$C$13,W668&lt;O668),I668*(1+設定!$F$13),IF(AND(T668&lt;設定!$C$14,U668&gt;=設定!$E$14),I668*(1+設定!$F$14),IF(AND(T668&lt;設定!$C$15,U668&lt;設定!$E$15),I668*(1+設定!$F$15),"除外"))))</f>
        <v>#VALUE!</v>
      </c>
      <c r="L668" s="58" t="e">
        <f ca="1">IF(消化率!$I$5&lt;1,K668*消化率!$I$5,IF(U668*V668/(K668*消化率!$I$5)&gt;O668,K668*消化率!$I$5,M668))</f>
        <v>#DIV/0!</v>
      </c>
      <c r="M668" s="58" t="e">
        <f t="shared" si="113"/>
        <v>#VALUE!</v>
      </c>
      <c r="N668" s="58" t="e">
        <f ca="1">IF(ROUNDUP(IF(IF(IF(AND(設定!$D$8&lt;=L668,設定!$D$8&lt;J668),設定!$D$8,IF(AND(J668&lt;=L668,J668&lt;設定!$D$8),J668,IF(AND(L668&lt;=J668,J668&lt;設定!$D$8),J668,L668)))=0,設定!$D$8,IF(AND(設定!$D$8&lt;=L668,設定!$D$8&lt;J668),設定!$D$8,IF(AND(J668&lt;=L668,J668&lt;設定!$D$8),J668,IF(AND(L668&lt;=J668,J668&lt;設定!$D$8),J668,L668))))&lt;=H668,H668+1,IF(IF(AND(設定!$D$8&lt;=L668,設定!$D$8&lt;J668),設定!$D$8,IF(AND(J668&lt;=L668,J668&lt;設定!$D$8),J668,IF(AND(L668&lt;=J668,J668&lt;設定!$D$8),J668,L668)))=0,設定!$D$8,IF(AND(設定!$D$8&lt;=L668,設定!$D$8&lt;J668),設定!$D$8,IF(AND(J668&lt;=L668,J668&lt;設定!$D$8),J668,IF(AND(L668&lt;=J668,J668&lt;設定!$D$8),J668,L668))))),0)&gt;40,ROUNDUP(IF(IF(IF(AND(設定!$D$8&lt;=L668,設定!$D$8&lt;J668),設定!$D$8,IF(AND(J668&lt;=L668,J668&lt;設定!$D$8),J668,IF(AND(L668&lt;=J668,J668&lt;設定!$D$8),J668,L668)))=0,設定!$D$8,IF(AND(設定!$D$8&lt;=L668,設定!$D$8&lt;J668),設定!$D$8,IF(AND(J668&lt;=L668,J668&lt;設定!$D$8),J668,IF(AND(L668&lt;=J668,J668&lt;設定!$D$8),J668,L668))))&lt;=H668,H668+1,IF(IF(AND(設定!$D$8&lt;=L668,設定!$D$8&lt;J668),設定!$D$8,IF(AND(J668&lt;=L668,J668&lt;設定!$D$8),J668,IF(AND(L668&lt;=J668,J668&lt;設定!$D$8),J668,L668)))=0,設定!$D$8,IF(AND(設定!$D$8&lt;=L668,設定!$D$8&lt;J668),設定!$D$8,IF(AND(J668&lt;=L668,J668&lt;設定!$D$8),J668,IF(AND(L668&lt;=J668,J668&lt;設定!$D$8),J668,L668))))),0),40)</f>
        <v>#DIV/0!</v>
      </c>
      <c r="O668" s="55">
        <f>IF(G668="標準",設定!$C$4,G668)</f>
        <v>5</v>
      </c>
      <c r="P668" s="45">
        <f t="shared" si="114"/>
        <v>0</v>
      </c>
      <c r="Q668" s="14">
        <f t="shared" si="115"/>
        <v>0</v>
      </c>
      <c r="R668" s="23">
        <f t="shared" si="123"/>
        <v>0</v>
      </c>
      <c r="S668" s="12">
        <f t="shared" si="116"/>
        <v>0</v>
      </c>
      <c r="T668" s="23">
        <f t="shared" si="117"/>
        <v>0</v>
      </c>
      <c r="U668" s="13">
        <f t="shared" si="118"/>
        <v>0</v>
      </c>
      <c r="V668" s="104" t="str">
        <f>INDEX(商品!Q:Q,MATCH(キーワード!D668,商品!D:D,0),1)</f>
        <v>-</v>
      </c>
      <c r="W668" s="15">
        <f t="shared" si="119"/>
        <v>0</v>
      </c>
      <c r="X668" s="22">
        <f>SUMIFS(当月ワード!$J$3:$J$1000,当月ワード!$D$3:$D$1000,キーワード!$D668,当月ワード!$E$3:$E$1000,キーワード!$F668)</f>
        <v>0</v>
      </c>
      <c r="Y668" s="23">
        <f>SUMIFS(前月ワード!$J$3:$J$1000,前月ワード!$D$3:$D$1000,キーワード!$D668,前月ワード!$E$3:$E$1000,キーワード!$F668)</f>
        <v>0</v>
      </c>
      <c r="Z668" s="23">
        <f>SUMIFS(前々月ワード!$J$3:$J$1000,前々月ワード!$D$3:$D$1000,キーワード!$D668,前々月ワード!$E$3:$E$1000,キーワード!$F668)</f>
        <v>0</v>
      </c>
      <c r="AA668" s="22">
        <f>SUMIFS(当月ワード!$W$3:$W$1000,当月ワード!$D$3:$D$1000,キーワード!$D668,当月ワード!$E$3:$E$1000,キーワード!$F668)</f>
        <v>0</v>
      </c>
      <c r="AB668" s="23">
        <f>SUMIFS(前月ワード!$W$3:$W$1000,前月ワード!$D$3:$D$1000,キーワード!$D668,前月ワード!$E$3:$E$1000,キーワード!$F668)</f>
        <v>0</v>
      </c>
      <c r="AC668" s="23">
        <f>SUMIFS(前々月ワード!$W$3:$W$1000,前々月ワード!$D$3:$D$1000,キーワード!$D668,前々月ワード!$E$3:$E$1000,キーワード!$F668)</f>
        <v>0</v>
      </c>
      <c r="AD668" s="23">
        <f t="shared" si="120"/>
        <v>0</v>
      </c>
      <c r="AE668" s="23">
        <f t="shared" si="120"/>
        <v>0</v>
      </c>
      <c r="AF668" s="23">
        <f t="shared" si="120"/>
        <v>0</v>
      </c>
      <c r="AG668" s="22">
        <f>SUMIFS(当月ワード!$X$3:$X$1000,当月ワード!$D$3:$D$1000,キーワード!$D668,当月ワード!$E$3:$E$1000,キーワード!$F668)</f>
        <v>0</v>
      </c>
      <c r="AH668" s="23">
        <f>SUMIFS(前月ワード!$X$3:$X$1000,前月ワード!$D$3:$D$1000,キーワード!$D668,前月ワード!$E$3:$E$1000,キーワード!$F668)</f>
        <v>0</v>
      </c>
      <c r="AI668" s="23">
        <f>SUMIFS(前々月ワード!$X$3:$X$1000,前々月ワード!$D$3:$D$1000,キーワード!$D668,前々月ワード!$E$3:$E$1000,キーワード!$F668)</f>
        <v>0</v>
      </c>
      <c r="AJ668" s="22">
        <f>SUMIFS(当月ワード!$I$3:$I$1000,当月ワード!$D$3:$D$1000,キーワード!$D668,当月ワード!$E$3:$E$1000,キーワード!$F668)</f>
        <v>0</v>
      </c>
      <c r="AK668" s="23">
        <f>SUMIFS(前月ワード!$I$3:$I$1000,前月ワード!$D$3:$D$1000,キーワード!$D668,前月ワード!$E$3:$E$1000,キーワード!$F668)</f>
        <v>0</v>
      </c>
      <c r="AL668" s="23">
        <f>SUMIFS(前々月ワード!$I$3:$I$1000,前々月ワード!$D$3:$D$1000,キーワード!$D668,前々月ワード!$E$3:$E$1000,キーワード!$F668)</f>
        <v>0</v>
      </c>
      <c r="AM668" s="13">
        <f t="shared" si="121"/>
        <v>0</v>
      </c>
      <c r="AN668" s="13">
        <f t="shared" si="121"/>
        <v>0</v>
      </c>
      <c r="AO668" s="13">
        <f t="shared" si="121"/>
        <v>0</v>
      </c>
      <c r="AP668" s="16">
        <f t="shared" si="122"/>
        <v>0</v>
      </c>
      <c r="AQ668" s="16">
        <f t="shared" si="122"/>
        <v>0</v>
      </c>
      <c r="AR668" s="17">
        <f t="shared" si="122"/>
        <v>0</v>
      </c>
    </row>
    <row r="669" spans="3:44" ht="36.65" customHeight="1">
      <c r="C669" s="20">
        <v>664</v>
      </c>
      <c r="D669" s="53">
        <f>現状ワード設定!B666</f>
        <v>0</v>
      </c>
      <c r="E669" s="26" t="str">
        <f>IFERROR(_xlfn.XLOOKUP($D669,現状商品設定!B:B,現状商品設定!C:C,"-"),"-")</f>
        <v>-</v>
      </c>
      <c r="F669" s="56">
        <f>現状ワード設定!G666</f>
        <v>0</v>
      </c>
      <c r="G669" s="60" t="s">
        <v>46</v>
      </c>
      <c r="H669" s="47" t="str">
        <f>IFERROR(_xlfn.XLOOKUP(D669,商品!$D:$D,商品!$H:$H),"")</f>
        <v/>
      </c>
      <c r="I669" s="50" t="str">
        <f>IFERROR(_xlfn.XLOOKUP(D669&amp;F669,現状ワード設定!J:J,現状ワード設定!H:H),"")</f>
        <v/>
      </c>
      <c r="J669" s="47" t="str">
        <f>IFERROR(_xlfn.XLOOKUP(D669&amp;F669,現状ワード設定!J:J,現状ワード設定!I:I),"")</f>
        <v/>
      </c>
      <c r="K669" s="47" t="e">
        <f>IF(AND(T669&gt;=設定!$C$12,W669&gt;=O669),I669*(1+設定!$F$12),IF(AND(T669&gt;=設定!$C$13,W669&lt;O669),I669*(1+設定!$F$13),IF(AND(T669&lt;設定!$C$14,U669&gt;=設定!$E$14),I669*(1+設定!$F$14),IF(AND(T669&lt;設定!$C$15,U669&lt;設定!$E$15),I669*(1+設定!$F$15),"除外"))))</f>
        <v>#VALUE!</v>
      </c>
      <c r="L669" s="58" t="e">
        <f ca="1">IF(消化率!$I$5&lt;1,K669*消化率!$I$5,IF(U669*V669/(K669*消化率!$I$5)&gt;O669,K669*消化率!$I$5,M669))</f>
        <v>#DIV/0!</v>
      </c>
      <c r="M669" s="58" t="e">
        <f t="shared" si="113"/>
        <v>#VALUE!</v>
      </c>
      <c r="N669" s="58" t="e">
        <f ca="1">IF(ROUNDUP(IF(IF(IF(AND(設定!$D$8&lt;=L669,設定!$D$8&lt;J669),設定!$D$8,IF(AND(J669&lt;=L669,J669&lt;設定!$D$8),J669,IF(AND(L669&lt;=J669,J669&lt;設定!$D$8),J669,L669)))=0,設定!$D$8,IF(AND(設定!$D$8&lt;=L669,設定!$D$8&lt;J669),設定!$D$8,IF(AND(J669&lt;=L669,J669&lt;設定!$D$8),J669,IF(AND(L669&lt;=J669,J669&lt;設定!$D$8),J669,L669))))&lt;=H669,H669+1,IF(IF(AND(設定!$D$8&lt;=L669,設定!$D$8&lt;J669),設定!$D$8,IF(AND(J669&lt;=L669,J669&lt;設定!$D$8),J669,IF(AND(L669&lt;=J669,J669&lt;設定!$D$8),J669,L669)))=0,設定!$D$8,IF(AND(設定!$D$8&lt;=L669,設定!$D$8&lt;J669),設定!$D$8,IF(AND(J669&lt;=L669,J669&lt;設定!$D$8),J669,IF(AND(L669&lt;=J669,J669&lt;設定!$D$8),J669,L669))))),0)&gt;40,ROUNDUP(IF(IF(IF(AND(設定!$D$8&lt;=L669,設定!$D$8&lt;J669),設定!$D$8,IF(AND(J669&lt;=L669,J669&lt;設定!$D$8),J669,IF(AND(L669&lt;=J669,J669&lt;設定!$D$8),J669,L669)))=0,設定!$D$8,IF(AND(設定!$D$8&lt;=L669,設定!$D$8&lt;J669),設定!$D$8,IF(AND(J669&lt;=L669,J669&lt;設定!$D$8),J669,IF(AND(L669&lt;=J669,J669&lt;設定!$D$8),J669,L669))))&lt;=H669,H669+1,IF(IF(AND(設定!$D$8&lt;=L669,設定!$D$8&lt;J669),設定!$D$8,IF(AND(J669&lt;=L669,J669&lt;設定!$D$8),J669,IF(AND(L669&lt;=J669,J669&lt;設定!$D$8),J669,L669)))=0,設定!$D$8,IF(AND(設定!$D$8&lt;=L669,設定!$D$8&lt;J669),設定!$D$8,IF(AND(J669&lt;=L669,J669&lt;設定!$D$8),J669,IF(AND(L669&lt;=J669,J669&lt;設定!$D$8),J669,L669))))),0),40)</f>
        <v>#DIV/0!</v>
      </c>
      <c r="O669" s="55">
        <f>IF(G669="標準",設定!$C$4,G669)</f>
        <v>5</v>
      </c>
      <c r="P669" s="45">
        <f t="shared" si="114"/>
        <v>0</v>
      </c>
      <c r="Q669" s="14">
        <f t="shared" si="115"/>
        <v>0</v>
      </c>
      <c r="R669" s="23">
        <f t="shared" si="123"/>
        <v>0</v>
      </c>
      <c r="S669" s="12">
        <f t="shared" si="116"/>
        <v>0</v>
      </c>
      <c r="T669" s="23">
        <f t="shared" si="117"/>
        <v>0</v>
      </c>
      <c r="U669" s="13">
        <f t="shared" si="118"/>
        <v>0</v>
      </c>
      <c r="V669" s="104" t="str">
        <f>INDEX(商品!Q:Q,MATCH(キーワード!D669,商品!D:D,0),1)</f>
        <v>-</v>
      </c>
      <c r="W669" s="15">
        <f t="shared" si="119"/>
        <v>0</v>
      </c>
      <c r="X669" s="22">
        <f>SUMIFS(当月ワード!$J$3:$J$1000,当月ワード!$D$3:$D$1000,キーワード!$D669,当月ワード!$E$3:$E$1000,キーワード!$F669)</f>
        <v>0</v>
      </c>
      <c r="Y669" s="23">
        <f>SUMIFS(前月ワード!$J$3:$J$1000,前月ワード!$D$3:$D$1000,キーワード!$D669,前月ワード!$E$3:$E$1000,キーワード!$F669)</f>
        <v>0</v>
      </c>
      <c r="Z669" s="23">
        <f>SUMIFS(前々月ワード!$J$3:$J$1000,前々月ワード!$D$3:$D$1000,キーワード!$D669,前々月ワード!$E$3:$E$1000,キーワード!$F669)</f>
        <v>0</v>
      </c>
      <c r="AA669" s="22">
        <f>SUMIFS(当月ワード!$W$3:$W$1000,当月ワード!$D$3:$D$1000,キーワード!$D669,当月ワード!$E$3:$E$1000,キーワード!$F669)</f>
        <v>0</v>
      </c>
      <c r="AB669" s="23">
        <f>SUMIFS(前月ワード!$W$3:$W$1000,前月ワード!$D$3:$D$1000,キーワード!$D669,前月ワード!$E$3:$E$1000,キーワード!$F669)</f>
        <v>0</v>
      </c>
      <c r="AC669" s="23">
        <f>SUMIFS(前々月ワード!$W$3:$W$1000,前々月ワード!$D$3:$D$1000,キーワード!$D669,前々月ワード!$E$3:$E$1000,キーワード!$F669)</f>
        <v>0</v>
      </c>
      <c r="AD669" s="23">
        <f t="shared" si="120"/>
        <v>0</v>
      </c>
      <c r="AE669" s="23">
        <f t="shared" si="120"/>
        <v>0</v>
      </c>
      <c r="AF669" s="23">
        <f t="shared" si="120"/>
        <v>0</v>
      </c>
      <c r="AG669" s="22">
        <f>SUMIFS(当月ワード!$X$3:$X$1000,当月ワード!$D$3:$D$1000,キーワード!$D669,当月ワード!$E$3:$E$1000,キーワード!$F669)</f>
        <v>0</v>
      </c>
      <c r="AH669" s="23">
        <f>SUMIFS(前月ワード!$X$3:$X$1000,前月ワード!$D$3:$D$1000,キーワード!$D669,前月ワード!$E$3:$E$1000,キーワード!$F669)</f>
        <v>0</v>
      </c>
      <c r="AI669" s="23">
        <f>SUMIFS(前々月ワード!$X$3:$X$1000,前々月ワード!$D$3:$D$1000,キーワード!$D669,前々月ワード!$E$3:$E$1000,キーワード!$F669)</f>
        <v>0</v>
      </c>
      <c r="AJ669" s="22">
        <f>SUMIFS(当月ワード!$I$3:$I$1000,当月ワード!$D$3:$D$1000,キーワード!$D669,当月ワード!$E$3:$E$1000,キーワード!$F669)</f>
        <v>0</v>
      </c>
      <c r="AK669" s="23">
        <f>SUMIFS(前月ワード!$I$3:$I$1000,前月ワード!$D$3:$D$1000,キーワード!$D669,前月ワード!$E$3:$E$1000,キーワード!$F669)</f>
        <v>0</v>
      </c>
      <c r="AL669" s="23">
        <f>SUMIFS(前々月ワード!$I$3:$I$1000,前々月ワード!$D$3:$D$1000,キーワード!$D669,前々月ワード!$E$3:$E$1000,キーワード!$F669)</f>
        <v>0</v>
      </c>
      <c r="AM669" s="13">
        <f t="shared" si="121"/>
        <v>0</v>
      </c>
      <c r="AN669" s="13">
        <f t="shared" si="121"/>
        <v>0</v>
      </c>
      <c r="AO669" s="13">
        <f t="shared" si="121"/>
        <v>0</v>
      </c>
      <c r="AP669" s="16">
        <f t="shared" si="122"/>
        <v>0</v>
      </c>
      <c r="AQ669" s="16">
        <f t="shared" si="122"/>
        <v>0</v>
      </c>
      <c r="AR669" s="17">
        <f t="shared" si="122"/>
        <v>0</v>
      </c>
    </row>
    <row r="670" spans="3:44" ht="36.65" customHeight="1">
      <c r="C670" s="20">
        <v>665</v>
      </c>
      <c r="D670" s="53">
        <f>現状ワード設定!B667</f>
        <v>0</v>
      </c>
      <c r="E670" s="26" t="str">
        <f>IFERROR(_xlfn.XLOOKUP($D670,現状商品設定!B:B,現状商品設定!C:C,"-"),"-")</f>
        <v>-</v>
      </c>
      <c r="F670" s="56">
        <f>現状ワード設定!G667</f>
        <v>0</v>
      </c>
      <c r="G670" s="60" t="s">
        <v>46</v>
      </c>
      <c r="H670" s="47" t="str">
        <f>IFERROR(_xlfn.XLOOKUP(D670,商品!$D:$D,商品!$H:$H),"")</f>
        <v/>
      </c>
      <c r="I670" s="50" t="str">
        <f>IFERROR(_xlfn.XLOOKUP(D670&amp;F670,現状ワード設定!J:J,現状ワード設定!H:H),"")</f>
        <v/>
      </c>
      <c r="J670" s="47" t="str">
        <f>IFERROR(_xlfn.XLOOKUP(D670&amp;F670,現状ワード設定!J:J,現状ワード設定!I:I),"")</f>
        <v/>
      </c>
      <c r="K670" s="47" t="e">
        <f>IF(AND(T670&gt;=設定!$C$12,W670&gt;=O670),I670*(1+設定!$F$12),IF(AND(T670&gt;=設定!$C$13,W670&lt;O670),I670*(1+設定!$F$13),IF(AND(T670&lt;設定!$C$14,U670&gt;=設定!$E$14),I670*(1+設定!$F$14),IF(AND(T670&lt;設定!$C$15,U670&lt;設定!$E$15),I670*(1+設定!$F$15),"除外"))))</f>
        <v>#VALUE!</v>
      </c>
      <c r="L670" s="58" t="e">
        <f ca="1">IF(消化率!$I$5&lt;1,K670*消化率!$I$5,IF(U670*V670/(K670*消化率!$I$5)&gt;O670,K670*消化率!$I$5,M670))</f>
        <v>#DIV/0!</v>
      </c>
      <c r="M670" s="58" t="e">
        <f t="shared" si="113"/>
        <v>#VALUE!</v>
      </c>
      <c r="N670" s="58" t="e">
        <f ca="1">IF(ROUNDUP(IF(IF(IF(AND(設定!$D$8&lt;=L670,設定!$D$8&lt;J670),設定!$D$8,IF(AND(J670&lt;=L670,J670&lt;設定!$D$8),J670,IF(AND(L670&lt;=J670,J670&lt;設定!$D$8),J670,L670)))=0,設定!$D$8,IF(AND(設定!$D$8&lt;=L670,設定!$D$8&lt;J670),設定!$D$8,IF(AND(J670&lt;=L670,J670&lt;設定!$D$8),J670,IF(AND(L670&lt;=J670,J670&lt;設定!$D$8),J670,L670))))&lt;=H670,H670+1,IF(IF(AND(設定!$D$8&lt;=L670,設定!$D$8&lt;J670),設定!$D$8,IF(AND(J670&lt;=L670,J670&lt;設定!$D$8),J670,IF(AND(L670&lt;=J670,J670&lt;設定!$D$8),J670,L670)))=0,設定!$D$8,IF(AND(設定!$D$8&lt;=L670,設定!$D$8&lt;J670),設定!$D$8,IF(AND(J670&lt;=L670,J670&lt;設定!$D$8),J670,IF(AND(L670&lt;=J670,J670&lt;設定!$D$8),J670,L670))))),0)&gt;40,ROUNDUP(IF(IF(IF(AND(設定!$D$8&lt;=L670,設定!$D$8&lt;J670),設定!$D$8,IF(AND(J670&lt;=L670,J670&lt;設定!$D$8),J670,IF(AND(L670&lt;=J670,J670&lt;設定!$D$8),J670,L670)))=0,設定!$D$8,IF(AND(設定!$D$8&lt;=L670,設定!$D$8&lt;J670),設定!$D$8,IF(AND(J670&lt;=L670,J670&lt;設定!$D$8),J670,IF(AND(L670&lt;=J670,J670&lt;設定!$D$8),J670,L670))))&lt;=H670,H670+1,IF(IF(AND(設定!$D$8&lt;=L670,設定!$D$8&lt;J670),設定!$D$8,IF(AND(J670&lt;=L670,J670&lt;設定!$D$8),J670,IF(AND(L670&lt;=J670,J670&lt;設定!$D$8),J670,L670)))=0,設定!$D$8,IF(AND(設定!$D$8&lt;=L670,設定!$D$8&lt;J670),設定!$D$8,IF(AND(J670&lt;=L670,J670&lt;設定!$D$8),J670,IF(AND(L670&lt;=J670,J670&lt;設定!$D$8),J670,L670))))),0),40)</f>
        <v>#DIV/0!</v>
      </c>
      <c r="O670" s="55">
        <f>IF(G670="標準",設定!$C$4,G670)</f>
        <v>5</v>
      </c>
      <c r="P670" s="45">
        <f t="shared" si="114"/>
        <v>0</v>
      </c>
      <c r="Q670" s="14">
        <f t="shared" si="115"/>
        <v>0</v>
      </c>
      <c r="R670" s="23">
        <f t="shared" si="123"/>
        <v>0</v>
      </c>
      <c r="S670" s="12">
        <f t="shared" si="116"/>
        <v>0</v>
      </c>
      <c r="T670" s="23">
        <f t="shared" si="117"/>
        <v>0</v>
      </c>
      <c r="U670" s="13">
        <f t="shared" si="118"/>
        <v>0</v>
      </c>
      <c r="V670" s="104" t="str">
        <f>INDEX(商品!Q:Q,MATCH(キーワード!D670,商品!D:D,0),1)</f>
        <v>-</v>
      </c>
      <c r="W670" s="15">
        <f t="shared" si="119"/>
        <v>0</v>
      </c>
      <c r="X670" s="22">
        <f>SUMIFS(当月ワード!$J$3:$J$1000,当月ワード!$D$3:$D$1000,キーワード!$D670,当月ワード!$E$3:$E$1000,キーワード!$F670)</f>
        <v>0</v>
      </c>
      <c r="Y670" s="23">
        <f>SUMIFS(前月ワード!$J$3:$J$1000,前月ワード!$D$3:$D$1000,キーワード!$D670,前月ワード!$E$3:$E$1000,キーワード!$F670)</f>
        <v>0</v>
      </c>
      <c r="Z670" s="23">
        <f>SUMIFS(前々月ワード!$J$3:$J$1000,前々月ワード!$D$3:$D$1000,キーワード!$D670,前々月ワード!$E$3:$E$1000,キーワード!$F670)</f>
        <v>0</v>
      </c>
      <c r="AA670" s="22">
        <f>SUMIFS(当月ワード!$W$3:$W$1000,当月ワード!$D$3:$D$1000,キーワード!$D670,当月ワード!$E$3:$E$1000,キーワード!$F670)</f>
        <v>0</v>
      </c>
      <c r="AB670" s="23">
        <f>SUMIFS(前月ワード!$W$3:$W$1000,前月ワード!$D$3:$D$1000,キーワード!$D670,前月ワード!$E$3:$E$1000,キーワード!$F670)</f>
        <v>0</v>
      </c>
      <c r="AC670" s="23">
        <f>SUMIFS(前々月ワード!$W$3:$W$1000,前々月ワード!$D$3:$D$1000,キーワード!$D670,前々月ワード!$E$3:$E$1000,キーワード!$F670)</f>
        <v>0</v>
      </c>
      <c r="AD670" s="23">
        <f t="shared" si="120"/>
        <v>0</v>
      </c>
      <c r="AE670" s="23">
        <f t="shared" si="120"/>
        <v>0</v>
      </c>
      <c r="AF670" s="23">
        <f t="shared" si="120"/>
        <v>0</v>
      </c>
      <c r="AG670" s="22">
        <f>SUMIFS(当月ワード!$X$3:$X$1000,当月ワード!$D$3:$D$1000,キーワード!$D670,当月ワード!$E$3:$E$1000,キーワード!$F670)</f>
        <v>0</v>
      </c>
      <c r="AH670" s="23">
        <f>SUMIFS(前月ワード!$X$3:$X$1000,前月ワード!$D$3:$D$1000,キーワード!$D670,前月ワード!$E$3:$E$1000,キーワード!$F670)</f>
        <v>0</v>
      </c>
      <c r="AI670" s="23">
        <f>SUMIFS(前々月ワード!$X$3:$X$1000,前々月ワード!$D$3:$D$1000,キーワード!$D670,前々月ワード!$E$3:$E$1000,キーワード!$F670)</f>
        <v>0</v>
      </c>
      <c r="AJ670" s="22">
        <f>SUMIFS(当月ワード!$I$3:$I$1000,当月ワード!$D$3:$D$1000,キーワード!$D670,当月ワード!$E$3:$E$1000,キーワード!$F670)</f>
        <v>0</v>
      </c>
      <c r="AK670" s="23">
        <f>SUMIFS(前月ワード!$I$3:$I$1000,前月ワード!$D$3:$D$1000,キーワード!$D670,前月ワード!$E$3:$E$1000,キーワード!$F670)</f>
        <v>0</v>
      </c>
      <c r="AL670" s="23">
        <f>SUMIFS(前々月ワード!$I$3:$I$1000,前々月ワード!$D$3:$D$1000,キーワード!$D670,前々月ワード!$E$3:$E$1000,キーワード!$F670)</f>
        <v>0</v>
      </c>
      <c r="AM670" s="13">
        <f t="shared" si="121"/>
        <v>0</v>
      </c>
      <c r="AN670" s="13">
        <f t="shared" si="121"/>
        <v>0</v>
      </c>
      <c r="AO670" s="13">
        <f t="shared" si="121"/>
        <v>0</v>
      </c>
      <c r="AP670" s="16">
        <f t="shared" si="122"/>
        <v>0</v>
      </c>
      <c r="AQ670" s="16">
        <f t="shared" si="122"/>
        <v>0</v>
      </c>
      <c r="AR670" s="17">
        <f t="shared" si="122"/>
        <v>0</v>
      </c>
    </row>
    <row r="671" spans="3:44" ht="36.65" customHeight="1">
      <c r="C671" s="20">
        <v>666</v>
      </c>
      <c r="D671" s="53">
        <f>現状ワード設定!B668</f>
        <v>0</v>
      </c>
      <c r="E671" s="26" t="str">
        <f>IFERROR(_xlfn.XLOOKUP($D671,現状商品設定!B:B,現状商品設定!C:C,"-"),"-")</f>
        <v>-</v>
      </c>
      <c r="F671" s="56">
        <f>現状ワード設定!G668</f>
        <v>0</v>
      </c>
      <c r="G671" s="60" t="s">
        <v>46</v>
      </c>
      <c r="H671" s="47" t="str">
        <f>IFERROR(_xlfn.XLOOKUP(D671,商品!$D:$D,商品!$H:$H),"")</f>
        <v/>
      </c>
      <c r="I671" s="50" t="str">
        <f>IFERROR(_xlfn.XLOOKUP(D671&amp;F671,現状ワード設定!J:J,現状ワード設定!H:H),"")</f>
        <v/>
      </c>
      <c r="J671" s="47" t="str">
        <f>IFERROR(_xlfn.XLOOKUP(D671&amp;F671,現状ワード設定!J:J,現状ワード設定!I:I),"")</f>
        <v/>
      </c>
      <c r="K671" s="47" t="e">
        <f>IF(AND(T671&gt;=設定!$C$12,W671&gt;=O671),I671*(1+設定!$F$12),IF(AND(T671&gt;=設定!$C$13,W671&lt;O671),I671*(1+設定!$F$13),IF(AND(T671&lt;設定!$C$14,U671&gt;=設定!$E$14),I671*(1+設定!$F$14),IF(AND(T671&lt;設定!$C$15,U671&lt;設定!$E$15),I671*(1+設定!$F$15),"除外"))))</f>
        <v>#VALUE!</v>
      </c>
      <c r="L671" s="58" t="e">
        <f ca="1">IF(消化率!$I$5&lt;1,K671*消化率!$I$5,IF(U671*V671/(K671*消化率!$I$5)&gt;O671,K671*消化率!$I$5,M671))</f>
        <v>#DIV/0!</v>
      </c>
      <c r="M671" s="58" t="e">
        <f t="shared" si="113"/>
        <v>#VALUE!</v>
      </c>
      <c r="N671" s="58" t="e">
        <f ca="1">IF(ROUNDUP(IF(IF(IF(AND(設定!$D$8&lt;=L671,設定!$D$8&lt;J671),設定!$D$8,IF(AND(J671&lt;=L671,J671&lt;設定!$D$8),J671,IF(AND(L671&lt;=J671,J671&lt;設定!$D$8),J671,L671)))=0,設定!$D$8,IF(AND(設定!$D$8&lt;=L671,設定!$D$8&lt;J671),設定!$D$8,IF(AND(J671&lt;=L671,J671&lt;設定!$D$8),J671,IF(AND(L671&lt;=J671,J671&lt;設定!$D$8),J671,L671))))&lt;=H671,H671+1,IF(IF(AND(設定!$D$8&lt;=L671,設定!$D$8&lt;J671),設定!$D$8,IF(AND(J671&lt;=L671,J671&lt;設定!$D$8),J671,IF(AND(L671&lt;=J671,J671&lt;設定!$D$8),J671,L671)))=0,設定!$D$8,IF(AND(設定!$D$8&lt;=L671,設定!$D$8&lt;J671),設定!$D$8,IF(AND(J671&lt;=L671,J671&lt;設定!$D$8),J671,IF(AND(L671&lt;=J671,J671&lt;設定!$D$8),J671,L671))))),0)&gt;40,ROUNDUP(IF(IF(IF(AND(設定!$D$8&lt;=L671,設定!$D$8&lt;J671),設定!$D$8,IF(AND(J671&lt;=L671,J671&lt;設定!$D$8),J671,IF(AND(L671&lt;=J671,J671&lt;設定!$D$8),J671,L671)))=0,設定!$D$8,IF(AND(設定!$D$8&lt;=L671,設定!$D$8&lt;J671),設定!$D$8,IF(AND(J671&lt;=L671,J671&lt;設定!$D$8),J671,IF(AND(L671&lt;=J671,J671&lt;設定!$D$8),J671,L671))))&lt;=H671,H671+1,IF(IF(AND(設定!$D$8&lt;=L671,設定!$D$8&lt;J671),設定!$D$8,IF(AND(J671&lt;=L671,J671&lt;設定!$D$8),J671,IF(AND(L671&lt;=J671,J671&lt;設定!$D$8),J671,L671)))=0,設定!$D$8,IF(AND(設定!$D$8&lt;=L671,設定!$D$8&lt;J671),設定!$D$8,IF(AND(J671&lt;=L671,J671&lt;設定!$D$8),J671,IF(AND(L671&lt;=J671,J671&lt;設定!$D$8),J671,L671))))),0),40)</f>
        <v>#DIV/0!</v>
      </c>
      <c r="O671" s="55">
        <f>IF(G671="標準",設定!$C$4,G671)</f>
        <v>5</v>
      </c>
      <c r="P671" s="45">
        <f t="shared" si="114"/>
        <v>0</v>
      </c>
      <c r="Q671" s="14">
        <f t="shared" si="115"/>
        <v>0</v>
      </c>
      <c r="R671" s="23">
        <f t="shared" si="123"/>
        <v>0</v>
      </c>
      <c r="S671" s="12">
        <f t="shared" si="116"/>
        <v>0</v>
      </c>
      <c r="T671" s="23">
        <f t="shared" si="117"/>
        <v>0</v>
      </c>
      <c r="U671" s="13">
        <f t="shared" si="118"/>
        <v>0</v>
      </c>
      <c r="V671" s="104" t="str">
        <f>INDEX(商品!Q:Q,MATCH(キーワード!D671,商品!D:D,0),1)</f>
        <v>-</v>
      </c>
      <c r="W671" s="15">
        <f t="shared" si="119"/>
        <v>0</v>
      </c>
      <c r="X671" s="22">
        <f>SUMIFS(当月ワード!$J$3:$J$1000,当月ワード!$D$3:$D$1000,キーワード!$D671,当月ワード!$E$3:$E$1000,キーワード!$F671)</f>
        <v>0</v>
      </c>
      <c r="Y671" s="23">
        <f>SUMIFS(前月ワード!$J$3:$J$1000,前月ワード!$D$3:$D$1000,キーワード!$D671,前月ワード!$E$3:$E$1000,キーワード!$F671)</f>
        <v>0</v>
      </c>
      <c r="Z671" s="23">
        <f>SUMIFS(前々月ワード!$J$3:$J$1000,前々月ワード!$D$3:$D$1000,キーワード!$D671,前々月ワード!$E$3:$E$1000,キーワード!$F671)</f>
        <v>0</v>
      </c>
      <c r="AA671" s="22">
        <f>SUMIFS(当月ワード!$W$3:$W$1000,当月ワード!$D$3:$D$1000,キーワード!$D671,当月ワード!$E$3:$E$1000,キーワード!$F671)</f>
        <v>0</v>
      </c>
      <c r="AB671" s="23">
        <f>SUMIFS(前月ワード!$W$3:$W$1000,前月ワード!$D$3:$D$1000,キーワード!$D671,前月ワード!$E$3:$E$1000,キーワード!$F671)</f>
        <v>0</v>
      </c>
      <c r="AC671" s="23">
        <f>SUMIFS(前々月ワード!$W$3:$W$1000,前々月ワード!$D$3:$D$1000,キーワード!$D671,前々月ワード!$E$3:$E$1000,キーワード!$F671)</f>
        <v>0</v>
      </c>
      <c r="AD671" s="23">
        <f t="shared" si="120"/>
        <v>0</v>
      </c>
      <c r="AE671" s="23">
        <f t="shared" si="120"/>
        <v>0</v>
      </c>
      <c r="AF671" s="23">
        <f t="shared" si="120"/>
        <v>0</v>
      </c>
      <c r="AG671" s="22">
        <f>SUMIFS(当月ワード!$X$3:$X$1000,当月ワード!$D$3:$D$1000,キーワード!$D671,当月ワード!$E$3:$E$1000,キーワード!$F671)</f>
        <v>0</v>
      </c>
      <c r="AH671" s="23">
        <f>SUMIFS(前月ワード!$X$3:$X$1000,前月ワード!$D$3:$D$1000,キーワード!$D671,前月ワード!$E$3:$E$1000,キーワード!$F671)</f>
        <v>0</v>
      </c>
      <c r="AI671" s="23">
        <f>SUMIFS(前々月ワード!$X$3:$X$1000,前々月ワード!$D$3:$D$1000,キーワード!$D671,前々月ワード!$E$3:$E$1000,キーワード!$F671)</f>
        <v>0</v>
      </c>
      <c r="AJ671" s="22">
        <f>SUMIFS(当月ワード!$I$3:$I$1000,当月ワード!$D$3:$D$1000,キーワード!$D671,当月ワード!$E$3:$E$1000,キーワード!$F671)</f>
        <v>0</v>
      </c>
      <c r="AK671" s="23">
        <f>SUMIFS(前月ワード!$I$3:$I$1000,前月ワード!$D$3:$D$1000,キーワード!$D671,前月ワード!$E$3:$E$1000,キーワード!$F671)</f>
        <v>0</v>
      </c>
      <c r="AL671" s="23">
        <f>SUMIFS(前々月ワード!$I$3:$I$1000,前々月ワード!$D$3:$D$1000,キーワード!$D671,前々月ワード!$E$3:$E$1000,キーワード!$F671)</f>
        <v>0</v>
      </c>
      <c r="AM671" s="13">
        <f t="shared" si="121"/>
        <v>0</v>
      </c>
      <c r="AN671" s="13">
        <f t="shared" si="121"/>
        <v>0</v>
      </c>
      <c r="AO671" s="13">
        <f t="shared" si="121"/>
        <v>0</v>
      </c>
      <c r="AP671" s="16">
        <f t="shared" si="122"/>
        <v>0</v>
      </c>
      <c r="AQ671" s="16">
        <f t="shared" si="122"/>
        <v>0</v>
      </c>
      <c r="AR671" s="17">
        <f t="shared" si="122"/>
        <v>0</v>
      </c>
    </row>
    <row r="672" spans="3:44" ht="36.65" customHeight="1">
      <c r="C672" s="20">
        <v>667</v>
      </c>
      <c r="D672" s="53">
        <f>現状ワード設定!B669</f>
        <v>0</v>
      </c>
      <c r="E672" s="26" t="str">
        <f>IFERROR(_xlfn.XLOOKUP($D672,現状商品設定!B:B,現状商品設定!C:C,"-"),"-")</f>
        <v>-</v>
      </c>
      <c r="F672" s="56">
        <f>現状ワード設定!G669</f>
        <v>0</v>
      </c>
      <c r="G672" s="60" t="s">
        <v>46</v>
      </c>
      <c r="H672" s="47" t="str">
        <f>IFERROR(_xlfn.XLOOKUP(D672,商品!$D:$D,商品!$H:$H),"")</f>
        <v/>
      </c>
      <c r="I672" s="50" t="str">
        <f>IFERROR(_xlfn.XLOOKUP(D672&amp;F672,現状ワード設定!J:J,現状ワード設定!H:H),"")</f>
        <v/>
      </c>
      <c r="J672" s="47" t="str">
        <f>IFERROR(_xlfn.XLOOKUP(D672&amp;F672,現状ワード設定!J:J,現状ワード設定!I:I),"")</f>
        <v/>
      </c>
      <c r="K672" s="47" t="e">
        <f>IF(AND(T672&gt;=設定!$C$12,W672&gt;=O672),I672*(1+設定!$F$12),IF(AND(T672&gt;=設定!$C$13,W672&lt;O672),I672*(1+設定!$F$13),IF(AND(T672&lt;設定!$C$14,U672&gt;=設定!$E$14),I672*(1+設定!$F$14),IF(AND(T672&lt;設定!$C$15,U672&lt;設定!$E$15),I672*(1+設定!$F$15),"除外"))))</f>
        <v>#VALUE!</v>
      </c>
      <c r="L672" s="58" t="e">
        <f ca="1">IF(消化率!$I$5&lt;1,K672*消化率!$I$5,IF(U672*V672/(K672*消化率!$I$5)&gt;O672,K672*消化率!$I$5,M672))</f>
        <v>#DIV/0!</v>
      </c>
      <c r="M672" s="58" t="e">
        <f t="shared" si="113"/>
        <v>#VALUE!</v>
      </c>
      <c r="N672" s="58" t="e">
        <f ca="1">IF(ROUNDUP(IF(IF(IF(AND(設定!$D$8&lt;=L672,設定!$D$8&lt;J672),設定!$D$8,IF(AND(J672&lt;=L672,J672&lt;設定!$D$8),J672,IF(AND(L672&lt;=J672,J672&lt;設定!$D$8),J672,L672)))=0,設定!$D$8,IF(AND(設定!$D$8&lt;=L672,設定!$D$8&lt;J672),設定!$D$8,IF(AND(J672&lt;=L672,J672&lt;設定!$D$8),J672,IF(AND(L672&lt;=J672,J672&lt;設定!$D$8),J672,L672))))&lt;=H672,H672+1,IF(IF(AND(設定!$D$8&lt;=L672,設定!$D$8&lt;J672),設定!$D$8,IF(AND(J672&lt;=L672,J672&lt;設定!$D$8),J672,IF(AND(L672&lt;=J672,J672&lt;設定!$D$8),J672,L672)))=0,設定!$D$8,IF(AND(設定!$D$8&lt;=L672,設定!$D$8&lt;J672),設定!$D$8,IF(AND(J672&lt;=L672,J672&lt;設定!$D$8),J672,IF(AND(L672&lt;=J672,J672&lt;設定!$D$8),J672,L672))))),0)&gt;40,ROUNDUP(IF(IF(IF(AND(設定!$D$8&lt;=L672,設定!$D$8&lt;J672),設定!$D$8,IF(AND(J672&lt;=L672,J672&lt;設定!$D$8),J672,IF(AND(L672&lt;=J672,J672&lt;設定!$D$8),J672,L672)))=0,設定!$D$8,IF(AND(設定!$D$8&lt;=L672,設定!$D$8&lt;J672),設定!$D$8,IF(AND(J672&lt;=L672,J672&lt;設定!$D$8),J672,IF(AND(L672&lt;=J672,J672&lt;設定!$D$8),J672,L672))))&lt;=H672,H672+1,IF(IF(AND(設定!$D$8&lt;=L672,設定!$D$8&lt;J672),設定!$D$8,IF(AND(J672&lt;=L672,J672&lt;設定!$D$8),J672,IF(AND(L672&lt;=J672,J672&lt;設定!$D$8),J672,L672)))=0,設定!$D$8,IF(AND(設定!$D$8&lt;=L672,設定!$D$8&lt;J672),設定!$D$8,IF(AND(J672&lt;=L672,J672&lt;設定!$D$8),J672,IF(AND(L672&lt;=J672,J672&lt;設定!$D$8),J672,L672))))),0),40)</f>
        <v>#DIV/0!</v>
      </c>
      <c r="O672" s="55">
        <f>IF(G672="標準",設定!$C$4,G672)</f>
        <v>5</v>
      </c>
      <c r="P672" s="45">
        <f t="shared" si="114"/>
        <v>0</v>
      </c>
      <c r="Q672" s="14">
        <f t="shared" si="115"/>
        <v>0</v>
      </c>
      <c r="R672" s="23">
        <f t="shared" si="123"/>
        <v>0</v>
      </c>
      <c r="S672" s="12">
        <f t="shared" si="116"/>
        <v>0</v>
      </c>
      <c r="T672" s="23">
        <f t="shared" si="117"/>
        <v>0</v>
      </c>
      <c r="U672" s="13">
        <f t="shared" si="118"/>
        <v>0</v>
      </c>
      <c r="V672" s="104" t="str">
        <f>INDEX(商品!Q:Q,MATCH(キーワード!D672,商品!D:D,0),1)</f>
        <v>-</v>
      </c>
      <c r="W672" s="15">
        <f t="shared" si="119"/>
        <v>0</v>
      </c>
      <c r="X672" s="22">
        <f>SUMIFS(当月ワード!$J$3:$J$1000,当月ワード!$D$3:$D$1000,キーワード!$D672,当月ワード!$E$3:$E$1000,キーワード!$F672)</f>
        <v>0</v>
      </c>
      <c r="Y672" s="23">
        <f>SUMIFS(前月ワード!$J$3:$J$1000,前月ワード!$D$3:$D$1000,キーワード!$D672,前月ワード!$E$3:$E$1000,キーワード!$F672)</f>
        <v>0</v>
      </c>
      <c r="Z672" s="23">
        <f>SUMIFS(前々月ワード!$J$3:$J$1000,前々月ワード!$D$3:$D$1000,キーワード!$D672,前々月ワード!$E$3:$E$1000,キーワード!$F672)</f>
        <v>0</v>
      </c>
      <c r="AA672" s="22">
        <f>SUMIFS(当月ワード!$W$3:$W$1000,当月ワード!$D$3:$D$1000,キーワード!$D672,当月ワード!$E$3:$E$1000,キーワード!$F672)</f>
        <v>0</v>
      </c>
      <c r="AB672" s="23">
        <f>SUMIFS(前月ワード!$W$3:$W$1000,前月ワード!$D$3:$D$1000,キーワード!$D672,前月ワード!$E$3:$E$1000,キーワード!$F672)</f>
        <v>0</v>
      </c>
      <c r="AC672" s="23">
        <f>SUMIFS(前々月ワード!$W$3:$W$1000,前々月ワード!$D$3:$D$1000,キーワード!$D672,前々月ワード!$E$3:$E$1000,キーワード!$F672)</f>
        <v>0</v>
      </c>
      <c r="AD672" s="23">
        <f t="shared" si="120"/>
        <v>0</v>
      </c>
      <c r="AE672" s="23">
        <f t="shared" si="120"/>
        <v>0</v>
      </c>
      <c r="AF672" s="23">
        <f t="shared" si="120"/>
        <v>0</v>
      </c>
      <c r="AG672" s="22">
        <f>SUMIFS(当月ワード!$X$3:$X$1000,当月ワード!$D$3:$D$1000,キーワード!$D672,当月ワード!$E$3:$E$1000,キーワード!$F672)</f>
        <v>0</v>
      </c>
      <c r="AH672" s="23">
        <f>SUMIFS(前月ワード!$X$3:$X$1000,前月ワード!$D$3:$D$1000,キーワード!$D672,前月ワード!$E$3:$E$1000,キーワード!$F672)</f>
        <v>0</v>
      </c>
      <c r="AI672" s="23">
        <f>SUMIFS(前々月ワード!$X$3:$X$1000,前々月ワード!$D$3:$D$1000,キーワード!$D672,前々月ワード!$E$3:$E$1000,キーワード!$F672)</f>
        <v>0</v>
      </c>
      <c r="AJ672" s="22">
        <f>SUMIFS(当月ワード!$I$3:$I$1000,当月ワード!$D$3:$D$1000,キーワード!$D672,当月ワード!$E$3:$E$1000,キーワード!$F672)</f>
        <v>0</v>
      </c>
      <c r="AK672" s="23">
        <f>SUMIFS(前月ワード!$I$3:$I$1000,前月ワード!$D$3:$D$1000,キーワード!$D672,前月ワード!$E$3:$E$1000,キーワード!$F672)</f>
        <v>0</v>
      </c>
      <c r="AL672" s="23">
        <f>SUMIFS(前々月ワード!$I$3:$I$1000,前々月ワード!$D$3:$D$1000,キーワード!$D672,前々月ワード!$E$3:$E$1000,キーワード!$F672)</f>
        <v>0</v>
      </c>
      <c r="AM672" s="13">
        <f t="shared" si="121"/>
        <v>0</v>
      </c>
      <c r="AN672" s="13">
        <f t="shared" si="121"/>
        <v>0</v>
      </c>
      <c r="AO672" s="13">
        <f t="shared" si="121"/>
        <v>0</v>
      </c>
      <c r="AP672" s="16">
        <f t="shared" si="122"/>
        <v>0</v>
      </c>
      <c r="AQ672" s="16">
        <f t="shared" si="122"/>
        <v>0</v>
      </c>
      <c r="AR672" s="17">
        <f t="shared" si="122"/>
        <v>0</v>
      </c>
    </row>
    <row r="673" spans="3:44" ht="36.65" customHeight="1">
      <c r="C673" s="20">
        <v>668</v>
      </c>
      <c r="D673" s="53">
        <f>現状ワード設定!B670</f>
        <v>0</v>
      </c>
      <c r="E673" s="26" t="str">
        <f>IFERROR(_xlfn.XLOOKUP($D673,現状商品設定!B:B,現状商品設定!C:C,"-"),"-")</f>
        <v>-</v>
      </c>
      <c r="F673" s="56">
        <f>現状ワード設定!G670</f>
        <v>0</v>
      </c>
      <c r="G673" s="60" t="s">
        <v>46</v>
      </c>
      <c r="H673" s="47" t="str">
        <f>IFERROR(_xlfn.XLOOKUP(D673,商品!$D:$D,商品!$H:$H),"")</f>
        <v/>
      </c>
      <c r="I673" s="50" t="str">
        <f>IFERROR(_xlfn.XLOOKUP(D673&amp;F673,現状ワード設定!J:J,現状ワード設定!H:H),"")</f>
        <v/>
      </c>
      <c r="J673" s="47" t="str">
        <f>IFERROR(_xlfn.XLOOKUP(D673&amp;F673,現状ワード設定!J:J,現状ワード設定!I:I),"")</f>
        <v/>
      </c>
      <c r="K673" s="47" t="e">
        <f>IF(AND(T673&gt;=設定!$C$12,W673&gt;=O673),I673*(1+設定!$F$12),IF(AND(T673&gt;=設定!$C$13,W673&lt;O673),I673*(1+設定!$F$13),IF(AND(T673&lt;設定!$C$14,U673&gt;=設定!$E$14),I673*(1+設定!$F$14),IF(AND(T673&lt;設定!$C$15,U673&lt;設定!$E$15),I673*(1+設定!$F$15),"除外"))))</f>
        <v>#VALUE!</v>
      </c>
      <c r="L673" s="58" t="e">
        <f ca="1">IF(消化率!$I$5&lt;1,K673*消化率!$I$5,IF(U673*V673/(K673*消化率!$I$5)&gt;O673,K673*消化率!$I$5,M673))</f>
        <v>#DIV/0!</v>
      </c>
      <c r="M673" s="58" t="e">
        <f t="shared" si="113"/>
        <v>#VALUE!</v>
      </c>
      <c r="N673" s="58" t="e">
        <f ca="1">IF(ROUNDUP(IF(IF(IF(AND(設定!$D$8&lt;=L673,設定!$D$8&lt;J673),設定!$D$8,IF(AND(J673&lt;=L673,J673&lt;設定!$D$8),J673,IF(AND(L673&lt;=J673,J673&lt;設定!$D$8),J673,L673)))=0,設定!$D$8,IF(AND(設定!$D$8&lt;=L673,設定!$D$8&lt;J673),設定!$D$8,IF(AND(J673&lt;=L673,J673&lt;設定!$D$8),J673,IF(AND(L673&lt;=J673,J673&lt;設定!$D$8),J673,L673))))&lt;=H673,H673+1,IF(IF(AND(設定!$D$8&lt;=L673,設定!$D$8&lt;J673),設定!$D$8,IF(AND(J673&lt;=L673,J673&lt;設定!$D$8),J673,IF(AND(L673&lt;=J673,J673&lt;設定!$D$8),J673,L673)))=0,設定!$D$8,IF(AND(設定!$D$8&lt;=L673,設定!$D$8&lt;J673),設定!$D$8,IF(AND(J673&lt;=L673,J673&lt;設定!$D$8),J673,IF(AND(L673&lt;=J673,J673&lt;設定!$D$8),J673,L673))))),0)&gt;40,ROUNDUP(IF(IF(IF(AND(設定!$D$8&lt;=L673,設定!$D$8&lt;J673),設定!$D$8,IF(AND(J673&lt;=L673,J673&lt;設定!$D$8),J673,IF(AND(L673&lt;=J673,J673&lt;設定!$D$8),J673,L673)))=0,設定!$D$8,IF(AND(設定!$D$8&lt;=L673,設定!$D$8&lt;J673),設定!$D$8,IF(AND(J673&lt;=L673,J673&lt;設定!$D$8),J673,IF(AND(L673&lt;=J673,J673&lt;設定!$D$8),J673,L673))))&lt;=H673,H673+1,IF(IF(AND(設定!$D$8&lt;=L673,設定!$D$8&lt;J673),設定!$D$8,IF(AND(J673&lt;=L673,J673&lt;設定!$D$8),J673,IF(AND(L673&lt;=J673,J673&lt;設定!$D$8),J673,L673)))=0,設定!$D$8,IF(AND(設定!$D$8&lt;=L673,設定!$D$8&lt;J673),設定!$D$8,IF(AND(J673&lt;=L673,J673&lt;設定!$D$8),J673,IF(AND(L673&lt;=J673,J673&lt;設定!$D$8),J673,L673))))),0),40)</f>
        <v>#DIV/0!</v>
      </c>
      <c r="O673" s="55">
        <f>IF(G673="標準",設定!$C$4,G673)</f>
        <v>5</v>
      </c>
      <c r="P673" s="45">
        <f t="shared" si="114"/>
        <v>0</v>
      </c>
      <c r="Q673" s="14">
        <f t="shared" si="115"/>
        <v>0</v>
      </c>
      <c r="R673" s="23">
        <f t="shared" si="123"/>
        <v>0</v>
      </c>
      <c r="S673" s="12">
        <f t="shared" si="116"/>
        <v>0</v>
      </c>
      <c r="T673" s="23">
        <f t="shared" si="117"/>
        <v>0</v>
      </c>
      <c r="U673" s="13">
        <f t="shared" si="118"/>
        <v>0</v>
      </c>
      <c r="V673" s="104" t="str">
        <f>INDEX(商品!Q:Q,MATCH(キーワード!D673,商品!D:D,0),1)</f>
        <v>-</v>
      </c>
      <c r="W673" s="15">
        <f t="shared" si="119"/>
        <v>0</v>
      </c>
      <c r="X673" s="22">
        <f>SUMIFS(当月ワード!$J$3:$J$1000,当月ワード!$D$3:$D$1000,キーワード!$D673,当月ワード!$E$3:$E$1000,キーワード!$F673)</f>
        <v>0</v>
      </c>
      <c r="Y673" s="23">
        <f>SUMIFS(前月ワード!$J$3:$J$1000,前月ワード!$D$3:$D$1000,キーワード!$D673,前月ワード!$E$3:$E$1000,キーワード!$F673)</f>
        <v>0</v>
      </c>
      <c r="Z673" s="23">
        <f>SUMIFS(前々月ワード!$J$3:$J$1000,前々月ワード!$D$3:$D$1000,キーワード!$D673,前々月ワード!$E$3:$E$1000,キーワード!$F673)</f>
        <v>0</v>
      </c>
      <c r="AA673" s="22">
        <f>SUMIFS(当月ワード!$W$3:$W$1000,当月ワード!$D$3:$D$1000,キーワード!$D673,当月ワード!$E$3:$E$1000,キーワード!$F673)</f>
        <v>0</v>
      </c>
      <c r="AB673" s="23">
        <f>SUMIFS(前月ワード!$W$3:$W$1000,前月ワード!$D$3:$D$1000,キーワード!$D673,前月ワード!$E$3:$E$1000,キーワード!$F673)</f>
        <v>0</v>
      </c>
      <c r="AC673" s="23">
        <f>SUMIFS(前々月ワード!$W$3:$W$1000,前々月ワード!$D$3:$D$1000,キーワード!$D673,前々月ワード!$E$3:$E$1000,キーワード!$F673)</f>
        <v>0</v>
      </c>
      <c r="AD673" s="23">
        <f t="shared" si="120"/>
        <v>0</v>
      </c>
      <c r="AE673" s="23">
        <f t="shared" si="120"/>
        <v>0</v>
      </c>
      <c r="AF673" s="23">
        <f t="shared" si="120"/>
        <v>0</v>
      </c>
      <c r="AG673" s="22">
        <f>SUMIFS(当月ワード!$X$3:$X$1000,当月ワード!$D$3:$D$1000,キーワード!$D673,当月ワード!$E$3:$E$1000,キーワード!$F673)</f>
        <v>0</v>
      </c>
      <c r="AH673" s="23">
        <f>SUMIFS(前月ワード!$X$3:$X$1000,前月ワード!$D$3:$D$1000,キーワード!$D673,前月ワード!$E$3:$E$1000,キーワード!$F673)</f>
        <v>0</v>
      </c>
      <c r="AI673" s="23">
        <f>SUMIFS(前々月ワード!$X$3:$X$1000,前々月ワード!$D$3:$D$1000,キーワード!$D673,前々月ワード!$E$3:$E$1000,キーワード!$F673)</f>
        <v>0</v>
      </c>
      <c r="AJ673" s="22">
        <f>SUMIFS(当月ワード!$I$3:$I$1000,当月ワード!$D$3:$D$1000,キーワード!$D673,当月ワード!$E$3:$E$1000,キーワード!$F673)</f>
        <v>0</v>
      </c>
      <c r="AK673" s="23">
        <f>SUMIFS(前月ワード!$I$3:$I$1000,前月ワード!$D$3:$D$1000,キーワード!$D673,前月ワード!$E$3:$E$1000,キーワード!$F673)</f>
        <v>0</v>
      </c>
      <c r="AL673" s="23">
        <f>SUMIFS(前々月ワード!$I$3:$I$1000,前々月ワード!$D$3:$D$1000,キーワード!$D673,前々月ワード!$E$3:$E$1000,キーワード!$F673)</f>
        <v>0</v>
      </c>
      <c r="AM673" s="13">
        <f t="shared" si="121"/>
        <v>0</v>
      </c>
      <c r="AN673" s="13">
        <f t="shared" si="121"/>
        <v>0</v>
      </c>
      <c r="AO673" s="13">
        <f t="shared" si="121"/>
        <v>0</v>
      </c>
      <c r="AP673" s="16">
        <f t="shared" si="122"/>
        <v>0</v>
      </c>
      <c r="AQ673" s="16">
        <f t="shared" si="122"/>
        <v>0</v>
      </c>
      <c r="AR673" s="17">
        <f t="shared" si="122"/>
        <v>0</v>
      </c>
    </row>
    <row r="674" spans="3:44" ht="36.65" customHeight="1">
      <c r="C674" s="20">
        <v>669</v>
      </c>
      <c r="D674" s="53">
        <f>現状ワード設定!B671</f>
        <v>0</v>
      </c>
      <c r="E674" s="26" t="str">
        <f>IFERROR(_xlfn.XLOOKUP($D674,現状商品設定!B:B,現状商品設定!C:C,"-"),"-")</f>
        <v>-</v>
      </c>
      <c r="F674" s="56">
        <f>現状ワード設定!G671</f>
        <v>0</v>
      </c>
      <c r="G674" s="60" t="s">
        <v>46</v>
      </c>
      <c r="H674" s="47" t="str">
        <f>IFERROR(_xlfn.XLOOKUP(D674,商品!$D:$D,商品!$H:$H),"")</f>
        <v/>
      </c>
      <c r="I674" s="50" t="str">
        <f>IFERROR(_xlfn.XLOOKUP(D674&amp;F674,現状ワード設定!J:J,現状ワード設定!H:H),"")</f>
        <v/>
      </c>
      <c r="J674" s="47" t="str">
        <f>IFERROR(_xlfn.XLOOKUP(D674&amp;F674,現状ワード設定!J:J,現状ワード設定!I:I),"")</f>
        <v/>
      </c>
      <c r="K674" s="47" t="e">
        <f>IF(AND(T674&gt;=設定!$C$12,W674&gt;=O674),I674*(1+設定!$F$12),IF(AND(T674&gt;=設定!$C$13,W674&lt;O674),I674*(1+設定!$F$13),IF(AND(T674&lt;設定!$C$14,U674&gt;=設定!$E$14),I674*(1+設定!$F$14),IF(AND(T674&lt;設定!$C$15,U674&lt;設定!$E$15),I674*(1+設定!$F$15),"除外"))))</f>
        <v>#VALUE!</v>
      </c>
      <c r="L674" s="58" t="e">
        <f ca="1">IF(消化率!$I$5&lt;1,K674*消化率!$I$5,IF(U674*V674/(K674*消化率!$I$5)&gt;O674,K674*消化率!$I$5,M674))</f>
        <v>#DIV/0!</v>
      </c>
      <c r="M674" s="58" t="e">
        <f t="shared" si="113"/>
        <v>#VALUE!</v>
      </c>
      <c r="N674" s="58" t="e">
        <f ca="1">IF(ROUNDUP(IF(IF(IF(AND(設定!$D$8&lt;=L674,設定!$D$8&lt;J674),設定!$D$8,IF(AND(J674&lt;=L674,J674&lt;設定!$D$8),J674,IF(AND(L674&lt;=J674,J674&lt;設定!$D$8),J674,L674)))=0,設定!$D$8,IF(AND(設定!$D$8&lt;=L674,設定!$D$8&lt;J674),設定!$D$8,IF(AND(J674&lt;=L674,J674&lt;設定!$D$8),J674,IF(AND(L674&lt;=J674,J674&lt;設定!$D$8),J674,L674))))&lt;=H674,H674+1,IF(IF(AND(設定!$D$8&lt;=L674,設定!$D$8&lt;J674),設定!$D$8,IF(AND(J674&lt;=L674,J674&lt;設定!$D$8),J674,IF(AND(L674&lt;=J674,J674&lt;設定!$D$8),J674,L674)))=0,設定!$D$8,IF(AND(設定!$D$8&lt;=L674,設定!$D$8&lt;J674),設定!$D$8,IF(AND(J674&lt;=L674,J674&lt;設定!$D$8),J674,IF(AND(L674&lt;=J674,J674&lt;設定!$D$8),J674,L674))))),0)&gt;40,ROUNDUP(IF(IF(IF(AND(設定!$D$8&lt;=L674,設定!$D$8&lt;J674),設定!$D$8,IF(AND(J674&lt;=L674,J674&lt;設定!$D$8),J674,IF(AND(L674&lt;=J674,J674&lt;設定!$D$8),J674,L674)))=0,設定!$D$8,IF(AND(設定!$D$8&lt;=L674,設定!$D$8&lt;J674),設定!$D$8,IF(AND(J674&lt;=L674,J674&lt;設定!$D$8),J674,IF(AND(L674&lt;=J674,J674&lt;設定!$D$8),J674,L674))))&lt;=H674,H674+1,IF(IF(AND(設定!$D$8&lt;=L674,設定!$D$8&lt;J674),設定!$D$8,IF(AND(J674&lt;=L674,J674&lt;設定!$D$8),J674,IF(AND(L674&lt;=J674,J674&lt;設定!$D$8),J674,L674)))=0,設定!$D$8,IF(AND(設定!$D$8&lt;=L674,設定!$D$8&lt;J674),設定!$D$8,IF(AND(J674&lt;=L674,J674&lt;設定!$D$8),J674,IF(AND(L674&lt;=J674,J674&lt;設定!$D$8),J674,L674))))),0),40)</f>
        <v>#DIV/0!</v>
      </c>
      <c r="O674" s="55">
        <f>IF(G674="標準",設定!$C$4,G674)</f>
        <v>5</v>
      </c>
      <c r="P674" s="45">
        <f t="shared" si="114"/>
        <v>0</v>
      </c>
      <c r="Q674" s="14">
        <f t="shared" si="115"/>
        <v>0</v>
      </c>
      <c r="R674" s="23">
        <f t="shared" si="123"/>
        <v>0</v>
      </c>
      <c r="S674" s="12">
        <f t="shared" si="116"/>
        <v>0</v>
      </c>
      <c r="T674" s="23">
        <f t="shared" si="117"/>
        <v>0</v>
      </c>
      <c r="U674" s="13">
        <f t="shared" si="118"/>
        <v>0</v>
      </c>
      <c r="V674" s="104" t="str">
        <f>INDEX(商品!Q:Q,MATCH(キーワード!D674,商品!D:D,0),1)</f>
        <v>-</v>
      </c>
      <c r="W674" s="15">
        <f t="shared" si="119"/>
        <v>0</v>
      </c>
      <c r="X674" s="22">
        <f>SUMIFS(当月ワード!$J$3:$J$1000,当月ワード!$D$3:$D$1000,キーワード!$D674,当月ワード!$E$3:$E$1000,キーワード!$F674)</f>
        <v>0</v>
      </c>
      <c r="Y674" s="23">
        <f>SUMIFS(前月ワード!$J$3:$J$1000,前月ワード!$D$3:$D$1000,キーワード!$D674,前月ワード!$E$3:$E$1000,キーワード!$F674)</f>
        <v>0</v>
      </c>
      <c r="Z674" s="23">
        <f>SUMIFS(前々月ワード!$J$3:$J$1000,前々月ワード!$D$3:$D$1000,キーワード!$D674,前々月ワード!$E$3:$E$1000,キーワード!$F674)</f>
        <v>0</v>
      </c>
      <c r="AA674" s="22">
        <f>SUMIFS(当月ワード!$W$3:$W$1000,当月ワード!$D$3:$D$1000,キーワード!$D674,当月ワード!$E$3:$E$1000,キーワード!$F674)</f>
        <v>0</v>
      </c>
      <c r="AB674" s="23">
        <f>SUMIFS(前月ワード!$W$3:$W$1000,前月ワード!$D$3:$D$1000,キーワード!$D674,前月ワード!$E$3:$E$1000,キーワード!$F674)</f>
        <v>0</v>
      </c>
      <c r="AC674" s="23">
        <f>SUMIFS(前々月ワード!$W$3:$W$1000,前々月ワード!$D$3:$D$1000,キーワード!$D674,前々月ワード!$E$3:$E$1000,キーワード!$F674)</f>
        <v>0</v>
      </c>
      <c r="AD674" s="23">
        <f t="shared" si="120"/>
        <v>0</v>
      </c>
      <c r="AE674" s="23">
        <f t="shared" si="120"/>
        <v>0</v>
      </c>
      <c r="AF674" s="23">
        <f t="shared" si="120"/>
        <v>0</v>
      </c>
      <c r="AG674" s="22">
        <f>SUMIFS(当月ワード!$X$3:$X$1000,当月ワード!$D$3:$D$1000,キーワード!$D674,当月ワード!$E$3:$E$1000,キーワード!$F674)</f>
        <v>0</v>
      </c>
      <c r="AH674" s="23">
        <f>SUMIFS(前月ワード!$X$3:$X$1000,前月ワード!$D$3:$D$1000,キーワード!$D674,前月ワード!$E$3:$E$1000,キーワード!$F674)</f>
        <v>0</v>
      </c>
      <c r="AI674" s="23">
        <f>SUMIFS(前々月ワード!$X$3:$X$1000,前々月ワード!$D$3:$D$1000,キーワード!$D674,前々月ワード!$E$3:$E$1000,キーワード!$F674)</f>
        <v>0</v>
      </c>
      <c r="AJ674" s="22">
        <f>SUMIFS(当月ワード!$I$3:$I$1000,当月ワード!$D$3:$D$1000,キーワード!$D674,当月ワード!$E$3:$E$1000,キーワード!$F674)</f>
        <v>0</v>
      </c>
      <c r="AK674" s="23">
        <f>SUMIFS(前月ワード!$I$3:$I$1000,前月ワード!$D$3:$D$1000,キーワード!$D674,前月ワード!$E$3:$E$1000,キーワード!$F674)</f>
        <v>0</v>
      </c>
      <c r="AL674" s="23">
        <f>SUMIFS(前々月ワード!$I$3:$I$1000,前々月ワード!$D$3:$D$1000,キーワード!$D674,前々月ワード!$E$3:$E$1000,キーワード!$F674)</f>
        <v>0</v>
      </c>
      <c r="AM674" s="13">
        <f t="shared" si="121"/>
        <v>0</v>
      </c>
      <c r="AN674" s="13">
        <f t="shared" si="121"/>
        <v>0</v>
      </c>
      <c r="AO674" s="13">
        <f t="shared" si="121"/>
        <v>0</v>
      </c>
      <c r="AP674" s="16">
        <f t="shared" si="122"/>
        <v>0</v>
      </c>
      <c r="AQ674" s="16">
        <f t="shared" si="122"/>
        <v>0</v>
      </c>
      <c r="AR674" s="17">
        <f t="shared" si="122"/>
        <v>0</v>
      </c>
    </row>
    <row r="675" spans="3:44" ht="36.65" customHeight="1">
      <c r="C675" s="20">
        <v>670</v>
      </c>
      <c r="D675" s="53">
        <f>現状ワード設定!B672</f>
        <v>0</v>
      </c>
      <c r="E675" s="26" t="str">
        <f>IFERROR(_xlfn.XLOOKUP($D675,現状商品設定!B:B,現状商品設定!C:C,"-"),"-")</f>
        <v>-</v>
      </c>
      <c r="F675" s="56">
        <f>現状ワード設定!G672</f>
        <v>0</v>
      </c>
      <c r="G675" s="60" t="s">
        <v>46</v>
      </c>
      <c r="H675" s="47" t="str">
        <f>IFERROR(_xlfn.XLOOKUP(D675,商品!$D:$D,商品!$H:$H),"")</f>
        <v/>
      </c>
      <c r="I675" s="50" t="str">
        <f>IFERROR(_xlfn.XLOOKUP(D675&amp;F675,現状ワード設定!J:J,現状ワード設定!H:H),"")</f>
        <v/>
      </c>
      <c r="J675" s="47" t="str">
        <f>IFERROR(_xlfn.XLOOKUP(D675&amp;F675,現状ワード設定!J:J,現状ワード設定!I:I),"")</f>
        <v/>
      </c>
      <c r="K675" s="47" t="e">
        <f>IF(AND(T675&gt;=設定!$C$12,W675&gt;=O675),I675*(1+設定!$F$12),IF(AND(T675&gt;=設定!$C$13,W675&lt;O675),I675*(1+設定!$F$13),IF(AND(T675&lt;設定!$C$14,U675&gt;=設定!$E$14),I675*(1+設定!$F$14),IF(AND(T675&lt;設定!$C$15,U675&lt;設定!$E$15),I675*(1+設定!$F$15),"除外"))))</f>
        <v>#VALUE!</v>
      </c>
      <c r="L675" s="58" t="e">
        <f ca="1">IF(消化率!$I$5&lt;1,K675*消化率!$I$5,IF(U675*V675/(K675*消化率!$I$5)&gt;O675,K675*消化率!$I$5,M675))</f>
        <v>#DIV/0!</v>
      </c>
      <c r="M675" s="58" t="e">
        <f t="shared" si="113"/>
        <v>#VALUE!</v>
      </c>
      <c r="N675" s="58" t="e">
        <f ca="1">IF(ROUNDUP(IF(IF(IF(AND(設定!$D$8&lt;=L675,設定!$D$8&lt;J675),設定!$D$8,IF(AND(J675&lt;=L675,J675&lt;設定!$D$8),J675,IF(AND(L675&lt;=J675,J675&lt;設定!$D$8),J675,L675)))=0,設定!$D$8,IF(AND(設定!$D$8&lt;=L675,設定!$D$8&lt;J675),設定!$D$8,IF(AND(J675&lt;=L675,J675&lt;設定!$D$8),J675,IF(AND(L675&lt;=J675,J675&lt;設定!$D$8),J675,L675))))&lt;=H675,H675+1,IF(IF(AND(設定!$D$8&lt;=L675,設定!$D$8&lt;J675),設定!$D$8,IF(AND(J675&lt;=L675,J675&lt;設定!$D$8),J675,IF(AND(L675&lt;=J675,J675&lt;設定!$D$8),J675,L675)))=0,設定!$D$8,IF(AND(設定!$D$8&lt;=L675,設定!$D$8&lt;J675),設定!$D$8,IF(AND(J675&lt;=L675,J675&lt;設定!$D$8),J675,IF(AND(L675&lt;=J675,J675&lt;設定!$D$8),J675,L675))))),0)&gt;40,ROUNDUP(IF(IF(IF(AND(設定!$D$8&lt;=L675,設定!$D$8&lt;J675),設定!$D$8,IF(AND(J675&lt;=L675,J675&lt;設定!$D$8),J675,IF(AND(L675&lt;=J675,J675&lt;設定!$D$8),J675,L675)))=0,設定!$D$8,IF(AND(設定!$D$8&lt;=L675,設定!$D$8&lt;J675),設定!$D$8,IF(AND(J675&lt;=L675,J675&lt;設定!$D$8),J675,IF(AND(L675&lt;=J675,J675&lt;設定!$D$8),J675,L675))))&lt;=H675,H675+1,IF(IF(AND(設定!$D$8&lt;=L675,設定!$D$8&lt;J675),設定!$D$8,IF(AND(J675&lt;=L675,J675&lt;設定!$D$8),J675,IF(AND(L675&lt;=J675,J675&lt;設定!$D$8),J675,L675)))=0,設定!$D$8,IF(AND(設定!$D$8&lt;=L675,設定!$D$8&lt;J675),設定!$D$8,IF(AND(J675&lt;=L675,J675&lt;設定!$D$8),J675,IF(AND(L675&lt;=J675,J675&lt;設定!$D$8),J675,L675))))),0),40)</f>
        <v>#DIV/0!</v>
      </c>
      <c r="O675" s="55">
        <f>IF(G675="標準",設定!$C$4,G675)</f>
        <v>5</v>
      </c>
      <c r="P675" s="45">
        <f t="shared" si="114"/>
        <v>0</v>
      </c>
      <c r="Q675" s="14">
        <f t="shared" si="115"/>
        <v>0</v>
      </c>
      <c r="R675" s="23">
        <f t="shared" si="123"/>
        <v>0</v>
      </c>
      <c r="S675" s="12">
        <f t="shared" si="116"/>
        <v>0</v>
      </c>
      <c r="T675" s="23">
        <f t="shared" si="117"/>
        <v>0</v>
      </c>
      <c r="U675" s="13">
        <f t="shared" si="118"/>
        <v>0</v>
      </c>
      <c r="V675" s="104" t="str">
        <f>INDEX(商品!Q:Q,MATCH(キーワード!D675,商品!D:D,0),1)</f>
        <v>-</v>
      </c>
      <c r="W675" s="15">
        <f t="shared" si="119"/>
        <v>0</v>
      </c>
      <c r="X675" s="22">
        <f>SUMIFS(当月ワード!$J$3:$J$1000,当月ワード!$D$3:$D$1000,キーワード!$D675,当月ワード!$E$3:$E$1000,キーワード!$F675)</f>
        <v>0</v>
      </c>
      <c r="Y675" s="23">
        <f>SUMIFS(前月ワード!$J$3:$J$1000,前月ワード!$D$3:$D$1000,キーワード!$D675,前月ワード!$E$3:$E$1000,キーワード!$F675)</f>
        <v>0</v>
      </c>
      <c r="Z675" s="23">
        <f>SUMIFS(前々月ワード!$J$3:$J$1000,前々月ワード!$D$3:$D$1000,キーワード!$D675,前々月ワード!$E$3:$E$1000,キーワード!$F675)</f>
        <v>0</v>
      </c>
      <c r="AA675" s="22">
        <f>SUMIFS(当月ワード!$W$3:$W$1000,当月ワード!$D$3:$D$1000,キーワード!$D675,当月ワード!$E$3:$E$1000,キーワード!$F675)</f>
        <v>0</v>
      </c>
      <c r="AB675" s="23">
        <f>SUMIFS(前月ワード!$W$3:$W$1000,前月ワード!$D$3:$D$1000,キーワード!$D675,前月ワード!$E$3:$E$1000,キーワード!$F675)</f>
        <v>0</v>
      </c>
      <c r="AC675" s="23">
        <f>SUMIFS(前々月ワード!$W$3:$W$1000,前々月ワード!$D$3:$D$1000,キーワード!$D675,前々月ワード!$E$3:$E$1000,キーワード!$F675)</f>
        <v>0</v>
      </c>
      <c r="AD675" s="23">
        <f t="shared" si="120"/>
        <v>0</v>
      </c>
      <c r="AE675" s="23">
        <f t="shared" si="120"/>
        <v>0</v>
      </c>
      <c r="AF675" s="23">
        <f t="shared" si="120"/>
        <v>0</v>
      </c>
      <c r="AG675" s="22">
        <f>SUMIFS(当月ワード!$X$3:$X$1000,当月ワード!$D$3:$D$1000,キーワード!$D675,当月ワード!$E$3:$E$1000,キーワード!$F675)</f>
        <v>0</v>
      </c>
      <c r="AH675" s="23">
        <f>SUMIFS(前月ワード!$X$3:$X$1000,前月ワード!$D$3:$D$1000,キーワード!$D675,前月ワード!$E$3:$E$1000,キーワード!$F675)</f>
        <v>0</v>
      </c>
      <c r="AI675" s="23">
        <f>SUMIFS(前々月ワード!$X$3:$X$1000,前々月ワード!$D$3:$D$1000,キーワード!$D675,前々月ワード!$E$3:$E$1000,キーワード!$F675)</f>
        <v>0</v>
      </c>
      <c r="AJ675" s="22">
        <f>SUMIFS(当月ワード!$I$3:$I$1000,当月ワード!$D$3:$D$1000,キーワード!$D675,当月ワード!$E$3:$E$1000,キーワード!$F675)</f>
        <v>0</v>
      </c>
      <c r="AK675" s="23">
        <f>SUMIFS(前月ワード!$I$3:$I$1000,前月ワード!$D$3:$D$1000,キーワード!$D675,前月ワード!$E$3:$E$1000,キーワード!$F675)</f>
        <v>0</v>
      </c>
      <c r="AL675" s="23">
        <f>SUMIFS(前々月ワード!$I$3:$I$1000,前々月ワード!$D$3:$D$1000,キーワード!$D675,前々月ワード!$E$3:$E$1000,キーワード!$F675)</f>
        <v>0</v>
      </c>
      <c r="AM675" s="13">
        <f t="shared" si="121"/>
        <v>0</v>
      </c>
      <c r="AN675" s="13">
        <f t="shared" si="121"/>
        <v>0</v>
      </c>
      <c r="AO675" s="13">
        <f t="shared" si="121"/>
        <v>0</v>
      </c>
      <c r="AP675" s="16">
        <f t="shared" si="122"/>
        <v>0</v>
      </c>
      <c r="AQ675" s="16">
        <f t="shared" si="122"/>
        <v>0</v>
      </c>
      <c r="AR675" s="17">
        <f t="shared" si="122"/>
        <v>0</v>
      </c>
    </row>
    <row r="676" spans="3:44" ht="36.65" customHeight="1">
      <c r="C676" s="20">
        <v>671</v>
      </c>
      <c r="D676" s="53">
        <f>現状ワード設定!B673</f>
        <v>0</v>
      </c>
      <c r="E676" s="26" t="str">
        <f>IFERROR(_xlfn.XLOOKUP($D676,現状商品設定!B:B,現状商品設定!C:C,"-"),"-")</f>
        <v>-</v>
      </c>
      <c r="F676" s="56">
        <f>現状ワード設定!G673</f>
        <v>0</v>
      </c>
      <c r="G676" s="60" t="s">
        <v>46</v>
      </c>
      <c r="H676" s="47" t="str">
        <f>IFERROR(_xlfn.XLOOKUP(D676,商品!$D:$D,商品!$H:$H),"")</f>
        <v/>
      </c>
      <c r="I676" s="50" t="str">
        <f>IFERROR(_xlfn.XLOOKUP(D676&amp;F676,現状ワード設定!J:J,現状ワード設定!H:H),"")</f>
        <v/>
      </c>
      <c r="J676" s="47" t="str">
        <f>IFERROR(_xlfn.XLOOKUP(D676&amp;F676,現状ワード設定!J:J,現状ワード設定!I:I),"")</f>
        <v/>
      </c>
      <c r="K676" s="47" t="e">
        <f>IF(AND(T676&gt;=設定!$C$12,W676&gt;=O676),I676*(1+設定!$F$12),IF(AND(T676&gt;=設定!$C$13,W676&lt;O676),I676*(1+設定!$F$13),IF(AND(T676&lt;設定!$C$14,U676&gt;=設定!$E$14),I676*(1+設定!$F$14),IF(AND(T676&lt;設定!$C$15,U676&lt;設定!$E$15),I676*(1+設定!$F$15),"除外"))))</f>
        <v>#VALUE!</v>
      </c>
      <c r="L676" s="58" t="e">
        <f ca="1">IF(消化率!$I$5&lt;1,K676*消化率!$I$5,IF(U676*V676/(K676*消化率!$I$5)&gt;O676,K676*消化率!$I$5,M676))</f>
        <v>#DIV/0!</v>
      </c>
      <c r="M676" s="58" t="e">
        <f t="shared" si="113"/>
        <v>#VALUE!</v>
      </c>
      <c r="N676" s="58" t="e">
        <f ca="1">IF(ROUNDUP(IF(IF(IF(AND(設定!$D$8&lt;=L676,設定!$D$8&lt;J676),設定!$D$8,IF(AND(J676&lt;=L676,J676&lt;設定!$D$8),J676,IF(AND(L676&lt;=J676,J676&lt;設定!$D$8),J676,L676)))=0,設定!$D$8,IF(AND(設定!$D$8&lt;=L676,設定!$D$8&lt;J676),設定!$D$8,IF(AND(J676&lt;=L676,J676&lt;設定!$D$8),J676,IF(AND(L676&lt;=J676,J676&lt;設定!$D$8),J676,L676))))&lt;=H676,H676+1,IF(IF(AND(設定!$D$8&lt;=L676,設定!$D$8&lt;J676),設定!$D$8,IF(AND(J676&lt;=L676,J676&lt;設定!$D$8),J676,IF(AND(L676&lt;=J676,J676&lt;設定!$D$8),J676,L676)))=0,設定!$D$8,IF(AND(設定!$D$8&lt;=L676,設定!$D$8&lt;J676),設定!$D$8,IF(AND(J676&lt;=L676,J676&lt;設定!$D$8),J676,IF(AND(L676&lt;=J676,J676&lt;設定!$D$8),J676,L676))))),0)&gt;40,ROUNDUP(IF(IF(IF(AND(設定!$D$8&lt;=L676,設定!$D$8&lt;J676),設定!$D$8,IF(AND(J676&lt;=L676,J676&lt;設定!$D$8),J676,IF(AND(L676&lt;=J676,J676&lt;設定!$D$8),J676,L676)))=0,設定!$D$8,IF(AND(設定!$D$8&lt;=L676,設定!$D$8&lt;J676),設定!$D$8,IF(AND(J676&lt;=L676,J676&lt;設定!$D$8),J676,IF(AND(L676&lt;=J676,J676&lt;設定!$D$8),J676,L676))))&lt;=H676,H676+1,IF(IF(AND(設定!$D$8&lt;=L676,設定!$D$8&lt;J676),設定!$D$8,IF(AND(J676&lt;=L676,J676&lt;設定!$D$8),J676,IF(AND(L676&lt;=J676,J676&lt;設定!$D$8),J676,L676)))=0,設定!$D$8,IF(AND(設定!$D$8&lt;=L676,設定!$D$8&lt;J676),設定!$D$8,IF(AND(J676&lt;=L676,J676&lt;設定!$D$8),J676,IF(AND(L676&lt;=J676,J676&lt;設定!$D$8),J676,L676))))),0),40)</f>
        <v>#DIV/0!</v>
      </c>
      <c r="O676" s="55">
        <f>IF(G676="標準",設定!$C$4,G676)</f>
        <v>5</v>
      </c>
      <c r="P676" s="45">
        <f t="shared" si="114"/>
        <v>0</v>
      </c>
      <c r="Q676" s="14">
        <f t="shared" si="115"/>
        <v>0</v>
      </c>
      <c r="R676" s="23">
        <f t="shared" si="123"/>
        <v>0</v>
      </c>
      <c r="S676" s="12">
        <f t="shared" si="116"/>
        <v>0</v>
      </c>
      <c r="T676" s="23">
        <f t="shared" si="117"/>
        <v>0</v>
      </c>
      <c r="U676" s="13">
        <f t="shared" si="118"/>
        <v>0</v>
      </c>
      <c r="V676" s="104" t="str">
        <f>INDEX(商品!Q:Q,MATCH(キーワード!D676,商品!D:D,0),1)</f>
        <v>-</v>
      </c>
      <c r="W676" s="15">
        <f t="shared" si="119"/>
        <v>0</v>
      </c>
      <c r="X676" s="22">
        <f>SUMIFS(当月ワード!$J$3:$J$1000,当月ワード!$D$3:$D$1000,キーワード!$D676,当月ワード!$E$3:$E$1000,キーワード!$F676)</f>
        <v>0</v>
      </c>
      <c r="Y676" s="23">
        <f>SUMIFS(前月ワード!$J$3:$J$1000,前月ワード!$D$3:$D$1000,キーワード!$D676,前月ワード!$E$3:$E$1000,キーワード!$F676)</f>
        <v>0</v>
      </c>
      <c r="Z676" s="23">
        <f>SUMIFS(前々月ワード!$J$3:$J$1000,前々月ワード!$D$3:$D$1000,キーワード!$D676,前々月ワード!$E$3:$E$1000,キーワード!$F676)</f>
        <v>0</v>
      </c>
      <c r="AA676" s="22">
        <f>SUMIFS(当月ワード!$W$3:$W$1000,当月ワード!$D$3:$D$1000,キーワード!$D676,当月ワード!$E$3:$E$1000,キーワード!$F676)</f>
        <v>0</v>
      </c>
      <c r="AB676" s="23">
        <f>SUMIFS(前月ワード!$W$3:$W$1000,前月ワード!$D$3:$D$1000,キーワード!$D676,前月ワード!$E$3:$E$1000,キーワード!$F676)</f>
        <v>0</v>
      </c>
      <c r="AC676" s="23">
        <f>SUMIFS(前々月ワード!$W$3:$W$1000,前々月ワード!$D$3:$D$1000,キーワード!$D676,前々月ワード!$E$3:$E$1000,キーワード!$F676)</f>
        <v>0</v>
      </c>
      <c r="AD676" s="23">
        <f t="shared" si="120"/>
        <v>0</v>
      </c>
      <c r="AE676" s="23">
        <f t="shared" si="120"/>
        <v>0</v>
      </c>
      <c r="AF676" s="23">
        <f t="shared" si="120"/>
        <v>0</v>
      </c>
      <c r="AG676" s="22">
        <f>SUMIFS(当月ワード!$X$3:$X$1000,当月ワード!$D$3:$D$1000,キーワード!$D676,当月ワード!$E$3:$E$1000,キーワード!$F676)</f>
        <v>0</v>
      </c>
      <c r="AH676" s="23">
        <f>SUMIFS(前月ワード!$X$3:$X$1000,前月ワード!$D$3:$D$1000,キーワード!$D676,前月ワード!$E$3:$E$1000,キーワード!$F676)</f>
        <v>0</v>
      </c>
      <c r="AI676" s="23">
        <f>SUMIFS(前々月ワード!$X$3:$X$1000,前々月ワード!$D$3:$D$1000,キーワード!$D676,前々月ワード!$E$3:$E$1000,キーワード!$F676)</f>
        <v>0</v>
      </c>
      <c r="AJ676" s="22">
        <f>SUMIFS(当月ワード!$I$3:$I$1000,当月ワード!$D$3:$D$1000,キーワード!$D676,当月ワード!$E$3:$E$1000,キーワード!$F676)</f>
        <v>0</v>
      </c>
      <c r="AK676" s="23">
        <f>SUMIFS(前月ワード!$I$3:$I$1000,前月ワード!$D$3:$D$1000,キーワード!$D676,前月ワード!$E$3:$E$1000,キーワード!$F676)</f>
        <v>0</v>
      </c>
      <c r="AL676" s="23">
        <f>SUMIFS(前々月ワード!$I$3:$I$1000,前々月ワード!$D$3:$D$1000,キーワード!$D676,前々月ワード!$E$3:$E$1000,キーワード!$F676)</f>
        <v>0</v>
      </c>
      <c r="AM676" s="13">
        <f t="shared" si="121"/>
        <v>0</v>
      </c>
      <c r="AN676" s="13">
        <f t="shared" si="121"/>
        <v>0</v>
      </c>
      <c r="AO676" s="13">
        <f t="shared" si="121"/>
        <v>0</v>
      </c>
      <c r="AP676" s="16">
        <f t="shared" si="122"/>
        <v>0</v>
      </c>
      <c r="AQ676" s="16">
        <f t="shared" si="122"/>
        <v>0</v>
      </c>
      <c r="AR676" s="17">
        <f t="shared" si="122"/>
        <v>0</v>
      </c>
    </row>
    <row r="677" spans="3:44" ht="36.65" customHeight="1">
      <c r="C677" s="20">
        <v>672</v>
      </c>
      <c r="D677" s="53">
        <f>現状ワード設定!B674</f>
        <v>0</v>
      </c>
      <c r="E677" s="26" t="str">
        <f>IFERROR(_xlfn.XLOOKUP($D677,現状商品設定!B:B,現状商品設定!C:C,"-"),"-")</f>
        <v>-</v>
      </c>
      <c r="F677" s="56">
        <f>現状ワード設定!G674</f>
        <v>0</v>
      </c>
      <c r="G677" s="60" t="s">
        <v>46</v>
      </c>
      <c r="H677" s="47" t="str">
        <f>IFERROR(_xlfn.XLOOKUP(D677,商品!$D:$D,商品!$H:$H),"")</f>
        <v/>
      </c>
      <c r="I677" s="50" t="str">
        <f>IFERROR(_xlfn.XLOOKUP(D677&amp;F677,現状ワード設定!J:J,現状ワード設定!H:H),"")</f>
        <v/>
      </c>
      <c r="J677" s="47" t="str">
        <f>IFERROR(_xlfn.XLOOKUP(D677&amp;F677,現状ワード設定!J:J,現状ワード設定!I:I),"")</f>
        <v/>
      </c>
      <c r="K677" s="47" t="e">
        <f>IF(AND(T677&gt;=設定!$C$12,W677&gt;=O677),I677*(1+設定!$F$12),IF(AND(T677&gt;=設定!$C$13,W677&lt;O677),I677*(1+設定!$F$13),IF(AND(T677&lt;設定!$C$14,U677&gt;=設定!$E$14),I677*(1+設定!$F$14),IF(AND(T677&lt;設定!$C$15,U677&lt;設定!$E$15),I677*(1+設定!$F$15),"除外"))))</f>
        <v>#VALUE!</v>
      </c>
      <c r="L677" s="58" t="e">
        <f ca="1">IF(消化率!$I$5&lt;1,K677*消化率!$I$5,IF(U677*V677/(K677*消化率!$I$5)&gt;O677,K677*消化率!$I$5,M677))</f>
        <v>#DIV/0!</v>
      </c>
      <c r="M677" s="58" t="e">
        <f t="shared" si="113"/>
        <v>#VALUE!</v>
      </c>
      <c r="N677" s="58" t="e">
        <f ca="1">IF(ROUNDUP(IF(IF(IF(AND(設定!$D$8&lt;=L677,設定!$D$8&lt;J677),設定!$D$8,IF(AND(J677&lt;=L677,J677&lt;設定!$D$8),J677,IF(AND(L677&lt;=J677,J677&lt;設定!$D$8),J677,L677)))=0,設定!$D$8,IF(AND(設定!$D$8&lt;=L677,設定!$D$8&lt;J677),設定!$D$8,IF(AND(J677&lt;=L677,J677&lt;設定!$D$8),J677,IF(AND(L677&lt;=J677,J677&lt;設定!$D$8),J677,L677))))&lt;=H677,H677+1,IF(IF(AND(設定!$D$8&lt;=L677,設定!$D$8&lt;J677),設定!$D$8,IF(AND(J677&lt;=L677,J677&lt;設定!$D$8),J677,IF(AND(L677&lt;=J677,J677&lt;設定!$D$8),J677,L677)))=0,設定!$D$8,IF(AND(設定!$D$8&lt;=L677,設定!$D$8&lt;J677),設定!$D$8,IF(AND(J677&lt;=L677,J677&lt;設定!$D$8),J677,IF(AND(L677&lt;=J677,J677&lt;設定!$D$8),J677,L677))))),0)&gt;40,ROUNDUP(IF(IF(IF(AND(設定!$D$8&lt;=L677,設定!$D$8&lt;J677),設定!$D$8,IF(AND(J677&lt;=L677,J677&lt;設定!$D$8),J677,IF(AND(L677&lt;=J677,J677&lt;設定!$D$8),J677,L677)))=0,設定!$D$8,IF(AND(設定!$D$8&lt;=L677,設定!$D$8&lt;J677),設定!$D$8,IF(AND(J677&lt;=L677,J677&lt;設定!$D$8),J677,IF(AND(L677&lt;=J677,J677&lt;設定!$D$8),J677,L677))))&lt;=H677,H677+1,IF(IF(AND(設定!$D$8&lt;=L677,設定!$D$8&lt;J677),設定!$D$8,IF(AND(J677&lt;=L677,J677&lt;設定!$D$8),J677,IF(AND(L677&lt;=J677,J677&lt;設定!$D$8),J677,L677)))=0,設定!$D$8,IF(AND(設定!$D$8&lt;=L677,設定!$D$8&lt;J677),設定!$D$8,IF(AND(J677&lt;=L677,J677&lt;設定!$D$8),J677,IF(AND(L677&lt;=J677,J677&lt;設定!$D$8),J677,L677))))),0),40)</f>
        <v>#DIV/0!</v>
      </c>
      <c r="O677" s="55">
        <f>IF(G677="標準",設定!$C$4,G677)</f>
        <v>5</v>
      </c>
      <c r="P677" s="45">
        <f t="shared" si="114"/>
        <v>0</v>
      </c>
      <c r="Q677" s="14">
        <f t="shared" si="115"/>
        <v>0</v>
      </c>
      <c r="R677" s="23">
        <f t="shared" si="123"/>
        <v>0</v>
      </c>
      <c r="S677" s="12">
        <f t="shared" si="116"/>
        <v>0</v>
      </c>
      <c r="T677" s="23">
        <f t="shared" si="117"/>
        <v>0</v>
      </c>
      <c r="U677" s="13">
        <f t="shared" si="118"/>
        <v>0</v>
      </c>
      <c r="V677" s="104" t="str">
        <f>INDEX(商品!Q:Q,MATCH(キーワード!D677,商品!D:D,0),1)</f>
        <v>-</v>
      </c>
      <c r="W677" s="15">
        <f t="shared" si="119"/>
        <v>0</v>
      </c>
      <c r="X677" s="22">
        <f>SUMIFS(当月ワード!$J$3:$J$1000,当月ワード!$D$3:$D$1000,キーワード!$D677,当月ワード!$E$3:$E$1000,キーワード!$F677)</f>
        <v>0</v>
      </c>
      <c r="Y677" s="23">
        <f>SUMIFS(前月ワード!$J$3:$J$1000,前月ワード!$D$3:$D$1000,キーワード!$D677,前月ワード!$E$3:$E$1000,キーワード!$F677)</f>
        <v>0</v>
      </c>
      <c r="Z677" s="23">
        <f>SUMIFS(前々月ワード!$J$3:$J$1000,前々月ワード!$D$3:$D$1000,キーワード!$D677,前々月ワード!$E$3:$E$1000,キーワード!$F677)</f>
        <v>0</v>
      </c>
      <c r="AA677" s="22">
        <f>SUMIFS(当月ワード!$W$3:$W$1000,当月ワード!$D$3:$D$1000,キーワード!$D677,当月ワード!$E$3:$E$1000,キーワード!$F677)</f>
        <v>0</v>
      </c>
      <c r="AB677" s="23">
        <f>SUMIFS(前月ワード!$W$3:$W$1000,前月ワード!$D$3:$D$1000,キーワード!$D677,前月ワード!$E$3:$E$1000,キーワード!$F677)</f>
        <v>0</v>
      </c>
      <c r="AC677" s="23">
        <f>SUMIFS(前々月ワード!$W$3:$W$1000,前々月ワード!$D$3:$D$1000,キーワード!$D677,前々月ワード!$E$3:$E$1000,キーワード!$F677)</f>
        <v>0</v>
      </c>
      <c r="AD677" s="23">
        <f t="shared" si="120"/>
        <v>0</v>
      </c>
      <c r="AE677" s="23">
        <f t="shared" si="120"/>
        <v>0</v>
      </c>
      <c r="AF677" s="23">
        <f t="shared" si="120"/>
        <v>0</v>
      </c>
      <c r="AG677" s="22">
        <f>SUMIFS(当月ワード!$X$3:$X$1000,当月ワード!$D$3:$D$1000,キーワード!$D677,当月ワード!$E$3:$E$1000,キーワード!$F677)</f>
        <v>0</v>
      </c>
      <c r="AH677" s="23">
        <f>SUMIFS(前月ワード!$X$3:$X$1000,前月ワード!$D$3:$D$1000,キーワード!$D677,前月ワード!$E$3:$E$1000,キーワード!$F677)</f>
        <v>0</v>
      </c>
      <c r="AI677" s="23">
        <f>SUMIFS(前々月ワード!$X$3:$X$1000,前々月ワード!$D$3:$D$1000,キーワード!$D677,前々月ワード!$E$3:$E$1000,キーワード!$F677)</f>
        <v>0</v>
      </c>
      <c r="AJ677" s="22">
        <f>SUMIFS(当月ワード!$I$3:$I$1000,当月ワード!$D$3:$D$1000,キーワード!$D677,当月ワード!$E$3:$E$1000,キーワード!$F677)</f>
        <v>0</v>
      </c>
      <c r="AK677" s="23">
        <f>SUMIFS(前月ワード!$I$3:$I$1000,前月ワード!$D$3:$D$1000,キーワード!$D677,前月ワード!$E$3:$E$1000,キーワード!$F677)</f>
        <v>0</v>
      </c>
      <c r="AL677" s="23">
        <f>SUMIFS(前々月ワード!$I$3:$I$1000,前々月ワード!$D$3:$D$1000,キーワード!$D677,前々月ワード!$E$3:$E$1000,キーワード!$F677)</f>
        <v>0</v>
      </c>
      <c r="AM677" s="13">
        <f t="shared" si="121"/>
        <v>0</v>
      </c>
      <c r="AN677" s="13">
        <f t="shared" si="121"/>
        <v>0</v>
      </c>
      <c r="AO677" s="13">
        <f t="shared" si="121"/>
        <v>0</v>
      </c>
      <c r="AP677" s="16">
        <f t="shared" si="122"/>
        <v>0</v>
      </c>
      <c r="AQ677" s="16">
        <f t="shared" si="122"/>
        <v>0</v>
      </c>
      <c r="AR677" s="17">
        <f t="shared" si="122"/>
        <v>0</v>
      </c>
    </row>
    <row r="678" spans="3:44" ht="36.65" customHeight="1">
      <c r="C678" s="20">
        <v>673</v>
      </c>
      <c r="D678" s="53">
        <f>現状ワード設定!B675</f>
        <v>0</v>
      </c>
      <c r="E678" s="26" t="str">
        <f>IFERROR(_xlfn.XLOOKUP($D678,現状商品設定!B:B,現状商品設定!C:C,"-"),"-")</f>
        <v>-</v>
      </c>
      <c r="F678" s="56">
        <f>現状ワード設定!G675</f>
        <v>0</v>
      </c>
      <c r="G678" s="60" t="s">
        <v>46</v>
      </c>
      <c r="H678" s="47" t="str">
        <f>IFERROR(_xlfn.XLOOKUP(D678,商品!$D:$D,商品!$H:$H),"")</f>
        <v/>
      </c>
      <c r="I678" s="50" t="str">
        <f>IFERROR(_xlfn.XLOOKUP(D678&amp;F678,現状ワード設定!J:J,現状ワード設定!H:H),"")</f>
        <v/>
      </c>
      <c r="J678" s="47" t="str">
        <f>IFERROR(_xlfn.XLOOKUP(D678&amp;F678,現状ワード設定!J:J,現状ワード設定!I:I),"")</f>
        <v/>
      </c>
      <c r="K678" s="47" t="e">
        <f>IF(AND(T678&gt;=設定!$C$12,W678&gt;=O678),I678*(1+設定!$F$12),IF(AND(T678&gt;=設定!$C$13,W678&lt;O678),I678*(1+設定!$F$13),IF(AND(T678&lt;設定!$C$14,U678&gt;=設定!$E$14),I678*(1+設定!$F$14),IF(AND(T678&lt;設定!$C$15,U678&lt;設定!$E$15),I678*(1+設定!$F$15),"除外"))))</f>
        <v>#VALUE!</v>
      </c>
      <c r="L678" s="58" t="e">
        <f ca="1">IF(消化率!$I$5&lt;1,K678*消化率!$I$5,IF(U678*V678/(K678*消化率!$I$5)&gt;O678,K678*消化率!$I$5,M678))</f>
        <v>#DIV/0!</v>
      </c>
      <c r="M678" s="58" t="e">
        <f t="shared" si="113"/>
        <v>#VALUE!</v>
      </c>
      <c r="N678" s="58" t="e">
        <f ca="1">IF(ROUNDUP(IF(IF(IF(AND(設定!$D$8&lt;=L678,設定!$D$8&lt;J678),設定!$D$8,IF(AND(J678&lt;=L678,J678&lt;設定!$D$8),J678,IF(AND(L678&lt;=J678,J678&lt;設定!$D$8),J678,L678)))=0,設定!$D$8,IF(AND(設定!$D$8&lt;=L678,設定!$D$8&lt;J678),設定!$D$8,IF(AND(J678&lt;=L678,J678&lt;設定!$D$8),J678,IF(AND(L678&lt;=J678,J678&lt;設定!$D$8),J678,L678))))&lt;=H678,H678+1,IF(IF(AND(設定!$D$8&lt;=L678,設定!$D$8&lt;J678),設定!$D$8,IF(AND(J678&lt;=L678,J678&lt;設定!$D$8),J678,IF(AND(L678&lt;=J678,J678&lt;設定!$D$8),J678,L678)))=0,設定!$D$8,IF(AND(設定!$D$8&lt;=L678,設定!$D$8&lt;J678),設定!$D$8,IF(AND(J678&lt;=L678,J678&lt;設定!$D$8),J678,IF(AND(L678&lt;=J678,J678&lt;設定!$D$8),J678,L678))))),0)&gt;40,ROUNDUP(IF(IF(IF(AND(設定!$D$8&lt;=L678,設定!$D$8&lt;J678),設定!$D$8,IF(AND(J678&lt;=L678,J678&lt;設定!$D$8),J678,IF(AND(L678&lt;=J678,J678&lt;設定!$D$8),J678,L678)))=0,設定!$D$8,IF(AND(設定!$D$8&lt;=L678,設定!$D$8&lt;J678),設定!$D$8,IF(AND(J678&lt;=L678,J678&lt;設定!$D$8),J678,IF(AND(L678&lt;=J678,J678&lt;設定!$D$8),J678,L678))))&lt;=H678,H678+1,IF(IF(AND(設定!$D$8&lt;=L678,設定!$D$8&lt;J678),設定!$D$8,IF(AND(J678&lt;=L678,J678&lt;設定!$D$8),J678,IF(AND(L678&lt;=J678,J678&lt;設定!$D$8),J678,L678)))=0,設定!$D$8,IF(AND(設定!$D$8&lt;=L678,設定!$D$8&lt;J678),設定!$D$8,IF(AND(J678&lt;=L678,J678&lt;設定!$D$8),J678,IF(AND(L678&lt;=J678,J678&lt;設定!$D$8),J678,L678))))),0),40)</f>
        <v>#DIV/0!</v>
      </c>
      <c r="O678" s="55">
        <f>IF(G678="標準",設定!$C$4,G678)</f>
        <v>5</v>
      </c>
      <c r="P678" s="45">
        <f t="shared" si="114"/>
        <v>0</v>
      </c>
      <c r="Q678" s="14">
        <f t="shared" si="115"/>
        <v>0</v>
      </c>
      <c r="R678" s="23">
        <f t="shared" si="123"/>
        <v>0</v>
      </c>
      <c r="S678" s="12">
        <f t="shared" si="116"/>
        <v>0</v>
      </c>
      <c r="T678" s="23">
        <f t="shared" si="117"/>
        <v>0</v>
      </c>
      <c r="U678" s="13">
        <f t="shared" si="118"/>
        <v>0</v>
      </c>
      <c r="V678" s="104" t="str">
        <f>INDEX(商品!Q:Q,MATCH(キーワード!D678,商品!D:D,0),1)</f>
        <v>-</v>
      </c>
      <c r="W678" s="15">
        <f t="shared" si="119"/>
        <v>0</v>
      </c>
      <c r="X678" s="22">
        <f>SUMIFS(当月ワード!$J$3:$J$1000,当月ワード!$D$3:$D$1000,キーワード!$D678,当月ワード!$E$3:$E$1000,キーワード!$F678)</f>
        <v>0</v>
      </c>
      <c r="Y678" s="23">
        <f>SUMIFS(前月ワード!$J$3:$J$1000,前月ワード!$D$3:$D$1000,キーワード!$D678,前月ワード!$E$3:$E$1000,キーワード!$F678)</f>
        <v>0</v>
      </c>
      <c r="Z678" s="23">
        <f>SUMIFS(前々月ワード!$J$3:$J$1000,前々月ワード!$D$3:$D$1000,キーワード!$D678,前々月ワード!$E$3:$E$1000,キーワード!$F678)</f>
        <v>0</v>
      </c>
      <c r="AA678" s="22">
        <f>SUMIFS(当月ワード!$W$3:$W$1000,当月ワード!$D$3:$D$1000,キーワード!$D678,当月ワード!$E$3:$E$1000,キーワード!$F678)</f>
        <v>0</v>
      </c>
      <c r="AB678" s="23">
        <f>SUMIFS(前月ワード!$W$3:$W$1000,前月ワード!$D$3:$D$1000,キーワード!$D678,前月ワード!$E$3:$E$1000,キーワード!$F678)</f>
        <v>0</v>
      </c>
      <c r="AC678" s="23">
        <f>SUMIFS(前々月ワード!$W$3:$W$1000,前々月ワード!$D$3:$D$1000,キーワード!$D678,前々月ワード!$E$3:$E$1000,キーワード!$F678)</f>
        <v>0</v>
      </c>
      <c r="AD678" s="23">
        <f t="shared" si="120"/>
        <v>0</v>
      </c>
      <c r="AE678" s="23">
        <f t="shared" si="120"/>
        <v>0</v>
      </c>
      <c r="AF678" s="23">
        <f t="shared" si="120"/>
        <v>0</v>
      </c>
      <c r="AG678" s="22">
        <f>SUMIFS(当月ワード!$X$3:$X$1000,当月ワード!$D$3:$D$1000,キーワード!$D678,当月ワード!$E$3:$E$1000,キーワード!$F678)</f>
        <v>0</v>
      </c>
      <c r="AH678" s="23">
        <f>SUMIFS(前月ワード!$X$3:$X$1000,前月ワード!$D$3:$D$1000,キーワード!$D678,前月ワード!$E$3:$E$1000,キーワード!$F678)</f>
        <v>0</v>
      </c>
      <c r="AI678" s="23">
        <f>SUMIFS(前々月ワード!$X$3:$X$1000,前々月ワード!$D$3:$D$1000,キーワード!$D678,前々月ワード!$E$3:$E$1000,キーワード!$F678)</f>
        <v>0</v>
      </c>
      <c r="AJ678" s="22">
        <f>SUMIFS(当月ワード!$I$3:$I$1000,当月ワード!$D$3:$D$1000,キーワード!$D678,当月ワード!$E$3:$E$1000,キーワード!$F678)</f>
        <v>0</v>
      </c>
      <c r="AK678" s="23">
        <f>SUMIFS(前月ワード!$I$3:$I$1000,前月ワード!$D$3:$D$1000,キーワード!$D678,前月ワード!$E$3:$E$1000,キーワード!$F678)</f>
        <v>0</v>
      </c>
      <c r="AL678" s="23">
        <f>SUMIFS(前々月ワード!$I$3:$I$1000,前々月ワード!$D$3:$D$1000,キーワード!$D678,前々月ワード!$E$3:$E$1000,キーワード!$F678)</f>
        <v>0</v>
      </c>
      <c r="AM678" s="13">
        <f t="shared" si="121"/>
        <v>0</v>
      </c>
      <c r="AN678" s="13">
        <f t="shared" si="121"/>
        <v>0</v>
      </c>
      <c r="AO678" s="13">
        <f t="shared" si="121"/>
        <v>0</v>
      </c>
      <c r="AP678" s="16">
        <f t="shared" si="122"/>
        <v>0</v>
      </c>
      <c r="AQ678" s="16">
        <f t="shared" si="122"/>
        <v>0</v>
      </c>
      <c r="AR678" s="17">
        <f t="shared" si="122"/>
        <v>0</v>
      </c>
    </row>
    <row r="679" spans="3:44" ht="36.65" customHeight="1">
      <c r="C679" s="20">
        <v>674</v>
      </c>
      <c r="D679" s="53">
        <f>現状ワード設定!B676</f>
        <v>0</v>
      </c>
      <c r="E679" s="26" t="str">
        <f>IFERROR(_xlfn.XLOOKUP($D679,現状商品設定!B:B,現状商品設定!C:C,"-"),"-")</f>
        <v>-</v>
      </c>
      <c r="F679" s="56">
        <f>現状ワード設定!G676</f>
        <v>0</v>
      </c>
      <c r="G679" s="60" t="s">
        <v>46</v>
      </c>
      <c r="H679" s="47" t="str">
        <f>IFERROR(_xlfn.XLOOKUP(D679,商品!$D:$D,商品!$H:$H),"")</f>
        <v/>
      </c>
      <c r="I679" s="50" t="str">
        <f>IFERROR(_xlfn.XLOOKUP(D679&amp;F679,現状ワード設定!J:J,現状ワード設定!H:H),"")</f>
        <v/>
      </c>
      <c r="J679" s="47" t="str">
        <f>IFERROR(_xlfn.XLOOKUP(D679&amp;F679,現状ワード設定!J:J,現状ワード設定!I:I),"")</f>
        <v/>
      </c>
      <c r="K679" s="47" t="e">
        <f>IF(AND(T679&gt;=設定!$C$12,W679&gt;=O679),I679*(1+設定!$F$12),IF(AND(T679&gt;=設定!$C$13,W679&lt;O679),I679*(1+設定!$F$13),IF(AND(T679&lt;設定!$C$14,U679&gt;=設定!$E$14),I679*(1+設定!$F$14),IF(AND(T679&lt;設定!$C$15,U679&lt;設定!$E$15),I679*(1+設定!$F$15),"除外"))))</f>
        <v>#VALUE!</v>
      </c>
      <c r="L679" s="58" t="e">
        <f ca="1">IF(消化率!$I$5&lt;1,K679*消化率!$I$5,IF(U679*V679/(K679*消化率!$I$5)&gt;O679,K679*消化率!$I$5,M679))</f>
        <v>#DIV/0!</v>
      </c>
      <c r="M679" s="58" t="e">
        <f t="shared" si="113"/>
        <v>#VALUE!</v>
      </c>
      <c r="N679" s="58" t="e">
        <f ca="1">IF(ROUNDUP(IF(IF(IF(AND(設定!$D$8&lt;=L679,設定!$D$8&lt;J679),設定!$D$8,IF(AND(J679&lt;=L679,J679&lt;設定!$D$8),J679,IF(AND(L679&lt;=J679,J679&lt;設定!$D$8),J679,L679)))=0,設定!$D$8,IF(AND(設定!$D$8&lt;=L679,設定!$D$8&lt;J679),設定!$D$8,IF(AND(J679&lt;=L679,J679&lt;設定!$D$8),J679,IF(AND(L679&lt;=J679,J679&lt;設定!$D$8),J679,L679))))&lt;=H679,H679+1,IF(IF(AND(設定!$D$8&lt;=L679,設定!$D$8&lt;J679),設定!$D$8,IF(AND(J679&lt;=L679,J679&lt;設定!$D$8),J679,IF(AND(L679&lt;=J679,J679&lt;設定!$D$8),J679,L679)))=0,設定!$D$8,IF(AND(設定!$D$8&lt;=L679,設定!$D$8&lt;J679),設定!$D$8,IF(AND(J679&lt;=L679,J679&lt;設定!$D$8),J679,IF(AND(L679&lt;=J679,J679&lt;設定!$D$8),J679,L679))))),0)&gt;40,ROUNDUP(IF(IF(IF(AND(設定!$D$8&lt;=L679,設定!$D$8&lt;J679),設定!$D$8,IF(AND(J679&lt;=L679,J679&lt;設定!$D$8),J679,IF(AND(L679&lt;=J679,J679&lt;設定!$D$8),J679,L679)))=0,設定!$D$8,IF(AND(設定!$D$8&lt;=L679,設定!$D$8&lt;J679),設定!$D$8,IF(AND(J679&lt;=L679,J679&lt;設定!$D$8),J679,IF(AND(L679&lt;=J679,J679&lt;設定!$D$8),J679,L679))))&lt;=H679,H679+1,IF(IF(AND(設定!$D$8&lt;=L679,設定!$D$8&lt;J679),設定!$D$8,IF(AND(J679&lt;=L679,J679&lt;設定!$D$8),J679,IF(AND(L679&lt;=J679,J679&lt;設定!$D$8),J679,L679)))=0,設定!$D$8,IF(AND(設定!$D$8&lt;=L679,設定!$D$8&lt;J679),設定!$D$8,IF(AND(J679&lt;=L679,J679&lt;設定!$D$8),J679,IF(AND(L679&lt;=J679,J679&lt;設定!$D$8),J679,L679))))),0),40)</f>
        <v>#DIV/0!</v>
      </c>
      <c r="O679" s="55">
        <f>IF(G679="標準",設定!$C$4,G679)</f>
        <v>5</v>
      </c>
      <c r="P679" s="45">
        <f t="shared" si="114"/>
        <v>0</v>
      </c>
      <c r="Q679" s="14">
        <f t="shared" si="115"/>
        <v>0</v>
      </c>
      <c r="R679" s="23">
        <f t="shared" si="123"/>
        <v>0</v>
      </c>
      <c r="S679" s="12">
        <f t="shared" si="116"/>
        <v>0</v>
      </c>
      <c r="T679" s="23">
        <f t="shared" si="117"/>
        <v>0</v>
      </c>
      <c r="U679" s="13">
        <f t="shared" si="118"/>
        <v>0</v>
      </c>
      <c r="V679" s="104" t="str">
        <f>INDEX(商品!Q:Q,MATCH(キーワード!D679,商品!D:D,0),1)</f>
        <v>-</v>
      </c>
      <c r="W679" s="15">
        <f t="shared" si="119"/>
        <v>0</v>
      </c>
      <c r="X679" s="22">
        <f>SUMIFS(当月ワード!$J$3:$J$1000,当月ワード!$D$3:$D$1000,キーワード!$D679,当月ワード!$E$3:$E$1000,キーワード!$F679)</f>
        <v>0</v>
      </c>
      <c r="Y679" s="23">
        <f>SUMIFS(前月ワード!$J$3:$J$1000,前月ワード!$D$3:$D$1000,キーワード!$D679,前月ワード!$E$3:$E$1000,キーワード!$F679)</f>
        <v>0</v>
      </c>
      <c r="Z679" s="23">
        <f>SUMIFS(前々月ワード!$J$3:$J$1000,前々月ワード!$D$3:$D$1000,キーワード!$D679,前々月ワード!$E$3:$E$1000,キーワード!$F679)</f>
        <v>0</v>
      </c>
      <c r="AA679" s="22">
        <f>SUMIFS(当月ワード!$W$3:$W$1000,当月ワード!$D$3:$D$1000,キーワード!$D679,当月ワード!$E$3:$E$1000,キーワード!$F679)</f>
        <v>0</v>
      </c>
      <c r="AB679" s="23">
        <f>SUMIFS(前月ワード!$W$3:$W$1000,前月ワード!$D$3:$D$1000,キーワード!$D679,前月ワード!$E$3:$E$1000,キーワード!$F679)</f>
        <v>0</v>
      </c>
      <c r="AC679" s="23">
        <f>SUMIFS(前々月ワード!$W$3:$W$1000,前々月ワード!$D$3:$D$1000,キーワード!$D679,前々月ワード!$E$3:$E$1000,キーワード!$F679)</f>
        <v>0</v>
      </c>
      <c r="AD679" s="23">
        <f t="shared" si="120"/>
        <v>0</v>
      </c>
      <c r="AE679" s="23">
        <f t="shared" si="120"/>
        <v>0</v>
      </c>
      <c r="AF679" s="23">
        <f t="shared" si="120"/>
        <v>0</v>
      </c>
      <c r="AG679" s="22">
        <f>SUMIFS(当月ワード!$X$3:$X$1000,当月ワード!$D$3:$D$1000,キーワード!$D679,当月ワード!$E$3:$E$1000,キーワード!$F679)</f>
        <v>0</v>
      </c>
      <c r="AH679" s="23">
        <f>SUMIFS(前月ワード!$X$3:$X$1000,前月ワード!$D$3:$D$1000,キーワード!$D679,前月ワード!$E$3:$E$1000,キーワード!$F679)</f>
        <v>0</v>
      </c>
      <c r="AI679" s="23">
        <f>SUMIFS(前々月ワード!$X$3:$X$1000,前々月ワード!$D$3:$D$1000,キーワード!$D679,前々月ワード!$E$3:$E$1000,キーワード!$F679)</f>
        <v>0</v>
      </c>
      <c r="AJ679" s="22">
        <f>SUMIFS(当月ワード!$I$3:$I$1000,当月ワード!$D$3:$D$1000,キーワード!$D679,当月ワード!$E$3:$E$1000,キーワード!$F679)</f>
        <v>0</v>
      </c>
      <c r="AK679" s="23">
        <f>SUMIFS(前月ワード!$I$3:$I$1000,前月ワード!$D$3:$D$1000,キーワード!$D679,前月ワード!$E$3:$E$1000,キーワード!$F679)</f>
        <v>0</v>
      </c>
      <c r="AL679" s="23">
        <f>SUMIFS(前々月ワード!$I$3:$I$1000,前々月ワード!$D$3:$D$1000,キーワード!$D679,前々月ワード!$E$3:$E$1000,キーワード!$F679)</f>
        <v>0</v>
      </c>
      <c r="AM679" s="13">
        <f t="shared" si="121"/>
        <v>0</v>
      </c>
      <c r="AN679" s="13">
        <f t="shared" si="121"/>
        <v>0</v>
      </c>
      <c r="AO679" s="13">
        <f t="shared" si="121"/>
        <v>0</v>
      </c>
      <c r="AP679" s="16">
        <f t="shared" si="122"/>
        <v>0</v>
      </c>
      <c r="AQ679" s="16">
        <f t="shared" si="122"/>
        <v>0</v>
      </c>
      <c r="AR679" s="17">
        <f t="shared" si="122"/>
        <v>0</v>
      </c>
    </row>
    <row r="680" spans="3:44" ht="36.65" customHeight="1">
      <c r="C680" s="20">
        <v>675</v>
      </c>
      <c r="D680" s="53">
        <f>現状ワード設定!B677</f>
        <v>0</v>
      </c>
      <c r="E680" s="26" t="str">
        <f>IFERROR(_xlfn.XLOOKUP($D680,現状商品設定!B:B,現状商品設定!C:C,"-"),"-")</f>
        <v>-</v>
      </c>
      <c r="F680" s="56">
        <f>現状ワード設定!G677</f>
        <v>0</v>
      </c>
      <c r="G680" s="60" t="s">
        <v>46</v>
      </c>
      <c r="H680" s="47" t="str">
        <f>IFERROR(_xlfn.XLOOKUP(D680,商品!$D:$D,商品!$H:$H),"")</f>
        <v/>
      </c>
      <c r="I680" s="50" t="str">
        <f>IFERROR(_xlfn.XLOOKUP(D680&amp;F680,現状ワード設定!J:J,現状ワード設定!H:H),"")</f>
        <v/>
      </c>
      <c r="J680" s="47" t="str">
        <f>IFERROR(_xlfn.XLOOKUP(D680&amp;F680,現状ワード設定!J:J,現状ワード設定!I:I),"")</f>
        <v/>
      </c>
      <c r="K680" s="47" t="e">
        <f>IF(AND(T680&gt;=設定!$C$12,W680&gt;=O680),I680*(1+設定!$F$12),IF(AND(T680&gt;=設定!$C$13,W680&lt;O680),I680*(1+設定!$F$13),IF(AND(T680&lt;設定!$C$14,U680&gt;=設定!$E$14),I680*(1+設定!$F$14),IF(AND(T680&lt;設定!$C$15,U680&lt;設定!$E$15),I680*(1+設定!$F$15),"除外"))))</f>
        <v>#VALUE!</v>
      </c>
      <c r="L680" s="58" t="e">
        <f ca="1">IF(消化率!$I$5&lt;1,K680*消化率!$I$5,IF(U680*V680/(K680*消化率!$I$5)&gt;O680,K680*消化率!$I$5,M680))</f>
        <v>#DIV/0!</v>
      </c>
      <c r="M680" s="58" t="e">
        <f t="shared" si="113"/>
        <v>#VALUE!</v>
      </c>
      <c r="N680" s="58" t="e">
        <f ca="1">IF(ROUNDUP(IF(IF(IF(AND(設定!$D$8&lt;=L680,設定!$D$8&lt;J680),設定!$D$8,IF(AND(J680&lt;=L680,J680&lt;設定!$D$8),J680,IF(AND(L680&lt;=J680,J680&lt;設定!$D$8),J680,L680)))=0,設定!$D$8,IF(AND(設定!$D$8&lt;=L680,設定!$D$8&lt;J680),設定!$D$8,IF(AND(J680&lt;=L680,J680&lt;設定!$D$8),J680,IF(AND(L680&lt;=J680,J680&lt;設定!$D$8),J680,L680))))&lt;=H680,H680+1,IF(IF(AND(設定!$D$8&lt;=L680,設定!$D$8&lt;J680),設定!$D$8,IF(AND(J680&lt;=L680,J680&lt;設定!$D$8),J680,IF(AND(L680&lt;=J680,J680&lt;設定!$D$8),J680,L680)))=0,設定!$D$8,IF(AND(設定!$D$8&lt;=L680,設定!$D$8&lt;J680),設定!$D$8,IF(AND(J680&lt;=L680,J680&lt;設定!$D$8),J680,IF(AND(L680&lt;=J680,J680&lt;設定!$D$8),J680,L680))))),0)&gt;40,ROUNDUP(IF(IF(IF(AND(設定!$D$8&lt;=L680,設定!$D$8&lt;J680),設定!$D$8,IF(AND(J680&lt;=L680,J680&lt;設定!$D$8),J680,IF(AND(L680&lt;=J680,J680&lt;設定!$D$8),J680,L680)))=0,設定!$D$8,IF(AND(設定!$D$8&lt;=L680,設定!$D$8&lt;J680),設定!$D$8,IF(AND(J680&lt;=L680,J680&lt;設定!$D$8),J680,IF(AND(L680&lt;=J680,J680&lt;設定!$D$8),J680,L680))))&lt;=H680,H680+1,IF(IF(AND(設定!$D$8&lt;=L680,設定!$D$8&lt;J680),設定!$D$8,IF(AND(J680&lt;=L680,J680&lt;設定!$D$8),J680,IF(AND(L680&lt;=J680,J680&lt;設定!$D$8),J680,L680)))=0,設定!$D$8,IF(AND(設定!$D$8&lt;=L680,設定!$D$8&lt;J680),設定!$D$8,IF(AND(J680&lt;=L680,J680&lt;設定!$D$8),J680,IF(AND(L680&lt;=J680,J680&lt;設定!$D$8),J680,L680))))),0),40)</f>
        <v>#DIV/0!</v>
      </c>
      <c r="O680" s="55">
        <f>IF(G680="標準",設定!$C$4,G680)</f>
        <v>5</v>
      </c>
      <c r="P680" s="45">
        <f t="shared" si="114"/>
        <v>0</v>
      </c>
      <c r="Q680" s="14">
        <f t="shared" si="115"/>
        <v>0</v>
      </c>
      <c r="R680" s="23">
        <f t="shared" si="123"/>
        <v>0</v>
      </c>
      <c r="S680" s="12">
        <f t="shared" si="116"/>
        <v>0</v>
      </c>
      <c r="T680" s="23">
        <f t="shared" si="117"/>
        <v>0</v>
      </c>
      <c r="U680" s="13">
        <f t="shared" si="118"/>
        <v>0</v>
      </c>
      <c r="V680" s="104" t="str">
        <f>INDEX(商品!Q:Q,MATCH(キーワード!D680,商品!D:D,0),1)</f>
        <v>-</v>
      </c>
      <c r="W680" s="15">
        <f t="shared" si="119"/>
        <v>0</v>
      </c>
      <c r="X680" s="22">
        <f>SUMIFS(当月ワード!$J$3:$J$1000,当月ワード!$D$3:$D$1000,キーワード!$D680,当月ワード!$E$3:$E$1000,キーワード!$F680)</f>
        <v>0</v>
      </c>
      <c r="Y680" s="23">
        <f>SUMIFS(前月ワード!$J$3:$J$1000,前月ワード!$D$3:$D$1000,キーワード!$D680,前月ワード!$E$3:$E$1000,キーワード!$F680)</f>
        <v>0</v>
      </c>
      <c r="Z680" s="23">
        <f>SUMIFS(前々月ワード!$J$3:$J$1000,前々月ワード!$D$3:$D$1000,キーワード!$D680,前々月ワード!$E$3:$E$1000,キーワード!$F680)</f>
        <v>0</v>
      </c>
      <c r="AA680" s="22">
        <f>SUMIFS(当月ワード!$W$3:$W$1000,当月ワード!$D$3:$D$1000,キーワード!$D680,当月ワード!$E$3:$E$1000,キーワード!$F680)</f>
        <v>0</v>
      </c>
      <c r="AB680" s="23">
        <f>SUMIFS(前月ワード!$W$3:$W$1000,前月ワード!$D$3:$D$1000,キーワード!$D680,前月ワード!$E$3:$E$1000,キーワード!$F680)</f>
        <v>0</v>
      </c>
      <c r="AC680" s="23">
        <f>SUMIFS(前々月ワード!$W$3:$W$1000,前々月ワード!$D$3:$D$1000,キーワード!$D680,前々月ワード!$E$3:$E$1000,キーワード!$F680)</f>
        <v>0</v>
      </c>
      <c r="AD680" s="23">
        <f t="shared" si="120"/>
        <v>0</v>
      </c>
      <c r="AE680" s="23">
        <f t="shared" si="120"/>
        <v>0</v>
      </c>
      <c r="AF680" s="23">
        <f t="shared" si="120"/>
        <v>0</v>
      </c>
      <c r="AG680" s="22">
        <f>SUMIFS(当月ワード!$X$3:$X$1000,当月ワード!$D$3:$D$1000,キーワード!$D680,当月ワード!$E$3:$E$1000,キーワード!$F680)</f>
        <v>0</v>
      </c>
      <c r="AH680" s="23">
        <f>SUMIFS(前月ワード!$X$3:$X$1000,前月ワード!$D$3:$D$1000,キーワード!$D680,前月ワード!$E$3:$E$1000,キーワード!$F680)</f>
        <v>0</v>
      </c>
      <c r="AI680" s="23">
        <f>SUMIFS(前々月ワード!$X$3:$X$1000,前々月ワード!$D$3:$D$1000,キーワード!$D680,前々月ワード!$E$3:$E$1000,キーワード!$F680)</f>
        <v>0</v>
      </c>
      <c r="AJ680" s="22">
        <f>SUMIFS(当月ワード!$I$3:$I$1000,当月ワード!$D$3:$D$1000,キーワード!$D680,当月ワード!$E$3:$E$1000,キーワード!$F680)</f>
        <v>0</v>
      </c>
      <c r="AK680" s="23">
        <f>SUMIFS(前月ワード!$I$3:$I$1000,前月ワード!$D$3:$D$1000,キーワード!$D680,前月ワード!$E$3:$E$1000,キーワード!$F680)</f>
        <v>0</v>
      </c>
      <c r="AL680" s="23">
        <f>SUMIFS(前々月ワード!$I$3:$I$1000,前々月ワード!$D$3:$D$1000,キーワード!$D680,前々月ワード!$E$3:$E$1000,キーワード!$F680)</f>
        <v>0</v>
      </c>
      <c r="AM680" s="13">
        <f t="shared" si="121"/>
        <v>0</v>
      </c>
      <c r="AN680" s="13">
        <f t="shared" si="121"/>
        <v>0</v>
      </c>
      <c r="AO680" s="13">
        <f t="shared" si="121"/>
        <v>0</v>
      </c>
      <c r="AP680" s="16">
        <f t="shared" si="122"/>
        <v>0</v>
      </c>
      <c r="AQ680" s="16">
        <f t="shared" si="122"/>
        <v>0</v>
      </c>
      <c r="AR680" s="17">
        <f t="shared" si="122"/>
        <v>0</v>
      </c>
    </row>
    <row r="681" spans="3:44" ht="36.65" customHeight="1">
      <c r="C681" s="20">
        <v>676</v>
      </c>
      <c r="D681" s="53">
        <f>現状ワード設定!B678</f>
        <v>0</v>
      </c>
      <c r="E681" s="26" t="str">
        <f>IFERROR(_xlfn.XLOOKUP($D681,現状商品設定!B:B,現状商品設定!C:C,"-"),"-")</f>
        <v>-</v>
      </c>
      <c r="F681" s="56">
        <f>現状ワード設定!G678</f>
        <v>0</v>
      </c>
      <c r="G681" s="60" t="s">
        <v>46</v>
      </c>
      <c r="H681" s="47" t="str">
        <f>IFERROR(_xlfn.XLOOKUP(D681,商品!$D:$D,商品!$H:$H),"")</f>
        <v/>
      </c>
      <c r="I681" s="50" t="str">
        <f>IFERROR(_xlfn.XLOOKUP(D681&amp;F681,現状ワード設定!J:J,現状ワード設定!H:H),"")</f>
        <v/>
      </c>
      <c r="J681" s="47" t="str">
        <f>IFERROR(_xlfn.XLOOKUP(D681&amp;F681,現状ワード設定!J:J,現状ワード設定!I:I),"")</f>
        <v/>
      </c>
      <c r="K681" s="47" t="e">
        <f>IF(AND(T681&gt;=設定!$C$12,W681&gt;=O681),I681*(1+設定!$F$12),IF(AND(T681&gt;=設定!$C$13,W681&lt;O681),I681*(1+設定!$F$13),IF(AND(T681&lt;設定!$C$14,U681&gt;=設定!$E$14),I681*(1+設定!$F$14),IF(AND(T681&lt;設定!$C$15,U681&lt;設定!$E$15),I681*(1+設定!$F$15),"除外"))))</f>
        <v>#VALUE!</v>
      </c>
      <c r="L681" s="58" t="e">
        <f ca="1">IF(消化率!$I$5&lt;1,K681*消化率!$I$5,IF(U681*V681/(K681*消化率!$I$5)&gt;O681,K681*消化率!$I$5,M681))</f>
        <v>#DIV/0!</v>
      </c>
      <c r="M681" s="58" t="e">
        <f t="shared" si="113"/>
        <v>#VALUE!</v>
      </c>
      <c r="N681" s="58" t="e">
        <f ca="1">IF(ROUNDUP(IF(IF(IF(AND(設定!$D$8&lt;=L681,設定!$D$8&lt;J681),設定!$D$8,IF(AND(J681&lt;=L681,J681&lt;設定!$D$8),J681,IF(AND(L681&lt;=J681,J681&lt;設定!$D$8),J681,L681)))=0,設定!$D$8,IF(AND(設定!$D$8&lt;=L681,設定!$D$8&lt;J681),設定!$D$8,IF(AND(J681&lt;=L681,J681&lt;設定!$D$8),J681,IF(AND(L681&lt;=J681,J681&lt;設定!$D$8),J681,L681))))&lt;=H681,H681+1,IF(IF(AND(設定!$D$8&lt;=L681,設定!$D$8&lt;J681),設定!$D$8,IF(AND(J681&lt;=L681,J681&lt;設定!$D$8),J681,IF(AND(L681&lt;=J681,J681&lt;設定!$D$8),J681,L681)))=0,設定!$D$8,IF(AND(設定!$D$8&lt;=L681,設定!$D$8&lt;J681),設定!$D$8,IF(AND(J681&lt;=L681,J681&lt;設定!$D$8),J681,IF(AND(L681&lt;=J681,J681&lt;設定!$D$8),J681,L681))))),0)&gt;40,ROUNDUP(IF(IF(IF(AND(設定!$D$8&lt;=L681,設定!$D$8&lt;J681),設定!$D$8,IF(AND(J681&lt;=L681,J681&lt;設定!$D$8),J681,IF(AND(L681&lt;=J681,J681&lt;設定!$D$8),J681,L681)))=0,設定!$D$8,IF(AND(設定!$D$8&lt;=L681,設定!$D$8&lt;J681),設定!$D$8,IF(AND(J681&lt;=L681,J681&lt;設定!$D$8),J681,IF(AND(L681&lt;=J681,J681&lt;設定!$D$8),J681,L681))))&lt;=H681,H681+1,IF(IF(AND(設定!$D$8&lt;=L681,設定!$D$8&lt;J681),設定!$D$8,IF(AND(J681&lt;=L681,J681&lt;設定!$D$8),J681,IF(AND(L681&lt;=J681,J681&lt;設定!$D$8),J681,L681)))=0,設定!$D$8,IF(AND(設定!$D$8&lt;=L681,設定!$D$8&lt;J681),設定!$D$8,IF(AND(J681&lt;=L681,J681&lt;設定!$D$8),J681,IF(AND(L681&lt;=J681,J681&lt;設定!$D$8),J681,L681))))),0),40)</f>
        <v>#DIV/0!</v>
      </c>
      <c r="O681" s="55">
        <f>IF(G681="標準",設定!$C$4,G681)</f>
        <v>5</v>
      </c>
      <c r="P681" s="45">
        <f t="shared" si="114"/>
        <v>0</v>
      </c>
      <c r="Q681" s="14">
        <f t="shared" si="115"/>
        <v>0</v>
      </c>
      <c r="R681" s="23">
        <f t="shared" si="123"/>
        <v>0</v>
      </c>
      <c r="S681" s="12">
        <f t="shared" si="116"/>
        <v>0</v>
      </c>
      <c r="T681" s="23">
        <f t="shared" si="117"/>
        <v>0</v>
      </c>
      <c r="U681" s="13">
        <f t="shared" si="118"/>
        <v>0</v>
      </c>
      <c r="V681" s="104" t="str">
        <f>INDEX(商品!Q:Q,MATCH(キーワード!D681,商品!D:D,0),1)</f>
        <v>-</v>
      </c>
      <c r="W681" s="15">
        <f t="shared" si="119"/>
        <v>0</v>
      </c>
      <c r="X681" s="22">
        <f>SUMIFS(当月ワード!$J$3:$J$1000,当月ワード!$D$3:$D$1000,キーワード!$D681,当月ワード!$E$3:$E$1000,キーワード!$F681)</f>
        <v>0</v>
      </c>
      <c r="Y681" s="23">
        <f>SUMIFS(前月ワード!$J$3:$J$1000,前月ワード!$D$3:$D$1000,キーワード!$D681,前月ワード!$E$3:$E$1000,キーワード!$F681)</f>
        <v>0</v>
      </c>
      <c r="Z681" s="23">
        <f>SUMIFS(前々月ワード!$J$3:$J$1000,前々月ワード!$D$3:$D$1000,キーワード!$D681,前々月ワード!$E$3:$E$1000,キーワード!$F681)</f>
        <v>0</v>
      </c>
      <c r="AA681" s="22">
        <f>SUMIFS(当月ワード!$W$3:$W$1000,当月ワード!$D$3:$D$1000,キーワード!$D681,当月ワード!$E$3:$E$1000,キーワード!$F681)</f>
        <v>0</v>
      </c>
      <c r="AB681" s="23">
        <f>SUMIFS(前月ワード!$W$3:$W$1000,前月ワード!$D$3:$D$1000,キーワード!$D681,前月ワード!$E$3:$E$1000,キーワード!$F681)</f>
        <v>0</v>
      </c>
      <c r="AC681" s="23">
        <f>SUMIFS(前々月ワード!$W$3:$W$1000,前々月ワード!$D$3:$D$1000,キーワード!$D681,前々月ワード!$E$3:$E$1000,キーワード!$F681)</f>
        <v>0</v>
      </c>
      <c r="AD681" s="23">
        <f t="shared" si="120"/>
        <v>0</v>
      </c>
      <c r="AE681" s="23">
        <f t="shared" si="120"/>
        <v>0</v>
      </c>
      <c r="AF681" s="23">
        <f t="shared" si="120"/>
        <v>0</v>
      </c>
      <c r="AG681" s="22">
        <f>SUMIFS(当月ワード!$X$3:$X$1000,当月ワード!$D$3:$D$1000,キーワード!$D681,当月ワード!$E$3:$E$1000,キーワード!$F681)</f>
        <v>0</v>
      </c>
      <c r="AH681" s="23">
        <f>SUMIFS(前月ワード!$X$3:$X$1000,前月ワード!$D$3:$D$1000,キーワード!$D681,前月ワード!$E$3:$E$1000,キーワード!$F681)</f>
        <v>0</v>
      </c>
      <c r="AI681" s="23">
        <f>SUMIFS(前々月ワード!$X$3:$X$1000,前々月ワード!$D$3:$D$1000,キーワード!$D681,前々月ワード!$E$3:$E$1000,キーワード!$F681)</f>
        <v>0</v>
      </c>
      <c r="AJ681" s="22">
        <f>SUMIFS(当月ワード!$I$3:$I$1000,当月ワード!$D$3:$D$1000,キーワード!$D681,当月ワード!$E$3:$E$1000,キーワード!$F681)</f>
        <v>0</v>
      </c>
      <c r="AK681" s="23">
        <f>SUMIFS(前月ワード!$I$3:$I$1000,前月ワード!$D$3:$D$1000,キーワード!$D681,前月ワード!$E$3:$E$1000,キーワード!$F681)</f>
        <v>0</v>
      </c>
      <c r="AL681" s="23">
        <f>SUMIFS(前々月ワード!$I$3:$I$1000,前々月ワード!$D$3:$D$1000,キーワード!$D681,前々月ワード!$E$3:$E$1000,キーワード!$F681)</f>
        <v>0</v>
      </c>
      <c r="AM681" s="13">
        <f t="shared" si="121"/>
        <v>0</v>
      </c>
      <c r="AN681" s="13">
        <f t="shared" si="121"/>
        <v>0</v>
      </c>
      <c r="AO681" s="13">
        <f t="shared" si="121"/>
        <v>0</v>
      </c>
      <c r="AP681" s="16">
        <f t="shared" si="122"/>
        <v>0</v>
      </c>
      <c r="AQ681" s="16">
        <f t="shared" si="122"/>
        <v>0</v>
      </c>
      <c r="AR681" s="17">
        <f t="shared" si="122"/>
        <v>0</v>
      </c>
    </row>
    <row r="682" spans="3:44" ht="36.65" customHeight="1">
      <c r="C682" s="20">
        <v>677</v>
      </c>
      <c r="D682" s="53">
        <f>現状ワード設定!B679</f>
        <v>0</v>
      </c>
      <c r="E682" s="26" t="str">
        <f>IFERROR(_xlfn.XLOOKUP($D682,現状商品設定!B:B,現状商品設定!C:C,"-"),"-")</f>
        <v>-</v>
      </c>
      <c r="F682" s="56">
        <f>現状ワード設定!G679</f>
        <v>0</v>
      </c>
      <c r="G682" s="60" t="s">
        <v>46</v>
      </c>
      <c r="H682" s="47" t="str">
        <f>IFERROR(_xlfn.XLOOKUP(D682,商品!$D:$D,商品!$H:$H),"")</f>
        <v/>
      </c>
      <c r="I682" s="50" t="str">
        <f>IFERROR(_xlfn.XLOOKUP(D682&amp;F682,現状ワード設定!J:J,現状ワード設定!H:H),"")</f>
        <v/>
      </c>
      <c r="J682" s="47" t="str">
        <f>IFERROR(_xlfn.XLOOKUP(D682&amp;F682,現状ワード設定!J:J,現状ワード設定!I:I),"")</f>
        <v/>
      </c>
      <c r="K682" s="47" t="e">
        <f>IF(AND(T682&gt;=設定!$C$12,W682&gt;=O682),I682*(1+設定!$F$12),IF(AND(T682&gt;=設定!$C$13,W682&lt;O682),I682*(1+設定!$F$13),IF(AND(T682&lt;設定!$C$14,U682&gt;=設定!$E$14),I682*(1+設定!$F$14),IF(AND(T682&lt;設定!$C$15,U682&lt;設定!$E$15),I682*(1+設定!$F$15),"除外"))))</f>
        <v>#VALUE!</v>
      </c>
      <c r="L682" s="58" t="e">
        <f ca="1">IF(消化率!$I$5&lt;1,K682*消化率!$I$5,IF(U682*V682/(K682*消化率!$I$5)&gt;O682,K682*消化率!$I$5,M682))</f>
        <v>#DIV/0!</v>
      </c>
      <c r="M682" s="58" t="e">
        <f t="shared" si="113"/>
        <v>#VALUE!</v>
      </c>
      <c r="N682" s="58" t="e">
        <f ca="1">IF(ROUNDUP(IF(IF(IF(AND(設定!$D$8&lt;=L682,設定!$D$8&lt;J682),設定!$D$8,IF(AND(J682&lt;=L682,J682&lt;設定!$D$8),J682,IF(AND(L682&lt;=J682,J682&lt;設定!$D$8),J682,L682)))=0,設定!$D$8,IF(AND(設定!$D$8&lt;=L682,設定!$D$8&lt;J682),設定!$D$8,IF(AND(J682&lt;=L682,J682&lt;設定!$D$8),J682,IF(AND(L682&lt;=J682,J682&lt;設定!$D$8),J682,L682))))&lt;=H682,H682+1,IF(IF(AND(設定!$D$8&lt;=L682,設定!$D$8&lt;J682),設定!$D$8,IF(AND(J682&lt;=L682,J682&lt;設定!$D$8),J682,IF(AND(L682&lt;=J682,J682&lt;設定!$D$8),J682,L682)))=0,設定!$D$8,IF(AND(設定!$D$8&lt;=L682,設定!$D$8&lt;J682),設定!$D$8,IF(AND(J682&lt;=L682,J682&lt;設定!$D$8),J682,IF(AND(L682&lt;=J682,J682&lt;設定!$D$8),J682,L682))))),0)&gt;40,ROUNDUP(IF(IF(IF(AND(設定!$D$8&lt;=L682,設定!$D$8&lt;J682),設定!$D$8,IF(AND(J682&lt;=L682,J682&lt;設定!$D$8),J682,IF(AND(L682&lt;=J682,J682&lt;設定!$D$8),J682,L682)))=0,設定!$D$8,IF(AND(設定!$D$8&lt;=L682,設定!$D$8&lt;J682),設定!$D$8,IF(AND(J682&lt;=L682,J682&lt;設定!$D$8),J682,IF(AND(L682&lt;=J682,J682&lt;設定!$D$8),J682,L682))))&lt;=H682,H682+1,IF(IF(AND(設定!$D$8&lt;=L682,設定!$D$8&lt;J682),設定!$D$8,IF(AND(J682&lt;=L682,J682&lt;設定!$D$8),J682,IF(AND(L682&lt;=J682,J682&lt;設定!$D$8),J682,L682)))=0,設定!$D$8,IF(AND(設定!$D$8&lt;=L682,設定!$D$8&lt;J682),設定!$D$8,IF(AND(J682&lt;=L682,J682&lt;設定!$D$8),J682,IF(AND(L682&lt;=J682,J682&lt;設定!$D$8),J682,L682))))),0),40)</f>
        <v>#DIV/0!</v>
      </c>
      <c r="O682" s="55">
        <f>IF(G682="標準",設定!$C$4,G682)</f>
        <v>5</v>
      </c>
      <c r="P682" s="45">
        <f t="shared" si="114"/>
        <v>0</v>
      </c>
      <c r="Q682" s="14">
        <f t="shared" si="115"/>
        <v>0</v>
      </c>
      <c r="R682" s="23">
        <f t="shared" si="123"/>
        <v>0</v>
      </c>
      <c r="S682" s="12">
        <f t="shared" si="116"/>
        <v>0</v>
      </c>
      <c r="T682" s="23">
        <f t="shared" si="117"/>
        <v>0</v>
      </c>
      <c r="U682" s="13">
        <f t="shared" si="118"/>
        <v>0</v>
      </c>
      <c r="V682" s="104" t="str">
        <f>INDEX(商品!Q:Q,MATCH(キーワード!D682,商品!D:D,0),1)</f>
        <v>-</v>
      </c>
      <c r="W682" s="15">
        <f t="shared" si="119"/>
        <v>0</v>
      </c>
      <c r="X682" s="22">
        <f>SUMIFS(当月ワード!$J$3:$J$1000,当月ワード!$D$3:$D$1000,キーワード!$D682,当月ワード!$E$3:$E$1000,キーワード!$F682)</f>
        <v>0</v>
      </c>
      <c r="Y682" s="23">
        <f>SUMIFS(前月ワード!$J$3:$J$1000,前月ワード!$D$3:$D$1000,キーワード!$D682,前月ワード!$E$3:$E$1000,キーワード!$F682)</f>
        <v>0</v>
      </c>
      <c r="Z682" s="23">
        <f>SUMIFS(前々月ワード!$J$3:$J$1000,前々月ワード!$D$3:$D$1000,キーワード!$D682,前々月ワード!$E$3:$E$1000,キーワード!$F682)</f>
        <v>0</v>
      </c>
      <c r="AA682" s="22">
        <f>SUMIFS(当月ワード!$W$3:$W$1000,当月ワード!$D$3:$D$1000,キーワード!$D682,当月ワード!$E$3:$E$1000,キーワード!$F682)</f>
        <v>0</v>
      </c>
      <c r="AB682" s="23">
        <f>SUMIFS(前月ワード!$W$3:$W$1000,前月ワード!$D$3:$D$1000,キーワード!$D682,前月ワード!$E$3:$E$1000,キーワード!$F682)</f>
        <v>0</v>
      </c>
      <c r="AC682" s="23">
        <f>SUMIFS(前々月ワード!$W$3:$W$1000,前々月ワード!$D$3:$D$1000,キーワード!$D682,前々月ワード!$E$3:$E$1000,キーワード!$F682)</f>
        <v>0</v>
      </c>
      <c r="AD682" s="23">
        <f t="shared" si="120"/>
        <v>0</v>
      </c>
      <c r="AE682" s="23">
        <f t="shared" si="120"/>
        <v>0</v>
      </c>
      <c r="AF682" s="23">
        <f t="shared" si="120"/>
        <v>0</v>
      </c>
      <c r="AG682" s="22">
        <f>SUMIFS(当月ワード!$X$3:$X$1000,当月ワード!$D$3:$D$1000,キーワード!$D682,当月ワード!$E$3:$E$1000,キーワード!$F682)</f>
        <v>0</v>
      </c>
      <c r="AH682" s="23">
        <f>SUMIFS(前月ワード!$X$3:$X$1000,前月ワード!$D$3:$D$1000,キーワード!$D682,前月ワード!$E$3:$E$1000,キーワード!$F682)</f>
        <v>0</v>
      </c>
      <c r="AI682" s="23">
        <f>SUMIFS(前々月ワード!$X$3:$X$1000,前々月ワード!$D$3:$D$1000,キーワード!$D682,前々月ワード!$E$3:$E$1000,キーワード!$F682)</f>
        <v>0</v>
      </c>
      <c r="AJ682" s="22">
        <f>SUMIFS(当月ワード!$I$3:$I$1000,当月ワード!$D$3:$D$1000,キーワード!$D682,当月ワード!$E$3:$E$1000,キーワード!$F682)</f>
        <v>0</v>
      </c>
      <c r="AK682" s="23">
        <f>SUMIFS(前月ワード!$I$3:$I$1000,前月ワード!$D$3:$D$1000,キーワード!$D682,前月ワード!$E$3:$E$1000,キーワード!$F682)</f>
        <v>0</v>
      </c>
      <c r="AL682" s="23">
        <f>SUMIFS(前々月ワード!$I$3:$I$1000,前々月ワード!$D$3:$D$1000,キーワード!$D682,前々月ワード!$E$3:$E$1000,キーワード!$F682)</f>
        <v>0</v>
      </c>
      <c r="AM682" s="13">
        <f t="shared" si="121"/>
        <v>0</v>
      </c>
      <c r="AN682" s="13">
        <f t="shared" si="121"/>
        <v>0</v>
      </c>
      <c r="AO682" s="13">
        <f t="shared" si="121"/>
        <v>0</v>
      </c>
      <c r="AP682" s="16">
        <f t="shared" si="122"/>
        <v>0</v>
      </c>
      <c r="AQ682" s="16">
        <f t="shared" si="122"/>
        <v>0</v>
      </c>
      <c r="AR682" s="17">
        <f t="shared" si="122"/>
        <v>0</v>
      </c>
    </row>
    <row r="683" spans="3:44" ht="36.65" customHeight="1">
      <c r="C683" s="20">
        <v>678</v>
      </c>
      <c r="D683" s="53">
        <f>現状ワード設定!B680</f>
        <v>0</v>
      </c>
      <c r="E683" s="26" t="str">
        <f>IFERROR(_xlfn.XLOOKUP($D683,現状商品設定!B:B,現状商品設定!C:C,"-"),"-")</f>
        <v>-</v>
      </c>
      <c r="F683" s="56">
        <f>現状ワード設定!G680</f>
        <v>0</v>
      </c>
      <c r="G683" s="60" t="s">
        <v>46</v>
      </c>
      <c r="H683" s="47" t="str">
        <f>IFERROR(_xlfn.XLOOKUP(D683,商品!$D:$D,商品!$H:$H),"")</f>
        <v/>
      </c>
      <c r="I683" s="50" t="str">
        <f>IFERROR(_xlfn.XLOOKUP(D683&amp;F683,現状ワード設定!J:J,現状ワード設定!H:H),"")</f>
        <v/>
      </c>
      <c r="J683" s="47" t="str">
        <f>IFERROR(_xlfn.XLOOKUP(D683&amp;F683,現状ワード設定!J:J,現状ワード設定!I:I),"")</f>
        <v/>
      </c>
      <c r="K683" s="47" t="e">
        <f>IF(AND(T683&gt;=設定!$C$12,W683&gt;=O683),I683*(1+設定!$F$12),IF(AND(T683&gt;=設定!$C$13,W683&lt;O683),I683*(1+設定!$F$13),IF(AND(T683&lt;設定!$C$14,U683&gt;=設定!$E$14),I683*(1+設定!$F$14),IF(AND(T683&lt;設定!$C$15,U683&lt;設定!$E$15),I683*(1+設定!$F$15),"除外"))))</f>
        <v>#VALUE!</v>
      </c>
      <c r="L683" s="58" t="e">
        <f ca="1">IF(消化率!$I$5&lt;1,K683*消化率!$I$5,IF(U683*V683/(K683*消化率!$I$5)&gt;O683,K683*消化率!$I$5,M683))</f>
        <v>#DIV/0!</v>
      </c>
      <c r="M683" s="58" t="e">
        <f t="shared" si="113"/>
        <v>#VALUE!</v>
      </c>
      <c r="N683" s="58" t="e">
        <f ca="1">IF(ROUNDUP(IF(IF(IF(AND(設定!$D$8&lt;=L683,設定!$D$8&lt;J683),設定!$D$8,IF(AND(J683&lt;=L683,J683&lt;設定!$D$8),J683,IF(AND(L683&lt;=J683,J683&lt;設定!$D$8),J683,L683)))=0,設定!$D$8,IF(AND(設定!$D$8&lt;=L683,設定!$D$8&lt;J683),設定!$D$8,IF(AND(J683&lt;=L683,J683&lt;設定!$D$8),J683,IF(AND(L683&lt;=J683,J683&lt;設定!$D$8),J683,L683))))&lt;=H683,H683+1,IF(IF(AND(設定!$D$8&lt;=L683,設定!$D$8&lt;J683),設定!$D$8,IF(AND(J683&lt;=L683,J683&lt;設定!$D$8),J683,IF(AND(L683&lt;=J683,J683&lt;設定!$D$8),J683,L683)))=0,設定!$D$8,IF(AND(設定!$D$8&lt;=L683,設定!$D$8&lt;J683),設定!$D$8,IF(AND(J683&lt;=L683,J683&lt;設定!$D$8),J683,IF(AND(L683&lt;=J683,J683&lt;設定!$D$8),J683,L683))))),0)&gt;40,ROUNDUP(IF(IF(IF(AND(設定!$D$8&lt;=L683,設定!$D$8&lt;J683),設定!$D$8,IF(AND(J683&lt;=L683,J683&lt;設定!$D$8),J683,IF(AND(L683&lt;=J683,J683&lt;設定!$D$8),J683,L683)))=0,設定!$D$8,IF(AND(設定!$D$8&lt;=L683,設定!$D$8&lt;J683),設定!$D$8,IF(AND(J683&lt;=L683,J683&lt;設定!$D$8),J683,IF(AND(L683&lt;=J683,J683&lt;設定!$D$8),J683,L683))))&lt;=H683,H683+1,IF(IF(AND(設定!$D$8&lt;=L683,設定!$D$8&lt;J683),設定!$D$8,IF(AND(J683&lt;=L683,J683&lt;設定!$D$8),J683,IF(AND(L683&lt;=J683,J683&lt;設定!$D$8),J683,L683)))=0,設定!$D$8,IF(AND(設定!$D$8&lt;=L683,設定!$D$8&lt;J683),設定!$D$8,IF(AND(J683&lt;=L683,J683&lt;設定!$D$8),J683,IF(AND(L683&lt;=J683,J683&lt;設定!$D$8),J683,L683))))),0),40)</f>
        <v>#DIV/0!</v>
      </c>
      <c r="O683" s="55">
        <f>IF(G683="標準",設定!$C$4,G683)</f>
        <v>5</v>
      </c>
      <c r="P683" s="45">
        <f t="shared" si="114"/>
        <v>0</v>
      </c>
      <c r="Q683" s="14">
        <f t="shared" si="115"/>
        <v>0</v>
      </c>
      <c r="R683" s="23">
        <f t="shared" si="123"/>
        <v>0</v>
      </c>
      <c r="S683" s="12">
        <f t="shared" si="116"/>
        <v>0</v>
      </c>
      <c r="T683" s="23">
        <f t="shared" si="117"/>
        <v>0</v>
      </c>
      <c r="U683" s="13">
        <f t="shared" si="118"/>
        <v>0</v>
      </c>
      <c r="V683" s="104" t="str">
        <f>INDEX(商品!Q:Q,MATCH(キーワード!D683,商品!D:D,0),1)</f>
        <v>-</v>
      </c>
      <c r="W683" s="15">
        <f t="shared" si="119"/>
        <v>0</v>
      </c>
      <c r="X683" s="22">
        <f>SUMIFS(当月ワード!$J$3:$J$1000,当月ワード!$D$3:$D$1000,キーワード!$D683,当月ワード!$E$3:$E$1000,キーワード!$F683)</f>
        <v>0</v>
      </c>
      <c r="Y683" s="23">
        <f>SUMIFS(前月ワード!$J$3:$J$1000,前月ワード!$D$3:$D$1000,キーワード!$D683,前月ワード!$E$3:$E$1000,キーワード!$F683)</f>
        <v>0</v>
      </c>
      <c r="Z683" s="23">
        <f>SUMIFS(前々月ワード!$J$3:$J$1000,前々月ワード!$D$3:$D$1000,キーワード!$D683,前々月ワード!$E$3:$E$1000,キーワード!$F683)</f>
        <v>0</v>
      </c>
      <c r="AA683" s="22">
        <f>SUMIFS(当月ワード!$W$3:$W$1000,当月ワード!$D$3:$D$1000,キーワード!$D683,当月ワード!$E$3:$E$1000,キーワード!$F683)</f>
        <v>0</v>
      </c>
      <c r="AB683" s="23">
        <f>SUMIFS(前月ワード!$W$3:$W$1000,前月ワード!$D$3:$D$1000,キーワード!$D683,前月ワード!$E$3:$E$1000,キーワード!$F683)</f>
        <v>0</v>
      </c>
      <c r="AC683" s="23">
        <f>SUMIFS(前々月ワード!$W$3:$W$1000,前々月ワード!$D$3:$D$1000,キーワード!$D683,前々月ワード!$E$3:$E$1000,キーワード!$F683)</f>
        <v>0</v>
      </c>
      <c r="AD683" s="23">
        <f t="shared" si="120"/>
        <v>0</v>
      </c>
      <c r="AE683" s="23">
        <f t="shared" si="120"/>
        <v>0</v>
      </c>
      <c r="AF683" s="23">
        <f t="shared" si="120"/>
        <v>0</v>
      </c>
      <c r="AG683" s="22">
        <f>SUMIFS(当月ワード!$X$3:$X$1000,当月ワード!$D$3:$D$1000,キーワード!$D683,当月ワード!$E$3:$E$1000,キーワード!$F683)</f>
        <v>0</v>
      </c>
      <c r="AH683" s="23">
        <f>SUMIFS(前月ワード!$X$3:$X$1000,前月ワード!$D$3:$D$1000,キーワード!$D683,前月ワード!$E$3:$E$1000,キーワード!$F683)</f>
        <v>0</v>
      </c>
      <c r="AI683" s="23">
        <f>SUMIFS(前々月ワード!$X$3:$X$1000,前々月ワード!$D$3:$D$1000,キーワード!$D683,前々月ワード!$E$3:$E$1000,キーワード!$F683)</f>
        <v>0</v>
      </c>
      <c r="AJ683" s="22">
        <f>SUMIFS(当月ワード!$I$3:$I$1000,当月ワード!$D$3:$D$1000,キーワード!$D683,当月ワード!$E$3:$E$1000,キーワード!$F683)</f>
        <v>0</v>
      </c>
      <c r="AK683" s="23">
        <f>SUMIFS(前月ワード!$I$3:$I$1000,前月ワード!$D$3:$D$1000,キーワード!$D683,前月ワード!$E$3:$E$1000,キーワード!$F683)</f>
        <v>0</v>
      </c>
      <c r="AL683" s="23">
        <f>SUMIFS(前々月ワード!$I$3:$I$1000,前々月ワード!$D$3:$D$1000,キーワード!$D683,前々月ワード!$E$3:$E$1000,キーワード!$F683)</f>
        <v>0</v>
      </c>
      <c r="AM683" s="13">
        <f t="shared" si="121"/>
        <v>0</v>
      </c>
      <c r="AN683" s="13">
        <f t="shared" si="121"/>
        <v>0</v>
      </c>
      <c r="AO683" s="13">
        <f t="shared" si="121"/>
        <v>0</v>
      </c>
      <c r="AP683" s="16">
        <f t="shared" si="122"/>
        <v>0</v>
      </c>
      <c r="AQ683" s="16">
        <f t="shared" si="122"/>
        <v>0</v>
      </c>
      <c r="AR683" s="17">
        <f t="shared" si="122"/>
        <v>0</v>
      </c>
    </row>
    <row r="684" spans="3:44" ht="36.65" customHeight="1">
      <c r="C684" s="20">
        <v>679</v>
      </c>
      <c r="D684" s="53">
        <f>現状ワード設定!B681</f>
        <v>0</v>
      </c>
      <c r="E684" s="26" t="str">
        <f>IFERROR(_xlfn.XLOOKUP($D684,現状商品設定!B:B,現状商品設定!C:C,"-"),"-")</f>
        <v>-</v>
      </c>
      <c r="F684" s="56">
        <f>現状ワード設定!G681</f>
        <v>0</v>
      </c>
      <c r="G684" s="60" t="s">
        <v>46</v>
      </c>
      <c r="H684" s="47" t="str">
        <f>IFERROR(_xlfn.XLOOKUP(D684,商品!$D:$D,商品!$H:$H),"")</f>
        <v/>
      </c>
      <c r="I684" s="50" t="str">
        <f>IFERROR(_xlfn.XLOOKUP(D684&amp;F684,現状ワード設定!J:J,現状ワード設定!H:H),"")</f>
        <v/>
      </c>
      <c r="J684" s="47" t="str">
        <f>IFERROR(_xlfn.XLOOKUP(D684&amp;F684,現状ワード設定!J:J,現状ワード設定!I:I),"")</f>
        <v/>
      </c>
      <c r="K684" s="47" t="e">
        <f>IF(AND(T684&gt;=設定!$C$12,W684&gt;=O684),I684*(1+設定!$F$12),IF(AND(T684&gt;=設定!$C$13,W684&lt;O684),I684*(1+設定!$F$13),IF(AND(T684&lt;設定!$C$14,U684&gt;=設定!$E$14),I684*(1+設定!$F$14),IF(AND(T684&lt;設定!$C$15,U684&lt;設定!$E$15),I684*(1+設定!$F$15),"除外"))))</f>
        <v>#VALUE!</v>
      </c>
      <c r="L684" s="58" t="e">
        <f ca="1">IF(消化率!$I$5&lt;1,K684*消化率!$I$5,IF(U684*V684/(K684*消化率!$I$5)&gt;O684,K684*消化率!$I$5,M684))</f>
        <v>#DIV/0!</v>
      </c>
      <c r="M684" s="58" t="e">
        <f t="shared" si="113"/>
        <v>#VALUE!</v>
      </c>
      <c r="N684" s="58" t="e">
        <f ca="1">IF(ROUNDUP(IF(IF(IF(AND(設定!$D$8&lt;=L684,設定!$D$8&lt;J684),設定!$D$8,IF(AND(J684&lt;=L684,J684&lt;設定!$D$8),J684,IF(AND(L684&lt;=J684,J684&lt;設定!$D$8),J684,L684)))=0,設定!$D$8,IF(AND(設定!$D$8&lt;=L684,設定!$D$8&lt;J684),設定!$D$8,IF(AND(J684&lt;=L684,J684&lt;設定!$D$8),J684,IF(AND(L684&lt;=J684,J684&lt;設定!$D$8),J684,L684))))&lt;=H684,H684+1,IF(IF(AND(設定!$D$8&lt;=L684,設定!$D$8&lt;J684),設定!$D$8,IF(AND(J684&lt;=L684,J684&lt;設定!$D$8),J684,IF(AND(L684&lt;=J684,J684&lt;設定!$D$8),J684,L684)))=0,設定!$D$8,IF(AND(設定!$D$8&lt;=L684,設定!$D$8&lt;J684),設定!$D$8,IF(AND(J684&lt;=L684,J684&lt;設定!$D$8),J684,IF(AND(L684&lt;=J684,J684&lt;設定!$D$8),J684,L684))))),0)&gt;40,ROUNDUP(IF(IF(IF(AND(設定!$D$8&lt;=L684,設定!$D$8&lt;J684),設定!$D$8,IF(AND(J684&lt;=L684,J684&lt;設定!$D$8),J684,IF(AND(L684&lt;=J684,J684&lt;設定!$D$8),J684,L684)))=0,設定!$D$8,IF(AND(設定!$D$8&lt;=L684,設定!$D$8&lt;J684),設定!$D$8,IF(AND(J684&lt;=L684,J684&lt;設定!$D$8),J684,IF(AND(L684&lt;=J684,J684&lt;設定!$D$8),J684,L684))))&lt;=H684,H684+1,IF(IF(AND(設定!$D$8&lt;=L684,設定!$D$8&lt;J684),設定!$D$8,IF(AND(J684&lt;=L684,J684&lt;設定!$D$8),J684,IF(AND(L684&lt;=J684,J684&lt;設定!$D$8),J684,L684)))=0,設定!$D$8,IF(AND(設定!$D$8&lt;=L684,設定!$D$8&lt;J684),設定!$D$8,IF(AND(J684&lt;=L684,J684&lt;設定!$D$8),J684,IF(AND(L684&lt;=J684,J684&lt;設定!$D$8),J684,L684))))),0),40)</f>
        <v>#DIV/0!</v>
      </c>
      <c r="O684" s="55">
        <f>IF(G684="標準",設定!$C$4,G684)</f>
        <v>5</v>
      </c>
      <c r="P684" s="45">
        <f t="shared" si="114"/>
        <v>0</v>
      </c>
      <c r="Q684" s="14">
        <f t="shared" si="115"/>
        <v>0</v>
      </c>
      <c r="R684" s="23">
        <f t="shared" si="123"/>
        <v>0</v>
      </c>
      <c r="S684" s="12">
        <f t="shared" si="116"/>
        <v>0</v>
      </c>
      <c r="T684" s="23">
        <f t="shared" si="117"/>
        <v>0</v>
      </c>
      <c r="U684" s="13">
        <f t="shared" si="118"/>
        <v>0</v>
      </c>
      <c r="V684" s="104" t="str">
        <f>INDEX(商品!Q:Q,MATCH(キーワード!D684,商品!D:D,0),1)</f>
        <v>-</v>
      </c>
      <c r="W684" s="15">
        <f t="shared" si="119"/>
        <v>0</v>
      </c>
      <c r="X684" s="22">
        <f>SUMIFS(当月ワード!$J$3:$J$1000,当月ワード!$D$3:$D$1000,キーワード!$D684,当月ワード!$E$3:$E$1000,キーワード!$F684)</f>
        <v>0</v>
      </c>
      <c r="Y684" s="23">
        <f>SUMIFS(前月ワード!$J$3:$J$1000,前月ワード!$D$3:$D$1000,キーワード!$D684,前月ワード!$E$3:$E$1000,キーワード!$F684)</f>
        <v>0</v>
      </c>
      <c r="Z684" s="23">
        <f>SUMIFS(前々月ワード!$J$3:$J$1000,前々月ワード!$D$3:$D$1000,キーワード!$D684,前々月ワード!$E$3:$E$1000,キーワード!$F684)</f>
        <v>0</v>
      </c>
      <c r="AA684" s="22">
        <f>SUMIFS(当月ワード!$W$3:$W$1000,当月ワード!$D$3:$D$1000,キーワード!$D684,当月ワード!$E$3:$E$1000,キーワード!$F684)</f>
        <v>0</v>
      </c>
      <c r="AB684" s="23">
        <f>SUMIFS(前月ワード!$W$3:$W$1000,前月ワード!$D$3:$D$1000,キーワード!$D684,前月ワード!$E$3:$E$1000,キーワード!$F684)</f>
        <v>0</v>
      </c>
      <c r="AC684" s="23">
        <f>SUMIFS(前々月ワード!$W$3:$W$1000,前々月ワード!$D$3:$D$1000,キーワード!$D684,前々月ワード!$E$3:$E$1000,キーワード!$F684)</f>
        <v>0</v>
      </c>
      <c r="AD684" s="23">
        <f t="shared" si="120"/>
        <v>0</v>
      </c>
      <c r="AE684" s="23">
        <f t="shared" si="120"/>
        <v>0</v>
      </c>
      <c r="AF684" s="23">
        <f t="shared" si="120"/>
        <v>0</v>
      </c>
      <c r="AG684" s="22">
        <f>SUMIFS(当月ワード!$X$3:$X$1000,当月ワード!$D$3:$D$1000,キーワード!$D684,当月ワード!$E$3:$E$1000,キーワード!$F684)</f>
        <v>0</v>
      </c>
      <c r="AH684" s="23">
        <f>SUMIFS(前月ワード!$X$3:$X$1000,前月ワード!$D$3:$D$1000,キーワード!$D684,前月ワード!$E$3:$E$1000,キーワード!$F684)</f>
        <v>0</v>
      </c>
      <c r="AI684" s="23">
        <f>SUMIFS(前々月ワード!$X$3:$X$1000,前々月ワード!$D$3:$D$1000,キーワード!$D684,前々月ワード!$E$3:$E$1000,キーワード!$F684)</f>
        <v>0</v>
      </c>
      <c r="AJ684" s="22">
        <f>SUMIFS(当月ワード!$I$3:$I$1000,当月ワード!$D$3:$D$1000,キーワード!$D684,当月ワード!$E$3:$E$1000,キーワード!$F684)</f>
        <v>0</v>
      </c>
      <c r="AK684" s="23">
        <f>SUMIFS(前月ワード!$I$3:$I$1000,前月ワード!$D$3:$D$1000,キーワード!$D684,前月ワード!$E$3:$E$1000,キーワード!$F684)</f>
        <v>0</v>
      </c>
      <c r="AL684" s="23">
        <f>SUMIFS(前々月ワード!$I$3:$I$1000,前々月ワード!$D$3:$D$1000,キーワード!$D684,前々月ワード!$E$3:$E$1000,キーワード!$F684)</f>
        <v>0</v>
      </c>
      <c r="AM684" s="13">
        <f t="shared" si="121"/>
        <v>0</v>
      </c>
      <c r="AN684" s="13">
        <f t="shared" si="121"/>
        <v>0</v>
      </c>
      <c r="AO684" s="13">
        <f t="shared" si="121"/>
        <v>0</v>
      </c>
      <c r="AP684" s="16">
        <f t="shared" si="122"/>
        <v>0</v>
      </c>
      <c r="AQ684" s="16">
        <f t="shared" si="122"/>
        <v>0</v>
      </c>
      <c r="AR684" s="17">
        <f t="shared" si="122"/>
        <v>0</v>
      </c>
    </row>
    <row r="685" spans="3:44" ht="36.65" customHeight="1">
      <c r="C685" s="20">
        <v>680</v>
      </c>
      <c r="D685" s="53">
        <f>現状ワード設定!B682</f>
        <v>0</v>
      </c>
      <c r="E685" s="26" t="str">
        <f>IFERROR(_xlfn.XLOOKUP($D685,現状商品設定!B:B,現状商品設定!C:C,"-"),"-")</f>
        <v>-</v>
      </c>
      <c r="F685" s="56">
        <f>現状ワード設定!G682</f>
        <v>0</v>
      </c>
      <c r="G685" s="60" t="s">
        <v>46</v>
      </c>
      <c r="H685" s="47" t="str">
        <f>IFERROR(_xlfn.XLOOKUP(D685,商品!$D:$D,商品!$H:$H),"")</f>
        <v/>
      </c>
      <c r="I685" s="50" t="str">
        <f>IFERROR(_xlfn.XLOOKUP(D685&amp;F685,現状ワード設定!J:J,現状ワード設定!H:H),"")</f>
        <v/>
      </c>
      <c r="J685" s="47" t="str">
        <f>IFERROR(_xlfn.XLOOKUP(D685&amp;F685,現状ワード設定!J:J,現状ワード設定!I:I),"")</f>
        <v/>
      </c>
      <c r="K685" s="47" t="e">
        <f>IF(AND(T685&gt;=設定!$C$12,W685&gt;=O685),I685*(1+設定!$F$12),IF(AND(T685&gt;=設定!$C$13,W685&lt;O685),I685*(1+設定!$F$13),IF(AND(T685&lt;設定!$C$14,U685&gt;=設定!$E$14),I685*(1+設定!$F$14),IF(AND(T685&lt;設定!$C$15,U685&lt;設定!$E$15),I685*(1+設定!$F$15),"除外"))))</f>
        <v>#VALUE!</v>
      </c>
      <c r="L685" s="58" t="e">
        <f ca="1">IF(消化率!$I$5&lt;1,K685*消化率!$I$5,IF(U685*V685/(K685*消化率!$I$5)&gt;O685,K685*消化率!$I$5,M685))</f>
        <v>#DIV/0!</v>
      </c>
      <c r="M685" s="58" t="e">
        <f t="shared" si="113"/>
        <v>#VALUE!</v>
      </c>
      <c r="N685" s="58" t="e">
        <f ca="1">IF(ROUNDUP(IF(IF(IF(AND(設定!$D$8&lt;=L685,設定!$D$8&lt;J685),設定!$D$8,IF(AND(J685&lt;=L685,J685&lt;設定!$D$8),J685,IF(AND(L685&lt;=J685,J685&lt;設定!$D$8),J685,L685)))=0,設定!$D$8,IF(AND(設定!$D$8&lt;=L685,設定!$D$8&lt;J685),設定!$D$8,IF(AND(J685&lt;=L685,J685&lt;設定!$D$8),J685,IF(AND(L685&lt;=J685,J685&lt;設定!$D$8),J685,L685))))&lt;=H685,H685+1,IF(IF(AND(設定!$D$8&lt;=L685,設定!$D$8&lt;J685),設定!$D$8,IF(AND(J685&lt;=L685,J685&lt;設定!$D$8),J685,IF(AND(L685&lt;=J685,J685&lt;設定!$D$8),J685,L685)))=0,設定!$D$8,IF(AND(設定!$D$8&lt;=L685,設定!$D$8&lt;J685),設定!$D$8,IF(AND(J685&lt;=L685,J685&lt;設定!$D$8),J685,IF(AND(L685&lt;=J685,J685&lt;設定!$D$8),J685,L685))))),0)&gt;40,ROUNDUP(IF(IF(IF(AND(設定!$D$8&lt;=L685,設定!$D$8&lt;J685),設定!$D$8,IF(AND(J685&lt;=L685,J685&lt;設定!$D$8),J685,IF(AND(L685&lt;=J685,J685&lt;設定!$D$8),J685,L685)))=0,設定!$D$8,IF(AND(設定!$D$8&lt;=L685,設定!$D$8&lt;J685),設定!$D$8,IF(AND(J685&lt;=L685,J685&lt;設定!$D$8),J685,IF(AND(L685&lt;=J685,J685&lt;設定!$D$8),J685,L685))))&lt;=H685,H685+1,IF(IF(AND(設定!$D$8&lt;=L685,設定!$D$8&lt;J685),設定!$D$8,IF(AND(J685&lt;=L685,J685&lt;設定!$D$8),J685,IF(AND(L685&lt;=J685,J685&lt;設定!$D$8),J685,L685)))=0,設定!$D$8,IF(AND(設定!$D$8&lt;=L685,設定!$D$8&lt;J685),設定!$D$8,IF(AND(J685&lt;=L685,J685&lt;設定!$D$8),J685,IF(AND(L685&lt;=J685,J685&lt;設定!$D$8),J685,L685))))),0),40)</f>
        <v>#DIV/0!</v>
      </c>
      <c r="O685" s="55">
        <f>IF(G685="標準",設定!$C$4,G685)</f>
        <v>5</v>
      </c>
      <c r="P685" s="45">
        <f t="shared" si="114"/>
        <v>0</v>
      </c>
      <c r="Q685" s="14">
        <f t="shared" si="115"/>
        <v>0</v>
      </c>
      <c r="R685" s="23">
        <f t="shared" si="123"/>
        <v>0</v>
      </c>
      <c r="S685" s="12">
        <f t="shared" si="116"/>
        <v>0</v>
      </c>
      <c r="T685" s="23">
        <f t="shared" si="117"/>
        <v>0</v>
      </c>
      <c r="U685" s="13">
        <f t="shared" si="118"/>
        <v>0</v>
      </c>
      <c r="V685" s="104" t="str">
        <f>INDEX(商品!Q:Q,MATCH(キーワード!D685,商品!D:D,0),1)</f>
        <v>-</v>
      </c>
      <c r="W685" s="15">
        <f t="shared" si="119"/>
        <v>0</v>
      </c>
      <c r="X685" s="22">
        <f>SUMIFS(当月ワード!$J$3:$J$1000,当月ワード!$D$3:$D$1000,キーワード!$D685,当月ワード!$E$3:$E$1000,キーワード!$F685)</f>
        <v>0</v>
      </c>
      <c r="Y685" s="23">
        <f>SUMIFS(前月ワード!$J$3:$J$1000,前月ワード!$D$3:$D$1000,キーワード!$D685,前月ワード!$E$3:$E$1000,キーワード!$F685)</f>
        <v>0</v>
      </c>
      <c r="Z685" s="23">
        <f>SUMIFS(前々月ワード!$J$3:$J$1000,前々月ワード!$D$3:$D$1000,キーワード!$D685,前々月ワード!$E$3:$E$1000,キーワード!$F685)</f>
        <v>0</v>
      </c>
      <c r="AA685" s="22">
        <f>SUMIFS(当月ワード!$W$3:$W$1000,当月ワード!$D$3:$D$1000,キーワード!$D685,当月ワード!$E$3:$E$1000,キーワード!$F685)</f>
        <v>0</v>
      </c>
      <c r="AB685" s="23">
        <f>SUMIFS(前月ワード!$W$3:$W$1000,前月ワード!$D$3:$D$1000,キーワード!$D685,前月ワード!$E$3:$E$1000,キーワード!$F685)</f>
        <v>0</v>
      </c>
      <c r="AC685" s="23">
        <f>SUMIFS(前々月ワード!$W$3:$W$1000,前々月ワード!$D$3:$D$1000,キーワード!$D685,前々月ワード!$E$3:$E$1000,キーワード!$F685)</f>
        <v>0</v>
      </c>
      <c r="AD685" s="23">
        <f t="shared" si="120"/>
        <v>0</v>
      </c>
      <c r="AE685" s="23">
        <f t="shared" si="120"/>
        <v>0</v>
      </c>
      <c r="AF685" s="23">
        <f t="shared" si="120"/>
        <v>0</v>
      </c>
      <c r="AG685" s="22">
        <f>SUMIFS(当月ワード!$X$3:$X$1000,当月ワード!$D$3:$D$1000,キーワード!$D685,当月ワード!$E$3:$E$1000,キーワード!$F685)</f>
        <v>0</v>
      </c>
      <c r="AH685" s="23">
        <f>SUMIFS(前月ワード!$X$3:$X$1000,前月ワード!$D$3:$D$1000,キーワード!$D685,前月ワード!$E$3:$E$1000,キーワード!$F685)</f>
        <v>0</v>
      </c>
      <c r="AI685" s="23">
        <f>SUMIFS(前々月ワード!$X$3:$X$1000,前々月ワード!$D$3:$D$1000,キーワード!$D685,前々月ワード!$E$3:$E$1000,キーワード!$F685)</f>
        <v>0</v>
      </c>
      <c r="AJ685" s="22">
        <f>SUMIFS(当月ワード!$I$3:$I$1000,当月ワード!$D$3:$D$1000,キーワード!$D685,当月ワード!$E$3:$E$1000,キーワード!$F685)</f>
        <v>0</v>
      </c>
      <c r="AK685" s="23">
        <f>SUMIFS(前月ワード!$I$3:$I$1000,前月ワード!$D$3:$D$1000,キーワード!$D685,前月ワード!$E$3:$E$1000,キーワード!$F685)</f>
        <v>0</v>
      </c>
      <c r="AL685" s="23">
        <f>SUMIFS(前々月ワード!$I$3:$I$1000,前々月ワード!$D$3:$D$1000,キーワード!$D685,前々月ワード!$E$3:$E$1000,キーワード!$F685)</f>
        <v>0</v>
      </c>
      <c r="AM685" s="13">
        <f t="shared" si="121"/>
        <v>0</v>
      </c>
      <c r="AN685" s="13">
        <f t="shared" si="121"/>
        <v>0</v>
      </c>
      <c r="AO685" s="13">
        <f t="shared" si="121"/>
        <v>0</v>
      </c>
      <c r="AP685" s="16">
        <f t="shared" si="122"/>
        <v>0</v>
      </c>
      <c r="AQ685" s="16">
        <f t="shared" si="122"/>
        <v>0</v>
      </c>
      <c r="AR685" s="17">
        <f t="shared" si="122"/>
        <v>0</v>
      </c>
    </row>
    <row r="686" spans="3:44" ht="36.65" customHeight="1">
      <c r="C686" s="20">
        <v>681</v>
      </c>
      <c r="D686" s="53">
        <f>現状ワード設定!B683</f>
        <v>0</v>
      </c>
      <c r="E686" s="26" t="str">
        <f>IFERROR(_xlfn.XLOOKUP($D686,現状商品設定!B:B,現状商品設定!C:C,"-"),"-")</f>
        <v>-</v>
      </c>
      <c r="F686" s="56">
        <f>現状ワード設定!G683</f>
        <v>0</v>
      </c>
      <c r="G686" s="60" t="s">
        <v>46</v>
      </c>
      <c r="H686" s="47" t="str">
        <f>IFERROR(_xlfn.XLOOKUP(D686,商品!$D:$D,商品!$H:$H),"")</f>
        <v/>
      </c>
      <c r="I686" s="50" t="str">
        <f>IFERROR(_xlfn.XLOOKUP(D686&amp;F686,現状ワード設定!J:J,現状ワード設定!H:H),"")</f>
        <v/>
      </c>
      <c r="J686" s="47" t="str">
        <f>IFERROR(_xlfn.XLOOKUP(D686&amp;F686,現状ワード設定!J:J,現状ワード設定!I:I),"")</f>
        <v/>
      </c>
      <c r="K686" s="47" t="e">
        <f>IF(AND(T686&gt;=設定!$C$12,W686&gt;=O686),I686*(1+設定!$F$12),IF(AND(T686&gt;=設定!$C$13,W686&lt;O686),I686*(1+設定!$F$13),IF(AND(T686&lt;設定!$C$14,U686&gt;=設定!$E$14),I686*(1+設定!$F$14),IF(AND(T686&lt;設定!$C$15,U686&lt;設定!$E$15),I686*(1+設定!$F$15),"除外"))))</f>
        <v>#VALUE!</v>
      </c>
      <c r="L686" s="58" t="e">
        <f ca="1">IF(消化率!$I$5&lt;1,K686*消化率!$I$5,IF(U686*V686/(K686*消化率!$I$5)&gt;O686,K686*消化率!$I$5,M686))</f>
        <v>#DIV/0!</v>
      </c>
      <c r="M686" s="58" t="e">
        <f t="shared" si="113"/>
        <v>#VALUE!</v>
      </c>
      <c r="N686" s="58" t="e">
        <f ca="1">IF(ROUNDUP(IF(IF(IF(AND(設定!$D$8&lt;=L686,設定!$D$8&lt;J686),設定!$D$8,IF(AND(J686&lt;=L686,J686&lt;設定!$D$8),J686,IF(AND(L686&lt;=J686,J686&lt;設定!$D$8),J686,L686)))=0,設定!$D$8,IF(AND(設定!$D$8&lt;=L686,設定!$D$8&lt;J686),設定!$D$8,IF(AND(J686&lt;=L686,J686&lt;設定!$D$8),J686,IF(AND(L686&lt;=J686,J686&lt;設定!$D$8),J686,L686))))&lt;=H686,H686+1,IF(IF(AND(設定!$D$8&lt;=L686,設定!$D$8&lt;J686),設定!$D$8,IF(AND(J686&lt;=L686,J686&lt;設定!$D$8),J686,IF(AND(L686&lt;=J686,J686&lt;設定!$D$8),J686,L686)))=0,設定!$D$8,IF(AND(設定!$D$8&lt;=L686,設定!$D$8&lt;J686),設定!$D$8,IF(AND(J686&lt;=L686,J686&lt;設定!$D$8),J686,IF(AND(L686&lt;=J686,J686&lt;設定!$D$8),J686,L686))))),0)&gt;40,ROUNDUP(IF(IF(IF(AND(設定!$D$8&lt;=L686,設定!$D$8&lt;J686),設定!$D$8,IF(AND(J686&lt;=L686,J686&lt;設定!$D$8),J686,IF(AND(L686&lt;=J686,J686&lt;設定!$D$8),J686,L686)))=0,設定!$D$8,IF(AND(設定!$D$8&lt;=L686,設定!$D$8&lt;J686),設定!$D$8,IF(AND(J686&lt;=L686,J686&lt;設定!$D$8),J686,IF(AND(L686&lt;=J686,J686&lt;設定!$D$8),J686,L686))))&lt;=H686,H686+1,IF(IF(AND(設定!$D$8&lt;=L686,設定!$D$8&lt;J686),設定!$D$8,IF(AND(J686&lt;=L686,J686&lt;設定!$D$8),J686,IF(AND(L686&lt;=J686,J686&lt;設定!$D$8),J686,L686)))=0,設定!$D$8,IF(AND(設定!$D$8&lt;=L686,設定!$D$8&lt;J686),設定!$D$8,IF(AND(J686&lt;=L686,J686&lt;設定!$D$8),J686,IF(AND(L686&lt;=J686,J686&lt;設定!$D$8),J686,L686))))),0),40)</f>
        <v>#DIV/0!</v>
      </c>
      <c r="O686" s="55">
        <f>IF(G686="標準",設定!$C$4,G686)</f>
        <v>5</v>
      </c>
      <c r="P686" s="45">
        <f t="shared" si="114"/>
        <v>0</v>
      </c>
      <c r="Q686" s="14">
        <f t="shared" si="115"/>
        <v>0</v>
      </c>
      <c r="R686" s="23">
        <f t="shared" si="123"/>
        <v>0</v>
      </c>
      <c r="S686" s="12">
        <f t="shared" si="116"/>
        <v>0</v>
      </c>
      <c r="T686" s="23">
        <f t="shared" si="117"/>
        <v>0</v>
      </c>
      <c r="U686" s="13">
        <f t="shared" si="118"/>
        <v>0</v>
      </c>
      <c r="V686" s="104" t="str">
        <f>INDEX(商品!Q:Q,MATCH(キーワード!D686,商品!D:D,0),1)</f>
        <v>-</v>
      </c>
      <c r="W686" s="15">
        <f t="shared" si="119"/>
        <v>0</v>
      </c>
      <c r="X686" s="22">
        <f>SUMIFS(当月ワード!$J$3:$J$1000,当月ワード!$D$3:$D$1000,キーワード!$D686,当月ワード!$E$3:$E$1000,キーワード!$F686)</f>
        <v>0</v>
      </c>
      <c r="Y686" s="23">
        <f>SUMIFS(前月ワード!$J$3:$J$1000,前月ワード!$D$3:$D$1000,キーワード!$D686,前月ワード!$E$3:$E$1000,キーワード!$F686)</f>
        <v>0</v>
      </c>
      <c r="Z686" s="23">
        <f>SUMIFS(前々月ワード!$J$3:$J$1000,前々月ワード!$D$3:$D$1000,キーワード!$D686,前々月ワード!$E$3:$E$1000,キーワード!$F686)</f>
        <v>0</v>
      </c>
      <c r="AA686" s="22">
        <f>SUMIFS(当月ワード!$W$3:$W$1000,当月ワード!$D$3:$D$1000,キーワード!$D686,当月ワード!$E$3:$E$1000,キーワード!$F686)</f>
        <v>0</v>
      </c>
      <c r="AB686" s="23">
        <f>SUMIFS(前月ワード!$W$3:$W$1000,前月ワード!$D$3:$D$1000,キーワード!$D686,前月ワード!$E$3:$E$1000,キーワード!$F686)</f>
        <v>0</v>
      </c>
      <c r="AC686" s="23">
        <f>SUMIFS(前々月ワード!$W$3:$W$1000,前々月ワード!$D$3:$D$1000,キーワード!$D686,前々月ワード!$E$3:$E$1000,キーワード!$F686)</f>
        <v>0</v>
      </c>
      <c r="AD686" s="23">
        <f t="shared" si="120"/>
        <v>0</v>
      </c>
      <c r="AE686" s="23">
        <f t="shared" si="120"/>
        <v>0</v>
      </c>
      <c r="AF686" s="23">
        <f t="shared" si="120"/>
        <v>0</v>
      </c>
      <c r="AG686" s="22">
        <f>SUMIFS(当月ワード!$X$3:$X$1000,当月ワード!$D$3:$D$1000,キーワード!$D686,当月ワード!$E$3:$E$1000,キーワード!$F686)</f>
        <v>0</v>
      </c>
      <c r="AH686" s="23">
        <f>SUMIFS(前月ワード!$X$3:$X$1000,前月ワード!$D$3:$D$1000,キーワード!$D686,前月ワード!$E$3:$E$1000,キーワード!$F686)</f>
        <v>0</v>
      </c>
      <c r="AI686" s="23">
        <f>SUMIFS(前々月ワード!$X$3:$X$1000,前々月ワード!$D$3:$D$1000,キーワード!$D686,前々月ワード!$E$3:$E$1000,キーワード!$F686)</f>
        <v>0</v>
      </c>
      <c r="AJ686" s="22">
        <f>SUMIFS(当月ワード!$I$3:$I$1000,当月ワード!$D$3:$D$1000,キーワード!$D686,当月ワード!$E$3:$E$1000,キーワード!$F686)</f>
        <v>0</v>
      </c>
      <c r="AK686" s="23">
        <f>SUMIFS(前月ワード!$I$3:$I$1000,前月ワード!$D$3:$D$1000,キーワード!$D686,前月ワード!$E$3:$E$1000,キーワード!$F686)</f>
        <v>0</v>
      </c>
      <c r="AL686" s="23">
        <f>SUMIFS(前々月ワード!$I$3:$I$1000,前々月ワード!$D$3:$D$1000,キーワード!$D686,前々月ワード!$E$3:$E$1000,キーワード!$F686)</f>
        <v>0</v>
      </c>
      <c r="AM686" s="13">
        <f t="shared" si="121"/>
        <v>0</v>
      </c>
      <c r="AN686" s="13">
        <f t="shared" si="121"/>
        <v>0</v>
      </c>
      <c r="AO686" s="13">
        <f t="shared" si="121"/>
        <v>0</v>
      </c>
      <c r="AP686" s="16">
        <f t="shared" si="122"/>
        <v>0</v>
      </c>
      <c r="AQ686" s="16">
        <f t="shared" si="122"/>
        <v>0</v>
      </c>
      <c r="AR686" s="17">
        <f t="shared" si="122"/>
        <v>0</v>
      </c>
    </row>
    <row r="687" spans="3:44" ht="36.65" customHeight="1">
      <c r="C687" s="20">
        <v>682</v>
      </c>
      <c r="D687" s="53">
        <f>現状ワード設定!B684</f>
        <v>0</v>
      </c>
      <c r="E687" s="26" t="str">
        <f>IFERROR(_xlfn.XLOOKUP($D687,現状商品設定!B:B,現状商品設定!C:C,"-"),"-")</f>
        <v>-</v>
      </c>
      <c r="F687" s="56">
        <f>現状ワード設定!G684</f>
        <v>0</v>
      </c>
      <c r="G687" s="60" t="s">
        <v>46</v>
      </c>
      <c r="H687" s="47" t="str">
        <f>IFERROR(_xlfn.XLOOKUP(D687,商品!$D:$D,商品!$H:$H),"")</f>
        <v/>
      </c>
      <c r="I687" s="50" t="str">
        <f>IFERROR(_xlfn.XLOOKUP(D687&amp;F687,現状ワード設定!J:J,現状ワード設定!H:H),"")</f>
        <v/>
      </c>
      <c r="J687" s="47" t="str">
        <f>IFERROR(_xlfn.XLOOKUP(D687&amp;F687,現状ワード設定!J:J,現状ワード設定!I:I),"")</f>
        <v/>
      </c>
      <c r="K687" s="47" t="e">
        <f>IF(AND(T687&gt;=設定!$C$12,W687&gt;=O687),I687*(1+設定!$F$12),IF(AND(T687&gt;=設定!$C$13,W687&lt;O687),I687*(1+設定!$F$13),IF(AND(T687&lt;設定!$C$14,U687&gt;=設定!$E$14),I687*(1+設定!$F$14),IF(AND(T687&lt;設定!$C$15,U687&lt;設定!$E$15),I687*(1+設定!$F$15),"除外"))))</f>
        <v>#VALUE!</v>
      </c>
      <c r="L687" s="58" t="e">
        <f ca="1">IF(消化率!$I$5&lt;1,K687*消化率!$I$5,IF(U687*V687/(K687*消化率!$I$5)&gt;O687,K687*消化率!$I$5,M687))</f>
        <v>#DIV/0!</v>
      </c>
      <c r="M687" s="58" t="e">
        <f t="shared" si="113"/>
        <v>#VALUE!</v>
      </c>
      <c r="N687" s="58" t="e">
        <f ca="1">IF(ROUNDUP(IF(IF(IF(AND(設定!$D$8&lt;=L687,設定!$D$8&lt;J687),設定!$D$8,IF(AND(J687&lt;=L687,J687&lt;設定!$D$8),J687,IF(AND(L687&lt;=J687,J687&lt;設定!$D$8),J687,L687)))=0,設定!$D$8,IF(AND(設定!$D$8&lt;=L687,設定!$D$8&lt;J687),設定!$D$8,IF(AND(J687&lt;=L687,J687&lt;設定!$D$8),J687,IF(AND(L687&lt;=J687,J687&lt;設定!$D$8),J687,L687))))&lt;=H687,H687+1,IF(IF(AND(設定!$D$8&lt;=L687,設定!$D$8&lt;J687),設定!$D$8,IF(AND(J687&lt;=L687,J687&lt;設定!$D$8),J687,IF(AND(L687&lt;=J687,J687&lt;設定!$D$8),J687,L687)))=0,設定!$D$8,IF(AND(設定!$D$8&lt;=L687,設定!$D$8&lt;J687),設定!$D$8,IF(AND(J687&lt;=L687,J687&lt;設定!$D$8),J687,IF(AND(L687&lt;=J687,J687&lt;設定!$D$8),J687,L687))))),0)&gt;40,ROUNDUP(IF(IF(IF(AND(設定!$D$8&lt;=L687,設定!$D$8&lt;J687),設定!$D$8,IF(AND(J687&lt;=L687,J687&lt;設定!$D$8),J687,IF(AND(L687&lt;=J687,J687&lt;設定!$D$8),J687,L687)))=0,設定!$D$8,IF(AND(設定!$D$8&lt;=L687,設定!$D$8&lt;J687),設定!$D$8,IF(AND(J687&lt;=L687,J687&lt;設定!$D$8),J687,IF(AND(L687&lt;=J687,J687&lt;設定!$D$8),J687,L687))))&lt;=H687,H687+1,IF(IF(AND(設定!$D$8&lt;=L687,設定!$D$8&lt;J687),設定!$D$8,IF(AND(J687&lt;=L687,J687&lt;設定!$D$8),J687,IF(AND(L687&lt;=J687,J687&lt;設定!$D$8),J687,L687)))=0,設定!$D$8,IF(AND(設定!$D$8&lt;=L687,設定!$D$8&lt;J687),設定!$D$8,IF(AND(J687&lt;=L687,J687&lt;設定!$D$8),J687,IF(AND(L687&lt;=J687,J687&lt;設定!$D$8),J687,L687))))),0),40)</f>
        <v>#DIV/0!</v>
      </c>
      <c r="O687" s="55">
        <f>IF(G687="標準",設定!$C$4,G687)</f>
        <v>5</v>
      </c>
      <c r="P687" s="45">
        <f t="shared" si="114"/>
        <v>0</v>
      </c>
      <c r="Q687" s="14">
        <f t="shared" si="115"/>
        <v>0</v>
      </c>
      <c r="R687" s="23">
        <f t="shared" si="123"/>
        <v>0</v>
      </c>
      <c r="S687" s="12">
        <f t="shared" si="116"/>
        <v>0</v>
      </c>
      <c r="T687" s="23">
        <f t="shared" si="117"/>
        <v>0</v>
      </c>
      <c r="U687" s="13">
        <f t="shared" si="118"/>
        <v>0</v>
      </c>
      <c r="V687" s="104" t="str">
        <f>INDEX(商品!Q:Q,MATCH(キーワード!D687,商品!D:D,0),1)</f>
        <v>-</v>
      </c>
      <c r="W687" s="15">
        <f t="shared" si="119"/>
        <v>0</v>
      </c>
      <c r="X687" s="22">
        <f>SUMIFS(当月ワード!$J$3:$J$1000,当月ワード!$D$3:$D$1000,キーワード!$D687,当月ワード!$E$3:$E$1000,キーワード!$F687)</f>
        <v>0</v>
      </c>
      <c r="Y687" s="23">
        <f>SUMIFS(前月ワード!$J$3:$J$1000,前月ワード!$D$3:$D$1000,キーワード!$D687,前月ワード!$E$3:$E$1000,キーワード!$F687)</f>
        <v>0</v>
      </c>
      <c r="Z687" s="23">
        <f>SUMIFS(前々月ワード!$J$3:$J$1000,前々月ワード!$D$3:$D$1000,キーワード!$D687,前々月ワード!$E$3:$E$1000,キーワード!$F687)</f>
        <v>0</v>
      </c>
      <c r="AA687" s="22">
        <f>SUMIFS(当月ワード!$W$3:$W$1000,当月ワード!$D$3:$D$1000,キーワード!$D687,当月ワード!$E$3:$E$1000,キーワード!$F687)</f>
        <v>0</v>
      </c>
      <c r="AB687" s="23">
        <f>SUMIFS(前月ワード!$W$3:$W$1000,前月ワード!$D$3:$D$1000,キーワード!$D687,前月ワード!$E$3:$E$1000,キーワード!$F687)</f>
        <v>0</v>
      </c>
      <c r="AC687" s="23">
        <f>SUMIFS(前々月ワード!$W$3:$W$1000,前々月ワード!$D$3:$D$1000,キーワード!$D687,前々月ワード!$E$3:$E$1000,キーワード!$F687)</f>
        <v>0</v>
      </c>
      <c r="AD687" s="23">
        <f t="shared" si="120"/>
        <v>0</v>
      </c>
      <c r="AE687" s="23">
        <f t="shared" si="120"/>
        <v>0</v>
      </c>
      <c r="AF687" s="23">
        <f t="shared" si="120"/>
        <v>0</v>
      </c>
      <c r="AG687" s="22">
        <f>SUMIFS(当月ワード!$X$3:$X$1000,当月ワード!$D$3:$D$1000,キーワード!$D687,当月ワード!$E$3:$E$1000,キーワード!$F687)</f>
        <v>0</v>
      </c>
      <c r="AH687" s="23">
        <f>SUMIFS(前月ワード!$X$3:$X$1000,前月ワード!$D$3:$D$1000,キーワード!$D687,前月ワード!$E$3:$E$1000,キーワード!$F687)</f>
        <v>0</v>
      </c>
      <c r="AI687" s="23">
        <f>SUMIFS(前々月ワード!$X$3:$X$1000,前々月ワード!$D$3:$D$1000,キーワード!$D687,前々月ワード!$E$3:$E$1000,キーワード!$F687)</f>
        <v>0</v>
      </c>
      <c r="AJ687" s="22">
        <f>SUMIFS(当月ワード!$I$3:$I$1000,当月ワード!$D$3:$D$1000,キーワード!$D687,当月ワード!$E$3:$E$1000,キーワード!$F687)</f>
        <v>0</v>
      </c>
      <c r="AK687" s="23">
        <f>SUMIFS(前月ワード!$I$3:$I$1000,前月ワード!$D$3:$D$1000,キーワード!$D687,前月ワード!$E$3:$E$1000,キーワード!$F687)</f>
        <v>0</v>
      </c>
      <c r="AL687" s="23">
        <f>SUMIFS(前々月ワード!$I$3:$I$1000,前々月ワード!$D$3:$D$1000,キーワード!$D687,前々月ワード!$E$3:$E$1000,キーワード!$F687)</f>
        <v>0</v>
      </c>
      <c r="AM687" s="13">
        <f t="shared" si="121"/>
        <v>0</v>
      </c>
      <c r="AN687" s="13">
        <f t="shared" si="121"/>
        <v>0</v>
      </c>
      <c r="AO687" s="13">
        <f t="shared" si="121"/>
        <v>0</v>
      </c>
      <c r="AP687" s="16">
        <f t="shared" si="122"/>
        <v>0</v>
      </c>
      <c r="AQ687" s="16">
        <f t="shared" si="122"/>
        <v>0</v>
      </c>
      <c r="AR687" s="17">
        <f t="shared" si="122"/>
        <v>0</v>
      </c>
    </row>
    <row r="688" spans="3:44" ht="36.65" customHeight="1">
      <c r="C688" s="20">
        <v>683</v>
      </c>
      <c r="D688" s="53">
        <f>現状ワード設定!B685</f>
        <v>0</v>
      </c>
      <c r="E688" s="26" t="str">
        <f>IFERROR(_xlfn.XLOOKUP($D688,現状商品設定!B:B,現状商品設定!C:C,"-"),"-")</f>
        <v>-</v>
      </c>
      <c r="F688" s="56">
        <f>現状ワード設定!G685</f>
        <v>0</v>
      </c>
      <c r="G688" s="60" t="s">
        <v>46</v>
      </c>
      <c r="H688" s="47" t="str">
        <f>IFERROR(_xlfn.XLOOKUP(D688,商品!$D:$D,商品!$H:$H),"")</f>
        <v/>
      </c>
      <c r="I688" s="50" t="str">
        <f>IFERROR(_xlfn.XLOOKUP(D688&amp;F688,現状ワード設定!J:J,現状ワード設定!H:H),"")</f>
        <v/>
      </c>
      <c r="J688" s="47" t="str">
        <f>IFERROR(_xlfn.XLOOKUP(D688&amp;F688,現状ワード設定!J:J,現状ワード設定!I:I),"")</f>
        <v/>
      </c>
      <c r="K688" s="47" t="e">
        <f>IF(AND(T688&gt;=設定!$C$12,W688&gt;=O688),I688*(1+設定!$F$12),IF(AND(T688&gt;=設定!$C$13,W688&lt;O688),I688*(1+設定!$F$13),IF(AND(T688&lt;設定!$C$14,U688&gt;=設定!$E$14),I688*(1+設定!$F$14),IF(AND(T688&lt;設定!$C$15,U688&lt;設定!$E$15),I688*(1+設定!$F$15),"除外"))))</f>
        <v>#VALUE!</v>
      </c>
      <c r="L688" s="58" t="e">
        <f ca="1">IF(消化率!$I$5&lt;1,K688*消化率!$I$5,IF(U688*V688/(K688*消化率!$I$5)&gt;O688,K688*消化率!$I$5,M688))</f>
        <v>#DIV/0!</v>
      </c>
      <c r="M688" s="58" t="e">
        <f t="shared" si="113"/>
        <v>#VALUE!</v>
      </c>
      <c r="N688" s="58" t="e">
        <f ca="1">IF(ROUNDUP(IF(IF(IF(AND(設定!$D$8&lt;=L688,設定!$D$8&lt;J688),設定!$D$8,IF(AND(J688&lt;=L688,J688&lt;設定!$D$8),J688,IF(AND(L688&lt;=J688,J688&lt;設定!$D$8),J688,L688)))=0,設定!$D$8,IF(AND(設定!$D$8&lt;=L688,設定!$D$8&lt;J688),設定!$D$8,IF(AND(J688&lt;=L688,J688&lt;設定!$D$8),J688,IF(AND(L688&lt;=J688,J688&lt;設定!$D$8),J688,L688))))&lt;=H688,H688+1,IF(IF(AND(設定!$D$8&lt;=L688,設定!$D$8&lt;J688),設定!$D$8,IF(AND(J688&lt;=L688,J688&lt;設定!$D$8),J688,IF(AND(L688&lt;=J688,J688&lt;設定!$D$8),J688,L688)))=0,設定!$D$8,IF(AND(設定!$D$8&lt;=L688,設定!$D$8&lt;J688),設定!$D$8,IF(AND(J688&lt;=L688,J688&lt;設定!$D$8),J688,IF(AND(L688&lt;=J688,J688&lt;設定!$D$8),J688,L688))))),0)&gt;40,ROUNDUP(IF(IF(IF(AND(設定!$D$8&lt;=L688,設定!$D$8&lt;J688),設定!$D$8,IF(AND(J688&lt;=L688,J688&lt;設定!$D$8),J688,IF(AND(L688&lt;=J688,J688&lt;設定!$D$8),J688,L688)))=0,設定!$D$8,IF(AND(設定!$D$8&lt;=L688,設定!$D$8&lt;J688),設定!$D$8,IF(AND(J688&lt;=L688,J688&lt;設定!$D$8),J688,IF(AND(L688&lt;=J688,J688&lt;設定!$D$8),J688,L688))))&lt;=H688,H688+1,IF(IF(AND(設定!$D$8&lt;=L688,設定!$D$8&lt;J688),設定!$D$8,IF(AND(J688&lt;=L688,J688&lt;設定!$D$8),J688,IF(AND(L688&lt;=J688,J688&lt;設定!$D$8),J688,L688)))=0,設定!$D$8,IF(AND(設定!$D$8&lt;=L688,設定!$D$8&lt;J688),設定!$D$8,IF(AND(J688&lt;=L688,J688&lt;設定!$D$8),J688,IF(AND(L688&lt;=J688,J688&lt;設定!$D$8),J688,L688))))),0),40)</f>
        <v>#DIV/0!</v>
      </c>
      <c r="O688" s="55">
        <f>IF(G688="標準",設定!$C$4,G688)</f>
        <v>5</v>
      </c>
      <c r="P688" s="45">
        <f t="shared" si="114"/>
        <v>0</v>
      </c>
      <c r="Q688" s="14">
        <f t="shared" si="115"/>
        <v>0</v>
      </c>
      <c r="R688" s="23">
        <f t="shared" si="123"/>
        <v>0</v>
      </c>
      <c r="S688" s="12">
        <f t="shared" si="116"/>
        <v>0</v>
      </c>
      <c r="T688" s="23">
        <f t="shared" si="117"/>
        <v>0</v>
      </c>
      <c r="U688" s="13">
        <f t="shared" si="118"/>
        <v>0</v>
      </c>
      <c r="V688" s="104" t="str">
        <f>INDEX(商品!Q:Q,MATCH(キーワード!D688,商品!D:D,0),1)</f>
        <v>-</v>
      </c>
      <c r="W688" s="15">
        <f t="shared" si="119"/>
        <v>0</v>
      </c>
      <c r="X688" s="22">
        <f>SUMIFS(当月ワード!$J$3:$J$1000,当月ワード!$D$3:$D$1000,キーワード!$D688,当月ワード!$E$3:$E$1000,キーワード!$F688)</f>
        <v>0</v>
      </c>
      <c r="Y688" s="23">
        <f>SUMIFS(前月ワード!$J$3:$J$1000,前月ワード!$D$3:$D$1000,キーワード!$D688,前月ワード!$E$3:$E$1000,キーワード!$F688)</f>
        <v>0</v>
      </c>
      <c r="Z688" s="23">
        <f>SUMIFS(前々月ワード!$J$3:$J$1000,前々月ワード!$D$3:$D$1000,キーワード!$D688,前々月ワード!$E$3:$E$1000,キーワード!$F688)</f>
        <v>0</v>
      </c>
      <c r="AA688" s="22">
        <f>SUMIFS(当月ワード!$W$3:$W$1000,当月ワード!$D$3:$D$1000,キーワード!$D688,当月ワード!$E$3:$E$1000,キーワード!$F688)</f>
        <v>0</v>
      </c>
      <c r="AB688" s="23">
        <f>SUMIFS(前月ワード!$W$3:$W$1000,前月ワード!$D$3:$D$1000,キーワード!$D688,前月ワード!$E$3:$E$1000,キーワード!$F688)</f>
        <v>0</v>
      </c>
      <c r="AC688" s="23">
        <f>SUMIFS(前々月ワード!$W$3:$W$1000,前々月ワード!$D$3:$D$1000,キーワード!$D688,前々月ワード!$E$3:$E$1000,キーワード!$F688)</f>
        <v>0</v>
      </c>
      <c r="AD688" s="23">
        <f t="shared" si="120"/>
        <v>0</v>
      </c>
      <c r="AE688" s="23">
        <f t="shared" si="120"/>
        <v>0</v>
      </c>
      <c r="AF688" s="23">
        <f t="shared" si="120"/>
        <v>0</v>
      </c>
      <c r="AG688" s="22">
        <f>SUMIFS(当月ワード!$X$3:$X$1000,当月ワード!$D$3:$D$1000,キーワード!$D688,当月ワード!$E$3:$E$1000,キーワード!$F688)</f>
        <v>0</v>
      </c>
      <c r="AH688" s="23">
        <f>SUMIFS(前月ワード!$X$3:$X$1000,前月ワード!$D$3:$D$1000,キーワード!$D688,前月ワード!$E$3:$E$1000,キーワード!$F688)</f>
        <v>0</v>
      </c>
      <c r="AI688" s="23">
        <f>SUMIFS(前々月ワード!$X$3:$X$1000,前々月ワード!$D$3:$D$1000,キーワード!$D688,前々月ワード!$E$3:$E$1000,キーワード!$F688)</f>
        <v>0</v>
      </c>
      <c r="AJ688" s="22">
        <f>SUMIFS(当月ワード!$I$3:$I$1000,当月ワード!$D$3:$D$1000,キーワード!$D688,当月ワード!$E$3:$E$1000,キーワード!$F688)</f>
        <v>0</v>
      </c>
      <c r="AK688" s="23">
        <f>SUMIFS(前月ワード!$I$3:$I$1000,前月ワード!$D$3:$D$1000,キーワード!$D688,前月ワード!$E$3:$E$1000,キーワード!$F688)</f>
        <v>0</v>
      </c>
      <c r="AL688" s="23">
        <f>SUMIFS(前々月ワード!$I$3:$I$1000,前々月ワード!$D$3:$D$1000,キーワード!$D688,前々月ワード!$E$3:$E$1000,キーワード!$F688)</f>
        <v>0</v>
      </c>
      <c r="AM688" s="13">
        <f t="shared" si="121"/>
        <v>0</v>
      </c>
      <c r="AN688" s="13">
        <f t="shared" si="121"/>
        <v>0</v>
      </c>
      <c r="AO688" s="13">
        <f t="shared" si="121"/>
        <v>0</v>
      </c>
      <c r="AP688" s="16">
        <f t="shared" si="122"/>
        <v>0</v>
      </c>
      <c r="AQ688" s="16">
        <f t="shared" si="122"/>
        <v>0</v>
      </c>
      <c r="AR688" s="17">
        <f t="shared" si="122"/>
        <v>0</v>
      </c>
    </row>
    <row r="689" spans="3:44" ht="36.65" customHeight="1">
      <c r="C689" s="20">
        <v>684</v>
      </c>
      <c r="D689" s="53">
        <f>現状ワード設定!B686</f>
        <v>0</v>
      </c>
      <c r="E689" s="26" t="str">
        <f>IFERROR(_xlfn.XLOOKUP($D689,現状商品設定!B:B,現状商品設定!C:C,"-"),"-")</f>
        <v>-</v>
      </c>
      <c r="F689" s="56">
        <f>現状ワード設定!G686</f>
        <v>0</v>
      </c>
      <c r="G689" s="60" t="s">
        <v>46</v>
      </c>
      <c r="H689" s="47" t="str">
        <f>IFERROR(_xlfn.XLOOKUP(D689,商品!$D:$D,商品!$H:$H),"")</f>
        <v/>
      </c>
      <c r="I689" s="50" t="str">
        <f>IFERROR(_xlfn.XLOOKUP(D689&amp;F689,現状ワード設定!J:J,現状ワード設定!H:H),"")</f>
        <v/>
      </c>
      <c r="J689" s="47" t="str">
        <f>IFERROR(_xlfn.XLOOKUP(D689&amp;F689,現状ワード設定!J:J,現状ワード設定!I:I),"")</f>
        <v/>
      </c>
      <c r="K689" s="47" t="e">
        <f>IF(AND(T689&gt;=設定!$C$12,W689&gt;=O689),I689*(1+設定!$F$12),IF(AND(T689&gt;=設定!$C$13,W689&lt;O689),I689*(1+設定!$F$13),IF(AND(T689&lt;設定!$C$14,U689&gt;=設定!$E$14),I689*(1+設定!$F$14),IF(AND(T689&lt;設定!$C$15,U689&lt;設定!$E$15),I689*(1+設定!$F$15),"除外"))))</f>
        <v>#VALUE!</v>
      </c>
      <c r="L689" s="58" t="e">
        <f ca="1">IF(消化率!$I$5&lt;1,K689*消化率!$I$5,IF(U689*V689/(K689*消化率!$I$5)&gt;O689,K689*消化率!$I$5,M689))</f>
        <v>#DIV/0!</v>
      </c>
      <c r="M689" s="58" t="e">
        <f t="shared" si="113"/>
        <v>#VALUE!</v>
      </c>
      <c r="N689" s="58" t="e">
        <f ca="1">IF(ROUNDUP(IF(IF(IF(AND(設定!$D$8&lt;=L689,設定!$D$8&lt;J689),設定!$D$8,IF(AND(J689&lt;=L689,J689&lt;設定!$D$8),J689,IF(AND(L689&lt;=J689,J689&lt;設定!$D$8),J689,L689)))=0,設定!$D$8,IF(AND(設定!$D$8&lt;=L689,設定!$D$8&lt;J689),設定!$D$8,IF(AND(J689&lt;=L689,J689&lt;設定!$D$8),J689,IF(AND(L689&lt;=J689,J689&lt;設定!$D$8),J689,L689))))&lt;=H689,H689+1,IF(IF(AND(設定!$D$8&lt;=L689,設定!$D$8&lt;J689),設定!$D$8,IF(AND(J689&lt;=L689,J689&lt;設定!$D$8),J689,IF(AND(L689&lt;=J689,J689&lt;設定!$D$8),J689,L689)))=0,設定!$D$8,IF(AND(設定!$D$8&lt;=L689,設定!$D$8&lt;J689),設定!$D$8,IF(AND(J689&lt;=L689,J689&lt;設定!$D$8),J689,IF(AND(L689&lt;=J689,J689&lt;設定!$D$8),J689,L689))))),0)&gt;40,ROUNDUP(IF(IF(IF(AND(設定!$D$8&lt;=L689,設定!$D$8&lt;J689),設定!$D$8,IF(AND(J689&lt;=L689,J689&lt;設定!$D$8),J689,IF(AND(L689&lt;=J689,J689&lt;設定!$D$8),J689,L689)))=0,設定!$D$8,IF(AND(設定!$D$8&lt;=L689,設定!$D$8&lt;J689),設定!$D$8,IF(AND(J689&lt;=L689,J689&lt;設定!$D$8),J689,IF(AND(L689&lt;=J689,J689&lt;設定!$D$8),J689,L689))))&lt;=H689,H689+1,IF(IF(AND(設定!$D$8&lt;=L689,設定!$D$8&lt;J689),設定!$D$8,IF(AND(J689&lt;=L689,J689&lt;設定!$D$8),J689,IF(AND(L689&lt;=J689,J689&lt;設定!$D$8),J689,L689)))=0,設定!$D$8,IF(AND(設定!$D$8&lt;=L689,設定!$D$8&lt;J689),設定!$D$8,IF(AND(J689&lt;=L689,J689&lt;設定!$D$8),J689,IF(AND(L689&lt;=J689,J689&lt;設定!$D$8),J689,L689))))),0),40)</f>
        <v>#DIV/0!</v>
      </c>
      <c r="O689" s="55">
        <f>IF(G689="標準",設定!$C$4,G689)</f>
        <v>5</v>
      </c>
      <c r="P689" s="45">
        <f t="shared" si="114"/>
        <v>0</v>
      </c>
      <c r="Q689" s="14">
        <f t="shared" si="115"/>
        <v>0</v>
      </c>
      <c r="R689" s="23">
        <f t="shared" si="123"/>
        <v>0</v>
      </c>
      <c r="S689" s="12">
        <f t="shared" si="116"/>
        <v>0</v>
      </c>
      <c r="T689" s="23">
        <f t="shared" si="117"/>
        <v>0</v>
      </c>
      <c r="U689" s="13">
        <f t="shared" si="118"/>
        <v>0</v>
      </c>
      <c r="V689" s="104" t="str">
        <f>INDEX(商品!Q:Q,MATCH(キーワード!D689,商品!D:D,0),1)</f>
        <v>-</v>
      </c>
      <c r="W689" s="15">
        <f t="shared" si="119"/>
        <v>0</v>
      </c>
      <c r="X689" s="22">
        <f>SUMIFS(当月ワード!$J$3:$J$1000,当月ワード!$D$3:$D$1000,キーワード!$D689,当月ワード!$E$3:$E$1000,キーワード!$F689)</f>
        <v>0</v>
      </c>
      <c r="Y689" s="23">
        <f>SUMIFS(前月ワード!$J$3:$J$1000,前月ワード!$D$3:$D$1000,キーワード!$D689,前月ワード!$E$3:$E$1000,キーワード!$F689)</f>
        <v>0</v>
      </c>
      <c r="Z689" s="23">
        <f>SUMIFS(前々月ワード!$J$3:$J$1000,前々月ワード!$D$3:$D$1000,キーワード!$D689,前々月ワード!$E$3:$E$1000,キーワード!$F689)</f>
        <v>0</v>
      </c>
      <c r="AA689" s="22">
        <f>SUMIFS(当月ワード!$W$3:$W$1000,当月ワード!$D$3:$D$1000,キーワード!$D689,当月ワード!$E$3:$E$1000,キーワード!$F689)</f>
        <v>0</v>
      </c>
      <c r="AB689" s="23">
        <f>SUMIFS(前月ワード!$W$3:$W$1000,前月ワード!$D$3:$D$1000,キーワード!$D689,前月ワード!$E$3:$E$1000,キーワード!$F689)</f>
        <v>0</v>
      </c>
      <c r="AC689" s="23">
        <f>SUMIFS(前々月ワード!$W$3:$W$1000,前々月ワード!$D$3:$D$1000,キーワード!$D689,前々月ワード!$E$3:$E$1000,キーワード!$F689)</f>
        <v>0</v>
      </c>
      <c r="AD689" s="23">
        <f t="shared" si="120"/>
        <v>0</v>
      </c>
      <c r="AE689" s="23">
        <f t="shared" si="120"/>
        <v>0</v>
      </c>
      <c r="AF689" s="23">
        <f t="shared" si="120"/>
        <v>0</v>
      </c>
      <c r="AG689" s="22">
        <f>SUMIFS(当月ワード!$X$3:$X$1000,当月ワード!$D$3:$D$1000,キーワード!$D689,当月ワード!$E$3:$E$1000,キーワード!$F689)</f>
        <v>0</v>
      </c>
      <c r="AH689" s="23">
        <f>SUMIFS(前月ワード!$X$3:$X$1000,前月ワード!$D$3:$D$1000,キーワード!$D689,前月ワード!$E$3:$E$1000,キーワード!$F689)</f>
        <v>0</v>
      </c>
      <c r="AI689" s="23">
        <f>SUMIFS(前々月ワード!$X$3:$X$1000,前々月ワード!$D$3:$D$1000,キーワード!$D689,前々月ワード!$E$3:$E$1000,キーワード!$F689)</f>
        <v>0</v>
      </c>
      <c r="AJ689" s="22">
        <f>SUMIFS(当月ワード!$I$3:$I$1000,当月ワード!$D$3:$D$1000,キーワード!$D689,当月ワード!$E$3:$E$1000,キーワード!$F689)</f>
        <v>0</v>
      </c>
      <c r="AK689" s="23">
        <f>SUMIFS(前月ワード!$I$3:$I$1000,前月ワード!$D$3:$D$1000,キーワード!$D689,前月ワード!$E$3:$E$1000,キーワード!$F689)</f>
        <v>0</v>
      </c>
      <c r="AL689" s="23">
        <f>SUMIFS(前々月ワード!$I$3:$I$1000,前々月ワード!$D$3:$D$1000,キーワード!$D689,前々月ワード!$E$3:$E$1000,キーワード!$F689)</f>
        <v>0</v>
      </c>
      <c r="AM689" s="13">
        <f t="shared" si="121"/>
        <v>0</v>
      </c>
      <c r="AN689" s="13">
        <f t="shared" si="121"/>
        <v>0</v>
      </c>
      <c r="AO689" s="13">
        <f t="shared" si="121"/>
        <v>0</v>
      </c>
      <c r="AP689" s="16">
        <f t="shared" si="122"/>
        <v>0</v>
      </c>
      <c r="AQ689" s="16">
        <f t="shared" si="122"/>
        <v>0</v>
      </c>
      <c r="AR689" s="17">
        <f t="shared" si="122"/>
        <v>0</v>
      </c>
    </row>
    <row r="690" spans="3:44" ht="36.65" customHeight="1">
      <c r="C690" s="20">
        <v>685</v>
      </c>
      <c r="D690" s="53">
        <f>現状ワード設定!B687</f>
        <v>0</v>
      </c>
      <c r="E690" s="26" t="str">
        <f>IFERROR(_xlfn.XLOOKUP($D690,現状商品設定!B:B,現状商品設定!C:C,"-"),"-")</f>
        <v>-</v>
      </c>
      <c r="F690" s="56">
        <f>現状ワード設定!G687</f>
        <v>0</v>
      </c>
      <c r="G690" s="60" t="s">
        <v>46</v>
      </c>
      <c r="H690" s="47" t="str">
        <f>IFERROR(_xlfn.XLOOKUP(D690,商品!$D:$D,商品!$H:$H),"")</f>
        <v/>
      </c>
      <c r="I690" s="50" t="str">
        <f>IFERROR(_xlfn.XLOOKUP(D690&amp;F690,現状ワード設定!J:J,現状ワード設定!H:H),"")</f>
        <v/>
      </c>
      <c r="J690" s="47" t="str">
        <f>IFERROR(_xlfn.XLOOKUP(D690&amp;F690,現状ワード設定!J:J,現状ワード設定!I:I),"")</f>
        <v/>
      </c>
      <c r="K690" s="47" t="e">
        <f>IF(AND(T690&gt;=設定!$C$12,W690&gt;=O690),I690*(1+設定!$F$12),IF(AND(T690&gt;=設定!$C$13,W690&lt;O690),I690*(1+設定!$F$13),IF(AND(T690&lt;設定!$C$14,U690&gt;=設定!$E$14),I690*(1+設定!$F$14),IF(AND(T690&lt;設定!$C$15,U690&lt;設定!$E$15),I690*(1+設定!$F$15),"除外"))))</f>
        <v>#VALUE!</v>
      </c>
      <c r="L690" s="58" t="e">
        <f ca="1">IF(消化率!$I$5&lt;1,K690*消化率!$I$5,IF(U690*V690/(K690*消化率!$I$5)&gt;O690,K690*消化率!$I$5,M690))</f>
        <v>#DIV/0!</v>
      </c>
      <c r="M690" s="58" t="e">
        <f t="shared" si="113"/>
        <v>#VALUE!</v>
      </c>
      <c r="N690" s="58" t="e">
        <f ca="1">IF(ROUNDUP(IF(IF(IF(AND(設定!$D$8&lt;=L690,設定!$D$8&lt;J690),設定!$D$8,IF(AND(J690&lt;=L690,J690&lt;設定!$D$8),J690,IF(AND(L690&lt;=J690,J690&lt;設定!$D$8),J690,L690)))=0,設定!$D$8,IF(AND(設定!$D$8&lt;=L690,設定!$D$8&lt;J690),設定!$D$8,IF(AND(J690&lt;=L690,J690&lt;設定!$D$8),J690,IF(AND(L690&lt;=J690,J690&lt;設定!$D$8),J690,L690))))&lt;=H690,H690+1,IF(IF(AND(設定!$D$8&lt;=L690,設定!$D$8&lt;J690),設定!$D$8,IF(AND(J690&lt;=L690,J690&lt;設定!$D$8),J690,IF(AND(L690&lt;=J690,J690&lt;設定!$D$8),J690,L690)))=0,設定!$D$8,IF(AND(設定!$D$8&lt;=L690,設定!$D$8&lt;J690),設定!$D$8,IF(AND(J690&lt;=L690,J690&lt;設定!$D$8),J690,IF(AND(L690&lt;=J690,J690&lt;設定!$D$8),J690,L690))))),0)&gt;40,ROUNDUP(IF(IF(IF(AND(設定!$D$8&lt;=L690,設定!$D$8&lt;J690),設定!$D$8,IF(AND(J690&lt;=L690,J690&lt;設定!$D$8),J690,IF(AND(L690&lt;=J690,J690&lt;設定!$D$8),J690,L690)))=0,設定!$D$8,IF(AND(設定!$D$8&lt;=L690,設定!$D$8&lt;J690),設定!$D$8,IF(AND(J690&lt;=L690,J690&lt;設定!$D$8),J690,IF(AND(L690&lt;=J690,J690&lt;設定!$D$8),J690,L690))))&lt;=H690,H690+1,IF(IF(AND(設定!$D$8&lt;=L690,設定!$D$8&lt;J690),設定!$D$8,IF(AND(J690&lt;=L690,J690&lt;設定!$D$8),J690,IF(AND(L690&lt;=J690,J690&lt;設定!$D$8),J690,L690)))=0,設定!$D$8,IF(AND(設定!$D$8&lt;=L690,設定!$D$8&lt;J690),設定!$D$8,IF(AND(J690&lt;=L690,J690&lt;設定!$D$8),J690,IF(AND(L690&lt;=J690,J690&lt;設定!$D$8),J690,L690))))),0),40)</f>
        <v>#DIV/0!</v>
      </c>
      <c r="O690" s="55">
        <f>IF(G690="標準",設定!$C$4,G690)</f>
        <v>5</v>
      </c>
      <c r="P690" s="45">
        <f t="shared" si="114"/>
        <v>0</v>
      </c>
      <c r="Q690" s="14">
        <f t="shared" si="115"/>
        <v>0</v>
      </c>
      <c r="R690" s="23">
        <f t="shared" si="123"/>
        <v>0</v>
      </c>
      <c r="S690" s="12">
        <f t="shared" si="116"/>
        <v>0</v>
      </c>
      <c r="T690" s="23">
        <f t="shared" si="117"/>
        <v>0</v>
      </c>
      <c r="U690" s="13">
        <f t="shared" si="118"/>
        <v>0</v>
      </c>
      <c r="V690" s="104" t="str">
        <f>INDEX(商品!Q:Q,MATCH(キーワード!D690,商品!D:D,0),1)</f>
        <v>-</v>
      </c>
      <c r="W690" s="15">
        <f t="shared" si="119"/>
        <v>0</v>
      </c>
      <c r="X690" s="22">
        <f>SUMIFS(当月ワード!$J$3:$J$1000,当月ワード!$D$3:$D$1000,キーワード!$D690,当月ワード!$E$3:$E$1000,キーワード!$F690)</f>
        <v>0</v>
      </c>
      <c r="Y690" s="23">
        <f>SUMIFS(前月ワード!$J$3:$J$1000,前月ワード!$D$3:$D$1000,キーワード!$D690,前月ワード!$E$3:$E$1000,キーワード!$F690)</f>
        <v>0</v>
      </c>
      <c r="Z690" s="23">
        <f>SUMIFS(前々月ワード!$J$3:$J$1000,前々月ワード!$D$3:$D$1000,キーワード!$D690,前々月ワード!$E$3:$E$1000,キーワード!$F690)</f>
        <v>0</v>
      </c>
      <c r="AA690" s="22">
        <f>SUMIFS(当月ワード!$W$3:$W$1000,当月ワード!$D$3:$D$1000,キーワード!$D690,当月ワード!$E$3:$E$1000,キーワード!$F690)</f>
        <v>0</v>
      </c>
      <c r="AB690" s="23">
        <f>SUMIFS(前月ワード!$W$3:$W$1000,前月ワード!$D$3:$D$1000,キーワード!$D690,前月ワード!$E$3:$E$1000,キーワード!$F690)</f>
        <v>0</v>
      </c>
      <c r="AC690" s="23">
        <f>SUMIFS(前々月ワード!$W$3:$W$1000,前々月ワード!$D$3:$D$1000,キーワード!$D690,前々月ワード!$E$3:$E$1000,キーワード!$F690)</f>
        <v>0</v>
      </c>
      <c r="AD690" s="23">
        <f t="shared" si="120"/>
        <v>0</v>
      </c>
      <c r="AE690" s="23">
        <f t="shared" si="120"/>
        <v>0</v>
      </c>
      <c r="AF690" s="23">
        <f t="shared" si="120"/>
        <v>0</v>
      </c>
      <c r="AG690" s="22">
        <f>SUMIFS(当月ワード!$X$3:$X$1000,当月ワード!$D$3:$D$1000,キーワード!$D690,当月ワード!$E$3:$E$1000,キーワード!$F690)</f>
        <v>0</v>
      </c>
      <c r="AH690" s="23">
        <f>SUMIFS(前月ワード!$X$3:$X$1000,前月ワード!$D$3:$D$1000,キーワード!$D690,前月ワード!$E$3:$E$1000,キーワード!$F690)</f>
        <v>0</v>
      </c>
      <c r="AI690" s="23">
        <f>SUMIFS(前々月ワード!$X$3:$X$1000,前々月ワード!$D$3:$D$1000,キーワード!$D690,前々月ワード!$E$3:$E$1000,キーワード!$F690)</f>
        <v>0</v>
      </c>
      <c r="AJ690" s="22">
        <f>SUMIFS(当月ワード!$I$3:$I$1000,当月ワード!$D$3:$D$1000,キーワード!$D690,当月ワード!$E$3:$E$1000,キーワード!$F690)</f>
        <v>0</v>
      </c>
      <c r="AK690" s="23">
        <f>SUMIFS(前月ワード!$I$3:$I$1000,前月ワード!$D$3:$D$1000,キーワード!$D690,前月ワード!$E$3:$E$1000,キーワード!$F690)</f>
        <v>0</v>
      </c>
      <c r="AL690" s="23">
        <f>SUMIFS(前々月ワード!$I$3:$I$1000,前々月ワード!$D$3:$D$1000,キーワード!$D690,前々月ワード!$E$3:$E$1000,キーワード!$F690)</f>
        <v>0</v>
      </c>
      <c r="AM690" s="13">
        <f t="shared" si="121"/>
        <v>0</v>
      </c>
      <c r="AN690" s="13">
        <f t="shared" si="121"/>
        <v>0</v>
      </c>
      <c r="AO690" s="13">
        <f t="shared" si="121"/>
        <v>0</v>
      </c>
      <c r="AP690" s="16">
        <f t="shared" si="122"/>
        <v>0</v>
      </c>
      <c r="AQ690" s="16">
        <f t="shared" si="122"/>
        <v>0</v>
      </c>
      <c r="AR690" s="17">
        <f t="shared" si="122"/>
        <v>0</v>
      </c>
    </row>
    <row r="691" spans="3:44" ht="36.65" customHeight="1">
      <c r="C691" s="20">
        <v>686</v>
      </c>
      <c r="D691" s="53">
        <f>現状ワード設定!B688</f>
        <v>0</v>
      </c>
      <c r="E691" s="26" t="str">
        <f>IFERROR(_xlfn.XLOOKUP($D691,現状商品設定!B:B,現状商品設定!C:C,"-"),"-")</f>
        <v>-</v>
      </c>
      <c r="F691" s="56">
        <f>現状ワード設定!G688</f>
        <v>0</v>
      </c>
      <c r="G691" s="60" t="s">
        <v>46</v>
      </c>
      <c r="H691" s="47" t="str">
        <f>IFERROR(_xlfn.XLOOKUP(D691,商品!$D:$D,商品!$H:$H),"")</f>
        <v/>
      </c>
      <c r="I691" s="50" t="str">
        <f>IFERROR(_xlfn.XLOOKUP(D691&amp;F691,現状ワード設定!J:J,現状ワード設定!H:H),"")</f>
        <v/>
      </c>
      <c r="J691" s="47" t="str">
        <f>IFERROR(_xlfn.XLOOKUP(D691&amp;F691,現状ワード設定!J:J,現状ワード設定!I:I),"")</f>
        <v/>
      </c>
      <c r="K691" s="47" t="e">
        <f>IF(AND(T691&gt;=設定!$C$12,W691&gt;=O691),I691*(1+設定!$F$12),IF(AND(T691&gt;=設定!$C$13,W691&lt;O691),I691*(1+設定!$F$13),IF(AND(T691&lt;設定!$C$14,U691&gt;=設定!$E$14),I691*(1+設定!$F$14),IF(AND(T691&lt;設定!$C$15,U691&lt;設定!$E$15),I691*(1+設定!$F$15),"除外"))))</f>
        <v>#VALUE!</v>
      </c>
      <c r="L691" s="58" t="e">
        <f ca="1">IF(消化率!$I$5&lt;1,K691*消化率!$I$5,IF(U691*V691/(K691*消化率!$I$5)&gt;O691,K691*消化率!$I$5,M691))</f>
        <v>#DIV/0!</v>
      </c>
      <c r="M691" s="58" t="e">
        <f t="shared" si="113"/>
        <v>#VALUE!</v>
      </c>
      <c r="N691" s="58" t="e">
        <f ca="1">IF(ROUNDUP(IF(IF(IF(AND(設定!$D$8&lt;=L691,設定!$D$8&lt;J691),設定!$D$8,IF(AND(J691&lt;=L691,J691&lt;設定!$D$8),J691,IF(AND(L691&lt;=J691,J691&lt;設定!$D$8),J691,L691)))=0,設定!$D$8,IF(AND(設定!$D$8&lt;=L691,設定!$D$8&lt;J691),設定!$D$8,IF(AND(J691&lt;=L691,J691&lt;設定!$D$8),J691,IF(AND(L691&lt;=J691,J691&lt;設定!$D$8),J691,L691))))&lt;=H691,H691+1,IF(IF(AND(設定!$D$8&lt;=L691,設定!$D$8&lt;J691),設定!$D$8,IF(AND(J691&lt;=L691,J691&lt;設定!$D$8),J691,IF(AND(L691&lt;=J691,J691&lt;設定!$D$8),J691,L691)))=0,設定!$D$8,IF(AND(設定!$D$8&lt;=L691,設定!$D$8&lt;J691),設定!$D$8,IF(AND(J691&lt;=L691,J691&lt;設定!$D$8),J691,IF(AND(L691&lt;=J691,J691&lt;設定!$D$8),J691,L691))))),0)&gt;40,ROUNDUP(IF(IF(IF(AND(設定!$D$8&lt;=L691,設定!$D$8&lt;J691),設定!$D$8,IF(AND(J691&lt;=L691,J691&lt;設定!$D$8),J691,IF(AND(L691&lt;=J691,J691&lt;設定!$D$8),J691,L691)))=0,設定!$D$8,IF(AND(設定!$D$8&lt;=L691,設定!$D$8&lt;J691),設定!$D$8,IF(AND(J691&lt;=L691,J691&lt;設定!$D$8),J691,IF(AND(L691&lt;=J691,J691&lt;設定!$D$8),J691,L691))))&lt;=H691,H691+1,IF(IF(AND(設定!$D$8&lt;=L691,設定!$D$8&lt;J691),設定!$D$8,IF(AND(J691&lt;=L691,J691&lt;設定!$D$8),J691,IF(AND(L691&lt;=J691,J691&lt;設定!$D$8),J691,L691)))=0,設定!$D$8,IF(AND(設定!$D$8&lt;=L691,設定!$D$8&lt;J691),設定!$D$8,IF(AND(J691&lt;=L691,J691&lt;設定!$D$8),J691,IF(AND(L691&lt;=J691,J691&lt;設定!$D$8),J691,L691))))),0),40)</f>
        <v>#DIV/0!</v>
      </c>
      <c r="O691" s="55">
        <f>IF(G691="標準",設定!$C$4,G691)</f>
        <v>5</v>
      </c>
      <c r="P691" s="45">
        <f t="shared" si="114"/>
        <v>0</v>
      </c>
      <c r="Q691" s="14">
        <f t="shared" si="115"/>
        <v>0</v>
      </c>
      <c r="R691" s="23">
        <f t="shared" si="123"/>
        <v>0</v>
      </c>
      <c r="S691" s="12">
        <f t="shared" si="116"/>
        <v>0</v>
      </c>
      <c r="T691" s="23">
        <f t="shared" si="117"/>
        <v>0</v>
      </c>
      <c r="U691" s="13">
        <f t="shared" si="118"/>
        <v>0</v>
      </c>
      <c r="V691" s="104" t="str">
        <f>INDEX(商品!Q:Q,MATCH(キーワード!D691,商品!D:D,0),1)</f>
        <v>-</v>
      </c>
      <c r="W691" s="15">
        <f t="shared" si="119"/>
        <v>0</v>
      </c>
      <c r="X691" s="22">
        <f>SUMIFS(当月ワード!$J$3:$J$1000,当月ワード!$D$3:$D$1000,キーワード!$D691,当月ワード!$E$3:$E$1000,キーワード!$F691)</f>
        <v>0</v>
      </c>
      <c r="Y691" s="23">
        <f>SUMIFS(前月ワード!$J$3:$J$1000,前月ワード!$D$3:$D$1000,キーワード!$D691,前月ワード!$E$3:$E$1000,キーワード!$F691)</f>
        <v>0</v>
      </c>
      <c r="Z691" s="23">
        <f>SUMIFS(前々月ワード!$J$3:$J$1000,前々月ワード!$D$3:$D$1000,キーワード!$D691,前々月ワード!$E$3:$E$1000,キーワード!$F691)</f>
        <v>0</v>
      </c>
      <c r="AA691" s="22">
        <f>SUMIFS(当月ワード!$W$3:$W$1000,当月ワード!$D$3:$D$1000,キーワード!$D691,当月ワード!$E$3:$E$1000,キーワード!$F691)</f>
        <v>0</v>
      </c>
      <c r="AB691" s="23">
        <f>SUMIFS(前月ワード!$W$3:$W$1000,前月ワード!$D$3:$D$1000,キーワード!$D691,前月ワード!$E$3:$E$1000,キーワード!$F691)</f>
        <v>0</v>
      </c>
      <c r="AC691" s="23">
        <f>SUMIFS(前々月ワード!$W$3:$W$1000,前々月ワード!$D$3:$D$1000,キーワード!$D691,前々月ワード!$E$3:$E$1000,キーワード!$F691)</f>
        <v>0</v>
      </c>
      <c r="AD691" s="23">
        <f t="shared" si="120"/>
        <v>0</v>
      </c>
      <c r="AE691" s="23">
        <f t="shared" si="120"/>
        <v>0</v>
      </c>
      <c r="AF691" s="23">
        <f t="shared" si="120"/>
        <v>0</v>
      </c>
      <c r="AG691" s="22">
        <f>SUMIFS(当月ワード!$X$3:$X$1000,当月ワード!$D$3:$D$1000,キーワード!$D691,当月ワード!$E$3:$E$1000,キーワード!$F691)</f>
        <v>0</v>
      </c>
      <c r="AH691" s="23">
        <f>SUMIFS(前月ワード!$X$3:$X$1000,前月ワード!$D$3:$D$1000,キーワード!$D691,前月ワード!$E$3:$E$1000,キーワード!$F691)</f>
        <v>0</v>
      </c>
      <c r="AI691" s="23">
        <f>SUMIFS(前々月ワード!$X$3:$X$1000,前々月ワード!$D$3:$D$1000,キーワード!$D691,前々月ワード!$E$3:$E$1000,キーワード!$F691)</f>
        <v>0</v>
      </c>
      <c r="AJ691" s="22">
        <f>SUMIFS(当月ワード!$I$3:$I$1000,当月ワード!$D$3:$D$1000,キーワード!$D691,当月ワード!$E$3:$E$1000,キーワード!$F691)</f>
        <v>0</v>
      </c>
      <c r="AK691" s="23">
        <f>SUMIFS(前月ワード!$I$3:$I$1000,前月ワード!$D$3:$D$1000,キーワード!$D691,前月ワード!$E$3:$E$1000,キーワード!$F691)</f>
        <v>0</v>
      </c>
      <c r="AL691" s="23">
        <f>SUMIFS(前々月ワード!$I$3:$I$1000,前々月ワード!$D$3:$D$1000,キーワード!$D691,前々月ワード!$E$3:$E$1000,キーワード!$F691)</f>
        <v>0</v>
      </c>
      <c r="AM691" s="13">
        <f t="shared" si="121"/>
        <v>0</v>
      </c>
      <c r="AN691" s="13">
        <f t="shared" si="121"/>
        <v>0</v>
      </c>
      <c r="AO691" s="13">
        <f t="shared" si="121"/>
        <v>0</v>
      </c>
      <c r="AP691" s="16">
        <f t="shared" si="122"/>
        <v>0</v>
      </c>
      <c r="AQ691" s="16">
        <f t="shared" si="122"/>
        <v>0</v>
      </c>
      <c r="AR691" s="17">
        <f t="shared" si="122"/>
        <v>0</v>
      </c>
    </row>
    <row r="692" spans="3:44" ht="36.65" customHeight="1">
      <c r="C692" s="20">
        <v>687</v>
      </c>
      <c r="D692" s="53">
        <f>現状ワード設定!B689</f>
        <v>0</v>
      </c>
      <c r="E692" s="26" t="str">
        <f>IFERROR(_xlfn.XLOOKUP($D692,現状商品設定!B:B,現状商品設定!C:C,"-"),"-")</f>
        <v>-</v>
      </c>
      <c r="F692" s="56">
        <f>現状ワード設定!G689</f>
        <v>0</v>
      </c>
      <c r="G692" s="60" t="s">
        <v>46</v>
      </c>
      <c r="H692" s="47" t="str">
        <f>IFERROR(_xlfn.XLOOKUP(D692,商品!$D:$D,商品!$H:$H),"")</f>
        <v/>
      </c>
      <c r="I692" s="50" t="str">
        <f>IFERROR(_xlfn.XLOOKUP(D692&amp;F692,現状ワード設定!J:J,現状ワード設定!H:H),"")</f>
        <v/>
      </c>
      <c r="J692" s="47" t="str">
        <f>IFERROR(_xlfn.XLOOKUP(D692&amp;F692,現状ワード設定!J:J,現状ワード設定!I:I),"")</f>
        <v/>
      </c>
      <c r="K692" s="47" t="e">
        <f>IF(AND(T692&gt;=設定!$C$12,W692&gt;=O692),I692*(1+設定!$F$12),IF(AND(T692&gt;=設定!$C$13,W692&lt;O692),I692*(1+設定!$F$13),IF(AND(T692&lt;設定!$C$14,U692&gt;=設定!$E$14),I692*(1+設定!$F$14),IF(AND(T692&lt;設定!$C$15,U692&lt;設定!$E$15),I692*(1+設定!$F$15),"除外"))))</f>
        <v>#VALUE!</v>
      </c>
      <c r="L692" s="58" t="e">
        <f ca="1">IF(消化率!$I$5&lt;1,K692*消化率!$I$5,IF(U692*V692/(K692*消化率!$I$5)&gt;O692,K692*消化率!$I$5,M692))</f>
        <v>#DIV/0!</v>
      </c>
      <c r="M692" s="58" t="e">
        <f t="shared" si="113"/>
        <v>#VALUE!</v>
      </c>
      <c r="N692" s="58" t="e">
        <f ca="1">IF(ROUNDUP(IF(IF(IF(AND(設定!$D$8&lt;=L692,設定!$D$8&lt;J692),設定!$D$8,IF(AND(J692&lt;=L692,J692&lt;設定!$D$8),J692,IF(AND(L692&lt;=J692,J692&lt;設定!$D$8),J692,L692)))=0,設定!$D$8,IF(AND(設定!$D$8&lt;=L692,設定!$D$8&lt;J692),設定!$D$8,IF(AND(J692&lt;=L692,J692&lt;設定!$D$8),J692,IF(AND(L692&lt;=J692,J692&lt;設定!$D$8),J692,L692))))&lt;=H692,H692+1,IF(IF(AND(設定!$D$8&lt;=L692,設定!$D$8&lt;J692),設定!$D$8,IF(AND(J692&lt;=L692,J692&lt;設定!$D$8),J692,IF(AND(L692&lt;=J692,J692&lt;設定!$D$8),J692,L692)))=0,設定!$D$8,IF(AND(設定!$D$8&lt;=L692,設定!$D$8&lt;J692),設定!$D$8,IF(AND(J692&lt;=L692,J692&lt;設定!$D$8),J692,IF(AND(L692&lt;=J692,J692&lt;設定!$D$8),J692,L692))))),0)&gt;40,ROUNDUP(IF(IF(IF(AND(設定!$D$8&lt;=L692,設定!$D$8&lt;J692),設定!$D$8,IF(AND(J692&lt;=L692,J692&lt;設定!$D$8),J692,IF(AND(L692&lt;=J692,J692&lt;設定!$D$8),J692,L692)))=0,設定!$D$8,IF(AND(設定!$D$8&lt;=L692,設定!$D$8&lt;J692),設定!$D$8,IF(AND(J692&lt;=L692,J692&lt;設定!$D$8),J692,IF(AND(L692&lt;=J692,J692&lt;設定!$D$8),J692,L692))))&lt;=H692,H692+1,IF(IF(AND(設定!$D$8&lt;=L692,設定!$D$8&lt;J692),設定!$D$8,IF(AND(J692&lt;=L692,J692&lt;設定!$D$8),J692,IF(AND(L692&lt;=J692,J692&lt;設定!$D$8),J692,L692)))=0,設定!$D$8,IF(AND(設定!$D$8&lt;=L692,設定!$D$8&lt;J692),設定!$D$8,IF(AND(J692&lt;=L692,J692&lt;設定!$D$8),J692,IF(AND(L692&lt;=J692,J692&lt;設定!$D$8),J692,L692))))),0),40)</f>
        <v>#DIV/0!</v>
      </c>
      <c r="O692" s="55">
        <f>IF(G692="標準",設定!$C$4,G692)</f>
        <v>5</v>
      </c>
      <c r="P692" s="45">
        <f t="shared" si="114"/>
        <v>0</v>
      </c>
      <c r="Q692" s="14">
        <f t="shared" si="115"/>
        <v>0</v>
      </c>
      <c r="R692" s="23">
        <f t="shared" si="123"/>
        <v>0</v>
      </c>
      <c r="S692" s="12">
        <f t="shared" si="116"/>
        <v>0</v>
      </c>
      <c r="T692" s="23">
        <f t="shared" si="117"/>
        <v>0</v>
      </c>
      <c r="U692" s="13">
        <f t="shared" si="118"/>
        <v>0</v>
      </c>
      <c r="V692" s="104" t="str">
        <f>INDEX(商品!Q:Q,MATCH(キーワード!D692,商品!D:D,0),1)</f>
        <v>-</v>
      </c>
      <c r="W692" s="15">
        <f t="shared" si="119"/>
        <v>0</v>
      </c>
      <c r="X692" s="22">
        <f>SUMIFS(当月ワード!$J$3:$J$1000,当月ワード!$D$3:$D$1000,キーワード!$D692,当月ワード!$E$3:$E$1000,キーワード!$F692)</f>
        <v>0</v>
      </c>
      <c r="Y692" s="23">
        <f>SUMIFS(前月ワード!$J$3:$J$1000,前月ワード!$D$3:$D$1000,キーワード!$D692,前月ワード!$E$3:$E$1000,キーワード!$F692)</f>
        <v>0</v>
      </c>
      <c r="Z692" s="23">
        <f>SUMIFS(前々月ワード!$J$3:$J$1000,前々月ワード!$D$3:$D$1000,キーワード!$D692,前々月ワード!$E$3:$E$1000,キーワード!$F692)</f>
        <v>0</v>
      </c>
      <c r="AA692" s="22">
        <f>SUMIFS(当月ワード!$W$3:$W$1000,当月ワード!$D$3:$D$1000,キーワード!$D692,当月ワード!$E$3:$E$1000,キーワード!$F692)</f>
        <v>0</v>
      </c>
      <c r="AB692" s="23">
        <f>SUMIFS(前月ワード!$W$3:$W$1000,前月ワード!$D$3:$D$1000,キーワード!$D692,前月ワード!$E$3:$E$1000,キーワード!$F692)</f>
        <v>0</v>
      </c>
      <c r="AC692" s="23">
        <f>SUMIFS(前々月ワード!$W$3:$W$1000,前々月ワード!$D$3:$D$1000,キーワード!$D692,前々月ワード!$E$3:$E$1000,キーワード!$F692)</f>
        <v>0</v>
      </c>
      <c r="AD692" s="23">
        <f t="shared" si="120"/>
        <v>0</v>
      </c>
      <c r="AE692" s="23">
        <f t="shared" si="120"/>
        <v>0</v>
      </c>
      <c r="AF692" s="23">
        <f t="shared" si="120"/>
        <v>0</v>
      </c>
      <c r="AG692" s="22">
        <f>SUMIFS(当月ワード!$X$3:$X$1000,当月ワード!$D$3:$D$1000,キーワード!$D692,当月ワード!$E$3:$E$1000,キーワード!$F692)</f>
        <v>0</v>
      </c>
      <c r="AH692" s="23">
        <f>SUMIFS(前月ワード!$X$3:$X$1000,前月ワード!$D$3:$D$1000,キーワード!$D692,前月ワード!$E$3:$E$1000,キーワード!$F692)</f>
        <v>0</v>
      </c>
      <c r="AI692" s="23">
        <f>SUMIFS(前々月ワード!$X$3:$X$1000,前々月ワード!$D$3:$D$1000,キーワード!$D692,前々月ワード!$E$3:$E$1000,キーワード!$F692)</f>
        <v>0</v>
      </c>
      <c r="AJ692" s="22">
        <f>SUMIFS(当月ワード!$I$3:$I$1000,当月ワード!$D$3:$D$1000,キーワード!$D692,当月ワード!$E$3:$E$1000,キーワード!$F692)</f>
        <v>0</v>
      </c>
      <c r="AK692" s="23">
        <f>SUMIFS(前月ワード!$I$3:$I$1000,前月ワード!$D$3:$D$1000,キーワード!$D692,前月ワード!$E$3:$E$1000,キーワード!$F692)</f>
        <v>0</v>
      </c>
      <c r="AL692" s="23">
        <f>SUMIFS(前々月ワード!$I$3:$I$1000,前々月ワード!$D$3:$D$1000,キーワード!$D692,前々月ワード!$E$3:$E$1000,キーワード!$F692)</f>
        <v>0</v>
      </c>
      <c r="AM692" s="13">
        <f t="shared" si="121"/>
        <v>0</v>
      </c>
      <c r="AN692" s="13">
        <f t="shared" si="121"/>
        <v>0</v>
      </c>
      <c r="AO692" s="13">
        <f t="shared" si="121"/>
        <v>0</v>
      </c>
      <c r="AP692" s="16">
        <f t="shared" si="122"/>
        <v>0</v>
      </c>
      <c r="AQ692" s="16">
        <f t="shared" si="122"/>
        <v>0</v>
      </c>
      <c r="AR692" s="17">
        <f t="shared" si="122"/>
        <v>0</v>
      </c>
    </row>
    <row r="693" spans="3:44" ht="36.65" customHeight="1">
      <c r="C693" s="20">
        <v>688</v>
      </c>
      <c r="D693" s="53">
        <f>現状ワード設定!B690</f>
        <v>0</v>
      </c>
      <c r="E693" s="26" t="str">
        <f>IFERROR(_xlfn.XLOOKUP($D693,現状商品設定!B:B,現状商品設定!C:C,"-"),"-")</f>
        <v>-</v>
      </c>
      <c r="F693" s="56">
        <f>現状ワード設定!G690</f>
        <v>0</v>
      </c>
      <c r="G693" s="60" t="s">
        <v>46</v>
      </c>
      <c r="H693" s="47" t="str">
        <f>IFERROR(_xlfn.XLOOKUP(D693,商品!$D:$D,商品!$H:$H),"")</f>
        <v/>
      </c>
      <c r="I693" s="50" t="str">
        <f>IFERROR(_xlfn.XLOOKUP(D693&amp;F693,現状ワード設定!J:J,現状ワード設定!H:H),"")</f>
        <v/>
      </c>
      <c r="J693" s="47" t="str">
        <f>IFERROR(_xlfn.XLOOKUP(D693&amp;F693,現状ワード設定!J:J,現状ワード設定!I:I),"")</f>
        <v/>
      </c>
      <c r="K693" s="47" t="e">
        <f>IF(AND(T693&gt;=設定!$C$12,W693&gt;=O693),I693*(1+設定!$F$12),IF(AND(T693&gt;=設定!$C$13,W693&lt;O693),I693*(1+設定!$F$13),IF(AND(T693&lt;設定!$C$14,U693&gt;=設定!$E$14),I693*(1+設定!$F$14),IF(AND(T693&lt;設定!$C$15,U693&lt;設定!$E$15),I693*(1+設定!$F$15),"除外"))))</f>
        <v>#VALUE!</v>
      </c>
      <c r="L693" s="58" t="e">
        <f ca="1">IF(消化率!$I$5&lt;1,K693*消化率!$I$5,IF(U693*V693/(K693*消化率!$I$5)&gt;O693,K693*消化率!$I$5,M693))</f>
        <v>#DIV/0!</v>
      </c>
      <c r="M693" s="58" t="e">
        <f t="shared" si="113"/>
        <v>#VALUE!</v>
      </c>
      <c r="N693" s="58" t="e">
        <f ca="1">IF(ROUNDUP(IF(IF(IF(AND(設定!$D$8&lt;=L693,設定!$D$8&lt;J693),設定!$D$8,IF(AND(J693&lt;=L693,J693&lt;設定!$D$8),J693,IF(AND(L693&lt;=J693,J693&lt;設定!$D$8),J693,L693)))=0,設定!$D$8,IF(AND(設定!$D$8&lt;=L693,設定!$D$8&lt;J693),設定!$D$8,IF(AND(J693&lt;=L693,J693&lt;設定!$D$8),J693,IF(AND(L693&lt;=J693,J693&lt;設定!$D$8),J693,L693))))&lt;=H693,H693+1,IF(IF(AND(設定!$D$8&lt;=L693,設定!$D$8&lt;J693),設定!$D$8,IF(AND(J693&lt;=L693,J693&lt;設定!$D$8),J693,IF(AND(L693&lt;=J693,J693&lt;設定!$D$8),J693,L693)))=0,設定!$D$8,IF(AND(設定!$D$8&lt;=L693,設定!$D$8&lt;J693),設定!$D$8,IF(AND(J693&lt;=L693,J693&lt;設定!$D$8),J693,IF(AND(L693&lt;=J693,J693&lt;設定!$D$8),J693,L693))))),0)&gt;40,ROUNDUP(IF(IF(IF(AND(設定!$D$8&lt;=L693,設定!$D$8&lt;J693),設定!$D$8,IF(AND(J693&lt;=L693,J693&lt;設定!$D$8),J693,IF(AND(L693&lt;=J693,J693&lt;設定!$D$8),J693,L693)))=0,設定!$D$8,IF(AND(設定!$D$8&lt;=L693,設定!$D$8&lt;J693),設定!$D$8,IF(AND(J693&lt;=L693,J693&lt;設定!$D$8),J693,IF(AND(L693&lt;=J693,J693&lt;設定!$D$8),J693,L693))))&lt;=H693,H693+1,IF(IF(AND(設定!$D$8&lt;=L693,設定!$D$8&lt;J693),設定!$D$8,IF(AND(J693&lt;=L693,J693&lt;設定!$D$8),J693,IF(AND(L693&lt;=J693,J693&lt;設定!$D$8),J693,L693)))=0,設定!$D$8,IF(AND(設定!$D$8&lt;=L693,設定!$D$8&lt;J693),設定!$D$8,IF(AND(J693&lt;=L693,J693&lt;設定!$D$8),J693,IF(AND(L693&lt;=J693,J693&lt;設定!$D$8),J693,L693))))),0),40)</f>
        <v>#DIV/0!</v>
      </c>
      <c r="O693" s="55">
        <f>IF(G693="標準",設定!$C$4,G693)</f>
        <v>5</v>
      </c>
      <c r="P693" s="45">
        <f t="shared" si="114"/>
        <v>0</v>
      </c>
      <c r="Q693" s="14">
        <f t="shared" si="115"/>
        <v>0</v>
      </c>
      <c r="R693" s="23">
        <f t="shared" si="123"/>
        <v>0</v>
      </c>
      <c r="S693" s="12">
        <f t="shared" si="116"/>
        <v>0</v>
      </c>
      <c r="T693" s="23">
        <f t="shared" si="117"/>
        <v>0</v>
      </c>
      <c r="U693" s="13">
        <f t="shared" si="118"/>
        <v>0</v>
      </c>
      <c r="V693" s="104" t="str">
        <f>INDEX(商品!Q:Q,MATCH(キーワード!D693,商品!D:D,0),1)</f>
        <v>-</v>
      </c>
      <c r="W693" s="15">
        <f t="shared" si="119"/>
        <v>0</v>
      </c>
      <c r="X693" s="22">
        <f>SUMIFS(当月ワード!$J$3:$J$1000,当月ワード!$D$3:$D$1000,キーワード!$D693,当月ワード!$E$3:$E$1000,キーワード!$F693)</f>
        <v>0</v>
      </c>
      <c r="Y693" s="23">
        <f>SUMIFS(前月ワード!$J$3:$J$1000,前月ワード!$D$3:$D$1000,キーワード!$D693,前月ワード!$E$3:$E$1000,キーワード!$F693)</f>
        <v>0</v>
      </c>
      <c r="Z693" s="23">
        <f>SUMIFS(前々月ワード!$J$3:$J$1000,前々月ワード!$D$3:$D$1000,キーワード!$D693,前々月ワード!$E$3:$E$1000,キーワード!$F693)</f>
        <v>0</v>
      </c>
      <c r="AA693" s="22">
        <f>SUMIFS(当月ワード!$W$3:$W$1000,当月ワード!$D$3:$D$1000,キーワード!$D693,当月ワード!$E$3:$E$1000,キーワード!$F693)</f>
        <v>0</v>
      </c>
      <c r="AB693" s="23">
        <f>SUMIFS(前月ワード!$W$3:$W$1000,前月ワード!$D$3:$D$1000,キーワード!$D693,前月ワード!$E$3:$E$1000,キーワード!$F693)</f>
        <v>0</v>
      </c>
      <c r="AC693" s="23">
        <f>SUMIFS(前々月ワード!$W$3:$W$1000,前々月ワード!$D$3:$D$1000,キーワード!$D693,前々月ワード!$E$3:$E$1000,キーワード!$F693)</f>
        <v>0</v>
      </c>
      <c r="AD693" s="23">
        <f t="shared" si="120"/>
        <v>0</v>
      </c>
      <c r="AE693" s="23">
        <f t="shared" si="120"/>
        <v>0</v>
      </c>
      <c r="AF693" s="23">
        <f t="shared" si="120"/>
        <v>0</v>
      </c>
      <c r="AG693" s="22">
        <f>SUMIFS(当月ワード!$X$3:$X$1000,当月ワード!$D$3:$D$1000,キーワード!$D693,当月ワード!$E$3:$E$1000,キーワード!$F693)</f>
        <v>0</v>
      </c>
      <c r="AH693" s="23">
        <f>SUMIFS(前月ワード!$X$3:$X$1000,前月ワード!$D$3:$D$1000,キーワード!$D693,前月ワード!$E$3:$E$1000,キーワード!$F693)</f>
        <v>0</v>
      </c>
      <c r="AI693" s="23">
        <f>SUMIFS(前々月ワード!$X$3:$X$1000,前々月ワード!$D$3:$D$1000,キーワード!$D693,前々月ワード!$E$3:$E$1000,キーワード!$F693)</f>
        <v>0</v>
      </c>
      <c r="AJ693" s="22">
        <f>SUMIFS(当月ワード!$I$3:$I$1000,当月ワード!$D$3:$D$1000,キーワード!$D693,当月ワード!$E$3:$E$1000,キーワード!$F693)</f>
        <v>0</v>
      </c>
      <c r="AK693" s="23">
        <f>SUMIFS(前月ワード!$I$3:$I$1000,前月ワード!$D$3:$D$1000,キーワード!$D693,前月ワード!$E$3:$E$1000,キーワード!$F693)</f>
        <v>0</v>
      </c>
      <c r="AL693" s="23">
        <f>SUMIFS(前々月ワード!$I$3:$I$1000,前々月ワード!$D$3:$D$1000,キーワード!$D693,前々月ワード!$E$3:$E$1000,キーワード!$F693)</f>
        <v>0</v>
      </c>
      <c r="AM693" s="13">
        <f t="shared" si="121"/>
        <v>0</v>
      </c>
      <c r="AN693" s="13">
        <f t="shared" si="121"/>
        <v>0</v>
      </c>
      <c r="AO693" s="13">
        <f t="shared" si="121"/>
        <v>0</v>
      </c>
      <c r="AP693" s="16">
        <f t="shared" si="122"/>
        <v>0</v>
      </c>
      <c r="AQ693" s="16">
        <f t="shared" si="122"/>
        <v>0</v>
      </c>
      <c r="AR693" s="17">
        <f t="shared" si="122"/>
        <v>0</v>
      </c>
    </row>
    <row r="694" spans="3:44" ht="36.65" customHeight="1">
      <c r="C694" s="20">
        <v>689</v>
      </c>
      <c r="D694" s="53">
        <f>現状ワード設定!B691</f>
        <v>0</v>
      </c>
      <c r="E694" s="26" t="str">
        <f>IFERROR(_xlfn.XLOOKUP($D694,現状商品設定!B:B,現状商品設定!C:C,"-"),"-")</f>
        <v>-</v>
      </c>
      <c r="F694" s="56">
        <f>現状ワード設定!G691</f>
        <v>0</v>
      </c>
      <c r="G694" s="60" t="s">
        <v>46</v>
      </c>
      <c r="H694" s="47" t="str">
        <f>IFERROR(_xlfn.XLOOKUP(D694,商品!$D:$D,商品!$H:$H),"")</f>
        <v/>
      </c>
      <c r="I694" s="50" t="str">
        <f>IFERROR(_xlfn.XLOOKUP(D694&amp;F694,現状ワード設定!J:J,現状ワード設定!H:H),"")</f>
        <v/>
      </c>
      <c r="J694" s="47" t="str">
        <f>IFERROR(_xlfn.XLOOKUP(D694&amp;F694,現状ワード設定!J:J,現状ワード設定!I:I),"")</f>
        <v/>
      </c>
      <c r="K694" s="47" t="e">
        <f>IF(AND(T694&gt;=設定!$C$12,W694&gt;=O694),I694*(1+設定!$F$12),IF(AND(T694&gt;=設定!$C$13,W694&lt;O694),I694*(1+設定!$F$13),IF(AND(T694&lt;設定!$C$14,U694&gt;=設定!$E$14),I694*(1+設定!$F$14),IF(AND(T694&lt;設定!$C$15,U694&lt;設定!$E$15),I694*(1+設定!$F$15),"除外"))))</f>
        <v>#VALUE!</v>
      </c>
      <c r="L694" s="58" t="e">
        <f ca="1">IF(消化率!$I$5&lt;1,K694*消化率!$I$5,IF(U694*V694/(K694*消化率!$I$5)&gt;O694,K694*消化率!$I$5,M694))</f>
        <v>#DIV/0!</v>
      </c>
      <c r="M694" s="58" t="e">
        <f t="shared" si="113"/>
        <v>#VALUE!</v>
      </c>
      <c r="N694" s="58" t="e">
        <f ca="1">IF(ROUNDUP(IF(IF(IF(AND(設定!$D$8&lt;=L694,設定!$D$8&lt;J694),設定!$D$8,IF(AND(J694&lt;=L694,J694&lt;設定!$D$8),J694,IF(AND(L694&lt;=J694,J694&lt;設定!$D$8),J694,L694)))=0,設定!$D$8,IF(AND(設定!$D$8&lt;=L694,設定!$D$8&lt;J694),設定!$D$8,IF(AND(J694&lt;=L694,J694&lt;設定!$D$8),J694,IF(AND(L694&lt;=J694,J694&lt;設定!$D$8),J694,L694))))&lt;=H694,H694+1,IF(IF(AND(設定!$D$8&lt;=L694,設定!$D$8&lt;J694),設定!$D$8,IF(AND(J694&lt;=L694,J694&lt;設定!$D$8),J694,IF(AND(L694&lt;=J694,J694&lt;設定!$D$8),J694,L694)))=0,設定!$D$8,IF(AND(設定!$D$8&lt;=L694,設定!$D$8&lt;J694),設定!$D$8,IF(AND(J694&lt;=L694,J694&lt;設定!$D$8),J694,IF(AND(L694&lt;=J694,J694&lt;設定!$D$8),J694,L694))))),0)&gt;40,ROUNDUP(IF(IF(IF(AND(設定!$D$8&lt;=L694,設定!$D$8&lt;J694),設定!$D$8,IF(AND(J694&lt;=L694,J694&lt;設定!$D$8),J694,IF(AND(L694&lt;=J694,J694&lt;設定!$D$8),J694,L694)))=0,設定!$D$8,IF(AND(設定!$D$8&lt;=L694,設定!$D$8&lt;J694),設定!$D$8,IF(AND(J694&lt;=L694,J694&lt;設定!$D$8),J694,IF(AND(L694&lt;=J694,J694&lt;設定!$D$8),J694,L694))))&lt;=H694,H694+1,IF(IF(AND(設定!$D$8&lt;=L694,設定!$D$8&lt;J694),設定!$D$8,IF(AND(J694&lt;=L694,J694&lt;設定!$D$8),J694,IF(AND(L694&lt;=J694,J694&lt;設定!$D$8),J694,L694)))=0,設定!$D$8,IF(AND(設定!$D$8&lt;=L694,設定!$D$8&lt;J694),設定!$D$8,IF(AND(J694&lt;=L694,J694&lt;設定!$D$8),J694,IF(AND(L694&lt;=J694,J694&lt;設定!$D$8),J694,L694))))),0),40)</f>
        <v>#DIV/0!</v>
      </c>
      <c r="O694" s="55">
        <f>IF(G694="標準",設定!$C$4,G694)</f>
        <v>5</v>
      </c>
      <c r="P694" s="45">
        <f t="shared" si="114"/>
        <v>0</v>
      </c>
      <c r="Q694" s="14">
        <f t="shared" si="115"/>
        <v>0</v>
      </c>
      <c r="R694" s="23">
        <f t="shared" si="123"/>
        <v>0</v>
      </c>
      <c r="S694" s="12">
        <f t="shared" si="116"/>
        <v>0</v>
      </c>
      <c r="T694" s="23">
        <f t="shared" si="117"/>
        <v>0</v>
      </c>
      <c r="U694" s="13">
        <f t="shared" si="118"/>
        <v>0</v>
      </c>
      <c r="V694" s="104" t="str">
        <f>INDEX(商品!Q:Q,MATCH(キーワード!D694,商品!D:D,0),1)</f>
        <v>-</v>
      </c>
      <c r="W694" s="15">
        <f t="shared" si="119"/>
        <v>0</v>
      </c>
      <c r="X694" s="22">
        <f>SUMIFS(当月ワード!$J$3:$J$1000,当月ワード!$D$3:$D$1000,キーワード!$D694,当月ワード!$E$3:$E$1000,キーワード!$F694)</f>
        <v>0</v>
      </c>
      <c r="Y694" s="23">
        <f>SUMIFS(前月ワード!$J$3:$J$1000,前月ワード!$D$3:$D$1000,キーワード!$D694,前月ワード!$E$3:$E$1000,キーワード!$F694)</f>
        <v>0</v>
      </c>
      <c r="Z694" s="23">
        <f>SUMIFS(前々月ワード!$J$3:$J$1000,前々月ワード!$D$3:$D$1000,キーワード!$D694,前々月ワード!$E$3:$E$1000,キーワード!$F694)</f>
        <v>0</v>
      </c>
      <c r="AA694" s="22">
        <f>SUMIFS(当月ワード!$W$3:$W$1000,当月ワード!$D$3:$D$1000,キーワード!$D694,当月ワード!$E$3:$E$1000,キーワード!$F694)</f>
        <v>0</v>
      </c>
      <c r="AB694" s="23">
        <f>SUMIFS(前月ワード!$W$3:$W$1000,前月ワード!$D$3:$D$1000,キーワード!$D694,前月ワード!$E$3:$E$1000,キーワード!$F694)</f>
        <v>0</v>
      </c>
      <c r="AC694" s="23">
        <f>SUMIFS(前々月ワード!$W$3:$W$1000,前々月ワード!$D$3:$D$1000,キーワード!$D694,前々月ワード!$E$3:$E$1000,キーワード!$F694)</f>
        <v>0</v>
      </c>
      <c r="AD694" s="23">
        <f t="shared" si="120"/>
        <v>0</v>
      </c>
      <c r="AE694" s="23">
        <f t="shared" si="120"/>
        <v>0</v>
      </c>
      <c r="AF694" s="23">
        <f t="shared" si="120"/>
        <v>0</v>
      </c>
      <c r="AG694" s="22">
        <f>SUMIFS(当月ワード!$X$3:$X$1000,当月ワード!$D$3:$D$1000,キーワード!$D694,当月ワード!$E$3:$E$1000,キーワード!$F694)</f>
        <v>0</v>
      </c>
      <c r="AH694" s="23">
        <f>SUMIFS(前月ワード!$X$3:$X$1000,前月ワード!$D$3:$D$1000,キーワード!$D694,前月ワード!$E$3:$E$1000,キーワード!$F694)</f>
        <v>0</v>
      </c>
      <c r="AI694" s="23">
        <f>SUMIFS(前々月ワード!$X$3:$X$1000,前々月ワード!$D$3:$D$1000,キーワード!$D694,前々月ワード!$E$3:$E$1000,キーワード!$F694)</f>
        <v>0</v>
      </c>
      <c r="AJ694" s="22">
        <f>SUMIFS(当月ワード!$I$3:$I$1000,当月ワード!$D$3:$D$1000,キーワード!$D694,当月ワード!$E$3:$E$1000,キーワード!$F694)</f>
        <v>0</v>
      </c>
      <c r="AK694" s="23">
        <f>SUMIFS(前月ワード!$I$3:$I$1000,前月ワード!$D$3:$D$1000,キーワード!$D694,前月ワード!$E$3:$E$1000,キーワード!$F694)</f>
        <v>0</v>
      </c>
      <c r="AL694" s="23">
        <f>SUMIFS(前々月ワード!$I$3:$I$1000,前々月ワード!$D$3:$D$1000,キーワード!$D694,前々月ワード!$E$3:$E$1000,キーワード!$F694)</f>
        <v>0</v>
      </c>
      <c r="AM694" s="13">
        <f t="shared" si="121"/>
        <v>0</v>
      </c>
      <c r="AN694" s="13">
        <f t="shared" si="121"/>
        <v>0</v>
      </c>
      <c r="AO694" s="13">
        <f t="shared" si="121"/>
        <v>0</v>
      </c>
      <c r="AP694" s="16">
        <f t="shared" si="122"/>
        <v>0</v>
      </c>
      <c r="AQ694" s="16">
        <f t="shared" si="122"/>
        <v>0</v>
      </c>
      <c r="AR694" s="17">
        <f t="shared" si="122"/>
        <v>0</v>
      </c>
    </row>
    <row r="695" spans="3:44" ht="36.65" customHeight="1">
      <c r="C695" s="20">
        <v>690</v>
      </c>
      <c r="D695" s="53">
        <f>現状ワード設定!B692</f>
        <v>0</v>
      </c>
      <c r="E695" s="26" t="str">
        <f>IFERROR(_xlfn.XLOOKUP($D695,現状商品設定!B:B,現状商品設定!C:C,"-"),"-")</f>
        <v>-</v>
      </c>
      <c r="F695" s="56">
        <f>現状ワード設定!G692</f>
        <v>0</v>
      </c>
      <c r="G695" s="60" t="s">
        <v>46</v>
      </c>
      <c r="H695" s="47" t="str">
        <f>IFERROR(_xlfn.XLOOKUP(D695,商品!$D:$D,商品!$H:$H),"")</f>
        <v/>
      </c>
      <c r="I695" s="50" t="str">
        <f>IFERROR(_xlfn.XLOOKUP(D695&amp;F695,現状ワード設定!J:J,現状ワード設定!H:H),"")</f>
        <v/>
      </c>
      <c r="J695" s="47" t="str">
        <f>IFERROR(_xlfn.XLOOKUP(D695&amp;F695,現状ワード設定!J:J,現状ワード設定!I:I),"")</f>
        <v/>
      </c>
      <c r="K695" s="47" t="e">
        <f>IF(AND(T695&gt;=設定!$C$12,W695&gt;=O695),I695*(1+設定!$F$12),IF(AND(T695&gt;=設定!$C$13,W695&lt;O695),I695*(1+設定!$F$13),IF(AND(T695&lt;設定!$C$14,U695&gt;=設定!$E$14),I695*(1+設定!$F$14),IF(AND(T695&lt;設定!$C$15,U695&lt;設定!$E$15),I695*(1+設定!$F$15),"除外"))))</f>
        <v>#VALUE!</v>
      </c>
      <c r="L695" s="58" t="e">
        <f ca="1">IF(消化率!$I$5&lt;1,K695*消化率!$I$5,IF(U695*V695/(K695*消化率!$I$5)&gt;O695,K695*消化率!$I$5,M695))</f>
        <v>#DIV/0!</v>
      </c>
      <c r="M695" s="58" t="e">
        <f t="shared" si="113"/>
        <v>#VALUE!</v>
      </c>
      <c r="N695" s="58" t="e">
        <f ca="1">IF(ROUNDUP(IF(IF(IF(AND(設定!$D$8&lt;=L695,設定!$D$8&lt;J695),設定!$D$8,IF(AND(J695&lt;=L695,J695&lt;設定!$D$8),J695,IF(AND(L695&lt;=J695,J695&lt;設定!$D$8),J695,L695)))=0,設定!$D$8,IF(AND(設定!$D$8&lt;=L695,設定!$D$8&lt;J695),設定!$D$8,IF(AND(J695&lt;=L695,J695&lt;設定!$D$8),J695,IF(AND(L695&lt;=J695,J695&lt;設定!$D$8),J695,L695))))&lt;=H695,H695+1,IF(IF(AND(設定!$D$8&lt;=L695,設定!$D$8&lt;J695),設定!$D$8,IF(AND(J695&lt;=L695,J695&lt;設定!$D$8),J695,IF(AND(L695&lt;=J695,J695&lt;設定!$D$8),J695,L695)))=0,設定!$D$8,IF(AND(設定!$D$8&lt;=L695,設定!$D$8&lt;J695),設定!$D$8,IF(AND(J695&lt;=L695,J695&lt;設定!$D$8),J695,IF(AND(L695&lt;=J695,J695&lt;設定!$D$8),J695,L695))))),0)&gt;40,ROUNDUP(IF(IF(IF(AND(設定!$D$8&lt;=L695,設定!$D$8&lt;J695),設定!$D$8,IF(AND(J695&lt;=L695,J695&lt;設定!$D$8),J695,IF(AND(L695&lt;=J695,J695&lt;設定!$D$8),J695,L695)))=0,設定!$D$8,IF(AND(設定!$D$8&lt;=L695,設定!$D$8&lt;J695),設定!$D$8,IF(AND(J695&lt;=L695,J695&lt;設定!$D$8),J695,IF(AND(L695&lt;=J695,J695&lt;設定!$D$8),J695,L695))))&lt;=H695,H695+1,IF(IF(AND(設定!$D$8&lt;=L695,設定!$D$8&lt;J695),設定!$D$8,IF(AND(J695&lt;=L695,J695&lt;設定!$D$8),J695,IF(AND(L695&lt;=J695,J695&lt;設定!$D$8),J695,L695)))=0,設定!$D$8,IF(AND(設定!$D$8&lt;=L695,設定!$D$8&lt;J695),設定!$D$8,IF(AND(J695&lt;=L695,J695&lt;設定!$D$8),J695,IF(AND(L695&lt;=J695,J695&lt;設定!$D$8),J695,L695))))),0),40)</f>
        <v>#DIV/0!</v>
      </c>
      <c r="O695" s="55">
        <f>IF(G695="標準",設定!$C$4,G695)</f>
        <v>5</v>
      </c>
      <c r="P695" s="45">
        <f t="shared" si="114"/>
        <v>0</v>
      </c>
      <c r="Q695" s="14">
        <f t="shared" si="115"/>
        <v>0</v>
      </c>
      <c r="R695" s="23">
        <f t="shared" si="123"/>
        <v>0</v>
      </c>
      <c r="S695" s="12">
        <f t="shared" si="116"/>
        <v>0</v>
      </c>
      <c r="T695" s="23">
        <f t="shared" si="117"/>
        <v>0</v>
      </c>
      <c r="U695" s="13">
        <f t="shared" si="118"/>
        <v>0</v>
      </c>
      <c r="V695" s="104" t="str">
        <f>INDEX(商品!Q:Q,MATCH(キーワード!D695,商品!D:D,0),1)</f>
        <v>-</v>
      </c>
      <c r="W695" s="15">
        <f t="shared" si="119"/>
        <v>0</v>
      </c>
      <c r="X695" s="22">
        <f>SUMIFS(当月ワード!$J$3:$J$1000,当月ワード!$D$3:$D$1000,キーワード!$D695,当月ワード!$E$3:$E$1000,キーワード!$F695)</f>
        <v>0</v>
      </c>
      <c r="Y695" s="23">
        <f>SUMIFS(前月ワード!$J$3:$J$1000,前月ワード!$D$3:$D$1000,キーワード!$D695,前月ワード!$E$3:$E$1000,キーワード!$F695)</f>
        <v>0</v>
      </c>
      <c r="Z695" s="23">
        <f>SUMIFS(前々月ワード!$J$3:$J$1000,前々月ワード!$D$3:$D$1000,キーワード!$D695,前々月ワード!$E$3:$E$1000,キーワード!$F695)</f>
        <v>0</v>
      </c>
      <c r="AA695" s="22">
        <f>SUMIFS(当月ワード!$W$3:$W$1000,当月ワード!$D$3:$D$1000,キーワード!$D695,当月ワード!$E$3:$E$1000,キーワード!$F695)</f>
        <v>0</v>
      </c>
      <c r="AB695" s="23">
        <f>SUMIFS(前月ワード!$W$3:$W$1000,前月ワード!$D$3:$D$1000,キーワード!$D695,前月ワード!$E$3:$E$1000,キーワード!$F695)</f>
        <v>0</v>
      </c>
      <c r="AC695" s="23">
        <f>SUMIFS(前々月ワード!$W$3:$W$1000,前々月ワード!$D$3:$D$1000,キーワード!$D695,前々月ワード!$E$3:$E$1000,キーワード!$F695)</f>
        <v>0</v>
      </c>
      <c r="AD695" s="23">
        <f t="shared" si="120"/>
        <v>0</v>
      </c>
      <c r="AE695" s="23">
        <f t="shared" si="120"/>
        <v>0</v>
      </c>
      <c r="AF695" s="23">
        <f t="shared" si="120"/>
        <v>0</v>
      </c>
      <c r="AG695" s="22">
        <f>SUMIFS(当月ワード!$X$3:$X$1000,当月ワード!$D$3:$D$1000,キーワード!$D695,当月ワード!$E$3:$E$1000,キーワード!$F695)</f>
        <v>0</v>
      </c>
      <c r="AH695" s="23">
        <f>SUMIFS(前月ワード!$X$3:$X$1000,前月ワード!$D$3:$D$1000,キーワード!$D695,前月ワード!$E$3:$E$1000,キーワード!$F695)</f>
        <v>0</v>
      </c>
      <c r="AI695" s="23">
        <f>SUMIFS(前々月ワード!$X$3:$X$1000,前々月ワード!$D$3:$D$1000,キーワード!$D695,前々月ワード!$E$3:$E$1000,キーワード!$F695)</f>
        <v>0</v>
      </c>
      <c r="AJ695" s="22">
        <f>SUMIFS(当月ワード!$I$3:$I$1000,当月ワード!$D$3:$D$1000,キーワード!$D695,当月ワード!$E$3:$E$1000,キーワード!$F695)</f>
        <v>0</v>
      </c>
      <c r="AK695" s="23">
        <f>SUMIFS(前月ワード!$I$3:$I$1000,前月ワード!$D$3:$D$1000,キーワード!$D695,前月ワード!$E$3:$E$1000,キーワード!$F695)</f>
        <v>0</v>
      </c>
      <c r="AL695" s="23">
        <f>SUMIFS(前々月ワード!$I$3:$I$1000,前々月ワード!$D$3:$D$1000,キーワード!$D695,前々月ワード!$E$3:$E$1000,キーワード!$F695)</f>
        <v>0</v>
      </c>
      <c r="AM695" s="13">
        <f t="shared" si="121"/>
        <v>0</v>
      </c>
      <c r="AN695" s="13">
        <f t="shared" si="121"/>
        <v>0</v>
      </c>
      <c r="AO695" s="13">
        <f t="shared" si="121"/>
        <v>0</v>
      </c>
      <c r="AP695" s="16">
        <f t="shared" si="122"/>
        <v>0</v>
      </c>
      <c r="AQ695" s="16">
        <f t="shared" si="122"/>
        <v>0</v>
      </c>
      <c r="AR695" s="17">
        <f t="shared" si="122"/>
        <v>0</v>
      </c>
    </row>
    <row r="696" spans="3:44" ht="36.65" customHeight="1">
      <c r="C696" s="20">
        <v>691</v>
      </c>
      <c r="D696" s="53">
        <f>現状ワード設定!B693</f>
        <v>0</v>
      </c>
      <c r="E696" s="26" t="str">
        <f>IFERROR(_xlfn.XLOOKUP($D696,現状商品設定!B:B,現状商品設定!C:C,"-"),"-")</f>
        <v>-</v>
      </c>
      <c r="F696" s="56">
        <f>現状ワード設定!G693</f>
        <v>0</v>
      </c>
      <c r="G696" s="60" t="s">
        <v>46</v>
      </c>
      <c r="H696" s="47" t="str">
        <f>IFERROR(_xlfn.XLOOKUP(D696,商品!$D:$D,商品!$H:$H),"")</f>
        <v/>
      </c>
      <c r="I696" s="50" t="str">
        <f>IFERROR(_xlfn.XLOOKUP(D696&amp;F696,現状ワード設定!J:J,現状ワード設定!H:H),"")</f>
        <v/>
      </c>
      <c r="J696" s="47" t="str">
        <f>IFERROR(_xlfn.XLOOKUP(D696&amp;F696,現状ワード設定!J:J,現状ワード設定!I:I),"")</f>
        <v/>
      </c>
      <c r="K696" s="47" t="e">
        <f>IF(AND(T696&gt;=設定!$C$12,W696&gt;=O696),I696*(1+設定!$F$12),IF(AND(T696&gt;=設定!$C$13,W696&lt;O696),I696*(1+設定!$F$13),IF(AND(T696&lt;設定!$C$14,U696&gt;=設定!$E$14),I696*(1+設定!$F$14),IF(AND(T696&lt;設定!$C$15,U696&lt;設定!$E$15),I696*(1+設定!$F$15),"除外"))))</f>
        <v>#VALUE!</v>
      </c>
      <c r="L696" s="58" t="e">
        <f ca="1">IF(消化率!$I$5&lt;1,K696*消化率!$I$5,IF(U696*V696/(K696*消化率!$I$5)&gt;O696,K696*消化率!$I$5,M696))</f>
        <v>#DIV/0!</v>
      </c>
      <c r="M696" s="58" t="e">
        <f t="shared" si="113"/>
        <v>#VALUE!</v>
      </c>
      <c r="N696" s="58" t="e">
        <f ca="1">IF(ROUNDUP(IF(IF(IF(AND(設定!$D$8&lt;=L696,設定!$D$8&lt;J696),設定!$D$8,IF(AND(J696&lt;=L696,J696&lt;設定!$D$8),J696,IF(AND(L696&lt;=J696,J696&lt;設定!$D$8),J696,L696)))=0,設定!$D$8,IF(AND(設定!$D$8&lt;=L696,設定!$D$8&lt;J696),設定!$D$8,IF(AND(J696&lt;=L696,J696&lt;設定!$D$8),J696,IF(AND(L696&lt;=J696,J696&lt;設定!$D$8),J696,L696))))&lt;=H696,H696+1,IF(IF(AND(設定!$D$8&lt;=L696,設定!$D$8&lt;J696),設定!$D$8,IF(AND(J696&lt;=L696,J696&lt;設定!$D$8),J696,IF(AND(L696&lt;=J696,J696&lt;設定!$D$8),J696,L696)))=0,設定!$D$8,IF(AND(設定!$D$8&lt;=L696,設定!$D$8&lt;J696),設定!$D$8,IF(AND(J696&lt;=L696,J696&lt;設定!$D$8),J696,IF(AND(L696&lt;=J696,J696&lt;設定!$D$8),J696,L696))))),0)&gt;40,ROUNDUP(IF(IF(IF(AND(設定!$D$8&lt;=L696,設定!$D$8&lt;J696),設定!$D$8,IF(AND(J696&lt;=L696,J696&lt;設定!$D$8),J696,IF(AND(L696&lt;=J696,J696&lt;設定!$D$8),J696,L696)))=0,設定!$D$8,IF(AND(設定!$D$8&lt;=L696,設定!$D$8&lt;J696),設定!$D$8,IF(AND(J696&lt;=L696,J696&lt;設定!$D$8),J696,IF(AND(L696&lt;=J696,J696&lt;設定!$D$8),J696,L696))))&lt;=H696,H696+1,IF(IF(AND(設定!$D$8&lt;=L696,設定!$D$8&lt;J696),設定!$D$8,IF(AND(J696&lt;=L696,J696&lt;設定!$D$8),J696,IF(AND(L696&lt;=J696,J696&lt;設定!$D$8),J696,L696)))=0,設定!$D$8,IF(AND(設定!$D$8&lt;=L696,設定!$D$8&lt;J696),設定!$D$8,IF(AND(J696&lt;=L696,J696&lt;設定!$D$8),J696,IF(AND(L696&lt;=J696,J696&lt;設定!$D$8),J696,L696))))),0),40)</f>
        <v>#DIV/0!</v>
      </c>
      <c r="O696" s="55">
        <f>IF(G696="標準",設定!$C$4,G696)</f>
        <v>5</v>
      </c>
      <c r="P696" s="45">
        <f t="shared" si="114"/>
        <v>0</v>
      </c>
      <c r="Q696" s="14">
        <f t="shared" si="115"/>
        <v>0</v>
      </c>
      <c r="R696" s="23">
        <f t="shared" si="123"/>
        <v>0</v>
      </c>
      <c r="S696" s="12">
        <f t="shared" si="116"/>
        <v>0</v>
      </c>
      <c r="T696" s="23">
        <f t="shared" si="117"/>
        <v>0</v>
      </c>
      <c r="U696" s="13">
        <f t="shared" si="118"/>
        <v>0</v>
      </c>
      <c r="V696" s="104" t="str">
        <f>INDEX(商品!Q:Q,MATCH(キーワード!D696,商品!D:D,0),1)</f>
        <v>-</v>
      </c>
      <c r="W696" s="15">
        <f t="shared" si="119"/>
        <v>0</v>
      </c>
      <c r="X696" s="22">
        <f>SUMIFS(当月ワード!$J$3:$J$1000,当月ワード!$D$3:$D$1000,キーワード!$D696,当月ワード!$E$3:$E$1000,キーワード!$F696)</f>
        <v>0</v>
      </c>
      <c r="Y696" s="23">
        <f>SUMIFS(前月ワード!$J$3:$J$1000,前月ワード!$D$3:$D$1000,キーワード!$D696,前月ワード!$E$3:$E$1000,キーワード!$F696)</f>
        <v>0</v>
      </c>
      <c r="Z696" s="23">
        <f>SUMIFS(前々月ワード!$J$3:$J$1000,前々月ワード!$D$3:$D$1000,キーワード!$D696,前々月ワード!$E$3:$E$1000,キーワード!$F696)</f>
        <v>0</v>
      </c>
      <c r="AA696" s="22">
        <f>SUMIFS(当月ワード!$W$3:$W$1000,当月ワード!$D$3:$D$1000,キーワード!$D696,当月ワード!$E$3:$E$1000,キーワード!$F696)</f>
        <v>0</v>
      </c>
      <c r="AB696" s="23">
        <f>SUMIFS(前月ワード!$W$3:$W$1000,前月ワード!$D$3:$D$1000,キーワード!$D696,前月ワード!$E$3:$E$1000,キーワード!$F696)</f>
        <v>0</v>
      </c>
      <c r="AC696" s="23">
        <f>SUMIFS(前々月ワード!$W$3:$W$1000,前々月ワード!$D$3:$D$1000,キーワード!$D696,前々月ワード!$E$3:$E$1000,キーワード!$F696)</f>
        <v>0</v>
      </c>
      <c r="AD696" s="23">
        <f t="shared" si="120"/>
        <v>0</v>
      </c>
      <c r="AE696" s="23">
        <f t="shared" si="120"/>
        <v>0</v>
      </c>
      <c r="AF696" s="23">
        <f t="shared" si="120"/>
        <v>0</v>
      </c>
      <c r="AG696" s="22">
        <f>SUMIFS(当月ワード!$X$3:$X$1000,当月ワード!$D$3:$D$1000,キーワード!$D696,当月ワード!$E$3:$E$1000,キーワード!$F696)</f>
        <v>0</v>
      </c>
      <c r="AH696" s="23">
        <f>SUMIFS(前月ワード!$X$3:$X$1000,前月ワード!$D$3:$D$1000,キーワード!$D696,前月ワード!$E$3:$E$1000,キーワード!$F696)</f>
        <v>0</v>
      </c>
      <c r="AI696" s="23">
        <f>SUMIFS(前々月ワード!$X$3:$X$1000,前々月ワード!$D$3:$D$1000,キーワード!$D696,前々月ワード!$E$3:$E$1000,キーワード!$F696)</f>
        <v>0</v>
      </c>
      <c r="AJ696" s="22">
        <f>SUMIFS(当月ワード!$I$3:$I$1000,当月ワード!$D$3:$D$1000,キーワード!$D696,当月ワード!$E$3:$E$1000,キーワード!$F696)</f>
        <v>0</v>
      </c>
      <c r="AK696" s="23">
        <f>SUMIFS(前月ワード!$I$3:$I$1000,前月ワード!$D$3:$D$1000,キーワード!$D696,前月ワード!$E$3:$E$1000,キーワード!$F696)</f>
        <v>0</v>
      </c>
      <c r="AL696" s="23">
        <f>SUMIFS(前々月ワード!$I$3:$I$1000,前々月ワード!$D$3:$D$1000,キーワード!$D696,前々月ワード!$E$3:$E$1000,キーワード!$F696)</f>
        <v>0</v>
      </c>
      <c r="AM696" s="13">
        <f t="shared" si="121"/>
        <v>0</v>
      </c>
      <c r="AN696" s="13">
        <f t="shared" si="121"/>
        <v>0</v>
      </c>
      <c r="AO696" s="13">
        <f t="shared" si="121"/>
        <v>0</v>
      </c>
      <c r="AP696" s="16">
        <f t="shared" si="122"/>
        <v>0</v>
      </c>
      <c r="AQ696" s="16">
        <f t="shared" si="122"/>
        <v>0</v>
      </c>
      <c r="AR696" s="17">
        <f t="shared" si="122"/>
        <v>0</v>
      </c>
    </row>
    <row r="697" spans="3:44" ht="36.65" customHeight="1">
      <c r="C697" s="20">
        <v>692</v>
      </c>
      <c r="D697" s="53">
        <f>現状ワード設定!B694</f>
        <v>0</v>
      </c>
      <c r="E697" s="26" t="str">
        <f>IFERROR(_xlfn.XLOOKUP($D697,現状商品設定!B:B,現状商品設定!C:C,"-"),"-")</f>
        <v>-</v>
      </c>
      <c r="F697" s="56">
        <f>現状ワード設定!G694</f>
        <v>0</v>
      </c>
      <c r="G697" s="60" t="s">
        <v>46</v>
      </c>
      <c r="H697" s="47" t="str">
        <f>IFERROR(_xlfn.XLOOKUP(D697,商品!$D:$D,商品!$H:$H),"")</f>
        <v/>
      </c>
      <c r="I697" s="50" t="str">
        <f>IFERROR(_xlfn.XLOOKUP(D697&amp;F697,現状ワード設定!J:J,現状ワード設定!H:H),"")</f>
        <v/>
      </c>
      <c r="J697" s="47" t="str">
        <f>IFERROR(_xlfn.XLOOKUP(D697&amp;F697,現状ワード設定!J:J,現状ワード設定!I:I),"")</f>
        <v/>
      </c>
      <c r="K697" s="47" t="e">
        <f>IF(AND(T697&gt;=設定!$C$12,W697&gt;=O697),I697*(1+設定!$F$12),IF(AND(T697&gt;=設定!$C$13,W697&lt;O697),I697*(1+設定!$F$13),IF(AND(T697&lt;設定!$C$14,U697&gt;=設定!$E$14),I697*(1+設定!$F$14),IF(AND(T697&lt;設定!$C$15,U697&lt;設定!$E$15),I697*(1+設定!$F$15),"除外"))))</f>
        <v>#VALUE!</v>
      </c>
      <c r="L697" s="58" t="e">
        <f ca="1">IF(消化率!$I$5&lt;1,K697*消化率!$I$5,IF(U697*V697/(K697*消化率!$I$5)&gt;O697,K697*消化率!$I$5,M697))</f>
        <v>#DIV/0!</v>
      </c>
      <c r="M697" s="58" t="e">
        <f t="shared" si="113"/>
        <v>#VALUE!</v>
      </c>
      <c r="N697" s="58" t="e">
        <f ca="1">IF(ROUNDUP(IF(IF(IF(AND(設定!$D$8&lt;=L697,設定!$D$8&lt;J697),設定!$D$8,IF(AND(J697&lt;=L697,J697&lt;設定!$D$8),J697,IF(AND(L697&lt;=J697,J697&lt;設定!$D$8),J697,L697)))=0,設定!$D$8,IF(AND(設定!$D$8&lt;=L697,設定!$D$8&lt;J697),設定!$D$8,IF(AND(J697&lt;=L697,J697&lt;設定!$D$8),J697,IF(AND(L697&lt;=J697,J697&lt;設定!$D$8),J697,L697))))&lt;=H697,H697+1,IF(IF(AND(設定!$D$8&lt;=L697,設定!$D$8&lt;J697),設定!$D$8,IF(AND(J697&lt;=L697,J697&lt;設定!$D$8),J697,IF(AND(L697&lt;=J697,J697&lt;設定!$D$8),J697,L697)))=0,設定!$D$8,IF(AND(設定!$D$8&lt;=L697,設定!$D$8&lt;J697),設定!$D$8,IF(AND(J697&lt;=L697,J697&lt;設定!$D$8),J697,IF(AND(L697&lt;=J697,J697&lt;設定!$D$8),J697,L697))))),0)&gt;40,ROUNDUP(IF(IF(IF(AND(設定!$D$8&lt;=L697,設定!$D$8&lt;J697),設定!$D$8,IF(AND(J697&lt;=L697,J697&lt;設定!$D$8),J697,IF(AND(L697&lt;=J697,J697&lt;設定!$D$8),J697,L697)))=0,設定!$D$8,IF(AND(設定!$D$8&lt;=L697,設定!$D$8&lt;J697),設定!$D$8,IF(AND(J697&lt;=L697,J697&lt;設定!$D$8),J697,IF(AND(L697&lt;=J697,J697&lt;設定!$D$8),J697,L697))))&lt;=H697,H697+1,IF(IF(AND(設定!$D$8&lt;=L697,設定!$D$8&lt;J697),設定!$D$8,IF(AND(J697&lt;=L697,J697&lt;設定!$D$8),J697,IF(AND(L697&lt;=J697,J697&lt;設定!$D$8),J697,L697)))=0,設定!$D$8,IF(AND(設定!$D$8&lt;=L697,設定!$D$8&lt;J697),設定!$D$8,IF(AND(J697&lt;=L697,J697&lt;設定!$D$8),J697,IF(AND(L697&lt;=J697,J697&lt;設定!$D$8),J697,L697))))),0),40)</f>
        <v>#DIV/0!</v>
      </c>
      <c r="O697" s="55">
        <f>IF(G697="標準",設定!$C$4,G697)</f>
        <v>5</v>
      </c>
      <c r="P697" s="45">
        <f t="shared" si="114"/>
        <v>0</v>
      </c>
      <c r="Q697" s="14">
        <f t="shared" si="115"/>
        <v>0</v>
      </c>
      <c r="R697" s="23">
        <f t="shared" si="123"/>
        <v>0</v>
      </c>
      <c r="S697" s="12">
        <f t="shared" si="116"/>
        <v>0</v>
      </c>
      <c r="T697" s="23">
        <f t="shared" si="117"/>
        <v>0</v>
      </c>
      <c r="U697" s="13">
        <f t="shared" si="118"/>
        <v>0</v>
      </c>
      <c r="V697" s="104" t="str">
        <f>INDEX(商品!Q:Q,MATCH(キーワード!D697,商品!D:D,0),1)</f>
        <v>-</v>
      </c>
      <c r="W697" s="15">
        <f t="shared" si="119"/>
        <v>0</v>
      </c>
      <c r="X697" s="22">
        <f>SUMIFS(当月ワード!$J$3:$J$1000,当月ワード!$D$3:$D$1000,キーワード!$D697,当月ワード!$E$3:$E$1000,キーワード!$F697)</f>
        <v>0</v>
      </c>
      <c r="Y697" s="23">
        <f>SUMIFS(前月ワード!$J$3:$J$1000,前月ワード!$D$3:$D$1000,キーワード!$D697,前月ワード!$E$3:$E$1000,キーワード!$F697)</f>
        <v>0</v>
      </c>
      <c r="Z697" s="23">
        <f>SUMIFS(前々月ワード!$J$3:$J$1000,前々月ワード!$D$3:$D$1000,キーワード!$D697,前々月ワード!$E$3:$E$1000,キーワード!$F697)</f>
        <v>0</v>
      </c>
      <c r="AA697" s="22">
        <f>SUMIFS(当月ワード!$W$3:$W$1000,当月ワード!$D$3:$D$1000,キーワード!$D697,当月ワード!$E$3:$E$1000,キーワード!$F697)</f>
        <v>0</v>
      </c>
      <c r="AB697" s="23">
        <f>SUMIFS(前月ワード!$W$3:$W$1000,前月ワード!$D$3:$D$1000,キーワード!$D697,前月ワード!$E$3:$E$1000,キーワード!$F697)</f>
        <v>0</v>
      </c>
      <c r="AC697" s="23">
        <f>SUMIFS(前々月ワード!$W$3:$W$1000,前々月ワード!$D$3:$D$1000,キーワード!$D697,前々月ワード!$E$3:$E$1000,キーワード!$F697)</f>
        <v>0</v>
      </c>
      <c r="AD697" s="23">
        <f t="shared" si="120"/>
        <v>0</v>
      </c>
      <c r="AE697" s="23">
        <f t="shared" si="120"/>
        <v>0</v>
      </c>
      <c r="AF697" s="23">
        <f t="shared" si="120"/>
        <v>0</v>
      </c>
      <c r="AG697" s="22">
        <f>SUMIFS(当月ワード!$X$3:$X$1000,当月ワード!$D$3:$D$1000,キーワード!$D697,当月ワード!$E$3:$E$1000,キーワード!$F697)</f>
        <v>0</v>
      </c>
      <c r="AH697" s="23">
        <f>SUMIFS(前月ワード!$X$3:$X$1000,前月ワード!$D$3:$D$1000,キーワード!$D697,前月ワード!$E$3:$E$1000,キーワード!$F697)</f>
        <v>0</v>
      </c>
      <c r="AI697" s="23">
        <f>SUMIFS(前々月ワード!$X$3:$X$1000,前々月ワード!$D$3:$D$1000,キーワード!$D697,前々月ワード!$E$3:$E$1000,キーワード!$F697)</f>
        <v>0</v>
      </c>
      <c r="AJ697" s="22">
        <f>SUMIFS(当月ワード!$I$3:$I$1000,当月ワード!$D$3:$D$1000,キーワード!$D697,当月ワード!$E$3:$E$1000,キーワード!$F697)</f>
        <v>0</v>
      </c>
      <c r="AK697" s="23">
        <f>SUMIFS(前月ワード!$I$3:$I$1000,前月ワード!$D$3:$D$1000,キーワード!$D697,前月ワード!$E$3:$E$1000,キーワード!$F697)</f>
        <v>0</v>
      </c>
      <c r="AL697" s="23">
        <f>SUMIFS(前々月ワード!$I$3:$I$1000,前々月ワード!$D$3:$D$1000,キーワード!$D697,前々月ワード!$E$3:$E$1000,キーワード!$F697)</f>
        <v>0</v>
      </c>
      <c r="AM697" s="13">
        <f t="shared" si="121"/>
        <v>0</v>
      </c>
      <c r="AN697" s="13">
        <f t="shared" si="121"/>
        <v>0</v>
      </c>
      <c r="AO697" s="13">
        <f t="shared" si="121"/>
        <v>0</v>
      </c>
      <c r="AP697" s="16">
        <f t="shared" si="122"/>
        <v>0</v>
      </c>
      <c r="AQ697" s="16">
        <f t="shared" si="122"/>
        <v>0</v>
      </c>
      <c r="AR697" s="17">
        <f t="shared" si="122"/>
        <v>0</v>
      </c>
    </row>
    <row r="698" spans="3:44" ht="36.65" customHeight="1">
      <c r="C698" s="20">
        <v>693</v>
      </c>
      <c r="D698" s="53">
        <f>現状ワード設定!B695</f>
        <v>0</v>
      </c>
      <c r="E698" s="26" t="str">
        <f>IFERROR(_xlfn.XLOOKUP($D698,現状商品設定!B:B,現状商品設定!C:C,"-"),"-")</f>
        <v>-</v>
      </c>
      <c r="F698" s="56">
        <f>現状ワード設定!G695</f>
        <v>0</v>
      </c>
      <c r="G698" s="60" t="s">
        <v>46</v>
      </c>
      <c r="H698" s="47" t="str">
        <f>IFERROR(_xlfn.XLOOKUP(D698,商品!$D:$D,商品!$H:$H),"")</f>
        <v/>
      </c>
      <c r="I698" s="50" t="str">
        <f>IFERROR(_xlfn.XLOOKUP(D698&amp;F698,現状ワード設定!J:J,現状ワード設定!H:H),"")</f>
        <v/>
      </c>
      <c r="J698" s="47" t="str">
        <f>IFERROR(_xlfn.XLOOKUP(D698&amp;F698,現状ワード設定!J:J,現状ワード設定!I:I),"")</f>
        <v/>
      </c>
      <c r="K698" s="47" t="e">
        <f>IF(AND(T698&gt;=設定!$C$12,W698&gt;=O698),I698*(1+設定!$F$12),IF(AND(T698&gt;=設定!$C$13,W698&lt;O698),I698*(1+設定!$F$13),IF(AND(T698&lt;設定!$C$14,U698&gt;=設定!$E$14),I698*(1+設定!$F$14),IF(AND(T698&lt;設定!$C$15,U698&lt;設定!$E$15),I698*(1+設定!$F$15),"除外"))))</f>
        <v>#VALUE!</v>
      </c>
      <c r="L698" s="58" t="e">
        <f ca="1">IF(消化率!$I$5&lt;1,K698*消化率!$I$5,IF(U698*V698/(K698*消化率!$I$5)&gt;O698,K698*消化率!$I$5,M698))</f>
        <v>#DIV/0!</v>
      </c>
      <c r="M698" s="58" t="e">
        <f t="shared" si="113"/>
        <v>#VALUE!</v>
      </c>
      <c r="N698" s="58" t="e">
        <f ca="1">IF(ROUNDUP(IF(IF(IF(AND(設定!$D$8&lt;=L698,設定!$D$8&lt;J698),設定!$D$8,IF(AND(J698&lt;=L698,J698&lt;設定!$D$8),J698,IF(AND(L698&lt;=J698,J698&lt;設定!$D$8),J698,L698)))=0,設定!$D$8,IF(AND(設定!$D$8&lt;=L698,設定!$D$8&lt;J698),設定!$D$8,IF(AND(J698&lt;=L698,J698&lt;設定!$D$8),J698,IF(AND(L698&lt;=J698,J698&lt;設定!$D$8),J698,L698))))&lt;=H698,H698+1,IF(IF(AND(設定!$D$8&lt;=L698,設定!$D$8&lt;J698),設定!$D$8,IF(AND(J698&lt;=L698,J698&lt;設定!$D$8),J698,IF(AND(L698&lt;=J698,J698&lt;設定!$D$8),J698,L698)))=0,設定!$D$8,IF(AND(設定!$D$8&lt;=L698,設定!$D$8&lt;J698),設定!$D$8,IF(AND(J698&lt;=L698,J698&lt;設定!$D$8),J698,IF(AND(L698&lt;=J698,J698&lt;設定!$D$8),J698,L698))))),0)&gt;40,ROUNDUP(IF(IF(IF(AND(設定!$D$8&lt;=L698,設定!$D$8&lt;J698),設定!$D$8,IF(AND(J698&lt;=L698,J698&lt;設定!$D$8),J698,IF(AND(L698&lt;=J698,J698&lt;設定!$D$8),J698,L698)))=0,設定!$D$8,IF(AND(設定!$D$8&lt;=L698,設定!$D$8&lt;J698),設定!$D$8,IF(AND(J698&lt;=L698,J698&lt;設定!$D$8),J698,IF(AND(L698&lt;=J698,J698&lt;設定!$D$8),J698,L698))))&lt;=H698,H698+1,IF(IF(AND(設定!$D$8&lt;=L698,設定!$D$8&lt;J698),設定!$D$8,IF(AND(J698&lt;=L698,J698&lt;設定!$D$8),J698,IF(AND(L698&lt;=J698,J698&lt;設定!$D$8),J698,L698)))=0,設定!$D$8,IF(AND(設定!$D$8&lt;=L698,設定!$D$8&lt;J698),設定!$D$8,IF(AND(J698&lt;=L698,J698&lt;設定!$D$8),J698,IF(AND(L698&lt;=J698,J698&lt;設定!$D$8),J698,L698))))),0),40)</f>
        <v>#DIV/0!</v>
      </c>
      <c r="O698" s="55">
        <f>IF(G698="標準",設定!$C$4,G698)</f>
        <v>5</v>
      </c>
      <c r="P698" s="45">
        <f t="shared" si="114"/>
        <v>0</v>
      </c>
      <c r="Q698" s="14">
        <f t="shared" si="115"/>
        <v>0</v>
      </c>
      <c r="R698" s="23">
        <f t="shared" si="123"/>
        <v>0</v>
      </c>
      <c r="S698" s="12">
        <f t="shared" si="116"/>
        <v>0</v>
      </c>
      <c r="T698" s="23">
        <f t="shared" si="117"/>
        <v>0</v>
      </c>
      <c r="U698" s="13">
        <f t="shared" si="118"/>
        <v>0</v>
      </c>
      <c r="V698" s="104" t="str">
        <f>INDEX(商品!Q:Q,MATCH(キーワード!D698,商品!D:D,0),1)</f>
        <v>-</v>
      </c>
      <c r="W698" s="15">
        <f t="shared" si="119"/>
        <v>0</v>
      </c>
      <c r="X698" s="22">
        <f>SUMIFS(当月ワード!$J$3:$J$1000,当月ワード!$D$3:$D$1000,キーワード!$D698,当月ワード!$E$3:$E$1000,キーワード!$F698)</f>
        <v>0</v>
      </c>
      <c r="Y698" s="23">
        <f>SUMIFS(前月ワード!$J$3:$J$1000,前月ワード!$D$3:$D$1000,キーワード!$D698,前月ワード!$E$3:$E$1000,キーワード!$F698)</f>
        <v>0</v>
      </c>
      <c r="Z698" s="23">
        <f>SUMIFS(前々月ワード!$J$3:$J$1000,前々月ワード!$D$3:$D$1000,キーワード!$D698,前々月ワード!$E$3:$E$1000,キーワード!$F698)</f>
        <v>0</v>
      </c>
      <c r="AA698" s="22">
        <f>SUMIFS(当月ワード!$W$3:$W$1000,当月ワード!$D$3:$D$1000,キーワード!$D698,当月ワード!$E$3:$E$1000,キーワード!$F698)</f>
        <v>0</v>
      </c>
      <c r="AB698" s="23">
        <f>SUMIFS(前月ワード!$W$3:$W$1000,前月ワード!$D$3:$D$1000,キーワード!$D698,前月ワード!$E$3:$E$1000,キーワード!$F698)</f>
        <v>0</v>
      </c>
      <c r="AC698" s="23">
        <f>SUMIFS(前々月ワード!$W$3:$W$1000,前々月ワード!$D$3:$D$1000,キーワード!$D698,前々月ワード!$E$3:$E$1000,キーワード!$F698)</f>
        <v>0</v>
      </c>
      <c r="AD698" s="23">
        <f t="shared" si="120"/>
        <v>0</v>
      </c>
      <c r="AE698" s="23">
        <f t="shared" si="120"/>
        <v>0</v>
      </c>
      <c r="AF698" s="23">
        <f t="shared" si="120"/>
        <v>0</v>
      </c>
      <c r="AG698" s="22">
        <f>SUMIFS(当月ワード!$X$3:$X$1000,当月ワード!$D$3:$D$1000,キーワード!$D698,当月ワード!$E$3:$E$1000,キーワード!$F698)</f>
        <v>0</v>
      </c>
      <c r="AH698" s="23">
        <f>SUMIFS(前月ワード!$X$3:$X$1000,前月ワード!$D$3:$D$1000,キーワード!$D698,前月ワード!$E$3:$E$1000,キーワード!$F698)</f>
        <v>0</v>
      </c>
      <c r="AI698" s="23">
        <f>SUMIFS(前々月ワード!$X$3:$X$1000,前々月ワード!$D$3:$D$1000,キーワード!$D698,前々月ワード!$E$3:$E$1000,キーワード!$F698)</f>
        <v>0</v>
      </c>
      <c r="AJ698" s="22">
        <f>SUMIFS(当月ワード!$I$3:$I$1000,当月ワード!$D$3:$D$1000,キーワード!$D698,当月ワード!$E$3:$E$1000,キーワード!$F698)</f>
        <v>0</v>
      </c>
      <c r="AK698" s="23">
        <f>SUMIFS(前月ワード!$I$3:$I$1000,前月ワード!$D$3:$D$1000,キーワード!$D698,前月ワード!$E$3:$E$1000,キーワード!$F698)</f>
        <v>0</v>
      </c>
      <c r="AL698" s="23">
        <f>SUMIFS(前々月ワード!$I$3:$I$1000,前々月ワード!$D$3:$D$1000,キーワード!$D698,前々月ワード!$E$3:$E$1000,キーワード!$F698)</f>
        <v>0</v>
      </c>
      <c r="AM698" s="13">
        <f t="shared" si="121"/>
        <v>0</v>
      </c>
      <c r="AN698" s="13">
        <f t="shared" si="121"/>
        <v>0</v>
      </c>
      <c r="AO698" s="13">
        <f t="shared" si="121"/>
        <v>0</v>
      </c>
      <c r="AP698" s="16">
        <f t="shared" si="122"/>
        <v>0</v>
      </c>
      <c r="AQ698" s="16">
        <f t="shared" si="122"/>
        <v>0</v>
      </c>
      <c r="AR698" s="17">
        <f t="shared" si="122"/>
        <v>0</v>
      </c>
    </row>
    <row r="699" spans="3:44" ht="36.65" customHeight="1">
      <c r="C699" s="20">
        <v>694</v>
      </c>
      <c r="D699" s="53">
        <f>現状ワード設定!B696</f>
        <v>0</v>
      </c>
      <c r="E699" s="26" t="str">
        <f>IFERROR(_xlfn.XLOOKUP($D699,現状商品設定!B:B,現状商品設定!C:C,"-"),"-")</f>
        <v>-</v>
      </c>
      <c r="F699" s="56">
        <f>現状ワード設定!G696</f>
        <v>0</v>
      </c>
      <c r="G699" s="60" t="s">
        <v>46</v>
      </c>
      <c r="H699" s="47" t="str">
        <f>IFERROR(_xlfn.XLOOKUP(D699,商品!$D:$D,商品!$H:$H),"")</f>
        <v/>
      </c>
      <c r="I699" s="50" t="str">
        <f>IFERROR(_xlfn.XLOOKUP(D699&amp;F699,現状ワード設定!J:J,現状ワード設定!H:H),"")</f>
        <v/>
      </c>
      <c r="J699" s="47" t="str">
        <f>IFERROR(_xlfn.XLOOKUP(D699&amp;F699,現状ワード設定!J:J,現状ワード設定!I:I),"")</f>
        <v/>
      </c>
      <c r="K699" s="47" t="e">
        <f>IF(AND(T699&gt;=設定!$C$12,W699&gt;=O699),I699*(1+設定!$F$12),IF(AND(T699&gt;=設定!$C$13,W699&lt;O699),I699*(1+設定!$F$13),IF(AND(T699&lt;設定!$C$14,U699&gt;=設定!$E$14),I699*(1+設定!$F$14),IF(AND(T699&lt;設定!$C$15,U699&lt;設定!$E$15),I699*(1+設定!$F$15),"除外"))))</f>
        <v>#VALUE!</v>
      </c>
      <c r="L699" s="58" t="e">
        <f ca="1">IF(消化率!$I$5&lt;1,K699*消化率!$I$5,IF(U699*V699/(K699*消化率!$I$5)&gt;O699,K699*消化率!$I$5,M699))</f>
        <v>#DIV/0!</v>
      </c>
      <c r="M699" s="58" t="e">
        <f t="shared" si="113"/>
        <v>#VALUE!</v>
      </c>
      <c r="N699" s="58" t="e">
        <f ca="1">IF(ROUNDUP(IF(IF(IF(AND(設定!$D$8&lt;=L699,設定!$D$8&lt;J699),設定!$D$8,IF(AND(J699&lt;=L699,J699&lt;設定!$D$8),J699,IF(AND(L699&lt;=J699,J699&lt;設定!$D$8),J699,L699)))=0,設定!$D$8,IF(AND(設定!$D$8&lt;=L699,設定!$D$8&lt;J699),設定!$D$8,IF(AND(J699&lt;=L699,J699&lt;設定!$D$8),J699,IF(AND(L699&lt;=J699,J699&lt;設定!$D$8),J699,L699))))&lt;=H699,H699+1,IF(IF(AND(設定!$D$8&lt;=L699,設定!$D$8&lt;J699),設定!$D$8,IF(AND(J699&lt;=L699,J699&lt;設定!$D$8),J699,IF(AND(L699&lt;=J699,J699&lt;設定!$D$8),J699,L699)))=0,設定!$D$8,IF(AND(設定!$D$8&lt;=L699,設定!$D$8&lt;J699),設定!$D$8,IF(AND(J699&lt;=L699,J699&lt;設定!$D$8),J699,IF(AND(L699&lt;=J699,J699&lt;設定!$D$8),J699,L699))))),0)&gt;40,ROUNDUP(IF(IF(IF(AND(設定!$D$8&lt;=L699,設定!$D$8&lt;J699),設定!$D$8,IF(AND(J699&lt;=L699,J699&lt;設定!$D$8),J699,IF(AND(L699&lt;=J699,J699&lt;設定!$D$8),J699,L699)))=0,設定!$D$8,IF(AND(設定!$D$8&lt;=L699,設定!$D$8&lt;J699),設定!$D$8,IF(AND(J699&lt;=L699,J699&lt;設定!$D$8),J699,IF(AND(L699&lt;=J699,J699&lt;設定!$D$8),J699,L699))))&lt;=H699,H699+1,IF(IF(AND(設定!$D$8&lt;=L699,設定!$D$8&lt;J699),設定!$D$8,IF(AND(J699&lt;=L699,J699&lt;設定!$D$8),J699,IF(AND(L699&lt;=J699,J699&lt;設定!$D$8),J699,L699)))=0,設定!$D$8,IF(AND(設定!$D$8&lt;=L699,設定!$D$8&lt;J699),設定!$D$8,IF(AND(J699&lt;=L699,J699&lt;設定!$D$8),J699,IF(AND(L699&lt;=J699,J699&lt;設定!$D$8),J699,L699))))),0),40)</f>
        <v>#DIV/0!</v>
      </c>
      <c r="O699" s="55">
        <f>IF(G699="標準",設定!$C$4,G699)</f>
        <v>5</v>
      </c>
      <c r="P699" s="45">
        <f t="shared" si="114"/>
        <v>0</v>
      </c>
      <c r="Q699" s="14">
        <f t="shared" si="115"/>
        <v>0</v>
      </c>
      <c r="R699" s="23">
        <f t="shared" si="123"/>
        <v>0</v>
      </c>
      <c r="S699" s="12">
        <f t="shared" si="116"/>
        <v>0</v>
      </c>
      <c r="T699" s="23">
        <f t="shared" si="117"/>
        <v>0</v>
      </c>
      <c r="U699" s="13">
        <f t="shared" si="118"/>
        <v>0</v>
      </c>
      <c r="V699" s="104" t="str">
        <f>INDEX(商品!Q:Q,MATCH(キーワード!D699,商品!D:D,0),1)</f>
        <v>-</v>
      </c>
      <c r="W699" s="15">
        <f t="shared" si="119"/>
        <v>0</v>
      </c>
      <c r="X699" s="22">
        <f>SUMIFS(当月ワード!$J$3:$J$1000,当月ワード!$D$3:$D$1000,キーワード!$D699,当月ワード!$E$3:$E$1000,キーワード!$F699)</f>
        <v>0</v>
      </c>
      <c r="Y699" s="23">
        <f>SUMIFS(前月ワード!$J$3:$J$1000,前月ワード!$D$3:$D$1000,キーワード!$D699,前月ワード!$E$3:$E$1000,キーワード!$F699)</f>
        <v>0</v>
      </c>
      <c r="Z699" s="23">
        <f>SUMIFS(前々月ワード!$J$3:$J$1000,前々月ワード!$D$3:$D$1000,キーワード!$D699,前々月ワード!$E$3:$E$1000,キーワード!$F699)</f>
        <v>0</v>
      </c>
      <c r="AA699" s="22">
        <f>SUMIFS(当月ワード!$W$3:$W$1000,当月ワード!$D$3:$D$1000,キーワード!$D699,当月ワード!$E$3:$E$1000,キーワード!$F699)</f>
        <v>0</v>
      </c>
      <c r="AB699" s="23">
        <f>SUMIFS(前月ワード!$W$3:$W$1000,前月ワード!$D$3:$D$1000,キーワード!$D699,前月ワード!$E$3:$E$1000,キーワード!$F699)</f>
        <v>0</v>
      </c>
      <c r="AC699" s="23">
        <f>SUMIFS(前々月ワード!$W$3:$W$1000,前々月ワード!$D$3:$D$1000,キーワード!$D699,前々月ワード!$E$3:$E$1000,キーワード!$F699)</f>
        <v>0</v>
      </c>
      <c r="AD699" s="23">
        <f t="shared" si="120"/>
        <v>0</v>
      </c>
      <c r="AE699" s="23">
        <f t="shared" si="120"/>
        <v>0</v>
      </c>
      <c r="AF699" s="23">
        <f t="shared" si="120"/>
        <v>0</v>
      </c>
      <c r="AG699" s="22">
        <f>SUMIFS(当月ワード!$X$3:$X$1000,当月ワード!$D$3:$D$1000,キーワード!$D699,当月ワード!$E$3:$E$1000,キーワード!$F699)</f>
        <v>0</v>
      </c>
      <c r="AH699" s="23">
        <f>SUMIFS(前月ワード!$X$3:$X$1000,前月ワード!$D$3:$D$1000,キーワード!$D699,前月ワード!$E$3:$E$1000,キーワード!$F699)</f>
        <v>0</v>
      </c>
      <c r="AI699" s="23">
        <f>SUMIFS(前々月ワード!$X$3:$X$1000,前々月ワード!$D$3:$D$1000,キーワード!$D699,前々月ワード!$E$3:$E$1000,キーワード!$F699)</f>
        <v>0</v>
      </c>
      <c r="AJ699" s="22">
        <f>SUMIFS(当月ワード!$I$3:$I$1000,当月ワード!$D$3:$D$1000,キーワード!$D699,当月ワード!$E$3:$E$1000,キーワード!$F699)</f>
        <v>0</v>
      </c>
      <c r="AK699" s="23">
        <f>SUMIFS(前月ワード!$I$3:$I$1000,前月ワード!$D$3:$D$1000,キーワード!$D699,前月ワード!$E$3:$E$1000,キーワード!$F699)</f>
        <v>0</v>
      </c>
      <c r="AL699" s="23">
        <f>SUMIFS(前々月ワード!$I$3:$I$1000,前々月ワード!$D$3:$D$1000,キーワード!$D699,前々月ワード!$E$3:$E$1000,キーワード!$F699)</f>
        <v>0</v>
      </c>
      <c r="AM699" s="13">
        <f t="shared" si="121"/>
        <v>0</v>
      </c>
      <c r="AN699" s="13">
        <f t="shared" si="121"/>
        <v>0</v>
      </c>
      <c r="AO699" s="13">
        <f t="shared" si="121"/>
        <v>0</v>
      </c>
      <c r="AP699" s="16">
        <f t="shared" si="122"/>
        <v>0</v>
      </c>
      <c r="AQ699" s="16">
        <f t="shared" si="122"/>
        <v>0</v>
      </c>
      <c r="AR699" s="17">
        <f t="shared" si="122"/>
        <v>0</v>
      </c>
    </row>
    <row r="700" spans="3:44" ht="36.65" customHeight="1">
      <c r="C700" s="20">
        <v>695</v>
      </c>
      <c r="D700" s="53">
        <f>現状ワード設定!B697</f>
        <v>0</v>
      </c>
      <c r="E700" s="26" t="str">
        <f>IFERROR(_xlfn.XLOOKUP($D700,現状商品設定!B:B,現状商品設定!C:C,"-"),"-")</f>
        <v>-</v>
      </c>
      <c r="F700" s="56">
        <f>現状ワード設定!G697</f>
        <v>0</v>
      </c>
      <c r="G700" s="60" t="s">
        <v>46</v>
      </c>
      <c r="H700" s="47" t="str">
        <f>IFERROR(_xlfn.XLOOKUP(D700,商品!$D:$D,商品!$H:$H),"")</f>
        <v/>
      </c>
      <c r="I700" s="50" t="str">
        <f>IFERROR(_xlfn.XLOOKUP(D700&amp;F700,現状ワード設定!J:J,現状ワード設定!H:H),"")</f>
        <v/>
      </c>
      <c r="J700" s="47" t="str">
        <f>IFERROR(_xlfn.XLOOKUP(D700&amp;F700,現状ワード設定!J:J,現状ワード設定!I:I),"")</f>
        <v/>
      </c>
      <c r="K700" s="47" t="e">
        <f>IF(AND(T700&gt;=設定!$C$12,W700&gt;=O700),I700*(1+設定!$F$12),IF(AND(T700&gt;=設定!$C$13,W700&lt;O700),I700*(1+設定!$F$13),IF(AND(T700&lt;設定!$C$14,U700&gt;=設定!$E$14),I700*(1+設定!$F$14),IF(AND(T700&lt;設定!$C$15,U700&lt;設定!$E$15),I700*(1+設定!$F$15),"除外"))))</f>
        <v>#VALUE!</v>
      </c>
      <c r="L700" s="58" t="e">
        <f ca="1">IF(消化率!$I$5&lt;1,K700*消化率!$I$5,IF(U700*V700/(K700*消化率!$I$5)&gt;O700,K700*消化率!$I$5,M700))</f>
        <v>#DIV/0!</v>
      </c>
      <c r="M700" s="58" t="e">
        <f t="shared" si="113"/>
        <v>#VALUE!</v>
      </c>
      <c r="N700" s="58" t="e">
        <f ca="1">IF(ROUNDUP(IF(IF(IF(AND(設定!$D$8&lt;=L700,設定!$D$8&lt;J700),設定!$D$8,IF(AND(J700&lt;=L700,J700&lt;設定!$D$8),J700,IF(AND(L700&lt;=J700,J700&lt;設定!$D$8),J700,L700)))=0,設定!$D$8,IF(AND(設定!$D$8&lt;=L700,設定!$D$8&lt;J700),設定!$D$8,IF(AND(J700&lt;=L700,J700&lt;設定!$D$8),J700,IF(AND(L700&lt;=J700,J700&lt;設定!$D$8),J700,L700))))&lt;=H700,H700+1,IF(IF(AND(設定!$D$8&lt;=L700,設定!$D$8&lt;J700),設定!$D$8,IF(AND(J700&lt;=L700,J700&lt;設定!$D$8),J700,IF(AND(L700&lt;=J700,J700&lt;設定!$D$8),J700,L700)))=0,設定!$D$8,IF(AND(設定!$D$8&lt;=L700,設定!$D$8&lt;J700),設定!$D$8,IF(AND(J700&lt;=L700,J700&lt;設定!$D$8),J700,IF(AND(L700&lt;=J700,J700&lt;設定!$D$8),J700,L700))))),0)&gt;40,ROUNDUP(IF(IF(IF(AND(設定!$D$8&lt;=L700,設定!$D$8&lt;J700),設定!$D$8,IF(AND(J700&lt;=L700,J700&lt;設定!$D$8),J700,IF(AND(L700&lt;=J700,J700&lt;設定!$D$8),J700,L700)))=0,設定!$D$8,IF(AND(設定!$D$8&lt;=L700,設定!$D$8&lt;J700),設定!$D$8,IF(AND(J700&lt;=L700,J700&lt;設定!$D$8),J700,IF(AND(L700&lt;=J700,J700&lt;設定!$D$8),J700,L700))))&lt;=H700,H700+1,IF(IF(AND(設定!$D$8&lt;=L700,設定!$D$8&lt;J700),設定!$D$8,IF(AND(J700&lt;=L700,J700&lt;設定!$D$8),J700,IF(AND(L700&lt;=J700,J700&lt;設定!$D$8),J700,L700)))=0,設定!$D$8,IF(AND(設定!$D$8&lt;=L700,設定!$D$8&lt;J700),設定!$D$8,IF(AND(J700&lt;=L700,J700&lt;設定!$D$8),J700,IF(AND(L700&lt;=J700,J700&lt;設定!$D$8),J700,L700))))),0),40)</f>
        <v>#DIV/0!</v>
      </c>
      <c r="O700" s="55">
        <f>IF(G700="標準",設定!$C$4,G700)</f>
        <v>5</v>
      </c>
      <c r="P700" s="45">
        <f t="shared" si="114"/>
        <v>0</v>
      </c>
      <c r="Q700" s="14">
        <f t="shared" si="115"/>
        <v>0</v>
      </c>
      <c r="R700" s="23">
        <f t="shared" si="123"/>
        <v>0</v>
      </c>
      <c r="S700" s="12">
        <f t="shared" si="116"/>
        <v>0</v>
      </c>
      <c r="T700" s="23">
        <f t="shared" si="117"/>
        <v>0</v>
      </c>
      <c r="U700" s="13">
        <f t="shared" si="118"/>
        <v>0</v>
      </c>
      <c r="V700" s="104" t="str">
        <f>INDEX(商品!Q:Q,MATCH(キーワード!D700,商品!D:D,0),1)</f>
        <v>-</v>
      </c>
      <c r="W700" s="15">
        <f t="shared" si="119"/>
        <v>0</v>
      </c>
      <c r="X700" s="22">
        <f>SUMIFS(当月ワード!$J$3:$J$1000,当月ワード!$D$3:$D$1000,キーワード!$D700,当月ワード!$E$3:$E$1000,キーワード!$F700)</f>
        <v>0</v>
      </c>
      <c r="Y700" s="23">
        <f>SUMIFS(前月ワード!$J$3:$J$1000,前月ワード!$D$3:$D$1000,キーワード!$D700,前月ワード!$E$3:$E$1000,キーワード!$F700)</f>
        <v>0</v>
      </c>
      <c r="Z700" s="23">
        <f>SUMIFS(前々月ワード!$J$3:$J$1000,前々月ワード!$D$3:$D$1000,キーワード!$D700,前々月ワード!$E$3:$E$1000,キーワード!$F700)</f>
        <v>0</v>
      </c>
      <c r="AA700" s="22">
        <f>SUMIFS(当月ワード!$W$3:$W$1000,当月ワード!$D$3:$D$1000,キーワード!$D700,当月ワード!$E$3:$E$1000,キーワード!$F700)</f>
        <v>0</v>
      </c>
      <c r="AB700" s="23">
        <f>SUMIFS(前月ワード!$W$3:$W$1000,前月ワード!$D$3:$D$1000,キーワード!$D700,前月ワード!$E$3:$E$1000,キーワード!$F700)</f>
        <v>0</v>
      </c>
      <c r="AC700" s="23">
        <f>SUMIFS(前々月ワード!$W$3:$W$1000,前々月ワード!$D$3:$D$1000,キーワード!$D700,前々月ワード!$E$3:$E$1000,キーワード!$F700)</f>
        <v>0</v>
      </c>
      <c r="AD700" s="23">
        <f t="shared" si="120"/>
        <v>0</v>
      </c>
      <c r="AE700" s="23">
        <f t="shared" si="120"/>
        <v>0</v>
      </c>
      <c r="AF700" s="23">
        <f t="shared" si="120"/>
        <v>0</v>
      </c>
      <c r="AG700" s="22">
        <f>SUMIFS(当月ワード!$X$3:$X$1000,当月ワード!$D$3:$D$1000,キーワード!$D700,当月ワード!$E$3:$E$1000,キーワード!$F700)</f>
        <v>0</v>
      </c>
      <c r="AH700" s="23">
        <f>SUMIFS(前月ワード!$X$3:$X$1000,前月ワード!$D$3:$D$1000,キーワード!$D700,前月ワード!$E$3:$E$1000,キーワード!$F700)</f>
        <v>0</v>
      </c>
      <c r="AI700" s="23">
        <f>SUMIFS(前々月ワード!$X$3:$X$1000,前々月ワード!$D$3:$D$1000,キーワード!$D700,前々月ワード!$E$3:$E$1000,キーワード!$F700)</f>
        <v>0</v>
      </c>
      <c r="AJ700" s="22">
        <f>SUMIFS(当月ワード!$I$3:$I$1000,当月ワード!$D$3:$D$1000,キーワード!$D700,当月ワード!$E$3:$E$1000,キーワード!$F700)</f>
        <v>0</v>
      </c>
      <c r="AK700" s="23">
        <f>SUMIFS(前月ワード!$I$3:$I$1000,前月ワード!$D$3:$D$1000,キーワード!$D700,前月ワード!$E$3:$E$1000,キーワード!$F700)</f>
        <v>0</v>
      </c>
      <c r="AL700" s="23">
        <f>SUMIFS(前々月ワード!$I$3:$I$1000,前々月ワード!$D$3:$D$1000,キーワード!$D700,前々月ワード!$E$3:$E$1000,キーワード!$F700)</f>
        <v>0</v>
      </c>
      <c r="AM700" s="13">
        <f t="shared" si="121"/>
        <v>0</v>
      </c>
      <c r="AN700" s="13">
        <f t="shared" si="121"/>
        <v>0</v>
      </c>
      <c r="AO700" s="13">
        <f t="shared" si="121"/>
        <v>0</v>
      </c>
      <c r="AP700" s="16">
        <f t="shared" si="122"/>
        <v>0</v>
      </c>
      <c r="AQ700" s="16">
        <f t="shared" si="122"/>
        <v>0</v>
      </c>
      <c r="AR700" s="17">
        <f t="shared" si="122"/>
        <v>0</v>
      </c>
    </row>
    <row r="701" spans="3:44" ht="36.65" customHeight="1">
      <c r="C701" s="20">
        <v>696</v>
      </c>
      <c r="D701" s="53">
        <f>現状ワード設定!B698</f>
        <v>0</v>
      </c>
      <c r="E701" s="26" t="str">
        <f>IFERROR(_xlfn.XLOOKUP($D701,現状商品設定!B:B,現状商品設定!C:C,"-"),"-")</f>
        <v>-</v>
      </c>
      <c r="F701" s="56">
        <f>現状ワード設定!G698</f>
        <v>0</v>
      </c>
      <c r="G701" s="60" t="s">
        <v>46</v>
      </c>
      <c r="H701" s="47" t="str">
        <f>IFERROR(_xlfn.XLOOKUP(D701,商品!$D:$D,商品!$H:$H),"")</f>
        <v/>
      </c>
      <c r="I701" s="50" t="str">
        <f>IFERROR(_xlfn.XLOOKUP(D701&amp;F701,現状ワード設定!J:J,現状ワード設定!H:H),"")</f>
        <v/>
      </c>
      <c r="J701" s="47" t="str">
        <f>IFERROR(_xlfn.XLOOKUP(D701&amp;F701,現状ワード設定!J:J,現状ワード設定!I:I),"")</f>
        <v/>
      </c>
      <c r="K701" s="47" t="e">
        <f>IF(AND(T701&gt;=設定!$C$12,W701&gt;=O701),I701*(1+設定!$F$12),IF(AND(T701&gt;=設定!$C$13,W701&lt;O701),I701*(1+設定!$F$13),IF(AND(T701&lt;設定!$C$14,U701&gt;=設定!$E$14),I701*(1+設定!$F$14),IF(AND(T701&lt;設定!$C$15,U701&lt;設定!$E$15),I701*(1+設定!$F$15),"除外"))))</f>
        <v>#VALUE!</v>
      </c>
      <c r="L701" s="58" t="e">
        <f ca="1">IF(消化率!$I$5&lt;1,K701*消化率!$I$5,IF(U701*V701/(K701*消化率!$I$5)&gt;O701,K701*消化率!$I$5,M701))</f>
        <v>#DIV/0!</v>
      </c>
      <c r="M701" s="58" t="e">
        <f t="shared" si="113"/>
        <v>#VALUE!</v>
      </c>
      <c r="N701" s="58" t="e">
        <f ca="1">IF(ROUNDUP(IF(IF(IF(AND(設定!$D$8&lt;=L701,設定!$D$8&lt;J701),設定!$D$8,IF(AND(J701&lt;=L701,J701&lt;設定!$D$8),J701,IF(AND(L701&lt;=J701,J701&lt;設定!$D$8),J701,L701)))=0,設定!$D$8,IF(AND(設定!$D$8&lt;=L701,設定!$D$8&lt;J701),設定!$D$8,IF(AND(J701&lt;=L701,J701&lt;設定!$D$8),J701,IF(AND(L701&lt;=J701,J701&lt;設定!$D$8),J701,L701))))&lt;=H701,H701+1,IF(IF(AND(設定!$D$8&lt;=L701,設定!$D$8&lt;J701),設定!$D$8,IF(AND(J701&lt;=L701,J701&lt;設定!$D$8),J701,IF(AND(L701&lt;=J701,J701&lt;設定!$D$8),J701,L701)))=0,設定!$D$8,IF(AND(設定!$D$8&lt;=L701,設定!$D$8&lt;J701),設定!$D$8,IF(AND(J701&lt;=L701,J701&lt;設定!$D$8),J701,IF(AND(L701&lt;=J701,J701&lt;設定!$D$8),J701,L701))))),0)&gt;40,ROUNDUP(IF(IF(IF(AND(設定!$D$8&lt;=L701,設定!$D$8&lt;J701),設定!$D$8,IF(AND(J701&lt;=L701,J701&lt;設定!$D$8),J701,IF(AND(L701&lt;=J701,J701&lt;設定!$D$8),J701,L701)))=0,設定!$D$8,IF(AND(設定!$D$8&lt;=L701,設定!$D$8&lt;J701),設定!$D$8,IF(AND(J701&lt;=L701,J701&lt;設定!$D$8),J701,IF(AND(L701&lt;=J701,J701&lt;設定!$D$8),J701,L701))))&lt;=H701,H701+1,IF(IF(AND(設定!$D$8&lt;=L701,設定!$D$8&lt;J701),設定!$D$8,IF(AND(J701&lt;=L701,J701&lt;設定!$D$8),J701,IF(AND(L701&lt;=J701,J701&lt;設定!$D$8),J701,L701)))=0,設定!$D$8,IF(AND(設定!$D$8&lt;=L701,設定!$D$8&lt;J701),設定!$D$8,IF(AND(J701&lt;=L701,J701&lt;設定!$D$8),J701,IF(AND(L701&lt;=J701,J701&lt;設定!$D$8),J701,L701))))),0),40)</f>
        <v>#DIV/0!</v>
      </c>
      <c r="O701" s="55">
        <f>IF(G701="標準",設定!$C$4,G701)</f>
        <v>5</v>
      </c>
      <c r="P701" s="45">
        <f t="shared" si="114"/>
        <v>0</v>
      </c>
      <c r="Q701" s="14">
        <f t="shared" si="115"/>
        <v>0</v>
      </c>
      <c r="R701" s="23">
        <f t="shared" si="123"/>
        <v>0</v>
      </c>
      <c r="S701" s="12">
        <f t="shared" si="116"/>
        <v>0</v>
      </c>
      <c r="T701" s="23">
        <f t="shared" si="117"/>
        <v>0</v>
      </c>
      <c r="U701" s="13">
        <f t="shared" si="118"/>
        <v>0</v>
      </c>
      <c r="V701" s="104" t="str">
        <f>INDEX(商品!Q:Q,MATCH(キーワード!D701,商品!D:D,0),1)</f>
        <v>-</v>
      </c>
      <c r="W701" s="15">
        <f t="shared" si="119"/>
        <v>0</v>
      </c>
      <c r="X701" s="22">
        <f>SUMIFS(当月ワード!$J$3:$J$1000,当月ワード!$D$3:$D$1000,キーワード!$D701,当月ワード!$E$3:$E$1000,キーワード!$F701)</f>
        <v>0</v>
      </c>
      <c r="Y701" s="23">
        <f>SUMIFS(前月ワード!$J$3:$J$1000,前月ワード!$D$3:$D$1000,キーワード!$D701,前月ワード!$E$3:$E$1000,キーワード!$F701)</f>
        <v>0</v>
      </c>
      <c r="Z701" s="23">
        <f>SUMIFS(前々月ワード!$J$3:$J$1000,前々月ワード!$D$3:$D$1000,キーワード!$D701,前々月ワード!$E$3:$E$1000,キーワード!$F701)</f>
        <v>0</v>
      </c>
      <c r="AA701" s="22">
        <f>SUMIFS(当月ワード!$W$3:$W$1000,当月ワード!$D$3:$D$1000,キーワード!$D701,当月ワード!$E$3:$E$1000,キーワード!$F701)</f>
        <v>0</v>
      </c>
      <c r="AB701" s="23">
        <f>SUMIFS(前月ワード!$W$3:$W$1000,前月ワード!$D$3:$D$1000,キーワード!$D701,前月ワード!$E$3:$E$1000,キーワード!$F701)</f>
        <v>0</v>
      </c>
      <c r="AC701" s="23">
        <f>SUMIFS(前々月ワード!$W$3:$W$1000,前々月ワード!$D$3:$D$1000,キーワード!$D701,前々月ワード!$E$3:$E$1000,キーワード!$F701)</f>
        <v>0</v>
      </c>
      <c r="AD701" s="23">
        <f t="shared" si="120"/>
        <v>0</v>
      </c>
      <c r="AE701" s="23">
        <f t="shared" si="120"/>
        <v>0</v>
      </c>
      <c r="AF701" s="23">
        <f t="shared" si="120"/>
        <v>0</v>
      </c>
      <c r="AG701" s="22">
        <f>SUMIFS(当月ワード!$X$3:$X$1000,当月ワード!$D$3:$D$1000,キーワード!$D701,当月ワード!$E$3:$E$1000,キーワード!$F701)</f>
        <v>0</v>
      </c>
      <c r="AH701" s="23">
        <f>SUMIFS(前月ワード!$X$3:$X$1000,前月ワード!$D$3:$D$1000,キーワード!$D701,前月ワード!$E$3:$E$1000,キーワード!$F701)</f>
        <v>0</v>
      </c>
      <c r="AI701" s="23">
        <f>SUMIFS(前々月ワード!$X$3:$X$1000,前々月ワード!$D$3:$D$1000,キーワード!$D701,前々月ワード!$E$3:$E$1000,キーワード!$F701)</f>
        <v>0</v>
      </c>
      <c r="AJ701" s="22">
        <f>SUMIFS(当月ワード!$I$3:$I$1000,当月ワード!$D$3:$D$1000,キーワード!$D701,当月ワード!$E$3:$E$1000,キーワード!$F701)</f>
        <v>0</v>
      </c>
      <c r="AK701" s="23">
        <f>SUMIFS(前月ワード!$I$3:$I$1000,前月ワード!$D$3:$D$1000,キーワード!$D701,前月ワード!$E$3:$E$1000,キーワード!$F701)</f>
        <v>0</v>
      </c>
      <c r="AL701" s="23">
        <f>SUMIFS(前々月ワード!$I$3:$I$1000,前々月ワード!$D$3:$D$1000,キーワード!$D701,前々月ワード!$E$3:$E$1000,キーワード!$F701)</f>
        <v>0</v>
      </c>
      <c r="AM701" s="13">
        <f t="shared" si="121"/>
        <v>0</v>
      </c>
      <c r="AN701" s="13">
        <f t="shared" si="121"/>
        <v>0</v>
      </c>
      <c r="AO701" s="13">
        <f t="shared" si="121"/>
        <v>0</v>
      </c>
      <c r="AP701" s="16">
        <f t="shared" si="122"/>
        <v>0</v>
      </c>
      <c r="AQ701" s="16">
        <f t="shared" si="122"/>
        <v>0</v>
      </c>
      <c r="AR701" s="17">
        <f t="shared" si="122"/>
        <v>0</v>
      </c>
    </row>
    <row r="702" spans="3:44" ht="36.65" customHeight="1">
      <c r="C702" s="20">
        <v>697</v>
      </c>
      <c r="D702" s="53">
        <f>現状ワード設定!B699</f>
        <v>0</v>
      </c>
      <c r="E702" s="26" t="str">
        <f>IFERROR(_xlfn.XLOOKUP($D702,現状商品設定!B:B,現状商品設定!C:C,"-"),"-")</f>
        <v>-</v>
      </c>
      <c r="F702" s="56">
        <f>現状ワード設定!G699</f>
        <v>0</v>
      </c>
      <c r="G702" s="60" t="s">
        <v>46</v>
      </c>
      <c r="H702" s="47" t="str">
        <f>IFERROR(_xlfn.XLOOKUP(D702,商品!$D:$D,商品!$H:$H),"")</f>
        <v/>
      </c>
      <c r="I702" s="50" t="str">
        <f>IFERROR(_xlfn.XLOOKUP(D702&amp;F702,現状ワード設定!J:J,現状ワード設定!H:H),"")</f>
        <v/>
      </c>
      <c r="J702" s="47" t="str">
        <f>IFERROR(_xlfn.XLOOKUP(D702&amp;F702,現状ワード設定!J:J,現状ワード設定!I:I),"")</f>
        <v/>
      </c>
      <c r="K702" s="47" t="e">
        <f>IF(AND(T702&gt;=設定!$C$12,W702&gt;=O702),I702*(1+設定!$F$12),IF(AND(T702&gt;=設定!$C$13,W702&lt;O702),I702*(1+設定!$F$13),IF(AND(T702&lt;設定!$C$14,U702&gt;=設定!$E$14),I702*(1+設定!$F$14),IF(AND(T702&lt;設定!$C$15,U702&lt;設定!$E$15),I702*(1+設定!$F$15),"除外"))))</f>
        <v>#VALUE!</v>
      </c>
      <c r="L702" s="58" t="e">
        <f ca="1">IF(消化率!$I$5&lt;1,K702*消化率!$I$5,IF(U702*V702/(K702*消化率!$I$5)&gt;O702,K702*消化率!$I$5,M702))</f>
        <v>#DIV/0!</v>
      </c>
      <c r="M702" s="58" t="e">
        <f t="shared" si="113"/>
        <v>#VALUE!</v>
      </c>
      <c r="N702" s="58" t="e">
        <f ca="1">IF(ROUNDUP(IF(IF(IF(AND(設定!$D$8&lt;=L702,設定!$D$8&lt;J702),設定!$D$8,IF(AND(J702&lt;=L702,J702&lt;設定!$D$8),J702,IF(AND(L702&lt;=J702,J702&lt;設定!$D$8),J702,L702)))=0,設定!$D$8,IF(AND(設定!$D$8&lt;=L702,設定!$D$8&lt;J702),設定!$D$8,IF(AND(J702&lt;=L702,J702&lt;設定!$D$8),J702,IF(AND(L702&lt;=J702,J702&lt;設定!$D$8),J702,L702))))&lt;=H702,H702+1,IF(IF(AND(設定!$D$8&lt;=L702,設定!$D$8&lt;J702),設定!$D$8,IF(AND(J702&lt;=L702,J702&lt;設定!$D$8),J702,IF(AND(L702&lt;=J702,J702&lt;設定!$D$8),J702,L702)))=0,設定!$D$8,IF(AND(設定!$D$8&lt;=L702,設定!$D$8&lt;J702),設定!$D$8,IF(AND(J702&lt;=L702,J702&lt;設定!$D$8),J702,IF(AND(L702&lt;=J702,J702&lt;設定!$D$8),J702,L702))))),0)&gt;40,ROUNDUP(IF(IF(IF(AND(設定!$D$8&lt;=L702,設定!$D$8&lt;J702),設定!$D$8,IF(AND(J702&lt;=L702,J702&lt;設定!$D$8),J702,IF(AND(L702&lt;=J702,J702&lt;設定!$D$8),J702,L702)))=0,設定!$D$8,IF(AND(設定!$D$8&lt;=L702,設定!$D$8&lt;J702),設定!$D$8,IF(AND(J702&lt;=L702,J702&lt;設定!$D$8),J702,IF(AND(L702&lt;=J702,J702&lt;設定!$D$8),J702,L702))))&lt;=H702,H702+1,IF(IF(AND(設定!$D$8&lt;=L702,設定!$D$8&lt;J702),設定!$D$8,IF(AND(J702&lt;=L702,J702&lt;設定!$D$8),J702,IF(AND(L702&lt;=J702,J702&lt;設定!$D$8),J702,L702)))=0,設定!$D$8,IF(AND(設定!$D$8&lt;=L702,設定!$D$8&lt;J702),設定!$D$8,IF(AND(J702&lt;=L702,J702&lt;設定!$D$8),J702,IF(AND(L702&lt;=J702,J702&lt;設定!$D$8),J702,L702))))),0),40)</f>
        <v>#DIV/0!</v>
      </c>
      <c r="O702" s="55">
        <f>IF(G702="標準",設定!$C$4,G702)</f>
        <v>5</v>
      </c>
      <c r="P702" s="45">
        <f t="shared" si="114"/>
        <v>0</v>
      </c>
      <c r="Q702" s="14">
        <f t="shared" si="115"/>
        <v>0</v>
      </c>
      <c r="R702" s="23">
        <f t="shared" si="123"/>
        <v>0</v>
      </c>
      <c r="S702" s="12">
        <f t="shared" si="116"/>
        <v>0</v>
      </c>
      <c r="T702" s="23">
        <f t="shared" si="117"/>
        <v>0</v>
      </c>
      <c r="U702" s="13">
        <f t="shared" si="118"/>
        <v>0</v>
      </c>
      <c r="V702" s="104" t="str">
        <f>INDEX(商品!Q:Q,MATCH(キーワード!D702,商品!D:D,0),1)</f>
        <v>-</v>
      </c>
      <c r="W702" s="15">
        <f t="shared" si="119"/>
        <v>0</v>
      </c>
      <c r="X702" s="22">
        <f>SUMIFS(当月ワード!$J$3:$J$1000,当月ワード!$D$3:$D$1000,キーワード!$D702,当月ワード!$E$3:$E$1000,キーワード!$F702)</f>
        <v>0</v>
      </c>
      <c r="Y702" s="23">
        <f>SUMIFS(前月ワード!$J$3:$J$1000,前月ワード!$D$3:$D$1000,キーワード!$D702,前月ワード!$E$3:$E$1000,キーワード!$F702)</f>
        <v>0</v>
      </c>
      <c r="Z702" s="23">
        <f>SUMIFS(前々月ワード!$J$3:$J$1000,前々月ワード!$D$3:$D$1000,キーワード!$D702,前々月ワード!$E$3:$E$1000,キーワード!$F702)</f>
        <v>0</v>
      </c>
      <c r="AA702" s="22">
        <f>SUMIFS(当月ワード!$W$3:$W$1000,当月ワード!$D$3:$D$1000,キーワード!$D702,当月ワード!$E$3:$E$1000,キーワード!$F702)</f>
        <v>0</v>
      </c>
      <c r="AB702" s="23">
        <f>SUMIFS(前月ワード!$W$3:$W$1000,前月ワード!$D$3:$D$1000,キーワード!$D702,前月ワード!$E$3:$E$1000,キーワード!$F702)</f>
        <v>0</v>
      </c>
      <c r="AC702" s="23">
        <f>SUMIFS(前々月ワード!$W$3:$W$1000,前々月ワード!$D$3:$D$1000,キーワード!$D702,前々月ワード!$E$3:$E$1000,キーワード!$F702)</f>
        <v>0</v>
      </c>
      <c r="AD702" s="23">
        <f t="shared" si="120"/>
        <v>0</v>
      </c>
      <c r="AE702" s="23">
        <f t="shared" si="120"/>
        <v>0</v>
      </c>
      <c r="AF702" s="23">
        <f t="shared" si="120"/>
        <v>0</v>
      </c>
      <c r="AG702" s="22">
        <f>SUMIFS(当月ワード!$X$3:$X$1000,当月ワード!$D$3:$D$1000,キーワード!$D702,当月ワード!$E$3:$E$1000,キーワード!$F702)</f>
        <v>0</v>
      </c>
      <c r="AH702" s="23">
        <f>SUMIFS(前月ワード!$X$3:$X$1000,前月ワード!$D$3:$D$1000,キーワード!$D702,前月ワード!$E$3:$E$1000,キーワード!$F702)</f>
        <v>0</v>
      </c>
      <c r="AI702" s="23">
        <f>SUMIFS(前々月ワード!$X$3:$X$1000,前々月ワード!$D$3:$D$1000,キーワード!$D702,前々月ワード!$E$3:$E$1000,キーワード!$F702)</f>
        <v>0</v>
      </c>
      <c r="AJ702" s="22">
        <f>SUMIFS(当月ワード!$I$3:$I$1000,当月ワード!$D$3:$D$1000,キーワード!$D702,当月ワード!$E$3:$E$1000,キーワード!$F702)</f>
        <v>0</v>
      </c>
      <c r="AK702" s="23">
        <f>SUMIFS(前月ワード!$I$3:$I$1000,前月ワード!$D$3:$D$1000,キーワード!$D702,前月ワード!$E$3:$E$1000,キーワード!$F702)</f>
        <v>0</v>
      </c>
      <c r="AL702" s="23">
        <f>SUMIFS(前々月ワード!$I$3:$I$1000,前々月ワード!$D$3:$D$1000,キーワード!$D702,前々月ワード!$E$3:$E$1000,キーワード!$F702)</f>
        <v>0</v>
      </c>
      <c r="AM702" s="13">
        <f t="shared" si="121"/>
        <v>0</v>
      </c>
      <c r="AN702" s="13">
        <f t="shared" si="121"/>
        <v>0</v>
      </c>
      <c r="AO702" s="13">
        <f t="shared" si="121"/>
        <v>0</v>
      </c>
      <c r="AP702" s="16">
        <f t="shared" si="122"/>
        <v>0</v>
      </c>
      <c r="AQ702" s="16">
        <f t="shared" si="122"/>
        <v>0</v>
      </c>
      <c r="AR702" s="17">
        <f t="shared" si="122"/>
        <v>0</v>
      </c>
    </row>
    <row r="703" spans="3:44" ht="36.65" customHeight="1">
      <c r="C703" s="20">
        <v>698</v>
      </c>
      <c r="D703" s="53">
        <f>現状ワード設定!B700</f>
        <v>0</v>
      </c>
      <c r="E703" s="26" t="str">
        <f>IFERROR(_xlfn.XLOOKUP($D703,現状商品設定!B:B,現状商品設定!C:C,"-"),"-")</f>
        <v>-</v>
      </c>
      <c r="F703" s="56">
        <f>現状ワード設定!G700</f>
        <v>0</v>
      </c>
      <c r="G703" s="60" t="s">
        <v>46</v>
      </c>
      <c r="H703" s="47" t="str">
        <f>IFERROR(_xlfn.XLOOKUP(D703,商品!$D:$D,商品!$H:$H),"")</f>
        <v/>
      </c>
      <c r="I703" s="50" t="str">
        <f>IFERROR(_xlfn.XLOOKUP(D703&amp;F703,現状ワード設定!J:J,現状ワード設定!H:H),"")</f>
        <v/>
      </c>
      <c r="J703" s="47" t="str">
        <f>IFERROR(_xlfn.XLOOKUP(D703&amp;F703,現状ワード設定!J:J,現状ワード設定!I:I),"")</f>
        <v/>
      </c>
      <c r="K703" s="47" t="e">
        <f>IF(AND(T703&gt;=設定!$C$12,W703&gt;=O703),I703*(1+設定!$F$12),IF(AND(T703&gt;=設定!$C$13,W703&lt;O703),I703*(1+設定!$F$13),IF(AND(T703&lt;設定!$C$14,U703&gt;=設定!$E$14),I703*(1+設定!$F$14),IF(AND(T703&lt;設定!$C$15,U703&lt;設定!$E$15),I703*(1+設定!$F$15),"除外"))))</f>
        <v>#VALUE!</v>
      </c>
      <c r="L703" s="58" t="e">
        <f ca="1">IF(消化率!$I$5&lt;1,K703*消化率!$I$5,IF(U703*V703/(K703*消化率!$I$5)&gt;O703,K703*消化率!$I$5,M703))</f>
        <v>#DIV/0!</v>
      </c>
      <c r="M703" s="58" t="e">
        <f t="shared" si="113"/>
        <v>#VALUE!</v>
      </c>
      <c r="N703" s="58" t="e">
        <f ca="1">IF(ROUNDUP(IF(IF(IF(AND(設定!$D$8&lt;=L703,設定!$D$8&lt;J703),設定!$D$8,IF(AND(J703&lt;=L703,J703&lt;設定!$D$8),J703,IF(AND(L703&lt;=J703,J703&lt;設定!$D$8),J703,L703)))=0,設定!$D$8,IF(AND(設定!$D$8&lt;=L703,設定!$D$8&lt;J703),設定!$D$8,IF(AND(J703&lt;=L703,J703&lt;設定!$D$8),J703,IF(AND(L703&lt;=J703,J703&lt;設定!$D$8),J703,L703))))&lt;=H703,H703+1,IF(IF(AND(設定!$D$8&lt;=L703,設定!$D$8&lt;J703),設定!$D$8,IF(AND(J703&lt;=L703,J703&lt;設定!$D$8),J703,IF(AND(L703&lt;=J703,J703&lt;設定!$D$8),J703,L703)))=0,設定!$D$8,IF(AND(設定!$D$8&lt;=L703,設定!$D$8&lt;J703),設定!$D$8,IF(AND(J703&lt;=L703,J703&lt;設定!$D$8),J703,IF(AND(L703&lt;=J703,J703&lt;設定!$D$8),J703,L703))))),0)&gt;40,ROUNDUP(IF(IF(IF(AND(設定!$D$8&lt;=L703,設定!$D$8&lt;J703),設定!$D$8,IF(AND(J703&lt;=L703,J703&lt;設定!$D$8),J703,IF(AND(L703&lt;=J703,J703&lt;設定!$D$8),J703,L703)))=0,設定!$D$8,IF(AND(設定!$D$8&lt;=L703,設定!$D$8&lt;J703),設定!$D$8,IF(AND(J703&lt;=L703,J703&lt;設定!$D$8),J703,IF(AND(L703&lt;=J703,J703&lt;設定!$D$8),J703,L703))))&lt;=H703,H703+1,IF(IF(AND(設定!$D$8&lt;=L703,設定!$D$8&lt;J703),設定!$D$8,IF(AND(J703&lt;=L703,J703&lt;設定!$D$8),J703,IF(AND(L703&lt;=J703,J703&lt;設定!$D$8),J703,L703)))=0,設定!$D$8,IF(AND(設定!$D$8&lt;=L703,設定!$D$8&lt;J703),設定!$D$8,IF(AND(J703&lt;=L703,J703&lt;設定!$D$8),J703,IF(AND(L703&lt;=J703,J703&lt;設定!$D$8),J703,L703))))),0),40)</f>
        <v>#DIV/0!</v>
      </c>
      <c r="O703" s="55">
        <f>IF(G703="標準",設定!$C$4,G703)</f>
        <v>5</v>
      </c>
      <c r="P703" s="45">
        <f t="shared" si="114"/>
        <v>0</v>
      </c>
      <c r="Q703" s="14">
        <f t="shared" si="115"/>
        <v>0</v>
      </c>
      <c r="R703" s="23">
        <f t="shared" si="123"/>
        <v>0</v>
      </c>
      <c r="S703" s="12">
        <f t="shared" si="116"/>
        <v>0</v>
      </c>
      <c r="T703" s="23">
        <f t="shared" si="117"/>
        <v>0</v>
      </c>
      <c r="U703" s="13">
        <f t="shared" si="118"/>
        <v>0</v>
      </c>
      <c r="V703" s="104" t="str">
        <f>INDEX(商品!Q:Q,MATCH(キーワード!D703,商品!D:D,0),1)</f>
        <v>-</v>
      </c>
      <c r="W703" s="15">
        <f t="shared" si="119"/>
        <v>0</v>
      </c>
      <c r="X703" s="22">
        <f>SUMIFS(当月ワード!$J$3:$J$1000,当月ワード!$D$3:$D$1000,キーワード!$D703,当月ワード!$E$3:$E$1000,キーワード!$F703)</f>
        <v>0</v>
      </c>
      <c r="Y703" s="23">
        <f>SUMIFS(前月ワード!$J$3:$J$1000,前月ワード!$D$3:$D$1000,キーワード!$D703,前月ワード!$E$3:$E$1000,キーワード!$F703)</f>
        <v>0</v>
      </c>
      <c r="Z703" s="23">
        <f>SUMIFS(前々月ワード!$J$3:$J$1000,前々月ワード!$D$3:$D$1000,キーワード!$D703,前々月ワード!$E$3:$E$1000,キーワード!$F703)</f>
        <v>0</v>
      </c>
      <c r="AA703" s="22">
        <f>SUMIFS(当月ワード!$W$3:$W$1000,当月ワード!$D$3:$D$1000,キーワード!$D703,当月ワード!$E$3:$E$1000,キーワード!$F703)</f>
        <v>0</v>
      </c>
      <c r="AB703" s="23">
        <f>SUMIFS(前月ワード!$W$3:$W$1000,前月ワード!$D$3:$D$1000,キーワード!$D703,前月ワード!$E$3:$E$1000,キーワード!$F703)</f>
        <v>0</v>
      </c>
      <c r="AC703" s="23">
        <f>SUMIFS(前々月ワード!$W$3:$W$1000,前々月ワード!$D$3:$D$1000,キーワード!$D703,前々月ワード!$E$3:$E$1000,キーワード!$F703)</f>
        <v>0</v>
      </c>
      <c r="AD703" s="23">
        <f t="shared" si="120"/>
        <v>0</v>
      </c>
      <c r="AE703" s="23">
        <f t="shared" si="120"/>
        <v>0</v>
      </c>
      <c r="AF703" s="23">
        <f t="shared" si="120"/>
        <v>0</v>
      </c>
      <c r="AG703" s="22">
        <f>SUMIFS(当月ワード!$X$3:$X$1000,当月ワード!$D$3:$D$1000,キーワード!$D703,当月ワード!$E$3:$E$1000,キーワード!$F703)</f>
        <v>0</v>
      </c>
      <c r="AH703" s="23">
        <f>SUMIFS(前月ワード!$X$3:$X$1000,前月ワード!$D$3:$D$1000,キーワード!$D703,前月ワード!$E$3:$E$1000,キーワード!$F703)</f>
        <v>0</v>
      </c>
      <c r="AI703" s="23">
        <f>SUMIFS(前々月ワード!$X$3:$X$1000,前々月ワード!$D$3:$D$1000,キーワード!$D703,前々月ワード!$E$3:$E$1000,キーワード!$F703)</f>
        <v>0</v>
      </c>
      <c r="AJ703" s="22">
        <f>SUMIFS(当月ワード!$I$3:$I$1000,当月ワード!$D$3:$D$1000,キーワード!$D703,当月ワード!$E$3:$E$1000,キーワード!$F703)</f>
        <v>0</v>
      </c>
      <c r="AK703" s="23">
        <f>SUMIFS(前月ワード!$I$3:$I$1000,前月ワード!$D$3:$D$1000,キーワード!$D703,前月ワード!$E$3:$E$1000,キーワード!$F703)</f>
        <v>0</v>
      </c>
      <c r="AL703" s="23">
        <f>SUMIFS(前々月ワード!$I$3:$I$1000,前々月ワード!$D$3:$D$1000,キーワード!$D703,前々月ワード!$E$3:$E$1000,キーワード!$F703)</f>
        <v>0</v>
      </c>
      <c r="AM703" s="13">
        <f t="shared" si="121"/>
        <v>0</v>
      </c>
      <c r="AN703" s="13">
        <f t="shared" si="121"/>
        <v>0</v>
      </c>
      <c r="AO703" s="13">
        <f t="shared" si="121"/>
        <v>0</v>
      </c>
      <c r="AP703" s="16">
        <f t="shared" si="122"/>
        <v>0</v>
      </c>
      <c r="AQ703" s="16">
        <f t="shared" si="122"/>
        <v>0</v>
      </c>
      <c r="AR703" s="17">
        <f t="shared" si="122"/>
        <v>0</v>
      </c>
    </row>
    <row r="704" spans="3:44" ht="36.65" customHeight="1">
      <c r="C704" s="20">
        <v>699</v>
      </c>
      <c r="D704" s="53">
        <f>現状ワード設定!B701</f>
        <v>0</v>
      </c>
      <c r="E704" s="26" t="str">
        <f>IFERROR(_xlfn.XLOOKUP($D704,現状商品設定!B:B,現状商品設定!C:C,"-"),"-")</f>
        <v>-</v>
      </c>
      <c r="F704" s="56">
        <f>現状ワード設定!G701</f>
        <v>0</v>
      </c>
      <c r="G704" s="60" t="s">
        <v>46</v>
      </c>
      <c r="H704" s="47" t="str">
        <f>IFERROR(_xlfn.XLOOKUP(D704,商品!$D:$D,商品!$H:$H),"")</f>
        <v/>
      </c>
      <c r="I704" s="50" t="str">
        <f>IFERROR(_xlfn.XLOOKUP(D704&amp;F704,現状ワード設定!J:J,現状ワード設定!H:H),"")</f>
        <v/>
      </c>
      <c r="J704" s="47" t="str">
        <f>IFERROR(_xlfn.XLOOKUP(D704&amp;F704,現状ワード設定!J:J,現状ワード設定!I:I),"")</f>
        <v/>
      </c>
      <c r="K704" s="47" t="e">
        <f>IF(AND(T704&gt;=設定!$C$12,W704&gt;=O704),I704*(1+設定!$F$12),IF(AND(T704&gt;=設定!$C$13,W704&lt;O704),I704*(1+設定!$F$13),IF(AND(T704&lt;設定!$C$14,U704&gt;=設定!$E$14),I704*(1+設定!$F$14),IF(AND(T704&lt;設定!$C$15,U704&lt;設定!$E$15),I704*(1+設定!$F$15),"除外"))))</f>
        <v>#VALUE!</v>
      </c>
      <c r="L704" s="58" t="e">
        <f ca="1">IF(消化率!$I$5&lt;1,K704*消化率!$I$5,IF(U704*V704/(K704*消化率!$I$5)&gt;O704,K704*消化率!$I$5,M704))</f>
        <v>#DIV/0!</v>
      </c>
      <c r="M704" s="58" t="e">
        <f t="shared" si="113"/>
        <v>#VALUE!</v>
      </c>
      <c r="N704" s="58" t="e">
        <f ca="1">IF(ROUNDUP(IF(IF(IF(AND(設定!$D$8&lt;=L704,設定!$D$8&lt;J704),設定!$D$8,IF(AND(J704&lt;=L704,J704&lt;設定!$D$8),J704,IF(AND(L704&lt;=J704,J704&lt;設定!$D$8),J704,L704)))=0,設定!$D$8,IF(AND(設定!$D$8&lt;=L704,設定!$D$8&lt;J704),設定!$D$8,IF(AND(J704&lt;=L704,J704&lt;設定!$D$8),J704,IF(AND(L704&lt;=J704,J704&lt;設定!$D$8),J704,L704))))&lt;=H704,H704+1,IF(IF(AND(設定!$D$8&lt;=L704,設定!$D$8&lt;J704),設定!$D$8,IF(AND(J704&lt;=L704,J704&lt;設定!$D$8),J704,IF(AND(L704&lt;=J704,J704&lt;設定!$D$8),J704,L704)))=0,設定!$D$8,IF(AND(設定!$D$8&lt;=L704,設定!$D$8&lt;J704),設定!$D$8,IF(AND(J704&lt;=L704,J704&lt;設定!$D$8),J704,IF(AND(L704&lt;=J704,J704&lt;設定!$D$8),J704,L704))))),0)&gt;40,ROUNDUP(IF(IF(IF(AND(設定!$D$8&lt;=L704,設定!$D$8&lt;J704),設定!$D$8,IF(AND(J704&lt;=L704,J704&lt;設定!$D$8),J704,IF(AND(L704&lt;=J704,J704&lt;設定!$D$8),J704,L704)))=0,設定!$D$8,IF(AND(設定!$D$8&lt;=L704,設定!$D$8&lt;J704),設定!$D$8,IF(AND(J704&lt;=L704,J704&lt;設定!$D$8),J704,IF(AND(L704&lt;=J704,J704&lt;設定!$D$8),J704,L704))))&lt;=H704,H704+1,IF(IF(AND(設定!$D$8&lt;=L704,設定!$D$8&lt;J704),設定!$D$8,IF(AND(J704&lt;=L704,J704&lt;設定!$D$8),J704,IF(AND(L704&lt;=J704,J704&lt;設定!$D$8),J704,L704)))=0,設定!$D$8,IF(AND(設定!$D$8&lt;=L704,設定!$D$8&lt;J704),設定!$D$8,IF(AND(J704&lt;=L704,J704&lt;設定!$D$8),J704,IF(AND(L704&lt;=J704,J704&lt;設定!$D$8),J704,L704))))),0),40)</f>
        <v>#DIV/0!</v>
      </c>
      <c r="O704" s="55">
        <f>IF(G704="標準",設定!$C$4,G704)</f>
        <v>5</v>
      </c>
      <c r="P704" s="45">
        <f t="shared" si="114"/>
        <v>0</v>
      </c>
      <c r="Q704" s="14">
        <f t="shared" si="115"/>
        <v>0</v>
      </c>
      <c r="R704" s="23">
        <f t="shared" si="123"/>
        <v>0</v>
      </c>
      <c r="S704" s="12">
        <f t="shared" si="116"/>
        <v>0</v>
      </c>
      <c r="T704" s="23">
        <f t="shared" si="117"/>
        <v>0</v>
      </c>
      <c r="U704" s="13">
        <f t="shared" si="118"/>
        <v>0</v>
      </c>
      <c r="V704" s="104" t="str">
        <f>INDEX(商品!Q:Q,MATCH(キーワード!D704,商品!D:D,0),1)</f>
        <v>-</v>
      </c>
      <c r="W704" s="15">
        <f t="shared" si="119"/>
        <v>0</v>
      </c>
      <c r="X704" s="22">
        <f>SUMIFS(当月ワード!$J$3:$J$1000,当月ワード!$D$3:$D$1000,キーワード!$D704,当月ワード!$E$3:$E$1000,キーワード!$F704)</f>
        <v>0</v>
      </c>
      <c r="Y704" s="23">
        <f>SUMIFS(前月ワード!$J$3:$J$1000,前月ワード!$D$3:$D$1000,キーワード!$D704,前月ワード!$E$3:$E$1000,キーワード!$F704)</f>
        <v>0</v>
      </c>
      <c r="Z704" s="23">
        <f>SUMIFS(前々月ワード!$J$3:$J$1000,前々月ワード!$D$3:$D$1000,キーワード!$D704,前々月ワード!$E$3:$E$1000,キーワード!$F704)</f>
        <v>0</v>
      </c>
      <c r="AA704" s="22">
        <f>SUMIFS(当月ワード!$W$3:$W$1000,当月ワード!$D$3:$D$1000,キーワード!$D704,当月ワード!$E$3:$E$1000,キーワード!$F704)</f>
        <v>0</v>
      </c>
      <c r="AB704" s="23">
        <f>SUMIFS(前月ワード!$W$3:$W$1000,前月ワード!$D$3:$D$1000,キーワード!$D704,前月ワード!$E$3:$E$1000,キーワード!$F704)</f>
        <v>0</v>
      </c>
      <c r="AC704" s="23">
        <f>SUMIFS(前々月ワード!$W$3:$W$1000,前々月ワード!$D$3:$D$1000,キーワード!$D704,前々月ワード!$E$3:$E$1000,キーワード!$F704)</f>
        <v>0</v>
      </c>
      <c r="AD704" s="23">
        <f t="shared" si="120"/>
        <v>0</v>
      </c>
      <c r="AE704" s="23">
        <f t="shared" si="120"/>
        <v>0</v>
      </c>
      <c r="AF704" s="23">
        <f t="shared" si="120"/>
        <v>0</v>
      </c>
      <c r="AG704" s="22">
        <f>SUMIFS(当月ワード!$X$3:$X$1000,当月ワード!$D$3:$D$1000,キーワード!$D704,当月ワード!$E$3:$E$1000,キーワード!$F704)</f>
        <v>0</v>
      </c>
      <c r="AH704" s="23">
        <f>SUMIFS(前月ワード!$X$3:$X$1000,前月ワード!$D$3:$D$1000,キーワード!$D704,前月ワード!$E$3:$E$1000,キーワード!$F704)</f>
        <v>0</v>
      </c>
      <c r="AI704" s="23">
        <f>SUMIFS(前々月ワード!$X$3:$X$1000,前々月ワード!$D$3:$D$1000,キーワード!$D704,前々月ワード!$E$3:$E$1000,キーワード!$F704)</f>
        <v>0</v>
      </c>
      <c r="AJ704" s="22">
        <f>SUMIFS(当月ワード!$I$3:$I$1000,当月ワード!$D$3:$D$1000,キーワード!$D704,当月ワード!$E$3:$E$1000,キーワード!$F704)</f>
        <v>0</v>
      </c>
      <c r="AK704" s="23">
        <f>SUMIFS(前月ワード!$I$3:$I$1000,前月ワード!$D$3:$D$1000,キーワード!$D704,前月ワード!$E$3:$E$1000,キーワード!$F704)</f>
        <v>0</v>
      </c>
      <c r="AL704" s="23">
        <f>SUMIFS(前々月ワード!$I$3:$I$1000,前々月ワード!$D$3:$D$1000,キーワード!$D704,前々月ワード!$E$3:$E$1000,キーワード!$F704)</f>
        <v>0</v>
      </c>
      <c r="AM704" s="13">
        <f t="shared" si="121"/>
        <v>0</v>
      </c>
      <c r="AN704" s="13">
        <f t="shared" si="121"/>
        <v>0</v>
      </c>
      <c r="AO704" s="13">
        <f t="shared" si="121"/>
        <v>0</v>
      </c>
      <c r="AP704" s="16">
        <f t="shared" si="122"/>
        <v>0</v>
      </c>
      <c r="AQ704" s="16">
        <f t="shared" si="122"/>
        <v>0</v>
      </c>
      <c r="AR704" s="17">
        <f t="shared" si="122"/>
        <v>0</v>
      </c>
    </row>
    <row r="705" spans="3:44" ht="36.65" customHeight="1">
      <c r="C705" s="20">
        <v>700</v>
      </c>
      <c r="D705" s="53">
        <f>現状ワード設定!B702</f>
        <v>0</v>
      </c>
      <c r="E705" s="26" t="str">
        <f>IFERROR(_xlfn.XLOOKUP($D705,現状商品設定!B:B,現状商品設定!C:C,"-"),"-")</f>
        <v>-</v>
      </c>
      <c r="F705" s="56">
        <f>現状ワード設定!G702</f>
        <v>0</v>
      </c>
      <c r="G705" s="60" t="s">
        <v>46</v>
      </c>
      <c r="H705" s="47" t="str">
        <f>IFERROR(_xlfn.XLOOKUP(D705,商品!$D:$D,商品!$H:$H),"")</f>
        <v/>
      </c>
      <c r="I705" s="50" t="str">
        <f>IFERROR(_xlfn.XLOOKUP(D705&amp;F705,現状ワード設定!J:J,現状ワード設定!H:H),"")</f>
        <v/>
      </c>
      <c r="J705" s="47" t="str">
        <f>IFERROR(_xlfn.XLOOKUP(D705&amp;F705,現状ワード設定!J:J,現状ワード設定!I:I),"")</f>
        <v/>
      </c>
      <c r="K705" s="47" t="e">
        <f>IF(AND(T705&gt;=設定!$C$12,W705&gt;=O705),I705*(1+設定!$F$12),IF(AND(T705&gt;=設定!$C$13,W705&lt;O705),I705*(1+設定!$F$13),IF(AND(T705&lt;設定!$C$14,U705&gt;=設定!$E$14),I705*(1+設定!$F$14),IF(AND(T705&lt;設定!$C$15,U705&lt;設定!$E$15),I705*(1+設定!$F$15),"除外"))))</f>
        <v>#VALUE!</v>
      </c>
      <c r="L705" s="58" t="e">
        <f ca="1">IF(消化率!$I$5&lt;1,K705*消化率!$I$5,IF(U705*V705/(K705*消化率!$I$5)&gt;O705,K705*消化率!$I$5,M705))</f>
        <v>#DIV/0!</v>
      </c>
      <c r="M705" s="58" t="e">
        <f t="shared" si="113"/>
        <v>#VALUE!</v>
      </c>
      <c r="N705" s="58" t="e">
        <f ca="1">IF(ROUNDUP(IF(IF(IF(AND(設定!$D$8&lt;=L705,設定!$D$8&lt;J705),設定!$D$8,IF(AND(J705&lt;=L705,J705&lt;設定!$D$8),J705,IF(AND(L705&lt;=J705,J705&lt;設定!$D$8),J705,L705)))=0,設定!$D$8,IF(AND(設定!$D$8&lt;=L705,設定!$D$8&lt;J705),設定!$D$8,IF(AND(J705&lt;=L705,J705&lt;設定!$D$8),J705,IF(AND(L705&lt;=J705,J705&lt;設定!$D$8),J705,L705))))&lt;=H705,H705+1,IF(IF(AND(設定!$D$8&lt;=L705,設定!$D$8&lt;J705),設定!$D$8,IF(AND(J705&lt;=L705,J705&lt;設定!$D$8),J705,IF(AND(L705&lt;=J705,J705&lt;設定!$D$8),J705,L705)))=0,設定!$D$8,IF(AND(設定!$D$8&lt;=L705,設定!$D$8&lt;J705),設定!$D$8,IF(AND(J705&lt;=L705,J705&lt;設定!$D$8),J705,IF(AND(L705&lt;=J705,J705&lt;設定!$D$8),J705,L705))))),0)&gt;40,ROUNDUP(IF(IF(IF(AND(設定!$D$8&lt;=L705,設定!$D$8&lt;J705),設定!$D$8,IF(AND(J705&lt;=L705,J705&lt;設定!$D$8),J705,IF(AND(L705&lt;=J705,J705&lt;設定!$D$8),J705,L705)))=0,設定!$D$8,IF(AND(設定!$D$8&lt;=L705,設定!$D$8&lt;J705),設定!$D$8,IF(AND(J705&lt;=L705,J705&lt;設定!$D$8),J705,IF(AND(L705&lt;=J705,J705&lt;設定!$D$8),J705,L705))))&lt;=H705,H705+1,IF(IF(AND(設定!$D$8&lt;=L705,設定!$D$8&lt;J705),設定!$D$8,IF(AND(J705&lt;=L705,J705&lt;設定!$D$8),J705,IF(AND(L705&lt;=J705,J705&lt;設定!$D$8),J705,L705)))=0,設定!$D$8,IF(AND(設定!$D$8&lt;=L705,設定!$D$8&lt;J705),設定!$D$8,IF(AND(J705&lt;=L705,J705&lt;設定!$D$8),J705,IF(AND(L705&lt;=J705,J705&lt;設定!$D$8),J705,L705))))),0),40)</f>
        <v>#DIV/0!</v>
      </c>
      <c r="O705" s="55">
        <f>IF(G705="標準",設定!$C$4,G705)</f>
        <v>5</v>
      </c>
      <c r="P705" s="45">
        <f t="shared" si="114"/>
        <v>0</v>
      </c>
      <c r="Q705" s="14">
        <f t="shared" si="115"/>
        <v>0</v>
      </c>
      <c r="R705" s="23">
        <f t="shared" si="123"/>
        <v>0</v>
      </c>
      <c r="S705" s="12">
        <f t="shared" si="116"/>
        <v>0</v>
      </c>
      <c r="T705" s="23">
        <f t="shared" si="117"/>
        <v>0</v>
      </c>
      <c r="U705" s="13">
        <f t="shared" si="118"/>
        <v>0</v>
      </c>
      <c r="V705" s="104" t="str">
        <f>INDEX(商品!Q:Q,MATCH(キーワード!D705,商品!D:D,0),1)</f>
        <v>-</v>
      </c>
      <c r="W705" s="15">
        <f t="shared" si="119"/>
        <v>0</v>
      </c>
      <c r="X705" s="22">
        <f>SUMIFS(当月ワード!$J$3:$J$1000,当月ワード!$D$3:$D$1000,キーワード!$D705,当月ワード!$E$3:$E$1000,キーワード!$F705)</f>
        <v>0</v>
      </c>
      <c r="Y705" s="23">
        <f>SUMIFS(前月ワード!$J$3:$J$1000,前月ワード!$D$3:$D$1000,キーワード!$D705,前月ワード!$E$3:$E$1000,キーワード!$F705)</f>
        <v>0</v>
      </c>
      <c r="Z705" s="23">
        <f>SUMIFS(前々月ワード!$J$3:$J$1000,前々月ワード!$D$3:$D$1000,キーワード!$D705,前々月ワード!$E$3:$E$1000,キーワード!$F705)</f>
        <v>0</v>
      </c>
      <c r="AA705" s="22">
        <f>SUMIFS(当月ワード!$W$3:$W$1000,当月ワード!$D$3:$D$1000,キーワード!$D705,当月ワード!$E$3:$E$1000,キーワード!$F705)</f>
        <v>0</v>
      </c>
      <c r="AB705" s="23">
        <f>SUMIFS(前月ワード!$W$3:$W$1000,前月ワード!$D$3:$D$1000,キーワード!$D705,前月ワード!$E$3:$E$1000,キーワード!$F705)</f>
        <v>0</v>
      </c>
      <c r="AC705" s="23">
        <f>SUMIFS(前々月ワード!$W$3:$W$1000,前々月ワード!$D$3:$D$1000,キーワード!$D705,前々月ワード!$E$3:$E$1000,キーワード!$F705)</f>
        <v>0</v>
      </c>
      <c r="AD705" s="23">
        <f t="shared" si="120"/>
        <v>0</v>
      </c>
      <c r="AE705" s="23">
        <f t="shared" si="120"/>
        <v>0</v>
      </c>
      <c r="AF705" s="23">
        <f t="shared" si="120"/>
        <v>0</v>
      </c>
      <c r="AG705" s="22">
        <f>SUMIFS(当月ワード!$X$3:$X$1000,当月ワード!$D$3:$D$1000,キーワード!$D705,当月ワード!$E$3:$E$1000,キーワード!$F705)</f>
        <v>0</v>
      </c>
      <c r="AH705" s="23">
        <f>SUMIFS(前月ワード!$X$3:$X$1000,前月ワード!$D$3:$D$1000,キーワード!$D705,前月ワード!$E$3:$E$1000,キーワード!$F705)</f>
        <v>0</v>
      </c>
      <c r="AI705" s="23">
        <f>SUMIFS(前々月ワード!$X$3:$X$1000,前々月ワード!$D$3:$D$1000,キーワード!$D705,前々月ワード!$E$3:$E$1000,キーワード!$F705)</f>
        <v>0</v>
      </c>
      <c r="AJ705" s="22">
        <f>SUMIFS(当月ワード!$I$3:$I$1000,当月ワード!$D$3:$D$1000,キーワード!$D705,当月ワード!$E$3:$E$1000,キーワード!$F705)</f>
        <v>0</v>
      </c>
      <c r="AK705" s="23">
        <f>SUMIFS(前月ワード!$I$3:$I$1000,前月ワード!$D$3:$D$1000,キーワード!$D705,前月ワード!$E$3:$E$1000,キーワード!$F705)</f>
        <v>0</v>
      </c>
      <c r="AL705" s="23">
        <f>SUMIFS(前々月ワード!$I$3:$I$1000,前々月ワード!$D$3:$D$1000,キーワード!$D705,前々月ワード!$E$3:$E$1000,キーワード!$F705)</f>
        <v>0</v>
      </c>
      <c r="AM705" s="13">
        <f t="shared" si="121"/>
        <v>0</v>
      </c>
      <c r="AN705" s="13">
        <f t="shared" si="121"/>
        <v>0</v>
      </c>
      <c r="AO705" s="13">
        <f t="shared" si="121"/>
        <v>0</v>
      </c>
      <c r="AP705" s="16">
        <f t="shared" si="122"/>
        <v>0</v>
      </c>
      <c r="AQ705" s="16">
        <f t="shared" si="122"/>
        <v>0</v>
      </c>
      <c r="AR705" s="17">
        <f t="shared" si="122"/>
        <v>0</v>
      </c>
    </row>
    <row r="706" spans="3:44" ht="36.65" customHeight="1">
      <c r="C706" s="20">
        <v>701</v>
      </c>
      <c r="D706" s="53">
        <f>現状ワード設定!B703</f>
        <v>0</v>
      </c>
      <c r="E706" s="26" t="str">
        <f>IFERROR(_xlfn.XLOOKUP($D706,現状商品設定!B:B,現状商品設定!C:C,"-"),"-")</f>
        <v>-</v>
      </c>
      <c r="F706" s="56">
        <f>現状ワード設定!G703</f>
        <v>0</v>
      </c>
      <c r="G706" s="60" t="s">
        <v>46</v>
      </c>
      <c r="H706" s="47" t="str">
        <f>IFERROR(_xlfn.XLOOKUP(D706,商品!$D:$D,商品!$H:$H),"")</f>
        <v/>
      </c>
      <c r="I706" s="50" t="str">
        <f>IFERROR(_xlfn.XLOOKUP(D706&amp;F706,現状ワード設定!J:J,現状ワード設定!H:H),"")</f>
        <v/>
      </c>
      <c r="J706" s="47" t="str">
        <f>IFERROR(_xlfn.XLOOKUP(D706&amp;F706,現状ワード設定!J:J,現状ワード設定!I:I),"")</f>
        <v/>
      </c>
      <c r="K706" s="47" t="e">
        <f>IF(AND(T706&gt;=設定!$C$12,W706&gt;=O706),I706*(1+設定!$F$12),IF(AND(T706&gt;=設定!$C$13,W706&lt;O706),I706*(1+設定!$F$13),IF(AND(T706&lt;設定!$C$14,U706&gt;=設定!$E$14),I706*(1+設定!$F$14),IF(AND(T706&lt;設定!$C$15,U706&lt;設定!$E$15),I706*(1+設定!$F$15),"除外"))))</f>
        <v>#VALUE!</v>
      </c>
      <c r="L706" s="58" t="e">
        <f ca="1">IF(消化率!$I$5&lt;1,K706*消化率!$I$5,IF(U706*V706/(K706*消化率!$I$5)&gt;O706,K706*消化率!$I$5,M706))</f>
        <v>#DIV/0!</v>
      </c>
      <c r="M706" s="58" t="e">
        <f t="shared" si="113"/>
        <v>#VALUE!</v>
      </c>
      <c r="N706" s="58" t="e">
        <f ca="1">IF(ROUNDUP(IF(IF(IF(AND(設定!$D$8&lt;=L706,設定!$D$8&lt;J706),設定!$D$8,IF(AND(J706&lt;=L706,J706&lt;設定!$D$8),J706,IF(AND(L706&lt;=J706,J706&lt;設定!$D$8),J706,L706)))=0,設定!$D$8,IF(AND(設定!$D$8&lt;=L706,設定!$D$8&lt;J706),設定!$D$8,IF(AND(J706&lt;=L706,J706&lt;設定!$D$8),J706,IF(AND(L706&lt;=J706,J706&lt;設定!$D$8),J706,L706))))&lt;=H706,H706+1,IF(IF(AND(設定!$D$8&lt;=L706,設定!$D$8&lt;J706),設定!$D$8,IF(AND(J706&lt;=L706,J706&lt;設定!$D$8),J706,IF(AND(L706&lt;=J706,J706&lt;設定!$D$8),J706,L706)))=0,設定!$D$8,IF(AND(設定!$D$8&lt;=L706,設定!$D$8&lt;J706),設定!$D$8,IF(AND(J706&lt;=L706,J706&lt;設定!$D$8),J706,IF(AND(L706&lt;=J706,J706&lt;設定!$D$8),J706,L706))))),0)&gt;40,ROUNDUP(IF(IF(IF(AND(設定!$D$8&lt;=L706,設定!$D$8&lt;J706),設定!$D$8,IF(AND(J706&lt;=L706,J706&lt;設定!$D$8),J706,IF(AND(L706&lt;=J706,J706&lt;設定!$D$8),J706,L706)))=0,設定!$D$8,IF(AND(設定!$D$8&lt;=L706,設定!$D$8&lt;J706),設定!$D$8,IF(AND(J706&lt;=L706,J706&lt;設定!$D$8),J706,IF(AND(L706&lt;=J706,J706&lt;設定!$D$8),J706,L706))))&lt;=H706,H706+1,IF(IF(AND(設定!$D$8&lt;=L706,設定!$D$8&lt;J706),設定!$D$8,IF(AND(J706&lt;=L706,J706&lt;設定!$D$8),J706,IF(AND(L706&lt;=J706,J706&lt;設定!$D$8),J706,L706)))=0,設定!$D$8,IF(AND(設定!$D$8&lt;=L706,設定!$D$8&lt;J706),設定!$D$8,IF(AND(J706&lt;=L706,J706&lt;設定!$D$8),J706,IF(AND(L706&lt;=J706,J706&lt;設定!$D$8),J706,L706))))),0),40)</f>
        <v>#DIV/0!</v>
      </c>
      <c r="O706" s="55">
        <f>IF(G706="標準",設定!$C$4,G706)</f>
        <v>5</v>
      </c>
      <c r="P706" s="45">
        <f t="shared" si="114"/>
        <v>0</v>
      </c>
      <c r="Q706" s="14">
        <f t="shared" si="115"/>
        <v>0</v>
      </c>
      <c r="R706" s="23">
        <f t="shared" si="123"/>
        <v>0</v>
      </c>
      <c r="S706" s="12">
        <f t="shared" si="116"/>
        <v>0</v>
      </c>
      <c r="T706" s="23">
        <f t="shared" si="117"/>
        <v>0</v>
      </c>
      <c r="U706" s="13">
        <f t="shared" si="118"/>
        <v>0</v>
      </c>
      <c r="V706" s="104" t="str">
        <f>INDEX(商品!Q:Q,MATCH(キーワード!D706,商品!D:D,0),1)</f>
        <v>-</v>
      </c>
      <c r="W706" s="15">
        <f t="shared" si="119"/>
        <v>0</v>
      </c>
      <c r="X706" s="22">
        <f>SUMIFS(当月ワード!$J$3:$J$1000,当月ワード!$D$3:$D$1000,キーワード!$D706,当月ワード!$E$3:$E$1000,キーワード!$F706)</f>
        <v>0</v>
      </c>
      <c r="Y706" s="23">
        <f>SUMIFS(前月ワード!$J$3:$J$1000,前月ワード!$D$3:$D$1000,キーワード!$D706,前月ワード!$E$3:$E$1000,キーワード!$F706)</f>
        <v>0</v>
      </c>
      <c r="Z706" s="23">
        <f>SUMIFS(前々月ワード!$J$3:$J$1000,前々月ワード!$D$3:$D$1000,キーワード!$D706,前々月ワード!$E$3:$E$1000,キーワード!$F706)</f>
        <v>0</v>
      </c>
      <c r="AA706" s="22">
        <f>SUMIFS(当月ワード!$W$3:$W$1000,当月ワード!$D$3:$D$1000,キーワード!$D706,当月ワード!$E$3:$E$1000,キーワード!$F706)</f>
        <v>0</v>
      </c>
      <c r="AB706" s="23">
        <f>SUMIFS(前月ワード!$W$3:$W$1000,前月ワード!$D$3:$D$1000,キーワード!$D706,前月ワード!$E$3:$E$1000,キーワード!$F706)</f>
        <v>0</v>
      </c>
      <c r="AC706" s="23">
        <f>SUMIFS(前々月ワード!$W$3:$W$1000,前々月ワード!$D$3:$D$1000,キーワード!$D706,前々月ワード!$E$3:$E$1000,キーワード!$F706)</f>
        <v>0</v>
      </c>
      <c r="AD706" s="23">
        <f t="shared" si="120"/>
        <v>0</v>
      </c>
      <c r="AE706" s="23">
        <f t="shared" si="120"/>
        <v>0</v>
      </c>
      <c r="AF706" s="23">
        <f t="shared" si="120"/>
        <v>0</v>
      </c>
      <c r="AG706" s="22">
        <f>SUMIFS(当月ワード!$X$3:$X$1000,当月ワード!$D$3:$D$1000,キーワード!$D706,当月ワード!$E$3:$E$1000,キーワード!$F706)</f>
        <v>0</v>
      </c>
      <c r="AH706" s="23">
        <f>SUMIFS(前月ワード!$X$3:$X$1000,前月ワード!$D$3:$D$1000,キーワード!$D706,前月ワード!$E$3:$E$1000,キーワード!$F706)</f>
        <v>0</v>
      </c>
      <c r="AI706" s="23">
        <f>SUMIFS(前々月ワード!$X$3:$X$1000,前々月ワード!$D$3:$D$1000,キーワード!$D706,前々月ワード!$E$3:$E$1000,キーワード!$F706)</f>
        <v>0</v>
      </c>
      <c r="AJ706" s="22">
        <f>SUMIFS(当月ワード!$I$3:$I$1000,当月ワード!$D$3:$D$1000,キーワード!$D706,当月ワード!$E$3:$E$1000,キーワード!$F706)</f>
        <v>0</v>
      </c>
      <c r="AK706" s="23">
        <f>SUMIFS(前月ワード!$I$3:$I$1000,前月ワード!$D$3:$D$1000,キーワード!$D706,前月ワード!$E$3:$E$1000,キーワード!$F706)</f>
        <v>0</v>
      </c>
      <c r="AL706" s="23">
        <f>SUMIFS(前々月ワード!$I$3:$I$1000,前々月ワード!$D$3:$D$1000,キーワード!$D706,前々月ワード!$E$3:$E$1000,キーワード!$F706)</f>
        <v>0</v>
      </c>
      <c r="AM706" s="13">
        <f t="shared" si="121"/>
        <v>0</v>
      </c>
      <c r="AN706" s="13">
        <f t="shared" si="121"/>
        <v>0</v>
      </c>
      <c r="AO706" s="13">
        <f t="shared" si="121"/>
        <v>0</v>
      </c>
      <c r="AP706" s="16">
        <f t="shared" si="122"/>
        <v>0</v>
      </c>
      <c r="AQ706" s="16">
        <f t="shared" si="122"/>
        <v>0</v>
      </c>
      <c r="AR706" s="17">
        <f t="shared" si="122"/>
        <v>0</v>
      </c>
    </row>
    <row r="707" spans="3:44" ht="36.65" customHeight="1">
      <c r="C707" s="20">
        <v>702</v>
      </c>
      <c r="D707" s="53">
        <f>現状ワード設定!B704</f>
        <v>0</v>
      </c>
      <c r="E707" s="26" t="str">
        <f>IFERROR(_xlfn.XLOOKUP($D707,現状商品設定!B:B,現状商品設定!C:C,"-"),"-")</f>
        <v>-</v>
      </c>
      <c r="F707" s="56">
        <f>現状ワード設定!G704</f>
        <v>0</v>
      </c>
      <c r="G707" s="60" t="s">
        <v>46</v>
      </c>
      <c r="H707" s="47" t="str">
        <f>IFERROR(_xlfn.XLOOKUP(D707,商品!$D:$D,商品!$H:$H),"")</f>
        <v/>
      </c>
      <c r="I707" s="50" t="str">
        <f>IFERROR(_xlfn.XLOOKUP(D707&amp;F707,現状ワード設定!J:J,現状ワード設定!H:H),"")</f>
        <v/>
      </c>
      <c r="J707" s="47" t="str">
        <f>IFERROR(_xlfn.XLOOKUP(D707&amp;F707,現状ワード設定!J:J,現状ワード設定!I:I),"")</f>
        <v/>
      </c>
      <c r="K707" s="47" t="e">
        <f>IF(AND(T707&gt;=設定!$C$12,W707&gt;=O707),I707*(1+設定!$F$12),IF(AND(T707&gt;=設定!$C$13,W707&lt;O707),I707*(1+設定!$F$13),IF(AND(T707&lt;設定!$C$14,U707&gt;=設定!$E$14),I707*(1+設定!$F$14),IF(AND(T707&lt;設定!$C$15,U707&lt;設定!$E$15),I707*(1+設定!$F$15),"除外"))))</f>
        <v>#VALUE!</v>
      </c>
      <c r="L707" s="58" t="e">
        <f ca="1">IF(消化率!$I$5&lt;1,K707*消化率!$I$5,IF(U707*V707/(K707*消化率!$I$5)&gt;O707,K707*消化率!$I$5,M707))</f>
        <v>#DIV/0!</v>
      </c>
      <c r="M707" s="58" t="e">
        <f t="shared" si="113"/>
        <v>#VALUE!</v>
      </c>
      <c r="N707" s="58" t="e">
        <f ca="1">IF(ROUNDUP(IF(IF(IF(AND(設定!$D$8&lt;=L707,設定!$D$8&lt;J707),設定!$D$8,IF(AND(J707&lt;=L707,J707&lt;設定!$D$8),J707,IF(AND(L707&lt;=J707,J707&lt;設定!$D$8),J707,L707)))=0,設定!$D$8,IF(AND(設定!$D$8&lt;=L707,設定!$D$8&lt;J707),設定!$D$8,IF(AND(J707&lt;=L707,J707&lt;設定!$D$8),J707,IF(AND(L707&lt;=J707,J707&lt;設定!$D$8),J707,L707))))&lt;=H707,H707+1,IF(IF(AND(設定!$D$8&lt;=L707,設定!$D$8&lt;J707),設定!$D$8,IF(AND(J707&lt;=L707,J707&lt;設定!$D$8),J707,IF(AND(L707&lt;=J707,J707&lt;設定!$D$8),J707,L707)))=0,設定!$D$8,IF(AND(設定!$D$8&lt;=L707,設定!$D$8&lt;J707),設定!$D$8,IF(AND(J707&lt;=L707,J707&lt;設定!$D$8),J707,IF(AND(L707&lt;=J707,J707&lt;設定!$D$8),J707,L707))))),0)&gt;40,ROUNDUP(IF(IF(IF(AND(設定!$D$8&lt;=L707,設定!$D$8&lt;J707),設定!$D$8,IF(AND(J707&lt;=L707,J707&lt;設定!$D$8),J707,IF(AND(L707&lt;=J707,J707&lt;設定!$D$8),J707,L707)))=0,設定!$D$8,IF(AND(設定!$D$8&lt;=L707,設定!$D$8&lt;J707),設定!$D$8,IF(AND(J707&lt;=L707,J707&lt;設定!$D$8),J707,IF(AND(L707&lt;=J707,J707&lt;設定!$D$8),J707,L707))))&lt;=H707,H707+1,IF(IF(AND(設定!$D$8&lt;=L707,設定!$D$8&lt;J707),設定!$D$8,IF(AND(J707&lt;=L707,J707&lt;設定!$D$8),J707,IF(AND(L707&lt;=J707,J707&lt;設定!$D$8),J707,L707)))=0,設定!$D$8,IF(AND(設定!$D$8&lt;=L707,設定!$D$8&lt;J707),設定!$D$8,IF(AND(J707&lt;=L707,J707&lt;設定!$D$8),J707,IF(AND(L707&lt;=J707,J707&lt;設定!$D$8),J707,L707))))),0),40)</f>
        <v>#DIV/0!</v>
      </c>
      <c r="O707" s="55">
        <f>IF(G707="標準",設定!$C$4,G707)</f>
        <v>5</v>
      </c>
      <c r="P707" s="45">
        <f t="shared" si="114"/>
        <v>0</v>
      </c>
      <c r="Q707" s="14">
        <f t="shared" si="115"/>
        <v>0</v>
      </c>
      <c r="R707" s="23">
        <f t="shared" si="123"/>
        <v>0</v>
      </c>
      <c r="S707" s="12">
        <f t="shared" si="116"/>
        <v>0</v>
      </c>
      <c r="T707" s="23">
        <f t="shared" si="117"/>
        <v>0</v>
      </c>
      <c r="U707" s="13">
        <f t="shared" si="118"/>
        <v>0</v>
      </c>
      <c r="V707" s="104" t="str">
        <f>INDEX(商品!Q:Q,MATCH(キーワード!D707,商品!D:D,0),1)</f>
        <v>-</v>
      </c>
      <c r="W707" s="15">
        <f t="shared" si="119"/>
        <v>0</v>
      </c>
      <c r="X707" s="22">
        <f>SUMIFS(当月ワード!$J$3:$J$1000,当月ワード!$D$3:$D$1000,キーワード!$D707,当月ワード!$E$3:$E$1000,キーワード!$F707)</f>
        <v>0</v>
      </c>
      <c r="Y707" s="23">
        <f>SUMIFS(前月ワード!$J$3:$J$1000,前月ワード!$D$3:$D$1000,キーワード!$D707,前月ワード!$E$3:$E$1000,キーワード!$F707)</f>
        <v>0</v>
      </c>
      <c r="Z707" s="23">
        <f>SUMIFS(前々月ワード!$J$3:$J$1000,前々月ワード!$D$3:$D$1000,キーワード!$D707,前々月ワード!$E$3:$E$1000,キーワード!$F707)</f>
        <v>0</v>
      </c>
      <c r="AA707" s="22">
        <f>SUMIFS(当月ワード!$W$3:$W$1000,当月ワード!$D$3:$D$1000,キーワード!$D707,当月ワード!$E$3:$E$1000,キーワード!$F707)</f>
        <v>0</v>
      </c>
      <c r="AB707" s="23">
        <f>SUMIFS(前月ワード!$W$3:$W$1000,前月ワード!$D$3:$D$1000,キーワード!$D707,前月ワード!$E$3:$E$1000,キーワード!$F707)</f>
        <v>0</v>
      </c>
      <c r="AC707" s="23">
        <f>SUMIFS(前々月ワード!$W$3:$W$1000,前々月ワード!$D$3:$D$1000,キーワード!$D707,前々月ワード!$E$3:$E$1000,キーワード!$F707)</f>
        <v>0</v>
      </c>
      <c r="AD707" s="23">
        <f t="shared" si="120"/>
        <v>0</v>
      </c>
      <c r="AE707" s="23">
        <f t="shared" si="120"/>
        <v>0</v>
      </c>
      <c r="AF707" s="23">
        <f t="shared" si="120"/>
        <v>0</v>
      </c>
      <c r="AG707" s="22">
        <f>SUMIFS(当月ワード!$X$3:$X$1000,当月ワード!$D$3:$D$1000,キーワード!$D707,当月ワード!$E$3:$E$1000,キーワード!$F707)</f>
        <v>0</v>
      </c>
      <c r="AH707" s="23">
        <f>SUMIFS(前月ワード!$X$3:$X$1000,前月ワード!$D$3:$D$1000,キーワード!$D707,前月ワード!$E$3:$E$1000,キーワード!$F707)</f>
        <v>0</v>
      </c>
      <c r="AI707" s="23">
        <f>SUMIFS(前々月ワード!$X$3:$X$1000,前々月ワード!$D$3:$D$1000,キーワード!$D707,前々月ワード!$E$3:$E$1000,キーワード!$F707)</f>
        <v>0</v>
      </c>
      <c r="AJ707" s="22">
        <f>SUMIFS(当月ワード!$I$3:$I$1000,当月ワード!$D$3:$D$1000,キーワード!$D707,当月ワード!$E$3:$E$1000,キーワード!$F707)</f>
        <v>0</v>
      </c>
      <c r="AK707" s="23">
        <f>SUMIFS(前月ワード!$I$3:$I$1000,前月ワード!$D$3:$D$1000,キーワード!$D707,前月ワード!$E$3:$E$1000,キーワード!$F707)</f>
        <v>0</v>
      </c>
      <c r="AL707" s="23">
        <f>SUMIFS(前々月ワード!$I$3:$I$1000,前々月ワード!$D$3:$D$1000,キーワード!$D707,前々月ワード!$E$3:$E$1000,キーワード!$F707)</f>
        <v>0</v>
      </c>
      <c r="AM707" s="13">
        <f t="shared" si="121"/>
        <v>0</v>
      </c>
      <c r="AN707" s="13">
        <f t="shared" si="121"/>
        <v>0</v>
      </c>
      <c r="AO707" s="13">
        <f t="shared" si="121"/>
        <v>0</v>
      </c>
      <c r="AP707" s="16">
        <f t="shared" si="122"/>
        <v>0</v>
      </c>
      <c r="AQ707" s="16">
        <f t="shared" si="122"/>
        <v>0</v>
      </c>
      <c r="AR707" s="17">
        <f t="shared" si="122"/>
        <v>0</v>
      </c>
    </row>
    <row r="708" spans="3:44" ht="36.65" customHeight="1">
      <c r="C708" s="20">
        <v>703</v>
      </c>
      <c r="D708" s="53">
        <f>現状ワード設定!B705</f>
        <v>0</v>
      </c>
      <c r="E708" s="26" t="str">
        <f>IFERROR(_xlfn.XLOOKUP($D708,現状商品設定!B:B,現状商品設定!C:C,"-"),"-")</f>
        <v>-</v>
      </c>
      <c r="F708" s="56">
        <f>現状ワード設定!G705</f>
        <v>0</v>
      </c>
      <c r="G708" s="60" t="s">
        <v>46</v>
      </c>
      <c r="H708" s="47" t="str">
        <f>IFERROR(_xlfn.XLOOKUP(D708,商品!$D:$D,商品!$H:$H),"")</f>
        <v/>
      </c>
      <c r="I708" s="50" t="str">
        <f>IFERROR(_xlfn.XLOOKUP(D708&amp;F708,現状ワード設定!J:J,現状ワード設定!H:H),"")</f>
        <v/>
      </c>
      <c r="J708" s="47" t="str">
        <f>IFERROR(_xlfn.XLOOKUP(D708&amp;F708,現状ワード設定!J:J,現状ワード設定!I:I),"")</f>
        <v/>
      </c>
      <c r="K708" s="47" t="e">
        <f>IF(AND(T708&gt;=設定!$C$12,W708&gt;=O708),I708*(1+設定!$F$12),IF(AND(T708&gt;=設定!$C$13,W708&lt;O708),I708*(1+設定!$F$13),IF(AND(T708&lt;設定!$C$14,U708&gt;=設定!$E$14),I708*(1+設定!$F$14),IF(AND(T708&lt;設定!$C$15,U708&lt;設定!$E$15),I708*(1+設定!$F$15),"除外"))))</f>
        <v>#VALUE!</v>
      </c>
      <c r="L708" s="58" t="e">
        <f ca="1">IF(消化率!$I$5&lt;1,K708*消化率!$I$5,IF(U708*V708/(K708*消化率!$I$5)&gt;O708,K708*消化率!$I$5,M708))</f>
        <v>#DIV/0!</v>
      </c>
      <c r="M708" s="58" t="e">
        <f t="shared" si="113"/>
        <v>#VALUE!</v>
      </c>
      <c r="N708" s="58" t="e">
        <f ca="1">IF(ROUNDUP(IF(IF(IF(AND(設定!$D$8&lt;=L708,設定!$D$8&lt;J708),設定!$D$8,IF(AND(J708&lt;=L708,J708&lt;設定!$D$8),J708,IF(AND(L708&lt;=J708,J708&lt;設定!$D$8),J708,L708)))=0,設定!$D$8,IF(AND(設定!$D$8&lt;=L708,設定!$D$8&lt;J708),設定!$D$8,IF(AND(J708&lt;=L708,J708&lt;設定!$D$8),J708,IF(AND(L708&lt;=J708,J708&lt;設定!$D$8),J708,L708))))&lt;=H708,H708+1,IF(IF(AND(設定!$D$8&lt;=L708,設定!$D$8&lt;J708),設定!$D$8,IF(AND(J708&lt;=L708,J708&lt;設定!$D$8),J708,IF(AND(L708&lt;=J708,J708&lt;設定!$D$8),J708,L708)))=0,設定!$D$8,IF(AND(設定!$D$8&lt;=L708,設定!$D$8&lt;J708),設定!$D$8,IF(AND(J708&lt;=L708,J708&lt;設定!$D$8),J708,IF(AND(L708&lt;=J708,J708&lt;設定!$D$8),J708,L708))))),0)&gt;40,ROUNDUP(IF(IF(IF(AND(設定!$D$8&lt;=L708,設定!$D$8&lt;J708),設定!$D$8,IF(AND(J708&lt;=L708,J708&lt;設定!$D$8),J708,IF(AND(L708&lt;=J708,J708&lt;設定!$D$8),J708,L708)))=0,設定!$D$8,IF(AND(設定!$D$8&lt;=L708,設定!$D$8&lt;J708),設定!$D$8,IF(AND(J708&lt;=L708,J708&lt;設定!$D$8),J708,IF(AND(L708&lt;=J708,J708&lt;設定!$D$8),J708,L708))))&lt;=H708,H708+1,IF(IF(AND(設定!$D$8&lt;=L708,設定!$D$8&lt;J708),設定!$D$8,IF(AND(J708&lt;=L708,J708&lt;設定!$D$8),J708,IF(AND(L708&lt;=J708,J708&lt;設定!$D$8),J708,L708)))=0,設定!$D$8,IF(AND(設定!$D$8&lt;=L708,設定!$D$8&lt;J708),設定!$D$8,IF(AND(J708&lt;=L708,J708&lt;設定!$D$8),J708,IF(AND(L708&lt;=J708,J708&lt;設定!$D$8),J708,L708))))),0),40)</f>
        <v>#DIV/0!</v>
      </c>
      <c r="O708" s="55">
        <f>IF(G708="標準",設定!$C$4,G708)</f>
        <v>5</v>
      </c>
      <c r="P708" s="45">
        <f t="shared" si="114"/>
        <v>0</v>
      </c>
      <c r="Q708" s="14">
        <f t="shared" si="115"/>
        <v>0</v>
      </c>
      <c r="R708" s="23">
        <f t="shared" si="123"/>
        <v>0</v>
      </c>
      <c r="S708" s="12">
        <f t="shared" si="116"/>
        <v>0</v>
      </c>
      <c r="T708" s="23">
        <f t="shared" si="117"/>
        <v>0</v>
      </c>
      <c r="U708" s="13">
        <f t="shared" si="118"/>
        <v>0</v>
      </c>
      <c r="V708" s="104" t="str">
        <f>INDEX(商品!Q:Q,MATCH(キーワード!D708,商品!D:D,0),1)</f>
        <v>-</v>
      </c>
      <c r="W708" s="15">
        <f t="shared" si="119"/>
        <v>0</v>
      </c>
      <c r="X708" s="22">
        <f>SUMIFS(当月ワード!$J$3:$J$1000,当月ワード!$D$3:$D$1000,キーワード!$D708,当月ワード!$E$3:$E$1000,キーワード!$F708)</f>
        <v>0</v>
      </c>
      <c r="Y708" s="23">
        <f>SUMIFS(前月ワード!$J$3:$J$1000,前月ワード!$D$3:$D$1000,キーワード!$D708,前月ワード!$E$3:$E$1000,キーワード!$F708)</f>
        <v>0</v>
      </c>
      <c r="Z708" s="23">
        <f>SUMIFS(前々月ワード!$J$3:$J$1000,前々月ワード!$D$3:$D$1000,キーワード!$D708,前々月ワード!$E$3:$E$1000,キーワード!$F708)</f>
        <v>0</v>
      </c>
      <c r="AA708" s="22">
        <f>SUMIFS(当月ワード!$W$3:$W$1000,当月ワード!$D$3:$D$1000,キーワード!$D708,当月ワード!$E$3:$E$1000,キーワード!$F708)</f>
        <v>0</v>
      </c>
      <c r="AB708" s="23">
        <f>SUMIFS(前月ワード!$W$3:$W$1000,前月ワード!$D$3:$D$1000,キーワード!$D708,前月ワード!$E$3:$E$1000,キーワード!$F708)</f>
        <v>0</v>
      </c>
      <c r="AC708" s="23">
        <f>SUMIFS(前々月ワード!$W$3:$W$1000,前々月ワード!$D$3:$D$1000,キーワード!$D708,前々月ワード!$E$3:$E$1000,キーワード!$F708)</f>
        <v>0</v>
      </c>
      <c r="AD708" s="23">
        <f t="shared" si="120"/>
        <v>0</v>
      </c>
      <c r="AE708" s="23">
        <f t="shared" si="120"/>
        <v>0</v>
      </c>
      <c r="AF708" s="23">
        <f t="shared" si="120"/>
        <v>0</v>
      </c>
      <c r="AG708" s="22">
        <f>SUMIFS(当月ワード!$X$3:$X$1000,当月ワード!$D$3:$D$1000,キーワード!$D708,当月ワード!$E$3:$E$1000,キーワード!$F708)</f>
        <v>0</v>
      </c>
      <c r="AH708" s="23">
        <f>SUMIFS(前月ワード!$X$3:$X$1000,前月ワード!$D$3:$D$1000,キーワード!$D708,前月ワード!$E$3:$E$1000,キーワード!$F708)</f>
        <v>0</v>
      </c>
      <c r="AI708" s="23">
        <f>SUMIFS(前々月ワード!$X$3:$X$1000,前々月ワード!$D$3:$D$1000,キーワード!$D708,前々月ワード!$E$3:$E$1000,キーワード!$F708)</f>
        <v>0</v>
      </c>
      <c r="AJ708" s="22">
        <f>SUMIFS(当月ワード!$I$3:$I$1000,当月ワード!$D$3:$D$1000,キーワード!$D708,当月ワード!$E$3:$E$1000,キーワード!$F708)</f>
        <v>0</v>
      </c>
      <c r="AK708" s="23">
        <f>SUMIFS(前月ワード!$I$3:$I$1000,前月ワード!$D$3:$D$1000,キーワード!$D708,前月ワード!$E$3:$E$1000,キーワード!$F708)</f>
        <v>0</v>
      </c>
      <c r="AL708" s="23">
        <f>SUMIFS(前々月ワード!$I$3:$I$1000,前々月ワード!$D$3:$D$1000,キーワード!$D708,前々月ワード!$E$3:$E$1000,キーワード!$F708)</f>
        <v>0</v>
      </c>
      <c r="AM708" s="13">
        <f t="shared" si="121"/>
        <v>0</v>
      </c>
      <c r="AN708" s="13">
        <f t="shared" si="121"/>
        <v>0</v>
      </c>
      <c r="AO708" s="13">
        <f t="shared" si="121"/>
        <v>0</v>
      </c>
      <c r="AP708" s="16">
        <f t="shared" si="122"/>
        <v>0</v>
      </c>
      <c r="AQ708" s="16">
        <f t="shared" si="122"/>
        <v>0</v>
      </c>
      <c r="AR708" s="17">
        <f t="shared" si="122"/>
        <v>0</v>
      </c>
    </row>
    <row r="709" spans="3:44" ht="36.65" customHeight="1">
      <c r="C709" s="20">
        <v>704</v>
      </c>
      <c r="D709" s="53">
        <f>現状ワード設定!B706</f>
        <v>0</v>
      </c>
      <c r="E709" s="26" t="str">
        <f>IFERROR(_xlfn.XLOOKUP($D709,現状商品設定!B:B,現状商品設定!C:C,"-"),"-")</f>
        <v>-</v>
      </c>
      <c r="F709" s="56">
        <f>現状ワード設定!G706</f>
        <v>0</v>
      </c>
      <c r="G709" s="60" t="s">
        <v>46</v>
      </c>
      <c r="H709" s="47" t="str">
        <f>IFERROR(_xlfn.XLOOKUP(D709,商品!$D:$D,商品!$H:$H),"")</f>
        <v/>
      </c>
      <c r="I709" s="50" t="str">
        <f>IFERROR(_xlfn.XLOOKUP(D709&amp;F709,現状ワード設定!J:J,現状ワード設定!H:H),"")</f>
        <v/>
      </c>
      <c r="J709" s="47" t="str">
        <f>IFERROR(_xlfn.XLOOKUP(D709&amp;F709,現状ワード設定!J:J,現状ワード設定!I:I),"")</f>
        <v/>
      </c>
      <c r="K709" s="47" t="e">
        <f>IF(AND(T709&gt;=設定!$C$12,W709&gt;=O709),I709*(1+設定!$F$12),IF(AND(T709&gt;=設定!$C$13,W709&lt;O709),I709*(1+設定!$F$13),IF(AND(T709&lt;設定!$C$14,U709&gt;=設定!$E$14),I709*(1+設定!$F$14),IF(AND(T709&lt;設定!$C$15,U709&lt;設定!$E$15),I709*(1+設定!$F$15),"除外"))))</f>
        <v>#VALUE!</v>
      </c>
      <c r="L709" s="58" t="e">
        <f ca="1">IF(消化率!$I$5&lt;1,K709*消化率!$I$5,IF(U709*V709/(K709*消化率!$I$5)&gt;O709,K709*消化率!$I$5,M709))</f>
        <v>#DIV/0!</v>
      </c>
      <c r="M709" s="58" t="e">
        <f t="shared" si="113"/>
        <v>#VALUE!</v>
      </c>
      <c r="N709" s="58" t="e">
        <f ca="1">IF(ROUNDUP(IF(IF(IF(AND(設定!$D$8&lt;=L709,設定!$D$8&lt;J709),設定!$D$8,IF(AND(J709&lt;=L709,J709&lt;設定!$D$8),J709,IF(AND(L709&lt;=J709,J709&lt;設定!$D$8),J709,L709)))=0,設定!$D$8,IF(AND(設定!$D$8&lt;=L709,設定!$D$8&lt;J709),設定!$D$8,IF(AND(J709&lt;=L709,J709&lt;設定!$D$8),J709,IF(AND(L709&lt;=J709,J709&lt;設定!$D$8),J709,L709))))&lt;=H709,H709+1,IF(IF(AND(設定!$D$8&lt;=L709,設定!$D$8&lt;J709),設定!$D$8,IF(AND(J709&lt;=L709,J709&lt;設定!$D$8),J709,IF(AND(L709&lt;=J709,J709&lt;設定!$D$8),J709,L709)))=0,設定!$D$8,IF(AND(設定!$D$8&lt;=L709,設定!$D$8&lt;J709),設定!$D$8,IF(AND(J709&lt;=L709,J709&lt;設定!$D$8),J709,IF(AND(L709&lt;=J709,J709&lt;設定!$D$8),J709,L709))))),0)&gt;40,ROUNDUP(IF(IF(IF(AND(設定!$D$8&lt;=L709,設定!$D$8&lt;J709),設定!$D$8,IF(AND(J709&lt;=L709,J709&lt;設定!$D$8),J709,IF(AND(L709&lt;=J709,J709&lt;設定!$D$8),J709,L709)))=0,設定!$D$8,IF(AND(設定!$D$8&lt;=L709,設定!$D$8&lt;J709),設定!$D$8,IF(AND(J709&lt;=L709,J709&lt;設定!$D$8),J709,IF(AND(L709&lt;=J709,J709&lt;設定!$D$8),J709,L709))))&lt;=H709,H709+1,IF(IF(AND(設定!$D$8&lt;=L709,設定!$D$8&lt;J709),設定!$D$8,IF(AND(J709&lt;=L709,J709&lt;設定!$D$8),J709,IF(AND(L709&lt;=J709,J709&lt;設定!$D$8),J709,L709)))=0,設定!$D$8,IF(AND(設定!$D$8&lt;=L709,設定!$D$8&lt;J709),設定!$D$8,IF(AND(J709&lt;=L709,J709&lt;設定!$D$8),J709,IF(AND(L709&lt;=J709,J709&lt;設定!$D$8),J709,L709))))),0),40)</f>
        <v>#DIV/0!</v>
      </c>
      <c r="O709" s="55">
        <f>IF(G709="標準",設定!$C$4,G709)</f>
        <v>5</v>
      </c>
      <c r="P709" s="45">
        <f t="shared" si="114"/>
        <v>0</v>
      </c>
      <c r="Q709" s="14">
        <f t="shared" si="115"/>
        <v>0</v>
      </c>
      <c r="R709" s="23">
        <f t="shared" si="123"/>
        <v>0</v>
      </c>
      <c r="S709" s="12">
        <f t="shared" si="116"/>
        <v>0</v>
      </c>
      <c r="T709" s="23">
        <f t="shared" si="117"/>
        <v>0</v>
      </c>
      <c r="U709" s="13">
        <f t="shared" si="118"/>
        <v>0</v>
      </c>
      <c r="V709" s="104" t="str">
        <f>INDEX(商品!Q:Q,MATCH(キーワード!D709,商品!D:D,0),1)</f>
        <v>-</v>
      </c>
      <c r="W709" s="15">
        <f t="shared" si="119"/>
        <v>0</v>
      </c>
      <c r="X709" s="22">
        <f>SUMIFS(当月ワード!$J$3:$J$1000,当月ワード!$D$3:$D$1000,キーワード!$D709,当月ワード!$E$3:$E$1000,キーワード!$F709)</f>
        <v>0</v>
      </c>
      <c r="Y709" s="23">
        <f>SUMIFS(前月ワード!$J$3:$J$1000,前月ワード!$D$3:$D$1000,キーワード!$D709,前月ワード!$E$3:$E$1000,キーワード!$F709)</f>
        <v>0</v>
      </c>
      <c r="Z709" s="23">
        <f>SUMIFS(前々月ワード!$J$3:$J$1000,前々月ワード!$D$3:$D$1000,キーワード!$D709,前々月ワード!$E$3:$E$1000,キーワード!$F709)</f>
        <v>0</v>
      </c>
      <c r="AA709" s="22">
        <f>SUMIFS(当月ワード!$W$3:$W$1000,当月ワード!$D$3:$D$1000,キーワード!$D709,当月ワード!$E$3:$E$1000,キーワード!$F709)</f>
        <v>0</v>
      </c>
      <c r="AB709" s="23">
        <f>SUMIFS(前月ワード!$W$3:$W$1000,前月ワード!$D$3:$D$1000,キーワード!$D709,前月ワード!$E$3:$E$1000,キーワード!$F709)</f>
        <v>0</v>
      </c>
      <c r="AC709" s="23">
        <f>SUMIFS(前々月ワード!$W$3:$W$1000,前々月ワード!$D$3:$D$1000,キーワード!$D709,前々月ワード!$E$3:$E$1000,キーワード!$F709)</f>
        <v>0</v>
      </c>
      <c r="AD709" s="23">
        <f t="shared" si="120"/>
        <v>0</v>
      </c>
      <c r="AE709" s="23">
        <f t="shared" si="120"/>
        <v>0</v>
      </c>
      <c r="AF709" s="23">
        <f t="shared" si="120"/>
        <v>0</v>
      </c>
      <c r="AG709" s="22">
        <f>SUMIFS(当月ワード!$X$3:$X$1000,当月ワード!$D$3:$D$1000,キーワード!$D709,当月ワード!$E$3:$E$1000,キーワード!$F709)</f>
        <v>0</v>
      </c>
      <c r="AH709" s="23">
        <f>SUMIFS(前月ワード!$X$3:$X$1000,前月ワード!$D$3:$D$1000,キーワード!$D709,前月ワード!$E$3:$E$1000,キーワード!$F709)</f>
        <v>0</v>
      </c>
      <c r="AI709" s="23">
        <f>SUMIFS(前々月ワード!$X$3:$X$1000,前々月ワード!$D$3:$D$1000,キーワード!$D709,前々月ワード!$E$3:$E$1000,キーワード!$F709)</f>
        <v>0</v>
      </c>
      <c r="AJ709" s="22">
        <f>SUMIFS(当月ワード!$I$3:$I$1000,当月ワード!$D$3:$D$1000,キーワード!$D709,当月ワード!$E$3:$E$1000,キーワード!$F709)</f>
        <v>0</v>
      </c>
      <c r="AK709" s="23">
        <f>SUMIFS(前月ワード!$I$3:$I$1000,前月ワード!$D$3:$D$1000,キーワード!$D709,前月ワード!$E$3:$E$1000,キーワード!$F709)</f>
        <v>0</v>
      </c>
      <c r="AL709" s="23">
        <f>SUMIFS(前々月ワード!$I$3:$I$1000,前々月ワード!$D$3:$D$1000,キーワード!$D709,前々月ワード!$E$3:$E$1000,キーワード!$F709)</f>
        <v>0</v>
      </c>
      <c r="AM709" s="13">
        <f t="shared" si="121"/>
        <v>0</v>
      </c>
      <c r="AN709" s="13">
        <f t="shared" si="121"/>
        <v>0</v>
      </c>
      <c r="AO709" s="13">
        <f t="shared" si="121"/>
        <v>0</v>
      </c>
      <c r="AP709" s="16">
        <f t="shared" si="122"/>
        <v>0</v>
      </c>
      <c r="AQ709" s="16">
        <f t="shared" si="122"/>
        <v>0</v>
      </c>
      <c r="AR709" s="17">
        <f t="shared" si="122"/>
        <v>0</v>
      </c>
    </row>
    <row r="710" spans="3:44" ht="36.65" customHeight="1">
      <c r="C710" s="20">
        <v>705</v>
      </c>
      <c r="D710" s="53">
        <f>現状ワード設定!B707</f>
        <v>0</v>
      </c>
      <c r="E710" s="26" t="str">
        <f>IFERROR(_xlfn.XLOOKUP($D710,現状商品設定!B:B,現状商品設定!C:C,"-"),"-")</f>
        <v>-</v>
      </c>
      <c r="F710" s="56">
        <f>現状ワード設定!G707</f>
        <v>0</v>
      </c>
      <c r="G710" s="60" t="s">
        <v>46</v>
      </c>
      <c r="H710" s="47" t="str">
        <f>IFERROR(_xlfn.XLOOKUP(D710,商品!$D:$D,商品!$H:$H),"")</f>
        <v/>
      </c>
      <c r="I710" s="50" t="str">
        <f>IFERROR(_xlfn.XLOOKUP(D710&amp;F710,現状ワード設定!J:J,現状ワード設定!H:H),"")</f>
        <v/>
      </c>
      <c r="J710" s="47" t="str">
        <f>IFERROR(_xlfn.XLOOKUP(D710&amp;F710,現状ワード設定!J:J,現状ワード設定!I:I),"")</f>
        <v/>
      </c>
      <c r="K710" s="47" t="e">
        <f>IF(AND(T710&gt;=設定!$C$12,W710&gt;=O710),I710*(1+設定!$F$12),IF(AND(T710&gt;=設定!$C$13,W710&lt;O710),I710*(1+設定!$F$13),IF(AND(T710&lt;設定!$C$14,U710&gt;=設定!$E$14),I710*(1+設定!$F$14),IF(AND(T710&lt;設定!$C$15,U710&lt;設定!$E$15),I710*(1+設定!$F$15),"除外"))))</f>
        <v>#VALUE!</v>
      </c>
      <c r="L710" s="58" t="e">
        <f ca="1">IF(消化率!$I$5&lt;1,K710*消化率!$I$5,IF(U710*V710/(K710*消化率!$I$5)&gt;O710,K710*消化率!$I$5,M710))</f>
        <v>#DIV/0!</v>
      </c>
      <c r="M710" s="58" t="e">
        <f t="shared" si="113"/>
        <v>#VALUE!</v>
      </c>
      <c r="N710" s="58" t="e">
        <f ca="1">IF(ROUNDUP(IF(IF(IF(AND(設定!$D$8&lt;=L710,設定!$D$8&lt;J710),設定!$D$8,IF(AND(J710&lt;=L710,J710&lt;設定!$D$8),J710,IF(AND(L710&lt;=J710,J710&lt;設定!$D$8),J710,L710)))=0,設定!$D$8,IF(AND(設定!$D$8&lt;=L710,設定!$D$8&lt;J710),設定!$D$8,IF(AND(J710&lt;=L710,J710&lt;設定!$D$8),J710,IF(AND(L710&lt;=J710,J710&lt;設定!$D$8),J710,L710))))&lt;=H710,H710+1,IF(IF(AND(設定!$D$8&lt;=L710,設定!$D$8&lt;J710),設定!$D$8,IF(AND(J710&lt;=L710,J710&lt;設定!$D$8),J710,IF(AND(L710&lt;=J710,J710&lt;設定!$D$8),J710,L710)))=0,設定!$D$8,IF(AND(設定!$D$8&lt;=L710,設定!$D$8&lt;J710),設定!$D$8,IF(AND(J710&lt;=L710,J710&lt;設定!$D$8),J710,IF(AND(L710&lt;=J710,J710&lt;設定!$D$8),J710,L710))))),0)&gt;40,ROUNDUP(IF(IF(IF(AND(設定!$D$8&lt;=L710,設定!$D$8&lt;J710),設定!$D$8,IF(AND(J710&lt;=L710,J710&lt;設定!$D$8),J710,IF(AND(L710&lt;=J710,J710&lt;設定!$D$8),J710,L710)))=0,設定!$D$8,IF(AND(設定!$D$8&lt;=L710,設定!$D$8&lt;J710),設定!$D$8,IF(AND(J710&lt;=L710,J710&lt;設定!$D$8),J710,IF(AND(L710&lt;=J710,J710&lt;設定!$D$8),J710,L710))))&lt;=H710,H710+1,IF(IF(AND(設定!$D$8&lt;=L710,設定!$D$8&lt;J710),設定!$D$8,IF(AND(J710&lt;=L710,J710&lt;設定!$D$8),J710,IF(AND(L710&lt;=J710,J710&lt;設定!$D$8),J710,L710)))=0,設定!$D$8,IF(AND(設定!$D$8&lt;=L710,設定!$D$8&lt;J710),設定!$D$8,IF(AND(J710&lt;=L710,J710&lt;設定!$D$8),J710,IF(AND(L710&lt;=J710,J710&lt;設定!$D$8),J710,L710))))),0),40)</f>
        <v>#DIV/0!</v>
      </c>
      <c r="O710" s="55">
        <f>IF(G710="標準",設定!$C$4,G710)</f>
        <v>5</v>
      </c>
      <c r="P710" s="45">
        <f t="shared" si="114"/>
        <v>0</v>
      </c>
      <c r="Q710" s="14">
        <f t="shared" si="115"/>
        <v>0</v>
      </c>
      <c r="R710" s="23">
        <f t="shared" si="123"/>
        <v>0</v>
      </c>
      <c r="S710" s="12">
        <f t="shared" si="116"/>
        <v>0</v>
      </c>
      <c r="T710" s="23">
        <f t="shared" si="117"/>
        <v>0</v>
      </c>
      <c r="U710" s="13">
        <f t="shared" si="118"/>
        <v>0</v>
      </c>
      <c r="V710" s="104" t="str">
        <f>INDEX(商品!Q:Q,MATCH(キーワード!D710,商品!D:D,0),1)</f>
        <v>-</v>
      </c>
      <c r="W710" s="15">
        <f t="shared" si="119"/>
        <v>0</v>
      </c>
      <c r="X710" s="22">
        <f>SUMIFS(当月ワード!$J$3:$J$1000,当月ワード!$D$3:$D$1000,キーワード!$D710,当月ワード!$E$3:$E$1000,キーワード!$F710)</f>
        <v>0</v>
      </c>
      <c r="Y710" s="23">
        <f>SUMIFS(前月ワード!$J$3:$J$1000,前月ワード!$D$3:$D$1000,キーワード!$D710,前月ワード!$E$3:$E$1000,キーワード!$F710)</f>
        <v>0</v>
      </c>
      <c r="Z710" s="23">
        <f>SUMIFS(前々月ワード!$J$3:$J$1000,前々月ワード!$D$3:$D$1000,キーワード!$D710,前々月ワード!$E$3:$E$1000,キーワード!$F710)</f>
        <v>0</v>
      </c>
      <c r="AA710" s="22">
        <f>SUMIFS(当月ワード!$W$3:$W$1000,当月ワード!$D$3:$D$1000,キーワード!$D710,当月ワード!$E$3:$E$1000,キーワード!$F710)</f>
        <v>0</v>
      </c>
      <c r="AB710" s="23">
        <f>SUMIFS(前月ワード!$W$3:$W$1000,前月ワード!$D$3:$D$1000,キーワード!$D710,前月ワード!$E$3:$E$1000,キーワード!$F710)</f>
        <v>0</v>
      </c>
      <c r="AC710" s="23">
        <f>SUMIFS(前々月ワード!$W$3:$W$1000,前々月ワード!$D$3:$D$1000,キーワード!$D710,前々月ワード!$E$3:$E$1000,キーワード!$F710)</f>
        <v>0</v>
      </c>
      <c r="AD710" s="23">
        <f t="shared" si="120"/>
        <v>0</v>
      </c>
      <c r="AE710" s="23">
        <f t="shared" si="120"/>
        <v>0</v>
      </c>
      <c r="AF710" s="23">
        <f t="shared" si="120"/>
        <v>0</v>
      </c>
      <c r="AG710" s="22">
        <f>SUMIFS(当月ワード!$X$3:$X$1000,当月ワード!$D$3:$D$1000,キーワード!$D710,当月ワード!$E$3:$E$1000,キーワード!$F710)</f>
        <v>0</v>
      </c>
      <c r="AH710" s="23">
        <f>SUMIFS(前月ワード!$X$3:$X$1000,前月ワード!$D$3:$D$1000,キーワード!$D710,前月ワード!$E$3:$E$1000,キーワード!$F710)</f>
        <v>0</v>
      </c>
      <c r="AI710" s="23">
        <f>SUMIFS(前々月ワード!$X$3:$X$1000,前々月ワード!$D$3:$D$1000,キーワード!$D710,前々月ワード!$E$3:$E$1000,キーワード!$F710)</f>
        <v>0</v>
      </c>
      <c r="AJ710" s="22">
        <f>SUMIFS(当月ワード!$I$3:$I$1000,当月ワード!$D$3:$D$1000,キーワード!$D710,当月ワード!$E$3:$E$1000,キーワード!$F710)</f>
        <v>0</v>
      </c>
      <c r="AK710" s="23">
        <f>SUMIFS(前月ワード!$I$3:$I$1000,前月ワード!$D$3:$D$1000,キーワード!$D710,前月ワード!$E$3:$E$1000,キーワード!$F710)</f>
        <v>0</v>
      </c>
      <c r="AL710" s="23">
        <f>SUMIFS(前々月ワード!$I$3:$I$1000,前々月ワード!$D$3:$D$1000,キーワード!$D710,前々月ワード!$E$3:$E$1000,キーワード!$F710)</f>
        <v>0</v>
      </c>
      <c r="AM710" s="13">
        <f t="shared" si="121"/>
        <v>0</v>
      </c>
      <c r="AN710" s="13">
        <f t="shared" si="121"/>
        <v>0</v>
      </c>
      <c r="AO710" s="13">
        <f t="shared" si="121"/>
        <v>0</v>
      </c>
      <c r="AP710" s="16">
        <f t="shared" si="122"/>
        <v>0</v>
      </c>
      <c r="AQ710" s="16">
        <f t="shared" si="122"/>
        <v>0</v>
      </c>
      <c r="AR710" s="17">
        <f t="shared" si="122"/>
        <v>0</v>
      </c>
    </row>
    <row r="711" spans="3:44" ht="36.65" customHeight="1">
      <c r="C711" s="20">
        <v>706</v>
      </c>
      <c r="D711" s="53">
        <f>現状ワード設定!B708</f>
        <v>0</v>
      </c>
      <c r="E711" s="26" t="str">
        <f>IFERROR(_xlfn.XLOOKUP($D711,現状商品設定!B:B,現状商品設定!C:C,"-"),"-")</f>
        <v>-</v>
      </c>
      <c r="F711" s="56">
        <f>現状ワード設定!G708</f>
        <v>0</v>
      </c>
      <c r="G711" s="60" t="s">
        <v>46</v>
      </c>
      <c r="H711" s="47" t="str">
        <f>IFERROR(_xlfn.XLOOKUP(D711,商品!$D:$D,商品!$H:$H),"")</f>
        <v/>
      </c>
      <c r="I711" s="50" t="str">
        <f>IFERROR(_xlfn.XLOOKUP(D711&amp;F711,現状ワード設定!J:J,現状ワード設定!H:H),"")</f>
        <v/>
      </c>
      <c r="J711" s="47" t="str">
        <f>IFERROR(_xlfn.XLOOKUP(D711&amp;F711,現状ワード設定!J:J,現状ワード設定!I:I),"")</f>
        <v/>
      </c>
      <c r="K711" s="47" t="e">
        <f>IF(AND(T711&gt;=設定!$C$12,W711&gt;=O711),I711*(1+設定!$F$12),IF(AND(T711&gt;=設定!$C$13,W711&lt;O711),I711*(1+設定!$F$13),IF(AND(T711&lt;設定!$C$14,U711&gt;=設定!$E$14),I711*(1+設定!$F$14),IF(AND(T711&lt;設定!$C$15,U711&lt;設定!$E$15),I711*(1+設定!$F$15),"除外"))))</f>
        <v>#VALUE!</v>
      </c>
      <c r="L711" s="58" t="e">
        <f ca="1">IF(消化率!$I$5&lt;1,K711*消化率!$I$5,IF(U711*V711/(K711*消化率!$I$5)&gt;O711,K711*消化率!$I$5,M711))</f>
        <v>#DIV/0!</v>
      </c>
      <c r="M711" s="58" t="e">
        <f t="shared" ref="M711:M774" si="124">IF(U711*V711/O711-H711&gt;0,U711*V711/O711-H711,K711)</f>
        <v>#VALUE!</v>
      </c>
      <c r="N711" s="58" t="e">
        <f ca="1">IF(ROUNDUP(IF(IF(IF(AND(設定!$D$8&lt;=L711,設定!$D$8&lt;J711),設定!$D$8,IF(AND(J711&lt;=L711,J711&lt;設定!$D$8),J711,IF(AND(L711&lt;=J711,J711&lt;設定!$D$8),J711,L711)))=0,設定!$D$8,IF(AND(設定!$D$8&lt;=L711,設定!$D$8&lt;J711),設定!$D$8,IF(AND(J711&lt;=L711,J711&lt;設定!$D$8),J711,IF(AND(L711&lt;=J711,J711&lt;設定!$D$8),J711,L711))))&lt;=H711,H711+1,IF(IF(AND(設定!$D$8&lt;=L711,設定!$D$8&lt;J711),設定!$D$8,IF(AND(J711&lt;=L711,J711&lt;設定!$D$8),J711,IF(AND(L711&lt;=J711,J711&lt;設定!$D$8),J711,L711)))=0,設定!$D$8,IF(AND(設定!$D$8&lt;=L711,設定!$D$8&lt;J711),設定!$D$8,IF(AND(J711&lt;=L711,J711&lt;設定!$D$8),J711,IF(AND(L711&lt;=J711,J711&lt;設定!$D$8),J711,L711))))),0)&gt;40,ROUNDUP(IF(IF(IF(AND(設定!$D$8&lt;=L711,設定!$D$8&lt;J711),設定!$D$8,IF(AND(J711&lt;=L711,J711&lt;設定!$D$8),J711,IF(AND(L711&lt;=J711,J711&lt;設定!$D$8),J711,L711)))=0,設定!$D$8,IF(AND(設定!$D$8&lt;=L711,設定!$D$8&lt;J711),設定!$D$8,IF(AND(J711&lt;=L711,J711&lt;設定!$D$8),J711,IF(AND(L711&lt;=J711,J711&lt;設定!$D$8),J711,L711))))&lt;=H711,H711+1,IF(IF(AND(設定!$D$8&lt;=L711,設定!$D$8&lt;J711),設定!$D$8,IF(AND(J711&lt;=L711,J711&lt;設定!$D$8),J711,IF(AND(L711&lt;=J711,J711&lt;設定!$D$8),J711,L711)))=0,設定!$D$8,IF(AND(設定!$D$8&lt;=L711,設定!$D$8&lt;J711),設定!$D$8,IF(AND(J711&lt;=L711,J711&lt;設定!$D$8),J711,IF(AND(L711&lt;=J711,J711&lt;設定!$D$8),J711,L711))))),0),40)</f>
        <v>#DIV/0!</v>
      </c>
      <c r="O711" s="55">
        <f>IF(G711="標準",設定!$C$4,G711)</f>
        <v>5</v>
      </c>
      <c r="P711" s="45">
        <f t="shared" ref="P711:P774" si="125">SUM(X711:Z711)</f>
        <v>0</v>
      </c>
      <c r="Q711" s="14">
        <f t="shared" ref="Q711:Q774" si="126">SUM(AA711:AC711)</f>
        <v>0</v>
      </c>
      <c r="R711" s="23">
        <f t="shared" si="123"/>
        <v>0</v>
      </c>
      <c r="S711" s="12">
        <f t="shared" ref="S711:S774" si="127">SUM(AG711:AI711)</f>
        <v>0</v>
      </c>
      <c r="T711" s="23">
        <f t="shared" ref="T711:T774" si="128">SUM(AJ711:AL711)</f>
        <v>0</v>
      </c>
      <c r="U711" s="13">
        <f t="shared" ref="U711:U774" si="129">IFERROR(S711/T711,0)</f>
        <v>0</v>
      </c>
      <c r="V711" s="104" t="str">
        <f>INDEX(商品!Q:Q,MATCH(キーワード!D711,商品!D:D,0),1)</f>
        <v>-</v>
      </c>
      <c r="W711" s="15">
        <f t="shared" ref="W711:W774" si="130">IFERROR(Q711/P711,0)</f>
        <v>0</v>
      </c>
      <c r="X711" s="22">
        <f>SUMIFS(当月ワード!$J$3:$J$1000,当月ワード!$D$3:$D$1000,キーワード!$D711,当月ワード!$E$3:$E$1000,キーワード!$F711)</f>
        <v>0</v>
      </c>
      <c r="Y711" s="23">
        <f>SUMIFS(前月ワード!$J$3:$J$1000,前月ワード!$D$3:$D$1000,キーワード!$D711,前月ワード!$E$3:$E$1000,キーワード!$F711)</f>
        <v>0</v>
      </c>
      <c r="Z711" s="23">
        <f>SUMIFS(前々月ワード!$J$3:$J$1000,前々月ワード!$D$3:$D$1000,キーワード!$D711,前々月ワード!$E$3:$E$1000,キーワード!$F711)</f>
        <v>0</v>
      </c>
      <c r="AA711" s="22">
        <f>SUMIFS(当月ワード!$W$3:$W$1000,当月ワード!$D$3:$D$1000,キーワード!$D711,当月ワード!$E$3:$E$1000,キーワード!$F711)</f>
        <v>0</v>
      </c>
      <c r="AB711" s="23">
        <f>SUMIFS(前月ワード!$W$3:$W$1000,前月ワード!$D$3:$D$1000,キーワード!$D711,前月ワード!$E$3:$E$1000,キーワード!$F711)</f>
        <v>0</v>
      </c>
      <c r="AC711" s="23">
        <f>SUMIFS(前々月ワード!$W$3:$W$1000,前々月ワード!$D$3:$D$1000,キーワード!$D711,前々月ワード!$E$3:$E$1000,キーワード!$F711)</f>
        <v>0</v>
      </c>
      <c r="AD711" s="23">
        <f t="shared" ref="AD711:AF774" si="131">IFERROR(X711/AJ711,0)</f>
        <v>0</v>
      </c>
      <c r="AE711" s="23">
        <f t="shared" si="131"/>
        <v>0</v>
      </c>
      <c r="AF711" s="23">
        <f t="shared" si="131"/>
        <v>0</v>
      </c>
      <c r="AG711" s="22">
        <f>SUMIFS(当月ワード!$X$3:$X$1000,当月ワード!$D$3:$D$1000,キーワード!$D711,当月ワード!$E$3:$E$1000,キーワード!$F711)</f>
        <v>0</v>
      </c>
      <c r="AH711" s="23">
        <f>SUMIFS(前月ワード!$X$3:$X$1000,前月ワード!$D$3:$D$1000,キーワード!$D711,前月ワード!$E$3:$E$1000,キーワード!$F711)</f>
        <v>0</v>
      </c>
      <c r="AI711" s="23">
        <f>SUMIFS(前々月ワード!$X$3:$X$1000,前々月ワード!$D$3:$D$1000,キーワード!$D711,前々月ワード!$E$3:$E$1000,キーワード!$F711)</f>
        <v>0</v>
      </c>
      <c r="AJ711" s="22">
        <f>SUMIFS(当月ワード!$I$3:$I$1000,当月ワード!$D$3:$D$1000,キーワード!$D711,当月ワード!$E$3:$E$1000,キーワード!$F711)</f>
        <v>0</v>
      </c>
      <c r="AK711" s="23">
        <f>SUMIFS(前月ワード!$I$3:$I$1000,前月ワード!$D$3:$D$1000,キーワード!$D711,前月ワード!$E$3:$E$1000,キーワード!$F711)</f>
        <v>0</v>
      </c>
      <c r="AL711" s="23">
        <f>SUMIFS(前々月ワード!$I$3:$I$1000,前々月ワード!$D$3:$D$1000,キーワード!$D711,前々月ワード!$E$3:$E$1000,キーワード!$F711)</f>
        <v>0</v>
      </c>
      <c r="AM711" s="13">
        <f t="shared" ref="AM711:AO774" si="132">IFERROR(AG711/AJ711,0)</f>
        <v>0</v>
      </c>
      <c r="AN711" s="13">
        <f t="shared" si="132"/>
        <v>0</v>
      </c>
      <c r="AO711" s="13">
        <f t="shared" si="132"/>
        <v>0</v>
      </c>
      <c r="AP711" s="16">
        <f t="shared" ref="AP711:AR774" si="133">IFERROR(AA711/X711,0)</f>
        <v>0</v>
      </c>
      <c r="AQ711" s="16">
        <f t="shared" si="133"/>
        <v>0</v>
      </c>
      <c r="AR711" s="17">
        <f t="shared" si="133"/>
        <v>0</v>
      </c>
    </row>
    <row r="712" spans="3:44" ht="36.65" customHeight="1">
      <c r="C712" s="20">
        <v>707</v>
      </c>
      <c r="D712" s="53">
        <f>現状ワード設定!B709</f>
        <v>0</v>
      </c>
      <c r="E712" s="26" t="str">
        <f>IFERROR(_xlfn.XLOOKUP($D712,現状商品設定!B:B,現状商品設定!C:C,"-"),"-")</f>
        <v>-</v>
      </c>
      <c r="F712" s="56">
        <f>現状ワード設定!G709</f>
        <v>0</v>
      </c>
      <c r="G712" s="60" t="s">
        <v>46</v>
      </c>
      <c r="H712" s="47" t="str">
        <f>IFERROR(_xlfn.XLOOKUP(D712,商品!$D:$D,商品!$H:$H),"")</f>
        <v/>
      </c>
      <c r="I712" s="50" t="str">
        <f>IFERROR(_xlfn.XLOOKUP(D712&amp;F712,現状ワード設定!J:J,現状ワード設定!H:H),"")</f>
        <v/>
      </c>
      <c r="J712" s="47" t="str">
        <f>IFERROR(_xlfn.XLOOKUP(D712&amp;F712,現状ワード設定!J:J,現状ワード設定!I:I),"")</f>
        <v/>
      </c>
      <c r="K712" s="47" t="e">
        <f>IF(AND(T712&gt;=設定!$C$12,W712&gt;=O712),I712*(1+設定!$F$12),IF(AND(T712&gt;=設定!$C$13,W712&lt;O712),I712*(1+設定!$F$13),IF(AND(T712&lt;設定!$C$14,U712&gt;=設定!$E$14),I712*(1+設定!$F$14),IF(AND(T712&lt;設定!$C$15,U712&lt;設定!$E$15),I712*(1+設定!$F$15),"除外"))))</f>
        <v>#VALUE!</v>
      </c>
      <c r="L712" s="58" t="e">
        <f ca="1">IF(消化率!$I$5&lt;1,K712*消化率!$I$5,IF(U712*V712/(K712*消化率!$I$5)&gt;O712,K712*消化率!$I$5,M712))</f>
        <v>#DIV/0!</v>
      </c>
      <c r="M712" s="58" t="e">
        <f t="shared" si="124"/>
        <v>#VALUE!</v>
      </c>
      <c r="N712" s="58" t="e">
        <f ca="1">IF(ROUNDUP(IF(IF(IF(AND(設定!$D$8&lt;=L712,設定!$D$8&lt;J712),設定!$D$8,IF(AND(J712&lt;=L712,J712&lt;設定!$D$8),J712,IF(AND(L712&lt;=J712,J712&lt;設定!$D$8),J712,L712)))=0,設定!$D$8,IF(AND(設定!$D$8&lt;=L712,設定!$D$8&lt;J712),設定!$D$8,IF(AND(J712&lt;=L712,J712&lt;設定!$D$8),J712,IF(AND(L712&lt;=J712,J712&lt;設定!$D$8),J712,L712))))&lt;=H712,H712+1,IF(IF(AND(設定!$D$8&lt;=L712,設定!$D$8&lt;J712),設定!$D$8,IF(AND(J712&lt;=L712,J712&lt;設定!$D$8),J712,IF(AND(L712&lt;=J712,J712&lt;設定!$D$8),J712,L712)))=0,設定!$D$8,IF(AND(設定!$D$8&lt;=L712,設定!$D$8&lt;J712),設定!$D$8,IF(AND(J712&lt;=L712,J712&lt;設定!$D$8),J712,IF(AND(L712&lt;=J712,J712&lt;設定!$D$8),J712,L712))))),0)&gt;40,ROUNDUP(IF(IF(IF(AND(設定!$D$8&lt;=L712,設定!$D$8&lt;J712),設定!$D$8,IF(AND(J712&lt;=L712,J712&lt;設定!$D$8),J712,IF(AND(L712&lt;=J712,J712&lt;設定!$D$8),J712,L712)))=0,設定!$D$8,IF(AND(設定!$D$8&lt;=L712,設定!$D$8&lt;J712),設定!$D$8,IF(AND(J712&lt;=L712,J712&lt;設定!$D$8),J712,IF(AND(L712&lt;=J712,J712&lt;設定!$D$8),J712,L712))))&lt;=H712,H712+1,IF(IF(AND(設定!$D$8&lt;=L712,設定!$D$8&lt;J712),設定!$D$8,IF(AND(J712&lt;=L712,J712&lt;設定!$D$8),J712,IF(AND(L712&lt;=J712,J712&lt;設定!$D$8),J712,L712)))=0,設定!$D$8,IF(AND(設定!$D$8&lt;=L712,設定!$D$8&lt;J712),設定!$D$8,IF(AND(J712&lt;=L712,J712&lt;設定!$D$8),J712,IF(AND(L712&lt;=J712,J712&lt;設定!$D$8),J712,L712))))),0),40)</f>
        <v>#DIV/0!</v>
      </c>
      <c r="O712" s="55">
        <f>IF(G712="標準",設定!$C$4,G712)</f>
        <v>5</v>
      </c>
      <c r="P712" s="45">
        <f t="shared" si="125"/>
        <v>0</v>
      </c>
      <c r="Q712" s="14">
        <f t="shared" si="126"/>
        <v>0</v>
      </c>
      <c r="R712" s="23">
        <f t="shared" si="123"/>
        <v>0</v>
      </c>
      <c r="S712" s="12">
        <f t="shared" si="127"/>
        <v>0</v>
      </c>
      <c r="T712" s="23">
        <f t="shared" si="128"/>
        <v>0</v>
      </c>
      <c r="U712" s="13">
        <f t="shared" si="129"/>
        <v>0</v>
      </c>
      <c r="V712" s="104" t="str">
        <f>INDEX(商品!Q:Q,MATCH(キーワード!D712,商品!D:D,0),1)</f>
        <v>-</v>
      </c>
      <c r="W712" s="15">
        <f t="shared" si="130"/>
        <v>0</v>
      </c>
      <c r="X712" s="22">
        <f>SUMIFS(当月ワード!$J$3:$J$1000,当月ワード!$D$3:$D$1000,キーワード!$D712,当月ワード!$E$3:$E$1000,キーワード!$F712)</f>
        <v>0</v>
      </c>
      <c r="Y712" s="23">
        <f>SUMIFS(前月ワード!$J$3:$J$1000,前月ワード!$D$3:$D$1000,キーワード!$D712,前月ワード!$E$3:$E$1000,キーワード!$F712)</f>
        <v>0</v>
      </c>
      <c r="Z712" s="23">
        <f>SUMIFS(前々月ワード!$J$3:$J$1000,前々月ワード!$D$3:$D$1000,キーワード!$D712,前々月ワード!$E$3:$E$1000,キーワード!$F712)</f>
        <v>0</v>
      </c>
      <c r="AA712" s="22">
        <f>SUMIFS(当月ワード!$W$3:$W$1000,当月ワード!$D$3:$D$1000,キーワード!$D712,当月ワード!$E$3:$E$1000,キーワード!$F712)</f>
        <v>0</v>
      </c>
      <c r="AB712" s="23">
        <f>SUMIFS(前月ワード!$W$3:$W$1000,前月ワード!$D$3:$D$1000,キーワード!$D712,前月ワード!$E$3:$E$1000,キーワード!$F712)</f>
        <v>0</v>
      </c>
      <c r="AC712" s="23">
        <f>SUMIFS(前々月ワード!$W$3:$W$1000,前々月ワード!$D$3:$D$1000,キーワード!$D712,前々月ワード!$E$3:$E$1000,キーワード!$F712)</f>
        <v>0</v>
      </c>
      <c r="AD712" s="23">
        <f t="shared" si="131"/>
        <v>0</v>
      </c>
      <c r="AE712" s="23">
        <f t="shared" si="131"/>
        <v>0</v>
      </c>
      <c r="AF712" s="23">
        <f t="shared" si="131"/>
        <v>0</v>
      </c>
      <c r="AG712" s="22">
        <f>SUMIFS(当月ワード!$X$3:$X$1000,当月ワード!$D$3:$D$1000,キーワード!$D712,当月ワード!$E$3:$E$1000,キーワード!$F712)</f>
        <v>0</v>
      </c>
      <c r="AH712" s="23">
        <f>SUMIFS(前月ワード!$X$3:$X$1000,前月ワード!$D$3:$D$1000,キーワード!$D712,前月ワード!$E$3:$E$1000,キーワード!$F712)</f>
        <v>0</v>
      </c>
      <c r="AI712" s="23">
        <f>SUMIFS(前々月ワード!$X$3:$X$1000,前々月ワード!$D$3:$D$1000,キーワード!$D712,前々月ワード!$E$3:$E$1000,キーワード!$F712)</f>
        <v>0</v>
      </c>
      <c r="AJ712" s="22">
        <f>SUMIFS(当月ワード!$I$3:$I$1000,当月ワード!$D$3:$D$1000,キーワード!$D712,当月ワード!$E$3:$E$1000,キーワード!$F712)</f>
        <v>0</v>
      </c>
      <c r="AK712" s="23">
        <f>SUMIFS(前月ワード!$I$3:$I$1000,前月ワード!$D$3:$D$1000,キーワード!$D712,前月ワード!$E$3:$E$1000,キーワード!$F712)</f>
        <v>0</v>
      </c>
      <c r="AL712" s="23">
        <f>SUMIFS(前々月ワード!$I$3:$I$1000,前々月ワード!$D$3:$D$1000,キーワード!$D712,前々月ワード!$E$3:$E$1000,キーワード!$F712)</f>
        <v>0</v>
      </c>
      <c r="AM712" s="13">
        <f t="shared" si="132"/>
        <v>0</v>
      </c>
      <c r="AN712" s="13">
        <f t="shared" si="132"/>
        <v>0</v>
      </c>
      <c r="AO712" s="13">
        <f t="shared" si="132"/>
        <v>0</v>
      </c>
      <c r="AP712" s="16">
        <f t="shared" si="133"/>
        <v>0</v>
      </c>
      <c r="AQ712" s="16">
        <f t="shared" si="133"/>
        <v>0</v>
      </c>
      <c r="AR712" s="17">
        <f t="shared" si="133"/>
        <v>0</v>
      </c>
    </row>
    <row r="713" spans="3:44" ht="36.65" customHeight="1">
      <c r="C713" s="20">
        <v>708</v>
      </c>
      <c r="D713" s="53">
        <f>現状ワード設定!B710</f>
        <v>0</v>
      </c>
      <c r="E713" s="26" t="str">
        <f>IFERROR(_xlfn.XLOOKUP($D713,現状商品設定!B:B,現状商品設定!C:C,"-"),"-")</f>
        <v>-</v>
      </c>
      <c r="F713" s="56">
        <f>現状ワード設定!G710</f>
        <v>0</v>
      </c>
      <c r="G713" s="60" t="s">
        <v>46</v>
      </c>
      <c r="H713" s="47" t="str">
        <f>IFERROR(_xlfn.XLOOKUP(D713,商品!$D:$D,商品!$H:$H),"")</f>
        <v/>
      </c>
      <c r="I713" s="50" t="str">
        <f>IFERROR(_xlfn.XLOOKUP(D713&amp;F713,現状ワード設定!J:J,現状ワード設定!H:H),"")</f>
        <v/>
      </c>
      <c r="J713" s="47" t="str">
        <f>IFERROR(_xlfn.XLOOKUP(D713&amp;F713,現状ワード設定!J:J,現状ワード設定!I:I),"")</f>
        <v/>
      </c>
      <c r="K713" s="47" t="e">
        <f>IF(AND(T713&gt;=設定!$C$12,W713&gt;=O713),I713*(1+設定!$F$12),IF(AND(T713&gt;=設定!$C$13,W713&lt;O713),I713*(1+設定!$F$13),IF(AND(T713&lt;設定!$C$14,U713&gt;=設定!$E$14),I713*(1+設定!$F$14),IF(AND(T713&lt;設定!$C$15,U713&lt;設定!$E$15),I713*(1+設定!$F$15),"除外"))))</f>
        <v>#VALUE!</v>
      </c>
      <c r="L713" s="58" t="e">
        <f ca="1">IF(消化率!$I$5&lt;1,K713*消化率!$I$5,IF(U713*V713/(K713*消化率!$I$5)&gt;O713,K713*消化率!$I$5,M713))</f>
        <v>#DIV/0!</v>
      </c>
      <c r="M713" s="58" t="e">
        <f t="shared" si="124"/>
        <v>#VALUE!</v>
      </c>
      <c r="N713" s="58" t="e">
        <f ca="1">IF(ROUNDUP(IF(IF(IF(AND(設定!$D$8&lt;=L713,設定!$D$8&lt;J713),設定!$D$8,IF(AND(J713&lt;=L713,J713&lt;設定!$D$8),J713,IF(AND(L713&lt;=J713,J713&lt;設定!$D$8),J713,L713)))=0,設定!$D$8,IF(AND(設定!$D$8&lt;=L713,設定!$D$8&lt;J713),設定!$D$8,IF(AND(J713&lt;=L713,J713&lt;設定!$D$8),J713,IF(AND(L713&lt;=J713,J713&lt;設定!$D$8),J713,L713))))&lt;=H713,H713+1,IF(IF(AND(設定!$D$8&lt;=L713,設定!$D$8&lt;J713),設定!$D$8,IF(AND(J713&lt;=L713,J713&lt;設定!$D$8),J713,IF(AND(L713&lt;=J713,J713&lt;設定!$D$8),J713,L713)))=0,設定!$D$8,IF(AND(設定!$D$8&lt;=L713,設定!$D$8&lt;J713),設定!$D$8,IF(AND(J713&lt;=L713,J713&lt;設定!$D$8),J713,IF(AND(L713&lt;=J713,J713&lt;設定!$D$8),J713,L713))))),0)&gt;40,ROUNDUP(IF(IF(IF(AND(設定!$D$8&lt;=L713,設定!$D$8&lt;J713),設定!$D$8,IF(AND(J713&lt;=L713,J713&lt;設定!$D$8),J713,IF(AND(L713&lt;=J713,J713&lt;設定!$D$8),J713,L713)))=0,設定!$D$8,IF(AND(設定!$D$8&lt;=L713,設定!$D$8&lt;J713),設定!$D$8,IF(AND(J713&lt;=L713,J713&lt;設定!$D$8),J713,IF(AND(L713&lt;=J713,J713&lt;設定!$D$8),J713,L713))))&lt;=H713,H713+1,IF(IF(AND(設定!$D$8&lt;=L713,設定!$D$8&lt;J713),設定!$D$8,IF(AND(J713&lt;=L713,J713&lt;設定!$D$8),J713,IF(AND(L713&lt;=J713,J713&lt;設定!$D$8),J713,L713)))=0,設定!$D$8,IF(AND(設定!$D$8&lt;=L713,設定!$D$8&lt;J713),設定!$D$8,IF(AND(J713&lt;=L713,J713&lt;設定!$D$8),J713,IF(AND(L713&lt;=J713,J713&lt;設定!$D$8),J713,L713))))),0),40)</f>
        <v>#DIV/0!</v>
      </c>
      <c r="O713" s="55">
        <f>IF(G713="標準",設定!$C$4,G713)</f>
        <v>5</v>
      </c>
      <c r="P713" s="45">
        <f t="shared" si="125"/>
        <v>0</v>
      </c>
      <c r="Q713" s="14">
        <f t="shared" si="126"/>
        <v>0</v>
      </c>
      <c r="R713" s="23">
        <f t="shared" ref="R713:R776" si="134">IFERROR(P713/T713,0)</f>
        <v>0</v>
      </c>
      <c r="S713" s="12">
        <f t="shared" si="127"/>
        <v>0</v>
      </c>
      <c r="T713" s="23">
        <f t="shared" si="128"/>
        <v>0</v>
      </c>
      <c r="U713" s="13">
        <f t="shared" si="129"/>
        <v>0</v>
      </c>
      <c r="V713" s="104" t="str">
        <f>INDEX(商品!Q:Q,MATCH(キーワード!D713,商品!D:D,0),1)</f>
        <v>-</v>
      </c>
      <c r="W713" s="15">
        <f t="shared" si="130"/>
        <v>0</v>
      </c>
      <c r="X713" s="22">
        <f>SUMIFS(当月ワード!$J$3:$J$1000,当月ワード!$D$3:$D$1000,キーワード!$D713,当月ワード!$E$3:$E$1000,キーワード!$F713)</f>
        <v>0</v>
      </c>
      <c r="Y713" s="23">
        <f>SUMIFS(前月ワード!$J$3:$J$1000,前月ワード!$D$3:$D$1000,キーワード!$D713,前月ワード!$E$3:$E$1000,キーワード!$F713)</f>
        <v>0</v>
      </c>
      <c r="Z713" s="23">
        <f>SUMIFS(前々月ワード!$J$3:$J$1000,前々月ワード!$D$3:$D$1000,キーワード!$D713,前々月ワード!$E$3:$E$1000,キーワード!$F713)</f>
        <v>0</v>
      </c>
      <c r="AA713" s="22">
        <f>SUMIFS(当月ワード!$W$3:$W$1000,当月ワード!$D$3:$D$1000,キーワード!$D713,当月ワード!$E$3:$E$1000,キーワード!$F713)</f>
        <v>0</v>
      </c>
      <c r="AB713" s="23">
        <f>SUMIFS(前月ワード!$W$3:$W$1000,前月ワード!$D$3:$D$1000,キーワード!$D713,前月ワード!$E$3:$E$1000,キーワード!$F713)</f>
        <v>0</v>
      </c>
      <c r="AC713" s="23">
        <f>SUMIFS(前々月ワード!$W$3:$W$1000,前々月ワード!$D$3:$D$1000,キーワード!$D713,前々月ワード!$E$3:$E$1000,キーワード!$F713)</f>
        <v>0</v>
      </c>
      <c r="AD713" s="23">
        <f t="shared" si="131"/>
        <v>0</v>
      </c>
      <c r="AE713" s="23">
        <f t="shared" si="131"/>
        <v>0</v>
      </c>
      <c r="AF713" s="23">
        <f t="shared" si="131"/>
        <v>0</v>
      </c>
      <c r="AG713" s="22">
        <f>SUMIFS(当月ワード!$X$3:$X$1000,当月ワード!$D$3:$D$1000,キーワード!$D713,当月ワード!$E$3:$E$1000,キーワード!$F713)</f>
        <v>0</v>
      </c>
      <c r="AH713" s="23">
        <f>SUMIFS(前月ワード!$X$3:$X$1000,前月ワード!$D$3:$D$1000,キーワード!$D713,前月ワード!$E$3:$E$1000,キーワード!$F713)</f>
        <v>0</v>
      </c>
      <c r="AI713" s="23">
        <f>SUMIFS(前々月ワード!$X$3:$X$1000,前々月ワード!$D$3:$D$1000,キーワード!$D713,前々月ワード!$E$3:$E$1000,キーワード!$F713)</f>
        <v>0</v>
      </c>
      <c r="AJ713" s="22">
        <f>SUMIFS(当月ワード!$I$3:$I$1000,当月ワード!$D$3:$D$1000,キーワード!$D713,当月ワード!$E$3:$E$1000,キーワード!$F713)</f>
        <v>0</v>
      </c>
      <c r="AK713" s="23">
        <f>SUMIFS(前月ワード!$I$3:$I$1000,前月ワード!$D$3:$D$1000,キーワード!$D713,前月ワード!$E$3:$E$1000,キーワード!$F713)</f>
        <v>0</v>
      </c>
      <c r="AL713" s="23">
        <f>SUMIFS(前々月ワード!$I$3:$I$1000,前々月ワード!$D$3:$D$1000,キーワード!$D713,前々月ワード!$E$3:$E$1000,キーワード!$F713)</f>
        <v>0</v>
      </c>
      <c r="AM713" s="13">
        <f t="shared" si="132"/>
        <v>0</v>
      </c>
      <c r="AN713" s="13">
        <f t="shared" si="132"/>
        <v>0</v>
      </c>
      <c r="AO713" s="13">
        <f t="shared" si="132"/>
        <v>0</v>
      </c>
      <c r="AP713" s="16">
        <f t="shared" si="133"/>
        <v>0</v>
      </c>
      <c r="AQ713" s="16">
        <f t="shared" si="133"/>
        <v>0</v>
      </c>
      <c r="AR713" s="17">
        <f t="shared" si="133"/>
        <v>0</v>
      </c>
    </row>
    <row r="714" spans="3:44" ht="36.65" customHeight="1">
      <c r="C714" s="20">
        <v>709</v>
      </c>
      <c r="D714" s="53">
        <f>現状ワード設定!B711</f>
        <v>0</v>
      </c>
      <c r="E714" s="26" t="str">
        <f>IFERROR(_xlfn.XLOOKUP($D714,現状商品設定!B:B,現状商品設定!C:C,"-"),"-")</f>
        <v>-</v>
      </c>
      <c r="F714" s="56">
        <f>現状ワード設定!G711</f>
        <v>0</v>
      </c>
      <c r="G714" s="60" t="s">
        <v>46</v>
      </c>
      <c r="H714" s="47" t="str">
        <f>IFERROR(_xlfn.XLOOKUP(D714,商品!$D:$D,商品!$H:$H),"")</f>
        <v/>
      </c>
      <c r="I714" s="50" t="str">
        <f>IFERROR(_xlfn.XLOOKUP(D714&amp;F714,現状ワード設定!J:J,現状ワード設定!H:H),"")</f>
        <v/>
      </c>
      <c r="J714" s="47" t="str">
        <f>IFERROR(_xlfn.XLOOKUP(D714&amp;F714,現状ワード設定!J:J,現状ワード設定!I:I),"")</f>
        <v/>
      </c>
      <c r="K714" s="47" t="e">
        <f>IF(AND(T714&gt;=設定!$C$12,W714&gt;=O714),I714*(1+設定!$F$12),IF(AND(T714&gt;=設定!$C$13,W714&lt;O714),I714*(1+設定!$F$13),IF(AND(T714&lt;設定!$C$14,U714&gt;=設定!$E$14),I714*(1+設定!$F$14),IF(AND(T714&lt;設定!$C$15,U714&lt;設定!$E$15),I714*(1+設定!$F$15),"除外"))))</f>
        <v>#VALUE!</v>
      </c>
      <c r="L714" s="58" t="e">
        <f ca="1">IF(消化率!$I$5&lt;1,K714*消化率!$I$5,IF(U714*V714/(K714*消化率!$I$5)&gt;O714,K714*消化率!$I$5,M714))</f>
        <v>#DIV/0!</v>
      </c>
      <c r="M714" s="58" t="e">
        <f t="shared" si="124"/>
        <v>#VALUE!</v>
      </c>
      <c r="N714" s="58" t="e">
        <f ca="1">IF(ROUNDUP(IF(IF(IF(AND(設定!$D$8&lt;=L714,設定!$D$8&lt;J714),設定!$D$8,IF(AND(J714&lt;=L714,J714&lt;設定!$D$8),J714,IF(AND(L714&lt;=J714,J714&lt;設定!$D$8),J714,L714)))=0,設定!$D$8,IF(AND(設定!$D$8&lt;=L714,設定!$D$8&lt;J714),設定!$D$8,IF(AND(J714&lt;=L714,J714&lt;設定!$D$8),J714,IF(AND(L714&lt;=J714,J714&lt;設定!$D$8),J714,L714))))&lt;=H714,H714+1,IF(IF(AND(設定!$D$8&lt;=L714,設定!$D$8&lt;J714),設定!$D$8,IF(AND(J714&lt;=L714,J714&lt;設定!$D$8),J714,IF(AND(L714&lt;=J714,J714&lt;設定!$D$8),J714,L714)))=0,設定!$D$8,IF(AND(設定!$D$8&lt;=L714,設定!$D$8&lt;J714),設定!$D$8,IF(AND(J714&lt;=L714,J714&lt;設定!$D$8),J714,IF(AND(L714&lt;=J714,J714&lt;設定!$D$8),J714,L714))))),0)&gt;40,ROUNDUP(IF(IF(IF(AND(設定!$D$8&lt;=L714,設定!$D$8&lt;J714),設定!$D$8,IF(AND(J714&lt;=L714,J714&lt;設定!$D$8),J714,IF(AND(L714&lt;=J714,J714&lt;設定!$D$8),J714,L714)))=0,設定!$D$8,IF(AND(設定!$D$8&lt;=L714,設定!$D$8&lt;J714),設定!$D$8,IF(AND(J714&lt;=L714,J714&lt;設定!$D$8),J714,IF(AND(L714&lt;=J714,J714&lt;設定!$D$8),J714,L714))))&lt;=H714,H714+1,IF(IF(AND(設定!$D$8&lt;=L714,設定!$D$8&lt;J714),設定!$D$8,IF(AND(J714&lt;=L714,J714&lt;設定!$D$8),J714,IF(AND(L714&lt;=J714,J714&lt;設定!$D$8),J714,L714)))=0,設定!$D$8,IF(AND(設定!$D$8&lt;=L714,設定!$D$8&lt;J714),設定!$D$8,IF(AND(J714&lt;=L714,J714&lt;設定!$D$8),J714,IF(AND(L714&lt;=J714,J714&lt;設定!$D$8),J714,L714))))),0),40)</f>
        <v>#DIV/0!</v>
      </c>
      <c r="O714" s="55">
        <f>IF(G714="標準",設定!$C$4,G714)</f>
        <v>5</v>
      </c>
      <c r="P714" s="45">
        <f t="shared" si="125"/>
        <v>0</v>
      </c>
      <c r="Q714" s="14">
        <f t="shared" si="126"/>
        <v>0</v>
      </c>
      <c r="R714" s="23">
        <f t="shared" si="134"/>
        <v>0</v>
      </c>
      <c r="S714" s="12">
        <f t="shared" si="127"/>
        <v>0</v>
      </c>
      <c r="T714" s="23">
        <f t="shared" si="128"/>
        <v>0</v>
      </c>
      <c r="U714" s="13">
        <f t="shared" si="129"/>
        <v>0</v>
      </c>
      <c r="V714" s="104" t="str">
        <f>INDEX(商品!Q:Q,MATCH(キーワード!D714,商品!D:D,0),1)</f>
        <v>-</v>
      </c>
      <c r="W714" s="15">
        <f t="shared" si="130"/>
        <v>0</v>
      </c>
      <c r="X714" s="22">
        <f>SUMIFS(当月ワード!$J$3:$J$1000,当月ワード!$D$3:$D$1000,キーワード!$D714,当月ワード!$E$3:$E$1000,キーワード!$F714)</f>
        <v>0</v>
      </c>
      <c r="Y714" s="23">
        <f>SUMIFS(前月ワード!$J$3:$J$1000,前月ワード!$D$3:$D$1000,キーワード!$D714,前月ワード!$E$3:$E$1000,キーワード!$F714)</f>
        <v>0</v>
      </c>
      <c r="Z714" s="23">
        <f>SUMIFS(前々月ワード!$J$3:$J$1000,前々月ワード!$D$3:$D$1000,キーワード!$D714,前々月ワード!$E$3:$E$1000,キーワード!$F714)</f>
        <v>0</v>
      </c>
      <c r="AA714" s="22">
        <f>SUMIFS(当月ワード!$W$3:$W$1000,当月ワード!$D$3:$D$1000,キーワード!$D714,当月ワード!$E$3:$E$1000,キーワード!$F714)</f>
        <v>0</v>
      </c>
      <c r="AB714" s="23">
        <f>SUMIFS(前月ワード!$W$3:$W$1000,前月ワード!$D$3:$D$1000,キーワード!$D714,前月ワード!$E$3:$E$1000,キーワード!$F714)</f>
        <v>0</v>
      </c>
      <c r="AC714" s="23">
        <f>SUMIFS(前々月ワード!$W$3:$W$1000,前々月ワード!$D$3:$D$1000,キーワード!$D714,前々月ワード!$E$3:$E$1000,キーワード!$F714)</f>
        <v>0</v>
      </c>
      <c r="AD714" s="23">
        <f t="shared" si="131"/>
        <v>0</v>
      </c>
      <c r="AE714" s="23">
        <f t="shared" si="131"/>
        <v>0</v>
      </c>
      <c r="AF714" s="23">
        <f t="shared" si="131"/>
        <v>0</v>
      </c>
      <c r="AG714" s="22">
        <f>SUMIFS(当月ワード!$X$3:$X$1000,当月ワード!$D$3:$D$1000,キーワード!$D714,当月ワード!$E$3:$E$1000,キーワード!$F714)</f>
        <v>0</v>
      </c>
      <c r="AH714" s="23">
        <f>SUMIFS(前月ワード!$X$3:$X$1000,前月ワード!$D$3:$D$1000,キーワード!$D714,前月ワード!$E$3:$E$1000,キーワード!$F714)</f>
        <v>0</v>
      </c>
      <c r="AI714" s="23">
        <f>SUMIFS(前々月ワード!$X$3:$X$1000,前々月ワード!$D$3:$D$1000,キーワード!$D714,前々月ワード!$E$3:$E$1000,キーワード!$F714)</f>
        <v>0</v>
      </c>
      <c r="AJ714" s="22">
        <f>SUMIFS(当月ワード!$I$3:$I$1000,当月ワード!$D$3:$D$1000,キーワード!$D714,当月ワード!$E$3:$E$1000,キーワード!$F714)</f>
        <v>0</v>
      </c>
      <c r="AK714" s="23">
        <f>SUMIFS(前月ワード!$I$3:$I$1000,前月ワード!$D$3:$D$1000,キーワード!$D714,前月ワード!$E$3:$E$1000,キーワード!$F714)</f>
        <v>0</v>
      </c>
      <c r="AL714" s="23">
        <f>SUMIFS(前々月ワード!$I$3:$I$1000,前々月ワード!$D$3:$D$1000,キーワード!$D714,前々月ワード!$E$3:$E$1000,キーワード!$F714)</f>
        <v>0</v>
      </c>
      <c r="AM714" s="13">
        <f t="shared" si="132"/>
        <v>0</v>
      </c>
      <c r="AN714" s="13">
        <f t="shared" si="132"/>
        <v>0</v>
      </c>
      <c r="AO714" s="13">
        <f t="shared" si="132"/>
        <v>0</v>
      </c>
      <c r="AP714" s="16">
        <f t="shared" si="133"/>
        <v>0</v>
      </c>
      <c r="AQ714" s="16">
        <f t="shared" si="133"/>
        <v>0</v>
      </c>
      <c r="AR714" s="17">
        <f t="shared" si="133"/>
        <v>0</v>
      </c>
    </row>
    <row r="715" spans="3:44" ht="36.65" customHeight="1">
      <c r="C715" s="20">
        <v>710</v>
      </c>
      <c r="D715" s="53">
        <f>現状ワード設定!B712</f>
        <v>0</v>
      </c>
      <c r="E715" s="26" t="str">
        <f>IFERROR(_xlfn.XLOOKUP($D715,現状商品設定!B:B,現状商品設定!C:C,"-"),"-")</f>
        <v>-</v>
      </c>
      <c r="F715" s="56">
        <f>現状ワード設定!G712</f>
        <v>0</v>
      </c>
      <c r="G715" s="60" t="s">
        <v>46</v>
      </c>
      <c r="H715" s="47" t="str">
        <f>IFERROR(_xlfn.XLOOKUP(D715,商品!$D:$D,商品!$H:$H),"")</f>
        <v/>
      </c>
      <c r="I715" s="50" t="str">
        <f>IFERROR(_xlfn.XLOOKUP(D715&amp;F715,現状ワード設定!J:J,現状ワード設定!H:H),"")</f>
        <v/>
      </c>
      <c r="J715" s="47" t="str">
        <f>IFERROR(_xlfn.XLOOKUP(D715&amp;F715,現状ワード設定!J:J,現状ワード設定!I:I),"")</f>
        <v/>
      </c>
      <c r="K715" s="47" t="e">
        <f>IF(AND(T715&gt;=設定!$C$12,W715&gt;=O715),I715*(1+設定!$F$12),IF(AND(T715&gt;=設定!$C$13,W715&lt;O715),I715*(1+設定!$F$13),IF(AND(T715&lt;設定!$C$14,U715&gt;=設定!$E$14),I715*(1+設定!$F$14),IF(AND(T715&lt;設定!$C$15,U715&lt;設定!$E$15),I715*(1+設定!$F$15),"除外"))))</f>
        <v>#VALUE!</v>
      </c>
      <c r="L715" s="58" t="e">
        <f ca="1">IF(消化率!$I$5&lt;1,K715*消化率!$I$5,IF(U715*V715/(K715*消化率!$I$5)&gt;O715,K715*消化率!$I$5,M715))</f>
        <v>#DIV/0!</v>
      </c>
      <c r="M715" s="58" t="e">
        <f t="shared" si="124"/>
        <v>#VALUE!</v>
      </c>
      <c r="N715" s="58" t="e">
        <f ca="1">IF(ROUNDUP(IF(IF(IF(AND(設定!$D$8&lt;=L715,設定!$D$8&lt;J715),設定!$D$8,IF(AND(J715&lt;=L715,J715&lt;設定!$D$8),J715,IF(AND(L715&lt;=J715,J715&lt;設定!$D$8),J715,L715)))=0,設定!$D$8,IF(AND(設定!$D$8&lt;=L715,設定!$D$8&lt;J715),設定!$D$8,IF(AND(J715&lt;=L715,J715&lt;設定!$D$8),J715,IF(AND(L715&lt;=J715,J715&lt;設定!$D$8),J715,L715))))&lt;=H715,H715+1,IF(IF(AND(設定!$D$8&lt;=L715,設定!$D$8&lt;J715),設定!$D$8,IF(AND(J715&lt;=L715,J715&lt;設定!$D$8),J715,IF(AND(L715&lt;=J715,J715&lt;設定!$D$8),J715,L715)))=0,設定!$D$8,IF(AND(設定!$D$8&lt;=L715,設定!$D$8&lt;J715),設定!$D$8,IF(AND(J715&lt;=L715,J715&lt;設定!$D$8),J715,IF(AND(L715&lt;=J715,J715&lt;設定!$D$8),J715,L715))))),0)&gt;40,ROUNDUP(IF(IF(IF(AND(設定!$D$8&lt;=L715,設定!$D$8&lt;J715),設定!$D$8,IF(AND(J715&lt;=L715,J715&lt;設定!$D$8),J715,IF(AND(L715&lt;=J715,J715&lt;設定!$D$8),J715,L715)))=0,設定!$D$8,IF(AND(設定!$D$8&lt;=L715,設定!$D$8&lt;J715),設定!$D$8,IF(AND(J715&lt;=L715,J715&lt;設定!$D$8),J715,IF(AND(L715&lt;=J715,J715&lt;設定!$D$8),J715,L715))))&lt;=H715,H715+1,IF(IF(AND(設定!$D$8&lt;=L715,設定!$D$8&lt;J715),設定!$D$8,IF(AND(J715&lt;=L715,J715&lt;設定!$D$8),J715,IF(AND(L715&lt;=J715,J715&lt;設定!$D$8),J715,L715)))=0,設定!$D$8,IF(AND(設定!$D$8&lt;=L715,設定!$D$8&lt;J715),設定!$D$8,IF(AND(J715&lt;=L715,J715&lt;設定!$D$8),J715,IF(AND(L715&lt;=J715,J715&lt;設定!$D$8),J715,L715))))),0),40)</f>
        <v>#DIV/0!</v>
      </c>
      <c r="O715" s="55">
        <f>IF(G715="標準",設定!$C$4,G715)</f>
        <v>5</v>
      </c>
      <c r="P715" s="45">
        <f t="shared" si="125"/>
        <v>0</v>
      </c>
      <c r="Q715" s="14">
        <f t="shared" si="126"/>
        <v>0</v>
      </c>
      <c r="R715" s="23">
        <f t="shared" si="134"/>
        <v>0</v>
      </c>
      <c r="S715" s="12">
        <f t="shared" si="127"/>
        <v>0</v>
      </c>
      <c r="T715" s="23">
        <f t="shared" si="128"/>
        <v>0</v>
      </c>
      <c r="U715" s="13">
        <f t="shared" si="129"/>
        <v>0</v>
      </c>
      <c r="V715" s="104" t="str">
        <f>INDEX(商品!Q:Q,MATCH(キーワード!D715,商品!D:D,0),1)</f>
        <v>-</v>
      </c>
      <c r="W715" s="15">
        <f t="shared" si="130"/>
        <v>0</v>
      </c>
      <c r="X715" s="22">
        <f>SUMIFS(当月ワード!$J$3:$J$1000,当月ワード!$D$3:$D$1000,キーワード!$D715,当月ワード!$E$3:$E$1000,キーワード!$F715)</f>
        <v>0</v>
      </c>
      <c r="Y715" s="23">
        <f>SUMIFS(前月ワード!$J$3:$J$1000,前月ワード!$D$3:$D$1000,キーワード!$D715,前月ワード!$E$3:$E$1000,キーワード!$F715)</f>
        <v>0</v>
      </c>
      <c r="Z715" s="23">
        <f>SUMIFS(前々月ワード!$J$3:$J$1000,前々月ワード!$D$3:$D$1000,キーワード!$D715,前々月ワード!$E$3:$E$1000,キーワード!$F715)</f>
        <v>0</v>
      </c>
      <c r="AA715" s="22">
        <f>SUMIFS(当月ワード!$W$3:$W$1000,当月ワード!$D$3:$D$1000,キーワード!$D715,当月ワード!$E$3:$E$1000,キーワード!$F715)</f>
        <v>0</v>
      </c>
      <c r="AB715" s="23">
        <f>SUMIFS(前月ワード!$W$3:$W$1000,前月ワード!$D$3:$D$1000,キーワード!$D715,前月ワード!$E$3:$E$1000,キーワード!$F715)</f>
        <v>0</v>
      </c>
      <c r="AC715" s="23">
        <f>SUMIFS(前々月ワード!$W$3:$W$1000,前々月ワード!$D$3:$D$1000,キーワード!$D715,前々月ワード!$E$3:$E$1000,キーワード!$F715)</f>
        <v>0</v>
      </c>
      <c r="AD715" s="23">
        <f t="shared" si="131"/>
        <v>0</v>
      </c>
      <c r="AE715" s="23">
        <f t="shared" si="131"/>
        <v>0</v>
      </c>
      <c r="AF715" s="23">
        <f t="shared" si="131"/>
        <v>0</v>
      </c>
      <c r="AG715" s="22">
        <f>SUMIFS(当月ワード!$X$3:$X$1000,当月ワード!$D$3:$D$1000,キーワード!$D715,当月ワード!$E$3:$E$1000,キーワード!$F715)</f>
        <v>0</v>
      </c>
      <c r="AH715" s="23">
        <f>SUMIFS(前月ワード!$X$3:$X$1000,前月ワード!$D$3:$D$1000,キーワード!$D715,前月ワード!$E$3:$E$1000,キーワード!$F715)</f>
        <v>0</v>
      </c>
      <c r="AI715" s="23">
        <f>SUMIFS(前々月ワード!$X$3:$X$1000,前々月ワード!$D$3:$D$1000,キーワード!$D715,前々月ワード!$E$3:$E$1000,キーワード!$F715)</f>
        <v>0</v>
      </c>
      <c r="AJ715" s="22">
        <f>SUMIFS(当月ワード!$I$3:$I$1000,当月ワード!$D$3:$D$1000,キーワード!$D715,当月ワード!$E$3:$E$1000,キーワード!$F715)</f>
        <v>0</v>
      </c>
      <c r="AK715" s="23">
        <f>SUMIFS(前月ワード!$I$3:$I$1000,前月ワード!$D$3:$D$1000,キーワード!$D715,前月ワード!$E$3:$E$1000,キーワード!$F715)</f>
        <v>0</v>
      </c>
      <c r="AL715" s="23">
        <f>SUMIFS(前々月ワード!$I$3:$I$1000,前々月ワード!$D$3:$D$1000,キーワード!$D715,前々月ワード!$E$3:$E$1000,キーワード!$F715)</f>
        <v>0</v>
      </c>
      <c r="AM715" s="13">
        <f t="shared" si="132"/>
        <v>0</v>
      </c>
      <c r="AN715" s="13">
        <f t="shared" si="132"/>
        <v>0</v>
      </c>
      <c r="AO715" s="13">
        <f t="shared" si="132"/>
        <v>0</v>
      </c>
      <c r="AP715" s="16">
        <f t="shared" si="133"/>
        <v>0</v>
      </c>
      <c r="AQ715" s="16">
        <f t="shared" si="133"/>
        <v>0</v>
      </c>
      <c r="AR715" s="17">
        <f t="shared" si="133"/>
        <v>0</v>
      </c>
    </row>
    <row r="716" spans="3:44" ht="36.65" customHeight="1">
      <c r="C716" s="20">
        <v>711</v>
      </c>
      <c r="D716" s="53">
        <f>現状ワード設定!B713</f>
        <v>0</v>
      </c>
      <c r="E716" s="26" t="str">
        <f>IFERROR(_xlfn.XLOOKUP($D716,現状商品設定!B:B,現状商品設定!C:C,"-"),"-")</f>
        <v>-</v>
      </c>
      <c r="F716" s="56">
        <f>現状ワード設定!G713</f>
        <v>0</v>
      </c>
      <c r="G716" s="60" t="s">
        <v>46</v>
      </c>
      <c r="H716" s="47" t="str">
        <f>IFERROR(_xlfn.XLOOKUP(D716,商品!$D:$D,商品!$H:$H),"")</f>
        <v/>
      </c>
      <c r="I716" s="50" t="str">
        <f>IFERROR(_xlfn.XLOOKUP(D716&amp;F716,現状ワード設定!J:J,現状ワード設定!H:H),"")</f>
        <v/>
      </c>
      <c r="J716" s="47" t="str">
        <f>IFERROR(_xlfn.XLOOKUP(D716&amp;F716,現状ワード設定!J:J,現状ワード設定!I:I),"")</f>
        <v/>
      </c>
      <c r="K716" s="47" t="e">
        <f>IF(AND(T716&gt;=設定!$C$12,W716&gt;=O716),I716*(1+設定!$F$12),IF(AND(T716&gt;=設定!$C$13,W716&lt;O716),I716*(1+設定!$F$13),IF(AND(T716&lt;設定!$C$14,U716&gt;=設定!$E$14),I716*(1+設定!$F$14),IF(AND(T716&lt;設定!$C$15,U716&lt;設定!$E$15),I716*(1+設定!$F$15),"除外"))))</f>
        <v>#VALUE!</v>
      </c>
      <c r="L716" s="58" t="e">
        <f ca="1">IF(消化率!$I$5&lt;1,K716*消化率!$I$5,IF(U716*V716/(K716*消化率!$I$5)&gt;O716,K716*消化率!$I$5,M716))</f>
        <v>#DIV/0!</v>
      </c>
      <c r="M716" s="58" t="e">
        <f t="shared" si="124"/>
        <v>#VALUE!</v>
      </c>
      <c r="N716" s="58" t="e">
        <f ca="1">IF(ROUNDUP(IF(IF(IF(AND(設定!$D$8&lt;=L716,設定!$D$8&lt;J716),設定!$D$8,IF(AND(J716&lt;=L716,J716&lt;設定!$D$8),J716,IF(AND(L716&lt;=J716,J716&lt;設定!$D$8),J716,L716)))=0,設定!$D$8,IF(AND(設定!$D$8&lt;=L716,設定!$D$8&lt;J716),設定!$D$8,IF(AND(J716&lt;=L716,J716&lt;設定!$D$8),J716,IF(AND(L716&lt;=J716,J716&lt;設定!$D$8),J716,L716))))&lt;=H716,H716+1,IF(IF(AND(設定!$D$8&lt;=L716,設定!$D$8&lt;J716),設定!$D$8,IF(AND(J716&lt;=L716,J716&lt;設定!$D$8),J716,IF(AND(L716&lt;=J716,J716&lt;設定!$D$8),J716,L716)))=0,設定!$D$8,IF(AND(設定!$D$8&lt;=L716,設定!$D$8&lt;J716),設定!$D$8,IF(AND(J716&lt;=L716,J716&lt;設定!$D$8),J716,IF(AND(L716&lt;=J716,J716&lt;設定!$D$8),J716,L716))))),0)&gt;40,ROUNDUP(IF(IF(IF(AND(設定!$D$8&lt;=L716,設定!$D$8&lt;J716),設定!$D$8,IF(AND(J716&lt;=L716,J716&lt;設定!$D$8),J716,IF(AND(L716&lt;=J716,J716&lt;設定!$D$8),J716,L716)))=0,設定!$D$8,IF(AND(設定!$D$8&lt;=L716,設定!$D$8&lt;J716),設定!$D$8,IF(AND(J716&lt;=L716,J716&lt;設定!$D$8),J716,IF(AND(L716&lt;=J716,J716&lt;設定!$D$8),J716,L716))))&lt;=H716,H716+1,IF(IF(AND(設定!$D$8&lt;=L716,設定!$D$8&lt;J716),設定!$D$8,IF(AND(J716&lt;=L716,J716&lt;設定!$D$8),J716,IF(AND(L716&lt;=J716,J716&lt;設定!$D$8),J716,L716)))=0,設定!$D$8,IF(AND(設定!$D$8&lt;=L716,設定!$D$8&lt;J716),設定!$D$8,IF(AND(J716&lt;=L716,J716&lt;設定!$D$8),J716,IF(AND(L716&lt;=J716,J716&lt;設定!$D$8),J716,L716))))),0),40)</f>
        <v>#DIV/0!</v>
      </c>
      <c r="O716" s="55">
        <f>IF(G716="標準",設定!$C$4,G716)</f>
        <v>5</v>
      </c>
      <c r="P716" s="45">
        <f t="shared" si="125"/>
        <v>0</v>
      </c>
      <c r="Q716" s="14">
        <f t="shared" si="126"/>
        <v>0</v>
      </c>
      <c r="R716" s="23">
        <f t="shared" si="134"/>
        <v>0</v>
      </c>
      <c r="S716" s="12">
        <f t="shared" si="127"/>
        <v>0</v>
      </c>
      <c r="T716" s="23">
        <f t="shared" si="128"/>
        <v>0</v>
      </c>
      <c r="U716" s="13">
        <f t="shared" si="129"/>
        <v>0</v>
      </c>
      <c r="V716" s="104" t="str">
        <f>INDEX(商品!Q:Q,MATCH(キーワード!D716,商品!D:D,0),1)</f>
        <v>-</v>
      </c>
      <c r="W716" s="15">
        <f t="shared" si="130"/>
        <v>0</v>
      </c>
      <c r="X716" s="22">
        <f>SUMIFS(当月ワード!$J$3:$J$1000,当月ワード!$D$3:$D$1000,キーワード!$D716,当月ワード!$E$3:$E$1000,キーワード!$F716)</f>
        <v>0</v>
      </c>
      <c r="Y716" s="23">
        <f>SUMIFS(前月ワード!$J$3:$J$1000,前月ワード!$D$3:$D$1000,キーワード!$D716,前月ワード!$E$3:$E$1000,キーワード!$F716)</f>
        <v>0</v>
      </c>
      <c r="Z716" s="23">
        <f>SUMIFS(前々月ワード!$J$3:$J$1000,前々月ワード!$D$3:$D$1000,キーワード!$D716,前々月ワード!$E$3:$E$1000,キーワード!$F716)</f>
        <v>0</v>
      </c>
      <c r="AA716" s="22">
        <f>SUMIFS(当月ワード!$W$3:$W$1000,当月ワード!$D$3:$D$1000,キーワード!$D716,当月ワード!$E$3:$E$1000,キーワード!$F716)</f>
        <v>0</v>
      </c>
      <c r="AB716" s="23">
        <f>SUMIFS(前月ワード!$W$3:$W$1000,前月ワード!$D$3:$D$1000,キーワード!$D716,前月ワード!$E$3:$E$1000,キーワード!$F716)</f>
        <v>0</v>
      </c>
      <c r="AC716" s="23">
        <f>SUMIFS(前々月ワード!$W$3:$W$1000,前々月ワード!$D$3:$D$1000,キーワード!$D716,前々月ワード!$E$3:$E$1000,キーワード!$F716)</f>
        <v>0</v>
      </c>
      <c r="AD716" s="23">
        <f t="shared" si="131"/>
        <v>0</v>
      </c>
      <c r="AE716" s="23">
        <f t="shared" si="131"/>
        <v>0</v>
      </c>
      <c r="AF716" s="23">
        <f t="shared" si="131"/>
        <v>0</v>
      </c>
      <c r="AG716" s="22">
        <f>SUMIFS(当月ワード!$X$3:$X$1000,当月ワード!$D$3:$D$1000,キーワード!$D716,当月ワード!$E$3:$E$1000,キーワード!$F716)</f>
        <v>0</v>
      </c>
      <c r="AH716" s="23">
        <f>SUMIFS(前月ワード!$X$3:$X$1000,前月ワード!$D$3:$D$1000,キーワード!$D716,前月ワード!$E$3:$E$1000,キーワード!$F716)</f>
        <v>0</v>
      </c>
      <c r="AI716" s="23">
        <f>SUMIFS(前々月ワード!$X$3:$X$1000,前々月ワード!$D$3:$D$1000,キーワード!$D716,前々月ワード!$E$3:$E$1000,キーワード!$F716)</f>
        <v>0</v>
      </c>
      <c r="AJ716" s="22">
        <f>SUMIFS(当月ワード!$I$3:$I$1000,当月ワード!$D$3:$D$1000,キーワード!$D716,当月ワード!$E$3:$E$1000,キーワード!$F716)</f>
        <v>0</v>
      </c>
      <c r="AK716" s="23">
        <f>SUMIFS(前月ワード!$I$3:$I$1000,前月ワード!$D$3:$D$1000,キーワード!$D716,前月ワード!$E$3:$E$1000,キーワード!$F716)</f>
        <v>0</v>
      </c>
      <c r="AL716" s="23">
        <f>SUMIFS(前々月ワード!$I$3:$I$1000,前々月ワード!$D$3:$D$1000,キーワード!$D716,前々月ワード!$E$3:$E$1000,キーワード!$F716)</f>
        <v>0</v>
      </c>
      <c r="AM716" s="13">
        <f t="shared" si="132"/>
        <v>0</v>
      </c>
      <c r="AN716" s="13">
        <f t="shared" si="132"/>
        <v>0</v>
      </c>
      <c r="AO716" s="13">
        <f t="shared" si="132"/>
        <v>0</v>
      </c>
      <c r="AP716" s="16">
        <f t="shared" si="133"/>
        <v>0</v>
      </c>
      <c r="AQ716" s="16">
        <f t="shared" si="133"/>
        <v>0</v>
      </c>
      <c r="AR716" s="17">
        <f t="shared" si="133"/>
        <v>0</v>
      </c>
    </row>
    <row r="717" spans="3:44" ht="36.65" customHeight="1">
      <c r="C717" s="20">
        <v>712</v>
      </c>
      <c r="D717" s="53">
        <f>現状ワード設定!B714</f>
        <v>0</v>
      </c>
      <c r="E717" s="26" t="str">
        <f>IFERROR(_xlfn.XLOOKUP($D717,現状商品設定!B:B,現状商品設定!C:C,"-"),"-")</f>
        <v>-</v>
      </c>
      <c r="F717" s="56">
        <f>現状ワード設定!G714</f>
        <v>0</v>
      </c>
      <c r="G717" s="60" t="s">
        <v>46</v>
      </c>
      <c r="H717" s="47" t="str">
        <f>IFERROR(_xlfn.XLOOKUP(D717,商品!$D:$D,商品!$H:$H),"")</f>
        <v/>
      </c>
      <c r="I717" s="50" t="str">
        <f>IFERROR(_xlfn.XLOOKUP(D717&amp;F717,現状ワード設定!J:J,現状ワード設定!H:H),"")</f>
        <v/>
      </c>
      <c r="J717" s="47" t="str">
        <f>IFERROR(_xlfn.XLOOKUP(D717&amp;F717,現状ワード設定!J:J,現状ワード設定!I:I),"")</f>
        <v/>
      </c>
      <c r="K717" s="47" t="e">
        <f>IF(AND(T717&gt;=設定!$C$12,W717&gt;=O717),I717*(1+設定!$F$12),IF(AND(T717&gt;=設定!$C$13,W717&lt;O717),I717*(1+設定!$F$13),IF(AND(T717&lt;設定!$C$14,U717&gt;=設定!$E$14),I717*(1+設定!$F$14),IF(AND(T717&lt;設定!$C$15,U717&lt;設定!$E$15),I717*(1+設定!$F$15),"除外"))))</f>
        <v>#VALUE!</v>
      </c>
      <c r="L717" s="58" t="e">
        <f ca="1">IF(消化率!$I$5&lt;1,K717*消化率!$I$5,IF(U717*V717/(K717*消化率!$I$5)&gt;O717,K717*消化率!$I$5,M717))</f>
        <v>#DIV/0!</v>
      </c>
      <c r="M717" s="58" t="e">
        <f t="shared" si="124"/>
        <v>#VALUE!</v>
      </c>
      <c r="N717" s="58" t="e">
        <f ca="1">IF(ROUNDUP(IF(IF(IF(AND(設定!$D$8&lt;=L717,設定!$D$8&lt;J717),設定!$D$8,IF(AND(J717&lt;=L717,J717&lt;設定!$D$8),J717,IF(AND(L717&lt;=J717,J717&lt;設定!$D$8),J717,L717)))=0,設定!$D$8,IF(AND(設定!$D$8&lt;=L717,設定!$D$8&lt;J717),設定!$D$8,IF(AND(J717&lt;=L717,J717&lt;設定!$D$8),J717,IF(AND(L717&lt;=J717,J717&lt;設定!$D$8),J717,L717))))&lt;=H717,H717+1,IF(IF(AND(設定!$D$8&lt;=L717,設定!$D$8&lt;J717),設定!$D$8,IF(AND(J717&lt;=L717,J717&lt;設定!$D$8),J717,IF(AND(L717&lt;=J717,J717&lt;設定!$D$8),J717,L717)))=0,設定!$D$8,IF(AND(設定!$D$8&lt;=L717,設定!$D$8&lt;J717),設定!$D$8,IF(AND(J717&lt;=L717,J717&lt;設定!$D$8),J717,IF(AND(L717&lt;=J717,J717&lt;設定!$D$8),J717,L717))))),0)&gt;40,ROUNDUP(IF(IF(IF(AND(設定!$D$8&lt;=L717,設定!$D$8&lt;J717),設定!$D$8,IF(AND(J717&lt;=L717,J717&lt;設定!$D$8),J717,IF(AND(L717&lt;=J717,J717&lt;設定!$D$8),J717,L717)))=0,設定!$D$8,IF(AND(設定!$D$8&lt;=L717,設定!$D$8&lt;J717),設定!$D$8,IF(AND(J717&lt;=L717,J717&lt;設定!$D$8),J717,IF(AND(L717&lt;=J717,J717&lt;設定!$D$8),J717,L717))))&lt;=H717,H717+1,IF(IF(AND(設定!$D$8&lt;=L717,設定!$D$8&lt;J717),設定!$D$8,IF(AND(J717&lt;=L717,J717&lt;設定!$D$8),J717,IF(AND(L717&lt;=J717,J717&lt;設定!$D$8),J717,L717)))=0,設定!$D$8,IF(AND(設定!$D$8&lt;=L717,設定!$D$8&lt;J717),設定!$D$8,IF(AND(J717&lt;=L717,J717&lt;設定!$D$8),J717,IF(AND(L717&lt;=J717,J717&lt;設定!$D$8),J717,L717))))),0),40)</f>
        <v>#DIV/0!</v>
      </c>
      <c r="O717" s="55">
        <f>IF(G717="標準",設定!$C$4,G717)</f>
        <v>5</v>
      </c>
      <c r="P717" s="45">
        <f t="shared" si="125"/>
        <v>0</v>
      </c>
      <c r="Q717" s="14">
        <f t="shared" si="126"/>
        <v>0</v>
      </c>
      <c r="R717" s="23">
        <f t="shared" si="134"/>
        <v>0</v>
      </c>
      <c r="S717" s="12">
        <f t="shared" si="127"/>
        <v>0</v>
      </c>
      <c r="T717" s="23">
        <f t="shared" si="128"/>
        <v>0</v>
      </c>
      <c r="U717" s="13">
        <f t="shared" si="129"/>
        <v>0</v>
      </c>
      <c r="V717" s="104" t="str">
        <f>INDEX(商品!Q:Q,MATCH(キーワード!D717,商品!D:D,0),1)</f>
        <v>-</v>
      </c>
      <c r="W717" s="15">
        <f t="shared" si="130"/>
        <v>0</v>
      </c>
      <c r="X717" s="22">
        <f>SUMIFS(当月ワード!$J$3:$J$1000,当月ワード!$D$3:$D$1000,キーワード!$D717,当月ワード!$E$3:$E$1000,キーワード!$F717)</f>
        <v>0</v>
      </c>
      <c r="Y717" s="23">
        <f>SUMIFS(前月ワード!$J$3:$J$1000,前月ワード!$D$3:$D$1000,キーワード!$D717,前月ワード!$E$3:$E$1000,キーワード!$F717)</f>
        <v>0</v>
      </c>
      <c r="Z717" s="23">
        <f>SUMIFS(前々月ワード!$J$3:$J$1000,前々月ワード!$D$3:$D$1000,キーワード!$D717,前々月ワード!$E$3:$E$1000,キーワード!$F717)</f>
        <v>0</v>
      </c>
      <c r="AA717" s="22">
        <f>SUMIFS(当月ワード!$W$3:$W$1000,当月ワード!$D$3:$D$1000,キーワード!$D717,当月ワード!$E$3:$E$1000,キーワード!$F717)</f>
        <v>0</v>
      </c>
      <c r="AB717" s="23">
        <f>SUMIFS(前月ワード!$W$3:$W$1000,前月ワード!$D$3:$D$1000,キーワード!$D717,前月ワード!$E$3:$E$1000,キーワード!$F717)</f>
        <v>0</v>
      </c>
      <c r="AC717" s="23">
        <f>SUMIFS(前々月ワード!$W$3:$W$1000,前々月ワード!$D$3:$D$1000,キーワード!$D717,前々月ワード!$E$3:$E$1000,キーワード!$F717)</f>
        <v>0</v>
      </c>
      <c r="AD717" s="23">
        <f t="shared" si="131"/>
        <v>0</v>
      </c>
      <c r="AE717" s="23">
        <f t="shared" si="131"/>
        <v>0</v>
      </c>
      <c r="AF717" s="23">
        <f t="shared" si="131"/>
        <v>0</v>
      </c>
      <c r="AG717" s="22">
        <f>SUMIFS(当月ワード!$X$3:$X$1000,当月ワード!$D$3:$D$1000,キーワード!$D717,当月ワード!$E$3:$E$1000,キーワード!$F717)</f>
        <v>0</v>
      </c>
      <c r="AH717" s="23">
        <f>SUMIFS(前月ワード!$X$3:$X$1000,前月ワード!$D$3:$D$1000,キーワード!$D717,前月ワード!$E$3:$E$1000,キーワード!$F717)</f>
        <v>0</v>
      </c>
      <c r="AI717" s="23">
        <f>SUMIFS(前々月ワード!$X$3:$X$1000,前々月ワード!$D$3:$D$1000,キーワード!$D717,前々月ワード!$E$3:$E$1000,キーワード!$F717)</f>
        <v>0</v>
      </c>
      <c r="AJ717" s="22">
        <f>SUMIFS(当月ワード!$I$3:$I$1000,当月ワード!$D$3:$D$1000,キーワード!$D717,当月ワード!$E$3:$E$1000,キーワード!$F717)</f>
        <v>0</v>
      </c>
      <c r="AK717" s="23">
        <f>SUMIFS(前月ワード!$I$3:$I$1000,前月ワード!$D$3:$D$1000,キーワード!$D717,前月ワード!$E$3:$E$1000,キーワード!$F717)</f>
        <v>0</v>
      </c>
      <c r="AL717" s="23">
        <f>SUMIFS(前々月ワード!$I$3:$I$1000,前々月ワード!$D$3:$D$1000,キーワード!$D717,前々月ワード!$E$3:$E$1000,キーワード!$F717)</f>
        <v>0</v>
      </c>
      <c r="AM717" s="13">
        <f t="shared" si="132"/>
        <v>0</v>
      </c>
      <c r="AN717" s="13">
        <f t="shared" si="132"/>
        <v>0</v>
      </c>
      <c r="AO717" s="13">
        <f t="shared" si="132"/>
        <v>0</v>
      </c>
      <c r="AP717" s="16">
        <f t="shared" si="133"/>
        <v>0</v>
      </c>
      <c r="AQ717" s="16">
        <f t="shared" si="133"/>
        <v>0</v>
      </c>
      <c r="AR717" s="17">
        <f t="shared" si="133"/>
        <v>0</v>
      </c>
    </row>
    <row r="718" spans="3:44" ht="36.65" customHeight="1">
      <c r="C718" s="20">
        <v>713</v>
      </c>
      <c r="D718" s="53">
        <f>現状ワード設定!B715</f>
        <v>0</v>
      </c>
      <c r="E718" s="26" t="str">
        <f>IFERROR(_xlfn.XLOOKUP($D718,現状商品設定!B:B,現状商品設定!C:C,"-"),"-")</f>
        <v>-</v>
      </c>
      <c r="F718" s="56">
        <f>現状ワード設定!G715</f>
        <v>0</v>
      </c>
      <c r="G718" s="60" t="s">
        <v>46</v>
      </c>
      <c r="H718" s="47" t="str">
        <f>IFERROR(_xlfn.XLOOKUP(D718,商品!$D:$D,商品!$H:$H),"")</f>
        <v/>
      </c>
      <c r="I718" s="50" t="str">
        <f>IFERROR(_xlfn.XLOOKUP(D718&amp;F718,現状ワード設定!J:J,現状ワード設定!H:H),"")</f>
        <v/>
      </c>
      <c r="J718" s="47" t="str">
        <f>IFERROR(_xlfn.XLOOKUP(D718&amp;F718,現状ワード設定!J:J,現状ワード設定!I:I),"")</f>
        <v/>
      </c>
      <c r="K718" s="47" t="e">
        <f>IF(AND(T718&gt;=設定!$C$12,W718&gt;=O718),I718*(1+設定!$F$12),IF(AND(T718&gt;=設定!$C$13,W718&lt;O718),I718*(1+設定!$F$13),IF(AND(T718&lt;設定!$C$14,U718&gt;=設定!$E$14),I718*(1+設定!$F$14),IF(AND(T718&lt;設定!$C$15,U718&lt;設定!$E$15),I718*(1+設定!$F$15),"除外"))))</f>
        <v>#VALUE!</v>
      </c>
      <c r="L718" s="58" t="e">
        <f ca="1">IF(消化率!$I$5&lt;1,K718*消化率!$I$5,IF(U718*V718/(K718*消化率!$I$5)&gt;O718,K718*消化率!$I$5,M718))</f>
        <v>#DIV/0!</v>
      </c>
      <c r="M718" s="58" t="e">
        <f t="shared" si="124"/>
        <v>#VALUE!</v>
      </c>
      <c r="N718" s="58" t="e">
        <f ca="1">IF(ROUNDUP(IF(IF(IF(AND(設定!$D$8&lt;=L718,設定!$D$8&lt;J718),設定!$D$8,IF(AND(J718&lt;=L718,J718&lt;設定!$D$8),J718,IF(AND(L718&lt;=J718,J718&lt;設定!$D$8),J718,L718)))=0,設定!$D$8,IF(AND(設定!$D$8&lt;=L718,設定!$D$8&lt;J718),設定!$D$8,IF(AND(J718&lt;=L718,J718&lt;設定!$D$8),J718,IF(AND(L718&lt;=J718,J718&lt;設定!$D$8),J718,L718))))&lt;=H718,H718+1,IF(IF(AND(設定!$D$8&lt;=L718,設定!$D$8&lt;J718),設定!$D$8,IF(AND(J718&lt;=L718,J718&lt;設定!$D$8),J718,IF(AND(L718&lt;=J718,J718&lt;設定!$D$8),J718,L718)))=0,設定!$D$8,IF(AND(設定!$D$8&lt;=L718,設定!$D$8&lt;J718),設定!$D$8,IF(AND(J718&lt;=L718,J718&lt;設定!$D$8),J718,IF(AND(L718&lt;=J718,J718&lt;設定!$D$8),J718,L718))))),0)&gt;40,ROUNDUP(IF(IF(IF(AND(設定!$D$8&lt;=L718,設定!$D$8&lt;J718),設定!$D$8,IF(AND(J718&lt;=L718,J718&lt;設定!$D$8),J718,IF(AND(L718&lt;=J718,J718&lt;設定!$D$8),J718,L718)))=0,設定!$D$8,IF(AND(設定!$D$8&lt;=L718,設定!$D$8&lt;J718),設定!$D$8,IF(AND(J718&lt;=L718,J718&lt;設定!$D$8),J718,IF(AND(L718&lt;=J718,J718&lt;設定!$D$8),J718,L718))))&lt;=H718,H718+1,IF(IF(AND(設定!$D$8&lt;=L718,設定!$D$8&lt;J718),設定!$D$8,IF(AND(J718&lt;=L718,J718&lt;設定!$D$8),J718,IF(AND(L718&lt;=J718,J718&lt;設定!$D$8),J718,L718)))=0,設定!$D$8,IF(AND(設定!$D$8&lt;=L718,設定!$D$8&lt;J718),設定!$D$8,IF(AND(J718&lt;=L718,J718&lt;設定!$D$8),J718,IF(AND(L718&lt;=J718,J718&lt;設定!$D$8),J718,L718))))),0),40)</f>
        <v>#DIV/0!</v>
      </c>
      <c r="O718" s="55">
        <f>IF(G718="標準",設定!$C$4,G718)</f>
        <v>5</v>
      </c>
      <c r="P718" s="45">
        <f t="shared" si="125"/>
        <v>0</v>
      </c>
      <c r="Q718" s="14">
        <f t="shared" si="126"/>
        <v>0</v>
      </c>
      <c r="R718" s="23">
        <f t="shared" si="134"/>
        <v>0</v>
      </c>
      <c r="S718" s="12">
        <f t="shared" si="127"/>
        <v>0</v>
      </c>
      <c r="T718" s="23">
        <f t="shared" si="128"/>
        <v>0</v>
      </c>
      <c r="U718" s="13">
        <f t="shared" si="129"/>
        <v>0</v>
      </c>
      <c r="V718" s="104" t="str">
        <f>INDEX(商品!Q:Q,MATCH(キーワード!D718,商品!D:D,0),1)</f>
        <v>-</v>
      </c>
      <c r="W718" s="15">
        <f t="shared" si="130"/>
        <v>0</v>
      </c>
      <c r="X718" s="22">
        <f>SUMIFS(当月ワード!$J$3:$J$1000,当月ワード!$D$3:$D$1000,キーワード!$D718,当月ワード!$E$3:$E$1000,キーワード!$F718)</f>
        <v>0</v>
      </c>
      <c r="Y718" s="23">
        <f>SUMIFS(前月ワード!$J$3:$J$1000,前月ワード!$D$3:$D$1000,キーワード!$D718,前月ワード!$E$3:$E$1000,キーワード!$F718)</f>
        <v>0</v>
      </c>
      <c r="Z718" s="23">
        <f>SUMIFS(前々月ワード!$J$3:$J$1000,前々月ワード!$D$3:$D$1000,キーワード!$D718,前々月ワード!$E$3:$E$1000,キーワード!$F718)</f>
        <v>0</v>
      </c>
      <c r="AA718" s="22">
        <f>SUMIFS(当月ワード!$W$3:$W$1000,当月ワード!$D$3:$D$1000,キーワード!$D718,当月ワード!$E$3:$E$1000,キーワード!$F718)</f>
        <v>0</v>
      </c>
      <c r="AB718" s="23">
        <f>SUMIFS(前月ワード!$W$3:$W$1000,前月ワード!$D$3:$D$1000,キーワード!$D718,前月ワード!$E$3:$E$1000,キーワード!$F718)</f>
        <v>0</v>
      </c>
      <c r="AC718" s="23">
        <f>SUMIFS(前々月ワード!$W$3:$W$1000,前々月ワード!$D$3:$D$1000,キーワード!$D718,前々月ワード!$E$3:$E$1000,キーワード!$F718)</f>
        <v>0</v>
      </c>
      <c r="AD718" s="23">
        <f t="shared" si="131"/>
        <v>0</v>
      </c>
      <c r="AE718" s="23">
        <f t="shared" si="131"/>
        <v>0</v>
      </c>
      <c r="AF718" s="23">
        <f t="shared" si="131"/>
        <v>0</v>
      </c>
      <c r="AG718" s="22">
        <f>SUMIFS(当月ワード!$X$3:$X$1000,当月ワード!$D$3:$D$1000,キーワード!$D718,当月ワード!$E$3:$E$1000,キーワード!$F718)</f>
        <v>0</v>
      </c>
      <c r="AH718" s="23">
        <f>SUMIFS(前月ワード!$X$3:$X$1000,前月ワード!$D$3:$D$1000,キーワード!$D718,前月ワード!$E$3:$E$1000,キーワード!$F718)</f>
        <v>0</v>
      </c>
      <c r="AI718" s="23">
        <f>SUMIFS(前々月ワード!$X$3:$X$1000,前々月ワード!$D$3:$D$1000,キーワード!$D718,前々月ワード!$E$3:$E$1000,キーワード!$F718)</f>
        <v>0</v>
      </c>
      <c r="AJ718" s="22">
        <f>SUMIFS(当月ワード!$I$3:$I$1000,当月ワード!$D$3:$D$1000,キーワード!$D718,当月ワード!$E$3:$E$1000,キーワード!$F718)</f>
        <v>0</v>
      </c>
      <c r="AK718" s="23">
        <f>SUMIFS(前月ワード!$I$3:$I$1000,前月ワード!$D$3:$D$1000,キーワード!$D718,前月ワード!$E$3:$E$1000,キーワード!$F718)</f>
        <v>0</v>
      </c>
      <c r="AL718" s="23">
        <f>SUMIFS(前々月ワード!$I$3:$I$1000,前々月ワード!$D$3:$D$1000,キーワード!$D718,前々月ワード!$E$3:$E$1000,キーワード!$F718)</f>
        <v>0</v>
      </c>
      <c r="AM718" s="13">
        <f t="shared" si="132"/>
        <v>0</v>
      </c>
      <c r="AN718" s="13">
        <f t="shared" si="132"/>
        <v>0</v>
      </c>
      <c r="AO718" s="13">
        <f t="shared" si="132"/>
        <v>0</v>
      </c>
      <c r="AP718" s="16">
        <f t="shared" si="133"/>
        <v>0</v>
      </c>
      <c r="AQ718" s="16">
        <f t="shared" si="133"/>
        <v>0</v>
      </c>
      <c r="AR718" s="17">
        <f t="shared" si="133"/>
        <v>0</v>
      </c>
    </row>
    <row r="719" spans="3:44" ht="36.65" customHeight="1">
      <c r="C719" s="20">
        <v>714</v>
      </c>
      <c r="D719" s="53">
        <f>現状ワード設定!B716</f>
        <v>0</v>
      </c>
      <c r="E719" s="26" t="str">
        <f>IFERROR(_xlfn.XLOOKUP($D719,現状商品設定!B:B,現状商品設定!C:C,"-"),"-")</f>
        <v>-</v>
      </c>
      <c r="F719" s="56">
        <f>現状ワード設定!G716</f>
        <v>0</v>
      </c>
      <c r="G719" s="60" t="s">
        <v>46</v>
      </c>
      <c r="H719" s="47" t="str">
        <f>IFERROR(_xlfn.XLOOKUP(D719,商品!$D:$D,商品!$H:$H),"")</f>
        <v/>
      </c>
      <c r="I719" s="50" t="str">
        <f>IFERROR(_xlfn.XLOOKUP(D719&amp;F719,現状ワード設定!J:J,現状ワード設定!H:H),"")</f>
        <v/>
      </c>
      <c r="J719" s="47" t="str">
        <f>IFERROR(_xlfn.XLOOKUP(D719&amp;F719,現状ワード設定!J:J,現状ワード設定!I:I),"")</f>
        <v/>
      </c>
      <c r="K719" s="47" t="e">
        <f>IF(AND(T719&gt;=設定!$C$12,W719&gt;=O719),I719*(1+設定!$F$12),IF(AND(T719&gt;=設定!$C$13,W719&lt;O719),I719*(1+設定!$F$13),IF(AND(T719&lt;設定!$C$14,U719&gt;=設定!$E$14),I719*(1+設定!$F$14),IF(AND(T719&lt;設定!$C$15,U719&lt;設定!$E$15),I719*(1+設定!$F$15),"除外"))))</f>
        <v>#VALUE!</v>
      </c>
      <c r="L719" s="58" t="e">
        <f ca="1">IF(消化率!$I$5&lt;1,K719*消化率!$I$5,IF(U719*V719/(K719*消化率!$I$5)&gt;O719,K719*消化率!$I$5,M719))</f>
        <v>#DIV/0!</v>
      </c>
      <c r="M719" s="58" t="e">
        <f t="shared" si="124"/>
        <v>#VALUE!</v>
      </c>
      <c r="N719" s="58" t="e">
        <f ca="1">IF(ROUNDUP(IF(IF(IF(AND(設定!$D$8&lt;=L719,設定!$D$8&lt;J719),設定!$D$8,IF(AND(J719&lt;=L719,J719&lt;設定!$D$8),J719,IF(AND(L719&lt;=J719,J719&lt;設定!$D$8),J719,L719)))=0,設定!$D$8,IF(AND(設定!$D$8&lt;=L719,設定!$D$8&lt;J719),設定!$D$8,IF(AND(J719&lt;=L719,J719&lt;設定!$D$8),J719,IF(AND(L719&lt;=J719,J719&lt;設定!$D$8),J719,L719))))&lt;=H719,H719+1,IF(IF(AND(設定!$D$8&lt;=L719,設定!$D$8&lt;J719),設定!$D$8,IF(AND(J719&lt;=L719,J719&lt;設定!$D$8),J719,IF(AND(L719&lt;=J719,J719&lt;設定!$D$8),J719,L719)))=0,設定!$D$8,IF(AND(設定!$D$8&lt;=L719,設定!$D$8&lt;J719),設定!$D$8,IF(AND(J719&lt;=L719,J719&lt;設定!$D$8),J719,IF(AND(L719&lt;=J719,J719&lt;設定!$D$8),J719,L719))))),0)&gt;40,ROUNDUP(IF(IF(IF(AND(設定!$D$8&lt;=L719,設定!$D$8&lt;J719),設定!$D$8,IF(AND(J719&lt;=L719,J719&lt;設定!$D$8),J719,IF(AND(L719&lt;=J719,J719&lt;設定!$D$8),J719,L719)))=0,設定!$D$8,IF(AND(設定!$D$8&lt;=L719,設定!$D$8&lt;J719),設定!$D$8,IF(AND(J719&lt;=L719,J719&lt;設定!$D$8),J719,IF(AND(L719&lt;=J719,J719&lt;設定!$D$8),J719,L719))))&lt;=H719,H719+1,IF(IF(AND(設定!$D$8&lt;=L719,設定!$D$8&lt;J719),設定!$D$8,IF(AND(J719&lt;=L719,J719&lt;設定!$D$8),J719,IF(AND(L719&lt;=J719,J719&lt;設定!$D$8),J719,L719)))=0,設定!$D$8,IF(AND(設定!$D$8&lt;=L719,設定!$D$8&lt;J719),設定!$D$8,IF(AND(J719&lt;=L719,J719&lt;設定!$D$8),J719,IF(AND(L719&lt;=J719,J719&lt;設定!$D$8),J719,L719))))),0),40)</f>
        <v>#DIV/0!</v>
      </c>
      <c r="O719" s="55">
        <f>IF(G719="標準",設定!$C$4,G719)</f>
        <v>5</v>
      </c>
      <c r="P719" s="45">
        <f t="shared" si="125"/>
        <v>0</v>
      </c>
      <c r="Q719" s="14">
        <f t="shared" si="126"/>
        <v>0</v>
      </c>
      <c r="R719" s="23">
        <f t="shared" si="134"/>
        <v>0</v>
      </c>
      <c r="S719" s="12">
        <f t="shared" si="127"/>
        <v>0</v>
      </c>
      <c r="T719" s="23">
        <f t="shared" si="128"/>
        <v>0</v>
      </c>
      <c r="U719" s="13">
        <f t="shared" si="129"/>
        <v>0</v>
      </c>
      <c r="V719" s="104" t="str">
        <f>INDEX(商品!Q:Q,MATCH(キーワード!D719,商品!D:D,0),1)</f>
        <v>-</v>
      </c>
      <c r="W719" s="15">
        <f t="shared" si="130"/>
        <v>0</v>
      </c>
      <c r="X719" s="22">
        <f>SUMIFS(当月ワード!$J$3:$J$1000,当月ワード!$D$3:$D$1000,キーワード!$D719,当月ワード!$E$3:$E$1000,キーワード!$F719)</f>
        <v>0</v>
      </c>
      <c r="Y719" s="23">
        <f>SUMIFS(前月ワード!$J$3:$J$1000,前月ワード!$D$3:$D$1000,キーワード!$D719,前月ワード!$E$3:$E$1000,キーワード!$F719)</f>
        <v>0</v>
      </c>
      <c r="Z719" s="23">
        <f>SUMIFS(前々月ワード!$J$3:$J$1000,前々月ワード!$D$3:$D$1000,キーワード!$D719,前々月ワード!$E$3:$E$1000,キーワード!$F719)</f>
        <v>0</v>
      </c>
      <c r="AA719" s="22">
        <f>SUMIFS(当月ワード!$W$3:$W$1000,当月ワード!$D$3:$D$1000,キーワード!$D719,当月ワード!$E$3:$E$1000,キーワード!$F719)</f>
        <v>0</v>
      </c>
      <c r="AB719" s="23">
        <f>SUMIFS(前月ワード!$W$3:$W$1000,前月ワード!$D$3:$D$1000,キーワード!$D719,前月ワード!$E$3:$E$1000,キーワード!$F719)</f>
        <v>0</v>
      </c>
      <c r="AC719" s="23">
        <f>SUMIFS(前々月ワード!$W$3:$W$1000,前々月ワード!$D$3:$D$1000,キーワード!$D719,前々月ワード!$E$3:$E$1000,キーワード!$F719)</f>
        <v>0</v>
      </c>
      <c r="AD719" s="23">
        <f t="shared" si="131"/>
        <v>0</v>
      </c>
      <c r="AE719" s="23">
        <f t="shared" si="131"/>
        <v>0</v>
      </c>
      <c r="AF719" s="23">
        <f t="shared" si="131"/>
        <v>0</v>
      </c>
      <c r="AG719" s="22">
        <f>SUMIFS(当月ワード!$X$3:$X$1000,当月ワード!$D$3:$D$1000,キーワード!$D719,当月ワード!$E$3:$E$1000,キーワード!$F719)</f>
        <v>0</v>
      </c>
      <c r="AH719" s="23">
        <f>SUMIFS(前月ワード!$X$3:$X$1000,前月ワード!$D$3:$D$1000,キーワード!$D719,前月ワード!$E$3:$E$1000,キーワード!$F719)</f>
        <v>0</v>
      </c>
      <c r="AI719" s="23">
        <f>SUMIFS(前々月ワード!$X$3:$X$1000,前々月ワード!$D$3:$D$1000,キーワード!$D719,前々月ワード!$E$3:$E$1000,キーワード!$F719)</f>
        <v>0</v>
      </c>
      <c r="AJ719" s="22">
        <f>SUMIFS(当月ワード!$I$3:$I$1000,当月ワード!$D$3:$D$1000,キーワード!$D719,当月ワード!$E$3:$E$1000,キーワード!$F719)</f>
        <v>0</v>
      </c>
      <c r="AK719" s="23">
        <f>SUMIFS(前月ワード!$I$3:$I$1000,前月ワード!$D$3:$D$1000,キーワード!$D719,前月ワード!$E$3:$E$1000,キーワード!$F719)</f>
        <v>0</v>
      </c>
      <c r="AL719" s="23">
        <f>SUMIFS(前々月ワード!$I$3:$I$1000,前々月ワード!$D$3:$D$1000,キーワード!$D719,前々月ワード!$E$3:$E$1000,キーワード!$F719)</f>
        <v>0</v>
      </c>
      <c r="AM719" s="13">
        <f t="shared" si="132"/>
        <v>0</v>
      </c>
      <c r="AN719" s="13">
        <f t="shared" si="132"/>
        <v>0</v>
      </c>
      <c r="AO719" s="13">
        <f t="shared" si="132"/>
        <v>0</v>
      </c>
      <c r="AP719" s="16">
        <f t="shared" si="133"/>
        <v>0</v>
      </c>
      <c r="AQ719" s="16">
        <f t="shared" si="133"/>
        <v>0</v>
      </c>
      <c r="AR719" s="17">
        <f t="shared" si="133"/>
        <v>0</v>
      </c>
    </row>
    <row r="720" spans="3:44" ht="36.65" customHeight="1">
      <c r="C720" s="20">
        <v>715</v>
      </c>
      <c r="D720" s="53">
        <f>現状ワード設定!B717</f>
        <v>0</v>
      </c>
      <c r="E720" s="26" t="str">
        <f>IFERROR(_xlfn.XLOOKUP($D720,現状商品設定!B:B,現状商品設定!C:C,"-"),"-")</f>
        <v>-</v>
      </c>
      <c r="F720" s="56">
        <f>現状ワード設定!G717</f>
        <v>0</v>
      </c>
      <c r="G720" s="60" t="s">
        <v>46</v>
      </c>
      <c r="H720" s="47" t="str">
        <f>IFERROR(_xlfn.XLOOKUP(D720,商品!$D:$D,商品!$H:$H),"")</f>
        <v/>
      </c>
      <c r="I720" s="50" t="str">
        <f>IFERROR(_xlfn.XLOOKUP(D720&amp;F720,現状ワード設定!J:J,現状ワード設定!H:H),"")</f>
        <v/>
      </c>
      <c r="J720" s="47" t="str">
        <f>IFERROR(_xlfn.XLOOKUP(D720&amp;F720,現状ワード設定!J:J,現状ワード設定!I:I),"")</f>
        <v/>
      </c>
      <c r="K720" s="47" t="e">
        <f>IF(AND(T720&gt;=設定!$C$12,W720&gt;=O720),I720*(1+設定!$F$12),IF(AND(T720&gt;=設定!$C$13,W720&lt;O720),I720*(1+設定!$F$13),IF(AND(T720&lt;設定!$C$14,U720&gt;=設定!$E$14),I720*(1+設定!$F$14),IF(AND(T720&lt;設定!$C$15,U720&lt;設定!$E$15),I720*(1+設定!$F$15),"除外"))))</f>
        <v>#VALUE!</v>
      </c>
      <c r="L720" s="58" t="e">
        <f ca="1">IF(消化率!$I$5&lt;1,K720*消化率!$I$5,IF(U720*V720/(K720*消化率!$I$5)&gt;O720,K720*消化率!$I$5,M720))</f>
        <v>#DIV/0!</v>
      </c>
      <c r="M720" s="58" t="e">
        <f t="shared" si="124"/>
        <v>#VALUE!</v>
      </c>
      <c r="N720" s="58" t="e">
        <f ca="1">IF(ROUNDUP(IF(IF(IF(AND(設定!$D$8&lt;=L720,設定!$D$8&lt;J720),設定!$D$8,IF(AND(J720&lt;=L720,J720&lt;設定!$D$8),J720,IF(AND(L720&lt;=J720,J720&lt;設定!$D$8),J720,L720)))=0,設定!$D$8,IF(AND(設定!$D$8&lt;=L720,設定!$D$8&lt;J720),設定!$D$8,IF(AND(J720&lt;=L720,J720&lt;設定!$D$8),J720,IF(AND(L720&lt;=J720,J720&lt;設定!$D$8),J720,L720))))&lt;=H720,H720+1,IF(IF(AND(設定!$D$8&lt;=L720,設定!$D$8&lt;J720),設定!$D$8,IF(AND(J720&lt;=L720,J720&lt;設定!$D$8),J720,IF(AND(L720&lt;=J720,J720&lt;設定!$D$8),J720,L720)))=0,設定!$D$8,IF(AND(設定!$D$8&lt;=L720,設定!$D$8&lt;J720),設定!$D$8,IF(AND(J720&lt;=L720,J720&lt;設定!$D$8),J720,IF(AND(L720&lt;=J720,J720&lt;設定!$D$8),J720,L720))))),0)&gt;40,ROUNDUP(IF(IF(IF(AND(設定!$D$8&lt;=L720,設定!$D$8&lt;J720),設定!$D$8,IF(AND(J720&lt;=L720,J720&lt;設定!$D$8),J720,IF(AND(L720&lt;=J720,J720&lt;設定!$D$8),J720,L720)))=0,設定!$D$8,IF(AND(設定!$D$8&lt;=L720,設定!$D$8&lt;J720),設定!$D$8,IF(AND(J720&lt;=L720,J720&lt;設定!$D$8),J720,IF(AND(L720&lt;=J720,J720&lt;設定!$D$8),J720,L720))))&lt;=H720,H720+1,IF(IF(AND(設定!$D$8&lt;=L720,設定!$D$8&lt;J720),設定!$D$8,IF(AND(J720&lt;=L720,J720&lt;設定!$D$8),J720,IF(AND(L720&lt;=J720,J720&lt;設定!$D$8),J720,L720)))=0,設定!$D$8,IF(AND(設定!$D$8&lt;=L720,設定!$D$8&lt;J720),設定!$D$8,IF(AND(J720&lt;=L720,J720&lt;設定!$D$8),J720,IF(AND(L720&lt;=J720,J720&lt;設定!$D$8),J720,L720))))),0),40)</f>
        <v>#DIV/0!</v>
      </c>
      <c r="O720" s="55">
        <f>IF(G720="標準",設定!$C$4,G720)</f>
        <v>5</v>
      </c>
      <c r="P720" s="45">
        <f t="shared" si="125"/>
        <v>0</v>
      </c>
      <c r="Q720" s="14">
        <f t="shared" si="126"/>
        <v>0</v>
      </c>
      <c r="R720" s="23">
        <f t="shared" si="134"/>
        <v>0</v>
      </c>
      <c r="S720" s="12">
        <f t="shared" si="127"/>
        <v>0</v>
      </c>
      <c r="T720" s="23">
        <f t="shared" si="128"/>
        <v>0</v>
      </c>
      <c r="U720" s="13">
        <f t="shared" si="129"/>
        <v>0</v>
      </c>
      <c r="V720" s="104" t="str">
        <f>INDEX(商品!Q:Q,MATCH(キーワード!D720,商品!D:D,0),1)</f>
        <v>-</v>
      </c>
      <c r="W720" s="15">
        <f t="shared" si="130"/>
        <v>0</v>
      </c>
      <c r="X720" s="22">
        <f>SUMIFS(当月ワード!$J$3:$J$1000,当月ワード!$D$3:$D$1000,キーワード!$D720,当月ワード!$E$3:$E$1000,キーワード!$F720)</f>
        <v>0</v>
      </c>
      <c r="Y720" s="23">
        <f>SUMIFS(前月ワード!$J$3:$J$1000,前月ワード!$D$3:$D$1000,キーワード!$D720,前月ワード!$E$3:$E$1000,キーワード!$F720)</f>
        <v>0</v>
      </c>
      <c r="Z720" s="23">
        <f>SUMIFS(前々月ワード!$J$3:$J$1000,前々月ワード!$D$3:$D$1000,キーワード!$D720,前々月ワード!$E$3:$E$1000,キーワード!$F720)</f>
        <v>0</v>
      </c>
      <c r="AA720" s="22">
        <f>SUMIFS(当月ワード!$W$3:$W$1000,当月ワード!$D$3:$D$1000,キーワード!$D720,当月ワード!$E$3:$E$1000,キーワード!$F720)</f>
        <v>0</v>
      </c>
      <c r="AB720" s="23">
        <f>SUMIFS(前月ワード!$W$3:$W$1000,前月ワード!$D$3:$D$1000,キーワード!$D720,前月ワード!$E$3:$E$1000,キーワード!$F720)</f>
        <v>0</v>
      </c>
      <c r="AC720" s="23">
        <f>SUMIFS(前々月ワード!$W$3:$W$1000,前々月ワード!$D$3:$D$1000,キーワード!$D720,前々月ワード!$E$3:$E$1000,キーワード!$F720)</f>
        <v>0</v>
      </c>
      <c r="AD720" s="23">
        <f t="shared" si="131"/>
        <v>0</v>
      </c>
      <c r="AE720" s="23">
        <f t="shared" si="131"/>
        <v>0</v>
      </c>
      <c r="AF720" s="23">
        <f t="shared" si="131"/>
        <v>0</v>
      </c>
      <c r="AG720" s="22">
        <f>SUMIFS(当月ワード!$X$3:$X$1000,当月ワード!$D$3:$D$1000,キーワード!$D720,当月ワード!$E$3:$E$1000,キーワード!$F720)</f>
        <v>0</v>
      </c>
      <c r="AH720" s="23">
        <f>SUMIFS(前月ワード!$X$3:$X$1000,前月ワード!$D$3:$D$1000,キーワード!$D720,前月ワード!$E$3:$E$1000,キーワード!$F720)</f>
        <v>0</v>
      </c>
      <c r="AI720" s="23">
        <f>SUMIFS(前々月ワード!$X$3:$X$1000,前々月ワード!$D$3:$D$1000,キーワード!$D720,前々月ワード!$E$3:$E$1000,キーワード!$F720)</f>
        <v>0</v>
      </c>
      <c r="AJ720" s="22">
        <f>SUMIFS(当月ワード!$I$3:$I$1000,当月ワード!$D$3:$D$1000,キーワード!$D720,当月ワード!$E$3:$E$1000,キーワード!$F720)</f>
        <v>0</v>
      </c>
      <c r="AK720" s="23">
        <f>SUMIFS(前月ワード!$I$3:$I$1000,前月ワード!$D$3:$D$1000,キーワード!$D720,前月ワード!$E$3:$E$1000,キーワード!$F720)</f>
        <v>0</v>
      </c>
      <c r="AL720" s="23">
        <f>SUMIFS(前々月ワード!$I$3:$I$1000,前々月ワード!$D$3:$D$1000,キーワード!$D720,前々月ワード!$E$3:$E$1000,キーワード!$F720)</f>
        <v>0</v>
      </c>
      <c r="AM720" s="13">
        <f t="shared" si="132"/>
        <v>0</v>
      </c>
      <c r="AN720" s="13">
        <f t="shared" si="132"/>
        <v>0</v>
      </c>
      <c r="AO720" s="13">
        <f t="shared" si="132"/>
        <v>0</v>
      </c>
      <c r="AP720" s="16">
        <f t="shared" si="133"/>
        <v>0</v>
      </c>
      <c r="AQ720" s="16">
        <f t="shared" si="133"/>
        <v>0</v>
      </c>
      <c r="AR720" s="17">
        <f t="shared" si="133"/>
        <v>0</v>
      </c>
    </row>
    <row r="721" spans="3:44" ht="36.65" customHeight="1">
      <c r="C721" s="20">
        <v>716</v>
      </c>
      <c r="D721" s="53">
        <f>現状ワード設定!B718</f>
        <v>0</v>
      </c>
      <c r="E721" s="26" t="str">
        <f>IFERROR(_xlfn.XLOOKUP($D721,現状商品設定!B:B,現状商品設定!C:C,"-"),"-")</f>
        <v>-</v>
      </c>
      <c r="F721" s="56">
        <f>現状ワード設定!G718</f>
        <v>0</v>
      </c>
      <c r="G721" s="60" t="s">
        <v>46</v>
      </c>
      <c r="H721" s="47" t="str">
        <f>IFERROR(_xlfn.XLOOKUP(D721,商品!$D:$D,商品!$H:$H),"")</f>
        <v/>
      </c>
      <c r="I721" s="50" t="str">
        <f>IFERROR(_xlfn.XLOOKUP(D721&amp;F721,現状ワード設定!J:J,現状ワード設定!H:H),"")</f>
        <v/>
      </c>
      <c r="J721" s="47" t="str">
        <f>IFERROR(_xlfn.XLOOKUP(D721&amp;F721,現状ワード設定!J:J,現状ワード設定!I:I),"")</f>
        <v/>
      </c>
      <c r="K721" s="47" t="e">
        <f>IF(AND(T721&gt;=設定!$C$12,W721&gt;=O721),I721*(1+設定!$F$12),IF(AND(T721&gt;=設定!$C$13,W721&lt;O721),I721*(1+設定!$F$13),IF(AND(T721&lt;設定!$C$14,U721&gt;=設定!$E$14),I721*(1+設定!$F$14),IF(AND(T721&lt;設定!$C$15,U721&lt;設定!$E$15),I721*(1+設定!$F$15),"除外"))))</f>
        <v>#VALUE!</v>
      </c>
      <c r="L721" s="58" t="e">
        <f ca="1">IF(消化率!$I$5&lt;1,K721*消化率!$I$5,IF(U721*V721/(K721*消化率!$I$5)&gt;O721,K721*消化率!$I$5,M721))</f>
        <v>#DIV/0!</v>
      </c>
      <c r="M721" s="58" t="e">
        <f t="shared" si="124"/>
        <v>#VALUE!</v>
      </c>
      <c r="N721" s="58" t="e">
        <f ca="1">IF(ROUNDUP(IF(IF(IF(AND(設定!$D$8&lt;=L721,設定!$D$8&lt;J721),設定!$D$8,IF(AND(J721&lt;=L721,J721&lt;設定!$D$8),J721,IF(AND(L721&lt;=J721,J721&lt;設定!$D$8),J721,L721)))=0,設定!$D$8,IF(AND(設定!$D$8&lt;=L721,設定!$D$8&lt;J721),設定!$D$8,IF(AND(J721&lt;=L721,J721&lt;設定!$D$8),J721,IF(AND(L721&lt;=J721,J721&lt;設定!$D$8),J721,L721))))&lt;=H721,H721+1,IF(IF(AND(設定!$D$8&lt;=L721,設定!$D$8&lt;J721),設定!$D$8,IF(AND(J721&lt;=L721,J721&lt;設定!$D$8),J721,IF(AND(L721&lt;=J721,J721&lt;設定!$D$8),J721,L721)))=0,設定!$D$8,IF(AND(設定!$D$8&lt;=L721,設定!$D$8&lt;J721),設定!$D$8,IF(AND(J721&lt;=L721,J721&lt;設定!$D$8),J721,IF(AND(L721&lt;=J721,J721&lt;設定!$D$8),J721,L721))))),0)&gt;40,ROUNDUP(IF(IF(IF(AND(設定!$D$8&lt;=L721,設定!$D$8&lt;J721),設定!$D$8,IF(AND(J721&lt;=L721,J721&lt;設定!$D$8),J721,IF(AND(L721&lt;=J721,J721&lt;設定!$D$8),J721,L721)))=0,設定!$D$8,IF(AND(設定!$D$8&lt;=L721,設定!$D$8&lt;J721),設定!$D$8,IF(AND(J721&lt;=L721,J721&lt;設定!$D$8),J721,IF(AND(L721&lt;=J721,J721&lt;設定!$D$8),J721,L721))))&lt;=H721,H721+1,IF(IF(AND(設定!$D$8&lt;=L721,設定!$D$8&lt;J721),設定!$D$8,IF(AND(J721&lt;=L721,J721&lt;設定!$D$8),J721,IF(AND(L721&lt;=J721,J721&lt;設定!$D$8),J721,L721)))=0,設定!$D$8,IF(AND(設定!$D$8&lt;=L721,設定!$D$8&lt;J721),設定!$D$8,IF(AND(J721&lt;=L721,J721&lt;設定!$D$8),J721,IF(AND(L721&lt;=J721,J721&lt;設定!$D$8),J721,L721))))),0),40)</f>
        <v>#DIV/0!</v>
      </c>
      <c r="O721" s="55">
        <f>IF(G721="標準",設定!$C$4,G721)</f>
        <v>5</v>
      </c>
      <c r="P721" s="45">
        <f t="shared" si="125"/>
        <v>0</v>
      </c>
      <c r="Q721" s="14">
        <f t="shared" si="126"/>
        <v>0</v>
      </c>
      <c r="R721" s="23">
        <f t="shared" si="134"/>
        <v>0</v>
      </c>
      <c r="S721" s="12">
        <f t="shared" si="127"/>
        <v>0</v>
      </c>
      <c r="T721" s="23">
        <f t="shared" si="128"/>
        <v>0</v>
      </c>
      <c r="U721" s="13">
        <f t="shared" si="129"/>
        <v>0</v>
      </c>
      <c r="V721" s="104" t="str">
        <f>INDEX(商品!Q:Q,MATCH(キーワード!D721,商品!D:D,0),1)</f>
        <v>-</v>
      </c>
      <c r="W721" s="15">
        <f t="shared" si="130"/>
        <v>0</v>
      </c>
      <c r="X721" s="22">
        <f>SUMIFS(当月ワード!$J$3:$J$1000,当月ワード!$D$3:$D$1000,キーワード!$D721,当月ワード!$E$3:$E$1000,キーワード!$F721)</f>
        <v>0</v>
      </c>
      <c r="Y721" s="23">
        <f>SUMIFS(前月ワード!$J$3:$J$1000,前月ワード!$D$3:$D$1000,キーワード!$D721,前月ワード!$E$3:$E$1000,キーワード!$F721)</f>
        <v>0</v>
      </c>
      <c r="Z721" s="23">
        <f>SUMIFS(前々月ワード!$J$3:$J$1000,前々月ワード!$D$3:$D$1000,キーワード!$D721,前々月ワード!$E$3:$E$1000,キーワード!$F721)</f>
        <v>0</v>
      </c>
      <c r="AA721" s="22">
        <f>SUMIFS(当月ワード!$W$3:$W$1000,当月ワード!$D$3:$D$1000,キーワード!$D721,当月ワード!$E$3:$E$1000,キーワード!$F721)</f>
        <v>0</v>
      </c>
      <c r="AB721" s="23">
        <f>SUMIFS(前月ワード!$W$3:$W$1000,前月ワード!$D$3:$D$1000,キーワード!$D721,前月ワード!$E$3:$E$1000,キーワード!$F721)</f>
        <v>0</v>
      </c>
      <c r="AC721" s="23">
        <f>SUMIFS(前々月ワード!$W$3:$W$1000,前々月ワード!$D$3:$D$1000,キーワード!$D721,前々月ワード!$E$3:$E$1000,キーワード!$F721)</f>
        <v>0</v>
      </c>
      <c r="AD721" s="23">
        <f t="shared" si="131"/>
        <v>0</v>
      </c>
      <c r="AE721" s="23">
        <f t="shared" si="131"/>
        <v>0</v>
      </c>
      <c r="AF721" s="23">
        <f t="shared" si="131"/>
        <v>0</v>
      </c>
      <c r="AG721" s="22">
        <f>SUMIFS(当月ワード!$X$3:$X$1000,当月ワード!$D$3:$D$1000,キーワード!$D721,当月ワード!$E$3:$E$1000,キーワード!$F721)</f>
        <v>0</v>
      </c>
      <c r="AH721" s="23">
        <f>SUMIFS(前月ワード!$X$3:$X$1000,前月ワード!$D$3:$D$1000,キーワード!$D721,前月ワード!$E$3:$E$1000,キーワード!$F721)</f>
        <v>0</v>
      </c>
      <c r="AI721" s="23">
        <f>SUMIFS(前々月ワード!$X$3:$X$1000,前々月ワード!$D$3:$D$1000,キーワード!$D721,前々月ワード!$E$3:$E$1000,キーワード!$F721)</f>
        <v>0</v>
      </c>
      <c r="AJ721" s="22">
        <f>SUMIFS(当月ワード!$I$3:$I$1000,当月ワード!$D$3:$D$1000,キーワード!$D721,当月ワード!$E$3:$E$1000,キーワード!$F721)</f>
        <v>0</v>
      </c>
      <c r="AK721" s="23">
        <f>SUMIFS(前月ワード!$I$3:$I$1000,前月ワード!$D$3:$D$1000,キーワード!$D721,前月ワード!$E$3:$E$1000,キーワード!$F721)</f>
        <v>0</v>
      </c>
      <c r="AL721" s="23">
        <f>SUMIFS(前々月ワード!$I$3:$I$1000,前々月ワード!$D$3:$D$1000,キーワード!$D721,前々月ワード!$E$3:$E$1000,キーワード!$F721)</f>
        <v>0</v>
      </c>
      <c r="AM721" s="13">
        <f t="shared" si="132"/>
        <v>0</v>
      </c>
      <c r="AN721" s="13">
        <f t="shared" si="132"/>
        <v>0</v>
      </c>
      <c r="AO721" s="13">
        <f t="shared" si="132"/>
        <v>0</v>
      </c>
      <c r="AP721" s="16">
        <f t="shared" si="133"/>
        <v>0</v>
      </c>
      <c r="AQ721" s="16">
        <f t="shared" si="133"/>
        <v>0</v>
      </c>
      <c r="AR721" s="17">
        <f t="shared" si="133"/>
        <v>0</v>
      </c>
    </row>
    <row r="722" spans="3:44" ht="36.65" customHeight="1">
      <c r="C722" s="20">
        <v>717</v>
      </c>
      <c r="D722" s="53">
        <f>現状ワード設定!B719</f>
        <v>0</v>
      </c>
      <c r="E722" s="26" t="str">
        <f>IFERROR(_xlfn.XLOOKUP($D722,現状商品設定!B:B,現状商品設定!C:C,"-"),"-")</f>
        <v>-</v>
      </c>
      <c r="F722" s="56">
        <f>現状ワード設定!G719</f>
        <v>0</v>
      </c>
      <c r="G722" s="60" t="s">
        <v>46</v>
      </c>
      <c r="H722" s="47" t="str">
        <f>IFERROR(_xlfn.XLOOKUP(D722,商品!$D:$D,商品!$H:$H),"")</f>
        <v/>
      </c>
      <c r="I722" s="50" t="str">
        <f>IFERROR(_xlfn.XLOOKUP(D722&amp;F722,現状ワード設定!J:J,現状ワード設定!H:H),"")</f>
        <v/>
      </c>
      <c r="J722" s="47" t="str">
        <f>IFERROR(_xlfn.XLOOKUP(D722&amp;F722,現状ワード設定!J:J,現状ワード設定!I:I),"")</f>
        <v/>
      </c>
      <c r="K722" s="47" t="e">
        <f>IF(AND(T722&gt;=設定!$C$12,W722&gt;=O722),I722*(1+設定!$F$12),IF(AND(T722&gt;=設定!$C$13,W722&lt;O722),I722*(1+設定!$F$13),IF(AND(T722&lt;設定!$C$14,U722&gt;=設定!$E$14),I722*(1+設定!$F$14),IF(AND(T722&lt;設定!$C$15,U722&lt;設定!$E$15),I722*(1+設定!$F$15),"除外"))))</f>
        <v>#VALUE!</v>
      </c>
      <c r="L722" s="58" t="e">
        <f ca="1">IF(消化率!$I$5&lt;1,K722*消化率!$I$5,IF(U722*V722/(K722*消化率!$I$5)&gt;O722,K722*消化率!$I$5,M722))</f>
        <v>#DIV/0!</v>
      </c>
      <c r="M722" s="58" t="e">
        <f t="shared" si="124"/>
        <v>#VALUE!</v>
      </c>
      <c r="N722" s="58" t="e">
        <f ca="1">IF(ROUNDUP(IF(IF(IF(AND(設定!$D$8&lt;=L722,設定!$D$8&lt;J722),設定!$D$8,IF(AND(J722&lt;=L722,J722&lt;設定!$D$8),J722,IF(AND(L722&lt;=J722,J722&lt;設定!$D$8),J722,L722)))=0,設定!$D$8,IF(AND(設定!$D$8&lt;=L722,設定!$D$8&lt;J722),設定!$D$8,IF(AND(J722&lt;=L722,J722&lt;設定!$D$8),J722,IF(AND(L722&lt;=J722,J722&lt;設定!$D$8),J722,L722))))&lt;=H722,H722+1,IF(IF(AND(設定!$D$8&lt;=L722,設定!$D$8&lt;J722),設定!$D$8,IF(AND(J722&lt;=L722,J722&lt;設定!$D$8),J722,IF(AND(L722&lt;=J722,J722&lt;設定!$D$8),J722,L722)))=0,設定!$D$8,IF(AND(設定!$D$8&lt;=L722,設定!$D$8&lt;J722),設定!$D$8,IF(AND(J722&lt;=L722,J722&lt;設定!$D$8),J722,IF(AND(L722&lt;=J722,J722&lt;設定!$D$8),J722,L722))))),0)&gt;40,ROUNDUP(IF(IF(IF(AND(設定!$D$8&lt;=L722,設定!$D$8&lt;J722),設定!$D$8,IF(AND(J722&lt;=L722,J722&lt;設定!$D$8),J722,IF(AND(L722&lt;=J722,J722&lt;設定!$D$8),J722,L722)))=0,設定!$D$8,IF(AND(設定!$D$8&lt;=L722,設定!$D$8&lt;J722),設定!$D$8,IF(AND(J722&lt;=L722,J722&lt;設定!$D$8),J722,IF(AND(L722&lt;=J722,J722&lt;設定!$D$8),J722,L722))))&lt;=H722,H722+1,IF(IF(AND(設定!$D$8&lt;=L722,設定!$D$8&lt;J722),設定!$D$8,IF(AND(J722&lt;=L722,J722&lt;設定!$D$8),J722,IF(AND(L722&lt;=J722,J722&lt;設定!$D$8),J722,L722)))=0,設定!$D$8,IF(AND(設定!$D$8&lt;=L722,設定!$D$8&lt;J722),設定!$D$8,IF(AND(J722&lt;=L722,J722&lt;設定!$D$8),J722,IF(AND(L722&lt;=J722,J722&lt;設定!$D$8),J722,L722))))),0),40)</f>
        <v>#DIV/0!</v>
      </c>
      <c r="O722" s="55">
        <f>IF(G722="標準",設定!$C$4,G722)</f>
        <v>5</v>
      </c>
      <c r="P722" s="45">
        <f t="shared" si="125"/>
        <v>0</v>
      </c>
      <c r="Q722" s="14">
        <f t="shared" si="126"/>
        <v>0</v>
      </c>
      <c r="R722" s="23">
        <f t="shared" si="134"/>
        <v>0</v>
      </c>
      <c r="S722" s="12">
        <f t="shared" si="127"/>
        <v>0</v>
      </c>
      <c r="T722" s="23">
        <f t="shared" si="128"/>
        <v>0</v>
      </c>
      <c r="U722" s="13">
        <f t="shared" si="129"/>
        <v>0</v>
      </c>
      <c r="V722" s="104" t="str">
        <f>INDEX(商品!Q:Q,MATCH(キーワード!D722,商品!D:D,0),1)</f>
        <v>-</v>
      </c>
      <c r="W722" s="15">
        <f t="shared" si="130"/>
        <v>0</v>
      </c>
      <c r="X722" s="22">
        <f>SUMIFS(当月ワード!$J$3:$J$1000,当月ワード!$D$3:$D$1000,キーワード!$D722,当月ワード!$E$3:$E$1000,キーワード!$F722)</f>
        <v>0</v>
      </c>
      <c r="Y722" s="23">
        <f>SUMIFS(前月ワード!$J$3:$J$1000,前月ワード!$D$3:$D$1000,キーワード!$D722,前月ワード!$E$3:$E$1000,キーワード!$F722)</f>
        <v>0</v>
      </c>
      <c r="Z722" s="23">
        <f>SUMIFS(前々月ワード!$J$3:$J$1000,前々月ワード!$D$3:$D$1000,キーワード!$D722,前々月ワード!$E$3:$E$1000,キーワード!$F722)</f>
        <v>0</v>
      </c>
      <c r="AA722" s="22">
        <f>SUMIFS(当月ワード!$W$3:$W$1000,当月ワード!$D$3:$D$1000,キーワード!$D722,当月ワード!$E$3:$E$1000,キーワード!$F722)</f>
        <v>0</v>
      </c>
      <c r="AB722" s="23">
        <f>SUMIFS(前月ワード!$W$3:$W$1000,前月ワード!$D$3:$D$1000,キーワード!$D722,前月ワード!$E$3:$E$1000,キーワード!$F722)</f>
        <v>0</v>
      </c>
      <c r="AC722" s="23">
        <f>SUMIFS(前々月ワード!$W$3:$W$1000,前々月ワード!$D$3:$D$1000,キーワード!$D722,前々月ワード!$E$3:$E$1000,キーワード!$F722)</f>
        <v>0</v>
      </c>
      <c r="AD722" s="23">
        <f t="shared" si="131"/>
        <v>0</v>
      </c>
      <c r="AE722" s="23">
        <f t="shared" si="131"/>
        <v>0</v>
      </c>
      <c r="AF722" s="23">
        <f t="shared" si="131"/>
        <v>0</v>
      </c>
      <c r="AG722" s="22">
        <f>SUMIFS(当月ワード!$X$3:$X$1000,当月ワード!$D$3:$D$1000,キーワード!$D722,当月ワード!$E$3:$E$1000,キーワード!$F722)</f>
        <v>0</v>
      </c>
      <c r="AH722" s="23">
        <f>SUMIFS(前月ワード!$X$3:$X$1000,前月ワード!$D$3:$D$1000,キーワード!$D722,前月ワード!$E$3:$E$1000,キーワード!$F722)</f>
        <v>0</v>
      </c>
      <c r="AI722" s="23">
        <f>SUMIFS(前々月ワード!$X$3:$X$1000,前々月ワード!$D$3:$D$1000,キーワード!$D722,前々月ワード!$E$3:$E$1000,キーワード!$F722)</f>
        <v>0</v>
      </c>
      <c r="AJ722" s="22">
        <f>SUMIFS(当月ワード!$I$3:$I$1000,当月ワード!$D$3:$D$1000,キーワード!$D722,当月ワード!$E$3:$E$1000,キーワード!$F722)</f>
        <v>0</v>
      </c>
      <c r="AK722" s="23">
        <f>SUMIFS(前月ワード!$I$3:$I$1000,前月ワード!$D$3:$D$1000,キーワード!$D722,前月ワード!$E$3:$E$1000,キーワード!$F722)</f>
        <v>0</v>
      </c>
      <c r="AL722" s="23">
        <f>SUMIFS(前々月ワード!$I$3:$I$1000,前々月ワード!$D$3:$D$1000,キーワード!$D722,前々月ワード!$E$3:$E$1000,キーワード!$F722)</f>
        <v>0</v>
      </c>
      <c r="AM722" s="13">
        <f t="shared" si="132"/>
        <v>0</v>
      </c>
      <c r="AN722" s="13">
        <f t="shared" si="132"/>
        <v>0</v>
      </c>
      <c r="AO722" s="13">
        <f t="shared" si="132"/>
        <v>0</v>
      </c>
      <c r="AP722" s="16">
        <f t="shared" si="133"/>
        <v>0</v>
      </c>
      <c r="AQ722" s="16">
        <f t="shared" si="133"/>
        <v>0</v>
      </c>
      <c r="AR722" s="17">
        <f t="shared" si="133"/>
        <v>0</v>
      </c>
    </row>
    <row r="723" spans="3:44" ht="36.65" customHeight="1">
      <c r="C723" s="20">
        <v>718</v>
      </c>
      <c r="D723" s="53">
        <f>現状ワード設定!B720</f>
        <v>0</v>
      </c>
      <c r="E723" s="26" t="str">
        <f>IFERROR(_xlfn.XLOOKUP($D723,現状商品設定!B:B,現状商品設定!C:C,"-"),"-")</f>
        <v>-</v>
      </c>
      <c r="F723" s="56">
        <f>現状ワード設定!G720</f>
        <v>0</v>
      </c>
      <c r="G723" s="60" t="s">
        <v>46</v>
      </c>
      <c r="H723" s="47" t="str">
        <f>IFERROR(_xlfn.XLOOKUP(D723,商品!$D:$D,商品!$H:$H),"")</f>
        <v/>
      </c>
      <c r="I723" s="50" t="str">
        <f>IFERROR(_xlfn.XLOOKUP(D723&amp;F723,現状ワード設定!J:J,現状ワード設定!H:H),"")</f>
        <v/>
      </c>
      <c r="J723" s="47" t="str">
        <f>IFERROR(_xlfn.XLOOKUP(D723&amp;F723,現状ワード設定!J:J,現状ワード設定!I:I),"")</f>
        <v/>
      </c>
      <c r="K723" s="47" t="e">
        <f>IF(AND(T723&gt;=設定!$C$12,W723&gt;=O723),I723*(1+設定!$F$12),IF(AND(T723&gt;=設定!$C$13,W723&lt;O723),I723*(1+設定!$F$13),IF(AND(T723&lt;設定!$C$14,U723&gt;=設定!$E$14),I723*(1+設定!$F$14),IF(AND(T723&lt;設定!$C$15,U723&lt;設定!$E$15),I723*(1+設定!$F$15),"除外"))))</f>
        <v>#VALUE!</v>
      </c>
      <c r="L723" s="58" t="e">
        <f ca="1">IF(消化率!$I$5&lt;1,K723*消化率!$I$5,IF(U723*V723/(K723*消化率!$I$5)&gt;O723,K723*消化率!$I$5,M723))</f>
        <v>#DIV/0!</v>
      </c>
      <c r="M723" s="58" t="e">
        <f t="shared" si="124"/>
        <v>#VALUE!</v>
      </c>
      <c r="N723" s="58" t="e">
        <f ca="1">IF(ROUNDUP(IF(IF(IF(AND(設定!$D$8&lt;=L723,設定!$D$8&lt;J723),設定!$D$8,IF(AND(J723&lt;=L723,J723&lt;設定!$D$8),J723,IF(AND(L723&lt;=J723,J723&lt;設定!$D$8),J723,L723)))=0,設定!$D$8,IF(AND(設定!$D$8&lt;=L723,設定!$D$8&lt;J723),設定!$D$8,IF(AND(J723&lt;=L723,J723&lt;設定!$D$8),J723,IF(AND(L723&lt;=J723,J723&lt;設定!$D$8),J723,L723))))&lt;=H723,H723+1,IF(IF(AND(設定!$D$8&lt;=L723,設定!$D$8&lt;J723),設定!$D$8,IF(AND(J723&lt;=L723,J723&lt;設定!$D$8),J723,IF(AND(L723&lt;=J723,J723&lt;設定!$D$8),J723,L723)))=0,設定!$D$8,IF(AND(設定!$D$8&lt;=L723,設定!$D$8&lt;J723),設定!$D$8,IF(AND(J723&lt;=L723,J723&lt;設定!$D$8),J723,IF(AND(L723&lt;=J723,J723&lt;設定!$D$8),J723,L723))))),0)&gt;40,ROUNDUP(IF(IF(IF(AND(設定!$D$8&lt;=L723,設定!$D$8&lt;J723),設定!$D$8,IF(AND(J723&lt;=L723,J723&lt;設定!$D$8),J723,IF(AND(L723&lt;=J723,J723&lt;設定!$D$8),J723,L723)))=0,設定!$D$8,IF(AND(設定!$D$8&lt;=L723,設定!$D$8&lt;J723),設定!$D$8,IF(AND(J723&lt;=L723,J723&lt;設定!$D$8),J723,IF(AND(L723&lt;=J723,J723&lt;設定!$D$8),J723,L723))))&lt;=H723,H723+1,IF(IF(AND(設定!$D$8&lt;=L723,設定!$D$8&lt;J723),設定!$D$8,IF(AND(J723&lt;=L723,J723&lt;設定!$D$8),J723,IF(AND(L723&lt;=J723,J723&lt;設定!$D$8),J723,L723)))=0,設定!$D$8,IF(AND(設定!$D$8&lt;=L723,設定!$D$8&lt;J723),設定!$D$8,IF(AND(J723&lt;=L723,J723&lt;設定!$D$8),J723,IF(AND(L723&lt;=J723,J723&lt;設定!$D$8),J723,L723))))),0),40)</f>
        <v>#DIV/0!</v>
      </c>
      <c r="O723" s="55">
        <f>IF(G723="標準",設定!$C$4,G723)</f>
        <v>5</v>
      </c>
      <c r="P723" s="45">
        <f t="shared" si="125"/>
        <v>0</v>
      </c>
      <c r="Q723" s="14">
        <f t="shared" si="126"/>
        <v>0</v>
      </c>
      <c r="R723" s="23">
        <f t="shared" si="134"/>
        <v>0</v>
      </c>
      <c r="S723" s="12">
        <f t="shared" si="127"/>
        <v>0</v>
      </c>
      <c r="T723" s="23">
        <f t="shared" si="128"/>
        <v>0</v>
      </c>
      <c r="U723" s="13">
        <f t="shared" si="129"/>
        <v>0</v>
      </c>
      <c r="V723" s="104" t="str">
        <f>INDEX(商品!Q:Q,MATCH(キーワード!D723,商品!D:D,0),1)</f>
        <v>-</v>
      </c>
      <c r="W723" s="15">
        <f t="shared" si="130"/>
        <v>0</v>
      </c>
      <c r="X723" s="22">
        <f>SUMIFS(当月ワード!$J$3:$J$1000,当月ワード!$D$3:$D$1000,キーワード!$D723,当月ワード!$E$3:$E$1000,キーワード!$F723)</f>
        <v>0</v>
      </c>
      <c r="Y723" s="23">
        <f>SUMIFS(前月ワード!$J$3:$J$1000,前月ワード!$D$3:$D$1000,キーワード!$D723,前月ワード!$E$3:$E$1000,キーワード!$F723)</f>
        <v>0</v>
      </c>
      <c r="Z723" s="23">
        <f>SUMIFS(前々月ワード!$J$3:$J$1000,前々月ワード!$D$3:$D$1000,キーワード!$D723,前々月ワード!$E$3:$E$1000,キーワード!$F723)</f>
        <v>0</v>
      </c>
      <c r="AA723" s="22">
        <f>SUMIFS(当月ワード!$W$3:$W$1000,当月ワード!$D$3:$D$1000,キーワード!$D723,当月ワード!$E$3:$E$1000,キーワード!$F723)</f>
        <v>0</v>
      </c>
      <c r="AB723" s="23">
        <f>SUMIFS(前月ワード!$W$3:$W$1000,前月ワード!$D$3:$D$1000,キーワード!$D723,前月ワード!$E$3:$E$1000,キーワード!$F723)</f>
        <v>0</v>
      </c>
      <c r="AC723" s="23">
        <f>SUMIFS(前々月ワード!$W$3:$W$1000,前々月ワード!$D$3:$D$1000,キーワード!$D723,前々月ワード!$E$3:$E$1000,キーワード!$F723)</f>
        <v>0</v>
      </c>
      <c r="AD723" s="23">
        <f t="shared" si="131"/>
        <v>0</v>
      </c>
      <c r="AE723" s="23">
        <f t="shared" si="131"/>
        <v>0</v>
      </c>
      <c r="AF723" s="23">
        <f t="shared" si="131"/>
        <v>0</v>
      </c>
      <c r="AG723" s="22">
        <f>SUMIFS(当月ワード!$X$3:$X$1000,当月ワード!$D$3:$D$1000,キーワード!$D723,当月ワード!$E$3:$E$1000,キーワード!$F723)</f>
        <v>0</v>
      </c>
      <c r="AH723" s="23">
        <f>SUMIFS(前月ワード!$X$3:$X$1000,前月ワード!$D$3:$D$1000,キーワード!$D723,前月ワード!$E$3:$E$1000,キーワード!$F723)</f>
        <v>0</v>
      </c>
      <c r="AI723" s="23">
        <f>SUMIFS(前々月ワード!$X$3:$X$1000,前々月ワード!$D$3:$D$1000,キーワード!$D723,前々月ワード!$E$3:$E$1000,キーワード!$F723)</f>
        <v>0</v>
      </c>
      <c r="AJ723" s="22">
        <f>SUMIFS(当月ワード!$I$3:$I$1000,当月ワード!$D$3:$D$1000,キーワード!$D723,当月ワード!$E$3:$E$1000,キーワード!$F723)</f>
        <v>0</v>
      </c>
      <c r="AK723" s="23">
        <f>SUMIFS(前月ワード!$I$3:$I$1000,前月ワード!$D$3:$D$1000,キーワード!$D723,前月ワード!$E$3:$E$1000,キーワード!$F723)</f>
        <v>0</v>
      </c>
      <c r="AL723" s="23">
        <f>SUMIFS(前々月ワード!$I$3:$I$1000,前々月ワード!$D$3:$D$1000,キーワード!$D723,前々月ワード!$E$3:$E$1000,キーワード!$F723)</f>
        <v>0</v>
      </c>
      <c r="AM723" s="13">
        <f t="shared" si="132"/>
        <v>0</v>
      </c>
      <c r="AN723" s="13">
        <f t="shared" si="132"/>
        <v>0</v>
      </c>
      <c r="AO723" s="13">
        <f t="shared" si="132"/>
        <v>0</v>
      </c>
      <c r="AP723" s="16">
        <f t="shared" si="133"/>
        <v>0</v>
      </c>
      <c r="AQ723" s="16">
        <f t="shared" si="133"/>
        <v>0</v>
      </c>
      <c r="AR723" s="17">
        <f t="shared" si="133"/>
        <v>0</v>
      </c>
    </row>
    <row r="724" spans="3:44" ht="36.65" customHeight="1">
      <c r="C724" s="20">
        <v>719</v>
      </c>
      <c r="D724" s="53">
        <f>現状ワード設定!B721</f>
        <v>0</v>
      </c>
      <c r="E724" s="26" t="str">
        <f>IFERROR(_xlfn.XLOOKUP($D724,現状商品設定!B:B,現状商品設定!C:C,"-"),"-")</f>
        <v>-</v>
      </c>
      <c r="F724" s="56">
        <f>現状ワード設定!G721</f>
        <v>0</v>
      </c>
      <c r="G724" s="60" t="s">
        <v>46</v>
      </c>
      <c r="H724" s="47" t="str">
        <f>IFERROR(_xlfn.XLOOKUP(D724,商品!$D:$D,商品!$H:$H),"")</f>
        <v/>
      </c>
      <c r="I724" s="50" t="str">
        <f>IFERROR(_xlfn.XLOOKUP(D724&amp;F724,現状ワード設定!J:J,現状ワード設定!H:H),"")</f>
        <v/>
      </c>
      <c r="J724" s="47" t="str">
        <f>IFERROR(_xlfn.XLOOKUP(D724&amp;F724,現状ワード設定!J:J,現状ワード設定!I:I),"")</f>
        <v/>
      </c>
      <c r="K724" s="47" t="e">
        <f>IF(AND(T724&gt;=設定!$C$12,W724&gt;=O724),I724*(1+設定!$F$12),IF(AND(T724&gt;=設定!$C$13,W724&lt;O724),I724*(1+設定!$F$13),IF(AND(T724&lt;設定!$C$14,U724&gt;=設定!$E$14),I724*(1+設定!$F$14),IF(AND(T724&lt;設定!$C$15,U724&lt;設定!$E$15),I724*(1+設定!$F$15),"除外"))))</f>
        <v>#VALUE!</v>
      </c>
      <c r="L724" s="58" t="e">
        <f ca="1">IF(消化率!$I$5&lt;1,K724*消化率!$I$5,IF(U724*V724/(K724*消化率!$I$5)&gt;O724,K724*消化率!$I$5,M724))</f>
        <v>#DIV/0!</v>
      </c>
      <c r="M724" s="58" t="e">
        <f t="shared" si="124"/>
        <v>#VALUE!</v>
      </c>
      <c r="N724" s="58" t="e">
        <f ca="1">IF(ROUNDUP(IF(IF(IF(AND(設定!$D$8&lt;=L724,設定!$D$8&lt;J724),設定!$D$8,IF(AND(J724&lt;=L724,J724&lt;設定!$D$8),J724,IF(AND(L724&lt;=J724,J724&lt;設定!$D$8),J724,L724)))=0,設定!$D$8,IF(AND(設定!$D$8&lt;=L724,設定!$D$8&lt;J724),設定!$D$8,IF(AND(J724&lt;=L724,J724&lt;設定!$D$8),J724,IF(AND(L724&lt;=J724,J724&lt;設定!$D$8),J724,L724))))&lt;=H724,H724+1,IF(IF(AND(設定!$D$8&lt;=L724,設定!$D$8&lt;J724),設定!$D$8,IF(AND(J724&lt;=L724,J724&lt;設定!$D$8),J724,IF(AND(L724&lt;=J724,J724&lt;設定!$D$8),J724,L724)))=0,設定!$D$8,IF(AND(設定!$D$8&lt;=L724,設定!$D$8&lt;J724),設定!$D$8,IF(AND(J724&lt;=L724,J724&lt;設定!$D$8),J724,IF(AND(L724&lt;=J724,J724&lt;設定!$D$8),J724,L724))))),0)&gt;40,ROUNDUP(IF(IF(IF(AND(設定!$D$8&lt;=L724,設定!$D$8&lt;J724),設定!$D$8,IF(AND(J724&lt;=L724,J724&lt;設定!$D$8),J724,IF(AND(L724&lt;=J724,J724&lt;設定!$D$8),J724,L724)))=0,設定!$D$8,IF(AND(設定!$D$8&lt;=L724,設定!$D$8&lt;J724),設定!$D$8,IF(AND(J724&lt;=L724,J724&lt;設定!$D$8),J724,IF(AND(L724&lt;=J724,J724&lt;設定!$D$8),J724,L724))))&lt;=H724,H724+1,IF(IF(AND(設定!$D$8&lt;=L724,設定!$D$8&lt;J724),設定!$D$8,IF(AND(J724&lt;=L724,J724&lt;設定!$D$8),J724,IF(AND(L724&lt;=J724,J724&lt;設定!$D$8),J724,L724)))=0,設定!$D$8,IF(AND(設定!$D$8&lt;=L724,設定!$D$8&lt;J724),設定!$D$8,IF(AND(J724&lt;=L724,J724&lt;設定!$D$8),J724,IF(AND(L724&lt;=J724,J724&lt;設定!$D$8),J724,L724))))),0),40)</f>
        <v>#DIV/0!</v>
      </c>
      <c r="O724" s="55">
        <f>IF(G724="標準",設定!$C$4,G724)</f>
        <v>5</v>
      </c>
      <c r="P724" s="45">
        <f t="shared" si="125"/>
        <v>0</v>
      </c>
      <c r="Q724" s="14">
        <f t="shared" si="126"/>
        <v>0</v>
      </c>
      <c r="R724" s="23">
        <f t="shared" si="134"/>
        <v>0</v>
      </c>
      <c r="S724" s="12">
        <f t="shared" si="127"/>
        <v>0</v>
      </c>
      <c r="T724" s="23">
        <f t="shared" si="128"/>
        <v>0</v>
      </c>
      <c r="U724" s="13">
        <f t="shared" si="129"/>
        <v>0</v>
      </c>
      <c r="V724" s="104" t="str">
        <f>INDEX(商品!Q:Q,MATCH(キーワード!D724,商品!D:D,0),1)</f>
        <v>-</v>
      </c>
      <c r="W724" s="15">
        <f t="shared" si="130"/>
        <v>0</v>
      </c>
      <c r="X724" s="22">
        <f>SUMIFS(当月ワード!$J$3:$J$1000,当月ワード!$D$3:$D$1000,キーワード!$D724,当月ワード!$E$3:$E$1000,キーワード!$F724)</f>
        <v>0</v>
      </c>
      <c r="Y724" s="23">
        <f>SUMIFS(前月ワード!$J$3:$J$1000,前月ワード!$D$3:$D$1000,キーワード!$D724,前月ワード!$E$3:$E$1000,キーワード!$F724)</f>
        <v>0</v>
      </c>
      <c r="Z724" s="23">
        <f>SUMIFS(前々月ワード!$J$3:$J$1000,前々月ワード!$D$3:$D$1000,キーワード!$D724,前々月ワード!$E$3:$E$1000,キーワード!$F724)</f>
        <v>0</v>
      </c>
      <c r="AA724" s="22">
        <f>SUMIFS(当月ワード!$W$3:$W$1000,当月ワード!$D$3:$D$1000,キーワード!$D724,当月ワード!$E$3:$E$1000,キーワード!$F724)</f>
        <v>0</v>
      </c>
      <c r="AB724" s="23">
        <f>SUMIFS(前月ワード!$W$3:$W$1000,前月ワード!$D$3:$D$1000,キーワード!$D724,前月ワード!$E$3:$E$1000,キーワード!$F724)</f>
        <v>0</v>
      </c>
      <c r="AC724" s="23">
        <f>SUMIFS(前々月ワード!$W$3:$W$1000,前々月ワード!$D$3:$D$1000,キーワード!$D724,前々月ワード!$E$3:$E$1000,キーワード!$F724)</f>
        <v>0</v>
      </c>
      <c r="AD724" s="23">
        <f t="shared" si="131"/>
        <v>0</v>
      </c>
      <c r="AE724" s="23">
        <f t="shared" si="131"/>
        <v>0</v>
      </c>
      <c r="AF724" s="23">
        <f t="shared" si="131"/>
        <v>0</v>
      </c>
      <c r="AG724" s="22">
        <f>SUMIFS(当月ワード!$X$3:$X$1000,当月ワード!$D$3:$D$1000,キーワード!$D724,当月ワード!$E$3:$E$1000,キーワード!$F724)</f>
        <v>0</v>
      </c>
      <c r="AH724" s="23">
        <f>SUMIFS(前月ワード!$X$3:$X$1000,前月ワード!$D$3:$D$1000,キーワード!$D724,前月ワード!$E$3:$E$1000,キーワード!$F724)</f>
        <v>0</v>
      </c>
      <c r="AI724" s="23">
        <f>SUMIFS(前々月ワード!$X$3:$X$1000,前々月ワード!$D$3:$D$1000,キーワード!$D724,前々月ワード!$E$3:$E$1000,キーワード!$F724)</f>
        <v>0</v>
      </c>
      <c r="AJ724" s="22">
        <f>SUMIFS(当月ワード!$I$3:$I$1000,当月ワード!$D$3:$D$1000,キーワード!$D724,当月ワード!$E$3:$E$1000,キーワード!$F724)</f>
        <v>0</v>
      </c>
      <c r="AK724" s="23">
        <f>SUMIFS(前月ワード!$I$3:$I$1000,前月ワード!$D$3:$D$1000,キーワード!$D724,前月ワード!$E$3:$E$1000,キーワード!$F724)</f>
        <v>0</v>
      </c>
      <c r="AL724" s="23">
        <f>SUMIFS(前々月ワード!$I$3:$I$1000,前々月ワード!$D$3:$D$1000,キーワード!$D724,前々月ワード!$E$3:$E$1000,キーワード!$F724)</f>
        <v>0</v>
      </c>
      <c r="AM724" s="13">
        <f t="shared" si="132"/>
        <v>0</v>
      </c>
      <c r="AN724" s="13">
        <f t="shared" si="132"/>
        <v>0</v>
      </c>
      <c r="AO724" s="13">
        <f t="shared" si="132"/>
        <v>0</v>
      </c>
      <c r="AP724" s="16">
        <f t="shared" si="133"/>
        <v>0</v>
      </c>
      <c r="AQ724" s="16">
        <f t="shared" si="133"/>
        <v>0</v>
      </c>
      <c r="AR724" s="17">
        <f t="shared" si="133"/>
        <v>0</v>
      </c>
    </row>
    <row r="725" spans="3:44" ht="36.65" customHeight="1">
      <c r="C725" s="20">
        <v>720</v>
      </c>
      <c r="D725" s="53">
        <f>現状ワード設定!B722</f>
        <v>0</v>
      </c>
      <c r="E725" s="26" t="str">
        <f>IFERROR(_xlfn.XLOOKUP($D725,現状商品設定!B:B,現状商品設定!C:C,"-"),"-")</f>
        <v>-</v>
      </c>
      <c r="F725" s="56">
        <f>現状ワード設定!G722</f>
        <v>0</v>
      </c>
      <c r="G725" s="60" t="s">
        <v>46</v>
      </c>
      <c r="H725" s="47" t="str">
        <f>IFERROR(_xlfn.XLOOKUP(D725,商品!$D:$D,商品!$H:$H),"")</f>
        <v/>
      </c>
      <c r="I725" s="50" t="str">
        <f>IFERROR(_xlfn.XLOOKUP(D725&amp;F725,現状ワード設定!J:J,現状ワード設定!H:H),"")</f>
        <v/>
      </c>
      <c r="J725" s="47" t="str">
        <f>IFERROR(_xlfn.XLOOKUP(D725&amp;F725,現状ワード設定!J:J,現状ワード設定!I:I),"")</f>
        <v/>
      </c>
      <c r="K725" s="47" t="e">
        <f>IF(AND(T725&gt;=設定!$C$12,W725&gt;=O725),I725*(1+設定!$F$12),IF(AND(T725&gt;=設定!$C$13,W725&lt;O725),I725*(1+設定!$F$13),IF(AND(T725&lt;設定!$C$14,U725&gt;=設定!$E$14),I725*(1+設定!$F$14),IF(AND(T725&lt;設定!$C$15,U725&lt;設定!$E$15),I725*(1+設定!$F$15),"除外"))))</f>
        <v>#VALUE!</v>
      </c>
      <c r="L725" s="58" t="e">
        <f ca="1">IF(消化率!$I$5&lt;1,K725*消化率!$I$5,IF(U725*V725/(K725*消化率!$I$5)&gt;O725,K725*消化率!$I$5,M725))</f>
        <v>#DIV/0!</v>
      </c>
      <c r="M725" s="58" t="e">
        <f t="shared" si="124"/>
        <v>#VALUE!</v>
      </c>
      <c r="N725" s="58" t="e">
        <f ca="1">IF(ROUNDUP(IF(IF(IF(AND(設定!$D$8&lt;=L725,設定!$D$8&lt;J725),設定!$D$8,IF(AND(J725&lt;=L725,J725&lt;設定!$D$8),J725,IF(AND(L725&lt;=J725,J725&lt;設定!$D$8),J725,L725)))=0,設定!$D$8,IF(AND(設定!$D$8&lt;=L725,設定!$D$8&lt;J725),設定!$D$8,IF(AND(J725&lt;=L725,J725&lt;設定!$D$8),J725,IF(AND(L725&lt;=J725,J725&lt;設定!$D$8),J725,L725))))&lt;=H725,H725+1,IF(IF(AND(設定!$D$8&lt;=L725,設定!$D$8&lt;J725),設定!$D$8,IF(AND(J725&lt;=L725,J725&lt;設定!$D$8),J725,IF(AND(L725&lt;=J725,J725&lt;設定!$D$8),J725,L725)))=0,設定!$D$8,IF(AND(設定!$D$8&lt;=L725,設定!$D$8&lt;J725),設定!$D$8,IF(AND(J725&lt;=L725,J725&lt;設定!$D$8),J725,IF(AND(L725&lt;=J725,J725&lt;設定!$D$8),J725,L725))))),0)&gt;40,ROUNDUP(IF(IF(IF(AND(設定!$D$8&lt;=L725,設定!$D$8&lt;J725),設定!$D$8,IF(AND(J725&lt;=L725,J725&lt;設定!$D$8),J725,IF(AND(L725&lt;=J725,J725&lt;設定!$D$8),J725,L725)))=0,設定!$D$8,IF(AND(設定!$D$8&lt;=L725,設定!$D$8&lt;J725),設定!$D$8,IF(AND(J725&lt;=L725,J725&lt;設定!$D$8),J725,IF(AND(L725&lt;=J725,J725&lt;設定!$D$8),J725,L725))))&lt;=H725,H725+1,IF(IF(AND(設定!$D$8&lt;=L725,設定!$D$8&lt;J725),設定!$D$8,IF(AND(J725&lt;=L725,J725&lt;設定!$D$8),J725,IF(AND(L725&lt;=J725,J725&lt;設定!$D$8),J725,L725)))=0,設定!$D$8,IF(AND(設定!$D$8&lt;=L725,設定!$D$8&lt;J725),設定!$D$8,IF(AND(J725&lt;=L725,J725&lt;設定!$D$8),J725,IF(AND(L725&lt;=J725,J725&lt;設定!$D$8),J725,L725))))),0),40)</f>
        <v>#DIV/0!</v>
      </c>
      <c r="O725" s="55">
        <f>IF(G725="標準",設定!$C$4,G725)</f>
        <v>5</v>
      </c>
      <c r="P725" s="45">
        <f t="shared" si="125"/>
        <v>0</v>
      </c>
      <c r="Q725" s="14">
        <f t="shared" si="126"/>
        <v>0</v>
      </c>
      <c r="R725" s="23">
        <f t="shared" si="134"/>
        <v>0</v>
      </c>
      <c r="S725" s="12">
        <f t="shared" si="127"/>
        <v>0</v>
      </c>
      <c r="T725" s="23">
        <f t="shared" si="128"/>
        <v>0</v>
      </c>
      <c r="U725" s="13">
        <f t="shared" si="129"/>
        <v>0</v>
      </c>
      <c r="V725" s="104" t="str">
        <f>INDEX(商品!Q:Q,MATCH(キーワード!D725,商品!D:D,0),1)</f>
        <v>-</v>
      </c>
      <c r="W725" s="15">
        <f t="shared" si="130"/>
        <v>0</v>
      </c>
      <c r="X725" s="22">
        <f>SUMIFS(当月ワード!$J$3:$J$1000,当月ワード!$D$3:$D$1000,キーワード!$D725,当月ワード!$E$3:$E$1000,キーワード!$F725)</f>
        <v>0</v>
      </c>
      <c r="Y725" s="23">
        <f>SUMIFS(前月ワード!$J$3:$J$1000,前月ワード!$D$3:$D$1000,キーワード!$D725,前月ワード!$E$3:$E$1000,キーワード!$F725)</f>
        <v>0</v>
      </c>
      <c r="Z725" s="23">
        <f>SUMIFS(前々月ワード!$J$3:$J$1000,前々月ワード!$D$3:$D$1000,キーワード!$D725,前々月ワード!$E$3:$E$1000,キーワード!$F725)</f>
        <v>0</v>
      </c>
      <c r="AA725" s="22">
        <f>SUMIFS(当月ワード!$W$3:$W$1000,当月ワード!$D$3:$D$1000,キーワード!$D725,当月ワード!$E$3:$E$1000,キーワード!$F725)</f>
        <v>0</v>
      </c>
      <c r="AB725" s="23">
        <f>SUMIFS(前月ワード!$W$3:$W$1000,前月ワード!$D$3:$D$1000,キーワード!$D725,前月ワード!$E$3:$E$1000,キーワード!$F725)</f>
        <v>0</v>
      </c>
      <c r="AC725" s="23">
        <f>SUMIFS(前々月ワード!$W$3:$W$1000,前々月ワード!$D$3:$D$1000,キーワード!$D725,前々月ワード!$E$3:$E$1000,キーワード!$F725)</f>
        <v>0</v>
      </c>
      <c r="AD725" s="23">
        <f t="shared" si="131"/>
        <v>0</v>
      </c>
      <c r="AE725" s="23">
        <f t="shared" si="131"/>
        <v>0</v>
      </c>
      <c r="AF725" s="23">
        <f t="shared" si="131"/>
        <v>0</v>
      </c>
      <c r="AG725" s="22">
        <f>SUMIFS(当月ワード!$X$3:$X$1000,当月ワード!$D$3:$D$1000,キーワード!$D725,当月ワード!$E$3:$E$1000,キーワード!$F725)</f>
        <v>0</v>
      </c>
      <c r="AH725" s="23">
        <f>SUMIFS(前月ワード!$X$3:$X$1000,前月ワード!$D$3:$D$1000,キーワード!$D725,前月ワード!$E$3:$E$1000,キーワード!$F725)</f>
        <v>0</v>
      </c>
      <c r="AI725" s="23">
        <f>SUMIFS(前々月ワード!$X$3:$X$1000,前々月ワード!$D$3:$D$1000,キーワード!$D725,前々月ワード!$E$3:$E$1000,キーワード!$F725)</f>
        <v>0</v>
      </c>
      <c r="AJ725" s="22">
        <f>SUMIFS(当月ワード!$I$3:$I$1000,当月ワード!$D$3:$D$1000,キーワード!$D725,当月ワード!$E$3:$E$1000,キーワード!$F725)</f>
        <v>0</v>
      </c>
      <c r="AK725" s="23">
        <f>SUMIFS(前月ワード!$I$3:$I$1000,前月ワード!$D$3:$D$1000,キーワード!$D725,前月ワード!$E$3:$E$1000,キーワード!$F725)</f>
        <v>0</v>
      </c>
      <c r="AL725" s="23">
        <f>SUMIFS(前々月ワード!$I$3:$I$1000,前々月ワード!$D$3:$D$1000,キーワード!$D725,前々月ワード!$E$3:$E$1000,キーワード!$F725)</f>
        <v>0</v>
      </c>
      <c r="AM725" s="13">
        <f t="shared" si="132"/>
        <v>0</v>
      </c>
      <c r="AN725" s="13">
        <f t="shared" si="132"/>
        <v>0</v>
      </c>
      <c r="AO725" s="13">
        <f t="shared" si="132"/>
        <v>0</v>
      </c>
      <c r="AP725" s="16">
        <f t="shared" si="133"/>
        <v>0</v>
      </c>
      <c r="AQ725" s="16">
        <f t="shared" si="133"/>
        <v>0</v>
      </c>
      <c r="AR725" s="17">
        <f t="shared" si="133"/>
        <v>0</v>
      </c>
    </row>
    <row r="726" spans="3:44" ht="36.65" customHeight="1">
      <c r="C726" s="20">
        <v>721</v>
      </c>
      <c r="D726" s="53">
        <f>現状ワード設定!B723</f>
        <v>0</v>
      </c>
      <c r="E726" s="26" t="str">
        <f>IFERROR(_xlfn.XLOOKUP($D726,現状商品設定!B:B,現状商品設定!C:C,"-"),"-")</f>
        <v>-</v>
      </c>
      <c r="F726" s="56">
        <f>現状ワード設定!G723</f>
        <v>0</v>
      </c>
      <c r="G726" s="60" t="s">
        <v>46</v>
      </c>
      <c r="H726" s="47" t="str">
        <f>IFERROR(_xlfn.XLOOKUP(D726,商品!$D:$D,商品!$H:$H),"")</f>
        <v/>
      </c>
      <c r="I726" s="50" t="str">
        <f>IFERROR(_xlfn.XLOOKUP(D726&amp;F726,現状ワード設定!J:J,現状ワード設定!H:H),"")</f>
        <v/>
      </c>
      <c r="J726" s="47" t="str">
        <f>IFERROR(_xlfn.XLOOKUP(D726&amp;F726,現状ワード設定!J:J,現状ワード設定!I:I),"")</f>
        <v/>
      </c>
      <c r="K726" s="47" t="e">
        <f>IF(AND(T726&gt;=設定!$C$12,W726&gt;=O726),I726*(1+設定!$F$12),IF(AND(T726&gt;=設定!$C$13,W726&lt;O726),I726*(1+設定!$F$13),IF(AND(T726&lt;設定!$C$14,U726&gt;=設定!$E$14),I726*(1+設定!$F$14),IF(AND(T726&lt;設定!$C$15,U726&lt;設定!$E$15),I726*(1+設定!$F$15),"除外"))))</f>
        <v>#VALUE!</v>
      </c>
      <c r="L726" s="58" t="e">
        <f ca="1">IF(消化率!$I$5&lt;1,K726*消化率!$I$5,IF(U726*V726/(K726*消化率!$I$5)&gt;O726,K726*消化率!$I$5,M726))</f>
        <v>#DIV/0!</v>
      </c>
      <c r="M726" s="58" t="e">
        <f t="shared" si="124"/>
        <v>#VALUE!</v>
      </c>
      <c r="N726" s="58" t="e">
        <f ca="1">IF(ROUNDUP(IF(IF(IF(AND(設定!$D$8&lt;=L726,設定!$D$8&lt;J726),設定!$D$8,IF(AND(J726&lt;=L726,J726&lt;設定!$D$8),J726,IF(AND(L726&lt;=J726,J726&lt;設定!$D$8),J726,L726)))=0,設定!$D$8,IF(AND(設定!$D$8&lt;=L726,設定!$D$8&lt;J726),設定!$D$8,IF(AND(J726&lt;=L726,J726&lt;設定!$D$8),J726,IF(AND(L726&lt;=J726,J726&lt;設定!$D$8),J726,L726))))&lt;=H726,H726+1,IF(IF(AND(設定!$D$8&lt;=L726,設定!$D$8&lt;J726),設定!$D$8,IF(AND(J726&lt;=L726,J726&lt;設定!$D$8),J726,IF(AND(L726&lt;=J726,J726&lt;設定!$D$8),J726,L726)))=0,設定!$D$8,IF(AND(設定!$D$8&lt;=L726,設定!$D$8&lt;J726),設定!$D$8,IF(AND(J726&lt;=L726,J726&lt;設定!$D$8),J726,IF(AND(L726&lt;=J726,J726&lt;設定!$D$8),J726,L726))))),0)&gt;40,ROUNDUP(IF(IF(IF(AND(設定!$D$8&lt;=L726,設定!$D$8&lt;J726),設定!$D$8,IF(AND(J726&lt;=L726,J726&lt;設定!$D$8),J726,IF(AND(L726&lt;=J726,J726&lt;設定!$D$8),J726,L726)))=0,設定!$D$8,IF(AND(設定!$D$8&lt;=L726,設定!$D$8&lt;J726),設定!$D$8,IF(AND(J726&lt;=L726,J726&lt;設定!$D$8),J726,IF(AND(L726&lt;=J726,J726&lt;設定!$D$8),J726,L726))))&lt;=H726,H726+1,IF(IF(AND(設定!$D$8&lt;=L726,設定!$D$8&lt;J726),設定!$D$8,IF(AND(J726&lt;=L726,J726&lt;設定!$D$8),J726,IF(AND(L726&lt;=J726,J726&lt;設定!$D$8),J726,L726)))=0,設定!$D$8,IF(AND(設定!$D$8&lt;=L726,設定!$D$8&lt;J726),設定!$D$8,IF(AND(J726&lt;=L726,J726&lt;設定!$D$8),J726,IF(AND(L726&lt;=J726,J726&lt;設定!$D$8),J726,L726))))),0),40)</f>
        <v>#DIV/0!</v>
      </c>
      <c r="O726" s="55">
        <f>IF(G726="標準",設定!$C$4,G726)</f>
        <v>5</v>
      </c>
      <c r="P726" s="45">
        <f t="shared" si="125"/>
        <v>0</v>
      </c>
      <c r="Q726" s="14">
        <f t="shared" si="126"/>
        <v>0</v>
      </c>
      <c r="R726" s="23">
        <f t="shared" si="134"/>
        <v>0</v>
      </c>
      <c r="S726" s="12">
        <f t="shared" si="127"/>
        <v>0</v>
      </c>
      <c r="T726" s="23">
        <f t="shared" si="128"/>
        <v>0</v>
      </c>
      <c r="U726" s="13">
        <f t="shared" si="129"/>
        <v>0</v>
      </c>
      <c r="V726" s="104" t="str">
        <f>INDEX(商品!Q:Q,MATCH(キーワード!D726,商品!D:D,0),1)</f>
        <v>-</v>
      </c>
      <c r="W726" s="15">
        <f t="shared" si="130"/>
        <v>0</v>
      </c>
      <c r="X726" s="22">
        <f>SUMIFS(当月ワード!$J$3:$J$1000,当月ワード!$D$3:$D$1000,キーワード!$D726,当月ワード!$E$3:$E$1000,キーワード!$F726)</f>
        <v>0</v>
      </c>
      <c r="Y726" s="23">
        <f>SUMIFS(前月ワード!$J$3:$J$1000,前月ワード!$D$3:$D$1000,キーワード!$D726,前月ワード!$E$3:$E$1000,キーワード!$F726)</f>
        <v>0</v>
      </c>
      <c r="Z726" s="23">
        <f>SUMIFS(前々月ワード!$J$3:$J$1000,前々月ワード!$D$3:$D$1000,キーワード!$D726,前々月ワード!$E$3:$E$1000,キーワード!$F726)</f>
        <v>0</v>
      </c>
      <c r="AA726" s="22">
        <f>SUMIFS(当月ワード!$W$3:$W$1000,当月ワード!$D$3:$D$1000,キーワード!$D726,当月ワード!$E$3:$E$1000,キーワード!$F726)</f>
        <v>0</v>
      </c>
      <c r="AB726" s="23">
        <f>SUMIFS(前月ワード!$W$3:$W$1000,前月ワード!$D$3:$D$1000,キーワード!$D726,前月ワード!$E$3:$E$1000,キーワード!$F726)</f>
        <v>0</v>
      </c>
      <c r="AC726" s="23">
        <f>SUMIFS(前々月ワード!$W$3:$W$1000,前々月ワード!$D$3:$D$1000,キーワード!$D726,前々月ワード!$E$3:$E$1000,キーワード!$F726)</f>
        <v>0</v>
      </c>
      <c r="AD726" s="23">
        <f t="shared" si="131"/>
        <v>0</v>
      </c>
      <c r="AE726" s="23">
        <f t="shared" si="131"/>
        <v>0</v>
      </c>
      <c r="AF726" s="23">
        <f t="shared" si="131"/>
        <v>0</v>
      </c>
      <c r="AG726" s="22">
        <f>SUMIFS(当月ワード!$X$3:$X$1000,当月ワード!$D$3:$D$1000,キーワード!$D726,当月ワード!$E$3:$E$1000,キーワード!$F726)</f>
        <v>0</v>
      </c>
      <c r="AH726" s="23">
        <f>SUMIFS(前月ワード!$X$3:$X$1000,前月ワード!$D$3:$D$1000,キーワード!$D726,前月ワード!$E$3:$E$1000,キーワード!$F726)</f>
        <v>0</v>
      </c>
      <c r="AI726" s="23">
        <f>SUMIFS(前々月ワード!$X$3:$X$1000,前々月ワード!$D$3:$D$1000,キーワード!$D726,前々月ワード!$E$3:$E$1000,キーワード!$F726)</f>
        <v>0</v>
      </c>
      <c r="AJ726" s="22">
        <f>SUMIFS(当月ワード!$I$3:$I$1000,当月ワード!$D$3:$D$1000,キーワード!$D726,当月ワード!$E$3:$E$1000,キーワード!$F726)</f>
        <v>0</v>
      </c>
      <c r="AK726" s="23">
        <f>SUMIFS(前月ワード!$I$3:$I$1000,前月ワード!$D$3:$D$1000,キーワード!$D726,前月ワード!$E$3:$E$1000,キーワード!$F726)</f>
        <v>0</v>
      </c>
      <c r="AL726" s="23">
        <f>SUMIFS(前々月ワード!$I$3:$I$1000,前々月ワード!$D$3:$D$1000,キーワード!$D726,前々月ワード!$E$3:$E$1000,キーワード!$F726)</f>
        <v>0</v>
      </c>
      <c r="AM726" s="13">
        <f t="shared" si="132"/>
        <v>0</v>
      </c>
      <c r="AN726" s="13">
        <f t="shared" si="132"/>
        <v>0</v>
      </c>
      <c r="AO726" s="13">
        <f t="shared" si="132"/>
        <v>0</v>
      </c>
      <c r="AP726" s="16">
        <f t="shared" si="133"/>
        <v>0</v>
      </c>
      <c r="AQ726" s="16">
        <f t="shared" si="133"/>
        <v>0</v>
      </c>
      <c r="AR726" s="17">
        <f t="shared" si="133"/>
        <v>0</v>
      </c>
    </row>
    <row r="727" spans="3:44" ht="36.65" customHeight="1">
      <c r="C727" s="20">
        <v>722</v>
      </c>
      <c r="D727" s="53">
        <f>現状ワード設定!B724</f>
        <v>0</v>
      </c>
      <c r="E727" s="26" t="str">
        <f>IFERROR(_xlfn.XLOOKUP($D727,現状商品設定!B:B,現状商品設定!C:C,"-"),"-")</f>
        <v>-</v>
      </c>
      <c r="F727" s="56">
        <f>現状ワード設定!G724</f>
        <v>0</v>
      </c>
      <c r="G727" s="60" t="s">
        <v>46</v>
      </c>
      <c r="H727" s="47" t="str">
        <f>IFERROR(_xlfn.XLOOKUP(D727,商品!$D:$D,商品!$H:$H),"")</f>
        <v/>
      </c>
      <c r="I727" s="50" t="str">
        <f>IFERROR(_xlfn.XLOOKUP(D727&amp;F727,現状ワード設定!J:J,現状ワード設定!H:H),"")</f>
        <v/>
      </c>
      <c r="J727" s="47" t="str">
        <f>IFERROR(_xlfn.XLOOKUP(D727&amp;F727,現状ワード設定!J:J,現状ワード設定!I:I),"")</f>
        <v/>
      </c>
      <c r="K727" s="47" t="e">
        <f>IF(AND(T727&gt;=設定!$C$12,W727&gt;=O727),I727*(1+設定!$F$12),IF(AND(T727&gt;=設定!$C$13,W727&lt;O727),I727*(1+設定!$F$13),IF(AND(T727&lt;設定!$C$14,U727&gt;=設定!$E$14),I727*(1+設定!$F$14),IF(AND(T727&lt;設定!$C$15,U727&lt;設定!$E$15),I727*(1+設定!$F$15),"除外"))))</f>
        <v>#VALUE!</v>
      </c>
      <c r="L727" s="58" t="e">
        <f ca="1">IF(消化率!$I$5&lt;1,K727*消化率!$I$5,IF(U727*V727/(K727*消化率!$I$5)&gt;O727,K727*消化率!$I$5,M727))</f>
        <v>#DIV/0!</v>
      </c>
      <c r="M727" s="58" t="e">
        <f t="shared" si="124"/>
        <v>#VALUE!</v>
      </c>
      <c r="N727" s="58" t="e">
        <f ca="1">IF(ROUNDUP(IF(IF(IF(AND(設定!$D$8&lt;=L727,設定!$D$8&lt;J727),設定!$D$8,IF(AND(J727&lt;=L727,J727&lt;設定!$D$8),J727,IF(AND(L727&lt;=J727,J727&lt;設定!$D$8),J727,L727)))=0,設定!$D$8,IF(AND(設定!$D$8&lt;=L727,設定!$D$8&lt;J727),設定!$D$8,IF(AND(J727&lt;=L727,J727&lt;設定!$D$8),J727,IF(AND(L727&lt;=J727,J727&lt;設定!$D$8),J727,L727))))&lt;=H727,H727+1,IF(IF(AND(設定!$D$8&lt;=L727,設定!$D$8&lt;J727),設定!$D$8,IF(AND(J727&lt;=L727,J727&lt;設定!$D$8),J727,IF(AND(L727&lt;=J727,J727&lt;設定!$D$8),J727,L727)))=0,設定!$D$8,IF(AND(設定!$D$8&lt;=L727,設定!$D$8&lt;J727),設定!$D$8,IF(AND(J727&lt;=L727,J727&lt;設定!$D$8),J727,IF(AND(L727&lt;=J727,J727&lt;設定!$D$8),J727,L727))))),0)&gt;40,ROUNDUP(IF(IF(IF(AND(設定!$D$8&lt;=L727,設定!$D$8&lt;J727),設定!$D$8,IF(AND(J727&lt;=L727,J727&lt;設定!$D$8),J727,IF(AND(L727&lt;=J727,J727&lt;設定!$D$8),J727,L727)))=0,設定!$D$8,IF(AND(設定!$D$8&lt;=L727,設定!$D$8&lt;J727),設定!$D$8,IF(AND(J727&lt;=L727,J727&lt;設定!$D$8),J727,IF(AND(L727&lt;=J727,J727&lt;設定!$D$8),J727,L727))))&lt;=H727,H727+1,IF(IF(AND(設定!$D$8&lt;=L727,設定!$D$8&lt;J727),設定!$D$8,IF(AND(J727&lt;=L727,J727&lt;設定!$D$8),J727,IF(AND(L727&lt;=J727,J727&lt;設定!$D$8),J727,L727)))=0,設定!$D$8,IF(AND(設定!$D$8&lt;=L727,設定!$D$8&lt;J727),設定!$D$8,IF(AND(J727&lt;=L727,J727&lt;設定!$D$8),J727,IF(AND(L727&lt;=J727,J727&lt;設定!$D$8),J727,L727))))),0),40)</f>
        <v>#DIV/0!</v>
      </c>
      <c r="O727" s="55">
        <f>IF(G727="標準",設定!$C$4,G727)</f>
        <v>5</v>
      </c>
      <c r="P727" s="45">
        <f t="shared" si="125"/>
        <v>0</v>
      </c>
      <c r="Q727" s="14">
        <f t="shared" si="126"/>
        <v>0</v>
      </c>
      <c r="R727" s="23">
        <f t="shared" si="134"/>
        <v>0</v>
      </c>
      <c r="S727" s="12">
        <f t="shared" si="127"/>
        <v>0</v>
      </c>
      <c r="T727" s="23">
        <f t="shared" si="128"/>
        <v>0</v>
      </c>
      <c r="U727" s="13">
        <f t="shared" si="129"/>
        <v>0</v>
      </c>
      <c r="V727" s="104" t="str">
        <f>INDEX(商品!Q:Q,MATCH(キーワード!D727,商品!D:D,0),1)</f>
        <v>-</v>
      </c>
      <c r="W727" s="15">
        <f t="shared" si="130"/>
        <v>0</v>
      </c>
      <c r="X727" s="22">
        <f>SUMIFS(当月ワード!$J$3:$J$1000,当月ワード!$D$3:$D$1000,キーワード!$D727,当月ワード!$E$3:$E$1000,キーワード!$F727)</f>
        <v>0</v>
      </c>
      <c r="Y727" s="23">
        <f>SUMIFS(前月ワード!$J$3:$J$1000,前月ワード!$D$3:$D$1000,キーワード!$D727,前月ワード!$E$3:$E$1000,キーワード!$F727)</f>
        <v>0</v>
      </c>
      <c r="Z727" s="23">
        <f>SUMIFS(前々月ワード!$J$3:$J$1000,前々月ワード!$D$3:$D$1000,キーワード!$D727,前々月ワード!$E$3:$E$1000,キーワード!$F727)</f>
        <v>0</v>
      </c>
      <c r="AA727" s="22">
        <f>SUMIFS(当月ワード!$W$3:$W$1000,当月ワード!$D$3:$D$1000,キーワード!$D727,当月ワード!$E$3:$E$1000,キーワード!$F727)</f>
        <v>0</v>
      </c>
      <c r="AB727" s="23">
        <f>SUMIFS(前月ワード!$W$3:$W$1000,前月ワード!$D$3:$D$1000,キーワード!$D727,前月ワード!$E$3:$E$1000,キーワード!$F727)</f>
        <v>0</v>
      </c>
      <c r="AC727" s="23">
        <f>SUMIFS(前々月ワード!$W$3:$W$1000,前々月ワード!$D$3:$D$1000,キーワード!$D727,前々月ワード!$E$3:$E$1000,キーワード!$F727)</f>
        <v>0</v>
      </c>
      <c r="AD727" s="23">
        <f t="shared" si="131"/>
        <v>0</v>
      </c>
      <c r="AE727" s="23">
        <f t="shared" si="131"/>
        <v>0</v>
      </c>
      <c r="AF727" s="23">
        <f t="shared" si="131"/>
        <v>0</v>
      </c>
      <c r="AG727" s="22">
        <f>SUMIFS(当月ワード!$X$3:$X$1000,当月ワード!$D$3:$D$1000,キーワード!$D727,当月ワード!$E$3:$E$1000,キーワード!$F727)</f>
        <v>0</v>
      </c>
      <c r="AH727" s="23">
        <f>SUMIFS(前月ワード!$X$3:$X$1000,前月ワード!$D$3:$D$1000,キーワード!$D727,前月ワード!$E$3:$E$1000,キーワード!$F727)</f>
        <v>0</v>
      </c>
      <c r="AI727" s="23">
        <f>SUMIFS(前々月ワード!$X$3:$X$1000,前々月ワード!$D$3:$D$1000,キーワード!$D727,前々月ワード!$E$3:$E$1000,キーワード!$F727)</f>
        <v>0</v>
      </c>
      <c r="AJ727" s="22">
        <f>SUMIFS(当月ワード!$I$3:$I$1000,当月ワード!$D$3:$D$1000,キーワード!$D727,当月ワード!$E$3:$E$1000,キーワード!$F727)</f>
        <v>0</v>
      </c>
      <c r="AK727" s="23">
        <f>SUMIFS(前月ワード!$I$3:$I$1000,前月ワード!$D$3:$D$1000,キーワード!$D727,前月ワード!$E$3:$E$1000,キーワード!$F727)</f>
        <v>0</v>
      </c>
      <c r="AL727" s="23">
        <f>SUMIFS(前々月ワード!$I$3:$I$1000,前々月ワード!$D$3:$D$1000,キーワード!$D727,前々月ワード!$E$3:$E$1000,キーワード!$F727)</f>
        <v>0</v>
      </c>
      <c r="AM727" s="13">
        <f t="shared" si="132"/>
        <v>0</v>
      </c>
      <c r="AN727" s="13">
        <f t="shared" si="132"/>
        <v>0</v>
      </c>
      <c r="AO727" s="13">
        <f t="shared" si="132"/>
        <v>0</v>
      </c>
      <c r="AP727" s="16">
        <f t="shared" si="133"/>
        <v>0</v>
      </c>
      <c r="AQ727" s="16">
        <f t="shared" si="133"/>
        <v>0</v>
      </c>
      <c r="AR727" s="17">
        <f t="shared" si="133"/>
        <v>0</v>
      </c>
    </row>
    <row r="728" spans="3:44" ht="36.65" customHeight="1">
      <c r="C728" s="20">
        <v>723</v>
      </c>
      <c r="D728" s="53">
        <f>現状ワード設定!B725</f>
        <v>0</v>
      </c>
      <c r="E728" s="26" t="str">
        <f>IFERROR(_xlfn.XLOOKUP($D728,現状商品設定!B:B,現状商品設定!C:C,"-"),"-")</f>
        <v>-</v>
      </c>
      <c r="F728" s="56">
        <f>現状ワード設定!G725</f>
        <v>0</v>
      </c>
      <c r="G728" s="60" t="s">
        <v>46</v>
      </c>
      <c r="H728" s="47" t="str">
        <f>IFERROR(_xlfn.XLOOKUP(D728,商品!$D:$D,商品!$H:$H),"")</f>
        <v/>
      </c>
      <c r="I728" s="50" t="str">
        <f>IFERROR(_xlfn.XLOOKUP(D728&amp;F728,現状ワード設定!J:J,現状ワード設定!H:H),"")</f>
        <v/>
      </c>
      <c r="J728" s="47" t="str">
        <f>IFERROR(_xlfn.XLOOKUP(D728&amp;F728,現状ワード設定!J:J,現状ワード設定!I:I),"")</f>
        <v/>
      </c>
      <c r="K728" s="47" t="e">
        <f>IF(AND(T728&gt;=設定!$C$12,W728&gt;=O728),I728*(1+設定!$F$12),IF(AND(T728&gt;=設定!$C$13,W728&lt;O728),I728*(1+設定!$F$13),IF(AND(T728&lt;設定!$C$14,U728&gt;=設定!$E$14),I728*(1+設定!$F$14),IF(AND(T728&lt;設定!$C$15,U728&lt;設定!$E$15),I728*(1+設定!$F$15),"除外"))))</f>
        <v>#VALUE!</v>
      </c>
      <c r="L728" s="58" t="e">
        <f ca="1">IF(消化率!$I$5&lt;1,K728*消化率!$I$5,IF(U728*V728/(K728*消化率!$I$5)&gt;O728,K728*消化率!$I$5,M728))</f>
        <v>#DIV/0!</v>
      </c>
      <c r="M728" s="58" t="e">
        <f t="shared" si="124"/>
        <v>#VALUE!</v>
      </c>
      <c r="N728" s="58" t="e">
        <f ca="1">IF(ROUNDUP(IF(IF(IF(AND(設定!$D$8&lt;=L728,設定!$D$8&lt;J728),設定!$D$8,IF(AND(J728&lt;=L728,J728&lt;設定!$D$8),J728,IF(AND(L728&lt;=J728,J728&lt;設定!$D$8),J728,L728)))=0,設定!$D$8,IF(AND(設定!$D$8&lt;=L728,設定!$D$8&lt;J728),設定!$D$8,IF(AND(J728&lt;=L728,J728&lt;設定!$D$8),J728,IF(AND(L728&lt;=J728,J728&lt;設定!$D$8),J728,L728))))&lt;=H728,H728+1,IF(IF(AND(設定!$D$8&lt;=L728,設定!$D$8&lt;J728),設定!$D$8,IF(AND(J728&lt;=L728,J728&lt;設定!$D$8),J728,IF(AND(L728&lt;=J728,J728&lt;設定!$D$8),J728,L728)))=0,設定!$D$8,IF(AND(設定!$D$8&lt;=L728,設定!$D$8&lt;J728),設定!$D$8,IF(AND(J728&lt;=L728,J728&lt;設定!$D$8),J728,IF(AND(L728&lt;=J728,J728&lt;設定!$D$8),J728,L728))))),0)&gt;40,ROUNDUP(IF(IF(IF(AND(設定!$D$8&lt;=L728,設定!$D$8&lt;J728),設定!$D$8,IF(AND(J728&lt;=L728,J728&lt;設定!$D$8),J728,IF(AND(L728&lt;=J728,J728&lt;設定!$D$8),J728,L728)))=0,設定!$D$8,IF(AND(設定!$D$8&lt;=L728,設定!$D$8&lt;J728),設定!$D$8,IF(AND(J728&lt;=L728,J728&lt;設定!$D$8),J728,IF(AND(L728&lt;=J728,J728&lt;設定!$D$8),J728,L728))))&lt;=H728,H728+1,IF(IF(AND(設定!$D$8&lt;=L728,設定!$D$8&lt;J728),設定!$D$8,IF(AND(J728&lt;=L728,J728&lt;設定!$D$8),J728,IF(AND(L728&lt;=J728,J728&lt;設定!$D$8),J728,L728)))=0,設定!$D$8,IF(AND(設定!$D$8&lt;=L728,設定!$D$8&lt;J728),設定!$D$8,IF(AND(J728&lt;=L728,J728&lt;設定!$D$8),J728,IF(AND(L728&lt;=J728,J728&lt;設定!$D$8),J728,L728))))),0),40)</f>
        <v>#DIV/0!</v>
      </c>
      <c r="O728" s="55">
        <f>IF(G728="標準",設定!$C$4,G728)</f>
        <v>5</v>
      </c>
      <c r="P728" s="45">
        <f t="shared" si="125"/>
        <v>0</v>
      </c>
      <c r="Q728" s="14">
        <f t="shared" si="126"/>
        <v>0</v>
      </c>
      <c r="R728" s="23">
        <f t="shared" si="134"/>
        <v>0</v>
      </c>
      <c r="S728" s="12">
        <f t="shared" si="127"/>
        <v>0</v>
      </c>
      <c r="T728" s="23">
        <f t="shared" si="128"/>
        <v>0</v>
      </c>
      <c r="U728" s="13">
        <f t="shared" si="129"/>
        <v>0</v>
      </c>
      <c r="V728" s="104" t="str">
        <f>INDEX(商品!Q:Q,MATCH(キーワード!D728,商品!D:D,0),1)</f>
        <v>-</v>
      </c>
      <c r="W728" s="15">
        <f t="shared" si="130"/>
        <v>0</v>
      </c>
      <c r="X728" s="22">
        <f>SUMIFS(当月ワード!$J$3:$J$1000,当月ワード!$D$3:$D$1000,キーワード!$D728,当月ワード!$E$3:$E$1000,キーワード!$F728)</f>
        <v>0</v>
      </c>
      <c r="Y728" s="23">
        <f>SUMIFS(前月ワード!$J$3:$J$1000,前月ワード!$D$3:$D$1000,キーワード!$D728,前月ワード!$E$3:$E$1000,キーワード!$F728)</f>
        <v>0</v>
      </c>
      <c r="Z728" s="23">
        <f>SUMIFS(前々月ワード!$J$3:$J$1000,前々月ワード!$D$3:$D$1000,キーワード!$D728,前々月ワード!$E$3:$E$1000,キーワード!$F728)</f>
        <v>0</v>
      </c>
      <c r="AA728" s="22">
        <f>SUMIFS(当月ワード!$W$3:$W$1000,当月ワード!$D$3:$D$1000,キーワード!$D728,当月ワード!$E$3:$E$1000,キーワード!$F728)</f>
        <v>0</v>
      </c>
      <c r="AB728" s="23">
        <f>SUMIFS(前月ワード!$W$3:$W$1000,前月ワード!$D$3:$D$1000,キーワード!$D728,前月ワード!$E$3:$E$1000,キーワード!$F728)</f>
        <v>0</v>
      </c>
      <c r="AC728" s="23">
        <f>SUMIFS(前々月ワード!$W$3:$W$1000,前々月ワード!$D$3:$D$1000,キーワード!$D728,前々月ワード!$E$3:$E$1000,キーワード!$F728)</f>
        <v>0</v>
      </c>
      <c r="AD728" s="23">
        <f t="shared" si="131"/>
        <v>0</v>
      </c>
      <c r="AE728" s="23">
        <f t="shared" si="131"/>
        <v>0</v>
      </c>
      <c r="AF728" s="23">
        <f t="shared" si="131"/>
        <v>0</v>
      </c>
      <c r="AG728" s="22">
        <f>SUMIFS(当月ワード!$X$3:$X$1000,当月ワード!$D$3:$D$1000,キーワード!$D728,当月ワード!$E$3:$E$1000,キーワード!$F728)</f>
        <v>0</v>
      </c>
      <c r="AH728" s="23">
        <f>SUMIFS(前月ワード!$X$3:$X$1000,前月ワード!$D$3:$D$1000,キーワード!$D728,前月ワード!$E$3:$E$1000,キーワード!$F728)</f>
        <v>0</v>
      </c>
      <c r="AI728" s="23">
        <f>SUMIFS(前々月ワード!$X$3:$X$1000,前々月ワード!$D$3:$D$1000,キーワード!$D728,前々月ワード!$E$3:$E$1000,キーワード!$F728)</f>
        <v>0</v>
      </c>
      <c r="AJ728" s="22">
        <f>SUMIFS(当月ワード!$I$3:$I$1000,当月ワード!$D$3:$D$1000,キーワード!$D728,当月ワード!$E$3:$E$1000,キーワード!$F728)</f>
        <v>0</v>
      </c>
      <c r="AK728" s="23">
        <f>SUMIFS(前月ワード!$I$3:$I$1000,前月ワード!$D$3:$D$1000,キーワード!$D728,前月ワード!$E$3:$E$1000,キーワード!$F728)</f>
        <v>0</v>
      </c>
      <c r="AL728" s="23">
        <f>SUMIFS(前々月ワード!$I$3:$I$1000,前々月ワード!$D$3:$D$1000,キーワード!$D728,前々月ワード!$E$3:$E$1000,キーワード!$F728)</f>
        <v>0</v>
      </c>
      <c r="AM728" s="13">
        <f t="shared" si="132"/>
        <v>0</v>
      </c>
      <c r="AN728" s="13">
        <f t="shared" si="132"/>
        <v>0</v>
      </c>
      <c r="AO728" s="13">
        <f t="shared" si="132"/>
        <v>0</v>
      </c>
      <c r="AP728" s="16">
        <f t="shared" si="133"/>
        <v>0</v>
      </c>
      <c r="AQ728" s="16">
        <f t="shared" si="133"/>
        <v>0</v>
      </c>
      <c r="AR728" s="17">
        <f t="shared" si="133"/>
        <v>0</v>
      </c>
    </row>
    <row r="729" spans="3:44" ht="36.65" customHeight="1">
      <c r="C729" s="20">
        <v>724</v>
      </c>
      <c r="D729" s="53">
        <f>現状ワード設定!B726</f>
        <v>0</v>
      </c>
      <c r="E729" s="26" t="str">
        <f>IFERROR(_xlfn.XLOOKUP($D729,現状商品設定!B:B,現状商品設定!C:C,"-"),"-")</f>
        <v>-</v>
      </c>
      <c r="F729" s="56">
        <f>現状ワード設定!G726</f>
        <v>0</v>
      </c>
      <c r="G729" s="60" t="s">
        <v>46</v>
      </c>
      <c r="H729" s="47" t="str">
        <f>IFERROR(_xlfn.XLOOKUP(D729,商品!$D:$D,商品!$H:$H),"")</f>
        <v/>
      </c>
      <c r="I729" s="50" t="str">
        <f>IFERROR(_xlfn.XLOOKUP(D729&amp;F729,現状ワード設定!J:J,現状ワード設定!H:H),"")</f>
        <v/>
      </c>
      <c r="J729" s="47" t="str">
        <f>IFERROR(_xlfn.XLOOKUP(D729&amp;F729,現状ワード設定!J:J,現状ワード設定!I:I),"")</f>
        <v/>
      </c>
      <c r="K729" s="47" t="e">
        <f>IF(AND(T729&gt;=設定!$C$12,W729&gt;=O729),I729*(1+設定!$F$12),IF(AND(T729&gt;=設定!$C$13,W729&lt;O729),I729*(1+設定!$F$13),IF(AND(T729&lt;設定!$C$14,U729&gt;=設定!$E$14),I729*(1+設定!$F$14),IF(AND(T729&lt;設定!$C$15,U729&lt;設定!$E$15),I729*(1+設定!$F$15),"除外"))))</f>
        <v>#VALUE!</v>
      </c>
      <c r="L729" s="58" t="e">
        <f ca="1">IF(消化率!$I$5&lt;1,K729*消化率!$I$5,IF(U729*V729/(K729*消化率!$I$5)&gt;O729,K729*消化率!$I$5,M729))</f>
        <v>#DIV/0!</v>
      </c>
      <c r="M729" s="58" t="e">
        <f t="shared" si="124"/>
        <v>#VALUE!</v>
      </c>
      <c r="N729" s="58" t="e">
        <f ca="1">IF(ROUNDUP(IF(IF(IF(AND(設定!$D$8&lt;=L729,設定!$D$8&lt;J729),設定!$D$8,IF(AND(J729&lt;=L729,J729&lt;設定!$D$8),J729,IF(AND(L729&lt;=J729,J729&lt;設定!$D$8),J729,L729)))=0,設定!$D$8,IF(AND(設定!$D$8&lt;=L729,設定!$D$8&lt;J729),設定!$D$8,IF(AND(J729&lt;=L729,J729&lt;設定!$D$8),J729,IF(AND(L729&lt;=J729,J729&lt;設定!$D$8),J729,L729))))&lt;=H729,H729+1,IF(IF(AND(設定!$D$8&lt;=L729,設定!$D$8&lt;J729),設定!$D$8,IF(AND(J729&lt;=L729,J729&lt;設定!$D$8),J729,IF(AND(L729&lt;=J729,J729&lt;設定!$D$8),J729,L729)))=0,設定!$D$8,IF(AND(設定!$D$8&lt;=L729,設定!$D$8&lt;J729),設定!$D$8,IF(AND(J729&lt;=L729,J729&lt;設定!$D$8),J729,IF(AND(L729&lt;=J729,J729&lt;設定!$D$8),J729,L729))))),0)&gt;40,ROUNDUP(IF(IF(IF(AND(設定!$D$8&lt;=L729,設定!$D$8&lt;J729),設定!$D$8,IF(AND(J729&lt;=L729,J729&lt;設定!$D$8),J729,IF(AND(L729&lt;=J729,J729&lt;設定!$D$8),J729,L729)))=0,設定!$D$8,IF(AND(設定!$D$8&lt;=L729,設定!$D$8&lt;J729),設定!$D$8,IF(AND(J729&lt;=L729,J729&lt;設定!$D$8),J729,IF(AND(L729&lt;=J729,J729&lt;設定!$D$8),J729,L729))))&lt;=H729,H729+1,IF(IF(AND(設定!$D$8&lt;=L729,設定!$D$8&lt;J729),設定!$D$8,IF(AND(J729&lt;=L729,J729&lt;設定!$D$8),J729,IF(AND(L729&lt;=J729,J729&lt;設定!$D$8),J729,L729)))=0,設定!$D$8,IF(AND(設定!$D$8&lt;=L729,設定!$D$8&lt;J729),設定!$D$8,IF(AND(J729&lt;=L729,J729&lt;設定!$D$8),J729,IF(AND(L729&lt;=J729,J729&lt;設定!$D$8),J729,L729))))),0),40)</f>
        <v>#DIV/0!</v>
      </c>
      <c r="O729" s="55">
        <f>IF(G729="標準",設定!$C$4,G729)</f>
        <v>5</v>
      </c>
      <c r="P729" s="45">
        <f t="shared" si="125"/>
        <v>0</v>
      </c>
      <c r="Q729" s="14">
        <f t="shared" si="126"/>
        <v>0</v>
      </c>
      <c r="R729" s="23">
        <f t="shared" si="134"/>
        <v>0</v>
      </c>
      <c r="S729" s="12">
        <f t="shared" si="127"/>
        <v>0</v>
      </c>
      <c r="T729" s="23">
        <f t="shared" si="128"/>
        <v>0</v>
      </c>
      <c r="U729" s="13">
        <f t="shared" si="129"/>
        <v>0</v>
      </c>
      <c r="V729" s="104" t="str">
        <f>INDEX(商品!Q:Q,MATCH(キーワード!D729,商品!D:D,0),1)</f>
        <v>-</v>
      </c>
      <c r="W729" s="15">
        <f t="shared" si="130"/>
        <v>0</v>
      </c>
      <c r="X729" s="22">
        <f>SUMIFS(当月ワード!$J$3:$J$1000,当月ワード!$D$3:$D$1000,キーワード!$D729,当月ワード!$E$3:$E$1000,キーワード!$F729)</f>
        <v>0</v>
      </c>
      <c r="Y729" s="23">
        <f>SUMIFS(前月ワード!$J$3:$J$1000,前月ワード!$D$3:$D$1000,キーワード!$D729,前月ワード!$E$3:$E$1000,キーワード!$F729)</f>
        <v>0</v>
      </c>
      <c r="Z729" s="23">
        <f>SUMIFS(前々月ワード!$J$3:$J$1000,前々月ワード!$D$3:$D$1000,キーワード!$D729,前々月ワード!$E$3:$E$1000,キーワード!$F729)</f>
        <v>0</v>
      </c>
      <c r="AA729" s="22">
        <f>SUMIFS(当月ワード!$W$3:$W$1000,当月ワード!$D$3:$D$1000,キーワード!$D729,当月ワード!$E$3:$E$1000,キーワード!$F729)</f>
        <v>0</v>
      </c>
      <c r="AB729" s="23">
        <f>SUMIFS(前月ワード!$W$3:$W$1000,前月ワード!$D$3:$D$1000,キーワード!$D729,前月ワード!$E$3:$E$1000,キーワード!$F729)</f>
        <v>0</v>
      </c>
      <c r="AC729" s="23">
        <f>SUMIFS(前々月ワード!$W$3:$W$1000,前々月ワード!$D$3:$D$1000,キーワード!$D729,前々月ワード!$E$3:$E$1000,キーワード!$F729)</f>
        <v>0</v>
      </c>
      <c r="AD729" s="23">
        <f t="shared" si="131"/>
        <v>0</v>
      </c>
      <c r="AE729" s="23">
        <f t="shared" si="131"/>
        <v>0</v>
      </c>
      <c r="AF729" s="23">
        <f t="shared" si="131"/>
        <v>0</v>
      </c>
      <c r="AG729" s="22">
        <f>SUMIFS(当月ワード!$X$3:$X$1000,当月ワード!$D$3:$D$1000,キーワード!$D729,当月ワード!$E$3:$E$1000,キーワード!$F729)</f>
        <v>0</v>
      </c>
      <c r="AH729" s="23">
        <f>SUMIFS(前月ワード!$X$3:$X$1000,前月ワード!$D$3:$D$1000,キーワード!$D729,前月ワード!$E$3:$E$1000,キーワード!$F729)</f>
        <v>0</v>
      </c>
      <c r="AI729" s="23">
        <f>SUMIFS(前々月ワード!$X$3:$X$1000,前々月ワード!$D$3:$D$1000,キーワード!$D729,前々月ワード!$E$3:$E$1000,キーワード!$F729)</f>
        <v>0</v>
      </c>
      <c r="AJ729" s="22">
        <f>SUMIFS(当月ワード!$I$3:$I$1000,当月ワード!$D$3:$D$1000,キーワード!$D729,当月ワード!$E$3:$E$1000,キーワード!$F729)</f>
        <v>0</v>
      </c>
      <c r="AK729" s="23">
        <f>SUMIFS(前月ワード!$I$3:$I$1000,前月ワード!$D$3:$D$1000,キーワード!$D729,前月ワード!$E$3:$E$1000,キーワード!$F729)</f>
        <v>0</v>
      </c>
      <c r="AL729" s="23">
        <f>SUMIFS(前々月ワード!$I$3:$I$1000,前々月ワード!$D$3:$D$1000,キーワード!$D729,前々月ワード!$E$3:$E$1000,キーワード!$F729)</f>
        <v>0</v>
      </c>
      <c r="AM729" s="13">
        <f t="shared" si="132"/>
        <v>0</v>
      </c>
      <c r="AN729" s="13">
        <f t="shared" si="132"/>
        <v>0</v>
      </c>
      <c r="AO729" s="13">
        <f t="shared" si="132"/>
        <v>0</v>
      </c>
      <c r="AP729" s="16">
        <f t="shared" si="133"/>
        <v>0</v>
      </c>
      <c r="AQ729" s="16">
        <f t="shared" si="133"/>
        <v>0</v>
      </c>
      <c r="AR729" s="17">
        <f t="shared" si="133"/>
        <v>0</v>
      </c>
    </row>
    <row r="730" spans="3:44" ht="36.65" customHeight="1">
      <c r="C730" s="20">
        <v>725</v>
      </c>
      <c r="D730" s="53">
        <f>現状ワード設定!B727</f>
        <v>0</v>
      </c>
      <c r="E730" s="26" t="str">
        <f>IFERROR(_xlfn.XLOOKUP($D730,現状商品設定!B:B,現状商品設定!C:C,"-"),"-")</f>
        <v>-</v>
      </c>
      <c r="F730" s="56">
        <f>現状ワード設定!G727</f>
        <v>0</v>
      </c>
      <c r="G730" s="60" t="s">
        <v>46</v>
      </c>
      <c r="H730" s="47" t="str">
        <f>IFERROR(_xlfn.XLOOKUP(D730,商品!$D:$D,商品!$H:$H),"")</f>
        <v/>
      </c>
      <c r="I730" s="50" t="str">
        <f>IFERROR(_xlfn.XLOOKUP(D730&amp;F730,現状ワード設定!J:J,現状ワード設定!H:H),"")</f>
        <v/>
      </c>
      <c r="J730" s="47" t="str">
        <f>IFERROR(_xlfn.XLOOKUP(D730&amp;F730,現状ワード設定!J:J,現状ワード設定!I:I),"")</f>
        <v/>
      </c>
      <c r="K730" s="47" t="e">
        <f>IF(AND(T730&gt;=設定!$C$12,W730&gt;=O730),I730*(1+設定!$F$12),IF(AND(T730&gt;=設定!$C$13,W730&lt;O730),I730*(1+設定!$F$13),IF(AND(T730&lt;設定!$C$14,U730&gt;=設定!$E$14),I730*(1+設定!$F$14),IF(AND(T730&lt;設定!$C$15,U730&lt;設定!$E$15),I730*(1+設定!$F$15),"除外"))))</f>
        <v>#VALUE!</v>
      </c>
      <c r="L730" s="58" t="e">
        <f ca="1">IF(消化率!$I$5&lt;1,K730*消化率!$I$5,IF(U730*V730/(K730*消化率!$I$5)&gt;O730,K730*消化率!$I$5,M730))</f>
        <v>#DIV/0!</v>
      </c>
      <c r="M730" s="58" t="e">
        <f t="shared" si="124"/>
        <v>#VALUE!</v>
      </c>
      <c r="N730" s="58" t="e">
        <f ca="1">IF(ROUNDUP(IF(IF(IF(AND(設定!$D$8&lt;=L730,設定!$D$8&lt;J730),設定!$D$8,IF(AND(J730&lt;=L730,J730&lt;設定!$D$8),J730,IF(AND(L730&lt;=J730,J730&lt;設定!$D$8),J730,L730)))=0,設定!$D$8,IF(AND(設定!$D$8&lt;=L730,設定!$D$8&lt;J730),設定!$D$8,IF(AND(J730&lt;=L730,J730&lt;設定!$D$8),J730,IF(AND(L730&lt;=J730,J730&lt;設定!$D$8),J730,L730))))&lt;=H730,H730+1,IF(IF(AND(設定!$D$8&lt;=L730,設定!$D$8&lt;J730),設定!$D$8,IF(AND(J730&lt;=L730,J730&lt;設定!$D$8),J730,IF(AND(L730&lt;=J730,J730&lt;設定!$D$8),J730,L730)))=0,設定!$D$8,IF(AND(設定!$D$8&lt;=L730,設定!$D$8&lt;J730),設定!$D$8,IF(AND(J730&lt;=L730,J730&lt;設定!$D$8),J730,IF(AND(L730&lt;=J730,J730&lt;設定!$D$8),J730,L730))))),0)&gt;40,ROUNDUP(IF(IF(IF(AND(設定!$D$8&lt;=L730,設定!$D$8&lt;J730),設定!$D$8,IF(AND(J730&lt;=L730,J730&lt;設定!$D$8),J730,IF(AND(L730&lt;=J730,J730&lt;設定!$D$8),J730,L730)))=0,設定!$D$8,IF(AND(設定!$D$8&lt;=L730,設定!$D$8&lt;J730),設定!$D$8,IF(AND(J730&lt;=L730,J730&lt;設定!$D$8),J730,IF(AND(L730&lt;=J730,J730&lt;設定!$D$8),J730,L730))))&lt;=H730,H730+1,IF(IF(AND(設定!$D$8&lt;=L730,設定!$D$8&lt;J730),設定!$D$8,IF(AND(J730&lt;=L730,J730&lt;設定!$D$8),J730,IF(AND(L730&lt;=J730,J730&lt;設定!$D$8),J730,L730)))=0,設定!$D$8,IF(AND(設定!$D$8&lt;=L730,設定!$D$8&lt;J730),設定!$D$8,IF(AND(J730&lt;=L730,J730&lt;設定!$D$8),J730,IF(AND(L730&lt;=J730,J730&lt;設定!$D$8),J730,L730))))),0),40)</f>
        <v>#DIV/0!</v>
      </c>
      <c r="O730" s="55">
        <f>IF(G730="標準",設定!$C$4,G730)</f>
        <v>5</v>
      </c>
      <c r="P730" s="45">
        <f t="shared" si="125"/>
        <v>0</v>
      </c>
      <c r="Q730" s="14">
        <f t="shared" si="126"/>
        <v>0</v>
      </c>
      <c r="R730" s="23">
        <f t="shared" si="134"/>
        <v>0</v>
      </c>
      <c r="S730" s="12">
        <f t="shared" si="127"/>
        <v>0</v>
      </c>
      <c r="T730" s="23">
        <f t="shared" si="128"/>
        <v>0</v>
      </c>
      <c r="U730" s="13">
        <f t="shared" si="129"/>
        <v>0</v>
      </c>
      <c r="V730" s="104" t="str">
        <f>INDEX(商品!Q:Q,MATCH(キーワード!D730,商品!D:D,0),1)</f>
        <v>-</v>
      </c>
      <c r="W730" s="15">
        <f t="shared" si="130"/>
        <v>0</v>
      </c>
      <c r="X730" s="22">
        <f>SUMIFS(当月ワード!$J$3:$J$1000,当月ワード!$D$3:$D$1000,キーワード!$D730,当月ワード!$E$3:$E$1000,キーワード!$F730)</f>
        <v>0</v>
      </c>
      <c r="Y730" s="23">
        <f>SUMIFS(前月ワード!$J$3:$J$1000,前月ワード!$D$3:$D$1000,キーワード!$D730,前月ワード!$E$3:$E$1000,キーワード!$F730)</f>
        <v>0</v>
      </c>
      <c r="Z730" s="23">
        <f>SUMIFS(前々月ワード!$J$3:$J$1000,前々月ワード!$D$3:$D$1000,キーワード!$D730,前々月ワード!$E$3:$E$1000,キーワード!$F730)</f>
        <v>0</v>
      </c>
      <c r="AA730" s="22">
        <f>SUMIFS(当月ワード!$W$3:$W$1000,当月ワード!$D$3:$D$1000,キーワード!$D730,当月ワード!$E$3:$E$1000,キーワード!$F730)</f>
        <v>0</v>
      </c>
      <c r="AB730" s="23">
        <f>SUMIFS(前月ワード!$W$3:$W$1000,前月ワード!$D$3:$D$1000,キーワード!$D730,前月ワード!$E$3:$E$1000,キーワード!$F730)</f>
        <v>0</v>
      </c>
      <c r="AC730" s="23">
        <f>SUMIFS(前々月ワード!$W$3:$W$1000,前々月ワード!$D$3:$D$1000,キーワード!$D730,前々月ワード!$E$3:$E$1000,キーワード!$F730)</f>
        <v>0</v>
      </c>
      <c r="AD730" s="23">
        <f t="shared" si="131"/>
        <v>0</v>
      </c>
      <c r="AE730" s="23">
        <f t="shared" si="131"/>
        <v>0</v>
      </c>
      <c r="AF730" s="23">
        <f t="shared" si="131"/>
        <v>0</v>
      </c>
      <c r="AG730" s="22">
        <f>SUMIFS(当月ワード!$X$3:$X$1000,当月ワード!$D$3:$D$1000,キーワード!$D730,当月ワード!$E$3:$E$1000,キーワード!$F730)</f>
        <v>0</v>
      </c>
      <c r="AH730" s="23">
        <f>SUMIFS(前月ワード!$X$3:$X$1000,前月ワード!$D$3:$D$1000,キーワード!$D730,前月ワード!$E$3:$E$1000,キーワード!$F730)</f>
        <v>0</v>
      </c>
      <c r="AI730" s="23">
        <f>SUMIFS(前々月ワード!$X$3:$X$1000,前々月ワード!$D$3:$D$1000,キーワード!$D730,前々月ワード!$E$3:$E$1000,キーワード!$F730)</f>
        <v>0</v>
      </c>
      <c r="AJ730" s="22">
        <f>SUMIFS(当月ワード!$I$3:$I$1000,当月ワード!$D$3:$D$1000,キーワード!$D730,当月ワード!$E$3:$E$1000,キーワード!$F730)</f>
        <v>0</v>
      </c>
      <c r="AK730" s="23">
        <f>SUMIFS(前月ワード!$I$3:$I$1000,前月ワード!$D$3:$D$1000,キーワード!$D730,前月ワード!$E$3:$E$1000,キーワード!$F730)</f>
        <v>0</v>
      </c>
      <c r="AL730" s="23">
        <f>SUMIFS(前々月ワード!$I$3:$I$1000,前々月ワード!$D$3:$D$1000,キーワード!$D730,前々月ワード!$E$3:$E$1000,キーワード!$F730)</f>
        <v>0</v>
      </c>
      <c r="AM730" s="13">
        <f t="shared" si="132"/>
        <v>0</v>
      </c>
      <c r="AN730" s="13">
        <f t="shared" si="132"/>
        <v>0</v>
      </c>
      <c r="AO730" s="13">
        <f t="shared" si="132"/>
        <v>0</v>
      </c>
      <c r="AP730" s="16">
        <f t="shared" si="133"/>
        <v>0</v>
      </c>
      <c r="AQ730" s="16">
        <f t="shared" si="133"/>
        <v>0</v>
      </c>
      <c r="AR730" s="17">
        <f t="shared" si="133"/>
        <v>0</v>
      </c>
    </row>
    <row r="731" spans="3:44" ht="36.65" customHeight="1">
      <c r="C731" s="20">
        <v>726</v>
      </c>
      <c r="D731" s="53">
        <f>現状ワード設定!B728</f>
        <v>0</v>
      </c>
      <c r="E731" s="26" t="str">
        <f>IFERROR(_xlfn.XLOOKUP($D731,現状商品設定!B:B,現状商品設定!C:C,"-"),"-")</f>
        <v>-</v>
      </c>
      <c r="F731" s="56">
        <f>現状ワード設定!G728</f>
        <v>0</v>
      </c>
      <c r="G731" s="60" t="s">
        <v>46</v>
      </c>
      <c r="H731" s="47" t="str">
        <f>IFERROR(_xlfn.XLOOKUP(D731,商品!$D:$D,商品!$H:$H),"")</f>
        <v/>
      </c>
      <c r="I731" s="50" t="str">
        <f>IFERROR(_xlfn.XLOOKUP(D731&amp;F731,現状ワード設定!J:J,現状ワード設定!H:H),"")</f>
        <v/>
      </c>
      <c r="J731" s="47" t="str">
        <f>IFERROR(_xlfn.XLOOKUP(D731&amp;F731,現状ワード設定!J:J,現状ワード設定!I:I),"")</f>
        <v/>
      </c>
      <c r="K731" s="47" t="e">
        <f>IF(AND(T731&gt;=設定!$C$12,W731&gt;=O731),I731*(1+設定!$F$12),IF(AND(T731&gt;=設定!$C$13,W731&lt;O731),I731*(1+設定!$F$13),IF(AND(T731&lt;設定!$C$14,U731&gt;=設定!$E$14),I731*(1+設定!$F$14),IF(AND(T731&lt;設定!$C$15,U731&lt;設定!$E$15),I731*(1+設定!$F$15),"除外"))))</f>
        <v>#VALUE!</v>
      </c>
      <c r="L731" s="58" t="e">
        <f ca="1">IF(消化率!$I$5&lt;1,K731*消化率!$I$5,IF(U731*V731/(K731*消化率!$I$5)&gt;O731,K731*消化率!$I$5,M731))</f>
        <v>#DIV/0!</v>
      </c>
      <c r="M731" s="58" t="e">
        <f t="shared" si="124"/>
        <v>#VALUE!</v>
      </c>
      <c r="N731" s="58" t="e">
        <f ca="1">IF(ROUNDUP(IF(IF(IF(AND(設定!$D$8&lt;=L731,設定!$D$8&lt;J731),設定!$D$8,IF(AND(J731&lt;=L731,J731&lt;設定!$D$8),J731,IF(AND(L731&lt;=J731,J731&lt;設定!$D$8),J731,L731)))=0,設定!$D$8,IF(AND(設定!$D$8&lt;=L731,設定!$D$8&lt;J731),設定!$D$8,IF(AND(J731&lt;=L731,J731&lt;設定!$D$8),J731,IF(AND(L731&lt;=J731,J731&lt;設定!$D$8),J731,L731))))&lt;=H731,H731+1,IF(IF(AND(設定!$D$8&lt;=L731,設定!$D$8&lt;J731),設定!$D$8,IF(AND(J731&lt;=L731,J731&lt;設定!$D$8),J731,IF(AND(L731&lt;=J731,J731&lt;設定!$D$8),J731,L731)))=0,設定!$D$8,IF(AND(設定!$D$8&lt;=L731,設定!$D$8&lt;J731),設定!$D$8,IF(AND(J731&lt;=L731,J731&lt;設定!$D$8),J731,IF(AND(L731&lt;=J731,J731&lt;設定!$D$8),J731,L731))))),0)&gt;40,ROUNDUP(IF(IF(IF(AND(設定!$D$8&lt;=L731,設定!$D$8&lt;J731),設定!$D$8,IF(AND(J731&lt;=L731,J731&lt;設定!$D$8),J731,IF(AND(L731&lt;=J731,J731&lt;設定!$D$8),J731,L731)))=0,設定!$D$8,IF(AND(設定!$D$8&lt;=L731,設定!$D$8&lt;J731),設定!$D$8,IF(AND(J731&lt;=L731,J731&lt;設定!$D$8),J731,IF(AND(L731&lt;=J731,J731&lt;設定!$D$8),J731,L731))))&lt;=H731,H731+1,IF(IF(AND(設定!$D$8&lt;=L731,設定!$D$8&lt;J731),設定!$D$8,IF(AND(J731&lt;=L731,J731&lt;設定!$D$8),J731,IF(AND(L731&lt;=J731,J731&lt;設定!$D$8),J731,L731)))=0,設定!$D$8,IF(AND(設定!$D$8&lt;=L731,設定!$D$8&lt;J731),設定!$D$8,IF(AND(J731&lt;=L731,J731&lt;設定!$D$8),J731,IF(AND(L731&lt;=J731,J731&lt;設定!$D$8),J731,L731))))),0),40)</f>
        <v>#DIV/0!</v>
      </c>
      <c r="O731" s="55">
        <f>IF(G731="標準",設定!$C$4,G731)</f>
        <v>5</v>
      </c>
      <c r="P731" s="45">
        <f t="shared" si="125"/>
        <v>0</v>
      </c>
      <c r="Q731" s="14">
        <f t="shared" si="126"/>
        <v>0</v>
      </c>
      <c r="R731" s="23">
        <f t="shared" si="134"/>
        <v>0</v>
      </c>
      <c r="S731" s="12">
        <f t="shared" si="127"/>
        <v>0</v>
      </c>
      <c r="T731" s="23">
        <f t="shared" si="128"/>
        <v>0</v>
      </c>
      <c r="U731" s="13">
        <f t="shared" si="129"/>
        <v>0</v>
      </c>
      <c r="V731" s="104" t="str">
        <f>INDEX(商品!Q:Q,MATCH(キーワード!D731,商品!D:D,0),1)</f>
        <v>-</v>
      </c>
      <c r="W731" s="15">
        <f t="shared" si="130"/>
        <v>0</v>
      </c>
      <c r="X731" s="22">
        <f>SUMIFS(当月ワード!$J$3:$J$1000,当月ワード!$D$3:$D$1000,キーワード!$D731,当月ワード!$E$3:$E$1000,キーワード!$F731)</f>
        <v>0</v>
      </c>
      <c r="Y731" s="23">
        <f>SUMIFS(前月ワード!$J$3:$J$1000,前月ワード!$D$3:$D$1000,キーワード!$D731,前月ワード!$E$3:$E$1000,キーワード!$F731)</f>
        <v>0</v>
      </c>
      <c r="Z731" s="23">
        <f>SUMIFS(前々月ワード!$J$3:$J$1000,前々月ワード!$D$3:$D$1000,キーワード!$D731,前々月ワード!$E$3:$E$1000,キーワード!$F731)</f>
        <v>0</v>
      </c>
      <c r="AA731" s="22">
        <f>SUMIFS(当月ワード!$W$3:$W$1000,当月ワード!$D$3:$D$1000,キーワード!$D731,当月ワード!$E$3:$E$1000,キーワード!$F731)</f>
        <v>0</v>
      </c>
      <c r="AB731" s="23">
        <f>SUMIFS(前月ワード!$W$3:$W$1000,前月ワード!$D$3:$D$1000,キーワード!$D731,前月ワード!$E$3:$E$1000,キーワード!$F731)</f>
        <v>0</v>
      </c>
      <c r="AC731" s="23">
        <f>SUMIFS(前々月ワード!$W$3:$W$1000,前々月ワード!$D$3:$D$1000,キーワード!$D731,前々月ワード!$E$3:$E$1000,キーワード!$F731)</f>
        <v>0</v>
      </c>
      <c r="AD731" s="23">
        <f t="shared" si="131"/>
        <v>0</v>
      </c>
      <c r="AE731" s="23">
        <f t="shared" si="131"/>
        <v>0</v>
      </c>
      <c r="AF731" s="23">
        <f t="shared" si="131"/>
        <v>0</v>
      </c>
      <c r="AG731" s="22">
        <f>SUMIFS(当月ワード!$X$3:$X$1000,当月ワード!$D$3:$D$1000,キーワード!$D731,当月ワード!$E$3:$E$1000,キーワード!$F731)</f>
        <v>0</v>
      </c>
      <c r="AH731" s="23">
        <f>SUMIFS(前月ワード!$X$3:$X$1000,前月ワード!$D$3:$D$1000,キーワード!$D731,前月ワード!$E$3:$E$1000,キーワード!$F731)</f>
        <v>0</v>
      </c>
      <c r="AI731" s="23">
        <f>SUMIFS(前々月ワード!$X$3:$X$1000,前々月ワード!$D$3:$D$1000,キーワード!$D731,前々月ワード!$E$3:$E$1000,キーワード!$F731)</f>
        <v>0</v>
      </c>
      <c r="AJ731" s="22">
        <f>SUMIFS(当月ワード!$I$3:$I$1000,当月ワード!$D$3:$D$1000,キーワード!$D731,当月ワード!$E$3:$E$1000,キーワード!$F731)</f>
        <v>0</v>
      </c>
      <c r="AK731" s="23">
        <f>SUMIFS(前月ワード!$I$3:$I$1000,前月ワード!$D$3:$D$1000,キーワード!$D731,前月ワード!$E$3:$E$1000,キーワード!$F731)</f>
        <v>0</v>
      </c>
      <c r="AL731" s="23">
        <f>SUMIFS(前々月ワード!$I$3:$I$1000,前々月ワード!$D$3:$D$1000,キーワード!$D731,前々月ワード!$E$3:$E$1000,キーワード!$F731)</f>
        <v>0</v>
      </c>
      <c r="AM731" s="13">
        <f t="shared" si="132"/>
        <v>0</v>
      </c>
      <c r="AN731" s="13">
        <f t="shared" si="132"/>
        <v>0</v>
      </c>
      <c r="AO731" s="13">
        <f t="shared" si="132"/>
        <v>0</v>
      </c>
      <c r="AP731" s="16">
        <f t="shared" si="133"/>
        <v>0</v>
      </c>
      <c r="AQ731" s="16">
        <f t="shared" si="133"/>
        <v>0</v>
      </c>
      <c r="AR731" s="17">
        <f t="shared" si="133"/>
        <v>0</v>
      </c>
    </row>
    <row r="732" spans="3:44" ht="36.65" customHeight="1">
      <c r="C732" s="20">
        <v>727</v>
      </c>
      <c r="D732" s="53">
        <f>現状ワード設定!B729</f>
        <v>0</v>
      </c>
      <c r="E732" s="26" t="str">
        <f>IFERROR(_xlfn.XLOOKUP($D732,現状商品設定!B:B,現状商品設定!C:C,"-"),"-")</f>
        <v>-</v>
      </c>
      <c r="F732" s="56">
        <f>現状ワード設定!G729</f>
        <v>0</v>
      </c>
      <c r="G732" s="60" t="s">
        <v>46</v>
      </c>
      <c r="H732" s="47" t="str">
        <f>IFERROR(_xlfn.XLOOKUP(D732,商品!$D:$D,商品!$H:$H),"")</f>
        <v/>
      </c>
      <c r="I732" s="50" t="str">
        <f>IFERROR(_xlfn.XLOOKUP(D732&amp;F732,現状ワード設定!J:J,現状ワード設定!H:H),"")</f>
        <v/>
      </c>
      <c r="J732" s="47" t="str">
        <f>IFERROR(_xlfn.XLOOKUP(D732&amp;F732,現状ワード設定!J:J,現状ワード設定!I:I),"")</f>
        <v/>
      </c>
      <c r="K732" s="47" t="e">
        <f>IF(AND(T732&gt;=設定!$C$12,W732&gt;=O732),I732*(1+設定!$F$12),IF(AND(T732&gt;=設定!$C$13,W732&lt;O732),I732*(1+設定!$F$13),IF(AND(T732&lt;設定!$C$14,U732&gt;=設定!$E$14),I732*(1+設定!$F$14),IF(AND(T732&lt;設定!$C$15,U732&lt;設定!$E$15),I732*(1+設定!$F$15),"除外"))))</f>
        <v>#VALUE!</v>
      </c>
      <c r="L732" s="58" t="e">
        <f ca="1">IF(消化率!$I$5&lt;1,K732*消化率!$I$5,IF(U732*V732/(K732*消化率!$I$5)&gt;O732,K732*消化率!$I$5,M732))</f>
        <v>#DIV/0!</v>
      </c>
      <c r="M732" s="58" t="e">
        <f t="shared" si="124"/>
        <v>#VALUE!</v>
      </c>
      <c r="N732" s="58" t="e">
        <f ca="1">IF(ROUNDUP(IF(IF(IF(AND(設定!$D$8&lt;=L732,設定!$D$8&lt;J732),設定!$D$8,IF(AND(J732&lt;=L732,J732&lt;設定!$D$8),J732,IF(AND(L732&lt;=J732,J732&lt;設定!$D$8),J732,L732)))=0,設定!$D$8,IF(AND(設定!$D$8&lt;=L732,設定!$D$8&lt;J732),設定!$D$8,IF(AND(J732&lt;=L732,J732&lt;設定!$D$8),J732,IF(AND(L732&lt;=J732,J732&lt;設定!$D$8),J732,L732))))&lt;=H732,H732+1,IF(IF(AND(設定!$D$8&lt;=L732,設定!$D$8&lt;J732),設定!$D$8,IF(AND(J732&lt;=L732,J732&lt;設定!$D$8),J732,IF(AND(L732&lt;=J732,J732&lt;設定!$D$8),J732,L732)))=0,設定!$D$8,IF(AND(設定!$D$8&lt;=L732,設定!$D$8&lt;J732),設定!$D$8,IF(AND(J732&lt;=L732,J732&lt;設定!$D$8),J732,IF(AND(L732&lt;=J732,J732&lt;設定!$D$8),J732,L732))))),0)&gt;40,ROUNDUP(IF(IF(IF(AND(設定!$D$8&lt;=L732,設定!$D$8&lt;J732),設定!$D$8,IF(AND(J732&lt;=L732,J732&lt;設定!$D$8),J732,IF(AND(L732&lt;=J732,J732&lt;設定!$D$8),J732,L732)))=0,設定!$D$8,IF(AND(設定!$D$8&lt;=L732,設定!$D$8&lt;J732),設定!$D$8,IF(AND(J732&lt;=L732,J732&lt;設定!$D$8),J732,IF(AND(L732&lt;=J732,J732&lt;設定!$D$8),J732,L732))))&lt;=H732,H732+1,IF(IF(AND(設定!$D$8&lt;=L732,設定!$D$8&lt;J732),設定!$D$8,IF(AND(J732&lt;=L732,J732&lt;設定!$D$8),J732,IF(AND(L732&lt;=J732,J732&lt;設定!$D$8),J732,L732)))=0,設定!$D$8,IF(AND(設定!$D$8&lt;=L732,設定!$D$8&lt;J732),設定!$D$8,IF(AND(J732&lt;=L732,J732&lt;設定!$D$8),J732,IF(AND(L732&lt;=J732,J732&lt;設定!$D$8),J732,L732))))),0),40)</f>
        <v>#DIV/0!</v>
      </c>
      <c r="O732" s="55">
        <f>IF(G732="標準",設定!$C$4,G732)</f>
        <v>5</v>
      </c>
      <c r="P732" s="45">
        <f t="shared" si="125"/>
        <v>0</v>
      </c>
      <c r="Q732" s="14">
        <f t="shared" si="126"/>
        <v>0</v>
      </c>
      <c r="R732" s="23">
        <f t="shared" si="134"/>
        <v>0</v>
      </c>
      <c r="S732" s="12">
        <f t="shared" si="127"/>
        <v>0</v>
      </c>
      <c r="T732" s="23">
        <f t="shared" si="128"/>
        <v>0</v>
      </c>
      <c r="U732" s="13">
        <f t="shared" si="129"/>
        <v>0</v>
      </c>
      <c r="V732" s="104" t="str">
        <f>INDEX(商品!Q:Q,MATCH(キーワード!D732,商品!D:D,0),1)</f>
        <v>-</v>
      </c>
      <c r="W732" s="15">
        <f t="shared" si="130"/>
        <v>0</v>
      </c>
      <c r="X732" s="22">
        <f>SUMIFS(当月ワード!$J$3:$J$1000,当月ワード!$D$3:$D$1000,キーワード!$D732,当月ワード!$E$3:$E$1000,キーワード!$F732)</f>
        <v>0</v>
      </c>
      <c r="Y732" s="23">
        <f>SUMIFS(前月ワード!$J$3:$J$1000,前月ワード!$D$3:$D$1000,キーワード!$D732,前月ワード!$E$3:$E$1000,キーワード!$F732)</f>
        <v>0</v>
      </c>
      <c r="Z732" s="23">
        <f>SUMIFS(前々月ワード!$J$3:$J$1000,前々月ワード!$D$3:$D$1000,キーワード!$D732,前々月ワード!$E$3:$E$1000,キーワード!$F732)</f>
        <v>0</v>
      </c>
      <c r="AA732" s="22">
        <f>SUMIFS(当月ワード!$W$3:$W$1000,当月ワード!$D$3:$D$1000,キーワード!$D732,当月ワード!$E$3:$E$1000,キーワード!$F732)</f>
        <v>0</v>
      </c>
      <c r="AB732" s="23">
        <f>SUMIFS(前月ワード!$W$3:$W$1000,前月ワード!$D$3:$D$1000,キーワード!$D732,前月ワード!$E$3:$E$1000,キーワード!$F732)</f>
        <v>0</v>
      </c>
      <c r="AC732" s="23">
        <f>SUMIFS(前々月ワード!$W$3:$W$1000,前々月ワード!$D$3:$D$1000,キーワード!$D732,前々月ワード!$E$3:$E$1000,キーワード!$F732)</f>
        <v>0</v>
      </c>
      <c r="AD732" s="23">
        <f t="shared" si="131"/>
        <v>0</v>
      </c>
      <c r="AE732" s="23">
        <f t="shared" si="131"/>
        <v>0</v>
      </c>
      <c r="AF732" s="23">
        <f t="shared" si="131"/>
        <v>0</v>
      </c>
      <c r="AG732" s="22">
        <f>SUMIFS(当月ワード!$X$3:$X$1000,当月ワード!$D$3:$D$1000,キーワード!$D732,当月ワード!$E$3:$E$1000,キーワード!$F732)</f>
        <v>0</v>
      </c>
      <c r="AH732" s="23">
        <f>SUMIFS(前月ワード!$X$3:$X$1000,前月ワード!$D$3:$D$1000,キーワード!$D732,前月ワード!$E$3:$E$1000,キーワード!$F732)</f>
        <v>0</v>
      </c>
      <c r="AI732" s="23">
        <f>SUMIFS(前々月ワード!$X$3:$X$1000,前々月ワード!$D$3:$D$1000,キーワード!$D732,前々月ワード!$E$3:$E$1000,キーワード!$F732)</f>
        <v>0</v>
      </c>
      <c r="AJ732" s="22">
        <f>SUMIFS(当月ワード!$I$3:$I$1000,当月ワード!$D$3:$D$1000,キーワード!$D732,当月ワード!$E$3:$E$1000,キーワード!$F732)</f>
        <v>0</v>
      </c>
      <c r="AK732" s="23">
        <f>SUMIFS(前月ワード!$I$3:$I$1000,前月ワード!$D$3:$D$1000,キーワード!$D732,前月ワード!$E$3:$E$1000,キーワード!$F732)</f>
        <v>0</v>
      </c>
      <c r="AL732" s="23">
        <f>SUMIFS(前々月ワード!$I$3:$I$1000,前々月ワード!$D$3:$D$1000,キーワード!$D732,前々月ワード!$E$3:$E$1000,キーワード!$F732)</f>
        <v>0</v>
      </c>
      <c r="AM732" s="13">
        <f t="shared" si="132"/>
        <v>0</v>
      </c>
      <c r="AN732" s="13">
        <f t="shared" si="132"/>
        <v>0</v>
      </c>
      <c r="AO732" s="13">
        <f t="shared" si="132"/>
        <v>0</v>
      </c>
      <c r="AP732" s="16">
        <f t="shared" si="133"/>
        <v>0</v>
      </c>
      <c r="AQ732" s="16">
        <f t="shared" si="133"/>
        <v>0</v>
      </c>
      <c r="AR732" s="17">
        <f t="shared" si="133"/>
        <v>0</v>
      </c>
    </row>
    <row r="733" spans="3:44" ht="36.65" customHeight="1">
      <c r="C733" s="20">
        <v>728</v>
      </c>
      <c r="D733" s="53">
        <f>現状ワード設定!B730</f>
        <v>0</v>
      </c>
      <c r="E733" s="26" t="str">
        <f>IFERROR(_xlfn.XLOOKUP($D733,現状商品設定!B:B,現状商品設定!C:C,"-"),"-")</f>
        <v>-</v>
      </c>
      <c r="F733" s="56">
        <f>現状ワード設定!G730</f>
        <v>0</v>
      </c>
      <c r="G733" s="60" t="s">
        <v>46</v>
      </c>
      <c r="H733" s="47" t="str">
        <f>IFERROR(_xlfn.XLOOKUP(D733,商品!$D:$D,商品!$H:$H),"")</f>
        <v/>
      </c>
      <c r="I733" s="50" t="str">
        <f>IFERROR(_xlfn.XLOOKUP(D733&amp;F733,現状ワード設定!J:J,現状ワード設定!H:H),"")</f>
        <v/>
      </c>
      <c r="J733" s="47" t="str">
        <f>IFERROR(_xlfn.XLOOKUP(D733&amp;F733,現状ワード設定!J:J,現状ワード設定!I:I),"")</f>
        <v/>
      </c>
      <c r="K733" s="47" t="e">
        <f>IF(AND(T733&gt;=設定!$C$12,W733&gt;=O733),I733*(1+設定!$F$12),IF(AND(T733&gt;=設定!$C$13,W733&lt;O733),I733*(1+設定!$F$13),IF(AND(T733&lt;設定!$C$14,U733&gt;=設定!$E$14),I733*(1+設定!$F$14),IF(AND(T733&lt;設定!$C$15,U733&lt;設定!$E$15),I733*(1+設定!$F$15),"除外"))))</f>
        <v>#VALUE!</v>
      </c>
      <c r="L733" s="58" t="e">
        <f ca="1">IF(消化率!$I$5&lt;1,K733*消化率!$I$5,IF(U733*V733/(K733*消化率!$I$5)&gt;O733,K733*消化率!$I$5,M733))</f>
        <v>#DIV/0!</v>
      </c>
      <c r="M733" s="58" t="e">
        <f t="shared" si="124"/>
        <v>#VALUE!</v>
      </c>
      <c r="N733" s="58" t="e">
        <f ca="1">IF(ROUNDUP(IF(IF(IF(AND(設定!$D$8&lt;=L733,設定!$D$8&lt;J733),設定!$D$8,IF(AND(J733&lt;=L733,J733&lt;設定!$D$8),J733,IF(AND(L733&lt;=J733,J733&lt;設定!$D$8),J733,L733)))=0,設定!$D$8,IF(AND(設定!$D$8&lt;=L733,設定!$D$8&lt;J733),設定!$D$8,IF(AND(J733&lt;=L733,J733&lt;設定!$D$8),J733,IF(AND(L733&lt;=J733,J733&lt;設定!$D$8),J733,L733))))&lt;=H733,H733+1,IF(IF(AND(設定!$D$8&lt;=L733,設定!$D$8&lt;J733),設定!$D$8,IF(AND(J733&lt;=L733,J733&lt;設定!$D$8),J733,IF(AND(L733&lt;=J733,J733&lt;設定!$D$8),J733,L733)))=0,設定!$D$8,IF(AND(設定!$D$8&lt;=L733,設定!$D$8&lt;J733),設定!$D$8,IF(AND(J733&lt;=L733,J733&lt;設定!$D$8),J733,IF(AND(L733&lt;=J733,J733&lt;設定!$D$8),J733,L733))))),0)&gt;40,ROUNDUP(IF(IF(IF(AND(設定!$D$8&lt;=L733,設定!$D$8&lt;J733),設定!$D$8,IF(AND(J733&lt;=L733,J733&lt;設定!$D$8),J733,IF(AND(L733&lt;=J733,J733&lt;設定!$D$8),J733,L733)))=0,設定!$D$8,IF(AND(設定!$D$8&lt;=L733,設定!$D$8&lt;J733),設定!$D$8,IF(AND(J733&lt;=L733,J733&lt;設定!$D$8),J733,IF(AND(L733&lt;=J733,J733&lt;設定!$D$8),J733,L733))))&lt;=H733,H733+1,IF(IF(AND(設定!$D$8&lt;=L733,設定!$D$8&lt;J733),設定!$D$8,IF(AND(J733&lt;=L733,J733&lt;設定!$D$8),J733,IF(AND(L733&lt;=J733,J733&lt;設定!$D$8),J733,L733)))=0,設定!$D$8,IF(AND(設定!$D$8&lt;=L733,設定!$D$8&lt;J733),設定!$D$8,IF(AND(J733&lt;=L733,J733&lt;設定!$D$8),J733,IF(AND(L733&lt;=J733,J733&lt;設定!$D$8),J733,L733))))),0),40)</f>
        <v>#DIV/0!</v>
      </c>
      <c r="O733" s="55">
        <f>IF(G733="標準",設定!$C$4,G733)</f>
        <v>5</v>
      </c>
      <c r="P733" s="45">
        <f t="shared" si="125"/>
        <v>0</v>
      </c>
      <c r="Q733" s="14">
        <f t="shared" si="126"/>
        <v>0</v>
      </c>
      <c r="R733" s="23">
        <f t="shared" si="134"/>
        <v>0</v>
      </c>
      <c r="S733" s="12">
        <f t="shared" si="127"/>
        <v>0</v>
      </c>
      <c r="T733" s="23">
        <f t="shared" si="128"/>
        <v>0</v>
      </c>
      <c r="U733" s="13">
        <f t="shared" si="129"/>
        <v>0</v>
      </c>
      <c r="V733" s="104" t="str">
        <f>INDEX(商品!Q:Q,MATCH(キーワード!D733,商品!D:D,0),1)</f>
        <v>-</v>
      </c>
      <c r="W733" s="15">
        <f t="shared" si="130"/>
        <v>0</v>
      </c>
      <c r="X733" s="22">
        <f>SUMIFS(当月ワード!$J$3:$J$1000,当月ワード!$D$3:$D$1000,キーワード!$D733,当月ワード!$E$3:$E$1000,キーワード!$F733)</f>
        <v>0</v>
      </c>
      <c r="Y733" s="23">
        <f>SUMIFS(前月ワード!$J$3:$J$1000,前月ワード!$D$3:$D$1000,キーワード!$D733,前月ワード!$E$3:$E$1000,キーワード!$F733)</f>
        <v>0</v>
      </c>
      <c r="Z733" s="23">
        <f>SUMIFS(前々月ワード!$J$3:$J$1000,前々月ワード!$D$3:$D$1000,キーワード!$D733,前々月ワード!$E$3:$E$1000,キーワード!$F733)</f>
        <v>0</v>
      </c>
      <c r="AA733" s="22">
        <f>SUMIFS(当月ワード!$W$3:$W$1000,当月ワード!$D$3:$D$1000,キーワード!$D733,当月ワード!$E$3:$E$1000,キーワード!$F733)</f>
        <v>0</v>
      </c>
      <c r="AB733" s="23">
        <f>SUMIFS(前月ワード!$W$3:$W$1000,前月ワード!$D$3:$D$1000,キーワード!$D733,前月ワード!$E$3:$E$1000,キーワード!$F733)</f>
        <v>0</v>
      </c>
      <c r="AC733" s="23">
        <f>SUMIFS(前々月ワード!$W$3:$W$1000,前々月ワード!$D$3:$D$1000,キーワード!$D733,前々月ワード!$E$3:$E$1000,キーワード!$F733)</f>
        <v>0</v>
      </c>
      <c r="AD733" s="23">
        <f t="shared" si="131"/>
        <v>0</v>
      </c>
      <c r="AE733" s="23">
        <f t="shared" si="131"/>
        <v>0</v>
      </c>
      <c r="AF733" s="23">
        <f t="shared" si="131"/>
        <v>0</v>
      </c>
      <c r="AG733" s="22">
        <f>SUMIFS(当月ワード!$X$3:$X$1000,当月ワード!$D$3:$D$1000,キーワード!$D733,当月ワード!$E$3:$E$1000,キーワード!$F733)</f>
        <v>0</v>
      </c>
      <c r="AH733" s="23">
        <f>SUMIFS(前月ワード!$X$3:$X$1000,前月ワード!$D$3:$D$1000,キーワード!$D733,前月ワード!$E$3:$E$1000,キーワード!$F733)</f>
        <v>0</v>
      </c>
      <c r="AI733" s="23">
        <f>SUMIFS(前々月ワード!$X$3:$X$1000,前々月ワード!$D$3:$D$1000,キーワード!$D733,前々月ワード!$E$3:$E$1000,キーワード!$F733)</f>
        <v>0</v>
      </c>
      <c r="AJ733" s="22">
        <f>SUMIFS(当月ワード!$I$3:$I$1000,当月ワード!$D$3:$D$1000,キーワード!$D733,当月ワード!$E$3:$E$1000,キーワード!$F733)</f>
        <v>0</v>
      </c>
      <c r="AK733" s="23">
        <f>SUMIFS(前月ワード!$I$3:$I$1000,前月ワード!$D$3:$D$1000,キーワード!$D733,前月ワード!$E$3:$E$1000,キーワード!$F733)</f>
        <v>0</v>
      </c>
      <c r="AL733" s="23">
        <f>SUMIFS(前々月ワード!$I$3:$I$1000,前々月ワード!$D$3:$D$1000,キーワード!$D733,前々月ワード!$E$3:$E$1000,キーワード!$F733)</f>
        <v>0</v>
      </c>
      <c r="AM733" s="13">
        <f t="shared" si="132"/>
        <v>0</v>
      </c>
      <c r="AN733" s="13">
        <f t="shared" si="132"/>
        <v>0</v>
      </c>
      <c r="AO733" s="13">
        <f t="shared" si="132"/>
        <v>0</v>
      </c>
      <c r="AP733" s="16">
        <f t="shared" si="133"/>
        <v>0</v>
      </c>
      <c r="AQ733" s="16">
        <f t="shared" si="133"/>
        <v>0</v>
      </c>
      <c r="AR733" s="17">
        <f t="shared" si="133"/>
        <v>0</v>
      </c>
    </row>
    <row r="734" spans="3:44" ht="36.65" customHeight="1">
      <c r="C734" s="20">
        <v>729</v>
      </c>
      <c r="D734" s="53">
        <f>現状ワード設定!B731</f>
        <v>0</v>
      </c>
      <c r="E734" s="26" t="str">
        <f>IFERROR(_xlfn.XLOOKUP($D734,現状商品設定!B:B,現状商品設定!C:C,"-"),"-")</f>
        <v>-</v>
      </c>
      <c r="F734" s="56">
        <f>現状ワード設定!G731</f>
        <v>0</v>
      </c>
      <c r="G734" s="60" t="s">
        <v>46</v>
      </c>
      <c r="H734" s="47" t="str">
        <f>IFERROR(_xlfn.XLOOKUP(D734,商品!$D:$D,商品!$H:$H),"")</f>
        <v/>
      </c>
      <c r="I734" s="50" t="str">
        <f>IFERROR(_xlfn.XLOOKUP(D734&amp;F734,現状ワード設定!J:J,現状ワード設定!H:H),"")</f>
        <v/>
      </c>
      <c r="J734" s="47" t="str">
        <f>IFERROR(_xlfn.XLOOKUP(D734&amp;F734,現状ワード設定!J:J,現状ワード設定!I:I),"")</f>
        <v/>
      </c>
      <c r="K734" s="47" t="e">
        <f>IF(AND(T734&gt;=設定!$C$12,W734&gt;=O734),I734*(1+設定!$F$12),IF(AND(T734&gt;=設定!$C$13,W734&lt;O734),I734*(1+設定!$F$13),IF(AND(T734&lt;設定!$C$14,U734&gt;=設定!$E$14),I734*(1+設定!$F$14),IF(AND(T734&lt;設定!$C$15,U734&lt;設定!$E$15),I734*(1+設定!$F$15),"除外"))))</f>
        <v>#VALUE!</v>
      </c>
      <c r="L734" s="58" t="e">
        <f ca="1">IF(消化率!$I$5&lt;1,K734*消化率!$I$5,IF(U734*V734/(K734*消化率!$I$5)&gt;O734,K734*消化率!$I$5,M734))</f>
        <v>#DIV/0!</v>
      </c>
      <c r="M734" s="58" t="e">
        <f t="shared" si="124"/>
        <v>#VALUE!</v>
      </c>
      <c r="N734" s="58" t="e">
        <f ca="1">IF(ROUNDUP(IF(IF(IF(AND(設定!$D$8&lt;=L734,設定!$D$8&lt;J734),設定!$D$8,IF(AND(J734&lt;=L734,J734&lt;設定!$D$8),J734,IF(AND(L734&lt;=J734,J734&lt;設定!$D$8),J734,L734)))=0,設定!$D$8,IF(AND(設定!$D$8&lt;=L734,設定!$D$8&lt;J734),設定!$D$8,IF(AND(J734&lt;=L734,J734&lt;設定!$D$8),J734,IF(AND(L734&lt;=J734,J734&lt;設定!$D$8),J734,L734))))&lt;=H734,H734+1,IF(IF(AND(設定!$D$8&lt;=L734,設定!$D$8&lt;J734),設定!$D$8,IF(AND(J734&lt;=L734,J734&lt;設定!$D$8),J734,IF(AND(L734&lt;=J734,J734&lt;設定!$D$8),J734,L734)))=0,設定!$D$8,IF(AND(設定!$D$8&lt;=L734,設定!$D$8&lt;J734),設定!$D$8,IF(AND(J734&lt;=L734,J734&lt;設定!$D$8),J734,IF(AND(L734&lt;=J734,J734&lt;設定!$D$8),J734,L734))))),0)&gt;40,ROUNDUP(IF(IF(IF(AND(設定!$D$8&lt;=L734,設定!$D$8&lt;J734),設定!$D$8,IF(AND(J734&lt;=L734,J734&lt;設定!$D$8),J734,IF(AND(L734&lt;=J734,J734&lt;設定!$D$8),J734,L734)))=0,設定!$D$8,IF(AND(設定!$D$8&lt;=L734,設定!$D$8&lt;J734),設定!$D$8,IF(AND(J734&lt;=L734,J734&lt;設定!$D$8),J734,IF(AND(L734&lt;=J734,J734&lt;設定!$D$8),J734,L734))))&lt;=H734,H734+1,IF(IF(AND(設定!$D$8&lt;=L734,設定!$D$8&lt;J734),設定!$D$8,IF(AND(J734&lt;=L734,J734&lt;設定!$D$8),J734,IF(AND(L734&lt;=J734,J734&lt;設定!$D$8),J734,L734)))=0,設定!$D$8,IF(AND(設定!$D$8&lt;=L734,設定!$D$8&lt;J734),設定!$D$8,IF(AND(J734&lt;=L734,J734&lt;設定!$D$8),J734,IF(AND(L734&lt;=J734,J734&lt;設定!$D$8),J734,L734))))),0),40)</f>
        <v>#DIV/0!</v>
      </c>
      <c r="O734" s="55">
        <f>IF(G734="標準",設定!$C$4,G734)</f>
        <v>5</v>
      </c>
      <c r="P734" s="45">
        <f t="shared" si="125"/>
        <v>0</v>
      </c>
      <c r="Q734" s="14">
        <f t="shared" si="126"/>
        <v>0</v>
      </c>
      <c r="R734" s="23">
        <f t="shared" si="134"/>
        <v>0</v>
      </c>
      <c r="S734" s="12">
        <f t="shared" si="127"/>
        <v>0</v>
      </c>
      <c r="T734" s="23">
        <f t="shared" si="128"/>
        <v>0</v>
      </c>
      <c r="U734" s="13">
        <f t="shared" si="129"/>
        <v>0</v>
      </c>
      <c r="V734" s="104" t="str">
        <f>INDEX(商品!Q:Q,MATCH(キーワード!D734,商品!D:D,0),1)</f>
        <v>-</v>
      </c>
      <c r="W734" s="15">
        <f t="shared" si="130"/>
        <v>0</v>
      </c>
      <c r="X734" s="22">
        <f>SUMIFS(当月ワード!$J$3:$J$1000,当月ワード!$D$3:$D$1000,キーワード!$D734,当月ワード!$E$3:$E$1000,キーワード!$F734)</f>
        <v>0</v>
      </c>
      <c r="Y734" s="23">
        <f>SUMIFS(前月ワード!$J$3:$J$1000,前月ワード!$D$3:$D$1000,キーワード!$D734,前月ワード!$E$3:$E$1000,キーワード!$F734)</f>
        <v>0</v>
      </c>
      <c r="Z734" s="23">
        <f>SUMIFS(前々月ワード!$J$3:$J$1000,前々月ワード!$D$3:$D$1000,キーワード!$D734,前々月ワード!$E$3:$E$1000,キーワード!$F734)</f>
        <v>0</v>
      </c>
      <c r="AA734" s="22">
        <f>SUMIFS(当月ワード!$W$3:$W$1000,当月ワード!$D$3:$D$1000,キーワード!$D734,当月ワード!$E$3:$E$1000,キーワード!$F734)</f>
        <v>0</v>
      </c>
      <c r="AB734" s="23">
        <f>SUMIFS(前月ワード!$W$3:$W$1000,前月ワード!$D$3:$D$1000,キーワード!$D734,前月ワード!$E$3:$E$1000,キーワード!$F734)</f>
        <v>0</v>
      </c>
      <c r="AC734" s="23">
        <f>SUMIFS(前々月ワード!$W$3:$W$1000,前々月ワード!$D$3:$D$1000,キーワード!$D734,前々月ワード!$E$3:$E$1000,キーワード!$F734)</f>
        <v>0</v>
      </c>
      <c r="AD734" s="23">
        <f t="shared" si="131"/>
        <v>0</v>
      </c>
      <c r="AE734" s="23">
        <f t="shared" si="131"/>
        <v>0</v>
      </c>
      <c r="AF734" s="23">
        <f t="shared" si="131"/>
        <v>0</v>
      </c>
      <c r="AG734" s="22">
        <f>SUMIFS(当月ワード!$X$3:$X$1000,当月ワード!$D$3:$D$1000,キーワード!$D734,当月ワード!$E$3:$E$1000,キーワード!$F734)</f>
        <v>0</v>
      </c>
      <c r="AH734" s="23">
        <f>SUMIFS(前月ワード!$X$3:$X$1000,前月ワード!$D$3:$D$1000,キーワード!$D734,前月ワード!$E$3:$E$1000,キーワード!$F734)</f>
        <v>0</v>
      </c>
      <c r="AI734" s="23">
        <f>SUMIFS(前々月ワード!$X$3:$X$1000,前々月ワード!$D$3:$D$1000,キーワード!$D734,前々月ワード!$E$3:$E$1000,キーワード!$F734)</f>
        <v>0</v>
      </c>
      <c r="AJ734" s="22">
        <f>SUMIFS(当月ワード!$I$3:$I$1000,当月ワード!$D$3:$D$1000,キーワード!$D734,当月ワード!$E$3:$E$1000,キーワード!$F734)</f>
        <v>0</v>
      </c>
      <c r="AK734" s="23">
        <f>SUMIFS(前月ワード!$I$3:$I$1000,前月ワード!$D$3:$D$1000,キーワード!$D734,前月ワード!$E$3:$E$1000,キーワード!$F734)</f>
        <v>0</v>
      </c>
      <c r="AL734" s="23">
        <f>SUMIFS(前々月ワード!$I$3:$I$1000,前々月ワード!$D$3:$D$1000,キーワード!$D734,前々月ワード!$E$3:$E$1000,キーワード!$F734)</f>
        <v>0</v>
      </c>
      <c r="AM734" s="13">
        <f t="shared" si="132"/>
        <v>0</v>
      </c>
      <c r="AN734" s="13">
        <f t="shared" si="132"/>
        <v>0</v>
      </c>
      <c r="AO734" s="13">
        <f t="shared" si="132"/>
        <v>0</v>
      </c>
      <c r="AP734" s="16">
        <f t="shared" si="133"/>
        <v>0</v>
      </c>
      <c r="AQ734" s="16">
        <f t="shared" si="133"/>
        <v>0</v>
      </c>
      <c r="AR734" s="17">
        <f t="shared" si="133"/>
        <v>0</v>
      </c>
    </row>
    <row r="735" spans="3:44" ht="36.65" customHeight="1">
      <c r="C735" s="20">
        <v>730</v>
      </c>
      <c r="D735" s="53">
        <f>現状ワード設定!B732</f>
        <v>0</v>
      </c>
      <c r="E735" s="26" t="str">
        <f>IFERROR(_xlfn.XLOOKUP($D735,現状商品設定!B:B,現状商品設定!C:C,"-"),"-")</f>
        <v>-</v>
      </c>
      <c r="F735" s="56">
        <f>現状ワード設定!G732</f>
        <v>0</v>
      </c>
      <c r="G735" s="60" t="s">
        <v>46</v>
      </c>
      <c r="H735" s="47" t="str">
        <f>IFERROR(_xlfn.XLOOKUP(D735,商品!$D:$D,商品!$H:$H),"")</f>
        <v/>
      </c>
      <c r="I735" s="50" t="str">
        <f>IFERROR(_xlfn.XLOOKUP(D735&amp;F735,現状ワード設定!J:J,現状ワード設定!H:H),"")</f>
        <v/>
      </c>
      <c r="J735" s="47" t="str">
        <f>IFERROR(_xlfn.XLOOKUP(D735&amp;F735,現状ワード設定!J:J,現状ワード設定!I:I),"")</f>
        <v/>
      </c>
      <c r="K735" s="47" t="e">
        <f>IF(AND(T735&gt;=設定!$C$12,W735&gt;=O735),I735*(1+設定!$F$12),IF(AND(T735&gt;=設定!$C$13,W735&lt;O735),I735*(1+設定!$F$13),IF(AND(T735&lt;設定!$C$14,U735&gt;=設定!$E$14),I735*(1+設定!$F$14),IF(AND(T735&lt;設定!$C$15,U735&lt;設定!$E$15),I735*(1+設定!$F$15),"除外"))))</f>
        <v>#VALUE!</v>
      </c>
      <c r="L735" s="58" t="e">
        <f ca="1">IF(消化率!$I$5&lt;1,K735*消化率!$I$5,IF(U735*V735/(K735*消化率!$I$5)&gt;O735,K735*消化率!$I$5,M735))</f>
        <v>#DIV/0!</v>
      </c>
      <c r="M735" s="58" t="e">
        <f t="shared" si="124"/>
        <v>#VALUE!</v>
      </c>
      <c r="N735" s="58" t="e">
        <f ca="1">IF(ROUNDUP(IF(IF(IF(AND(設定!$D$8&lt;=L735,設定!$D$8&lt;J735),設定!$D$8,IF(AND(J735&lt;=L735,J735&lt;設定!$D$8),J735,IF(AND(L735&lt;=J735,J735&lt;設定!$D$8),J735,L735)))=0,設定!$D$8,IF(AND(設定!$D$8&lt;=L735,設定!$D$8&lt;J735),設定!$D$8,IF(AND(J735&lt;=L735,J735&lt;設定!$D$8),J735,IF(AND(L735&lt;=J735,J735&lt;設定!$D$8),J735,L735))))&lt;=H735,H735+1,IF(IF(AND(設定!$D$8&lt;=L735,設定!$D$8&lt;J735),設定!$D$8,IF(AND(J735&lt;=L735,J735&lt;設定!$D$8),J735,IF(AND(L735&lt;=J735,J735&lt;設定!$D$8),J735,L735)))=0,設定!$D$8,IF(AND(設定!$D$8&lt;=L735,設定!$D$8&lt;J735),設定!$D$8,IF(AND(J735&lt;=L735,J735&lt;設定!$D$8),J735,IF(AND(L735&lt;=J735,J735&lt;設定!$D$8),J735,L735))))),0)&gt;40,ROUNDUP(IF(IF(IF(AND(設定!$D$8&lt;=L735,設定!$D$8&lt;J735),設定!$D$8,IF(AND(J735&lt;=L735,J735&lt;設定!$D$8),J735,IF(AND(L735&lt;=J735,J735&lt;設定!$D$8),J735,L735)))=0,設定!$D$8,IF(AND(設定!$D$8&lt;=L735,設定!$D$8&lt;J735),設定!$D$8,IF(AND(J735&lt;=L735,J735&lt;設定!$D$8),J735,IF(AND(L735&lt;=J735,J735&lt;設定!$D$8),J735,L735))))&lt;=H735,H735+1,IF(IF(AND(設定!$D$8&lt;=L735,設定!$D$8&lt;J735),設定!$D$8,IF(AND(J735&lt;=L735,J735&lt;設定!$D$8),J735,IF(AND(L735&lt;=J735,J735&lt;設定!$D$8),J735,L735)))=0,設定!$D$8,IF(AND(設定!$D$8&lt;=L735,設定!$D$8&lt;J735),設定!$D$8,IF(AND(J735&lt;=L735,J735&lt;設定!$D$8),J735,IF(AND(L735&lt;=J735,J735&lt;設定!$D$8),J735,L735))))),0),40)</f>
        <v>#DIV/0!</v>
      </c>
      <c r="O735" s="55">
        <f>IF(G735="標準",設定!$C$4,G735)</f>
        <v>5</v>
      </c>
      <c r="P735" s="45">
        <f t="shared" si="125"/>
        <v>0</v>
      </c>
      <c r="Q735" s="14">
        <f t="shared" si="126"/>
        <v>0</v>
      </c>
      <c r="R735" s="23">
        <f t="shared" si="134"/>
        <v>0</v>
      </c>
      <c r="S735" s="12">
        <f t="shared" si="127"/>
        <v>0</v>
      </c>
      <c r="T735" s="23">
        <f t="shared" si="128"/>
        <v>0</v>
      </c>
      <c r="U735" s="13">
        <f t="shared" si="129"/>
        <v>0</v>
      </c>
      <c r="V735" s="104" t="str">
        <f>INDEX(商品!Q:Q,MATCH(キーワード!D735,商品!D:D,0),1)</f>
        <v>-</v>
      </c>
      <c r="W735" s="15">
        <f t="shared" si="130"/>
        <v>0</v>
      </c>
      <c r="X735" s="22">
        <f>SUMIFS(当月ワード!$J$3:$J$1000,当月ワード!$D$3:$D$1000,キーワード!$D735,当月ワード!$E$3:$E$1000,キーワード!$F735)</f>
        <v>0</v>
      </c>
      <c r="Y735" s="23">
        <f>SUMIFS(前月ワード!$J$3:$J$1000,前月ワード!$D$3:$D$1000,キーワード!$D735,前月ワード!$E$3:$E$1000,キーワード!$F735)</f>
        <v>0</v>
      </c>
      <c r="Z735" s="23">
        <f>SUMIFS(前々月ワード!$J$3:$J$1000,前々月ワード!$D$3:$D$1000,キーワード!$D735,前々月ワード!$E$3:$E$1000,キーワード!$F735)</f>
        <v>0</v>
      </c>
      <c r="AA735" s="22">
        <f>SUMIFS(当月ワード!$W$3:$W$1000,当月ワード!$D$3:$D$1000,キーワード!$D735,当月ワード!$E$3:$E$1000,キーワード!$F735)</f>
        <v>0</v>
      </c>
      <c r="AB735" s="23">
        <f>SUMIFS(前月ワード!$W$3:$W$1000,前月ワード!$D$3:$D$1000,キーワード!$D735,前月ワード!$E$3:$E$1000,キーワード!$F735)</f>
        <v>0</v>
      </c>
      <c r="AC735" s="23">
        <f>SUMIFS(前々月ワード!$W$3:$W$1000,前々月ワード!$D$3:$D$1000,キーワード!$D735,前々月ワード!$E$3:$E$1000,キーワード!$F735)</f>
        <v>0</v>
      </c>
      <c r="AD735" s="23">
        <f t="shared" si="131"/>
        <v>0</v>
      </c>
      <c r="AE735" s="23">
        <f t="shared" si="131"/>
        <v>0</v>
      </c>
      <c r="AF735" s="23">
        <f t="shared" si="131"/>
        <v>0</v>
      </c>
      <c r="AG735" s="22">
        <f>SUMIFS(当月ワード!$X$3:$X$1000,当月ワード!$D$3:$D$1000,キーワード!$D735,当月ワード!$E$3:$E$1000,キーワード!$F735)</f>
        <v>0</v>
      </c>
      <c r="AH735" s="23">
        <f>SUMIFS(前月ワード!$X$3:$X$1000,前月ワード!$D$3:$D$1000,キーワード!$D735,前月ワード!$E$3:$E$1000,キーワード!$F735)</f>
        <v>0</v>
      </c>
      <c r="AI735" s="23">
        <f>SUMIFS(前々月ワード!$X$3:$X$1000,前々月ワード!$D$3:$D$1000,キーワード!$D735,前々月ワード!$E$3:$E$1000,キーワード!$F735)</f>
        <v>0</v>
      </c>
      <c r="AJ735" s="22">
        <f>SUMIFS(当月ワード!$I$3:$I$1000,当月ワード!$D$3:$D$1000,キーワード!$D735,当月ワード!$E$3:$E$1000,キーワード!$F735)</f>
        <v>0</v>
      </c>
      <c r="AK735" s="23">
        <f>SUMIFS(前月ワード!$I$3:$I$1000,前月ワード!$D$3:$D$1000,キーワード!$D735,前月ワード!$E$3:$E$1000,キーワード!$F735)</f>
        <v>0</v>
      </c>
      <c r="AL735" s="23">
        <f>SUMIFS(前々月ワード!$I$3:$I$1000,前々月ワード!$D$3:$D$1000,キーワード!$D735,前々月ワード!$E$3:$E$1000,キーワード!$F735)</f>
        <v>0</v>
      </c>
      <c r="AM735" s="13">
        <f t="shared" si="132"/>
        <v>0</v>
      </c>
      <c r="AN735" s="13">
        <f t="shared" si="132"/>
        <v>0</v>
      </c>
      <c r="AO735" s="13">
        <f t="shared" si="132"/>
        <v>0</v>
      </c>
      <c r="AP735" s="16">
        <f t="shared" si="133"/>
        <v>0</v>
      </c>
      <c r="AQ735" s="16">
        <f t="shared" si="133"/>
        <v>0</v>
      </c>
      <c r="AR735" s="17">
        <f t="shared" si="133"/>
        <v>0</v>
      </c>
    </row>
    <row r="736" spans="3:44" ht="36.65" customHeight="1">
      <c r="C736" s="20">
        <v>731</v>
      </c>
      <c r="D736" s="53">
        <f>現状ワード設定!B733</f>
        <v>0</v>
      </c>
      <c r="E736" s="26" t="str">
        <f>IFERROR(_xlfn.XLOOKUP($D736,現状商品設定!B:B,現状商品設定!C:C,"-"),"-")</f>
        <v>-</v>
      </c>
      <c r="F736" s="56">
        <f>現状ワード設定!G733</f>
        <v>0</v>
      </c>
      <c r="G736" s="60" t="s">
        <v>46</v>
      </c>
      <c r="H736" s="47" t="str">
        <f>IFERROR(_xlfn.XLOOKUP(D736,商品!$D:$D,商品!$H:$H),"")</f>
        <v/>
      </c>
      <c r="I736" s="50" t="str">
        <f>IFERROR(_xlfn.XLOOKUP(D736&amp;F736,現状ワード設定!J:J,現状ワード設定!H:H),"")</f>
        <v/>
      </c>
      <c r="J736" s="47" t="str">
        <f>IFERROR(_xlfn.XLOOKUP(D736&amp;F736,現状ワード設定!J:J,現状ワード設定!I:I),"")</f>
        <v/>
      </c>
      <c r="K736" s="47" t="e">
        <f>IF(AND(T736&gt;=設定!$C$12,W736&gt;=O736),I736*(1+設定!$F$12),IF(AND(T736&gt;=設定!$C$13,W736&lt;O736),I736*(1+設定!$F$13),IF(AND(T736&lt;設定!$C$14,U736&gt;=設定!$E$14),I736*(1+設定!$F$14),IF(AND(T736&lt;設定!$C$15,U736&lt;設定!$E$15),I736*(1+設定!$F$15),"除外"))))</f>
        <v>#VALUE!</v>
      </c>
      <c r="L736" s="58" t="e">
        <f ca="1">IF(消化率!$I$5&lt;1,K736*消化率!$I$5,IF(U736*V736/(K736*消化率!$I$5)&gt;O736,K736*消化率!$I$5,M736))</f>
        <v>#DIV/0!</v>
      </c>
      <c r="M736" s="58" t="e">
        <f t="shared" si="124"/>
        <v>#VALUE!</v>
      </c>
      <c r="N736" s="58" t="e">
        <f ca="1">IF(ROUNDUP(IF(IF(IF(AND(設定!$D$8&lt;=L736,設定!$D$8&lt;J736),設定!$D$8,IF(AND(J736&lt;=L736,J736&lt;設定!$D$8),J736,IF(AND(L736&lt;=J736,J736&lt;設定!$D$8),J736,L736)))=0,設定!$D$8,IF(AND(設定!$D$8&lt;=L736,設定!$D$8&lt;J736),設定!$D$8,IF(AND(J736&lt;=L736,J736&lt;設定!$D$8),J736,IF(AND(L736&lt;=J736,J736&lt;設定!$D$8),J736,L736))))&lt;=H736,H736+1,IF(IF(AND(設定!$D$8&lt;=L736,設定!$D$8&lt;J736),設定!$D$8,IF(AND(J736&lt;=L736,J736&lt;設定!$D$8),J736,IF(AND(L736&lt;=J736,J736&lt;設定!$D$8),J736,L736)))=0,設定!$D$8,IF(AND(設定!$D$8&lt;=L736,設定!$D$8&lt;J736),設定!$D$8,IF(AND(J736&lt;=L736,J736&lt;設定!$D$8),J736,IF(AND(L736&lt;=J736,J736&lt;設定!$D$8),J736,L736))))),0)&gt;40,ROUNDUP(IF(IF(IF(AND(設定!$D$8&lt;=L736,設定!$D$8&lt;J736),設定!$D$8,IF(AND(J736&lt;=L736,J736&lt;設定!$D$8),J736,IF(AND(L736&lt;=J736,J736&lt;設定!$D$8),J736,L736)))=0,設定!$D$8,IF(AND(設定!$D$8&lt;=L736,設定!$D$8&lt;J736),設定!$D$8,IF(AND(J736&lt;=L736,J736&lt;設定!$D$8),J736,IF(AND(L736&lt;=J736,J736&lt;設定!$D$8),J736,L736))))&lt;=H736,H736+1,IF(IF(AND(設定!$D$8&lt;=L736,設定!$D$8&lt;J736),設定!$D$8,IF(AND(J736&lt;=L736,J736&lt;設定!$D$8),J736,IF(AND(L736&lt;=J736,J736&lt;設定!$D$8),J736,L736)))=0,設定!$D$8,IF(AND(設定!$D$8&lt;=L736,設定!$D$8&lt;J736),設定!$D$8,IF(AND(J736&lt;=L736,J736&lt;設定!$D$8),J736,IF(AND(L736&lt;=J736,J736&lt;設定!$D$8),J736,L736))))),0),40)</f>
        <v>#DIV/0!</v>
      </c>
      <c r="O736" s="55">
        <f>IF(G736="標準",設定!$C$4,G736)</f>
        <v>5</v>
      </c>
      <c r="P736" s="45">
        <f t="shared" si="125"/>
        <v>0</v>
      </c>
      <c r="Q736" s="14">
        <f t="shared" si="126"/>
        <v>0</v>
      </c>
      <c r="R736" s="23">
        <f t="shared" si="134"/>
        <v>0</v>
      </c>
      <c r="S736" s="12">
        <f t="shared" si="127"/>
        <v>0</v>
      </c>
      <c r="T736" s="23">
        <f t="shared" si="128"/>
        <v>0</v>
      </c>
      <c r="U736" s="13">
        <f t="shared" si="129"/>
        <v>0</v>
      </c>
      <c r="V736" s="104" t="str">
        <f>INDEX(商品!Q:Q,MATCH(キーワード!D736,商品!D:D,0),1)</f>
        <v>-</v>
      </c>
      <c r="W736" s="15">
        <f t="shared" si="130"/>
        <v>0</v>
      </c>
      <c r="X736" s="22">
        <f>SUMIFS(当月ワード!$J$3:$J$1000,当月ワード!$D$3:$D$1000,キーワード!$D736,当月ワード!$E$3:$E$1000,キーワード!$F736)</f>
        <v>0</v>
      </c>
      <c r="Y736" s="23">
        <f>SUMIFS(前月ワード!$J$3:$J$1000,前月ワード!$D$3:$D$1000,キーワード!$D736,前月ワード!$E$3:$E$1000,キーワード!$F736)</f>
        <v>0</v>
      </c>
      <c r="Z736" s="23">
        <f>SUMIFS(前々月ワード!$J$3:$J$1000,前々月ワード!$D$3:$D$1000,キーワード!$D736,前々月ワード!$E$3:$E$1000,キーワード!$F736)</f>
        <v>0</v>
      </c>
      <c r="AA736" s="22">
        <f>SUMIFS(当月ワード!$W$3:$W$1000,当月ワード!$D$3:$D$1000,キーワード!$D736,当月ワード!$E$3:$E$1000,キーワード!$F736)</f>
        <v>0</v>
      </c>
      <c r="AB736" s="23">
        <f>SUMIFS(前月ワード!$W$3:$W$1000,前月ワード!$D$3:$D$1000,キーワード!$D736,前月ワード!$E$3:$E$1000,キーワード!$F736)</f>
        <v>0</v>
      </c>
      <c r="AC736" s="23">
        <f>SUMIFS(前々月ワード!$W$3:$W$1000,前々月ワード!$D$3:$D$1000,キーワード!$D736,前々月ワード!$E$3:$E$1000,キーワード!$F736)</f>
        <v>0</v>
      </c>
      <c r="AD736" s="23">
        <f t="shared" si="131"/>
        <v>0</v>
      </c>
      <c r="AE736" s="23">
        <f t="shared" si="131"/>
        <v>0</v>
      </c>
      <c r="AF736" s="23">
        <f t="shared" si="131"/>
        <v>0</v>
      </c>
      <c r="AG736" s="22">
        <f>SUMIFS(当月ワード!$X$3:$X$1000,当月ワード!$D$3:$D$1000,キーワード!$D736,当月ワード!$E$3:$E$1000,キーワード!$F736)</f>
        <v>0</v>
      </c>
      <c r="AH736" s="23">
        <f>SUMIFS(前月ワード!$X$3:$X$1000,前月ワード!$D$3:$D$1000,キーワード!$D736,前月ワード!$E$3:$E$1000,キーワード!$F736)</f>
        <v>0</v>
      </c>
      <c r="AI736" s="23">
        <f>SUMIFS(前々月ワード!$X$3:$X$1000,前々月ワード!$D$3:$D$1000,キーワード!$D736,前々月ワード!$E$3:$E$1000,キーワード!$F736)</f>
        <v>0</v>
      </c>
      <c r="AJ736" s="22">
        <f>SUMIFS(当月ワード!$I$3:$I$1000,当月ワード!$D$3:$D$1000,キーワード!$D736,当月ワード!$E$3:$E$1000,キーワード!$F736)</f>
        <v>0</v>
      </c>
      <c r="AK736" s="23">
        <f>SUMIFS(前月ワード!$I$3:$I$1000,前月ワード!$D$3:$D$1000,キーワード!$D736,前月ワード!$E$3:$E$1000,キーワード!$F736)</f>
        <v>0</v>
      </c>
      <c r="AL736" s="23">
        <f>SUMIFS(前々月ワード!$I$3:$I$1000,前々月ワード!$D$3:$D$1000,キーワード!$D736,前々月ワード!$E$3:$E$1000,キーワード!$F736)</f>
        <v>0</v>
      </c>
      <c r="AM736" s="13">
        <f t="shared" si="132"/>
        <v>0</v>
      </c>
      <c r="AN736" s="13">
        <f t="shared" si="132"/>
        <v>0</v>
      </c>
      <c r="AO736" s="13">
        <f t="shared" si="132"/>
        <v>0</v>
      </c>
      <c r="AP736" s="16">
        <f t="shared" si="133"/>
        <v>0</v>
      </c>
      <c r="AQ736" s="16">
        <f t="shared" si="133"/>
        <v>0</v>
      </c>
      <c r="AR736" s="17">
        <f t="shared" si="133"/>
        <v>0</v>
      </c>
    </row>
    <row r="737" spans="3:44" ht="36.65" customHeight="1">
      <c r="C737" s="20">
        <v>732</v>
      </c>
      <c r="D737" s="53">
        <f>現状ワード設定!B734</f>
        <v>0</v>
      </c>
      <c r="E737" s="26" t="str">
        <f>IFERROR(_xlfn.XLOOKUP($D737,現状商品設定!B:B,現状商品設定!C:C,"-"),"-")</f>
        <v>-</v>
      </c>
      <c r="F737" s="56">
        <f>現状ワード設定!G734</f>
        <v>0</v>
      </c>
      <c r="G737" s="60" t="s">
        <v>46</v>
      </c>
      <c r="H737" s="47" t="str">
        <f>IFERROR(_xlfn.XLOOKUP(D737,商品!$D:$D,商品!$H:$H),"")</f>
        <v/>
      </c>
      <c r="I737" s="50" t="str">
        <f>IFERROR(_xlfn.XLOOKUP(D737&amp;F737,現状ワード設定!J:J,現状ワード設定!H:H),"")</f>
        <v/>
      </c>
      <c r="J737" s="47" t="str">
        <f>IFERROR(_xlfn.XLOOKUP(D737&amp;F737,現状ワード設定!J:J,現状ワード設定!I:I),"")</f>
        <v/>
      </c>
      <c r="K737" s="47" t="e">
        <f>IF(AND(T737&gt;=設定!$C$12,W737&gt;=O737),I737*(1+設定!$F$12),IF(AND(T737&gt;=設定!$C$13,W737&lt;O737),I737*(1+設定!$F$13),IF(AND(T737&lt;設定!$C$14,U737&gt;=設定!$E$14),I737*(1+設定!$F$14),IF(AND(T737&lt;設定!$C$15,U737&lt;設定!$E$15),I737*(1+設定!$F$15),"除外"))))</f>
        <v>#VALUE!</v>
      </c>
      <c r="L737" s="58" t="e">
        <f ca="1">IF(消化率!$I$5&lt;1,K737*消化率!$I$5,IF(U737*V737/(K737*消化率!$I$5)&gt;O737,K737*消化率!$I$5,M737))</f>
        <v>#DIV/0!</v>
      </c>
      <c r="M737" s="58" t="e">
        <f t="shared" si="124"/>
        <v>#VALUE!</v>
      </c>
      <c r="N737" s="58" t="e">
        <f ca="1">IF(ROUNDUP(IF(IF(IF(AND(設定!$D$8&lt;=L737,設定!$D$8&lt;J737),設定!$D$8,IF(AND(J737&lt;=L737,J737&lt;設定!$D$8),J737,IF(AND(L737&lt;=J737,J737&lt;設定!$D$8),J737,L737)))=0,設定!$D$8,IF(AND(設定!$D$8&lt;=L737,設定!$D$8&lt;J737),設定!$D$8,IF(AND(J737&lt;=L737,J737&lt;設定!$D$8),J737,IF(AND(L737&lt;=J737,J737&lt;設定!$D$8),J737,L737))))&lt;=H737,H737+1,IF(IF(AND(設定!$D$8&lt;=L737,設定!$D$8&lt;J737),設定!$D$8,IF(AND(J737&lt;=L737,J737&lt;設定!$D$8),J737,IF(AND(L737&lt;=J737,J737&lt;設定!$D$8),J737,L737)))=0,設定!$D$8,IF(AND(設定!$D$8&lt;=L737,設定!$D$8&lt;J737),設定!$D$8,IF(AND(J737&lt;=L737,J737&lt;設定!$D$8),J737,IF(AND(L737&lt;=J737,J737&lt;設定!$D$8),J737,L737))))),0)&gt;40,ROUNDUP(IF(IF(IF(AND(設定!$D$8&lt;=L737,設定!$D$8&lt;J737),設定!$D$8,IF(AND(J737&lt;=L737,J737&lt;設定!$D$8),J737,IF(AND(L737&lt;=J737,J737&lt;設定!$D$8),J737,L737)))=0,設定!$D$8,IF(AND(設定!$D$8&lt;=L737,設定!$D$8&lt;J737),設定!$D$8,IF(AND(J737&lt;=L737,J737&lt;設定!$D$8),J737,IF(AND(L737&lt;=J737,J737&lt;設定!$D$8),J737,L737))))&lt;=H737,H737+1,IF(IF(AND(設定!$D$8&lt;=L737,設定!$D$8&lt;J737),設定!$D$8,IF(AND(J737&lt;=L737,J737&lt;設定!$D$8),J737,IF(AND(L737&lt;=J737,J737&lt;設定!$D$8),J737,L737)))=0,設定!$D$8,IF(AND(設定!$D$8&lt;=L737,設定!$D$8&lt;J737),設定!$D$8,IF(AND(J737&lt;=L737,J737&lt;設定!$D$8),J737,IF(AND(L737&lt;=J737,J737&lt;設定!$D$8),J737,L737))))),0),40)</f>
        <v>#DIV/0!</v>
      </c>
      <c r="O737" s="55">
        <f>IF(G737="標準",設定!$C$4,G737)</f>
        <v>5</v>
      </c>
      <c r="P737" s="45">
        <f t="shared" si="125"/>
        <v>0</v>
      </c>
      <c r="Q737" s="14">
        <f t="shared" si="126"/>
        <v>0</v>
      </c>
      <c r="R737" s="23">
        <f t="shared" si="134"/>
        <v>0</v>
      </c>
      <c r="S737" s="12">
        <f t="shared" si="127"/>
        <v>0</v>
      </c>
      <c r="T737" s="23">
        <f t="shared" si="128"/>
        <v>0</v>
      </c>
      <c r="U737" s="13">
        <f t="shared" si="129"/>
        <v>0</v>
      </c>
      <c r="V737" s="104" t="str">
        <f>INDEX(商品!Q:Q,MATCH(キーワード!D737,商品!D:D,0),1)</f>
        <v>-</v>
      </c>
      <c r="W737" s="15">
        <f t="shared" si="130"/>
        <v>0</v>
      </c>
      <c r="X737" s="22">
        <f>SUMIFS(当月ワード!$J$3:$J$1000,当月ワード!$D$3:$D$1000,キーワード!$D737,当月ワード!$E$3:$E$1000,キーワード!$F737)</f>
        <v>0</v>
      </c>
      <c r="Y737" s="23">
        <f>SUMIFS(前月ワード!$J$3:$J$1000,前月ワード!$D$3:$D$1000,キーワード!$D737,前月ワード!$E$3:$E$1000,キーワード!$F737)</f>
        <v>0</v>
      </c>
      <c r="Z737" s="23">
        <f>SUMIFS(前々月ワード!$J$3:$J$1000,前々月ワード!$D$3:$D$1000,キーワード!$D737,前々月ワード!$E$3:$E$1000,キーワード!$F737)</f>
        <v>0</v>
      </c>
      <c r="AA737" s="22">
        <f>SUMIFS(当月ワード!$W$3:$W$1000,当月ワード!$D$3:$D$1000,キーワード!$D737,当月ワード!$E$3:$E$1000,キーワード!$F737)</f>
        <v>0</v>
      </c>
      <c r="AB737" s="23">
        <f>SUMIFS(前月ワード!$W$3:$W$1000,前月ワード!$D$3:$D$1000,キーワード!$D737,前月ワード!$E$3:$E$1000,キーワード!$F737)</f>
        <v>0</v>
      </c>
      <c r="AC737" s="23">
        <f>SUMIFS(前々月ワード!$W$3:$W$1000,前々月ワード!$D$3:$D$1000,キーワード!$D737,前々月ワード!$E$3:$E$1000,キーワード!$F737)</f>
        <v>0</v>
      </c>
      <c r="AD737" s="23">
        <f t="shared" si="131"/>
        <v>0</v>
      </c>
      <c r="AE737" s="23">
        <f t="shared" si="131"/>
        <v>0</v>
      </c>
      <c r="AF737" s="23">
        <f t="shared" si="131"/>
        <v>0</v>
      </c>
      <c r="AG737" s="22">
        <f>SUMIFS(当月ワード!$X$3:$X$1000,当月ワード!$D$3:$D$1000,キーワード!$D737,当月ワード!$E$3:$E$1000,キーワード!$F737)</f>
        <v>0</v>
      </c>
      <c r="AH737" s="23">
        <f>SUMIFS(前月ワード!$X$3:$X$1000,前月ワード!$D$3:$D$1000,キーワード!$D737,前月ワード!$E$3:$E$1000,キーワード!$F737)</f>
        <v>0</v>
      </c>
      <c r="AI737" s="23">
        <f>SUMIFS(前々月ワード!$X$3:$X$1000,前々月ワード!$D$3:$D$1000,キーワード!$D737,前々月ワード!$E$3:$E$1000,キーワード!$F737)</f>
        <v>0</v>
      </c>
      <c r="AJ737" s="22">
        <f>SUMIFS(当月ワード!$I$3:$I$1000,当月ワード!$D$3:$D$1000,キーワード!$D737,当月ワード!$E$3:$E$1000,キーワード!$F737)</f>
        <v>0</v>
      </c>
      <c r="AK737" s="23">
        <f>SUMIFS(前月ワード!$I$3:$I$1000,前月ワード!$D$3:$D$1000,キーワード!$D737,前月ワード!$E$3:$E$1000,キーワード!$F737)</f>
        <v>0</v>
      </c>
      <c r="AL737" s="23">
        <f>SUMIFS(前々月ワード!$I$3:$I$1000,前々月ワード!$D$3:$D$1000,キーワード!$D737,前々月ワード!$E$3:$E$1000,キーワード!$F737)</f>
        <v>0</v>
      </c>
      <c r="AM737" s="13">
        <f t="shared" si="132"/>
        <v>0</v>
      </c>
      <c r="AN737" s="13">
        <f t="shared" si="132"/>
        <v>0</v>
      </c>
      <c r="AO737" s="13">
        <f t="shared" si="132"/>
        <v>0</v>
      </c>
      <c r="AP737" s="16">
        <f t="shared" si="133"/>
        <v>0</v>
      </c>
      <c r="AQ737" s="16">
        <f t="shared" si="133"/>
        <v>0</v>
      </c>
      <c r="AR737" s="17">
        <f t="shared" si="133"/>
        <v>0</v>
      </c>
    </row>
    <row r="738" spans="3:44" ht="36.65" customHeight="1">
      <c r="C738" s="20">
        <v>733</v>
      </c>
      <c r="D738" s="53">
        <f>現状ワード設定!B735</f>
        <v>0</v>
      </c>
      <c r="E738" s="26" t="str">
        <f>IFERROR(_xlfn.XLOOKUP($D738,現状商品設定!B:B,現状商品設定!C:C,"-"),"-")</f>
        <v>-</v>
      </c>
      <c r="F738" s="56">
        <f>現状ワード設定!G735</f>
        <v>0</v>
      </c>
      <c r="G738" s="60" t="s">
        <v>46</v>
      </c>
      <c r="H738" s="47" t="str">
        <f>IFERROR(_xlfn.XLOOKUP(D738,商品!$D:$D,商品!$H:$H),"")</f>
        <v/>
      </c>
      <c r="I738" s="50" t="str">
        <f>IFERROR(_xlfn.XLOOKUP(D738&amp;F738,現状ワード設定!J:J,現状ワード設定!H:H),"")</f>
        <v/>
      </c>
      <c r="J738" s="47" t="str">
        <f>IFERROR(_xlfn.XLOOKUP(D738&amp;F738,現状ワード設定!J:J,現状ワード設定!I:I),"")</f>
        <v/>
      </c>
      <c r="K738" s="47" t="e">
        <f>IF(AND(T738&gt;=設定!$C$12,W738&gt;=O738),I738*(1+設定!$F$12),IF(AND(T738&gt;=設定!$C$13,W738&lt;O738),I738*(1+設定!$F$13),IF(AND(T738&lt;設定!$C$14,U738&gt;=設定!$E$14),I738*(1+設定!$F$14),IF(AND(T738&lt;設定!$C$15,U738&lt;設定!$E$15),I738*(1+設定!$F$15),"除外"))))</f>
        <v>#VALUE!</v>
      </c>
      <c r="L738" s="58" t="e">
        <f ca="1">IF(消化率!$I$5&lt;1,K738*消化率!$I$5,IF(U738*V738/(K738*消化率!$I$5)&gt;O738,K738*消化率!$I$5,M738))</f>
        <v>#DIV/0!</v>
      </c>
      <c r="M738" s="58" t="e">
        <f t="shared" si="124"/>
        <v>#VALUE!</v>
      </c>
      <c r="N738" s="58" t="e">
        <f ca="1">IF(ROUNDUP(IF(IF(IF(AND(設定!$D$8&lt;=L738,設定!$D$8&lt;J738),設定!$D$8,IF(AND(J738&lt;=L738,J738&lt;設定!$D$8),J738,IF(AND(L738&lt;=J738,J738&lt;設定!$D$8),J738,L738)))=0,設定!$D$8,IF(AND(設定!$D$8&lt;=L738,設定!$D$8&lt;J738),設定!$D$8,IF(AND(J738&lt;=L738,J738&lt;設定!$D$8),J738,IF(AND(L738&lt;=J738,J738&lt;設定!$D$8),J738,L738))))&lt;=H738,H738+1,IF(IF(AND(設定!$D$8&lt;=L738,設定!$D$8&lt;J738),設定!$D$8,IF(AND(J738&lt;=L738,J738&lt;設定!$D$8),J738,IF(AND(L738&lt;=J738,J738&lt;設定!$D$8),J738,L738)))=0,設定!$D$8,IF(AND(設定!$D$8&lt;=L738,設定!$D$8&lt;J738),設定!$D$8,IF(AND(J738&lt;=L738,J738&lt;設定!$D$8),J738,IF(AND(L738&lt;=J738,J738&lt;設定!$D$8),J738,L738))))),0)&gt;40,ROUNDUP(IF(IF(IF(AND(設定!$D$8&lt;=L738,設定!$D$8&lt;J738),設定!$D$8,IF(AND(J738&lt;=L738,J738&lt;設定!$D$8),J738,IF(AND(L738&lt;=J738,J738&lt;設定!$D$8),J738,L738)))=0,設定!$D$8,IF(AND(設定!$D$8&lt;=L738,設定!$D$8&lt;J738),設定!$D$8,IF(AND(J738&lt;=L738,J738&lt;設定!$D$8),J738,IF(AND(L738&lt;=J738,J738&lt;設定!$D$8),J738,L738))))&lt;=H738,H738+1,IF(IF(AND(設定!$D$8&lt;=L738,設定!$D$8&lt;J738),設定!$D$8,IF(AND(J738&lt;=L738,J738&lt;設定!$D$8),J738,IF(AND(L738&lt;=J738,J738&lt;設定!$D$8),J738,L738)))=0,設定!$D$8,IF(AND(設定!$D$8&lt;=L738,設定!$D$8&lt;J738),設定!$D$8,IF(AND(J738&lt;=L738,J738&lt;設定!$D$8),J738,IF(AND(L738&lt;=J738,J738&lt;設定!$D$8),J738,L738))))),0),40)</f>
        <v>#DIV/0!</v>
      </c>
      <c r="O738" s="55">
        <f>IF(G738="標準",設定!$C$4,G738)</f>
        <v>5</v>
      </c>
      <c r="P738" s="45">
        <f t="shared" si="125"/>
        <v>0</v>
      </c>
      <c r="Q738" s="14">
        <f t="shared" si="126"/>
        <v>0</v>
      </c>
      <c r="R738" s="23">
        <f t="shared" si="134"/>
        <v>0</v>
      </c>
      <c r="S738" s="12">
        <f t="shared" si="127"/>
        <v>0</v>
      </c>
      <c r="T738" s="23">
        <f t="shared" si="128"/>
        <v>0</v>
      </c>
      <c r="U738" s="13">
        <f t="shared" si="129"/>
        <v>0</v>
      </c>
      <c r="V738" s="104" t="str">
        <f>INDEX(商品!Q:Q,MATCH(キーワード!D738,商品!D:D,0),1)</f>
        <v>-</v>
      </c>
      <c r="W738" s="15">
        <f t="shared" si="130"/>
        <v>0</v>
      </c>
      <c r="X738" s="22">
        <f>SUMIFS(当月ワード!$J$3:$J$1000,当月ワード!$D$3:$D$1000,キーワード!$D738,当月ワード!$E$3:$E$1000,キーワード!$F738)</f>
        <v>0</v>
      </c>
      <c r="Y738" s="23">
        <f>SUMIFS(前月ワード!$J$3:$J$1000,前月ワード!$D$3:$D$1000,キーワード!$D738,前月ワード!$E$3:$E$1000,キーワード!$F738)</f>
        <v>0</v>
      </c>
      <c r="Z738" s="23">
        <f>SUMIFS(前々月ワード!$J$3:$J$1000,前々月ワード!$D$3:$D$1000,キーワード!$D738,前々月ワード!$E$3:$E$1000,キーワード!$F738)</f>
        <v>0</v>
      </c>
      <c r="AA738" s="22">
        <f>SUMIFS(当月ワード!$W$3:$W$1000,当月ワード!$D$3:$D$1000,キーワード!$D738,当月ワード!$E$3:$E$1000,キーワード!$F738)</f>
        <v>0</v>
      </c>
      <c r="AB738" s="23">
        <f>SUMIFS(前月ワード!$W$3:$W$1000,前月ワード!$D$3:$D$1000,キーワード!$D738,前月ワード!$E$3:$E$1000,キーワード!$F738)</f>
        <v>0</v>
      </c>
      <c r="AC738" s="23">
        <f>SUMIFS(前々月ワード!$W$3:$W$1000,前々月ワード!$D$3:$D$1000,キーワード!$D738,前々月ワード!$E$3:$E$1000,キーワード!$F738)</f>
        <v>0</v>
      </c>
      <c r="AD738" s="23">
        <f t="shared" si="131"/>
        <v>0</v>
      </c>
      <c r="AE738" s="23">
        <f t="shared" si="131"/>
        <v>0</v>
      </c>
      <c r="AF738" s="23">
        <f t="shared" si="131"/>
        <v>0</v>
      </c>
      <c r="AG738" s="22">
        <f>SUMIFS(当月ワード!$X$3:$X$1000,当月ワード!$D$3:$D$1000,キーワード!$D738,当月ワード!$E$3:$E$1000,キーワード!$F738)</f>
        <v>0</v>
      </c>
      <c r="AH738" s="23">
        <f>SUMIFS(前月ワード!$X$3:$X$1000,前月ワード!$D$3:$D$1000,キーワード!$D738,前月ワード!$E$3:$E$1000,キーワード!$F738)</f>
        <v>0</v>
      </c>
      <c r="AI738" s="23">
        <f>SUMIFS(前々月ワード!$X$3:$X$1000,前々月ワード!$D$3:$D$1000,キーワード!$D738,前々月ワード!$E$3:$E$1000,キーワード!$F738)</f>
        <v>0</v>
      </c>
      <c r="AJ738" s="22">
        <f>SUMIFS(当月ワード!$I$3:$I$1000,当月ワード!$D$3:$D$1000,キーワード!$D738,当月ワード!$E$3:$E$1000,キーワード!$F738)</f>
        <v>0</v>
      </c>
      <c r="AK738" s="23">
        <f>SUMIFS(前月ワード!$I$3:$I$1000,前月ワード!$D$3:$D$1000,キーワード!$D738,前月ワード!$E$3:$E$1000,キーワード!$F738)</f>
        <v>0</v>
      </c>
      <c r="AL738" s="23">
        <f>SUMIFS(前々月ワード!$I$3:$I$1000,前々月ワード!$D$3:$D$1000,キーワード!$D738,前々月ワード!$E$3:$E$1000,キーワード!$F738)</f>
        <v>0</v>
      </c>
      <c r="AM738" s="13">
        <f t="shared" si="132"/>
        <v>0</v>
      </c>
      <c r="AN738" s="13">
        <f t="shared" si="132"/>
        <v>0</v>
      </c>
      <c r="AO738" s="13">
        <f t="shared" si="132"/>
        <v>0</v>
      </c>
      <c r="AP738" s="16">
        <f t="shared" si="133"/>
        <v>0</v>
      </c>
      <c r="AQ738" s="16">
        <f t="shared" si="133"/>
        <v>0</v>
      </c>
      <c r="AR738" s="17">
        <f t="shared" si="133"/>
        <v>0</v>
      </c>
    </row>
    <row r="739" spans="3:44" ht="36.65" customHeight="1">
      <c r="C739" s="20">
        <v>734</v>
      </c>
      <c r="D739" s="53">
        <f>現状ワード設定!B736</f>
        <v>0</v>
      </c>
      <c r="E739" s="26" t="str">
        <f>IFERROR(_xlfn.XLOOKUP($D739,現状商品設定!B:B,現状商品設定!C:C,"-"),"-")</f>
        <v>-</v>
      </c>
      <c r="F739" s="56">
        <f>現状ワード設定!G736</f>
        <v>0</v>
      </c>
      <c r="G739" s="60" t="s">
        <v>46</v>
      </c>
      <c r="H739" s="47" t="str">
        <f>IFERROR(_xlfn.XLOOKUP(D739,商品!$D:$D,商品!$H:$H),"")</f>
        <v/>
      </c>
      <c r="I739" s="50" t="str">
        <f>IFERROR(_xlfn.XLOOKUP(D739&amp;F739,現状ワード設定!J:J,現状ワード設定!H:H),"")</f>
        <v/>
      </c>
      <c r="J739" s="47" t="str">
        <f>IFERROR(_xlfn.XLOOKUP(D739&amp;F739,現状ワード設定!J:J,現状ワード設定!I:I),"")</f>
        <v/>
      </c>
      <c r="K739" s="47" t="e">
        <f>IF(AND(T739&gt;=設定!$C$12,W739&gt;=O739),I739*(1+設定!$F$12),IF(AND(T739&gt;=設定!$C$13,W739&lt;O739),I739*(1+設定!$F$13),IF(AND(T739&lt;設定!$C$14,U739&gt;=設定!$E$14),I739*(1+設定!$F$14),IF(AND(T739&lt;設定!$C$15,U739&lt;設定!$E$15),I739*(1+設定!$F$15),"除外"))))</f>
        <v>#VALUE!</v>
      </c>
      <c r="L739" s="58" t="e">
        <f ca="1">IF(消化率!$I$5&lt;1,K739*消化率!$I$5,IF(U739*V739/(K739*消化率!$I$5)&gt;O739,K739*消化率!$I$5,M739))</f>
        <v>#DIV/0!</v>
      </c>
      <c r="M739" s="58" t="e">
        <f t="shared" si="124"/>
        <v>#VALUE!</v>
      </c>
      <c r="N739" s="58" t="e">
        <f ca="1">IF(ROUNDUP(IF(IF(IF(AND(設定!$D$8&lt;=L739,設定!$D$8&lt;J739),設定!$D$8,IF(AND(J739&lt;=L739,J739&lt;設定!$D$8),J739,IF(AND(L739&lt;=J739,J739&lt;設定!$D$8),J739,L739)))=0,設定!$D$8,IF(AND(設定!$D$8&lt;=L739,設定!$D$8&lt;J739),設定!$D$8,IF(AND(J739&lt;=L739,J739&lt;設定!$D$8),J739,IF(AND(L739&lt;=J739,J739&lt;設定!$D$8),J739,L739))))&lt;=H739,H739+1,IF(IF(AND(設定!$D$8&lt;=L739,設定!$D$8&lt;J739),設定!$D$8,IF(AND(J739&lt;=L739,J739&lt;設定!$D$8),J739,IF(AND(L739&lt;=J739,J739&lt;設定!$D$8),J739,L739)))=0,設定!$D$8,IF(AND(設定!$D$8&lt;=L739,設定!$D$8&lt;J739),設定!$D$8,IF(AND(J739&lt;=L739,J739&lt;設定!$D$8),J739,IF(AND(L739&lt;=J739,J739&lt;設定!$D$8),J739,L739))))),0)&gt;40,ROUNDUP(IF(IF(IF(AND(設定!$D$8&lt;=L739,設定!$D$8&lt;J739),設定!$D$8,IF(AND(J739&lt;=L739,J739&lt;設定!$D$8),J739,IF(AND(L739&lt;=J739,J739&lt;設定!$D$8),J739,L739)))=0,設定!$D$8,IF(AND(設定!$D$8&lt;=L739,設定!$D$8&lt;J739),設定!$D$8,IF(AND(J739&lt;=L739,J739&lt;設定!$D$8),J739,IF(AND(L739&lt;=J739,J739&lt;設定!$D$8),J739,L739))))&lt;=H739,H739+1,IF(IF(AND(設定!$D$8&lt;=L739,設定!$D$8&lt;J739),設定!$D$8,IF(AND(J739&lt;=L739,J739&lt;設定!$D$8),J739,IF(AND(L739&lt;=J739,J739&lt;設定!$D$8),J739,L739)))=0,設定!$D$8,IF(AND(設定!$D$8&lt;=L739,設定!$D$8&lt;J739),設定!$D$8,IF(AND(J739&lt;=L739,J739&lt;設定!$D$8),J739,IF(AND(L739&lt;=J739,J739&lt;設定!$D$8),J739,L739))))),0),40)</f>
        <v>#DIV/0!</v>
      </c>
      <c r="O739" s="55">
        <f>IF(G739="標準",設定!$C$4,G739)</f>
        <v>5</v>
      </c>
      <c r="P739" s="45">
        <f t="shared" si="125"/>
        <v>0</v>
      </c>
      <c r="Q739" s="14">
        <f t="shared" si="126"/>
        <v>0</v>
      </c>
      <c r="R739" s="23">
        <f t="shared" si="134"/>
        <v>0</v>
      </c>
      <c r="S739" s="12">
        <f t="shared" si="127"/>
        <v>0</v>
      </c>
      <c r="T739" s="23">
        <f t="shared" si="128"/>
        <v>0</v>
      </c>
      <c r="U739" s="13">
        <f t="shared" si="129"/>
        <v>0</v>
      </c>
      <c r="V739" s="104" t="str">
        <f>INDEX(商品!Q:Q,MATCH(キーワード!D739,商品!D:D,0),1)</f>
        <v>-</v>
      </c>
      <c r="W739" s="15">
        <f t="shared" si="130"/>
        <v>0</v>
      </c>
      <c r="X739" s="22">
        <f>SUMIFS(当月ワード!$J$3:$J$1000,当月ワード!$D$3:$D$1000,キーワード!$D739,当月ワード!$E$3:$E$1000,キーワード!$F739)</f>
        <v>0</v>
      </c>
      <c r="Y739" s="23">
        <f>SUMIFS(前月ワード!$J$3:$J$1000,前月ワード!$D$3:$D$1000,キーワード!$D739,前月ワード!$E$3:$E$1000,キーワード!$F739)</f>
        <v>0</v>
      </c>
      <c r="Z739" s="23">
        <f>SUMIFS(前々月ワード!$J$3:$J$1000,前々月ワード!$D$3:$D$1000,キーワード!$D739,前々月ワード!$E$3:$E$1000,キーワード!$F739)</f>
        <v>0</v>
      </c>
      <c r="AA739" s="22">
        <f>SUMIFS(当月ワード!$W$3:$W$1000,当月ワード!$D$3:$D$1000,キーワード!$D739,当月ワード!$E$3:$E$1000,キーワード!$F739)</f>
        <v>0</v>
      </c>
      <c r="AB739" s="23">
        <f>SUMIFS(前月ワード!$W$3:$W$1000,前月ワード!$D$3:$D$1000,キーワード!$D739,前月ワード!$E$3:$E$1000,キーワード!$F739)</f>
        <v>0</v>
      </c>
      <c r="AC739" s="23">
        <f>SUMIFS(前々月ワード!$W$3:$W$1000,前々月ワード!$D$3:$D$1000,キーワード!$D739,前々月ワード!$E$3:$E$1000,キーワード!$F739)</f>
        <v>0</v>
      </c>
      <c r="AD739" s="23">
        <f t="shared" si="131"/>
        <v>0</v>
      </c>
      <c r="AE739" s="23">
        <f t="shared" si="131"/>
        <v>0</v>
      </c>
      <c r="AF739" s="23">
        <f t="shared" si="131"/>
        <v>0</v>
      </c>
      <c r="AG739" s="22">
        <f>SUMIFS(当月ワード!$X$3:$X$1000,当月ワード!$D$3:$D$1000,キーワード!$D739,当月ワード!$E$3:$E$1000,キーワード!$F739)</f>
        <v>0</v>
      </c>
      <c r="AH739" s="23">
        <f>SUMIFS(前月ワード!$X$3:$X$1000,前月ワード!$D$3:$D$1000,キーワード!$D739,前月ワード!$E$3:$E$1000,キーワード!$F739)</f>
        <v>0</v>
      </c>
      <c r="AI739" s="23">
        <f>SUMIFS(前々月ワード!$X$3:$X$1000,前々月ワード!$D$3:$D$1000,キーワード!$D739,前々月ワード!$E$3:$E$1000,キーワード!$F739)</f>
        <v>0</v>
      </c>
      <c r="AJ739" s="22">
        <f>SUMIFS(当月ワード!$I$3:$I$1000,当月ワード!$D$3:$D$1000,キーワード!$D739,当月ワード!$E$3:$E$1000,キーワード!$F739)</f>
        <v>0</v>
      </c>
      <c r="AK739" s="23">
        <f>SUMIFS(前月ワード!$I$3:$I$1000,前月ワード!$D$3:$D$1000,キーワード!$D739,前月ワード!$E$3:$E$1000,キーワード!$F739)</f>
        <v>0</v>
      </c>
      <c r="AL739" s="23">
        <f>SUMIFS(前々月ワード!$I$3:$I$1000,前々月ワード!$D$3:$D$1000,キーワード!$D739,前々月ワード!$E$3:$E$1000,キーワード!$F739)</f>
        <v>0</v>
      </c>
      <c r="AM739" s="13">
        <f t="shared" si="132"/>
        <v>0</v>
      </c>
      <c r="AN739" s="13">
        <f t="shared" si="132"/>
        <v>0</v>
      </c>
      <c r="AO739" s="13">
        <f t="shared" si="132"/>
        <v>0</v>
      </c>
      <c r="AP739" s="16">
        <f t="shared" si="133"/>
        <v>0</v>
      </c>
      <c r="AQ739" s="16">
        <f t="shared" si="133"/>
        <v>0</v>
      </c>
      <c r="AR739" s="17">
        <f t="shared" si="133"/>
        <v>0</v>
      </c>
    </row>
    <row r="740" spans="3:44" ht="36.65" customHeight="1">
      <c r="C740" s="20">
        <v>735</v>
      </c>
      <c r="D740" s="53">
        <f>現状ワード設定!B737</f>
        <v>0</v>
      </c>
      <c r="E740" s="26" t="str">
        <f>IFERROR(_xlfn.XLOOKUP($D740,現状商品設定!B:B,現状商品設定!C:C,"-"),"-")</f>
        <v>-</v>
      </c>
      <c r="F740" s="56">
        <f>現状ワード設定!G737</f>
        <v>0</v>
      </c>
      <c r="G740" s="60" t="s">
        <v>46</v>
      </c>
      <c r="H740" s="47" t="str">
        <f>IFERROR(_xlfn.XLOOKUP(D740,商品!$D:$D,商品!$H:$H),"")</f>
        <v/>
      </c>
      <c r="I740" s="50" t="str">
        <f>IFERROR(_xlfn.XLOOKUP(D740&amp;F740,現状ワード設定!J:J,現状ワード設定!H:H),"")</f>
        <v/>
      </c>
      <c r="J740" s="47" t="str">
        <f>IFERROR(_xlfn.XLOOKUP(D740&amp;F740,現状ワード設定!J:J,現状ワード設定!I:I),"")</f>
        <v/>
      </c>
      <c r="K740" s="47" t="e">
        <f>IF(AND(T740&gt;=設定!$C$12,W740&gt;=O740),I740*(1+設定!$F$12),IF(AND(T740&gt;=設定!$C$13,W740&lt;O740),I740*(1+設定!$F$13),IF(AND(T740&lt;設定!$C$14,U740&gt;=設定!$E$14),I740*(1+設定!$F$14),IF(AND(T740&lt;設定!$C$15,U740&lt;設定!$E$15),I740*(1+設定!$F$15),"除外"))))</f>
        <v>#VALUE!</v>
      </c>
      <c r="L740" s="58" t="e">
        <f ca="1">IF(消化率!$I$5&lt;1,K740*消化率!$I$5,IF(U740*V740/(K740*消化率!$I$5)&gt;O740,K740*消化率!$I$5,M740))</f>
        <v>#DIV/0!</v>
      </c>
      <c r="M740" s="58" t="e">
        <f t="shared" si="124"/>
        <v>#VALUE!</v>
      </c>
      <c r="N740" s="58" t="e">
        <f ca="1">IF(ROUNDUP(IF(IF(IF(AND(設定!$D$8&lt;=L740,設定!$D$8&lt;J740),設定!$D$8,IF(AND(J740&lt;=L740,J740&lt;設定!$D$8),J740,IF(AND(L740&lt;=J740,J740&lt;設定!$D$8),J740,L740)))=0,設定!$D$8,IF(AND(設定!$D$8&lt;=L740,設定!$D$8&lt;J740),設定!$D$8,IF(AND(J740&lt;=L740,J740&lt;設定!$D$8),J740,IF(AND(L740&lt;=J740,J740&lt;設定!$D$8),J740,L740))))&lt;=H740,H740+1,IF(IF(AND(設定!$D$8&lt;=L740,設定!$D$8&lt;J740),設定!$D$8,IF(AND(J740&lt;=L740,J740&lt;設定!$D$8),J740,IF(AND(L740&lt;=J740,J740&lt;設定!$D$8),J740,L740)))=0,設定!$D$8,IF(AND(設定!$D$8&lt;=L740,設定!$D$8&lt;J740),設定!$D$8,IF(AND(J740&lt;=L740,J740&lt;設定!$D$8),J740,IF(AND(L740&lt;=J740,J740&lt;設定!$D$8),J740,L740))))),0)&gt;40,ROUNDUP(IF(IF(IF(AND(設定!$D$8&lt;=L740,設定!$D$8&lt;J740),設定!$D$8,IF(AND(J740&lt;=L740,J740&lt;設定!$D$8),J740,IF(AND(L740&lt;=J740,J740&lt;設定!$D$8),J740,L740)))=0,設定!$D$8,IF(AND(設定!$D$8&lt;=L740,設定!$D$8&lt;J740),設定!$D$8,IF(AND(J740&lt;=L740,J740&lt;設定!$D$8),J740,IF(AND(L740&lt;=J740,J740&lt;設定!$D$8),J740,L740))))&lt;=H740,H740+1,IF(IF(AND(設定!$D$8&lt;=L740,設定!$D$8&lt;J740),設定!$D$8,IF(AND(J740&lt;=L740,J740&lt;設定!$D$8),J740,IF(AND(L740&lt;=J740,J740&lt;設定!$D$8),J740,L740)))=0,設定!$D$8,IF(AND(設定!$D$8&lt;=L740,設定!$D$8&lt;J740),設定!$D$8,IF(AND(J740&lt;=L740,J740&lt;設定!$D$8),J740,IF(AND(L740&lt;=J740,J740&lt;設定!$D$8),J740,L740))))),0),40)</f>
        <v>#DIV/0!</v>
      </c>
      <c r="O740" s="55">
        <f>IF(G740="標準",設定!$C$4,G740)</f>
        <v>5</v>
      </c>
      <c r="P740" s="45">
        <f t="shared" si="125"/>
        <v>0</v>
      </c>
      <c r="Q740" s="14">
        <f t="shared" si="126"/>
        <v>0</v>
      </c>
      <c r="R740" s="23">
        <f t="shared" si="134"/>
        <v>0</v>
      </c>
      <c r="S740" s="12">
        <f t="shared" si="127"/>
        <v>0</v>
      </c>
      <c r="T740" s="23">
        <f t="shared" si="128"/>
        <v>0</v>
      </c>
      <c r="U740" s="13">
        <f t="shared" si="129"/>
        <v>0</v>
      </c>
      <c r="V740" s="104" t="str">
        <f>INDEX(商品!Q:Q,MATCH(キーワード!D740,商品!D:D,0),1)</f>
        <v>-</v>
      </c>
      <c r="W740" s="15">
        <f t="shared" si="130"/>
        <v>0</v>
      </c>
      <c r="X740" s="22">
        <f>SUMIFS(当月ワード!$J$3:$J$1000,当月ワード!$D$3:$D$1000,キーワード!$D740,当月ワード!$E$3:$E$1000,キーワード!$F740)</f>
        <v>0</v>
      </c>
      <c r="Y740" s="23">
        <f>SUMIFS(前月ワード!$J$3:$J$1000,前月ワード!$D$3:$D$1000,キーワード!$D740,前月ワード!$E$3:$E$1000,キーワード!$F740)</f>
        <v>0</v>
      </c>
      <c r="Z740" s="23">
        <f>SUMIFS(前々月ワード!$J$3:$J$1000,前々月ワード!$D$3:$D$1000,キーワード!$D740,前々月ワード!$E$3:$E$1000,キーワード!$F740)</f>
        <v>0</v>
      </c>
      <c r="AA740" s="22">
        <f>SUMIFS(当月ワード!$W$3:$W$1000,当月ワード!$D$3:$D$1000,キーワード!$D740,当月ワード!$E$3:$E$1000,キーワード!$F740)</f>
        <v>0</v>
      </c>
      <c r="AB740" s="23">
        <f>SUMIFS(前月ワード!$W$3:$W$1000,前月ワード!$D$3:$D$1000,キーワード!$D740,前月ワード!$E$3:$E$1000,キーワード!$F740)</f>
        <v>0</v>
      </c>
      <c r="AC740" s="23">
        <f>SUMIFS(前々月ワード!$W$3:$W$1000,前々月ワード!$D$3:$D$1000,キーワード!$D740,前々月ワード!$E$3:$E$1000,キーワード!$F740)</f>
        <v>0</v>
      </c>
      <c r="AD740" s="23">
        <f t="shared" si="131"/>
        <v>0</v>
      </c>
      <c r="AE740" s="23">
        <f t="shared" si="131"/>
        <v>0</v>
      </c>
      <c r="AF740" s="23">
        <f t="shared" si="131"/>
        <v>0</v>
      </c>
      <c r="AG740" s="22">
        <f>SUMIFS(当月ワード!$X$3:$X$1000,当月ワード!$D$3:$D$1000,キーワード!$D740,当月ワード!$E$3:$E$1000,キーワード!$F740)</f>
        <v>0</v>
      </c>
      <c r="AH740" s="23">
        <f>SUMIFS(前月ワード!$X$3:$X$1000,前月ワード!$D$3:$D$1000,キーワード!$D740,前月ワード!$E$3:$E$1000,キーワード!$F740)</f>
        <v>0</v>
      </c>
      <c r="AI740" s="23">
        <f>SUMIFS(前々月ワード!$X$3:$X$1000,前々月ワード!$D$3:$D$1000,キーワード!$D740,前々月ワード!$E$3:$E$1000,キーワード!$F740)</f>
        <v>0</v>
      </c>
      <c r="AJ740" s="22">
        <f>SUMIFS(当月ワード!$I$3:$I$1000,当月ワード!$D$3:$D$1000,キーワード!$D740,当月ワード!$E$3:$E$1000,キーワード!$F740)</f>
        <v>0</v>
      </c>
      <c r="AK740" s="23">
        <f>SUMIFS(前月ワード!$I$3:$I$1000,前月ワード!$D$3:$D$1000,キーワード!$D740,前月ワード!$E$3:$E$1000,キーワード!$F740)</f>
        <v>0</v>
      </c>
      <c r="AL740" s="23">
        <f>SUMIFS(前々月ワード!$I$3:$I$1000,前々月ワード!$D$3:$D$1000,キーワード!$D740,前々月ワード!$E$3:$E$1000,キーワード!$F740)</f>
        <v>0</v>
      </c>
      <c r="AM740" s="13">
        <f t="shared" si="132"/>
        <v>0</v>
      </c>
      <c r="AN740" s="13">
        <f t="shared" si="132"/>
        <v>0</v>
      </c>
      <c r="AO740" s="13">
        <f t="shared" si="132"/>
        <v>0</v>
      </c>
      <c r="AP740" s="16">
        <f t="shared" si="133"/>
        <v>0</v>
      </c>
      <c r="AQ740" s="16">
        <f t="shared" si="133"/>
        <v>0</v>
      </c>
      <c r="AR740" s="17">
        <f t="shared" si="133"/>
        <v>0</v>
      </c>
    </row>
    <row r="741" spans="3:44" ht="36.65" customHeight="1">
      <c r="C741" s="20">
        <v>736</v>
      </c>
      <c r="D741" s="53">
        <f>現状ワード設定!B738</f>
        <v>0</v>
      </c>
      <c r="E741" s="26" t="str">
        <f>IFERROR(_xlfn.XLOOKUP($D741,現状商品設定!B:B,現状商品設定!C:C,"-"),"-")</f>
        <v>-</v>
      </c>
      <c r="F741" s="56">
        <f>現状ワード設定!G738</f>
        <v>0</v>
      </c>
      <c r="G741" s="60" t="s">
        <v>46</v>
      </c>
      <c r="H741" s="47" t="str">
        <f>IFERROR(_xlfn.XLOOKUP(D741,商品!$D:$D,商品!$H:$H),"")</f>
        <v/>
      </c>
      <c r="I741" s="50" t="str">
        <f>IFERROR(_xlfn.XLOOKUP(D741&amp;F741,現状ワード設定!J:J,現状ワード設定!H:H),"")</f>
        <v/>
      </c>
      <c r="J741" s="47" t="str">
        <f>IFERROR(_xlfn.XLOOKUP(D741&amp;F741,現状ワード設定!J:J,現状ワード設定!I:I),"")</f>
        <v/>
      </c>
      <c r="K741" s="47" t="e">
        <f>IF(AND(T741&gt;=設定!$C$12,W741&gt;=O741),I741*(1+設定!$F$12),IF(AND(T741&gt;=設定!$C$13,W741&lt;O741),I741*(1+設定!$F$13),IF(AND(T741&lt;設定!$C$14,U741&gt;=設定!$E$14),I741*(1+設定!$F$14),IF(AND(T741&lt;設定!$C$15,U741&lt;設定!$E$15),I741*(1+設定!$F$15),"除外"))))</f>
        <v>#VALUE!</v>
      </c>
      <c r="L741" s="58" t="e">
        <f ca="1">IF(消化率!$I$5&lt;1,K741*消化率!$I$5,IF(U741*V741/(K741*消化率!$I$5)&gt;O741,K741*消化率!$I$5,M741))</f>
        <v>#DIV/0!</v>
      </c>
      <c r="M741" s="58" t="e">
        <f t="shared" si="124"/>
        <v>#VALUE!</v>
      </c>
      <c r="N741" s="58" t="e">
        <f ca="1">IF(ROUNDUP(IF(IF(IF(AND(設定!$D$8&lt;=L741,設定!$D$8&lt;J741),設定!$D$8,IF(AND(J741&lt;=L741,J741&lt;設定!$D$8),J741,IF(AND(L741&lt;=J741,J741&lt;設定!$D$8),J741,L741)))=0,設定!$D$8,IF(AND(設定!$D$8&lt;=L741,設定!$D$8&lt;J741),設定!$D$8,IF(AND(J741&lt;=L741,J741&lt;設定!$D$8),J741,IF(AND(L741&lt;=J741,J741&lt;設定!$D$8),J741,L741))))&lt;=H741,H741+1,IF(IF(AND(設定!$D$8&lt;=L741,設定!$D$8&lt;J741),設定!$D$8,IF(AND(J741&lt;=L741,J741&lt;設定!$D$8),J741,IF(AND(L741&lt;=J741,J741&lt;設定!$D$8),J741,L741)))=0,設定!$D$8,IF(AND(設定!$D$8&lt;=L741,設定!$D$8&lt;J741),設定!$D$8,IF(AND(J741&lt;=L741,J741&lt;設定!$D$8),J741,IF(AND(L741&lt;=J741,J741&lt;設定!$D$8),J741,L741))))),0)&gt;40,ROUNDUP(IF(IF(IF(AND(設定!$D$8&lt;=L741,設定!$D$8&lt;J741),設定!$D$8,IF(AND(J741&lt;=L741,J741&lt;設定!$D$8),J741,IF(AND(L741&lt;=J741,J741&lt;設定!$D$8),J741,L741)))=0,設定!$D$8,IF(AND(設定!$D$8&lt;=L741,設定!$D$8&lt;J741),設定!$D$8,IF(AND(J741&lt;=L741,J741&lt;設定!$D$8),J741,IF(AND(L741&lt;=J741,J741&lt;設定!$D$8),J741,L741))))&lt;=H741,H741+1,IF(IF(AND(設定!$D$8&lt;=L741,設定!$D$8&lt;J741),設定!$D$8,IF(AND(J741&lt;=L741,J741&lt;設定!$D$8),J741,IF(AND(L741&lt;=J741,J741&lt;設定!$D$8),J741,L741)))=0,設定!$D$8,IF(AND(設定!$D$8&lt;=L741,設定!$D$8&lt;J741),設定!$D$8,IF(AND(J741&lt;=L741,J741&lt;設定!$D$8),J741,IF(AND(L741&lt;=J741,J741&lt;設定!$D$8),J741,L741))))),0),40)</f>
        <v>#DIV/0!</v>
      </c>
      <c r="O741" s="55">
        <f>IF(G741="標準",設定!$C$4,G741)</f>
        <v>5</v>
      </c>
      <c r="P741" s="45">
        <f t="shared" si="125"/>
        <v>0</v>
      </c>
      <c r="Q741" s="14">
        <f t="shared" si="126"/>
        <v>0</v>
      </c>
      <c r="R741" s="23">
        <f t="shared" si="134"/>
        <v>0</v>
      </c>
      <c r="S741" s="12">
        <f t="shared" si="127"/>
        <v>0</v>
      </c>
      <c r="T741" s="23">
        <f t="shared" si="128"/>
        <v>0</v>
      </c>
      <c r="U741" s="13">
        <f t="shared" si="129"/>
        <v>0</v>
      </c>
      <c r="V741" s="104" t="str">
        <f>INDEX(商品!Q:Q,MATCH(キーワード!D741,商品!D:D,0),1)</f>
        <v>-</v>
      </c>
      <c r="W741" s="15">
        <f t="shared" si="130"/>
        <v>0</v>
      </c>
      <c r="X741" s="22">
        <f>SUMIFS(当月ワード!$J$3:$J$1000,当月ワード!$D$3:$D$1000,キーワード!$D741,当月ワード!$E$3:$E$1000,キーワード!$F741)</f>
        <v>0</v>
      </c>
      <c r="Y741" s="23">
        <f>SUMIFS(前月ワード!$J$3:$J$1000,前月ワード!$D$3:$D$1000,キーワード!$D741,前月ワード!$E$3:$E$1000,キーワード!$F741)</f>
        <v>0</v>
      </c>
      <c r="Z741" s="23">
        <f>SUMIFS(前々月ワード!$J$3:$J$1000,前々月ワード!$D$3:$D$1000,キーワード!$D741,前々月ワード!$E$3:$E$1000,キーワード!$F741)</f>
        <v>0</v>
      </c>
      <c r="AA741" s="22">
        <f>SUMIFS(当月ワード!$W$3:$W$1000,当月ワード!$D$3:$D$1000,キーワード!$D741,当月ワード!$E$3:$E$1000,キーワード!$F741)</f>
        <v>0</v>
      </c>
      <c r="AB741" s="23">
        <f>SUMIFS(前月ワード!$W$3:$W$1000,前月ワード!$D$3:$D$1000,キーワード!$D741,前月ワード!$E$3:$E$1000,キーワード!$F741)</f>
        <v>0</v>
      </c>
      <c r="AC741" s="23">
        <f>SUMIFS(前々月ワード!$W$3:$W$1000,前々月ワード!$D$3:$D$1000,キーワード!$D741,前々月ワード!$E$3:$E$1000,キーワード!$F741)</f>
        <v>0</v>
      </c>
      <c r="AD741" s="23">
        <f t="shared" si="131"/>
        <v>0</v>
      </c>
      <c r="AE741" s="23">
        <f t="shared" si="131"/>
        <v>0</v>
      </c>
      <c r="AF741" s="23">
        <f t="shared" si="131"/>
        <v>0</v>
      </c>
      <c r="AG741" s="22">
        <f>SUMIFS(当月ワード!$X$3:$X$1000,当月ワード!$D$3:$D$1000,キーワード!$D741,当月ワード!$E$3:$E$1000,キーワード!$F741)</f>
        <v>0</v>
      </c>
      <c r="AH741" s="23">
        <f>SUMIFS(前月ワード!$X$3:$X$1000,前月ワード!$D$3:$D$1000,キーワード!$D741,前月ワード!$E$3:$E$1000,キーワード!$F741)</f>
        <v>0</v>
      </c>
      <c r="AI741" s="23">
        <f>SUMIFS(前々月ワード!$X$3:$X$1000,前々月ワード!$D$3:$D$1000,キーワード!$D741,前々月ワード!$E$3:$E$1000,キーワード!$F741)</f>
        <v>0</v>
      </c>
      <c r="AJ741" s="22">
        <f>SUMIFS(当月ワード!$I$3:$I$1000,当月ワード!$D$3:$D$1000,キーワード!$D741,当月ワード!$E$3:$E$1000,キーワード!$F741)</f>
        <v>0</v>
      </c>
      <c r="AK741" s="23">
        <f>SUMIFS(前月ワード!$I$3:$I$1000,前月ワード!$D$3:$D$1000,キーワード!$D741,前月ワード!$E$3:$E$1000,キーワード!$F741)</f>
        <v>0</v>
      </c>
      <c r="AL741" s="23">
        <f>SUMIFS(前々月ワード!$I$3:$I$1000,前々月ワード!$D$3:$D$1000,キーワード!$D741,前々月ワード!$E$3:$E$1000,キーワード!$F741)</f>
        <v>0</v>
      </c>
      <c r="AM741" s="13">
        <f t="shared" si="132"/>
        <v>0</v>
      </c>
      <c r="AN741" s="13">
        <f t="shared" si="132"/>
        <v>0</v>
      </c>
      <c r="AO741" s="13">
        <f t="shared" si="132"/>
        <v>0</v>
      </c>
      <c r="AP741" s="16">
        <f t="shared" si="133"/>
        <v>0</v>
      </c>
      <c r="AQ741" s="16">
        <f t="shared" si="133"/>
        <v>0</v>
      </c>
      <c r="AR741" s="17">
        <f t="shared" si="133"/>
        <v>0</v>
      </c>
    </row>
    <row r="742" spans="3:44" ht="36.65" customHeight="1">
      <c r="C742" s="20">
        <v>737</v>
      </c>
      <c r="D742" s="53">
        <f>現状ワード設定!B739</f>
        <v>0</v>
      </c>
      <c r="E742" s="26" t="str">
        <f>IFERROR(_xlfn.XLOOKUP($D742,現状商品設定!B:B,現状商品設定!C:C,"-"),"-")</f>
        <v>-</v>
      </c>
      <c r="F742" s="56">
        <f>現状ワード設定!G739</f>
        <v>0</v>
      </c>
      <c r="G742" s="60" t="s">
        <v>46</v>
      </c>
      <c r="H742" s="47" t="str">
        <f>IFERROR(_xlfn.XLOOKUP(D742,商品!$D:$D,商品!$H:$H),"")</f>
        <v/>
      </c>
      <c r="I742" s="50" t="str">
        <f>IFERROR(_xlfn.XLOOKUP(D742&amp;F742,現状ワード設定!J:J,現状ワード設定!H:H),"")</f>
        <v/>
      </c>
      <c r="J742" s="47" t="str">
        <f>IFERROR(_xlfn.XLOOKUP(D742&amp;F742,現状ワード設定!J:J,現状ワード設定!I:I),"")</f>
        <v/>
      </c>
      <c r="K742" s="47" t="e">
        <f>IF(AND(T742&gt;=設定!$C$12,W742&gt;=O742),I742*(1+設定!$F$12),IF(AND(T742&gt;=設定!$C$13,W742&lt;O742),I742*(1+設定!$F$13),IF(AND(T742&lt;設定!$C$14,U742&gt;=設定!$E$14),I742*(1+設定!$F$14),IF(AND(T742&lt;設定!$C$15,U742&lt;設定!$E$15),I742*(1+設定!$F$15),"除外"))))</f>
        <v>#VALUE!</v>
      </c>
      <c r="L742" s="58" t="e">
        <f ca="1">IF(消化率!$I$5&lt;1,K742*消化率!$I$5,IF(U742*V742/(K742*消化率!$I$5)&gt;O742,K742*消化率!$I$5,M742))</f>
        <v>#DIV/0!</v>
      </c>
      <c r="M742" s="58" t="e">
        <f t="shared" si="124"/>
        <v>#VALUE!</v>
      </c>
      <c r="N742" s="58" t="e">
        <f ca="1">IF(ROUNDUP(IF(IF(IF(AND(設定!$D$8&lt;=L742,設定!$D$8&lt;J742),設定!$D$8,IF(AND(J742&lt;=L742,J742&lt;設定!$D$8),J742,IF(AND(L742&lt;=J742,J742&lt;設定!$D$8),J742,L742)))=0,設定!$D$8,IF(AND(設定!$D$8&lt;=L742,設定!$D$8&lt;J742),設定!$D$8,IF(AND(J742&lt;=L742,J742&lt;設定!$D$8),J742,IF(AND(L742&lt;=J742,J742&lt;設定!$D$8),J742,L742))))&lt;=H742,H742+1,IF(IF(AND(設定!$D$8&lt;=L742,設定!$D$8&lt;J742),設定!$D$8,IF(AND(J742&lt;=L742,J742&lt;設定!$D$8),J742,IF(AND(L742&lt;=J742,J742&lt;設定!$D$8),J742,L742)))=0,設定!$D$8,IF(AND(設定!$D$8&lt;=L742,設定!$D$8&lt;J742),設定!$D$8,IF(AND(J742&lt;=L742,J742&lt;設定!$D$8),J742,IF(AND(L742&lt;=J742,J742&lt;設定!$D$8),J742,L742))))),0)&gt;40,ROUNDUP(IF(IF(IF(AND(設定!$D$8&lt;=L742,設定!$D$8&lt;J742),設定!$D$8,IF(AND(J742&lt;=L742,J742&lt;設定!$D$8),J742,IF(AND(L742&lt;=J742,J742&lt;設定!$D$8),J742,L742)))=0,設定!$D$8,IF(AND(設定!$D$8&lt;=L742,設定!$D$8&lt;J742),設定!$D$8,IF(AND(J742&lt;=L742,J742&lt;設定!$D$8),J742,IF(AND(L742&lt;=J742,J742&lt;設定!$D$8),J742,L742))))&lt;=H742,H742+1,IF(IF(AND(設定!$D$8&lt;=L742,設定!$D$8&lt;J742),設定!$D$8,IF(AND(J742&lt;=L742,J742&lt;設定!$D$8),J742,IF(AND(L742&lt;=J742,J742&lt;設定!$D$8),J742,L742)))=0,設定!$D$8,IF(AND(設定!$D$8&lt;=L742,設定!$D$8&lt;J742),設定!$D$8,IF(AND(J742&lt;=L742,J742&lt;設定!$D$8),J742,IF(AND(L742&lt;=J742,J742&lt;設定!$D$8),J742,L742))))),0),40)</f>
        <v>#DIV/0!</v>
      </c>
      <c r="O742" s="55">
        <f>IF(G742="標準",設定!$C$4,G742)</f>
        <v>5</v>
      </c>
      <c r="P742" s="45">
        <f t="shared" si="125"/>
        <v>0</v>
      </c>
      <c r="Q742" s="14">
        <f t="shared" si="126"/>
        <v>0</v>
      </c>
      <c r="R742" s="23">
        <f t="shared" si="134"/>
        <v>0</v>
      </c>
      <c r="S742" s="12">
        <f t="shared" si="127"/>
        <v>0</v>
      </c>
      <c r="T742" s="23">
        <f t="shared" si="128"/>
        <v>0</v>
      </c>
      <c r="U742" s="13">
        <f t="shared" si="129"/>
        <v>0</v>
      </c>
      <c r="V742" s="104" t="str">
        <f>INDEX(商品!Q:Q,MATCH(キーワード!D742,商品!D:D,0),1)</f>
        <v>-</v>
      </c>
      <c r="W742" s="15">
        <f t="shared" si="130"/>
        <v>0</v>
      </c>
      <c r="X742" s="22">
        <f>SUMIFS(当月ワード!$J$3:$J$1000,当月ワード!$D$3:$D$1000,キーワード!$D742,当月ワード!$E$3:$E$1000,キーワード!$F742)</f>
        <v>0</v>
      </c>
      <c r="Y742" s="23">
        <f>SUMIFS(前月ワード!$J$3:$J$1000,前月ワード!$D$3:$D$1000,キーワード!$D742,前月ワード!$E$3:$E$1000,キーワード!$F742)</f>
        <v>0</v>
      </c>
      <c r="Z742" s="23">
        <f>SUMIFS(前々月ワード!$J$3:$J$1000,前々月ワード!$D$3:$D$1000,キーワード!$D742,前々月ワード!$E$3:$E$1000,キーワード!$F742)</f>
        <v>0</v>
      </c>
      <c r="AA742" s="22">
        <f>SUMIFS(当月ワード!$W$3:$W$1000,当月ワード!$D$3:$D$1000,キーワード!$D742,当月ワード!$E$3:$E$1000,キーワード!$F742)</f>
        <v>0</v>
      </c>
      <c r="AB742" s="23">
        <f>SUMIFS(前月ワード!$W$3:$W$1000,前月ワード!$D$3:$D$1000,キーワード!$D742,前月ワード!$E$3:$E$1000,キーワード!$F742)</f>
        <v>0</v>
      </c>
      <c r="AC742" s="23">
        <f>SUMIFS(前々月ワード!$W$3:$W$1000,前々月ワード!$D$3:$D$1000,キーワード!$D742,前々月ワード!$E$3:$E$1000,キーワード!$F742)</f>
        <v>0</v>
      </c>
      <c r="AD742" s="23">
        <f t="shared" si="131"/>
        <v>0</v>
      </c>
      <c r="AE742" s="23">
        <f t="shared" si="131"/>
        <v>0</v>
      </c>
      <c r="AF742" s="23">
        <f t="shared" si="131"/>
        <v>0</v>
      </c>
      <c r="AG742" s="22">
        <f>SUMIFS(当月ワード!$X$3:$X$1000,当月ワード!$D$3:$D$1000,キーワード!$D742,当月ワード!$E$3:$E$1000,キーワード!$F742)</f>
        <v>0</v>
      </c>
      <c r="AH742" s="23">
        <f>SUMIFS(前月ワード!$X$3:$X$1000,前月ワード!$D$3:$D$1000,キーワード!$D742,前月ワード!$E$3:$E$1000,キーワード!$F742)</f>
        <v>0</v>
      </c>
      <c r="AI742" s="23">
        <f>SUMIFS(前々月ワード!$X$3:$X$1000,前々月ワード!$D$3:$D$1000,キーワード!$D742,前々月ワード!$E$3:$E$1000,キーワード!$F742)</f>
        <v>0</v>
      </c>
      <c r="AJ742" s="22">
        <f>SUMIFS(当月ワード!$I$3:$I$1000,当月ワード!$D$3:$D$1000,キーワード!$D742,当月ワード!$E$3:$E$1000,キーワード!$F742)</f>
        <v>0</v>
      </c>
      <c r="AK742" s="23">
        <f>SUMIFS(前月ワード!$I$3:$I$1000,前月ワード!$D$3:$D$1000,キーワード!$D742,前月ワード!$E$3:$E$1000,キーワード!$F742)</f>
        <v>0</v>
      </c>
      <c r="AL742" s="23">
        <f>SUMIFS(前々月ワード!$I$3:$I$1000,前々月ワード!$D$3:$D$1000,キーワード!$D742,前々月ワード!$E$3:$E$1000,キーワード!$F742)</f>
        <v>0</v>
      </c>
      <c r="AM742" s="13">
        <f t="shared" si="132"/>
        <v>0</v>
      </c>
      <c r="AN742" s="13">
        <f t="shared" si="132"/>
        <v>0</v>
      </c>
      <c r="AO742" s="13">
        <f t="shared" si="132"/>
        <v>0</v>
      </c>
      <c r="AP742" s="16">
        <f t="shared" si="133"/>
        <v>0</v>
      </c>
      <c r="AQ742" s="16">
        <f t="shared" si="133"/>
        <v>0</v>
      </c>
      <c r="AR742" s="17">
        <f t="shared" si="133"/>
        <v>0</v>
      </c>
    </row>
    <row r="743" spans="3:44" ht="36.65" customHeight="1">
      <c r="C743" s="20">
        <v>738</v>
      </c>
      <c r="D743" s="53">
        <f>現状ワード設定!B740</f>
        <v>0</v>
      </c>
      <c r="E743" s="26" t="str">
        <f>IFERROR(_xlfn.XLOOKUP($D743,現状商品設定!B:B,現状商品設定!C:C,"-"),"-")</f>
        <v>-</v>
      </c>
      <c r="F743" s="56">
        <f>現状ワード設定!G740</f>
        <v>0</v>
      </c>
      <c r="G743" s="60" t="s">
        <v>46</v>
      </c>
      <c r="H743" s="47" t="str">
        <f>IFERROR(_xlfn.XLOOKUP(D743,商品!$D:$D,商品!$H:$H),"")</f>
        <v/>
      </c>
      <c r="I743" s="50" t="str">
        <f>IFERROR(_xlfn.XLOOKUP(D743&amp;F743,現状ワード設定!J:J,現状ワード設定!H:H),"")</f>
        <v/>
      </c>
      <c r="J743" s="47" t="str">
        <f>IFERROR(_xlfn.XLOOKUP(D743&amp;F743,現状ワード設定!J:J,現状ワード設定!I:I),"")</f>
        <v/>
      </c>
      <c r="K743" s="47" t="e">
        <f>IF(AND(T743&gt;=設定!$C$12,W743&gt;=O743),I743*(1+設定!$F$12),IF(AND(T743&gt;=設定!$C$13,W743&lt;O743),I743*(1+設定!$F$13),IF(AND(T743&lt;設定!$C$14,U743&gt;=設定!$E$14),I743*(1+設定!$F$14),IF(AND(T743&lt;設定!$C$15,U743&lt;設定!$E$15),I743*(1+設定!$F$15),"除外"))))</f>
        <v>#VALUE!</v>
      </c>
      <c r="L743" s="58" t="e">
        <f ca="1">IF(消化率!$I$5&lt;1,K743*消化率!$I$5,IF(U743*V743/(K743*消化率!$I$5)&gt;O743,K743*消化率!$I$5,M743))</f>
        <v>#DIV/0!</v>
      </c>
      <c r="M743" s="58" t="e">
        <f t="shared" si="124"/>
        <v>#VALUE!</v>
      </c>
      <c r="N743" s="58" t="e">
        <f ca="1">IF(ROUNDUP(IF(IF(IF(AND(設定!$D$8&lt;=L743,設定!$D$8&lt;J743),設定!$D$8,IF(AND(J743&lt;=L743,J743&lt;設定!$D$8),J743,IF(AND(L743&lt;=J743,J743&lt;設定!$D$8),J743,L743)))=0,設定!$D$8,IF(AND(設定!$D$8&lt;=L743,設定!$D$8&lt;J743),設定!$D$8,IF(AND(J743&lt;=L743,J743&lt;設定!$D$8),J743,IF(AND(L743&lt;=J743,J743&lt;設定!$D$8),J743,L743))))&lt;=H743,H743+1,IF(IF(AND(設定!$D$8&lt;=L743,設定!$D$8&lt;J743),設定!$D$8,IF(AND(J743&lt;=L743,J743&lt;設定!$D$8),J743,IF(AND(L743&lt;=J743,J743&lt;設定!$D$8),J743,L743)))=0,設定!$D$8,IF(AND(設定!$D$8&lt;=L743,設定!$D$8&lt;J743),設定!$D$8,IF(AND(J743&lt;=L743,J743&lt;設定!$D$8),J743,IF(AND(L743&lt;=J743,J743&lt;設定!$D$8),J743,L743))))),0)&gt;40,ROUNDUP(IF(IF(IF(AND(設定!$D$8&lt;=L743,設定!$D$8&lt;J743),設定!$D$8,IF(AND(J743&lt;=L743,J743&lt;設定!$D$8),J743,IF(AND(L743&lt;=J743,J743&lt;設定!$D$8),J743,L743)))=0,設定!$D$8,IF(AND(設定!$D$8&lt;=L743,設定!$D$8&lt;J743),設定!$D$8,IF(AND(J743&lt;=L743,J743&lt;設定!$D$8),J743,IF(AND(L743&lt;=J743,J743&lt;設定!$D$8),J743,L743))))&lt;=H743,H743+1,IF(IF(AND(設定!$D$8&lt;=L743,設定!$D$8&lt;J743),設定!$D$8,IF(AND(J743&lt;=L743,J743&lt;設定!$D$8),J743,IF(AND(L743&lt;=J743,J743&lt;設定!$D$8),J743,L743)))=0,設定!$D$8,IF(AND(設定!$D$8&lt;=L743,設定!$D$8&lt;J743),設定!$D$8,IF(AND(J743&lt;=L743,J743&lt;設定!$D$8),J743,IF(AND(L743&lt;=J743,J743&lt;設定!$D$8),J743,L743))))),0),40)</f>
        <v>#DIV/0!</v>
      </c>
      <c r="O743" s="55">
        <f>IF(G743="標準",設定!$C$4,G743)</f>
        <v>5</v>
      </c>
      <c r="P743" s="45">
        <f t="shared" si="125"/>
        <v>0</v>
      </c>
      <c r="Q743" s="14">
        <f t="shared" si="126"/>
        <v>0</v>
      </c>
      <c r="R743" s="23">
        <f t="shared" si="134"/>
        <v>0</v>
      </c>
      <c r="S743" s="12">
        <f t="shared" si="127"/>
        <v>0</v>
      </c>
      <c r="T743" s="23">
        <f t="shared" si="128"/>
        <v>0</v>
      </c>
      <c r="U743" s="13">
        <f t="shared" si="129"/>
        <v>0</v>
      </c>
      <c r="V743" s="104" t="str">
        <f>INDEX(商品!Q:Q,MATCH(キーワード!D743,商品!D:D,0),1)</f>
        <v>-</v>
      </c>
      <c r="W743" s="15">
        <f t="shared" si="130"/>
        <v>0</v>
      </c>
      <c r="X743" s="22">
        <f>SUMIFS(当月ワード!$J$3:$J$1000,当月ワード!$D$3:$D$1000,キーワード!$D743,当月ワード!$E$3:$E$1000,キーワード!$F743)</f>
        <v>0</v>
      </c>
      <c r="Y743" s="23">
        <f>SUMIFS(前月ワード!$J$3:$J$1000,前月ワード!$D$3:$D$1000,キーワード!$D743,前月ワード!$E$3:$E$1000,キーワード!$F743)</f>
        <v>0</v>
      </c>
      <c r="Z743" s="23">
        <f>SUMIFS(前々月ワード!$J$3:$J$1000,前々月ワード!$D$3:$D$1000,キーワード!$D743,前々月ワード!$E$3:$E$1000,キーワード!$F743)</f>
        <v>0</v>
      </c>
      <c r="AA743" s="22">
        <f>SUMIFS(当月ワード!$W$3:$W$1000,当月ワード!$D$3:$D$1000,キーワード!$D743,当月ワード!$E$3:$E$1000,キーワード!$F743)</f>
        <v>0</v>
      </c>
      <c r="AB743" s="23">
        <f>SUMIFS(前月ワード!$W$3:$W$1000,前月ワード!$D$3:$D$1000,キーワード!$D743,前月ワード!$E$3:$E$1000,キーワード!$F743)</f>
        <v>0</v>
      </c>
      <c r="AC743" s="23">
        <f>SUMIFS(前々月ワード!$W$3:$W$1000,前々月ワード!$D$3:$D$1000,キーワード!$D743,前々月ワード!$E$3:$E$1000,キーワード!$F743)</f>
        <v>0</v>
      </c>
      <c r="AD743" s="23">
        <f t="shared" si="131"/>
        <v>0</v>
      </c>
      <c r="AE743" s="23">
        <f t="shared" si="131"/>
        <v>0</v>
      </c>
      <c r="AF743" s="23">
        <f t="shared" si="131"/>
        <v>0</v>
      </c>
      <c r="AG743" s="22">
        <f>SUMIFS(当月ワード!$X$3:$X$1000,当月ワード!$D$3:$D$1000,キーワード!$D743,当月ワード!$E$3:$E$1000,キーワード!$F743)</f>
        <v>0</v>
      </c>
      <c r="AH743" s="23">
        <f>SUMIFS(前月ワード!$X$3:$X$1000,前月ワード!$D$3:$D$1000,キーワード!$D743,前月ワード!$E$3:$E$1000,キーワード!$F743)</f>
        <v>0</v>
      </c>
      <c r="AI743" s="23">
        <f>SUMIFS(前々月ワード!$X$3:$X$1000,前々月ワード!$D$3:$D$1000,キーワード!$D743,前々月ワード!$E$3:$E$1000,キーワード!$F743)</f>
        <v>0</v>
      </c>
      <c r="AJ743" s="22">
        <f>SUMIFS(当月ワード!$I$3:$I$1000,当月ワード!$D$3:$D$1000,キーワード!$D743,当月ワード!$E$3:$E$1000,キーワード!$F743)</f>
        <v>0</v>
      </c>
      <c r="AK743" s="23">
        <f>SUMIFS(前月ワード!$I$3:$I$1000,前月ワード!$D$3:$D$1000,キーワード!$D743,前月ワード!$E$3:$E$1000,キーワード!$F743)</f>
        <v>0</v>
      </c>
      <c r="AL743" s="23">
        <f>SUMIFS(前々月ワード!$I$3:$I$1000,前々月ワード!$D$3:$D$1000,キーワード!$D743,前々月ワード!$E$3:$E$1000,キーワード!$F743)</f>
        <v>0</v>
      </c>
      <c r="AM743" s="13">
        <f t="shared" si="132"/>
        <v>0</v>
      </c>
      <c r="AN743" s="13">
        <f t="shared" si="132"/>
        <v>0</v>
      </c>
      <c r="AO743" s="13">
        <f t="shared" si="132"/>
        <v>0</v>
      </c>
      <c r="AP743" s="16">
        <f t="shared" si="133"/>
        <v>0</v>
      </c>
      <c r="AQ743" s="16">
        <f t="shared" si="133"/>
        <v>0</v>
      </c>
      <c r="AR743" s="17">
        <f t="shared" si="133"/>
        <v>0</v>
      </c>
    </row>
    <row r="744" spans="3:44" ht="36.65" customHeight="1">
      <c r="C744" s="20">
        <v>739</v>
      </c>
      <c r="D744" s="53">
        <f>現状ワード設定!B741</f>
        <v>0</v>
      </c>
      <c r="E744" s="26" t="str">
        <f>IFERROR(_xlfn.XLOOKUP($D744,現状商品設定!B:B,現状商品設定!C:C,"-"),"-")</f>
        <v>-</v>
      </c>
      <c r="F744" s="56">
        <f>現状ワード設定!G741</f>
        <v>0</v>
      </c>
      <c r="G744" s="60" t="s">
        <v>46</v>
      </c>
      <c r="H744" s="47" t="str">
        <f>IFERROR(_xlfn.XLOOKUP(D744,商品!$D:$D,商品!$H:$H),"")</f>
        <v/>
      </c>
      <c r="I744" s="50" t="str">
        <f>IFERROR(_xlfn.XLOOKUP(D744&amp;F744,現状ワード設定!J:J,現状ワード設定!H:H),"")</f>
        <v/>
      </c>
      <c r="J744" s="47" t="str">
        <f>IFERROR(_xlfn.XLOOKUP(D744&amp;F744,現状ワード設定!J:J,現状ワード設定!I:I),"")</f>
        <v/>
      </c>
      <c r="K744" s="47" t="e">
        <f>IF(AND(T744&gt;=設定!$C$12,W744&gt;=O744),I744*(1+設定!$F$12),IF(AND(T744&gt;=設定!$C$13,W744&lt;O744),I744*(1+設定!$F$13),IF(AND(T744&lt;設定!$C$14,U744&gt;=設定!$E$14),I744*(1+設定!$F$14),IF(AND(T744&lt;設定!$C$15,U744&lt;設定!$E$15),I744*(1+設定!$F$15),"除外"))))</f>
        <v>#VALUE!</v>
      </c>
      <c r="L744" s="58" t="e">
        <f ca="1">IF(消化率!$I$5&lt;1,K744*消化率!$I$5,IF(U744*V744/(K744*消化率!$I$5)&gt;O744,K744*消化率!$I$5,M744))</f>
        <v>#DIV/0!</v>
      </c>
      <c r="M744" s="58" t="e">
        <f t="shared" si="124"/>
        <v>#VALUE!</v>
      </c>
      <c r="N744" s="58" t="e">
        <f ca="1">IF(ROUNDUP(IF(IF(IF(AND(設定!$D$8&lt;=L744,設定!$D$8&lt;J744),設定!$D$8,IF(AND(J744&lt;=L744,J744&lt;設定!$D$8),J744,IF(AND(L744&lt;=J744,J744&lt;設定!$D$8),J744,L744)))=0,設定!$D$8,IF(AND(設定!$D$8&lt;=L744,設定!$D$8&lt;J744),設定!$D$8,IF(AND(J744&lt;=L744,J744&lt;設定!$D$8),J744,IF(AND(L744&lt;=J744,J744&lt;設定!$D$8),J744,L744))))&lt;=H744,H744+1,IF(IF(AND(設定!$D$8&lt;=L744,設定!$D$8&lt;J744),設定!$D$8,IF(AND(J744&lt;=L744,J744&lt;設定!$D$8),J744,IF(AND(L744&lt;=J744,J744&lt;設定!$D$8),J744,L744)))=0,設定!$D$8,IF(AND(設定!$D$8&lt;=L744,設定!$D$8&lt;J744),設定!$D$8,IF(AND(J744&lt;=L744,J744&lt;設定!$D$8),J744,IF(AND(L744&lt;=J744,J744&lt;設定!$D$8),J744,L744))))),0)&gt;40,ROUNDUP(IF(IF(IF(AND(設定!$D$8&lt;=L744,設定!$D$8&lt;J744),設定!$D$8,IF(AND(J744&lt;=L744,J744&lt;設定!$D$8),J744,IF(AND(L744&lt;=J744,J744&lt;設定!$D$8),J744,L744)))=0,設定!$D$8,IF(AND(設定!$D$8&lt;=L744,設定!$D$8&lt;J744),設定!$D$8,IF(AND(J744&lt;=L744,J744&lt;設定!$D$8),J744,IF(AND(L744&lt;=J744,J744&lt;設定!$D$8),J744,L744))))&lt;=H744,H744+1,IF(IF(AND(設定!$D$8&lt;=L744,設定!$D$8&lt;J744),設定!$D$8,IF(AND(J744&lt;=L744,J744&lt;設定!$D$8),J744,IF(AND(L744&lt;=J744,J744&lt;設定!$D$8),J744,L744)))=0,設定!$D$8,IF(AND(設定!$D$8&lt;=L744,設定!$D$8&lt;J744),設定!$D$8,IF(AND(J744&lt;=L744,J744&lt;設定!$D$8),J744,IF(AND(L744&lt;=J744,J744&lt;設定!$D$8),J744,L744))))),0),40)</f>
        <v>#DIV/0!</v>
      </c>
      <c r="O744" s="55">
        <f>IF(G744="標準",設定!$C$4,G744)</f>
        <v>5</v>
      </c>
      <c r="P744" s="45">
        <f t="shared" si="125"/>
        <v>0</v>
      </c>
      <c r="Q744" s="14">
        <f t="shared" si="126"/>
        <v>0</v>
      </c>
      <c r="R744" s="23">
        <f t="shared" si="134"/>
        <v>0</v>
      </c>
      <c r="S744" s="12">
        <f t="shared" si="127"/>
        <v>0</v>
      </c>
      <c r="T744" s="23">
        <f t="shared" si="128"/>
        <v>0</v>
      </c>
      <c r="U744" s="13">
        <f t="shared" si="129"/>
        <v>0</v>
      </c>
      <c r="V744" s="104" t="str">
        <f>INDEX(商品!Q:Q,MATCH(キーワード!D744,商品!D:D,0),1)</f>
        <v>-</v>
      </c>
      <c r="W744" s="15">
        <f t="shared" si="130"/>
        <v>0</v>
      </c>
      <c r="X744" s="22">
        <f>SUMIFS(当月ワード!$J$3:$J$1000,当月ワード!$D$3:$D$1000,キーワード!$D744,当月ワード!$E$3:$E$1000,キーワード!$F744)</f>
        <v>0</v>
      </c>
      <c r="Y744" s="23">
        <f>SUMIFS(前月ワード!$J$3:$J$1000,前月ワード!$D$3:$D$1000,キーワード!$D744,前月ワード!$E$3:$E$1000,キーワード!$F744)</f>
        <v>0</v>
      </c>
      <c r="Z744" s="23">
        <f>SUMIFS(前々月ワード!$J$3:$J$1000,前々月ワード!$D$3:$D$1000,キーワード!$D744,前々月ワード!$E$3:$E$1000,キーワード!$F744)</f>
        <v>0</v>
      </c>
      <c r="AA744" s="22">
        <f>SUMIFS(当月ワード!$W$3:$W$1000,当月ワード!$D$3:$D$1000,キーワード!$D744,当月ワード!$E$3:$E$1000,キーワード!$F744)</f>
        <v>0</v>
      </c>
      <c r="AB744" s="23">
        <f>SUMIFS(前月ワード!$W$3:$W$1000,前月ワード!$D$3:$D$1000,キーワード!$D744,前月ワード!$E$3:$E$1000,キーワード!$F744)</f>
        <v>0</v>
      </c>
      <c r="AC744" s="23">
        <f>SUMIFS(前々月ワード!$W$3:$W$1000,前々月ワード!$D$3:$D$1000,キーワード!$D744,前々月ワード!$E$3:$E$1000,キーワード!$F744)</f>
        <v>0</v>
      </c>
      <c r="AD744" s="23">
        <f t="shared" si="131"/>
        <v>0</v>
      </c>
      <c r="AE744" s="23">
        <f t="shared" si="131"/>
        <v>0</v>
      </c>
      <c r="AF744" s="23">
        <f t="shared" si="131"/>
        <v>0</v>
      </c>
      <c r="AG744" s="22">
        <f>SUMIFS(当月ワード!$X$3:$X$1000,当月ワード!$D$3:$D$1000,キーワード!$D744,当月ワード!$E$3:$E$1000,キーワード!$F744)</f>
        <v>0</v>
      </c>
      <c r="AH744" s="23">
        <f>SUMIFS(前月ワード!$X$3:$X$1000,前月ワード!$D$3:$D$1000,キーワード!$D744,前月ワード!$E$3:$E$1000,キーワード!$F744)</f>
        <v>0</v>
      </c>
      <c r="AI744" s="23">
        <f>SUMIFS(前々月ワード!$X$3:$X$1000,前々月ワード!$D$3:$D$1000,キーワード!$D744,前々月ワード!$E$3:$E$1000,キーワード!$F744)</f>
        <v>0</v>
      </c>
      <c r="AJ744" s="22">
        <f>SUMIFS(当月ワード!$I$3:$I$1000,当月ワード!$D$3:$D$1000,キーワード!$D744,当月ワード!$E$3:$E$1000,キーワード!$F744)</f>
        <v>0</v>
      </c>
      <c r="AK744" s="23">
        <f>SUMIFS(前月ワード!$I$3:$I$1000,前月ワード!$D$3:$D$1000,キーワード!$D744,前月ワード!$E$3:$E$1000,キーワード!$F744)</f>
        <v>0</v>
      </c>
      <c r="AL744" s="23">
        <f>SUMIFS(前々月ワード!$I$3:$I$1000,前々月ワード!$D$3:$D$1000,キーワード!$D744,前々月ワード!$E$3:$E$1000,キーワード!$F744)</f>
        <v>0</v>
      </c>
      <c r="AM744" s="13">
        <f t="shared" si="132"/>
        <v>0</v>
      </c>
      <c r="AN744" s="13">
        <f t="shared" si="132"/>
        <v>0</v>
      </c>
      <c r="AO744" s="13">
        <f t="shared" si="132"/>
        <v>0</v>
      </c>
      <c r="AP744" s="16">
        <f t="shared" si="133"/>
        <v>0</v>
      </c>
      <c r="AQ744" s="16">
        <f t="shared" si="133"/>
        <v>0</v>
      </c>
      <c r="AR744" s="17">
        <f t="shared" si="133"/>
        <v>0</v>
      </c>
    </row>
    <row r="745" spans="3:44" ht="36.65" customHeight="1">
      <c r="C745" s="20">
        <v>740</v>
      </c>
      <c r="D745" s="53">
        <f>現状ワード設定!B742</f>
        <v>0</v>
      </c>
      <c r="E745" s="26" t="str">
        <f>IFERROR(_xlfn.XLOOKUP($D745,現状商品設定!B:B,現状商品設定!C:C,"-"),"-")</f>
        <v>-</v>
      </c>
      <c r="F745" s="56">
        <f>現状ワード設定!G742</f>
        <v>0</v>
      </c>
      <c r="G745" s="60" t="s">
        <v>46</v>
      </c>
      <c r="H745" s="47" t="str">
        <f>IFERROR(_xlfn.XLOOKUP(D745,商品!$D:$D,商品!$H:$H),"")</f>
        <v/>
      </c>
      <c r="I745" s="50" t="str">
        <f>IFERROR(_xlfn.XLOOKUP(D745&amp;F745,現状ワード設定!J:J,現状ワード設定!H:H),"")</f>
        <v/>
      </c>
      <c r="J745" s="47" t="str">
        <f>IFERROR(_xlfn.XLOOKUP(D745&amp;F745,現状ワード設定!J:J,現状ワード設定!I:I),"")</f>
        <v/>
      </c>
      <c r="K745" s="47" t="e">
        <f>IF(AND(T745&gt;=設定!$C$12,W745&gt;=O745),I745*(1+設定!$F$12),IF(AND(T745&gt;=設定!$C$13,W745&lt;O745),I745*(1+設定!$F$13),IF(AND(T745&lt;設定!$C$14,U745&gt;=設定!$E$14),I745*(1+設定!$F$14),IF(AND(T745&lt;設定!$C$15,U745&lt;設定!$E$15),I745*(1+設定!$F$15),"除外"))))</f>
        <v>#VALUE!</v>
      </c>
      <c r="L745" s="58" t="e">
        <f ca="1">IF(消化率!$I$5&lt;1,K745*消化率!$I$5,IF(U745*V745/(K745*消化率!$I$5)&gt;O745,K745*消化率!$I$5,M745))</f>
        <v>#DIV/0!</v>
      </c>
      <c r="M745" s="58" t="e">
        <f t="shared" si="124"/>
        <v>#VALUE!</v>
      </c>
      <c r="N745" s="58" t="e">
        <f ca="1">IF(ROUNDUP(IF(IF(IF(AND(設定!$D$8&lt;=L745,設定!$D$8&lt;J745),設定!$D$8,IF(AND(J745&lt;=L745,J745&lt;設定!$D$8),J745,IF(AND(L745&lt;=J745,J745&lt;設定!$D$8),J745,L745)))=0,設定!$D$8,IF(AND(設定!$D$8&lt;=L745,設定!$D$8&lt;J745),設定!$D$8,IF(AND(J745&lt;=L745,J745&lt;設定!$D$8),J745,IF(AND(L745&lt;=J745,J745&lt;設定!$D$8),J745,L745))))&lt;=H745,H745+1,IF(IF(AND(設定!$D$8&lt;=L745,設定!$D$8&lt;J745),設定!$D$8,IF(AND(J745&lt;=L745,J745&lt;設定!$D$8),J745,IF(AND(L745&lt;=J745,J745&lt;設定!$D$8),J745,L745)))=0,設定!$D$8,IF(AND(設定!$D$8&lt;=L745,設定!$D$8&lt;J745),設定!$D$8,IF(AND(J745&lt;=L745,J745&lt;設定!$D$8),J745,IF(AND(L745&lt;=J745,J745&lt;設定!$D$8),J745,L745))))),0)&gt;40,ROUNDUP(IF(IF(IF(AND(設定!$D$8&lt;=L745,設定!$D$8&lt;J745),設定!$D$8,IF(AND(J745&lt;=L745,J745&lt;設定!$D$8),J745,IF(AND(L745&lt;=J745,J745&lt;設定!$D$8),J745,L745)))=0,設定!$D$8,IF(AND(設定!$D$8&lt;=L745,設定!$D$8&lt;J745),設定!$D$8,IF(AND(J745&lt;=L745,J745&lt;設定!$D$8),J745,IF(AND(L745&lt;=J745,J745&lt;設定!$D$8),J745,L745))))&lt;=H745,H745+1,IF(IF(AND(設定!$D$8&lt;=L745,設定!$D$8&lt;J745),設定!$D$8,IF(AND(J745&lt;=L745,J745&lt;設定!$D$8),J745,IF(AND(L745&lt;=J745,J745&lt;設定!$D$8),J745,L745)))=0,設定!$D$8,IF(AND(設定!$D$8&lt;=L745,設定!$D$8&lt;J745),設定!$D$8,IF(AND(J745&lt;=L745,J745&lt;設定!$D$8),J745,IF(AND(L745&lt;=J745,J745&lt;設定!$D$8),J745,L745))))),0),40)</f>
        <v>#DIV/0!</v>
      </c>
      <c r="O745" s="55">
        <f>IF(G745="標準",設定!$C$4,G745)</f>
        <v>5</v>
      </c>
      <c r="P745" s="45">
        <f t="shared" si="125"/>
        <v>0</v>
      </c>
      <c r="Q745" s="14">
        <f t="shared" si="126"/>
        <v>0</v>
      </c>
      <c r="R745" s="23">
        <f t="shared" si="134"/>
        <v>0</v>
      </c>
      <c r="S745" s="12">
        <f t="shared" si="127"/>
        <v>0</v>
      </c>
      <c r="T745" s="23">
        <f t="shared" si="128"/>
        <v>0</v>
      </c>
      <c r="U745" s="13">
        <f t="shared" si="129"/>
        <v>0</v>
      </c>
      <c r="V745" s="104" t="str">
        <f>INDEX(商品!Q:Q,MATCH(キーワード!D745,商品!D:D,0),1)</f>
        <v>-</v>
      </c>
      <c r="W745" s="15">
        <f t="shared" si="130"/>
        <v>0</v>
      </c>
      <c r="X745" s="22">
        <f>SUMIFS(当月ワード!$J$3:$J$1000,当月ワード!$D$3:$D$1000,キーワード!$D745,当月ワード!$E$3:$E$1000,キーワード!$F745)</f>
        <v>0</v>
      </c>
      <c r="Y745" s="23">
        <f>SUMIFS(前月ワード!$J$3:$J$1000,前月ワード!$D$3:$D$1000,キーワード!$D745,前月ワード!$E$3:$E$1000,キーワード!$F745)</f>
        <v>0</v>
      </c>
      <c r="Z745" s="23">
        <f>SUMIFS(前々月ワード!$J$3:$J$1000,前々月ワード!$D$3:$D$1000,キーワード!$D745,前々月ワード!$E$3:$E$1000,キーワード!$F745)</f>
        <v>0</v>
      </c>
      <c r="AA745" s="22">
        <f>SUMIFS(当月ワード!$W$3:$W$1000,当月ワード!$D$3:$D$1000,キーワード!$D745,当月ワード!$E$3:$E$1000,キーワード!$F745)</f>
        <v>0</v>
      </c>
      <c r="AB745" s="23">
        <f>SUMIFS(前月ワード!$W$3:$W$1000,前月ワード!$D$3:$D$1000,キーワード!$D745,前月ワード!$E$3:$E$1000,キーワード!$F745)</f>
        <v>0</v>
      </c>
      <c r="AC745" s="23">
        <f>SUMIFS(前々月ワード!$W$3:$W$1000,前々月ワード!$D$3:$D$1000,キーワード!$D745,前々月ワード!$E$3:$E$1000,キーワード!$F745)</f>
        <v>0</v>
      </c>
      <c r="AD745" s="23">
        <f t="shared" si="131"/>
        <v>0</v>
      </c>
      <c r="AE745" s="23">
        <f t="shared" si="131"/>
        <v>0</v>
      </c>
      <c r="AF745" s="23">
        <f t="shared" si="131"/>
        <v>0</v>
      </c>
      <c r="AG745" s="22">
        <f>SUMIFS(当月ワード!$X$3:$X$1000,当月ワード!$D$3:$D$1000,キーワード!$D745,当月ワード!$E$3:$E$1000,キーワード!$F745)</f>
        <v>0</v>
      </c>
      <c r="AH745" s="23">
        <f>SUMIFS(前月ワード!$X$3:$X$1000,前月ワード!$D$3:$D$1000,キーワード!$D745,前月ワード!$E$3:$E$1000,キーワード!$F745)</f>
        <v>0</v>
      </c>
      <c r="AI745" s="23">
        <f>SUMIFS(前々月ワード!$X$3:$X$1000,前々月ワード!$D$3:$D$1000,キーワード!$D745,前々月ワード!$E$3:$E$1000,キーワード!$F745)</f>
        <v>0</v>
      </c>
      <c r="AJ745" s="22">
        <f>SUMIFS(当月ワード!$I$3:$I$1000,当月ワード!$D$3:$D$1000,キーワード!$D745,当月ワード!$E$3:$E$1000,キーワード!$F745)</f>
        <v>0</v>
      </c>
      <c r="AK745" s="23">
        <f>SUMIFS(前月ワード!$I$3:$I$1000,前月ワード!$D$3:$D$1000,キーワード!$D745,前月ワード!$E$3:$E$1000,キーワード!$F745)</f>
        <v>0</v>
      </c>
      <c r="AL745" s="23">
        <f>SUMIFS(前々月ワード!$I$3:$I$1000,前々月ワード!$D$3:$D$1000,キーワード!$D745,前々月ワード!$E$3:$E$1000,キーワード!$F745)</f>
        <v>0</v>
      </c>
      <c r="AM745" s="13">
        <f t="shared" si="132"/>
        <v>0</v>
      </c>
      <c r="AN745" s="13">
        <f t="shared" si="132"/>
        <v>0</v>
      </c>
      <c r="AO745" s="13">
        <f t="shared" si="132"/>
        <v>0</v>
      </c>
      <c r="AP745" s="16">
        <f t="shared" si="133"/>
        <v>0</v>
      </c>
      <c r="AQ745" s="16">
        <f t="shared" si="133"/>
        <v>0</v>
      </c>
      <c r="AR745" s="17">
        <f t="shared" si="133"/>
        <v>0</v>
      </c>
    </row>
    <row r="746" spans="3:44" ht="36.65" customHeight="1">
      <c r="C746" s="20">
        <v>741</v>
      </c>
      <c r="D746" s="53">
        <f>現状ワード設定!B743</f>
        <v>0</v>
      </c>
      <c r="E746" s="26" t="str">
        <f>IFERROR(_xlfn.XLOOKUP($D746,現状商品設定!B:B,現状商品設定!C:C,"-"),"-")</f>
        <v>-</v>
      </c>
      <c r="F746" s="56">
        <f>現状ワード設定!G743</f>
        <v>0</v>
      </c>
      <c r="G746" s="60" t="s">
        <v>46</v>
      </c>
      <c r="H746" s="47" t="str">
        <f>IFERROR(_xlfn.XLOOKUP(D746,商品!$D:$D,商品!$H:$H),"")</f>
        <v/>
      </c>
      <c r="I746" s="50" t="str">
        <f>IFERROR(_xlfn.XLOOKUP(D746&amp;F746,現状ワード設定!J:J,現状ワード設定!H:H),"")</f>
        <v/>
      </c>
      <c r="J746" s="47" t="str">
        <f>IFERROR(_xlfn.XLOOKUP(D746&amp;F746,現状ワード設定!J:J,現状ワード設定!I:I),"")</f>
        <v/>
      </c>
      <c r="K746" s="47" t="e">
        <f>IF(AND(T746&gt;=設定!$C$12,W746&gt;=O746),I746*(1+設定!$F$12),IF(AND(T746&gt;=設定!$C$13,W746&lt;O746),I746*(1+設定!$F$13),IF(AND(T746&lt;設定!$C$14,U746&gt;=設定!$E$14),I746*(1+設定!$F$14),IF(AND(T746&lt;設定!$C$15,U746&lt;設定!$E$15),I746*(1+設定!$F$15),"除外"))))</f>
        <v>#VALUE!</v>
      </c>
      <c r="L746" s="58" t="e">
        <f ca="1">IF(消化率!$I$5&lt;1,K746*消化率!$I$5,IF(U746*V746/(K746*消化率!$I$5)&gt;O746,K746*消化率!$I$5,M746))</f>
        <v>#DIV/0!</v>
      </c>
      <c r="M746" s="58" t="e">
        <f t="shared" si="124"/>
        <v>#VALUE!</v>
      </c>
      <c r="N746" s="58" t="e">
        <f ca="1">IF(ROUNDUP(IF(IF(IF(AND(設定!$D$8&lt;=L746,設定!$D$8&lt;J746),設定!$D$8,IF(AND(J746&lt;=L746,J746&lt;設定!$D$8),J746,IF(AND(L746&lt;=J746,J746&lt;設定!$D$8),J746,L746)))=0,設定!$D$8,IF(AND(設定!$D$8&lt;=L746,設定!$D$8&lt;J746),設定!$D$8,IF(AND(J746&lt;=L746,J746&lt;設定!$D$8),J746,IF(AND(L746&lt;=J746,J746&lt;設定!$D$8),J746,L746))))&lt;=H746,H746+1,IF(IF(AND(設定!$D$8&lt;=L746,設定!$D$8&lt;J746),設定!$D$8,IF(AND(J746&lt;=L746,J746&lt;設定!$D$8),J746,IF(AND(L746&lt;=J746,J746&lt;設定!$D$8),J746,L746)))=0,設定!$D$8,IF(AND(設定!$D$8&lt;=L746,設定!$D$8&lt;J746),設定!$D$8,IF(AND(J746&lt;=L746,J746&lt;設定!$D$8),J746,IF(AND(L746&lt;=J746,J746&lt;設定!$D$8),J746,L746))))),0)&gt;40,ROUNDUP(IF(IF(IF(AND(設定!$D$8&lt;=L746,設定!$D$8&lt;J746),設定!$D$8,IF(AND(J746&lt;=L746,J746&lt;設定!$D$8),J746,IF(AND(L746&lt;=J746,J746&lt;設定!$D$8),J746,L746)))=0,設定!$D$8,IF(AND(設定!$D$8&lt;=L746,設定!$D$8&lt;J746),設定!$D$8,IF(AND(J746&lt;=L746,J746&lt;設定!$D$8),J746,IF(AND(L746&lt;=J746,J746&lt;設定!$D$8),J746,L746))))&lt;=H746,H746+1,IF(IF(AND(設定!$D$8&lt;=L746,設定!$D$8&lt;J746),設定!$D$8,IF(AND(J746&lt;=L746,J746&lt;設定!$D$8),J746,IF(AND(L746&lt;=J746,J746&lt;設定!$D$8),J746,L746)))=0,設定!$D$8,IF(AND(設定!$D$8&lt;=L746,設定!$D$8&lt;J746),設定!$D$8,IF(AND(J746&lt;=L746,J746&lt;設定!$D$8),J746,IF(AND(L746&lt;=J746,J746&lt;設定!$D$8),J746,L746))))),0),40)</f>
        <v>#DIV/0!</v>
      </c>
      <c r="O746" s="55">
        <f>IF(G746="標準",設定!$C$4,G746)</f>
        <v>5</v>
      </c>
      <c r="P746" s="45">
        <f t="shared" si="125"/>
        <v>0</v>
      </c>
      <c r="Q746" s="14">
        <f t="shared" si="126"/>
        <v>0</v>
      </c>
      <c r="R746" s="23">
        <f t="shared" si="134"/>
        <v>0</v>
      </c>
      <c r="S746" s="12">
        <f t="shared" si="127"/>
        <v>0</v>
      </c>
      <c r="T746" s="23">
        <f t="shared" si="128"/>
        <v>0</v>
      </c>
      <c r="U746" s="13">
        <f t="shared" si="129"/>
        <v>0</v>
      </c>
      <c r="V746" s="104" t="str">
        <f>INDEX(商品!Q:Q,MATCH(キーワード!D746,商品!D:D,0),1)</f>
        <v>-</v>
      </c>
      <c r="W746" s="15">
        <f t="shared" si="130"/>
        <v>0</v>
      </c>
      <c r="X746" s="22">
        <f>SUMIFS(当月ワード!$J$3:$J$1000,当月ワード!$D$3:$D$1000,キーワード!$D746,当月ワード!$E$3:$E$1000,キーワード!$F746)</f>
        <v>0</v>
      </c>
      <c r="Y746" s="23">
        <f>SUMIFS(前月ワード!$J$3:$J$1000,前月ワード!$D$3:$D$1000,キーワード!$D746,前月ワード!$E$3:$E$1000,キーワード!$F746)</f>
        <v>0</v>
      </c>
      <c r="Z746" s="23">
        <f>SUMIFS(前々月ワード!$J$3:$J$1000,前々月ワード!$D$3:$D$1000,キーワード!$D746,前々月ワード!$E$3:$E$1000,キーワード!$F746)</f>
        <v>0</v>
      </c>
      <c r="AA746" s="22">
        <f>SUMIFS(当月ワード!$W$3:$W$1000,当月ワード!$D$3:$D$1000,キーワード!$D746,当月ワード!$E$3:$E$1000,キーワード!$F746)</f>
        <v>0</v>
      </c>
      <c r="AB746" s="23">
        <f>SUMIFS(前月ワード!$W$3:$W$1000,前月ワード!$D$3:$D$1000,キーワード!$D746,前月ワード!$E$3:$E$1000,キーワード!$F746)</f>
        <v>0</v>
      </c>
      <c r="AC746" s="23">
        <f>SUMIFS(前々月ワード!$W$3:$W$1000,前々月ワード!$D$3:$D$1000,キーワード!$D746,前々月ワード!$E$3:$E$1000,キーワード!$F746)</f>
        <v>0</v>
      </c>
      <c r="AD746" s="23">
        <f t="shared" si="131"/>
        <v>0</v>
      </c>
      <c r="AE746" s="23">
        <f t="shared" si="131"/>
        <v>0</v>
      </c>
      <c r="AF746" s="23">
        <f t="shared" si="131"/>
        <v>0</v>
      </c>
      <c r="AG746" s="22">
        <f>SUMIFS(当月ワード!$X$3:$X$1000,当月ワード!$D$3:$D$1000,キーワード!$D746,当月ワード!$E$3:$E$1000,キーワード!$F746)</f>
        <v>0</v>
      </c>
      <c r="AH746" s="23">
        <f>SUMIFS(前月ワード!$X$3:$X$1000,前月ワード!$D$3:$D$1000,キーワード!$D746,前月ワード!$E$3:$E$1000,キーワード!$F746)</f>
        <v>0</v>
      </c>
      <c r="AI746" s="23">
        <f>SUMIFS(前々月ワード!$X$3:$X$1000,前々月ワード!$D$3:$D$1000,キーワード!$D746,前々月ワード!$E$3:$E$1000,キーワード!$F746)</f>
        <v>0</v>
      </c>
      <c r="AJ746" s="22">
        <f>SUMIFS(当月ワード!$I$3:$I$1000,当月ワード!$D$3:$D$1000,キーワード!$D746,当月ワード!$E$3:$E$1000,キーワード!$F746)</f>
        <v>0</v>
      </c>
      <c r="AK746" s="23">
        <f>SUMIFS(前月ワード!$I$3:$I$1000,前月ワード!$D$3:$D$1000,キーワード!$D746,前月ワード!$E$3:$E$1000,キーワード!$F746)</f>
        <v>0</v>
      </c>
      <c r="AL746" s="23">
        <f>SUMIFS(前々月ワード!$I$3:$I$1000,前々月ワード!$D$3:$D$1000,キーワード!$D746,前々月ワード!$E$3:$E$1000,キーワード!$F746)</f>
        <v>0</v>
      </c>
      <c r="AM746" s="13">
        <f t="shared" si="132"/>
        <v>0</v>
      </c>
      <c r="AN746" s="13">
        <f t="shared" si="132"/>
        <v>0</v>
      </c>
      <c r="AO746" s="13">
        <f t="shared" si="132"/>
        <v>0</v>
      </c>
      <c r="AP746" s="16">
        <f t="shared" si="133"/>
        <v>0</v>
      </c>
      <c r="AQ746" s="16">
        <f t="shared" si="133"/>
        <v>0</v>
      </c>
      <c r="AR746" s="17">
        <f t="shared" si="133"/>
        <v>0</v>
      </c>
    </row>
    <row r="747" spans="3:44" ht="36.65" customHeight="1">
      <c r="C747" s="20">
        <v>742</v>
      </c>
      <c r="D747" s="53">
        <f>現状ワード設定!B744</f>
        <v>0</v>
      </c>
      <c r="E747" s="26" t="str">
        <f>IFERROR(_xlfn.XLOOKUP($D747,現状商品設定!B:B,現状商品設定!C:C,"-"),"-")</f>
        <v>-</v>
      </c>
      <c r="F747" s="56">
        <f>現状ワード設定!G744</f>
        <v>0</v>
      </c>
      <c r="G747" s="60" t="s">
        <v>46</v>
      </c>
      <c r="H747" s="47" t="str">
        <f>IFERROR(_xlfn.XLOOKUP(D747,商品!$D:$D,商品!$H:$H),"")</f>
        <v/>
      </c>
      <c r="I747" s="50" t="str">
        <f>IFERROR(_xlfn.XLOOKUP(D747&amp;F747,現状ワード設定!J:J,現状ワード設定!H:H),"")</f>
        <v/>
      </c>
      <c r="J747" s="47" t="str">
        <f>IFERROR(_xlfn.XLOOKUP(D747&amp;F747,現状ワード設定!J:J,現状ワード設定!I:I),"")</f>
        <v/>
      </c>
      <c r="K747" s="47" t="e">
        <f>IF(AND(T747&gt;=設定!$C$12,W747&gt;=O747),I747*(1+設定!$F$12),IF(AND(T747&gt;=設定!$C$13,W747&lt;O747),I747*(1+設定!$F$13),IF(AND(T747&lt;設定!$C$14,U747&gt;=設定!$E$14),I747*(1+設定!$F$14),IF(AND(T747&lt;設定!$C$15,U747&lt;設定!$E$15),I747*(1+設定!$F$15),"除外"))))</f>
        <v>#VALUE!</v>
      </c>
      <c r="L747" s="58" t="e">
        <f ca="1">IF(消化率!$I$5&lt;1,K747*消化率!$I$5,IF(U747*V747/(K747*消化率!$I$5)&gt;O747,K747*消化率!$I$5,M747))</f>
        <v>#DIV/0!</v>
      </c>
      <c r="M747" s="58" t="e">
        <f t="shared" si="124"/>
        <v>#VALUE!</v>
      </c>
      <c r="N747" s="58" t="e">
        <f ca="1">IF(ROUNDUP(IF(IF(IF(AND(設定!$D$8&lt;=L747,設定!$D$8&lt;J747),設定!$D$8,IF(AND(J747&lt;=L747,J747&lt;設定!$D$8),J747,IF(AND(L747&lt;=J747,J747&lt;設定!$D$8),J747,L747)))=0,設定!$D$8,IF(AND(設定!$D$8&lt;=L747,設定!$D$8&lt;J747),設定!$D$8,IF(AND(J747&lt;=L747,J747&lt;設定!$D$8),J747,IF(AND(L747&lt;=J747,J747&lt;設定!$D$8),J747,L747))))&lt;=H747,H747+1,IF(IF(AND(設定!$D$8&lt;=L747,設定!$D$8&lt;J747),設定!$D$8,IF(AND(J747&lt;=L747,J747&lt;設定!$D$8),J747,IF(AND(L747&lt;=J747,J747&lt;設定!$D$8),J747,L747)))=0,設定!$D$8,IF(AND(設定!$D$8&lt;=L747,設定!$D$8&lt;J747),設定!$D$8,IF(AND(J747&lt;=L747,J747&lt;設定!$D$8),J747,IF(AND(L747&lt;=J747,J747&lt;設定!$D$8),J747,L747))))),0)&gt;40,ROUNDUP(IF(IF(IF(AND(設定!$D$8&lt;=L747,設定!$D$8&lt;J747),設定!$D$8,IF(AND(J747&lt;=L747,J747&lt;設定!$D$8),J747,IF(AND(L747&lt;=J747,J747&lt;設定!$D$8),J747,L747)))=0,設定!$D$8,IF(AND(設定!$D$8&lt;=L747,設定!$D$8&lt;J747),設定!$D$8,IF(AND(J747&lt;=L747,J747&lt;設定!$D$8),J747,IF(AND(L747&lt;=J747,J747&lt;設定!$D$8),J747,L747))))&lt;=H747,H747+1,IF(IF(AND(設定!$D$8&lt;=L747,設定!$D$8&lt;J747),設定!$D$8,IF(AND(J747&lt;=L747,J747&lt;設定!$D$8),J747,IF(AND(L747&lt;=J747,J747&lt;設定!$D$8),J747,L747)))=0,設定!$D$8,IF(AND(設定!$D$8&lt;=L747,設定!$D$8&lt;J747),設定!$D$8,IF(AND(J747&lt;=L747,J747&lt;設定!$D$8),J747,IF(AND(L747&lt;=J747,J747&lt;設定!$D$8),J747,L747))))),0),40)</f>
        <v>#DIV/0!</v>
      </c>
      <c r="O747" s="55">
        <f>IF(G747="標準",設定!$C$4,G747)</f>
        <v>5</v>
      </c>
      <c r="P747" s="45">
        <f t="shared" si="125"/>
        <v>0</v>
      </c>
      <c r="Q747" s="14">
        <f t="shared" si="126"/>
        <v>0</v>
      </c>
      <c r="R747" s="23">
        <f t="shared" si="134"/>
        <v>0</v>
      </c>
      <c r="S747" s="12">
        <f t="shared" si="127"/>
        <v>0</v>
      </c>
      <c r="T747" s="23">
        <f t="shared" si="128"/>
        <v>0</v>
      </c>
      <c r="U747" s="13">
        <f t="shared" si="129"/>
        <v>0</v>
      </c>
      <c r="V747" s="104" t="str">
        <f>INDEX(商品!Q:Q,MATCH(キーワード!D747,商品!D:D,0),1)</f>
        <v>-</v>
      </c>
      <c r="W747" s="15">
        <f t="shared" si="130"/>
        <v>0</v>
      </c>
      <c r="X747" s="22">
        <f>SUMIFS(当月ワード!$J$3:$J$1000,当月ワード!$D$3:$D$1000,キーワード!$D747,当月ワード!$E$3:$E$1000,キーワード!$F747)</f>
        <v>0</v>
      </c>
      <c r="Y747" s="23">
        <f>SUMIFS(前月ワード!$J$3:$J$1000,前月ワード!$D$3:$D$1000,キーワード!$D747,前月ワード!$E$3:$E$1000,キーワード!$F747)</f>
        <v>0</v>
      </c>
      <c r="Z747" s="23">
        <f>SUMIFS(前々月ワード!$J$3:$J$1000,前々月ワード!$D$3:$D$1000,キーワード!$D747,前々月ワード!$E$3:$E$1000,キーワード!$F747)</f>
        <v>0</v>
      </c>
      <c r="AA747" s="22">
        <f>SUMIFS(当月ワード!$W$3:$W$1000,当月ワード!$D$3:$D$1000,キーワード!$D747,当月ワード!$E$3:$E$1000,キーワード!$F747)</f>
        <v>0</v>
      </c>
      <c r="AB747" s="23">
        <f>SUMIFS(前月ワード!$W$3:$W$1000,前月ワード!$D$3:$D$1000,キーワード!$D747,前月ワード!$E$3:$E$1000,キーワード!$F747)</f>
        <v>0</v>
      </c>
      <c r="AC747" s="23">
        <f>SUMIFS(前々月ワード!$W$3:$W$1000,前々月ワード!$D$3:$D$1000,キーワード!$D747,前々月ワード!$E$3:$E$1000,キーワード!$F747)</f>
        <v>0</v>
      </c>
      <c r="AD747" s="23">
        <f t="shared" si="131"/>
        <v>0</v>
      </c>
      <c r="AE747" s="23">
        <f t="shared" si="131"/>
        <v>0</v>
      </c>
      <c r="AF747" s="23">
        <f t="shared" si="131"/>
        <v>0</v>
      </c>
      <c r="AG747" s="22">
        <f>SUMIFS(当月ワード!$X$3:$X$1000,当月ワード!$D$3:$D$1000,キーワード!$D747,当月ワード!$E$3:$E$1000,キーワード!$F747)</f>
        <v>0</v>
      </c>
      <c r="AH747" s="23">
        <f>SUMIFS(前月ワード!$X$3:$X$1000,前月ワード!$D$3:$D$1000,キーワード!$D747,前月ワード!$E$3:$E$1000,キーワード!$F747)</f>
        <v>0</v>
      </c>
      <c r="AI747" s="23">
        <f>SUMIFS(前々月ワード!$X$3:$X$1000,前々月ワード!$D$3:$D$1000,キーワード!$D747,前々月ワード!$E$3:$E$1000,キーワード!$F747)</f>
        <v>0</v>
      </c>
      <c r="AJ747" s="22">
        <f>SUMIFS(当月ワード!$I$3:$I$1000,当月ワード!$D$3:$D$1000,キーワード!$D747,当月ワード!$E$3:$E$1000,キーワード!$F747)</f>
        <v>0</v>
      </c>
      <c r="AK747" s="23">
        <f>SUMIFS(前月ワード!$I$3:$I$1000,前月ワード!$D$3:$D$1000,キーワード!$D747,前月ワード!$E$3:$E$1000,キーワード!$F747)</f>
        <v>0</v>
      </c>
      <c r="AL747" s="23">
        <f>SUMIFS(前々月ワード!$I$3:$I$1000,前々月ワード!$D$3:$D$1000,キーワード!$D747,前々月ワード!$E$3:$E$1000,キーワード!$F747)</f>
        <v>0</v>
      </c>
      <c r="AM747" s="13">
        <f t="shared" si="132"/>
        <v>0</v>
      </c>
      <c r="AN747" s="13">
        <f t="shared" si="132"/>
        <v>0</v>
      </c>
      <c r="AO747" s="13">
        <f t="shared" si="132"/>
        <v>0</v>
      </c>
      <c r="AP747" s="16">
        <f t="shared" si="133"/>
        <v>0</v>
      </c>
      <c r="AQ747" s="16">
        <f t="shared" si="133"/>
        <v>0</v>
      </c>
      <c r="AR747" s="17">
        <f t="shared" si="133"/>
        <v>0</v>
      </c>
    </row>
    <row r="748" spans="3:44" ht="36.65" customHeight="1">
      <c r="C748" s="20">
        <v>743</v>
      </c>
      <c r="D748" s="53">
        <f>現状ワード設定!B745</f>
        <v>0</v>
      </c>
      <c r="E748" s="26" t="str">
        <f>IFERROR(_xlfn.XLOOKUP($D748,現状商品設定!B:B,現状商品設定!C:C,"-"),"-")</f>
        <v>-</v>
      </c>
      <c r="F748" s="56">
        <f>現状ワード設定!G745</f>
        <v>0</v>
      </c>
      <c r="G748" s="60" t="s">
        <v>46</v>
      </c>
      <c r="H748" s="47" t="str">
        <f>IFERROR(_xlfn.XLOOKUP(D748,商品!$D:$D,商品!$H:$H),"")</f>
        <v/>
      </c>
      <c r="I748" s="50" t="str">
        <f>IFERROR(_xlfn.XLOOKUP(D748&amp;F748,現状ワード設定!J:J,現状ワード設定!H:H),"")</f>
        <v/>
      </c>
      <c r="J748" s="47" t="str">
        <f>IFERROR(_xlfn.XLOOKUP(D748&amp;F748,現状ワード設定!J:J,現状ワード設定!I:I),"")</f>
        <v/>
      </c>
      <c r="K748" s="47" t="e">
        <f>IF(AND(T748&gt;=設定!$C$12,W748&gt;=O748),I748*(1+設定!$F$12),IF(AND(T748&gt;=設定!$C$13,W748&lt;O748),I748*(1+設定!$F$13),IF(AND(T748&lt;設定!$C$14,U748&gt;=設定!$E$14),I748*(1+設定!$F$14),IF(AND(T748&lt;設定!$C$15,U748&lt;設定!$E$15),I748*(1+設定!$F$15),"除外"))))</f>
        <v>#VALUE!</v>
      </c>
      <c r="L748" s="58" t="e">
        <f ca="1">IF(消化率!$I$5&lt;1,K748*消化率!$I$5,IF(U748*V748/(K748*消化率!$I$5)&gt;O748,K748*消化率!$I$5,M748))</f>
        <v>#DIV/0!</v>
      </c>
      <c r="M748" s="58" t="e">
        <f t="shared" si="124"/>
        <v>#VALUE!</v>
      </c>
      <c r="N748" s="58" t="e">
        <f ca="1">IF(ROUNDUP(IF(IF(IF(AND(設定!$D$8&lt;=L748,設定!$D$8&lt;J748),設定!$D$8,IF(AND(J748&lt;=L748,J748&lt;設定!$D$8),J748,IF(AND(L748&lt;=J748,J748&lt;設定!$D$8),J748,L748)))=0,設定!$D$8,IF(AND(設定!$D$8&lt;=L748,設定!$D$8&lt;J748),設定!$D$8,IF(AND(J748&lt;=L748,J748&lt;設定!$D$8),J748,IF(AND(L748&lt;=J748,J748&lt;設定!$D$8),J748,L748))))&lt;=H748,H748+1,IF(IF(AND(設定!$D$8&lt;=L748,設定!$D$8&lt;J748),設定!$D$8,IF(AND(J748&lt;=L748,J748&lt;設定!$D$8),J748,IF(AND(L748&lt;=J748,J748&lt;設定!$D$8),J748,L748)))=0,設定!$D$8,IF(AND(設定!$D$8&lt;=L748,設定!$D$8&lt;J748),設定!$D$8,IF(AND(J748&lt;=L748,J748&lt;設定!$D$8),J748,IF(AND(L748&lt;=J748,J748&lt;設定!$D$8),J748,L748))))),0)&gt;40,ROUNDUP(IF(IF(IF(AND(設定!$D$8&lt;=L748,設定!$D$8&lt;J748),設定!$D$8,IF(AND(J748&lt;=L748,J748&lt;設定!$D$8),J748,IF(AND(L748&lt;=J748,J748&lt;設定!$D$8),J748,L748)))=0,設定!$D$8,IF(AND(設定!$D$8&lt;=L748,設定!$D$8&lt;J748),設定!$D$8,IF(AND(J748&lt;=L748,J748&lt;設定!$D$8),J748,IF(AND(L748&lt;=J748,J748&lt;設定!$D$8),J748,L748))))&lt;=H748,H748+1,IF(IF(AND(設定!$D$8&lt;=L748,設定!$D$8&lt;J748),設定!$D$8,IF(AND(J748&lt;=L748,J748&lt;設定!$D$8),J748,IF(AND(L748&lt;=J748,J748&lt;設定!$D$8),J748,L748)))=0,設定!$D$8,IF(AND(設定!$D$8&lt;=L748,設定!$D$8&lt;J748),設定!$D$8,IF(AND(J748&lt;=L748,J748&lt;設定!$D$8),J748,IF(AND(L748&lt;=J748,J748&lt;設定!$D$8),J748,L748))))),0),40)</f>
        <v>#DIV/0!</v>
      </c>
      <c r="O748" s="55">
        <f>IF(G748="標準",設定!$C$4,G748)</f>
        <v>5</v>
      </c>
      <c r="P748" s="45">
        <f t="shared" si="125"/>
        <v>0</v>
      </c>
      <c r="Q748" s="14">
        <f t="shared" si="126"/>
        <v>0</v>
      </c>
      <c r="R748" s="23">
        <f t="shared" si="134"/>
        <v>0</v>
      </c>
      <c r="S748" s="12">
        <f t="shared" si="127"/>
        <v>0</v>
      </c>
      <c r="T748" s="23">
        <f t="shared" si="128"/>
        <v>0</v>
      </c>
      <c r="U748" s="13">
        <f t="shared" si="129"/>
        <v>0</v>
      </c>
      <c r="V748" s="104" t="str">
        <f>INDEX(商品!Q:Q,MATCH(キーワード!D748,商品!D:D,0),1)</f>
        <v>-</v>
      </c>
      <c r="W748" s="15">
        <f t="shared" si="130"/>
        <v>0</v>
      </c>
      <c r="X748" s="22">
        <f>SUMIFS(当月ワード!$J$3:$J$1000,当月ワード!$D$3:$D$1000,キーワード!$D748,当月ワード!$E$3:$E$1000,キーワード!$F748)</f>
        <v>0</v>
      </c>
      <c r="Y748" s="23">
        <f>SUMIFS(前月ワード!$J$3:$J$1000,前月ワード!$D$3:$D$1000,キーワード!$D748,前月ワード!$E$3:$E$1000,キーワード!$F748)</f>
        <v>0</v>
      </c>
      <c r="Z748" s="23">
        <f>SUMIFS(前々月ワード!$J$3:$J$1000,前々月ワード!$D$3:$D$1000,キーワード!$D748,前々月ワード!$E$3:$E$1000,キーワード!$F748)</f>
        <v>0</v>
      </c>
      <c r="AA748" s="22">
        <f>SUMIFS(当月ワード!$W$3:$W$1000,当月ワード!$D$3:$D$1000,キーワード!$D748,当月ワード!$E$3:$E$1000,キーワード!$F748)</f>
        <v>0</v>
      </c>
      <c r="AB748" s="23">
        <f>SUMIFS(前月ワード!$W$3:$W$1000,前月ワード!$D$3:$D$1000,キーワード!$D748,前月ワード!$E$3:$E$1000,キーワード!$F748)</f>
        <v>0</v>
      </c>
      <c r="AC748" s="23">
        <f>SUMIFS(前々月ワード!$W$3:$W$1000,前々月ワード!$D$3:$D$1000,キーワード!$D748,前々月ワード!$E$3:$E$1000,キーワード!$F748)</f>
        <v>0</v>
      </c>
      <c r="AD748" s="23">
        <f t="shared" si="131"/>
        <v>0</v>
      </c>
      <c r="AE748" s="23">
        <f t="shared" si="131"/>
        <v>0</v>
      </c>
      <c r="AF748" s="23">
        <f t="shared" si="131"/>
        <v>0</v>
      </c>
      <c r="AG748" s="22">
        <f>SUMIFS(当月ワード!$X$3:$X$1000,当月ワード!$D$3:$D$1000,キーワード!$D748,当月ワード!$E$3:$E$1000,キーワード!$F748)</f>
        <v>0</v>
      </c>
      <c r="AH748" s="23">
        <f>SUMIFS(前月ワード!$X$3:$X$1000,前月ワード!$D$3:$D$1000,キーワード!$D748,前月ワード!$E$3:$E$1000,キーワード!$F748)</f>
        <v>0</v>
      </c>
      <c r="AI748" s="23">
        <f>SUMIFS(前々月ワード!$X$3:$X$1000,前々月ワード!$D$3:$D$1000,キーワード!$D748,前々月ワード!$E$3:$E$1000,キーワード!$F748)</f>
        <v>0</v>
      </c>
      <c r="AJ748" s="22">
        <f>SUMIFS(当月ワード!$I$3:$I$1000,当月ワード!$D$3:$D$1000,キーワード!$D748,当月ワード!$E$3:$E$1000,キーワード!$F748)</f>
        <v>0</v>
      </c>
      <c r="AK748" s="23">
        <f>SUMIFS(前月ワード!$I$3:$I$1000,前月ワード!$D$3:$D$1000,キーワード!$D748,前月ワード!$E$3:$E$1000,キーワード!$F748)</f>
        <v>0</v>
      </c>
      <c r="AL748" s="23">
        <f>SUMIFS(前々月ワード!$I$3:$I$1000,前々月ワード!$D$3:$D$1000,キーワード!$D748,前々月ワード!$E$3:$E$1000,キーワード!$F748)</f>
        <v>0</v>
      </c>
      <c r="AM748" s="13">
        <f t="shared" si="132"/>
        <v>0</v>
      </c>
      <c r="AN748" s="13">
        <f t="shared" si="132"/>
        <v>0</v>
      </c>
      <c r="AO748" s="13">
        <f t="shared" si="132"/>
        <v>0</v>
      </c>
      <c r="AP748" s="16">
        <f t="shared" si="133"/>
        <v>0</v>
      </c>
      <c r="AQ748" s="16">
        <f t="shared" si="133"/>
        <v>0</v>
      </c>
      <c r="AR748" s="17">
        <f t="shared" si="133"/>
        <v>0</v>
      </c>
    </row>
    <row r="749" spans="3:44" ht="36.65" customHeight="1">
      <c r="C749" s="20">
        <v>744</v>
      </c>
      <c r="D749" s="53">
        <f>現状ワード設定!B746</f>
        <v>0</v>
      </c>
      <c r="E749" s="26" t="str">
        <f>IFERROR(_xlfn.XLOOKUP($D749,現状商品設定!B:B,現状商品設定!C:C,"-"),"-")</f>
        <v>-</v>
      </c>
      <c r="F749" s="56">
        <f>現状ワード設定!G746</f>
        <v>0</v>
      </c>
      <c r="G749" s="60" t="s">
        <v>46</v>
      </c>
      <c r="H749" s="47" t="str">
        <f>IFERROR(_xlfn.XLOOKUP(D749,商品!$D:$D,商品!$H:$H),"")</f>
        <v/>
      </c>
      <c r="I749" s="50" t="str">
        <f>IFERROR(_xlfn.XLOOKUP(D749&amp;F749,現状ワード設定!J:J,現状ワード設定!H:H),"")</f>
        <v/>
      </c>
      <c r="J749" s="47" t="str">
        <f>IFERROR(_xlfn.XLOOKUP(D749&amp;F749,現状ワード設定!J:J,現状ワード設定!I:I),"")</f>
        <v/>
      </c>
      <c r="K749" s="47" t="e">
        <f>IF(AND(T749&gt;=設定!$C$12,W749&gt;=O749),I749*(1+設定!$F$12),IF(AND(T749&gt;=設定!$C$13,W749&lt;O749),I749*(1+設定!$F$13),IF(AND(T749&lt;設定!$C$14,U749&gt;=設定!$E$14),I749*(1+設定!$F$14),IF(AND(T749&lt;設定!$C$15,U749&lt;設定!$E$15),I749*(1+設定!$F$15),"除外"))))</f>
        <v>#VALUE!</v>
      </c>
      <c r="L749" s="58" t="e">
        <f ca="1">IF(消化率!$I$5&lt;1,K749*消化率!$I$5,IF(U749*V749/(K749*消化率!$I$5)&gt;O749,K749*消化率!$I$5,M749))</f>
        <v>#DIV/0!</v>
      </c>
      <c r="M749" s="58" t="e">
        <f t="shared" si="124"/>
        <v>#VALUE!</v>
      </c>
      <c r="N749" s="58" t="e">
        <f ca="1">IF(ROUNDUP(IF(IF(IF(AND(設定!$D$8&lt;=L749,設定!$D$8&lt;J749),設定!$D$8,IF(AND(J749&lt;=L749,J749&lt;設定!$D$8),J749,IF(AND(L749&lt;=J749,J749&lt;設定!$D$8),J749,L749)))=0,設定!$D$8,IF(AND(設定!$D$8&lt;=L749,設定!$D$8&lt;J749),設定!$D$8,IF(AND(J749&lt;=L749,J749&lt;設定!$D$8),J749,IF(AND(L749&lt;=J749,J749&lt;設定!$D$8),J749,L749))))&lt;=H749,H749+1,IF(IF(AND(設定!$D$8&lt;=L749,設定!$D$8&lt;J749),設定!$D$8,IF(AND(J749&lt;=L749,J749&lt;設定!$D$8),J749,IF(AND(L749&lt;=J749,J749&lt;設定!$D$8),J749,L749)))=0,設定!$D$8,IF(AND(設定!$D$8&lt;=L749,設定!$D$8&lt;J749),設定!$D$8,IF(AND(J749&lt;=L749,J749&lt;設定!$D$8),J749,IF(AND(L749&lt;=J749,J749&lt;設定!$D$8),J749,L749))))),0)&gt;40,ROUNDUP(IF(IF(IF(AND(設定!$D$8&lt;=L749,設定!$D$8&lt;J749),設定!$D$8,IF(AND(J749&lt;=L749,J749&lt;設定!$D$8),J749,IF(AND(L749&lt;=J749,J749&lt;設定!$D$8),J749,L749)))=0,設定!$D$8,IF(AND(設定!$D$8&lt;=L749,設定!$D$8&lt;J749),設定!$D$8,IF(AND(J749&lt;=L749,J749&lt;設定!$D$8),J749,IF(AND(L749&lt;=J749,J749&lt;設定!$D$8),J749,L749))))&lt;=H749,H749+1,IF(IF(AND(設定!$D$8&lt;=L749,設定!$D$8&lt;J749),設定!$D$8,IF(AND(J749&lt;=L749,J749&lt;設定!$D$8),J749,IF(AND(L749&lt;=J749,J749&lt;設定!$D$8),J749,L749)))=0,設定!$D$8,IF(AND(設定!$D$8&lt;=L749,設定!$D$8&lt;J749),設定!$D$8,IF(AND(J749&lt;=L749,J749&lt;設定!$D$8),J749,IF(AND(L749&lt;=J749,J749&lt;設定!$D$8),J749,L749))))),0),40)</f>
        <v>#DIV/0!</v>
      </c>
      <c r="O749" s="55">
        <f>IF(G749="標準",設定!$C$4,G749)</f>
        <v>5</v>
      </c>
      <c r="P749" s="45">
        <f t="shared" si="125"/>
        <v>0</v>
      </c>
      <c r="Q749" s="14">
        <f t="shared" si="126"/>
        <v>0</v>
      </c>
      <c r="R749" s="23">
        <f t="shared" si="134"/>
        <v>0</v>
      </c>
      <c r="S749" s="12">
        <f t="shared" si="127"/>
        <v>0</v>
      </c>
      <c r="T749" s="23">
        <f t="shared" si="128"/>
        <v>0</v>
      </c>
      <c r="U749" s="13">
        <f t="shared" si="129"/>
        <v>0</v>
      </c>
      <c r="V749" s="104" t="str">
        <f>INDEX(商品!Q:Q,MATCH(キーワード!D749,商品!D:D,0),1)</f>
        <v>-</v>
      </c>
      <c r="W749" s="15">
        <f t="shared" si="130"/>
        <v>0</v>
      </c>
      <c r="X749" s="22">
        <f>SUMIFS(当月ワード!$J$3:$J$1000,当月ワード!$D$3:$D$1000,キーワード!$D749,当月ワード!$E$3:$E$1000,キーワード!$F749)</f>
        <v>0</v>
      </c>
      <c r="Y749" s="23">
        <f>SUMIFS(前月ワード!$J$3:$J$1000,前月ワード!$D$3:$D$1000,キーワード!$D749,前月ワード!$E$3:$E$1000,キーワード!$F749)</f>
        <v>0</v>
      </c>
      <c r="Z749" s="23">
        <f>SUMIFS(前々月ワード!$J$3:$J$1000,前々月ワード!$D$3:$D$1000,キーワード!$D749,前々月ワード!$E$3:$E$1000,キーワード!$F749)</f>
        <v>0</v>
      </c>
      <c r="AA749" s="22">
        <f>SUMIFS(当月ワード!$W$3:$W$1000,当月ワード!$D$3:$D$1000,キーワード!$D749,当月ワード!$E$3:$E$1000,キーワード!$F749)</f>
        <v>0</v>
      </c>
      <c r="AB749" s="23">
        <f>SUMIFS(前月ワード!$W$3:$W$1000,前月ワード!$D$3:$D$1000,キーワード!$D749,前月ワード!$E$3:$E$1000,キーワード!$F749)</f>
        <v>0</v>
      </c>
      <c r="AC749" s="23">
        <f>SUMIFS(前々月ワード!$W$3:$W$1000,前々月ワード!$D$3:$D$1000,キーワード!$D749,前々月ワード!$E$3:$E$1000,キーワード!$F749)</f>
        <v>0</v>
      </c>
      <c r="AD749" s="23">
        <f t="shared" si="131"/>
        <v>0</v>
      </c>
      <c r="AE749" s="23">
        <f t="shared" si="131"/>
        <v>0</v>
      </c>
      <c r="AF749" s="23">
        <f t="shared" si="131"/>
        <v>0</v>
      </c>
      <c r="AG749" s="22">
        <f>SUMIFS(当月ワード!$X$3:$X$1000,当月ワード!$D$3:$D$1000,キーワード!$D749,当月ワード!$E$3:$E$1000,キーワード!$F749)</f>
        <v>0</v>
      </c>
      <c r="AH749" s="23">
        <f>SUMIFS(前月ワード!$X$3:$X$1000,前月ワード!$D$3:$D$1000,キーワード!$D749,前月ワード!$E$3:$E$1000,キーワード!$F749)</f>
        <v>0</v>
      </c>
      <c r="AI749" s="23">
        <f>SUMIFS(前々月ワード!$X$3:$X$1000,前々月ワード!$D$3:$D$1000,キーワード!$D749,前々月ワード!$E$3:$E$1000,キーワード!$F749)</f>
        <v>0</v>
      </c>
      <c r="AJ749" s="22">
        <f>SUMIFS(当月ワード!$I$3:$I$1000,当月ワード!$D$3:$D$1000,キーワード!$D749,当月ワード!$E$3:$E$1000,キーワード!$F749)</f>
        <v>0</v>
      </c>
      <c r="AK749" s="23">
        <f>SUMIFS(前月ワード!$I$3:$I$1000,前月ワード!$D$3:$D$1000,キーワード!$D749,前月ワード!$E$3:$E$1000,キーワード!$F749)</f>
        <v>0</v>
      </c>
      <c r="AL749" s="23">
        <f>SUMIFS(前々月ワード!$I$3:$I$1000,前々月ワード!$D$3:$D$1000,キーワード!$D749,前々月ワード!$E$3:$E$1000,キーワード!$F749)</f>
        <v>0</v>
      </c>
      <c r="AM749" s="13">
        <f t="shared" si="132"/>
        <v>0</v>
      </c>
      <c r="AN749" s="13">
        <f t="shared" si="132"/>
        <v>0</v>
      </c>
      <c r="AO749" s="13">
        <f t="shared" si="132"/>
        <v>0</v>
      </c>
      <c r="AP749" s="16">
        <f t="shared" si="133"/>
        <v>0</v>
      </c>
      <c r="AQ749" s="16">
        <f t="shared" si="133"/>
        <v>0</v>
      </c>
      <c r="AR749" s="17">
        <f t="shared" si="133"/>
        <v>0</v>
      </c>
    </row>
    <row r="750" spans="3:44" ht="36.65" customHeight="1">
      <c r="C750" s="20">
        <v>745</v>
      </c>
      <c r="D750" s="53">
        <f>現状ワード設定!B747</f>
        <v>0</v>
      </c>
      <c r="E750" s="26" t="str">
        <f>IFERROR(_xlfn.XLOOKUP($D750,現状商品設定!B:B,現状商品設定!C:C,"-"),"-")</f>
        <v>-</v>
      </c>
      <c r="F750" s="56">
        <f>現状ワード設定!G747</f>
        <v>0</v>
      </c>
      <c r="G750" s="60" t="s">
        <v>46</v>
      </c>
      <c r="H750" s="47" t="str">
        <f>IFERROR(_xlfn.XLOOKUP(D750,商品!$D:$D,商品!$H:$H),"")</f>
        <v/>
      </c>
      <c r="I750" s="50" t="str">
        <f>IFERROR(_xlfn.XLOOKUP(D750&amp;F750,現状ワード設定!J:J,現状ワード設定!H:H),"")</f>
        <v/>
      </c>
      <c r="J750" s="47" t="str">
        <f>IFERROR(_xlfn.XLOOKUP(D750&amp;F750,現状ワード設定!J:J,現状ワード設定!I:I),"")</f>
        <v/>
      </c>
      <c r="K750" s="47" t="e">
        <f>IF(AND(T750&gt;=設定!$C$12,W750&gt;=O750),I750*(1+設定!$F$12),IF(AND(T750&gt;=設定!$C$13,W750&lt;O750),I750*(1+設定!$F$13),IF(AND(T750&lt;設定!$C$14,U750&gt;=設定!$E$14),I750*(1+設定!$F$14),IF(AND(T750&lt;設定!$C$15,U750&lt;設定!$E$15),I750*(1+設定!$F$15),"除外"))))</f>
        <v>#VALUE!</v>
      </c>
      <c r="L750" s="58" t="e">
        <f ca="1">IF(消化率!$I$5&lt;1,K750*消化率!$I$5,IF(U750*V750/(K750*消化率!$I$5)&gt;O750,K750*消化率!$I$5,M750))</f>
        <v>#DIV/0!</v>
      </c>
      <c r="M750" s="58" t="e">
        <f t="shared" si="124"/>
        <v>#VALUE!</v>
      </c>
      <c r="N750" s="58" t="e">
        <f ca="1">IF(ROUNDUP(IF(IF(IF(AND(設定!$D$8&lt;=L750,設定!$D$8&lt;J750),設定!$D$8,IF(AND(J750&lt;=L750,J750&lt;設定!$D$8),J750,IF(AND(L750&lt;=J750,J750&lt;設定!$D$8),J750,L750)))=0,設定!$D$8,IF(AND(設定!$D$8&lt;=L750,設定!$D$8&lt;J750),設定!$D$8,IF(AND(J750&lt;=L750,J750&lt;設定!$D$8),J750,IF(AND(L750&lt;=J750,J750&lt;設定!$D$8),J750,L750))))&lt;=H750,H750+1,IF(IF(AND(設定!$D$8&lt;=L750,設定!$D$8&lt;J750),設定!$D$8,IF(AND(J750&lt;=L750,J750&lt;設定!$D$8),J750,IF(AND(L750&lt;=J750,J750&lt;設定!$D$8),J750,L750)))=0,設定!$D$8,IF(AND(設定!$D$8&lt;=L750,設定!$D$8&lt;J750),設定!$D$8,IF(AND(J750&lt;=L750,J750&lt;設定!$D$8),J750,IF(AND(L750&lt;=J750,J750&lt;設定!$D$8),J750,L750))))),0)&gt;40,ROUNDUP(IF(IF(IF(AND(設定!$D$8&lt;=L750,設定!$D$8&lt;J750),設定!$D$8,IF(AND(J750&lt;=L750,J750&lt;設定!$D$8),J750,IF(AND(L750&lt;=J750,J750&lt;設定!$D$8),J750,L750)))=0,設定!$D$8,IF(AND(設定!$D$8&lt;=L750,設定!$D$8&lt;J750),設定!$D$8,IF(AND(J750&lt;=L750,J750&lt;設定!$D$8),J750,IF(AND(L750&lt;=J750,J750&lt;設定!$D$8),J750,L750))))&lt;=H750,H750+1,IF(IF(AND(設定!$D$8&lt;=L750,設定!$D$8&lt;J750),設定!$D$8,IF(AND(J750&lt;=L750,J750&lt;設定!$D$8),J750,IF(AND(L750&lt;=J750,J750&lt;設定!$D$8),J750,L750)))=0,設定!$D$8,IF(AND(設定!$D$8&lt;=L750,設定!$D$8&lt;J750),設定!$D$8,IF(AND(J750&lt;=L750,J750&lt;設定!$D$8),J750,IF(AND(L750&lt;=J750,J750&lt;設定!$D$8),J750,L750))))),0),40)</f>
        <v>#DIV/0!</v>
      </c>
      <c r="O750" s="55">
        <f>IF(G750="標準",設定!$C$4,G750)</f>
        <v>5</v>
      </c>
      <c r="P750" s="45">
        <f t="shared" si="125"/>
        <v>0</v>
      </c>
      <c r="Q750" s="14">
        <f t="shared" si="126"/>
        <v>0</v>
      </c>
      <c r="R750" s="23">
        <f t="shared" si="134"/>
        <v>0</v>
      </c>
      <c r="S750" s="12">
        <f t="shared" si="127"/>
        <v>0</v>
      </c>
      <c r="T750" s="23">
        <f t="shared" si="128"/>
        <v>0</v>
      </c>
      <c r="U750" s="13">
        <f t="shared" si="129"/>
        <v>0</v>
      </c>
      <c r="V750" s="104" t="str">
        <f>INDEX(商品!Q:Q,MATCH(キーワード!D750,商品!D:D,0),1)</f>
        <v>-</v>
      </c>
      <c r="W750" s="15">
        <f t="shared" si="130"/>
        <v>0</v>
      </c>
      <c r="X750" s="22">
        <f>SUMIFS(当月ワード!$J$3:$J$1000,当月ワード!$D$3:$D$1000,キーワード!$D750,当月ワード!$E$3:$E$1000,キーワード!$F750)</f>
        <v>0</v>
      </c>
      <c r="Y750" s="23">
        <f>SUMIFS(前月ワード!$J$3:$J$1000,前月ワード!$D$3:$D$1000,キーワード!$D750,前月ワード!$E$3:$E$1000,キーワード!$F750)</f>
        <v>0</v>
      </c>
      <c r="Z750" s="23">
        <f>SUMIFS(前々月ワード!$J$3:$J$1000,前々月ワード!$D$3:$D$1000,キーワード!$D750,前々月ワード!$E$3:$E$1000,キーワード!$F750)</f>
        <v>0</v>
      </c>
      <c r="AA750" s="22">
        <f>SUMIFS(当月ワード!$W$3:$W$1000,当月ワード!$D$3:$D$1000,キーワード!$D750,当月ワード!$E$3:$E$1000,キーワード!$F750)</f>
        <v>0</v>
      </c>
      <c r="AB750" s="23">
        <f>SUMIFS(前月ワード!$W$3:$W$1000,前月ワード!$D$3:$D$1000,キーワード!$D750,前月ワード!$E$3:$E$1000,キーワード!$F750)</f>
        <v>0</v>
      </c>
      <c r="AC750" s="23">
        <f>SUMIFS(前々月ワード!$W$3:$W$1000,前々月ワード!$D$3:$D$1000,キーワード!$D750,前々月ワード!$E$3:$E$1000,キーワード!$F750)</f>
        <v>0</v>
      </c>
      <c r="AD750" s="23">
        <f t="shared" si="131"/>
        <v>0</v>
      </c>
      <c r="AE750" s="23">
        <f t="shared" si="131"/>
        <v>0</v>
      </c>
      <c r="AF750" s="23">
        <f t="shared" si="131"/>
        <v>0</v>
      </c>
      <c r="AG750" s="22">
        <f>SUMIFS(当月ワード!$X$3:$X$1000,当月ワード!$D$3:$D$1000,キーワード!$D750,当月ワード!$E$3:$E$1000,キーワード!$F750)</f>
        <v>0</v>
      </c>
      <c r="AH750" s="23">
        <f>SUMIFS(前月ワード!$X$3:$X$1000,前月ワード!$D$3:$D$1000,キーワード!$D750,前月ワード!$E$3:$E$1000,キーワード!$F750)</f>
        <v>0</v>
      </c>
      <c r="AI750" s="23">
        <f>SUMIFS(前々月ワード!$X$3:$X$1000,前々月ワード!$D$3:$D$1000,キーワード!$D750,前々月ワード!$E$3:$E$1000,キーワード!$F750)</f>
        <v>0</v>
      </c>
      <c r="AJ750" s="22">
        <f>SUMIFS(当月ワード!$I$3:$I$1000,当月ワード!$D$3:$D$1000,キーワード!$D750,当月ワード!$E$3:$E$1000,キーワード!$F750)</f>
        <v>0</v>
      </c>
      <c r="AK750" s="23">
        <f>SUMIFS(前月ワード!$I$3:$I$1000,前月ワード!$D$3:$D$1000,キーワード!$D750,前月ワード!$E$3:$E$1000,キーワード!$F750)</f>
        <v>0</v>
      </c>
      <c r="AL750" s="23">
        <f>SUMIFS(前々月ワード!$I$3:$I$1000,前々月ワード!$D$3:$D$1000,キーワード!$D750,前々月ワード!$E$3:$E$1000,キーワード!$F750)</f>
        <v>0</v>
      </c>
      <c r="AM750" s="13">
        <f t="shared" si="132"/>
        <v>0</v>
      </c>
      <c r="AN750" s="13">
        <f t="shared" si="132"/>
        <v>0</v>
      </c>
      <c r="AO750" s="13">
        <f t="shared" si="132"/>
        <v>0</v>
      </c>
      <c r="AP750" s="16">
        <f t="shared" si="133"/>
        <v>0</v>
      </c>
      <c r="AQ750" s="16">
        <f t="shared" si="133"/>
        <v>0</v>
      </c>
      <c r="AR750" s="17">
        <f t="shared" si="133"/>
        <v>0</v>
      </c>
    </row>
    <row r="751" spans="3:44" ht="36.65" customHeight="1">
      <c r="C751" s="20">
        <v>746</v>
      </c>
      <c r="D751" s="53">
        <f>現状ワード設定!B748</f>
        <v>0</v>
      </c>
      <c r="E751" s="26" t="str">
        <f>IFERROR(_xlfn.XLOOKUP($D751,現状商品設定!B:B,現状商品設定!C:C,"-"),"-")</f>
        <v>-</v>
      </c>
      <c r="F751" s="56">
        <f>現状ワード設定!G748</f>
        <v>0</v>
      </c>
      <c r="G751" s="60" t="s">
        <v>46</v>
      </c>
      <c r="H751" s="47" t="str">
        <f>IFERROR(_xlfn.XLOOKUP(D751,商品!$D:$D,商品!$H:$H),"")</f>
        <v/>
      </c>
      <c r="I751" s="50" t="str">
        <f>IFERROR(_xlfn.XLOOKUP(D751&amp;F751,現状ワード設定!J:J,現状ワード設定!H:H),"")</f>
        <v/>
      </c>
      <c r="J751" s="47" t="str">
        <f>IFERROR(_xlfn.XLOOKUP(D751&amp;F751,現状ワード設定!J:J,現状ワード設定!I:I),"")</f>
        <v/>
      </c>
      <c r="K751" s="47" t="e">
        <f>IF(AND(T751&gt;=設定!$C$12,W751&gt;=O751),I751*(1+設定!$F$12),IF(AND(T751&gt;=設定!$C$13,W751&lt;O751),I751*(1+設定!$F$13),IF(AND(T751&lt;設定!$C$14,U751&gt;=設定!$E$14),I751*(1+設定!$F$14),IF(AND(T751&lt;設定!$C$15,U751&lt;設定!$E$15),I751*(1+設定!$F$15),"除外"))))</f>
        <v>#VALUE!</v>
      </c>
      <c r="L751" s="58" t="e">
        <f ca="1">IF(消化率!$I$5&lt;1,K751*消化率!$I$5,IF(U751*V751/(K751*消化率!$I$5)&gt;O751,K751*消化率!$I$5,M751))</f>
        <v>#DIV/0!</v>
      </c>
      <c r="M751" s="58" t="e">
        <f t="shared" si="124"/>
        <v>#VALUE!</v>
      </c>
      <c r="N751" s="58" t="e">
        <f ca="1">IF(ROUNDUP(IF(IF(IF(AND(設定!$D$8&lt;=L751,設定!$D$8&lt;J751),設定!$D$8,IF(AND(J751&lt;=L751,J751&lt;設定!$D$8),J751,IF(AND(L751&lt;=J751,J751&lt;設定!$D$8),J751,L751)))=0,設定!$D$8,IF(AND(設定!$D$8&lt;=L751,設定!$D$8&lt;J751),設定!$D$8,IF(AND(J751&lt;=L751,J751&lt;設定!$D$8),J751,IF(AND(L751&lt;=J751,J751&lt;設定!$D$8),J751,L751))))&lt;=H751,H751+1,IF(IF(AND(設定!$D$8&lt;=L751,設定!$D$8&lt;J751),設定!$D$8,IF(AND(J751&lt;=L751,J751&lt;設定!$D$8),J751,IF(AND(L751&lt;=J751,J751&lt;設定!$D$8),J751,L751)))=0,設定!$D$8,IF(AND(設定!$D$8&lt;=L751,設定!$D$8&lt;J751),設定!$D$8,IF(AND(J751&lt;=L751,J751&lt;設定!$D$8),J751,IF(AND(L751&lt;=J751,J751&lt;設定!$D$8),J751,L751))))),0)&gt;40,ROUNDUP(IF(IF(IF(AND(設定!$D$8&lt;=L751,設定!$D$8&lt;J751),設定!$D$8,IF(AND(J751&lt;=L751,J751&lt;設定!$D$8),J751,IF(AND(L751&lt;=J751,J751&lt;設定!$D$8),J751,L751)))=0,設定!$D$8,IF(AND(設定!$D$8&lt;=L751,設定!$D$8&lt;J751),設定!$D$8,IF(AND(J751&lt;=L751,J751&lt;設定!$D$8),J751,IF(AND(L751&lt;=J751,J751&lt;設定!$D$8),J751,L751))))&lt;=H751,H751+1,IF(IF(AND(設定!$D$8&lt;=L751,設定!$D$8&lt;J751),設定!$D$8,IF(AND(J751&lt;=L751,J751&lt;設定!$D$8),J751,IF(AND(L751&lt;=J751,J751&lt;設定!$D$8),J751,L751)))=0,設定!$D$8,IF(AND(設定!$D$8&lt;=L751,設定!$D$8&lt;J751),設定!$D$8,IF(AND(J751&lt;=L751,J751&lt;設定!$D$8),J751,IF(AND(L751&lt;=J751,J751&lt;設定!$D$8),J751,L751))))),0),40)</f>
        <v>#DIV/0!</v>
      </c>
      <c r="O751" s="55">
        <f>IF(G751="標準",設定!$C$4,G751)</f>
        <v>5</v>
      </c>
      <c r="P751" s="45">
        <f t="shared" si="125"/>
        <v>0</v>
      </c>
      <c r="Q751" s="14">
        <f t="shared" si="126"/>
        <v>0</v>
      </c>
      <c r="R751" s="23">
        <f t="shared" si="134"/>
        <v>0</v>
      </c>
      <c r="S751" s="12">
        <f t="shared" si="127"/>
        <v>0</v>
      </c>
      <c r="T751" s="23">
        <f t="shared" si="128"/>
        <v>0</v>
      </c>
      <c r="U751" s="13">
        <f t="shared" si="129"/>
        <v>0</v>
      </c>
      <c r="V751" s="104" t="str">
        <f>INDEX(商品!Q:Q,MATCH(キーワード!D751,商品!D:D,0),1)</f>
        <v>-</v>
      </c>
      <c r="W751" s="15">
        <f t="shared" si="130"/>
        <v>0</v>
      </c>
      <c r="X751" s="22">
        <f>SUMIFS(当月ワード!$J$3:$J$1000,当月ワード!$D$3:$D$1000,キーワード!$D751,当月ワード!$E$3:$E$1000,キーワード!$F751)</f>
        <v>0</v>
      </c>
      <c r="Y751" s="23">
        <f>SUMIFS(前月ワード!$J$3:$J$1000,前月ワード!$D$3:$D$1000,キーワード!$D751,前月ワード!$E$3:$E$1000,キーワード!$F751)</f>
        <v>0</v>
      </c>
      <c r="Z751" s="23">
        <f>SUMIFS(前々月ワード!$J$3:$J$1000,前々月ワード!$D$3:$D$1000,キーワード!$D751,前々月ワード!$E$3:$E$1000,キーワード!$F751)</f>
        <v>0</v>
      </c>
      <c r="AA751" s="22">
        <f>SUMIFS(当月ワード!$W$3:$W$1000,当月ワード!$D$3:$D$1000,キーワード!$D751,当月ワード!$E$3:$E$1000,キーワード!$F751)</f>
        <v>0</v>
      </c>
      <c r="AB751" s="23">
        <f>SUMIFS(前月ワード!$W$3:$W$1000,前月ワード!$D$3:$D$1000,キーワード!$D751,前月ワード!$E$3:$E$1000,キーワード!$F751)</f>
        <v>0</v>
      </c>
      <c r="AC751" s="23">
        <f>SUMIFS(前々月ワード!$W$3:$W$1000,前々月ワード!$D$3:$D$1000,キーワード!$D751,前々月ワード!$E$3:$E$1000,キーワード!$F751)</f>
        <v>0</v>
      </c>
      <c r="AD751" s="23">
        <f t="shared" si="131"/>
        <v>0</v>
      </c>
      <c r="AE751" s="23">
        <f t="shared" si="131"/>
        <v>0</v>
      </c>
      <c r="AF751" s="23">
        <f t="shared" si="131"/>
        <v>0</v>
      </c>
      <c r="AG751" s="22">
        <f>SUMIFS(当月ワード!$X$3:$X$1000,当月ワード!$D$3:$D$1000,キーワード!$D751,当月ワード!$E$3:$E$1000,キーワード!$F751)</f>
        <v>0</v>
      </c>
      <c r="AH751" s="23">
        <f>SUMIFS(前月ワード!$X$3:$X$1000,前月ワード!$D$3:$D$1000,キーワード!$D751,前月ワード!$E$3:$E$1000,キーワード!$F751)</f>
        <v>0</v>
      </c>
      <c r="AI751" s="23">
        <f>SUMIFS(前々月ワード!$X$3:$X$1000,前々月ワード!$D$3:$D$1000,キーワード!$D751,前々月ワード!$E$3:$E$1000,キーワード!$F751)</f>
        <v>0</v>
      </c>
      <c r="AJ751" s="22">
        <f>SUMIFS(当月ワード!$I$3:$I$1000,当月ワード!$D$3:$D$1000,キーワード!$D751,当月ワード!$E$3:$E$1000,キーワード!$F751)</f>
        <v>0</v>
      </c>
      <c r="AK751" s="23">
        <f>SUMIFS(前月ワード!$I$3:$I$1000,前月ワード!$D$3:$D$1000,キーワード!$D751,前月ワード!$E$3:$E$1000,キーワード!$F751)</f>
        <v>0</v>
      </c>
      <c r="AL751" s="23">
        <f>SUMIFS(前々月ワード!$I$3:$I$1000,前々月ワード!$D$3:$D$1000,キーワード!$D751,前々月ワード!$E$3:$E$1000,キーワード!$F751)</f>
        <v>0</v>
      </c>
      <c r="AM751" s="13">
        <f t="shared" si="132"/>
        <v>0</v>
      </c>
      <c r="AN751" s="13">
        <f t="shared" si="132"/>
        <v>0</v>
      </c>
      <c r="AO751" s="13">
        <f t="shared" si="132"/>
        <v>0</v>
      </c>
      <c r="AP751" s="16">
        <f t="shared" si="133"/>
        <v>0</v>
      </c>
      <c r="AQ751" s="16">
        <f t="shared" si="133"/>
        <v>0</v>
      </c>
      <c r="AR751" s="17">
        <f t="shared" si="133"/>
        <v>0</v>
      </c>
    </row>
    <row r="752" spans="3:44" ht="36.65" customHeight="1">
      <c r="C752" s="20">
        <v>747</v>
      </c>
      <c r="D752" s="53">
        <f>現状ワード設定!B749</f>
        <v>0</v>
      </c>
      <c r="E752" s="26" t="str">
        <f>IFERROR(_xlfn.XLOOKUP($D752,現状商品設定!B:B,現状商品設定!C:C,"-"),"-")</f>
        <v>-</v>
      </c>
      <c r="F752" s="56">
        <f>現状ワード設定!G749</f>
        <v>0</v>
      </c>
      <c r="G752" s="60" t="s">
        <v>46</v>
      </c>
      <c r="H752" s="47" t="str">
        <f>IFERROR(_xlfn.XLOOKUP(D752,商品!$D:$D,商品!$H:$H),"")</f>
        <v/>
      </c>
      <c r="I752" s="50" t="str">
        <f>IFERROR(_xlfn.XLOOKUP(D752&amp;F752,現状ワード設定!J:J,現状ワード設定!H:H),"")</f>
        <v/>
      </c>
      <c r="J752" s="47" t="str">
        <f>IFERROR(_xlfn.XLOOKUP(D752&amp;F752,現状ワード設定!J:J,現状ワード設定!I:I),"")</f>
        <v/>
      </c>
      <c r="K752" s="47" t="e">
        <f>IF(AND(T752&gt;=設定!$C$12,W752&gt;=O752),I752*(1+設定!$F$12),IF(AND(T752&gt;=設定!$C$13,W752&lt;O752),I752*(1+設定!$F$13),IF(AND(T752&lt;設定!$C$14,U752&gt;=設定!$E$14),I752*(1+設定!$F$14),IF(AND(T752&lt;設定!$C$15,U752&lt;設定!$E$15),I752*(1+設定!$F$15),"除外"))))</f>
        <v>#VALUE!</v>
      </c>
      <c r="L752" s="58" t="e">
        <f ca="1">IF(消化率!$I$5&lt;1,K752*消化率!$I$5,IF(U752*V752/(K752*消化率!$I$5)&gt;O752,K752*消化率!$I$5,M752))</f>
        <v>#DIV/0!</v>
      </c>
      <c r="M752" s="58" t="e">
        <f t="shared" si="124"/>
        <v>#VALUE!</v>
      </c>
      <c r="N752" s="58" t="e">
        <f ca="1">IF(ROUNDUP(IF(IF(IF(AND(設定!$D$8&lt;=L752,設定!$D$8&lt;J752),設定!$D$8,IF(AND(J752&lt;=L752,J752&lt;設定!$D$8),J752,IF(AND(L752&lt;=J752,J752&lt;設定!$D$8),J752,L752)))=0,設定!$D$8,IF(AND(設定!$D$8&lt;=L752,設定!$D$8&lt;J752),設定!$D$8,IF(AND(J752&lt;=L752,J752&lt;設定!$D$8),J752,IF(AND(L752&lt;=J752,J752&lt;設定!$D$8),J752,L752))))&lt;=H752,H752+1,IF(IF(AND(設定!$D$8&lt;=L752,設定!$D$8&lt;J752),設定!$D$8,IF(AND(J752&lt;=L752,J752&lt;設定!$D$8),J752,IF(AND(L752&lt;=J752,J752&lt;設定!$D$8),J752,L752)))=0,設定!$D$8,IF(AND(設定!$D$8&lt;=L752,設定!$D$8&lt;J752),設定!$D$8,IF(AND(J752&lt;=L752,J752&lt;設定!$D$8),J752,IF(AND(L752&lt;=J752,J752&lt;設定!$D$8),J752,L752))))),0)&gt;40,ROUNDUP(IF(IF(IF(AND(設定!$D$8&lt;=L752,設定!$D$8&lt;J752),設定!$D$8,IF(AND(J752&lt;=L752,J752&lt;設定!$D$8),J752,IF(AND(L752&lt;=J752,J752&lt;設定!$D$8),J752,L752)))=0,設定!$D$8,IF(AND(設定!$D$8&lt;=L752,設定!$D$8&lt;J752),設定!$D$8,IF(AND(J752&lt;=L752,J752&lt;設定!$D$8),J752,IF(AND(L752&lt;=J752,J752&lt;設定!$D$8),J752,L752))))&lt;=H752,H752+1,IF(IF(AND(設定!$D$8&lt;=L752,設定!$D$8&lt;J752),設定!$D$8,IF(AND(J752&lt;=L752,J752&lt;設定!$D$8),J752,IF(AND(L752&lt;=J752,J752&lt;設定!$D$8),J752,L752)))=0,設定!$D$8,IF(AND(設定!$D$8&lt;=L752,設定!$D$8&lt;J752),設定!$D$8,IF(AND(J752&lt;=L752,J752&lt;設定!$D$8),J752,IF(AND(L752&lt;=J752,J752&lt;設定!$D$8),J752,L752))))),0),40)</f>
        <v>#DIV/0!</v>
      </c>
      <c r="O752" s="55">
        <f>IF(G752="標準",設定!$C$4,G752)</f>
        <v>5</v>
      </c>
      <c r="P752" s="45">
        <f t="shared" si="125"/>
        <v>0</v>
      </c>
      <c r="Q752" s="14">
        <f t="shared" si="126"/>
        <v>0</v>
      </c>
      <c r="R752" s="23">
        <f t="shared" si="134"/>
        <v>0</v>
      </c>
      <c r="S752" s="12">
        <f t="shared" si="127"/>
        <v>0</v>
      </c>
      <c r="T752" s="23">
        <f t="shared" si="128"/>
        <v>0</v>
      </c>
      <c r="U752" s="13">
        <f t="shared" si="129"/>
        <v>0</v>
      </c>
      <c r="V752" s="104" t="str">
        <f>INDEX(商品!Q:Q,MATCH(キーワード!D752,商品!D:D,0),1)</f>
        <v>-</v>
      </c>
      <c r="W752" s="15">
        <f t="shared" si="130"/>
        <v>0</v>
      </c>
      <c r="X752" s="22">
        <f>SUMIFS(当月ワード!$J$3:$J$1000,当月ワード!$D$3:$D$1000,キーワード!$D752,当月ワード!$E$3:$E$1000,キーワード!$F752)</f>
        <v>0</v>
      </c>
      <c r="Y752" s="23">
        <f>SUMIFS(前月ワード!$J$3:$J$1000,前月ワード!$D$3:$D$1000,キーワード!$D752,前月ワード!$E$3:$E$1000,キーワード!$F752)</f>
        <v>0</v>
      </c>
      <c r="Z752" s="23">
        <f>SUMIFS(前々月ワード!$J$3:$J$1000,前々月ワード!$D$3:$D$1000,キーワード!$D752,前々月ワード!$E$3:$E$1000,キーワード!$F752)</f>
        <v>0</v>
      </c>
      <c r="AA752" s="22">
        <f>SUMIFS(当月ワード!$W$3:$W$1000,当月ワード!$D$3:$D$1000,キーワード!$D752,当月ワード!$E$3:$E$1000,キーワード!$F752)</f>
        <v>0</v>
      </c>
      <c r="AB752" s="23">
        <f>SUMIFS(前月ワード!$W$3:$W$1000,前月ワード!$D$3:$D$1000,キーワード!$D752,前月ワード!$E$3:$E$1000,キーワード!$F752)</f>
        <v>0</v>
      </c>
      <c r="AC752" s="23">
        <f>SUMIFS(前々月ワード!$W$3:$W$1000,前々月ワード!$D$3:$D$1000,キーワード!$D752,前々月ワード!$E$3:$E$1000,キーワード!$F752)</f>
        <v>0</v>
      </c>
      <c r="AD752" s="23">
        <f t="shared" si="131"/>
        <v>0</v>
      </c>
      <c r="AE752" s="23">
        <f t="shared" si="131"/>
        <v>0</v>
      </c>
      <c r="AF752" s="23">
        <f t="shared" si="131"/>
        <v>0</v>
      </c>
      <c r="AG752" s="22">
        <f>SUMIFS(当月ワード!$X$3:$X$1000,当月ワード!$D$3:$D$1000,キーワード!$D752,当月ワード!$E$3:$E$1000,キーワード!$F752)</f>
        <v>0</v>
      </c>
      <c r="AH752" s="23">
        <f>SUMIFS(前月ワード!$X$3:$X$1000,前月ワード!$D$3:$D$1000,キーワード!$D752,前月ワード!$E$3:$E$1000,キーワード!$F752)</f>
        <v>0</v>
      </c>
      <c r="AI752" s="23">
        <f>SUMIFS(前々月ワード!$X$3:$X$1000,前々月ワード!$D$3:$D$1000,キーワード!$D752,前々月ワード!$E$3:$E$1000,キーワード!$F752)</f>
        <v>0</v>
      </c>
      <c r="AJ752" s="22">
        <f>SUMIFS(当月ワード!$I$3:$I$1000,当月ワード!$D$3:$D$1000,キーワード!$D752,当月ワード!$E$3:$E$1000,キーワード!$F752)</f>
        <v>0</v>
      </c>
      <c r="AK752" s="23">
        <f>SUMIFS(前月ワード!$I$3:$I$1000,前月ワード!$D$3:$D$1000,キーワード!$D752,前月ワード!$E$3:$E$1000,キーワード!$F752)</f>
        <v>0</v>
      </c>
      <c r="AL752" s="23">
        <f>SUMIFS(前々月ワード!$I$3:$I$1000,前々月ワード!$D$3:$D$1000,キーワード!$D752,前々月ワード!$E$3:$E$1000,キーワード!$F752)</f>
        <v>0</v>
      </c>
      <c r="AM752" s="13">
        <f t="shared" si="132"/>
        <v>0</v>
      </c>
      <c r="AN752" s="13">
        <f t="shared" si="132"/>
        <v>0</v>
      </c>
      <c r="AO752" s="13">
        <f t="shared" si="132"/>
        <v>0</v>
      </c>
      <c r="AP752" s="16">
        <f t="shared" si="133"/>
        <v>0</v>
      </c>
      <c r="AQ752" s="16">
        <f t="shared" si="133"/>
        <v>0</v>
      </c>
      <c r="AR752" s="17">
        <f t="shared" si="133"/>
        <v>0</v>
      </c>
    </row>
    <row r="753" spans="3:44" ht="36.65" customHeight="1">
      <c r="C753" s="20">
        <v>748</v>
      </c>
      <c r="D753" s="53">
        <f>現状ワード設定!B750</f>
        <v>0</v>
      </c>
      <c r="E753" s="26" t="str">
        <f>IFERROR(_xlfn.XLOOKUP($D753,現状商品設定!B:B,現状商品設定!C:C,"-"),"-")</f>
        <v>-</v>
      </c>
      <c r="F753" s="56">
        <f>現状ワード設定!G750</f>
        <v>0</v>
      </c>
      <c r="G753" s="60" t="s">
        <v>46</v>
      </c>
      <c r="H753" s="47" t="str">
        <f>IFERROR(_xlfn.XLOOKUP(D753,商品!$D:$D,商品!$H:$H),"")</f>
        <v/>
      </c>
      <c r="I753" s="50" t="str">
        <f>IFERROR(_xlfn.XLOOKUP(D753&amp;F753,現状ワード設定!J:J,現状ワード設定!H:H),"")</f>
        <v/>
      </c>
      <c r="J753" s="47" t="str">
        <f>IFERROR(_xlfn.XLOOKUP(D753&amp;F753,現状ワード設定!J:J,現状ワード設定!I:I),"")</f>
        <v/>
      </c>
      <c r="K753" s="47" t="e">
        <f>IF(AND(T753&gt;=設定!$C$12,W753&gt;=O753),I753*(1+設定!$F$12),IF(AND(T753&gt;=設定!$C$13,W753&lt;O753),I753*(1+設定!$F$13),IF(AND(T753&lt;設定!$C$14,U753&gt;=設定!$E$14),I753*(1+設定!$F$14),IF(AND(T753&lt;設定!$C$15,U753&lt;設定!$E$15),I753*(1+設定!$F$15),"除外"))))</f>
        <v>#VALUE!</v>
      </c>
      <c r="L753" s="58" t="e">
        <f ca="1">IF(消化率!$I$5&lt;1,K753*消化率!$I$5,IF(U753*V753/(K753*消化率!$I$5)&gt;O753,K753*消化率!$I$5,M753))</f>
        <v>#DIV/0!</v>
      </c>
      <c r="M753" s="58" t="e">
        <f t="shared" si="124"/>
        <v>#VALUE!</v>
      </c>
      <c r="N753" s="58" t="e">
        <f ca="1">IF(ROUNDUP(IF(IF(IF(AND(設定!$D$8&lt;=L753,設定!$D$8&lt;J753),設定!$D$8,IF(AND(J753&lt;=L753,J753&lt;設定!$D$8),J753,IF(AND(L753&lt;=J753,J753&lt;設定!$D$8),J753,L753)))=0,設定!$D$8,IF(AND(設定!$D$8&lt;=L753,設定!$D$8&lt;J753),設定!$D$8,IF(AND(J753&lt;=L753,J753&lt;設定!$D$8),J753,IF(AND(L753&lt;=J753,J753&lt;設定!$D$8),J753,L753))))&lt;=H753,H753+1,IF(IF(AND(設定!$D$8&lt;=L753,設定!$D$8&lt;J753),設定!$D$8,IF(AND(J753&lt;=L753,J753&lt;設定!$D$8),J753,IF(AND(L753&lt;=J753,J753&lt;設定!$D$8),J753,L753)))=0,設定!$D$8,IF(AND(設定!$D$8&lt;=L753,設定!$D$8&lt;J753),設定!$D$8,IF(AND(J753&lt;=L753,J753&lt;設定!$D$8),J753,IF(AND(L753&lt;=J753,J753&lt;設定!$D$8),J753,L753))))),0)&gt;40,ROUNDUP(IF(IF(IF(AND(設定!$D$8&lt;=L753,設定!$D$8&lt;J753),設定!$D$8,IF(AND(J753&lt;=L753,J753&lt;設定!$D$8),J753,IF(AND(L753&lt;=J753,J753&lt;設定!$D$8),J753,L753)))=0,設定!$D$8,IF(AND(設定!$D$8&lt;=L753,設定!$D$8&lt;J753),設定!$D$8,IF(AND(J753&lt;=L753,J753&lt;設定!$D$8),J753,IF(AND(L753&lt;=J753,J753&lt;設定!$D$8),J753,L753))))&lt;=H753,H753+1,IF(IF(AND(設定!$D$8&lt;=L753,設定!$D$8&lt;J753),設定!$D$8,IF(AND(J753&lt;=L753,J753&lt;設定!$D$8),J753,IF(AND(L753&lt;=J753,J753&lt;設定!$D$8),J753,L753)))=0,設定!$D$8,IF(AND(設定!$D$8&lt;=L753,設定!$D$8&lt;J753),設定!$D$8,IF(AND(J753&lt;=L753,J753&lt;設定!$D$8),J753,IF(AND(L753&lt;=J753,J753&lt;設定!$D$8),J753,L753))))),0),40)</f>
        <v>#DIV/0!</v>
      </c>
      <c r="O753" s="55">
        <f>IF(G753="標準",設定!$C$4,G753)</f>
        <v>5</v>
      </c>
      <c r="P753" s="45">
        <f t="shared" si="125"/>
        <v>0</v>
      </c>
      <c r="Q753" s="14">
        <f t="shared" si="126"/>
        <v>0</v>
      </c>
      <c r="R753" s="23">
        <f t="shared" si="134"/>
        <v>0</v>
      </c>
      <c r="S753" s="12">
        <f t="shared" si="127"/>
        <v>0</v>
      </c>
      <c r="T753" s="23">
        <f t="shared" si="128"/>
        <v>0</v>
      </c>
      <c r="U753" s="13">
        <f t="shared" si="129"/>
        <v>0</v>
      </c>
      <c r="V753" s="104" t="str">
        <f>INDEX(商品!Q:Q,MATCH(キーワード!D753,商品!D:D,0),1)</f>
        <v>-</v>
      </c>
      <c r="W753" s="15">
        <f t="shared" si="130"/>
        <v>0</v>
      </c>
      <c r="X753" s="22">
        <f>SUMIFS(当月ワード!$J$3:$J$1000,当月ワード!$D$3:$D$1000,キーワード!$D753,当月ワード!$E$3:$E$1000,キーワード!$F753)</f>
        <v>0</v>
      </c>
      <c r="Y753" s="23">
        <f>SUMIFS(前月ワード!$J$3:$J$1000,前月ワード!$D$3:$D$1000,キーワード!$D753,前月ワード!$E$3:$E$1000,キーワード!$F753)</f>
        <v>0</v>
      </c>
      <c r="Z753" s="23">
        <f>SUMIFS(前々月ワード!$J$3:$J$1000,前々月ワード!$D$3:$D$1000,キーワード!$D753,前々月ワード!$E$3:$E$1000,キーワード!$F753)</f>
        <v>0</v>
      </c>
      <c r="AA753" s="22">
        <f>SUMIFS(当月ワード!$W$3:$W$1000,当月ワード!$D$3:$D$1000,キーワード!$D753,当月ワード!$E$3:$E$1000,キーワード!$F753)</f>
        <v>0</v>
      </c>
      <c r="AB753" s="23">
        <f>SUMIFS(前月ワード!$W$3:$W$1000,前月ワード!$D$3:$D$1000,キーワード!$D753,前月ワード!$E$3:$E$1000,キーワード!$F753)</f>
        <v>0</v>
      </c>
      <c r="AC753" s="23">
        <f>SUMIFS(前々月ワード!$W$3:$W$1000,前々月ワード!$D$3:$D$1000,キーワード!$D753,前々月ワード!$E$3:$E$1000,キーワード!$F753)</f>
        <v>0</v>
      </c>
      <c r="AD753" s="23">
        <f t="shared" si="131"/>
        <v>0</v>
      </c>
      <c r="AE753" s="23">
        <f t="shared" si="131"/>
        <v>0</v>
      </c>
      <c r="AF753" s="23">
        <f t="shared" si="131"/>
        <v>0</v>
      </c>
      <c r="AG753" s="22">
        <f>SUMIFS(当月ワード!$X$3:$X$1000,当月ワード!$D$3:$D$1000,キーワード!$D753,当月ワード!$E$3:$E$1000,キーワード!$F753)</f>
        <v>0</v>
      </c>
      <c r="AH753" s="23">
        <f>SUMIFS(前月ワード!$X$3:$X$1000,前月ワード!$D$3:$D$1000,キーワード!$D753,前月ワード!$E$3:$E$1000,キーワード!$F753)</f>
        <v>0</v>
      </c>
      <c r="AI753" s="23">
        <f>SUMIFS(前々月ワード!$X$3:$X$1000,前々月ワード!$D$3:$D$1000,キーワード!$D753,前々月ワード!$E$3:$E$1000,キーワード!$F753)</f>
        <v>0</v>
      </c>
      <c r="AJ753" s="22">
        <f>SUMIFS(当月ワード!$I$3:$I$1000,当月ワード!$D$3:$D$1000,キーワード!$D753,当月ワード!$E$3:$E$1000,キーワード!$F753)</f>
        <v>0</v>
      </c>
      <c r="AK753" s="23">
        <f>SUMIFS(前月ワード!$I$3:$I$1000,前月ワード!$D$3:$D$1000,キーワード!$D753,前月ワード!$E$3:$E$1000,キーワード!$F753)</f>
        <v>0</v>
      </c>
      <c r="AL753" s="23">
        <f>SUMIFS(前々月ワード!$I$3:$I$1000,前々月ワード!$D$3:$D$1000,キーワード!$D753,前々月ワード!$E$3:$E$1000,キーワード!$F753)</f>
        <v>0</v>
      </c>
      <c r="AM753" s="13">
        <f t="shared" si="132"/>
        <v>0</v>
      </c>
      <c r="AN753" s="13">
        <f t="shared" si="132"/>
        <v>0</v>
      </c>
      <c r="AO753" s="13">
        <f t="shared" si="132"/>
        <v>0</v>
      </c>
      <c r="AP753" s="16">
        <f t="shared" si="133"/>
        <v>0</v>
      </c>
      <c r="AQ753" s="16">
        <f t="shared" si="133"/>
        <v>0</v>
      </c>
      <c r="AR753" s="17">
        <f t="shared" si="133"/>
        <v>0</v>
      </c>
    </row>
    <row r="754" spans="3:44" ht="36.65" customHeight="1">
      <c r="C754" s="20">
        <v>749</v>
      </c>
      <c r="D754" s="53">
        <f>現状ワード設定!B751</f>
        <v>0</v>
      </c>
      <c r="E754" s="26" t="str">
        <f>IFERROR(_xlfn.XLOOKUP($D754,現状商品設定!B:B,現状商品設定!C:C,"-"),"-")</f>
        <v>-</v>
      </c>
      <c r="F754" s="56">
        <f>現状ワード設定!G751</f>
        <v>0</v>
      </c>
      <c r="G754" s="60" t="s">
        <v>46</v>
      </c>
      <c r="H754" s="47" t="str">
        <f>IFERROR(_xlfn.XLOOKUP(D754,商品!$D:$D,商品!$H:$H),"")</f>
        <v/>
      </c>
      <c r="I754" s="50" t="str">
        <f>IFERROR(_xlfn.XLOOKUP(D754&amp;F754,現状ワード設定!J:J,現状ワード設定!H:H),"")</f>
        <v/>
      </c>
      <c r="J754" s="47" t="str">
        <f>IFERROR(_xlfn.XLOOKUP(D754&amp;F754,現状ワード設定!J:J,現状ワード設定!I:I),"")</f>
        <v/>
      </c>
      <c r="K754" s="47" t="e">
        <f>IF(AND(T754&gt;=設定!$C$12,W754&gt;=O754),I754*(1+設定!$F$12),IF(AND(T754&gt;=設定!$C$13,W754&lt;O754),I754*(1+設定!$F$13),IF(AND(T754&lt;設定!$C$14,U754&gt;=設定!$E$14),I754*(1+設定!$F$14),IF(AND(T754&lt;設定!$C$15,U754&lt;設定!$E$15),I754*(1+設定!$F$15),"除外"))))</f>
        <v>#VALUE!</v>
      </c>
      <c r="L754" s="58" t="e">
        <f ca="1">IF(消化率!$I$5&lt;1,K754*消化率!$I$5,IF(U754*V754/(K754*消化率!$I$5)&gt;O754,K754*消化率!$I$5,M754))</f>
        <v>#DIV/0!</v>
      </c>
      <c r="M754" s="58" t="e">
        <f t="shared" si="124"/>
        <v>#VALUE!</v>
      </c>
      <c r="N754" s="58" t="e">
        <f ca="1">IF(ROUNDUP(IF(IF(IF(AND(設定!$D$8&lt;=L754,設定!$D$8&lt;J754),設定!$D$8,IF(AND(J754&lt;=L754,J754&lt;設定!$D$8),J754,IF(AND(L754&lt;=J754,J754&lt;設定!$D$8),J754,L754)))=0,設定!$D$8,IF(AND(設定!$D$8&lt;=L754,設定!$D$8&lt;J754),設定!$D$8,IF(AND(J754&lt;=L754,J754&lt;設定!$D$8),J754,IF(AND(L754&lt;=J754,J754&lt;設定!$D$8),J754,L754))))&lt;=H754,H754+1,IF(IF(AND(設定!$D$8&lt;=L754,設定!$D$8&lt;J754),設定!$D$8,IF(AND(J754&lt;=L754,J754&lt;設定!$D$8),J754,IF(AND(L754&lt;=J754,J754&lt;設定!$D$8),J754,L754)))=0,設定!$D$8,IF(AND(設定!$D$8&lt;=L754,設定!$D$8&lt;J754),設定!$D$8,IF(AND(J754&lt;=L754,J754&lt;設定!$D$8),J754,IF(AND(L754&lt;=J754,J754&lt;設定!$D$8),J754,L754))))),0)&gt;40,ROUNDUP(IF(IF(IF(AND(設定!$D$8&lt;=L754,設定!$D$8&lt;J754),設定!$D$8,IF(AND(J754&lt;=L754,J754&lt;設定!$D$8),J754,IF(AND(L754&lt;=J754,J754&lt;設定!$D$8),J754,L754)))=0,設定!$D$8,IF(AND(設定!$D$8&lt;=L754,設定!$D$8&lt;J754),設定!$D$8,IF(AND(J754&lt;=L754,J754&lt;設定!$D$8),J754,IF(AND(L754&lt;=J754,J754&lt;設定!$D$8),J754,L754))))&lt;=H754,H754+1,IF(IF(AND(設定!$D$8&lt;=L754,設定!$D$8&lt;J754),設定!$D$8,IF(AND(J754&lt;=L754,J754&lt;設定!$D$8),J754,IF(AND(L754&lt;=J754,J754&lt;設定!$D$8),J754,L754)))=0,設定!$D$8,IF(AND(設定!$D$8&lt;=L754,設定!$D$8&lt;J754),設定!$D$8,IF(AND(J754&lt;=L754,J754&lt;設定!$D$8),J754,IF(AND(L754&lt;=J754,J754&lt;設定!$D$8),J754,L754))))),0),40)</f>
        <v>#DIV/0!</v>
      </c>
      <c r="O754" s="55">
        <f>IF(G754="標準",設定!$C$4,G754)</f>
        <v>5</v>
      </c>
      <c r="P754" s="45">
        <f t="shared" si="125"/>
        <v>0</v>
      </c>
      <c r="Q754" s="14">
        <f t="shared" si="126"/>
        <v>0</v>
      </c>
      <c r="R754" s="23">
        <f t="shared" si="134"/>
        <v>0</v>
      </c>
      <c r="S754" s="12">
        <f t="shared" si="127"/>
        <v>0</v>
      </c>
      <c r="T754" s="23">
        <f t="shared" si="128"/>
        <v>0</v>
      </c>
      <c r="U754" s="13">
        <f t="shared" si="129"/>
        <v>0</v>
      </c>
      <c r="V754" s="104" t="str">
        <f>INDEX(商品!Q:Q,MATCH(キーワード!D754,商品!D:D,0),1)</f>
        <v>-</v>
      </c>
      <c r="W754" s="15">
        <f t="shared" si="130"/>
        <v>0</v>
      </c>
      <c r="X754" s="22">
        <f>SUMIFS(当月ワード!$J$3:$J$1000,当月ワード!$D$3:$D$1000,キーワード!$D754,当月ワード!$E$3:$E$1000,キーワード!$F754)</f>
        <v>0</v>
      </c>
      <c r="Y754" s="23">
        <f>SUMIFS(前月ワード!$J$3:$J$1000,前月ワード!$D$3:$D$1000,キーワード!$D754,前月ワード!$E$3:$E$1000,キーワード!$F754)</f>
        <v>0</v>
      </c>
      <c r="Z754" s="23">
        <f>SUMIFS(前々月ワード!$J$3:$J$1000,前々月ワード!$D$3:$D$1000,キーワード!$D754,前々月ワード!$E$3:$E$1000,キーワード!$F754)</f>
        <v>0</v>
      </c>
      <c r="AA754" s="22">
        <f>SUMIFS(当月ワード!$W$3:$W$1000,当月ワード!$D$3:$D$1000,キーワード!$D754,当月ワード!$E$3:$E$1000,キーワード!$F754)</f>
        <v>0</v>
      </c>
      <c r="AB754" s="23">
        <f>SUMIFS(前月ワード!$W$3:$W$1000,前月ワード!$D$3:$D$1000,キーワード!$D754,前月ワード!$E$3:$E$1000,キーワード!$F754)</f>
        <v>0</v>
      </c>
      <c r="AC754" s="23">
        <f>SUMIFS(前々月ワード!$W$3:$W$1000,前々月ワード!$D$3:$D$1000,キーワード!$D754,前々月ワード!$E$3:$E$1000,キーワード!$F754)</f>
        <v>0</v>
      </c>
      <c r="AD754" s="23">
        <f t="shared" si="131"/>
        <v>0</v>
      </c>
      <c r="AE754" s="23">
        <f t="shared" si="131"/>
        <v>0</v>
      </c>
      <c r="AF754" s="23">
        <f t="shared" si="131"/>
        <v>0</v>
      </c>
      <c r="AG754" s="22">
        <f>SUMIFS(当月ワード!$X$3:$X$1000,当月ワード!$D$3:$D$1000,キーワード!$D754,当月ワード!$E$3:$E$1000,キーワード!$F754)</f>
        <v>0</v>
      </c>
      <c r="AH754" s="23">
        <f>SUMIFS(前月ワード!$X$3:$X$1000,前月ワード!$D$3:$D$1000,キーワード!$D754,前月ワード!$E$3:$E$1000,キーワード!$F754)</f>
        <v>0</v>
      </c>
      <c r="AI754" s="23">
        <f>SUMIFS(前々月ワード!$X$3:$X$1000,前々月ワード!$D$3:$D$1000,キーワード!$D754,前々月ワード!$E$3:$E$1000,キーワード!$F754)</f>
        <v>0</v>
      </c>
      <c r="AJ754" s="22">
        <f>SUMIFS(当月ワード!$I$3:$I$1000,当月ワード!$D$3:$D$1000,キーワード!$D754,当月ワード!$E$3:$E$1000,キーワード!$F754)</f>
        <v>0</v>
      </c>
      <c r="AK754" s="23">
        <f>SUMIFS(前月ワード!$I$3:$I$1000,前月ワード!$D$3:$D$1000,キーワード!$D754,前月ワード!$E$3:$E$1000,キーワード!$F754)</f>
        <v>0</v>
      </c>
      <c r="AL754" s="23">
        <f>SUMIFS(前々月ワード!$I$3:$I$1000,前々月ワード!$D$3:$D$1000,キーワード!$D754,前々月ワード!$E$3:$E$1000,キーワード!$F754)</f>
        <v>0</v>
      </c>
      <c r="AM754" s="13">
        <f t="shared" si="132"/>
        <v>0</v>
      </c>
      <c r="AN754" s="13">
        <f t="shared" si="132"/>
        <v>0</v>
      </c>
      <c r="AO754" s="13">
        <f t="shared" si="132"/>
        <v>0</v>
      </c>
      <c r="AP754" s="16">
        <f t="shared" si="133"/>
        <v>0</v>
      </c>
      <c r="AQ754" s="16">
        <f t="shared" si="133"/>
        <v>0</v>
      </c>
      <c r="AR754" s="17">
        <f t="shared" si="133"/>
        <v>0</v>
      </c>
    </row>
    <row r="755" spans="3:44" ht="36.65" customHeight="1">
      <c r="C755" s="20">
        <v>750</v>
      </c>
      <c r="D755" s="53">
        <f>現状ワード設定!B752</f>
        <v>0</v>
      </c>
      <c r="E755" s="26" t="str">
        <f>IFERROR(_xlfn.XLOOKUP($D755,現状商品設定!B:B,現状商品設定!C:C,"-"),"-")</f>
        <v>-</v>
      </c>
      <c r="F755" s="56">
        <f>現状ワード設定!G752</f>
        <v>0</v>
      </c>
      <c r="G755" s="60" t="s">
        <v>46</v>
      </c>
      <c r="H755" s="47" t="str">
        <f>IFERROR(_xlfn.XLOOKUP(D755,商品!$D:$D,商品!$H:$H),"")</f>
        <v/>
      </c>
      <c r="I755" s="50" t="str">
        <f>IFERROR(_xlfn.XLOOKUP(D755&amp;F755,現状ワード設定!J:J,現状ワード設定!H:H),"")</f>
        <v/>
      </c>
      <c r="J755" s="47" t="str">
        <f>IFERROR(_xlfn.XLOOKUP(D755&amp;F755,現状ワード設定!J:J,現状ワード設定!I:I),"")</f>
        <v/>
      </c>
      <c r="K755" s="47" t="e">
        <f>IF(AND(T755&gt;=設定!$C$12,W755&gt;=O755),I755*(1+設定!$F$12),IF(AND(T755&gt;=設定!$C$13,W755&lt;O755),I755*(1+設定!$F$13),IF(AND(T755&lt;設定!$C$14,U755&gt;=設定!$E$14),I755*(1+設定!$F$14),IF(AND(T755&lt;設定!$C$15,U755&lt;設定!$E$15),I755*(1+設定!$F$15),"除外"))))</f>
        <v>#VALUE!</v>
      </c>
      <c r="L755" s="58" t="e">
        <f ca="1">IF(消化率!$I$5&lt;1,K755*消化率!$I$5,IF(U755*V755/(K755*消化率!$I$5)&gt;O755,K755*消化率!$I$5,M755))</f>
        <v>#DIV/0!</v>
      </c>
      <c r="M755" s="58" t="e">
        <f t="shared" si="124"/>
        <v>#VALUE!</v>
      </c>
      <c r="N755" s="58" t="e">
        <f ca="1">IF(ROUNDUP(IF(IF(IF(AND(設定!$D$8&lt;=L755,設定!$D$8&lt;J755),設定!$D$8,IF(AND(J755&lt;=L755,J755&lt;設定!$D$8),J755,IF(AND(L755&lt;=J755,J755&lt;設定!$D$8),J755,L755)))=0,設定!$D$8,IF(AND(設定!$D$8&lt;=L755,設定!$D$8&lt;J755),設定!$D$8,IF(AND(J755&lt;=L755,J755&lt;設定!$D$8),J755,IF(AND(L755&lt;=J755,J755&lt;設定!$D$8),J755,L755))))&lt;=H755,H755+1,IF(IF(AND(設定!$D$8&lt;=L755,設定!$D$8&lt;J755),設定!$D$8,IF(AND(J755&lt;=L755,J755&lt;設定!$D$8),J755,IF(AND(L755&lt;=J755,J755&lt;設定!$D$8),J755,L755)))=0,設定!$D$8,IF(AND(設定!$D$8&lt;=L755,設定!$D$8&lt;J755),設定!$D$8,IF(AND(J755&lt;=L755,J755&lt;設定!$D$8),J755,IF(AND(L755&lt;=J755,J755&lt;設定!$D$8),J755,L755))))),0)&gt;40,ROUNDUP(IF(IF(IF(AND(設定!$D$8&lt;=L755,設定!$D$8&lt;J755),設定!$D$8,IF(AND(J755&lt;=L755,J755&lt;設定!$D$8),J755,IF(AND(L755&lt;=J755,J755&lt;設定!$D$8),J755,L755)))=0,設定!$D$8,IF(AND(設定!$D$8&lt;=L755,設定!$D$8&lt;J755),設定!$D$8,IF(AND(J755&lt;=L755,J755&lt;設定!$D$8),J755,IF(AND(L755&lt;=J755,J755&lt;設定!$D$8),J755,L755))))&lt;=H755,H755+1,IF(IF(AND(設定!$D$8&lt;=L755,設定!$D$8&lt;J755),設定!$D$8,IF(AND(J755&lt;=L755,J755&lt;設定!$D$8),J755,IF(AND(L755&lt;=J755,J755&lt;設定!$D$8),J755,L755)))=0,設定!$D$8,IF(AND(設定!$D$8&lt;=L755,設定!$D$8&lt;J755),設定!$D$8,IF(AND(J755&lt;=L755,J755&lt;設定!$D$8),J755,IF(AND(L755&lt;=J755,J755&lt;設定!$D$8),J755,L755))))),0),40)</f>
        <v>#DIV/0!</v>
      </c>
      <c r="O755" s="55">
        <f>IF(G755="標準",設定!$C$4,G755)</f>
        <v>5</v>
      </c>
      <c r="P755" s="45">
        <f t="shared" si="125"/>
        <v>0</v>
      </c>
      <c r="Q755" s="14">
        <f t="shared" si="126"/>
        <v>0</v>
      </c>
      <c r="R755" s="23">
        <f t="shared" si="134"/>
        <v>0</v>
      </c>
      <c r="S755" s="12">
        <f t="shared" si="127"/>
        <v>0</v>
      </c>
      <c r="T755" s="23">
        <f t="shared" si="128"/>
        <v>0</v>
      </c>
      <c r="U755" s="13">
        <f t="shared" si="129"/>
        <v>0</v>
      </c>
      <c r="V755" s="104" t="str">
        <f>INDEX(商品!Q:Q,MATCH(キーワード!D755,商品!D:D,0),1)</f>
        <v>-</v>
      </c>
      <c r="W755" s="15">
        <f t="shared" si="130"/>
        <v>0</v>
      </c>
      <c r="X755" s="22">
        <f>SUMIFS(当月ワード!$J$3:$J$1000,当月ワード!$D$3:$D$1000,キーワード!$D755,当月ワード!$E$3:$E$1000,キーワード!$F755)</f>
        <v>0</v>
      </c>
      <c r="Y755" s="23">
        <f>SUMIFS(前月ワード!$J$3:$J$1000,前月ワード!$D$3:$D$1000,キーワード!$D755,前月ワード!$E$3:$E$1000,キーワード!$F755)</f>
        <v>0</v>
      </c>
      <c r="Z755" s="23">
        <f>SUMIFS(前々月ワード!$J$3:$J$1000,前々月ワード!$D$3:$D$1000,キーワード!$D755,前々月ワード!$E$3:$E$1000,キーワード!$F755)</f>
        <v>0</v>
      </c>
      <c r="AA755" s="22">
        <f>SUMIFS(当月ワード!$W$3:$W$1000,当月ワード!$D$3:$D$1000,キーワード!$D755,当月ワード!$E$3:$E$1000,キーワード!$F755)</f>
        <v>0</v>
      </c>
      <c r="AB755" s="23">
        <f>SUMIFS(前月ワード!$W$3:$W$1000,前月ワード!$D$3:$D$1000,キーワード!$D755,前月ワード!$E$3:$E$1000,キーワード!$F755)</f>
        <v>0</v>
      </c>
      <c r="AC755" s="23">
        <f>SUMIFS(前々月ワード!$W$3:$W$1000,前々月ワード!$D$3:$D$1000,キーワード!$D755,前々月ワード!$E$3:$E$1000,キーワード!$F755)</f>
        <v>0</v>
      </c>
      <c r="AD755" s="23">
        <f t="shared" si="131"/>
        <v>0</v>
      </c>
      <c r="AE755" s="23">
        <f t="shared" si="131"/>
        <v>0</v>
      </c>
      <c r="AF755" s="23">
        <f t="shared" si="131"/>
        <v>0</v>
      </c>
      <c r="AG755" s="22">
        <f>SUMIFS(当月ワード!$X$3:$X$1000,当月ワード!$D$3:$D$1000,キーワード!$D755,当月ワード!$E$3:$E$1000,キーワード!$F755)</f>
        <v>0</v>
      </c>
      <c r="AH755" s="23">
        <f>SUMIFS(前月ワード!$X$3:$X$1000,前月ワード!$D$3:$D$1000,キーワード!$D755,前月ワード!$E$3:$E$1000,キーワード!$F755)</f>
        <v>0</v>
      </c>
      <c r="AI755" s="23">
        <f>SUMIFS(前々月ワード!$X$3:$X$1000,前々月ワード!$D$3:$D$1000,キーワード!$D755,前々月ワード!$E$3:$E$1000,キーワード!$F755)</f>
        <v>0</v>
      </c>
      <c r="AJ755" s="22">
        <f>SUMIFS(当月ワード!$I$3:$I$1000,当月ワード!$D$3:$D$1000,キーワード!$D755,当月ワード!$E$3:$E$1000,キーワード!$F755)</f>
        <v>0</v>
      </c>
      <c r="AK755" s="23">
        <f>SUMIFS(前月ワード!$I$3:$I$1000,前月ワード!$D$3:$D$1000,キーワード!$D755,前月ワード!$E$3:$E$1000,キーワード!$F755)</f>
        <v>0</v>
      </c>
      <c r="AL755" s="23">
        <f>SUMIFS(前々月ワード!$I$3:$I$1000,前々月ワード!$D$3:$D$1000,キーワード!$D755,前々月ワード!$E$3:$E$1000,キーワード!$F755)</f>
        <v>0</v>
      </c>
      <c r="AM755" s="13">
        <f t="shared" si="132"/>
        <v>0</v>
      </c>
      <c r="AN755" s="13">
        <f t="shared" si="132"/>
        <v>0</v>
      </c>
      <c r="AO755" s="13">
        <f t="shared" si="132"/>
        <v>0</v>
      </c>
      <c r="AP755" s="16">
        <f t="shared" si="133"/>
        <v>0</v>
      </c>
      <c r="AQ755" s="16">
        <f t="shared" si="133"/>
        <v>0</v>
      </c>
      <c r="AR755" s="17">
        <f t="shared" si="133"/>
        <v>0</v>
      </c>
    </row>
    <row r="756" spans="3:44" ht="36.65" customHeight="1">
      <c r="C756" s="20">
        <v>751</v>
      </c>
      <c r="D756" s="53">
        <f>現状ワード設定!B753</f>
        <v>0</v>
      </c>
      <c r="E756" s="26" t="str">
        <f>IFERROR(_xlfn.XLOOKUP($D756,現状商品設定!B:B,現状商品設定!C:C,"-"),"-")</f>
        <v>-</v>
      </c>
      <c r="F756" s="56">
        <f>現状ワード設定!G753</f>
        <v>0</v>
      </c>
      <c r="G756" s="60" t="s">
        <v>46</v>
      </c>
      <c r="H756" s="47" t="str">
        <f>IFERROR(_xlfn.XLOOKUP(D756,商品!$D:$D,商品!$H:$H),"")</f>
        <v/>
      </c>
      <c r="I756" s="50" t="str">
        <f>IFERROR(_xlfn.XLOOKUP(D756&amp;F756,現状ワード設定!J:J,現状ワード設定!H:H),"")</f>
        <v/>
      </c>
      <c r="J756" s="47" t="str">
        <f>IFERROR(_xlfn.XLOOKUP(D756&amp;F756,現状ワード設定!J:J,現状ワード設定!I:I),"")</f>
        <v/>
      </c>
      <c r="K756" s="47" t="e">
        <f>IF(AND(T756&gt;=設定!$C$12,W756&gt;=O756),I756*(1+設定!$F$12),IF(AND(T756&gt;=設定!$C$13,W756&lt;O756),I756*(1+設定!$F$13),IF(AND(T756&lt;設定!$C$14,U756&gt;=設定!$E$14),I756*(1+設定!$F$14),IF(AND(T756&lt;設定!$C$15,U756&lt;設定!$E$15),I756*(1+設定!$F$15),"除外"))))</f>
        <v>#VALUE!</v>
      </c>
      <c r="L756" s="58" t="e">
        <f ca="1">IF(消化率!$I$5&lt;1,K756*消化率!$I$5,IF(U756*V756/(K756*消化率!$I$5)&gt;O756,K756*消化率!$I$5,M756))</f>
        <v>#DIV/0!</v>
      </c>
      <c r="M756" s="58" t="e">
        <f t="shared" si="124"/>
        <v>#VALUE!</v>
      </c>
      <c r="N756" s="58" t="e">
        <f ca="1">IF(ROUNDUP(IF(IF(IF(AND(設定!$D$8&lt;=L756,設定!$D$8&lt;J756),設定!$D$8,IF(AND(J756&lt;=L756,J756&lt;設定!$D$8),J756,IF(AND(L756&lt;=J756,J756&lt;設定!$D$8),J756,L756)))=0,設定!$D$8,IF(AND(設定!$D$8&lt;=L756,設定!$D$8&lt;J756),設定!$D$8,IF(AND(J756&lt;=L756,J756&lt;設定!$D$8),J756,IF(AND(L756&lt;=J756,J756&lt;設定!$D$8),J756,L756))))&lt;=H756,H756+1,IF(IF(AND(設定!$D$8&lt;=L756,設定!$D$8&lt;J756),設定!$D$8,IF(AND(J756&lt;=L756,J756&lt;設定!$D$8),J756,IF(AND(L756&lt;=J756,J756&lt;設定!$D$8),J756,L756)))=0,設定!$D$8,IF(AND(設定!$D$8&lt;=L756,設定!$D$8&lt;J756),設定!$D$8,IF(AND(J756&lt;=L756,J756&lt;設定!$D$8),J756,IF(AND(L756&lt;=J756,J756&lt;設定!$D$8),J756,L756))))),0)&gt;40,ROUNDUP(IF(IF(IF(AND(設定!$D$8&lt;=L756,設定!$D$8&lt;J756),設定!$D$8,IF(AND(J756&lt;=L756,J756&lt;設定!$D$8),J756,IF(AND(L756&lt;=J756,J756&lt;設定!$D$8),J756,L756)))=0,設定!$D$8,IF(AND(設定!$D$8&lt;=L756,設定!$D$8&lt;J756),設定!$D$8,IF(AND(J756&lt;=L756,J756&lt;設定!$D$8),J756,IF(AND(L756&lt;=J756,J756&lt;設定!$D$8),J756,L756))))&lt;=H756,H756+1,IF(IF(AND(設定!$D$8&lt;=L756,設定!$D$8&lt;J756),設定!$D$8,IF(AND(J756&lt;=L756,J756&lt;設定!$D$8),J756,IF(AND(L756&lt;=J756,J756&lt;設定!$D$8),J756,L756)))=0,設定!$D$8,IF(AND(設定!$D$8&lt;=L756,設定!$D$8&lt;J756),設定!$D$8,IF(AND(J756&lt;=L756,J756&lt;設定!$D$8),J756,IF(AND(L756&lt;=J756,J756&lt;設定!$D$8),J756,L756))))),0),40)</f>
        <v>#DIV/0!</v>
      </c>
      <c r="O756" s="55">
        <f>IF(G756="標準",設定!$C$4,G756)</f>
        <v>5</v>
      </c>
      <c r="P756" s="45">
        <f t="shared" si="125"/>
        <v>0</v>
      </c>
      <c r="Q756" s="14">
        <f t="shared" si="126"/>
        <v>0</v>
      </c>
      <c r="R756" s="23">
        <f t="shared" si="134"/>
        <v>0</v>
      </c>
      <c r="S756" s="12">
        <f t="shared" si="127"/>
        <v>0</v>
      </c>
      <c r="T756" s="23">
        <f t="shared" si="128"/>
        <v>0</v>
      </c>
      <c r="U756" s="13">
        <f t="shared" si="129"/>
        <v>0</v>
      </c>
      <c r="V756" s="104" t="str">
        <f>INDEX(商品!Q:Q,MATCH(キーワード!D756,商品!D:D,0),1)</f>
        <v>-</v>
      </c>
      <c r="W756" s="15">
        <f t="shared" si="130"/>
        <v>0</v>
      </c>
      <c r="X756" s="22">
        <f>SUMIFS(当月ワード!$J$3:$J$1000,当月ワード!$D$3:$D$1000,キーワード!$D756,当月ワード!$E$3:$E$1000,キーワード!$F756)</f>
        <v>0</v>
      </c>
      <c r="Y756" s="23">
        <f>SUMIFS(前月ワード!$J$3:$J$1000,前月ワード!$D$3:$D$1000,キーワード!$D756,前月ワード!$E$3:$E$1000,キーワード!$F756)</f>
        <v>0</v>
      </c>
      <c r="Z756" s="23">
        <f>SUMIFS(前々月ワード!$J$3:$J$1000,前々月ワード!$D$3:$D$1000,キーワード!$D756,前々月ワード!$E$3:$E$1000,キーワード!$F756)</f>
        <v>0</v>
      </c>
      <c r="AA756" s="22">
        <f>SUMIFS(当月ワード!$W$3:$W$1000,当月ワード!$D$3:$D$1000,キーワード!$D756,当月ワード!$E$3:$E$1000,キーワード!$F756)</f>
        <v>0</v>
      </c>
      <c r="AB756" s="23">
        <f>SUMIFS(前月ワード!$W$3:$W$1000,前月ワード!$D$3:$D$1000,キーワード!$D756,前月ワード!$E$3:$E$1000,キーワード!$F756)</f>
        <v>0</v>
      </c>
      <c r="AC756" s="23">
        <f>SUMIFS(前々月ワード!$W$3:$W$1000,前々月ワード!$D$3:$D$1000,キーワード!$D756,前々月ワード!$E$3:$E$1000,キーワード!$F756)</f>
        <v>0</v>
      </c>
      <c r="AD756" s="23">
        <f t="shared" si="131"/>
        <v>0</v>
      </c>
      <c r="AE756" s="23">
        <f t="shared" si="131"/>
        <v>0</v>
      </c>
      <c r="AF756" s="23">
        <f t="shared" si="131"/>
        <v>0</v>
      </c>
      <c r="AG756" s="22">
        <f>SUMIFS(当月ワード!$X$3:$X$1000,当月ワード!$D$3:$D$1000,キーワード!$D756,当月ワード!$E$3:$E$1000,キーワード!$F756)</f>
        <v>0</v>
      </c>
      <c r="AH756" s="23">
        <f>SUMIFS(前月ワード!$X$3:$X$1000,前月ワード!$D$3:$D$1000,キーワード!$D756,前月ワード!$E$3:$E$1000,キーワード!$F756)</f>
        <v>0</v>
      </c>
      <c r="AI756" s="23">
        <f>SUMIFS(前々月ワード!$X$3:$X$1000,前々月ワード!$D$3:$D$1000,キーワード!$D756,前々月ワード!$E$3:$E$1000,キーワード!$F756)</f>
        <v>0</v>
      </c>
      <c r="AJ756" s="22">
        <f>SUMIFS(当月ワード!$I$3:$I$1000,当月ワード!$D$3:$D$1000,キーワード!$D756,当月ワード!$E$3:$E$1000,キーワード!$F756)</f>
        <v>0</v>
      </c>
      <c r="AK756" s="23">
        <f>SUMIFS(前月ワード!$I$3:$I$1000,前月ワード!$D$3:$D$1000,キーワード!$D756,前月ワード!$E$3:$E$1000,キーワード!$F756)</f>
        <v>0</v>
      </c>
      <c r="AL756" s="23">
        <f>SUMIFS(前々月ワード!$I$3:$I$1000,前々月ワード!$D$3:$D$1000,キーワード!$D756,前々月ワード!$E$3:$E$1000,キーワード!$F756)</f>
        <v>0</v>
      </c>
      <c r="AM756" s="13">
        <f t="shared" si="132"/>
        <v>0</v>
      </c>
      <c r="AN756" s="13">
        <f t="shared" si="132"/>
        <v>0</v>
      </c>
      <c r="AO756" s="13">
        <f t="shared" si="132"/>
        <v>0</v>
      </c>
      <c r="AP756" s="16">
        <f t="shared" si="133"/>
        <v>0</v>
      </c>
      <c r="AQ756" s="16">
        <f t="shared" si="133"/>
        <v>0</v>
      </c>
      <c r="AR756" s="17">
        <f t="shared" si="133"/>
        <v>0</v>
      </c>
    </row>
    <row r="757" spans="3:44" ht="36.65" customHeight="1">
      <c r="C757" s="20">
        <v>752</v>
      </c>
      <c r="D757" s="53">
        <f>現状ワード設定!B754</f>
        <v>0</v>
      </c>
      <c r="E757" s="26" t="str">
        <f>IFERROR(_xlfn.XLOOKUP($D757,現状商品設定!B:B,現状商品設定!C:C,"-"),"-")</f>
        <v>-</v>
      </c>
      <c r="F757" s="56">
        <f>現状ワード設定!G754</f>
        <v>0</v>
      </c>
      <c r="G757" s="60" t="s">
        <v>46</v>
      </c>
      <c r="H757" s="47" t="str">
        <f>IFERROR(_xlfn.XLOOKUP(D757,商品!$D:$D,商品!$H:$H),"")</f>
        <v/>
      </c>
      <c r="I757" s="50" t="str">
        <f>IFERROR(_xlfn.XLOOKUP(D757&amp;F757,現状ワード設定!J:J,現状ワード設定!H:H),"")</f>
        <v/>
      </c>
      <c r="J757" s="47" t="str">
        <f>IFERROR(_xlfn.XLOOKUP(D757&amp;F757,現状ワード設定!J:J,現状ワード設定!I:I),"")</f>
        <v/>
      </c>
      <c r="K757" s="47" t="e">
        <f>IF(AND(T757&gt;=設定!$C$12,W757&gt;=O757),I757*(1+設定!$F$12),IF(AND(T757&gt;=設定!$C$13,W757&lt;O757),I757*(1+設定!$F$13),IF(AND(T757&lt;設定!$C$14,U757&gt;=設定!$E$14),I757*(1+設定!$F$14),IF(AND(T757&lt;設定!$C$15,U757&lt;設定!$E$15),I757*(1+設定!$F$15),"除外"))))</f>
        <v>#VALUE!</v>
      </c>
      <c r="L757" s="58" t="e">
        <f ca="1">IF(消化率!$I$5&lt;1,K757*消化率!$I$5,IF(U757*V757/(K757*消化率!$I$5)&gt;O757,K757*消化率!$I$5,M757))</f>
        <v>#DIV/0!</v>
      </c>
      <c r="M757" s="58" t="e">
        <f t="shared" si="124"/>
        <v>#VALUE!</v>
      </c>
      <c r="N757" s="58" t="e">
        <f ca="1">IF(ROUNDUP(IF(IF(IF(AND(設定!$D$8&lt;=L757,設定!$D$8&lt;J757),設定!$D$8,IF(AND(J757&lt;=L757,J757&lt;設定!$D$8),J757,IF(AND(L757&lt;=J757,J757&lt;設定!$D$8),J757,L757)))=0,設定!$D$8,IF(AND(設定!$D$8&lt;=L757,設定!$D$8&lt;J757),設定!$D$8,IF(AND(J757&lt;=L757,J757&lt;設定!$D$8),J757,IF(AND(L757&lt;=J757,J757&lt;設定!$D$8),J757,L757))))&lt;=H757,H757+1,IF(IF(AND(設定!$D$8&lt;=L757,設定!$D$8&lt;J757),設定!$D$8,IF(AND(J757&lt;=L757,J757&lt;設定!$D$8),J757,IF(AND(L757&lt;=J757,J757&lt;設定!$D$8),J757,L757)))=0,設定!$D$8,IF(AND(設定!$D$8&lt;=L757,設定!$D$8&lt;J757),設定!$D$8,IF(AND(J757&lt;=L757,J757&lt;設定!$D$8),J757,IF(AND(L757&lt;=J757,J757&lt;設定!$D$8),J757,L757))))),0)&gt;40,ROUNDUP(IF(IF(IF(AND(設定!$D$8&lt;=L757,設定!$D$8&lt;J757),設定!$D$8,IF(AND(J757&lt;=L757,J757&lt;設定!$D$8),J757,IF(AND(L757&lt;=J757,J757&lt;設定!$D$8),J757,L757)))=0,設定!$D$8,IF(AND(設定!$D$8&lt;=L757,設定!$D$8&lt;J757),設定!$D$8,IF(AND(J757&lt;=L757,J757&lt;設定!$D$8),J757,IF(AND(L757&lt;=J757,J757&lt;設定!$D$8),J757,L757))))&lt;=H757,H757+1,IF(IF(AND(設定!$D$8&lt;=L757,設定!$D$8&lt;J757),設定!$D$8,IF(AND(J757&lt;=L757,J757&lt;設定!$D$8),J757,IF(AND(L757&lt;=J757,J757&lt;設定!$D$8),J757,L757)))=0,設定!$D$8,IF(AND(設定!$D$8&lt;=L757,設定!$D$8&lt;J757),設定!$D$8,IF(AND(J757&lt;=L757,J757&lt;設定!$D$8),J757,IF(AND(L757&lt;=J757,J757&lt;設定!$D$8),J757,L757))))),0),40)</f>
        <v>#DIV/0!</v>
      </c>
      <c r="O757" s="55">
        <f>IF(G757="標準",設定!$C$4,G757)</f>
        <v>5</v>
      </c>
      <c r="P757" s="45">
        <f t="shared" si="125"/>
        <v>0</v>
      </c>
      <c r="Q757" s="14">
        <f t="shared" si="126"/>
        <v>0</v>
      </c>
      <c r="R757" s="23">
        <f t="shared" si="134"/>
        <v>0</v>
      </c>
      <c r="S757" s="12">
        <f t="shared" si="127"/>
        <v>0</v>
      </c>
      <c r="T757" s="23">
        <f t="shared" si="128"/>
        <v>0</v>
      </c>
      <c r="U757" s="13">
        <f t="shared" si="129"/>
        <v>0</v>
      </c>
      <c r="V757" s="104" t="str">
        <f>INDEX(商品!Q:Q,MATCH(キーワード!D757,商品!D:D,0),1)</f>
        <v>-</v>
      </c>
      <c r="W757" s="15">
        <f t="shared" si="130"/>
        <v>0</v>
      </c>
      <c r="X757" s="22">
        <f>SUMIFS(当月ワード!$J$3:$J$1000,当月ワード!$D$3:$D$1000,キーワード!$D757,当月ワード!$E$3:$E$1000,キーワード!$F757)</f>
        <v>0</v>
      </c>
      <c r="Y757" s="23">
        <f>SUMIFS(前月ワード!$J$3:$J$1000,前月ワード!$D$3:$D$1000,キーワード!$D757,前月ワード!$E$3:$E$1000,キーワード!$F757)</f>
        <v>0</v>
      </c>
      <c r="Z757" s="23">
        <f>SUMIFS(前々月ワード!$J$3:$J$1000,前々月ワード!$D$3:$D$1000,キーワード!$D757,前々月ワード!$E$3:$E$1000,キーワード!$F757)</f>
        <v>0</v>
      </c>
      <c r="AA757" s="22">
        <f>SUMIFS(当月ワード!$W$3:$W$1000,当月ワード!$D$3:$D$1000,キーワード!$D757,当月ワード!$E$3:$E$1000,キーワード!$F757)</f>
        <v>0</v>
      </c>
      <c r="AB757" s="23">
        <f>SUMIFS(前月ワード!$W$3:$W$1000,前月ワード!$D$3:$D$1000,キーワード!$D757,前月ワード!$E$3:$E$1000,キーワード!$F757)</f>
        <v>0</v>
      </c>
      <c r="AC757" s="23">
        <f>SUMIFS(前々月ワード!$W$3:$W$1000,前々月ワード!$D$3:$D$1000,キーワード!$D757,前々月ワード!$E$3:$E$1000,キーワード!$F757)</f>
        <v>0</v>
      </c>
      <c r="AD757" s="23">
        <f t="shared" si="131"/>
        <v>0</v>
      </c>
      <c r="AE757" s="23">
        <f t="shared" si="131"/>
        <v>0</v>
      </c>
      <c r="AF757" s="23">
        <f t="shared" si="131"/>
        <v>0</v>
      </c>
      <c r="AG757" s="22">
        <f>SUMIFS(当月ワード!$X$3:$X$1000,当月ワード!$D$3:$D$1000,キーワード!$D757,当月ワード!$E$3:$E$1000,キーワード!$F757)</f>
        <v>0</v>
      </c>
      <c r="AH757" s="23">
        <f>SUMIFS(前月ワード!$X$3:$X$1000,前月ワード!$D$3:$D$1000,キーワード!$D757,前月ワード!$E$3:$E$1000,キーワード!$F757)</f>
        <v>0</v>
      </c>
      <c r="AI757" s="23">
        <f>SUMIFS(前々月ワード!$X$3:$X$1000,前々月ワード!$D$3:$D$1000,キーワード!$D757,前々月ワード!$E$3:$E$1000,キーワード!$F757)</f>
        <v>0</v>
      </c>
      <c r="AJ757" s="22">
        <f>SUMIFS(当月ワード!$I$3:$I$1000,当月ワード!$D$3:$D$1000,キーワード!$D757,当月ワード!$E$3:$E$1000,キーワード!$F757)</f>
        <v>0</v>
      </c>
      <c r="AK757" s="23">
        <f>SUMIFS(前月ワード!$I$3:$I$1000,前月ワード!$D$3:$D$1000,キーワード!$D757,前月ワード!$E$3:$E$1000,キーワード!$F757)</f>
        <v>0</v>
      </c>
      <c r="AL757" s="23">
        <f>SUMIFS(前々月ワード!$I$3:$I$1000,前々月ワード!$D$3:$D$1000,キーワード!$D757,前々月ワード!$E$3:$E$1000,キーワード!$F757)</f>
        <v>0</v>
      </c>
      <c r="AM757" s="13">
        <f t="shared" si="132"/>
        <v>0</v>
      </c>
      <c r="AN757" s="13">
        <f t="shared" si="132"/>
        <v>0</v>
      </c>
      <c r="AO757" s="13">
        <f t="shared" si="132"/>
        <v>0</v>
      </c>
      <c r="AP757" s="16">
        <f t="shared" si="133"/>
        <v>0</v>
      </c>
      <c r="AQ757" s="16">
        <f t="shared" si="133"/>
        <v>0</v>
      </c>
      <c r="AR757" s="17">
        <f t="shared" si="133"/>
        <v>0</v>
      </c>
    </row>
    <row r="758" spans="3:44" ht="36.65" customHeight="1">
      <c r="C758" s="20">
        <v>753</v>
      </c>
      <c r="D758" s="53">
        <f>現状ワード設定!B755</f>
        <v>0</v>
      </c>
      <c r="E758" s="26" t="str">
        <f>IFERROR(_xlfn.XLOOKUP($D758,現状商品設定!B:B,現状商品設定!C:C,"-"),"-")</f>
        <v>-</v>
      </c>
      <c r="F758" s="56">
        <f>現状ワード設定!G755</f>
        <v>0</v>
      </c>
      <c r="G758" s="60" t="s">
        <v>46</v>
      </c>
      <c r="H758" s="47" t="str">
        <f>IFERROR(_xlfn.XLOOKUP(D758,商品!$D:$D,商品!$H:$H),"")</f>
        <v/>
      </c>
      <c r="I758" s="50" t="str">
        <f>IFERROR(_xlfn.XLOOKUP(D758&amp;F758,現状ワード設定!J:J,現状ワード設定!H:H),"")</f>
        <v/>
      </c>
      <c r="J758" s="47" t="str">
        <f>IFERROR(_xlfn.XLOOKUP(D758&amp;F758,現状ワード設定!J:J,現状ワード設定!I:I),"")</f>
        <v/>
      </c>
      <c r="K758" s="47" t="e">
        <f>IF(AND(T758&gt;=設定!$C$12,W758&gt;=O758),I758*(1+設定!$F$12),IF(AND(T758&gt;=設定!$C$13,W758&lt;O758),I758*(1+設定!$F$13),IF(AND(T758&lt;設定!$C$14,U758&gt;=設定!$E$14),I758*(1+設定!$F$14),IF(AND(T758&lt;設定!$C$15,U758&lt;設定!$E$15),I758*(1+設定!$F$15),"除外"))))</f>
        <v>#VALUE!</v>
      </c>
      <c r="L758" s="58" t="e">
        <f ca="1">IF(消化率!$I$5&lt;1,K758*消化率!$I$5,IF(U758*V758/(K758*消化率!$I$5)&gt;O758,K758*消化率!$I$5,M758))</f>
        <v>#DIV/0!</v>
      </c>
      <c r="M758" s="58" t="e">
        <f t="shared" si="124"/>
        <v>#VALUE!</v>
      </c>
      <c r="N758" s="58" t="e">
        <f ca="1">IF(ROUNDUP(IF(IF(IF(AND(設定!$D$8&lt;=L758,設定!$D$8&lt;J758),設定!$D$8,IF(AND(J758&lt;=L758,J758&lt;設定!$D$8),J758,IF(AND(L758&lt;=J758,J758&lt;設定!$D$8),J758,L758)))=0,設定!$D$8,IF(AND(設定!$D$8&lt;=L758,設定!$D$8&lt;J758),設定!$D$8,IF(AND(J758&lt;=L758,J758&lt;設定!$D$8),J758,IF(AND(L758&lt;=J758,J758&lt;設定!$D$8),J758,L758))))&lt;=H758,H758+1,IF(IF(AND(設定!$D$8&lt;=L758,設定!$D$8&lt;J758),設定!$D$8,IF(AND(J758&lt;=L758,J758&lt;設定!$D$8),J758,IF(AND(L758&lt;=J758,J758&lt;設定!$D$8),J758,L758)))=0,設定!$D$8,IF(AND(設定!$D$8&lt;=L758,設定!$D$8&lt;J758),設定!$D$8,IF(AND(J758&lt;=L758,J758&lt;設定!$D$8),J758,IF(AND(L758&lt;=J758,J758&lt;設定!$D$8),J758,L758))))),0)&gt;40,ROUNDUP(IF(IF(IF(AND(設定!$D$8&lt;=L758,設定!$D$8&lt;J758),設定!$D$8,IF(AND(J758&lt;=L758,J758&lt;設定!$D$8),J758,IF(AND(L758&lt;=J758,J758&lt;設定!$D$8),J758,L758)))=0,設定!$D$8,IF(AND(設定!$D$8&lt;=L758,設定!$D$8&lt;J758),設定!$D$8,IF(AND(J758&lt;=L758,J758&lt;設定!$D$8),J758,IF(AND(L758&lt;=J758,J758&lt;設定!$D$8),J758,L758))))&lt;=H758,H758+1,IF(IF(AND(設定!$D$8&lt;=L758,設定!$D$8&lt;J758),設定!$D$8,IF(AND(J758&lt;=L758,J758&lt;設定!$D$8),J758,IF(AND(L758&lt;=J758,J758&lt;設定!$D$8),J758,L758)))=0,設定!$D$8,IF(AND(設定!$D$8&lt;=L758,設定!$D$8&lt;J758),設定!$D$8,IF(AND(J758&lt;=L758,J758&lt;設定!$D$8),J758,IF(AND(L758&lt;=J758,J758&lt;設定!$D$8),J758,L758))))),0),40)</f>
        <v>#DIV/0!</v>
      </c>
      <c r="O758" s="55">
        <f>IF(G758="標準",設定!$C$4,G758)</f>
        <v>5</v>
      </c>
      <c r="P758" s="45">
        <f t="shared" si="125"/>
        <v>0</v>
      </c>
      <c r="Q758" s="14">
        <f t="shared" si="126"/>
        <v>0</v>
      </c>
      <c r="R758" s="23">
        <f t="shared" si="134"/>
        <v>0</v>
      </c>
      <c r="S758" s="12">
        <f t="shared" si="127"/>
        <v>0</v>
      </c>
      <c r="T758" s="23">
        <f t="shared" si="128"/>
        <v>0</v>
      </c>
      <c r="U758" s="13">
        <f t="shared" si="129"/>
        <v>0</v>
      </c>
      <c r="V758" s="104" t="str">
        <f>INDEX(商品!Q:Q,MATCH(キーワード!D758,商品!D:D,0),1)</f>
        <v>-</v>
      </c>
      <c r="W758" s="15">
        <f t="shared" si="130"/>
        <v>0</v>
      </c>
      <c r="X758" s="22">
        <f>SUMIFS(当月ワード!$J$3:$J$1000,当月ワード!$D$3:$D$1000,キーワード!$D758,当月ワード!$E$3:$E$1000,キーワード!$F758)</f>
        <v>0</v>
      </c>
      <c r="Y758" s="23">
        <f>SUMIFS(前月ワード!$J$3:$J$1000,前月ワード!$D$3:$D$1000,キーワード!$D758,前月ワード!$E$3:$E$1000,キーワード!$F758)</f>
        <v>0</v>
      </c>
      <c r="Z758" s="23">
        <f>SUMIFS(前々月ワード!$J$3:$J$1000,前々月ワード!$D$3:$D$1000,キーワード!$D758,前々月ワード!$E$3:$E$1000,キーワード!$F758)</f>
        <v>0</v>
      </c>
      <c r="AA758" s="22">
        <f>SUMIFS(当月ワード!$W$3:$W$1000,当月ワード!$D$3:$D$1000,キーワード!$D758,当月ワード!$E$3:$E$1000,キーワード!$F758)</f>
        <v>0</v>
      </c>
      <c r="AB758" s="23">
        <f>SUMIFS(前月ワード!$W$3:$W$1000,前月ワード!$D$3:$D$1000,キーワード!$D758,前月ワード!$E$3:$E$1000,キーワード!$F758)</f>
        <v>0</v>
      </c>
      <c r="AC758" s="23">
        <f>SUMIFS(前々月ワード!$W$3:$W$1000,前々月ワード!$D$3:$D$1000,キーワード!$D758,前々月ワード!$E$3:$E$1000,キーワード!$F758)</f>
        <v>0</v>
      </c>
      <c r="AD758" s="23">
        <f t="shared" si="131"/>
        <v>0</v>
      </c>
      <c r="AE758" s="23">
        <f t="shared" si="131"/>
        <v>0</v>
      </c>
      <c r="AF758" s="23">
        <f t="shared" si="131"/>
        <v>0</v>
      </c>
      <c r="AG758" s="22">
        <f>SUMIFS(当月ワード!$X$3:$X$1000,当月ワード!$D$3:$D$1000,キーワード!$D758,当月ワード!$E$3:$E$1000,キーワード!$F758)</f>
        <v>0</v>
      </c>
      <c r="AH758" s="23">
        <f>SUMIFS(前月ワード!$X$3:$X$1000,前月ワード!$D$3:$D$1000,キーワード!$D758,前月ワード!$E$3:$E$1000,キーワード!$F758)</f>
        <v>0</v>
      </c>
      <c r="AI758" s="23">
        <f>SUMIFS(前々月ワード!$X$3:$X$1000,前々月ワード!$D$3:$D$1000,キーワード!$D758,前々月ワード!$E$3:$E$1000,キーワード!$F758)</f>
        <v>0</v>
      </c>
      <c r="AJ758" s="22">
        <f>SUMIFS(当月ワード!$I$3:$I$1000,当月ワード!$D$3:$D$1000,キーワード!$D758,当月ワード!$E$3:$E$1000,キーワード!$F758)</f>
        <v>0</v>
      </c>
      <c r="AK758" s="23">
        <f>SUMIFS(前月ワード!$I$3:$I$1000,前月ワード!$D$3:$D$1000,キーワード!$D758,前月ワード!$E$3:$E$1000,キーワード!$F758)</f>
        <v>0</v>
      </c>
      <c r="AL758" s="23">
        <f>SUMIFS(前々月ワード!$I$3:$I$1000,前々月ワード!$D$3:$D$1000,キーワード!$D758,前々月ワード!$E$3:$E$1000,キーワード!$F758)</f>
        <v>0</v>
      </c>
      <c r="AM758" s="13">
        <f t="shared" si="132"/>
        <v>0</v>
      </c>
      <c r="AN758" s="13">
        <f t="shared" si="132"/>
        <v>0</v>
      </c>
      <c r="AO758" s="13">
        <f t="shared" si="132"/>
        <v>0</v>
      </c>
      <c r="AP758" s="16">
        <f t="shared" si="133"/>
        <v>0</v>
      </c>
      <c r="AQ758" s="16">
        <f t="shared" si="133"/>
        <v>0</v>
      </c>
      <c r="AR758" s="17">
        <f t="shared" si="133"/>
        <v>0</v>
      </c>
    </row>
    <row r="759" spans="3:44" ht="36.65" customHeight="1">
      <c r="C759" s="20">
        <v>754</v>
      </c>
      <c r="D759" s="53">
        <f>現状ワード設定!B756</f>
        <v>0</v>
      </c>
      <c r="E759" s="26" t="str">
        <f>IFERROR(_xlfn.XLOOKUP($D759,現状商品設定!B:B,現状商品設定!C:C,"-"),"-")</f>
        <v>-</v>
      </c>
      <c r="F759" s="56">
        <f>現状ワード設定!G756</f>
        <v>0</v>
      </c>
      <c r="G759" s="60" t="s">
        <v>46</v>
      </c>
      <c r="H759" s="47" t="str">
        <f>IFERROR(_xlfn.XLOOKUP(D759,商品!$D:$D,商品!$H:$H),"")</f>
        <v/>
      </c>
      <c r="I759" s="50" t="str">
        <f>IFERROR(_xlfn.XLOOKUP(D759&amp;F759,現状ワード設定!J:J,現状ワード設定!H:H),"")</f>
        <v/>
      </c>
      <c r="J759" s="47" t="str">
        <f>IFERROR(_xlfn.XLOOKUP(D759&amp;F759,現状ワード設定!J:J,現状ワード設定!I:I),"")</f>
        <v/>
      </c>
      <c r="K759" s="47" t="e">
        <f>IF(AND(T759&gt;=設定!$C$12,W759&gt;=O759),I759*(1+設定!$F$12),IF(AND(T759&gt;=設定!$C$13,W759&lt;O759),I759*(1+設定!$F$13),IF(AND(T759&lt;設定!$C$14,U759&gt;=設定!$E$14),I759*(1+設定!$F$14),IF(AND(T759&lt;設定!$C$15,U759&lt;設定!$E$15),I759*(1+設定!$F$15),"除外"))))</f>
        <v>#VALUE!</v>
      </c>
      <c r="L759" s="58" t="e">
        <f ca="1">IF(消化率!$I$5&lt;1,K759*消化率!$I$5,IF(U759*V759/(K759*消化率!$I$5)&gt;O759,K759*消化率!$I$5,M759))</f>
        <v>#DIV/0!</v>
      </c>
      <c r="M759" s="58" t="e">
        <f t="shared" si="124"/>
        <v>#VALUE!</v>
      </c>
      <c r="N759" s="58" t="e">
        <f ca="1">IF(ROUNDUP(IF(IF(IF(AND(設定!$D$8&lt;=L759,設定!$D$8&lt;J759),設定!$D$8,IF(AND(J759&lt;=L759,J759&lt;設定!$D$8),J759,IF(AND(L759&lt;=J759,J759&lt;設定!$D$8),J759,L759)))=0,設定!$D$8,IF(AND(設定!$D$8&lt;=L759,設定!$D$8&lt;J759),設定!$D$8,IF(AND(J759&lt;=L759,J759&lt;設定!$D$8),J759,IF(AND(L759&lt;=J759,J759&lt;設定!$D$8),J759,L759))))&lt;=H759,H759+1,IF(IF(AND(設定!$D$8&lt;=L759,設定!$D$8&lt;J759),設定!$D$8,IF(AND(J759&lt;=L759,J759&lt;設定!$D$8),J759,IF(AND(L759&lt;=J759,J759&lt;設定!$D$8),J759,L759)))=0,設定!$D$8,IF(AND(設定!$D$8&lt;=L759,設定!$D$8&lt;J759),設定!$D$8,IF(AND(J759&lt;=L759,J759&lt;設定!$D$8),J759,IF(AND(L759&lt;=J759,J759&lt;設定!$D$8),J759,L759))))),0)&gt;40,ROUNDUP(IF(IF(IF(AND(設定!$D$8&lt;=L759,設定!$D$8&lt;J759),設定!$D$8,IF(AND(J759&lt;=L759,J759&lt;設定!$D$8),J759,IF(AND(L759&lt;=J759,J759&lt;設定!$D$8),J759,L759)))=0,設定!$D$8,IF(AND(設定!$D$8&lt;=L759,設定!$D$8&lt;J759),設定!$D$8,IF(AND(J759&lt;=L759,J759&lt;設定!$D$8),J759,IF(AND(L759&lt;=J759,J759&lt;設定!$D$8),J759,L759))))&lt;=H759,H759+1,IF(IF(AND(設定!$D$8&lt;=L759,設定!$D$8&lt;J759),設定!$D$8,IF(AND(J759&lt;=L759,J759&lt;設定!$D$8),J759,IF(AND(L759&lt;=J759,J759&lt;設定!$D$8),J759,L759)))=0,設定!$D$8,IF(AND(設定!$D$8&lt;=L759,設定!$D$8&lt;J759),設定!$D$8,IF(AND(J759&lt;=L759,J759&lt;設定!$D$8),J759,IF(AND(L759&lt;=J759,J759&lt;設定!$D$8),J759,L759))))),0),40)</f>
        <v>#DIV/0!</v>
      </c>
      <c r="O759" s="55">
        <f>IF(G759="標準",設定!$C$4,G759)</f>
        <v>5</v>
      </c>
      <c r="P759" s="45">
        <f t="shared" si="125"/>
        <v>0</v>
      </c>
      <c r="Q759" s="14">
        <f t="shared" si="126"/>
        <v>0</v>
      </c>
      <c r="R759" s="23">
        <f t="shared" si="134"/>
        <v>0</v>
      </c>
      <c r="S759" s="12">
        <f t="shared" si="127"/>
        <v>0</v>
      </c>
      <c r="T759" s="23">
        <f t="shared" si="128"/>
        <v>0</v>
      </c>
      <c r="U759" s="13">
        <f t="shared" si="129"/>
        <v>0</v>
      </c>
      <c r="V759" s="104" t="str">
        <f>INDEX(商品!Q:Q,MATCH(キーワード!D759,商品!D:D,0),1)</f>
        <v>-</v>
      </c>
      <c r="W759" s="15">
        <f t="shared" si="130"/>
        <v>0</v>
      </c>
      <c r="X759" s="22">
        <f>SUMIFS(当月ワード!$J$3:$J$1000,当月ワード!$D$3:$D$1000,キーワード!$D759,当月ワード!$E$3:$E$1000,キーワード!$F759)</f>
        <v>0</v>
      </c>
      <c r="Y759" s="23">
        <f>SUMIFS(前月ワード!$J$3:$J$1000,前月ワード!$D$3:$D$1000,キーワード!$D759,前月ワード!$E$3:$E$1000,キーワード!$F759)</f>
        <v>0</v>
      </c>
      <c r="Z759" s="23">
        <f>SUMIFS(前々月ワード!$J$3:$J$1000,前々月ワード!$D$3:$D$1000,キーワード!$D759,前々月ワード!$E$3:$E$1000,キーワード!$F759)</f>
        <v>0</v>
      </c>
      <c r="AA759" s="22">
        <f>SUMIFS(当月ワード!$W$3:$W$1000,当月ワード!$D$3:$D$1000,キーワード!$D759,当月ワード!$E$3:$E$1000,キーワード!$F759)</f>
        <v>0</v>
      </c>
      <c r="AB759" s="23">
        <f>SUMIFS(前月ワード!$W$3:$W$1000,前月ワード!$D$3:$D$1000,キーワード!$D759,前月ワード!$E$3:$E$1000,キーワード!$F759)</f>
        <v>0</v>
      </c>
      <c r="AC759" s="23">
        <f>SUMIFS(前々月ワード!$W$3:$W$1000,前々月ワード!$D$3:$D$1000,キーワード!$D759,前々月ワード!$E$3:$E$1000,キーワード!$F759)</f>
        <v>0</v>
      </c>
      <c r="AD759" s="23">
        <f t="shared" si="131"/>
        <v>0</v>
      </c>
      <c r="AE759" s="23">
        <f t="shared" si="131"/>
        <v>0</v>
      </c>
      <c r="AF759" s="23">
        <f t="shared" si="131"/>
        <v>0</v>
      </c>
      <c r="AG759" s="22">
        <f>SUMIFS(当月ワード!$X$3:$X$1000,当月ワード!$D$3:$D$1000,キーワード!$D759,当月ワード!$E$3:$E$1000,キーワード!$F759)</f>
        <v>0</v>
      </c>
      <c r="AH759" s="23">
        <f>SUMIFS(前月ワード!$X$3:$X$1000,前月ワード!$D$3:$D$1000,キーワード!$D759,前月ワード!$E$3:$E$1000,キーワード!$F759)</f>
        <v>0</v>
      </c>
      <c r="AI759" s="23">
        <f>SUMIFS(前々月ワード!$X$3:$X$1000,前々月ワード!$D$3:$D$1000,キーワード!$D759,前々月ワード!$E$3:$E$1000,キーワード!$F759)</f>
        <v>0</v>
      </c>
      <c r="AJ759" s="22">
        <f>SUMIFS(当月ワード!$I$3:$I$1000,当月ワード!$D$3:$D$1000,キーワード!$D759,当月ワード!$E$3:$E$1000,キーワード!$F759)</f>
        <v>0</v>
      </c>
      <c r="AK759" s="23">
        <f>SUMIFS(前月ワード!$I$3:$I$1000,前月ワード!$D$3:$D$1000,キーワード!$D759,前月ワード!$E$3:$E$1000,キーワード!$F759)</f>
        <v>0</v>
      </c>
      <c r="AL759" s="23">
        <f>SUMIFS(前々月ワード!$I$3:$I$1000,前々月ワード!$D$3:$D$1000,キーワード!$D759,前々月ワード!$E$3:$E$1000,キーワード!$F759)</f>
        <v>0</v>
      </c>
      <c r="AM759" s="13">
        <f t="shared" si="132"/>
        <v>0</v>
      </c>
      <c r="AN759" s="13">
        <f t="shared" si="132"/>
        <v>0</v>
      </c>
      <c r="AO759" s="13">
        <f t="shared" si="132"/>
        <v>0</v>
      </c>
      <c r="AP759" s="16">
        <f t="shared" si="133"/>
        <v>0</v>
      </c>
      <c r="AQ759" s="16">
        <f t="shared" si="133"/>
        <v>0</v>
      </c>
      <c r="AR759" s="17">
        <f t="shared" si="133"/>
        <v>0</v>
      </c>
    </row>
    <row r="760" spans="3:44" ht="36.65" customHeight="1">
      <c r="C760" s="20">
        <v>755</v>
      </c>
      <c r="D760" s="53">
        <f>現状ワード設定!B757</f>
        <v>0</v>
      </c>
      <c r="E760" s="26" t="str">
        <f>IFERROR(_xlfn.XLOOKUP($D760,現状商品設定!B:B,現状商品設定!C:C,"-"),"-")</f>
        <v>-</v>
      </c>
      <c r="F760" s="56">
        <f>現状ワード設定!G757</f>
        <v>0</v>
      </c>
      <c r="G760" s="60" t="s">
        <v>46</v>
      </c>
      <c r="H760" s="47" t="str">
        <f>IFERROR(_xlfn.XLOOKUP(D760,商品!$D:$D,商品!$H:$H),"")</f>
        <v/>
      </c>
      <c r="I760" s="50" t="str">
        <f>IFERROR(_xlfn.XLOOKUP(D760&amp;F760,現状ワード設定!J:J,現状ワード設定!H:H),"")</f>
        <v/>
      </c>
      <c r="J760" s="47" t="str">
        <f>IFERROR(_xlfn.XLOOKUP(D760&amp;F760,現状ワード設定!J:J,現状ワード設定!I:I),"")</f>
        <v/>
      </c>
      <c r="K760" s="47" t="e">
        <f>IF(AND(T760&gt;=設定!$C$12,W760&gt;=O760),I760*(1+設定!$F$12),IF(AND(T760&gt;=設定!$C$13,W760&lt;O760),I760*(1+設定!$F$13),IF(AND(T760&lt;設定!$C$14,U760&gt;=設定!$E$14),I760*(1+設定!$F$14),IF(AND(T760&lt;設定!$C$15,U760&lt;設定!$E$15),I760*(1+設定!$F$15),"除外"))))</f>
        <v>#VALUE!</v>
      </c>
      <c r="L760" s="58" t="e">
        <f ca="1">IF(消化率!$I$5&lt;1,K760*消化率!$I$5,IF(U760*V760/(K760*消化率!$I$5)&gt;O760,K760*消化率!$I$5,M760))</f>
        <v>#DIV/0!</v>
      </c>
      <c r="M760" s="58" t="e">
        <f t="shared" si="124"/>
        <v>#VALUE!</v>
      </c>
      <c r="N760" s="58" t="e">
        <f ca="1">IF(ROUNDUP(IF(IF(IF(AND(設定!$D$8&lt;=L760,設定!$D$8&lt;J760),設定!$D$8,IF(AND(J760&lt;=L760,J760&lt;設定!$D$8),J760,IF(AND(L760&lt;=J760,J760&lt;設定!$D$8),J760,L760)))=0,設定!$D$8,IF(AND(設定!$D$8&lt;=L760,設定!$D$8&lt;J760),設定!$D$8,IF(AND(J760&lt;=L760,J760&lt;設定!$D$8),J760,IF(AND(L760&lt;=J760,J760&lt;設定!$D$8),J760,L760))))&lt;=H760,H760+1,IF(IF(AND(設定!$D$8&lt;=L760,設定!$D$8&lt;J760),設定!$D$8,IF(AND(J760&lt;=L760,J760&lt;設定!$D$8),J760,IF(AND(L760&lt;=J760,J760&lt;設定!$D$8),J760,L760)))=0,設定!$D$8,IF(AND(設定!$D$8&lt;=L760,設定!$D$8&lt;J760),設定!$D$8,IF(AND(J760&lt;=L760,J760&lt;設定!$D$8),J760,IF(AND(L760&lt;=J760,J760&lt;設定!$D$8),J760,L760))))),0)&gt;40,ROUNDUP(IF(IF(IF(AND(設定!$D$8&lt;=L760,設定!$D$8&lt;J760),設定!$D$8,IF(AND(J760&lt;=L760,J760&lt;設定!$D$8),J760,IF(AND(L760&lt;=J760,J760&lt;設定!$D$8),J760,L760)))=0,設定!$D$8,IF(AND(設定!$D$8&lt;=L760,設定!$D$8&lt;J760),設定!$D$8,IF(AND(J760&lt;=L760,J760&lt;設定!$D$8),J760,IF(AND(L760&lt;=J760,J760&lt;設定!$D$8),J760,L760))))&lt;=H760,H760+1,IF(IF(AND(設定!$D$8&lt;=L760,設定!$D$8&lt;J760),設定!$D$8,IF(AND(J760&lt;=L760,J760&lt;設定!$D$8),J760,IF(AND(L760&lt;=J760,J760&lt;設定!$D$8),J760,L760)))=0,設定!$D$8,IF(AND(設定!$D$8&lt;=L760,設定!$D$8&lt;J760),設定!$D$8,IF(AND(J760&lt;=L760,J760&lt;設定!$D$8),J760,IF(AND(L760&lt;=J760,J760&lt;設定!$D$8),J760,L760))))),0),40)</f>
        <v>#DIV/0!</v>
      </c>
      <c r="O760" s="55">
        <f>IF(G760="標準",設定!$C$4,G760)</f>
        <v>5</v>
      </c>
      <c r="P760" s="45">
        <f t="shared" si="125"/>
        <v>0</v>
      </c>
      <c r="Q760" s="14">
        <f t="shared" si="126"/>
        <v>0</v>
      </c>
      <c r="R760" s="23">
        <f t="shared" si="134"/>
        <v>0</v>
      </c>
      <c r="S760" s="12">
        <f t="shared" si="127"/>
        <v>0</v>
      </c>
      <c r="T760" s="23">
        <f t="shared" si="128"/>
        <v>0</v>
      </c>
      <c r="U760" s="13">
        <f t="shared" si="129"/>
        <v>0</v>
      </c>
      <c r="V760" s="104" t="str">
        <f>INDEX(商品!Q:Q,MATCH(キーワード!D760,商品!D:D,0),1)</f>
        <v>-</v>
      </c>
      <c r="W760" s="15">
        <f t="shared" si="130"/>
        <v>0</v>
      </c>
      <c r="X760" s="22">
        <f>SUMIFS(当月ワード!$J$3:$J$1000,当月ワード!$D$3:$D$1000,キーワード!$D760,当月ワード!$E$3:$E$1000,キーワード!$F760)</f>
        <v>0</v>
      </c>
      <c r="Y760" s="23">
        <f>SUMIFS(前月ワード!$J$3:$J$1000,前月ワード!$D$3:$D$1000,キーワード!$D760,前月ワード!$E$3:$E$1000,キーワード!$F760)</f>
        <v>0</v>
      </c>
      <c r="Z760" s="23">
        <f>SUMIFS(前々月ワード!$J$3:$J$1000,前々月ワード!$D$3:$D$1000,キーワード!$D760,前々月ワード!$E$3:$E$1000,キーワード!$F760)</f>
        <v>0</v>
      </c>
      <c r="AA760" s="22">
        <f>SUMIFS(当月ワード!$W$3:$W$1000,当月ワード!$D$3:$D$1000,キーワード!$D760,当月ワード!$E$3:$E$1000,キーワード!$F760)</f>
        <v>0</v>
      </c>
      <c r="AB760" s="23">
        <f>SUMIFS(前月ワード!$W$3:$W$1000,前月ワード!$D$3:$D$1000,キーワード!$D760,前月ワード!$E$3:$E$1000,キーワード!$F760)</f>
        <v>0</v>
      </c>
      <c r="AC760" s="23">
        <f>SUMIFS(前々月ワード!$W$3:$W$1000,前々月ワード!$D$3:$D$1000,キーワード!$D760,前々月ワード!$E$3:$E$1000,キーワード!$F760)</f>
        <v>0</v>
      </c>
      <c r="AD760" s="23">
        <f t="shared" si="131"/>
        <v>0</v>
      </c>
      <c r="AE760" s="23">
        <f t="shared" si="131"/>
        <v>0</v>
      </c>
      <c r="AF760" s="23">
        <f t="shared" si="131"/>
        <v>0</v>
      </c>
      <c r="AG760" s="22">
        <f>SUMIFS(当月ワード!$X$3:$X$1000,当月ワード!$D$3:$D$1000,キーワード!$D760,当月ワード!$E$3:$E$1000,キーワード!$F760)</f>
        <v>0</v>
      </c>
      <c r="AH760" s="23">
        <f>SUMIFS(前月ワード!$X$3:$X$1000,前月ワード!$D$3:$D$1000,キーワード!$D760,前月ワード!$E$3:$E$1000,キーワード!$F760)</f>
        <v>0</v>
      </c>
      <c r="AI760" s="23">
        <f>SUMIFS(前々月ワード!$X$3:$X$1000,前々月ワード!$D$3:$D$1000,キーワード!$D760,前々月ワード!$E$3:$E$1000,キーワード!$F760)</f>
        <v>0</v>
      </c>
      <c r="AJ760" s="22">
        <f>SUMIFS(当月ワード!$I$3:$I$1000,当月ワード!$D$3:$D$1000,キーワード!$D760,当月ワード!$E$3:$E$1000,キーワード!$F760)</f>
        <v>0</v>
      </c>
      <c r="AK760" s="23">
        <f>SUMIFS(前月ワード!$I$3:$I$1000,前月ワード!$D$3:$D$1000,キーワード!$D760,前月ワード!$E$3:$E$1000,キーワード!$F760)</f>
        <v>0</v>
      </c>
      <c r="AL760" s="23">
        <f>SUMIFS(前々月ワード!$I$3:$I$1000,前々月ワード!$D$3:$D$1000,キーワード!$D760,前々月ワード!$E$3:$E$1000,キーワード!$F760)</f>
        <v>0</v>
      </c>
      <c r="AM760" s="13">
        <f t="shared" si="132"/>
        <v>0</v>
      </c>
      <c r="AN760" s="13">
        <f t="shared" si="132"/>
        <v>0</v>
      </c>
      <c r="AO760" s="13">
        <f t="shared" si="132"/>
        <v>0</v>
      </c>
      <c r="AP760" s="16">
        <f t="shared" si="133"/>
        <v>0</v>
      </c>
      <c r="AQ760" s="16">
        <f t="shared" si="133"/>
        <v>0</v>
      </c>
      <c r="AR760" s="17">
        <f t="shared" si="133"/>
        <v>0</v>
      </c>
    </row>
    <row r="761" spans="3:44" ht="36.65" customHeight="1">
      <c r="C761" s="20">
        <v>756</v>
      </c>
      <c r="D761" s="53">
        <f>現状ワード設定!B758</f>
        <v>0</v>
      </c>
      <c r="E761" s="26" t="str">
        <f>IFERROR(_xlfn.XLOOKUP($D761,現状商品設定!B:B,現状商品設定!C:C,"-"),"-")</f>
        <v>-</v>
      </c>
      <c r="F761" s="56">
        <f>現状ワード設定!G758</f>
        <v>0</v>
      </c>
      <c r="G761" s="60" t="s">
        <v>46</v>
      </c>
      <c r="H761" s="47" t="str">
        <f>IFERROR(_xlfn.XLOOKUP(D761,商品!$D:$D,商品!$H:$H),"")</f>
        <v/>
      </c>
      <c r="I761" s="50" t="str">
        <f>IFERROR(_xlfn.XLOOKUP(D761&amp;F761,現状ワード設定!J:J,現状ワード設定!H:H),"")</f>
        <v/>
      </c>
      <c r="J761" s="47" t="str">
        <f>IFERROR(_xlfn.XLOOKUP(D761&amp;F761,現状ワード設定!J:J,現状ワード設定!I:I),"")</f>
        <v/>
      </c>
      <c r="K761" s="47" t="e">
        <f>IF(AND(T761&gt;=設定!$C$12,W761&gt;=O761),I761*(1+設定!$F$12),IF(AND(T761&gt;=設定!$C$13,W761&lt;O761),I761*(1+設定!$F$13),IF(AND(T761&lt;設定!$C$14,U761&gt;=設定!$E$14),I761*(1+設定!$F$14),IF(AND(T761&lt;設定!$C$15,U761&lt;設定!$E$15),I761*(1+設定!$F$15),"除外"))))</f>
        <v>#VALUE!</v>
      </c>
      <c r="L761" s="58" t="e">
        <f ca="1">IF(消化率!$I$5&lt;1,K761*消化率!$I$5,IF(U761*V761/(K761*消化率!$I$5)&gt;O761,K761*消化率!$I$5,M761))</f>
        <v>#DIV/0!</v>
      </c>
      <c r="M761" s="58" t="e">
        <f t="shared" si="124"/>
        <v>#VALUE!</v>
      </c>
      <c r="N761" s="58" t="e">
        <f ca="1">IF(ROUNDUP(IF(IF(IF(AND(設定!$D$8&lt;=L761,設定!$D$8&lt;J761),設定!$D$8,IF(AND(J761&lt;=L761,J761&lt;設定!$D$8),J761,IF(AND(L761&lt;=J761,J761&lt;設定!$D$8),J761,L761)))=0,設定!$D$8,IF(AND(設定!$D$8&lt;=L761,設定!$D$8&lt;J761),設定!$D$8,IF(AND(J761&lt;=L761,J761&lt;設定!$D$8),J761,IF(AND(L761&lt;=J761,J761&lt;設定!$D$8),J761,L761))))&lt;=H761,H761+1,IF(IF(AND(設定!$D$8&lt;=L761,設定!$D$8&lt;J761),設定!$D$8,IF(AND(J761&lt;=L761,J761&lt;設定!$D$8),J761,IF(AND(L761&lt;=J761,J761&lt;設定!$D$8),J761,L761)))=0,設定!$D$8,IF(AND(設定!$D$8&lt;=L761,設定!$D$8&lt;J761),設定!$D$8,IF(AND(J761&lt;=L761,J761&lt;設定!$D$8),J761,IF(AND(L761&lt;=J761,J761&lt;設定!$D$8),J761,L761))))),0)&gt;40,ROUNDUP(IF(IF(IF(AND(設定!$D$8&lt;=L761,設定!$D$8&lt;J761),設定!$D$8,IF(AND(J761&lt;=L761,J761&lt;設定!$D$8),J761,IF(AND(L761&lt;=J761,J761&lt;設定!$D$8),J761,L761)))=0,設定!$D$8,IF(AND(設定!$D$8&lt;=L761,設定!$D$8&lt;J761),設定!$D$8,IF(AND(J761&lt;=L761,J761&lt;設定!$D$8),J761,IF(AND(L761&lt;=J761,J761&lt;設定!$D$8),J761,L761))))&lt;=H761,H761+1,IF(IF(AND(設定!$D$8&lt;=L761,設定!$D$8&lt;J761),設定!$D$8,IF(AND(J761&lt;=L761,J761&lt;設定!$D$8),J761,IF(AND(L761&lt;=J761,J761&lt;設定!$D$8),J761,L761)))=0,設定!$D$8,IF(AND(設定!$D$8&lt;=L761,設定!$D$8&lt;J761),設定!$D$8,IF(AND(J761&lt;=L761,J761&lt;設定!$D$8),J761,IF(AND(L761&lt;=J761,J761&lt;設定!$D$8),J761,L761))))),0),40)</f>
        <v>#DIV/0!</v>
      </c>
      <c r="O761" s="55">
        <f>IF(G761="標準",設定!$C$4,G761)</f>
        <v>5</v>
      </c>
      <c r="P761" s="45">
        <f t="shared" si="125"/>
        <v>0</v>
      </c>
      <c r="Q761" s="14">
        <f t="shared" si="126"/>
        <v>0</v>
      </c>
      <c r="R761" s="23">
        <f t="shared" si="134"/>
        <v>0</v>
      </c>
      <c r="S761" s="12">
        <f t="shared" si="127"/>
        <v>0</v>
      </c>
      <c r="T761" s="23">
        <f t="shared" si="128"/>
        <v>0</v>
      </c>
      <c r="U761" s="13">
        <f t="shared" si="129"/>
        <v>0</v>
      </c>
      <c r="V761" s="104" t="str">
        <f>INDEX(商品!Q:Q,MATCH(キーワード!D761,商品!D:D,0),1)</f>
        <v>-</v>
      </c>
      <c r="W761" s="15">
        <f t="shared" si="130"/>
        <v>0</v>
      </c>
      <c r="X761" s="22">
        <f>SUMIFS(当月ワード!$J$3:$J$1000,当月ワード!$D$3:$D$1000,キーワード!$D761,当月ワード!$E$3:$E$1000,キーワード!$F761)</f>
        <v>0</v>
      </c>
      <c r="Y761" s="23">
        <f>SUMIFS(前月ワード!$J$3:$J$1000,前月ワード!$D$3:$D$1000,キーワード!$D761,前月ワード!$E$3:$E$1000,キーワード!$F761)</f>
        <v>0</v>
      </c>
      <c r="Z761" s="23">
        <f>SUMIFS(前々月ワード!$J$3:$J$1000,前々月ワード!$D$3:$D$1000,キーワード!$D761,前々月ワード!$E$3:$E$1000,キーワード!$F761)</f>
        <v>0</v>
      </c>
      <c r="AA761" s="22">
        <f>SUMIFS(当月ワード!$W$3:$W$1000,当月ワード!$D$3:$D$1000,キーワード!$D761,当月ワード!$E$3:$E$1000,キーワード!$F761)</f>
        <v>0</v>
      </c>
      <c r="AB761" s="23">
        <f>SUMIFS(前月ワード!$W$3:$W$1000,前月ワード!$D$3:$D$1000,キーワード!$D761,前月ワード!$E$3:$E$1000,キーワード!$F761)</f>
        <v>0</v>
      </c>
      <c r="AC761" s="23">
        <f>SUMIFS(前々月ワード!$W$3:$W$1000,前々月ワード!$D$3:$D$1000,キーワード!$D761,前々月ワード!$E$3:$E$1000,キーワード!$F761)</f>
        <v>0</v>
      </c>
      <c r="AD761" s="23">
        <f t="shared" si="131"/>
        <v>0</v>
      </c>
      <c r="AE761" s="23">
        <f t="shared" si="131"/>
        <v>0</v>
      </c>
      <c r="AF761" s="23">
        <f t="shared" si="131"/>
        <v>0</v>
      </c>
      <c r="AG761" s="22">
        <f>SUMIFS(当月ワード!$X$3:$X$1000,当月ワード!$D$3:$D$1000,キーワード!$D761,当月ワード!$E$3:$E$1000,キーワード!$F761)</f>
        <v>0</v>
      </c>
      <c r="AH761" s="23">
        <f>SUMIFS(前月ワード!$X$3:$X$1000,前月ワード!$D$3:$D$1000,キーワード!$D761,前月ワード!$E$3:$E$1000,キーワード!$F761)</f>
        <v>0</v>
      </c>
      <c r="AI761" s="23">
        <f>SUMIFS(前々月ワード!$X$3:$X$1000,前々月ワード!$D$3:$D$1000,キーワード!$D761,前々月ワード!$E$3:$E$1000,キーワード!$F761)</f>
        <v>0</v>
      </c>
      <c r="AJ761" s="22">
        <f>SUMIFS(当月ワード!$I$3:$I$1000,当月ワード!$D$3:$D$1000,キーワード!$D761,当月ワード!$E$3:$E$1000,キーワード!$F761)</f>
        <v>0</v>
      </c>
      <c r="AK761" s="23">
        <f>SUMIFS(前月ワード!$I$3:$I$1000,前月ワード!$D$3:$D$1000,キーワード!$D761,前月ワード!$E$3:$E$1000,キーワード!$F761)</f>
        <v>0</v>
      </c>
      <c r="AL761" s="23">
        <f>SUMIFS(前々月ワード!$I$3:$I$1000,前々月ワード!$D$3:$D$1000,キーワード!$D761,前々月ワード!$E$3:$E$1000,キーワード!$F761)</f>
        <v>0</v>
      </c>
      <c r="AM761" s="13">
        <f t="shared" si="132"/>
        <v>0</v>
      </c>
      <c r="AN761" s="13">
        <f t="shared" si="132"/>
        <v>0</v>
      </c>
      <c r="AO761" s="13">
        <f t="shared" si="132"/>
        <v>0</v>
      </c>
      <c r="AP761" s="16">
        <f t="shared" si="133"/>
        <v>0</v>
      </c>
      <c r="AQ761" s="16">
        <f t="shared" si="133"/>
        <v>0</v>
      </c>
      <c r="AR761" s="17">
        <f t="shared" si="133"/>
        <v>0</v>
      </c>
    </row>
    <row r="762" spans="3:44" ht="36.65" customHeight="1">
      <c r="C762" s="20">
        <v>757</v>
      </c>
      <c r="D762" s="53">
        <f>現状ワード設定!B759</f>
        <v>0</v>
      </c>
      <c r="E762" s="26" t="str">
        <f>IFERROR(_xlfn.XLOOKUP($D762,現状商品設定!B:B,現状商品設定!C:C,"-"),"-")</f>
        <v>-</v>
      </c>
      <c r="F762" s="56">
        <f>現状ワード設定!G759</f>
        <v>0</v>
      </c>
      <c r="G762" s="60" t="s">
        <v>46</v>
      </c>
      <c r="H762" s="47" t="str">
        <f>IFERROR(_xlfn.XLOOKUP(D762,商品!$D:$D,商品!$H:$H),"")</f>
        <v/>
      </c>
      <c r="I762" s="50" t="str">
        <f>IFERROR(_xlfn.XLOOKUP(D762&amp;F762,現状ワード設定!J:J,現状ワード設定!H:H),"")</f>
        <v/>
      </c>
      <c r="J762" s="47" t="str">
        <f>IFERROR(_xlfn.XLOOKUP(D762&amp;F762,現状ワード設定!J:J,現状ワード設定!I:I),"")</f>
        <v/>
      </c>
      <c r="K762" s="47" t="e">
        <f>IF(AND(T762&gt;=設定!$C$12,W762&gt;=O762),I762*(1+設定!$F$12),IF(AND(T762&gt;=設定!$C$13,W762&lt;O762),I762*(1+設定!$F$13),IF(AND(T762&lt;設定!$C$14,U762&gt;=設定!$E$14),I762*(1+設定!$F$14),IF(AND(T762&lt;設定!$C$15,U762&lt;設定!$E$15),I762*(1+設定!$F$15),"除外"))))</f>
        <v>#VALUE!</v>
      </c>
      <c r="L762" s="58" t="e">
        <f ca="1">IF(消化率!$I$5&lt;1,K762*消化率!$I$5,IF(U762*V762/(K762*消化率!$I$5)&gt;O762,K762*消化率!$I$5,M762))</f>
        <v>#DIV/0!</v>
      </c>
      <c r="M762" s="58" t="e">
        <f t="shared" si="124"/>
        <v>#VALUE!</v>
      </c>
      <c r="N762" s="58" t="e">
        <f ca="1">IF(ROUNDUP(IF(IF(IF(AND(設定!$D$8&lt;=L762,設定!$D$8&lt;J762),設定!$D$8,IF(AND(J762&lt;=L762,J762&lt;設定!$D$8),J762,IF(AND(L762&lt;=J762,J762&lt;設定!$D$8),J762,L762)))=0,設定!$D$8,IF(AND(設定!$D$8&lt;=L762,設定!$D$8&lt;J762),設定!$D$8,IF(AND(J762&lt;=L762,J762&lt;設定!$D$8),J762,IF(AND(L762&lt;=J762,J762&lt;設定!$D$8),J762,L762))))&lt;=H762,H762+1,IF(IF(AND(設定!$D$8&lt;=L762,設定!$D$8&lt;J762),設定!$D$8,IF(AND(J762&lt;=L762,J762&lt;設定!$D$8),J762,IF(AND(L762&lt;=J762,J762&lt;設定!$D$8),J762,L762)))=0,設定!$D$8,IF(AND(設定!$D$8&lt;=L762,設定!$D$8&lt;J762),設定!$D$8,IF(AND(J762&lt;=L762,J762&lt;設定!$D$8),J762,IF(AND(L762&lt;=J762,J762&lt;設定!$D$8),J762,L762))))),0)&gt;40,ROUNDUP(IF(IF(IF(AND(設定!$D$8&lt;=L762,設定!$D$8&lt;J762),設定!$D$8,IF(AND(J762&lt;=L762,J762&lt;設定!$D$8),J762,IF(AND(L762&lt;=J762,J762&lt;設定!$D$8),J762,L762)))=0,設定!$D$8,IF(AND(設定!$D$8&lt;=L762,設定!$D$8&lt;J762),設定!$D$8,IF(AND(J762&lt;=L762,J762&lt;設定!$D$8),J762,IF(AND(L762&lt;=J762,J762&lt;設定!$D$8),J762,L762))))&lt;=H762,H762+1,IF(IF(AND(設定!$D$8&lt;=L762,設定!$D$8&lt;J762),設定!$D$8,IF(AND(J762&lt;=L762,J762&lt;設定!$D$8),J762,IF(AND(L762&lt;=J762,J762&lt;設定!$D$8),J762,L762)))=0,設定!$D$8,IF(AND(設定!$D$8&lt;=L762,設定!$D$8&lt;J762),設定!$D$8,IF(AND(J762&lt;=L762,J762&lt;設定!$D$8),J762,IF(AND(L762&lt;=J762,J762&lt;設定!$D$8),J762,L762))))),0),40)</f>
        <v>#DIV/0!</v>
      </c>
      <c r="O762" s="55">
        <f>IF(G762="標準",設定!$C$4,G762)</f>
        <v>5</v>
      </c>
      <c r="P762" s="45">
        <f t="shared" si="125"/>
        <v>0</v>
      </c>
      <c r="Q762" s="14">
        <f t="shared" si="126"/>
        <v>0</v>
      </c>
      <c r="R762" s="23">
        <f t="shared" si="134"/>
        <v>0</v>
      </c>
      <c r="S762" s="12">
        <f t="shared" si="127"/>
        <v>0</v>
      </c>
      <c r="T762" s="23">
        <f t="shared" si="128"/>
        <v>0</v>
      </c>
      <c r="U762" s="13">
        <f t="shared" si="129"/>
        <v>0</v>
      </c>
      <c r="V762" s="104" t="str">
        <f>INDEX(商品!Q:Q,MATCH(キーワード!D762,商品!D:D,0),1)</f>
        <v>-</v>
      </c>
      <c r="W762" s="15">
        <f t="shared" si="130"/>
        <v>0</v>
      </c>
      <c r="X762" s="22">
        <f>SUMIFS(当月ワード!$J$3:$J$1000,当月ワード!$D$3:$D$1000,キーワード!$D762,当月ワード!$E$3:$E$1000,キーワード!$F762)</f>
        <v>0</v>
      </c>
      <c r="Y762" s="23">
        <f>SUMIFS(前月ワード!$J$3:$J$1000,前月ワード!$D$3:$D$1000,キーワード!$D762,前月ワード!$E$3:$E$1000,キーワード!$F762)</f>
        <v>0</v>
      </c>
      <c r="Z762" s="23">
        <f>SUMIFS(前々月ワード!$J$3:$J$1000,前々月ワード!$D$3:$D$1000,キーワード!$D762,前々月ワード!$E$3:$E$1000,キーワード!$F762)</f>
        <v>0</v>
      </c>
      <c r="AA762" s="22">
        <f>SUMIFS(当月ワード!$W$3:$W$1000,当月ワード!$D$3:$D$1000,キーワード!$D762,当月ワード!$E$3:$E$1000,キーワード!$F762)</f>
        <v>0</v>
      </c>
      <c r="AB762" s="23">
        <f>SUMIFS(前月ワード!$W$3:$W$1000,前月ワード!$D$3:$D$1000,キーワード!$D762,前月ワード!$E$3:$E$1000,キーワード!$F762)</f>
        <v>0</v>
      </c>
      <c r="AC762" s="23">
        <f>SUMIFS(前々月ワード!$W$3:$W$1000,前々月ワード!$D$3:$D$1000,キーワード!$D762,前々月ワード!$E$3:$E$1000,キーワード!$F762)</f>
        <v>0</v>
      </c>
      <c r="AD762" s="23">
        <f t="shared" si="131"/>
        <v>0</v>
      </c>
      <c r="AE762" s="23">
        <f t="shared" si="131"/>
        <v>0</v>
      </c>
      <c r="AF762" s="23">
        <f t="shared" si="131"/>
        <v>0</v>
      </c>
      <c r="AG762" s="22">
        <f>SUMIFS(当月ワード!$X$3:$X$1000,当月ワード!$D$3:$D$1000,キーワード!$D762,当月ワード!$E$3:$E$1000,キーワード!$F762)</f>
        <v>0</v>
      </c>
      <c r="AH762" s="23">
        <f>SUMIFS(前月ワード!$X$3:$X$1000,前月ワード!$D$3:$D$1000,キーワード!$D762,前月ワード!$E$3:$E$1000,キーワード!$F762)</f>
        <v>0</v>
      </c>
      <c r="AI762" s="23">
        <f>SUMIFS(前々月ワード!$X$3:$X$1000,前々月ワード!$D$3:$D$1000,キーワード!$D762,前々月ワード!$E$3:$E$1000,キーワード!$F762)</f>
        <v>0</v>
      </c>
      <c r="AJ762" s="22">
        <f>SUMIFS(当月ワード!$I$3:$I$1000,当月ワード!$D$3:$D$1000,キーワード!$D762,当月ワード!$E$3:$E$1000,キーワード!$F762)</f>
        <v>0</v>
      </c>
      <c r="AK762" s="23">
        <f>SUMIFS(前月ワード!$I$3:$I$1000,前月ワード!$D$3:$D$1000,キーワード!$D762,前月ワード!$E$3:$E$1000,キーワード!$F762)</f>
        <v>0</v>
      </c>
      <c r="AL762" s="23">
        <f>SUMIFS(前々月ワード!$I$3:$I$1000,前々月ワード!$D$3:$D$1000,キーワード!$D762,前々月ワード!$E$3:$E$1000,キーワード!$F762)</f>
        <v>0</v>
      </c>
      <c r="AM762" s="13">
        <f t="shared" si="132"/>
        <v>0</v>
      </c>
      <c r="AN762" s="13">
        <f t="shared" si="132"/>
        <v>0</v>
      </c>
      <c r="AO762" s="13">
        <f t="shared" si="132"/>
        <v>0</v>
      </c>
      <c r="AP762" s="16">
        <f t="shared" si="133"/>
        <v>0</v>
      </c>
      <c r="AQ762" s="16">
        <f t="shared" si="133"/>
        <v>0</v>
      </c>
      <c r="AR762" s="17">
        <f t="shared" si="133"/>
        <v>0</v>
      </c>
    </row>
    <row r="763" spans="3:44" ht="36.65" customHeight="1">
      <c r="C763" s="20">
        <v>758</v>
      </c>
      <c r="D763" s="53">
        <f>現状ワード設定!B760</f>
        <v>0</v>
      </c>
      <c r="E763" s="26" t="str">
        <f>IFERROR(_xlfn.XLOOKUP($D763,現状商品設定!B:B,現状商品設定!C:C,"-"),"-")</f>
        <v>-</v>
      </c>
      <c r="F763" s="56">
        <f>現状ワード設定!G760</f>
        <v>0</v>
      </c>
      <c r="G763" s="60" t="s">
        <v>46</v>
      </c>
      <c r="H763" s="47" t="str">
        <f>IFERROR(_xlfn.XLOOKUP(D763,商品!$D:$D,商品!$H:$H),"")</f>
        <v/>
      </c>
      <c r="I763" s="50" t="str">
        <f>IFERROR(_xlfn.XLOOKUP(D763&amp;F763,現状ワード設定!J:J,現状ワード設定!H:H),"")</f>
        <v/>
      </c>
      <c r="J763" s="47" t="str">
        <f>IFERROR(_xlfn.XLOOKUP(D763&amp;F763,現状ワード設定!J:J,現状ワード設定!I:I),"")</f>
        <v/>
      </c>
      <c r="K763" s="47" t="e">
        <f>IF(AND(T763&gt;=設定!$C$12,W763&gt;=O763),I763*(1+設定!$F$12),IF(AND(T763&gt;=設定!$C$13,W763&lt;O763),I763*(1+設定!$F$13),IF(AND(T763&lt;設定!$C$14,U763&gt;=設定!$E$14),I763*(1+設定!$F$14),IF(AND(T763&lt;設定!$C$15,U763&lt;設定!$E$15),I763*(1+設定!$F$15),"除外"))))</f>
        <v>#VALUE!</v>
      </c>
      <c r="L763" s="58" t="e">
        <f ca="1">IF(消化率!$I$5&lt;1,K763*消化率!$I$5,IF(U763*V763/(K763*消化率!$I$5)&gt;O763,K763*消化率!$I$5,M763))</f>
        <v>#DIV/0!</v>
      </c>
      <c r="M763" s="58" t="e">
        <f t="shared" si="124"/>
        <v>#VALUE!</v>
      </c>
      <c r="N763" s="58" t="e">
        <f ca="1">IF(ROUNDUP(IF(IF(IF(AND(設定!$D$8&lt;=L763,設定!$D$8&lt;J763),設定!$D$8,IF(AND(J763&lt;=L763,J763&lt;設定!$D$8),J763,IF(AND(L763&lt;=J763,J763&lt;設定!$D$8),J763,L763)))=0,設定!$D$8,IF(AND(設定!$D$8&lt;=L763,設定!$D$8&lt;J763),設定!$D$8,IF(AND(J763&lt;=L763,J763&lt;設定!$D$8),J763,IF(AND(L763&lt;=J763,J763&lt;設定!$D$8),J763,L763))))&lt;=H763,H763+1,IF(IF(AND(設定!$D$8&lt;=L763,設定!$D$8&lt;J763),設定!$D$8,IF(AND(J763&lt;=L763,J763&lt;設定!$D$8),J763,IF(AND(L763&lt;=J763,J763&lt;設定!$D$8),J763,L763)))=0,設定!$D$8,IF(AND(設定!$D$8&lt;=L763,設定!$D$8&lt;J763),設定!$D$8,IF(AND(J763&lt;=L763,J763&lt;設定!$D$8),J763,IF(AND(L763&lt;=J763,J763&lt;設定!$D$8),J763,L763))))),0)&gt;40,ROUNDUP(IF(IF(IF(AND(設定!$D$8&lt;=L763,設定!$D$8&lt;J763),設定!$D$8,IF(AND(J763&lt;=L763,J763&lt;設定!$D$8),J763,IF(AND(L763&lt;=J763,J763&lt;設定!$D$8),J763,L763)))=0,設定!$D$8,IF(AND(設定!$D$8&lt;=L763,設定!$D$8&lt;J763),設定!$D$8,IF(AND(J763&lt;=L763,J763&lt;設定!$D$8),J763,IF(AND(L763&lt;=J763,J763&lt;設定!$D$8),J763,L763))))&lt;=H763,H763+1,IF(IF(AND(設定!$D$8&lt;=L763,設定!$D$8&lt;J763),設定!$D$8,IF(AND(J763&lt;=L763,J763&lt;設定!$D$8),J763,IF(AND(L763&lt;=J763,J763&lt;設定!$D$8),J763,L763)))=0,設定!$D$8,IF(AND(設定!$D$8&lt;=L763,設定!$D$8&lt;J763),設定!$D$8,IF(AND(J763&lt;=L763,J763&lt;設定!$D$8),J763,IF(AND(L763&lt;=J763,J763&lt;設定!$D$8),J763,L763))))),0),40)</f>
        <v>#DIV/0!</v>
      </c>
      <c r="O763" s="55">
        <f>IF(G763="標準",設定!$C$4,G763)</f>
        <v>5</v>
      </c>
      <c r="P763" s="45">
        <f t="shared" si="125"/>
        <v>0</v>
      </c>
      <c r="Q763" s="14">
        <f t="shared" si="126"/>
        <v>0</v>
      </c>
      <c r="R763" s="23">
        <f t="shared" si="134"/>
        <v>0</v>
      </c>
      <c r="S763" s="12">
        <f t="shared" si="127"/>
        <v>0</v>
      </c>
      <c r="T763" s="23">
        <f t="shared" si="128"/>
        <v>0</v>
      </c>
      <c r="U763" s="13">
        <f t="shared" si="129"/>
        <v>0</v>
      </c>
      <c r="V763" s="104" t="str">
        <f>INDEX(商品!Q:Q,MATCH(キーワード!D763,商品!D:D,0),1)</f>
        <v>-</v>
      </c>
      <c r="W763" s="15">
        <f t="shared" si="130"/>
        <v>0</v>
      </c>
      <c r="X763" s="22">
        <f>SUMIFS(当月ワード!$J$3:$J$1000,当月ワード!$D$3:$D$1000,キーワード!$D763,当月ワード!$E$3:$E$1000,キーワード!$F763)</f>
        <v>0</v>
      </c>
      <c r="Y763" s="23">
        <f>SUMIFS(前月ワード!$J$3:$J$1000,前月ワード!$D$3:$D$1000,キーワード!$D763,前月ワード!$E$3:$E$1000,キーワード!$F763)</f>
        <v>0</v>
      </c>
      <c r="Z763" s="23">
        <f>SUMIFS(前々月ワード!$J$3:$J$1000,前々月ワード!$D$3:$D$1000,キーワード!$D763,前々月ワード!$E$3:$E$1000,キーワード!$F763)</f>
        <v>0</v>
      </c>
      <c r="AA763" s="22">
        <f>SUMIFS(当月ワード!$W$3:$W$1000,当月ワード!$D$3:$D$1000,キーワード!$D763,当月ワード!$E$3:$E$1000,キーワード!$F763)</f>
        <v>0</v>
      </c>
      <c r="AB763" s="23">
        <f>SUMIFS(前月ワード!$W$3:$W$1000,前月ワード!$D$3:$D$1000,キーワード!$D763,前月ワード!$E$3:$E$1000,キーワード!$F763)</f>
        <v>0</v>
      </c>
      <c r="AC763" s="23">
        <f>SUMIFS(前々月ワード!$W$3:$W$1000,前々月ワード!$D$3:$D$1000,キーワード!$D763,前々月ワード!$E$3:$E$1000,キーワード!$F763)</f>
        <v>0</v>
      </c>
      <c r="AD763" s="23">
        <f t="shared" si="131"/>
        <v>0</v>
      </c>
      <c r="AE763" s="23">
        <f t="shared" si="131"/>
        <v>0</v>
      </c>
      <c r="AF763" s="23">
        <f t="shared" si="131"/>
        <v>0</v>
      </c>
      <c r="AG763" s="22">
        <f>SUMIFS(当月ワード!$X$3:$X$1000,当月ワード!$D$3:$D$1000,キーワード!$D763,当月ワード!$E$3:$E$1000,キーワード!$F763)</f>
        <v>0</v>
      </c>
      <c r="AH763" s="23">
        <f>SUMIFS(前月ワード!$X$3:$X$1000,前月ワード!$D$3:$D$1000,キーワード!$D763,前月ワード!$E$3:$E$1000,キーワード!$F763)</f>
        <v>0</v>
      </c>
      <c r="AI763" s="23">
        <f>SUMIFS(前々月ワード!$X$3:$X$1000,前々月ワード!$D$3:$D$1000,キーワード!$D763,前々月ワード!$E$3:$E$1000,キーワード!$F763)</f>
        <v>0</v>
      </c>
      <c r="AJ763" s="22">
        <f>SUMIFS(当月ワード!$I$3:$I$1000,当月ワード!$D$3:$D$1000,キーワード!$D763,当月ワード!$E$3:$E$1000,キーワード!$F763)</f>
        <v>0</v>
      </c>
      <c r="AK763" s="23">
        <f>SUMIFS(前月ワード!$I$3:$I$1000,前月ワード!$D$3:$D$1000,キーワード!$D763,前月ワード!$E$3:$E$1000,キーワード!$F763)</f>
        <v>0</v>
      </c>
      <c r="AL763" s="23">
        <f>SUMIFS(前々月ワード!$I$3:$I$1000,前々月ワード!$D$3:$D$1000,キーワード!$D763,前々月ワード!$E$3:$E$1000,キーワード!$F763)</f>
        <v>0</v>
      </c>
      <c r="AM763" s="13">
        <f t="shared" si="132"/>
        <v>0</v>
      </c>
      <c r="AN763" s="13">
        <f t="shared" si="132"/>
        <v>0</v>
      </c>
      <c r="AO763" s="13">
        <f t="shared" si="132"/>
        <v>0</v>
      </c>
      <c r="AP763" s="16">
        <f t="shared" si="133"/>
        <v>0</v>
      </c>
      <c r="AQ763" s="16">
        <f t="shared" si="133"/>
        <v>0</v>
      </c>
      <c r="AR763" s="17">
        <f t="shared" si="133"/>
        <v>0</v>
      </c>
    </row>
    <row r="764" spans="3:44" ht="36.65" customHeight="1">
      <c r="C764" s="20">
        <v>759</v>
      </c>
      <c r="D764" s="53">
        <f>現状ワード設定!B761</f>
        <v>0</v>
      </c>
      <c r="E764" s="26" t="str">
        <f>IFERROR(_xlfn.XLOOKUP($D764,現状商品設定!B:B,現状商品設定!C:C,"-"),"-")</f>
        <v>-</v>
      </c>
      <c r="F764" s="56">
        <f>現状ワード設定!G761</f>
        <v>0</v>
      </c>
      <c r="G764" s="60" t="s">
        <v>46</v>
      </c>
      <c r="H764" s="47" t="str">
        <f>IFERROR(_xlfn.XLOOKUP(D764,商品!$D:$D,商品!$H:$H),"")</f>
        <v/>
      </c>
      <c r="I764" s="50" t="str">
        <f>IFERROR(_xlfn.XLOOKUP(D764&amp;F764,現状ワード設定!J:J,現状ワード設定!H:H),"")</f>
        <v/>
      </c>
      <c r="J764" s="47" t="str">
        <f>IFERROR(_xlfn.XLOOKUP(D764&amp;F764,現状ワード設定!J:J,現状ワード設定!I:I),"")</f>
        <v/>
      </c>
      <c r="K764" s="47" t="e">
        <f>IF(AND(T764&gt;=設定!$C$12,W764&gt;=O764),I764*(1+設定!$F$12),IF(AND(T764&gt;=設定!$C$13,W764&lt;O764),I764*(1+設定!$F$13),IF(AND(T764&lt;設定!$C$14,U764&gt;=設定!$E$14),I764*(1+設定!$F$14),IF(AND(T764&lt;設定!$C$15,U764&lt;設定!$E$15),I764*(1+設定!$F$15),"除外"))))</f>
        <v>#VALUE!</v>
      </c>
      <c r="L764" s="58" t="e">
        <f ca="1">IF(消化率!$I$5&lt;1,K764*消化率!$I$5,IF(U764*V764/(K764*消化率!$I$5)&gt;O764,K764*消化率!$I$5,M764))</f>
        <v>#DIV/0!</v>
      </c>
      <c r="M764" s="58" t="e">
        <f t="shared" si="124"/>
        <v>#VALUE!</v>
      </c>
      <c r="N764" s="58" t="e">
        <f ca="1">IF(ROUNDUP(IF(IF(IF(AND(設定!$D$8&lt;=L764,設定!$D$8&lt;J764),設定!$D$8,IF(AND(J764&lt;=L764,J764&lt;設定!$D$8),J764,IF(AND(L764&lt;=J764,J764&lt;設定!$D$8),J764,L764)))=0,設定!$D$8,IF(AND(設定!$D$8&lt;=L764,設定!$D$8&lt;J764),設定!$D$8,IF(AND(J764&lt;=L764,J764&lt;設定!$D$8),J764,IF(AND(L764&lt;=J764,J764&lt;設定!$D$8),J764,L764))))&lt;=H764,H764+1,IF(IF(AND(設定!$D$8&lt;=L764,設定!$D$8&lt;J764),設定!$D$8,IF(AND(J764&lt;=L764,J764&lt;設定!$D$8),J764,IF(AND(L764&lt;=J764,J764&lt;設定!$D$8),J764,L764)))=0,設定!$D$8,IF(AND(設定!$D$8&lt;=L764,設定!$D$8&lt;J764),設定!$D$8,IF(AND(J764&lt;=L764,J764&lt;設定!$D$8),J764,IF(AND(L764&lt;=J764,J764&lt;設定!$D$8),J764,L764))))),0)&gt;40,ROUNDUP(IF(IF(IF(AND(設定!$D$8&lt;=L764,設定!$D$8&lt;J764),設定!$D$8,IF(AND(J764&lt;=L764,J764&lt;設定!$D$8),J764,IF(AND(L764&lt;=J764,J764&lt;設定!$D$8),J764,L764)))=0,設定!$D$8,IF(AND(設定!$D$8&lt;=L764,設定!$D$8&lt;J764),設定!$D$8,IF(AND(J764&lt;=L764,J764&lt;設定!$D$8),J764,IF(AND(L764&lt;=J764,J764&lt;設定!$D$8),J764,L764))))&lt;=H764,H764+1,IF(IF(AND(設定!$D$8&lt;=L764,設定!$D$8&lt;J764),設定!$D$8,IF(AND(J764&lt;=L764,J764&lt;設定!$D$8),J764,IF(AND(L764&lt;=J764,J764&lt;設定!$D$8),J764,L764)))=0,設定!$D$8,IF(AND(設定!$D$8&lt;=L764,設定!$D$8&lt;J764),設定!$D$8,IF(AND(J764&lt;=L764,J764&lt;設定!$D$8),J764,IF(AND(L764&lt;=J764,J764&lt;設定!$D$8),J764,L764))))),0),40)</f>
        <v>#DIV/0!</v>
      </c>
      <c r="O764" s="55">
        <f>IF(G764="標準",設定!$C$4,G764)</f>
        <v>5</v>
      </c>
      <c r="P764" s="45">
        <f t="shared" si="125"/>
        <v>0</v>
      </c>
      <c r="Q764" s="14">
        <f t="shared" si="126"/>
        <v>0</v>
      </c>
      <c r="R764" s="23">
        <f t="shared" si="134"/>
        <v>0</v>
      </c>
      <c r="S764" s="12">
        <f t="shared" si="127"/>
        <v>0</v>
      </c>
      <c r="T764" s="23">
        <f t="shared" si="128"/>
        <v>0</v>
      </c>
      <c r="U764" s="13">
        <f t="shared" si="129"/>
        <v>0</v>
      </c>
      <c r="V764" s="104" t="str">
        <f>INDEX(商品!Q:Q,MATCH(キーワード!D764,商品!D:D,0),1)</f>
        <v>-</v>
      </c>
      <c r="W764" s="15">
        <f t="shared" si="130"/>
        <v>0</v>
      </c>
      <c r="X764" s="22">
        <f>SUMIFS(当月ワード!$J$3:$J$1000,当月ワード!$D$3:$D$1000,キーワード!$D764,当月ワード!$E$3:$E$1000,キーワード!$F764)</f>
        <v>0</v>
      </c>
      <c r="Y764" s="23">
        <f>SUMIFS(前月ワード!$J$3:$J$1000,前月ワード!$D$3:$D$1000,キーワード!$D764,前月ワード!$E$3:$E$1000,キーワード!$F764)</f>
        <v>0</v>
      </c>
      <c r="Z764" s="23">
        <f>SUMIFS(前々月ワード!$J$3:$J$1000,前々月ワード!$D$3:$D$1000,キーワード!$D764,前々月ワード!$E$3:$E$1000,キーワード!$F764)</f>
        <v>0</v>
      </c>
      <c r="AA764" s="22">
        <f>SUMIFS(当月ワード!$W$3:$W$1000,当月ワード!$D$3:$D$1000,キーワード!$D764,当月ワード!$E$3:$E$1000,キーワード!$F764)</f>
        <v>0</v>
      </c>
      <c r="AB764" s="23">
        <f>SUMIFS(前月ワード!$W$3:$W$1000,前月ワード!$D$3:$D$1000,キーワード!$D764,前月ワード!$E$3:$E$1000,キーワード!$F764)</f>
        <v>0</v>
      </c>
      <c r="AC764" s="23">
        <f>SUMIFS(前々月ワード!$W$3:$W$1000,前々月ワード!$D$3:$D$1000,キーワード!$D764,前々月ワード!$E$3:$E$1000,キーワード!$F764)</f>
        <v>0</v>
      </c>
      <c r="AD764" s="23">
        <f t="shared" si="131"/>
        <v>0</v>
      </c>
      <c r="AE764" s="23">
        <f t="shared" si="131"/>
        <v>0</v>
      </c>
      <c r="AF764" s="23">
        <f t="shared" si="131"/>
        <v>0</v>
      </c>
      <c r="AG764" s="22">
        <f>SUMIFS(当月ワード!$X$3:$X$1000,当月ワード!$D$3:$D$1000,キーワード!$D764,当月ワード!$E$3:$E$1000,キーワード!$F764)</f>
        <v>0</v>
      </c>
      <c r="AH764" s="23">
        <f>SUMIFS(前月ワード!$X$3:$X$1000,前月ワード!$D$3:$D$1000,キーワード!$D764,前月ワード!$E$3:$E$1000,キーワード!$F764)</f>
        <v>0</v>
      </c>
      <c r="AI764" s="23">
        <f>SUMIFS(前々月ワード!$X$3:$X$1000,前々月ワード!$D$3:$D$1000,キーワード!$D764,前々月ワード!$E$3:$E$1000,キーワード!$F764)</f>
        <v>0</v>
      </c>
      <c r="AJ764" s="22">
        <f>SUMIFS(当月ワード!$I$3:$I$1000,当月ワード!$D$3:$D$1000,キーワード!$D764,当月ワード!$E$3:$E$1000,キーワード!$F764)</f>
        <v>0</v>
      </c>
      <c r="AK764" s="23">
        <f>SUMIFS(前月ワード!$I$3:$I$1000,前月ワード!$D$3:$D$1000,キーワード!$D764,前月ワード!$E$3:$E$1000,キーワード!$F764)</f>
        <v>0</v>
      </c>
      <c r="AL764" s="23">
        <f>SUMIFS(前々月ワード!$I$3:$I$1000,前々月ワード!$D$3:$D$1000,キーワード!$D764,前々月ワード!$E$3:$E$1000,キーワード!$F764)</f>
        <v>0</v>
      </c>
      <c r="AM764" s="13">
        <f t="shared" si="132"/>
        <v>0</v>
      </c>
      <c r="AN764" s="13">
        <f t="shared" si="132"/>
        <v>0</v>
      </c>
      <c r="AO764" s="13">
        <f t="shared" si="132"/>
        <v>0</v>
      </c>
      <c r="AP764" s="16">
        <f t="shared" si="133"/>
        <v>0</v>
      </c>
      <c r="AQ764" s="16">
        <f t="shared" si="133"/>
        <v>0</v>
      </c>
      <c r="AR764" s="17">
        <f t="shared" si="133"/>
        <v>0</v>
      </c>
    </row>
    <row r="765" spans="3:44" ht="36.65" customHeight="1">
      <c r="C765" s="20">
        <v>760</v>
      </c>
      <c r="D765" s="53">
        <f>現状ワード設定!B762</f>
        <v>0</v>
      </c>
      <c r="E765" s="26" t="str">
        <f>IFERROR(_xlfn.XLOOKUP($D765,現状商品設定!B:B,現状商品設定!C:C,"-"),"-")</f>
        <v>-</v>
      </c>
      <c r="F765" s="56">
        <f>現状ワード設定!G762</f>
        <v>0</v>
      </c>
      <c r="G765" s="60" t="s">
        <v>46</v>
      </c>
      <c r="H765" s="47" t="str">
        <f>IFERROR(_xlfn.XLOOKUP(D765,商品!$D:$D,商品!$H:$H),"")</f>
        <v/>
      </c>
      <c r="I765" s="50" t="str">
        <f>IFERROR(_xlfn.XLOOKUP(D765&amp;F765,現状ワード設定!J:J,現状ワード設定!H:H),"")</f>
        <v/>
      </c>
      <c r="J765" s="47" t="str">
        <f>IFERROR(_xlfn.XLOOKUP(D765&amp;F765,現状ワード設定!J:J,現状ワード設定!I:I),"")</f>
        <v/>
      </c>
      <c r="K765" s="47" t="e">
        <f>IF(AND(T765&gt;=設定!$C$12,W765&gt;=O765),I765*(1+設定!$F$12),IF(AND(T765&gt;=設定!$C$13,W765&lt;O765),I765*(1+設定!$F$13),IF(AND(T765&lt;設定!$C$14,U765&gt;=設定!$E$14),I765*(1+設定!$F$14),IF(AND(T765&lt;設定!$C$15,U765&lt;設定!$E$15),I765*(1+設定!$F$15),"除外"))))</f>
        <v>#VALUE!</v>
      </c>
      <c r="L765" s="58" t="e">
        <f ca="1">IF(消化率!$I$5&lt;1,K765*消化率!$I$5,IF(U765*V765/(K765*消化率!$I$5)&gt;O765,K765*消化率!$I$5,M765))</f>
        <v>#DIV/0!</v>
      </c>
      <c r="M765" s="58" t="e">
        <f t="shared" si="124"/>
        <v>#VALUE!</v>
      </c>
      <c r="N765" s="58" t="e">
        <f ca="1">IF(ROUNDUP(IF(IF(IF(AND(設定!$D$8&lt;=L765,設定!$D$8&lt;J765),設定!$D$8,IF(AND(J765&lt;=L765,J765&lt;設定!$D$8),J765,IF(AND(L765&lt;=J765,J765&lt;設定!$D$8),J765,L765)))=0,設定!$D$8,IF(AND(設定!$D$8&lt;=L765,設定!$D$8&lt;J765),設定!$D$8,IF(AND(J765&lt;=L765,J765&lt;設定!$D$8),J765,IF(AND(L765&lt;=J765,J765&lt;設定!$D$8),J765,L765))))&lt;=H765,H765+1,IF(IF(AND(設定!$D$8&lt;=L765,設定!$D$8&lt;J765),設定!$D$8,IF(AND(J765&lt;=L765,J765&lt;設定!$D$8),J765,IF(AND(L765&lt;=J765,J765&lt;設定!$D$8),J765,L765)))=0,設定!$D$8,IF(AND(設定!$D$8&lt;=L765,設定!$D$8&lt;J765),設定!$D$8,IF(AND(J765&lt;=L765,J765&lt;設定!$D$8),J765,IF(AND(L765&lt;=J765,J765&lt;設定!$D$8),J765,L765))))),0)&gt;40,ROUNDUP(IF(IF(IF(AND(設定!$D$8&lt;=L765,設定!$D$8&lt;J765),設定!$D$8,IF(AND(J765&lt;=L765,J765&lt;設定!$D$8),J765,IF(AND(L765&lt;=J765,J765&lt;設定!$D$8),J765,L765)))=0,設定!$D$8,IF(AND(設定!$D$8&lt;=L765,設定!$D$8&lt;J765),設定!$D$8,IF(AND(J765&lt;=L765,J765&lt;設定!$D$8),J765,IF(AND(L765&lt;=J765,J765&lt;設定!$D$8),J765,L765))))&lt;=H765,H765+1,IF(IF(AND(設定!$D$8&lt;=L765,設定!$D$8&lt;J765),設定!$D$8,IF(AND(J765&lt;=L765,J765&lt;設定!$D$8),J765,IF(AND(L765&lt;=J765,J765&lt;設定!$D$8),J765,L765)))=0,設定!$D$8,IF(AND(設定!$D$8&lt;=L765,設定!$D$8&lt;J765),設定!$D$8,IF(AND(J765&lt;=L765,J765&lt;設定!$D$8),J765,IF(AND(L765&lt;=J765,J765&lt;設定!$D$8),J765,L765))))),0),40)</f>
        <v>#DIV/0!</v>
      </c>
      <c r="O765" s="55">
        <f>IF(G765="標準",設定!$C$4,G765)</f>
        <v>5</v>
      </c>
      <c r="P765" s="45">
        <f t="shared" si="125"/>
        <v>0</v>
      </c>
      <c r="Q765" s="14">
        <f t="shared" si="126"/>
        <v>0</v>
      </c>
      <c r="R765" s="23">
        <f t="shared" si="134"/>
        <v>0</v>
      </c>
      <c r="S765" s="12">
        <f t="shared" si="127"/>
        <v>0</v>
      </c>
      <c r="T765" s="23">
        <f t="shared" si="128"/>
        <v>0</v>
      </c>
      <c r="U765" s="13">
        <f t="shared" si="129"/>
        <v>0</v>
      </c>
      <c r="V765" s="104" t="str">
        <f>INDEX(商品!Q:Q,MATCH(キーワード!D765,商品!D:D,0),1)</f>
        <v>-</v>
      </c>
      <c r="W765" s="15">
        <f t="shared" si="130"/>
        <v>0</v>
      </c>
      <c r="X765" s="22">
        <f>SUMIFS(当月ワード!$J$3:$J$1000,当月ワード!$D$3:$D$1000,キーワード!$D765,当月ワード!$E$3:$E$1000,キーワード!$F765)</f>
        <v>0</v>
      </c>
      <c r="Y765" s="23">
        <f>SUMIFS(前月ワード!$J$3:$J$1000,前月ワード!$D$3:$D$1000,キーワード!$D765,前月ワード!$E$3:$E$1000,キーワード!$F765)</f>
        <v>0</v>
      </c>
      <c r="Z765" s="23">
        <f>SUMIFS(前々月ワード!$J$3:$J$1000,前々月ワード!$D$3:$D$1000,キーワード!$D765,前々月ワード!$E$3:$E$1000,キーワード!$F765)</f>
        <v>0</v>
      </c>
      <c r="AA765" s="22">
        <f>SUMIFS(当月ワード!$W$3:$W$1000,当月ワード!$D$3:$D$1000,キーワード!$D765,当月ワード!$E$3:$E$1000,キーワード!$F765)</f>
        <v>0</v>
      </c>
      <c r="AB765" s="23">
        <f>SUMIFS(前月ワード!$W$3:$W$1000,前月ワード!$D$3:$D$1000,キーワード!$D765,前月ワード!$E$3:$E$1000,キーワード!$F765)</f>
        <v>0</v>
      </c>
      <c r="AC765" s="23">
        <f>SUMIFS(前々月ワード!$W$3:$W$1000,前々月ワード!$D$3:$D$1000,キーワード!$D765,前々月ワード!$E$3:$E$1000,キーワード!$F765)</f>
        <v>0</v>
      </c>
      <c r="AD765" s="23">
        <f t="shared" si="131"/>
        <v>0</v>
      </c>
      <c r="AE765" s="23">
        <f t="shared" si="131"/>
        <v>0</v>
      </c>
      <c r="AF765" s="23">
        <f t="shared" si="131"/>
        <v>0</v>
      </c>
      <c r="AG765" s="22">
        <f>SUMIFS(当月ワード!$X$3:$X$1000,当月ワード!$D$3:$D$1000,キーワード!$D765,当月ワード!$E$3:$E$1000,キーワード!$F765)</f>
        <v>0</v>
      </c>
      <c r="AH765" s="23">
        <f>SUMIFS(前月ワード!$X$3:$X$1000,前月ワード!$D$3:$D$1000,キーワード!$D765,前月ワード!$E$3:$E$1000,キーワード!$F765)</f>
        <v>0</v>
      </c>
      <c r="AI765" s="23">
        <f>SUMIFS(前々月ワード!$X$3:$X$1000,前々月ワード!$D$3:$D$1000,キーワード!$D765,前々月ワード!$E$3:$E$1000,キーワード!$F765)</f>
        <v>0</v>
      </c>
      <c r="AJ765" s="22">
        <f>SUMIFS(当月ワード!$I$3:$I$1000,当月ワード!$D$3:$D$1000,キーワード!$D765,当月ワード!$E$3:$E$1000,キーワード!$F765)</f>
        <v>0</v>
      </c>
      <c r="AK765" s="23">
        <f>SUMIFS(前月ワード!$I$3:$I$1000,前月ワード!$D$3:$D$1000,キーワード!$D765,前月ワード!$E$3:$E$1000,キーワード!$F765)</f>
        <v>0</v>
      </c>
      <c r="AL765" s="23">
        <f>SUMIFS(前々月ワード!$I$3:$I$1000,前々月ワード!$D$3:$D$1000,キーワード!$D765,前々月ワード!$E$3:$E$1000,キーワード!$F765)</f>
        <v>0</v>
      </c>
      <c r="AM765" s="13">
        <f t="shared" si="132"/>
        <v>0</v>
      </c>
      <c r="AN765" s="13">
        <f t="shared" si="132"/>
        <v>0</v>
      </c>
      <c r="AO765" s="13">
        <f t="shared" si="132"/>
        <v>0</v>
      </c>
      <c r="AP765" s="16">
        <f t="shared" si="133"/>
        <v>0</v>
      </c>
      <c r="AQ765" s="16">
        <f t="shared" si="133"/>
        <v>0</v>
      </c>
      <c r="AR765" s="17">
        <f t="shared" si="133"/>
        <v>0</v>
      </c>
    </row>
    <row r="766" spans="3:44" ht="36.65" customHeight="1">
      <c r="C766" s="20">
        <v>761</v>
      </c>
      <c r="D766" s="53">
        <f>現状ワード設定!B763</f>
        <v>0</v>
      </c>
      <c r="E766" s="26" t="str">
        <f>IFERROR(_xlfn.XLOOKUP($D766,現状商品設定!B:B,現状商品設定!C:C,"-"),"-")</f>
        <v>-</v>
      </c>
      <c r="F766" s="56">
        <f>現状ワード設定!G763</f>
        <v>0</v>
      </c>
      <c r="G766" s="60" t="s">
        <v>46</v>
      </c>
      <c r="H766" s="47" t="str">
        <f>IFERROR(_xlfn.XLOOKUP(D766,商品!$D:$D,商品!$H:$H),"")</f>
        <v/>
      </c>
      <c r="I766" s="50" t="str">
        <f>IFERROR(_xlfn.XLOOKUP(D766&amp;F766,現状ワード設定!J:J,現状ワード設定!H:H),"")</f>
        <v/>
      </c>
      <c r="J766" s="47" t="str">
        <f>IFERROR(_xlfn.XLOOKUP(D766&amp;F766,現状ワード設定!J:J,現状ワード設定!I:I),"")</f>
        <v/>
      </c>
      <c r="K766" s="47" t="e">
        <f>IF(AND(T766&gt;=設定!$C$12,W766&gt;=O766),I766*(1+設定!$F$12),IF(AND(T766&gt;=設定!$C$13,W766&lt;O766),I766*(1+設定!$F$13),IF(AND(T766&lt;設定!$C$14,U766&gt;=設定!$E$14),I766*(1+設定!$F$14),IF(AND(T766&lt;設定!$C$15,U766&lt;設定!$E$15),I766*(1+設定!$F$15),"除外"))))</f>
        <v>#VALUE!</v>
      </c>
      <c r="L766" s="58" t="e">
        <f ca="1">IF(消化率!$I$5&lt;1,K766*消化率!$I$5,IF(U766*V766/(K766*消化率!$I$5)&gt;O766,K766*消化率!$I$5,M766))</f>
        <v>#DIV/0!</v>
      </c>
      <c r="M766" s="58" t="e">
        <f t="shared" si="124"/>
        <v>#VALUE!</v>
      </c>
      <c r="N766" s="58" t="e">
        <f ca="1">IF(ROUNDUP(IF(IF(IF(AND(設定!$D$8&lt;=L766,設定!$D$8&lt;J766),設定!$D$8,IF(AND(J766&lt;=L766,J766&lt;設定!$D$8),J766,IF(AND(L766&lt;=J766,J766&lt;設定!$D$8),J766,L766)))=0,設定!$D$8,IF(AND(設定!$D$8&lt;=L766,設定!$D$8&lt;J766),設定!$D$8,IF(AND(J766&lt;=L766,J766&lt;設定!$D$8),J766,IF(AND(L766&lt;=J766,J766&lt;設定!$D$8),J766,L766))))&lt;=H766,H766+1,IF(IF(AND(設定!$D$8&lt;=L766,設定!$D$8&lt;J766),設定!$D$8,IF(AND(J766&lt;=L766,J766&lt;設定!$D$8),J766,IF(AND(L766&lt;=J766,J766&lt;設定!$D$8),J766,L766)))=0,設定!$D$8,IF(AND(設定!$D$8&lt;=L766,設定!$D$8&lt;J766),設定!$D$8,IF(AND(J766&lt;=L766,J766&lt;設定!$D$8),J766,IF(AND(L766&lt;=J766,J766&lt;設定!$D$8),J766,L766))))),0)&gt;40,ROUNDUP(IF(IF(IF(AND(設定!$D$8&lt;=L766,設定!$D$8&lt;J766),設定!$D$8,IF(AND(J766&lt;=L766,J766&lt;設定!$D$8),J766,IF(AND(L766&lt;=J766,J766&lt;設定!$D$8),J766,L766)))=0,設定!$D$8,IF(AND(設定!$D$8&lt;=L766,設定!$D$8&lt;J766),設定!$D$8,IF(AND(J766&lt;=L766,J766&lt;設定!$D$8),J766,IF(AND(L766&lt;=J766,J766&lt;設定!$D$8),J766,L766))))&lt;=H766,H766+1,IF(IF(AND(設定!$D$8&lt;=L766,設定!$D$8&lt;J766),設定!$D$8,IF(AND(J766&lt;=L766,J766&lt;設定!$D$8),J766,IF(AND(L766&lt;=J766,J766&lt;設定!$D$8),J766,L766)))=0,設定!$D$8,IF(AND(設定!$D$8&lt;=L766,設定!$D$8&lt;J766),設定!$D$8,IF(AND(J766&lt;=L766,J766&lt;設定!$D$8),J766,IF(AND(L766&lt;=J766,J766&lt;設定!$D$8),J766,L766))))),0),40)</f>
        <v>#DIV/0!</v>
      </c>
      <c r="O766" s="55">
        <f>IF(G766="標準",設定!$C$4,G766)</f>
        <v>5</v>
      </c>
      <c r="P766" s="45">
        <f t="shared" si="125"/>
        <v>0</v>
      </c>
      <c r="Q766" s="14">
        <f t="shared" si="126"/>
        <v>0</v>
      </c>
      <c r="R766" s="23">
        <f t="shared" si="134"/>
        <v>0</v>
      </c>
      <c r="S766" s="12">
        <f t="shared" si="127"/>
        <v>0</v>
      </c>
      <c r="T766" s="23">
        <f t="shared" si="128"/>
        <v>0</v>
      </c>
      <c r="U766" s="13">
        <f t="shared" si="129"/>
        <v>0</v>
      </c>
      <c r="V766" s="104" t="str">
        <f>INDEX(商品!Q:Q,MATCH(キーワード!D766,商品!D:D,0),1)</f>
        <v>-</v>
      </c>
      <c r="W766" s="15">
        <f t="shared" si="130"/>
        <v>0</v>
      </c>
      <c r="X766" s="22">
        <f>SUMIFS(当月ワード!$J$3:$J$1000,当月ワード!$D$3:$D$1000,キーワード!$D766,当月ワード!$E$3:$E$1000,キーワード!$F766)</f>
        <v>0</v>
      </c>
      <c r="Y766" s="23">
        <f>SUMIFS(前月ワード!$J$3:$J$1000,前月ワード!$D$3:$D$1000,キーワード!$D766,前月ワード!$E$3:$E$1000,キーワード!$F766)</f>
        <v>0</v>
      </c>
      <c r="Z766" s="23">
        <f>SUMIFS(前々月ワード!$J$3:$J$1000,前々月ワード!$D$3:$D$1000,キーワード!$D766,前々月ワード!$E$3:$E$1000,キーワード!$F766)</f>
        <v>0</v>
      </c>
      <c r="AA766" s="22">
        <f>SUMIFS(当月ワード!$W$3:$W$1000,当月ワード!$D$3:$D$1000,キーワード!$D766,当月ワード!$E$3:$E$1000,キーワード!$F766)</f>
        <v>0</v>
      </c>
      <c r="AB766" s="23">
        <f>SUMIFS(前月ワード!$W$3:$W$1000,前月ワード!$D$3:$D$1000,キーワード!$D766,前月ワード!$E$3:$E$1000,キーワード!$F766)</f>
        <v>0</v>
      </c>
      <c r="AC766" s="23">
        <f>SUMIFS(前々月ワード!$W$3:$W$1000,前々月ワード!$D$3:$D$1000,キーワード!$D766,前々月ワード!$E$3:$E$1000,キーワード!$F766)</f>
        <v>0</v>
      </c>
      <c r="AD766" s="23">
        <f t="shared" si="131"/>
        <v>0</v>
      </c>
      <c r="AE766" s="23">
        <f t="shared" si="131"/>
        <v>0</v>
      </c>
      <c r="AF766" s="23">
        <f t="shared" si="131"/>
        <v>0</v>
      </c>
      <c r="AG766" s="22">
        <f>SUMIFS(当月ワード!$X$3:$X$1000,当月ワード!$D$3:$D$1000,キーワード!$D766,当月ワード!$E$3:$E$1000,キーワード!$F766)</f>
        <v>0</v>
      </c>
      <c r="AH766" s="23">
        <f>SUMIFS(前月ワード!$X$3:$X$1000,前月ワード!$D$3:$D$1000,キーワード!$D766,前月ワード!$E$3:$E$1000,キーワード!$F766)</f>
        <v>0</v>
      </c>
      <c r="AI766" s="23">
        <f>SUMIFS(前々月ワード!$X$3:$X$1000,前々月ワード!$D$3:$D$1000,キーワード!$D766,前々月ワード!$E$3:$E$1000,キーワード!$F766)</f>
        <v>0</v>
      </c>
      <c r="AJ766" s="22">
        <f>SUMIFS(当月ワード!$I$3:$I$1000,当月ワード!$D$3:$D$1000,キーワード!$D766,当月ワード!$E$3:$E$1000,キーワード!$F766)</f>
        <v>0</v>
      </c>
      <c r="AK766" s="23">
        <f>SUMIFS(前月ワード!$I$3:$I$1000,前月ワード!$D$3:$D$1000,キーワード!$D766,前月ワード!$E$3:$E$1000,キーワード!$F766)</f>
        <v>0</v>
      </c>
      <c r="AL766" s="23">
        <f>SUMIFS(前々月ワード!$I$3:$I$1000,前々月ワード!$D$3:$D$1000,キーワード!$D766,前々月ワード!$E$3:$E$1000,キーワード!$F766)</f>
        <v>0</v>
      </c>
      <c r="AM766" s="13">
        <f t="shared" si="132"/>
        <v>0</v>
      </c>
      <c r="AN766" s="13">
        <f t="shared" si="132"/>
        <v>0</v>
      </c>
      <c r="AO766" s="13">
        <f t="shared" si="132"/>
        <v>0</v>
      </c>
      <c r="AP766" s="16">
        <f t="shared" si="133"/>
        <v>0</v>
      </c>
      <c r="AQ766" s="16">
        <f t="shared" si="133"/>
        <v>0</v>
      </c>
      <c r="AR766" s="17">
        <f t="shared" si="133"/>
        <v>0</v>
      </c>
    </row>
    <row r="767" spans="3:44" ht="36.65" customHeight="1">
      <c r="C767" s="20">
        <v>762</v>
      </c>
      <c r="D767" s="53">
        <f>現状ワード設定!B764</f>
        <v>0</v>
      </c>
      <c r="E767" s="26" t="str">
        <f>IFERROR(_xlfn.XLOOKUP($D767,現状商品設定!B:B,現状商品設定!C:C,"-"),"-")</f>
        <v>-</v>
      </c>
      <c r="F767" s="56">
        <f>現状ワード設定!G764</f>
        <v>0</v>
      </c>
      <c r="G767" s="60" t="s">
        <v>46</v>
      </c>
      <c r="H767" s="47" t="str">
        <f>IFERROR(_xlfn.XLOOKUP(D767,商品!$D:$D,商品!$H:$H),"")</f>
        <v/>
      </c>
      <c r="I767" s="50" t="str">
        <f>IFERROR(_xlfn.XLOOKUP(D767&amp;F767,現状ワード設定!J:J,現状ワード設定!H:H),"")</f>
        <v/>
      </c>
      <c r="J767" s="47" t="str">
        <f>IFERROR(_xlfn.XLOOKUP(D767&amp;F767,現状ワード設定!J:J,現状ワード設定!I:I),"")</f>
        <v/>
      </c>
      <c r="K767" s="47" t="e">
        <f>IF(AND(T767&gt;=設定!$C$12,W767&gt;=O767),I767*(1+設定!$F$12),IF(AND(T767&gt;=設定!$C$13,W767&lt;O767),I767*(1+設定!$F$13),IF(AND(T767&lt;設定!$C$14,U767&gt;=設定!$E$14),I767*(1+設定!$F$14),IF(AND(T767&lt;設定!$C$15,U767&lt;設定!$E$15),I767*(1+設定!$F$15),"除外"))))</f>
        <v>#VALUE!</v>
      </c>
      <c r="L767" s="58" t="e">
        <f ca="1">IF(消化率!$I$5&lt;1,K767*消化率!$I$5,IF(U767*V767/(K767*消化率!$I$5)&gt;O767,K767*消化率!$I$5,M767))</f>
        <v>#DIV/0!</v>
      </c>
      <c r="M767" s="58" t="e">
        <f t="shared" si="124"/>
        <v>#VALUE!</v>
      </c>
      <c r="N767" s="58" t="e">
        <f ca="1">IF(ROUNDUP(IF(IF(IF(AND(設定!$D$8&lt;=L767,設定!$D$8&lt;J767),設定!$D$8,IF(AND(J767&lt;=L767,J767&lt;設定!$D$8),J767,IF(AND(L767&lt;=J767,J767&lt;設定!$D$8),J767,L767)))=0,設定!$D$8,IF(AND(設定!$D$8&lt;=L767,設定!$D$8&lt;J767),設定!$D$8,IF(AND(J767&lt;=L767,J767&lt;設定!$D$8),J767,IF(AND(L767&lt;=J767,J767&lt;設定!$D$8),J767,L767))))&lt;=H767,H767+1,IF(IF(AND(設定!$D$8&lt;=L767,設定!$D$8&lt;J767),設定!$D$8,IF(AND(J767&lt;=L767,J767&lt;設定!$D$8),J767,IF(AND(L767&lt;=J767,J767&lt;設定!$D$8),J767,L767)))=0,設定!$D$8,IF(AND(設定!$D$8&lt;=L767,設定!$D$8&lt;J767),設定!$D$8,IF(AND(J767&lt;=L767,J767&lt;設定!$D$8),J767,IF(AND(L767&lt;=J767,J767&lt;設定!$D$8),J767,L767))))),0)&gt;40,ROUNDUP(IF(IF(IF(AND(設定!$D$8&lt;=L767,設定!$D$8&lt;J767),設定!$D$8,IF(AND(J767&lt;=L767,J767&lt;設定!$D$8),J767,IF(AND(L767&lt;=J767,J767&lt;設定!$D$8),J767,L767)))=0,設定!$D$8,IF(AND(設定!$D$8&lt;=L767,設定!$D$8&lt;J767),設定!$D$8,IF(AND(J767&lt;=L767,J767&lt;設定!$D$8),J767,IF(AND(L767&lt;=J767,J767&lt;設定!$D$8),J767,L767))))&lt;=H767,H767+1,IF(IF(AND(設定!$D$8&lt;=L767,設定!$D$8&lt;J767),設定!$D$8,IF(AND(J767&lt;=L767,J767&lt;設定!$D$8),J767,IF(AND(L767&lt;=J767,J767&lt;設定!$D$8),J767,L767)))=0,設定!$D$8,IF(AND(設定!$D$8&lt;=L767,設定!$D$8&lt;J767),設定!$D$8,IF(AND(J767&lt;=L767,J767&lt;設定!$D$8),J767,IF(AND(L767&lt;=J767,J767&lt;設定!$D$8),J767,L767))))),0),40)</f>
        <v>#DIV/0!</v>
      </c>
      <c r="O767" s="55">
        <f>IF(G767="標準",設定!$C$4,G767)</f>
        <v>5</v>
      </c>
      <c r="P767" s="45">
        <f t="shared" si="125"/>
        <v>0</v>
      </c>
      <c r="Q767" s="14">
        <f t="shared" si="126"/>
        <v>0</v>
      </c>
      <c r="R767" s="23">
        <f t="shared" si="134"/>
        <v>0</v>
      </c>
      <c r="S767" s="12">
        <f t="shared" si="127"/>
        <v>0</v>
      </c>
      <c r="T767" s="23">
        <f t="shared" si="128"/>
        <v>0</v>
      </c>
      <c r="U767" s="13">
        <f t="shared" si="129"/>
        <v>0</v>
      </c>
      <c r="V767" s="104" t="str">
        <f>INDEX(商品!Q:Q,MATCH(キーワード!D767,商品!D:D,0),1)</f>
        <v>-</v>
      </c>
      <c r="W767" s="15">
        <f t="shared" si="130"/>
        <v>0</v>
      </c>
      <c r="X767" s="22">
        <f>SUMIFS(当月ワード!$J$3:$J$1000,当月ワード!$D$3:$D$1000,キーワード!$D767,当月ワード!$E$3:$E$1000,キーワード!$F767)</f>
        <v>0</v>
      </c>
      <c r="Y767" s="23">
        <f>SUMIFS(前月ワード!$J$3:$J$1000,前月ワード!$D$3:$D$1000,キーワード!$D767,前月ワード!$E$3:$E$1000,キーワード!$F767)</f>
        <v>0</v>
      </c>
      <c r="Z767" s="23">
        <f>SUMIFS(前々月ワード!$J$3:$J$1000,前々月ワード!$D$3:$D$1000,キーワード!$D767,前々月ワード!$E$3:$E$1000,キーワード!$F767)</f>
        <v>0</v>
      </c>
      <c r="AA767" s="22">
        <f>SUMIFS(当月ワード!$W$3:$W$1000,当月ワード!$D$3:$D$1000,キーワード!$D767,当月ワード!$E$3:$E$1000,キーワード!$F767)</f>
        <v>0</v>
      </c>
      <c r="AB767" s="23">
        <f>SUMIFS(前月ワード!$W$3:$W$1000,前月ワード!$D$3:$D$1000,キーワード!$D767,前月ワード!$E$3:$E$1000,キーワード!$F767)</f>
        <v>0</v>
      </c>
      <c r="AC767" s="23">
        <f>SUMIFS(前々月ワード!$W$3:$W$1000,前々月ワード!$D$3:$D$1000,キーワード!$D767,前々月ワード!$E$3:$E$1000,キーワード!$F767)</f>
        <v>0</v>
      </c>
      <c r="AD767" s="23">
        <f t="shared" si="131"/>
        <v>0</v>
      </c>
      <c r="AE767" s="23">
        <f t="shared" si="131"/>
        <v>0</v>
      </c>
      <c r="AF767" s="23">
        <f t="shared" si="131"/>
        <v>0</v>
      </c>
      <c r="AG767" s="22">
        <f>SUMIFS(当月ワード!$X$3:$X$1000,当月ワード!$D$3:$D$1000,キーワード!$D767,当月ワード!$E$3:$E$1000,キーワード!$F767)</f>
        <v>0</v>
      </c>
      <c r="AH767" s="23">
        <f>SUMIFS(前月ワード!$X$3:$X$1000,前月ワード!$D$3:$D$1000,キーワード!$D767,前月ワード!$E$3:$E$1000,キーワード!$F767)</f>
        <v>0</v>
      </c>
      <c r="AI767" s="23">
        <f>SUMIFS(前々月ワード!$X$3:$X$1000,前々月ワード!$D$3:$D$1000,キーワード!$D767,前々月ワード!$E$3:$E$1000,キーワード!$F767)</f>
        <v>0</v>
      </c>
      <c r="AJ767" s="22">
        <f>SUMIFS(当月ワード!$I$3:$I$1000,当月ワード!$D$3:$D$1000,キーワード!$D767,当月ワード!$E$3:$E$1000,キーワード!$F767)</f>
        <v>0</v>
      </c>
      <c r="AK767" s="23">
        <f>SUMIFS(前月ワード!$I$3:$I$1000,前月ワード!$D$3:$D$1000,キーワード!$D767,前月ワード!$E$3:$E$1000,キーワード!$F767)</f>
        <v>0</v>
      </c>
      <c r="AL767" s="23">
        <f>SUMIFS(前々月ワード!$I$3:$I$1000,前々月ワード!$D$3:$D$1000,キーワード!$D767,前々月ワード!$E$3:$E$1000,キーワード!$F767)</f>
        <v>0</v>
      </c>
      <c r="AM767" s="13">
        <f t="shared" si="132"/>
        <v>0</v>
      </c>
      <c r="AN767" s="13">
        <f t="shared" si="132"/>
        <v>0</v>
      </c>
      <c r="AO767" s="13">
        <f t="shared" si="132"/>
        <v>0</v>
      </c>
      <c r="AP767" s="16">
        <f t="shared" si="133"/>
        <v>0</v>
      </c>
      <c r="AQ767" s="16">
        <f t="shared" si="133"/>
        <v>0</v>
      </c>
      <c r="AR767" s="17">
        <f t="shared" si="133"/>
        <v>0</v>
      </c>
    </row>
    <row r="768" spans="3:44" ht="36.65" customHeight="1">
      <c r="C768" s="20">
        <v>763</v>
      </c>
      <c r="D768" s="53">
        <f>現状ワード設定!B765</f>
        <v>0</v>
      </c>
      <c r="E768" s="26" t="str">
        <f>IFERROR(_xlfn.XLOOKUP($D768,現状商品設定!B:B,現状商品設定!C:C,"-"),"-")</f>
        <v>-</v>
      </c>
      <c r="F768" s="56">
        <f>現状ワード設定!G765</f>
        <v>0</v>
      </c>
      <c r="G768" s="60" t="s">
        <v>46</v>
      </c>
      <c r="H768" s="47" t="str">
        <f>IFERROR(_xlfn.XLOOKUP(D768,商品!$D:$D,商品!$H:$H),"")</f>
        <v/>
      </c>
      <c r="I768" s="50" t="str">
        <f>IFERROR(_xlfn.XLOOKUP(D768&amp;F768,現状ワード設定!J:J,現状ワード設定!H:H),"")</f>
        <v/>
      </c>
      <c r="J768" s="47" t="str">
        <f>IFERROR(_xlfn.XLOOKUP(D768&amp;F768,現状ワード設定!J:J,現状ワード設定!I:I),"")</f>
        <v/>
      </c>
      <c r="K768" s="47" t="e">
        <f>IF(AND(T768&gt;=設定!$C$12,W768&gt;=O768),I768*(1+設定!$F$12),IF(AND(T768&gt;=設定!$C$13,W768&lt;O768),I768*(1+設定!$F$13),IF(AND(T768&lt;設定!$C$14,U768&gt;=設定!$E$14),I768*(1+設定!$F$14),IF(AND(T768&lt;設定!$C$15,U768&lt;設定!$E$15),I768*(1+設定!$F$15),"除外"))))</f>
        <v>#VALUE!</v>
      </c>
      <c r="L768" s="58" t="e">
        <f ca="1">IF(消化率!$I$5&lt;1,K768*消化率!$I$5,IF(U768*V768/(K768*消化率!$I$5)&gt;O768,K768*消化率!$I$5,M768))</f>
        <v>#DIV/0!</v>
      </c>
      <c r="M768" s="58" t="e">
        <f t="shared" si="124"/>
        <v>#VALUE!</v>
      </c>
      <c r="N768" s="58" t="e">
        <f ca="1">IF(ROUNDUP(IF(IF(IF(AND(設定!$D$8&lt;=L768,設定!$D$8&lt;J768),設定!$D$8,IF(AND(J768&lt;=L768,J768&lt;設定!$D$8),J768,IF(AND(L768&lt;=J768,J768&lt;設定!$D$8),J768,L768)))=0,設定!$D$8,IF(AND(設定!$D$8&lt;=L768,設定!$D$8&lt;J768),設定!$D$8,IF(AND(J768&lt;=L768,J768&lt;設定!$D$8),J768,IF(AND(L768&lt;=J768,J768&lt;設定!$D$8),J768,L768))))&lt;=H768,H768+1,IF(IF(AND(設定!$D$8&lt;=L768,設定!$D$8&lt;J768),設定!$D$8,IF(AND(J768&lt;=L768,J768&lt;設定!$D$8),J768,IF(AND(L768&lt;=J768,J768&lt;設定!$D$8),J768,L768)))=0,設定!$D$8,IF(AND(設定!$D$8&lt;=L768,設定!$D$8&lt;J768),設定!$D$8,IF(AND(J768&lt;=L768,J768&lt;設定!$D$8),J768,IF(AND(L768&lt;=J768,J768&lt;設定!$D$8),J768,L768))))),0)&gt;40,ROUNDUP(IF(IF(IF(AND(設定!$D$8&lt;=L768,設定!$D$8&lt;J768),設定!$D$8,IF(AND(J768&lt;=L768,J768&lt;設定!$D$8),J768,IF(AND(L768&lt;=J768,J768&lt;設定!$D$8),J768,L768)))=0,設定!$D$8,IF(AND(設定!$D$8&lt;=L768,設定!$D$8&lt;J768),設定!$D$8,IF(AND(J768&lt;=L768,J768&lt;設定!$D$8),J768,IF(AND(L768&lt;=J768,J768&lt;設定!$D$8),J768,L768))))&lt;=H768,H768+1,IF(IF(AND(設定!$D$8&lt;=L768,設定!$D$8&lt;J768),設定!$D$8,IF(AND(J768&lt;=L768,J768&lt;設定!$D$8),J768,IF(AND(L768&lt;=J768,J768&lt;設定!$D$8),J768,L768)))=0,設定!$D$8,IF(AND(設定!$D$8&lt;=L768,設定!$D$8&lt;J768),設定!$D$8,IF(AND(J768&lt;=L768,J768&lt;設定!$D$8),J768,IF(AND(L768&lt;=J768,J768&lt;設定!$D$8),J768,L768))))),0),40)</f>
        <v>#DIV/0!</v>
      </c>
      <c r="O768" s="55">
        <f>IF(G768="標準",設定!$C$4,G768)</f>
        <v>5</v>
      </c>
      <c r="P768" s="45">
        <f t="shared" si="125"/>
        <v>0</v>
      </c>
      <c r="Q768" s="14">
        <f t="shared" si="126"/>
        <v>0</v>
      </c>
      <c r="R768" s="23">
        <f t="shared" si="134"/>
        <v>0</v>
      </c>
      <c r="S768" s="12">
        <f t="shared" si="127"/>
        <v>0</v>
      </c>
      <c r="T768" s="23">
        <f t="shared" si="128"/>
        <v>0</v>
      </c>
      <c r="U768" s="13">
        <f t="shared" si="129"/>
        <v>0</v>
      </c>
      <c r="V768" s="104" t="str">
        <f>INDEX(商品!Q:Q,MATCH(キーワード!D768,商品!D:D,0),1)</f>
        <v>-</v>
      </c>
      <c r="W768" s="15">
        <f t="shared" si="130"/>
        <v>0</v>
      </c>
      <c r="X768" s="22">
        <f>SUMIFS(当月ワード!$J$3:$J$1000,当月ワード!$D$3:$D$1000,キーワード!$D768,当月ワード!$E$3:$E$1000,キーワード!$F768)</f>
        <v>0</v>
      </c>
      <c r="Y768" s="23">
        <f>SUMIFS(前月ワード!$J$3:$J$1000,前月ワード!$D$3:$D$1000,キーワード!$D768,前月ワード!$E$3:$E$1000,キーワード!$F768)</f>
        <v>0</v>
      </c>
      <c r="Z768" s="23">
        <f>SUMIFS(前々月ワード!$J$3:$J$1000,前々月ワード!$D$3:$D$1000,キーワード!$D768,前々月ワード!$E$3:$E$1000,キーワード!$F768)</f>
        <v>0</v>
      </c>
      <c r="AA768" s="22">
        <f>SUMIFS(当月ワード!$W$3:$W$1000,当月ワード!$D$3:$D$1000,キーワード!$D768,当月ワード!$E$3:$E$1000,キーワード!$F768)</f>
        <v>0</v>
      </c>
      <c r="AB768" s="23">
        <f>SUMIFS(前月ワード!$W$3:$W$1000,前月ワード!$D$3:$D$1000,キーワード!$D768,前月ワード!$E$3:$E$1000,キーワード!$F768)</f>
        <v>0</v>
      </c>
      <c r="AC768" s="23">
        <f>SUMIFS(前々月ワード!$W$3:$W$1000,前々月ワード!$D$3:$D$1000,キーワード!$D768,前々月ワード!$E$3:$E$1000,キーワード!$F768)</f>
        <v>0</v>
      </c>
      <c r="AD768" s="23">
        <f t="shared" si="131"/>
        <v>0</v>
      </c>
      <c r="AE768" s="23">
        <f t="shared" si="131"/>
        <v>0</v>
      </c>
      <c r="AF768" s="23">
        <f t="shared" si="131"/>
        <v>0</v>
      </c>
      <c r="AG768" s="22">
        <f>SUMIFS(当月ワード!$X$3:$X$1000,当月ワード!$D$3:$D$1000,キーワード!$D768,当月ワード!$E$3:$E$1000,キーワード!$F768)</f>
        <v>0</v>
      </c>
      <c r="AH768" s="23">
        <f>SUMIFS(前月ワード!$X$3:$X$1000,前月ワード!$D$3:$D$1000,キーワード!$D768,前月ワード!$E$3:$E$1000,キーワード!$F768)</f>
        <v>0</v>
      </c>
      <c r="AI768" s="23">
        <f>SUMIFS(前々月ワード!$X$3:$X$1000,前々月ワード!$D$3:$D$1000,キーワード!$D768,前々月ワード!$E$3:$E$1000,キーワード!$F768)</f>
        <v>0</v>
      </c>
      <c r="AJ768" s="22">
        <f>SUMIFS(当月ワード!$I$3:$I$1000,当月ワード!$D$3:$D$1000,キーワード!$D768,当月ワード!$E$3:$E$1000,キーワード!$F768)</f>
        <v>0</v>
      </c>
      <c r="AK768" s="23">
        <f>SUMIFS(前月ワード!$I$3:$I$1000,前月ワード!$D$3:$D$1000,キーワード!$D768,前月ワード!$E$3:$E$1000,キーワード!$F768)</f>
        <v>0</v>
      </c>
      <c r="AL768" s="23">
        <f>SUMIFS(前々月ワード!$I$3:$I$1000,前々月ワード!$D$3:$D$1000,キーワード!$D768,前々月ワード!$E$3:$E$1000,キーワード!$F768)</f>
        <v>0</v>
      </c>
      <c r="AM768" s="13">
        <f t="shared" si="132"/>
        <v>0</v>
      </c>
      <c r="AN768" s="13">
        <f t="shared" si="132"/>
        <v>0</v>
      </c>
      <c r="AO768" s="13">
        <f t="shared" si="132"/>
        <v>0</v>
      </c>
      <c r="AP768" s="16">
        <f t="shared" si="133"/>
        <v>0</v>
      </c>
      <c r="AQ768" s="16">
        <f t="shared" si="133"/>
        <v>0</v>
      </c>
      <c r="AR768" s="17">
        <f t="shared" si="133"/>
        <v>0</v>
      </c>
    </row>
    <row r="769" spans="3:44" ht="36.65" customHeight="1">
      <c r="C769" s="20">
        <v>764</v>
      </c>
      <c r="D769" s="53">
        <f>現状ワード設定!B766</f>
        <v>0</v>
      </c>
      <c r="E769" s="26" t="str">
        <f>IFERROR(_xlfn.XLOOKUP($D769,現状商品設定!B:B,現状商品設定!C:C,"-"),"-")</f>
        <v>-</v>
      </c>
      <c r="F769" s="56">
        <f>現状ワード設定!G766</f>
        <v>0</v>
      </c>
      <c r="G769" s="60" t="s">
        <v>46</v>
      </c>
      <c r="H769" s="47" t="str">
        <f>IFERROR(_xlfn.XLOOKUP(D769,商品!$D:$D,商品!$H:$H),"")</f>
        <v/>
      </c>
      <c r="I769" s="50" t="str">
        <f>IFERROR(_xlfn.XLOOKUP(D769&amp;F769,現状ワード設定!J:J,現状ワード設定!H:H),"")</f>
        <v/>
      </c>
      <c r="J769" s="47" t="str">
        <f>IFERROR(_xlfn.XLOOKUP(D769&amp;F769,現状ワード設定!J:J,現状ワード設定!I:I),"")</f>
        <v/>
      </c>
      <c r="K769" s="47" t="e">
        <f>IF(AND(T769&gt;=設定!$C$12,W769&gt;=O769),I769*(1+設定!$F$12),IF(AND(T769&gt;=設定!$C$13,W769&lt;O769),I769*(1+設定!$F$13),IF(AND(T769&lt;設定!$C$14,U769&gt;=設定!$E$14),I769*(1+設定!$F$14),IF(AND(T769&lt;設定!$C$15,U769&lt;設定!$E$15),I769*(1+設定!$F$15),"除外"))))</f>
        <v>#VALUE!</v>
      </c>
      <c r="L769" s="58" t="e">
        <f ca="1">IF(消化率!$I$5&lt;1,K769*消化率!$I$5,IF(U769*V769/(K769*消化率!$I$5)&gt;O769,K769*消化率!$I$5,M769))</f>
        <v>#DIV/0!</v>
      </c>
      <c r="M769" s="58" t="e">
        <f t="shared" si="124"/>
        <v>#VALUE!</v>
      </c>
      <c r="N769" s="58" t="e">
        <f ca="1">IF(ROUNDUP(IF(IF(IF(AND(設定!$D$8&lt;=L769,設定!$D$8&lt;J769),設定!$D$8,IF(AND(J769&lt;=L769,J769&lt;設定!$D$8),J769,IF(AND(L769&lt;=J769,J769&lt;設定!$D$8),J769,L769)))=0,設定!$D$8,IF(AND(設定!$D$8&lt;=L769,設定!$D$8&lt;J769),設定!$D$8,IF(AND(J769&lt;=L769,J769&lt;設定!$D$8),J769,IF(AND(L769&lt;=J769,J769&lt;設定!$D$8),J769,L769))))&lt;=H769,H769+1,IF(IF(AND(設定!$D$8&lt;=L769,設定!$D$8&lt;J769),設定!$D$8,IF(AND(J769&lt;=L769,J769&lt;設定!$D$8),J769,IF(AND(L769&lt;=J769,J769&lt;設定!$D$8),J769,L769)))=0,設定!$D$8,IF(AND(設定!$D$8&lt;=L769,設定!$D$8&lt;J769),設定!$D$8,IF(AND(J769&lt;=L769,J769&lt;設定!$D$8),J769,IF(AND(L769&lt;=J769,J769&lt;設定!$D$8),J769,L769))))),0)&gt;40,ROUNDUP(IF(IF(IF(AND(設定!$D$8&lt;=L769,設定!$D$8&lt;J769),設定!$D$8,IF(AND(J769&lt;=L769,J769&lt;設定!$D$8),J769,IF(AND(L769&lt;=J769,J769&lt;設定!$D$8),J769,L769)))=0,設定!$D$8,IF(AND(設定!$D$8&lt;=L769,設定!$D$8&lt;J769),設定!$D$8,IF(AND(J769&lt;=L769,J769&lt;設定!$D$8),J769,IF(AND(L769&lt;=J769,J769&lt;設定!$D$8),J769,L769))))&lt;=H769,H769+1,IF(IF(AND(設定!$D$8&lt;=L769,設定!$D$8&lt;J769),設定!$D$8,IF(AND(J769&lt;=L769,J769&lt;設定!$D$8),J769,IF(AND(L769&lt;=J769,J769&lt;設定!$D$8),J769,L769)))=0,設定!$D$8,IF(AND(設定!$D$8&lt;=L769,設定!$D$8&lt;J769),設定!$D$8,IF(AND(J769&lt;=L769,J769&lt;設定!$D$8),J769,IF(AND(L769&lt;=J769,J769&lt;設定!$D$8),J769,L769))))),0),40)</f>
        <v>#DIV/0!</v>
      </c>
      <c r="O769" s="55">
        <f>IF(G769="標準",設定!$C$4,G769)</f>
        <v>5</v>
      </c>
      <c r="P769" s="45">
        <f t="shared" si="125"/>
        <v>0</v>
      </c>
      <c r="Q769" s="14">
        <f t="shared" si="126"/>
        <v>0</v>
      </c>
      <c r="R769" s="23">
        <f t="shared" si="134"/>
        <v>0</v>
      </c>
      <c r="S769" s="12">
        <f t="shared" si="127"/>
        <v>0</v>
      </c>
      <c r="T769" s="23">
        <f t="shared" si="128"/>
        <v>0</v>
      </c>
      <c r="U769" s="13">
        <f t="shared" si="129"/>
        <v>0</v>
      </c>
      <c r="V769" s="104" t="str">
        <f>INDEX(商品!Q:Q,MATCH(キーワード!D769,商品!D:D,0),1)</f>
        <v>-</v>
      </c>
      <c r="W769" s="15">
        <f t="shared" si="130"/>
        <v>0</v>
      </c>
      <c r="X769" s="22">
        <f>SUMIFS(当月ワード!$J$3:$J$1000,当月ワード!$D$3:$D$1000,キーワード!$D769,当月ワード!$E$3:$E$1000,キーワード!$F769)</f>
        <v>0</v>
      </c>
      <c r="Y769" s="23">
        <f>SUMIFS(前月ワード!$J$3:$J$1000,前月ワード!$D$3:$D$1000,キーワード!$D769,前月ワード!$E$3:$E$1000,キーワード!$F769)</f>
        <v>0</v>
      </c>
      <c r="Z769" s="23">
        <f>SUMIFS(前々月ワード!$J$3:$J$1000,前々月ワード!$D$3:$D$1000,キーワード!$D769,前々月ワード!$E$3:$E$1000,キーワード!$F769)</f>
        <v>0</v>
      </c>
      <c r="AA769" s="22">
        <f>SUMIFS(当月ワード!$W$3:$W$1000,当月ワード!$D$3:$D$1000,キーワード!$D769,当月ワード!$E$3:$E$1000,キーワード!$F769)</f>
        <v>0</v>
      </c>
      <c r="AB769" s="23">
        <f>SUMIFS(前月ワード!$W$3:$W$1000,前月ワード!$D$3:$D$1000,キーワード!$D769,前月ワード!$E$3:$E$1000,キーワード!$F769)</f>
        <v>0</v>
      </c>
      <c r="AC769" s="23">
        <f>SUMIFS(前々月ワード!$W$3:$W$1000,前々月ワード!$D$3:$D$1000,キーワード!$D769,前々月ワード!$E$3:$E$1000,キーワード!$F769)</f>
        <v>0</v>
      </c>
      <c r="AD769" s="23">
        <f t="shared" si="131"/>
        <v>0</v>
      </c>
      <c r="AE769" s="23">
        <f t="shared" si="131"/>
        <v>0</v>
      </c>
      <c r="AF769" s="23">
        <f t="shared" si="131"/>
        <v>0</v>
      </c>
      <c r="AG769" s="22">
        <f>SUMIFS(当月ワード!$X$3:$X$1000,当月ワード!$D$3:$D$1000,キーワード!$D769,当月ワード!$E$3:$E$1000,キーワード!$F769)</f>
        <v>0</v>
      </c>
      <c r="AH769" s="23">
        <f>SUMIFS(前月ワード!$X$3:$X$1000,前月ワード!$D$3:$D$1000,キーワード!$D769,前月ワード!$E$3:$E$1000,キーワード!$F769)</f>
        <v>0</v>
      </c>
      <c r="AI769" s="23">
        <f>SUMIFS(前々月ワード!$X$3:$X$1000,前々月ワード!$D$3:$D$1000,キーワード!$D769,前々月ワード!$E$3:$E$1000,キーワード!$F769)</f>
        <v>0</v>
      </c>
      <c r="AJ769" s="22">
        <f>SUMIFS(当月ワード!$I$3:$I$1000,当月ワード!$D$3:$D$1000,キーワード!$D769,当月ワード!$E$3:$E$1000,キーワード!$F769)</f>
        <v>0</v>
      </c>
      <c r="AK769" s="23">
        <f>SUMIFS(前月ワード!$I$3:$I$1000,前月ワード!$D$3:$D$1000,キーワード!$D769,前月ワード!$E$3:$E$1000,キーワード!$F769)</f>
        <v>0</v>
      </c>
      <c r="AL769" s="23">
        <f>SUMIFS(前々月ワード!$I$3:$I$1000,前々月ワード!$D$3:$D$1000,キーワード!$D769,前々月ワード!$E$3:$E$1000,キーワード!$F769)</f>
        <v>0</v>
      </c>
      <c r="AM769" s="13">
        <f t="shared" si="132"/>
        <v>0</v>
      </c>
      <c r="AN769" s="13">
        <f t="shared" si="132"/>
        <v>0</v>
      </c>
      <c r="AO769" s="13">
        <f t="shared" si="132"/>
        <v>0</v>
      </c>
      <c r="AP769" s="16">
        <f t="shared" si="133"/>
        <v>0</v>
      </c>
      <c r="AQ769" s="16">
        <f t="shared" si="133"/>
        <v>0</v>
      </c>
      <c r="AR769" s="17">
        <f t="shared" si="133"/>
        <v>0</v>
      </c>
    </row>
    <row r="770" spans="3:44" ht="36.65" customHeight="1">
      <c r="C770" s="20">
        <v>765</v>
      </c>
      <c r="D770" s="53">
        <f>現状ワード設定!B767</f>
        <v>0</v>
      </c>
      <c r="E770" s="26" t="str">
        <f>IFERROR(_xlfn.XLOOKUP($D770,現状商品設定!B:B,現状商品設定!C:C,"-"),"-")</f>
        <v>-</v>
      </c>
      <c r="F770" s="56">
        <f>現状ワード設定!G767</f>
        <v>0</v>
      </c>
      <c r="G770" s="60" t="s">
        <v>46</v>
      </c>
      <c r="H770" s="47" t="str">
        <f>IFERROR(_xlfn.XLOOKUP(D770,商品!$D:$D,商品!$H:$H),"")</f>
        <v/>
      </c>
      <c r="I770" s="50" t="str">
        <f>IFERROR(_xlfn.XLOOKUP(D770&amp;F770,現状ワード設定!J:J,現状ワード設定!H:H),"")</f>
        <v/>
      </c>
      <c r="J770" s="47" t="str">
        <f>IFERROR(_xlfn.XLOOKUP(D770&amp;F770,現状ワード設定!J:J,現状ワード設定!I:I),"")</f>
        <v/>
      </c>
      <c r="K770" s="47" t="e">
        <f>IF(AND(T770&gt;=設定!$C$12,W770&gt;=O770),I770*(1+設定!$F$12),IF(AND(T770&gt;=設定!$C$13,W770&lt;O770),I770*(1+設定!$F$13),IF(AND(T770&lt;設定!$C$14,U770&gt;=設定!$E$14),I770*(1+設定!$F$14),IF(AND(T770&lt;設定!$C$15,U770&lt;設定!$E$15),I770*(1+設定!$F$15),"除外"))))</f>
        <v>#VALUE!</v>
      </c>
      <c r="L770" s="58" t="e">
        <f ca="1">IF(消化率!$I$5&lt;1,K770*消化率!$I$5,IF(U770*V770/(K770*消化率!$I$5)&gt;O770,K770*消化率!$I$5,M770))</f>
        <v>#DIV/0!</v>
      </c>
      <c r="M770" s="58" t="e">
        <f t="shared" si="124"/>
        <v>#VALUE!</v>
      </c>
      <c r="N770" s="58" t="e">
        <f ca="1">IF(ROUNDUP(IF(IF(IF(AND(設定!$D$8&lt;=L770,設定!$D$8&lt;J770),設定!$D$8,IF(AND(J770&lt;=L770,J770&lt;設定!$D$8),J770,IF(AND(L770&lt;=J770,J770&lt;設定!$D$8),J770,L770)))=0,設定!$D$8,IF(AND(設定!$D$8&lt;=L770,設定!$D$8&lt;J770),設定!$D$8,IF(AND(J770&lt;=L770,J770&lt;設定!$D$8),J770,IF(AND(L770&lt;=J770,J770&lt;設定!$D$8),J770,L770))))&lt;=H770,H770+1,IF(IF(AND(設定!$D$8&lt;=L770,設定!$D$8&lt;J770),設定!$D$8,IF(AND(J770&lt;=L770,J770&lt;設定!$D$8),J770,IF(AND(L770&lt;=J770,J770&lt;設定!$D$8),J770,L770)))=0,設定!$D$8,IF(AND(設定!$D$8&lt;=L770,設定!$D$8&lt;J770),設定!$D$8,IF(AND(J770&lt;=L770,J770&lt;設定!$D$8),J770,IF(AND(L770&lt;=J770,J770&lt;設定!$D$8),J770,L770))))),0)&gt;40,ROUNDUP(IF(IF(IF(AND(設定!$D$8&lt;=L770,設定!$D$8&lt;J770),設定!$D$8,IF(AND(J770&lt;=L770,J770&lt;設定!$D$8),J770,IF(AND(L770&lt;=J770,J770&lt;設定!$D$8),J770,L770)))=0,設定!$D$8,IF(AND(設定!$D$8&lt;=L770,設定!$D$8&lt;J770),設定!$D$8,IF(AND(J770&lt;=L770,J770&lt;設定!$D$8),J770,IF(AND(L770&lt;=J770,J770&lt;設定!$D$8),J770,L770))))&lt;=H770,H770+1,IF(IF(AND(設定!$D$8&lt;=L770,設定!$D$8&lt;J770),設定!$D$8,IF(AND(J770&lt;=L770,J770&lt;設定!$D$8),J770,IF(AND(L770&lt;=J770,J770&lt;設定!$D$8),J770,L770)))=0,設定!$D$8,IF(AND(設定!$D$8&lt;=L770,設定!$D$8&lt;J770),設定!$D$8,IF(AND(J770&lt;=L770,J770&lt;設定!$D$8),J770,IF(AND(L770&lt;=J770,J770&lt;設定!$D$8),J770,L770))))),0),40)</f>
        <v>#DIV/0!</v>
      </c>
      <c r="O770" s="55">
        <f>IF(G770="標準",設定!$C$4,G770)</f>
        <v>5</v>
      </c>
      <c r="P770" s="45">
        <f t="shared" si="125"/>
        <v>0</v>
      </c>
      <c r="Q770" s="14">
        <f t="shared" si="126"/>
        <v>0</v>
      </c>
      <c r="R770" s="23">
        <f t="shared" si="134"/>
        <v>0</v>
      </c>
      <c r="S770" s="12">
        <f t="shared" si="127"/>
        <v>0</v>
      </c>
      <c r="T770" s="23">
        <f t="shared" si="128"/>
        <v>0</v>
      </c>
      <c r="U770" s="13">
        <f t="shared" si="129"/>
        <v>0</v>
      </c>
      <c r="V770" s="104" t="str">
        <f>INDEX(商品!Q:Q,MATCH(キーワード!D770,商品!D:D,0),1)</f>
        <v>-</v>
      </c>
      <c r="W770" s="15">
        <f t="shared" si="130"/>
        <v>0</v>
      </c>
      <c r="X770" s="22">
        <f>SUMIFS(当月ワード!$J$3:$J$1000,当月ワード!$D$3:$D$1000,キーワード!$D770,当月ワード!$E$3:$E$1000,キーワード!$F770)</f>
        <v>0</v>
      </c>
      <c r="Y770" s="23">
        <f>SUMIFS(前月ワード!$J$3:$J$1000,前月ワード!$D$3:$D$1000,キーワード!$D770,前月ワード!$E$3:$E$1000,キーワード!$F770)</f>
        <v>0</v>
      </c>
      <c r="Z770" s="23">
        <f>SUMIFS(前々月ワード!$J$3:$J$1000,前々月ワード!$D$3:$D$1000,キーワード!$D770,前々月ワード!$E$3:$E$1000,キーワード!$F770)</f>
        <v>0</v>
      </c>
      <c r="AA770" s="22">
        <f>SUMIFS(当月ワード!$W$3:$W$1000,当月ワード!$D$3:$D$1000,キーワード!$D770,当月ワード!$E$3:$E$1000,キーワード!$F770)</f>
        <v>0</v>
      </c>
      <c r="AB770" s="23">
        <f>SUMIFS(前月ワード!$W$3:$W$1000,前月ワード!$D$3:$D$1000,キーワード!$D770,前月ワード!$E$3:$E$1000,キーワード!$F770)</f>
        <v>0</v>
      </c>
      <c r="AC770" s="23">
        <f>SUMIFS(前々月ワード!$W$3:$W$1000,前々月ワード!$D$3:$D$1000,キーワード!$D770,前々月ワード!$E$3:$E$1000,キーワード!$F770)</f>
        <v>0</v>
      </c>
      <c r="AD770" s="23">
        <f t="shared" si="131"/>
        <v>0</v>
      </c>
      <c r="AE770" s="23">
        <f t="shared" si="131"/>
        <v>0</v>
      </c>
      <c r="AF770" s="23">
        <f t="shared" si="131"/>
        <v>0</v>
      </c>
      <c r="AG770" s="22">
        <f>SUMIFS(当月ワード!$X$3:$X$1000,当月ワード!$D$3:$D$1000,キーワード!$D770,当月ワード!$E$3:$E$1000,キーワード!$F770)</f>
        <v>0</v>
      </c>
      <c r="AH770" s="23">
        <f>SUMIFS(前月ワード!$X$3:$X$1000,前月ワード!$D$3:$D$1000,キーワード!$D770,前月ワード!$E$3:$E$1000,キーワード!$F770)</f>
        <v>0</v>
      </c>
      <c r="AI770" s="23">
        <f>SUMIFS(前々月ワード!$X$3:$X$1000,前々月ワード!$D$3:$D$1000,キーワード!$D770,前々月ワード!$E$3:$E$1000,キーワード!$F770)</f>
        <v>0</v>
      </c>
      <c r="AJ770" s="22">
        <f>SUMIFS(当月ワード!$I$3:$I$1000,当月ワード!$D$3:$D$1000,キーワード!$D770,当月ワード!$E$3:$E$1000,キーワード!$F770)</f>
        <v>0</v>
      </c>
      <c r="AK770" s="23">
        <f>SUMIFS(前月ワード!$I$3:$I$1000,前月ワード!$D$3:$D$1000,キーワード!$D770,前月ワード!$E$3:$E$1000,キーワード!$F770)</f>
        <v>0</v>
      </c>
      <c r="AL770" s="23">
        <f>SUMIFS(前々月ワード!$I$3:$I$1000,前々月ワード!$D$3:$D$1000,キーワード!$D770,前々月ワード!$E$3:$E$1000,キーワード!$F770)</f>
        <v>0</v>
      </c>
      <c r="AM770" s="13">
        <f t="shared" si="132"/>
        <v>0</v>
      </c>
      <c r="AN770" s="13">
        <f t="shared" si="132"/>
        <v>0</v>
      </c>
      <c r="AO770" s="13">
        <f t="shared" si="132"/>
        <v>0</v>
      </c>
      <c r="AP770" s="16">
        <f t="shared" si="133"/>
        <v>0</v>
      </c>
      <c r="AQ770" s="16">
        <f t="shared" si="133"/>
        <v>0</v>
      </c>
      <c r="AR770" s="17">
        <f t="shared" si="133"/>
        <v>0</v>
      </c>
    </row>
    <row r="771" spans="3:44" ht="36.65" customHeight="1">
      <c r="C771" s="20">
        <v>766</v>
      </c>
      <c r="D771" s="53">
        <f>現状ワード設定!B768</f>
        <v>0</v>
      </c>
      <c r="E771" s="26" t="str">
        <f>IFERROR(_xlfn.XLOOKUP($D771,現状商品設定!B:B,現状商品設定!C:C,"-"),"-")</f>
        <v>-</v>
      </c>
      <c r="F771" s="56">
        <f>現状ワード設定!G768</f>
        <v>0</v>
      </c>
      <c r="G771" s="60" t="s">
        <v>46</v>
      </c>
      <c r="H771" s="47" t="str">
        <f>IFERROR(_xlfn.XLOOKUP(D771,商品!$D:$D,商品!$H:$H),"")</f>
        <v/>
      </c>
      <c r="I771" s="50" t="str">
        <f>IFERROR(_xlfn.XLOOKUP(D771&amp;F771,現状ワード設定!J:J,現状ワード設定!H:H),"")</f>
        <v/>
      </c>
      <c r="J771" s="47" t="str">
        <f>IFERROR(_xlfn.XLOOKUP(D771&amp;F771,現状ワード設定!J:J,現状ワード設定!I:I),"")</f>
        <v/>
      </c>
      <c r="K771" s="47" t="e">
        <f>IF(AND(T771&gt;=設定!$C$12,W771&gt;=O771),I771*(1+設定!$F$12),IF(AND(T771&gt;=設定!$C$13,W771&lt;O771),I771*(1+設定!$F$13),IF(AND(T771&lt;設定!$C$14,U771&gt;=設定!$E$14),I771*(1+設定!$F$14),IF(AND(T771&lt;設定!$C$15,U771&lt;設定!$E$15),I771*(1+設定!$F$15),"除外"))))</f>
        <v>#VALUE!</v>
      </c>
      <c r="L771" s="58" t="e">
        <f ca="1">IF(消化率!$I$5&lt;1,K771*消化率!$I$5,IF(U771*V771/(K771*消化率!$I$5)&gt;O771,K771*消化率!$I$5,M771))</f>
        <v>#DIV/0!</v>
      </c>
      <c r="M771" s="58" t="e">
        <f t="shared" si="124"/>
        <v>#VALUE!</v>
      </c>
      <c r="N771" s="58" t="e">
        <f ca="1">IF(ROUNDUP(IF(IF(IF(AND(設定!$D$8&lt;=L771,設定!$D$8&lt;J771),設定!$D$8,IF(AND(J771&lt;=L771,J771&lt;設定!$D$8),J771,IF(AND(L771&lt;=J771,J771&lt;設定!$D$8),J771,L771)))=0,設定!$D$8,IF(AND(設定!$D$8&lt;=L771,設定!$D$8&lt;J771),設定!$D$8,IF(AND(J771&lt;=L771,J771&lt;設定!$D$8),J771,IF(AND(L771&lt;=J771,J771&lt;設定!$D$8),J771,L771))))&lt;=H771,H771+1,IF(IF(AND(設定!$D$8&lt;=L771,設定!$D$8&lt;J771),設定!$D$8,IF(AND(J771&lt;=L771,J771&lt;設定!$D$8),J771,IF(AND(L771&lt;=J771,J771&lt;設定!$D$8),J771,L771)))=0,設定!$D$8,IF(AND(設定!$D$8&lt;=L771,設定!$D$8&lt;J771),設定!$D$8,IF(AND(J771&lt;=L771,J771&lt;設定!$D$8),J771,IF(AND(L771&lt;=J771,J771&lt;設定!$D$8),J771,L771))))),0)&gt;40,ROUNDUP(IF(IF(IF(AND(設定!$D$8&lt;=L771,設定!$D$8&lt;J771),設定!$D$8,IF(AND(J771&lt;=L771,J771&lt;設定!$D$8),J771,IF(AND(L771&lt;=J771,J771&lt;設定!$D$8),J771,L771)))=0,設定!$D$8,IF(AND(設定!$D$8&lt;=L771,設定!$D$8&lt;J771),設定!$D$8,IF(AND(J771&lt;=L771,J771&lt;設定!$D$8),J771,IF(AND(L771&lt;=J771,J771&lt;設定!$D$8),J771,L771))))&lt;=H771,H771+1,IF(IF(AND(設定!$D$8&lt;=L771,設定!$D$8&lt;J771),設定!$D$8,IF(AND(J771&lt;=L771,J771&lt;設定!$D$8),J771,IF(AND(L771&lt;=J771,J771&lt;設定!$D$8),J771,L771)))=0,設定!$D$8,IF(AND(設定!$D$8&lt;=L771,設定!$D$8&lt;J771),設定!$D$8,IF(AND(J771&lt;=L771,J771&lt;設定!$D$8),J771,IF(AND(L771&lt;=J771,J771&lt;設定!$D$8),J771,L771))))),0),40)</f>
        <v>#DIV/0!</v>
      </c>
      <c r="O771" s="55">
        <f>IF(G771="標準",設定!$C$4,G771)</f>
        <v>5</v>
      </c>
      <c r="P771" s="45">
        <f t="shared" si="125"/>
        <v>0</v>
      </c>
      <c r="Q771" s="14">
        <f t="shared" si="126"/>
        <v>0</v>
      </c>
      <c r="R771" s="23">
        <f t="shared" si="134"/>
        <v>0</v>
      </c>
      <c r="S771" s="12">
        <f t="shared" si="127"/>
        <v>0</v>
      </c>
      <c r="T771" s="23">
        <f t="shared" si="128"/>
        <v>0</v>
      </c>
      <c r="U771" s="13">
        <f t="shared" si="129"/>
        <v>0</v>
      </c>
      <c r="V771" s="104" t="str">
        <f>INDEX(商品!Q:Q,MATCH(キーワード!D771,商品!D:D,0),1)</f>
        <v>-</v>
      </c>
      <c r="W771" s="15">
        <f t="shared" si="130"/>
        <v>0</v>
      </c>
      <c r="X771" s="22">
        <f>SUMIFS(当月ワード!$J$3:$J$1000,当月ワード!$D$3:$D$1000,キーワード!$D771,当月ワード!$E$3:$E$1000,キーワード!$F771)</f>
        <v>0</v>
      </c>
      <c r="Y771" s="23">
        <f>SUMIFS(前月ワード!$J$3:$J$1000,前月ワード!$D$3:$D$1000,キーワード!$D771,前月ワード!$E$3:$E$1000,キーワード!$F771)</f>
        <v>0</v>
      </c>
      <c r="Z771" s="23">
        <f>SUMIFS(前々月ワード!$J$3:$J$1000,前々月ワード!$D$3:$D$1000,キーワード!$D771,前々月ワード!$E$3:$E$1000,キーワード!$F771)</f>
        <v>0</v>
      </c>
      <c r="AA771" s="22">
        <f>SUMIFS(当月ワード!$W$3:$W$1000,当月ワード!$D$3:$D$1000,キーワード!$D771,当月ワード!$E$3:$E$1000,キーワード!$F771)</f>
        <v>0</v>
      </c>
      <c r="AB771" s="23">
        <f>SUMIFS(前月ワード!$W$3:$W$1000,前月ワード!$D$3:$D$1000,キーワード!$D771,前月ワード!$E$3:$E$1000,キーワード!$F771)</f>
        <v>0</v>
      </c>
      <c r="AC771" s="23">
        <f>SUMIFS(前々月ワード!$W$3:$W$1000,前々月ワード!$D$3:$D$1000,キーワード!$D771,前々月ワード!$E$3:$E$1000,キーワード!$F771)</f>
        <v>0</v>
      </c>
      <c r="AD771" s="23">
        <f t="shared" si="131"/>
        <v>0</v>
      </c>
      <c r="AE771" s="23">
        <f t="shared" si="131"/>
        <v>0</v>
      </c>
      <c r="AF771" s="23">
        <f t="shared" si="131"/>
        <v>0</v>
      </c>
      <c r="AG771" s="22">
        <f>SUMIFS(当月ワード!$X$3:$X$1000,当月ワード!$D$3:$D$1000,キーワード!$D771,当月ワード!$E$3:$E$1000,キーワード!$F771)</f>
        <v>0</v>
      </c>
      <c r="AH771" s="23">
        <f>SUMIFS(前月ワード!$X$3:$X$1000,前月ワード!$D$3:$D$1000,キーワード!$D771,前月ワード!$E$3:$E$1000,キーワード!$F771)</f>
        <v>0</v>
      </c>
      <c r="AI771" s="23">
        <f>SUMIFS(前々月ワード!$X$3:$X$1000,前々月ワード!$D$3:$D$1000,キーワード!$D771,前々月ワード!$E$3:$E$1000,キーワード!$F771)</f>
        <v>0</v>
      </c>
      <c r="AJ771" s="22">
        <f>SUMIFS(当月ワード!$I$3:$I$1000,当月ワード!$D$3:$D$1000,キーワード!$D771,当月ワード!$E$3:$E$1000,キーワード!$F771)</f>
        <v>0</v>
      </c>
      <c r="AK771" s="23">
        <f>SUMIFS(前月ワード!$I$3:$I$1000,前月ワード!$D$3:$D$1000,キーワード!$D771,前月ワード!$E$3:$E$1000,キーワード!$F771)</f>
        <v>0</v>
      </c>
      <c r="AL771" s="23">
        <f>SUMIFS(前々月ワード!$I$3:$I$1000,前々月ワード!$D$3:$D$1000,キーワード!$D771,前々月ワード!$E$3:$E$1000,キーワード!$F771)</f>
        <v>0</v>
      </c>
      <c r="AM771" s="13">
        <f t="shared" si="132"/>
        <v>0</v>
      </c>
      <c r="AN771" s="13">
        <f t="shared" si="132"/>
        <v>0</v>
      </c>
      <c r="AO771" s="13">
        <f t="shared" si="132"/>
        <v>0</v>
      </c>
      <c r="AP771" s="16">
        <f t="shared" si="133"/>
        <v>0</v>
      </c>
      <c r="AQ771" s="16">
        <f t="shared" si="133"/>
        <v>0</v>
      </c>
      <c r="AR771" s="17">
        <f t="shared" si="133"/>
        <v>0</v>
      </c>
    </row>
    <row r="772" spans="3:44" ht="36.65" customHeight="1">
      <c r="C772" s="20">
        <v>767</v>
      </c>
      <c r="D772" s="53">
        <f>現状ワード設定!B769</f>
        <v>0</v>
      </c>
      <c r="E772" s="26" t="str">
        <f>IFERROR(_xlfn.XLOOKUP($D772,現状商品設定!B:B,現状商品設定!C:C,"-"),"-")</f>
        <v>-</v>
      </c>
      <c r="F772" s="56">
        <f>現状ワード設定!G769</f>
        <v>0</v>
      </c>
      <c r="G772" s="60" t="s">
        <v>46</v>
      </c>
      <c r="H772" s="47" t="str">
        <f>IFERROR(_xlfn.XLOOKUP(D772,商品!$D:$D,商品!$H:$H),"")</f>
        <v/>
      </c>
      <c r="I772" s="50" t="str">
        <f>IFERROR(_xlfn.XLOOKUP(D772&amp;F772,現状ワード設定!J:J,現状ワード設定!H:H),"")</f>
        <v/>
      </c>
      <c r="J772" s="47" t="str">
        <f>IFERROR(_xlfn.XLOOKUP(D772&amp;F772,現状ワード設定!J:J,現状ワード設定!I:I),"")</f>
        <v/>
      </c>
      <c r="K772" s="47" t="e">
        <f>IF(AND(T772&gt;=設定!$C$12,W772&gt;=O772),I772*(1+設定!$F$12),IF(AND(T772&gt;=設定!$C$13,W772&lt;O772),I772*(1+設定!$F$13),IF(AND(T772&lt;設定!$C$14,U772&gt;=設定!$E$14),I772*(1+設定!$F$14),IF(AND(T772&lt;設定!$C$15,U772&lt;設定!$E$15),I772*(1+設定!$F$15),"除外"))))</f>
        <v>#VALUE!</v>
      </c>
      <c r="L772" s="58" t="e">
        <f ca="1">IF(消化率!$I$5&lt;1,K772*消化率!$I$5,IF(U772*V772/(K772*消化率!$I$5)&gt;O772,K772*消化率!$I$5,M772))</f>
        <v>#DIV/0!</v>
      </c>
      <c r="M772" s="58" t="e">
        <f t="shared" si="124"/>
        <v>#VALUE!</v>
      </c>
      <c r="N772" s="58" t="e">
        <f ca="1">IF(ROUNDUP(IF(IF(IF(AND(設定!$D$8&lt;=L772,設定!$D$8&lt;J772),設定!$D$8,IF(AND(J772&lt;=L772,J772&lt;設定!$D$8),J772,IF(AND(L772&lt;=J772,J772&lt;設定!$D$8),J772,L772)))=0,設定!$D$8,IF(AND(設定!$D$8&lt;=L772,設定!$D$8&lt;J772),設定!$D$8,IF(AND(J772&lt;=L772,J772&lt;設定!$D$8),J772,IF(AND(L772&lt;=J772,J772&lt;設定!$D$8),J772,L772))))&lt;=H772,H772+1,IF(IF(AND(設定!$D$8&lt;=L772,設定!$D$8&lt;J772),設定!$D$8,IF(AND(J772&lt;=L772,J772&lt;設定!$D$8),J772,IF(AND(L772&lt;=J772,J772&lt;設定!$D$8),J772,L772)))=0,設定!$D$8,IF(AND(設定!$D$8&lt;=L772,設定!$D$8&lt;J772),設定!$D$8,IF(AND(J772&lt;=L772,J772&lt;設定!$D$8),J772,IF(AND(L772&lt;=J772,J772&lt;設定!$D$8),J772,L772))))),0)&gt;40,ROUNDUP(IF(IF(IF(AND(設定!$D$8&lt;=L772,設定!$D$8&lt;J772),設定!$D$8,IF(AND(J772&lt;=L772,J772&lt;設定!$D$8),J772,IF(AND(L772&lt;=J772,J772&lt;設定!$D$8),J772,L772)))=0,設定!$D$8,IF(AND(設定!$D$8&lt;=L772,設定!$D$8&lt;J772),設定!$D$8,IF(AND(J772&lt;=L772,J772&lt;設定!$D$8),J772,IF(AND(L772&lt;=J772,J772&lt;設定!$D$8),J772,L772))))&lt;=H772,H772+1,IF(IF(AND(設定!$D$8&lt;=L772,設定!$D$8&lt;J772),設定!$D$8,IF(AND(J772&lt;=L772,J772&lt;設定!$D$8),J772,IF(AND(L772&lt;=J772,J772&lt;設定!$D$8),J772,L772)))=0,設定!$D$8,IF(AND(設定!$D$8&lt;=L772,設定!$D$8&lt;J772),設定!$D$8,IF(AND(J772&lt;=L772,J772&lt;設定!$D$8),J772,IF(AND(L772&lt;=J772,J772&lt;設定!$D$8),J772,L772))))),0),40)</f>
        <v>#DIV/0!</v>
      </c>
      <c r="O772" s="55">
        <f>IF(G772="標準",設定!$C$4,G772)</f>
        <v>5</v>
      </c>
      <c r="P772" s="45">
        <f t="shared" si="125"/>
        <v>0</v>
      </c>
      <c r="Q772" s="14">
        <f t="shared" si="126"/>
        <v>0</v>
      </c>
      <c r="R772" s="23">
        <f t="shared" si="134"/>
        <v>0</v>
      </c>
      <c r="S772" s="12">
        <f t="shared" si="127"/>
        <v>0</v>
      </c>
      <c r="T772" s="23">
        <f t="shared" si="128"/>
        <v>0</v>
      </c>
      <c r="U772" s="13">
        <f t="shared" si="129"/>
        <v>0</v>
      </c>
      <c r="V772" s="104" t="str">
        <f>INDEX(商品!Q:Q,MATCH(キーワード!D772,商品!D:D,0),1)</f>
        <v>-</v>
      </c>
      <c r="W772" s="15">
        <f t="shared" si="130"/>
        <v>0</v>
      </c>
      <c r="X772" s="22">
        <f>SUMIFS(当月ワード!$J$3:$J$1000,当月ワード!$D$3:$D$1000,キーワード!$D772,当月ワード!$E$3:$E$1000,キーワード!$F772)</f>
        <v>0</v>
      </c>
      <c r="Y772" s="23">
        <f>SUMIFS(前月ワード!$J$3:$J$1000,前月ワード!$D$3:$D$1000,キーワード!$D772,前月ワード!$E$3:$E$1000,キーワード!$F772)</f>
        <v>0</v>
      </c>
      <c r="Z772" s="23">
        <f>SUMIFS(前々月ワード!$J$3:$J$1000,前々月ワード!$D$3:$D$1000,キーワード!$D772,前々月ワード!$E$3:$E$1000,キーワード!$F772)</f>
        <v>0</v>
      </c>
      <c r="AA772" s="22">
        <f>SUMIFS(当月ワード!$W$3:$W$1000,当月ワード!$D$3:$D$1000,キーワード!$D772,当月ワード!$E$3:$E$1000,キーワード!$F772)</f>
        <v>0</v>
      </c>
      <c r="AB772" s="23">
        <f>SUMIFS(前月ワード!$W$3:$W$1000,前月ワード!$D$3:$D$1000,キーワード!$D772,前月ワード!$E$3:$E$1000,キーワード!$F772)</f>
        <v>0</v>
      </c>
      <c r="AC772" s="23">
        <f>SUMIFS(前々月ワード!$W$3:$W$1000,前々月ワード!$D$3:$D$1000,キーワード!$D772,前々月ワード!$E$3:$E$1000,キーワード!$F772)</f>
        <v>0</v>
      </c>
      <c r="AD772" s="23">
        <f t="shared" si="131"/>
        <v>0</v>
      </c>
      <c r="AE772" s="23">
        <f t="shared" si="131"/>
        <v>0</v>
      </c>
      <c r="AF772" s="23">
        <f t="shared" si="131"/>
        <v>0</v>
      </c>
      <c r="AG772" s="22">
        <f>SUMIFS(当月ワード!$X$3:$X$1000,当月ワード!$D$3:$D$1000,キーワード!$D772,当月ワード!$E$3:$E$1000,キーワード!$F772)</f>
        <v>0</v>
      </c>
      <c r="AH772" s="23">
        <f>SUMIFS(前月ワード!$X$3:$X$1000,前月ワード!$D$3:$D$1000,キーワード!$D772,前月ワード!$E$3:$E$1000,キーワード!$F772)</f>
        <v>0</v>
      </c>
      <c r="AI772" s="23">
        <f>SUMIFS(前々月ワード!$X$3:$X$1000,前々月ワード!$D$3:$D$1000,キーワード!$D772,前々月ワード!$E$3:$E$1000,キーワード!$F772)</f>
        <v>0</v>
      </c>
      <c r="AJ772" s="22">
        <f>SUMIFS(当月ワード!$I$3:$I$1000,当月ワード!$D$3:$D$1000,キーワード!$D772,当月ワード!$E$3:$E$1000,キーワード!$F772)</f>
        <v>0</v>
      </c>
      <c r="AK772" s="23">
        <f>SUMIFS(前月ワード!$I$3:$I$1000,前月ワード!$D$3:$D$1000,キーワード!$D772,前月ワード!$E$3:$E$1000,キーワード!$F772)</f>
        <v>0</v>
      </c>
      <c r="AL772" s="23">
        <f>SUMIFS(前々月ワード!$I$3:$I$1000,前々月ワード!$D$3:$D$1000,キーワード!$D772,前々月ワード!$E$3:$E$1000,キーワード!$F772)</f>
        <v>0</v>
      </c>
      <c r="AM772" s="13">
        <f t="shared" si="132"/>
        <v>0</v>
      </c>
      <c r="AN772" s="13">
        <f t="shared" si="132"/>
        <v>0</v>
      </c>
      <c r="AO772" s="13">
        <f t="shared" si="132"/>
        <v>0</v>
      </c>
      <c r="AP772" s="16">
        <f t="shared" si="133"/>
        <v>0</v>
      </c>
      <c r="AQ772" s="16">
        <f t="shared" si="133"/>
        <v>0</v>
      </c>
      <c r="AR772" s="17">
        <f t="shared" si="133"/>
        <v>0</v>
      </c>
    </row>
    <row r="773" spans="3:44" ht="36.65" customHeight="1">
      <c r="C773" s="20">
        <v>768</v>
      </c>
      <c r="D773" s="53">
        <f>現状ワード設定!B770</f>
        <v>0</v>
      </c>
      <c r="E773" s="26" t="str">
        <f>IFERROR(_xlfn.XLOOKUP($D773,現状商品設定!B:B,現状商品設定!C:C,"-"),"-")</f>
        <v>-</v>
      </c>
      <c r="F773" s="56">
        <f>現状ワード設定!G770</f>
        <v>0</v>
      </c>
      <c r="G773" s="60" t="s">
        <v>46</v>
      </c>
      <c r="H773" s="47" t="str">
        <f>IFERROR(_xlfn.XLOOKUP(D773,商品!$D:$D,商品!$H:$H),"")</f>
        <v/>
      </c>
      <c r="I773" s="50" t="str">
        <f>IFERROR(_xlfn.XLOOKUP(D773&amp;F773,現状ワード設定!J:J,現状ワード設定!H:H),"")</f>
        <v/>
      </c>
      <c r="J773" s="47" t="str">
        <f>IFERROR(_xlfn.XLOOKUP(D773&amp;F773,現状ワード設定!J:J,現状ワード設定!I:I),"")</f>
        <v/>
      </c>
      <c r="K773" s="47" t="e">
        <f>IF(AND(T773&gt;=設定!$C$12,W773&gt;=O773),I773*(1+設定!$F$12),IF(AND(T773&gt;=設定!$C$13,W773&lt;O773),I773*(1+設定!$F$13),IF(AND(T773&lt;設定!$C$14,U773&gt;=設定!$E$14),I773*(1+設定!$F$14),IF(AND(T773&lt;設定!$C$15,U773&lt;設定!$E$15),I773*(1+設定!$F$15),"除外"))))</f>
        <v>#VALUE!</v>
      </c>
      <c r="L773" s="58" t="e">
        <f ca="1">IF(消化率!$I$5&lt;1,K773*消化率!$I$5,IF(U773*V773/(K773*消化率!$I$5)&gt;O773,K773*消化率!$I$5,M773))</f>
        <v>#DIV/0!</v>
      </c>
      <c r="M773" s="58" t="e">
        <f t="shared" si="124"/>
        <v>#VALUE!</v>
      </c>
      <c r="N773" s="58" t="e">
        <f ca="1">IF(ROUNDUP(IF(IF(IF(AND(設定!$D$8&lt;=L773,設定!$D$8&lt;J773),設定!$D$8,IF(AND(J773&lt;=L773,J773&lt;設定!$D$8),J773,IF(AND(L773&lt;=J773,J773&lt;設定!$D$8),J773,L773)))=0,設定!$D$8,IF(AND(設定!$D$8&lt;=L773,設定!$D$8&lt;J773),設定!$D$8,IF(AND(J773&lt;=L773,J773&lt;設定!$D$8),J773,IF(AND(L773&lt;=J773,J773&lt;設定!$D$8),J773,L773))))&lt;=H773,H773+1,IF(IF(AND(設定!$D$8&lt;=L773,設定!$D$8&lt;J773),設定!$D$8,IF(AND(J773&lt;=L773,J773&lt;設定!$D$8),J773,IF(AND(L773&lt;=J773,J773&lt;設定!$D$8),J773,L773)))=0,設定!$D$8,IF(AND(設定!$D$8&lt;=L773,設定!$D$8&lt;J773),設定!$D$8,IF(AND(J773&lt;=L773,J773&lt;設定!$D$8),J773,IF(AND(L773&lt;=J773,J773&lt;設定!$D$8),J773,L773))))),0)&gt;40,ROUNDUP(IF(IF(IF(AND(設定!$D$8&lt;=L773,設定!$D$8&lt;J773),設定!$D$8,IF(AND(J773&lt;=L773,J773&lt;設定!$D$8),J773,IF(AND(L773&lt;=J773,J773&lt;設定!$D$8),J773,L773)))=0,設定!$D$8,IF(AND(設定!$D$8&lt;=L773,設定!$D$8&lt;J773),設定!$D$8,IF(AND(J773&lt;=L773,J773&lt;設定!$D$8),J773,IF(AND(L773&lt;=J773,J773&lt;設定!$D$8),J773,L773))))&lt;=H773,H773+1,IF(IF(AND(設定!$D$8&lt;=L773,設定!$D$8&lt;J773),設定!$D$8,IF(AND(J773&lt;=L773,J773&lt;設定!$D$8),J773,IF(AND(L773&lt;=J773,J773&lt;設定!$D$8),J773,L773)))=0,設定!$D$8,IF(AND(設定!$D$8&lt;=L773,設定!$D$8&lt;J773),設定!$D$8,IF(AND(J773&lt;=L773,J773&lt;設定!$D$8),J773,IF(AND(L773&lt;=J773,J773&lt;設定!$D$8),J773,L773))))),0),40)</f>
        <v>#DIV/0!</v>
      </c>
      <c r="O773" s="55">
        <f>IF(G773="標準",設定!$C$4,G773)</f>
        <v>5</v>
      </c>
      <c r="P773" s="45">
        <f t="shared" si="125"/>
        <v>0</v>
      </c>
      <c r="Q773" s="14">
        <f t="shared" si="126"/>
        <v>0</v>
      </c>
      <c r="R773" s="23">
        <f t="shared" si="134"/>
        <v>0</v>
      </c>
      <c r="S773" s="12">
        <f t="shared" si="127"/>
        <v>0</v>
      </c>
      <c r="T773" s="23">
        <f t="shared" si="128"/>
        <v>0</v>
      </c>
      <c r="U773" s="13">
        <f t="shared" si="129"/>
        <v>0</v>
      </c>
      <c r="V773" s="104" t="str">
        <f>INDEX(商品!Q:Q,MATCH(キーワード!D773,商品!D:D,0),1)</f>
        <v>-</v>
      </c>
      <c r="W773" s="15">
        <f t="shared" si="130"/>
        <v>0</v>
      </c>
      <c r="X773" s="22">
        <f>SUMIFS(当月ワード!$J$3:$J$1000,当月ワード!$D$3:$D$1000,キーワード!$D773,当月ワード!$E$3:$E$1000,キーワード!$F773)</f>
        <v>0</v>
      </c>
      <c r="Y773" s="23">
        <f>SUMIFS(前月ワード!$J$3:$J$1000,前月ワード!$D$3:$D$1000,キーワード!$D773,前月ワード!$E$3:$E$1000,キーワード!$F773)</f>
        <v>0</v>
      </c>
      <c r="Z773" s="23">
        <f>SUMIFS(前々月ワード!$J$3:$J$1000,前々月ワード!$D$3:$D$1000,キーワード!$D773,前々月ワード!$E$3:$E$1000,キーワード!$F773)</f>
        <v>0</v>
      </c>
      <c r="AA773" s="22">
        <f>SUMIFS(当月ワード!$W$3:$W$1000,当月ワード!$D$3:$D$1000,キーワード!$D773,当月ワード!$E$3:$E$1000,キーワード!$F773)</f>
        <v>0</v>
      </c>
      <c r="AB773" s="23">
        <f>SUMIFS(前月ワード!$W$3:$W$1000,前月ワード!$D$3:$D$1000,キーワード!$D773,前月ワード!$E$3:$E$1000,キーワード!$F773)</f>
        <v>0</v>
      </c>
      <c r="AC773" s="23">
        <f>SUMIFS(前々月ワード!$W$3:$W$1000,前々月ワード!$D$3:$D$1000,キーワード!$D773,前々月ワード!$E$3:$E$1000,キーワード!$F773)</f>
        <v>0</v>
      </c>
      <c r="AD773" s="23">
        <f t="shared" si="131"/>
        <v>0</v>
      </c>
      <c r="AE773" s="23">
        <f t="shared" si="131"/>
        <v>0</v>
      </c>
      <c r="AF773" s="23">
        <f t="shared" si="131"/>
        <v>0</v>
      </c>
      <c r="AG773" s="22">
        <f>SUMIFS(当月ワード!$X$3:$X$1000,当月ワード!$D$3:$D$1000,キーワード!$D773,当月ワード!$E$3:$E$1000,キーワード!$F773)</f>
        <v>0</v>
      </c>
      <c r="AH773" s="23">
        <f>SUMIFS(前月ワード!$X$3:$X$1000,前月ワード!$D$3:$D$1000,キーワード!$D773,前月ワード!$E$3:$E$1000,キーワード!$F773)</f>
        <v>0</v>
      </c>
      <c r="AI773" s="23">
        <f>SUMIFS(前々月ワード!$X$3:$X$1000,前々月ワード!$D$3:$D$1000,キーワード!$D773,前々月ワード!$E$3:$E$1000,キーワード!$F773)</f>
        <v>0</v>
      </c>
      <c r="AJ773" s="22">
        <f>SUMIFS(当月ワード!$I$3:$I$1000,当月ワード!$D$3:$D$1000,キーワード!$D773,当月ワード!$E$3:$E$1000,キーワード!$F773)</f>
        <v>0</v>
      </c>
      <c r="AK773" s="23">
        <f>SUMIFS(前月ワード!$I$3:$I$1000,前月ワード!$D$3:$D$1000,キーワード!$D773,前月ワード!$E$3:$E$1000,キーワード!$F773)</f>
        <v>0</v>
      </c>
      <c r="AL773" s="23">
        <f>SUMIFS(前々月ワード!$I$3:$I$1000,前々月ワード!$D$3:$D$1000,キーワード!$D773,前々月ワード!$E$3:$E$1000,キーワード!$F773)</f>
        <v>0</v>
      </c>
      <c r="AM773" s="13">
        <f t="shared" si="132"/>
        <v>0</v>
      </c>
      <c r="AN773" s="13">
        <f t="shared" si="132"/>
        <v>0</v>
      </c>
      <c r="AO773" s="13">
        <f t="shared" si="132"/>
        <v>0</v>
      </c>
      <c r="AP773" s="16">
        <f t="shared" si="133"/>
        <v>0</v>
      </c>
      <c r="AQ773" s="16">
        <f t="shared" si="133"/>
        <v>0</v>
      </c>
      <c r="AR773" s="17">
        <f t="shared" si="133"/>
        <v>0</v>
      </c>
    </row>
    <row r="774" spans="3:44" ht="36.65" customHeight="1">
      <c r="C774" s="20">
        <v>769</v>
      </c>
      <c r="D774" s="53">
        <f>現状ワード設定!B771</f>
        <v>0</v>
      </c>
      <c r="E774" s="26" t="str">
        <f>IFERROR(_xlfn.XLOOKUP($D774,現状商品設定!B:B,現状商品設定!C:C,"-"),"-")</f>
        <v>-</v>
      </c>
      <c r="F774" s="56">
        <f>現状ワード設定!G771</f>
        <v>0</v>
      </c>
      <c r="G774" s="60" t="s">
        <v>46</v>
      </c>
      <c r="H774" s="47" t="str">
        <f>IFERROR(_xlfn.XLOOKUP(D774,商品!$D:$D,商品!$H:$H),"")</f>
        <v/>
      </c>
      <c r="I774" s="50" t="str">
        <f>IFERROR(_xlfn.XLOOKUP(D774&amp;F774,現状ワード設定!J:J,現状ワード設定!H:H),"")</f>
        <v/>
      </c>
      <c r="J774" s="47" t="str">
        <f>IFERROR(_xlfn.XLOOKUP(D774&amp;F774,現状ワード設定!J:J,現状ワード設定!I:I),"")</f>
        <v/>
      </c>
      <c r="K774" s="47" t="e">
        <f>IF(AND(T774&gt;=設定!$C$12,W774&gt;=O774),I774*(1+設定!$F$12),IF(AND(T774&gt;=設定!$C$13,W774&lt;O774),I774*(1+設定!$F$13),IF(AND(T774&lt;設定!$C$14,U774&gt;=設定!$E$14),I774*(1+設定!$F$14),IF(AND(T774&lt;設定!$C$15,U774&lt;設定!$E$15),I774*(1+設定!$F$15),"除外"))))</f>
        <v>#VALUE!</v>
      </c>
      <c r="L774" s="58" t="e">
        <f ca="1">IF(消化率!$I$5&lt;1,K774*消化率!$I$5,IF(U774*V774/(K774*消化率!$I$5)&gt;O774,K774*消化率!$I$5,M774))</f>
        <v>#DIV/0!</v>
      </c>
      <c r="M774" s="58" t="e">
        <f t="shared" si="124"/>
        <v>#VALUE!</v>
      </c>
      <c r="N774" s="58" t="e">
        <f ca="1">IF(ROUNDUP(IF(IF(IF(AND(設定!$D$8&lt;=L774,設定!$D$8&lt;J774),設定!$D$8,IF(AND(J774&lt;=L774,J774&lt;設定!$D$8),J774,IF(AND(L774&lt;=J774,J774&lt;設定!$D$8),J774,L774)))=0,設定!$D$8,IF(AND(設定!$D$8&lt;=L774,設定!$D$8&lt;J774),設定!$D$8,IF(AND(J774&lt;=L774,J774&lt;設定!$D$8),J774,IF(AND(L774&lt;=J774,J774&lt;設定!$D$8),J774,L774))))&lt;=H774,H774+1,IF(IF(AND(設定!$D$8&lt;=L774,設定!$D$8&lt;J774),設定!$D$8,IF(AND(J774&lt;=L774,J774&lt;設定!$D$8),J774,IF(AND(L774&lt;=J774,J774&lt;設定!$D$8),J774,L774)))=0,設定!$D$8,IF(AND(設定!$D$8&lt;=L774,設定!$D$8&lt;J774),設定!$D$8,IF(AND(J774&lt;=L774,J774&lt;設定!$D$8),J774,IF(AND(L774&lt;=J774,J774&lt;設定!$D$8),J774,L774))))),0)&gt;40,ROUNDUP(IF(IF(IF(AND(設定!$D$8&lt;=L774,設定!$D$8&lt;J774),設定!$D$8,IF(AND(J774&lt;=L774,J774&lt;設定!$D$8),J774,IF(AND(L774&lt;=J774,J774&lt;設定!$D$8),J774,L774)))=0,設定!$D$8,IF(AND(設定!$D$8&lt;=L774,設定!$D$8&lt;J774),設定!$D$8,IF(AND(J774&lt;=L774,J774&lt;設定!$D$8),J774,IF(AND(L774&lt;=J774,J774&lt;設定!$D$8),J774,L774))))&lt;=H774,H774+1,IF(IF(AND(設定!$D$8&lt;=L774,設定!$D$8&lt;J774),設定!$D$8,IF(AND(J774&lt;=L774,J774&lt;設定!$D$8),J774,IF(AND(L774&lt;=J774,J774&lt;設定!$D$8),J774,L774)))=0,設定!$D$8,IF(AND(設定!$D$8&lt;=L774,設定!$D$8&lt;J774),設定!$D$8,IF(AND(J774&lt;=L774,J774&lt;設定!$D$8),J774,IF(AND(L774&lt;=J774,J774&lt;設定!$D$8),J774,L774))))),0),40)</f>
        <v>#DIV/0!</v>
      </c>
      <c r="O774" s="55">
        <f>IF(G774="標準",設定!$C$4,G774)</f>
        <v>5</v>
      </c>
      <c r="P774" s="45">
        <f t="shared" si="125"/>
        <v>0</v>
      </c>
      <c r="Q774" s="14">
        <f t="shared" si="126"/>
        <v>0</v>
      </c>
      <c r="R774" s="23">
        <f t="shared" si="134"/>
        <v>0</v>
      </c>
      <c r="S774" s="12">
        <f t="shared" si="127"/>
        <v>0</v>
      </c>
      <c r="T774" s="23">
        <f t="shared" si="128"/>
        <v>0</v>
      </c>
      <c r="U774" s="13">
        <f t="shared" si="129"/>
        <v>0</v>
      </c>
      <c r="V774" s="104" t="str">
        <f>INDEX(商品!Q:Q,MATCH(キーワード!D774,商品!D:D,0),1)</f>
        <v>-</v>
      </c>
      <c r="W774" s="15">
        <f t="shared" si="130"/>
        <v>0</v>
      </c>
      <c r="X774" s="22">
        <f>SUMIFS(当月ワード!$J$3:$J$1000,当月ワード!$D$3:$D$1000,キーワード!$D774,当月ワード!$E$3:$E$1000,キーワード!$F774)</f>
        <v>0</v>
      </c>
      <c r="Y774" s="23">
        <f>SUMIFS(前月ワード!$J$3:$J$1000,前月ワード!$D$3:$D$1000,キーワード!$D774,前月ワード!$E$3:$E$1000,キーワード!$F774)</f>
        <v>0</v>
      </c>
      <c r="Z774" s="23">
        <f>SUMIFS(前々月ワード!$J$3:$J$1000,前々月ワード!$D$3:$D$1000,キーワード!$D774,前々月ワード!$E$3:$E$1000,キーワード!$F774)</f>
        <v>0</v>
      </c>
      <c r="AA774" s="22">
        <f>SUMIFS(当月ワード!$W$3:$W$1000,当月ワード!$D$3:$D$1000,キーワード!$D774,当月ワード!$E$3:$E$1000,キーワード!$F774)</f>
        <v>0</v>
      </c>
      <c r="AB774" s="23">
        <f>SUMIFS(前月ワード!$W$3:$W$1000,前月ワード!$D$3:$D$1000,キーワード!$D774,前月ワード!$E$3:$E$1000,キーワード!$F774)</f>
        <v>0</v>
      </c>
      <c r="AC774" s="23">
        <f>SUMIFS(前々月ワード!$W$3:$W$1000,前々月ワード!$D$3:$D$1000,キーワード!$D774,前々月ワード!$E$3:$E$1000,キーワード!$F774)</f>
        <v>0</v>
      </c>
      <c r="AD774" s="23">
        <f t="shared" si="131"/>
        <v>0</v>
      </c>
      <c r="AE774" s="23">
        <f t="shared" si="131"/>
        <v>0</v>
      </c>
      <c r="AF774" s="23">
        <f t="shared" si="131"/>
        <v>0</v>
      </c>
      <c r="AG774" s="22">
        <f>SUMIFS(当月ワード!$X$3:$X$1000,当月ワード!$D$3:$D$1000,キーワード!$D774,当月ワード!$E$3:$E$1000,キーワード!$F774)</f>
        <v>0</v>
      </c>
      <c r="AH774" s="23">
        <f>SUMIFS(前月ワード!$X$3:$X$1000,前月ワード!$D$3:$D$1000,キーワード!$D774,前月ワード!$E$3:$E$1000,キーワード!$F774)</f>
        <v>0</v>
      </c>
      <c r="AI774" s="23">
        <f>SUMIFS(前々月ワード!$X$3:$X$1000,前々月ワード!$D$3:$D$1000,キーワード!$D774,前々月ワード!$E$3:$E$1000,キーワード!$F774)</f>
        <v>0</v>
      </c>
      <c r="AJ774" s="22">
        <f>SUMIFS(当月ワード!$I$3:$I$1000,当月ワード!$D$3:$D$1000,キーワード!$D774,当月ワード!$E$3:$E$1000,キーワード!$F774)</f>
        <v>0</v>
      </c>
      <c r="AK774" s="23">
        <f>SUMIFS(前月ワード!$I$3:$I$1000,前月ワード!$D$3:$D$1000,キーワード!$D774,前月ワード!$E$3:$E$1000,キーワード!$F774)</f>
        <v>0</v>
      </c>
      <c r="AL774" s="23">
        <f>SUMIFS(前々月ワード!$I$3:$I$1000,前々月ワード!$D$3:$D$1000,キーワード!$D774,前々月ワード!$E$3:$E$1000,キーワード!$F774)</f>
        <v>0</v>
      </c>
      <c r="AM774" s="13">
        <f t="shared" si="132"/>
        <v>0</v>
      </c>
      <c r="AN774" s="13">
        <f t="shared" si="132"/>
        <v>0</v>
      </c>
      <c r="AO774" s="13">
        <f t="shared" si="132"/>
        <v>0</v>
      </c>
      <c r="AP774" s="16">
        <f t="shared" si="133"/>
        <v>0</v>
      </c>
      <c r="AQ774" s="16">
        <f t="shared" si="133"/>
        <v>0</v>
      </c>
      <c r="AR774" s="17">
        <f t="shared" si="133"/>
        <v>0</v>
      </c>
    </row>
    <row r="775" spans="3:44" ht="36.65" customHeight="1">
      <c r="C775" s="20">
        <v>770</v>
      </c>
      <c r="D775" s="53">
        <f>現状ワード設定!B772</f>
        <v>0</v>
      </c>
      <c r="E775" s="26" t="str">
        <f>IFERROR(_xlfn.XLOOKUP($D775,現状商品設定!B:B,現状商品設定!C:C,"-"),"-")</f>
        <v>-</v>
      </c>
      <c r="F775" s="56">
        <f>現状ワード設定!G772</f>
        <v>0</v>
      </c>
      <c r="G775" s="60" t="s">
        <v>46</v>
      </c>
      <c r="H775" s="47" t="str">
        <f>IFERROR(_xlfn.XLOOKUP(D775,商品!$D:$D,商品!$H:$H),"")</f>
        <v/>
      </c>
      <c r="I775" s="50" t="str">
        <f>IFERROR(_xlfn.XLOOKUP(D775&amp;F775,現状ワード設定!J:J,現状ワード設定!H:H),"")</f>
        <v/>
      </c>
      <c r="J775" s="47" t="str">
        <f>IFERROR(_xlfn.XLOOKUP(D775&amp;F775,現状ワード設定!J:J,現状ワード設定!I:I),"")</f>
        <v/>
      </c>
      <c r="K775" s="47" t="e">
        <f>IF(AND(T775&gt;=設定!$C$12,W775&gt;=O775),I775*(1+設定!$F$12),IF(AND(T775&gt;=設定!$C$13,W775&lt;O775),I775*(1+設定!$F$13),IF(AND(T775&lt;設定!$C$14,U775&gt;=設定!$E$14),I775*(1+設定!$F$14),IF(AND(T775&lt;設定!$C$15,U775&lt;設定!$E$15),I775*(1+設定!$F$15),"除外"))))</f>
        <v>#VALUE!</v>
      </c>
      <c r="L775" s="58" t="e">
        <f ca="1">IF(消化率!$I$5&lt;1,K775*消化率!$I$5,IF(U775*V775/(K775*消化率!$I$5)&gt;O775,K775*消化率!$I$5,M775))</f>
        <v>#DIV/0!</v>
      </c>
      <c r="M775" s="58" t="e">
        <f t="shared" ref="M775:M838" si="135">IF(U775*V775/O775-H775&gt;0,U775*V775/O775-H775,K775)</f>
        <v>#VALUE!</v>
      </c>
      <c r="N775" s="58" t="e">
        <f ca="1">IF(ROUNDUP(IF(IF(IF(AND(設定!$D$8&lt;=L775,設定!$D$8&lt;J775),設定!$D$8,IF(AND(J775&lt;=L775,J775&lt;設定!$D$8),J775,IF(AND(L775&lt;=J775,J775&lt;設定!$D$8),J775,L775)))=0,設定!$D$8,IF(AND(設定!$D$8&lt;=L775,設定!$D$8&lt;J775),設定!$D$8,IF(AND(J775&lt;=L775,J775&lt;設定!$D$8),J775,IF(AND(L775&lt;=J775,J775&lt;設定!$D$8),J775,L775))))&lt;=H775,H775+1,IF(IF(AND(設定!$D$8&lt;=L775,設定!$D$8&lt;J775),設定!$D$8,IF(AND(J775&lt;=L775,J775&lt;設定!$D$8),J775,IF(AND(L775&lt;=J775,J775&lt;設定!$D$8),J775,L775)))=0,設定!$D$8,IF(AND(設定!$D$8&lt;=L775,設定!$D$8&lt;J775),設定!$D$8,IF(AND(J775&lt;=L775,J775&lt;設定!$D$8),J775,IF(AND(L775&lt;=J775,J775&lt;設定!$D$8),J775,L775))))),0)&gt;40,ROUNDUP(IF(IF(IF(AND(設定!$D$8&lt;=L775,設定!$D$8&lt;J775),設定!$D$8,IF(AND(J775&lt;=L775,J775&lt;設定!$D$8),J775,IF(AND(L775&lt;=J775,J775&lt;設定!$D$8),J775,L775)))=0,設定!$D$8,IF(AND(設定!$D$8&lt;=L775,設定!$D$8&lt;J775),設定!$D$8,IF(AND(J775&lt;=L775,J775&lt;設定!$D$8),J775,IF(AND(L775&lt;=J775,J775&lt;設定!$D$8),J775,L775))))&lt;=H775,H775+1,IF(IF(AND(設定!$D$8&lt;=L775,設定!$D$8&lt;J775),設定!$D$8,IF(AND(J775&lt;=L775,J775&lt;設定!$D$8),J775,IF(AND(L775&lt;=J775,J775&lt;設定!$D$8),J775,L775)))=0,設定!$D$8,IF(AND(設定!$D$8&lt;=L775,設定!$D$8&lt;J775),設定!$D$8,IF(AND(J775&lt;=L775,J775&lt;設定!$D$8),J775,IF(AND(L775&lt;=J775,J775&lt;設定!$D$8),J775,L775))))),0),40)</f>
        <v>#DIV/0!</v>
      </c>
      <c r="O775" s="55">
        <f>IF(G775="標準",設定!$C$4,G775)</f>
        <v>5</v>
      </c>
      <c r="P775" s="45">
        <f t="shared" ref="P775:P838" si="136">SUM(X775:Z775)</f>
        <v>0</v>
      </c>
      <c r="Q775" s="14">
        <f t="shared" ref="Q775:Q838" si="137">SUM(AA775:AC775)</f>
        <v>0</v>
      </c>
      <c r="R775" s="23">
        <f t="shared" si="134"/>
        <v>0</v>
      </c>
      <c r="S775" s="12">
        <f t="shared" ref="S775:S838" si="138">SUM(AG775:AI775)</f>
        <v>0</v>
      </c>
      <c r="T775" s="23">
        <f t="shared" ref="T775:T838" si="139">SUM(AJ775:AL775)</f>
        <v>0</v>
      </c>
      <c r="U775" s="13">
        <f t="shared" ref="U775:U838" si="140">IFERROR(S775/T775,0)</f>
        <v>0</v>
      </c>
      <c r="V775" s="104" t="str">
        <f>INDEX(商品!Q:Q,MATCH(キーワード!D775,商品!D:D,0),1)</f>
        <v>-</v>
      </c>
      <c r="W775" s="15">
        <f t="shared" ref="W775:W838" si="141">IFERROR(Q775/P775,0)</f>
        <v>0</v>
      </c>
      <c r="X775" s="22">
        <f>SUMIFS(当月ワード!$J$3:$J$1000,当月ワード!$D$3:$D$1000,キーワード!$D775,当月ワード!$E$3:$E$1000,キーワード!$F775)</f>
        <v>0</v>
      </c>
      <c r="Y775" s="23">
        <f>SUMIFS(前月ワード!$J$3:$J$1000,前月ワード!$D$3:$D$1000,キーワード!$D775,前月ワード!$E$3:$E$1000,キーワード!$F775)</f>
        <v>0</v>
      </c>
      <c r="Z775" s="23">
        <f>SUMIFS(前々月ワード!$J$3:$J$1000,前々月ワード!$D$3:$D$1000,キーワード!$D775,前々月ワード!$E$3:$E$1000,キーワード!$F775)</f>
        <v>0</v>
      </c>
      <c r="AA775" s="22">
        <f>SUMIFS(当月ワード!$W$3:$W$1000,当月ワード!$D$3:$D$1000,キーワード!$D775,当月ワード!$E$3:$E$1000,キーワード!$F775)</f>
        <v>0</v>
      </c>
      <c r="AB775" s="23">
        <f>SUMIFS(前月ワード!$W$3:$W$1000,前月ワード!$D$3:$D$1000,キーワード!$D775,前月ワード!$E$3:$E$1000,キーワード!$F775)</f>
        <v>0</v>
      </c>
      <c r="AC775" s="23">
        <f>SUMIFS(前々月ワード!$W$3:$W$1000,前々月ワード!$D$3:$D$1000,キーワード!$D775,前々月ワード!$E$3:$E$1000,キーワード!$F775)</f>
        <v>0</v>
      </c>
      <c r="AD775" s="23">
        <f t="shared" ref="AD775:AF838" si="142">IFERROR(X775/AJ775,0)</f>
        <v>0</v>
      </c>
      <c r="AE775" s="23">
        <f t="shared" si="142"/>
        <v>0</v>
      </c>
      <c r="AF775" s="23">
        <f t="shared" si="142"/>
        <v>0</v>
      </c>
      <c r="AG775" s="22">
        <f>SUMIFS(当月ワード!$X$3:$X$1000,当月ワード!$D$3:$D$1000,キーワード!$D775,当月ワード!$E$3:$E$1000,キーワード!$F775)</f>
        <v>0</v>
      </c>
      <c r="AH775" s="23">
        <f>SUMIFS(前月ワード!$X$3:$X$1000,前月ワード!$D$3:$D$1000,キーワード!$D775,前月ワード!$E$3:$E$1000,キーワード!$F775)</f>
        <v>0</v>
      </c>
      <c r="AI775" s="23">
        <f>SUMIFS(前々月ワード!$X$3:$X$1000,前々月ワード!$D$3:$D$1000,キーワード!$D775,前々月ワード!$E$3:$E$1000,キーワード!$F775)</f>
        <v>0</v>
      </c>
      <c r="AJ775" s="22">
        <f>SUMIFS(当月ワード!$I$3:$I$1000,当月ワード!$D$3:$D$1000,キーワード!$D775,当月ワード!$E$3:$E$1000,キーワード!$F775)</f>
        <v>0</v>
      </c>
      <c r="AK775" s="23">
        <f>SUMIFS(前月ワード!$I$3:$I$1000,前月ワード!$D$3:$D$1000,キーワード!$D775,前月ワード!$E$3:$E$1000,キーワード!$F775)</f>
        <v>0</v>
      </c>
      <c r="AL775" s="23">
        <f>SUMIFS(前々月ワード!$I$3:$I$1000,前々月ワード!$D$3:$D$1000,キーワード!$D775,前々月ワード!$E$3:$E$1000,キーワード!$F775)</f>
        <v>0</v>
      </c>
      <c r="AM775" s="13">
        <f t="shared" ref="AM775:AO838" si="143">IFERROR(AG775/AJ775,0)</f>
        <v>0</v>
      </c>
      <c r="AN775" s="13">
        <f t="shared" si="143"/>
        <v>0</v>
      </c>
      <c r="AO775" s="13">
        <f t="shared" si="143"/>
        <v>0</v>
      </c>
      <c r="AP775" s="16">
        <f t="shared" ref="AP775:AR838" si="144">IFERROR(AA775/X775,0)</f>
        <v>0</v>
      </c>
      <c r="AQ775" s="16">
        <f t="shared" si="144"/>
        <v>0</v>
      </c>
      <c r="AR775" s="17">
        <f t="shared" si="144"/>
        <v>0</v>
      </c>
    </row>
    <row r="776" spans="3:44" ht="36.65" customHeight="1">
      <c r="C776" s="20">
        <v>771</v>
      </c>
      <c r="D776" s="53">
        <f>現状ワード設定!B773</f>
        <v>0</v>
      </c>
      <c r="E776" s="26" t="str">
        <f>IFERROR(_xlfn.XLOOKUP($D776,現状商品設定!B:B,現状商品設定!C:C,"-"),"-")</f>
        <v>-</v>
      </c>
      <c r="F776" s="56">
        <f>現状ワード設定!G773</f>
        <v>0</v>
      </c>
      <c r="G776" s="60" t="s">
        <v>46</v>
      </c>
      <c r="H776" s="47" t="str">
        <f>IFERROR(_xlfn.XLOOKUP(D776,商品!$D:$D,商品!$H:$H),"")</f>
        <v/>
      </c>
      <c r="I776" s="50" t="str">
        <f>IFERROR(_xlfn.XLOOKUP(D776&amp;F776,現状ワード設定!J:J,現状ワード設定!H:H),"")</f>
        <v/>
      </c>
      <c r="J776" s="47" t="str">
        <f>IFERROR(_xlfn.XLOOKUP(D776&amp;F776,現状ワード設定!J:J,現状ワード設定!I:I),"")</f>
        <v/>
      </c>
      <c r="K776" s="47" t="e">
        <f>IF(AND(T776&gt;=設定!$C$12,W776&gt;=O776),I776*(1+設定!$F$12),IF(AND(T776&gt;=設定!$C$13,W776&lt;O776),I776*(1+設定!$F$13),IF(AND(T776&lt;設定!$C$14,U776&gt;=設定!$E$14),I776*(1+設定!$F$14),IF(AND(T776&lt;設定!$C$15,U776&lt;設定!$E$15),I776*(1+設定!$F$15),"除外"))))</f>
        <v>#VALUE!</v>
      </c>
      <c r="L776" s="58" t="e">
        <f ca="1">IF(消化率!$I$5&lt;1,K776*消化率!$I$5,IF(U776*V776/(K776*消化率!$I$5)&gt;O776,K776*消化率!$I$5,M776))</f>
        <v>#DIV/0!</v>
      </c>
      <c r="M776" s="58" t="e">
        <f t="shared" si="135"/>
        <v>#VALUE!</v>
      </c>
      <c r="N776" s="58" t="e">
        <f ca="1">IF(ROUNDUP(IF(IF(IF(AND(設定!$D$8&lt;=L776,設定!$D$8&lt;J776),設定!$D$8,IF(AND(J776&lt;=L776,J776&lt;設定!$D$8),J776,IF(AND(L776&lt;=J776,J776&lt;設定!$D$8),J776,L776)))=0,設定!$D$8,IF(AND(設定!$D$8&lt;=L776,設定!$D$8&lt;J776),設定!$D$8,IF(AND(J776&lt;=L776,J776&lt;設定!$D$8),J776,IF(AND(L776&lt;=J776,J776&lt;設定!$D$8),J776,L776))))&lt;=H776,H776+1,IF(IF(AND(設定!$D$8&lt;=L776,設定!$D$8&lt;J776),設定!$D$8,IF(AND(J776&lt;=L776,J776&lt;設定!$D$8),J776,IF(AND(L776&lt;=J776,J776&lt;設定!$D$8),J776,L776)))=0,設定!$D$8,IF(AND(設定!$D$8&lt;=L776,設定!$D$8&lt;J776),設定!$D$8,IF(AND(J776&lt;=L776,J776&lt;設定!$D$8),J776,IF(AND(L776&lt;=J776,J776&lt;設定!$D$8),J776,L776))))),0)&gt;40,ROUNDUP(IF(IF(IF(AND(設定!$D$8&lt;=L776,設定!$D$8&lt;J776),設定!$D$8,IF(AND(J776&lt;=L776,J776&lt;設定!$D$8),J776,IF(AND(L776&lt;=J776,J776&lt;設定!$D$8),J776,L776)))=0,設定!$D$8,IF(AND(設定!$D$8&lt;=L776,設定!$D$8&lt;J776),設定!$D$8,IF(AND(J776&lt;=L776,J776&lt;設定!$D$8),J776,IF(AND(L776&lt;=J776,J776&lt;設定!$D$8),J776,L776))))&lt;=H776,H776+1,IF(IF(AND(設定!$D$8&lt;=L776,設定!$D$8&lt;J776),設定!$D$8,IF(AND(J776&lt;=L776,J776&lt;設定!$D$8),J776,IF(AND(L776&lt;=J776,J776&lt;設定!$D$8),J776,L776)))=0,設定!$D$8,IF(AND(設定!$D$8&lt;=L776,設定!$D$8&lt;J776),設定!$D$8,IF(AND(J776&lt;=L776,J776&lt;設定!$D$8),J776,IF(AND(L776&lt;=J776,J776&lt;設定!$D$8),J776,L776))))),0),40)</f>
        <v>#DIV/0!</v>
      </c>
      <c r="O776" s="55">
        <f>IF(G776="標準",設定!$C$4,G776)</f>
        <v>5</v>
      </c>
      <c r="P776" s="45">
        <f t="shared" si="136"/>
        <v>0</v>
      </c>
      <c r="Q776" s="14">
        <f t="shared" si="137"/>
        <v>0</v>
      </c>
      <c r="R776" s="23">
        <f t="shared" si="134"/>
        <v>0</v>
      </c>
      <c r="S776" s="12">
        <f t="shared" si="138"/>
        <v>0</v>
      </c>
      <c r="T776" s="23">
        <f t="shared" si="139"/>
        <v>0</v>
      </c>
      <c r="U776" s="13">
        <f t="shared" si="140"/>
        <v>0</v>
      </c>
      <c r="V776" s="104" t="str">
        <f>INDEX(商品!Q:Q,MATCH(キーワード!D776,商品!D:D,0),1)</f>
        <v>-</v>
      </c>
      <c r="W776" s="15">
        <f t="shared" si="141"/>
        <v>0</v>
      </c>
      <c r="X776" s="22">
        <f>SUMIFS(当月ワード!$J$3:$J$1000,当月ワード!$D$3:$D$1000,キーワード!$D776,当月ワード!$E$3:$E$1000,キーワード!$F776)</f>
        <v>0</v>
      </c>
      <c r="Y776" s="23">
        <f>SUMIFS(前月ワード!$J$3:$J$1000,前月ワード!$D$3:$D$1000,キーワード!$D776,前月ワード!$E$3:$E$1000,キーワード!$F776)</f>
        <v>0</v>
      </c>
      <c r="Z776" s="23">
        <f>SUMIFS(前々月ワード!$J$3:$J$1000,前々月ワード!$D$3:$D$1000,キーワード!$D776,前々月ワード!$E$3:$E$1000,キーワード!$F776)</f>
        <v>0</v>
      </c>
      <c r="AA776" s="22">
        <f>SUMIFS(当月ワード!$W$3:$W$1000,当月ワード!$D$3:$D$1000,キーワード!$D776,当月ワード!$E$3:$E$1000,キーワード!$F776)</f>
        <v>0</v>
      </c>
      <c r="AB776" s="23">
        <f>SUMIFS(前月ワード!$W$3:$W$1000,前月ワード!$D$3:$D$1000,キーワード!$D776,前月ワード!$E$3:$E$1000,キーワード!$F776)</f>
        <v>0</v>
      </c>
      <c r="AC776" s="23">
        <f>SUMIFS(前々月ワード!$W$3:$W$1000,前々月ワード!$D$3:$D$1000,キーワード!$D776,前々月ワード!$E$3:$E$1000,キーワード!$F776)</f>
        <v>0</v>
      </c>
      <c r="AD776" s="23">
        <f t="shared" si="142"/>
        <v>0</v>
      </c>
      <c r="AE776" s="23">
        <f t="shared" si="142"/>
        <v>0</v>
      </c>
      <c r="AF776" s="23">
        <f t="shared" si="142"/>
        <v>0</v>
      </c>
      <c r="AG776" s="22">
        <f>SUMIFS(当月ワード!$X$3:$X$1000,当月ワード!$D$3:$D$1000,キーワード!$D776,当月ワード!$E$3:$E$1000,キーワード!$F776)</f>
        <v>0</v>
      </c>
      <c r="AH776" s="23">
        <f>SUMIFS(前月ワード!$X$3:$X$1000,前月ワード!$D$3:$D$1000,キーワード!$D776,前月ワード!$E$3:$E$1000,キーワード!$F776)</f>
        <v>0</v>
      </c>
      <c r="AI776" s="23">
        <f>SUMIFS(前々月ワード!$X$3:$X$1000,前々月ワード!$D$3:$D$1000,キーワード!$D776,前々月ワード!$E$3:$E$1000,キーワード!$F776)</f>
        <v>0</v>
      </c>
      <c r="AJ776" s="22">
        <f>SUMIFS(当月ワード!$I$3:$I$1000,当月ワード!$D$3:$D$1000,キーワード!$D776,当月ワード!$E$3:$E$1000,キーワード!$F776)</f>
        <v>0</v>
      </c>
      <c r="AK776" s="23">
        <f>SUMIFS(前月ワード!$I$3:$I$1000,前月ワード!$D$3:$D$1000,キーワード!$D776,前月ワード!$E$3:$E$1000,キーワード!$F776)</f>
        <v>0</v>
      </c>
      <c r="AL776" s="23">
        <f>SUMIFS(前々月ワード!$I$3:$I$1000,前々月ワード!$D$3:$D$1000,キーワード!$D776,前々月ワード!$E$3:$E$1000,キーワード!$F776)</f>
        <v>0</v>
      </c>
      <c r="AM776" s="13">
        <f t="shared" si="143"/>
        <v>0</v>
      </c>
      <c r="AN776" s="13">
        <f t="shared" si="143"/>
        <v>0</v>
      </c>
      <c r="AO776" s="13">
        <f t="shared" si="143"/>
        <v>0</v>
      </c>
      <c r="AP776" s="16">
        <f t="shared" si="144"/>
        <v>0</v>
      </c>
      <c r="AQ776" s="16">
        <f t="shared" si="144"/>
        <v>0</v>
      </c>
      <c r="AR776" s="17">
        <f t="shared" si="144"/>
        <v>0</v>
      </c>
    </row>
    <row r="777" spans="3:44" ht="36.65" customHeight="1">
      <c r="C777" s="20">
        <v>772</v>
      </c>
      <c r="D777" s="53">
        <f>現状ワード設定!B774</f>
        <v>0</v>
      </c>
      <c r="E777" s="26" t="str">
        <f>IFERROR(_xlfn.XLOOKUP($D777,現状商品設定!B:B,現状商品設定!C:C,"-"),"-")</f>
        <v>-</v>
      </c>
      <c r="F777" s="56">
        <f>現状ワード設定!G774</f>
        <v>0</v>
      </c>
      <c r="G777" s="60" t="s">
        <v>46</v>
      </c>
      <c r="H777" s="47" t="str">
        <f>IFERROR(_xlfn.XLOOKUP(D777,商品!$D:$D,商品!$H:$H),"")</f>
        <v/>
      </c>
      <c r="I777" s="50" t="str">
        <f>IFERROR(_xlfn.XLOOKUP(D777&amp;F777,現状ワード設定!J:J,現状ワード設定!H:H),"")</f>
        <v/>
      </c>
      <c r="J777" s="47" t="str">
        <f>IFERROR(_xlfn.XLOOKUP(D777&amp;F777,現状ワード設定!J:J,現状ワード設定!I:I),"")</f>
        <v/>
      </c>
      <c r="K777" s="47" t="e">
        <f>IF(AND(T777&gt;=設定!$C$12,W777&gt;=O777),I777*(1+設定!$F$12),IF(AND(T777&gt;=設定!$C$13,W777&lt;O777),I777*(1+設定!$F$13),IF(AND(T777&lt;設定!$C$14,U777&gt;=設定!$E$14),I777*(1+設定!$F$14),IF(AND(T777&lt;設定!$C$15,U777&lt;設定!$E$15),I777*(1+設定!$F$15),"除外"))))</f>
        <v>#VALUE!</v>
      </c>
      <c r="L777" s="58" t="e">
        <f ca="1">IF(消化率!$I$5&lt;1,K777*消化率!$I$5,IF(U777*V777/(K777*消化率!$I$5)&gt;O777,K777*消化率!$I$5,M777))</f>
        <v>#DIV/0!</v>
      </c>
      <c r="M777" s="58" t="e">
        <f t="shared" si="135"/>
        <v>#VALUE!</v>
      </c>
      <c r="N777" s="58" t="e">
        <f ca="1">IF(ROUNDUP(IF(IF(IF(AND(設定!$D$8&lt;=L777,設定!$D$8&lt;J777),設定!$D$8,IF(AND(J777&lt;=L777,J777&lt;設定!$D$8),J777,IF(AND(L777&lt;=J777,J777&lt;設定!$D$8),J777,L777)))=0,設定!$D$8,IF(AND(設定!$D$8&lt;=L777,設定!$D$8&lt;J777),設定!$D$8,IF(AND(J777&lt;=L777,J777&lt;設定!$D$8),J777,IF(AND(L777&lt;=J777,J777&lt;設定!$D$8),J777,L777))))&lt;=H777,H777+1,IF(IF(AND(設定!$D$8&lt;=L777,設定!$D$8&lt;J777),設定!$D$8,IF(AND(J777&lt;=L777,J777&lt;設定!$D$8),J777,IF(AND(L777&lt;=J777,J777&lt;設定!$D$8),J777,L777)))=0,設定!$D$8,IF(AND(設定!$D$8&lt;=L777,設定!$D$8&lt;J777),設定!$D$8,IF(AND(J777&lt;=L777,J777&lt;設定!$D$8),J777,IF(AND(L777&lt;=J777,J777&lt;設定!$D$8),J777,L777))))),0)&gt;40,ROUNDUP(IF(IF(IF(AND(設定!$D$8&lt;=L777,設定!$D$8&lt;J777),設定!$D$8,IF(AND(J777&lt;=L777,J777&lt;設定!$D$8),J777,IF(AND(L777&lt;=J777,J777&lt;設定!$D$8),J777,L777)))=0,設定!$D$8,IF(AND(設定!$D$8&lt;=L777,設定!$D$8&lt;J777),設定!$D$8,IF(AND(J777&lt;=L777,J777&lt;設定!$D$8),J777,IF(AND(L777&lt;=J777,J777&lt;設定!$D$8),J777,L777))))&lt;=H777,H777+1,IF(IF(AND(設定!$D$8&lt;=L777,設定!$D$8&lt;J777),設定!$D$8,IF(AND(J777&lt;=L777,J777&lt;設定!$D$8),J777,IF(AND(L777&lt;=J777,J777&lt;設定!$D$8),J777,L777)))=0,設定!$D$8,IF(AND(設定!$D$8&lt;=L777,設定!$D$8&lt;J777),設定!$D$8,IF(AND(J777&lt;=L777,J777&lt;設定!$D$8),J777,IF(AND(L777&lt;=J777,J777&lt;設定!$D$8),J777,L777))))),0),40)</f>
        <v>#DIV/0!</v>
      </c>
      <c r="O777" s="55">
        <f>IF(G777="標準",設定!$C$4,G777)</f>
        <v>5</v>
      </c>
      <c r="P777" s="45">
        <f t="shared" si="136"/>
        <v>0</v>
      </c>
      <c r="Q777" s="14">
        <f t="shared" si="137"/>
        <v>0</v>
      </c>
      <c r="R777" s="23">
        <f t="shared" ref="R777:R840" si="145">IFERROR(P777/T777,0)</f>
        <v>0</v>
      </c>
      <c r="S777" s="12">
        <f t="shared" si="138"/>
        <v>0</v>
      </c>
      <c r="T777" s="23">
        <f t="shared" si="139"/>
        <v>0</v>
      </c>
      <c r="U777" s="13">
        <f t="shared" si="140"/>
        <v>0</v>
      </c>
      <c r="V777" s="104" t="str">
        <f>INDEX(商品!Q:Q,MATCH(キーワード!D777,商品!D:D,0),1)</f>
        <v>-</v>
      </c>
      <c r="W777" s="15">
        <f t="shared" si="141"/>
        <v>0</v>
      </c>
      <c r="X777" s="22">
        <f>SUMIFS(当月ワード!$J$3:$J$1000,当月ワード!$D$3:$D$1000,キーワード!$D777,当月ワード!$E$3:$E$1000,キーワード!$F777)</f>
        <v>0</v>
      </c>
      <c r="Y777" s="23">
        <f>SUMIFS(前月ワード!$J$3:$J$1000,前月ワード!$D$3:$D$1000,キーワード!$D777,前月ワード!$E$3:$E$1000,キーワード!$F777)</f>
        <v>0</v>
      </c>
      <c r="Z777" s="23">
        <f>SUMIFS(前々月ワード!$J$3:$J$1000,前々月ワード!$D$3:$D$1000,キーワード!$D777,前々月ワード!$E$3:$E$1000,キーワード!$F777)</f>
        <v>0</v>
      </c>
      <c r="AA777" s="22">
        <f>SUMIFS(当月ワード!$W$3:$W$1000,当月ワード!$D$3:$D$1000,キーワード!$D777,当月ワード!$E$3:$E$1000,キーワード!$F777)</f>
        <v>0</v>
      </c>
      <c r="AB777" s="23">
        <f>SUMIFS(前月ワード!$W$3:$W$1000,前月ワード!$D$3:$D$1000,キーワード!$D777,前月ワード!$E$3:$E$1000,キーワード!$F777)</f>
        <v>0</v>
      </c>
      <c r="AC777" s="23">
        <f>SUMIFS(前々月ワード!$W$3:$W$1000,前々月ワード!$D$3:$D$1000,キーワード!$D777,前々月ワード!$E$3:$E$1000,キーワード!$F777)</f>
        <v>0</v>
      </c>
      <c r="AD777" s="23">
        <f t="shared" si="142"/>
        <v>0</v>
      </c>
      <c r="AE777" s="23">
        <f t="shared" si="142"/>
        <v>0</v>
      </c>
      <c r="AF777" s="23">
        <f t="shared" si="142"/>
        <v>0</v>
      </c>
      <c r="AG777" s="22">
        <f>SUMIFS(当月ワード!$X$3:$X$1000,当月ワード!$D$3:$D$1000,キーワード!$D777,当月ワード!$E$3:$E$1000,キーワード!$F777)</f>
        <v>0</v>
      </c>
      <c r="AH777" s="23">
        <f>SUMIFS(前月ワード!$X$3:$X$1000,前月ワード!$D$3:$D$1000,キーワード!$D777,前月ワード!$E$3:$E$1000,キーワード!$F777)</f>
        <v>0</v>
      </c>
      <c r="AI777" s="23">
        <f>SUMIFS(前々月ワード!$X$3:$X$1000,前々月ワード!$D$3:$D$1000,キーワード!$D777,前々月ワード!$E$3:$E$1000,キーワード!$F777)</f>
        <v>0</v>
      </c>
      <c r="AJ777" s="22">
        <f>SUMIFS(当月ワード!$I$3:$I$1000,当月ワード!$D$3:$D$1000,キーワード!$D777,当月ワード!$E$3:$E$1000,キーワード!$F777)</f>
        <v>0</v>
      </c>
      <c r="AK777" s="23">
        <f>SUMIFS(前月ワード!$I$3:$I$1000,前月ワード!$D$3:$D$1000,キーワード!$D777,前月ワード!$E$3:$E$1000,キーワード!$F777)</f>
        <v>0</v>
      </c>
      <c r="AL777" s="23">
        <f>SUMIFS(前々月ワード!$I$3:$I$1000,前々月ワード!$D$3:$D$1000,キーワード!$D777,前々月ワード!$E$3:$E$1000,キーワード!$F777)</f>
        <v>0</v>
      </c>
      <c r="AM777" s="13">
        <f t="shared" si="143"/>
        <v>0</v>
      </c>
      <c r="AN777" s="13">
        <f t="shared" si="143"/>
        <v>0</v>
      </c>
      <c r="AO777" s="13">
        <f t="shared" si="143"/>
        <v>0</v>
      </c>
      <c r="AP777" s="16">
        <f t="shared" si="144"/>
        <v>0</v>
      </c>
      <c r="AQ777" s="16">
        <f t="shared" si="144"/>
        <v>0</v>
      </c>
      <c r="AR777" s="17">
        <f t="shared" si="144"/>
        <v>0</v>
      </c>
    </row>
    <row r="778" spans="3:44" ht="36.65" customHeight="1">
      <c r="C778" s="20">
        <v>773</v>
      </c>
      <c r="D778" s="53">
        <f>現状ワード設定!B775</f>
        <v>0</v>
      </c>
      <c r="E778" s="26" t="str">
        <f>IFERROR(_xlfn.XLOOKUP($D778,現状商品設定!B:B,現状商品設定!C:C,"-"),"-")</f>
        <v>-</v>
      </c>
      <c r="F778" s="56">
        <f>現状ワード設定!G775</f>
        <v>0</v>
      </c>
      <c r="G778" s="60" t="s">
        <v>46</v>
      </c>
      <c r="H778" s="47" t="str">
        <f>IFERROR(_xlfn.XLOOKUP(D778,商品!$D:$D,商品!$H:$H),"")</f>
        <v/>
      </c>
      <c r="I778" s="50" t="str">
        <f>IFERROR(_xlfn.XLOOKUP(D778&amp;F778,現状ワード設定!J:J,現状ワード設定!H:H),"")</f>
        <v/>
      </c>
      <c r="J778" s="47" t="str">
        <f>IFERROR(_xlfn.XLOOKUP(D778&amp;F778,現状ワード設定!J:J,現状ワード設定!I:I),"")</f>
        <v/>
      </c>
      <c r="K778" s="47" t="e">
        <f>IF(AND(T778&gt;=設定!$C$12,W778&gt;=O778),I778*(1+設定!$F$12),IF(AND(T778&gt;=設定!$C$13,W778&lt;O778),I778*(1+設定!$F$13),IF(AND(T778&lt;設定!$C$14,U778&gt;=設定!$E$14),I778*(1+設定!$F$14),IF(AND(T778&lt;設定!$C$15,U778&lt;設定!$E$15),I778*(1+設定!$F$15),"除外"))))</f>
        <v>#VALUE!</v>
      </c>
      <c r="L778" s="58" t="e">
        <f ca="1">IF(消化率!$I$5&lt;1,K778*消化率!$I$5,IF(U778*V778/(K778*消化率!$I$5)&gt;O778,K778*消化率!$I$5,M778))</f>
        <v>#DIV/0!</v>
      </c>
      <c r="M778" s="58" t="e">
        <f t="shared" si="135"/>
        <v>#VALUE!</v>
      </c>
      <c r="N778" s="58" t="e">
        <f ca="1">IF(ROUNDUP(IF(IF(IF(AND(設定!$D$8&lt;=L778,設定!$D$8&lt;J778),設定!$D$8,IF(AND(J778&lt;=L778,J778&lt;設定!$D$8),J778,IF(AND(L778&lt;=J778,J778&lt;設定!$D$8),J778,L778)))=0,設定!$D$8,IF(AND(設定!$D$8&lt;=L778,設定!$D$8&lt;J778),設定!$D$8,IF(AND(J778&lt;=L778,J778&lt;設定!$D$8),J778,IF(AND(L778&lt;=J778,J778&lt;設定!$D$8),J778,L778))))&lt;=H778,H778+1,IF(IF(AND(設定!$D$8&lt;=L778,設定!$D$8&lt;J778),設定!$D$8,IF(AND(J778&lt;=L778,J778&lt;設定!$D$8),J778,IF(AND(L778&lt;=J778,J778&lt;設定!$D$8),J778,L778)))=0,設定!$D$8,IF(AND(設定!$D$8&lt;=L778,設定!$D$8&lt;J778),設定!$D$8,IF(AND(J778&lt;=L778,J778&lt;設定!$D$8),J778,IF(AND(L778&lt;=J778,J778&lt;設定!$D$8),J778,L778))))),0)&gt;40,ROUNDUP(IF(IF(IF(AND(設定!$D$8&lt;=L778,設定!$D$8&lt;J778),設定!$D$8,IF(AND(J778&lt;=L778,J778&lt;設定!$D$8),J778,IF(AND(L778&lt;=J778,J778&lt;設定!$D$8),J778,L778)))=0,設定!$D$8,IF(AND(設定!$D$8&lt;=L778,設定!$D$8&lt;J778),設定!$D$8,IF(AND(J778&lt;=L778,J778&lt;設定!$D$8),J778,IF(AND(L778&lt;=J778,J778&lt;設定!$D$8),J778,L778))))&lt;=H778,H778+1,IF(IF(AND(設定!$D$8&lt;=L778,設定!$D$8&lt;J778),設定!$D$8,IF(AND(J778&lt;=L778,J778&lt;設定!$D$8),J778,IF(AND(L778&lt;=J778,J778&lt;設定!$D$8),J778,L778)))=0,設定!$D$8,IF(AND(設定!$D$8&lt;=L778,設定!$D$8&lt;J778),設定!$D$8,IF(AND(J778&lt;=L778,J778&lt;設定!$D$8),J778,IF(AND(L778&lt;=J778,J778&lt;設定!$D$8),J778,L778))))),0),40)</f>
        <v>#DIV/0!</v>
      </c>
      <c r="O778" s="55">
        <f>IF(G778="標準",設定!$C$4,G778)</f>
        <v>5</v>
      </c>
      <c r="P778" s="45">
        <f t="shared" si="136"/>
        <v>0</v>
      </c>
      <c r="Q778" s="14">
        <f t="shared" si="137"/>
        <v>0</v>
      </c>
      <c r="R778" s="23">
        <f t="shared" si="145"/>
        <v>0</v>
      </c>
      <c r="S778" s="12">
        <f t="shared" si="138"/>
        <v>0</v>
      </c>
      <c r="T778" s="23">
        <f t="shared" si="139"/>
        <v>0</v>
      </c>
      <c r="U778" s="13">
        <f t="shared" si="140"/>
        <v>0</v>
      </c>
      <c r="V778" s="104" t="str">
        <f>INDEX(商品!Q:Q,MATCH(キーワード!D778,商品!D:D,0),1)</f>
        <v>-</v>
      </c>
      <c r="W778" s="15">
        <f t="shared" si="141"/>
        <v>0</v>
      </c>
      <c r="X778" s="22">
        <f>SUMIFS(当月ワード!$J$3:$J$1000,当月ワード!$D$3:$D$1000,キーワード!$D778,当月ワード!$E$3:$E$1000,キーワード!$F778)</f>
        <v>0</v>
      </c>
      <c r="Y778" s="23">
        <f>SUMIFS(前月ワード!$J$3:$J$1000,前月ワード!$D$3:$D$1000,キーワード!$D778,前月ワード!$E$3:$E$1000,キーワード!$F778)</f>
        <v>0</v>
      </c>
      <c r="Z778" s="23">
        <f>SUMIFS(前々月ワード!$J$3:$J$1000,前々月ワード!$D$3:$D$1000,キーワード!$D778,前々月ワード!$E$3:$E$1000,キーワード!$F778)</f>
        <v>0</v>
      </c>
      <c r="AA778" s="22">
        <f>SUMIFS(当月ワード!$W$3:$W$1000,当月ワード!$D$3:$D$1000,キーワード!$D778,当月ワード!$E$3:$E$1000,キーワード!$F778)</f>
        <v>0</v>
      </c>
      <c r="AB778" s="23">
        <f>SUMIFS(前月ワード!$W$3:$W$1000,前月ワード!$D$3:$D$1000,キーワード!$D778,前月ワード!$E$3:$E$1000,キーワード!$F778)</f>
        <v>0</v>
      </c>
      <c r="AC778" s="23">
        <f>SUMIFS(前々月ワード!$W$3:$W$1000,前々月ワード!$D$3:$D$1000,キーワード!$D778,前々月ワード!$E$3:$E$1000,キーワード!$F778)</f>
        <v>0</v>
      </c>
      <c r="AD778" s="23">
        <f t="shared" si="142"/>
        <v>0</v>
      </c>
      <c r="AE778" s="23">
        <f t="shared" si="142"/>
        <v>0</v>
      </c>
      <c r="AF778" s="23">
        <f t="shared" si="142"/>
        <v>0</v>
      </c>
      <c r="AG778" s="22">
        <f>SUMIFS(当月ワード!$X$3:$X$1000,当月ワード!$D$3:$D$1000,キーワード!$D778,当月ワード!$E$3:$E$1000,キーワード!$F778)</f>
        <v>0</v>
      </c>
      <c r="AH778" s="23">
        <f>SUMIFS(前月ワード!$X$3:$X$1000,前月ワード!$D$3:$D$1000,キーワード!$D778,前月ワード!$E$3:$E$1000,キーワード!$F778)</f>
        <v>0</v>
      </c>
      <c r="AI778" s="23">
        <f>SUMIFS(前々月ワード!$X$3:$X$1000,前々月ワード!$D$3:$D$1000,キーワード!$D778,前々月ワード!$E$3:$E$1000,キーワード!$F778)</f>
        <v>0</v>
      </c>
      <c r="AJ778" s="22">
        <f>SUMIFS(当月ワード!$I$3:$I$1000,当月ワード!$D$3:$D$1000,キーワード!$D778,当月ワード!$E$3:$E$1000,キーワード!$F778)</f>
        <v>0</v>
      </c>
      <c r="AK778" s="23">
        <f>SUMIFS(前月ワード!$I$3:$I$1000,前月ワード!$D$3:$D$1000,キーワード!$D778,前月ワード!$E$3:$E$1000,キーワード!$F778)</f>
        <v>0</v>
      </c>
      <c r="AL778" s="23">
        <f>SUMIFS(前々月ワード!$I$3:$I$1000,前々月ワード!$D$3:$D$1000,キーワード!$D778,前々月ワード!$E$3:$E$1000,キーワード!$F778)</f>
        <v>0</v>
      </c>
      <c r="AM778" s="13">
        <f t="shared" si="143"/>
        <v>0</v>
      </c>
      <c r="AN778" s="13">
        <f t="shared" si="143"/>
        <v>0</v>
      </c>
      <c r="AO778" s="13">
        <f t="shared" si="143"/>
        <v>0</v>
      </c>
      <c r="AP778" s="16">
        <f t="shared" si="144"/>
        <v>0</v>
      </c>
      <c r="AQ778" s="16">
        <f t="shared" si="144"/>
        <v>0</v>
      </c>
      <c r="AR778" s="17">
        <f t="shared" si="144"/>
        <v>0</v>
      </c>
    </row>
    <row r="779" spans="3:44" ht="36.65" customHeight="1">
      <c r="C779" s="20">
        <v>774</v>
      </c>
      <c r="D779" s="53">
        <f>現状ワード設定!B776</f>
        <v>0</v>
      </c>
      <c r="E779" s="26" t="str">
        <f>IFERROR(_xlfn.XLOOKUP($D779,現状商品設定!B:B,現状商品設定!C:C,"-"),"-")</f>
        <v>-</v>
      </c>
      <c r="F779" s="56">
        <f>現状ワード設定!G776</f>
        <v>0</v>
      </c>
      <c r="G779" s="60" t="s">
        <v>46</v>
      </c>
      <c r="H779" s="47" t="str">
        <f>IFERROR(_xlfn.XLOOKUP(D779,商品!$D:$D,商品!$H:$H),"")</f>
        <v/>
      </c>
      <c r="I779" s="50" t="str">
        <f>IFERROR(_xlfn.XLOOKUP(D779&amp;F779,現状ワード設定!J:J,現状ワード設定!H:H),"")</f>
        <v/>
      </c>
      <c r="J779" s="47" t="str">
        <f>IFERROR(_xlfn.XLOOKUP(D779&amp;F779,現状ワード設定!J:J,現状ワード設定!I:I),"")</f>
        <v/>
      </c>
      <c r="K779" s="47" t="e">
        <f>IF(AND(T779&gt;=設定!$C$12,W779&gt;=O779),I779*(1+設定!$F$12),IF(AND(T779&gt;=設定!$C$13,W779&lt;O779),I779*(1+設定!$F$13),IF(AND(T779&lt;設定!$C$14,U779&gt;=設定!$E$14),I779*(1+設定!$F$14),IF(AND(T779&lt;設定!$C$15,U779&lt;設定!$E$15),I779*(1+設定!$F$15),"除外"))))</f>
        <v>#VALUE!</v>
      </c>
      <c r="L779" s="58" t="e">
        <f ca="1">IF(消化率!$I$5&lt;1,K779*消化率!$I$5,IF(U779*V779/(K779*消化率!$I$5)&gt;O779,K779*消化率!$I$5,M779))</f>
        <v>#DIV/0!</v>
      </c>
      <c r="M779" s="58" t="e">
        <f t="shared" si="135"/>
        <v>#VALUE!</v>
      </c>
      <c r="N779" s="58" t="e">
        <f ca="1">IF(ROUNDUP(IF(IF(IF(AND(設定!$D$8&lt;=L779,設定!$D$8&lt;J779),設定!$D$8,IF(AND(J779&lt;=L779,J779&lt;設定!$D$8),J779,IF(AND(L779&lt;=J779,J779&lt;設定!$D$8),J779,L779)))=0,設定!$D$8,IF(AND(設定!$D$8&lt;=L779,設定!$D$8&lt;J779),設定!$D$8,IF(AND(J779&lt;=L779,J779&lt;設定!$D$8),J779,IF(AND(L779&lt;=J779,J779&lt;設定!$D$8),J779,L779))))&lt;=H779,H779+1,IF(IF(AND(設定!$D$8&lt;=L779,設定!$D$8&lt;J779),設定!$D$8,IF(AND(J779&lt;=L779,J779&lt;設定!$D$8),J779,IF(AND(L779&lt;=J779,J779&lt;設定!$D$8),J779,L779)))=0,設定!$D$8,IF(AND(設定!$D$8&lt;=L779,設定!$D$8&lt;J779),設定!$D$8,IF(AND(J779&lt;=L779,J779&lt;設定!$D$8),J779,IF(AND(L779&lt;=J779,J779&lt;設定!$D$8),J779,L779))))),0)&gt;40,ROUNDUP(IF(IF(IF(AND(設定!$D$8&lt;=L779,設定!$D$8&lt;J779),設定!$D$8,IF(AND(J779&lt;=L779,J779&lt;設定!$D$8),J779,IF(AND(L779&lt;=J779,J779&lt;設定!$D$8),J779,L779)))=0,設定!$D$8,IF(AND(設定!$D$8&lt;=L779,設定!$D$8&lt;J779),設定!$D$8,IF(AND(J779&lt;=L779,J779&lt;設定!$D$8),J779,IF(AND(L779&lt;=J779,J779&lt;設定!$D$8),J779,L779))))&lt;=H779,H779+1,IF(IF(AND(設定!$D$8&lt;=L779,設定!$D$8&lt;J779),設定!$D$8,IF(AND(J779&lt;=L779,J779&lt;設定!$D$8),J779,IF(AND(L779&lt;=J779,J779&lt;設定!$D$8),J779,L779)))=0,設定!$D$8,IF(AND(設定!$D$8&lt;=L779,設定!$D$8&lt;J779),設定!$D$8,IF(AND(J779&lt;=L779,J779&lt;設定!$D$8),J779,IF(AND(L779&lt;=J779,J779&lt;設定!$D$8),J779,L779))))),0),40)</f>
        <v>#DIV/0!</v>
      </c>
      <c r="O779" s="55">
        <f>IF(G779="標準",設定!$C$4,G779)</f>
        <v>5</v>
      </c>
      <c r="P779" s="45">
        <f t="shared" si="136"/>
        <v>0</v>
      </c>
      <c r="Q779" s="14">
        <f t="shared" si="137"/>
        <v>0</v>
      </c>
      <c r="R779" s="23">
        <f t="shared" si="145"/>
        <v>0</v>
      </c>
      <c r="S779" s="12">
        <f t="shared" si="138"/>
        <v>0</v>
      </c>
      <c r="T779" s="23">
        <f t="shared" si="139"/>
        <v>0</v>
      </c>
      <c r="U779" s="13">
        <f t="shared" si="140"/>
        <v>0</v>
      </c>
      <c r="V779" s="104" t="str">
        <f>INDEX(商品!Q:Q,MATCH(キーワード!D779,商品!D:D,0),1)</f>
        <v>-</v>
      </c>
      <c r="W779" s="15">
        <f t="shared" si="141"/>
        <v>0</v>
      </c>
      <c r="X779" s="22">
        <f>SUMIFS(当月ワード!$J$3:$J$1000,当月ワード!$D$3:$D$1000,キーワード!$D779,当月ワード!$E$3:$E$1000,キーワード!$F779)</f>
        <v>0</v>
      </c>
      <c r="Y779" s="23">
        <f>SUMIFS(前月ワード!$J$3:$J$1000,前月ワード!$D$3:$D$1000,キーワード!$D779,前月ワード!$E$3:$E$1000,キーワード!$F779)</f>
        <v>0</v>
      </c>
      <c r="Z779" s="23">
        <f>SUMIFS(前々月ワード!$J$3:$J$1000,前々月ワード!$D$3:$D$1000,キーワード!$D779,前々月ワード!$E$3:$E$1000,キーワード!$F779)</f>
        <v>0</v>
      </c>
      <c r="AA779" s="22">
        <f>SUMIFS(当月ワード!$W$3:$W$1000,当月ワード!$D$3:$D$1000,キーワード!$D779,当月ワード!$E$3:$E$1000,キーワード!$F779)</f>
        <v>0</v>
      </c>
      <c r="AB779" s="23">
        <f>SUMIFS(前月ワード!$W$3:$W$1000,前月ワード!$D$3:$D$1000,キーワード!$D779,前月ワード!$E$3:$E$1000,キーワード!$F779)</f>
        <v>0</v>
      </c>
      <c r="AC779" s="23">
        <f>SUMIFS(前々月ワード!$W$3:$W$1000,前々月ワード!$D$3:$D$1000,キーワード!$D779,前々月ワード!$E$3:$E$1000,キーワード!$F779)</f>
        <v>0</v>
      </c>
      <c r="AD779" s="23">
        <f t="shared" si="142"/>
        <v>0</v>
      </c>
      <c r="AE779" s="23">
        <f t="shared" si="142"/>
        <v>0</v>
      </c>
      <c r="AF779" s="23">
        <f t="shared" si="142"/>
        <v>0</v>
      </c>
      <c r="AG779" s="22">
        <f>SUMIFS(当月ワード!$X$3:$X$1000,当月ワード!$D$3:$D$1000,キーワード!$D779,当月ワード!$E$3:$E$1000,キーワード!$F779)</f>
        <v>0</v>
      </c>
      <c r="AH779" s="23">
        <f>SUMIFS(前月ワード!$X$3:$X$1000,前月ワード!$D$3:$D$1000,キーワード!$D779,前月ワード!$E$3:$E$1000,キーワード!$F779)</f>
        <v>0</v>
      </c>
      <c r="AI779" s="23">
        <f>SUMIFS(前々月ワード!$X$3:$X$1000,前々月ワード!$D$3:$D$1000,キーワード!$D779,前々月ワード!$E$3:$E$1000,キーワード!$F779)</f>
        <v>0</v>
      </c>
      <c r="AJ779" s="22">
        <f>SUMIFS(当月ワード!$I$3:$I$1000,当月ワード!$D$3:$D$1000,キーワード!$D779,当月ワード!$E$3:$E$1000,キーワード!$F779)</f>
        <v>0</v>
      </c>
      <c r="AK779" s="23">
        <f>SUMIFS(前月ワード!$I$3:$I$1000,前月ワード!$D$3:$D$1000,キーワード!$D779,前月ワード!$E$3:$E$1000,キーワード!$F779)</f>
        <v>0</v>
      </c>
      <c r="AL779" s="23">
        <f>SUMIFS(前々月ワード!$I$3:$I$1000,前々月ワード!$D$3:$D$1000,キーワード!$D779,前々月ワード!$E$3:$E$1000,キーワード!$F779)</f>
        <v>0</v>
      </c>
      <c r="AM779" s="13">
        <f t="shared" si="143"/>
        <v>0</v>
      </c>
      <c r="AN779" s="13">
        <f t="shared" si="143"/>
        <v>0</v>
      </c>
      <c r="AO779" s="13">
        <f t="shared" si="143"/>
        <v>0</v>
      </c>
      <c r="AP779" s="16">
        <f t="shared" si="144"/>
        <v>0</v>
      </c>
      <c r="AQ779" s="16">
        <f t="shared" si="144"/>
        <v>0</v>
      </c>
      <c r="AR779" s="17">
        <f t="shared" si="144"/>
        <v>0</v>
      </c>
    </row>
    <row r="780" spans="3:44" ht="36.65" customHeight="1">
      <c r="C780" s="20">
        <v>775</v>
      </c>
      <c r="D780" s="53">
        <f>現状ワード設定!B777</f>
        <v>0</v>
      </c>
      <c r="E780" s="26" t="str">
        <f>IFERROR(_xlfn.XLOOKUP($D780,現状商品設定!B:B,現状商品設定!C:C,"-"),"-")</f>
        <v>-</v>
      </c>
      <c r="F780" s="56">
        <f>現状ワード設定!G777</f>
        <v>0</v>
      </c>
      <c r="G780" s="60" t="s">
        <v>46</v>
      </c>
      <c r="H780" s="47" t="str">
        <f>IFERROR(_xlfn.XLOOKUP(D780,商品!$D:$D,商品!$H:$H),"")</f>
        <v/>
      </c>
      <c r="I780" s="50" t="str">
        <f>IFERROR(_xlfn.XLOOKUP(D780&amp;F780,現状ワード設定!J:J,現状ワード設定!H:H),"")</f>
        <v/>
      </c>
      <c r="J780" s="47" t="str">
        <f>IFERROR(_xlfn.XLOOKUP(D780&amp;F780,現状ワード設定!J:J,現状ワード設定!I:I),"")</f>
        <v/>
      </c>
      <c r="K780" s="47" t="e">
        <f>IF(AND(T780&gt;=設定!$C$12,W780&gt;=O780),I780*(1+設定!$F$12),IF(AND(T780&gt;=設定!$C$13,W780&lt;O780),I780*(1+設定!$F$13),IF(AND(T780&lt;設定!$C$14,U780&gt;=設定!$E$14),I780*(1+設定!$F$14),IF(AND(T780&lt;設定!$C$15,U780&lt;設定!$E$15),I780*(1+設定!$F$15),"除外"))))</f>
        <v>#VALUE!</v>
      </c>
      <c r="L780" s="58" t="e">
        <f ca="1">IF(消化率!$I$5&lt;1,K780*消化率!$I$5,IF(U780*V780/(K780*消化率!$I$5)&gt;O780,K780*消化率!$I$5,M780))</f>
        <v>#DIV/0!</v>
      </c>
      <c r="M780" s="58" t="e">
        <f t="shared" si="135"/>
        <v>#VALUE!</v>
      </c>
      <c r="N780" s="58" t="e">
        <f ca="1">IF(ROUNDUP(IF(IF(IF(AND(設定!$D$8&lt;=L780,設定!$D$8&lt;J780),設定!$D$8,IF(AND(J780&lt;=L780,J780&lt;設定!$D$8),J780,IF(AND(L780&lt;=J780,J780&lt;設定!$D$8),J780,L780)))=0,設定!$D$8,IF(AND(設定!$D$8&lt;=L780,設定!$D$8&lt;J780),設定!$D$8,IF(AND(J780&lt;=L780,J780&lt;設定!$D$8),J780,IF(AND(L780&lt;=J780,J780&lt;設定!$D$8),J780,L780))))&lt;=H780,H780+1,IF(IF(AND(設定!$D$8&lt;=L780,設定!$D$8&lt;J780),設定!$D$8,IF(AND(J780&lt;=L780,J780&lt;設定!$D$8),J780,IF(AND(L780&lt;=J780,J780&lt;設定!$D$8),J780,L780)))=0,設定!$D$8,IF(AND(設定!$D$8&lt;=L780,設定!$D$8&lt;J780),設定!$D$8,IF(AND(J780&lt;=L780,J780&lt;設定!$D$8),J780,IF(AND(L780&lt;=J780,J780&lt;設定!$D$8),J780,L780))))),0)&gt;40,ROUNDUP(IF(IF(IF(AND(設定!$D$8&lt;=L780,設定!$D$8&lt;J780),設定!$D$8,IF(AND(J780&lt;=L780,J780&lt;設定!$D$8),J780,IF(AND(L780&lt;=J780,J780&lt;設定!$D$8),J780,L780)))=0,設定!$D$8,IF(AND(設定!$D$8&lt;=L780,設定!$D$8&lt;J780),設定!$D$8,IF(AND(J780&lt;=L780,J780&lt;設定!$D$8),J780,IF(AND(L780&lt;=J780,J780&lt;設定!$D$8),J780,L780))))&lt;=H780,H780+1,IF(IF(AND(設定!$D$8&lt;=L780,設定!$D$8&lt;J780),設定!$D$8,IF(AND(J780&lt;=L780,J780&lt;設定!$D$8),J780,IF(AND(L780&lt;=J780,J780&lt;設定!$D$8),J780,L780)))=0,設定!$D$8,IF(AND(設定!$D$8&lt;=L780,設定!$D$8&lt;J780),設定!$D$8,IF(AND(J780&lt;=L780,J780&lt;設定!$D$8),J780,IF(AND(L780&lt;=J780,J780&lt;設定!$D$8),J780,L780))))),0),40)</f>
        <v>#DIV/0!</v>
      </c>
      <c r="O780" s="55">
        <f>IF(G780="標準",設定!$C$4,G780)</f>
        <v>5</v>
      </c>
      <c r="P780" s="45">
        <f t="shared" si="136"/>
        <v>0</v>
      </c>
      <c r="Q780" s="14">
        <f t="shared" si="137"/>
        <v>0</v>
      </c>
      <c r="R780" s="23">
        <f t="shared" si="145"/>
        <v>0</v>
      </c>
      <c r="S780" s="12">
        <f t="shared" si="138"/>
        <v>0</v>
      </c>
      <c r="T780" s="23">
        <f t="shared" si="139"/>
        <v>0</v>
      </c>
      <c r="U780" s="13">
        <f t="shared" si="140"/>
        <v>0</v>
      </c>
      <c r="V780" s="104" t="str">
        <f>INDEX(商品!Q:Q,MATCH(キーワード!D780,商品!D:D,0),1)</f>
        <v>-</v>
      </c>
      <c r="W780" s="15">
        <f t="shared" si="141"/>
        <v>0</v>
      </c>
      <c r="X780" s="22">
        <f>SUMIFS(当月ワード!$J$3:$J$1000,当月ワード!$D$3:$D$1000,キーワード!$D780,当月ワード!$E$3:$E$1000,キーワード!$F780)</f>
        <v>0</v>
      </c>
      <c r="Y780" s="23">
        <f>SUMIFS(前月ワード!$J$3:$J$1000,前月ワード!$D$3:$D$1000,キーワード!$D780,前月ワード!$E$3:$E$1000,キーワード!$F780)</f>
        <v>0</v>
      </c>
      <c r="Z780" s="23">
        <f>SUMIFS(前々月ワード!$J$3:$J$1000,前々月ワード!$D$3:$D$1000,キーワード!$D780,前々月ワード!$E$3:$E$1000,キーワード!$F780)</f>
        <v>0</v>
      </c>
      <c r="AA780" s="22">
        <f>SUMIFS(当月ワード!$W$3:$W$1000,当月ワード!$D$3:$D$1000,キーワード!$D780,当月ワード!$E$3:$E$1000,キーワード!$F780)</f>
        <v>0</v>
      </c>
      <c r="AB780" s="23">
        <f>SUMIFS(前月ワード!$W$3:$W$1000,前月ワード!$D$3:$D$1000,キーワード!$D780,前月ワード!$E$3:$E$1000,キーワード!$F780)</f>
        <v>0</v>
      </c>
      <c r="AC780" s="23">
        <f>SUMIFS(前々月ワード!$W$3:$W$1000,前々月ワード!$D$3:$D$1000,キーワード!$D780,前々月ワード!$E$3:$E$1000,キーワード!$F780)</f>
        <v>0</v>
      </c>
      <c r="AD780" s="23">
        <f t="shared" si="142"/>
        <v>0</v>
      </c>
      <c r="AE780" s="23">
        <f t="shared" si="142"/>
        <v>0</v>
      </c>
      <c r="AF780" s="23">
        <f t="shared" si="142"/>
        <v>0</v>
      </c>
      <c r="AG780" s="22">
        <f>SUMIFS(当月ワード!$X$3:$X$1000,当月ワード!$D$3:$D$1000,キーワード!$D780,当月ワード!$E$3:$E$1000,キーワード!$F780)</f>
        <v>0</v>
      </c>
      <c r="AH780" s="23">
        <f>SUMIFS(前月ワード!$X$3:$X$1000,前月ワード!$D$3:$D$1000,キーワード!$D780,前月ワード!$E$3:$E$1000,キーワード!$F780)</f>
        <v>0</v>
      </c>
      <c r="AI780" s="23">
        <f>SUMIFS(前々月ワード!$X$3:$X$1000,前々月ワード!$D$3:$D$1000,キーワード!$D780,前々月ワード!$E$3:$E$1000,キーワード!$F780)</f>
        <v>0</v>
      </c>
      <c r="AJ780" s="22">
        <f>SUMIFS(当月ワード!$I$3:$I$1000,当月ワード!$D$3:$D$1000,キーワード!$D780,当月ワード!$E$3:$E$1000,キーワード!$F780)</f>
        <v>0</v>
      </c>
      <c r="AK780" s="23">
        <f>SUMIFS(前月ワード!$I$3:$I$1000,前月ワード!$D$3:$D$1000,キーワード!$D780,前月ワード!$E$3:$E$1000,キーワード!$F780)</f>
        <v>0</v>
      </c>
      <c r="AL780" s="23">
        <f>SUMIFS(前々月ワード!$I$3:$I$1000,前々月ワード!$D$3:$D$1000,キーワード!$D780,前々月ワード!$E$3:$E$1000,キーワード!$F780)</f>
        <v>0</v>
      </c>
      <c r="AM780" s="13">
        <f t="shared" si="143"/>
        <v>0</v>
      </c>
      <c r="AN780" s="13">
        <f t="shared" si="143"/>
        <v>0</v>
      </c>
      <c r="AO780" s="13">
        <f t="shared" si="143"/>
        <v>0</v>
      </c>
      <c r="AP780" s="16">
        <f t="shared" si="144"/>
        <v>0</v>
      </c>
      <c r="AQ780" s="16">
        <f t="shared" si="144"/>
        <v>0</v>
      </c>
      <c r="AR780" s="17">
        <f t="shared" si="144"/>
        <v>0</v>
      </c>
    </row>
    <row r="781" spans="3:44" ht="36.65" customHeight="1">
      <c r="C781" s="20">
        <v>776</v>
      </c>
      <c r="D781" s="53">
        <f>現状ワード設定!B778</f>
        <v>0</v>
      </c>
      <c r="E781" s="26" t="str">
        <f>IFERROR(_xlfn.XLOOKUP($D781,現状商品設定!B:B,現状商品設定!C:C,"-"),"-")</f>
        <v>-</v>
      </c>
      <c r="F781" s="56">
        <f>現状ワード設定!G778</f>
        <v>0</v>
      </c>
      <c r="G781" s="60" t="s">
        <v>46</v>
      </c>
      <c r="H781" s="47" t="str">
        <f>IFERROR(_xlfn.XLOOKUP(D781,商品!$D:$D,商品!$H:$H),"")</f>
        <v/>
      </c>
      <c r="I781" s="50" t="str">
        <f>IFERROR(_xlfn.XLOOKUP(D781&amp;F781,現状ワード設定!J:J,現状ワード設定!H:H),"")</f>
        <v/>
      </c>
      <c r="J781" s="47" t="str">
        <f>IFERROR(_xlfn.XLOOKUP(D781&amp;F781,現状ワード設定!J:J,現状ワード設定!I:I),"")</f>
        <v/>
      </c>
      <c r="K781" s="47" t="e">
        <f>IF(AND(T781&gt;=設定!$C$12,W781&gt;=O781),I781*(1+設定!$F$12),IF(AND(T781&gt;=設定!$C$13,W781&lt;O781),I781*(1+設定!$F$13),IF(AND(T781&lt;設定!$C$14,U781&gt;=設定!$E$14),I781*(1+設定!$F$14),IF(AND(T781&lt;設定!$C$15,U781&lt;設定!$E$15),I781*(1+設定!$F$15),"除外"))))</f>
        <v>#VALUE!</v>
      </c>
      <c r="L781" s="58" t="e">
        <f ca="1">IF(消化率!$I$5&lt;1,K781*消化率!$I$5,IF(U781*V781/(K781*消化率!$I$5)&gt;O781,K781*消化率!$I$5,M781))</f>
        <v>#DIV/0!</v>
      </c>
      <c r="M781" s="58" t="e">
        <f t="shared" si="135"/>
        <v>#VALUE!</v>
      </c>
      <c r="N781" s="58" t="e">
        <f ca="1">IF(ROUNDUP(IF(IF(IF(AND(設定!$D$8&lt;=L781,設定!$D$8&lt;J781),設定!$D$8,IF(AND(J781&lt;=L781,J781&lt;設定!$D$8),J781,IF(AND(L781&lt;=J781,J781&lt;設定!$D$8),J781,L781)))=0,設定!$D$8,IF(AND(設定!$D$8&lt;=L781,設定!$D$8&lt;J781),設定!$D$8,IF(AND(J781&lt;=L781,J781&lt;設定!$D$8),J781,IF(AND(L781&lt;=J781,J781&lt;設定!$D$8),J781,L781))))&lt;=H781,H781+1,IF(IF(AND(設定!$D$8&lt;=L781,設定!$D$8&lt;J781),設定!$D$8,IF(AND(J781&lt;=L781,J781&lt;設定!$D$8),J781,IF(AND(L781&lt;=J781,J781&lt;設定!$D$8),J781,L781)))=0,設定!$D$8,IF(AND(設定!$D$8&lt;=L781,設定!$D$8&lt;J781),設定!$D$8,IF(AND(J781&lt;=L781,J781&lt;設定!$D$8),J781,IF(AND(L781&lt;=J781,J781&lt;設定!$D$8),J781,L781))))),0)&gt;40,ROUNDUP(IF(IF(IF(AND(設定!$D$8&lt;=L781,設定!$D$8&lt;J781),設定!$D$8,IF(AND(J781&lt;=L781,J781&lt;設定!$D$8),J781,IF(AND(L781&lt;=J781,J781&lt;設定!$D$8),J781,L781)))=0,設定!$D$8,IF(AND(設定!$D$8&lt;=L781,設定!$D$8&lt;J781),設定!$D$8,IF(AND(J781&lt;=L781,J781&lt;設定!$D$8),J781,IF(AND(L781&lt;=J781,J781&lt;設定!$D$8),J781,L781))))&lt;=H781,H781+1,IF(IF(AND(設定!$D$8&lt;=L781,設定!$D$8&lt;J781),設定!$D$8,IF(AND(J781&lt;=L781,J781&lt;設定!$D$8),J781,IF(AND(L781&lt;=J781,J781&lt;設定!$D$8),J781,L781)))=0,設定!$D$8,IF(AND(設定!$D$8&lt;=L781,設定!$D$8&lt;J781),設定!$D$8,IF(AND(J781&lt;=L781,J781&lt;設定!$D$8),J781,IF(AND(L781&lt;=J781,J781&lt;設定!$D$8),J781,L781))))),0),40)</f>
        <v>#DIV/0!</v>
      </c>
      <c r="O781" s="55">
        <f>IF(G781="標準",設定!$C$4,G781)</f>
        <v>5</v>
      </c>
      <c r="P781" s="45">
        <f t="shared" si="136"/>
        <v>0</v>
      </c>
      <c r="Q781" s="14">
        <f t="shared" si="137"/>
        <v>0</v>
      </c>
      <c r="R781" s="23">
        <f t="shared" si="145"/>
        <v>0</v>
      </c>
      <c r="S781" s="12">
        <f t="shared" si="138"/>
        <v>0</v>
      </c>
      <c r="T781" s="23">
        <f t="shared" si="139"/>
        <v>0</v>
      </c>
      <c r="U781" s="13">
        <f t="shared" si="140"/>
        <v>0</v>
      </c>
      <c r="V781" s="104" t="str">
        <f>INDEX(商品!Q:Q,MATCH(キーワード!D781,商品!D:D,0),1)</f>
        <v>-</v>
      </c>
      <c r="W781" s="15">
        <f t="shared" si="141"/>
        <v>0</v>
      </c>
      <c r="X781" s="22">
        <f>SUMIFS(当月ワード!$J$3:$J$1000,当月ワード!$D$3:$D$1000,キーワード!$D781,当月ワード!$E$3:$E$1000,キーワード!$F781)</f>
        <v>0</v>
      </c>
      <c r="Y781" s="23">
        <f>SUMIFS(前月ワード!$J$3:$J$1000,前月ワード!$D$3:$D$1000,キーワード!$D781,前月ワード!$E$3:$E$1000,キーワード!$F781)</f>
        <v>0</v>
      </c>
      <c r="Z781" s="23">
        <f>SUMIFS(前々月ワード!$J$3:$J$1000,前々月ワード!$D$3:$D$1000,キーワード!$D781,前々月ワード!$E$3:$E$1000,キーワード!$F781)</f>
        <v>0</v>
      </c>
      <c r="AA781" s="22">
        <f>SUMIFS(当月ワード!$W$3:$W$1000,当月ワード!$D$3:$D$1000,キーワード!$D781,当月ワード!$E$3:$E$1000,キーワード!$F781)</f>
        <v>0</v>
      </c>
      <c r="AB781" s="23">
        <f>SUMIFS(前月ワード!$W$3:$W$1000,前月ワード!$D$3:$D$1000,キーワード!$D781,前月ワード!$E$3:$E$1000,キーワード!$F781)</f>
        <v>0</v>
      </c>
      <c r="AC781" s="23">
        <f>SUMIFS(前々月ワード!$W$3:$W$1000,前々月ワード!$D$3:$D$1000,キーワード!$D781,前々月ワード!$E$3:$E$1000,キーワード!$F781)</f>
        <v>0</v>
      </c>
      <c r="AD781" s="23">
        <f t="shared" si="142"/>
        <v>0</v>
      </c>
      <c r="AE781" s="23">
        <f t="shared" si="142"/>
        <v>0</v>
      </c>
      <c r="AF781" s="23">
        <f t="shared" si="142"/>
        <v>0</v>
      </c>
      <c r="AG781" s="22">
        <f>SUMIFS(当月ワード!$X$3:$X$1000,当月ワード!$D$3:$D$1000,キーワード!$D781,当月ワード!$E$3:$E$1000,キーワード!$F781)</f>
        <v>0</v>
      </c>
      <c r="AH781" s="23">
        <f>SUMIFS(前月ワード!$X$3:$X$1000,前月ワード!$D$3:$D$1000,キーワード!$D781,前月ワード!$E$3:$E$1000,キーワード!$F781)</f>
        <v>0</v>
      </c>
      <c r="AI781" s="23">
        <f>SUMIFS(前々月ワード!$X$3:$X$1000,前々月ワード!$D$3:$D$1000,キーワード!$D781,前々月ワード!$E$3:$E$1000,キーワード!$F781)</f>
        <v>0</v>
      </c>
      <c r="AJ781" s="22">
        <f>SUMIFS(当月ワード!$I$3:$I$1000,当月ワード!$D$3:$D$1000,キーワード!$D781,当月ワード!$E$3:$E$1000,キーワード!$F781)</f>
        <v>0</v>
      </c>
      <c r="AK781" s="23">
        <f>SUMIFS(前月ワード!$I$3:$I$1000,前月ワード!$D$3:$D$1000,キーワード!$D781,前月ワード!$E$3:$E$1000,キーワード!$F781)</f>
        <v>0</v>
      </c>
      <c r="AL781" s="23">
        <f>SUMIFS(前々月ワード!$I$3:$I$1000,前々月ワード!$D$3:$D$1000,キーワード!$D781,前々月ワード!$E$3:$E$1000,キーワード!$F781)</f>
        <v>0</v>
      </c>
      <c r="AM781" s="13">
        <f t="shared" si="143"/>
        <v>0</v>
      </c>
      <c r="AN781" s="13">
        <f t="shared" si="143"/>
        <v>0</v>
      </c>
      <c r="AO781" s="13">
        <f t="shared" si="143"/>
        <v>0</v>
      </c>
      <c r="AP781" s="16">
        <f t="shared" si="144"/>
        <v>0</v>
      </c>
      <c r="AQ781" s="16">
        <f t="shared" si="144"/>
        <v>0</v>
      </c>
      <c r="AR781" s="17">
        <f t="shared" si="144"/>
        <v>0</v>
      </c>
    </row>
    <row r="782" spans="3:44" ht="36.65" customHeight="1">
      <c r="C782" s="20">
        <v>777</v>
      </c>
      <c r="D782" s="53">
        <f>現状ワード設定!B779</f>
        <v>0</v>
      </c>
      <c r="E782" s="26" t="str">
        <f>IFERROR(_xlfn.XLOOKUP($D782,現状商品設定!B:B,現状商品設定!C:C,"-"),"-")</f>
        <v>-</v>
      </c>
      <c r="F782" s="56">
        <f>現状ワード設定!G779</f>
        <v>0</v>
      </c>
      <c r="G782" s="60" t="s">
        <v>46</v>
      </c>
      <c r="H782" s="47" t="str">
        <f>IFERROR(_xlfn.XLOOKUP(D782,商品!$D:$D,商品!$H:$H),"")</f>
        <v/>
      </c>
      <c r="I782" s="50" t="str">
        <f>IFERROR(_xlfn.XLOOKUP(D782&amp;F782,現状ワード設定!J:J,現状ワード設定!H:H),"")</f>
        <v/>
      </c>
      <c r="J782" s="47" t="str">
        <f>IFERROR(_xlfn.XLOOKUP(D782&amp;F782,現状ワード設定!J:J,現状ワード設定!I:I),"")</f>
        <v/>
      </c>
      <c r="K782" s="47" t="e">
        <f>IF(AND(T782&gt;=設定!$C$12,W782&gt;=O782),I782*(1+設定!$F$12),IF(AND(T782&gt;=設定!$C$13,W782&lt;O782),I782*(1+設定!$F$13),IF(AND(T782&lt;設定!$C$14,U782&gt;=設定!$E$14),I782*(1+設定!$F$14),IF(AND(T782&lt;設定!$C$15,U782&lt;設定!$E$15),I782*(1+設定!$F$15),"除外"))))</f>
        <v>#VALUE!</v>
      </c>
      <c r="L782" s="58" t="e">
        <f ca="1">IF(消化率!$I$5&lt;1,K782*消化率!$I$5,IF(U782*V782/(K782*消化率!$I$5)&gt;O782,K782*消化率!$I$5,M782))</f>
        <v>#DIV/0!</v>
      </c>
      <c r="M782" s="58" t="e">
        <f t="shared" si="135"/>
        <v>#VALUE!</v>
      </c>
      <c r="N782" s="58" t="e">
        <f ca="1">IF(ROUNDUP(IF(IF(IF(AND(設定!$D$8&lt;=L782,設定!$D$8&lt;J782),設定!$D$8,IF(AND(J782&lt;=L782,J782&lt;設定!$D$8),J782,IF(AND(L782&lt;=J782,J782&lt;設定!$D$8),J782,L782)))=0,設定!$D$8,IF(AND(設定!$D$8&lt;=L782,設定!$D$8&lt;J782),設定!$D$8,IF(AND(J782&lt;=L782,J782&lt;設定!$D$8),J782,IF(AND(L782&lt;=J782,J782&lt;設定!$D$8),J782,L782))))&lt;=H782,H782+1,IF(IF(AND(設定!$D$8&lt;=L782,設定!$D$8&lt;J782),設定!$D$8,IF(AND(J782&lt;=L782,J782&lt;設定!$D$8),J782,IF(AND(L782&lt;=J782,J782&lt;設定!$D$8),J782,L782)))=0,設定!$D$8,IF(AND(設定!$D$8&lt;=L782,設定!$D$8&lt;J782),設定!$D$8,IF(AND(J782&lt;=L782,J782&lt;設定!$D$8),J782,IF(AND(L782&lt;=J782,J782&lt;設定!$D$8),J782,L782))))),0)&gt;40,ROUNDUP(IF(IF(IF(AND(設定!$D$8&lt;=L782,設定!$D$8&lt;J782),設定!$D$8,IF(AND(J782&lt;=L782,J782&lt;設定!$D$8),J782,IF(AND(L782&lt;=J782,J782&lt;設定!$D$8),J782,L782)))=0,設定!$D$8,IF(AND(設定!$D$8&lt;=L782,設定!$D$8&lt;J782),設定!$D$8,IF(AND(J782&lt;=L782,J782&lt;設定!$D$8),J782,IF(AND(L782&lt;=J782,J782&lt;設定!$D$8),J782,L782))))&lt;=H782,H782+1,IF(IF(AND(設定!$D$8&lt;=L782,設定!$D$8&lt;J782),設定!$D$8,IF(AND(J782&lt;=L782,J782&lt;設定!$D$8),J782,IF(AND(L782&lt;=J782,J782&lt;設定!$D$8),J782,L782)))=0,設定!$D$8,IF(AND(設定!$D$8&lt;=L782,設定!$D$8&lt;J782),設定!$D$8,IF(AND(J782&lt;=L782,J782&lt;設定!$D$8),J782,IF(AND(L782&lt;=J782,J782&lt;設定!$D$8),J782,L782))))),0),40)</f>
        <v>#DIV/0!</v>
      </c>
      <c r="O782" s="55">
        <f>IF(G782="標準",設定!$C$4,G782)</f>
        <v>5</v>
      </c>
      <c r="P782" s="45">
        <f t="shared" si="136"/>
        <v>0</v>
      </c>
      <c r="Q782" s="14">
        <f t="shared" si="137"/>
        <v>0</v>
      </c>
      <c r="R782" s="23">
        <f t="shared" si="145"/>
        <v>0</v>
      </c>
      <c r="S782" s="12">
        <f t="shared" si="138"/>
        <v>0</v>
      </c>
      <c r="T782" s="23">
        <f t="shared" si="139"/>
        <v>0</v>
      </c>
      <c r="U782" s="13">
        <f t="shared" si="140"/>
        <v>0</v>
      </c>
      <c r="V782" s="104" t="str">
        <f>INDEX(商品!Q:Q,MATCH(キーワード!D782,商品!D:D,0),1)</f>
        <v>-</v>
      </c>
      <c r="W782" s="15">
        <f t="shared" si="141"/>
        <v>0</v>
      </c>
      <c r="X782" s="22">
        <f>SUMIFS(当月ワード!$J$3:$J$1000,当月ワード!$D$3:$D$1000,キーワード!$D782,当月ワード!$E$3:$E$1000,キーワード!$F782)</f>
        <v>0</v>
      </c>
      <c r="Y782" s="23">
        <f>SUMIFS(前月ワード!$J$3:$J$1000,前月ワード!$D$3:$D$1000,キーワード!$D782,前月ワード!$E$3:$E$1000,キーワード!$F782)</f>
        <v>0</v>
      </c>
      <c r="Z782" s="23">
        <f>SUMIFS(前々月ワード!$J$3:$J$1000,前々月ワード!$D$3:$D$1000,キーワード!$D782,前々月ワード!$E$3:$E$1000,キーワード!$F782)</f>
        <v>0</v>
      </c>
      <c r="AA782" s="22">
        <f>SUMIFS(当月ワード!$W$3:$W$1000,当月ワード!$D$3:$D$1000,キーワード!$D782,当月ワード!$E$3:$E$1000,キーワード!$F782)</f>
        <v>0</v>
      </c>
      <c r="AB782" s="23">
        <f>SUMIFS(前月ワード!$W$3:$W$1000,前月ワード!$D$3:$D$1000,キーワード!$D782,前月ワード!$E$3:$E$1000,キーワード!$F782)</f>
        <v>0</v>
      </c>
      <c r="AC782" s="23">
        <f>SUMIFS(前々月ワード!$W$3:$W$1000,前々月ワード!$D$3:$D$1000,キーワード!$D782,前々月ワード!$E$3:$E$1000,キーワード!$F782)</f>
        <v>0</v>
      </c>
      <c r="AD782" s="23">
        <f t="shared" si="142"/>
        <v>0</v>
      </c>
      <c r="AE782" s="23">
        <f t="shared" si="142"/>
        <v>0</v>
      </c>
      <c r="AF782" s="23">
        <f t="shared" si="142"/>
        <v>0</v>
      </c>
      <c r="AG782" s="22">
        <f>SUMIFS(当月ワード!$X$3:$X$1000,当月ワード!$D$3:$D$1000,キーワード!$D782,当月ワード!$E$3:$E$1000,キーワード!$F782)</f>
        <v>0</v>
      </c>
      <c r="AH782" s="23">
        <f>SUMIFS(前月ワード!$X$3:$X$1000,前月ワード!$D$3:$D$1000,キーワード!$D782,前月ワード!$E$3:$E$1000,キーワード!$F782)</f>
        <v>0</v>
      </c>
      <c r="AI782" s="23">
        <f>SUMIFS(前々月ワード!$X$3:$X$1000,前々月ワード!$D$3:$D$1000,キーワード!$D782,前々月ワード!$E$3:$E$1000,キーワード!$F782)</f>
        <v>0</v>
      </c>
      <c r="AJ782" s="22">
        <f>SUMIFS(当月ワード!$I$3:$I$1000,当月ワード!$D$3:$D$1000,キーワード!$D782,当月ワード!$E$3:$E$1000,キーワード!$F782)</f>
        <v>0</v>
      </c>
      <c r="AK782" s="23">
        <f>SUMIFS(前月ワード!$I$3:$I$1000,前月ワード!$D$3:$D$1000,キーワード!$D782,前月ワード!$E$3:$E$1000,キーワード!$F782)</f>
        <v>0</v>
      </c>
      <c r="AL782" s="23">
        <f>SUMIFS(前々月ワード!$I$3:$I$1000,前々月ワード!$D$3:$D$1000,キーワード!$D782,前々月ワード!$E$3:$E$1000,キーワード!$F782)</f>
        <v>0</v>
      </c>
      <c r="AM782" s="13">
        <f t="shared" si="143"/>
        <v>0</v>
      </c>
      <c r="AN782" s="13">
        <f t="shared" si="143"/>
        <v>0</v>
      </c>
      <c r="AO782" s="13">
        <f t="shared" si="143"/>
        <v>0</v>
      </c>
      <c r="AP782" s="16">
        <f t="shared" si="144"/>
        <v>0</v>
      </c>
      <c r="AQ782" s="16">
        <f t="shared" si="144"/>
        <v>0</v>
      </c>
      <c r="AR782" s="17">
        <f t="shared" si="144"/>
        <v>0</v>
      </c>
    </row>
    <row r="783" spans="3:44" ht="36.65" customHeight="1">
      <c r="C783" s="20">
        <v>778</v>
      </c>
      <c r="D783" s="53">
        <f>現状ワード設定!B780</f>
        <v>0</v>
      </c>
      <c r="E783" s="26" t="str">
        <f>IFERROR(_xlfn.XLOOKUP($D783,現状商品設定!B:B,現状商品設定!C:C,"-"),"-")</f>
        <v>-</v>
      </c>
      <c r="F783" s="56">
        <f>現状ワード設定!G780</f>
        <v>0</v>
      </c>
      <c r="G783" s="60" t="s">
        <v>46</v>
      </c>
      <c r="H783" s="47" t="str">
        <f>IFERROR(_xlfn.XLOOKUP(D783,商品!$D:$D,商品!$H:$H),"")</f>
        <v/>
      </c>
      <c r="I783" s="50" t="str">
        <f>IFERROR(_xlfn.XLOOKUP(D783&amp;F783,現状ワード設定!J:J,現状ワード設定!H:H),"")</f>
        <v/>
      </c>
      <c r="J783" s="47" t="str">
        <f>IFERROR(_xlfn.XLOOKUP(D783&amp;F783,現状ワード設定!J:J,現状ワード設定!I:I),"")</f>
        <v/>
      </c>
      <c r="K783" s="47" t="e">
        <f>IF(AND(T783&gt;=設定!$C$12,W783&gt;=O783),I783*(1+設定!$F$12),IF(AND(T783&gt;=設定!$C$13,W783&lt;O783),I783*(1+設定!$F$13),IF(AND(T783&lt;設定!$C$14,U783&gt;=設定!$E$14),I783*(1+設定!$F$14),IF(AND(T783&lt;設定!$C$15,U783&lt;設定!$E$15),I783*(1+設定!$F$15),"除外"))))</f>
        <v>#VALUE!</v>
      </c>
      <c r="L783" s="58" t="e">
        <f ca="1">IF(消化率!$I$5&lt;1,K783*消化率!$I$5,IF(U783*V783/(K783*消化率!$I$5)&gt;O783,K783*消化率!$I$5,M783))</f>
        <v>#DIV/0!</v>
      </c>
      <c r="M783" s="58" t="e">
        <f t="shared" si="135"/>
        <v>#VALUE!</v>
      </c>
      <c r="N783" s="58" t="e">
        <f ca="1">IF(ROUNDUP(IF(IF(IF(AND(設定!$D$8&lt;=L783,設定!$D$8&lt;J783),設定!$D$8,IF(AND(J783&lt;=L783,J783&lt;設定!$D$8),J783,IF(AND(L783&lt;=J783,J783&lt;設定!$D$8),J783,L783)))=0,設定!$D$8,IF(AND(設定!$D$8&lt;=L783,設定!$D$8&lt;J783),設定!$D$8,IF(AND(J783&lt;=L783,J783&lt;設定!$D$8),J783,IF(AND(L783&lt;=J783,J783&lt;設定!$D$8),J783,L783))))&lt;=H783,H783+1,IF(IF(AND(設定!$D$8&lt;=L783,設定!$D$8&lt;J783),設定!$D$8,IF(AND(J783&lt;=L783,J783&lt;設定!$D$8),J783,IF(AND(L783&lt;=J783,J783&lt;設定!$D$8),J783,L783)))=0,設定!$D$8,IF(AND(設定!$D$8&lt;=L783,設定!$D$8&lt;J783),設定!$D$8,IF(AND(J783&lt;=L783,J783&lt;設定!$D$8),J783,IF(AND(L783&lt;=J783,J783&lt;設定!$D$8),J783,L783))))),0)&gt;40,ROUNDUP(IF(IF(IF(AND(設定!$D$8&lt;=L783,設定!$D$8&lt;J783),設定!$D$8,IF(AND(J783&lt;=L783,J783&lt;設定!$D$8),J783,IF(AND(L783&lt;=J783,J783&lt;設定!$D$8),J783,L783)))=0,設定!$D$8,IF(AND(設定!$D$8&lt;=L783,設定!$D$8&lt;J783),設定!$D$8,IF(AND(J783&lt;=L783,J783&lt;設定!$D$8),J783,IF(AND(L783&lt;=J783,J783&lt;設定!$D$8),J783,L783))))&lt;=H783,H783+1,IF(IF(AND(設定!$D$8&lt;=L783,設定!$D$8&lt;J783),設定!$D$8,IF(AND(J783&lt;=L783,J783&lt;設定!$D$8),J783,IF(AND(L783&lt;=J783,J783&lt;設定!$D$8),J783,L783)))=0,設定!$D$8,IF(AND(設定!$D$8&lt;=L783,設定!$D$8&lt;J783),設定!$D$8,IF(AND(J783&lt;=L783,J783&lt;設定!$D$8),J783,IF(AND(L783&lt;=J783,J783&lt;設定!$D$8),J783,L783))))),0),40)</f>
        <v>#DIV/0!</v>
      </c>
      <c r="O783" s="55">
        <f>IF(G783="標準",設定!$C$4,G783)</f>
        <v>5</v>
      </c>
      <c r="P783" s="45">
        <f t="shared" si="136"/>
        <v>0</v>
      </c>
      <c r="Q783" s="14">
        <f t="shared" si="137"/>
        <v>0</v>
      </c>
      <c r="R783" s="23">
        <f t="shared" si="145"/>
        <v>0</v>
      </c>
      <c r="S783" s="12">
        <f t="shared" si="138"/>
        <v>0</v>
      </c>
      <c r="T783" s="23">
        <f t="shared" si="139"/>
        <v>0</v>
      </c>
      <c r="U783" s="13">
        <f t="shared" si="140"/>
        <v>0</v>
      </c>
      <c r="V783" s="104" t="str">
        <f>INDEX(商品!Q:Q,MATCH(キーワード!D783,商品!D:D,0),1)</f>
        <v>-</v>
      </c>
      <c r="W783" s="15">
        <f t="shared" si="141"/>
        <v>0</v>
      </c>
      <c r="X783" s="22">
        <f>SUMIFS(当月ワード!$J$3:$J$1000,当月ワード!$D$3:$D$1000,キーワード!$D783,当月ワード!$E$3:$E$1000,キーワード!$F783)</f>
        <v>0</v>
      </c>
      <c r="Y783" s="23">
        <f>SUMIFS(前月ワード!$J$3:$J$1000,前月ワード!$D$3:$D$1000,キーワード!$D783,前月ワード!$E$3:$E$1000,キーワード!$F783)</f>
        <v>0</v>
      </c>
      <c r="Z783" s="23">
        <f>SUMIFS(前々月ワード!$J$3:$J$1000,前々月ワード!$D$3:$D$1000,キーワード!$D783,前々月ワード!$E$3:$E$1000,キーワード!$F783)</f>
        <v>0</v>
      </c>
      <c r="AA783" s="22">
        <f>SUMIFS(当月ワード!$W$3:$W$1000,当月ワード!$D$3:$D$1000,キーワード!$D783,当月ワード!$E$3:$E$1000,キーワード!$F783)</f>
        <v>0</v>
      </c>
      <c r="AB783" s="23">
        <f>SUMIFS(前月ワード!$W$3:$W$1000,前月ワード!$D$3:$D$1000,キーワード!$D783,前月ワード!$E$3:$E$1000,キーワード!$F783)</f>
        <v>0</v>
      </c>
      <c r="AC783" s="23">
        <f>SUMIFS(前々月ワード!$W$3:$W$1000,前々月ワード!$D$3:$D$1000,キーワード!$D783,前々月ワード!$E$3:$E$1000,キーワード!$F783)</f>
        <v>0</v>
      </c>
      <c r="AD783" s="23">
        <f t="shared" si="142"/>
        <v>0</v>
      </c>
      <c r="AE783" s="23">
        <f t="shared" si="142"/>
        <v>0</v>
      </c>
      <c r="AF783" s="23">
        <f t="shared" si="142"/>
        <v>0</v>
      </c>
      <c r="AG783" s="22">
        <f>SUMIFS(当月ワード!$X$3:$X$1000,当月ワード!$D$3:$D$1000,キーワード!$D783,当月ワード!$E$3:$E$1000,キーワード!$F783)</f>
        <v>0</v>
      </c>
      <c r="AH783" s="23">
        <f>SUMIFS(前月ワード!$X$3:$X$1000,前月ワード!$D$3:$D$1000,キーワード!$D783,前月ワード!$E$3:$E$1000,キーワード!$F783)</f>
        <v>0</v>
      </c>
      <c r="AI783" s="23">
        <f>SUMIFS(前々月ワード!$X$3:$X$1000,前々月ワード!$D$3:$D$1000,キーワード!$D783,前々月ワード!$E$3:$E$1000,キーワード!$F783)</f>
        <v>0</v>
      </c>
      <c r="AJ783" s="22">
        <f>SUMIFS(当月ワード!$I$3:$I$1000,当月ワード!$D$3:$D$1000,キーワード!$D783,当月ワード!$E$3:$E$1000,キーワード!$F783)</f>
        <v>0</v>
      </c>
      <c r="AK783" s="23">
        <f>SUMIFS(前月ワード!$I$3:$I$1000,前月ワード!$D$3:$D$1000,キーワード!$D783,前月ワード!$E$3:$E$1000,キーワード!$F783)</f>
        <v>0</v>
      </c>
      <c r="AL783" s="23">
        <f>SUMIFS(前々月ワード!$I$3:$I$1000,前々月ワード!$D$3:$D$1000,キーワード!$D783,前々月ワード!$E$3:$E$1000,キーワード!$F783)</f>
        <v>0</v>
      </c>
      <c r="AM783" s="13">
        <f t="shared" si="143"/>
        <v>0</v>
      </c>
      <c r="AN783" s="13">
        <f t="shared" si="143"/>
        <v>0</v>
      </c>
      <c r="AO783" s="13">
        <f t="shared" si="143"/>
        <v>0</v>
      </c>
      <c r="AP783" s="16">
        <f t="shared" si="144"/>
        <v>0</v>
      </c>
      <c r="AQ783" s="16">
        <f t="shared" si="144"/>
        <v>0</v>
      </c>
      <c r="AR783" s="17">
        <f t="shared" si="144"/>
        <v>0</v>
      </c>
    </row>
    <row r="784" spans="3:44" ht="36.65" customHeight="1">
      <c r="C784" s="20">
        <v>779</v>
      </c>
      <c r="D784" s="53">
        <f>現状ワード設定!B781</f>
        <v>0</v>
      </c>
      <c r="E784" s="26" t="str">
        <f>IFERROR(_xlfn.XLOOKUP($D784,現状商品設定!B:B,現状商品設定!C:C,"-"),"-")</f>
        <v>-</v>
      </c>
      <c r="F784" s="56">
        <f>現状ワード設定!G781</f>
        <v>0</v>
      </c>
      <c r="G784" s="60" t="s">
        <v>46</v>
      </c>
      <c r="H784" s="47" t="str">
        <f>IFERROR(_xlfn.XLOOKUP(D784,商品!$D:$D,商品!$H:$H),"")</f>
        <v/>
      </c>
      <c r="I784" s="50" t="str">
        <f>IFERROR(_xlfn.XLOOKUP(D784&amp;F784,現状ワード設定!J:J,現状ワード設定!H:H),"")</f>
        <v/>
      </c>
      <c r="J784" s="47" t="str">
        <f>IFERROR(_xlfn.XLOOKUP(D784&amp;F784,現状ワード設定!J:J,現状ワード設定!I:I),"")</f>
        <v/>
      </c>
      <c r="K784" s="47" t="e">
        <f>IF(AND(T784&gt;=設定!$C$12,W784&gt;=O784),I784*(1+設定!$F$12),IF(AND(T784&gt;=設定!$C$13,W784&lt;O784),I784*(1+設定!$F$13),IF(AND(T784&lt;設定!$C$14,U784&gt;=設定!$E$14),I784*(1+設定!$F$14),IF(AND(T784&lt;設定!$C$15,U784&lt;設定!$E$15),I784*(1+設定!$F$15),"除外"))))</f>
        <v>#VALUE!</v>
      </c>
      <c r="L784" s="58" t="e">
        <f ca="1">IF(消化率!$I$5&lt;1,K784*消化率!$I$5,IF(U784*V784/(K784*消化率!$I$5)&gt;O784,K784*消化率!$I$5,M784))</f>
        <v>#DIV/0!</v>
      </c>
      <c r="M784" s="58" t="e">
        <f t="shared" si="135"/>
        <v>#VALUE!</v>
      </c>
      <c r="N784" s="58" t="e">
        <f ca="1">IF(ROUNDUP(IF(IF(IF(AND(設定!$D$8&lt;=L784,設定!$D$8&lt;J784),設定!$D$8,IF(AND(J784&lt;=L784,J784&lt;設定!$D$8),J784,IF(AND(L784&lt;=J784,J784&lt;設定!$D$8),J784,L784)))=0,設定!$D$8,IF(AND(設定!$D$8&lt;=L784,設定!$D$8&lt;J784),設定!$D$8,IF(AND(J784&lt;=L784,J784&lt;設定!$D$8),J784,IF(AND(L784&lt;=J784,J784&lt;設定!$D$8),J784,L784))))&lt;=H784,H784+1,IF(IF(AND(設定!$D$8&lt;=L784,設定!$D$8&lt;J784),設定!$D$8,IF(AND(J784&lt;=L784,J784&lt;設定!$D$8),J784,IF(AND(L784&lt;=J784,J784&lt;設定!$D$8),J784,L784)))=0,設定!$D$8,IF(AND(設定!$D$8&lt;=L784,設定!$D$8&lt;J784),設定!$D$8,IF(AND(J784&lt;=L784,J784&lt;設定!$D$8),J784,IF(AND(L784&lt;=J784,J784&lt;設定!$D$8),J784,L784))))),0)&gt;40,ROUNDUP(IF(IF(IF(AND(設定!$D$8&lt;=L784,設定!$D$8&lt;J784),設定!$D$8,IF(AND(J784&lt;=L784,J784&lt;設定!$D$8),J784,IF(AND(L784&lt;=J784,J784&lt;設定!$D$8),J784,L784)))=0,設定!$D$8,IF(AND(設定!$D$8&lt;=L784,設定!$D$8&lt;J784),設定!$D$8,IF(AND(J784&lt;=L784,J784&lt;設定!$D$8),J784,IF(AND(L784&lt;=J784,J784&lt;設定!$D$8),J784,L784))))&lt;=H784,H784+1,IF(IF(AND(設定!$D$8&lt;=L784,設定!$D$8&lt;J784),設定!$D$8,IF(AND(J784&lt;=L784,J784&lt;設定!$D$8),J784,IF(AND(L784&lt;=J784,J784&lt;設定!$D$8),J784,L784)))=0,設定!$D$8,IF(AND(設定!$D$8&lt;=L784,設定!$D$8&lt;J784),設定!$D$8,IF(AND(J784&lt;=L784,J784&lt;設定!$D$8),J784,IF(AND(L784&lt;=J784,J784&lt;設定!$D$8),J784,L784))))),0),40)</f>
        <v>#DIV/0!</v>
      </c>
      <c r="O784" s="55">
        <f>IF(G784="標準",設定!$C$4,G784)</f>
        <v>5</v>
      </c>
      <c r="P784" s="45">
        <f t="shared" si="136"/>
        <v>0</v>
      </c>
      <c r="Q784" s="14">
        <f t="shared" si="137"/>
        <v>0</v>
      </c>
      <c r="R784" s="23">
        <f t="shared" si="145"/>
        <v>0</v>
      </c>
      <c r="S784" s="12">
        <f t="shared" si="138"/>
        <v>0</v>
      </c>
      <c r="T784" s="23">
        <f t="shared" si="139"/>
        <v>0</v>
      </c>
      <c r="U784" s="13">
        <f t="shared" si="140"/>
        <v>0</v>
      </c>
      <c r="V784" s="104" t="str">
        <f>INDEX(商品!Q:Q,MATCH(キーワード!D784,商品!D:D,0),1)</f>
        <v>-</v>
      </c>
      <c r="W784" s="15">
        <f t="shared" si="141"/>
        <v>0</v>
      </c>
      <c r="X784" s="22">
        <f>SUMIFS(当月ワード!$J$3:$J$1000,当月ワード!$D$3:$D$1000,キーワード!$D784,当月ワード!$E$3:$E$1000,キーワード!$F784)</f>
        <v>0</v>
      </c>
      <c r="Y784" s="23">
        <f>SUMIFS(前月ワード!$J$3:$J$1000,前月ワード!$D$3:$D$1000,キーワード!$D784,前月ワード!$E$3:$E$1000,キーワード!$F784)</f>
        <v>0</v>
      </c>
      <c r="Z784" s="23">
        <f>SUMIFS(前々月ワード!$J$3:$J$1000,前々月ワード!$D$3:$D$1000,キーワード!$D784,前々月ワード!$E$3:$E$1000,キーワード!$F784)</f>
        <v>0</v>
      </c>
      <c r="AA784" s="22">
        <f>SUMIFS(当月ワード!$W$3:$W$1000,当月ワード!$D$3:$D$1000,キーワード!$D784,当月ワード!$E$3:$E$1000,キーワード!$F784)</f>
        <v>0</v>
      </c>
      <c r="AB784" s="23">
        <f>SUMIFS(前月ワード!$W$3:$W$1000,前月ワード!$D$3:$D$1000,キーワード!$D784,前月ワード!$E$3:$E$1000,キーワード!$F784)</f>
        <v>0</v>
      </c>
      <c r="AC784" s="23">
        <f>SUMIFS(前々月ワード!$W$3:$W$1000,前々月ワード!$D$3:$D$1000,キーワード!$D784,前々月ワード!$E$3:$E$1000,キーワード!$F784)</f>
        <v>0</v>
      </c>
      <c r="AD784" s="23">
        <f t="shared" si="142"/>
        <v>0</v>
      </c>
      <c r="AE784" s="23">
        <f t="shared" si="142"/>
        <v>0</v>
      </c>
      <c r="AF784" s="23">
        <f t="shared" si="142"/>
        <v>0</v>
      </c>
      <c r="AG784" s="22">
        <f>SUMIFS(当月ワード!$X$3:$X$1000,当月ワード!$D$3:$D$1000,キーワード!$D784,当月ワード!$E$3:$E$1000,キーワード!$F784)</f>
        <v>0</v>
      </c>
      <c r="AH784" s="23">
        <f>SUMIFS(前月ワード!$X$3:$X$1000,前月ワード!$D$3:$D$1000,キーワード!$D784,前月ワード!$E$3:$E$1000,キーワード!$F784)</f>
        <v>0</v>
      </c>
      <c r="AI784" s="23">
        <f>SUMIFS(前々月ワード!$X$3:$X$1000,前々月ワード!$D$3:$D$1000,キーワード!$D784,前々月ワード!$E$3:$E$1000,キーワード!$F784)</f>
        <v>0</v>
      </c>
      <c r="AJ784" s="22">
        <f>SUMIFS(当月ワード!$I$3:$I$1000,当月ワード!$D$3:$D$1000,キーワード!$D784,当月ワード!$E$3:$E$1000,キーワード!$F784)</f>
        <v>0</v>
      </c>
      <c r="AK784" s="23">
        <f>SUMIFS(前月ワード!$I$3:$I$1000,前月ワード!$D$3:$D$1000,キーワード!$D784,前月ワード!$E$3:$E$1000,キーワード!$F784)</f>
        <v>0</v>
      </c>
      <c r="AL784" s="23">
        <f>SUMIFS(前々月ワード!$I$3:$I$1000,前々月ワード!$D$3:$D$1000,キーワード!$D784,前々月ワード!$E$3:$E$1000,キーワード!$F784)</f>
        <v>0</v>
      </c>
      <c r="AM784" s="13">
        <f t="shared" si="143"/>
        <v>0</v>
      </c>
      <c r="AN784" s="13">
        <f t="shared" si="143"/>
        <v>0</v>
      </c>
      <c r="AO784" s="13">
        <f t="shared" si="143"/>
        <v>0</v>
      </c>
      <c r="AP784" s="16">
        <f t="shared" si="144"/>
        <v>0</v>
      </c>
      <c r="AQ784" s="16">
        <f t="shared" si="144"/>
        <v>0</v>
      </c>
      <c r="AR784" s="17">
        <f t="shared" si="144"/>
        <v>0</v>
      </c>
    </row>
    <row r="785" spans="3:44" ht="36.65" customHeight="1">
      <c r="C785" s="20">
        <v>780</v>
      </c>
      <c r="D785" s="53">
        <f>現状ワード設定!B782</f>
        <v>0</v>
      </c>
      <c r="E785" s="26" t="str">
        <f>IFERROR(_xlfn.XLOOKUP($D785,現状商品設定!B:B,現状商品設定!C:C,"-"),"-")</f>
        <v>-</v>
      </c>
      <c r="F785" s="56">
        <f>現状ワード設定!G782</f>
        <v>0</v>
      </c>
      <c r="G785" s="60" t="s">
        <v>46</v>
      </c>
      <c r="H785" s="47" t="str">
        <f>IFERROR(_xlfn.XLOOKUP(D785,商品!$D:$D,商品!$H:$H),"")</f>
        <v/>
      </c>
      <c r="I785" s="50" t="str">
        <f>IFERROR(_xlfn.XLOOKUP(D785&amp;F785,現状ワード設定!J:J,現状ワード設定!H:H),"")</f>
        <v/>
      </c>
      <c r="J785" s="47" t="str">
        <f>IFERROR(_xlfn.XLOOKUP(D785&amp;F785,現状ワード設定!J:J,現状ワード設定!I:I),"")</f>
        <v/>
      </c>
      <c r="K785" s="47" t="e">
        <f>IF(AND(T785&gt;=設定!$C$12,W785&gt;=O785),I785*(1+設定!$F$12),IF(AND(T785&gt;=設定!$C$13,W785&lt;O785),I785*(1+設定!$F$13),IF(AND(T785&lt;設定!$C$14,U785&gt;=設定!$E$14),I785*(1+設定!$F$14),IF(AND(T785&lt;設定!$C$15,U785&lt;設定!$E$15),I785*(1+設定!$F$15),"除外"))))</f>
        <v>#VALUE!</v>
      </c>
      <c r="L785" s="58" t="e">
        <f ca="1">IF(消化率!$I$5&lt;1,K785*消化率!$I$5,IF(U785*V785/(K785*消化率!$I$5)&gt;O785,K785*消化率!$I$5,M785))</f>
        <v>#DIV/0!</v>
      </c>
      <c r="M785" s="58" t="e">
        <f t="shared" si="135"/>
        <v>#VALUE!</v>
      </c>
      <c r="N785" s="58" t="e">
        <f ca="1">IF(ROUNDUP(IF(IF(IF(AND(設定!$D$8&lt;=L785,設定!$D$8&lt;J785),設定!$D$8,IF(AND(J785&lt;=L785,J785&lt;設定!$D$8),J785,IF(AND(L785&lt;=J785,J785&lt;設定!$D$8),J785,L785)))=0,設定!$D$8,IF(AND(設定!$D$8&lt;=L785,設定!$D$8&lt;J785),設定!$D$8,IF(AND(J785&lt;=L785,J785&lt;設定!$D$8),J785,IF(AND(L785&lt;=J785,J785&lt;設定!$D$8),J785,L785))))&lt;=H785,H785+1,IF(IF(AND(設定!$D$8&lt;=L785,設定!$D$8&lt;J785),設定!$D$8,IF(AND(J785&lt;=L785,J785&lt;設定!$D$8),J785,IF(AND(L785&lt;=J785,J785&lt;設定!$D$8),J785,L785)))=0,設定!$D$8,IF(AND(設定!$D$8&lt;=L785,設定!$D$8&lt;J785),設定!$D$8,IF(AND(J785&lt;=L785,J785&lt;設定!$D$8),J785,IF(AND(L785&lt;=J785,J785&lt;設定!$D$8),J785,L785))))),0)&gt;40,ROUNDUP(IF(IF(IF(AND(設定!$D$8&lt;=L785,設定!$D$8&lt;J785),設定!$D$8,IF(AND(J785&lt;=L785,J785&lt;設定!$D$8),J785,IF(AND(L785&lt;=J785,J785&lt;設定!$D$8),J785,L785)))=0,設定!$D$8,IF(AND(設定!$D$8&lt;=L785,設定!$D$8&lt;J785),設定!$D$8,IF(AND(J785&lt;=L785,J785&lt;設定!$D$8),J785,IF(AND(L785&lt;=J785,J785&lt;設定!$D$8),J785,L785))))&lt;=H785,H785+1,IF(IF(AND(設定!$D$8&lt;=L785,設定!$D$8&lt;J785),設定!$D$8,IF(AND(J785&lt;=L785,J785&lt;設定!$D$8),J785,IF(AND(L785&lt;=J785,J785&lt;設定!$D$8),J785,L785)))=0,設定!$D$8,IF(AND(設定!$D$8&lt;=L785,設定!$D$8&lt;J785),設定!$D$8,IF(AND(J785&lt;=L785,J785&lt;設定!$D$8),J785,IF(AND(L785&lt;=J785,J785&lt;設定!$D$8),J785,L785))))),0),40)</f>
        <v>#DIV/0!</v>
      </c>
      <c r="O785" s="55">
        <f>IF(G785="標準",設定!$C$4,G785)</f>
        <v>5</v>
      </c>
      <c r="P785" s="45">
        <f t="shared" si="136"/>
        <v>0</v>
      </c>
      <c r="Q785" s="14">
        <f t="shared" si="137"/>
        <v>0</v>
      </c>
      <c r="R785" s="23">
        <f t="shared" si="145"/>
        <v>0</v>
      </c>
      <c r="S785" s="12">
        <f t="shared" si="138"/>
        <v>0</v>
      </c>
      <c r="T785" s="23">
        <f t="shared" si="139"/>
        <v>0</v>
      </c>
      <c r="U785" s="13">
        <f t="shared" si="140"/>
        <v>0</v>
      </c>
      <c r="V785" s="104" t="str">
        <f>INDEX(商品!Q:Q,MATCH(キーワード!D785,商品!D:D,0),1)</f>
        <v>-</v>
      </c>
      <c r="W785" s="15">
        <f t="shared" si="141"/>
        <v>0</v>
      </c>
      <c r="X785" s="22">
        <f>SUMIFS(当月ワード!$J$3:$J$1000,当月ワード!$D$3:$D$1000,キーワード!$D785,当月ワード!$E$3:$E$1000,キーワード!$F785)</f>
        <v>0</v>
      </c>
      <c r="Y785" s="23">
        <f>SUMIFS(前月ワード!$J$3:$J$1000,前月ワード!$D$3:$D$1000,キーワード!$D785,前月ワード!$E$3:$E$1000,キーワード!$F785)</f>
        <v>0</v>
      </c>
      <c r="Z785" s="23">
        <f>SUMIFS(前々月ワード!$J$3:$J$1000,前々月ワード!$D$3:$D$1000,キーワード!$D785,前々月ワード!$E$3:$E$1000,キーワード!$F785)</f>
        <v>0</v>
      </c>
      <c r="AA785" s="22">
        <f>SUMIFS(当月ワード!$W$3:$W$1000,当月ワード!$D$3:$D$1000,キーワード!$D785,当月ワード!$E$3:$E$1000,キーワード!$F785)</f>
        <v>0</v>
      </c>
      <c r="AB785" s="23">
        <f>SUMIFS(前月ワード!$W$3:$W$1000,前月ワード!$D$3:$D$1000,キーワード!$D785,前月ワード!$E$3:$E$1000,キーワード!$F785)</f>
        <v>0</v>
      </c>
      <c r="AC785" s="23">
        <f>SUMIFS(前々月ワード!$W$3:$W$1000,前々月ワード!$D$3:$D$1000,キーワード!$D785,前々月ワード!$E$3:$E$1000,キーワード!$F785)</f>
        <v>0</v>
      </c>
      <c r="AD785" s="23">
        <f t="shared" si="142"/>
        <v>0</v>
      </c>
      <c r="AE785" s="23">
        <f t="shared" si="142"/>
        <v>0</v>
      </c>
      <c r="AF785" s="23">
        <f t="shared" si="142"/>
        <v>0</v>
      </c>
      <c r="AG785" s="22">
        <f>SUMIFS(当月ワード!$X$3:$X$1000,当月ワード!$D$3:$D$1000,キーワード!$D785,当月ワード!$E$3:$E$1000,キーワード!$F785)</f>
        <v>0</v>
      </c>
      <c r="AH785" s="23">
        <f>SUMIFS(前月ワード!$X$3:$X$1000,前月ワード!$D$3:$D$1000,キーワード!$D785,前月ワード!$E$3:$E$1000,キーワード!$F785)</f>
        <v>0</v>
      </c>
      <c r="AI785" s="23">
        <f>SUMIFS(前々月ワード!$X$3:$X$1000,前々月ワード!$D$3:$D$1000,キーワード!$D785,前々月ワード!$E$3:$E$1000,キーワード!$F785)</f>
        <v>0</v>
      </c>
      <c r="AJ785" s="22">
        <f>SUMIFS(当月ワード!$I$3:$I$1000,当月ワード!$D$3:$D$1000,キーワード!$D785,当月ワード!$E$3:$E$1000,キーワード!$F785)</f>
        <v>0</v>
      </c>
      <c r="AK785" s="23">
        <f>SUMIFS(前月ワード!$I$3:$I$1000,前月ワード!$D$3:$D$1000,キーワード!$D785,前月ワード!$E$3:$E$1000,キーワード!$F785)</f>
        <v>0</v>
      </c>
      <c r="AL785" s="23">
        <f>SUMIFS(前々月ワード!$I$3:$I$1000,前々月ワード!$D$3:$D$1000,キーワード!$D785,前々月ワード!$E$3:$E$1000,キーワード!$F785)</f>
        <v>0</v>
      </c>
      <c r="AM785" s="13">
        <f t="shared" si="143"/>
        <v>0</v>
      </c>
      <c r="AN785" s="13">
        <f t="shared" si="143"/>
        <v>0</v>
      </c>
      <c r="AO785" s="13">
        <f t="shared" si="143"/>
        <v>0</v>
      </c>
      <c r="AP785" s="16">
        <f t="shared" si="144"/>
        <v>0</v>
      </c>
      <c r="AQ785" s="16">
        <f t="shared" si="144"/>
        <v>0</v>
      </c>
      <c r="AR785" s="17">
        <f t="shared" si="144"/>
        <v>0</v>
      </c>
    </row>
    <row r="786" spans="3:44" ht="36.65" customHeight="1">
      <c r="C786" s="20">
        <v>781</v>
      </c>
      <c r="D786" s="53">
        <f>現状ワード設定!B783</f>
        <v>0</v>
      </c>
      <c r="E786" s="26" t="str">
        <f>IFERROR(_xlfn.XLOOKUP($D786,現状商品設定!B:B,現状商品設定!C:C,"-"),"-")</f>
        <v>-</v>
      </c>
      <c r="F786" s="56">
        <f>現状ワード設定!G783</f>
        <v>0</v>
      </c>
      <c r="G786" s="60" t="s">
        <v>46</v>
      </c>
      <c r="H786" s="47" t="str">
        <f>IFERROR(_xlfn.XLOOKUP(D786,商品!$D:$D,商品!$H:$H),"")</f>
        <v/>
      </c>
      <c r="I786" s="50" t="str">
        <f>IFERROR(_xlfn.XLOOKUP(D786&amp;F786,現状ワード設定!J:J,現状ワード設定!H:H),"")</f>
        <v/>
      </c>
      <c r="J786" s="47" t="str">
        <f>IFERROR(_xlfn.XLOOKUP(D786&amp;F786,現状ワード設定!J:J,現状ワード設定!I:I),"")</f>
        <v/>
      </c>
      <c r="K786" s="47" t="e">
        <f>IF(AND(T786&gt;=設定!$C$12,W786&gt;=O786),I786*(1+設定!$F$12),IF(AND(T786&gt;=設定!$C$13,W786&lt;O786),I786*(1+設定!$F$13),IF(AND(T786&lt;設定!$C$14,U786&gt;=設定!$E$14),I786*(1+設定!$F$14),IF(AND(T786&lt;設定!$C$15,U786&lt;設定!$E$15),I786*(1+設定!$F$15),"除外"))))</f>
        <v>#VALUE!</v>
      </c>
      <c r="L786" s="58" t="e">
        <f ca="1">IF(消化率!$I$5&lt;1,K786*消化率!$I$5,IF(U786*V786/(K786*消化率!$I$5)&gt;O786,K786*消化率!$I$5,M786))</f>
        <v>#DIV/0!</v>
      </c>
      <c r="M786" s="58" t="e">
        <f t="shared" si="135"/>
        <v>#VALUE!</v>
      </c>
      <c r="N786" s="58" t="e">
        <f ca="1">IF(ROUNDUP(IF(IF(IF(AND(設定!$D$8&lt;=L786,設定!$D$8&lt;J786),設定!$D$8,IF(AND(J786&lt;=L786,J786&lt;設定!$D$8),J786,IF(AND(L786&lt;=J786,J786&lt;設定!$D$8),J786,L786)))=0,設定!$D$8,IF(AND(設定!$D$8&lt;=L786,設定!$D$8&lt;J786),設定!$D$8,IF(AND(J786&lt;=L786,J786&lt;設定!$D$8),J786,IF(AND(L786&lt;=J786,J786&lt;設定!$D$8),J786,L786))))&lt;=H786,H786+1,IF(IF(AND(設定!$D$8&lt;=L786,設定!$D$8&lt;J786),設定!$D$8,IF(AND(J786&lt;=L786,J786&lt;設定!$D$8),J786,IF(AND(L786&lt;=J786,J786&lt;設定!$D$8),J786,L786)))=0,設定!$D$8,IF(AND(設定!$D$8&lt;=L786,設定!$D$8&lt;J786),設定!$D$8,IF(AND(J786&lt;=L786,J786&lt;設定!$D$8),J786,IF(AND(L786&lt;=J786,J786&lt;設定!$D$8),J786,L786))))),0)&gt;40,ROUNDUP(IF(IF(IF(AND(設定!$D$8&lt;=L786,設定!$D$8&lt;J786),設定!$D$8,IF(AND(J786&lt;=L786,J786&lt;設定!$D$8),J786,IF(AND(L786&lt;=J786,J786&lt;設定!$D$8),J786,L786)))=0,設定!$D$8,IF(AND(設定!$D$8&lt;=L786,設定!$D$8&lt;J786),設定!$D$8,IF(AND(J786&lt;=L786,J786&lt;設定!$D$8),J786,IF(AND(L786&lt;=J786,J786&lt;設定!$D$8),J786,L786))))&lt;=H786,H786+1,IF(IF(AND(設定!$D$8&lt;=L786,設定!$D$8&lt;J786),設定!$D$8,IF(AND(J786&lt;=L786,J786&lt;設定!$D$8),J786,IF(AND(L786&lt;=J786,J786&lt;設定!$D$8),J786,L786)))=0,設定!$D$8,IF(AND(設定!$D$8&lt;=L786,設定!$D$8&lt;J786),設定!$D$8,IF(AND(J786&lt;=L786,J786&lt;設定!$D$8),J786,IF(AND(L786&lt;=J786,J786&lt;設定!$D$8),J786,L786))))),0),40)</f>
        <v>#DIV/0!</v>
      </c>
      <c r="O786" s="55">
        <f>IF(G786="標準",設定!$C$4,G786)</f>
        <v>5</v>
      </c>
      <c r="P786" s="45">
        <f t="shared" si="136"/>
        <v>0</v>
      </c>
      <c r="Q786" s="14">
        <f t="shared" si="137"/>
        <v>0</v>
      </c>
      <c r="R786" s="23">
        <f t="shared" si="145"/>
        <v>0</v>
      </c>
      <c r="S786" s="12">
        <f t="shared" si="138"/>
        <v>0</v>
      </c>
      <c r="T786" s="23">
        <f t="shared" si="139"/>
        <v>0</v>
      </c>
      <c r="U786" s="13">
        <f t="shared" si="140"/>
        <v>0</v>
      </c>
      <c r="V786" s="104" t="str">
        <f>INDEX(商品!Q:Q,MATCH(キーワード!D786,商品!D:D,0),1)</f>
        <v>-</v>
      </c>
      <c r="W786" s="15">
        <f t="shared" si="141"/>
        <v>0</v>
      </c>
      <c r="X786" s="22">
        <f>SUMIFS(当月ワード!$J$3:$J$1000,当月ワード!$D$3:$D$1000,キーワード!$D786,当月ワード!$E$3:$E$1000,キーワード!$F786)</f>
        <v>0</v>
      </c>
      <c r="Y786" s="23">
        <f>SUMIFS(前月ワード!$J$3:$J$1000,前月ワード!$D$3:$D$1000,キーワード!$D786,前月ワード!$E$3:$E$1000,キーワード!$F786)</f>
        <v>0</v>
      </c>
      <c r="Z786" s="23">
        <f>SUMIFS(前々月ワード!$J$3:$J$1000,前々月ワード!$D$3:$D$1000,キーワード!$D786,前々月ワード!$E$3:$E$1000,キーワード!$F786)</f>
        <v>0</v>
      </c>
      <c r="AA786" s="22">
        <f>SUMIFS(当月ワード!$W$3:$W$1000,当月ワード!$D$3:$D$1000,キーワード!$D786,当月ワード!$E$3:$E$1000,キーワード!$F786)</f>
        <v>0</v>
      </c>
      <c r="AB786" s="23">
        <f>SUMIFS(前月ワード!$W$3:$W$1000,前月ワード!$D$3:$D$1000,キーワード!$D786,前月ワード!$E$3:$E$1000,キーワード!$F786)</f>
        <v>0</v>
      </c>
      <c r="AC786" s="23">
        <f>SUMIFS(前々月ワード!$W$3:$W$1000,前々月ワード!$D$3:$D$1000,キーワード!$D786,前々月ワード!$E$3:$E$1000,キーワード!$F786)</f>
        <v>0</v>
      </c>
      <c r="AD786" s="23">
        <f t="shared" si="142"/>
        <v>0</v>
      </c>
      <c r="AE786" s="23">
        <f t="shared" si="142"/>
        <v>0</v>
      </c>
      <c r="AF786" s="23">
        <f t="shared" si="142"/>
        <v>0</v>
      </c>
      <c r="AG786" s="22">
        <f>SUMIFS(当月ワード!$X$3:$X$1000,当月ワード!$D$3:$D$1000,キーワード!$D786,当月ワード!$E$3:$E$1000,キーワード!$F786)</f>
        <v>0</v>
      </c>
      <c r="AH786" s="23">
        <f>SUMIFS(前月ワード!$X$3:$X$1000,前月ワード!$D$3:$D$1000,キーワード!$D786,前月ワード!$E$3:$E$1000,キーワード!$F786)</f>
        <v>0</v>
      </c>
      <c r="AI786" s="23">
        <f>SUMIFS(前々月ワード!$X$3:$X$1000,前々月ワード!$D$3:$D$1000,キーワード!$D786,前々月ワード!$E$3:$E$1000,キーワード!$F786)</f>
        <v>0</v>
      </c>
      <c r="AJ786" s="22">
        <f>SUMIFS(当月ワード!$I$3:$I$1000,当月ワード!$D$3:$D$1000,キーワード!$D786,当月ワード!$E$3:$E$1000,キーワード!$F786)</f>
        <v>0</v>
      </c>
      <c r="AK786" s="23">
        <f>SUMIFS(前月ワード!$I$3:$I$1000,前月ワード!$D$3:$D$1000,キーワード!$D786,前月ワード!$E$3:$E$1000,キーワード!$F786)</f>
        <v>0</v>
      </c>
      <c r="AL786" s="23">
        <f>SUMIFS(前々月ワード!$I$3:$I$1000,前々月ワード!$D$3:$D$1000,キーワード!$D786,前々月ワード!$E$3:$E$1000,キーワード!$F786)</f>
        <v>0</v>
      </c>
      <c r="AM786" s="13">
        <f t="shared" si="143"/>
        <v>0</v>
      </c>
      <c r="AN786" s="13">
        <f t="shared" si="143"/>
        <v>0</v>
      </c>
      <c r="AO786" s="13">
        <f t="shared" si="143"/>
        <v>0</v>
      </c>
      <c r="AP786" s="16">
        <f t="shared" si="144"/>
        <v>0</v>
      </c>
      <c r="AQ786" s="16">
        <f t="shared" si="144"/>
        <v>0</v>
      </c>
      <c r="AR786" s="17">
        <f t="shared" si="144"/>
        <v>0</v>
      </c>
    </row>
    <row r="787" spans="3:44" ht="36.65" customHeight="1">
      <c r="C787" s="20">
        <v>782</v>
      </c>
      <c r="D787" s="53">
        <f>現状ワード設定!B784</f>
        <v>0</v>
      </c>
      <c r="E787" s="26" t="str">
        <f>IFERROR(_xlfn.XLOOKUP($D787,現状商品設定!B:B,現状商品設定!C:C,"-"),"-")</f>
        <v>-</v>
      </c>
      <c r="F787" s="56">
        <f>現状ワード設定!G784</f>
        <v>0</v>
      </c>
      <c r="G787" s="60" t="s">
        <v>46</v>
      </c>
      <c r="H787" s="47" t="str">
        <f>IFERROR(_xlfn.XLOOKUP(D787,商品!$D:$D,商品!$H:$H),"")</f>
        <v/>
      </c>
      <c r="I787" s="50" t="str">
        <f>IFERROR(_xlfn.XLOOKUP(D787&amp;F787,現状ワード設定!J:J,現状ワード設定!H:H),"")</f>
        <v/>
      </c>
      <c r="J787" s="47" t="str">
        <f>IFERROR(_xlfn.XLOOKUP(D787&amp;F787,現状ワード設定!J:J,現状ワード設定!I:I),"")</f>
        <v/>
      </c>
      <c r="K787" s="47" t="e">
        <f>IF(AND(T787&gt;=設定!$C$12,W787&gt;=O787),I787*(1+設定!$F$12),IF(AND(T787&gt;=設定!$C$13,W787&lt;O787),I787*(1+設定!$F$13),IF(AND(T787&lt;設定!$C$14,U787&gt;=設定!$E$14),I787*(1+設定!$F$14),IF(AND(T787&lt;設定!$C$15,U787&lt;設定!$E$15),I787*(1+設定!$F$15),"除外"))))</f>
        <v>#VALUE!</v>
      </c>
      <c r="L787" s="58" t="e">
        <f ca="1">IF(消化率!$I$5&lt;1,K787*消化率!$I$5,IF(U787*V787/(K787*消化率!$I$5)&gt;O787,K787*消化率!$I$5,M787))</f>
        <v>#DIV/0!</v>
      </c>
      <c r="M787" s="58" t="e">
        <f t="shared" si="135"/>
        <v>#VALUE!</v>
      </c>
      <c r="N787" s="58" t="e">
        <f ca="1">IF(ROUNDUP(IF(IF(IF(AND(設定!$D$8&lt;=L787,設定!$D$8&lt;J787),設定!$D$8,IF(AND(J787&lt;=L787,J787&lt;設定!$D$8),J787,IF(AND(L787&lt;=J787,J787&lt;設定!$D$8),J787,L787)))=0,設定!$D$8,IF(AND(設定!$D$8&lt;=L787,設定!$D$8&lt;J787),設定!$D$8,IF(AND(J787&lt;=L787,J787&lt;設定!$D$8),J787,IF(AND(L787&lt;=J787,J787&lt;設定!$D$8),J787,L787))))&lt;=H787,H787+1,IF(IF(AND(設定!$D$8&lt;=L787,設定!$D$8&lt;J787),設定!$D$8,IF(AND(J787&lt;=L787,J787&lt;設定!$D$8),J787,IF(AND(L787&lt;=J787,J787&lt;設定!$D$8),J787,L787)))=0,設定!$D$8,IF(AND(設定!$D$8&lt;=L787,設定!$D$8&lt;J787),設定!$D$8,IF(AND(J787&lt;=L787,J787&lt;設定!$D$8),J787,IF(AND(L787&lt;=J787,J787&lt;設定!$D$8),J787,L787))))),0)&gt;40,ROUNDUP(IF(IF(IF(AND(設定!$D$8&lt;=L787,設定!$D$8&lt;J787),設定!$D$8,IF(AND(J787&lt;=L787,J787&lt;設定!$D$8),J787,IF(AND(L787&lt;=J787,J787&lt;設定!$D$8),J787,L787)))=0,設定!$D$8,IF(AND(設定!$D$8&lt;=L787,設定!$D$8&lt;J787),設定!$D$8,IF(AND(J787&lt;=L787,J787&lt;設定!$D$8),J787,IF(AND(L787&lt;=J787,J787&lt;設定!$D$8),J787,L787))))&lt;=H787,H787+1,IF(IF(AND(設定!$D$8&lt;=L787,設定!$D$8&lt;J787),設定!$D$8,IF(AND(J787&lt;=L787,J787&lt;設定!$D$8),J787,IF(AND(L787&lt;=J787,J787&lt;設定!$D$8),J787,L787)))=0,設定!$D$8,IF(AND(設定!$D$8&lt;=L787,設定!$D$8&lt;J787),設定!$D$8,IF(AND(J787&lt;=L787,J787&lt;設定!$D$8),J787,IF(AND(L787&lt;=J787,J787&lt;設定!$D$8),J787,L787))))),0),40)</f>
        <v>#DIV/0!</v>
      </c>
      <c r="O787" s="55">
        <f>IF(G787="標準",設定!$C$4,G787)</f>
        <v>5</v>
      </c>
      <c r="P787" s="45">
        <f t="shared" si="136"/>
        <v>0</v>
      </c>
      <c r="Q787" s="14">
        <f t="shared" si="137"/>
        <v>0</v>
      </c>
      <c r="R787" s="23">
        <f t="shared" si="145"/>
        <v>0</v>
      </c>
      <c r="S787" s="12">
        <f t="shared" si="138"/>
        <v>0</v>
      </c>
      <c r="T787" s="23">
        <f t="shared" si="139"/>
        <v>0</v>
      </c>
      <c r="U787" s="13">
        <f t="shared" si="140"/>
        <v>0</v>
      </c>
      <c r="V787" s="104" t="str">
        <f>INDEX(商品!Q:Q,MATCH(キーワード!D787,商品!D:D,0),1)</f>
        <v>-</v>
      </c>
      <c r="W787" s="15">
        <f t="shared" si="141"/>
        <v>0</v>
      </c>
      <c r="X787" s="22">
        <f>SUMIFS(当月ワード!$J$3:$J$1000,当月ワード!$D$3:$D$1000,キーワード!$D787,当月ワード!$E$3:$E$1000,キーワード!$F787)</f>
        <v>0</v>
      </c>
      <c r="Y787" s="23">
        <f>SUMIFS(前月ワード!$J$3:$J$1000,前月ワード!$D$3:$D$1000,キーワード!$D787,前月ワード!$E$3:$E$1000,キーワード!$F787)</f>
        <v>0</v>
      </c>
      <c r="Z787" s="23">
        <f>SUMIFS(前々月ワード!$J$3:$J$1000,前々月ワード!$D$3:$D$1000,キーワード!$D787,前々月ワード!$E$3:$E$1000,キーワード!$F787)</f>
        <v>0</v>
      </c>
      <c r="AA787" s="22">
        <f>SUMIFS(当月ワード!$W$3:$W$1000,当月ワード!$D$3:$D$1000,キーワード!$D787,当月ワード!$E$3:$E$1000,キーワード!$F787)</f>
        <v>0</v>
      </c>
      <c r="AB787" s="23">
        <f>SUMIFS(前月ワード!$W$3:$W$1000,前月ワード!$D$3:$D$1000,キーワード!$D787,前月ワード!$E$3:$E$1000,キーワード!$F787)</f>
        <v>0</v>
      </c>
      <c r="AC787" s="23">
        <f>SUMIFS(前々月ワード!$W$3:$W$1000,前々月ワード!$D$3:$D$1000,キーワード!$D787,前々月ワード!$E$3:$E$1000,キーワード!$F787)</f>
        <v>0</v>
      </c>
      <c r="AD787" s="23">
        <f t="shared" si="142"/>
        <v>0</v>
      </c>
      <c r="AE787" s="23">
        <f t="shared" si="142"/>
        <v>0</v>
      </c>
      <c r="AF787" s="23">
        <f t="shared" si="142"/>
        <v>0</v>
      </c>
      <c r="AG787" s="22">
        <f>SUMIFS(当月ワード!$X$3:$X$1000,当月ワード!$D$3:$D$1000,キーワード!$D787,当月ワード!$E$3:$E$1000,キーワード!$F787)</f>
        <v>0</v>
      </c>
      <c r="AH787" s="23">
        <f>SUMIFS(前月ワード!$X$3:$X$1000,前月ワード!$D$3:$D$1000,キーワード!$D787,前月ワード!$E$3:$E$1000,キーワード!$F787)</f>
        <v>0</v>
      </c>
      <c r="AI787" s="23">
        <f>SUMIFS(前々月ワード!$X$3:$X$1000,前々月ワード!$D$3:$D$1000,キーワード!$D787,前々月ワード!$E$3:$E$1000,キーワード!$F787)</f>
        <v>0</v>
      </c>
      <c r="AJ787" s="22">
        <f>SUMIFS(当月ワード!$I$3:$I$1000,当月ワード!$D$3:$D$1000,キーワード!$D787,当月ワード!$E$3:$E$1000,キーワード!$F787)</f>
        <v>0</v>
      </c>
      <c r="AK787" s="23">
        <f>SUMIFS(前月ワード!$I$3:$I$1000,前月ワード!$D$3:$D$1000,キーワード!$D787,前月ワード!$E$3:$E$1000,キーワード!$F787)</f>
        <v>0</v>
      </c>
      <c r="AL787" s="23">
        <f>SUMIFS(前々月ワード!$I$3:$I$1000,前々月ワード!$D$3:$D$1000,キーワード!$D787,前々月ワード!$E$3:$E$1000,キーワード!$F787)</f>
        <v>0</v>
      </c>
      <c r="AM787" s="13">
        <f t="shared" si="143"/>
        <v>0</v>
      </c>
      <c r="AN787" s="13">
        <f t="shared" si="143"/>
        <v>0</v>
      </c>
      <c r="AO787" s="13">
        <f t="shared" si="143"/>
        <v>0</v>
      </c>
      <c r="AP787" s="16">
        <f t="shared" si="144"/>
        <v>0</v>
      </c>
      <c r="AQ787" s="16">
        <f t="shared" si="144"/>
        <v>0</v>
      </c>
      <c r="AR787" s="17">
        <f t="shared" si="144"/>
        <v>0</v>
      </c>
    </row>
    <row r="788" spans="3:44" ht="36.65" customHeight="1">
      <c r="C788" s="20">
        <v>783</v>
      </c>
      <c r="D788" s="53">
        <f>現状ワード設定!B785</f>
        <v>0</v>
      </c>
      <c r="E788" s="26" t="str">
        <f>IFERROR(_xlfn.XLOOKUP($D788,現状商品設定!B:B,現状商品設定!C:C,"-"),"-")</f>
        <v>-</v>
      </c>
      <c r="F788" s="56">
        <f>現状ワード設定!G785</f>
        <v>0</v>
      </c>
      <c r="G788" s="60" t="s">
        <v>46</v>
      </c>
      <c r="H788" s="47" t="str">
        <f>IFERROR(_xlfn.XLOOKUP(D788,商品!$D:$D,商品!$H:$H),"")</f>
        <v/>
      </c>
      <c r="I788" s="50" t="str">
        <f>IFERROR(_xlfn.XLOOKUP(D788&amp;F788,現状ワード設定!J:J,現状ワード設定!H:H),"")</f>
        <v/>
      </c>
      <c r="J788" s="47" t="str">
        <f>IFERROR(_xlfn.XLOOKUP(D788&amp;F788,現状ワード設定!J:J,現状ワード設定!I:I),"")</f>
        <v/>
      </c>
      <c r="K788" s="47" t="e">
        <f>IF(AND(T788&gt;=設定!$C$12,W788&gt;=O788),I788*(1+設定!$F$12),IF(AND(T788&gt;=設定!$C$13,W788&lt;O788),I788*(1+設定!$F$13),IF(AND(T788&lt;設定!$C$14,U788&gt;=設定!$E$14),I788*(1+設定!$F$14),IF(AND(T788&lt;設定!$C$15,U788&lt;設定!$E$15),I788*(1+設定!$F$15),"除外"))))</f>
        <v>#VALUE!</v>
      </c>
      <c r="L788" s="58" t="e">
        <f ca="1">IF(消化率!$I$5&lt;1,K788*消化率!$I$5,IF(U788*V788/(K788*消化率!$I$5)&gt;O788,K788*消化率!$I$5,M788))</f>
        <v>#DIV/0!</v>
      </c>
      <c r="M788" s="58" t="e">
        <f t="shared" si="135"/>
        <v>#VALUE!</v>
      </c>
      <c r="N788" s="58" t="e">
        <f ca="1">IF(ROUNDUP(IF(IF(IF(AND(設定!$D$8&lt;=L788,設定!$D$8&lt;J788),設定!$D$8,IF(AND(J788&lt;=L788,J788&lt;設定!$D$8),J788,IF(AND(L788&lt;=J788,J788&lt;設定!$D$8),J788,L788)))=0,設定!$D$8,IF(AND(設定!$D$8&lt;=L788,設定!$D$8&lt;J788),設定!$D$8,IF(AND(J788&lt;=L788,J788&lt;設定!$D$8),J788,IF(AND(L788&lt;=J788,J788&lt;設定!$D$8),J788,L788))))&lt;=H788,H788+1,IF(IF(AND(設定!$D$8&lt;=L788,設定!$D$8&lt;J788),設定!$D$8,IF(AND(J788&lt;=L788,J788&lt;設定!$D$8),J788,IF(AND(L788&lt;=J788,J788&lt;設定!$D$8),J788,L788)))=0,設定!$D$8,IF(AND(設定!$D$8&lt;=L788,設定!$D$8&lt;J788),設定!$D$8,IF(AND(J788&lt;=L788,J788&lt;設定!$D$8),J788,IF(AND(L788&lt;=J788,J788&lt;設定!$D$8),J788,L788))))),0)&gt;40,ROUNDUP(IF(IF(IF(AND(設定!$D$8&lt;=L788,設定!$D$8&lt;J788),設定!$D$8,IF(AND(J788&lt;=L788,J788&lt;設定!$D$8),J788,IF(AND(L788&lt;=J788,J788&lt;設定!$D$8),J788,L788)))=0,設定!$D$8,IF(AND(設定!$D$8&lt;=L788,設定!$D$8&lt;J788),設定!$D$8,IF(AND(J788&lt;=L788,J788&lt;設定!$D$8),J788,IF(AND(L788&lt;=J788,J788&lt;設定!$D$8),J788,L788))))&lt;=H788,H788+1,IF(IF(AND(設定!$D$8&lt;=L788,設定!$D$8&lt;J788),設定!$D$8,IF(AND(J788&lt;=L788,J788&lt;設定!$D$8),J788,IF(AND(L788&lt;=J788,J788&lt;設定!$D$8),J788,L788)))=0,設定!$D$8,IF(AND(設定!$D$8&lt;=L788,設定!$D$8&lt;J788),設定!$D$8,IF(AND(J788&lt;=L788,J788&lt;設定!$D$8),J788,IF(AND(L788&lt;=J788,J788&lt;設定!$D$8),J788,L788))))),0),40)</f>
        <v>#DIV/0!</v>
      </c>
      <c r="O788" s="55">
        <f>IF(G788="標準",設定!$C$4,G788)</f>
        <v>5</v>
      </c>
      <c r="P788" s="45">
        <f t="shared" si="136"/>
        <v>0</v>
      </c>
      <c r="Q788" s="14">
        <f t="shared" si="137"/>
        <v>0</v>
      </c>
      <c r="R788" s="23">
        <f t="shared" si="145"/>
        <v>0</v>
      </c>
      <c r="S788" s="12">
        <f t="shared" si="138"/>
        <v>0</v>
      </c>
      <c r="T788" s="23">
        <f t="shared" si="139"/>
        <v>0</v>
      </c>
      <c r="U788" s="13">
        <f t="shared" si="140"/>
        <v>0</v>
      </c>
      <c r="V788" s="104" t="str">
        <f>INDEX(商品!Q:Q,MATCH(キーワード!D788,商品!D:D,0),1)</f>
        <v>-</v>
      </c>
      <c r="W788" s="15">
        <f t="shared" si="141"/>
        <v>0</v>
      </c>
      <c r="X788" s="22">
        <f>SUMIFS(当月ワード!$J$3:$J$1000,当月ワード!$D$3:$D$1000,キーワード!$D788,当月ワード!$E$3:$E$1000,キーワード!$F788)</f>
        <v>0</v>
      </c>
      <c r="Y788" s="23">
        <f>SUMIFS(前月ワード!$J$3:$J$1000,前月ワード!$D$3:$D$1000,キーワード!$D788,前月ワード!$E$3:$E$1000,キーワード!$F788)</f>
        <v>0</v>
      </c>
      <c r="Z788" s="23">
        <f>SUMIFS(前々月ワード!$J$3:$J$1000,前々月ワード!$D$3:$D$1000,キーワード!$D788,前々月ワード!$E$3:$E$1000,キーワード!$F788)</f>
        <v>0</v>
      </c>
      <c r="AA788" s="22">
        <f>SUMIFS(当月ワード!$W$3:$W$1000,当月ワード!$D$3:$D$1000,キーワード!$D788,当月ワード!$E$3:$E$1000,キーワード!$F788)</f>
        <v>0</v>
      </c>
      <c r="AB788" s="23">
        <f>SUMIFS(前月ワード!$W$3:$W$1000,前月ワード!$D$3:$D$1000,キーワード!$D788,前月ワード!$E$3:$E$1000,キーワード!$F788)</f>
        <v>0</v>
      </c>
      <c r="AC788" s="23">
        <f>SUMIFS(前々月ワード!$W$3:$W$1000,前々月ワード!$D$3:$D$1000,キーワード!$D788,前々月ワード!$E$3:$E$1000,キーワード!$F788)</f>
        <v>0</v>
      </c>
      <c r="AD788" s="23">
        <f t="shared" si="142"/>
        <v>0</v>
      </c>
      <c r="AE788" s="23">
        <f t="shared" si="142"/>
        <v>0</v>
      </c>
      <c r="AF788" s="23">
        <f t="shared" si="142"/>
        <v>0</v>
      </c>
      <c r="AG788" s="22">
        <f>SUMIFS(当月ワード!$X$3:$X$1000,当月ワード!$D$3:$D$1000,キーワード!$D788,当月ワード!$E$3:$E$1000,キーワード!$F788)</f>
        <v>0</v>
      </c>
      <c r="AH788" s="23">
        <f>SUMIFS(前月ワード!$X$3:$X$1000,前月ワード!$D$3:$D$1000,キーワード!$D788,前月ワード!$E$3:$E$1000,キーワード!$F788)</f>
        <v>0</v>
      </c>
      <c r="AI788" s="23">
        <f>SUMIFS(前々月ワード!$X$3:$X$1000,前々月ワード!$D$3:$D$1000,キーワード!$D788,前々月ワード!$E$3:$E$1000,キーワード!$F788)</f>
        <v>0</v>
      </c>
      <c r="AJ788" s="22">
        <f>SUMIFS(当月ワード!$I$3:$I$1000,当月ワード!$D$3:$D$1000,キーワード!$D788,当月ワード!$E$3:$E$1000,キーワード!$F788)</f>
        <v>0</v>
      </c>
      <c r="AK788" s="23">
        <f>SUMIFS(前月ワード!$I$3:$I$1000,前月ワード!$D$3:$D$1000,キーワード!$D788,前月ワード!$E$3:$E$1000,キーワード!$F788)</f>
        <v>0</v>
      </c>
      <c r="AL788" s="23">
        <f>SUMIFS(前々月ワード!$I$3:$I$1000,前々月ワード!$D$3:$D$1000,キーワード!$D788,前々月ワード!$E$3:$E$1000,キーワード!$F788)</f>
        <v>0</v>
      </c>
      <c r="AM788" s="13">
        <f t="shared" si="143"/>
        <v>0</v>
      </c>
      <c r="AN788" s="13">
        <f t="shared" si="143"/>
        <v>0</v>
      </c>
      <c r="AO788" s="13">
        <f t="shared" si="143"/>
        <v>0</v>
      </c>
      <c r="AP788" s="16">
        <f t="shared" si="144"/>
        <v>0</v>
      </c>
      <c r="AQ788" s="16">
        <f t="shared" si="144"/>
        <v>0</v>
      </c>
      <c r="AR788" s="17">
        <f t="shared" si="144"/>
        <v>0</v>
      </c>
    </row>
    <row r="789" spans="3:44" ht="36.65" customHeight="1">
      <c r="C789" s="20">
        <v>784</v>
      </c>
      <c r="D789" s="53">
        <f>現状ワード設定!B786</f>
        <v>0</v>
      </c>
      <c r="E789" s="26" t="str">
        <f>IFERROR(_xlfn.XLOOKUP($D789,現状商品設定!B:B,現状商品設定!C:C,"-"),"-")</f>
        <v>-</v>
      </c>
      <c r="F789" s="56">
        <f>現状ワード設定!G786</f>
        <v>0</v>
      </c>
      <c r="G789" s="60" t="s">
        <v>46</v>
      </c>
      <c r="H789" s="47" t="str">
        <f>IFERROR(_xlfn.XLOOKUP(D789,商品!$D:$D,商品!$H:$H),"")</f>
        <v/>
      </c>
      <c r="I789" s="50" t="str">
        <f>IFERROR(_xlfn.XLOOKUP(D789&amp;F789,現状ワード設定!J:J,現状ワード設定!H:H),"")</f>
        <v/>
      </c>
      <c r="J789" s="47" t="str">
        <f>IFERROR(_xlfn.XLOOKUP(D789&amp;F789,現状ワード設定!J:J,現状ワード設定!I:I),"")</f>
        <v/>
      </c>
      <c r="K789" s="47" t="e">
        <f>IF(AND(T789&gt;=設定!$C$12,W789&gt;=O789),I789*(1+設定!$F$12),IF(AND(T789&gt;=設定!$C$13,W789&lt;O789),I789*(1+設定!$F$13),IF(AND(T789&lt;設定!$C$14,U789&gt;=設定!$E$14),I789*(1+設定!$F$14),IF(AND(T789&lt;設定!$C$15,U789&lt;設定!$E$15),I789*(1+設定!$F$15),"除外"))))</f>
        <v>#VALUE!</v>
      </c>
      <c r="L789" s="58" t="e">
        <f ca="1">IF(消化率!$I$5&lt;1,K789*消化率!$I$5,IF(U789*V789/(K789*消化率!$I$5)&gt;O789,K789*消化率!$I$5,M789))</f>
        <v>#DIV/0!</v>
      </c>
      <c r="M789" s="58" t="e">
        <f t="shared" si="135"/>
        <v>#VALUE!</v>
      </c>
      <c r="N789" s="58" t="e">
        <f ca="1">IF(ROUNDUP(IF(IF(IF(AND(設定!$D$8&lt;=L789,設定!$D$8&lt;J789),設定!$D$8,IF(AND(J789&lt;=L789,J789&lt;設定!$D$8),J789,IF(AND(L789&lt;=J789,J789&lt;設定!$D$8),J789,L789)))=0,設定!$D$8,IF(AND(設定!$D$8&lt;=L789,設定!$D$8&lt;J789),設定!$D$8,IF(AND(J789&lt;=L789,J789&lt;設定!$D$8),J789,IF(AND(L789&lt;=J789,J789&lt;設定!$D$8),J789,L789))))&lt;=H789,H789+1,IF(IF(AND(設定!$D$8&lt;=L789,設定!$D$8&lt;J789),設定!$D$8,IF(AND(J789&lt;=L789,J789&lt;設定!$D$8),J789,IF(AND(L789&lt;=J789,J789&lt;設定!$D$8),J789,L789)))=0,設定!$D$8,IF(AND(設定!$D$8&lt;=L789,設定!$D$8&lt;J789),設定!$D$8,IF(AND(J789&lt;=L789,J789&lt;設定!$D$8),J789,IF(AND(L789&lt;=J789,J789&lt;設定!$D$8),J789,L789))))),0)&gt;40,ROUNDUP(IF(IF(IF(AND(設定!$D$8&lt;=L789,設定!$D$8&lt;J789),設定!$D$8,IF(AND(J789&lt;=L789,J789&lt;設定!$D$8),J789,IF(AND(L789&lt;=J789,J789&lt;設定!$D$8),J789,L789)))=0,設定!$D$8,IF(AND(設定!$D$8&lt;=L789,設定!$D$8&lt;J789),設定!$D$8,IF(AND(J789&lt;=L789,J789&lt;設定!$D$8),J789,IF(AND(L789&lt;=J789,J789&lt;設定!$D$8),J789,L789))))&lt;=H789,H789+1,IF(IF(AND(設定!$D$8&lt;=L789,設定!$D$8&lt;J789),設定!$D$8,IF(AND(J789&lt;=L789,J789&lt;設定!$D$8),J789,IF(AND(L789&lt;=J789,J789&lt;設定!$D$8),J789,L789)))=0,設定!$D$8,IF(AND(設定!$D$8&lt;=L789,設定!$D$8&lt;J789),設定!$D$8,IF(AND(J789&lt;=L789,J789&lt;設定!$D$8),J789,IF(AND(L789&lt;=J789,J789&lt;設定!$D$8),J789,L789))))),0),40)</f>
        <v>#DIV/0!</v>
      </c>
      <c r="O789" s="55">
        <f>IF(G789="標準",設定!$C$4,G789)</f>
        <v>5</v>
      </c>
      <c r="P789" s="45">
        <f t="shared" si="136"/>
        <v>0</v>
      </c>
      <c r="Q789" s="14">
        <f t="shared" si="137"/>
        <v>0</v>
      </c>
      <c r="R789" s="23">
        <f t="shared" si="145"/>
        <v>0</v>
      </c>
      <c r="S789" s="12">
        <f t="shared" si="138"/>
        <v>0</v>
      </c>
      <c r="T789" s="23">
        <f t="shared" si="139"/>
        <v>0</v>
      </c>
      <c r="U789" s="13">
        <f t="shared" si="140"/>
        <v>0</v>
      </c>
      <c r="V789" s="104" t="str">
        <f>INDEX(商品!Q:Q,MATCH(キーワード!D789,商品!D:D,0),1)</f>
        <v>-</v>
      </c>
      <c r="W789" s="15">
        <f t="shared" si="141"/>
        <v>0</v>
      </c>
      <c r="X789" s="22">
        <f>SUMIFS(当月ワード!$J$3:$J$1000,当月ワード!$D$3:$D$1000,キーワード!$D789,当月ワード!$E$3:$E$1000,キーワード!$F789)</f>
        <v>0</v>
      </c>
      <c r="Y789" s="23">
        <f>SUMIFS(前月ワード!$J$3:$J$1000,前月ワード!$D$3:$D$1000,キーワード!$D789,前月ワード!$E$3:$E$1000,キーワード!$F789)</f>
        <v>0</v>
      </c>
      <c r="Z789" s="23">
        <f>SUMIFS(前々月ワード!$J$3:$J$1000,前々月ワード!$D$3:$D$1000,キーワード!$D789,前々月ワード!$E$3:$E$1000,キーワード!$F789)</f>
        <v>0</v>
      </c>
      <c r="AA789" s="22">
        <f>SUMIFS(当月ワード!$W$3:$W$1000,当月ワード!$D$3:$D$1000,キーワード!$D789,当月ワード!$E$3:$E$1000,キーワード!$F789)</f>
        <v>0</v>
      </c>
      <c r="AB789" s="23">
        <f>SUMIFS(前月ワード!$W$3:$W$1000,前月ワード!$D$3:$D$1000,キーワード!$D789,前月ワード!$E$3:$E$1000,キーワード!$F789)</f>
        <v>0</v>
      </c>
      <c r="AC789" s="23">
        <f>SUMIFS(前々月ワード!$W$3:$W$1000,前々月ワード!$D$3:$D$1000,キーワード!$D789,前々月ワード!$E$3:$E$1000,キーワード!$F789)</f>
        <v>0</v>
      </c>
      <c r="AD789" s="23">
        <f t="shared" si="142"/>
        <v>0</v>
      </c>
      <c r="AE789" s="23">
        <f t="shared" si="142"/>
        <v>0</v>
      </c>
      <c r="AF789" s="23">
        <f t="shared" si="142"/>
        <v>0</v>
      </c>
      <c r="AG789" s="22">
        <f>SUMIFS(当月ワード!$X$3:$X$1000,当月ワード!$D$3:$D$1000,キーワード!$D789,当月ワード!$E$3:$E$1000,キーワード!$F789)</f>
        <v>0</v>
      </c>
      <c r="AH789" s="23">
        <f>SUMIFS(前月ワード!$X$3:$X$1000,前月ワード!$D$3:$D$1000,キーワード!$D789,前月ワード!$E$3:$E$1000,キーワード!$F789)</f>
        <v>0</v>
      </c>
      <c r="AI789" s="23">
        <f>SUMIFS(前々月ワード!$X$3:$X$1000,前々月ワード!$D$3:$D$1000,キーワード!$D789,前々月ワード!$E$3:$E$1000,キーワード!$F789)</f>
        <v>0</v>
      </c>
      <c r="AJ789" s="22">
        <f>SUMIFS(当月ワード!$I$3:$I$1000,当月ワード!$D$3:$D$1000,キーワード!$D789,当月ワード!$E$3:$E$1000,キーワード!$F789)</f>
        <v>0</v>
      </c>
      <c r="AK789" s="23">
        <f>SUMIFS(前月ワード!$I$3:$I$1000,前月ワード!$D$3:$D$1000,キーワード!$D789,前月ワード!$E$3:$E$1000,キーワード!$F789)</f>
        <v>0</v>
      </c>
      <c r="AL789" s="23">
        <f>SUMIFS(前々月ワード!$I$3:$I$1000,前々月ワード!$D$3:$D$1000,キーワード!$D789,前々月ワード!$E$3:$E$1000,キーワード!$F789)</f>
        <v>0</v>
      </c>
      <c r="AM789" s="13">
        <f t="shared" si="143"/>
        <v>0</v>
      </c>
      <c r="AN789" s="13">
        <f t="shared" si="143"/>
        <v>0</v>
      </c>
      <c r="AO789" s="13">
        <f t="shared" si="143"/>
        <v>0</v>
      </c>
      <c r="AP789" s="16">
        <f t="shared" si="144"/>
        <v>0</v>
      </c>
      <c r="AQ789" s="16">
        <f t="shared" si="144"/>
        <v>0</v>
      </c>
      <c r="AR789" s="17">
        <f t="shared" si="144"/>
        <v>0</v>
      </c>
    </row>
    <row r="790" spans="3:44" ht="36.65" customHeight="1">
      <c r="C790" s="20">
        <v>785</v>
      </c>
      <c r="D790" s="53">
        <f>現状ワード設定!B787</f>
        <v>0</v>
      </c>
      <c r="E790" s="26" t="str">
        <f>IFERROR(_xlfn.XLOOKUP($D790,現状商品設定!B:B,現状商品設定!C:C,"-"),"-")</f>
        <v>-</v>
      </c>
      <c r="F790" s="56">
        <f>現状ワード設定!G787</f>
        <v>0</v>
      </c>
      <c r="G790" s="60" t="s">
        <v>46</v>
      </c>
      <c r="H790" s="47" t="str">
        <f>IFERROR(_xlfn.XLOOKUP(D790,商品!$D:$D,商品!$H:$H),"")</f>
        <v/>
      </c>
      <c r="I790" s="50" t="str">
        <f>IFERROR(_xlfn.XLOOKUP(D790&amp;F790,現状ワード設定!J:J,現状ワード設定!H:H),"")</f>
        <v/>
      </c>
      <c r="J790" s="47" t="str">
        <f>IFERROR(_xlfn.XLOOKUP(D790&amp;F790,現状ワード設定!J:J,現状ワード設定!I:I),"")</f>
        <v/>
      </c>
      <c r="K790" s="47" t="e">
        <f>IF(AND(T790&gt;=設定!$C$12,W790&gt;=O790),I790*(1+設定!$F$12),IF(AND(T790&gt;=設定!$C$13,W790&lt;O790),I790*(1+設定!$F$13),IF(AND(T790&lt;設定!$C$14,U790&gt;=設定!$E$14),I790*(1+設定!$F$14),IF(AND(T790&lt;設定!$C$15,U790&lt;設定!$E$15),I790*(1+設定!$F$15),"除外"))))</f>
        <v>#VALUE!</v>
      </c>
      <c r="L790" s="58" t="e">
        <f ca="1">IF(消化率!$I$5&lt;1,K790*消化率!$I$5,IF(U790*V790/(K790*消化率!$I$5)&gt;O790,K790*消化率!$I$5,M790))</f>
        <v>#DIV/0!</v>
      </c>
      <c r="M790" s="58" t="e">
        <f t="shared" si="135"/>
        <v>#VALUE!</v>
      </c>
      <c r="N790" s="58" t="e">
        <f ca="1">IF(ROUNDUP(IF(IF(IF(AND(設定!$D$8&lt;=L790,設定!$D$8&lt;J790),設定!$D$8,IF(AND(J790&lt;=L790,J790&lt;設定!$D$8),J790,IF(AND(L790&lt;=J790,J790&lt;設定!$D$8),J790,L790)))=0,設定!$D$8,IF(AND(設定!$D$8&lt;=L790,設定!$D$8&lt;J790),設定!$D$8,IF(AND(J790&lt;=L790,J790&lt;設定!$D$8),J790,IF(AND(L790&lt;=J790,J790&lt;設定!$D$8),J790,L790))))&lt;=H790,H790+1,IF(IF(AND(設定!$D$8&lt;=L790,設定!$D$8&lt;J790),設定!$D$8,IF(AND(J790&lt;=L790,J790&lt;設定!$D$8),J790,IF(AND(L790&lt;=J790,J790&lt;設定!$D$8),J790,L790)))=0,設定!$D$8,IF(AND(設定!$D$8&lt;=L790,設定!$D$8&lt;J790),設定!$D$8,IF(AND(J790&lt;=L790,J790&lt;設定!$D$8),J790,IF(AND(L790&lt;=J790,J790&lt;設定!$D$8),J790,L790))))),0)&gt;40,ROUNDUP(IF(IF(IF(AND(設定!$D$8&lt;=L790,設定!$D$8&lt;J790),設定!$D$8,IF(AND(J790&lt;=L790,J790&lt;設定!$D$8),J790,IF(AND(L790&lt;=J790,J790&lt;設定!$D$8),J790,L790)))=0,設定!$D$8,IF(AND(設定!$D$8&lt;=L790,設定!$D$8&lt;J790),設定!$D$8,IF(AND(J790&lt;=L790,J790&lt;設定!$D$8),J790,IF(AND(L790&lt;=J790,J790&lt;設定!$D$8),J790,L790))))&lt;=H790,H790+1,IF(IF(AND(設定!$D$8&lt;=L790,設定!$D$8&lt;J790),設定!$D$8,IF(AND(J790&lt;=L790,J790&lt;設定!$D$8),J790,IF(AND(L790&lt;=J790,J790&lt;設定!$D$8),J790,L790)))=0,設定!$D$8,IF(AND(設定!$D$8&lt;=L790,設定!$D$8&lt;J790),設定!$D$8,IF(AND(J790&lt;=L790,J790&lt;設定!$D$8),J790,IF(AND(L790&lt;=J790,J790&lt;設定!$D$8),J790,L790))))),0),40)</f>
        <v>#DIV/0!</v>
      </c>
      <c r="O790" s="55">
        <f>IF(G790="標準",設定!$C$4,G790)</f>
        <v>5</v>
      </c>
      <c r="P790" s="45">
        <f t="shared" si="136"/>
        <v>0</v>
      </c>
      <c r="Q790" s="14">
        <f t="shared" si="137"/>
        <v>0</v>
      </c>
      <c r="R790" s="23">
        <f t="shared" si="145"/>
        <v>0</v>
      </c>
      <c r="S790" s="12">
        <f t="shared" si="138"/>
        <v>0</v>
      </c>
      <c r="T790" s="23">
        <f t="shared" si="139"/>
        <v>0</v>
      </c>
      <c r="U790" s="13">
        <f t="shared" si="140"/>
        <v>0</v>
      </c>
      <c r="V790" s="104" t="str">
        <f>INDEX(商品!Q:Q,MATCH(キーワード!D790,商品!D:D,0),1)</f>
        <v>-</v>
      </c>
      <c r="W790" s="15">
        <f t="shared" si="141"/>
        <v>0</v>
      </c>
      <c r="X790" s="22">
        <f>SUMIFS(当月ワード!$J$3:$J$1000,当月ワード!$D$3:$D$1000,キーワード!$D790,当月ワード!$E$3:$E$1000,キーワード!$F790)</f>
        <v>0</v>
      </c>
      <c r="Y790" s="23">
        <f>SUMIFS(前月ワード!$J$3:$J$1000,前月ワード!$D$3:$D$1000,キーワード!$D790,前月ワード!$E$3:$E$1000,キーワード!$F790)</f>
        <v>0</v>
      </c>
      <c r="Z790" s="23">
        <f>SUMIFS(前々月ワード!$J$3:$J$1000,前々月ワード!$D$3:$D$1000,キーワード!$D790,前々月ワード!$E$3:$E$1000,キーワード!$F790)</f>
        <v>0</v>
      </c>
      <c r="AA790" s="22">
        <f>SUMIFS(当月ワード!$W$3:$W$1000,当月ワード!$D$3:$D$1000,キーワード!$D790,当月ワード!$E$3:$E$1000,キーワード!$F790)</f>
        <v>0</v>
      </c>
      <c r="AB790" s="23">
        <f>SUMIFS(前月ワード!$W$3:$W$1000,前月ワード!$D$3:$D$1000,キーワード!$D790,前月ワード!$E$3:$E$1000,キーワード!$F790)</f>
        <v>0</v>
      </c>
      <c r="AC790" s="23">
        <f>SUMIFS(前々月ワード!$W$3:$W$1000,前々月ワード!$D$3:$D$1000,キーワード!$D790,前々月ワード!$E$3:$E$1000,キーワード!$F790)</f>
        <v>0</v>
      </c>
      <c r="AD790" s="23">
        <f t="shared" si="142"/>
        <v>0</v>
      </c>
      <c r="AE790" s="23">
        <f t="shared" si="142"/>
        <v>0</v>
      </c>
      <c r="AF790" s="23">
        <f t="shared" si="142"/>
        <v>0</v>
      </c>
      <c r="AG790" s="22">
        <f>SUMIFS(当月ワード!$X$3:$X$1000,当月ワード!$D$3:$D$1000,キーワード!$D790,当月ワード!$E$3:$E$1000,キーワード!$F790)</f>
        <v>0</v>
      </c>
      <c r="AH790" s="23">
        <f>SUMIFS(前月ワード!$X$3:$X$1000,前月ワード!$D$3:$D$1000,キーワード!$D790,前月ワード!$E$3:$E$1000,キーワード!$F790)</f>
        <v>0</v>
      </c>
      <c r="AI790" s="23">
        <f>SUMIFS(前々月ワード!$X$3:$X$1000,前々月ワード!$D$3:$D$1000,キーワード!$D790,前々月ワード!$E$3:$E$1000,キーワード!$F790)</f>
        <v>0</v>
      </c>
      <c r="AJ790" s="22">
        <f>SUMIFS(当月ワード!$I$3:$I$1000,当月ワード!$D$3:$D$1000,キーワード!$D790,当月ワード!$E$3:$E$1000,キーワード!$F790)</f>
        <v>0</v>
      </c>
      <c r="AK790" s="23">
        <f>SUMIFS(前月ワード!$I$3:$I$1000,前月ワード!$D$3:$D$1000,キーワード!$D790,前月ワード!$E$3:$E$1000,キーワード!$F790)</f>
        <v>0</v>
      </c>
      <c r="AL790" s="23">
        <f>SUMIFS(前々月ワード!$I$3:$I$1000,前々月ワード!$D$3:$D$1000,キーワード!$D790,前々月ワード!$E$3:$E$1000,キーワード!$F790)</f>
        <v>0</v>
      </c>
      <c r="AM790" s="13">
        <f t="shared" si="143"/>
        <v>0</v>
      </c>
      <c r="AN790" s="13">
        <f t="shared" si="143"/>
        <v>0</v>
      </c>
      <c r="AO790" s="13">
        <f t="shared" si="143"/>
        <v>0</v>
      </c>
      <c r="AP790" s="16">
        <f t="shared" si="144"/>
        <v>0</v>
      </c>
      <c r="AQ790" s="16">
        <f t="shared" si="144"/>
        <v>0</v>
      </c>
      <c r="AR790" s="17">
        <f t="shared" si="144"/>
        <v>0</v>
      </c>
    </row>
    <row r="791" spans="3:44" ht="36.65" customHeight="1">
      <c r="C791" s="20">
        <v>786</v>
      </c>
      <c r="D791" s="53">
        <f>現状ワード設定!B788</f>
        <v>0</v>
      </c>
      <c r="E791" s="26" t="str">
        <f>IFERROR(_xlfn.XLOOKUP($D791,現状商品設定!B:B,現状商品設定!C:C,"-"),"-")</f>
        <v>-</v>
      </c>
      <c r="F791" s="56">
        <f>現状ワード設定!G788</f>
        <v>0</v>
      </c>
      <c r="G791" s="60" t="s">
        <v>46</v>
      </c>
      <c r="H791" s="47" t="str">
        <f>IFERROR(_xlfn.XLOOKUP(D791,商品!$D:$D,商品!$H:$H),"")</f>
        <v/>
      </c>
      <c r="I791" s="50" t="str">
        <f>IFERROR(_xlfn.XLOOKUP(D791&amp;F791,現状ワード設定!J:J,現状ワード設定!H:H),"")</f>
        <v/>
      </c>
      <c r="J791" s="47" t="str">
        <f>IFERROR(_xlfn.XLOOKUP(D791&amp;F791,現状ワード設定!J:J,現状ワード設定!I:I),"")</f>
        <v/>
      </c>
      <c r="K791" s="47" t="e">
        <f>IF(AND(T791&gt;=設定!$C$12,W791&gt;=O791),I791*(1+設定!$F$12),IF(AND(T791&gt;=設定!$C$13,W791&lt;O791),I791*(1+設定!$F$13),IF(AND(T791&lt;設定!$C$14,U791&gt;=設定!$E$14),I791*(1+設定!$F$14),IF(AND(T791&lt;設定!$C$15,U791&lt;設定!$E$15),I791*(1+設定!$F$15),"除外"))))</f>
        <v>#VALUE!</v>
      </c>
      <c r="L791" s="58" t="e">
        <f ca="1">IF(消化率!$I$5&lt;1,K791*消化率!$I$5,IF(U791*V791/(K791*消化率!$I$5)&gt;O791,K791*消化率!$I$5,M791))</f>
        <v>#DIV/0!</v>
      </c>
      <c r="M791" s="58" t="e">
        <f t="shared" si="135"/>
        <v>#VALUE!</v>
      </c>
      <c r="N791" s="58" t="e">
        <f ca="1">IF(ROUNDUP(IF(IF(IF(AND(設定!$D$8&lt;=L791,設定!$D$8&lt;J791),設定!$D$8,IF(AND(J791&lt;=L791,J791&lt;設定!$D$8),J791,IF(AND(L791&lt;=J791,J791&lt;設定!$D$8),J791,L791)))=0,設定!$D$8,IF(AND(設定!$D$8&lt;=L791,設定!$D$8&lt;J791),設定!$D$8,IF(AND(J791&lt;=L791,J791&lt;設定!$D$8),J791,IF(AND(L791&lt;=J791,J791&lt;設定!$D$8),J791,L791))))&lt;=H791,H791+1,IF(IF(AND(設定!$D$8&lt;=L791,設定!$D$8&lt;J791),設定!$D$8,IF(AND(J791&lt;=L791,J791&lt;設定!$D$8),J791,IF(AND(L791&lt;=J791,J791&lt;設定!$D$8),J791,L791)))=0,設定!$D$8,IF(AND(設定!$D$8&lt;=L791,設定!$D$8&lt;J791),設定!$D$8,IF(AND(J791&lt;=L791,J791&lt;設定!$D$8),J791,IF(AND(L791&lt;=J791,J791&lt;設定!$D$8),J791,L791))))),0)&gt;40,ROUNDUP(IF(IF(IF(AND(設定!$D$8&lt;=L791,設定!$D$8&lt;J791),設定!$D$8,IF(AND(J791&lt;=L791,J791&lt;設定!$D$8),J791,IF(AND(L791&lt;=J791,J791&lt;設定!$D$8),J791,L791)))=0,設定!$D$8,IF(AND(設定!$D$8&lt;=L791,設定!$D$8&lt;J791),設定!$D$8,IF(AND(J791&lt;=L791,J791&lt;設定!$D$8),J791,IF(AND(L791&lt;=J791,J791&lt;設定!$D$8),J791,L791))))&lt;=H791,H791+1,IF(IF(AND(設定!$D$8&lt;=L791,設定!$D$8&lt;J791),設定!$D$8,IF(AND(J791&lt;=L791,J791&lt;設定!$D$8),J791,IF(AND(L791&lt;=J791,J791&lt;設定!$D$8),J791,L791)))=0,設定!$D$8,IF(AND(設定!$D$8&lt;=L791,設定!$D$8&lt;J791),設定!$D$8,IF(AND(J791&lt;=L791,J791&lt;設定!$D$8),J791,IF(AND(L791&lt;=J791,J791&lt;設定!$D$8),J791,L791))))),0),40)</f>
        <v>#DIV/0!</v>
      </c>
      <c r="O791" s="55">
        <f>IF(G791="標準",設定!$C$4,G791)</f>
        <v>5</v>
      </c>
      <c r="P791" s="45">
        <f t="shared" si="136"/>
        <v>0</v>
      </c>
      <c r="Q791" s="14">
        <f t="shared" si="137"/>
        <v>0</v>
      </c>
      <c r="R791" s="23">
        <f t="shared" si="145"/>
        <v>0</v>
      </c>
      <c r="S791" s="12">
        <f t="shared" si="138"/>
        <v>0</v>
      </c>
      <c r="T791" s="23">
        <f t="shared" si="139"/>
        <v>0</v>
      </c>
      <c r="U791" s="13">
        <f t="shared" si="140"/>
        <v>0</v>
      </c>
      <c r="V791" s="104" t="str">
        <f>INDEX(商品!Q:Q,MATCH(キーワード!D791,商品!D:D,0),1)</f>
        <v>-</v>
      </c>
      <c r="W791" s="15">
        <f t="shared" si="141"/>
        <v>0</v>
      </c>
      <c r="X791" s="22">
        <f>SUMIFS(当月ワード!$J$3:$J$1000,当月ワード!$D$3:$D$1000,キーワード!$D791,当月ワード!$E$3:$E$1000,キーワード!$F791)</f>
        <v>0</v>
      </c>
      <c r="Y791" s="23">
        <f>SUMIFS(前月ワード!$J$3:$J$1000,前月ワード!$D$3:$D$1000,キーワード!$D791,前月ワード!$E$3:$E$1000,キーワード!$F791)</f>
        <v>0</v>
      </c>
      <c r="Z791" s="23">
        <f>SUMIFS(前々月ワード!$J$3:$J$1000,前々月ワード!$D$3:$D$1000,キーワード!$D791,前々月ワード!$E$3:$E$1000,キーワード!$F791)</f>
        <v>0</v>
      </c>
      <c r="AA791" s="22">
        <f>SUMIFS(当月ワード!$W$3:$W$1000,当月ワード!$D$3:$D$1000,キーワード!$D791,当月ワード!$E$3:$E$1000,キーワード!$F791)</f>
        <v>0</v>
      </c>
      <c r="AB791" s="23">
        <f>SUMIFS(前月ワード!$W$3:$W$1000,前月ワード!$D$3:$D$1000,キーワード!$D791,前月ワード!$E$3:$E$1000,キーワード!$F791)</f>
        <v>0</v>
      </c>
      <c r="AC791" s="23">
        <f>SUMIFS(前々月ワード!$W$3:$W$1000,前々月ワード!$D$3:$D$1000,キーワード!$D791,前々月ワード!$E$3:$E$1000,キーワード!$F791)</f>
        <v>0</v>
      </c>
      <c r="AD791" s="23">
        <f t="shared" si="142"/>
        <v>0</v>
      </c>
      <c r="AE791" s="23">
        <f t="shared" si="142"/>
        <v>0</v>
      </c>
      <c r="AF791" s="23">
        <f t="shared" si="142"/>
        <v>0</v>
      </c>
      <c r="AG791" s="22">
        <f>SUMIFS(当月ワード!$X$3:$X$1000,当月ワード!$D$3:$D$1000,キーワード!$D791,当月ワード!$E$3:$E$1000,キーワード!$F791)</f>
        <v>0</v>
      </c>
      <c r="AH791" s="23">
        <f>SUMIFS(前月ワード!$X$3:$X$1000,前月ワード!$D$3:$D$1000,キーワード!$D791,前月ワード!$E$3:$E$1000,キーワード!$F791)</f>
        <v>0</v>
      </c>
      <c r="AI791" s="23">
        <f>SUMIFS(前々月ワード!$X$3:$X$1000,前々月ワード!$D$3:$D$1000,キーワード!$D791,前々月ワード!$E$3:$E$1000,キーワード!$F791)</f>
        <v>0</v>
      </c>
      <c r="AJ791" s="22">
        <f>SUMIFS(当月ワード!$I$3:$I$1000,当月ワード!$D$3:$D$1000,キーワード!$D791,当月ワード!$E$3:$E$1000,キーワード!$F791)</f>
        <v>0</v>
      </c>
      <c r="AK791" s="23">
        <f>SUMIFS(前月ワード!$I$3:$I$1000,前月ワード!$D$3:$D$1000,キーワード!$D791,前月ワード!$E$3:$E$1000,キーワード!$F791)</f>
        <v>0</v>
      </c>
      <c r="AL791" s="23">
        <f>SUMIFS(前々月ワード!$I$3:$I$1000,前々月ワード!$D$3:$D$1000,キーワード!$D791,前々月ワード!$E$3:$E$1000,キーワード!$F791)</f>
        <v>0</v>
      </c>
      <c r="AM791" s="13">
        <f t="shared" si="143"/>
        <v>0</v>
      </c>
      <c r="AN791" s="13">
        <f t="shared" si="143"/>
        <v>0</v>
      </c>
      <c r="AO791" s="13">
        <f t="shared" si="143"/>
        <v>0</v>
      </c>
      <c r="AP791" s="16">
        <f t="shared" si="144"/>
        <v>0</v>
      </c>
      <c r="AQ791" s="16">
        <f t="shared" si="144"/>
        <v>0</v>
      </c>
      <c r="AR791" s="17">
        <f t="shared" si="144"/>
        <v>0</v>
      </c>
    </row>
    <row r="792" spans="3:44" ht="36.65" customHeight="1">
      <c r="C792" s="20">
        <v>787</v>
      </c>
      <c r="D792" s="53">
        <f>現状ワード設定!B789</f>
        <v>0</v>
      </c>
      <c r="E792" s="26" t="str">
        <f>IFERROR(_xlfn.XLOOKUP($D792,現状商品設定!B:B,現状商品設定!C:C,"-"),"-")</f>
        <v>-</v>
      </c>
      <c r="F792" s="56">
        <f>現状ワード設定!G789</f>
        <v>0</v>
      </c>
      <c r="G792" s="60" t="s">
        <v>46</v>
      </c>
      <c r="H792" s="47" t="str">
        <f>IFERROR(_xlfn.XLOOKUP(D792,商品!$D:$D,商品!$H:$H),"")</f>
        <v/>
      </c>
      <c r="I792" s="50" t="str">
        <f>IFERROR(_xlfn.XLOOKUP(D792&amp;F792,現状ワード設定!J:J,現状ワード設定!H:H),"")</f>
        <v/>
      </c>
      <c r="J792" s="47" t="str">
        <f>IFERROR(_xlfn.XLOOKUP(D792&amp;F792,現状ワード設定!J:J,現状ワード設定!I:I),"")</f>
        <v/>
      </c>
      <c r="K792" s="47" t="e">
        <f>IF(AND(T792&gt;=設定!$C$12,W792&gt;=O792),I792*(1+設定!$F$12),IF(AND(T792&gt;=設定!$C$13,W792&lt;O792),I792*(1+設定!$F$13),IF(AND(T792&lt;設定!$C$14,U792&gt;=設定!$E$14),I792*(1+設定!$F$14),IF(AND(T792&lt;設定!$C$15,U792&lt;設定!$E$15),I792*(1+設定!$F$15),"除外"))))</f>
        <v>#VALUE!</v>
      </c>
      <c r="L792" s="58" t="e">
        <f ca="1">IF(消化率!$I$5&lt;1,K792*消化率!$I$5,IF(U792*V792/(K792*消化率!$I$5)&gt;O792,K792*消化率!$I$5,M792))</f>
        <v>#DIV/0!</v>
      </c>
      <c r="M792" s="58" t="e">
        <f t="shared" si="135"/>
        <v>#VALUE!</v>
      </c>
      <c r="N792" s="58" t="e">
        <f ca="1">IF(ROUNDUP(IF(IF(IF(AND(設定!$D$8&lt;=L792,設定!$D$8&lt;J792),設定!$D$8,IF(AND(J792&lt;=L792,J792&lt;設定!$D$8),J792,IF(AND(L792&lt;=J792,J792&lt;設定!$D$8),J792,L792)))=0,設定!$D$8,IF(AND(設定!$D$8&lt;=L792,設定!$D$8&lt;J792),設定!$D$8,IF(AND(J792&lt;=L792,J792&lt;設定!$D$8),J792,IF(AND(L792&lt;=J792,J792&lt;設定!$D$8),J792,L792))))&lt;=H792,H792+1,IF(IF(AND(設定!$D$8&lt;=L792,設定!$D$8&lt;J792),設定!$D$8,IF(AND(J792&lt;=L792,J792&lt;設定!$D$8),J792,IF(AND(L792&lt;=J792,J792&lt;設定!$D$8),J792,L792)))=0,設定!$D$8,IF(AND(設定!$D$8&lt;=L792,設定!$D$8&lt;J792),設定!$D$8,IF(AND(J792&lt;=L792,J792&lt;設定!$D$8),J792,IF(AND(L792&lt;=J792,J792&lt;設定!$D$8),J792,L792))))),0)&gt;40,ROUNDUP(IF(IF(IF(AND(設定!$D$8&lt;=L792,設定!$D$8&lt;J792),設定!$D$8,IF(AND(J792&lt;=L792,J792&lt;設定!$D$8),J792,IF(AND(L792&lt;=J792,J792&lt;設定!$D$8),J792,L792)))=0,設定!$D$8,IF(AND(設定!$D$8&lt;=L792,設定!$D$8&lt;J792),設定!$D$8,IF(AND(J792&lt;=L792,J792&lt;設定!$D$8),J792,IF(AND(L792&lt;=J792,J792&lt;設定!$D$8),J792,L792))))&lt;=H792,H792+1,IF(IF(AND(設定!$D$8&lt;=L792,設定!$D$8&lt;J792),設定!$D$8,IF(AND(J792&lt;=L792,J792&lt;設定!$D$8),J792,IF(AND(L792&lt;=J792,J792&lt;設定!$D$8),J792,L792)))=0,設定!$D$8,IF(AND(設定!$D$8&lt;=L792,設定!$D$8&lt;J792),設定!$D$8,IF(AND(J792&lt;=L792,J792&lt;設定!$D$8),J792,IF(AND(L792&lt;=J792,J792&lt;設定!$D$8),J792,L792))))),0),40)</f>
        <v>#DIV/0!</v>
      </c>
      <c r="O792" s="55">
        <f>IF(G792="標準",設定!$C$4,G792)</f>
        <v>5</v>
      </c>
      <c r="P792" s="45">
        <f t="shared" si="136"/>
        <v>0</v>
      </c>
      <c r="Q792" s="14">
        <f t="shared" si="137"/>
        <v>0</v>
      </c>
      <c r="R792" s="23">
        <f t="shared" si="145"/>
        <v>0</v>
      </c>
      <c r="S792" s="12">
        <f t="shared" si="138"/>
        <v>0</v>
      </c>
      <c r="T792" s="23">
        <f t="shared" si="139"/>
        <v>0</v>
      </c>
      <c r="U792" s="13">
        <f t="shared" si="140"/>
        <v>0</v>
      </c>
      <c r="V792" s="104" t="str">
        <f>INDEX(商品!Q:Q,MATCH(キーワード!D792,商品!D:D,0),1)</f>
        <v>-</v>
      </c>
      <c r="W792" s="15">
        <f t="shared" si="141"/>
        <v>0</v>
      </c>
      <c r="X792" s="22">
        <f>SUMIFS(当月ワード!$J$3:$J$1000,当月ワード!$D$3:$D$1000,キーワード!$D792,当月ワード!$E$3:$E$1000,キーワード!$F792)</f>
        <v>0</v>
      </c>
      <c r="Y792" s="23">
        <f>SUMIFS(前月ワード!$J$3:$J$1000,前月ワード!$D$3:$D$1000,キーワード!$D792,前月ワード!$E$3:$E$1000,キーワード!$F792)</f>
        <v>0</v>
      </c>
      <c r="Z792" s="23">
        <f>SUMIFS(前々月ワード!$J$3:$J$1000,前々月ワード!$D$3:$D$1000,キーワード!$D792,前々月ワード!$E$3:$E$1000,キーワード!$F792)</f>
        <v>0</v>
      </c>
      <c r="AA792" s="22">
        <f>SUMIFS(当月ワード!$W$3:$W$1000,当月ワード!$D$3:$D$1000,キーワード!$D792,当月ワード!$E$3:$E$1000,キーワード!$F792)</f>
        <v>0</v>
      </c>
      <c r="AB792" s="23">
        <f>SUMIFS(前月ワード!$W$3:$W$1000,前月ワード!$D$3:$D$1000,キーワード!$D792,前月ワード!$E$3:$E$1000,キーワード!$F792)</f>
        <v>0</v>
      </c>
      <c r="AC792" s="23">
        <f>SUMIFS(前々月ワード!$W$3:$W$1000,前々月ワード!$D$3:$D$1000,キーワード!$D792,前々月ワード!$E$3:$E$1000,キーワード!$F792)</f>
        <v>0</v>
      </c>
      <c r="AD792" s="23">
        <f t="shared" si="142"/>
        <v>0</v>
      </c>
      <c r="AE792" s="23">
        <f t="shared" si="142"/>
        <v>0</v>
      </c>
      <c r="AF792" s="23">
        <f t="shared" si="142"/>
        <v>0</v>
      </c>
      <c r="AG792" s="22">
        <f>SUMIFS(当月ワード!$X$3:$X$1000,当月ワード!$D$3:$D$1000,キーワード!$D792,当月ワード!$E$3:$E$1000,キーワード!$F792)</f>
        <v>0</v>
      </c>
      <c r="AH792" s="23">
        <f>SUMIFS(前月ワード!$X$3:$X$1000,前月ワード!$D$3:$D$1000,キーワード!$D792,前月ワード!$E$3:$E$1000,キーワード!$F792)</f>
        <v>0</v>
      </c>
      <c r="AI792" s="23">
        <f>SUMIFS(前々月ワード!$X$3:$X$1000,前々月ワード!$D$3:$D$1000,キーワード!$D792,前々月ワード!$E$3:$E$1000,キーワード!$F792)</f>
        <v>0</v>
      </c>
      <c r="AJ792" s="22">
        <f>SUMIFS(当月ワード!$I$3:$I$1000,当月ワード!$D$3:$D$1000,キーワード!$D792,当月ワード!$E$3:$E$1000,キーワード!$F792)</f>
        <v>0</v>
      </c>
      <c r="AK792" s="23">
        <f>SUMIFS(前月ワード!$I$3:$I$1000,前月ワード!$D$3:$D$1000,キーワード!$D792,前月ワード!$E$3:$E$1000,キーワード!$F792)</f>
        <v>0</v>
      </c>
      <c r="AL792" s="23">
        <f>SUMIFS(前々月ワード!$I$3:$I$1000,前々月ワード!$D$3:$D$1000,キーワード!$D792,前々月ワード!$E$3:$E$1000,キーワード!$F792)</f>
        <v>0</v>
      </c>
      <c r="AM792" s="13">
        <f t="shared" si="143"/>
        <v>0</v>
      </c>
      <c r="AN792" s="13">
        <f t="shared" si="143"/>
        <v>0</v>
      </c>
      <c r="AO792" s="13">
        <f t="shared" si="143"/>
        <v>0</v>
      </c>
      <c r="AP792" s="16">
        <f t="shared" si="144"/>
        <v>0</v>
      </c>
      <c r="AQ792" s="16">
        <f t="shared" si="144"/>
        <v>0</v>
      </c>
      <c r="AR792" s="17">
        <f t="shared" si="144"/>
        <v>0</v>
      </c>
    </row>
    <row r="793" spans="3:44" ht="36.65" customHeight="1">
      <c r="C793" s="20">
        <v>788</v>
      </c>
      <c r="D793" s="53">
        <f>現状ワード設定!B790</f>
        <v>0</v>
      </c>
      <c r="E793" s="26" t="str">
        <f>IFERROR(_xlfn.XLOOKUP($D793,現状商品設定!B:B,現状商品設定!C:C,"-"),"-")</f>
        <v>-</v>
      </c>
      <c r="F793" s="56">
        <f>現状ワード設定!G790</f>
        <v>0</v>
      </c>
      <c r="G793" s="60" t="s">
        <v>46</v>
      </c>
      <c r="H793" s="47" t="str">
        <f>IFERROR(_xlfn.XLOOKUP(D793,商品!$D:$D,商品!$H:$H),"")</f>
        <v/>
      </c>
      <c r="I793" s="50" t="str">
        <f>IFERROR(_xlfn.XLOOKUP(D793&amp;F793,現状ワード設定!J:J,現状ワード設定!H:H),"")</f>
        <v/>
      </c>
      <c r="J793" s="47" t="str">
        <f>IFERROR(_xlfn.XLOOKUP(D793&amp;F793,現状ワード設定!J:J,現状ワード設定!I:I),"")</f>
        <v/>
      </c>
      <c r="K793" s="47" t="e">
        <f>IF(AND(T793&gt;=設定!$C$12,W793&gt;=O793),I793*(1+設定!$F$12),IF(AND(T793&gt;=設定!$C$13,W793&lt;O793),I793*(1+設定!$F$13),IF(AND(T793&lt;設定!$C$14,U793&gt;=設定!$E$14),I793*(1+設定!$F$14),IF(AND(T793&lt;設定!$C$15,U793&lt;設定!$E$15),I793*(1+設定!$F$15),"除外"))))</f>
        <v>#VALUE!</v>
      </c>
      <c r="L793" s="58" t="e">
        <f ca="1">IF(消化率!$I$5&lt;1,K793*消化率!$I$5,IF(U793*V793/(K793*消化率!$I$5)&gt;O793,K793*消化率!$I$5,M793))</f>
        <v>#DIV/0!</v>
      </c>
      <c r="M793" s="58" t="e">
        <f t="shared" si="135"/>
        <v>#VALUE!</v>
      </c>
      <c r="N793" s="58" t="e">
        <f ca="1">IF(ROUNDUP(IF(IF(IF(AND(設定!$D$8&lt;=L793,設定!$D$8&lt;J793),設定!$D$8,IF(AND(J793&lt;=L793,J793&lt;設定!$D$8),J793,IF(AND(L793&lt;=J793,J793&lt;設定!$D$8),J793,L793)))=0,設定!$D$8,IF(AND(設定!$D$8&lt;=L793,設定!$D$8&lt;J793),設定!$D$8,IF(AND(J793&lt;=L793,J793&lt;設定!$D$8),J793,IF(AND(L793&lt;=J793,J793&lt;設定!$D$8),J793,L793))))&lt;=H793,H793+1,IF(IF(AND(設定!$D$8&lt;=L793,設定!$D$8&lt;J793),設定!$D$8,IF(AND(J793&lt;=L793,J793&lt;設定!$D$8),J793,IF(AND(L793&lt;=J793,J793&lt;設定!$D$8),J793,L793)))=0,設定!$D$8,IF(AND(設定!$D$8&lt;=L793,設定!$D$8&lt;J793),設定!$D$8,IF(AND(J793&lt;=L793,J793&lt;設定!$D$8),J793,IF(AND(L793&lt;=J793,J793&lt;設定!$D$8),J793,L793))))),0)&gt;40,ROUNDUP(IF(IF(IF(AND(設定!$D$8&lt;=L793,設定!$D$8&lt;J793),設定!$D$8,IF(AND(J793&lt;=L793,J793&lt;設定!$D$8),J793,IF(AND(L793&lt;=J793,J793&lt;設定!$D$8),J793,L793)))=0,設定!$D$8,IF(AND(設定!$D$8&lt;=L793,設定!$D$8&lt;J793),設定!$D$8,IF(AND(J793&lt;=L793,J793&lt;設定!$D$8),J793,IF(AND(L793&lt;=J793,J793&lt;設定!$D$8),J793,L793))))&lt;=H793,H793+1,IF(IF(AND(設定!$D$8&lt;=L793,設定!$D$8&lt;J793),設定!$D$8,IF(AND(J793&lt;=L793,J793&lt;設定!$D$8),J793,IF(AND(L793&lt;=J793,J793&lt;設定!$D$8),J793,L793)))=0,設定!$D$8,IF(AND(設定!$D$8&lt;=L793,設定!$D$8&lt;J793),設定!$D$8,IF(AND(J793&lt;=L793,J793&lt;設定!$D$8),J793,IF(AND(L793&lt;=J793,J793&lt;設定!$D$8),J793,L793))))),0),40)</f>
        <v>#DIV/0!</v>
      </c>
      <c r="O793" s="55">
        <f>IF(G793="標準",設定!$C$4,G793)</f>
        <v>5</v>
      </c>
      <c r="P793" s="45">
        <f t="shared" si="136"/>
        <v>0</v>
      </c>
      <c r="Q793" s="14">
        <f t="shared" si="137"/>
        <v>0</v>
      </c>
      <c r="R793" s="23">
        <f t="shared" si="145"/>
        <v>0</v>
      </c>
      <c r="S793" s="12">
        <f t="shared" si="138"/>
        <v>0</v>
      </c>
      <c r="T793" s="23">
        <f t="shared" si="139"/>
        <v>0</v>
      </c>
      <c r="U793" s="13">
        <f t="shared" si="140"/>
        <v>0</v>
      </c>
      <c r="V793" s="104" t="str">
        <f>INDEX(商品!Q:Q,MATCH(キーワード!D793,商品!D:D,0),1)</f>
        <v>-</v>
      </c>
      <c r="W793" s="15">
        <f t="shared" si="141"/>
        <v>0</v>
      </c>
      <c r="X793" s="22">
        <f>SUMIFS(当月ワード!$J$3:$J$1000,当月ワード!$D$3:$D$1000,キーワード!$D793,当月ワード!$E$3:$E$1000,キーワード!$F793)</f>
        <v>0</v>
      </c>
      <c r="Y793" s="23">
        <f>SUMIFS(前月ワード!$J$3:$J$1000,前月ワード!$D$3:$D$1000,キーワード!$D793,前月ワード!$E$3:$E$1000,キーワード!$F793)</f>
        <v>0</v>
      </c>
      <c r="Z793" s="23">
        <f>SUMIFS(前々月ワード!$J$3:$J$1000,前々月ワード!$D$3:$D$1000,キーワード!$D793,前々月ワード!$E$3:$E$1000,キーワード!$F793)</f>
        <v>0</v>
      </c>
      <c r="AA793" s="22">
        <f>SUMIFS(当月ワード!$W$3:$W$1000,当月ワード!$D$3:$D$1000,キーワード!$D793,当月ワード!$E$3:$E$1000,キーワード!$F793)</f>
        <v>0</v>
      </c>
      <c r="AB793" s="23">
        <f>SUMIFS(前月ワード!$W$3:$W$1000,前月ワード!$D$3:$D$1000,キーワード!$D793,前月ワード!$E$3:$E$1000,キーワード!$F793)</f>
        <v>0</v>
      </c>
      <c r="AC793" s="23">
        <f>SUMIFS(前々月ワード!$W$3:$W$1000,前々月ワード!$D$3:$D$1000,キーワード!$D793,前々月ワード!$E$3:$E$1000,キーワード!$F793)</f>
        <v>0</v>
      </c>
      <c r="AD793" s="23">
        <f t="shared" si="142"/>
        <v>0</v>
      </c>
      <c r="AE793" s="23">
        <f t="shared" si="142"/>
        <v>0</v>
      </c>
      <c r="AF793" s="23">
        <f t="shared" si="142"/>
        <v>0</v>
      </c>
      <c r="AG793" s="22">
        <f>SUMIFS(当月ワード!$X$3:$X$1000,当月ワード!$D$3:$D$1000,キーワード!$D793,当月ワード!$E$3:$E$1000,キーワード!$F793)</f>
        <v>0</v>
      </c>
      <c r="AH793" s="23">
        <f>SUMIFS(前月ワード!$X$3:$X$1000,前月ワード!$D$3:$D$1000,キーワード!$D793,前月ワード!$E$3:$E$1000,キーワード!$F793)</f>
        <v>0</v>
      </c>
      <c r="AI793" s="23">
        <f>SUMIFS(前々月ワード!$X$3:$X$1000,前々月ワード!$D$3:$D$1000,キーワード!$D793,前々月ワード!$E$3:$E$1000,キーワード!$F793)</f>
        <v>0</v>
      </c>
      <c r="AJ793" s="22">
        <f>SUMIFS(当月ワード!$I$3:$I$1000,当月ワード!$D$3:$D$1000,キーワード!$D793,当月ワード!$E$3:$E$1000,キーワード!$F793)</f>
        <v>0</v>
      </c>
      <c r="AK793" s="23">
        <f>SUMIFS(前月ワード!$I$3:$I$1000,前月ワード!$D$3:$D$1000,キーワード!$D793,前月ワード!$E$3:$E$1000,キーワード!$F793)</f>
        <v>0</v>
      </c>
      <c r="AL793" s="23">
        <f>SUMIFS(前々月ワード!$I$3:$I$1000,前々月ワード!$D$3:$D$1000,キーワード!$D793,前々月ワード!$E$3:$E$1000,キーワード!$F793)</f>
        <v>0</v>
      </c>
      <c r="AM793" s="13">
        <f t="shared" si="143"/>
        <v>0</v>
      </c>
      <c r="AN793" s="13">
        <f t="shared" si="143"/>
        <v>0</v>
      </c>
      <c r="AO793" s="13">
        <f t="shared" si="143"/>
        <v>0</v>
      </c>
      <c r="AP793" s="16">
        <f t="shared" si="144"/>
        <v>0</v>
      </c>
      <c r="AQ793" s="16">
        <f t="shared" si="144"/>
        <v>0</v>
      </c>
      <c r="AR793" s="17">
        <f t="shared" si="144"/>
        <v>0</v>
      </c>
    </row>
    <row r="794" spans="3:44" ht="36.65" customHeight="1">
      <c r="C794" s="20">
        <v>789</v>
      </c>
      <c r="D794" s="53">
        <f>現状ワード設定!B791</f>
        <v>0</v>
      </c>
      <c r="E794" s="26" t="str">
        <f>IFERROR(_xlfn.XLOOKUP($D794,現状商品設定!B:B,現状商品設定!C:C,"-"),"-")</f>
        <v>-</v>
      </c>
      <c r="F794" s="56">
        <f>現状ワード設定!G791</f>
        <v>0</v>
      </c>
      <c r="G794" s="60" t="s">
        <v>46</v>
      </c>
      <c r="H794" s="47" t="str">
        <f>IFERROR(_xlfn.XLOOKUP(D794,商品!$D:$D,商品!$H:$H),"")</f>
        <v/>
      </c>
      <c r="I794" s="50" t="str">
        <f>IFERROR(_xlfn.XLOOKUP(D794&amp;F794,現状ワード設定!J:J,現状ワード設定!H:H),"")</f>
        <v/>
      </c>
      <c r="J794" s="47" t="str">
        <f>IFERROR(_xlfn.XLOOKUP(D794&amp;F794,現状ワード設定!J:J,現状ワード設定!I:I),"")</f>
        <v/>
      </c>
      <c r="K794" s="47" t="e">
        <f>IF(AND(T794&gt;=設定!$C$12,W794&gt;=O794),I794*(1+設定!$F$12),IF(AND(T794&gt;=設定!$C$13,W794&lt;O794),I794*(1+設定!$F$13),IF(AND(T794&lt;設定!$C$14,U794&gt;=設定!$E$14),I794*(1+設定!$F$14),IF(AND(T794&lt;設定!$C$15,U794&lt;設定!$E$15),I794*(1+設定!$F$15),"除外"))))</f>
        <v>#VALUE!</v>
      </c>
      <c r="L794" s="58" t="e">
        <f ca="1">IF(消化率!$I$5&lt;1,K794*消化率!$I$5,IF(U794*V794/(K794*消化率!$I$5)&gt;O794,K794*消化率!$I$5,M794))</f>
        <v>#DIV/0!</v>
      </c>
      <c r="M794" s="58" t="e">
        <f t="shared" si="135"/>
        <v>#VALUE!</v>
      </c>
      <c r="N794" s="58" t="e">
        <f ca="1">IF(ROUNDUP(IF(IF(IF(AND(設定!$D$8&lt;=L794,設定!$D$8&lt;J794),設定!$D$8,IF(AND(J794&lt;=L794,J794&lt;設定!$D$8),J794,IF(AND(L794&lt;=J794,J794&lt;設定!$D$8),J794,L794)))=0,設定!$D$8,IF(AND(設定!$D$8&lt;=L794,設定!$D$8&lt;J794),設定!$D$8,IF(AND(J794&lt;=L794,J794&lt;設定!$D$8),J794,IF(AND(L794&lt;=J794,J794&lt;設定!$D$8),J794,L794))))&lt;=H794,H794+1,IF(IF(AND(設定!$D$8&lt;=L794,設定!$D$8&lt;J794),設定!$D$8,IF(AND(J794&lt;=L794,J794&lt;設定!$D$8),J794,IF(AND(L794&lt;=J794,J794&lt;設定!$D$8),J794,L794)))=0,設定!$D$8,IF(AND(設定!$D$8&lt;=L794,設定!$D$8&lt;J794),設定!$D$8,IF(AND(J794&lt;=L794,J794&lt;設定!$D$8),J794,IF(AND(L794&lt;=J794,J794&lt;設定!$D$8),J794,L794))))),0)&gt;40,ROUNDUP(IF(IF(IF(AND(設定!$D$8&lt;=L794,設定!$D$8&lt;J794),設定!$D$8,IF(AND(J794&lt;=L794,J794&lt;設定!$D$8),J794,IF(AND(L794&lt;=J794,J794&lt;設定!$D$8),J794,L794)))=0,設定!$D$8,IF(AND(設定!$D$8&lt;=L794,設定!$D$8&lt;J794),設定!$D$8,IF(AND(J794&lt;=L794,J794&lt;設定!$D$8),J794,IF(AND(L794&lt;=J794,J794&lt;設定!$D$8),J794,L794))))&lt;=H794,H794+1,IF(IF(AND(設定!$D$8&lt;=L794,設定!$D$8&lt;J794),設定!$D$8,IF(AND(J794&lt;=L794,J794&lt;設定!$D$8),J794,IF(AND(L794&lt;=J794,J794&lt;設定!$D$8),J794,L794)))=0,設定!$D$8,IF(AND(設定!$D$8&lt;=L794,設定!$D$8&lt;J794),設定!$D$8,IF(AND(J794&lt;=L794,J794&lt;設定!$D$8),J794,IF(AND(L794&lt;=J794,J794&lt;設定!$D$8),J794,L794))))),0),40)</f>
        <v>#DIV/0!</v>
      </c>
      <c r="O794" s="55">
        <f>IF(G794="標準",設定!$C$4,G794)</f>
        <v>5</v>
      </c>
      <c r="P794" s="45">
        <f t="shared" si="136"/>
        <v>0</v>
      </c>
      <c r="Q794" s="14">
        <f t="shared" si="137"/>
        <v>0</v>
      </c>
      <c r="R794" s="23">
        <f t="shared" si="145"/>
        <v>0</v>
      </c>
      <c r="S794" s="12">
        <f t="shared" si="138"/>
        <v>0</v>
      </c>
      <c r="T794" s="23">
        <f t="shared" si="139"/>
        <v>0</v>
      </c>
      <c r="U794" s="13">
        <f t="shared" si="140"/>
        <v>0</v>
      </c>
      <c r="V794" s="104" t="str">
        <f>INDEX(商品!Q:Q,MATCH(キーワード!D794,商品!D:D,0),1)</f>
        <v>-</v>
      </c>
      <c r="W794" s="15">
        <f t="shared" si="141"/>
        <v>0</v>
      </c>
      <c r="X794" s="22">
        <f>SUMIFS(当月ワード!$J$3:$J$1000,当月ワード!$D$3:$D$1000,キーワード!$D794,当月ワード!$E$3:$E$1000,キーワード!$F794)</f>
        <v>0</v>
      </c>
      <c r="Y794" s="23">
        <f>SUMIFS(前月ワード!$J$3:$J$1000,前月ワード!$D$3:$D$1000,キーワード!$D794,前月ワード!$E$3:$E$1000,キーワード!$F794)</f>
        <v>0</v>
      </c>
      <c r="Z794" s="23">
        <f>SUMIFS(前々月ワード!$J$3:$J$1000,前々月ワード!$D$3:$D$1000,キーワード!$D794,前々月ワード!$E$3:$E$1000,キーワード!$F794)</f>
        <v>0</v>
      </c>
      <c r="AA794" s="22">
        <f>SUMIFS(当月ワード!$W$3:$W$1000,当月ワード!$D$3:$D$1000,キーワード!$D794,当月ワード!$E$3:$E$1000,キーワード!$F794)</f>
        <v>0</v>
      </c>
      <c r="AB794" s="23">
        <f>SUMIFS(前月ワード!$W$3:$W$1000,前月ワード!$D$3:$D$1000,キーワード!$D794,前月ワード!$E$3:$E$1000,キーワード!$F794)</f>
        <v>0</v>
      </c>
      <c r="AC794" s="23">
        <f>SUMIFS(前々月ワード!$W$3:$W$1000,前々月ワード!$D$3:$D$1000,キーワード!$D794,前々月ワード!$E$3:$E$1000,キーワード!$F794)</f>
        <v>0</v>
      </c>
      <c r="AD794" s="23">
        <f t="shared" si="142"/>
        <v>0</v>
      </c>
      <c r="AE794" s="23">
        <f t="shared" si="142"/>
        <v>0</v>
      </c>
      <c r="AF794" s="23">
        <f t="shared" si="142"/>
        <v>0</v>
      </c>
      <c r="AG794" s="22">
        <f>SUMIFS(当月ワード!$X$3:$X$1000,当月ワード!$D$3:$D$1000,キーワード!$D794,当月ワード!$E$3:$E$1000,キーワード!$F794)</f>
        <v>0</v>
      </c>
      <c r="AH794" s="23">
        <f>SUMIFS(前月ワード!$X$3:$X$1000,前月ワード!$D$3:$D$1000,キーワード!$D794,前月ワード!$E$3:$E$1000,キーワード!$F794)</f>
        <v>0</v>
      </c>
      <c r="AI794" s="23">
        <f>SUMIFS(前々月ワード!$X$3:$X$1000,前々月ワード!$D$3:$D$1000,キーワード!$D794,前々月ワード!$E$3:$E$1000,キーワード!$F794)</f>
        <v>0</v>
      </c>
      <c r="AJ794" s="22">
        <f>SUMIFS(当月ワード!$I$3:$I$1000,当月ワード!$D$3:$D$1000,キーワード!$D794,当月ワード!$E$3:$E$1000,キーワード!$F794)</f>
        <v>0</v>
      </c>
      <c r="AK794" s="23">
        <f>SUMIFS(前月ワード!$I$3:$I$1000,前月ワード!$D$3:$D$1000,キーワード!$D794,前月ワード!$E$3:$E$1000,キーワード!$F794)</f>
        <v>0</v>
      </c>
      <c r="AL794" s="23">
        <f>SUMIFS(前々月ワード!$I$3:$I$1000,前々月ワード!$D$3:$D$1000,キーワード!$D794,前々月ワード!$E$3:$E$1000,キーワード!$F794)</f>
        <v>0</v>
      </c>
      <c r="AM794" s="13">
        <f t="shared" si="143"/>
        <v>0</v>
      </c>
      <c r="AN794" s="13">
        <f t="shared" si="143"/>
        <v>0</v>
      </c>
      <c r="AO794" s="13">
        <f t="shared" si="143"/>
        <v>0</v>
      </c>
      <c r="AP794" s="16">
        <f t="shared" si="144"/>
        <v>0</v>
      </c>
      <c r="AQ794" s="16">
        <f t="shared" si="144"/>
        <v>0</v>
      </c>
      <c r="AR794" s="17">
        <f t="shared" si="144"/>
        <v>0</v>
      </c>
    </row>
    <row r="795" spans="3:44" ht="36.65" customHeight="1">
      <c r="C795" s="20">
        <v>790</v>
      </c>
      <c r="D795" s="53">
        <f>現状ワード設定!B792</f>
        <v>0</v>
      </c>
      <c r="E795" s="26" t="str">
        <f>IFERROR(_xlfn.XLOOKUP($D795,現状商品設定!B:B,現状商品設定!C:C,"-"),"-")</f>
        <v>-</v>
      </c>
      <c r="F795" s="56">
        <f>現状ワード設定!G792</f>
        <v>0</v>
      </c>
      <c r="G795" s="60" t="s">
        <v>46</v>
      </c>
      <c r="H795" s="47" t="str">
        <f>IFERROR(_xlfn.XLOOKUP(D795,商品!$D:$D,商品!$H:$H),"")</f>
        <v/>
      </c>
      <c r="I795" s="50" t="str">
        <f>IFERROR(_xlfn.XLOOKUP(D795&amp;F795,現状ワード設定!J:J,現状ワード設定!H:H),"")</f>
        <v/>
      </c>
      <c r="J795" s="47" t="str">
        <f>IFERROR(_xlfn.XLOOKUP(D795&amp;F795,現状ワード設定!J:J,現状ワード設定!I:I),"")</f>
        <v/>
      </c>
      <c r="K795" s="47" t="e">
        <f>IF(AND(T795&gt;=設定!$C$12,W795&gt;=O795),I795*(1+設定!$F$12),IF(AND(T795&gt;=設定!$C$13,W795&lt;O795),I795*(1+設定!$F$13),IF(AND(T795&lt;設定!$C$14,U795&gt;=設定!$E$14),I795*(1+設定!$F$14),IF(AND(T795&lt;設定!$C$15,U795&lt;設定!$E$15),I795*(1+設定!$F$15),"除外"))))</f>
        <v>#VALUE!</v>
      </c>
      <c r="L795" s="58" t="e">
        <f ca="1">IF(消化率!$I$5&lt;1,K795*消化率!$I$5,IF(U795*V795/(K795*消化率!$I$5)&gt;O795,K795*消化率!$I$5,M795))</f>
        <v>#DIV/0!</v>
      </c>
      <c r="M795" s="58" t="e">
        <f t="shared" si="135"/>
        <v>#VALUE!</v>
      </c>
      <c r="N795" s="58" t="e">
        <f ca="1">IF(ROUNDUP(IF(IF(IF(AND(設定!$D$8&lt;=L795,設定!$D$8&lt;J795),設定!$D$8,IF(AND(J795&lt;=L795,J795&lt;設定!$D$8),J795,IF(AND(L795&lt;=J795,J795&lt;設定!$D$8),J795,L795)))=0,設定!$D$8,IF(AND(設定!$D$8&lt;=L795,設定!$D$8&lt;J795),設定!$D$8,IF(AND(J795&lt;=L795,J795&lt;設定!$D$8),J795,IF(AND(L795&lt;=J795,J795&lt;設定!$D$8),J795,L795))))&lt;=H795,H795+1,IF(IF(AND(設定!$D$8&lt;=L795,設定!$D$8&lt;J795),設定!$D$8,IF(AND(J795&lt;=L795,J795&lt;設定!$D$8),J795,IF(AND(L795&lt;=J795,J795&lt;設定!$D$8),J795,L795)))=0,設定!$D$8,IF(AND(設定!$D$8&lt;=L795,設定!$D$8&lt;J795),設定!$D$8,IF(AND(J795&lt;=L795,J795&lt;設定!$D$8),J795,IF(AND(L795&lt;=J795,J795&lt;設定!$D$8),J795,L795))))),0)&gt;40,ROUNDUP(IF(IF(IF(AND(設定!$D$8&lt;=L795,設定!$D$8&lt;J795),設定!$D$8,IF(AND(J795&lt;=L795,J795&lt;設定!$D$8),J795,IF(AND(L795&lt;=J795,J795&lt;設定!$D$8),J795,L795)))=0,設定!$D$8,IF(AND(設定!$D$8&lt;=L795,設定!$D$8&lt;J795),設定!$D$8,IF(AND(J795&lt;=L795,J795&lt;設定!$D$8),J795,IF(AND(L795&lt;=J795,J795&lt;設定!$D$8),J795,L795))))&lt;=H795,H795+1,IF(IF(AND(設定!$D$8&lt;=L795,設定!$D$8&lt;J795),設定!$D$8,IF(AND(J795&lt;=L795,J795&lt;設定!$D$8),J795,IF(AND(L795&lt;=J795,J795&lt;設定!$D$8),J795,L795)))=0,設定!$D$8,IF(AND(設定!$D$8&lt;=L795,設定!$D$8&lt;J795),設定!$D$8,IF(AND(J795&lt;=L795,J795&lt;設定!$D$8),J795,IF(AND(L795&lt;=J795,J795&lt;設定!$D$8),J795,L795))))),0),40)</f>
        <v>#DIV/0!</v>
      </c>
      <c r="O795" s="55">
        <f>IF(G795="標準",設定!$C$4,G795)</f>
        <v>5</v>
      </c>
      <c r="P795" s="45">
        <f t="shared" si="136"/>
        <v>0</v>
      </c>
      <c r="Q795" s="14">
        <f t="shared" si="137"/>
        <v>0</v>
      </c>
      <c r="R795" s="23">
        <f t="shared" si="145"/>
        <v>0</v>
      </c>
      <c r="S795" s="12">
        <f t="shared" si="138"/>
        <v>0</v>
      </c>
      <c r="T795" s="23">
        <f t="shared" si="139"/>
        <v>0</v>
      </c>
      <c r="U795" s="13">
        <f t="shared" si="140"/>
        <v>0</v>
      </c>
      <c r="V795" s="104" t="str">
        <f>INDEX(商品!Q:Q,MATCH(キーワード!D795,商品!D:D,0),1)</f>
        <v>-</v>
      </c>
      <c r="W795" s="15">
        <f t="shared" si="141"/>
        <v>0</v>
      </c>
      <c r="X795" s="22">
        <f>SUMIFS(当月ワード!$J$3:$J$1000,当月ワード!$D$3:$D$1000,キーワード!$D795,当月ワード!$E$3:$E$1000,キーワード!$F795)</f>
        <v>0</v>
      </c>
      <c r="Y795" s="23">
        <f>SUMIFS(前月ワード!$J$3:$J$1000,前月ワード!$D$3:$D$1000,キーワード!$D795,前月ワード!$E$3:$E$1000,キーワード!$F795)</f>
        <v>0</v>
      </c>
      <c r="Z795" s="23">
        <f>SUMIFS(前々月ワード!$J$3:$J$1000,前々月ワード!$D$3:$D$1000,キーワード!$D795,前々月ワード!$E$3:$E$1000,キーワード!$F795)</f>
        <v>0</v>
      </c>
      <c r="AA795" s="22">
        <f>SUMIFS(当月ワード!$W$3:$W$1000,当月ワード!$D$3:$D$1000,キーワード!$D795,当月ワード!$E$3:$E$1000,キーワード!$F795)</f>
        <v>0</v>
      </c>
      <c r="AB795" s="23">
        <f>SUMIFS(前月ワード!$W$3:$W$1000,前月ワード!$D$3:$D$1000,キーワード!$D795,前月ワード!$E$3:$E$1000,キーワード!$F795)</f>
        <v>0</v>
      </c>
      <c r="AC795" s="23">
        <f>SUMIFS(前々月ワード!$W$3:$W$1000,前々月ワード!$D$3:$D$1000,キーワード!$D795,前々月ワード!$E$3:$E$1000,キーワード!$F795)</f>
        <v>0</v>
      </c>
      <c r="AD795" s="23">
        <f t="shared" si="142"/>
        <v>0</v>
      </c>
      <c r="AE795" s="23">
        <f t="shared" si="142"/>
        <v>0</v>
      </c>
      <c r="AF795" s="23">
        <f t="shared" si="142"/>
        <v>0</v>
      </c>
      <c r="AG795" s="22">
        <f>SUMIFS(当月ワード!$X$3:$X$1000,当月ワード!$D$3:$D$1000,キーワード!$D795,当月ワード!$E$3:$E$1000,キーワード!$F795)</f>
        <v>0</v>
      </c>
      <c r="AH795" s="23">
        <f>SUMIFS(前月ワード!$X$3:$X$1000,前月ワード!$D$3:$D$1000,キーワード!$D795,前月ワード!$E$3:$E$1000,キーワード!$F795)</f>
        <v>0</v>
      </c>
      <c r="AI795" s="23">
        <f>SUMIFS(前々月ワード!$X$3:$X$1000,前々月ワード!$D$3:$D$1000,キーワード!$D795,前々月ワード!$E$3:$E$1000,キーワード!$F795)</f>
        <v>0</v>
      </c>
      <c r="AJ795" s="22">
        <f>SUMIFS(当月ワード!$I$3:$I$1000,当月ワード!$D$3:$D$1000,キーワード!$D795,当月ワード!$E$3:$E$1000,キーワード!$F795)</f>
        <v>0</v>
      </c>
      <c r="AK795" s="23">
        <f>SUMIFS(前月ワード!$I$3:$I$1000,前月ワード!$D$3:$D$1000,キーワード!$D795,前月ワード!$E$3:$E$1000,キーワード!$F795)</f>
        <v>0</v>
      </c>
      <c r="AL795" s="23">
        <f>SUMIFS(前々月ワード!$I$3:$I$1000,前々月ワード!$D$3:$D$1000,キーワード!$D795,前々月ワード!$E$3:$E$1000,キーワード!$F795)</f>
        <v>0</v>
      </c>
      <c r="AM795" s="13">
        <f t="shared" si="143"/>
        <v>0</v>
      </c>
      <c r="AN795" s="13">
        <f t="shared" si="143"/>
        <v>0</v>
      </c>
      <c r="AO795" s="13">
        <f t="shared" si="143"/>
        <v>0</v>
      </c>
      <c r="AP795" s="16">
        <f t="shared" si="144"/>
        <v>0</v>
      </c>
      <c r="AQ795" s="16">
        <f t="shared" si="144"/>
        <v>0</v>
      </c>
      <c r="AR795" s="17">
        <f t="shared" si="144"/>
        <v>0</v>
      </c>
    </row>
    <row r="796" spans="3:44" ht="36.65" customHeight="1">
      <c r="C796" s="20">
        <v>791</v>
      </c>
      <c r="D796" s="53">
        <f>現状ワード設定!B793</f>
        <v>0</v>
      </c>
      <c r="E796" s="26" t="str">
        <f>IFERROR(_xlfn.XLOOKUP($D796,現状商品設定!B:B,現状商品設定!C:C,"-"),"-")</f>
        <v>-</v>
      </c>
      <c r="F796" s="56">
        <f>現状ワード設定!G793</f>
        <v>0</v>
      </c>
      <c r="G796" s="60" t="s">
        <v>46</v>
      </c>
      <c r="H796" s="47" t="str">
        <f>IFERROR(_xlfn.XLOOKUP(D796,商品!$D:$D,商品!$H:$H),"")</f>
        <v/>
      </c>
      <c r="I796" s="50" t="str">
        <f>IFERROR(_xlfn.XLOOKUP(D796&amp;F796,現状ワード設定!J:J,現状ワード設定!H:H),"")</f>
        <v/>
      </c>
      <c r="J796" s="47" t="str">
        <f>IFERROR(_xlfn.XLOOKUP(D796&amp;F796,現状ワード設定!J:J,現状ワード設定!I:I),"")</f>
        <v/>
      </c>
      <c r="K796" s="47" t="e">
        <f>IF(AND(T796&gt;=設定!$C$12,W796&gt;=O796),I796*(1+設定!$F$12),IF(AND(T796&gt;=設定!$C$13,W796&lt;O796),I796*(1+設定!$F$13),IF(AND(T796&lt;設定!$C$14,U796&gt;=設定!$E$14),I796*(1+設定!$F$14),IF(AND(T796&lt;設定!$C$15,U796&lt;設定!$E$15),I796*(1+設定!$F$15),"除外"))))</f>
        <v>#VALUE!</v>
      </c>
      <c r="L796" s="58" t="e">
        <f ca="1">IF(消化率!$I$5&lt;1,K796*消化率!$I$5,IF(U796*V796/(K796*消化率!$I$5)&gt;O796,K796*消化率!$I$5,M796))</f>
        <v>#DIV/0!</v>
      </c>
      <c r="M796" s="58" t="e">
        <f t="shared" si="135"/>
        <v>#VALUE!</v>
      </c>
      <c r="N796" s="58" t="e">
        <f ca="1">IF(ROUNDUP(IF(IF(IF(AND(設定!$D$8&lt;=L796,設定!$D$8&lt;J796),設定!$D$8,IF(AND(J796&lt;=L796,J796&lt;設定!$D$8),J796,IF(AND(L796&lt;=J796,J796&lt;設定!$D$8),J796,L796)))=0,設定!$D$8,IF(AND(設定!$D$8&lt;=L796,設定!$D$8&lt;J796),設定!$D$8,IF(AND(J796&lt;=L796,J796&lt;設定!$D$8),J796,IF(AND(L796&lt;=J796,J796&lt;設定!$D$8),J796,L796))))&lt;=H796,H796+1,IF(IF(AND(設定!$D$8&lt;=L796,設定!$D$8&lt;J796),設定!$D$8,IF(AND(J796&lt;=L796,J796&lt;設定!$D$8),J796,IF(AND(L796&lt;=J796,J796&lt;設定!$D$8),J796,L796)))=0,設定!$D$8,IF(AND(設定!$D$8&lt;=L796,設定!$D$8&lt;J796),設定!$D$8,IF(AND(J796&lt;=L796,J796&lt;設定!$D$8),J796,IF(AND(L796&lt;=J796,J796&lt;設定!$D$8),J796,L796))))),0)&gt;40,ROUNDUP(IF(IF(IF(AND(設定!$D$8&lt;=L796,設定!$D$8&lt;J796),設定!$D$8,IF(AND(J796&lt;=L796,J796&lt;設定!$D$8),J796,IF(AND(L796&lt;=J796,J796&lt;設定!$D$8),J796,L796)))=0,設定!$D$8,IF(AND(設定!$D$8&lt;=L796,設定!$D$8&lt;J796),設定!$D$8,IF(AND(J796&lt;=L796,J796&lt;設定!$D$8),J796,IF(AND(L796&lt;=J796,J796&lt;設定!$D$8),J796,L796))))&lt;=H796,H796+1,IF(IF(AND(設定!$D$8&lt;=L796,設定!$D$8&lt;J796),設定!$D$8,IF(AND(J796&lt;=L796,J796&lt;設定!$D$8),J796,IF(AND(L796&lt;=J796,J796&lt;設定!$D$8),J796,L796)))=0,設定!$D$8,IF(AND(設定!$D$8&lt;=L796,設定!$D$8&lt;J796),設定!$D$8,IF(AND(J796&lt;=L796,J796&lt;設定!$D$8),J796,IF(AND(L796&lt;=J796,J796&lt;設定!$D$8),J796,L796))))),0),40)</f>
        <v>#DIV/0!</v>
      </c>
      <c r="O796" s="55">
        <f>IF(G796="標準",設定!$C$4,G796)</f>
        <v>5</v>
      </c>
      <c r="P796" s="45">
        <f t="shared" si="136"/>
        <v>0</v>
      </c>
      <c r="Q796" s="14">
        <f t="shared" si="137"/>
        <v>0</v>
      </c>
      <c r="R796" s="23">
        <f t="shared" si="145"/>
        <v>0</v>
      </c>
      <c r="S796" s="12">
        <f t="shared" si="138"/>
        <v>0</v>
      </c>
      <c r="T796" s="23">
        <f t="shared" si="139"/>
        <v>0</v>
      </c>
      <c r="U796" s="13">
        <f t="shared" si="140"/>
        <v>0</v>
      </c>
      <c r="V796" s="104" t="str">
        <f>INDEX(商品!Q:Q,MATCH(キーワード!D796,商品!D:D,0),1)</f>
        <v>-</v>
      </c>
      <c r="W796" s="15">
        <f t="shared" si="141"/>
        <v>0</v>
      </c>
      <c r="X796" s="22">
        <f>SUMIFS(当月ワード!$J$3:$J$1000,当月ワード!$D$3:$D$1000,キーワード!$D796,当月ワード!$E$3:$E$1000,キーワード!$F796)</f>
        <v>0</v>
      </c>
      <c r="Y796" s="23">
        <f>SUMIFS(前月ワード!$J$3:$J$1000,前月ワード!$D$3:$D$1000,キーワード!$D796,前月ワード!$E$3:$E$1000,キーワード!$F796)</f>
        <v>0</v>
      </c>
      <c r="Z796" s="23">
        <f>SUMIFS(前々月ワード!$J$3:$J$1000,前々月ワード!$D$3:$D$1000,キーワード!$D796,前々月ワード!$E$3:$E$1000,キーワード!$F796)</f>
        <v>0</v>
      </c>
      <c r="AA796" s="22">
        <f>SUMIFS(当月ワード!$W$3:$W$1000,当月ワード!$D$3:$D$1000,キーワード!$D796,当月ワード!$E$3:$E$1000,キーワード!$F796)</f>
        <v>0</v>
      </c>
      <c r="AB796" s="23">
        <f>SUMIFS(前月ワード!$W$3:$W$1000,前月ワード!$D$3:$D$1000,キーワード!$D796,前月ワード!$E$3:$E$1000,キーワード!$F796)</f>
        <v>0</v>
      </c>
      <c r="AC796" s="23">
        <f>SUMIFS(前々月ワード!$W$3:$W$1000,前々月ワード!$D$3:$D$1000,キーワード!$D796,前々月ワード!$E$3:$E$1000,キーワード!$F796)</f>
        <v>0</v>
      </c>
      <c r="AD796" s="23">
        <f t="shared" si="142"/>
        <v>0</v>
      </c>
      <c r="AE796" s="23">
        <f t="shared" si="142"/>
        <v>0</v>
      </c>
      <c r="AF796" s="23">
        <f t="shared" si="142"/>
        <v>0</v>
      </c>
      <c r="AG796" s="22">
        <f>SUMIFS(当月ワード!$X$3:$X$1000,当月ワード!$D$3:$D$1000,キーワード!$D796,当月ワード!$E$3:$E$1000,キーワード!$F796)</f>
        <v>0</v>
      </c>
      <c r="AH796" s="23">
        <f>SUMIFS(前月ワード!$X$3:$X$1000,前月ワード!$D$3:$D$1000,キーワード!$D796,前月ワード!$E$3:$E$1000,キーワード!$F796)</f>
        <v>0</v>
      </c>
      <c r="AI796" s="23">
        <f>SUMIFS(前々月ワード!$X$3:$X$1000,前々月ワード!$D$3:$D$1000,キーワード!$D796,前々月ワード!$E$3:$E$1000,キーワード!$F796)</f>
        <v>0</v>
      </c>
      <c r="AJ796" s="22">
        <f>SUMIFS(当月ワード!$I$3:$I$1000,当月ワード!$D$3:$D$1000,キーワード!$D796,当月ワード!$E$3:$E$1000,キーワード!$F796)</f>
        <v>0</v>
      </c>
      <c r="AK796" s="23">
        <f>SUMIFS(前月ワード!$I$3:$I$1000,前月ワード!$D$3:$D$1000,キーワード!$D796,前月ワード!$E$3:$E$1000,キーワード!$F796)</f>
        <v>0</v>
      </c>
      <c r="AL796" s="23">
        <f>SUMIFS(前々月ワード!$I$3:$I$1000,前々月ワード!$D$3:$D$1000,キーワード!$D796,前々月ワード!$E$3:$E$1000,キーワード!$F796)</f>
        <v>0</v>
      </c>
      <c r="AM796" s="13">
        <f t="shared" si="143"/>
        <v>0</v>
      </c>
      <c r="AN796" s="13">
        <f t="shared" si="143"/>
        <v>0</v>
      </c>
      <c r="AO796" s="13">
        <f t="shared" si="143"/>
        <v>0</v>
      </c>
      <c r="AP796" s="16">
        <f t="shared" si="144"/>
        <v>0</v>
      </c>
      <c r="AQ796" s="16">
        <f t="shared" si="144"/>
        <v>0</v>
      </c>
      <c r="AR796" s="17">
        <f t="shared" si="144"/>
        <v>0</v>
      </c>
    </row>
    <row r="797" spans="3:44" ht="36.65" customHeight="1">
      <c r="C797" s="20">
        <v>792</v>
      </c>
      <c r="D797" s="53">
        <f>現状ワード設定!B794</f>
        <v>0</v>
      </c>
      <c r="E797" s="26" t="str">
        <f>IFERROR(_xlfn.XLOOKUP($D797,現状商品設定!B:B,現状商品設定!C:C,"-"),"-")</f>
        <v>-</v>
      </c>
      <c r="F797" s="56">
        <f>現状ワード設定!G794</f>
        <v>0</v>
      </c>
      <c r="G797" s="60" t="s">
        <v>46</v>
      </c>
      <c r="H797" s="47" t="str">
        <f>IFERROR(_xlfn.XLOOKUP(D797,商品!$D:$D,商品!$H:$H),"")</f>
        <v/>
      </c>
      <c r="I797" s="50" t="str">
        <f>IFERROR(_xlfn.XLOOKUP(D797&amp;F797,現状ワード設定!J:J,現状ワード設定!H:H),"")</f>
        <v/>
      </c>
      <c r="J797" s="47" t="str">
        <f>IFERROR(_xlfn.XLOOKUP(D797&amp;F797,現状ワード設定!J:J,現状ワード設定!I:I),"")</f>
        <v/>
      </c>
      <c r="K797" s="47" t="e">
        <f>IF(AND(T797&gt;=設定!$C$12,W797&gt;=O797),I797*(1+設定!$F$12),IF(AND(T797&gt;=設定!$C$13,W797&lt;O797),I797*(1+設定!$F$13),IF(AND(T797&lt;設定!$C$14,U797&gt;=設定!$E$14),I797*(1+設定!$F$14),IF(AND(T797&lt;設定!$C$15,U797&lt;設定!$E$15),I797*(1+設定!$F$15),"除外"))))</f>
        <v>#VALUE!</v>
      </c>
      <c r="L797" s="58" t="e">
        <f ca="1">IF(消化率!$I$5&lt;1,K797*消化率!$I$5,IF(U797*V797/(K797*消化率!$I$5)&gt;O797,K797*消化率!$I$5,M797))</f>
        <v>#DIV/0!</v>
      </c>
      <c r="M797" s="58" t="e">
        <f t="shared" si="135"/>
        <v>#VALUE!</v>
      </c>
      <c r="N797" s="58" t="e">
        <f ca="1">IF(ROUNDUP(IF(IF(IF(AND(設定!$D$8&lt;=L797,設定!$D$8&lt;J797),設定!$D$8,IF(AND(J797&lt;=L797,J797&lt;設定!$D$8),J797,IF(AND(L797&lt;=J797,J797&lt;設定!$D$8),J797,L797)))=0,設定!$D$8,IF(AND(設定!$D$8&lt;=L797,設定!$D$8&lt;J797),設定!$D$8,IF(AND(J797&lt;=L797,J797&lt;設定!$D$8),J797,IF(AND(L797&lt;=J797,J797&lt;設定!$D$8),J797,L797))))&lt;=H797,H797+1,IF(IF(AND(設定!$D$8&lt;=L797,設定!$D$8&lt;J797),設定!$D$8,IF(AND(J797&lt;=L797,J797&lt;設定!$D$8),J797,IF(AND(L797&lt;=J797,J797&lt;設定!$D$8),J797,L797)))=0,設定!$D$8,IF(AND(設定!$D$8&lt;=L797,設定!$D$8&lt;J797),設定!$D$8,IF(AND(J797&lt;=L797,J797&lt;設定!$D$8),J797,IF(AND(L797&lt;=J797,J797&lt;設定!$D$8),J797,L797))))),0)&gt;40,ROUNDUP(IF(IF(IF(AND(設定!$D$8&lt;=L797,設定!$D$8&lt;J797),設定!$D$8,IF(AND(J797&lt;=L797,J797&lt;設定!$D$8),J797,IF(AND(L797&lt;=J797,J797&lt;設定!$D$8),J797,L797)))=0,設定!$D$8,IF(AND(設定!$D$8&lt;=L797,設定!$D$8&lt;J797),設定!$D$8,IF(AND(J797&lt;=L797,J797&lt;設定!$D$8),J797,IF(AND(L797&lt;=J797,J797&lt;設定!$D$8),J797,L797))))&lt;=H797,H797+1,IF(IF(AND(設定!$D$8&lt;=L797,設定!$D$8&lt;J797),設定!$D$8,IF(AND(J797&lt;=L797,J797&lt;設定!$D$8),J797,IF(AND(L797&lt;=J797,J797&lt;設定!$D$8),J797,L797)))=0,設定!$D$8,IF(AND(設定!$D$8&lt;=L797,設定!$D$8&lt;J797),設定!$D$8,IF(AND(J797&lt;=L797,J797&lt;設定!$D$8),J797,IF(AND(L797&lt;=J797,J797&lt;設定!$D$8),J797,L797))))),0),40)</f>
        <v>#DIV/0!</v>
      </c>
      <c r="O797" s="55">
        <f>IF(G797="標準",設定!$C$4,G797)</f>
        <v>5</v>
      </c>
      <c r="P797" s="45">
        <f t="shared" si="136"/>
        <v>0</v>
      </c>
      <c r="Q797" s="14">
        <f t="shared" si="137"/>
        <v>0</v>
      </c>
      <c r="R797" s="23">
        <f t="shared" si="145"/>
        <v>0</v>
      </c>
      <c r="S797" s="12">
        <f t="shared" si="138"/>
        <v>0</v>
      </c>
      <c r="T797" s="23">
        <f t="shared" si="139"/>
        <v>0</v>
      </c>
      <c r="U797" s="13">
        <f t="shared" si="140"/>
        <v>0</v>
      </c>
      <c r="V797" s="104" t="str">
        <f>INDEX(商品!Q:Q,MATCH(キーワード!D797,商品!D:D,0),1)</f>
        <v>-</v>
      </c>
      <c r="W797" s="15">
        <f t="shared" si="141"/>
        <v>0</v>
      </c>
      <c r="X797" s="22">
        <f>SUMIFS(当月ワード!$J$3:$J$1000,当月ワード!$D$3:$D$1000,キーワード!$D797,当月ワード!$E$3:$E$1000,キーワード!$F797)</f>
        <v>0</v>
      </c>
      <c r="Y797" s="23">
        <f>SUMIFS(前月ワード!$J$3:$J$1000,前月ワード!$D$3:$D$1000,キーワード!$D797,前月ワード!$E$3:$E$1000,キーワード!$F797)</f>
        <v>0</v>
      </c>
      <c r="Z797" s="23">
        <f>SUMIFS(前々月ワード!$J$3:$J$1000,前々月ワード!$D$3:$D$1000,キーワード!$D797,前々月ワード!$E$3:$E$1000,キーワード!$F797)</f>
        <v>0</v>
      </c>
      <c r="AA797" s="22">
        <f>SUMIFS(当月ワード!$W$3:$W$1000,当月ワード!$D$3:$D$1000,キーワード!$D797,当月ワード!$E$3:$E$1000,キーワード!$F797)</f>
        <v>0</v>
      </c>
      <c r="AB797" s="23">
        <f>SUMIFS(前月ワード!$W$3:$W$1000,前月ワード!$D$3:$D$1000,キーワード!$D797,前月ワード!$E$3:$E$1000,キーワード!$F797)</f>
        <v>0</v>
      </c>
      <c r="AC797" s="23">
        <f>SUMIFS(前々月ワード!$W$3:$W$1000,前々月ワード!$D$3:$D$1000,キーワード!$D797,前々月ワード!$E$3:$E$1000,キーワード!$F797)</f>
        <v>0</v>
      </c>
      <c r="AD797" s="23">
        <f t="shared" si="142"/>
        <v>0</v>
      </c>
      <c r="AE797" s="23">
        <f t="shared" si="142"/>
        <v>0</v>
      </c>
      <c r="AF797" s="23">
        <f t="shared" si="142"/>
        <v>0</v>
      </c>
      <c r="AG797" s="22">
        <f>SUMIFS(当月ワード!$X$3:$X$1000,当月ワード!$D$3:$D$1000,キーワード!$D797,当月ワード!$E$3:$E$1000,キーワード!$F797)</f>
        <v>0</v>
      </c>
      <c r="AH797" s="23">
        <f>SUMIFS(前月ワード!$X$3:$X$1000,前月ワード!$D$3:$D$1000,キーワード!$D797,前月ワード!$E$3:$E$1000,キーワード!$F797)</f>
        <v>0</v>
      </c>
      <c r="AI797" s="23">
        <f>SUMIFS(前々月ワード!$X$3:$X$1000,前々月ワード!$D$3:$D$1000,キーワード!$D797,前々月ワード!$E$3:$E$1000,キーワード!$F797)</f>
        <v>0</v>
      </c>
      <c r="AJ797" s="22">
        <f>SUMIFS(当月ワード!$I$3:$I$1000,当月ワード!$D$3:$D$1000,キーワード!$D797,当月ワード!$E$3:$E$1000,キーワード!$F797)</f>
        <v>0</v>
      </c>
      <c r="AK797" s="23">
        <f>SUMIFS(前月ワード!$I$3:$I$1000,前月ワード!$D$3:$D$1000,キーワード!$D797,前月ワード!$E$3:$E$1000,キーワード!$F797)</f>
        <v>0</v>
      </c>
      <c r="AL797" s="23">
        <f>SUMIFS(前々月ワード!$I$3:$I$1000,前々月ワード!$D$3:$D$1000,キーワード!$D797,前々月ワード!$E$3:$E$1000,キーワード!$F797)</f>
        <v>0</v>
      </c>
      <c r="AM797" s="13">
        <f t="shared" si="143"/>
        <v>0</v>
      </c>
      <c r="AN797" s="13">
        <f t="shared" si="143"/>
        <v>0</v>
      </c>
      <c r="AO797" s="13">
        <f t="shared" si="143"/>
        <v>0</v>
      </c>
      <c r="AP797" s="16">
        <f t="shared" si="144"/>
        <v>0</v>
      </c>
      <c r="AQ797" s="16">
        <f t="shared" si="144"/>
        <v>0</v>
      </c>
      <c r="AR797" s="17">
        <f t="shared" si="144"/>
        <v>0</v>
      </c>
    </row>
    <row r="798" spans="3:44" ht="36.65" customHeight="1">
      <c r="C798" s="20">
        <v>793</v>
      </c>
      <c r="D798" s="53">
        <f>現状ワード設定!B795</f>
        <v>0</v>
      </c>
      <c r="E798" s="26" t="str">
        <f>IFERROR(_xlfn.XLOOKUP($D798,現状商品設定!B:B,現状商品設定!C:C,"-"),"-")</f>
        <v>-</v>
      </c>
      <c r="F798" s="56">
        <f>現状ワード設定!G795</f>
        <v>0</v>
      </c>
      <c r="G798" s="60" t="s">
        <v>46</v>
      </c>
      <c r="H798" s="47" t="str">
        <f>IFERROR(_xlfn.XLOOKUP(D798,商品!$D:$D,商品!$H:$H),"")</f>
        <v/>
      </c>
      <c r="I798" s="50" t="str">
        <f>IFERROR(_xlfn.XLOOKUP(D798&amp;F798,現状ワード設定!J:J,現状ワード設定!H:H),"")</f>
        <v/>
      </c>
      <c r="J798" s="47" t="str">
        <f>IFERROR(_xlfn.XLOOKUP(D798&amp;F798,現状ワード設定!J:J,現状ワード設定!I:I),"")</f>
        <v/>
      </c>
      <c r="K798" s="47" t="e">
        <f>IF(AND(T798&gt;=設定!$C$12,W798&gt;=O798),I798*(1+設定!$F$12),IF(AND(T798&gt;=設定!$C$13,W798&lt;O798),I798*(1+設定!$F$13),IF(AND(T798&lt;設定!$C$14,U798&gt;=設定!$E$14),I798*(1+設定!$F$14),IF(AND(T798&lt;設定!$C$15,U798&lt;設定!$E$15),I798*(1+設定!$F$15),"除外"))))</f>
        <v>#VALUE!</v>
      </c>
      <c r="L798" s="58" t="e">
        <f ca="1">IF(消化率!$I$5&lt;1,K798*消化率!$I$5,IF(U798*V798/(K798*消化率!$I$5)&gt;O798,K798*消化率!$I$5,M798))</f>
        <v>#DIV/0!</v>
      </c>
      <c r="M798" s="58" t="e">
        <f t="shared" si="135"/>
        <v>#VALUE!</v>
      </c>
      <c r="N798" s="58" t="e">
        <f ca="1">IF(ROUNDUP(IF(IF(IF(AND(設定!$D$8&lt;=L798,設定!$D$8&lt;J798),設定!$D$8,IF(AND(J798&lt;=L798,J798&lt;設定!$D$8),J798,IF(AND(L798&lt;=J798,J798&lt;設定!$D$8),J798,L798)))=0,設定!$D$8,IF(AND(設定!$D$8&lt;=L798,設定!$D$8&lt;J798),設定!$D$8,IF(AND(J798&lt;=L798,J798&lt;設定!$D$8),J798,IF(AND(L798&lt;=J798,J798&lt;設定!$D$8),J798,L798))))&lt;=H798,H798+1,IF(IF(AND(設定!$D$8&lt;=L798,設定!$D$8&lt;J798),設定!$D$8,IF(AND(J798&lt;=L798,J798&lt;設定!$D$8),J798,IF(AND(L798&lt;=J798,J798&lt;設定!$D$8),J798,L798)))=0,設定!$D$8,IF(AND(設定!$D$8&lt;=L798,設定!$D$8&lt;J798),設定!$D$8,IF(AND(J798&lt;=L798,J798&lt;設定!$D$8),J798,IF(AND(L798&lt;=J798,J798&lt;設定!$D$8),J798,L798))))),0)&gt;40,ROUNDUP(IF(IF(IF(AND(設定!$D$8&lt;=L798,設定!$D$8&lt;J798),設定!$D$8,IF(AND(J798&lt;=L798,J798&lt;設定!$D$8),J798,IF(AND(L798&lt;=J798,J798&lt;設定!$D$8),J798,L798)))=0,設定!$D$8,IF(AND(設定!$D$8&lt;=L798,設定!$D$8&lt;J798),設定!$D$8,IF(AND(J798&lt;=L798,J798&lt;設定!$D$8),J798,IF(AND(L798&lt;=J798,J798&lt;設定!$D$8),J798,L798))))&lt;=H798,H798+1,IF(IF(AND(設定!$D$8&lt;=L798,設定!$D$8&lt;J798),設定!$D$8,IF(AND(J798&lt;=L798,J798&lt;設定!$D$8),J798,IF(AND(L798&lt;=J798,J798&lt;設定!$D$8),J798,L798)))=0,設定!$D$8,IF(AND(設定!$D$8&lt;=L798,設定!$D$8&lt;J798),設定!$D$8,IF(AND(J798&lt;=L798,J798&lt;設定!$D$8),J798,IF(AND(L798&lt;=J798,J798&lt;設定!$D$8),J798,L798))))),0),40)</f>
        <v>#DIV/0!</v>
      </c>
      <c r="O798" s="55">
        <f>IF(G798="標準",設定!$C$4,G798)</f>
        <v>5</v>
      </c>
      <c r="P798" s="45">
        <f t="shared" si="136"/>
        <v>0</v>
      </c>
      <c r="Q798" s="14">
        <f t="shared" si="137"/>
        <v>0</v>
      </c>
      <c r="R798" s="23">
        <f t="shared" si="145"/>
        <v>0</v>
      </c>
      <c r="S798" s="12">
        <f t="shared" si="138"/>
        <v>0</v>
      </c>
      <c r="T798" s="23">
        <f t="shared" si="139"/>
        <v>0</v>
      </c>
      <c r="U798" s="13">
        <f t="shared" si="140"/>
        <v>0</v>
      </c>
      <c r="V798" s="104" t="str">
        <f>INDEX(商品!Q:Q,MATCH(キーワード!D798,商品!D:D,0),1)</f>
        <v>-</v>
      </c>
      <c r="W798" s="15">
        <f t="shared" si="141"/>
        <v>0</v>
      </c>
      <c r="X798" s="22">
        <f>SUMIFS(当月ワード!$J$3:$J$1000,当月ワード!$D$3:$D$1000,キーワード!$D798,当月ワード!$E$3:$E$1000,キーワード!$F798)</f>
        <v>0</v>
      </c>
      <c r="Y798" s="23">
        <f>SUMIFS(前月ワード!$J$3:$J$1000,前月ワード!$D$3:$D$1000,キーワード!$D798,前月ワード!$E$3:$E$1000,キーワード!$F798)</f>
        <v>0</v>
      </c>
      <c r="Z798" s="23">
        <f>SUMIFS(前々月ワード!$J$3:$J$1000,前々月ワード!$D$3:$D$1000,キーワード!$D798,前々月ワード!$E$3:$E$1000,キーワード!$F798)</f>
        <v>0</v>
      </c>
      <c r="AA798" s="22">
        <f>SUMIFS(当月ワード!$W$3:$W$1000,当月ワード!$D$3:$D$1000,キーワード!$D798,当月ワード!$E$3:$E$1000,キーワード!$F798)</f>
        <v>0</v>
      </c>
      <c r="AB798" s="23">
        <f>SUMIFS(前月ワード!$W$3:$W$1000,前月ワード!$D$3:$D$1000,キーワード!$D798,前月ワード!$E$3:$E$1000,キーワード!$F798)</f>
        <v>0</v>
      </c>
      <c r="AC798" s="23">
        <f>SUMIFS(前々月ワード!$W$3:$W$1000,前々月ワード!$D$3:$D$1000,キーワード!$D798,前々月ワード!$E$3:$E$1000,キーワード!$F798)</f>
        <v>0</v>
      </c>
      <c r="AD798" s="23">
        <f t="shared" si="142"/>
        <v>0</v>
      </c>
      <c r="AE798" s="23">
        <f t="shared" si="142"/>
        <v>0</v>
      </c>
      <c r="AF798" s="23">
        <f t="shared" si="142"/>
        <v>0</v>
      </c>
      <c r="AG798" s="22">
        <f>SUMIFS(当月ワード!$X$3:$X$1000,当月ワード!$D$3:$D$1000,キーワード!$D798,当月ワード!$E$3:$E$1000,キーワード!$F798)</f>
        <v>0</v>
      </c>
      <c r="AH798" s="23">
        <f>SUMIFS(前月ワード!$X$3:$X$1000,前月ワード!$D$3:$D$1000,キーワード!$D798,前月ワード!$E$3:$E$1000,キーワード!$F798)</f>
        <v>0</v>
      </c>
      <c r="AI798" s="23">
        <f>SUMIFS(前々月ワード!$X$3:$X$1000,前々月ワード!$D$3:$D$1000,キーワード!$D798,前々月ワード!$E$3:$E$1000,キーワード!$F798)</f>
        <v>0</v>
      </c>
      <c r="AJ798" s="22">
        <f>SUMIFS(当月ワード!$I$3:$I$1000,当月ワード!$D$3:$D$1000,キーワード!$D798,当月ワード!$E$3:$E$1000,キーワード!$F798)</f>
        <v>0</v>
      </c>
      <c r="AK798" s="23">
        <f>SUMIFS(前月ワード!$I$3:$I$1000,前月ワード!$D$3:$D$1000,キーワード!$D798,前月ワード!$E$3:$E$1000,キーワード!$F798)</f>
        <v>0</v>
      </c>
      <c r="AL798" s="23">
        <f>SUMIFS(前々月ワード!$I$3:$I$1000,前々月ワード!$D$3:$D$1000,キーワード!$D798,前々月ワード!$E$3:$E$1000,キーワード!$F798)</f>
        <v>0</v>
      </c>
      <c r="AM798" s="13">
        <f t="shared" si="143"/>
        <v>0</v>
      </c>
      <c r="AN798" s="13">
        <f t="shared" si="143"/>
        <v>0</v>
      </c>
      <c r="AO798" s="13">
        <f t="shared" si="143"/>
        <v>0</v>
      </c>
      <c r="AP798" s="16">
        <f t="shared" si="144"/>
        <v>0</v>
      </c>
      <c r="AQ798" s="16">
        <f t="shared" si="144"/>
        <v>0</v>
      </c>
      <c r="AR798" s="17">
        <f t="shared" si="144"/>
        <v>0</v>
      </c>
    </row>
    <row r="799" spans="3:44" ht="36.65" customHeight="1">
      <c r="C799" s="20">
        <v>794</v>
      </c>
      <c r="D799" s="53">
        <f>現状ワード設定!B796</f>
        <v>0</v>
      </c>
      <c r="E799" s="26" t="str">
        <f>IFERROR(_xlfn.XLOOKUP($D799,現状商品設定!B:B,現状商品設定!C:C,"-"),"-")</f>
        <v>-</v>
      </c>
      <c r="F799" s="56">
        <f>現状ワード設定!G796</f>
        <v>0</v>
      </c>
      <c r="G799" s="60" t="s">
        <v>46</v>
      </c>
      <c r="H799" s="47" t="str">
        <f>IFERROR(_xlfn.XLOOKUP(D799,商品!$D:$D,商品!$H:$H),"")</f>
        <v/>
      </c>
      <c r="I799" s="50" t="str">
        <f>IFERROR(_xlfn.XLOOKUP(D799&amp;F799,現状ワード設定!J:J,現状ワード設定!H:H),"")</f>
        <v/>
      </c>
      <c r="J799" s="47" t="str">
        <f>IFERROR(_xlfn.XLOOKUP(D799&amp;F799,現状ワード設定!J:J,現状ワード設定!I:I),"")</f>
        <v/>
      </c>
      <c r="K799" s="47" t="e">
        <f>IF(AND(T799&gt;=設定!$C$12,W799&gt;=O799),I799*(1+設定!$F$12),IF(AND(T799&gt;=設定!$C$13,W799&lt;O799),I799*(1+設定!$F$13),IF(AND(T799&lt;設定!$C$14,U799&gt;=設定!$E$14),I799*(1+設定!$F$14),IF(AND(T799&lt;設定!$C$15,U799&lt;設定!$E$15),I799*(1+設定!$F$15),"除外"))))</f>
        <v>#VALUE!</v>
      </c>
      <c r="L799" s="58" t="e">
        <f ca="1">IF(消化率!$I$5&lt;1,K799*消化率!$I$5,IF(U799*V799/(K799*消化率!$I$5)&gt;O799,K799*消化率!$I$5,M799))</f>
        <v>#DIV/0!</v>
      </c>
      <c r="M799" s="58" t="e">
        <f t="shared" si="135"/>
        <v>#VALUE!</v>
      </c>
      <c r="N799" s="58" t="e">
        <f ca="1">IF(ROUNDUP(IF(IF(IF(AND(設定!$D$8&lt;=L799,設定!$D$8&lt;J799),設定!$D$8,IF(AND(J799&lt;=L799,J799&lt;設定!$D$8),J799,IF(AND(L799&lt;=J799,J799&lt;設定!$D$8),J799,L799)))=0,設定!$D$8,IF(AND(設定!$D$8&lt;=L799,設定!$D$8&lt;J799),設定!$D$8,IF(AND(J799&lt;=L799,J799&lt;設定!$D$8),J799,IF(AND(L799&lt;=J799,J799&lt;設定!$D$8),J799,L799))))&lt;=H799,H799+1,IF(IF(AND(設定!$D$8&lt;=L799,設定!$D$8&lt;J799),設定!$D$8,IF(AND(J799&lt;=L799,J799&lt;設定!$D$8),J799,IF(AND(L799&lt;=J799,J799&lt;設定!$D$8),J799,L799)))=0,設定!$D$8,IF(AND(設定!$D$8&lt;=L799,設定!$D$8&lt;J799),設定!$D$8,IF(AND(J799&lt;=L799,J799&lt;設定!$D$8),J799,IF(AND(L799&lt;=J799,J799&lt;設定!$D$8),J799,L799))))),0)&gt;40,ROUNDUP(IF(IF(IF(AND(設定!$D$8&lt;=L799,設定!$D$8&lt;J799),設定!$D$8,IF(AND(J799&lt;=L799,J799&lt;設定!$D$8),J799,IF(AND(L799&lt;=J799,J799&lt;設定!$D$8),J799,L799)))=0,設定!$D$8,IF(AND(設定!$D$8&lt;=L799,設定!$D$8&lt;J799),設定!$D$8,IF(AND(J799&lt;=L799,J799&lt;設定!$D$8),J799,IF(AND(L799&lt;=J799,J799&lt;設定!$D$8),J799,L799))))&lt;=H799,H799+1,IF(IF(AND(設定!$D$8&lt;=L799,設定!$D$8&lt;J799),設定!$D$8,IF(AND(J799&lt;=L799,J799&lt;設定!$D$8),J799,IF(AND(L799&lt;=J799,J799&lt;設定!$D$8),J799,L799)))=0,設定!$D$8,IF(AND(設定!$D$8&lt;=L799,設定!$D$8&lt;J799),設定!$D$8,IF(AND(J799&lt;=L799,J799&lt;設定!$D$8),J799,IF(AND(L799&lt;=J799,J799&lt;設定!$D$8),J799,L799))))),0),40)</f>
        <v>#DIV/0!</v>
      </c>
      <c r="O799" s="55">
        <f>IF(G799="標準",設定!$C$4,G799)</f>
        <v>5</v>
      </c>
      <c r="P799" s="45">
        <f t="shared" si="136"/>
        <v>0</v>
      </c>
      <c r="Q799" s="14">
        <f t="shared" si="137"/>
        <v>0</v>
      </c>
      <c r="R799" s="23">
        <f t="shared" si="145"/>
        <v>0</v>
      </c>
      <c r="S799" s="12">
        <f t="shared" si="138"/>
        <v>0</v>
      </c>
      <c r="T799" s="23">
        <f t="shared" si="139"/>
        <v>0</v>
      </c>
      <c r="U799" s="13">
        <f t="shared" si="140"/>
        <v>0</v>
      </c>
      <c r="V799" s="104" t="str">
        <f>INDEX(商品!Q:Q,MATCH(キーワード!D799,商品!D:D,0),1)</f>
        <v>-</v>
      </c>
      <c r="W799" s="15">
        <f t="shared" si="141"/>
        <v>0</v>
      </c>
      <c r="X799" s="22">
        <f>SUMIFS(当月ワード!$J$3:$J$1000,当月ワード!$D$3:$D$1000,キーワード!$D799,当月ワード!$E$3:$E$1000,キーワード!$F799)</f>
        <v>0</v>
      </c>
      <c r="Y799" s="23">
        <f>SUMIFS(前月ワード!$J$3:$J$1000,前月ワード!$D$3:$D$1000,キーワード!$D799,前月ワード!$E$3:$E$1000,キーワード!$F799)</f>
        <v>0</v>
      </c>
      <c r="Z799" s="23">
        <f>SUMIFS(前々月ワード!$J$3:$J$1000,前々月ワード!$D$3:$D$1000,キーワード!$D799,前々月ワード!$E$3:$E$1000,キーワード!$F799)</f>
        <v>0</v>
      </c>
      <c r="AA799" s="22">
        <f>SUMIFS(当月ワード!$W$3:$W$1000,当月ワード!$D$3:$D$1000,キーワード!$D799,当月ワード!$E$3:$E$1000,キーワード!$F799)</f>
        <v>0</v>
      </c>
      <c r="AB799" s="23">
        <f>SUMIFS(前月ワード!$W$3:$W$1000,前月ワード!$D$3:$D$1000,キーワード!$D799,前月ワード!$E$3:$E$1000,キーワード!$F799)</f>
        <v>0</v>
      </c>
      <c r="AC799" s="23">
        <f>SUMIFS(前々月ワード!$W$3:$W$1000,前々月ワード!$D$3:$D$1000,キーワード!$D799,前々月ワード!$E$3:$E$1000,キーワード!$F799)</f>
        <v>0</v>
      </c>
      <c r="AD799" s="23">
        <f t="shared" si="142"/>
        <v>0</v>
      </c>
      <c r="AE799" s="23">
        <f t="shared" si="142"/>
        <v>0</v>
      </c>
      <c r="AF799" s="23">
        <f t="shared" si="142"/>
        <v>0</v>
      </c>
      <c r="AG799" s="22">
        <f>SUMIFS(当月ワード!$X$3:$X$1000,当月ワード!$D$3:$D$1000,キーワード!$D799,当月ワード!$E$3:$E$1000,キーワード!$F799)</f>
        <v>0</v>
      </c>
      <c r="AH799" s="23">
        <f>SUMIFS(前月ワード!$X$3:$X$1000,前月ワード!$D$3:$D$1000,キーワード!$D799,前月ワード!$E$3:$E$1000,キーワード!$F799)</f>
        <v>0</v>
      </c>
      <c r="AI799" s="23">
        <f>SUMIFS(前々月ワード!$X$3:$X$1000,前々月ワード!$D$3:$D$1000,キーワード!$D799,前々月ワード!$E$3:$E$1000,キーワード!$F799)</f>
        <v>0</v>
      </c>
      <c r="AJ799" s="22">
        <f>SUMIFS(当月ワード!$I$3:$I$1000,当月ワード!$D$3:$D$1000,キーワード!$D799,当月ワード!$E$3:$E$1000,キーワード!$F799)</f>
        <v>0</v>
      </c>
      <c r="AK799" s="23">
        <f>SUMIFS(前月ワード!$I$3:$I$1000,前月ワード!$D$3:$D$1000,キーワード!$D799,前月ワード!$E$3:$E$1000,キーワード!$F799)</f>
        <v>0</v>
      </c>
      <c r="AL799" s="23">
        <f>SUMIFS(前々月ワード!$I$3:$I$1000,前々月ワード!$D$3:$D$1000,キーワード!$D799,前々月ワード!$E$3:$E$1000,キーワード!$F799)</f>
        <v>0</v>
      </c>
      <c r="AM799" s="13">
        <f t="shared" si="143"/>
        <v>0</v>
      </c>
      <c r="AN799" s="13">
        <f t="shared" si="143"/>
        <v>0</v>
      </c>
      <c r="AO799" s="13">
        <f t="shared" si="143"/>
        <v>0</v>
      </c>
      <c r="AP799" s="16">
        <f t="shared" si="144"/>
        <v>0</v>
      </c>
      <c r="AQ799" s="16">
        <f t="shared" si="144"/>
        <v>0</v>
      </c>
      <c r="AR799" s="17">
        <f t="shared" si="144"/>
        <v>0</v>
      </c>
    </row>
    <row r="800" spans="3:44" ht="36.65" customHeight="1">
      <c r="C800" s="20">
        <v>795</v>
      </c>
      <c r="D800" s="53">
        <f>現状ワード設定!B797</f>
        <v>0</v>
      </c>
      <c r="E800" s="26" t="str">
        <f>IFERROR(_xlfn.XLOOKUP($D800,現状商品設定!B:B,現状商品設定!C:C,"-"),"-")</f>
        <v>-</v>
      </c>
      <c r="F800" s="56">
        <f>現状ワード設定!G797</f>
        <v>0</v>
      </c>
      <c r="G800" s="60" t="s">
        <v>46</v>
      </c>
      <c r="H800" s="47" t="str">
        <f>IFERROR(_xlfn.XLOOKUP(D800,商品!$D:$D,商品!$H:$H),"")</f>
        <v/>
      </c>
      <c r="I800" s="50" t="str">
        <f>IFERROR(_xlfn.XLOOKUP(D800&amp;F800,現状ワード設定!J:J,現状ワード設定!H:H),"")</f>
        <v/>
      </c>
      <c r="J800" s="47" t="str">
        <f>IFERROR(_xlfn.XLOOKUP(D800&amp;F800,現状ワード設定!J:J,現状ワード設定!I:I),"")</f>
        <v/>
      </c>
      <c r="K800" s="47" t="e">
        <f>IF(AND(T800&gt;=設定!$C$12,W800&gt;=O800),I800*(1+設定!$F$12),IF(AND(T800&gt;=設定!$C$13,W800&lt;O800),I800*(1+設定!$F$13),IF(AND(T800&lt;設定!$C$14,U800&gt;=設定!$E$14),I800*(1+設定!$F$14),IF(AND(T800&lt;設定!$C$15,U800&lt;設定!$E$15),I800*(1+設定!$F$15),"除外"))))</f>
        <v>#VALUE!</v>
      </c>
      <c r="L800" s="58" t="e">
        <f ca="1">IF(消化率!$I$5&lt;1,K800*消化率!$I$5,IF(U800*V800/(K800*消化率!$I$5)&gt;O800,K800*消化率!$I$5,M800))</f>
        <v>#DIV/0!</v>
      </c>
      <c r="M800" s="58" t="e">
        <f t="shared" si="135"/>
        <v>#VALUE!</v>
      </c>
      <c r="N800" s="58" t="e">
        <f ca="1">IF(ROUNDUP(IF(IF(IF(AND(設定!$D$8&lt;=L800,設定!$D$8&lt;J800),設定!$D$8,IF(AND(J800&lt;=L800,J800&lt;設定!$D$8),J800,IF(AND(L800&lt;=J800,J800&lt;設定!$D$8),J800,L800)))=0,設定!$D$8,IF(AND(設定!$D$8&lt;=L800,設定!$D$8&lt;J800),設定!$D$8,IF(AND(J800&lt;=L800,J800&lt;設定!$D$8),J800,IF(AND(L800&lt;=J800,J800&lt;設定!$D$8),J800,L800))))&lt;=H800,H800+1,IF(IF(AND(設定!$D$8&lt;=L800,設定!$D$8&lt;J800),設定!$D$8,IF(AND(J800&lt;=L800,J800&lt;設定!$D$8),J800,IF(AND(L800&lt;=J800,J800&lt;設定!$D$8),J800,L800)))=0,設定!$D$8,IF(AND(設定!$D$8&lt;=L800,設定!$D$8&lt;J800),設定!$D$8,IF(AND(J800&lt;=L800,J800&lt;設定!$D$8),J800,IF(AND(L800&lt;=J800,J800&lt;設定!$D$8),J800,L800))))),0)&gt;40,ROUNDUP(IF(IF(IF(AND(設定!$D$8&lt;=L800,設定!$D$8&lt;J800),設定!$D$8,IF(AND(J800&lt;=L800,J800&lt;設定!$D$8),J800,IF(AND(L800&lt;=J800,J800&lt;設定!$D$8),J800,L800)))=0,設定!$D$8,IF(AND(設定!$D$8&lt;=L800,設定!$D$8&lt;J800),設定!$D$8,IF(AND(J800&lt;=L800,J800&lt;設定!$D$8),J800,IF(AND(L800&lt;=J800,J800&lt;設定!$D$8),J800,L800))))&lt;=H800,H800+1,IF(IF(AND(設定!$D$8&lt;=L800,設定!$D$8&lt;J800),設定!$D$8,IF(AND(J800&lt;=L800,J800&lt;設定!$D$8),J800,IF(AND(L800&lt;=J800,J800&lt;設定!$D$8),J800,L800)))=0,設定!$D$8,IF(AND(設定!$D$8&lt;=L800,設定!$D$8&lt;J800),設定!$D$8,IF(AND(J800&lt;=L800,J800&lt;設定!$D$8),J800,IF(AND(L800&lt;=J800,J800&lt;設定!$D$8),J800,L800))))),0),40)</f>
        <v>#DIV/0!</v>
      </c>
      <c r="O800" s="55">
        <f>IF(G800="標準",設定!$C$4,G800)</f>
        <v>5</v>
      </c>
      <c r="P800" s="45">
        <f t="shared" si="136"/>
        <v>0</v>
      </c>
      <c r="Q800" s="14">
        <f t="shared" si="137"/>
        <v>0</v>
      </c>
      <c r="R800" s="23">
        <f t="shared" si="145"/>
        <v>0</v>
      </c>
      <c r="S800" s="12">
        <f t="shared" si="138"/>
        <v>0</v>
      </c>
      <c r="T800" s="23">
        <f t="shared" si="139"/>
        <v>0</v>
      </c>
      <c r="U800" s="13">
        <f t="shared" si="140"/>
        <v>0</v>
      </c>
      <c r="V800" s="104" t="str">
        <f>INDEX(商品!Q:Q,MATCH(キーワード!D800,商品!D:D,0),1)</f>
        <v>-</v>
      </c>
      <c r="W800" s="15">
        <f t="shared" si="141"/>
        <v>0</v>
      </c>
      <c r="X800" s="22">
        <f>SUMIFS(当月ワード!$J$3:$J$1000,当月ワード!$D$3:$D$1000,キーワード!$D800,当月ワード!$E$3:$E$1000,キーワード!$F800)</f>
        <v>0</v>
      </c>
      <c r="Y800" s="23">
        <f>SUMIFS(前月ワード!$J$3:$J$1000,前月ワード!$D$3:$D$1000,キーワード!$D800,前月ワード!$E$3:$E$1000,キーワード!$F800)</f>
        <v>0</v>
      </c>
      <c r="Z800" s="23">
        <f>SUMIFS(前々月ワード!$J$3:$J$1000,前々月ワード!$D$3:$D$1000,キーワード!$D800,前々月ワード!$E$3:$E$1000,キーワード!$F800)</f>
        <v>0</v>
      </c>
      <c r="AA800" s="22">
        <f>SUMIFS(当月ワード!$W$3:$W$1000,当月ワード!$D$3:$D$1000,キーワード!$D800,当月ワード!$E$3:$E$1000,キーワード!$F800)</f>
        <v>0</v>
      </c>
      <c r="AB800" s="23">
        <f>SUMIFS(前月ワード!$W$3:$W$1000,前月ワード!$D$3:$D$1000,キーワード!$D800,前月ワード!$E$3:$E$1000,キーワード!$F800)</f>
        <v>0</v>
      </c>
      <c r="AC800" s="23">
        <f>SUMIFS(前々月ワード!$W$3:$W$1000,前々月ワード!$D$3:$D$1000,キーワード!$D800,前々月ワード!$E$3:$E$1000,キーワード!$F800)</f>
        <v>0</v>
      </c>
      <c r="AD800" s="23">
        <f t="shared" si="142"/>
        <v>0</v>
      </c>
      <c r="AE800" s="23">
        <f t="shared" si="142"/>
        <v>0</v>
      </c>
      <c r="AF800" s="23">
        <f t="shared" si="142"/>
        <v>0</v>
      </c>
      <c r="AG800" s="22">
        <f>SUMIFS(当月ワード!$X$3:$X$1000,当月ワード!$D$3:$D$1000,キーワード!$D800,当月ワード!$E$3:$E$1000,キーワード!$F800)</f>
        <v>0</v>
      </c>
      <c r="AH800" s="23">
        <f>SUMIFS(前月ワード!$X$3:$X$1000,前月ワード!$D$3:$D$1000,キーワード!$D800,前月ワード!$E$3:$E$1000,キーワード!$F800)</f>
        <v>0</v>
      </c>
      <c r="AI800" s="23">
        <f>SUMIFS(前々月ワード!$X$3:$X$1000,前々月ワード!$D$3:$D$1000,キーワード!$D800,前々月ワード!$E$3:$E$1000,キーワード!$F800)</f>
        <v>0</v>
      </c>
      <c r="AJ800" s="22">
        <f>SUMIFS(当月ワード!$I$3:$I$1000,当月ワード!$D$3:$D$1000,キーワード!$D800,当月ワード!$E$3:$E$1000,キーワード!$F800)</f>
        <v>0</v>
      </c>
      <c r="AK800" s="23">
        <f>SUMIFS(前月ワード!$I$3:$I$1000,前月ワード!$D$3:$D$1000,キーワード!$D800,前月ワード!$E$3:$E$1000,キーワード!$F800)</f>
        <v>0</v>
      </c>
      <c r="AL800" s="23">
        <f>SUMIFS(前々月ワード!$I$3:$I$1000,前々月ワード!$D$3:$D$1000,キーワード!$D800,前々月ワード!$E$3:$E$1000,キーワード!$F800)</f>
        <v>0</v>
      </c>
      <c r="AM800" s="13">
        <f t="shared" si="143"/>
        <v>0</v>
      </c>
      <c r="AN800" s="13">
        <f t="shared" si="143"/>
        <v>0</v>
      </c>
      <c r="AO800" s="13">
        <f t="shared" si="143"/>
        <v>0</v>
      </c>
      <c r="AP800" s="16">
        <f t="shared" si="144"/>
        <v>0</v>
      </c>
      <c r="AQ800" s="16">
        <f t="shared" si="144"/>
        <v>0</v>
      </c>
      <c r="AR800" s="17">
        <f t="shared" si="144"/>
        <v>0</v>
      </c>
    </row>
    <row r="801" spans="3:44" ht="36.65" customHeight="1">
      <c r="C801" s="20">
        <v>796</v>
      </c>
      <c r="D801" s="53">
        <f>現状ワード設定!B798</f>
        <v>0</v>
      </c>
      <c r="E801" s="26" t="str">
        <f>IFERROR(_xlfn.XLOOKUP($D801,現状商品設定!B:B,現状商品設定!C:C,"-"),"-")</f>
        <v>-</v>
      </c>
      <c r="F801" s="56">
        <f>現状ワード設定!G798</f>
        <v>0</v>
      </c>
      <c r="G801" s="60" t="s">
        <v>46</v>
      </c>
      <c r="H801" s="47" t="str">
        <f>IFERROR(_xlfn.XLOOKUP(D801,商品!$D:$D,商品!$H:$H),"")</f>
        <v/>
      </c>
      <c r="I801" s="50" t="str">
        <f>IFERROR(_xlfn.XLOOKUP(D801&amp;F801,現状ワード設定!J:J,現状ワード設定!H:H),"")</f>
        <v/>
      </c>
      <c r="J801" s="47" t="str">
        <f>IFERROR(_xlfn.XLOOKUP(D801&amp;F801,現状ワード設定!J:J,現状ワード設定!I:I),"")</f>
        <v/>
      </c>
      <c r="K801" s="47" t="e">
        <f>IF(AND(T801&gt;=設定!$C$12,W801&gt;=O801),I801*(1+設定!$F$12),IF(AND(T801&gt;=設定!$C$13,W801&lt;O801),I801*(1+設定!$F$13),IF(AND(T801&lt;設定!$C$14,U801&gt;=設定!$E$14),I801*(1+設定!$F$14),IF(AND(T801&lt;設定!$C$15,U801&lt;設定!$E$15),I801*(1+設定!$F$15),"除外"))))</f>
        <v>#VALUE!</v>
      </c>
      <c r="L801" s="58" t="e">
        <f ca="1">IF(消化率!$I$5&lt;1,K801*消化率!$I$5,IF(U801*V801/(K801*消化率!$I$5)&gt;O801,K801*消化率!$I$5,M801))</f>
        <v>#DIV/0!</v>
      </c>
      <c r="M801" s="58" t="e">
        <f t="shared" si="135"/>
        <v>#VALUE!</v>
      </c>
      <c r="N801" s="58" t="e">
        <f ca="1">IF(ROUNDUP(IF(IF(IF(AND(設定!$D$8&lt;=L801,設定!$D$8&lt;J801),設定!$D$8,IF(AND(J801&lt;=L801,J801&lt;設定!$D$8),J801,IF(AND(L801&lt;=J801,J801&lt;設定!$D$8),J801,L801)))=0,設定!$D$8,IF(AND(設定!$D$8&lt;=L801,設定!$D$8&lt;J801),設定!$D$8,IF(AND(J801&lt;=L801,J801&lt;設定!$D$8),J801,IF(AND(L801&lt;=J801,J801&lt;設定!$D$8),J801,L801))))&lt;=H801,H801+1,IF(IF(AND(設定!$D$8&lt;=L801,設定!$D$8&lt;J801),設定!$D$8,IF(AND(J801&lt;=L801,J801&lt;設定!$D$8),J801,IF(AND(L801&lt;=J801,J801&lt;設定!$D$8),J801,L801)))=0,設定!$D$8,IF(AND(設定!$D$8&lt;=L801,設定!$D$8&lt;J801),設定!$D$8,IF(AND(J801&lt;=L801,J801&lt;設定!$D$8),J801,IF(AND(L801&lt;=J801,J801&lt;設定!$D$8),J801,L801))))),0)&gt;40,ROUNDUP(IF(IF(IF(AND(設定!$D$8&lt;=L801,設定!$D$8&lt;J801),設定!$D$8,IF(AND(J801&lt;=L801,J801&lt;設定!$D$8),J801,IF(AND(L801&lt;=J801,J801&lt;設定!$D$8),J801,L801)))=0,設定!$D$8,IF(AND(設定!$D$8&lt;=L801,設定!$D$8&lt;J801),設定!$D$8,IF(AND(J801&lt;=L801,J801&lt;設定!$D$8),J801,IF(AND(L801&lt;=J801,J801&lt;設定!$D$8),J801,L801))))&lt;=H801,H801+1,IF(IF(AND(設定!$D$8&lt;=L801,設定!$D$8&lt;J801),設定!$D$8,IF(AND(J801&lt;=L801,J801&lt;設定!$D$8),J801,IF(AND(L801&lt;=J801,J801&lt;設定!$D$8),J801,L801)))=0,設定!$D$8,IF(AND(設定!$D$8&lt;=L801,設定!$D$8&lt;J801),設定!$D$8,IF(AND(J801&lt;=L801,J801&lt;設定!$D$8),J801,IF(AND(L801&lt;=J801,J801&lt;設定!$D$8),J801,L801))))),0),40)</f>
        <v>#DIV/0!</v>
      </c>
      <c r="O801" s="55">
        <f>IF(G801="標準",設定!$C$4,G801)</f>
        <v>5</v>
      </c>
      <c r="P801" s="45">
        <f t="shared" si="136"/>
        <v>0</v>
      </c>
      <c r="Q801" s="14">
        <f t="shared" si="137"/>
        <v>0</v>
      </c>
      <c r="R801" s="23">
        <f t="shared" si="145"/>
        <v>0</v>
      </c>
      <c r="S801" s="12">
        <f t="shared" si="138"/>
        <v>0</v>
      </c>
      <c r="T801" s="23">
        <f t="shared" si="139"/>
        <v>0</v>
      </c>
      <c r="U801" s="13">
        <f t="shared" si="140"/>
        <v>0</v>
      </c>
      <c r="V801" s="104" t="str">
        <f>INDEX(商品!Q:Q,MATCH(キーワード!D801,商品!D:D,0),1)</f>
        <v>-</v>
      </c>
      <c r="W801" s="15">
        <f t="shared" si="141"/>
        <v>0</v>
      </c>
      <c r="X801" s="22">
        <f>SUMIFS(当月ワード!$J$3:$J$1000,当月ワード!$D$3:$D$1000,キーワード!$D801,当月ワード!$E$3:$E$1000,キーワード!$F801)</f>
        <v>0</v>
      </c>
      <c r="Y801" s="23">
        <f>SUMIFS(前月ワード!$J$3:$J$1000,前月ワード!$D$3:$D$1000,キーワード!$D801,前月ワード!$E$3:$E$1000,キーワード!$F801)</f>
        <v>0</v>
      </c>
      <c r="Z801" s="23">
        <f>SUMIFS(前々月ワード!$J$3:$J$1000,前々月ワード!$D$3:$D$1000,キーワード!$D801,前々月ワード!$E$3:$E$1000,キーワード!$F801)</f>
        <v>0</v>
      </c>
      <c r="AA801" s="22">
        <f>SUMIFS(当月ワード!$W$3:$W$1000,当月ワード!$D$3:$D$1000,キーワード!$D801,当月ワード!$E$3:$E$1000,キーワード!$F801)</f>
        <v>0</v>
      </c>
      <c r="AB801" s="23">
        <f>SUMIFS(前月ワード!$W$3:$W$1000,前月ワード!$D$3:$D$1000,キーワード!$D801,前月ワード!$E$3:$E$1000,キーワード!$F801)</f>
        <v>0</v>
      </c>
      <c r="AC801" s="23">
        <f>SUMIFS(前々月ワード!$W$3:$W$1000,前々月ワード!$D$3:$D$1000,キーワード!$D801,前々月ワード!$E$3:$E$1000,キーワード!$F801)</f>
        <v>0</v>
      </c>
      <c r="AD801" s="23">
        <f t="shared" si="142"/>
        <v>0</v>
      </c>
      <c r="AE801" s="23">
        <f t="shared" si="142"/>
        <v>0</v>
      </c>
      <c r="AF801" s="23">
        <f t="shared" si="142"/>
        <v>0</v>
      </c>
      <c r="AG801" s="22">
        <f>SUMIFS(当月ワード!$X$3:$X$1000,当月ワード!$D$3:$D$1000,キーワード!$D801,当月ワード!$E$3:$E$1000,キーワード!$F801)</f>
        <v>0</v>
      </c>
      <c r="AH801" s="23">
        <f>SUMIFS(前月ワード!$X$3:$X$1000,前月ワード!$D$3:$D$1000,キーワード!$D801,前月ワード!$E$3:$E$1000,キーワード!$F801)</f>
        <v>0</v>
      </c>
      <c r="AI801" s="23">
        <f>SUMIFS(前々月ワード!$X$3:$X$1000,前々月ワード!$D$3:$D$1000,キーワード!$D801,前々月ワード!$E$3:$E$1000,キーワード!$F801)</f>
        <v>0</v>
      </c>
      <c r="AJ801" s="22">
        <f>SUMIFS(当月ワード!$I$3:$I$1000,当月ワード!$D$3:$D$1000,キーワード!$D801,当月ワード!$E$3:$E$1000,キーワード!$F801)</f>
        <v>0</v>
      </c>
      <c r="AK801" s="23">
        <f>SUMIFS(前月ワード!$I$3:$I$1000,前月ワード!$D$3:$D$1000,キーワード!$D801,前月ワード!$E$3:$E$1000,キーワード!$F801)</f>
        <v>0</v>
      </c>
      <c r="AL801" s="23">
        <f>SUMIFS(前々月ワード!$I$3:$I$1000,前々月ワード!$D$3:$D$1000,キーワード!$D801,前々月ワード!$E$3:$E$1000,キーワード!$F801)</f>
        <v>0</v>
      </c>
      <c r="AM801" s="13">
        <f t="shared" si="143"/>
        <v>0</v>
      </c>
      <c r="AN801" s="13">
        <f t="shared" si="143"/>
        <v>0</v>
      </c>
      <c r="AO801" s="13">
        <f t="shared" si="143"/>
        <v>0</v>
      </c>
      <c r="AP801" s="16">
        <f t="shared" si="144"/>
        <v>0</v>
      </c>
      <c r="AQ801" s="16">
        <f t="shared" si="144"/>
        <v>0</v>
      </c>
      <c r="AR801" s="17">
        <f t="shared" si="144"/>
        <v>0</v>
      </c>
    </row>
    <row r="802" spans="3:44" ht="36.65" customHeight="1">
      <c r="C802" s="20">
        <v>797</v>
      </c>
      <c r="D802" s="53">
        <f>現状ワード設定!B799</f>
        <v>0</v>
      </c>
      <c r="E802" s="26" t="str">
        <f>IFERROR(_xlfn.XLOOKUP($D802,現状商品設定!B:B,現状商品設定!C:C,"-"),"-")</f>
        <v>-</v>
      </c>
      <c r="F802" s="56">
        <f>現状ワード設定!G799</f>
        <v>0</v>
      </c>
      <c r="G802" s="60" t="s">
        <v>46</v>
      </c>
      <c r="H802" s="47" t="str">
        <f>IFERROR(_xlfn.XLOOKUP(D802,商品!$D:$D,商品!$H:$H),"")</f>
        <v/>
      </c>
      <c r="I802" s="50" t="str">
        <f>IFERROR(_xlfn.XLOOKUP(D802&amp;F802,現状ワード設定!J:J,現状ワード設定!H:H),"")</f>
        <v/>
      </c>
      <c r="J802" s="47" t="str">
        <f>IFERROR(_xlfn.XLOOKUP(D802&amp;F802,現状ワード設定!J:J,現状ワード設定!I:I),"")</f>
        <v/>
      </c>
      <c r="K802" s="47" t="e">
        <f>IF(AND(T802&gt;=設定!$C$12,W802&gt;=O802),I802*(1+設定!$F$12),IF(AND(T802&gt;=設定!$C$13,W802&lt;O802),I802*(1+設定!$F$13),IF(AND(T802&lt;設定!$C$14,U802&gt;=設定!$E$14),I802*(1+設定!$F$14),IF(AND(T802&lt;設定!$C$15,U802&lt;設定!$E$15),I802*(1+設定!$F$15),"除外"))))</f>
        <v>#VALUE!</v>
      </c>
      <c r="L802" s="58" t="e">
        <f ca="1">IF(消化率!$I$5&lt;1,K802*消化率!$I$5,IF(U802*V802/(K802*消化率!$I$5)&gt;O802,K802*消化率!$I$5,M802))</f>
        <v>#DIV/0!</v>
      </c>
      <c r="M802" s="58" t="e">
        <f t="shared" si="135"/>
        <v>#VALUE!</v>
      </c>
      <c r="N802" s="58" t="e">
        <f ca="1">IF(ROUNDUP(IF(IF(IF(AND(設定!$D$8&lt;=L802,設定!$D$8&lt;J802),設定!$D$8,IF(AND(J802&lt;=L802,J802&lt;設定!$D$8),J802,IF(AND(L802&lt;=J802,J802&lt;設定!$D$8),J802,L802)))=0,設定!$D$8,IF(AND(設定!$D$8&lt;=L802,設定!$D$8&lt;J802),設定!$D$8,IF(AND(J802&lt;=L802,J802&lt;設定!$D$8),J802,IF(AND(L802&lt;=J802,J802&lt;設定!$D$8),J802,L802))))&lt;=H802,H802+1,IF(IF(AND(設定!$D$8&lt;=L802,設定!$D$8&lt;J802),設定!$D$8,IF(AND(J802&lt;=L802,J802&lt;設定!$D$8),J802,IF(AND(L802&lt;=J802,J802&lt;設定!$D$8),J802,L802)))=0,設定!$D$8,IF(AND(設定!$D$8&lt;=L802,設定!$D$8&lt;J802),設定!$D$8,IF(AND(J802&lt;=L802,J802&lt;設定!$D$8),J802,IF(AND(L802&lt;=J802,J802&lt;設定!$D$8),J802,L802))))),0)&gt;40,ROUNDUP(IF(IF(IF(AND(設定!$D$8&lt;=L802,設定!$D$8&lt;J802),設定!$D$8,IF(AND(J802&lt;=L802,J802&lt;設定!$D$8),J802,IF(AND(L802&lt;=J802,J802&lt;設定!$D$8),J802,L802)))=0,設定!$D$8,IF(AND(設定!$D$8&lt;=L802,設定!$D$8&lt;J802),設定!$D$8,IF(AND(J802&lt;=L802,J802&lt;設定!$D$8),J802,IF(AND(L802&lt;=J802,J802&lt;設定!$D$8),J802,L802))))&lt;=H802,H802+1,IF(IF(AND(設定!$D$8&lt;=L802,設定!$D$8&lt;J802),設定!$D$8,IF(AND(J802&lt;=L802,J802&lt;設定!$D$8),J802,IF(AND(L802&lt;=J802,J802&lt;設定!$D$8),J802,L802)))=0,設定!$D$8,IF(AND(設定!$D$8&lt;=L802,設定!$D$8&lt;J802),設定!$D$8,IF(AND(J802&lt;=L802,J802&lt;設定!$D$8),J802,IF(AND(L802&lt;=J802,J802&lt;設定!$D$8),J802,L802))))),0),40)</f>
        <v>#DIV/0!</v>
      </c>
      <c r="O802" s="55">
        <f>IF(G802="標準",設定!$C$4,G802)</f>
        <v>5</v>
      </c>
      <c r="P802" s="45">
        <f t="shared" si="136"/>
        <v>0</v>
      </c>
      <c r="Q802" s="14">
        <f t="shared" si="137"/>
        <v>0</v>
      </c>
      <c r="R802" s="23">
        <f t="shared" si="145"/>
        <v>0</v>
      </c>
      <c r="S802" s="12">
        <f t="shared" si="138"/>
        <v>0</v>
      </c>
      <c r="T802" s="23">
        <f t="shared" si="139"/>
        <v>0</v>
      </c>
      <c r="U802" s="13">
        <f t="shared" si="140"/>
        <v>0</v>
      </c>
      <c r="V802" s="104" t="str">
        <f>INDEX(商品!Q:Q,MATCH(キーワード!D802,商品!D:D,0),1)</f>
        <v>-</v>
      </c>
      <c r="W802" s="15">
        <f t="shared" si="141"/>
        <v>0</v>
      </c>
      <c r="X802" s="22">
        <f>SUMIFS(当月ワード!$J$3:$J$1000,当月ワード!$D$3:$D$1000,キーワード!$D802,当月ワード!$E$3:$E$1000,キーワード!$F802)</f>
        <v>0</v>
      </c>
      <c r="Y802" s="23">
        <f>SUMIFS(前月ワード!$J$3:$J$1000,前月ワード!$D$3:$D$1000,キーワード!$D802,前月ワード!$E$3:$E$1000,キーワード!$F802)</f>
        <v>0</v>
      </c>
      <c r="Z802" s="23">
        <f>SUMIFS(前々月ワード!$J$3:$J$1000,前々月ワード!$D$3:$D$1000,キーワード!$D802,前々月ワード!$E$3:$E$1000,キーワード!$F802)</f>
        <v>0</v>
      </c>
      <c r="AA802" s="22">
        <f>SUMIFS(当月ワード!$W$3:$W$1000,当月ワード!$D$3:$D$1000,キーワード!$D802,当月ワード!$E$3:$E$1000,キーワード!$F802)</f>
        <v>0</v>
      </c>
      <c r="AB802" s="23">
        <f>SUMIFS(前月ワード!$W$3:$W$1000,前月ワード!$D$3:$D$1000,キーワード!$D802,前月ワード!$E$3:$E$1000,キーワード!$F802)</f>
        <v>0</v>
      </c>
      <c r="AC802" s="23">
        <f>SUMIFS(前々月ワード!$W$3:$W$1000,前々月ワード!$D$3:$D$1000,キーワード!$D802,前々月ワード!$E$3:$E$1000,キーワード!$F802)</f>
        <v>0</v>
      </c>
      <c r="AD802" s="23">
        <f t="shared" si="142"/>
        <v>0</v>
      </c>
      <c r="AE802" s="23">
        <f t="shared" si="142"/>
        <v>0</v>
      </c>
      <c r="AF802" s="23">
        <f t="shared" si="142"/>
        <v>0</v>
      </c>
      <c r="AG802" s="22">
        <f>SUMIFS(当月ワード!$X$3:$X$1000,当月ワード!$D$3:$D$1000,キーワード!$D802,当月ワード!$E$3:$E$1000,キーワード!$F802)</f>
        <v>0</v>
      </c>
      <c r="AH802" s="23">
        <f>SUMIFS(前月ワード!$X$3:$X$1000,前月ワード!$D$3:$D$1000,キーワード!$D802,前月ワード!$E$3:$E$1000,キーワード!$F802)</f>
        <v>0</v>
      </c>
      <c r="AI802" s="23">
        <f>SUMIFS(前々月ワード!$X$3:$X$1000,前々月ワード!$D$3:$D$1000,キーワード!$D802,前々月ワード!$E$3:$E$1000,キーワード!$F802)</f>
        <v>0</v>
      </c>
      <c r="AJ802" s="22">
        <f>SUMIFS(当月ワード!$I$3:$I$1000,当月ワード!$D$3:$D$1000,キーワード!$D802,当月ワード!$E$3:$E$1000,キーワード!$F802)</f>
        <v>0</v>
      </c>
      <c r="AK802" s="23">
        <f>SUMIFS(前月ワード!$I$3:$I$1000,前月ワード!$D$3:$D$1000,キーワード!$D802,前月ワード!$E$3:$E$1000,キーワード!$F802)</f>
        <v>0</v>
      </c>
      <c r="AL802" s="23">
        <f>SUMIFS(前々月ワード!$I$3:$I$1000,前々月ワード!$D$3:$D$1000,キーワード!$D802,前々月ワード!$E$3:$E$1000,キーワード!$F802)</f>
        <v>0</v>
      </c>
      <c r="AM802" s="13">
        <f t="shared" si="143"/>
        <v>0</v>
      </c>
      <c r="AN802" s="13">
        <f t="shared" si="143"/>
        <v>0</v>
      </c>
      <c r="AO802" s="13">
        <f t="shared" si="143"/>
        <v>0</v>
      </c>
      <c r="AP802" s="16">
        <f t="shared" si="144"/>
        <v>0</v>
      </c>
      <c r="AQ802" s="16">
        <f t="shared" si="144"/>
        <v>0</v>
      </c>
      <c r="AR802" s="17">
        <f t="shared" si="144"/>
        <v>0</v>
      </c>
    </row>
    <row r="803" spans="3:44" ht="36.65" customHeight="1">
      <c r="C803" s="20">
        <v>798</v>
      </c>
      <c r="D803" s="53">
        <f>現状ワード設定!B800</f>
        <v>0</v>
      </c>
      <c r="E803" s="26" t="str">
        <f>IFERROR(_xlfn.XLOOKUP($D803,現状商品設定!B:B,現状商品設定!C:C,"-"),"-")</f>
        <v>-</v>
      </c>
      <c r="F803" s="56">
        <f>現状ワード設定!G800</f>
        <v>0</v>
      </c>
      <c r="G803" s="60" t="s">
        <v>46</v>
      </c>
      <c r="H803" s="47" t="str">
        <f>IFERROR(_xlfn.XLOOKUP(D803,商品!$D:$D,商品!$H:$H),"")</f>
        <v/>
      </c>
      <c r="I803" s="50" t="str">
        <f>IFERROR(_xlfn.XLOOKUP(D803&amp;F803,現状ワード設定!J:J,現状ワード設定!H:H),"")</f>
        <v/>
      </c>
      <c r="J803" s="47" t="str">
        <f>IFERROR(_xlfn.XLOOKUP(D803&amp;F803,現状ワード設定!J:J,現状ワード設定!I:I),"")</f>
        <v/>
      </c>
      <c r="K803" s="47" t="e">
        <f>IF(AND(T803&gt;=設定!$C$12,W803&gt;=O803),I803*(1+設定!$F$12),IF(AND(T803&gt;=設定!$C$13,W803&lt;O803),I803*(1+設定!$F$13),IF(AND(T803&lt;設定!$C$14,U803&gt;=設定!$E$14),I803*(1+設定!$F$14),IF(AND(T803&lt;設定!$C$15,U803&lt;設定!$E$15),I803*(1+設定!$F$15),"除外"))))</f>
        <v>#VALUE!</v>
      </c>
      <c r="L803" s="58" t="e">
        <f ca="1">IF(消化率!$I$5&lt;1,K803*消化率!$I$5,IF(U803*V803/(K803*消化率!$I$5)&gt;O803,K803*消化率!$I$5,M803))</f>
        <v>#DIV/0!</v>
      </c>
      <c r="M803" s="58" t="e">
        <f t="shared" si="135"/>
        <v>#VALUE!</v>
      </c>
      <c r="N803" s="58" t="e">
        <f ca="1">IF(ROUNDUP(IF(IF(IF(AND(設定!$D$8&lt;=L803,設定!$D$8&lt;J803),設定!$D$8,IF(AND(J803&lt;=L803,J803&lt;設定!$D$8),J803,IF(AND(L803&lt;=J803,J803&lt;設定!$D$8),J803,L803)))=0,設定!$D$8,IF(AND(設定!$D$8&lt;=L803,設定!$D$8&lt;J803),設定!$D$8,IF(AND(J803&lt;=L803,J803&lt;設定!$D$8),J803,IF(AND(L803&lt;=J803,J803&lt;設定!$D$8),J803,L803))))&lt;=H803,H803+1,IF(IF(AND(設定!$D$8&lt;=L803,設定!$D$8&lt;J803),設定!$D$8,IF(AND(J803&lt;=L803,J803&lt;設定!$D$8),J803,IF(AND(L803&lt;=J803,J803&lt;設定!$D$8),J803,L803)))=0,設定!$D$8,IF(AND(設定!$D$8&lt;=L803,設定!$D$8&lt;J803),設定!$D$8,IF(AND(J803&lt;=L803,J803&lt;設定!$D$8),J803,IF(AND(L803&lt;=J803,J803&lt;設定!$D$8),J803,L803))))),0)&gt;40,ROUNDUP(IF(IF(IF(AND(設定!$D$8&lt;=L803,設定!$D$8&lt;J803),設定!$D$8,IF(AND(J803&lt;=L803,J803&lt;設定!$D$8),J803,IF(AND(L803&lt;=J803,J803&lt;設定!$D$8),J803,L803)))=0,設定!$D$8,IF(AND(設定!$D$8&lt;=L803,設定!$D$8&lt;J803),設定!$D$8,IF(AND(J803&lt;=L803,J803&lt;設定!$D$8),J803,IF(AND(L803&lt;=J803,J803&lt;設定!$D$8),J803,L803))))&lt;=H803,H803+1,IF(IF(AND(設定!$D$8&lt;=L803,設定!$D$8&lt;J803),設定!$D$8,IF(AND(J803&lt;=L803,J803&lt;設定!$D$8),J803,IF(AND(L803&lt;=J803,J803&lt;設定!$D$8),J803,L803)))=0,設定!$D$8,IF(AND(設定!$D$8&lt;=L803,設定!$D$8&lt;J803),設定!$D$8,IF(AND(J803&lt;=L803,J803&lt;設定!$D$8),J803,IF(AND(L803&lt;=J803,J803&lt;設定!$D$8),J803,L803))))),0),40)</f>
        <v>#DIV/0!</v>
      </c>
      <c r="O803" s="55">
        <f>IF(G803="標準",設定!$C$4,G803)</f>
        <v>5</v>
      </c>
      <c r="P803" s="45">
        <f t="shared" si="136"/>
        <v>0</v>
      </c>
      <c r="Q803" s="14">
        <f t="shared" si="137"/>
        <v>0</v>
      </c>
      <c r="R803" s="23">
        <f t="shared" si="145"/>
        <v>0</v>
      </c>
      <c r="S803" s="12">
        <f t="shared" si="138"/>
        <v>0</v>
      </c>
      <c r="T803" s="23">
        <f t="shared" si="139"/>
        <v>0</v>
      </c>
      <c r="U803" s="13">
        <f t="shared" si="140"/>
        <v>0</v>
      </c>
      <c r="V803" s="104" t="str">
        <f>INDEX(商品!Q:Q,MATCH(キーワード!D803,商品!D:D,0),1)</f>
        <v>-</v>
      </c>
      <c r="W803" s="15">
        <f t="shared" si="141"/>
        <v>0</v>
      </c>
      <c r="X803" s="22">
        <f>SUMIFS(当月ワード!$J$3:$J$1000,当月ワード!$D$3:$D$1000,キーワード!$D803,当月ワード!$E$3:$E$1000,キーワード!$F803)</f>
        <v>0</v>
      </c>
      <c r="Y803" s="23">
        <f>SUMIFS(前月ワード!$J$3:$J$1000,前月ワード!$D$3:$D$1000,キーワード!$D803,前月ワード!$E$3:$E$1000,キーワード!$F803)</f>
        <v>0</v>
      </c>
      <c r="Z803" s="23">
        <f>SUMIFS(前々月ワード!$J$3:$J$1000,前々月ワード!$D$3:$D$1000,キーワード!$D803,前々月ワード!$E$3:$E$1000,キーワード!$F803)</f>
        <v>0</v>
      </c>
      <c r="AA803" s="22">
        <f>SUMIFS(当月ワード!$W$3:$W$1000,当月ワード!$D$3:$D$1000,キーワード!$D803,当月ワード!$E$3:$E$1000,キーワード!$F803)</f>
        <v>0</v>
      </c>
      <c r="AB803" s="23">
        <f>SUMIFS(前月ワード!$W$3:$W$1000,前月ワード!$D$3:$D$1000,キーワード!$D803,前月ワード!$E$3:$E$1000,キーワード!$F803)</f>
        <v>0</v>
      </c>
      <c r="AC803" s="23">
        <f>SUMIFS(前々月ワード!$W$3:$W$1000,前々月ワード!$D$3:$D$1000,キーワード!$D803,前々月ワード!$E$3:$E$1000,キーワード!$F803)</f>
        <v>0</v>
      </c>
      <c r="AD803" s="23">
        <f t="shared" si="142"/>
        <v>0</v>
      </c>
      <c r="AE803" s="23">
        <f t="shared" si="142"/>
        <v>0</v>
      </c>
      <c r="AF803" s="23">
        <f t="shared" si="142"/>
        <v>0</v>
      </c>
      <c r="AG803" s="22">
        <f>SUMIFS(当月ワード!$X$3:$X$1000,当月ワード!$D$3:$D$1000,キーワード!$D803,当月ワード!$E$3:$E$1000,キーワード!$F803)</f>
        <v>0</v>
      </c>
      <c r="AH803" s="23">
        <f>SUMIFS(前月ワード!$X$3:$X$1000,前月ワード!$D$3:$D$1000,キーワード!$D803,前月ワード!$E$3:$E$1000,キーワード!$F803)</f>
        <v>0</v>
      </c>
      <c r="AI803" s="23">
        <f>SUMIFS(前々月ワード!$X$3:$X$1000,前々月ワード!$D$3:$D$1000,キーワード!$D803,前々月ワード!$E$3:$E$1000,キーワード!$F803)</f>
        <v>0</v>
      </c>
      <c r="AJ803" s="22">
        <f>SUMIFS(当月ワード!$I$3:$I$1000,当月ワード!$D$3:$D$1000,キーワード!$D803,当月ワード!$E$3:$E$1000,キーワード!$F803)</f>
        <v>0</v>
      </c>
      <c r="AK803" s="23">
        <f>SUMIFS(前月ワード!$I$3:$I$1000,前月ワード!$D$3:$D$1000,キーワード!$D803,前月ワード!$E$3:$E$1000,キーワード!$F803)</f>
        <v>0</v>
      </c>
      <c r="AL803" s="23">
        <f>SUMIFS(前々月ワード!$I$3:$I$1000,前々月ワード!$D$3:$D$1000,キーワード!$D803,前々月ワード!$E$3:$E$1000,キーワード!$F803)</f>
        <v>0</v>
      </c>
      <c r="AM803" s="13">
        <f t="shared" si="143"/>
        <v>0</v>
      </c>
      <c r="AN803" s="13">
        <f t="shared" si="143"/>
        <v>0</v>
      </c>
      <c r="AO803" s="13">
        <f t="shared" si="143"/>
        <v>0</v>
      </c>
      <c r="AP803" s="16">
        <f t="shared" si="144"/>
        <v>0</v>
      </c>
      <c r="AQ803" s="16">
        <f t="shared" si="144"/>
        <v>0</v>
      </c>
      <c r="AR803" s="17">
        <f t="shared" si="144"/>
        <v>0</v>
      </c>
    </row>
    <row r="804" spans="3:44" ht="36.65" customHeight="1">
      <c r="C804" s="20">
        <v>799</v>
      </c>
      <c r="D804" s="53">
        <f>現状ワード設定!B801</f>
        <v>0</v>
      </c>
      <c r="E804" s="26" t="str">
        <f>IFERROR(_xlfn.XLOOKUP($D804,現状商品設定!B:B,現状商品設定!C:C,"-"),"-")</f>
        <v>-</v>
      </c>
      <c r="F804" s="56">
        <f>現状ワード設定!G801</f>
        <v>0</v>
      </c>
      <c r="G804" s="60" t="s">
        <v>46</v>
      </c>
      <c r="H804" s="47" t="str">
        <f>IFERROR(_xlfn.XLOOKUP(D804,商品!$D:$D,商品!$H:$H),"")</f>
        <v/>
      </c>
      <c r="I804" s="50" t="str">
        <f>IFERROR(_xlfn.XLOOKUP(D804&amp;F804,現状ワード設定!J:J,現状ワード設定!H:H),"")</f>
        <v/>
      </c>
      <c r="J804" s="47" t="str">
        <f>IFERROR(_xlfn.XLOOKUP(D804&amp;F804,現状ワード設定!J:J,現状ワード設定!I:I),"")</f>
        <v/>
      </c>
      <c r="K804" s="47" t="e">
        <f>IF(AND(T804&gt;=設定!$C$12,W804&gt;=O804),I804*(1+設定!$F$12),IF(AND(T804&gt;=設定!$C$13,W804&lt;O804),I804*(1+設定!$F$13),IF(AND(T804&lt;設定!$C$14,U804&gt;=設定!$E$14),I804*(1+設定!$F$14),IF(AND(T804&lt;設定!$C$15,U804&lt;設定!$E$15),I804*(1+設定!$F$15),"除外"))))</f>
        <v>#VALUE!</v>
      </c>
      <c r="L804" s="58" t="e">
        <f ca="1">IF(消化率!$I$5&lt;1,K804*消化率!$I$5,IF(U804*V804/(K804*消化率!$I$5)&gt;O804,K804*消化率!$I$5,M804))</f>
        <v>#DIV/0!</v>
      </c>
      <c r="M804" s="58" t="e">
        <f t="shared" si="135"/>
        <v>#VALUE!</v>
      </c>
      <c r="N804" s="58" t="e">
        <f ca="1">IF(ROUNDUP(IF(IF(IF(AND(設定!$D$8&lt;=L804,設定!$D$8&lt;J804),設定!$D$8,IF(AND(J804&lt;=L804,J804&lt;設定!$D$8),J804,IF(AND(L804&lt;=J804,J804&lt;設定!$D$8),J804,L804)))=0,設定!$D$8,IF(AND(設定!$D$8&lt;=L804,設定!$D$8&lt;J804),設定!$D$8,IF(AND(J804&lt;=L804,J804&lt;設定!$D$8),J804,IF(AND(L804&lt;=J804,J804&lt;設定!$D$8),J804,L804))))&lt;=H804,H804+1,IF(IF(AND(設定!$D$8&lt;=L804,設定!$D$8&lt;J804),設定!$D$8,IF(AND(J804&lt;=L804,J804&lt;設定!$D$8),J804,IF(AND(L804&lt;=J804,J804&lt;設定!$D$8),J804,L804)))=0,設定!$D$8,IF(AND(設定!$D$8&lt;=L804,設定!$D$8&lt;J804),設定!$D$8,IF(AND(J804&lt;=L804,J804&lt;設定!$D$8),J804,IF(AND(L804&lt;=J804,J804&lt;設定!$D$8),J804,L804))))),0)&gt;40,ROUNDUP(IF(IF(IF(AND(設定!$D$8&lt;=L804,設定!$D$8&lt;J804),設定!$D$8,IF(AND(J804&lt;=L804,J804&lt;設定!$D$8),J804,IF(AND(L804&lt;=J804,J804&lt;設定!$D$8),J804,L804)))=0,設定!$D$8,IF(AND(設定!$D$8&lt;=L804,設定!$D$8&lt;J804),設定!$D$8,IF(AND(J804&lt;=L804,J804&lt;設定!$D$8),J804,IF(AND(L804&lt;=J804,J804&lt;設定!$D$8),J804,L804))))&lt;=H804,H804+1,IF(IF(AND(設定!$D$8&lt;=L804,設定!$D$8&lt;J804),設定!$D$8,IF(AND(J804&lt;=L804,J804&lt;設定!$D$8),J804,IF(AND(L804&lt;=J804,J804&lt;設定!$D$8),J804,L804)))=0,設定!$D$8,IF(AND(設定!$D$8&lt;=L804,設定!$D$8&lt;J804),設定!$D$8,IF(AND(J804&lt;=L804,J804&lt;設定!$D$8),J804,IF(AND(L804&lt;=J804,J804&lt;設定!$D$8),J804,L804))))),0),40)</f>
        <v>#DIV/0!</v>
      </c>
      <c r="O804" s="55">
        <f>IF(G804="標準",設定!$C$4,G804)</f>
        <v>5</v>
      </c>
      <c r="P804" s="45">
        <f t="shared" si="136"/>
        <v>0</v>
      </c>
      <c r="Q804" s="14">
        <f t="shared" si="137"/>
        <v>0</v>
      </c>
      <c r="R804" s="23">
        <f t="shared" si="145"/>
        <v>0</v>
      </c>
      <c r="S804" s="12">
        <f t="shared" si="138"/>
        <v>0</v>
      </c>
      <c r="T804" s="23">
        <f t="shared" si="139"/>
        <v>0</v>
      </c>
      <c r="U804" s="13">
        <f t="shared" si="140"/>
        <v>0</v>
      </c>
      <c r="V804" s="104" t="str">
        <f>INDEX(商品!Q:Q,MATCH(キーワード!D804,商品!D:D,0),1)</f>
        <v>-</v>
      </c>
      <c r="W804" s="15">
        <f t="shared" si="141"/>
        <v>0</v>
      </c>
      <c r="X804" s="22">
        <f>SUMIFS(当月ワード!$J$3:$J$1000,当月ワード!$D$3:$D$1000,キーワード!$D804,当月ワード!$E$3:$E$1000,キーワード!$F804)</f>
        <v>0</v>
      </c>
      <c r="Y804" s="23">
        <f>SUMIFS(前月ワード!$J$3:$J$1000,前月ワード!$D$3:$D$1000,キーワード!$D804,前月ワード!$E$3:$E$1000,キーワード!$F804)</f>
        <v>0</v>
      </c>
      <c r="Z804" s="23">
        <f>SUMIFS(前々月ワード!$J$3:$J$1000,前々月ワード!$D$3:$D$1000,キーワード!$D804,前々月ワード!$E$3:$E$1000,キーワード!$F804)</f>
        <v>0</v>
      </c>
      <c r="AA804" s="22">
        <f>SUMIFS(当月ワード!$W$3:$W$1000,当月ワード!$D$3:$D$1000,キーワード!$D804,当月ワード!$E$3:$E$1000,キーワード!$F804)</f>
        <v>0</v>
      </c>
      <c r="AB804" s="23">
        <f>SUMIFS(前月ワード!$W$3:$W$1000,前月ワード!$D$3:$D$1000,キーワード!$D804,前月ワード!$E$3:$E$1000,キーワード!$F804)</f>
        <v>0</v>
      </c>
      <c r="AC804" s="23">
        <f>SUMIFS(前々月ワード!$W$3:$W$1000,前々月ワード!$D$3:$D$1000,キーワード!$D804,前々月ワード!$E$3:$E$1000,キーワード!$F804)</f>
        <v>0</v>
      </c>
      <c r="AD804" s="23">
        <f t="shared" si="142"/>
        <v>0</v>
      </c>
      <c r="AE804" s="23">
        <f t="shared" si="142"/>
        <v>0</v>
      </c>
      <c r="AF804" s="23">
        <f t="shared" si="142"/>
        <v>0</v>
      </c>
      <c r="AG804" s="22">
        <f>SUMIFS(当月ワード!$X$3:$X$1000,当月ワード!$D$3:$D$1000,キーワード!$D804,当月ワード!$E$3:$E$1000,キーワード!$F804)</f>
        <v>0</v>
      </c>
      <c r="AH804" s="23">
        <f>SUMIFS(前月ワード!$X$3:$X$1000,前月ワード!$D$3:$D$1000,キーワード!$D804,前月ワード!$E$3:$E$1000,キーワード!$F804)</f>
        <v>0</v>
      </c>
      <c r="AI804" s="23">
        <f>SUMIFS(前々月ワード!$X$3:$X$1000,前々月ワード!$D$3:$D$1000,キーワード!$D804,前々月ワード!$E$3:$E$1000,キーワード!$F804)</f>
        <v>0</v>
      </c>
      <c r="AJ804" s="22">
        <f>SUMIFS(当月ワード!$I$3:$I$1000,当月ワード!$D$3:$D$1000,キーワード!$D804,当月ワード!$E$3:$E$1000,キーワード!$F804)</f>
        <v>0</v>
      </c>
      <c r="AK804" s="23">
        <f>SUMIFS(前月ワード!$I$3:$I$1000,前月ワード!$D$3:$D$1000,キーワード!$D804,前月ワード!$E$3:$E$1000,キーワード!$F804)</f>
        <v>0</v>
      </c>
      <c r="AL804" s="23">
        <f>SUMIFS(前々月ワード!$I$3:$I$1000,前々月ワード!$D$3:$D$1000,キーワード!$D804,前々月ワード!$E$3:$E$1000,キーワード!$F804)</f>
        <v>0</v>
      </c>
      <c r="AM804" s="13">
        <f t="shared" si="143"/>
        <v>0</v>
      </c>
      <c r="AN804" s="13">
        <f t="shared" si="143"/>
        <v>0</v>
      </c>
      <c r="AO804" s="13">
        <f t="shared" si="143"/>
        <v>0</v>
      </c>
      <c r="AP804" s="16">
        <f t="shared" si="144"/>
        <v>0</v>
      </c>
      <c r="AQ804" s="16">
        <f t="shared" si="144"/>
        <v>0</v>
      </c>
      <c r="AR804" s="17">
        <f t="shared" si="144"/>
        <v>0</v>
      </c>
    </row>
    <row r="805" spans="3:44" ht="36.65" customHeight="1">
      <c r="C805" s="20">
        <v>800</v>
      </c>
      <c r="D805" s="53">
        <f>現状ワード設定!B802</f>
        <v>0</v>
      </c>
      <c r="E805" s="26" t="str">
        <f>IFERROR(_xlfn.XLOOKUP($D805,現状商品設定!B:B,現状商品設定!C:C,"-"),"-")</f>
        <v>-</v>
      </c>
      <c r="F805" s="56">
        <f>現状ワード設定!G802</f>
        <v>0</v>
      </c>
      <c r="G805" s="60" t="s">
        <v>46</v>
      </c>
      <c r="H805" s="47" t="str">
        <f>IFERROR(_xlfn.XLOOKUP(D805,商品!$D:$D,商品!$H:$H),"")</f>
        <v/>
      </c>
      <c r="I805" s="50" t="str">
        <f>IFERROR(_xlfn.XLOOKUP(D805&amp;F805,現状ワード設定!J:J,現状ワード設定!H:H),"")</f>
        <v/>
      </c>
      <c r="J805" s="47" t="str">
        <f>IFERROR(_xlfn.XLOOKUP(D805&amp;F805,現状ワード設定!J:J,現状ワード設定!I:I),"")</f>
        <v/>
      </c>
      <c r="K805" s="47" t="e">
        <f>IF(AND(T805&gt;=設定!$C$12,W805&gt;=O805),I805*(1+設定!$F$12),IF(AND(T805&gt;=設定!$C$13,W805&lt;O805),I805*(1+設定!$F$13),IF(AND(T805&lt;設定!$C$14,U805&gt;=設定!$E$14),I805*(1+設定!$F$14),IF(AND(T805&lt;設定!$C$15,U805&lt;設定!$E$15),I805*(1+設定!$F$15),"除外"))))</f>
        <v>#VALUE!</v>
      </c>
      <c r="L805" s="58" t="e">
        <f ca="1">IF(消化率!$I$5&lt;1,K805*消化率!$I$5,IF(U805*V805/(K805*消化率!$I$5)&gt;O805,K805*消化率!$I$5,M805))</f>
        <v>#DIV/0!</v>
      </c>
      <c r="M805" s="58" t="e">
        <f t="shared" si="135"/>
        <v>#VALUE!</v>
      </c>
      <c r="N805" s="58" t="e">
        <f ca="1">IF(ROUNDUP(IF(IF(IF(AND(設定!$D$8&lt;=L805,設定!$D$8&lt;J805),設定!$D$8,IF(AND(J805&lt;=L805,J805&lt;設定!$D$8),J805,IF(AND(L805&lt;=J805,J805&lt;設定!$D$8),J805,L805)))=0,設定!$D$8,IF(AND(設定!$D$8&lt;=L805,設定!$D$8&lt;J805),設定!$D$8,IF(AND(J805&lt;=L805,J805&lt;設定!$D$8),J805,IF(AND(L805&lt;=J805,J805&lt;設定!$D$8),J805,L805))))&lt;=H805,H805+1,IF(IF(AND(設定!$D$8&lt;=L805,設定!$D$8&lt;J805),設定!$D$8,IF(AND(J805&lt;=L805,J805&lt;設定!$D$8),J805,IF(AND(L805&lt;=J805,J805&lt;設定!$D$8),J805,L805)))=0,設定!$D$8,IF(AND(設定!$D$8&lt;=L805,設定!$D$8&lt;J805),設定!$D$8,IF(AND(J805&lt;=L805,J805&lt;設定!$D$8),J805,IF(AND(L805&lt;=J805,J805&lt;設定!$D$8),J805,L805))))),0)&gt;40,ROUNDUP(IF(IF(IF(AND(設定!$D$8&lt;=L805,設定!$D$8&lt;J805),設定!$D$8,IF(AND(J805&lt;=L805,J805&lt;設定!$D$8),J805,IF(AND(L805&lt;=J805,J805&lt;設定!$D$8),J805,L805)))=0,設定!$D$8,IF(AND(設定!$D$8&lt;=L805,設定!$D$8&lt;J805),設定!$D$8,IF(AND(J805&lt;=L805,J805&lt;設定!$D$8),J805,IF(AND(L805&lt;=J805,J805&lt;設定!$D$8),J805,L805))))&lt;=H805,H805+1,IF(IF(AND(設定!$D$8&lt;=L805,設定!$D$8&lt;J805),設定!$D$8,IF(AND(J805&lt;=L805,J805&lt;設定!$D$8),J805,IF(AND(L805&lt;=J805,J805&lt;設定!$D$8),J805,L805)))=0,設定!$D$8,IF(AND(設定!$D$8&lt;=L805,設定!$D$8&lt;J805),設定!$D$8,IF(AND(J805&lt;=L805,J805&lt;設定!$D$8),J805,IF(AND(L805&lt;=J805,J805&lt;設定!$D$8),J805,L805))))),0),40)</f>
        <v>#DIV/0!</v>
      </c>
      <c r="O805" s="55">
        <f>IF(G805="標準",設定!$C$4,G805)</f>
        <v>5</v>
      </c>
      <c r="P805" s="45">
        <f t="shared" si="136"/>
        <v>0</v>
      </c>
      <c r="Q805" s="14">
        <f t="shared" si="137"/>
        <v>0</v>
      </c>
      <c r="R805" s="23">
        <f t="shared" si="145"/>
        <v>0</v>
      </c>
      <c r="S805" s="12">
        <f t="shared" si="138"/>
        <v>0</v>
      </c>
      <c r="T805" s="23">
        <f t="shared" si="139"/>
        <v>0</v>
      </c>
      <c r="U805" s="13">
        <f t="shared" si="140"/>
        <v>0</v>
      </c>
      <c r="V805" s="104" t="str">
        <f>INDEX(商品!Q:Q,MATCH(キーワード!D805,商品!D:D,0),1)</f>
        <v>-</v>
      </c>
      <c r="W805" s="15">
        <f t="shared" si="141"/>
        <v>0</v>
      </c>
      <c r="X805" s="22">
        <f>SUMIFS(当月ワード!$J$3:$J$1000,当月ワード!$D$3:$D$1000,キーワード!$D805,当月ワード!$E$3:$E$1000,キーワード!$F805)</f>
        <v>0</v>
      </c>
      <c r="Y805" s="23">
        <f>SUMIFS(前月ワード!$J$3:$J$1000,前月ワード!$D$3:$D$1000,キーワード!$D805,前月ワード!$E$3:$E$1000,キーワード!$F805)</f>
        <v>0</v>
      </c>
      <c r="Z805" s="23">
        <f>SUMIFS(前々月ワード!$J$3:$J$1000,前々月ワード!$D$3:$D$1000,キーワード!$D805,前々月ワード!$E$3:$E$1000,キーワード!$F805)</f>
        <v>0</v>
      </c>
      <c r="AA805" s="22">
        <f>SUMIFS(当月ワード!$W$3:$W$1000,当月ワード!$D$3:$D$1000,キーワード!$D805,当月ワード!$E$3:$E$1000,キーワード!$F805)</f>
        <v>0</v>
      </c>
      <c r="AB805" s="23">
        <f>SUMIFS(前月ワード!$W$3:$W$1000,前月ワード!$D$3:$D$1000,キーワード!$D805,前月ワード!$E$3:$E$1000,キーワード!$F805)</f>
        <v>0</v>
      </c>
      <c r="AC805" s="23">
        <f>SUMIFS(前々月ワード!$W$3:$W$1000,前々月ワード!$D$3:$D$1000,キーワード!$D805,前々月ワード!$E$3:$E$1000,キーワード!$F805)</f>
        <v>0</v>
      </c>
      <c r="AD805" s="23">
        <f t="shared" si="142"/>
        <v>0</v>
      </c>
      <c r="AE805" s="23">
        <f t="shared" si="142"/>
        <v>0</v>
      </c>
      <c r="AF805" s="23">
        <f t="shared" si="142"/>
        <v>0</v>
      </c>
      <c r="AG805" s="22">
        <f>SUMIFS(当月ワード!$X$3:$X$1000,当月ワード!$D$3:$D$1000,キーワード!$D805,当月ワード!$E$3:$E$1000,キーワード!$F805)</f>
        <v>0</v>
      </c>
      <c r="AH805" s="23">
        <f>SUMIFS(前月ワード!$X$3:$X$1000,前月ワード!$D$3:$D$1000,キーワード!$D805,前月ワード!$E$3:$E$1000,キーワード!$F805)</f>
        <v>0</v>
      </c>
      <c r="AI805" s="23">
        <f>SUMIFS(前々月ワード!$X$3:$X$1000,前々月ワード!$D$3:$D$1000,キーワード!$D805,前々月ワード!$E$3:$E$1000,キーワード!$F805)</f>
        <v>0</v>
      </c>
      <c r="AJ805" s="22">
        <f>SUMIFS(当月ワード!$I$3:$I$1000,当月ワード!$D$3:$D$1000,キーワード!$D805,当月ワード!$E$3:$E$1000,キーワード!$F805)</f>
        <v>0</v>
      </c>
      <c r="AK805" s="23">
        <f>SUMIFS(前月ワード!$I$3:$I$1000,前月ワード!$D$3:$D$1000,キーワード!$D805,前月ワード!$E$3:$E$1000,キーワード!$F805)</f>
        <v>0</v>
      </c>
      <c r="AL805" s="23">
        <f>SUMIFS(前々月ワード!$I$3:$I$1000,前々月ワード!$D$3:$D$1000,キーワード!$D805,前々月ワード!$E$3:$E$1000,キーワード!$F805)</f>
        <v>0</v>
      </c>
      <c r="AM805" s="13">
        <f t="shared" si="143"/>
        <v>0</v>
      </c>
      <c r="AN805" s="13">
        <f t="shared" si="143"/>
        <v>0</v>
      </c>
      <c r="AO805" s="13">
        <f t="shared" si="143"/>
        <v>0</v>
      </c>
      <c r="AP805" s="16">
        <f t="shared" si="144"/>
        <v>0</v>
      </c>
      <c r="AQ805" s="16">
        <f t="shared" si="144"/>
        <v>0</v>
      </c>
      <c r="AR805" s="17">
        <f t="shared" si="144"/>
        <v>0</v>
      </c>
    </row>
    <row r="806" spans="3:44" ht="36.65" customHeight="1">
      <c r="C806" s="20">
        <v>801</v>
      </c>
      <c r="D806" s="53">
        <f>現状ワード設定!B803</f>
        <v>0</v>
      </c>
      <c r="E806" s="26" t="str">
        <f>IFERROR(_xlfn.XLOOKUP($D806,現状商品設定!B:B,現状商品設定!C:C,"-"),"-")</f>
        <v>-</v>
      </c>
      <c r="F806" s="56">
        <f>現状ワード設定!G803</f>
        <v>0</v>
      </c>
      <c r="G806" s="60" t="s">
        <v>46</v>
      </c>
      <c r="H806" s="47" t="str">
        <f>IFERROR(_xlfn.XLOOKUP(D806,商品!$D:$D,商品!$H:$H),"")</f>
        <v/>
      </c>
      <c r="I806" s="50" t="str">
        <f>IFERROR(_xlfn.XLOOKUP(D806&amp;F806,現状ワード設定!J:J,現状ワード設定!H:H),"")</f>
        <v/>
      </c>
      <c r="J806" s="47" t="str">
        <f>IFERROR(_xlfn.XLOOKUP(D806&amp;F806,現状ワード設定!J:J,現状ワード設定!I:I),"")</f>
        <v/>
      </c>
      <c r="K806" s="47" t="e">
        <f>IF(AND(T806&gt;=設定!$C$12,W806&gt;=O806),I806*(1+設定!$F$12),IF(AND(T806&gt;=設定!$C$13,W806&lt;O806),I806*(1+設定!$F$13),IF(AND(T806&lt;設定!$C$14,U806&gt;=設定!$E$14),I806*(1+設定!$F$14),IF(AND(T806&lt;設定!$C$15,U806&lt;設定!$E$15),I806*(1+設定!$F$15),"除外"))))</f>
        <v>#VALUE!</v>
      </c>
      <c r="L806" s="58" t="e">
        <f ca="1">IF(消化率!$I$5&lt;1,K806*消化率!$I$5,IF(U806*V806/(K806*消化率!$I$5)&gt;O806,K806*消化率!$I$5,M806))</f>
        <v>#DIV/0!</v>
      </c>
      <c r="M806" s="58" t="e">
        <f t="shared" si="135"/>
        <v>#VALUE!</v>
      </c>
      <c r="N806" s="58" t="e">
        <f ca="1">IF(ROUNDUP(IF(IF(IF(AND(設定!$D$8&lt;=L806,設定!$D$8&lt;J806),設定!$D$8,IF(AND(J806&lt;=L806,J806&lt;設定!$D$8),J806,IF(AND(L806&lt;=J806,J806&lt;設定!$D$8),J806,L806)))=0,設定!$D$8,IF(AND(設定!$D$8&lt;=L806,設定!$D$8&lt;J806),設定!$D$8,IF(AND(J806&lt;=L806,J806&lt;設定!$D$8),J806,IF(AND(L806&lt;=J806,J806&lt;設定!$D$8),J806,L806))))&lt;=H806,H806+1,IF(IF(AND(設定!$D$8&lt;=L806,設定!$D$8&lt;J806),設定!$D$8,IF(AND(J806&lt;=L806,J806&lt;設定!$D$8),J806,IF(AND(L806&lt;=J806,J806&lt;設定!$D$8),J806,L806)))=0,設定!$D$8,IF(AND(設定!$D$8&lt;=L806,設定!$D$8&lt;J806),設定!$D$8,IF(AND(J806&lt;=L806,J806&lt;設定!$D$8),J806,IF(AND(L806&lt;=J806,J806&lt;設定!$D$8),J806,L806))))),0)&gt;40,ROUNDUP(IF(IF(IF(AND(設定!$D$8&lt;=L806,設定!$D$8&lt;J806),設定!$D$8,IF(AND(J806&lt;=L806,J806&lt;設定!$D$8),J806,IF(AND(L806&lt;=J806,J806&lt;設定!$D$8),J806,L806)))=0,設定!$D$8,IF(AND(設定!$D$8&lt;=L806,設定!$D$8&lt;J806),設定!$D$8,IF(AND(J806&lt;=L806,J806&lt;設定!$D$8),J806,IF(AND(L806&lt;=J806,J806&lt;設定!$D$8),J806,L806))))&lt;=H806,H806+1,IF(IF(AND(設定!$D$8&lt;=L806,設定!$D$8&lt;J806),設定!$D$8,IF(AND(J806&lt;=L806,J806&lt;設定!$D$8),J806,IF(AND(L806&lt;=J806,J806&lt;設定!$D$8),J806,L806)))=0,設定!$D$8,IF(AND(設定!$D$8&lt;=L806,設定!$D$8&lt;J806),設定!$D$8,IF(AND(J806&lt;=L806,J806&lt;設定!$D$8),J806,IF(AND(L806&lt;=J806,J806&lt;設定!$D$8),J806,L806))))),0),40)</f>
        <v>#DIV/0!</v>
      </c>
      <c r="O806" s="55">
        <f>IF(G806="標準",設定!$C$4,G806)</f>
        <v>5</v>
      </c>
      <c r="P806" s="45">
        <f t="shared" si="136"/>
        <v>0</v>
      </c>
      <c r="Q806" s="14">
        <f t="shared" si="137"/>
        <v>0</v>
      </c>
      <c r="R806" s="23">
        <f t="shared" si="145"/>
        <v>0</v>
      </c>
      <c r="S806" s="12">
        <f t="shared" si="138"/>
        <v>0</v>
      </c>
      <c r="T806" s="23">
        <f t="shared" si="139"/>
        <v>0</v>
      </c>
      <c r="U806" s="13">
        <f t="shared" si="140"/>
        <v>0</v>
      </c>
      <c r="V806" s="104" t="str">
        <f>INDEX(商品!Q:Q,MATCH(キーワード!D806,商品!D:D,0),1)</f>
        <v>-</v>
      </c>
      <c r="W806" s="15">
        <f t="shared" si="141"/>
        <v>0</v>
      </c>
      <c r="X806" s="22">
        <f>SUMIFS(当月ワード!$J$3:$J$1000,当月ワード!$D$3:$D$1000,キーワード!$D806,当月ワード!$E$3:$E$1000,キーワード!$F806)</f>
        <v>0</v>
      </c>
      <c r="Y806" s="23">
        <f>SUMIFS(前月ワード!$J$3:$J$1000,前月ワード!$D$3:$D$1000,キーワード!$D806,前月ワード!$E$3:$E$1000,キーワード!$F806)</f>
        <v>0</v>
      </c>
      <c r="Z806" s="23">
        <f>SUMIFS(前々月ワード!$J$3:$J$1000,前々月ワード!$D$3:$D$1000,キーワード!$D806,前々月ワード!$E$3:$E$1000,キーワード!$F806)</f>
        <v>0</v>
      </c>
      <c r="AA806" s="22">
        <f>SUMIFS(当月ワード!$W$3:$W$1000,当月ワード!$D$3:$D$1000,キーワード!$D806,当月ワード!$E$3:$E$1000,キーワード!$F806)</f>
        <v>0</v>
      </c>
      <c r="AB806" s="23">
        <f>SUMIFS(前月ワード!$W$3:$W$1000,前月ワード!$D$3:$D$1000,キーワード!$D806,前月ワード!$E$3:$E$1000,キーワード!$F806)</f>
        <v>0</v>
      </c>
      <c r="AC806" s="23">
        <f>SUMIFS(前々月ワード!$W$3:$W$1000,前々月ワード!$D$3:$D$1000,キーワード!$D806,前々月ワード!$E$3:$E$1000,キーワード!$F806)</f>
        <v>0</v>
      </c>
      <c r="AD806" s="23">
        <f t="shared" si="142"/>
        <v>0</v>
      </c>
      <c r="AE806" s="23">
        <f t="shared" si="142"/>
        <v>0</v>
      </c>
      <c r="AF806" s="23">
        <f t="shared" si="142"/>
        <v>0</v>
      </c>
      <c r="AG806" s="22">
        <f>SUMIFS(当月ワード!$X$3:$X$1000,当月ワード!$D$3:$D$1000,キーワード!$D806,当月ワード!$E$3:$E$1000,キーワード!$F806)</f>
        <v>0</v>
      </c>
      <c r="AH806" s="23">
        <f>SUMIFS(前月ワード!$X$3:$X$1000,前月ワード!$D$3:$D$1000,キーワード!$D806,前月ワード!$E$3:$E$1000,キーワード!$F806)</f>
        <v>0</v>
      </c>
      <c r="AI806" s="23">
        <f>SUMIFS(前々月ワード!$X$3:$X$1000,前々月ワード!$D$3:$D$1000,キーワード!$D806,前々月ワード!$E$3:$E$1000,キーワード!$F806)</f>
        <v>0</v>
      </c>
      <c r="AJ806" s="22">
        <f>SUMIFS(当月ワード!$I$3:$I$1000,当月ワード!$D$3:$D$1000,キーワード!$D806,当月ワード!$E$3:$E$1000,キーワード!$F806)</f>
        <v>0</v>
      </c>
      <c r="AK806" s="23">
        <f>SUMIFS(前月ワード!$I$3:$I$1000,前月ワード!$D$3:$D$1000,キーワード!$D806,前月ワード!$E$3:$E$1000,キーワード!$F806)</f>
        <v>0</v>
      </c>
      <c r="AL806" s="23">
        <f>SUMIFS(前々月ワード!$I$3:$I$1000,前々月ワード!$D$3:$D$1000,キーワード!$D806,前々月ワード!$E$3:$E$1000,キーワード!$F806)</f>
        <v>0</v>
      </c>
      <c r="AM806" s="13">
        <f t="shared" si="143"/>
        <v>0</v>
      </c>
      <c r="AN806" s="13">
        <f t="shared" si="143"/>
        <v>0</v>
      </c>
      <c r="AO806" s="13">
        <f t="shared" si="143"/>
        <v>0</v>
      </c>
      <c r="AP806" s="16">
        <f t="shared" si="144"/>
        <v>0</v>
      </c>
      <c r="AQ806" s="16">
        <f t="shared" si="144"/>
        <v>0</v>
      </c>
      <c r="AR806" s="17">
        <f t="shared" si="144"/>
        <v>0</v>
      </c>
    </row>
    <row r="807" spans="3:44" ht="36.65" customHeight="1">
      <c r="C807" s="20">
        <v>802</v>
      </c>
      <c r="D807" s="53">
        <f>現状ワード設定!B804</f>
        <v>0</v>
      </c>
      <c r="E807" s="26" t="str">
        <f>IFERROR(_xlfn.XLOOKUP($D807,現状商品設定!B:B,現状商品設定!C:C,"-"),"-")</f>
        <v>-</v>
      </c>
      <c r="F807" s="56">
        <f>現状ワード設定!G804</f>
        <v>0</v>
      </c>
      <c r="G807" s="60" t="s">
        <v>46</v>
      </c>
      <c r="H807" s="47" t="str">
        <f>IFERROR(_xlfn.XLOOKUP(D807,商品!$D:$D,商品!$H:$H),"")</f>
        <v/>
      </c>
      <c r="I807" s="50" t="str">
        <f>IFERROR(_xlfn.XLOOKUP(D807&amp;F807,現状ワード設定!J:J,現状ワード設定!H:H),"")</f>
        <v/>
      </c>
      <c r="J807" s="47" t="str">
        <f>IFERROR(_xlfn.XLOOKUP(D807&amp;F807,現状ワード設定!J:J,現状ワード設定!I:I),"")</f>
        <v/>
      </c>
      <c r="K807" s="47" t="e">
        <f>IF(AND(T807&gt;=設定!$C$12,W807&gt;=O807),I807*(1+設定!$F$12),IF(AND(T807&gt;=設定!$C$13,W807&lt;O807),I807*(1+設定!$F$13),IF(AND(T807&lt;設定!$C$14,U807&gt;=設定!$E$14),I807*(1+設定!$F$14),IF(AND(T807&lt;設定!$C$15,U807&lt;設定!$E$15),I807*(1+設定!$F$15),"除外"))))</f>
        <v>#VALUE!</v>
      </c>
      <c r="L807" s="58" t="e">
        <f ca="1">IF(消化率!$I$5&lt;1,K807*消化率!$I$5,IF(U807*V807/(K807*消化率!$I$5)&gt;O807,K807*消化率!$I$5,M807))</f>
        <v>#DIV/0!</v>
      </c>
      <c r="M807" s="58" t="e">
        <f t="shared" si="135"/>
        <v>#VALUE!</v>
      </c>
      <c r="N807" s="58" t="e">
        <f ca="1">IF(ROUNDUP(IF(IF(IF(AND(設定!$D$8&lt;=L807,設定!$D$8&lt;J807),設定!$D$8,IF(AND(J807&lt;=L807,J807&lt;設定!$D$8),J807,IF(AND(L807&lt;=J807,J807&lt;設定!$D$8),J807,L807)))=0,設定!$D$8,IF(AND(設定!$D$8&lt;=L807,設定!$D$8&lt;J807),設定!$D$8,IF(AND(J807&lt;=L807,J807&lt;設定!$D$8),J807,IF(AND(L807&lt;=J807,J807&lt;設定!$D$8),J807,L807))))&lt;=H807,H807+1,IF(IF(AND(設定!$D$8&lt;=L807,設定!$D$8&lt;J807),設定!$D$8,IF(AND(J807&lt;=L807,J807&lt;設定!$D$8),J807,IF(AND(L807&lt;=J807,J807&lt;設定!$D$8),J807,L807)))=0,設定!$D$8,IF(AND(設定!$D$8&lt;=L807,設定!$D$8&lt;J807),設定!$D$8,IF(AND(J807&lt;=L807,J807&lt;設定!$D$8),J807,IF(AND(L807&lt;=J807,J807&lt;設定!$D$8),J807,L807))))),0)&gt;40,ROUNDUP(IF(IF(IF(AND(設定!$D$8&lt;=L807,設定!$D$8&lt;J807),設定!$D$8,IF(AND(J807&lt;=L807,J807&lt;設定!$D$8),J807,IF(AND(L807&lt;=J807,J807&lt;設定!$D$8),J807,L807)))=0,設定!$D$8,IF(AND(設定!$D$8&lt;=L807,設定!$D$8&lt;J807),設定!$D$8,IF(AND(J807&lt;=L807,J807&lt;設定!$D$8),J807,IF(AND(L807&lt;=J807,J807&lt;設定!$D$8),J807,L807))))&lt;=H807,H807+1,IF(IF(AND(設定!$D$8&lt;=L807,設定!$D$8&lt;J807),設定!$D$8,IF(AND(J807&lt;=L807,J807&lt;設定!$D$8),J807,IF(AND(L807&lt;=J807,J807&lt;設定!$D$8),J807,L807)))=0,設定!$D$8,IF(AND(設定!$D$8&lt;=L807,設定!$D$8&lt;J807),設定!$D$8,IF(AND(J807&lt;=L807,J807&lt;設定!$D$8),J807,IF(AND(L807&lt;=J807,J807&lt;設定!$D$8),J807,L807))))),0),40)</f>
        <v>#DIV/0!</v>
      </c>
      <c r="O807" s="55">
        <f>IF(G807="標準",設定!$C$4,G807)</f>
        <v>5</v>
      </c>
      <c r="P807" s="45">
        <f t="shared" si="136"/>
        <v>0</v>
      </c>
      <c r="Q807" s="14">
        <f t="shared" si="137"/>
        <v>0</v>
      </c>
      <c r="R807" s="23">
        <f t="shared" si="145"/>
        <v>0</v>
      </c>
      <c r="S807" s="12">
        <f t="shared" si="138"/>
        <v>0</v>
      </c>
      <c r="T807" s="23">
        <f t="shared" si="139"/>
        <v>0</v>
      </c>
      <c r="U807" s="13">
        <f t="shared" si="140"/>
        <v>0</v>
      </c>
      <c r="V807" s="104" t="str">
        <f>INDEX(商品!Q:Q,MATCH(キーワード!D807,商品!D:D,0),1)</f>
        <v>-</v>
      </c>
      <c r="W807" s="15">
        <f t="shared" si="141"/>
        <v>0</v>
      </c>
      <c r="X807" s="22">
        <f>SUMIFS(当月ワード!$J$3:$J$1000,当月ワード!$D$3:$D$1000,キーワード!$D807,当月ワード!$E$3:$E$1000,キーワード!$F807)</f>
        <v>0</v>
      </c>
      <c r="Y807" s="23">
        <f>SUMIFS(前月ワード!$J$3:$J$1000,前月ワード!$D$3:$D$1000,キーワード!$D807,前月ワード!$E$3:$E$1000,キーワード!$F807)</f>
        <v>0</v>
      </c>
      <c r="Z807" s="23">
        <f>SUMIFS(前々月ワード!$J$3:$J$1000,前々月ワード!$D$3:$D$1000,キーワード!$D807,前々月ワード!$E$3:$E$1000,キーワード!$F807)</f>
        <v>0</v>
      </c>
      <c r="AA807" s="22">
        <f>SUMIFS(当月ワード!$W$3:$W$1000,当月ワード!$D$3:$D$1000,キーワード!$D807,当月ワード!$E$3:$E$1000,キーワード!$F807)</f>
        <v>0</v>
      </c>
      <c r="AB807" s="23">
        <f>SUMIFS(前月ワード!$W$3:$W$1000,前月ワード!$D$3:$D$1000,キーワード!$D807,前月ワード!$E$3:$E$1000,キーワード!$F807)</f>
        <v>0</v>
      </c>
      <c r="AC807" s="23">
        <f>SUMIFS(前々月ワード!$W$3:$W$1000,前々月ワード!$D$3:$D$1000,キーワード!$D807,前々月ワード!$E$3:$E$1000,キーワード!$F807)</f>
        <v>0</v>
      </c>
      <c r="AD807" s="23">
        <f t="shared" si="142"/>
        <v>0</v>
      </c>
      <c r="AE807" s="23">
        <f t="shared" si="142"/>
        <v>0</v>
      </c>
      <c r="AF807" s="23">
        <f t="shared" si="142"/>
        <v>0</v>
      </c>
      <c r="AG807" s="22">
        <f>SUMIFS(当月ワード!$X$3:$X$1000,当月ワード!$D$3:$D$1000,キーワード!$D807,当月ワード!$E$3:$E$1000,キーワード!$F807)</f>
        <v>0</v>
      </c>
      <c r="AH807" s="23">
        <f>SUMIFS(前月ワード!$X$3:$X$1000,前月ワード!$D$3:$D$1000,キーワード!$D807,前月ワード!$E$3:$E$1000,キーワード!$F807)</f>
        <v>0</v>
      </c>
      <c r="AI807" s="23">
        <f>SUMIFS(前々月ワード!$X$3:$X$1000,前々月ワード!$D$3:$D$1000,キーワード!$D807,前々月ワード!$E$3:$E$1000,キーワード!$F807)</f>
        <v>0</v>
      </c>
      <c r="AJ807" s="22">
        <f>SUMIFS(当月ワード!$I$3:$I$1000,当月ワード!$D$3:$D$1000,キーワード!$D807,当月ワード!$E$3:$E$1000,キーワード!$F807)</f>
        <v>0</v>
      </c>
      <c r="AK807" s="23">
        <f>SUMIFS(前月ワード!$I$3:$I$1000,前月ワード!$D$3:$D$1000,キーワード!$D807,前月ワード!$E$3:$E$1000,キーワード!$F807)</f>
        <v>0</v>
      </c>
      <c r="AL807" s="23">
        <f>SUMIFS(前々月ワード!$I$3:$I$1000,前々月ワード!$D$3:$D$1000,キーワード!$D807,前々月ワード!$E$3:$E$1000,キーワード!$F807)</f>
        <v>0</v>
      </c>
      <c r="AM807" s="13">
        <f t="shared" si="143"/>
        <v>0</v>
      </c>
      <c r="AN807" s="13">
        <f t="shared" si="143"/>
        <v>0</v>
      </c>
      <c r="AO807" s="13">
        <f t="shared" si="143"/>
        <v>0</v>
      </c>
      <c r="AP807" s="16">
        <f t="shared" si="144"/>
        <v>0</v>
      </c>
      <c r="AQ807" s="16">
        <f t="shared" si="144"/>
        <v>0</v>
      </c>
      <c r="AR807" s="17">
        <f t="shared" si="144"/>
        <v>0</v>
      </c>
    </row>
    <row r="808" spans="3:44" ht="36.65" customHeight="1">
      <c r="C808" s="20">
        <v>803</v>
      </c>
      <c r="D808" s="53">
        <f>現状ワード設定!B805</f>
        <v>0</v>
      </c>
      <c r="E808" s="26" t="str">
        <f>IFERROR(_xlfn.XLOOKUP($D808,現状商品設定!B:B,現状商品設定!C:C,"-"),"-")</f>
        <v>-</v>
      </c>
      <c r="F808" s="56">
        <f>現状ワード設定!G805</f>
        <v>0</v>
      </c>
      <c r="G808" s="60" t="s">
        <v>46</v>
      </c>
      <c r="H808" s="47" t="str">
        <f>IFERROR(_xlfn.XLOOKUP(D808,商品!$D:$D,商品!$H:$H),"")</f>
        <v/>
      </c>
      <c r="I808" s="50" t="str">
        <f>IFERROR(_xlfn.XLOOKUP(D808&amp;F808,現状ワード設定!J:J,現状ワード設定!H:H),"")</f>
        <v/>
      </c>
      <c r="J808" s="47" t="str">
        <f>IFERROR(_xlfn.XLOOKUP(D808&amp;F808,現状ワード設定!J:J,現状ワード設定!I:I),"")</f>
        <v/>
      </c>
      <c r="K808" s="47" t="e">
        <f>IF(AND(T808&gt;=設定!$C$12,W808&gt;=O808),I808*(1+設定!$F$12),IF(AND(T808&gt;=設定!$C$13,W808&lt;O808),I808*(1+設定!$F$13),IF(AND(T808&lt;設定!$C$14,U808&gt;=設定!$E$14),I808*(1+設定!$F$14),IF(AND(T808&lt;設定!$C$15,U808&lt;設定!$E$15),I808*(1+設定!$F$15),"除外"))))</f>
        <v>#VALUE!</v>
      </c>
      <c r="L808" s="58" t="e">
        <f ca="1">IF(消化率!$I$5&lt;1,K808*消化率!$I$5,IF(U808*V808/(K808*消化率!$I$5)&gt;O808,K808*消化率!$I$5,M808))</f>
        <v>#DIV/0!</v>
      </c>
      <c r="M808" s="58" t="e">
        <f t="shared" si="135"/>
        <v>#VALUE!</v>
      </c>
      <c r="N808" s="58" t="e">
        <f ca="1">IF(ROUNDUP(IF(IF(IF(AND(設定!$D$8&lt;=L808,設定!$D$8&lt;J808),設定!$D$8,IF(AND(J808&lt;=L808,J808&lt;設定!$D$8),J808,IF(AND(L808&lt;=J808,J808&lt;設定!$D$8),J808,L808)))=0,設定!$D$8,IF(AND(設定!$D$8&lt;=L808,設定!$D$8&lt;J808),設定!$D$8,IF(AND(J808&lt;=L808,J808&lt;設定!$D$8),J808,IF(AND(L808&lt;=J808,J808&lt;設定!$D$8),J808,L808))))&lt;=H808,H808+1,IF(IF(AND(設定!$D$8&lt;=L808,設定!$D$8&lt;J808),設定!$D$8,IF(AND(J808&lt;=L808,J808&lt;設定!$D$8),J808,IF(AND(L808&lt;=J808,J808&lt;設定!$D$8),J808,L808)))=0,設定!$D$8,IF(AND(設定!$D$8&lt;=L808,設定!$D$8&lt;J808),設定!$D$8,IF(AND(J808&lt;=L808,J808&lt;設定!$D$8),J808,IF(AND(L808&lt;=J808,J808&lt;設定!$D$8),J808,L808))))),0)&gt;40,ROUNDUP(IF(IF(IF(AND(設定!$D$8&lt;=L808,設定!$D$8&lt;J808),設定!$D$8,IF(AND(J808&lt;=L808,J808&lt;設定!$D$8),J808,IF(AND(L808&lt;=J808,J808&lt;設定!$D$8),J808,L808)))=0,設定!$D$8,IF(AND(設定!$D$8&lt;=L808,設定!$D$8&lt;J808),設定!$D$8,IF(AND(J808&lt;=L808,J808&lt;設定!$D$8),J808,IF(AND(L808&lt;=J808,J808&lt;設定!$D$8),J808,L808))))&lt;=H808,H808+1,IF(IF(AND(設定!$D$8&lt;=L808,設定!$D$8&lt;J808),設定!$D$8,IF(AND(J808&lt;=L808,J808&lt;設定!$D$8),J808,IF(AND(L808&lt;=J808,J808&lt;設定!$D$8),J808,L808)))=0,設定!$D$8,IF(AND(設定!$D$8&lt;=L808,設定!$D$8&lt;J808),設定!$D$8,IF(AND(J808&lt;=L808,J808&lt;設定!$D$8),J808,IF(AND(L808&lt;=J808,J808&lt;設定!$D$8),J808,L808))))),0),40)</f>
        <v>#DIV/0!</v>
      </c>
      <c r="O808" s="55">
        <f>IF(G808="標準",設定!$C$4,G808)</f>
        <v>5</v>
      </c>
      <c r="P808" s="45">
        <f t="shared" si="136"/>
        <v>0</v>
      </c>
      <c r="Q808" s="14">
        <f t="shared" si="137"/>
        <v>0</v>
      </c>
      <c r="R808" s="23">
        <f t="shared" si="145"/>
        <v>0</v>
      </c>
      <c r="S808" s="12">
        <f t="shared" si="138"/>
        <v>0</v>
      </c>
      <c r="T808" s="23">
        <f t="shared" si="139"/>
        <v>0</v>
      </c>
      <c r="U808" s="13">
        <f t="shared" si="140"/>
        <v>0</v>
      </c>
      <c r="V808" s="104" t="str">
        <f>INDEX(商品!Q:Q,MATCH(キーワード!D808,商品!D:D,0),1)</f>
        <v>-</v>
      </c>
      <c r="W808" s="15">
        <f t="shared" si="141"/>
        <v>0</v>
      </c>
      <c r="X808" s="22">
        <f>SUMIFS(当月ワード!$J$3:$J$1000,当月ワード!$D$3:$D$1000,キーワード!$D808,当月ワード!$E$3:$E$1000,キーワード!$F808)</f>
        <v>0</v>
      </c>
      <c r="Y808" s="23">
        <f>SUMIFS(前月ワード!$J$3:$J$1000,前月ワード!$D$3:$D$1000,キーワード!$D808,前月ワード!$E$3:$E$1000,キーワード!$F808)</f>
        <v>0</v>
      </c>
      <c r="Z808" s="23">
        <f>SUMIFS(前々月ワード!$J$3:$J$1000,前々月ワード!$D$3:$D$1000,キーワード!$D808,前々月ワード!$E$3:$E$1000,キーワード!$F808)</f>
        <v>0</v>
      </c>
      <c r="AA808" s="22">
        <f>SUMIFS(当月ワード!$W$3:$W$1000,当月ワード!$D$3:$D$1000,キーワード!$D808,当月ワード!$E$3:$E$1000,キーワード!$F808)</f>
        <v>0</v>
      </c>
      <c r="AB808" s="23">
        <f>SUMIFS(前月ワード!$W$3:$W$1000,前月ワード!$D$3:$D$1000,キーワード!$D808,前月ワード!$E$3:$E$1000,キーワード!$F808)</f>
        <v>0</v>
      </c>
      <c r="AC808" s="23">
        <f>SUMIFS(前々月ワード!$W$3:$W$1000,前々月ワード!$D$3:$D$1000,キーワード!$D808,前々月ワード!$E$3:$E$1000,キーワード!$F808)</f>
        <v>0</v>
      </c>
      <c r="AD808" s="23">
        <f t="shared" si="142"/>
        <v>0</v>
      </c>
      <c r="AE808" s="23">
        <f t="shared" si="142"/>
        <v>0</v>
      </c>
      <c r="AF808" s="23">
        <f t="shared" si="142"/>
        <v>0</v>
      </c>
      <c r="AG808" s="22">
        <f>SUMIFS(当月ワード!$X$3:$X$1000,当月ワード!$D$3:$D$1000,キーワード!$D808,当月ワード!$E$3:$E$1000,キーワード!$F808)</f>
        <v>0</v>
      </c>
      <c r="AH808" s="23">
        <f>SUMIFS(前月ワード!$X$3:$X$1000,前月ワード!$D$3:$D$1000,キーワード!$D808,前月ワード!$E$3:$E$1000,キーワード!$F808)</f>
        <v>0</v>
      </c>
      <c r="AI808" s="23">
        <f>SUMIFS(前々月ワード!$X$3:$X$1000,前々月ワード!$D$3:$D$1000,キーワード!$D808,前々月ワード!$E$3:$E$1000,キーワード!$F808)</f>
        <v>0</v>
      </c>
      <c r="AJ808" s="22">
        <f>SUMIFS(当月ワード!$I$3:$I$1000,当月ワード!$D$3:$D$1000,キーワード!$D808,当月ワード!$E$3:$E$1000,キーワード!$F808)</f>
        <v>0</v>
      </c>
      <c r="AK808" s="23">
        <f>SUMIFS(前月ワード!$I$3:$I$1000,前月ワード!$D$3:$D$1000,キーワード!$D808,前月ワード!$E$3:$E$1000,キーワード!$F808)</f>
        <v>0</v>
      </c>
      <c r="AL808" s="23">
        <f>SUMIFS(前々月ワード!$I$3:$I$1000,前々月ワード!$D$3:$D$1000,キーワード!$D808,前々月ワード!$E$3:$E$1000,キーワード!$F808)</f>
        <v>0</v>
      </c>
      <c r="AM808" s="13">
        <f t="shared" si="143"/>
        <v>0</v>
      </c>
      <c r="AN808" s="13">
        <f t="shared" si="143"/>
        <v>0</v>
      </c>
      <c r="AO808" s="13">
        <f t="shared" si="143"/>
        <v>0</v>
      </c>
      <c r="AP808" s="16">
        <f t="shared" si="144"/>
        <v>0</v>
      </c>
      <c r="AQ808" s="16">
        <f t="shared" si="144"/>
        <v>0</v>
      </c>
      <c r="AR808" s="17">
        <f t="shared" si="144"/>
        <v>0</v>
      </c>
    </row>
    <row r="809" spans="3:44" ht="36.65" customHeight="1">
      <c r="C809" s="20">
        <v>804</v>
      </c>
      <c r="D809" s="53">
        <f>現状ワード設定!B806</f>
        <v>0</v>
      </c>
      <c r="E809" s="26" t="str">
        <f>IFERROR(_xlfn.XLOOKUP($D809,現状商品設定!B:B,現状商品設定!C:C,"-"),"-")</f>
        <v>-</v>
      </c>
      <c r="F809" s="56">
        <f>現状ワード設定!G806</f>
        <v>0</v>
      </c>
      <c r="G809" s="60" t="s">
        <v>46</v>
      </c>
      <c r="H809" s="47" t="str">
        <f>IFERROR(_xlfn.XLOOKUP(D809,商品!$D:$D,商品!$H:$H),"")</f>
        <v/>
      </c>
      <c r="I809" s="50" t="str">
        <f>IFERROR(_xlfn.XLOOKUP(D809&amp;F809,現状ワード設定!J:J,現状ワード設定!H:H),"")</f>
        <v/>
      </c>
      <c r="J809" s="47" t="str">
        <f>IFERROR(_xlfn.XLOOKUP(D809&amp;F809,現状ワード設定!J:J,現状ワード設定!I:I),"")</f>
        <v/>
      </c>
      <c r="K809" s="47" t="e">
        <f>IF(AND(T809&gt;=設定!$C$12,W809&gt;=O809),I809*(1+設定!$F$12),IF(AND(T809&gt;=設定!$C$13,W809&lt;O809),I809*(1+設定!$F$13),IF(AND(T809&lt;設定!$C$14,U809&gt;=設定!$E$14),I809*(1+設定!$F$14),IF(AND(T809&lt;設定!$C$15,U809&lt;設定!$E$15),I809*(1+設定!$F$15),"除外"))))</f>
        <v>#VALUE!</v>
      </c>
      <c r="L809" s="58" t="e">
        <f ca="1">IF(消化率!$I$5&lt;1,K809*消化率!$I$5,IF(U809*V809/(K809*消化率!$I$5)&gt;O809,K809*消化率!$I$5,M809))</f>
        <v>#DIV/0!</v>
      </c>
      <c r="M809" s="58" t="e">
        <f t="shared" si="135"/>
        <v>#VALUE!</v>
      </c>
      <c r="N809" s="58" t="e">
        <f ca="1">IF(ROUNDUP(IF(IF(IF(AND(設定!$D$8&lt;=L809,設定!$D$8&lt;J809),設定!$D$8,IF(AND(J809&lt;=L809,J809&lt;設定!$D$8),J809,IF(AND(L809&lt;=J809,J809&lt;設定!$D$8),J809,L809)))=0,設定!$D$8,IF(AND(設定!$D$8&lt;=L809,設定!$D$8&lt;J809),設定!$D$8,IF(AND(J809&lt;=L809,J809&lt;設定!$D$8),J809,IF(AND(L809&lt;=J809,J809&lt;設定!$D$8),J809,L809))))&lt;=H809,H809+1,IF(IF(AND(設定!$D$8&lt;=L809,設定!$D$8&lt;J809),設定!$D$8,IF(AND(J809&lt;=L809,J809&lt;設定!$D$8),J809,IF(AND(L809&lt;=J809,J809&lt;設定!$D$8),J809,L809)))=0,設定!$D$8,IF(AND(設定!$D$8&lt;=L809,設定!$D$8&lt;J809),設定!$D$8,IF(AND(J809&lt;=L809,J809&lt;設定!$D$8),J809,IF(AND(L809&lt;=J809,J809&lt;設定!$D$8),J809,L809))))),0)&gt;40,ROUNDUP(IF(IF(IF(AND(設定!$D$8&lt;=L809,設定!$D$8&lt;J809),設定!$D$8,IF(AND(J809&lt;=L809,J809&lt;設定!$D$8),J809,IF(AND(L809&lt;=J809,J809&lt;設定!$D$8),J809,L809)))=0,設定!$D$8,IF(AND(設定!$D$8&lt;=L809,設定!$D$8&lt;J809),設定!$D$8,IF(AND(J809&lt;=L809,J809&lt;設定!$D$8),J809,IF(AND(L809&lt;=J809,J809&lt;設定!$D$8),J809,L809))))&lt;=H809,H809+1,IF(IF(AND(設定!$D$8&lt;=L809,設定!$D$8&lt;J809),設定!$D$8,IF(AND(J809&lt;=L809,J809&lt;設定!$D$8),J809,IF(AND(L809&lt;=J809,J809&lt;設定!$D$8),J809,L809)))=0,設定!$D$8,IF(AND(設定!$D$8&lt;=L809,設定!$D$8&lt;J809),設定!$D$8,IF(AND(J809&lt;=L809,J809&lt;設定!$D$8),J809,IF(AND(L809&lt;=J809,J809&lt;設定!$D$8),J809,L809))))),0),40)</f>
        <v>#DIV/0!</v>
      </c>
      <c r="O809" s="55">
        <f>IF(G809="標準",設定!$C$4,G809)</f>
        <v>5</v>
      </c>
      <c r="P809" s="45">
        <f t="shared" si="136"/>
        <v>0</v>
      </c>
      <c r="Q809" s="14">
        <f t="shared" si="137"/>
        <v>0</v>
      </c>
      <c r="R809" s="23">
        <f t="shared" si="145"/>
        <v>0</v>
      </c>
      <c r="S809" s="12">
        <f t="shared" si="138"/>
        <v>0</v>
      </c>
      <c r="T809" s="23">
        <f t="shared" si="139"/>
        <v>0</v>
      </c>
      <c r="U809" s="13">
        <f t="shared" si="140"/>
        <v>0</v>
      </c>
      <c r="V809" s="104" t="str">
        <f>INDEX(商品!Q:Q,MATCH(キーワード!D809,商品!D:D,0),1)</f>
        <v>-</v>
      </c>
      <c r="W809" s="15">
        <f t="shared" si="141"/>
        <v>0</v>
      </c>
      <c r="X809" s="22">
        <f>SUMIFS(当月ワード!$J$3:$J$1000,当月ワード!$D$3:$D$1000,キーワード!$D809,当月ワード!$E$3:$E$1000,キーワード!$F809)</f>
        <v>0</v>
      </c>
      <c r="Y809" s="23">
        <f>SUMIFS(前月ワード!$J$3:$J$1000,前月ワード!$D$3:$D$1000,キーワード!$D809,前月ワード!$E$3:$E$1000,キーワード!$F809)</f>
        <v>0</v>
      </c>
      <c r="Z809" s="23">
        <f>SUMIFS(前々月ワード!$J$3:$J$1000,前々月ワード!$D$3:$D$1000,キーワード!$D809,前々月ワード!$E$3:$E$1000,キーワード!$F809)</f>
        <v>0</v>
      </c>
      <c r="AA809" s="22">
        <f>SUMIFS(当月ワード!$W$3:$W$1000,当月ワード!$D$3:$D$1000,キーワード!$D809,当月ワード!$E$3:$E$1000,キーワード!$F809)</f>
        <v>0</v>
      </c>
      <c r="AB809" s="23">
        <f>SUMIFS(前月ワード!$W$3:$W$1000,前月ワード!$D$3:$D$1000,キーワード!$D809,前月ワード!$E$3:$E$1000,キーワード!$F809)</f>
        <v>0</v>
      </c>
      <c r="AC809" s="23">
        <f>SUMIFS(前々月ワード!$W$3:$W$1000,前々月ワード!$D$3:$D$1000,キーワード!$D809,前々月ワード!$E$3:$E$1000,キーワード!$F809)</f>
        <v>0</v>
      </c>
      <c r="AD809" s="23">
        <f t="shared" si="142"/>
        <v>0</v>
      </c>
      <c r="AE809" s="23">
        <f t="shared" si="142"/>
        <v>0</v>
      </c>
      <c r="AF809" s="23">
        <f t="shared" si="142"/>
        <v>0</v>
      </c>
      <c r="AG809" s="22">
        <f>SUMIFS(当月ワード!$X$3:$X$1000,当月ワード!$D$3:$D$1000,キーワード!$D809,当月ワード!$E$3:$E$1000,キーワード!$F809)</f>
        <v>0</v>
      </c>
      <c r="AH809" s="23">
        <f>SUMIFS(前月ワード!$X$3:$X$1000,前月ワード!$D$3:$D$1000,キーワード!$D809,前月ワード!$E$3:$E$1000,キーワード!$F809)</f>
        <v>0</v>
      </c>
      <c r="AI809" s="23">
        <f>SUMIFS(前々月ワード!$X$3:$X$1000,前々月ワード!$D$3:$D$1000,キーワード!$D809,前々月ワード!$E$3:$E$1000,キーワード!$F809)</f>
        <v>0</v>
      </c>
      <c r="AJ809" s="22">
        <f>SUMIFS(当月ワード!$I$3:$I$1000,当月ワード!$D$3:$D$1000,キーワード!$D809,当月ワード!$E$3:$E$1000,キーワード!$F809)</f>
        <v>0</v>
      </c>
      <c r="AK809" s="23">
        <f>SUMIFS(前月ワード!$I$3:$I$1000,前月ワード!$D$3:$D$1000,キーワード!$D809,前月ワード!$E$3:$E$1000,キーワード!$F809)</f>
        <v>0</v>
      </c>
      <c r="AL809" s="23">
        <f>SUMIFS(前々月ワード!$I$3:$I$1000,前々月ワード!$D$3:$D$1000,キーワード!$D809,前々月ワード!$E$3:$E$1000,キーワード!$F809)</f>
        <v>0</v>
      </c>
      <c r="AM809" s="13">
        <f t="shared" si="143"/>
        <v>0</v>
      </c>
      <c r="AN809" s="13">
        <f t="shared" si="143"/>
        <v>0</v>
      </c>
      <c r="AO809" s="13">
        <f t="shared" si="143"/>
        <v>0</v>
      </c>
      <c r="AP809" s="16">
        <f t="shared" si="144"/>
        <v>0</v>
      </c>
      <c r="AQ809" s="16">
        <f t="shared" si="144"/>
        <v>0</v>
      </c>
      <c r="AR809" s="17">
        <f t="shared" si="144"/>
        <v>0</v>
      </c>
    </row>
    <row r="810" spans="3:44" ht="36.65" customHeight="1">
      <c r="C810" s="20">
        <v>805</v>
      </c>
      <c r="D810" s="53">
        <f>現状ワード設定!B807</f>
        <v>0</v>
      </c>
      <c r="E810" s="26" t="str">
        <f>IFERROR(_xlfn.XLOOKUP($D810,現状商品設定!B:B,現状商品設定!C:C,"-"),"-")</f>
        <v>-</v>
      </c>
      <c r="F810" s="56">
        <f>現状ワード設定!G807</f>
        <v>0</v>
      </c>
      <c r="G810" s="60" t="s">
        <v>46</v>
      </c>
      <c r="H810" s="47" t="str">
        <f>IFERROR(_xlfn.XLOOKUP(D810,商品!$D:$D,商品!$H:$H),"")</f>
        <v/>
      </c>
      <c r="I810" s="50" t="str">
        <f>IFERROR(_xlfn.XLOOKUP(D810&amp;F810,現状ワード設定!J:J,現状ワード設定!H:H),"")</f>
        <v/>
      </c>
      <c r="J810" s="47" t="str">
        <f>IFERROR(_xlfn.XLOOKUP(D810&amp;F810,現状ワード設定!J:J,現状ワード設定!I:I),"")</f>
        <v/>
      </c>
      <c r="K810" s="47" t="e">
        <f>IF(AND(T810&gt;=設定!$C$12,W810&gt;=O810),I810*(1+設定!$F$12),IF(AND(T810&gt;=設定!$C$13,W810&lt;O810),I810*(1+設定!$F$13),IF(AND(T810&lt;設定!$C$14,U810&gt;=設定!$E$14),I810*(1+設定!$F$14),IF(AND(T810&lt;設定!$C$15,U810&lt;設定!$E$15),I810*(1+設定!$F$15),"除外"))))</f>
        <v>#VALUE!</v>
      </c>
      <c r="L810" s="58" t="e">
        <f ca="1">IF(消化率!$I$5&lt;1,K810*消化率!$I$5,IF(U810*V810/(K810*消化率!$I$5)&gt;O810,K810*消化率!$I$5,M810))</f>
        <v>#DIV/0!</v>
      </c>
      <c r="M810" s="58" t="e">
        <f t="shared" si="135"/>
        <v>#VALUE!</v>
      </c>
      <c r="N810" s="58" t="e">
        <f ca="1">IF(ROUNDUP(IF(IF(IF(AND(設定!$D$8&lt;=L810,設定!$D$8&lt;J810),設定!$D$8,IF(AND(J810&lt;=L810,J810&lt;設定!$D$8),J810,IF(AND(L810&lt;=J810,J810&lt;設定!$D$8),J810,L810)))=0,設定!$D$8,IF(AND(設定!$D$8&lt;=L810,設定!$D$8&lt;J810),設定!$D$8,IF(AND(J810&lt;=L810,J810&lt;設定!$D$8),J810,IF(AND(L810&lt;=J810,J810&lt;設定!$D$8),J810,L810))))&lt;=H810,H810+1,IF(IF(AND(設定!$D$8&lt;=L810,設定!$D$8&lt;J810),設定!$D$8,IF(AND(J810&lt;=L810,J810&lt;設定!$D$8),J810,IF(AND(L810&lt;=J810,J810&lt;設定!$D$8),J810,L810)))=0,設定!$D$8,IF(AND(設定!$D$8&lt;=L810,設定!$D$8&lt;J810),設定!$D$8,IF(AND(J810&lt;=L810,J810&lt;設定!$D$8),J810,IF(AND(L810&lt;=J810,J810&lt;設定!$D$8),J810,L810))))),0)&gt;40,ROUNDUP(IF(IF(IF(AND(設定!$D$8&lt;=L810,設定!$D$8&lt;J810),設定!$D$8,IF(AND(J810&lt;=L810,J810&lt;設定!$D$8),J810,IF(AND(L810&lt;=J810,J810&lt;設定!$D$8),J810,L810)))=0,設定!$D$8,IF(AND(設定!$D$8&lt;=L810,設定!$D$8&lt;J810),設定!$D$8,IF(AND(J810&lt;=L810,J810&lt;設定!$D$8),J810,IF(AND(L810&lt;=J810,J810&lt;設定!$D$8),J810,L810))))&lt;=H810,H810+1,IF(IF(AND(設定!$D$8&lt;=L810,設定!$D$8&lt;J810),設定!$D$8,IF(AND(J810&lt;=L810,J810&lt;設定!$D$8),J810,IF(AND(L810&lt;=J810,J810&lt;設定!$D$8),J810,L810)))=0,設定!$D$8,IF(AND(設定!$D$8&lt;=L810,設定!$D$8&lt;J810),設定!$D$8,IF(AND(J810&lt;=L810,J810&lt;設定!$D$8),J810,IF(AND(L810&lt;=J810,J810&lt;設定!$D$8),J810,L810))))),0),40)</f>
        <v>#DIV/0!</v>
      </c>
      <c r="O810" s="55">
        <f>IF(G810="標準",設定!$C$4,G810)</f>
        <v>5</v>
      </c>
      <c r="P810" s="45">
        <f t="shared" si="136"/>
        <v>0</v>
      </c>
      <c r="Q810" s="14">
        <f t="shared" si="137"/>
        <v>0</v>
      </c>
      <c r="R810" s="23">
        <f t="shared" si="145"/>
        <v>0</v>
      </c>
      <c r="S810" s="12">
        <f t="shared" si="138"/>
        <v>0</v>
      </c>
      <c r="T810" s="23">
        <f t="shared" si="139"/>
        <v>0</v>
      </c>
      <c r="U810" s="13">
        <f t="shared" si="140"/>
        <v>0</v>
      </c>
      <c r="V810" s="104" t="str">
        <f>INDEX(商品!Q:Q,MATCH(キーワード!D810,商品!D:D,0),1)</f>
        <v>-</v>
      </c>
      <c r="W810" s="15">
        <f t="shared" si="141"/>
        <v>0</v>
      </c>
      <c r="X810" s="22">
        <f>SUMIFS(当月ワード!$J$3:$J$1000,当月ワード!$D$3:$D$1000,キーワード!$D810,当月ワード!$E$3:$E$1000,キーワード!$F810)</f>
        <v>0</v>
      </c>
      <c r="Y810" s="23">
        <f>SUMIFS(前月ワード!$J$3:$J$1000,前月ワード!$D$3:$D$1000,キーワード!$D810,前月ワード!$E$3:$E$1000,キーワード!$F810)</f>
        <v>0</v>
      </c>
      <c r="Z810" s="23">
        <f>SUMIFS(前々月ワード!$J$3:$J$1000,前々月ワード!$D$3:$D$1000,キーワード!$D810,前々月ワード!$E$3:$E$1000,キーワード!$F810)</f>
        <v>0</v>
      </c>
      <c r="AA810" s="22">
        <f>SUMIFS(当月ワード!$W$3:$W$1000,当月ワード!$D$3:$D$1000,キーワード!$D810,当月ワード!$E$3:$E$1000,キーワード!$F810)</f>
        <v>0</v>
      </c>
      <c r="AB810" s="23">
        <f>SUMIFS(前月ワード!$W$3:$W$1000,前月ワード!$D$3:$D$1000,キーワード!$D810,前月ワード!$E$3:$E$1000,キーワード!$F810)</f>
        <v>0</v>
      </c>
      <c r="AC810" s="23">
        <f>SUMIFS(前々月ワード!$W$3:$W$1000,前々月ワード!$D$3:$D$1000,キーワード!$D810,前々月ワード!$E$3:$E$1000,キーワード!$F810)</f>
        <v>0</v>
      </c>
      <c r="AD810" s="23">
        <f t="shared" si="142"/>
        <v>0</v>
      </c>
      <c r="AE810" s="23">
        <f t="shared" si="142"/>
        <v>0</v>
      </c>
      <c r="AF810" s="23">
        <f t="shared" si="142"/>
        <v>0</v>
      </c>
      <c r="AG810" s="22">
        <f>SUMIFS(当月ワード!$X$3:$X$1000,当月ワード!$D$3:$D$1000,キーワード!$D810,当月ワード!$E$3:$E$1000,キーワード!$F810)</f>
        <v>0</v>
      </c>
      <c r="AH810" s="23">
        <f>SUMIFS(前月ワード!$X$3:$X$1000,前月ワード!$D$3:$D$1000,キーワード!$D810,前月ワード!$E$3:$E$1000,キーワード!$F810)</f>
        <v>0</v>
      </c>
      <c r="AI810" s="23">
        <f>SUMIFS(前々月ワード!$X$3:$X$1000,前々月ワード!$D$3:$D$1000,キーワード!$D810,前々月ワード!$E$3:$E$1000,キーワード!$F810)</f>
        <v>0</v>
      </c>
      <c r="AJ810" s="22">
        <f>SUMIFS(当月ワード!$I$3:$I$1000,当月ワード!$D$3:$D$1000,キーワード!$D810,当月ワード!$E$3:$E$1000,キーワード!$F810)</f>
        <v>0</v>
      </c>
      <c r="AK810" s="23">
        <f>SUMIFS(前月ワード!$I$3:$I$1000,前月ワード!$D$3:$D$1000,キーワード!$D810,前月ワード!$E$3:$E$1000,キーワード!$F810)</f>
        <v>0</v>
      </c>
      <c r="AL810" s="23">
        <f>SUMIFS(前々月ワード!$I$3:$I$1000,前々月ワード!$D$3:$D$1000,キーワード!$D810,前々月ワード!$E$3:$E$1000,キーワード!$F810)</f>
        <v>0</v>
      </c>
      <c r="AM810" s="13">
        <f t="shared" si="143"/>
        <v>0</v>
      </c>
      <c r="AN810" s="13">
        <f t="shared" si="143"/>
        <v>0</v>
      </c>
      <c r="AO810" s="13">
        <f t="shared" si="143"/>
        <v>0</v>
      </c>
      <c r="AP810" s="16">
        <f t="shared" si="144"/>
        <v>0</v>
      </c>
      <c r="AQ810" s="16">
        <f t="shared" si="144"/>
        <v>0</v>
      </c>
      <c r="AR810" s="17">
        <f t="shared" si="144"/>
        <v>0</v>
      </c>
    </row>
    <row r="811" spans="3:44" ht="36.65" customHeight="1">
      <c r="C811" s="20">
        <v>806</v>
      </c>
      <c r="D811" s="53">
        <f>現状ワード設定!B808</f>
        <v>0</v>
      </c>
      <c r="E811" s="26" t="str">
        <f>IFERROR(_xlfn.XLOOKUP($D811,現状商品設定!B:B,現状商品設定!C:C,"-"),"-")</f>
        <v>-</v>
      </c>
      <c r="F811" s="56">
        <f>現状ワード設定!G808</f>
        <v>0</v>
      </c>
      <c r="G811" s="60" t="s">
        <v>46</v>
      </c>
      <c r="H811" s="47" t="str">
        <f>IFERROR(_xlfn.XLOOKUP(D811,商品!$D:$D,商品!$H:$H),"")</f>
        <v/>
      </c>
      <c r="I811" s="50" t="str">
        <f>IFERROR(_xlfn.XLOOKUP(D811&amp;F811,現状ワード設定!J:J,現状ワード設定!H:H),"")</f>
        <v/>
      </c>
      <c r="J811" s="47" t="str">
        <f>IFERROR(_xlfn.XLOOKUP(D811&amp;F811,現状ワード設定!J:J,現状ワード設定!I:I),"")</f>
        <v/>
      </c>
      <c r="K811" s="47" t="e">
        <f>IF(AND(T811&gt;=設定!$C$12,W811&gt;=O811),I811*(1+設定!$F$12),IF(AND(T811&gt;=設定!$C$13,W811&lt;O811),I811*(1+設定!$F$13),IF(AND(T811&lt;設定!$C$14,U811&gt;=設定!$E$14),I811*(1+設定!$F$14),IF(AND(T811&lt;設定!$C$15,U811&lt;設定!$E$15),I811*(1+設定!$F$15),"除外"))))</f>
        <v>#VALUE!</v>
      </c>
      <c r="L811" s="58" t="e">
        <f ca="1">IF(消化率!$I$5&lt;1,K811*消化率!$I$5,IF(U811*V811/(K811*消化率!$I$5)&gt;O811,K811*消化率!$I$5,M811))</f>
        <v>#DIV/0!</v>
      </c>
      <c r="M811" s="58" t="e">
        <f t="shared" si="135"/>
        <v>#VALUE!</v>
      </c>
      <c r="N811" s="58" t="e">
        <f ca="1">IF(ROUNDUP(IF(IF(IF(AND(設定!$D$8&lt;=L811,設定!$D$8&lt;J811),設定!$D$8,IF(AND(J811&lt;=L811,J811&lt;設定!$D$8),J811,IF(AND(L811&lt;=J811,J811&lt;設定!$D$8),J811,L811)))=0,設定!$D$8,IF(AND(設定!$D$8&lt;=L811,設定!$D$8&lt;J811),設定!$D$8,IF(AND(J811&lt;=L811,J811&lt;設定!$D$8),J811,IF(AND(L811&lt;=J811,J811&lt;設定!$D$8),J811,L811))))&lt;=H811,H811+1,IF(IF(AND(設定!$D$8&lt;=L811,設定!$D$8&lt;J811),設定!$D$8,IF(AND(J811&lt;=L811,J811&lt;設定!$D$8),J811,IF(AND(L811&lt;=J811,J811&lt;設定!$D$8),J811,L811)))=0,設定!$D$8,IF(AND(設定!$D$8&lt;=L811,設定!$D$8&lt;J811),設定!$D$8,IF(AND(J811&lt;=L811,J811&lt;設定!$D$8),J811,IF(AND(L811&lt;=J811,J811&lt;設定!$D$8),J811,L811))))),0)&gt;40,ROUNDUP(IF(IF(IF(AND(設定!$D$8&lt;=L811,設定!$D$8&lt;J811),設定!$D$8,IF(AND(J811&lt;=L811,J811&lt;設定!$D$8),J811,IF(AND(L811&lt;=J811,J811&lt;設定!$D$8),J811,L811)))=0,設定!$D$8,IF(AND(設定!$D$8&lt;=L811,設定!$D$8&lt;J811),設定!$D$8,IF(AND(J811&lt;=L811,J811&lt;設定!$D$8),J811,IF(AND(L811&lt;=J811,J811&lt;設定!$D$8),J811,L811))))&lt;=H811,H811+1,IF(IF(AND(設定!$D$8&lt;=L811,設定!$D$8&lt;J811),設定!$D$8,IF(AND(J811&lt;=L811,J811&lt;設定!$D$8),J811,IF(AND(L811&lt;=J811,J811&lt;設定!$D$8),J811,L811)))=0,設定!$D$8,IF(AND(設定!$D$8&lt;=L811,設定!$D$8&lt;J811),設定!$D$8,IF(AND(J811&lt;=L811,J811&lt;設定!$D$8),J811,IF(AND(L811&lt;=J811,J811&lt;設定!$D$8),J811,L811))))),0),40)</f>
        <v>#DIV/0!</v>
      </c>
      <c r="O811" s="55">
        <f>IF(G811="標準",設定!$C$4,G811)</f>
        <v>5</v>
      </c>
      <c r="P811" s="45">
        <f t="shared" si="136"/>
        <v>0</v>
      </c>
      <c r="Q811" s="14">
        <f t="shared" si="137"/>
        <v>0</v>
      </c>
      <c r="R811" s="23">
        <f t="shared" si="145"/>
        <v>0</v>
      </c>
      <c r="S811" s="12">
        <f t="shared" si="138"/>
        <v>0</v>
      </c>
      <c r="T811" s="23">
        <f t="shared" si="139"/>
        <v>0</v>
      </c>
      <c r="U811" s="13">
        <f t="shared" si="140"/>
        <v>0</v>
      </c>
      <c r="V811" s="104" t="str">
        <f>INDEX(商品!Q:Q,MATCH(キーワード!D811,商品!D:D,0),1)</f>
        <v>-</v>
      </c>
      <c r="W811" s="15">
        <f t="shared" si="141"/>
        <v>0</v>
      </c>
      <c r="X811" s="22">
        <f>SUMIFS(当月ワード!$J$3:$J$1000,当月ワード!$D$3:$D$1000,キーワード!$D811,当月ワード!$E$3:$E$1000,キーワード!$F811)</f>
        <v>0</v>
      </c>
      <c r="Y811" s="23">
        <f>SUMIFS(前月ワード!$J$3:$J$1000,前月ワード!$D$3:$D$1000,キーワード!$D811,前月ワード!$E$3:$E$1000,キーワード!$F811)</f>
        <v>0</v>
      </c>
      <c r="Z811" s="23">
        <f>SUMIFS(前々月ワード!$J$3:$J$1000,前々月ワード!$D$3:$D$1000,キーワード!$D811,前々月ワード!$E$3:$E$1000,キーワード!$F811)</f>
        <v>0</v>
      </c>
      <c r="AA811" s="22">
        <f>SUMIFS(当月ワード!$W$3:$W$1000,当月ワード!$D$3:$D$1000,キーワード!$D811,当月ワード!$E$3:$E$1000,キーワード!$F811)</f>
        <v>0</v>
      </c>
      <c r="AB811" s="23">
        <f>SUMIFS(前月ワード!$W$3:$W$1000,前月ワード!$D$3:$D$1000,キーワード!$D811,前月ワード!$E$3:$E$1000,キーワード!$F811)</f>
        <v>0</v>
      </c>
      <c r="AC811" s="23">
        <f>SUMIFS(前々月ワード!$W$3:$W$1000,前々月ワード!$D$3:$D$1000,キーワード!$D811,前々月ワード!$E$3:$E$1000,キーワード!$F811)</f>
        <v>0</v>
      </c>
      <c r="AD811" s="23">
        <f t="shared" si="142"/>
        <v>0</v>
      </c>
      <c r="AE811" s="23">
        <f t="shared" si="142"/>
        <v>0</v>
      </c>
      <c r="AF811" s="23">
        <f t="shared" si="142"/>
        <v>0</v>
      </c>
      <c r="AG811" s="22">
        <f>SUMIFS(当月ワード!$X$3:$X$1000,当月ワード!$D$3:$D$1000,キーワード!$D811,当月ワード!$E$3:$E$1000,キーワード!$F811)</f>
        <v>0</v>
      </c>
      <c r="AH811" s="23">
        <f>SUMIFS(前月ワード!$X$3:$X$1000,前月ワード!$D$3:$D$1000,キーワード!$D811,前月ワード!$E$3:$E$1000,キーワード!$F811)</f>
        <v>0</v>
      </c>
      <c r="AI811" s="23">
        <f>SUMIFS(前々月ワード!$X$3:$X$1000,前々月ワード!$D$3:$D$1000,キーワード!$D811,前々月ワード!$E$3:$E$1000,キーワード!$F811)</f>
        <v>0</v>
      </c>
      <c r="AJ811" s="22">
        <f>SUMIFS(当月ワード!$I$3:$I$1000,当月ワード!$D$3:$D$1000,キーワード!$D811,当月ワード!$E$3:$E$1000,キーワード!$F811)</f>
        <v>0</v>
      </c>
      <c r="AK811" s="23">
        <f>SUMIFS(前月ワード!$I$3:$I$1000,前月ワード!$D$3:$D$1000,キーワード!$D811,前月ワード!$E$3:$E$1000,キーワード!$F811)</f>
        <v>0</v>
      </c>
      <c r="AL811" s="23">
        <f>SUMIFS(前々月ワード!$I$3:$I$1000,前々月ワード!$D$3:$D$1000,キーワード!$D811,前々月ワード!$E$3:$E$1000,キーワード!$F811)</f>
        <v>0</v>
      </c>
      <c r="AM811" s="13">
        <f t="shared" si="143"/>
        <v>0</v>
      </c>
      <c r="AN811" s="13">
        <f t="shared" si="143"/>
        <v>0</v>
      </c>
      <c r="AO811" s="13">
        <f t="shared" si="143"/>
        <v>0</v>
      </c>
      <c r="AP811" s="16">
        <f t="shared" si="144"/>
        <v>0</v>
      </c>
      <c r="AQ811" s="16">
        <f t="shared" si="144"/>
        <v>0</v>
      </c>
      <c r="AR811" s="17">
        <f t="shared" si="144"/>
        <v>0</v>
      </c>
    </row>
    <row r="812" spans="3:44" ht="36.65" customHeight="1">
      <c r="C812" s="20">
        <v>807</v>
      </c>
      <c r="D812" s="53">
        <f>現状ワード設定!B809</f>
        <v>0</v>
      </c>
      <c r="E812" s="26" t="str">
        <f>IFERROR(_xlfn.XLOOKUP($D812,現状商品設定!B:B,現状商品設定!C:C,"-"),"-")</f>
        <v>-</v>
      </c>
      <c r="F812" s="56">
        <f>現状ワード設定!G809</f>
        <v>0</v>
      </c>
      <c r="G812" s="60" t="s">
        <v>46</v>
      </c>
      <c r="H812" s="47" t="str">
        <f>IFERROR(_xlfn.XLOOKUP(D812,商品!$D:$D,商品!$H:$H),"")</f>
        <v/>
      </c>
      <c r="I812" s="50" t="str">
        <f>IFERROR(_xlfn.XLOOKUP(D812&amp;F812,現状ワード設定!J:J,現状ワード設定!H:H),"")</f>
        <v/>
      </c>
      <c r="J812" s="47" t="str">
        <f>IFERROR(_xlfn.XLOOKUP(D812&amp;F812,現状ワード設定!J:J,現状ワード設定!I:I),"")</f>
        <v/>
      </c>
      <c r="K812" s="47" t="e">
        <f>IF(AND(T812&gt;=設定!$C$12,W812&gt;=O812),I812*(1+設定!$F$12),IF(AND(T812&gt;=設定!$C$13,W812&lt;O812),I812*(1+設定!$F$13),IF(AND(T812&lt;設定!$C$14,U812&gt;=設定!$E$14),I812*(1+設定!$F$14),IF(AND(T812&lt;設定!$C$15,U812&lt;設定!$E$15),I812*(1+設定!$F$15),"除外"))))</f>
        <v>#VALUE!</v>
      </c>
      <c r="L812" s="58" t="e">
        <f ca="1">IF(消化率!$I$5&lt;1,K812*消化率!$I$5,IF(U812*V812/(K812*消化率!$I$5)&gt;O812,K812*消化率!$I$5,M812))</f>
        <v>#DIV/0!</v>
      </c>
      <c r="M812" s="58" t="e">
        <f t="shared" si="135"/>
        <v>#VALUE!</v>
      </c>
      <c r="N812" s="58" t="e">
        <f ca="1">IF(ROUNDUP(IF(IF(IF(AND(設定!$D$8&lt;=L812,設定!$D$8&lt;J812),設定!$D$8,IF(AND(J812&lt;=L812,J812&lt;設定!$D$8),J812,IF(AND(L812&lt;=J812,J812&lt;設定!$D$8),J812,L812)))=0,設定!$D$8,IF(AND(設定!$D$8&lt;=L812,設定!$D$8&lt;J812),設定!$D$8,IF(AND(J812&lt;=L812,J812&lt;設定!$D$8),J812,IF(AND(L812&lt;=J812,J812&lt;設定!$D$8),J812,L812))))&lt;=H812,H812+1,IF(IF(AND(設定!$D$8&lt;=L812,設定!$D$8&lt;J812),設定!$D$8,IF(AND(J812&lt;=L812,J812&lt;設定!$D$8),J812,IF(AND(L812&lt;=J812,J812&lt;設定!$D$8),J812,L812)))=0,設定!$D$8,IF(AND(設定!$D$8&lt;=L812,設定!$D$8&lt;J812),設定!$D$8,IF(AND(J812&lt;=L812,J812&lt;設定!$D$8),J812,IF(AND(L812&lt;=J812,J812&lt;設定!$D$8),J812,L812))))),0)&gt;40,ROUNDUP(IF(IF(IF(AND(設定!$D$8&lt;=L812,設定!$D$8&lt;J812),設定!$D$8,IF(AND(J812&lt;=L812,J812&lt;設定!$D$8),J812,IF(AND(L812&lt;=J812,J812&lt;設定!$D$8),J812,L812)))=0,設定!$D$8,IF(AND(設定!$D$8&lt;=L812,設定!$D$8&lt;J812),設定!$D$8,IF(AND(J812&lt;=L812,J812&lt;設定!$D$8),J812,IF(AND(L812&lt;=J812,J812&lt;設定!$D$8),J812,L812))))&lt;=H812,H812+1,IF(IF(AND(設定!$D$8&lt;=L812,設定!$D$8&lt;J812),設定!$D$8,IF(AND(J812&lt;=L812,J812&lt;設定!$D$8),J812,IF(AND(L812&lt;=J812,J812&lt;設定!$D$8),J812,L812)))=0,設定!$D$8,IF(AND(設定!$D$8&lt;=L812,設定!$D$8&lt;J812),設定!$D$8,IF(AND(J812&lt;=L812,J812&lt;設定!$D$8),J812,IF(AND(L812&lt;=J812,J812&lt;設定!$D$8),J812,L812))))),0),40)</f>
        <v>#DIV/0!</v>
      </c>
      <c r="O812" s="55">
        <f>IF(G812="標準",設定!$C$4,G812)</f>
        <v>5</v>
      </c>
      <c r="P812" s="45">
        <f t="shared" si="136"/>
        <v>0</v>
      </c>
      <c r="Q812" s="14">
        <f t="shared" si="137"/>
        <v>0</v>
      </c>
      <c r="R812" s="23">
        <f t="shared" si="145"/>
        <v>0</v>
      </c>
      <c r="S812" s="12">
        <f t="shared" si="138"/>
        <v>0</v>
      </c>
      <c r="T812" s="23">
        <f t="shared" si="139"/>
        <v>0</v>
      </c>
      <c r="U812" s="13">
        <f t="shared" si="140"/>
        <v>0</v>
      </c>
      <c r="V812" s="104" t="str">
        <f>INDEX(商品!Q:Q,MATCH(キーワード!D812,商品!D:D,0),1)</f>
        <v>-</v>
      </c>
      <c r="W812" s="15">
        <f t="shared" si="141"/>
        <v>0</v>
      </c>
      <c r="X812" s="22">
        <f>SUMIFS(当月ワード!$J$3:$J$1000,当月ワード!$D$3:$D$1000,キーワード!$D812,当月ワード!$E$3:$E$1000,キーワード!$F812)</f>
        <v>0</v>
      </c>
      <c r="Y812" s="23">
        <f>SUMIFS(前月ワード!$J$3:$J$1000,前月ワード!$D$3:$D$1000,キーワード!$D812,前月ワード!$E$3:$E$1000,キーワード!$F812)</f>
        <v>0</v>
      </c>
      <c r="Z812" s="23">
        <f>SUMIFS(前々月ワード!$J$3:$J$1000,前々月ワード!$D$3:$D$1000,キーワード!$D812,前々月ワード!$E$3:$E$1000,キーワード!$F812)</f>
        <v>0</v>
      </c>
      <c r="AA812" s="22">
        <f>SUMIFS(当月ワード!$W$3:$W$1000,当月ワード!$D$3:$D$1000,キーワード!$D812,当月ワード!$E$3:$E$1000,キーワード!$F812)</f>
        <v>0</v>
      </c>
      <c r="AB812" s="23">
        <f>SUMIFS(前月ワード!$W$3:$W$1000,前月ワード!$D$3:$D$1000,キーワード!$D812,前月ワード!$E$3:$E$1000,キーワード!$F812)</f>
        <v>0</v>
      </c>
      <c r="AC812" s="23">
        <f>SUMIFS(前々月ワード!$W$3:$W$1000,前々月ワード!$D$3:$D$1000,キーワード!$D812,前々月ワード!$E$3:$E$1000,キーワード!$F812)</f>
        <v>0</v>
      </c>
      <c r="AD812" s="23">
        <f t="shared" si="142"/>
        <v>0</v>
      </c>
      <c r="AE812" s="23">
        <f t="shared" si="142"/>
        <v>0</v>
      </c>
      <c r="AF812" s="23">
        <f t="shared" si="142"/>
        <v>0</v>
      </c>
      <c r="AG812" s="22">
        <f>SUMIFS(当月ワード!$X$3:$X$1000,当月ワード!$D$3:$D$1000,キーワード!$D812,当月ワード!$E$3:$E$1000,キーワード!$F812)</f>
        <v>0</v>
      </c>
      <c r="AH812" s="23">
        <f>SUMIFS(前月ワード!$X$3:$X$1000,前月ワード!$D$3:$D$1000,キーワード!$D812,前月ワード!$E$3:$E$1000,キーワード!$F812)</f>
        <v>0</v>
      </c>
      <c r="AI812" s="23">
        <f>SUMIFS(前々月ワード!$X$3:$X$1000,前々月ワード!$D$3:$D$1000,キーワード!$D812,前々月ワード!$E$3:$E$1000,キーワード!$F812)</f>
        <v>0</v>
      </c>
      <c r="AJ812" s="22">
        <f>SUMIFS(当月ワード!$I$3:$I$1000,当月ワード!$D$3:$D$1000,キーワード!$D812,当月ワード!$E$3:$E$1000,キーワード!$F812)</f>
        <v>0</v>
      </c>
      <c r="AK812" s="23">
        <f>SUMIFS(前月ワード!$I$3:$I$1000,前月ワード!$D$3:$D$1000,キーワード!$D812,前月ワード!$E$3:$E$1000,キーワード!$F812)</f>
        <v>0</v>
      </c>
      <c r="AL812" s="23">
        <f>SUMIFS(前々月ワード!$I$3:$I$1000,前々月ワード!$D$3:$D$1000,キーワード!$D812,前々月ワード!$E$3:$E$1000,キーワード!$F812)</f>
        <v>0</v>
      </c>
      <c r="AM812" s="13">
        <f t="shared" si="143"/>
        <v>0</v>
      </c>
      <c r="AN812" s="13">
        <f t="shared" si="143"/>
        <v>0</v>
      </c>
      <c r="AO812" s="13">
        <f t="shared" si="143"/>
        <v>0</v>
      </c>
      <c r="AP812" s="16">
        <f t="shared" si="144"/>
        <v>0</v>
      </c>
      <c r="AQ812" s="16">
        <f t="shared" si="144"/>
        <v>0</v>
      </c>
      <c r="AR812" s="17">
        <f t="shared" si="144"/>
        <v>0</v>
      </c>
    </row>
    <row r="813" spans="3:44" ht="36.65" customHeight="1">
      <c r="C813" s="20">
        <v>808</v>
      </c>
      <c r="D813" s="53">
        <f>現状ワード設定!B810</f>
        <v>0</v>
      </c>
      <c r="E813" s="26" t="str">
        <f>IFERROR(_xlfn.XLOOKUP($D813,現状商品設定!B:B,現状商品設定!C:C,"-"),"-")</f>
        <v>-</v>
      </c>
      <c r="F813" s="56">
        <f>現状ワード設定!G810</f>
        <v>0</v>
      </c>
      <c r="G813" s="60" t="s">
        <v>46</v>
      </c>
      <c r="H813" s="47" t="str">
        <f>IFERROR(_xlfn.XLOOKUP(D813,商品!$D:$D,商品!$H:$H),"")</f>
        <v/>
      </c>
      <c r="I813" s="50" t="str">
        <f>IFERROR(_xlfn.XLOOKUP(D813&amp;F813,現状ワード設定!J:J,現状ワード設定!H:H),"")</f>
        <v/>
      </c>
      <c r="J813" s="47" t="str">
        <f>IFERROR(_xlfn.XLOOKUP(D813&amp;F813,現状ワード設定!J:J,現状ワード設定!I:I),"")</f>
        <v/>
      </c>
      <c r="K813" s="47" t="e">
        <f>IF(AND(T813&gt;=設定!$C$12,W813&gt;=O813),I813*(1+設定!$F$12),IF(AND(T813&gt;=設定!$C$13,W813&lt;O813),I813*(1+設定!$F$13),IF(AND(T813&lt;設定!$C$14,U813&gt;=設定!$E$14),I813*(1+設定!$F$14),IF(AND(T813&lt;設定!$C$15,U813&lt;設定!$E$15),I813*(1+設定!$F$15),"除外"))))</f>
        <v>#VALUE!</v>
      </c>
      <c r="L813" s="58" t="e">
        <f ca="1">IF(消化率!$I$5&lt;1,K813*消化率!$I$5,IF(U813*V813/(K813*消化率!$I$5)&gt;O813,K813*消化率!$I$5,M813))</f>
        <v>#DIV/0!</v>
      </c>
      <c r="M813" s="58" t="e">
        <f t="shared" si="135"/>
        <v>#VALUE!</v>
      </c>
      <c r="N813" s="58" t="e">
        <f ca="1">IF(ROUNDUP(IF(IF(IF(AND(設定!$D$8&lt;=L813,設定!$D$8&lt;J813),設定!$D$8,IF(AND(J813&lt;=L813,J813&lt;設定!$D$8),J813,IF(AND(L813&lt;=J813,J813&lt;設定!$D$8),J813,L813)))=0,設定!$D$8,IF(AND(設定!$D$8&lt;=L813,設定!$D$8&lt;J813),設定!$D$8,IF(AND(J813&lt;=L813,J813&lt;設定!$D$8),J813,IF(AND(L813&lt;=J813,J813&lt;設定!$D$8),J813,L813))))&lt;=H813,H813+1,IF(IF(AND(設定!$D$8&lt;=L813,設定!$D$8&lt;J813),設定!$D$8,IF(AND(J813&lt;=L813,J813&lt;設定!$D$8),J813,IF(AND(L813&lt;=J813,J813&lt;設定!$D$8),J813,L813)))=0,設定!$D$8,IF(AND(設定!$D$8&lt;=L813,設定!$D$8&lt;J813),設定!$D$8,IF(AND(J813&lt;=L813,J813&lt;設定!$D$8),J813,IF(AND(L813&lt;=J813,J813&lt;設定!$D$8),J813,L813))))),0)&gt;40,ROUNDUP(IF(IF(IF(AND(設定!$D$8&lt;=L813,設定!$D$8&lt;J813),設定!$D$8,IF(AND(J813&lt;=L813,J813&lt;設定!$D$8),J813,IF(AND(L813&lt;=J813,J813&lt;設定!$D$8),J813,L813)))=0,設定!$D$8,IF(AND(設定!$D$8&lt;=L813,設定!$D$8&lt;J813),設定!$D$8,IF(AND(J813&lt;=L813,J813&lt;設定!$D$8),J813,IF(AND(L813&lt;=J813,J813&lt;設定!$D$8),J813,L813))))&lt;=H813,H813+1,IF(IF(AND(設定!$D$8&lt;=L813,設定!$D$8&lt;J813),設定!$D$8,IF(AND(J813&lt;=L813,J813&lt;設定!$D$8),J813,IF(AND(L813&lt;=J813,J813&lt;設定!$D$8),J813,L813)))=0,設定!$D$8,IF(AND(設定!$D$8&lt;=L813,設定!$D$8&lt;J813),設定!$D$8,IF(AND(J813&lt;=L813,J813&lt;設定!$D$8),J813,IF(AND(L813&lt;=J813,J813&lt;設定!$D$8),J813,L813))))),0),40)</f>
        <v>#DIV/0!</v>
      </c>
      <c r="O813" s="55">
        <f>IF(G813="標準",設定!$C$4,G813)</f>
        <v>5</v>
      </c>
      <c r="P813" s="45">
        <f t="shared" si="136"/>
        <v>0</v>
      </c>
      <c r="Q813" s="14">
        <f t="shared" si="137"/>
        <v>0</v>
      </c>
      <c r="R813" s="23">
        <f t="shared" si="145"/>
        <v>0</v>
      </c>
      <c r="S813" s="12">
        <f t="shared" si="138"/>
        <v>0</v>
      </c>
      <c r="T813" s="23">
        <f t="shared" si="139"/>
        <v>0</v>
      </c>
      <c r="U813" s="13">
        <f t="shared" si="140"/>
        <v>0</v>
      </c>
      <c r="V813" s="104" t="str">
        <f>INDEX(商品!Q:Q,MATCH(キーワード!D813,商品!D:D,0),1)</f>
        <v>-</v>
      </c>
      <c r="W813" s="15">
        <f t="shared" si="141"/>
        <v>0</v>
      </c>
      <c r="X813" s="22">
        <f>SUMIFS(当月ワード!$J$3:$J$1000,当月ワード!$D$3:$D$1000,キーワード!$D813,当月ワード!$E$3:$E$1000,キーワード!$F813)</f>
        <v>0</v>
      </c>
      <c r="Y813" s="23">
        <f>SUMIFS(前月ワード!$J$3:$J$1000,前月ワード!$D$3:$D$1000,キーワード!$D813,前月ワード!$E$3:$E$1000,キーワード!$F813)</f>
        <v>0</v>
      </c>
      <c r="Z813" s="23">
        <f>SUMIFS(前々月ワード!$J$3:$J$1000,前々月ワード!$D$3:$D$1000,キーワード!$D813,前々月ワード!$E$3:$E$1000,キーワード!$F813)</f>
        <v>0</v>
      </c>
      <c r="AA813" s="22">
        <f>SUMIFS(当月ワード!$W$3:$W$1000,当月ワード!$D$3:$D$1000,キーワード!$D813,当月ワード!$E$3:$E$1000,キーワード!$F813)</f>
        <v>0</v>
      </c>
      <c r="AB813" s="23">
        <f>SUMIFS(前月ワード!$W$3:$W$1000,前月ワード!$D$3:$D$1000,キーワード!$D813,前月ワード!$E$3:$E$1000,キーワード!$F813)</f>
        <v>0</v>
      </c>
      <c r="AC813" s="23">
        <f>SUMIFS(前々月ワード!$W$3:$W$1000,前々月ワード!$D$3:$D$1000,キーワード!$D813,前々月ワード!$E$3:$E$1000,キーワード!$F813)</f>
        <v>0</v>
      </c>
      <c r="AD813" s="23">
        <f t="shared" si="142"/>
        <v>0</v>
      </c>
      <c r="AE813" s="23">
        <f t="shared" si="142"/>
        <v>0</v>
      </c>
      <c r="AF813" s="23">
        <f t="shared" si="142"/>
        <v>0</v>
      </c>
      <c r="AG813" s="22">
        <f>SUMIFS(当月ワード!$X$3:$X$1000,当月ワード!$D$3:$D$1000,キーワード!$D813,当月ワード!$E$3:$E$1000,キーワード!$F813)</f>
        <v>0</v>
      </c>
      <c r="AH813" s="23">
        <f>SUMIFS(前月ワード!$X$3:$X$1000,前月ワード!$D$3:$D$1000,キーワード!$D813,前月ワード!$E$3:$E$1000,キーワード!$F813)</f>
        <v>0</v>
      </c>
      <c r="AI813" s="23">
        <f>SUMIFS(前々月ワード!$X$3:$X$1000,前々月ワード!$D$3:$D$1000,キーワード!$D813,前々月ワード!$E$3:$E$1000,キーワード!$F813)</f>
        <v>0</v>
      </c>
      <c r="AJ813" s="22">
        <f>SUMIFS(当月ワード!$I$3:$I$1000,当月ワード!$D$3:$D$1000,キーワード!$D813,当月ワード!$E$3:$E$1000,キーワード!$F813)</f>
        <v>0</v>
      </c>
      <c r="AK813" s="23">
        <f>SUMIFS(前月ワード!$I$3:$I$1000,前月ワード!$D$3:$D$1000,キーワード!$D813,前月ワード!$E$3:$E$1000,キーワード!$F813)</f>
        <v>0</v>
      </c>
      <c r="AL813" s="23">
        <f>SUMIFS(前々月ワード!$I$3:$I$1000,前々月ワード!$D$3:$D$1000,キーワード!$D813,前々月ワード!$E$3:$E$1000,キーワード!$F813)</f>
        <v>0</v>
      </c>
      <c r="AM813" s="13">
        <f t="shared" si="143"/>
        <v>0</v>
      </c>
      <c r="AN813" s="13">
        <f t="shared" si="143"/>
        <v>0</v>
      </c>
      <c r="AO813" s="13">
        <f t="shared" si="143"/>
        <v>0</v>
      </c>
      <c r="AP813" s="16">
        <f t="shared" si="144"/>
        <v>0</v>
      </c>
      <c r="AQ813" s="16">
        <f t="shared" si="144"/>
        <v>0</v>
      </c>
      <c r="AR813" s="17">
        <f t="shared" si="144"/>
        <v>0</v>
      </c>
    </row>
    <row r="814" spans="3:44" ht="36.65" customHeight="1">
      <c r="C814" s="20">
        <v>809</v>
      </c>
      <c r="D814" s="53">
        <f>現状ワード設定!B811</f>
        <v>0</v>
      </c>
      <c r="E814" s="26" t="str">
        <f>IFERROR(_xlfn.XLOOKUP($D814,現状商品設定!B:B,現状商品設定!C:C,"-"),"-")</f>
        <v>-</v>
      </c>
      <c r="F814" s="56">
        <f>現状ワード設定!G811</f>
        <v>0</v>
      </c>
      <c r="G814" s="60" t="s">
        <v>46</v>
      </c>
      <c r="H814" s="47" t="str">
        <f>IFERROR(_xlfn.XLOOKUP(D814,商品!$D:$D,商品!$H:$H),"")</f>
        <v/>
      </c>
      <c r="I814" s="50" t="str">
        <f>IFERROR(_xlfn.XLOOKUP(D814&amp;F814,現状ワード設定!J:J,現状ワード設定!H:H),"")</f>
        <v/>
      </c>
      <c r="J814" s="47" t="str">
        <f>IFERROR(_xlfn.XLOOKUP(D814&amp;F814,現状ワード設定!J:J,現状ワード設定!I:I),"")</f>
        <v/>
      </c>
      <c r="K814" s="47" t="e">
        <f>IF(AND(T814&gt;=設定!$C$12,W814&gt;=O814),I814*(1+設定!$F$12),IF(AND(T814&gt;=設定!$C$13,W814&lt;O814),I814*(1+設定!$F$13),IF(AND(T814&lt;設定!$C$14,U814&gt;=設定!$E$14),I814*(1+設定!$F$14),IF(AND(T814&lt;設定!$C$15,U814&lt;設定!$E$15),I814*(1+設定!$F$15),"除外"))))</f>
        <v>#VALUE!</v>
      </c>
      <c r="L814" s="58" t="e">
        <f ca="1">IF(消化率!$I$5&lt;1,K814*消化率!$I$5,IF(U814*V814/(K814*消化率!$I$5)&gt;O814,K814*消化率!$I$5,M814))</f>
        <v>#DIV/0!</v>
      </c>
      <c r="M814" s="58" t="e">
        <f t="shared" si="135"/>
        <v>#VALUE!</v>
      </c>
      <c r="N814" s="58" t="e">
        <f ca="1">IF(ROUNDUP(IF(IF(IF(AND(設定!$D$8&lt;=L814,設定!$D$8&lt;J814),設定!$D$8,IF(AND(J814&lt;=L814,J814&lt;設定!$D$8),J814,IF(AND(L814&lt;=J814,J814&lt;設定!$D$8),J814,L814)))=0,設定!$D$8,IF(AND(設定!$D$8&lt;=L814,設定!$D$8&lt;J814),設定!$D$8,IF(AND(J814&lt;=L814,J814&lt;設定!$D$8),J814,IF(AND(L814&lt;=J814,J814&lt;設定!$D$8),J814,L814))))&lt;=H814,H814+1,IF(IF(AND(設定!$D$8&lt;=L814,設定!$D$8&lt;J814),設定!$D$8,IF(AND(J814&lt;=L814,J814&lt;設定!$D$8),J814,IF(AND(L814&lt;=J814,J814&lt;設定!$D$8),J814,L814)))=0,設定!$D$8,IF(AND(設定!$D$8&lt;=L814,設定!$D$8&lt;J814),設定!$D$8,IF(AND(J814&lt;=L814,J814&lt;設定!$D$8),J814,IF(AND(L814&lt;=J814,J814&lt;設定!$D$8),J814,L814))))),0)&gt;40,ROUNDUP(IF(IF(IF(AND(設定!$D$8&lt;=L814,設定!$D$8&lt;J814),設定!$D$8,IF(AND(J814&lt;=L814,J814&lt;設定!$D$8),J814,IF(AND(L814&lt;=J814,J814&lt;設定!$D$8),J814,L814)))=0,設定!$D$8,IF(AND(設定!$D$8&lt;=L814,設定!$D$8&lt;J814),設定!$D$8,IF(AND(J814&lt;=L814,J814&lt;設定!$D$8),J814,IF(AND(L814&lt;=J814,J814&lt;設定!$D$8),J814,L814))))&lt;=H814,H814+1,IF(IF(AND(設定!$D$8&lt;=L814,設定!$D$8&lt;J814),設定!$D$8,IF(AND(J814&lt;=L814,J814&lt;設定!$D$8),J814,IF(AND(L814&lt;=J814,J814&lt;設定!$D$8),J814,L814)))=0,設定!$D$8,IF(AND(設定!$D$8&lt;=L814,設定!$D$8&lt;J814),設定!$D$8,IF(AND(J814&lt;=L814,J814&lt;設定!$D$8),J814,IF(AND(L814&lt;=J814,J814&lt;設定!$D$8),J814,L814))))),0),40)</f>
        <v>#DIV/0!</v>
      </c>
      <c r="O814" s="55">
        <f>IF(G814="標準",設定!$C$4,G814)</f>
        <v>5</v>
      </c>
      <c r="P814" s="45">
        <f t="shared" si="136"/>
        <v>0</v>
      </c>
      <c r="Q814" s="14">
        <f t="shared" si="137"/>
        <v>0</v>
      </c>
      <c r="R814" s="23">
        <f t="shared" si="145"/>
        <v>0</v>
      </c>
      <c r="S814" s="12">
        <f t="shared" si="138"/>
        <v>0</v>
      </c>
      <c r="T814" s="23">
        <f t="shared" si="139"/>
        <v>0</v>
      </c>
      <c r="U814" s="13">
        <f t="shared" si="140"/>
        <v>0</v>
      </c>
      <c r="V814" s="104" t="str">
        <f>INDEX(商品!Q:Q,MATCH(キーワード!D814,商品!D:D,0),1)</f>
        <v>-</v>
      </c>
      <c r="W814" s="15">
        <f t="shared" si="141"/>
        <v>0</v>
      </c>
      <c r="X814" s="22">
        <f>SUMIFS(当月ワード!$J$3:$J$1000,当月ワード!$D$3:$D$1000,キーワード!$D814,当月ワード!$E$3:$E$1000,キーワード!$F814)</f>
        <v>0</v>
      </c>
      <c r="Y814" s="23">
        <f>SUMIFS(前月ワード!$J$3:$J$1000,前月ワード!$D$3:$D$1000,キーワード!$D814,前月ワード!$E$3:$E$1000,キーワード!$F814)</f>
        <v>0</v>
      </c>
      <c r="Z814" s="23">
        <f>SUMIFS(前々月ワード!$J$3:$J$1000,前々月ワード!$D$3:$D$1000,キーワード!$D814,前々月ワード!$E$3:$E$1000,キーワード!$F814)</f>
        <v>0</v>
      </c>
      <c r="AA814" s="22">
        <f>SUMIFS(当月ワード!$W$3:$W$1000,当月ワード!$D$3:$D$1000,キーワード!$D814,当月ワード!$E$3:$E$1000,キーワード!$F814)</f>
        <v>0</v>
      </c>
      <c r="AB814" s="23">
        <f>SUMIFS(前月ワード!$W$3:$W$1000,前月ワード!$D$3:$D$1000,キーワード!$D814,前月ワード!$E$3:$E$1000,キーワード!$F814)</f>
        <v>0</v>
      </c>
      <c r="AC814" s="23">
        <f>SUMIFS(前々月ワード!$W$3:$W$1000,前々月ワード!$D$3:$D$1000,キーワード!$D814,前々月ワード!$E$3:$E$1000,キーワード!$F814)</f>
        <v>0</v>
      </c>
      <c r="AD814" s="23">
        <f t="shared" si="142"/>
        <v>0</v>
      </c>
      <c r="AE814" s="23">
        <f t="shared" si="142"/>
        <v>0</v>
      </c>
      <c r="AF814" s="23">
        <f t="shared" si="142"/>
        <v>0</v>
      </c>
      <c r="AG814" s="22">
        <f>SUMIFS(当月ワード!$X$3:$X$1000,当月ワード!$D$3:$D$1000,キーワード!$D814,当月ワード!$E$3:$E$1000,キーワード!$F814)</f>
        <v>0</v>
      </c>
      <c r="AH814" s="23">
        <f>SUMIFS(前月ワード!$X$3:$X$1000,前月ワード!$D$3:$D$1000,キーワード!$D814,前月ワード!$E$3:$E$1000,キーワード!$F814)</f>
        <v>0</v>
      </c>
      <c r="AI814" s="23">
        <f>SUMIFS(前々月ワード!$X$3:$X$1000,前々月ワード!$D$3:$D$1000,キーワード!$D814,前々月ワード!$E$3:$E$1000,キーワード!$F814)</f>
        <v>0</v>
      </c>
      <c r="AJ814" s="22">
        <f>SUMIFS(当月ワード!$I$3:$I$1000,当月ワード!$D$3:$D$1000,キーワード!$D814,当月ワード!$E$3:$E$1000,キーワード!$F814)</f>
        <v>0</v>
      </c>
      <c r="AK814" s="23">
        <f>SUMIFS(前月ワード!$I$3:$I$1000,前月ワード!$D$3:$D$1000,キーワード!$D814,前月ワード!$E$3:$E$1000,キーワード!$F814)</f>
        <v>0</v>
      </c>
      <c r="AL814" s="23">
        <f>SUMIFS(前々月ワード!$I$3:$I$1000,前々月ワード!$D$3:$D$1000,キーワード!$D814,前々月ワード!$E$3:$E$1000,キーワード!$F814)</f>
        <v>0</v>
      </c>
      <c r="AM814" s="13">
        <f t="shared" si="143"/>
        <v>0</v>
      </c>
      <c r="AN814" s="13">
        <f t="shared" si="143"/>
        <v>0</v>
      </c>
      <c r="AO814" s="13">
        <f t="shared" si="143"/>
        <v>0</v>
      </c>
      <c r="AP814" s="16">
        <f t="shared" si="144"/>
        <v>0</v>
      </c>
      <c r="AQ814" s="16">
        <f t="shared" si="144"/>
        <v>0</v>
      </c>
      <c r="AR814" s="17">
        <f t="shared" si="144"/>
        <v>0</v>
      </c>
    </row>
    <row r="815" spans="3:44" ht="36.65" customHeight="1">
      <c r="C815" s="20">
        <v>810</v>
      </c>
      <c r="D815" s="53">
        <f>現状ワード設定!B812</f>
        <v>0</v>
      </c>
      <c r="E815" s="26" t="str">
        <f>IFERROR(_xlfn.XLOOKUP($D815,現状商品設定!B:B,現状商品設定!C:C,"-"),"-")</f>
        <v>-</v>
      </c>
      <c r="F815" s="56">
        <f>現状ワード設定!G812</f>
        <v>0</v>
      </c>
      <c r="G815" s="60" t="s">
        <v>46</v>
      </c>
      <c r="H815" s="47" t="str">
        <f>IFERROR(_xlfn.XLOOKUP(D815,商品!$D:$D,商品!$H:$H),"")</f>
        <v/>
      </c>
      <c r="I815" s="50" t="str">
        <f>IFERROR(_xlfn.XLOOKUP(D815&amp;F815,現状ワード設定!J:J,現状ワード設定!H:H),"")</f>
        <v/>
      </c>
      <c r="J815" s="47" t="str">
        <f>IFERROR(_xlfn.XLOOKUP(D815&amp;F815,現状ワード設定!J:J,現状ワード設定!I:I),"")</f>
        <v/>
      </c>
      <c r="K815" s="47" t="e">
        <f>IF(AND(T815&gt;=設定!$C$12,W815&gt;=O815),I815*(1+設定!$F$12),IF(AND(T815&gt;=設定!$C$13,W815&lt;O815),I815*(1+設定!$F$13),IF(AND(T815&lt;設定!$C$14,U815&gt;=設定!$E$14),I815*(1+設定!$F$14),IF(AND(T815&lt;設定!$C$15,U815&lt;設定!$E$15),I815*(1+設定!$F$15),"除外"))))</f>
        <v>#VALUE!</v>
      </c>
      <c r="L815" s="58" t="e">
        <f ca="1">IF(消化率!$I$5&lt;1,K815*消化率!$I$5,IF(U815*V815/(K815*消化率!$I$5)&gt;O815,K815*消化率!$I$5,M815))</f>
        <v>#DIV/0!</v>
      </c>
      <c r="M815" s="58" t="e">
        <f t="shared" si="135"/>
        <v>#VALUE!</v>
      </c>
      <c r="N815" s="58" t="e">
        <f ca="1">IF(ROUNDUP(IF(IF(IF(AND(設定!$D$8&lt;=L815,設定!$D$8&lt;J815),設定!$D$8,IF(AND(J815&lt;=L815,J815&lt;設定!$D$8),J815,IF(AND(L815&lt;=J815,J815&lt;設定!$D$8),J815,L815)))=0,設定!$D$8,IF(AND(設定!$D$8&lt;=L815,設定!$D$8&lt;J815),設定!$D$8,IF(AND(J815&lt;=L815,J815&lt;設定!$D$8),J815,IF(AND(L815&lt;=J815,J815&lt;設定!$D$8),J815,L815))))&lt;=H815,H815+1,IF(IF(AND(設定!$D$8&lt;=L815,設定!$D$8&lt;J815),設定!$D$8,IF(AND(J815&lt;=L815,J815&lt;設定!$D$8),J815,IF(AND(L815&lt;=J815,J815&lt;設定!$D$8),J815,L815)))=0,設定!$D$8,IF(AND(設定!$D$8&lt;=L815,設定!$D$8&lt;J815),設定!$D$8,IF(AND(J815&lt;=L815,J815&lt;設定!$D$8),J815,IF(AND(L815&lt;=J815,J815&lt;設定!$D$8),J815,L815))))),0)&gt;40,ROUNDUP(IF(IF(IF(AND(設定!$D$8&lt;=L815,設定!$D$8&lt;J815),設定!$D$8,IF(AND(J815&lt;=L815,J815&lt;設定!$D$8),J815,IF(AND(L815&lt;=J815,J815&lt;設定!$D$8),J815,L815)))=0,設定!$D$8,IF(AND(設定!$D$8&lt;=L815,設定!$D$8&lt;J815),設定!$D$8,IF(AND(J815&lt;=L815,J815&lt;設定!$D$8),J815,IF(AND(L815&lt;=J815,J815&lt;設定!$D$8),J815,L815))))&lt;=H815,H815+1,IF(IF(AND(設定!$D$8&lt;=L815,設定!$D$8&lt;J815),設定!$D$8,IF(AND(J815&lt;=L815,J815&lt;設定!$D$8),J815,IF(AND(L815&lt;=J815,J815&lt;設定!$D$8),J815,L815)))=0,設定!$D$8,IF(AND(設定!$D$8&lt;=L815,設定!$D$8&lt;J815),設定!$D$8,IF(AND(J815&lt;=L815,J815&lt;設定!$D$8),J815,IF(AND(L815&lt;=J815,J815&lt;設定!$D$8),J815,L815))))),0),40)</f>
        <v>#DIV/0!</v>
      </c>
      <c r="O815" s="55">
        <f>IF(G815="標準",設定!$C$4,G815)</f>
        <v>5</v>
      </c>
      <c r="P815" s="45">
        <f t="shared" si="136"/>
        <v>0</v>
      </c>
      <c r="Q815" s="14">
        <f t="shared" si="137"/>
        <v>0</v>
      </c>
      <c r="R815" s="23">
        <f t="shared" si="145"/>
        <v>0</v>
      </c>
      <c r="S815" s="12">
        <f t="shared" si="138"/>
        <v>0</v>
      </c>
      <c r="T815" s="23">
        <f t="shared" si="139"/>
        <v>0</v>
      </c>
      <c r="U815" s="13">
        <f t="shared" si="140"/>
        <v>0</v>
      </c>
      <c r="V815" s="104" t="str">
        <f>INDEX(商品!Q:Q,MATCH(キーワード!D815,商品!D:D,0),1)</f>
        <v>-</v>
      </c>
      <c r="W815" s="15">
        <f t="shared" si="141"/>
        <v>0</v>
      </c>
      <c r="X815" s="22">
        <f>SUMIFS(当月ワード!$J$3:$J$1000,当月ワード!$D$3:$D$1000,キーワード!$D815,当月ワード!$E$3:$E$1000,キーワード!$F815)</f>
        <v>0</v>
      </c>
      <c r="Y815" s="23">
        <f>SUMIFS(前月ワード!$J$3:$J$1000,前月ワード!$D$3:$D$1000,キーワード!$D815,前月ワード!$E$3:$E$1000,キーワード!$F815)</f>
        <v>0</v>
      </c>
      <c r="Z815" s="23">
        <f>SUMIFS(前々月ワード!$J$3:$J$1000,前々月ワード!$D$3:$D$1000,キーワード!$D815,前々月ワード!$E$3:$E$1000,キーワード!$F815)</f>
        <v>0</v>
      </c>
      <c r="AA815" s="22">
        <f>SUMIFS(当月ワード!$W$3:$W$1000,当月ワード!$D$3:$D$1000,キーワード!$D815,当月ワード!$E$3:$E$1000,キーワード!$F815)</f>
        <v>0</v>
      </c>
      <c r="AB815" s="23">
        <f>SUMIFS(前月ワード!$W$3:$W$1000,前月ワード!$D$3:$D$1000,キーワード!$D815,前月ワード!$E$3:$E$1000,キーワード!$F815)</f>
        <v>0</v>
      </c>
      <c r="AC815" s="23">
        <f>SUMIFS(前々月ワード!$W$3:$W$1000,前々月ワード!$D$3:$D$1000,キーワード!$D815,前々月ワード!$E$3:$E$1000,キーワード!$F815)</f>
        <v>0</v>
      </c>
      <c r="AD815" s="23">
        <f t="shared" si="142"/>
        <v>0</v>
      </c>
      <c r="AE815" s="23">
        <f t="shared" si="142"/>
        <v>0</v>
      </c>
      <c r="AF815" s="23">
        <f t="shared" si="142"/>
        <v>0</v>
      </c>
      <c r="AG815" s="22">
        <f>SUMIFS(当月ワード!$X$3:$X$1000,当月ワード!$D$3:$D$1000,キーワード!$D815,当月ワード!$E$3:$E$1000,キーワード!$F815)</f>
        <v>0</v>
      </c>
      <c r="AH815" s="23">
        <f>SUMIFS(前月ワード!$X$3:$X$1000,前月ワード!$D$3:$D$1000,キーワード!$D815,前月ワード!$E$3:$E$1000,キーワード!$F815)</f>
        <v>0</v>
      </c>
      <c r="AI815" s="23">
        <f>SUMIFS(前々月ワード!$X$3:$X$1000,前々月ワード!$D$3:$D$1000,キーワード!$D815,前々月ワード!$E$3:$E$1000,キーワード!$F815)</f>
        <v>0</v>
      </c>
      <c r="AJ815" s="22">
        <f>SUMIFS(当月ワード!$I$3:$I$1000,当月ワード!$D$3:$D$1000,キーワード!$D815,当月ワード!$E$3:$E$1000,キーワード!$F815)</f>
        <v>0</v>
      </c>
      <c r="AK815" s="23">
        <f>SUMIFS(前月ワード!$I$3:$I$1000,前月ワード!$D$3:$D$1000,キーワード!$D815,前月ワード!$E$3:$E$1000,キーワード!$F815)</f>
        <v>0</v>
      </c>
      <c r="AL815" s="23">
        <f>SUMIFS(前々月ワード!$I$3:$I$1000,前々月ワード!$D$3:$D$1000,キーワード!$D815,前々月ワード!$E$3:$E$1000,キーワード!$F815)</f>
        <v>0</v>
      </c>
      <c r="AM815" s="13">
        <f t="shared" si="143"/>
        <v>0</v>
      </c>
      <c r="AN815" s="13">
        <f t="shared" si="143"/>
        <v>0</v>
      </c>
      <c r="AO815" s="13">
        <f t="shared" si="143"/>
        <v>0</v>
      </c>
      <c r="AP815" s="16">
        <f t="shared" si="144"/>
        <v>0</v>
      </c>
      <c r="AQ815" s="16">
        <f t="shared" si="144"/>
        <v>0</v>
      </c>
      <c r="AR815" s="17">
        <f t="shared" si="144"/>
        <v>0</v>
      </c>
    </row>
    <row r="816" spans="3:44" ht="36.65" customHeight="1">
      <c r="C816" s="20">
        <v>811</v>
      </c>
      <c r="D816" s="53">
        <f>現状ワード設定!B813</f>
        <v>0</v>
      </c>
      <c r="E816" s="26" t="str">
        <f>IFERROR(_xlfn.XLOOKUP($D816,現状商品設定!B:B,現状商品設定!C:C,"-"),"-")</f>
        <v>-</v>
      </c>
      <c r="F816" s="56">
        <f>現状ワード設定!G813</f>
        <v>0</v>
      </c>
      <c r="G816" s="60" t="s">
        <v>46</v>
      </c>
      <c r="H816" s="47" t="str">
        <f>IFERROR(_xlfn.XLOOKUP(D816,商品!$D:$D,商品!$H:$H),"")</f>
        <v/>
      </c>
      <c r="I816" s="50" t="str">
        <f>IFERROR(_xlfn.XLOOKUP(D816&amp;F816,現状ワード設定!J:J,現状ワード設定!H:H),"")</f>
        <v/>
      </c>
      <c r="J816" s="47" t="str">
        <f>IFERROR(_xlfn.XLOOKUP(D816&amp;F816,現状ワード設定!J:J,現状ワード設定!I:I),"")</f>
        <v/>
      </c>
      <c r="K816" s="47" t="e">
        <f>IF(AND(T816&gt;=設定!$C$12,W816&gt;=O816),I816*(1+設定!$F$12),IF(AND(T816&gt;=設定!$C$13,W816&lt;O816),I816*(1+設定!$F$13),IF(AND(T816&lt;設定!$C$14,U816&gt;=設定!$E$14),I816*(1+設定!$F$14),IF(AND(T816&lt;設定!$C$15,U816&lt;設定!$E$15),I816*(1+設定!$F$15),"除外"))))</f>
        <v>#VALUE!</v>
      </c>
      <c r="L816" s="58" t="e">
        <f ca="1">IF(消化率!$I$5&lt;1,K816*消化率!$I$5,IF(U816*V816/(K816*消化率!$I$5)&gt;O816,K816*消化率!$I$5,M816))</f>
        <v>#DIV/0!</v>
      </c>
      <c r="M816" s="58" t="e">
        <f t="shared" si="135"/>
        <v>#VALUE!</v>
      </c>
      <c r="N816" s="58" t="e">
        <f ca="1">IF(ROUNDUP(IF(IF(IF(AND(設定!$D$8&lt;=L816,設定!$D$8&lt;J816),設定!$D$8,IF(AND(J816&lt;=L816,J816&lt;設定!$D$8),J816,IF(AND(L816&lt;=J816,J816&lt;設定!$D$8),J816,L816)))=0,設定!$D$8,IF(AND(設定!$D$8&lt;=L816,設定!$D$8&lt;J816),設定!$D$8,IF(AND(J816&lt;=L816,J816&lt;設定!$D$8),J816,IF(AND(L816&lt;=J816,J816&lt;設定!$D$8),J816,L816))))&lt;=H816,H816+1,IF(IF(AND(設定!$D$8&lt;=L816,設定!$D$8&lt;J816),設定!$D$8,IF(AND(J816&lt;=L816,J816&lt;設定!$D$8),J816,IF(AND(L816&lt;=J816,J816&lt;設定!$D$8),J816,L816)))=0,設定!$D$8,IF(AND(設定!$D$8&lt;=L816,設定!$D$8&lt;J816),設定!$D$8,IF(AND(J816&lt;=L816,J816&lt;設定!$D$8),J816,IF(AND(L816&lt;=J816,J816&lt;設定!$D$8),J816,L816))))),0)&gt;40,ROUNDUP(IF(IF(IF(AND(設定!$D$8&lt;=L816,設定!$D$8&lt;J816),設定!$D$8,IF(AND(J816&lt;=L816,J816&lt;設定!$D$8),J816,IF(AND(L816&lt;=J816,J816&lt;設定!$D$8),J816,L816)))=0,設定!$D$8,IF(AND(設定!$D$8&lt;=L816,設定!$D$8&lt;J816),設定!$D$8,IF(AND(J816&lt;=L816,J816&lt;設定!$D$8),J816,IF(AND(L816&lt;=J816,J816&lt;設定!$D$8),J816,L816))))&lt;=H816,H816+1,IF(IF(AND(設定!$D$8&lt;=L816,設定!$D$8&lt;J816),設定!$D$8,IF(AND(J816&lt;=L816,J816&lt;設定!$D$8),J816,IF(AND(L816&lt;=J816,J816&lt;設定!$D$8),J816,L816)))=0,設定!$D$8,IF(AND(設定!$D$8&lt;=L816,設定!$D$8&lt;J816),設定!$D$8,IF(AND(J816&lt;=L816,J816&lt;設定!$D$8),J816,IF(AND(L816&lt;=J816,J816&lt;設定!$D$8),J816,L816))))),0),40)</f>
        <v>#DIV/0!</v>
      </c>
      <c r="O816" s="55">
        <f>IF(G816="標準",設定!$C$4,G816)</f>
        <v>5</v>
      </c>
      <c r="P816" s="45">
        <f t="shared" si="136"/>
        <v>0</v>
      </c>
      <c r="Q816" s="14">
        <f t="shared" si="137"/>
        <v>0</v>
      </c>
      <c r="R816" s="23">
        <f t="shared" si="145"/>
        <v>0</v>
      </c>
      <c r="S816" s="12">
        <f t="shared" si="138"/>
        <v>0</v>
      </c>
      <c r="T816" s="23">
        <f t="shared" si="139"/>
        <v>0</v>
      </c>
      <c r="U816" s="13">
        <f t="shared" si="140"/>
        <v>0</v>
      </c>
      <c r="V816" s="104" t="str">
        <f>INDEX(商品!Q:Q,MATCH(キーワード!D816,商品!D:D,0),1)</f>
        <v>-</v>
      </c>
      <c r="W816" s="15">
        <f t="shared" si="141"/>
        <v>0</v>
      </c>
      <c r="X816" s="22">
        <f>SUMIFS(当月ワード!$J$3:$J$1000,当月ワード!$D$3:$D$1000,キーワード!$D816,当月ワード!$E$3:$E$1000,キーワード!$F816)</f>
        <v>0</v>
      </c>
      <c r="Y816" s="23">
        <f>SUMIFS(前月ワード!$J$3:$J$1000,前月ワード!$D$3:$D$1000,キーワード!$D816,前月ワード!$E$3:$E$1000,キーワード!$F816)</f>
        <v>0</v>
      </c>
      <c r="Z816" s="23">
        <f>SUMIFS(前々月ワード!$J$3:$J$1000,前々月ワード!$D$3:$D$1000,キーワード!$D816,前々月ワード!$E$3:$E$1000,キーワード!$F816)</f>
        <v>0</v>
      </c>
      <c r="AA816" s="22">
        <f>SUMIFS(当月ワード!$W$3:$W$1000,当月ワード!$D$3:$D$1000,キーワード!$D816,当月ワード!$E$3:$E$1000,キーワード!$F816)</f>
        <v>0</v>
      </c>
      <c r="AB816" s="23">
        <f>SUMIFS(前月ワード!$W$3:$W$1000,前月ワード!$D$3:$D$1000,キーワード!$D816,前月ワード!$E$3:$E$1000,キーワード!$F816)</f>
        <v>0</v>
      </c>
      <c r="AC816" s="23">
        <f>SUMIFS(前々月ワード!$W$3:$W$1000,前々月ワード!$D$3:$D$1000,キーワード!$D816,前々月ワード!$E$3:$E$1000,キーワード!$F816)</f>
        <v>0</v>
      </c>
      <c r="AD816" s="23">
        <f t="shared" si="142"/>
        <v>0</v>
      </c>
      <c r="AE816" s="23">
        <f t="shared" si="142"/>
        <v>0</v>
      </c>
      <c r="AF816" s="23">
        <f t="shared" si="142"/>
        <v>0</v>
      </c>
      <c r="AG816" s="22">
        <f>SUMIFS(当月ワード!$X$3:$X$1000,当月ワード!$D$3:$D$1000,キーワード!$D816,当月ワード!$E$3:$E$1000,キーワード!$F816)</f>
        <v>0</v>
      </c>
      <c r="AH816" s="23">
        <f>SUMIFS(前月ワード!$X$3:$X$1000,前月ワード!$D$3:$D$1000,キーワード!$D816,前月ワード!$E$3:$E$1000,キーワード!$F816)</f>
        <v>0</v>
      </c>
      <c r="AI816" s="23">
        <f>SUMIFS(前々月ワード!$X$3:$X$1000,前々月ワード!$D$3:$D$1000,キーワード!$D816,前々月ワード!$E$3:$E$1000,キーワード!$F816)</f>
        <v>0</v>
      </c>
      <c r="AJ816" s="22">
        <f>SUMIFS(当月ワード!$I$3:$I$1000,当月ワード!$D$3:$D$1000,キーワード!$D816,当月ワード!$E$3:$E$1000,キーワード!$F816)</f>
        <v>0</v>
      </c>
      <c r="AK816" s="23">
        <f>SUMIFS(前月ワード!$I$3:$I$1000,前月ワード!$D$3:$D$1000,キーワード!$D816,前月ワード!$E$3:$E$1000,キーワード!$F816)</f>
        <v>0</v>
      </c>
      <c r="AL816" s="23">
        <f>SUMIFS(前々月ワード!$I$3:$I$1000,前々月ワード!$D$3:$D$1000,キーワード!$D816,前々月ワード!$E$3:$E$1000,キーワード!$F816)</f>
        <v>0</v>
      </c>
      <c r="AM816" s="13">
        <f t="shared" si="143"/>
        <v>0</v>
      </c>
      <c r="AN816" s="13">
        <f t="shared" si="143"/>
        <v>0</v>
      </c>
      <c r="AO816" s="13">
        <f t="shared" si="143"/>
        <v>0</v>
      </c>
      <c r="AP816" s="16">
        <f t="shared" si="144"/>
        <v>0</v>
      </c>
      <c r="AQ816" s="16">
        <f t="shared" si="144"/>
        <v>0</v>
      </c>
      <c r="AR816" s="17">
        <f t="shared" si="144"/>
        <v>0</v>
      </c>
    </row>
    <row r="817" spans="3:44" ht="36.65" customHeight="1">
      <c r="C817" s="20">
        <v>812</v>
      </c>
      <c r="D817" s="53">
        <f>現状ワード設定!B814</f>
        <v>0</v>
      </c>
      <c r="E817" s="26" t="str">
        <f>IFERROR(_xlfn.XLOOKUP($D817,現状商品設定!B:B,現状商品設定!C:C,"-"),"-")</f>
        <v>-</v>
      </c>
      <c r="F817" s="56">
        <f>現状ワード設定!G814</f>
        <v>0</v>
      </c>
      <c r="G817" s="60" t="s">
        <v>46</v>
      </c>
      <c r="H817" s="47" t="str">
        <f>IFERROR(_xlfn.XLOOKUP(D817,商品!$D:$D,商品!$H:$H),"")</f>
        <v/>
      </c>
      <c r="I817" s="50" t="str">
        <f>IFERROR(_xlfn.XLOOKUP(D817&amp;F817,現状ワード設定!J:J,現状ワード設定!H:H),"")</f>
        <v/>
      </c>
      <c r="J817" s="47" t="str">
        <f>IFERROR(_xlfn.XLOOKUP(D817&amp;F817,現状ワード設定!J:J,現状ワード設定!I:I),"")</f>
        <v/>
      </c>
      <c r="K817" s="47" t="e">
        <f>IF(AND(T817&gt;=設定!$C$12,W817&gt;=O817),I817*(1+設定!$F$12),IF(AND(T817&gt;=設定!$C$13,W817&lt;O817),I817*(1+設定!$F$13),IF(AND(T817&lt;設定!$C$14,U817&gt;=設定!$E$14),I817*(1+設定!$F$14),IF(AND(T817&lt;設定!$C$15,U817&lt;設定!$E$15),I817*(1+設定!$F$15),"除外"))))</f>
        <v>#VALUE!</v>
      </c>
      <c r="L817" s="58" t="e">
        <f ca="1">IF(消化率!$I$5&lt;1,K817*消化率!$I$5,IF(U817*V817/(K817*消化率!$I$5)&gt;O817,K817*消化率!$I$5,M817))</f>
        <v>#DIV/0!</v>
      </c>
      <c r="M817" s="58" t="e">
        <f t="shared" si="135"/>
        <v>#VALUE!</v>
      </c>
      <c r="N817" s="58" t="e">
        <f ca="1">IF(ROUNDUP(IF(IF(IF(AND(設定!$D$8&lt;=L817,設定!$D$8&lt;J817),設定!$D$8,IF(AND(J817&lt;=L817,J817&lt;設定!$D$8),J817,IF(AND(L817&lt;=J817,J817&lt;設定!$D$8),J817,L817)))=0,設定!$D$8,IF(AND(設定!$D$8&lt;=L817,設定!$D$8&lt;J817),設定!$D$8,IF(AND(J817&lt;=L817,J817&lt;設定!$D$8),J817,IF(AND(L817&lt;=J817,J817&lt;設定!$D$8),J817,L817))))&lt;=H817,H817+1,IF(IF(AND(設定!$D$8&lt;=L817,設定!$D$8&lt;J817),設定!$D$8,IF(AND(J817&lt;=L817,J817&lt;設定!$D$8),J817,IF(AND(L817&lt;=J817,J817&lt;設定!$D$8),J817,L817)))=0,設定!$D$8,IF(AND(設定!$D$8&lt;=L817,設定!$D$8&lt;J817),設定!$D$8,IF(AND(J817&lt;=L817,J817&lt;設定!$D$8),J817,IF(AND(L817&lt;=J817,J817&lt;設定!$D$8),J817,L817))))),0)&gt;40,ROUNDUP(IF(IF(IF(AND(設定!$D$8&lt;=L817,設定!$D$8&lt;J817),設定!$D$8,IF(AND(J817&lt;=L817,J817&lt;設定!$D$8),J817,IF(AND(L817&lt;=J817,J817&lt;設定!$D$8),J817,L817)))=0,設定!$D$8,IF(AND(設定!$D$8&lt;=L817,設定!$D$8&lt;J817),設定!$D$8,IF(AND(J817&lt;=L817,J817&lt;設定!$D$8),J817,IF(AND(L817&lt;=J817,J817&lt;設定!$D$8),J817,L817))))&lt;=H817,H817+1,IF(IF(AND(設定!$D$8&lt;=L817,設定!$D$8&lt;J817),設定!$D$8,IF(AND(J817&lt;=L817,J817&lt;設定!$D$8),J817,IF(AND(L817&lt;=J817,J817&lt;設定!$D$8),J817,L817)))=0,設定!$D$8,IF(AND(設定!$D$8&lt;=L817,設定!$D$8&lt;J817),設定!$D$8,IF(AND(J817&lt;=L817,J817&lt;設定!$D$8),J817,IF(AND(L817&lt;=J817,J817&lt;設定!$D$8),J817,L817))))),0),40)</f>
        <v>#DIV/0!</v>
      </c>
      <c r="O817" s="55">
        <f>IF(G817="標準",設定!$C$4,G817)</f>
        <v>5</v>
      </c>
      <c r="P817" s="45">
        <f t="shared" si="136"/>
        <v>0</v>
      </c>
      <c r="Q817" s="14">
        <f t="shared" si="137"/>
        <v>0</v>
      </c>
      <c r="R817" s="23">
        <f t="shared" si="145"/>
        <v>0</v>
      </c>
      <c r="S817" s="12">
        <f t="shared" si="138"/>
        <v>0</v>
      </c>
      <c r="T817" s="23">
        <f t="shared" si="139"/>
        <v>0</v>
      </c>
      <c r="U817" s="13">
        <f t="shared" si="140"/>
        <v>0</v>
      </c>
      <c r="V817" s="104" t="str">
        <f>INDEX(商品!Q:Q,MATCH(キーワード!D817,商品!D:D,0),1)</f>
        <v>-</v>
      </c>
      <c r="W817" s="15">
        <f t="shared" si="141"/>
        <v>0</v>
      </c>
      <c r="X817" s="22">
        <f>SUMIFS(当月ワード!$J$3:$J$1000,当月ワード!$D$3:$D$1000,キーワード!$D817,当月ワード!$E$3:$E$1000,キーワード!$F817)</f>
        <v>0</v>
      </c>
      <c r="Y817" s="23">
        <f>SUMIFS(前月ワード!$J$3:$J$1000,前月ワード!$D$3:$D$1000,キーワード!$D817,前月ワード!$E$3:$E$1000,キーワード!$F817)</f>
        <v>0</v>
      </c>
      <c r="Z817" s="23">
        <f>SUMIFS(前々月ワード!$J$3:$J$1000,前々月ワード!$D$3:$D$1000,キーワード!$D817,前々月ワード!$E$3:$E$1000,キーワード!$F817)</f>
        <v>0</v>
      </c>
      <c r="AA817" s="22">
        <f>SUMIFS(当月ワード!$W$3:$W$1000,当月ワード!$D$3:$D$1000,キーワード!$D817,当月ワード!$E$3:$E$1000,キーワード!$F817)</f>
        <v>0</v>
      </c>
      <c r="AB817" s="23">
        <f>SUMIFS(前月ワード!$W$3:$W$1000,前月ワード!$D$3:$D$1000,キーワード!$D817,前月ワード!$E$3:$E$1000,キーワード!$F817)</f>
        <v>0</v>
      </c>
      <c r="AC817" s="23">
        <f>SUMIFS(前々月ワード!$W$3:$W$1000,前々月ワード!$D$3:$D$1000,キーワード!$D817,前々月ワード!$E$3:$E$1000,キーワード!$F817)</f>
        <v>0</v>
      </c>
      <c r="AD817" s="23">
        <f t="shared" si="142"/>
        <v>0</v>
      </c>
      <c r="AE817" s="23">
        <f t="shared" si="142"/>
        <v>0</v>
      </c>
      <c r="AF817" s="23">
        <f t="shared" si="142"/>
        <v>0</v>
      </c>
      <c r="AG817" s="22">
        <f>SUMIFS(当月ワード!$X$3:$X$1000,当月ワード!$D$3:$D$1000,キーワード!$D817,当月ワード!$E$3:$E$1000,キーワード!$F817)</f>
        <v>0</v>
      </c>
      <c r="AH817" s="23">
        <f>SUMIFS(前月ワード!$X$3:$X$1000,前月ワード!$D$3:$D$1000,キーワード!$D817,前月ワード!$E$3:$E$1000,キーワード!$F817)</f>
        <v>0</v>
      </c>
      <c r="AI817" s="23">
        <f>SUMIFS(前々月ワード!$X$3:$X$1000,前々月ワード!$D$3:$D$1000,キーワード!$D817,前々月ワード!$E$3:$E$1000,キーワード!$F817)</f>
        <v>0</v>
      </c>
      <c r="AJ817" s="22">
        <f>SUMIFS(当月ワード!$I$3:$I$1000,当月ワード!$D$3:$D$1000,キーワード!$D817,当月ワード!$E$3:$E$1000,キーワード!$F817)</f>
        <v>0</v>
      </c>
      <c r="AK817" s="23">
        <f>SUMIFS(前月ワード!$I$3:$I$1000,前月ワード!$D$3:$D$1000,キーワード!$D817,前月ワード!$E$3:$E$1000,キーワード!$F817)</f>
        <v>0</v>
      </c>
      <c r="AL817" s="23">
        <f>SUMIFS(前々月ワード!$I$3:$I$1000,前々月ワード!$D$3:$D$1000,キーワード!$D817,前々月ワード!$E$3:$E$1000,キーワード!$F817)</f>
        <v>0</v>
      </c>
      <c r="AM817" s="13">
        <f t="shared" si="143"/>
        <v>0</v>
      </c>
      <c r="AN817" s="13">
        <f t="shared" si="143"/>
        <v>0</v>
      </c>
      <c r="AO817" s="13">
        <f t="shared" si="143"/>
        <v>0</v>
      </c>
      <c r="AP817" s="16">
        <f t="shared" si="144"/>
        <v>0</v>
      </c>
      <c r="AQ817" s="16">
        <f t="shared" si="144"/>
        <v>0</v>
      </c>
      <c r="AR817" s="17">
        <f t="shared" si="144"/>
        <v>0</v>
      </c>
    </row>
    <row r="818" spans="3:44" ht="36.65" customHeight="1">
      <c r="C818" s="20">
        <v>813</v>
      </c>
      <c r="D818" s="53">
        <f>現状ワード設定!B815</f>
        <v>0</v>
      </c>
      <c r="E818" s="26" t="str">
        <f>IFERROR(_xlfn.XLOOKUP($D818,現状商品設定!B:B,現状商品設定!C:C,"-"),"-")</f>
        <v>-</v>
      </c>
      <c r="F818" s="56">
        <f>現状ワード設定!G815</f>
        <v>0</v>
      </c>
      <c r="G818" s="60" t="s">
        <v>46</v>
      </c>
      <c r="H818" s="47" t="str">
        <f>IFERROR(_xlfn.XLOOKUP(D818,商品!$D:$D,商品!$H:$H),"")</f>
        <v/>
      </c>
      <c r="I818" s="50" t="str">
        <f>IFERROR(_xlfn.XLOOKUP(D818&amp;F818,現状ワード設定!J:J,現状ワード設定!H:H),"")</f>
        <v/>
      </c>
      <c r="J818" s="47" t="str">
        <f>IFERROR(_xlfn.XLOOKUP(D818&amp;F818,現状ワード設定!J:J,現状ワード設定!I:I),"")</f>
        <v/>
      </c>
      <c r="K818" s="47" t="e">
        <f>IF(AND(T818&gt;=設定!$C$12,W818&gt;=O818),I818*(1+設定!$F$12),IF(AND(T818&gt;=設定!$C$13,W818&lt;O818),I818*(1+設定!$F$13),IF(AND(T818&lt;設定!$C$14,U818&gt;=設定!$E$14),I818*(1+設定!$F$14),IF(AND(T818&lt;設定!$C$15,U818&lt;設定!$E$15),I818*(1+設定!$F$15),"除外"))))</f>
        <v>#VALUE!</v>
      </c>
      <c r="L818" s="58" t="e">
        <f ca="1">IF(消化率!$I$5&lt;1,K818*消化率!$I$5,IF(U818*V818/(K818*消化率!$I$5)&gt;O818,K818*消化率!$I$5,M818))</f>
        <v>#DIV/0!</v>
      </c>
      <c r="M818" s="58" t="e">
        <f t="shared" si="135"/>
        <v>#VALUE!</v>
      </c>
      <c r="N818" s="58" t="e">
        <f ca="1">IF(ROUNDUP(IF(IF(IF(AND(設定!$D$8&lt;=L818,設定!$D$8&lt;J818),設定!$D$8,IF(AND(J818&lt;=L818,J818&lt;設定!$D$8),J818,IF(AND(L818&lt;=J818,J818&lt;設定!$D$8),J818,L818)))=0,設定!$D$8,IF(AND(設定!$D$8&lt;=L818,設定!$D$8&lt;J818),設定!$D$8,IF(AND(J818&lt;=L818,J818&lt;設定!$D$8),J818,IF(AND(L818&lt;=J818,J818&lt;設定!$D$8),J818,L818))))&lt;=H818,H818+1,IF(IF(AND(設定!$D$8&lt;=L818,設定!$D$8&lt;J818),設定!$D$8,IF(AND(J818&lt;=L818,J818&lt;設定!$D$8),J818,IF(AND(L818&lt;=J818,J818&lt;設定!$D$8),J818,L818)))=0,設定!$D$8,IF(AND(設定!$D$8&lt;=L818,設定!$D$8&lt;J818),設定!$D$8,IF(AND(J818&lt;=L818,J818&lt;設定!$D$8),J818,IF(AND(L818&lt;=J818,J818&lt;設定!$D$8),J818,L818))))),0)&gt;40,ROUNDUP(IF(IF(IF(AND(設定!$D$8&lt;=L818,設定!$D$8&lt;J818),設定!$D$8,IF(AND(J818&lt;=L818,J818&lt;設定!$D$8),J818,IF(AND(L818&lt;=J818,J818&lt;設定!$D$8),J818,L818)))=0,設定!$D$8,IF(AND(設定!$D$8&lt;=L818,設定!$D$8&lt;J818),設定!$D$8,IF(AND(J818&lt;=L818,J818&lt;設定!$D$8),J818,IF(AND(L818&lt;=J818,J818&lt;設定!$D$8),J818,L818))))&lt;=H818,H818+1,IF(IF(AND(設定!$D$8&lt;=L818,設定!$D$8&lt;J818),設定!$D$8,IF(AND(J818&lt;=L818,J818&lt;設定!$D$8),J818,IF(AND(L818&lt;=J818,J818&lt;設定!$D$8),J818,L818)))=0,設定!$D$8,IF(AND(設定!$D$8&lt;=L818,設定!$D$8&lt;J818),設定!$D$8,IF(AND(J818&lt;=L818,J818&lt;設定!$D$8),J818,IF(AND(L818&lt;=J818,J818&lt;設定!$D$8),J818,L818))))),0),40)</f>
        <v>#DIV/0!</v>
      </c>
      <c r="O818" s="55">
        <f>IF(G818="標準",設定!$C$4,G818)</f>
        <v>5</v>
      </c>
      <c r="P818" s="45">
        <f t="shared" si="136"/>
        <v>0</v>
      </c>
      <c r="Q818" s="14">
        <f t="shared" si="137"/>
        <v>0</v>
      </c>
      <c r="R818" s="23">
        <f t="shared" si="145"/>
        <v>0</v>
      </c>
      <c r="S818" s="12">
        <f t="shared" si="138"/>
        <v>0</v>
      </c>
      <c r="T818" s="23">
        <f t="shared" si="139"/>
        <v>0</v>
      </c>
      <c r="U818" s="13">
        <f t="shared" si="140"/>
        <v>0</v>
      </c>
      <c r="V818" s="104" t="str">
        <f>INDEX(商品!Q:Q,MATCH(キーワード!D818,商品!D:D,0),1)</f>
        <v>-</v>
      </c>
      <c r="W818" s="15">
        <f t="shared" si="141"/>
        <v>0</v>
      </c>
      <c r="X818" s="22">
        <f>SUMIFS(当月ワード!$J$3:$J$1000,当月ワード!$D$3:$D$1000,キーワード!$D818,当月ワード!$E$3:$E$1000,キーワード!$F818)</f>
        <v>0</v>
      </c>
      <c r="Y818" s="23">
        <f>SUMIFS(前月ワード!$J$3:$J$1000,前月ワード!$D$3:$D$1000,キーワード!$D818,前月ワード!$E$3:$E$1000,キーワード!$F818)</f>
        <v>0</v>
      </c>
      <c r="Z818" s="23">
        <f>SUMIFS(前々月ワード!$J$3:$J$1000,前々月ワード!$D$3:$D$1000,キーワード!$D818,前々月ワード!$E$3:$E$1000,キーワード!$F818)</f>
        <v>0</v>
      </c>
      <c r="AA818" s="22">
        <f>SUMIFS(当月ワード!$W$3:$W$1000,当月ワード!$D$3:$D$1000,キーワード!$D818,当月ワード!$E$3:$E$1000,キーワード!$F818)</f>
        <v>0</v>
      </c>
      <c r="AB818" s="23">
        <f>SUMIFS(前月ワード!$W$3:$W$1000,前月ワード!$D$3:$D$1000,キーワード!$D818,前月ワード!$E$3:$E$1000,キーワード!$F818)</f>
        <v>0</v>
      </c>
      <c r="AC818" s="23">
        <f>SUMIFS(前々月ワード!$W$3:$W$1000,前々月ワード!$D$3:$D$1000,キーワード!$D818,前々月ワード!$E$3:$E$1000,キーワード!$F818)</f>
        <v>0</v>
      </c>
      <c r="AD818" s="23">
        <f t="shared" si="142"/>
        <v>0</v>
      </c>
      <c r="AE818" s="23">
        <f t="shared" si="142"/>
        <v>0</v>
      </c>
      <c r="AF818" s="23">
        <f t="shared" si="142"/>
        <v>0</v>
      </c>
      <c r="AG818" s="22">
        <f>SUMIFS(当月ワード!$X$3:$X$1000,当月ワード!$D$3:$D$1000,キーワード!$D818,当月ワード!$E$3:$E$1000,キーワード!$F818)</f>
        <v>0</v>
      </c>
      <c r="AH818" s="23">
        <f>SUMIFS(前月ワード!$X$3:$X$1000,前月ワード!$D$3:$D$1000,キーワード!$D818,前月ワード!$E$3:$E$1000,キーワード!$F818)</f>
        <v>0</v>
      </c>
      <c r="AI818" s="23">
        <f>SUMIFS(前々月ワード!$X$3:$X$1000,前々月ワード!$D$3:$D$1000,キーワード!$D818,前々月ワード!$E$3:$E$1000,キーワード!$F818)</f>
        <v>0</v>
      </c>
      <c r="AJ818" s="22">
        <f>SUMIFS(当月ワード!$I$3:$I$1000,当月ワード!$D$3:$D$1000,キーワード!$D818,当月ワード!$E$3:$E$1000,キーワード!$F818)</f>
        <v>0</v>
      </c>
      <c r="AK818" s="23">
        <f>SUMIFS(前月ワード!$I$3:$I$1000,前月ワード!$D$3:$D$1000,キーワード!$D818,前月ワード!$E$3:$E$1000,キーワード!$F818)</f>
        <v>0</v>
      </c>
      <c r="AL818" s="23">
        <f>SUMIFS(前々月ワード!$I$3:$I$1000,前々月ワード!$D$3:$D$1000,キーワード!$D818,前々月ワード!$E$3:$E$1000,キーワード!$F818)</f>
        <v>0</v>
      </c>
      <c r="AM818" s="13">
        <f t="shared" si="143"/>
        <v>0</v>
      </c>
      <c r="AN818" s="13">
        <f t="shared" si="143"/>
        <v>0</v>
      </c>
      <c r="AO818" s="13">
        <f t="shared" si="143"/>
        <v>0</v>
      </c>
      <c r="AP818" s="16">
        <f t="shared" si="144"/>
        <v>0</v>
      </c>
      <c r="AQ818" s="16">
        <f t="shared" si="144"/>
        <v>0</v>
      </c>
      <c r="AR818" s="17">
        <f t="shared" si="144"/>
        <v>0</v>
      </c>
    </row>
    <row r="819" spans="3:44" ht="36.65" customHeight="1">
      <c r="C819" s="20">
        <v>814</v>
      </c>
      <c r="D819" s="53">
        <f>現状ワード設定!B816</f>
        <v>0</v>
      </c>
      <c r="E819" s="26" t="str">
        <f>IFERROR(_xlfn.XLOOKUP($D819,現状商品設定!B:B,現状商品設定!C:C,"-"),"-")</f>
        <v>-</v>
      </c>
      <c r="F819" s="56">
        <f>現状ワード設定!G816</f>
        <v>0</v>
      </c>
      <c r="G819" s="60" t="s">
        <v>46</v>
      </c>
      <c r="H819" s="47" t="str">
        <f>IFERROR(_xlfn.XLOOKUP(D819,商品!$D:$D,商品!$H:$H),"")</f>
        <v/>
      </c>
      <c r="I819" s="50" t="str">
        <f>IFERROR(_xlfn.XLOOKUP(D819&amp;F819,現状ワード設定!J:J,現状ワード設定!H:H),"")</f>
        <v/>
      </c>
      <c r="J819" s="47" t="str">
        <f>IFERROR(_xlfn.XLOOKUP(D819&amp;F819,現状ワード設定!J:J,現状ワード設定!I:I),"")</f>
        <v/>
      </c>
      <c r="K819" s="47" t="e">
        <f>IF(AND(T819&gt;=設定!$C$12,W819&gt;=O819),I819*(1+設定!$F$12),IF(AND(T819&gt;=設定!$C$13,W819&lt;O819),I819*(1+設定!$F$13),IF(AND(T819&lt;設定!$C$14,U819&gt;=設定!$E$14),I819*(1+設定!$F$14),IF(AND(T819&lt;設定!$C$15,U819&lt;設定!$E$15),I819*(1+設定!$F$15),"除外"))))</f>
        <v>#VALUE!</v>
      </c>
      <c r="L819" s="58" t="e">
        <f ca="1">IF(消化率!$I$5&lt;1,K819*消化率!$I$5,IF(U819*V819/(K819*消化率!$I$5)&gt;O819,K819*消化率!$I$5,M819))</f>
        <v>#DIV/0!</v>
      </c>
      <c r="M819" s="58" t="e">
        <f t="shared" si="135"/>
        <v>#VALUE!</v>
      </c>
      <c r="N819" s="58" t="e">
        <f ca="1">IF(ROUNDUP(IF(IF(IF(AND(設定!$D$8&lt;=L819,設定!$D$8&lt;J819),設定!$D$8,IF(AND(J819&lt;=L819,J819&lt;設定!$D$8),J819,IF(AND(L819&lt;=J819,J819&lt;設定!$D$8),J819,L819)))=0,設定!$D$8,IF(AND(設定!$D$8&lt;=L819,設定!$D$8&lt;J819),設定!$D$8,IF(AND(J819&lt;=L819,J819&lt;設定!$D$8),J819,IF(AND(L819&lt;=J819,J819&lt;設定!$D$8),J819,L819))))&lt;=H819,H819+1,IF(IF(AND(設定!$D$8&lt;=L819,設定!$D$8&lt;J819),設定!$D$8,IF(AND(J819&lt;=L819,J819&lt;設定!$D$8),J819,IF(AND(L819&lt;=J819,J819&lt;設定!$D$8),J819,L819)))=0,設定!$D$8,IF(AND(設定!$D$8&lt;=L819,設定!$D$8&lt;J819),設定!$D$8,IF(AND(J819&lt;=L819,J819&lt;設定!$D$8),J819,IF(AND(L819&lt;=J819,J819&lt;設定!$D$8),J819,L819))))),0)&gt;40,ROUNDUP(IF(IF(IF(AND(設定!$D$8&lt;=L819,設定!$D$8&lt;J819),設定!$D$8,IF(AND(J819&lt;=L819,J819&lt;設定!$D$8),J819,IF(AND(L819&lt;=J819,J819&lt;設定!$D$8),J819,L819)))=0,設定!$D$8,IF(AND(設定!$D$8&lt;=L819,設定!$D$8&lt;J819),設定!$D$8,IF(AND(J819&lt;=L819,J819&lt;設定!$D$8),J819,IF(AND(L819&lt;=J819,J819&lt;設定!$D$8),J819,L819))))&lt;=H819,H819+1,IF(IF(AND(設定!$D$8&lt;=L819,設定!$D$8&lt;J819),設定!$D$8,IF(AND(J819&lt;=L819,J819&lt;設定!$D$8),J819,IF(AND(L819&lt;=J819,J819&lt;設定!$D$8),J819,L819)))=0,設定!$D$8,IF(AND(設定!$D$8&lt;=L819,設定!$D$8&lt;J819),設定!$D$8,IF(AND(J819&lt;=L819,J819&lt;設定!$D$8),J819,IF(AND(L819&lt;=J819,J819&lt;設定!$D$8),J819,L819))))),0),40)</f>
        <v>#DIV/0!</v>
      </c>
      <c r="O819" s="55">
        <f>IF(G819="標準",設定!$C$4,G819)</f>
        <v>5</v>
      </c>
      <c r="P819" s="45">
        <f t="shared" si="136"/>
        <v>0</v>
      </c>
      <c r="Q819" s="14">
        <f t="shared" si="137"/>
        <v>0</v>
      </c>
      <c r="R819" s="23">
        <f t="shared" si="145"/>
        <v>0</v>
      </c>
      <c r="S819" s="12">
        <f t="shared" si="138"/>
        <v>0</v>
      </c>
      <c r="T819" s="23">
        <f t="shared" si="139"/>
        <v>0</v>
      </c>
      <c r="U819" s="13">
        <f t="shared" si="140"/>
        <v>0</v>
      </c>
      <c r="V819" s="104" t="str">
        <f>INDEX(商品!Q:Q,MATCH(キーワード!D819,商品!D:D,0),1)</f>
        <v>-</v>
      </c>
      <c r="W819" s="15">
        <f t="shared" si="141"/>
        <v>0</v>
      </c>
      <c r="X819" s="22">
        <f>SUMIFS(当月ワード!$J$3:$J$1000,当月ワード!$D$3:$D$1000,キーワード!$D819,当月ワード!$E$3:$E$1000,キーワード!$F819)</f>
        <v>0</v>
      </c>
      <c r="Y819" s="23">
        <f>SUMIFS(前月ワード!$J$3:$J$1000,前月ワード!$D$3:$D$1000,キーワード!$D819,前月ワード!$E$3:$E$1000,キーワード!$F819)</f>
        <v>0</v>
      </c>
      <c r="Z819" s="23">
        <f>SUMIFS(前々月ワード!$J$3:$J$1000,前々月ワード!$D$3:$D$1000,キーワード!$D819,前々月ワード!$E$3:$E$1000,キーワード!$F819)</f>
        <v>0</v>
      </c>
      <c r="AA819" s="22">
        <f>SUMIFS(当月ワード!$W$3:$W$1000,当月ワード!$D$3:$D$1000,キーワード!$D819,当月ワード!$E$3:$E$1000,キーワード!$F819)</f>
        <v>0</v>
      </c>
      <c r="AB819" s="23">
        <f>SUMIFS(前月ワード!$W$3:$W$1000,前月ワード!$D$3:$D$1000,キーワード!$D819,前月ワード!$E$3:$E$1000,キーワード!$F819)</f>
        <v>0</v>
      </c>
      <c r="AC819" s="23">
        <f>SUMIFS(前々月ワード!$W$3:$W$1000,前々月ワード!$D$3:$D$1000,キーワード!$D819,前々月ワード!$E$3:$E$1000,キーワード!$F819)</f>
        <v>0</v>
      </c>
      <c r="AD819" s="23">
        <f t="shared" si="142"/>
        <v>0</v>
      </c>
      <c r="AE819" s="23">
        <f t="shared" si="142"/>
        <v>0</v>
      </c>
      <c r="AF819" s="23">
        <f t="shared" si="142"/>
        <v>0</v>
      </c>
      <c r="AG819" s="22">
        <f>SUMIFS(当月ワード!$X$3:$X$1000,当月ワード!$D$3:$D$1000,キーワード!$D819,当月ワード!$E$3:$E$1000,キーワード!$F819)</f>
        <v>0</v>
      </c>
      <c r="AH819" s="23">
        <f>SUMIFS(前月ワード!$X$3:$X$1000,前月ワード!$D$3:$D$1000,キーワード!$D819,前月ワード!$E$3:$E$1000,キーワード!$F819)</f>
        <v>0</v>
      </c>
      <c r="AI819" s="23">
        <f>SUMIFS(前々月ワード!$X$3:$X$1000,前々月ワード!$D$3:$D$1000,キーワード!$D819,前々月ワード!$E$3:$E$1000,キーワード!$F819)</f>
        <v>0</v>
      </c>
      <c r="AJ819" s="22">
        <f>SUMIFS(当月ワード!$I$3:$I$1000,当月ワード!$D$3:$D$1000,キーワード!$D819,当月ワード!$E$3:$E$1000,キーワード!$F819)</f>
        <v>0</v>
      </c>
      <c r="AK819" s="23">
        <f>SUMIFS(前月ワード!$I$3:$I$1000,前月ワード!$D$3:$D$1000,キーワード!$D819,前月ワード!$E$3:$E$1000,キーワード!$F819)</f>
        <v>0</v>
      </c>
      <c r="AL819" s="23">
        <f>SUMIFS(前々月ワード!$I$3:$I$1000,前々月ワード!$D$3:$D$1000,キーワード!$D819,前々月ワード!$E$3:$E$1000,キーワード!$F819)</f>
        <v>0</v>
      </c>
      <c r="AM819" s="13">
        <f t="shared" si="143"/>
        <v>0</v>
      </c>
      <c r="AN819" s="13">
        <f t="shared" si="143"/>
        <v>0</v>
      </c>
      <c r="AO819" s="13">
        <f t="shared" si="143"/>
        <v>0</v>
      </c>
      <c r="AP819" s="16">
        <f t="shared" si="144"/>
        <v>0</v>
      </c>
      <c r="AQ819" s="16">
        <f t="shared" si="144"/>
        <v>0</v>
      </c>
      <c r="AR819" s="17">
        <f t="shared" si="144"/>
        <v>0</v>
      </c>
    </row>
    <row r="820" spans="3:44" ht="36.65" customHeight="1">
      <c r="C820" s="20">
        <v>815</v>
      </c>
      <c r="D820" s="53">
        <f>現状ワード設定!B817</f>
        <v>0</v>
      </c>
      <c r="E820" s="26" t="str">
        <f>IFERROR(_xlfn.XLOOKUP($D820,現状商品設定!B:B,現状商品設定!C:C,"-"),"-")</f>
        <v>-</v>
      </c>
      <c r="F820" s="56">
        <f>現状ワード設定!G817</f>
        <v>0</v>
      </c>
      <c r="G820" s="60" t="s">
        <v>46</v>
      </c>
      <c r="H820" s="47" t="str">
        <f>IFERROR(_xlfn.XLOOKUP(D820,商品!$D:$D,商品!$H:$H),"")</f>
        <v/>
      </c>
      <c r="I820" s="50" t="str">
        <f>IFERROR(_xlfn.XLOOKUP(D820&amp;F820,現状ワード設定!J:J,現状ワード設定!H:H),"")</f>
        <v/>
      </c>
      <c r="J820" s="47" t="str">
        <f>IFERROR(_xlfn.XLOOKUP(D820&amp;F820,現状ワード設定!J:J,現状ワード設定!I:I),"")</f>
        <v/>
      </c>
      <c r="K820" s="47" t="e">
        <f>IF(AND(T820&gt;=設定!$C$12,W820&gt;=O820),I820*(1+設定!$F$12),IF(AND(T820&gt;=設定!$C$13,W820&lt;O820),I820*(1+設定!$F$13),IF(AND(T820&lt;設定!$C$14,U820&gt;=設定!$E$14),I820*(1+設定!$F$14),IF(AND(T820&lt;設定!$C$15,U820&lt;設定!$E$15),I820*(1+設定!$F$15),"除外"))))</f>
        <v>#VALUE!</v>
      </c>
      <c r="L820" s="58" t="e">
        <f ca="1">IF(消化率!$I$5&lt;1,K820*消化率!$I$5,IF(U820*V820/(K820*消化率!$I$5)&gt;O820,K820*消化率!$I$5,M820))</f>
        <v>#DIV/0!</v>
      </c>
      <c r="M820" s="58" t="e">
        <f t="shared" si="135"/>
        <v>#VALUE!</v>
      </c>
      <c r="N820" s="58" t="e">
        <f ca="1">IF(ROUNDUP(IF(IF(IF(AND(設定!$D$8&lt;=L820,設定!$D$8&lt;J820),設定!$D$8,IF(AND(J820&lt;=L820,J820&lt;設定!$D$8),J820,IF(AND(L820&lt;=J820,J820&lt;設定!$D$8),J820,L820)))=0,設定!$D$8,IF(AND(設定!$D$8&lt;=L820,設定!$D$8&lt;J820),設定!$D$8,IF(AND(J820&lt;=L820,J820&lt;設定!$D$8),J820,IF(AND(L820&lt;=J820,J820&lt;設定!$D$8),J820,L820))))&lt;=H820,H820+1,IF(IF(AND(設定!$D$8&lt;=L820,設定!$D$8&lt;J820),設定!$D$8,IF(AND(J820&lt;=L820,J820&lt;設定!$D$8),J820,IF(AND(L820&lt;=J820,J820&lt;設定!$D$8),J820,L820)))=0,設定!$D$8,IF(AND(設定!$D$8&lt;=L820,設定!$D$8&lt;J820),設定!$D$8,IF(AND(J820&lt;=L820,J820&lt;設定!$D$8),J820,IF(AND(L820&lt;=J820,J820&lt;設定!$D$8),J820,L820))))),0)&gt;40,ROUNDUP(IF(IF(IF(AND(設定!$D$8&lt;=L820,設定!$D$8&lt;J820),設定!$D$8,IF(AND(J820&lt;=L820,J820&lt;設定!$D$8),J820,IF(AND(L820&lt;=J820,J820&lt;設定!$D$8),J820,L820)))=0,設定!$D$8,IF(AND(設定!$D$8&lt;=L820,設定!$D$8&lt;J820),設定!$D$8,IF(AND(J820&lt;=L820,J820&lt;設定!$D$8),J820,IF(AND(L820&lt;=J820,J820&lt;設定!$D$8),J820,L820))))&lt;=H820,H820+1,IF(IF(AND(設定!$D$8&lt;=L820,設定!$D$8&lt;J820),設定!$D$8,IF(AND(J820&lt;=L820,J820&lt;設定!$D$8),J820,IF(AND(L820&lt;=J820,J820&lt;設定!$D$8),J820,L820)))=0,設定!$D$8,IF(AND(設定!$D$8&lt;=L820,設定!$D$8&lt;J820),設定!$D$8,IF(AND(J820&lt;=L820,J820&lt;設定!$D$8),J820,IF(AND(L820&lt;=J820,J820&lt;設定!$D$8),J820,L820))))),0),40)</f>
        <v>#DIV/0!</v>
      </c>
      <c r="O820" s="55">
        <f>IF(G820="標準",設定!$C$4,G820)</f>
        <v>5</v>
      </c>
      <c r="P820" s="45">
        <f t="shared" si="136"/>
        <v>0</v>
      </c>
      <c r="Q820" s="14">
        <f t="shared" si="137"/>
        <v>0</v>
      </c>
      <c r="R820" s="23">
        <f t="shared" si="145"/>
        <v>0</v>
      </c>
      <c r="S820" s="12">
        <f t="shared" si="138"/>
        <v>0</v>
      </c>
      <c r="T820" s="23">
        <f t="shared" si="139"/>
        <v>0</v>
      </c>
      <c r="U820" s="13">
        <f t="shared" si="140"/>
        <v>0</v>
      </c>
      <c r="V820" s="104" t="str">
        <f>INDEX(商品!Q:Q,MATCH(キーワード!D820,商品!D:D,0),1)</f>
        <v>-</v>
      </c>
      <c r="W820" s="15">
        <f t="shared" si="141"/>
        <v>0</v>
      </c>
      <c r="X820" s="22">
        <f>SUMIFS(当月ワード!$J$3:$J$1000,当月ワード!$D$3:$D$1000,キーワード!$D820,当月ワード!$E$3:$E$1000,キーワード!$F820)</f>
        <v>0</v>
      </c>
      <c r="Y820" s="23">
        <f>SUMIFS(前月ワード!$J$3:$J$1000,前月ワード!$D$3:$D$1000,キーワード!$D820,前月ワード!$E$3:$E$1000,キーワード!$F820)</f>
        <v>0</v>
      </c>
      <c r="Z820" s="23">
        <f>SUMIFS(前々月ワード!$J$3:$J$1000,前々月ワード!$D$3:$D$1000,キーワード!$D820,前々月ワード!$E$3:$E$1000,キーワード!$F820)</f>
        <v>0</v>
      </c>
      <c r="AA820" s="22">
        <f>SUMIFS(当月ワード!$W$3:$W$1000,当月ワード!$D$3:$D$1000,キーワード!$D820,当月ワード!$E$3:$E$1000,キーワード!$F820)</f>
        <v>0</v>
      </c>
      <c r="AB820" s="23">
        <f>SUMIFS(前月ワード!$W$3:$W$1000,前月ワード!$D$3:$D$1000,キーワード!$D820,前月ワード!$E$3:$E$1000,キーワード!$F820)</f>
        <v>0</v>
      </c>
      <c r="AC820" s="23">
        <f>SUMIFS(前々月ワード!$W$3:$W$1000,前々月ワード!$D$3:$D$1000,キーワード!$D820,前々月ワード!$E$3:$E$1000,キーワード!$F820)</f>
        <v>0</v>
      </c>
      <c r="AD820" s="23">
        <f t="shared" si="142"/>
        <v>0</v>
      </c>
      <c r="AE820" s="23">
        <f t="shared" si="142"/>
        <v>0</v>
      </c>
      <c r="AF820" s="23">
        <f t="shared" si="142"/>
        <v>0</v>
      </c>
      <c r="AG820" s="22">
        <f>SUMIFS(当月ワード!$X$3:$X$1000,当月ワード!$D$3:$D$1000,キーワード!$D820,当月ワード!$E$3:$E$1000,キーワード!$F820)</f>
        <v>0</v>
      </c>
      <c r="AH820" s="23">
        <f>SUMIFS(前月ワード!$X$3:$X$1000,前月ワード!$D$3:$D$1000,キーワード!$D820,前月ワード!$E$3:$E$1000,キーワード!$F820)</f>
        <v>0</v>
      </c>
      <c r="AI820" s="23">
        <f>SUMIFS(前々月ワード!$X$3:$X$1000,前々月ワード!$D$3:$D$1000,キーワード!$D820,前々月ワード!$E$3:$E$1000,キーワード!$F820)</f>
        <v>0</v>
      </c>
      <c r="AJ820" s="22">
        <f>SUMIFS(当月ワード!$I$3:$I$1000,当月ワード!$D$3:$D$1000,キーワード!$D820,当月ワード!$E$3:$E$1000,キーワード!$F820)</f>
        <v>0</v>
      </c>
      <c r="AK820" s="23">
        <f>SUMIFS(前月ワード!$I$3:$I$1000,前月ワード!$D$3:$D$1000,キーワード!$D820,前月ワード!$E$3:$E$1000,キーワード!$F820)</f>
        <v>0</v>
      </c>
      <c r="AL820" s="23">
        <f>SUMIFS(前々月ワード!$I$3:$I$1000,前々月ワード!$D$3:$D$1000,キーワード!$D820,前々月ワード!$E$3:$E$1000,キーワード!$F820)</f>
        <v>0</v>
      </c>
      <c r="AM820" s="13">
        <f t="shared" si="143"/>
        <v>0</v>
      </c>
      <c r="AN820" s="13">
        <f t="shared" si="143"/>
        <v>0</v>
      </c>
      <c r="AO820" s="13">
        <f t="shared" si="143"/>
        <v>0</v>
      </c>
      <c r="AP820" s="16">
        <f t="shared" si="144"/>
        <v>0</v>
      </c>
      <c r="AQ820" s="16">
        <f t="shared" si="144"/>
        <v>0</v>
      </c>
      <c r="AR820" s="17">
        <f t="shared" si="144"/>
        <v>0</v>
      </c>
    </row>
    <row r="821" spans="3:44" ht="36.65" customHeight="1">
      <c r="C821" s="20">
        <v>816</v>
      </c>
      <c r="D821" s="53">
        <f>現状ワード設定!B818</f>
        <v>0</v>
      </c>
      <c r="E821" s="26" t="str">
        <f>IFERROR(_xlfn.XLOOKUP($D821,現状商品設定!B:B,現状商品設定!C:C,"-"),"-")</f>
        <v>-</v>
      </c>
      <c r="F821" s="56">
        <f>現状ワード設定!G818</f>
        <v>0</v>
      </c>
      <c r="G821" s="60" t="s">
        <v>46</v>
      </c>
      <c r="H821" s="47" t="str">
        <f>IFERROR(_xlfn.XLOOKUP(D821,商品!$D:$D,商品!$H:$H),"")</f>
        <v/>
      </c>
      <c r="I821" s="50" t="str">
        <f>IFERROR(_xlfn.XLOOKUP(D821&amp;F821,現状ワード設定!J:J,現状ワード設定!H:H),"")</f>
        <v/>
      </c>
      <c r="J821" s="47" t="str">
        <f>IFERROR(_xlfn.XLOOKUP(D821&amp;F821,現状ワード設定!J:J,現状ワード設定!I:I),"")</f>
        <v/>
      </c>
      <c r="K821" s="47" t="e">
        <f>IF(AND(T821&gt;=設定!$C$12,W821&gt;=O821),I821*(1+設定!$F$12),IF(AND(T821&gt;=設定!$C$13,W821&lt;O821),I821*(1+設定!$F$13),IF(AND(T821&lt;設定!$C$14,U821&gt;=設定!$E$14),I821*(1+設定!$F$14),IF(AND(T821&lt;設定!$C$15,U821&lt;設定!$E$15),I821*(1+設定!$F$15),"除外"))))</f>
        <v>#VALUE!</v>
      </c>
      <c r="L821" s="58" t="e">
        <f ca="1">IF(消化率!$I$5&lt;1,K821*消化率!$I$5,IF(U821*V821/(K821*消化率!$I$5)&gt;O821,K821*消化率!$I$5,M821))</f>
        <v>#DIV/0!</v>
      </c>
      <c r="M821" s="58" t="e">
        <f t="shared" si="135"/>
        <v>#VALUE!</v>
      </c>
      <c r="N821" s="58" t="e">
        <f ca="1">IF(ROUNDUP(IF(IF(IF(AND(設定!$D$8&lt;=L821,設定!$D$8&lt;J821),設定!$D$8,IF(AND(J821&lt;=L821,J821&lt;設定!$D$8),J821,IF(AND(L821&lt;=J821,J821&lt;設定!$D$8),J821,L821)))=0,設定!$D$8,IF(AND(設定!$D$8&lt;=L821,設定!$D$8&lt;J821),設定!$D$8,IF(AND(J821&lt;=L821,J821&lt;設定!$D$8),J821,IF(AND(L821&lt;=J821,J821&lt;設定!$D$8),J821,L821))))&lt;=H821,H821+1,IF(IF(AND(設定!$D$8&lt;=L821,設定!$D$8&lt;J821),設定!$D$8,IF(AND(J821&lt;=L821,J821&lt;設定!$D$8),J821,IF(AND(L821&lt;=J821,J821&lt;設定!$D$8),J821,L821)))=0,設定!$D$8,IF(AND(設定!$D$8&lt;=L821,設定!$D$8&lt;J821),設定!$D$8,IF(AND(J821&lt;=L821,J821&lt;設定!$D$8),J821,IF(AND(L821&lt;=J821,J821&lt;設定!$D$8),J821,L821))))),0)&gt;40,ROUNDUP(IF(IF(IF(AND(設定!$D$8&lt;=L821,設定!$D$8&lt;J821),設定!$D$8,IF(AND(J821&lt;=L821,J821&lt;設定!$D$8),J821,IF(AND(L821&lt;=J821,J821&lt;設定!$D$8),J821,L821)))=0,設定!$D$8,IF(AND(設定!$D$8&lt;=L821,設定!$D$8&lt;J821),設定!$D$8,IF(AND(J821&lt;=L821,J821&lt;設定!$D$8),J821,IF(AND(L821&lt;=J821,J821&lt;設定!$D$8),J821,L821))))&lt;=H821,H821+1,IF(IF(AND(設定!$D$8&lt;=L821,設定!$D$8&lt;J821),設定!$D$8,IF(AND(J821&lt;=L821,J821&lt;設定!$D$8),J821,IF(AND(L821&lt;=J821,J821&lt;設定!$D$8),J821,L821)))=0,設定!$D$8,IF(AND(設定!$D$8&lt;=L821,設定!$D$8&lt;J821),設定!$D$8,IF(AND(J821&lt;=L821,J821&lt;設定!$D$8),J821,IF(AND(L821&lt;=J821,J821&lt;設定!$D$8),J821,L821))))),0),40)</f>
        <v>#DIV/0!</v>
      </c>
      <c r="O821" s="55">
        <f>IF(G821="標準",設定!$C$4,G821)</f>
        <v>5</v>
      </c>
      <c r="P821" s="45">
        <f t="shared" si="136"/>
        <v>0</v>
      </c>
      <c r="Q821" s="14">
        <f t="shared" si="137"/>
        <v>0</v>
      </c>
      <c r="R821" s="23">
        <f t="shared" si="145"/>
        <v>0</v>
      </c>
      <c r="S821" s="12">
        <f t="shared" si="138"/>
        <v>0</v>
      </c>
      <c r="T821" s="23">
        <f t="shared" si="139"/>
        <v>0</v>
      </c>
      <c r="U821" s="13">
        <f t="shared" si="140"/>
        <v>0</v>
      </c>
      <c r="V821" s="104" t="str">
        <f>INDEX(商品!Q:Q,MATCH(キーワード!D821,商品!D:D,0),1)</f>
        <v>-</v>
      </c>
      <c r="W821" s="15">
        <f t="shared" si="141"/>
        <v>0</v>
      </c>
      <c r="X821" s="22">
        <f>SUMIFS(当月ワード!$J$3:$J$1000,当月ワード!$D$3:$D$1000,キーワード!$D821,当月ワード!$E$3:$E$1000,キーワード!$F821)</f>
        <v>0</v>
      </c>
      <c r="Y821" s="23">
        <f>SUMIFS(前月ワード!$J$3:$J$1000,前月ワード!$D$3:$D$1000,キーワード!$D821,前月ワード!$E$3:$E$1000,キーワード!$F821)</f>
        <v>0</v>
      </c>
      <c r="Z821" s="23">
        <f>SUMIFS(前々月ワード!$J$3:$J$1000,前々月ワード!$D$3:$D$1000,キーワード!$D821,前々月ワード!$E$3:$E$1000,キーワード!$F821)</f>
        <v>0</v>
      </c>
      <c r="AA821" s="22">
        <f>SUMIFS(当月ワード!$W$3:$W$1000,当月ワード!$D$3:$D$1000,キーワード!$D821,当月ワード!$E$3:$E$1000,キーワード!$F821)</f>
        <v>0</v>
      </c>
      <c r="AB821" s="23">
        <f>SUMIFS(前月ワード!$W$3:$W$1000,前月ワード!$D$3:$D$1000,キーワード!$D821,前月ワード!$E$3:$E$1000,キーワード!$F821)</f>
        <v>0</v>
      </c>
      <c r="AC821" s="23">
        <f>SUMIFS(前々月ワード!$W$3:$W$1000,前々月ワード!$D$3:$D$1000,キーワード!$D821,前々月ワード!$E$3:$E$1000,キーワード!$F821)</f>
        <v>0</v>
      </c>
      <c r="AD821" s="23">
        <f t="shared" si="142"/>
        <v>0</v>
      </c>
      <c r="AE821" s="23">
        <f t="shared" si="142"/>
        <v>0</v>
      </c>
      <c r="AF821" s="23">
        <f t="shared" si="142"/>
        <v>0</v>
      </c>
      <c r="AG821" s="22">
        <f>SUMIFS(当月ワード!$X$3:$X$1000,当月ワード!$D$3:$D$1000,キーワード!$D821,当月ワード!$E$3:$E$1000,キーワード!$F821)</f>
        <v>0</v>
      </c>
      <c r="AH821" s="23">
        <f>SUMIFS(前月ワード!$X$3:$X$1000,前月ワード!$D$3:$D$1000,キーワード!$D821,前月ワード!$E$3:$E$1000,キーワード!$F821)</f>
        <v>0</v>
      </c>
      <c r="AI821" s="23">
        <f>SUMIFS(前々月ワード!$X$3:$X$1000,前々月ワード!$D$3:$D$1000,キーワード!$D821,前々月ワード!$E$3:$E$1000,キーワード!$F821)</f>
        <v>0</v>
      </c>
      <c r="AJ821" s="22">
        <f>SUMIFS(当月ワード!$I$3:$I$1000,当月ワード!$D$3:$D$1000,キーワード!$D821,当月ワード!$E$3:$E$1000,キーワード!$F821)</f>
        <v>0</v>
      </c>
      <c r="AK821" s="23">
        <f>SUMIFS(前月ワード!$I$3:$I$1000,前月ワード!$D$3:$D$1000,キーワード!$D821,前月ワード!$E$3:$E$1000,キーワード!$F821)</f>
        <v>0</v>
      </c>
      <c r="AL821" s="23">
        <f>SUMIFS(前々月ワード!$I$3:$I$1000,前々月ワード!$D$3:$D$1000,キーワード!$D821,前々月ワード!$E$3:$E$1000,キーワード!$F821)</f>
        <v>0</v>
      </c>
      <c r="AM821" s="13">
        <f t="shared" si="143"/>
        <v>0</v>
      </c>
      <c r="AN821" s="13">
        <f t="shared" si="143"/>
        <v>0</v>
      </c>
      <c r="AO821" s="13">
        <f t="shared" si="143"/>
        <v>0</v>
      </c>
      <c r="AP821" s="16">
        <f t="shared" si="144"/>
        <v>0</v>
      </c>
      <c r="AQ821" s="16">
        <f t="shared" si="144"/>
        <v>0</v>
      </c>
      <c r="AR821" s="17">
        <f t="shared" si="144"/>
        <v>0</v>
      </c>
    </row>
    <row r="822" spans="3:44" ht="36.65" customHeight="1">
      <c r="C822" s="20">
        <v>817</v>
      </c>
      <c r="D822" s="53">
        <f>現状ワード設定!B819</f>
        <v>0</v>
      </c>
      <c r="E822" s="26" t="str">
        <f>IFERROR(_xlfn.XLOOKUP($D822,現状商品設定!B:B,現状商品設定!C:C,"-"),"-")</f>
        <v>-</v>
      </c>
      <c r="F822" s="56">
        <f>現状ワード設定!G819</f>
        <v>0</v>
      </c>
      <c r="G822" s="60" t="s">
        <v>46</v>
      </c>
      <c r="H822" s="47" t="str">
        <f>IFERROR(_xlfn.XLOOKUP(D822,商品!$D:$D,商品!$H:$H),"")</f>
        <v/>
      </c>
      <c r="I822" s="50" t="str">
        <f>IFERROR(_xlfn.XLOOKUP(D822&amp;F822,現状ワード設定!J:J,現状ワード設定!H:H),"")</f>
        <v/>
      </c>
      <c r="J822" s="47" t="str">
        <f>IFERROR(_xlfn.XLOOKUP(D822&amp;F822,現状ワード設定!J:J,現状ワード設定!I:I),"")</f>
        <v/>
      </c>
      <c r="K822" s="47" t="e">
        <f>IF(AND(T822&gt;=設定!$C$12,W822&gt;=O822),I822*(1+設定!$F$12),IF(AND(T822&gt;=設定!$C$13,W822&lt;O822),I822*(1+設定!$F$13),IF(AND(T822&lt;設定!$C$14,U822&gt;=設定!$E$14),I822*(1+設定!$F$14),IF(AND(T822&lt;設定!$C$15,U822&lt;設定!$E$15),I822*(1+設定!$F$15),"除外"))))</f>
        <v>#VALUE!</v>
      </c>
      <c r="L822" s="58" t="e">
        <f ca="1">IF(消化率!$I$5&lt;1,K822*消化率!$I$5,IF(U822*V822/(K822*消化率!$I$5)&gt;O822,K822*消化率!$I$5,M822))</f>
        <v>#DIV/0!</v>
      </c>
      <c r="M822" s="58" t="e">
        <f t="shared" si="135"/>
        <v>#VALUE!</v>
      </c>
      <c r="N822" s="58" t="e">
        <f ca="1">IF(ROUNDUP(IF(IF(IF(AND(設定!$D$8&lt;=L822,設定!$D$8&lt;J822),設定!$D$8,IF(AND(J822&lt;=L822,J822&lt;設定!$D$8),J822,IF(AND(L822&lt;=J822,J822&lt;設定!$D$8),J822,L822)))=0,設定!$D$8,IF(AND(設定!$D$8&lt;=L822,設定!$D$8&lt;J822),設定!$D$8,IF(AND(J822&lt;=L822,J822&lt;設定!$D$8),J822,IF(AND(L822&lt;=J822,J822&lt;設定!$D$8),J822,L822))))&lt;=H822,H822+1,IF(IF(AND(設定!$D$8&lt;=L822,設定!$D$8&lt;J822),設定!$D$8,IF(AND(J822&lt;=L822,J822&lt;設定!$D$8),J822,IF(AND(L822&lt;=J822,J822&lt;設定!$D$8),J822,L822)))=0,設定!$D$8,IF(AND(設定!$D$8&lt;=L822,設定!$D$8&lt;J822),設定!$D$8,IF(AND(J822&lt;=L822,J822&lt;設定!$D$8),J822,IF(AND(L822&lt;=J822,J822&lt;設定!$D$8),J822,L822))))),0)&gt;40,ROUNDUP(IF(IF(IF(AND(設定!$D$8&lt;=L822,設定!$D$8&lt;J822),設定!$D$8,IF(AND(J822&lt;=L822,J822&lt;設定!$D$8),J822,IF(AND(L822&lt;=J822,J822&lt;設定!$D$8),J822,L822)))=0,設定!$D$8,IF(AND(設定!$D$8&lt;=L822,設定!$D$8&lt;J822),設定!$D$8,IF(AND(J822&lt;=L822,J822&lt;設定!$D$8),J822,IF(AND(L822&lt;=J822,J822&lt;設定!$D$8),J822,L822))))&lt;=H822,H822+1,IF(IF(AND(設定!$D$8&lt;=L822,設定!$D$8&lt;J822),設定!$D$8,IF(AND(J822&lt;=L822,J822&lt;設定!$D$8),J822,IF(AND(L822&lt;=J822,J822&lt;設定!$D$8),J822,L822)))=0,設定!$D$8,IF(AND(設定!$D$8&lt;=L822,設定!$D$8&lt;J822),設定!$D$8,IF(AND(J822&lt;=L822,J822&lt;設定!$D$8),J822,IF(AND(L822&lt;=J822,J822&lt;設定!$D$8),J822,L822))))),0),40)</f>
        <v>#DIV/0!</v>
      </c>
      <c r="O822" s="55">
        <f>IF(G822="標準",設定!$C$4,G822)</f>
        <v>5</v>
      </c>
      <c r="P822" s="45">
        <f t="shared" si="136"/>
        <v>0</v>
      </c>
      <c r="Q822" s="14">
        <f t="shared" si="137"/>
        <v>0</v>
      </c>
      <c r="R822" s="23">
        <f t="shared" si="145"/>
        <v>0</v>
      </c>
      <c r="S822" s="12">
        <f t="shared" si="138"/>
        <v>0</v>
      </c>
      <c r="T822" s="23">
        <f t="shared" si="139"/>
        <v>0</v>
      </c>
      <c r="U822" s="13">
        <f t="shared" si="140"/>
        <v>0</v>
      </c>
      <c r="V822" s="104" t="str">
        <f>INDEX(商品!Q:Q,MATCH(キーワード!D822,商品!D:D,0),1)</f>
        <v>-</v>
      </c>
      <c r="W822" s="15">
        <f t="shared" si="141"/>
        <v>0</v>
      </c>
      <c r="X822" s="22">
        <f>SUMIFS(当月ワード!$J$3:$J$1000,当月ワード!$D$3:$D$1000,キーワード!$D822,当月ワード!$E$3:$E$1000,キーワード!$F822)</f>
        <v>0</v>
      </c>
      <c r="Y822" s="23">
        <f>SUMIFS(前月ワード!$J$3:$J$1000,前月ワード!$D$3:$D$1000,キーワード!$D822,前月ワード!$E$3:$E$1000,キーワード!$F822)</f>
        <v>0</v>
      </c>
      <c r="Z822" s="23">
        <f>SUMIFS(前々月ワード!$J$3:$J$1000,前々月ワード!$D$3:$D$1000,キーワード!$D822,前々月ワード!$E$3:$E$1000,キーワード!$F822)</f>
        <v>0</v>
      </c>
      <c r="AA822" s="22">
        <f>SUMIFS(当月ワード!$W$3:$W$1000,当月ワード!$D$3:$D$1000,キーワード!$D822,当月ワード!$E$3:$E$1000,キーワード!$F822)</f>
        <v>0</v>
      </c>
      <c r="AB822" s="23">
        <f>SUMIFS(前月ワード!$W$3:$W$1000,前月ワード!$D$3:$D$1000,キーワード!$D822,前月ワード!$E$3:$E$1000,キーワード!$F822)</f>
        <v>0</v>
      </c>
      <c r="AC822" s="23">
        <f>SUMIFS(前々月ワード!$W$3:$W$1000,前々月ワード!$D$3:$D$1000,キーワード!$D822,前々月ワード!$E$3:$E$1000,キーワード!$F822)</f>
        <v>0</v>
      </c>
      <c r="AD822" s="23">
        <f t="shared" si="142"/>
        <v>0</v>
      </c>
      <c r="AE822" s="23">
        <f t="shared" si="142"/>
        <v>0</v>
      </c>
      <c r="AF822" s="23">
        <f t="shared" si="142"/>
        <v>0</v>
      </c>
      <c r="AG822" s="22">
        <f>SUMIFS(当月ワード!$X$3:$X$1000,当月ワード!$D$3:$D$1000,キーワード!$D822,当月ワード!$E$3:$E$1000,キーワード!$F822)</f>
        <v>0</v>
      </c>
      <c r="AH822" s="23">
        <f>SUMIFS(前月ワード!$X$3:$X$1000,前月ワード!$D$3:$D$1000,キーワード!$D822,前月ワード!$E$3:$E$1000,キーワード!$F822)</f>
        <v>0</v>
      </c>
      <c r="AI822" s="23">
        <f>SUMIFS(前々月ワード!$X$3:$X$1000,前々月ワード!$D$3:$D$1000,キーワード!$D822,前々月ワード!$E$3:$E$1000,キーワード!$F822)</f>
        <v>0</v>
      </c>
      <c r="AJ822" s="22">
        <f>SUMIFS(当月ワード!$I$3:$I$1000,当月ワード!$D$3:$D$1000,キーワード!$D822,当月ワード!$E$3:$E$1000,キーワード!$F822)</f>
        <v>0</v>
      </c>
      <c r="AK822" s="23">
        <f>SUMIFS(前月ワード!$I$3:$I$1000,前月ワード!$D$3:$D$1000,キーワード!$D822,前月ワード!$E$3:$E$1000,キーワード!$F822)</f>
        <v>0</v>
      </c>
      <c r="AL822" s="23">
        <f>SUMIFS(前々月ワード!$I$3:$I$1000,前々月ワード!$D$3:$D$1000,キーワード!$D822,前々月ワード!$E$3:$E$1000,キーワード!$F822)</f>
        <v>0</v>
      </c>
      <c r="AM822" s="13">
        <f t="shared" si="143"/>
        <v>0</v>
      </c>
      <c r="AN822" s="13">
        <f t="shared" si="143"/>
        <v>0</v>
      </c>
      <c r="AO822" s="13">
        <f t="shared" si="143"/>
        <v>0</v>
      </c>
      <c r="AP822" s="16">
        <f t="shared" si="144"/>
        <v>0</v>
      </c>
      <c r="AQ822" s="16">
        <f t="shared" si="144"/>
        <v>0</v>
      </c>
      <c r="AR822" s="17">
        <f t="shared" si="144"/>
        <v>0</v>
      </c>
    </row>
    <row r="823" spans="3:44" ht="36.65" customHeight="1">
      <c r="C823" s="20">
        <v>818</v>
      </c>
      <c r="D823" s="53">
        <f>現状ワード設定!B820</f>
        <v>0</v>
      </c>
      <c r="E823" s="26" t="str">
        <f>IFERROR(_xlfn.XLOOKUP($D823,現状商品設定!B:B,現状商品設定!C:C,"-"),"-")</f>
        <v>-</v>
      </c>
      <c r="F823" s="56">
        <f>現状ワード設定!G820</f>
        <v>0</v>
      </c>
      <c r="G823" s="60" t="s">
        <v>46</v>
      </c>
      <c r="H823" s="47" t="str">
        <f>IFERROR(_xlfn.XLOOKUP(D823,商品!$D:$D,商品!$H:$H),"")</f>
        <v/>
      </c>
      <c r="I823" s="50" t="str">
        <f>IFERROR(_xlfn.XLOOKUP(D823&amp;F823,現状ワード設定!J:J,現状ワード設定!H:H),"")</f>
        <v/>
      </c>
      <c r="J823" s="47" t="str">
        <f>IFERROR(_xlfn.XLOOKUP(D823&amp;F823,現状ワード設定!J:J,現状ワード設定!I:I),"")</f>
        <v/>
      </c>
      <c r="K823" s="47" t="e">
        <f>IF(AND(T823&gt;=設定!$C$12,W823&gt;=O823),I823*(1+設定!$F$12),IF(AND(T823&gt;=設定!$C$13,W823&lt;O823),I823*(1+設定!$F$13),IF(AND(T823&lt;設定!$C$14,U823&gt;=設定!$E$14),I823*(1+設定!$F$14),IF(AND(T823&lt;設定!$C$15,U823&lt;設定!$E$15),I823*(1+設定!$F$15),"除外"))))</f>
        <v>#VALUE!</v>
      </c>
      <c r="L823" s="58" t="e">
        <f ca="1">IF(消化率!$I$5&lt;1,K823*消化率!$I$5,IF(U823*V823/(K823*消化率!$I$5)&gt;O823,K823*消化率!$I$5,M823))</f>
        <v>#DIV/0!</v>
      </c>
      <c r="M823" s="58" t="e">
        <f t="shared" si="135"/>
        <v>#VALUE!</v>
      </c>
      <c r="N823" s="58" t="e">
        <f ca="1">IF(ROUNDUP(IF(IF(IF(AND(設定!$D$8&lt;=L823,設定!$D$8&lt;J823),設定!$D$8,IF(AND(J823&lt;=L823,J823&lt;設定!$D$8),J823,IF(AND(L823&lt;=J823,J823&lt;設定!$D$8),J823,L823)))=0,設定!$D$8,IF(AND(設定!$D$8&lt;=L823,設定!$D$8&lt;J823),設定!$D$8,IF(AND(J823&lt;=L823,J823&lt;設定!$D$8),J823,IF(AND(L823&lt;=J823,J823&lt;設定!$D$8),J823,L823))))&lt;=H823,H823+1,IF(IF(AND(設定!$D$8&lt;=L823,設定!$D$8&lt;J823),設定!$D$8,IF(AND(J823&lt;=L823,J823&lt;設定!$D$8),J823,IF(AND(L823&lt;=J823,J823&lt;設定!$D$8),J823,L823)))=0,設定!$D$8,IF(AND(設定!$D$8&lt;=L823,設定!$D$8&lt;J823),設定!$D$8,IF(AND(J823&lt;=L823,J823&lt;設定!$D$8),J823,IF(AND(L823&lt;=J823,J823&lt;設定!$D$8),J823,L823))))),0)&gt;40,ROUNDUP(IF(IF(IF(AND(設定!$D$8&lt;=L823,設定!$D$8&lt;J823),設定!$D$8,IF(AND(J823&lt;=L823,J823&lt;設定!$D$8),J823,IF(AND(L823&lt;=J823,J823&lt;設定!$D$8),J823,L823)))=0,設定!$D$8,IF(AND(設定!$D$8&lt;=L823,設定!$D$8&lt;J823),設定!$D$8,IF(AND(J823&lt;=L823,J823&lt;設定!$D$8),J823,IF(AND(L823&lt;=J823,J823&lt;設定!$D$8),J823,L823))))&lt;=H823,H823+1,IF(IF(AND(設定!$D$8&lt;=L823,設定!$D$8&lt;J823),設定!$D$8,IF(AND(J823&lt;=L823,J823&lt;設定!$D$8),J823,IF(AND(L823&lt;=J823,J823&lt;設定!$D$8),J823,L823)))=0,設定!$D$8,IF(AND(設定!$D$8&lt;=L823,設定!$D$8&lt;J823),設定!$D$8,IF(AND(J823&lt;=L823,J823&lt;設定!$D$8),J823,IF(AND(L823&lt;=J823,J823&lt;設定!$D$8),J823,L823))))),0),40)</f>
        <v>#DIV/0!</v>
      </c>
      <c r="O823" s="55">
        <f>IF(G823="標準",設定!$C$4,G823)</f>
        <v>5</v>
      </c>
      <c r="P823" s="45">
        <f t="shared" si="136"/>
        <v>0</v>
      </c>
      <c r="Q823" s="14">
        <f t="shared" si="137"/>
        <v>0</v>
      </c>
      <c r="R823" s="23">
        <f t="shared" si="145"/>
        <v>0</v>
      </c>
      <c r="S823" s="12">
        <f t="shared" si="138"/>
        <v>0</v>
      </c>
      <c r="T823" s="23">
        <f t="shared" si="139"/>
        <v>0</v>
      </c>
      <c r="U823" s="13">
        <f t="shared" si="140"/>
        <v>0</v>
      </c>
      <c r="V823" s="104" t="str">
        <f>INDEX(商品!Q:Q,MATCH(キーワード!D823,商品!D:D,0),1)</f>
        <v>-</v>
      </c>
      <c r="W823" s="15">
        <f t="shared" si="141"/>
        <v>0</v>
      </c>
      <c r="X823" s="22">
        <f>SUMIFS(当月ワード!$J$3:$J$1000,当月ワード!$D$3:$D$1000,キーワード!$D823,当月ワード!$E$3:$E$1000,キーワード!$F823)</f>
        <v>0</v>
      </c>
      <c r="Y823" s="23">
        <f>SUMIFS(前月ワード!$J$3:$J$1000,前月ワード!$D$3:$D$1000,キーワード!$D823,前月ワード!$E$3:$E$1000,キーワード!$F823)</f>
        <v>0</v>
      </c>
      <c r="Z823" s="23">
        <f>SUMIFS(前々月ワード!$J$3:$J$1000,前々月ワード!$D$3:$D$1000,キーワード!$D823,前々月ワード!$E$3:$E$1000,キーワード!$F823)</f>
        <v>0</v>
      </c>
      <c r="AA823" s="22">
        <f>SUMIFS(当月ワード!$W$3:$W$1000,当月ワード!$D$3:$D$1000,キーワード!$D823,当月ワード!$E$3:$E$1000,キーワード!$F823)</f>
        <v>0</v>
      </c>
      <c r="AB823" s="23">
        <f>SUMIFS(前月ワード!$W$3:$W$1000,前月ワード!$D$3:$D$1000,キーワード!$D823,前月ワード!$E$3:$E$1000,キーワード!$F823)</f>
        <v>0</v>
      </c>
      <c r="AC823" s="23">
        <f>SUMIFS(前々月ワード!$W$3:$W$1000,前々月ワード!$D$3:$D$1000,キーワード!$D823,前々月ワード!$E$3:$E$1000,キーワード!$F823)</f>
        <v>0</v>
      </c>
      <c r="AD823" s="23">
        <f t="shared" si="142"/>
        <v>0</v>
      </c>
      <c r="AE823" s="23">
        <f t="shared" si="142"/>
        <v>0</v>
      </c>
      <c r="AF823" s="23">
        <f t="shared" si="142"/>
        <v>0</v>
      </c>
      <c r="AG823" s="22">
        <f>SUMIFS(当月ワード!$X$3:$X$1000,当月ワード!$D$3:$D$1000,キーワード!$D823,当月ワード!$E$3:$E$1000,キーワード!$F823)</f>
        <v>0</v>
      </c>
      <c r="AH823" s="23">
        <f>SUMIFS(前月ワード!$X$3:$X$1000,前月ワード!$D$3:$D$1000,キーワード!$D823,前月ワード!$E$3:$E$1000,キーワード!$F823)</f>
        <v>0</v>
      </c>
      <c r="AI823" s="23">
        <f>SUMIFS(前々月ワード!$X$3:$X$1000,前々月ワード!$D$3:$D$1000,キーワード!$D823,前々月ワード!$E$3:$E$1000,キーワード!$F823)</f>
        <v>0</v>
      </c>
      <c r="AJ823" s="22">
        <f>SUMIFS(当月ワード!$I$3:$I$1000,当月ワード!$D$3:$D$1000,キーワード!$D823,当月ワード!$E$3:$E$1000,キーワード!$F823)</f>
        <v>0</v>
      </c>
      <c r="AK823" s="23">
        <f>SUMIFS(前月ワード!$I$3:$I$1000,前月ワード!$D$3:$D$1000,キーワード!$D823,前月ワード!$E$3:$E$1000,キーワード!$F823)</f>
        <v>0</v>
      </c>
      <c r="AL823" s="23">
        <f>SUMIFS(前々月ワード!$I$3:$I$1000,前々月ワード!$D$3:$D$1000,キーワード!$D823,前々月ワード!$E$3:$E$1000,キーワード!$F823)</f>
        <v>0</v>
      </c>
      <c r="AM823" s="13">
        <f t="shared" si="143"/>
        <v>0</v>
      </c>
      <c r="AN823" s="13">
        <f t="shared" si="143"/>
        <v>0</v>
      </c>
      <c r="AO823" s="13">
        <f t="shared" si="143"/>
        <v>0</v>
      </c>
      <c r="AP823" s="16">
        <f t="shared" si="144"/>
        <v>0</v>
      </c>
      <c r="AQ823" s="16">
        <f t="shared" si="144"/>
        <v>0</v>
      </c>
      <c r="AR823" s="17">
        <f t="shared" si="144"/>
        <v>0</v>
      </c>
    </row>
    <row r="824" spans="3:44" ht="36.65" customHeight="1">
      <c r="C824" s="20">
        <v>819</v>
      </c>
      <c r="D824" s="53">
        <f>現状ワード設定!B821</f>
        <v>0</v>
      </c>
      <c r="E824" s="26" t="str">
        <f>IFERROR(_xlfn.XLOOKUP($D824,現状商品設定!B:B,現状商品設定!C:C,"-"),"-")</f>
        <v>-</v>
      </c>
      <c r="F824" s="56">
        <f>現状ワード設定!G821</f>
        <v>0</v>
      </c>
      <c r="G824" s="60" t="s">
        <v>46</v>
      </c>
      <c r="H824" s="47" t="str">
        <f>IFERROR(_xlfn.XLOOKUP(D824,商品!$D:$D,商品!$H:$H),"")</f>
        <v/>
      </c>
      <c r="I824" s="50" t="str">
        <f>IFERROR(_xlfn.XLOOKUP(D824&amp;F824,現状ワード設定!J:J,現状ワード設定!H:H),"")</f>
        <v/>
      </c>
      <c r="J824" s="47" t="str">
        <f>IFERROR(_xlfn.XLOOKUP(D824&amp;F824,現状ワード設定!J:J,現状ワード設定!I:I),"")</f>
        <v/>
      </c>
      <c r="K824" s="47" t="e">
        <f>IF(AND(T824&gt;=設定!$C$12,W824&gt;=O824),I824*(1+設定!$F$12),IF(AND(T824&gt;=設定!$C$13,W824&lt;O824),I824*(1+設定!$F$13),IF(AND(T824&lt;設定!$C$14,U824&gt;=設定!$E$14),I824*(1+設定!$F$14),IF(AND(T824&lt;設定!$C$15,U824&lt;設定!$E$15),I824*(1+設定!$F$15),"除外"))))</f>
        <v>#VALUE!</v>
      </c>
      <c r="L824" s="58" t="e">
        <f ca="1">IF(消化率!$I$5&lt;1,K824*消化率!$I$5,IF(U824*V824/(K824*消化率!$I$5)&gt;O824,K824*消化率!$I$5,M824))</f>
        <v>#DIV/0!</v>
      </c>
      <c r="M824" s="58" t="e">
        <f t="shared" si="135"/>
        <v>#VALUE!</v>
      </c>
      <c r="N824" s="58" t="e">
        <f ca="1">IF(ROUNDUP(IF(IF(IF(AND(設定!$D$8&lt;=L824,設定!$D$8&lt;J824),設定!$D$8,IF(AND(J824&lt;=L824,J824&lt;設定!$D$8),J824,IF(AND(L824&lt;=J824,J824&lt;設定!$D$8),J824,L824)))=0,設定!$D$8,IF(AND(設定!$D$8&lt;=L824,設定!$D$8&lt;J824),設定!$D$8,IF(AND(J824&lt;=L824,J824&lt;設定!$D$8),J824,IF(AND(L824&lt;=J824,J824&lt;設定!$D$8),J824,L824))))&lt;=H824,H824+1,IF(IF(AND(設定!$D$8&lt;=L824,設定!$D$8&lt;J824),設定!$D$8,IF(AND(J824&lt;=L824,J824&lt;設定!$D$8),J824,IF(AND(L824&lt;=J824,J824&lt;設定!$D$8),J824,L824)))=0,設定!$D$8,IF(AND(設定!$D$8&lt;=L824,設定!$D$8&lt;J824),設定!$D$8,IF(AND(J824&lt;=L824,J824&lt;設定!$D$8),J824,IF(AND(L824&lt;=J824,J824&lt;設定!$D$8),J824,L824))))),0)&gt;40,ROUNDUP(IF(IF(IF(AND(設定!$D$8&lt;=L824,設定!$D$8&lt;J824),設定!$D$8,IF(AND(J824&lt;=L824,J824&lt;設定!$D$8),J824,IF(AND(L824&lt;=J824,J824&lt;設定!$D$8),J824,L824)))=0,設定!$D$8,IF(AND(設定!$D$8&lt;=L824,設定!$D$8&lt;J824),設定!$D$8,IF(AND(J824&lt;=L824,J824&lt;設定!$D$8),J824,IF(AND(L824&lt;=J824,J824&lt;設定!$D$8),J824,L824))))&lt;=H824,H824+1,IF(IF(AND(設定!$D$8&lt;=L824,設定!$D$8&lt;J824),設定!$D$8,IF(AND(J824&lt;=L824,J824&lt;設定!$D$8),J824,IF(AND(L824&lt;=J824,J824&lt;設定!$D$8),J824,L824)))=0,設定!$D$8,IF(AND(設定!$D$8&lt;=L824,設定!$D$8&lt;J824),設定!$D$8,IF(AND(J824&lt;=L824,J824&lt;設定!$D$8),J824,IF(AND(L824&lt;=J824,J824&lt;設定!$D$8),J824,L824))))),0),40)</f>
        <v>#DIV/0!</v>
      </c>
      <c r="O824" s="55">
        <f>IF(G824="標準",設定!$C$4,G824)</f>
        <v>5</v>
      </c>
      <c r="P824" s="45">
        <f t="shared" si="136"/>
        <v>0</v>
      </c>
      <c r="Q824" s="14">
        <f t="shared" si="137"/>
        <v>0</v>
      </c>
      <c r="R824" s="23">
        <f t="shared" si="145"/>
        <v>0</v>
      </c>
      <c r="S824" s="12">
        <f t="shared" si="138"/>
        <v>0</v>
      </c>
      <c r="T824" s="23">
        <f t="shared" si="139"/>
        <v>0</v>
      </c>
      <c r="U824" s="13">
        <f t="shared" si="140"/>
        <v>0</v>
      </c>
      <c r="V824" s="104" t="str">
        <f>INDEX(商品!Q:Q,MATCH(キーワード!D824,商品!D:D,0),1)</f>
        <v>-</v>
      </c>
      <c r="W824" s="15">
        <f t="shared" si="141"/>
        <v>0</v>
      </c>
      <c r="X824" s="22">
        <f>SUMIFS(当月ワード!$J$3:$J$1000,当月ワード!$D$3:$D$1000,キーワード!$D824,当月ワード!$E$3:$E$1000,キーワード!$F824)</f>
        <v>0</v>
      </c>
      <c r="Y824" s="23">
        <f>SUMIFS(前月ワード!$J$3:$J$1000,前月ワード!$D$3:$D$1000,キーワード!$D824,前月ワード!$E$3:$E$1000,キーワード!$F824)</f>
        <v>0</v>
      </c>
      <c r="Z824" s="23">
        <f>SUMIFS(前々月ワード!$J$3:$J$1000,前々月ワード!$D$3:$D$1000,キーワード!$D824,前々月ワード!$E$3:$E$1000,キーワード!$F824)</f>
        <v>0</v>
      </c>
      <c r="AA824" s="22">
        <f>SUMIFS(当月ワード!$W$3:$W$1000,当月ワード!$D$3:$D$1000,キーワード!$D824,当月ワード!$E$3:$E$1000,キーワード!$F824)</f>
        <v>0</v>
      </c>
      <c r="AB824" s="23">
        <f>SUMIFS(前月ワード!$W$3:$W$1000,前月ワード!$D$3:$D$1000,キーワード!$D824,前月ワード!$E$3:$E$1000,キーワード!$F824)</f>
        <v>0</v>
      </c>
      <c r="AC824" s="23">
        <f>SUMIFS(前々月ワード!$W$3:$W$1000,前々月ワード!$D$3:$D$1000,キーワード!$D824,前々月ワード!$E$3:$E$1000,キーワード!$F824)</f>
        <v>0</v>
      </c>
      <c r="AD824" s="23">
        <f t="shared" si="142"/>
        <v>0</v>
      </c>
      <c r="AE824" s="23">
        <f t="shared" si="142"/>
        <v>0</v>
      </c>
      <c r="AF824" s="23">
        <f t="shared" si="142"/>
        <v>0</v>
      </c>
      <c r="AG824" s="22">
        <f>SUMIFS(当月ワード!$X$3:$X$1000,当月ワード!$D$3:$D$1000,キーワード!$D824,当月ワード!$E$3:$E$1000,キーワード!$F824)</f>
        <v>0</v>
      </c>
      <c r="AH824" s="23">
        <f>SUMIFS(前月ワード!$X$3:$X$1000,前月ワード!$D$3:$D$1000,キーワード!$D824,前月ワード!$E$3:$E$1000,キーワード!$F824)</f>
        <v>0</v>
      </c>
      <c r="AI824" s="23">
        <f>SUMIFS(前々月ワード!$X$3:$X$1000,前々月ワード!$D$3:$D$1000,キーワード!$D824,前々月ワード!$E$3:$E$1000,キーワード!$F824)</f>
        <v>0</v>
      </c>
      <c r="AJ824" s="22">
        <f>SUMIFS(当月ワード!$I$3:$I$1000,当月ワード!$D$3:$D$1000,キーワード!$D824,当月ワード!$E$3:$E$1000,キーワード!$F824)</f>
        <v>0</v>
      </c>
      <c r="AK824" s="23">
        <f>SUMIFS(前月ワード!$I$3:$I$1000,前月ワード!$D$3:$D$1000,キーワード!$D824,前月ワード!$E$3:$E$1000,キーワード!$F824)</f>
        <v>0</v>
      </c>
      <c r="AL824" s="23">
        <f>SUMIFS(前々月ワード!$I$3:$I$1000,前々月ワード!$D$3:$D$1000,キーワード!$D824,前々月ワード!$E$3:$E$1000,キーワード!$F824)</f>
        <v>0</v>
      </c>
      <c r="AM824" s="13">
        <f t="shared" si="143"/>
        <v>0</v>
      </c>
      <c r="AN824" s="13">
        <f t="shared" si="143"/>
        <v>0</v>
      </c>
      <c r="AO824" s="13">
        <f t="shared" si="143"/>
        <v>0</v>
      </c>
      <c r="AP824" s="16">
        <f t="shared" si="144"/>
        <v>0</v>
      </c>
      <c r="AQ824" s="16">
        <f t="shared" si="144"/>
        <v>0</v>
      </c>
      <c r="AR824" s="17">
        <f t="shared" si="144"/>
        <v>0</v>
      </c>
    </row>
    <row r="825" spans="3:44" ht="36.65" customHeight="1">
      <c r="C825" s="20">
        <v>820</v>
      </c>
      <c r="D825" s="53">
        <f>現状ワード設定!B822</f>
        <v>0</v>
      </c>
      <c r="E825" s="26" t="str">
        <f>IFERROR(_xlfn.XLOOKUP($D825,現状商品設定!B:B,現状商品設定!C:C,"-"),"-")</f>
        <v>-</v>
      </c>
      <c r="F825" s="56">
        <f>現状ワード設定!G822</f>
        <v>0</v>
      </c>
      <c r="G825" s="60" t="s">
        <v>46</v>
      </c>
      <c r="H825" s="47" t="str">
        <f>IFERROR(_xlfn.XLOOKUP(D825,商品!$D:$D,商品!$H:$H),"")</f>
        <v/>
      </c>
      <c r="I825" s="50" t="str">
        <f>IFERROR(_xlfn.XLOOKUP(D825&amp;F825,現状ワード設定!J:J,現状ワード設定!H:H),"")</f>
        <v/>
      </c>
      <c r="J825" s="47" t="str">
        <f>IFERROR(_xlfn.XLOOKUP(D825&amp;F825,現状ワード設定!J:J,現状ワード設定!I:I),"")</f>
        <v/>
      </c>
      <c r="K825" s="47" t="e">
        <f>IF(AND(T825&gt;=設定!$C$12,W825&gt;=O825),I825*(1+設定!$F$12),IF(AND(T825&gt;=設定!$C$13,W825&lt;O825),I825*(1+設定!$F$13),IF(AND(T825&lt;設定!$C$14,U825&gt;=設定!$E$14),I825*(1+設定!$F$14),IF(AND(T825&lt;設定!$C$15,U825&lt;設定!$E$15),I825*(1+設定!$F$15),"除外"))))</f>
        <v>#VALUE!</v>
      </c>
      <c r="L825" s="58" t="e">
        <f ca="1">IF(消化率!$I$5&lt;1,K825*消化率!$I$5,IF(U825*V825/(K825*消化率!$I$5)&gt;O825,K825*消化率!$I$5,M825))</f>
        <v>#DIV/0!</v>
      </c>
      <c r="M825" s="58" t="e">
        <f t="shared" si="135"/>
        <v>#VALUE!</v>
      </c>
      <c r="N825" s="58" t="e">
        <f ca="1">IF(ROUNDUP(IF(IF(IF(AND(設定!$D$8&lt;=L825,設定!$D$8&lt;J825),設定!$D$8,IF(AND(J825&lt;=L825,J825&lt;設定!$D$8),J825,IF(AND(L825&lt;=J825,J825&lt;設定!$D$8),J825,L825)))=0,設定!$D$8,IF(AND(設定!$D$8&lt;=L825,設定!$D$8&lt;J825),設定!$D$8,IF(AND(J825&lt;=L825,J825&lt;設定!$D$8),J825,IF(AND(L825&lt;=J825,J825&lt;設定!$D$8),J825,L825))))&lt;=H825,H825+1,IF(IF(AND(設定!$D$8&lt;=L825,設定!$D$8&lt;J825),設定!$D$8,IF(AND(J825&lt;=L825,J825&lt;設定!$D$8),J825,IF(AND(L825&lt;=J825,J825&lt;設定!$D$8),J825,L825)))=0,設定!$D$8,IF(AND(設定!$D$8&lt;=L825,設定!$D$8&lt;J825),設定!$D$8,IF(AND(J825&lt;=L825,J825&lt;設定!$D$8),J825,IF(AND(L825&lt;=J825,J825&lt;設定!$D$8),J825,L825))))),0)&gt;40,ROUNDUP(IF(IF(IF(AND(設定!$D$8&lt;=L825,設定!$D$8&lt;J825),設定!$D$8,IF(AND(J825&lt;=L825,J825&lt;設定!$D$8),J825,IF(AND(L825&lt;=J825,J825&lt;設定!$D$8),J825,L825)))=0,設定!$D$8,IF(AND(設定!$D$8&lt;=L825,設定!$D$8&lt;J825),設定!$D$8,IF(AND(J825&lt;=L825,J825&lt;設定!$D$8),J825,IF(AND(L825&lt;=J825,J825&lt;設定!$D$8),J825,L825))))&lt;=H825,H825+1,IF(IF(AND(設定!$D$8&lt;=L825,設定!$D$8&lt;J825),設定!$D$8,IF(AND(J825&lt;=L825,J825&lt;設定!$D$8),J825,IF(AND(L825&lt;=J825,J825&lt;設定!$D$8),J825,L825)))=0,設定!$D$8,IF(AND(設定!$D$8&lt;=L825,設定!$D$8&lt;J825),設定!$D$8,IF(AND(J825&lt;=L825,J825&lt;設定!$D$8),J825,IF(AND(L825&lt;=J825,J825&lt;設定!$D$8),J825,L825))))),0),40)</f>
        <v>#DIV/0!</v>
      </c>
      <c r="O825" s="55">
        <f>IF(G825="標準",設定!$C$4,G825)</f>
        <v>5</v>
      </c>
      <c r="P825" s="45">
        <f t="shared" si="136"/>
        <v>0</v>
      </c>
      <c r="Q825" s="14">
        <f t="shared" si="137"/>
        <v>0</v>
      </c>
      <c r="R825" s="23">
        <f t="shared" si="145"/>
        <v>0</v>
      </c>
      <c r="S825" s="12">
        <f t="shared" si="138"/>
        <v>0</v>
      </c>
      <c r="T825" s="23">
        <f t="shared" si="139"/>
        <v>0</v>
      </c>
      <c r="U825" s="13">
        <f t="shared" si="140"/>
        <v>0</v>
      </c>
      <c r="V825" s="104" t="str">
        <f>INDEX(商品!Q:Q,MATCH(キーワード!D825,商品!D:D,0),1)</f>
        <v>-</v>
      </c>
      <c r="W825" s="15">
        <f t="shared" si="141"/>
        <v>0</v>
      </c>
      <c r="X825" s="22">
        <f>SUMIFS(当月ワード!$J$3:$J$1000,当月ワード!$D$3:$D$1000,キーワード!$D825,当月ワード!$E$3:$E$1000,キーワード!$F825)</f>
        <v>0</v>
      </c>
      <c r="Y825" s="23">
        <f>SUMIFS(前月ワード!$J$3:$J$1000,前月ワード!$D$3:$D$1000,キーワード!$D825,前月ワード!$E$3:$E$1000,キーワード!$F825)</f>
        <v>0</v>
      </c>
      <c r="Z825" s="23">
        <f>SUMIFS(前々月ワード!$J$3:$J$1000,前々月ワード!$D$3:$D$1000,キーワード!$D825,前々月ワード!$E$3:$E$1000,キーワード!$F825)</f>
        <v>0</v>
      </c>
      <c r="AA825" s="22">
        <f>SUMIFS(当月ワード!$W$3:$W$1000,当月ワード!$D$3:$D$1000,キーワード!$D825,当月ワード!$E$3:$E$1000,キーワード!$F825)</f>
        <v>0</v>
      </c>
      <c r="AB825" s="23">
        <f>SUMIFS(前月ワード!$W$3:$W$1000,前月ワード!$D$3:$D$1000,キーワード!$D825,前月ワード!$E$3:$E$1000,キーワード!$F825)</f>
        <v>0</v>
      </c>
      <c r="AC825" s="23">
        <f>SUMIFS(前々月ワード!$W$3:$W$1000,前々月ワード!$D$3:$D$1000,キーワード!$D825,前々月ワード!$E$3:$E$1000,キーワード!$F825)</f>
        <v>0</v>
      </c>
      <c r="AD825" s="23">
        <f t="shared" si="142"/>
        <v>0</v>
      </c>
      <c r="AE825" s="23">
        <f t="shared" si="142"/>
        <v>0</v>
      </c>
      <c r="AF825" s="23">
        <f t="shared" si="142"/>
        <v>0</v>
      </c>
      <c r="AG825" s="22">
        <f>SUMIFS(当月ワード!$X$3:$X$1000,当月ワード!$D$3:$D$1000,キーワード!$D825,当月ワード!$E$3:$E$1000,キーワード!$F825)</f>
        <v>0</v>
      </c>
      <c r="AH825" s="23">
        <f>SUMIFS(前月ワード!$X$3:$X$1000,前月ワード!$D$3:$D$1000,キーワード!$D825,前月ワード!$E$3:$E$1000,キーワード!$F825)</f>
        <v>0</v>
      </c>
      <c r="AI825" s="23">
        <f>SUMIFS(前々月ワード!$X$3:$X$1000,前々月ワード!$D$3:$D$1000,キーワード!$D825,前々月ワード!$E$3:$E$1000,キーワード!$F825)</f>
        <v>0</v>
      </c>
      <c r="AJ825" s="22">
        <f>SUMIFS(当月ワード!$I$3:$I$1000,当月ワード!$D$3:$D$1000,キーワード!$D825,当月ワード!$E$3:$E$1000,キーワード!$F825)</f>
        <v>0</v>
      </c>
      <c r="AK825" s="23">
        <f>SUMIFS(前月ワード!$I$3:$I$1000,前月ワード!$D$3:$D$1000,キーワード!$D825,前月ワード!$E$3:$E$1000,キーワード!$F825)</f>
        <v>0</v>
      </c>
      <c r="AL825" s="23">
        <f>SUMIFS(前々月ワード!$I$3:$I$1000,前々月ワード!$D$3:$D$1000,キーワード!$D825,前々月ワード!$E$3:$E$1000,キーワード!$F825)</f>
        <v>0</v>
      </c>
      <c r="AM825" s="13">
        <f t="shared" si="143"/>
        <v>0</v>
      </c>
      <c r="AN825" s="13">
        <f t="shared" si="143"/>
        <v>0</v>
      </c>
      <c r="AO825" s="13">
        <f t="shared" si="143"/>
        <v>0</v>
      </c>
      <c r="AP825" s="16">
        <f t="shared" si="144"/>
        <v>0</v>
      </c>
      <c r="AQ825" s="16">
        <f t="shared" si="144"/>
        <v>0</v>
      </c>
      <c r="AR825" s="17">
        <f t="shared" si="144"/>
        <v>0</v>
      </c>
    </row>
    <row r="826" spans="3:44" ht="36.65" customHeight="1">
      <c r="C826" s="20">
        <v>821</v>
      </c>
      <c r="D826" s="53">
        <f>現状ワード設定!B823</f>
        <v>0</v>
      </c>
      <c r="E826" s="26" t="str">
        <f>IFERROR(_xlfn.XLOOKUP($D826,現状商品設定!B:B,現状商品設定!C:C,"-"),"-")</f>
        <v>-</v>
      </c>
      <c r="F826" s="56">
        <f>現状ワード設定!G823</f>
        <v>0</v>
      </c>
      <c r="G826" s="60" t="s">
        <v>46</v>
      </c>
      <c r="H826" s="47" t="str">
        <f>IFERROR(_xlfn.XLOOKUP(D826,商品!$D:$D,商品!$H:$H),"")</f>
        <v/>
      </c>
      <c r="I826" s="50" t="str">
        <f>IFERROR(_xlfn.XLOOKUP(D826&amp;F826,現状ワード設定!J:J,現状ワード設定!H:H),"")</f>
        <v/>
      </c>
      <c r="J826" s="47" t="str">
        <f>IFERROR(_xlfn.XLOOKUP(D826&amp;F826,現状ワード設定!J:J,現状ワード設定!I:I),"")</f>
        <v/>
      </c>
      <c r="K826" s="47" t="e">
        <f>IF(AND(T826&gt;=設定!$C$12,W826&gt;=O826),I826*(1+設定!$F$12),IF(AND(T826&gt;=設定!$C$13,W826&lt;O826),I826*(1+設定!$F$13),IF(AND(T826&lt;設定!$C$14,U826&gt;=設定!$E$14),I826*(1+設定!$F$14),IF(AND(T826&lt;設定!$C$15,U826&lt;設定!$E$15),I826*(1+設定!$F$15),"除外"))))</f>
        <v>#VALUE!</v>
      </c>
      <c r="L826" s="58" t="e">
        <f ca="1">IF(消化率!$I$5&lt;1,K826*消化率!$I$5,IF(U826*V826/(K826*消化率!$I$5)&gt;O826,K826*消化率!$I$5,M826))</f>
        <v>#DIV/0!</v>
      </c>
      <c r="M826" s="58" t="e">
        <f t="shared" si="135"/>
        <v>#VALUE!</v>
      </c>
      <c r="N826" s="58" t="e">
        <f ca="1">IF(ROUNDUP(IF(IF(IF(AND(設定!$D$8&lt;=L826,設定!$D$8&lt;J826),設定!$D$8,IF(AND(J826&lt;=L826,J826&lt;設定!$D$8),J826,IF(AND(L826&lt;=J826,J826&lt;設定!$D$8),J826,L826)))=0,設定!$D$8,IF(AND(設定!$D$8&lt;=L826,設定!$D$8&lt;J826),設定!$D$8,IF(AND(J826&lt;=L826,J826&lt;設定!$D$8),J826,IF(AND(L826&lt;=J826,J826&lt;設定!$D$8),J826,L826))))&lt;=H826,H826+1,IF(IF(AND(設定!$D$8&lt;=L826,設定!$D$8&lt;J826),設定!$D$8,IF(AND(J826&lt;=L826,J826&lt;設定!$D$8),J826,IF(AND(L826&lt;=J826,J826&lt;設定!$D$8),J826,L826)))=0,設定!$D$8,IF(AND(設定!$D$8&lt;=L826,設定!$D$8&lt;J826),設定!$D$8,IF(AND(J826&lt;=L826,J826&lt;設定!$D$8),J826,IF(AND(L826&lt;=J826,J826&lt;設定!$D$8),J826,L826))))),0)&gt;40,ROUNDUP(IF(IF(IF(AND(設定!$D$8&lt;=L826,設定!$D$8&lt;J826),設定!$D$8,IF(AND(J826&lt;=L826,J826&lt;設定!$D$8),J826,IF(AND(L826&lt;=J826,J826&lt;設定!$D$8),J826,L826)))=0,設定!$D$8,IF(AND(設定!$D$8&lt;=L826,設定!$D$8&lt;J826),設定!$D$8,IF(AND(J826&lt;=L826,J826&lt;設定!$D$8),J826,IF(AND(L826&lt;=J826,J826&lt;設定!$D$8),J826,L826))))&lt;=H826,H826+1,IF(IF(AND(設定!$D$8&lt;=L826,設定!$D$8&lt;J826),設定!$D$8,IF(AND(J826&lt;=L826,J826&lt;設定!$D$8),J826,IF(AND(L826&lt;=J826,J826&lt;設定!$D$8),J826,L826)))=0,設定!$D$8,IF(AND(設定!$D$8&lt;=L826,設定!$D$8&lt;J826),設定!$D$8,IF(AND(J826&lt;=L826,J826&lt;設定!$D$8),J826,IF(AND(L826&lt;=J826,J826&lt;設定!$D$8),J826,L826))))),0),40)</f>
        <v>#DIV/0!</v>
      </c>
      <c r="O826" s="55">
        <f>IF(G826="標準",設定!$C$4,G826)</f>
        <v>5</v>
      </c>
      <c r="P826" s="45">
        <f t="shared" si="136"/>
        <v>0</v>
      </c>
      <c r="Q826" s="14">
        <f t="shared" si="137"/>
        <v>0</v>
      </c>
      <c r="R826" s="23">
        <f t="shared" si="145"/>
        <v>0</v>
      </c>
      <c r="S826" s="12">
        <f t="shared" si="138"/>
        <v>0</v>
      </c>
      <c r="T826" s="23">
        <f t="shared" si="139"/>
        <v>0</v>
      </c>
      <c r="U826" s="13">
        <f t="shared" si="140"/>
        <v>0</v>
      </c>
      <c r="V826" s="104" t="str">
        <f>INDEX(商品!Q:Q,MATCH(キーワード!D826,商品!D:D,0),1)</f>
        <v>-</v>
      </c>
      <c r="W826" s="15">
        <f t="shared" si="141"/>
        <v>0</v>
      </c>
      <c r="X826" s="22">
        <f>SUMIFS(当月ワード!$J$3:$J$1000,当月ワード!$D$3:$D$1000,キーワード!$D826,当月ワード!$E$3:$E$1000,キーワード!$F826)</f>
        <v>0</v>
      </c>
      <c r="Y826" s="23">
        <f>SUMIFS(前月ワード!$J$3:$J$1000,前月ワード!$D$3:$D$1000,キーワード!$D826,前月ワード!$E$3:$E$1000,キーワード!$F826)</f>
        <v>0</v>
      </c>
      <c r="Z826" s="23">
        <f>SUMIFS(前々月ワード!$J$3:$J$1000,前々月ワード!$D$3:$D$1000,キーワード!$D826,前々月ワード!$E$3:$E$1000,キーワード!$F826)</f>
        <v>0</v>
      </c>
      <c r="AA826" s="22">
        <f>SUMIFS(当月ワード!$W$3:$W$1000,当月ワード!$D$3:$D$1000,キーワード!$D826,当月ワード!$E$3:$E$1000,キーワード!$F826)</f>
        <v>0</v>
      </c>
      <c r="AB826" s="23">
        <f>SUMIFS(前月ワード!$W$3:$W$1000,前月ワード!$D$3:$D$1000,キーワード!$D826,前月ワード!$E$3:$E$1000,キーワード!$F826)</f>
        <v>0</v>
      </c>
      <c r="AC826" s="23">
        <f>SUMIFS(前々月ワード!$W$3:$W$1000,前々月ワード!$D$3:$D$1000,キーワード!$D826,前々月ワード!$E$3:$E$1000,キーワード!$F826)</f>
        <v>0</v>
      </c>
      <c r="AD826" s="23">
        <f t="shared" si="142"/>
        <v>0</v>
      </c>
      <c r="AE826" s="23">
        <f t="shared" si="142"/>
        <v>0</v>
      </c>
      <c r="AF826" s="23">
        <f t="shared" si="142"/>
        <v>0</v>
      </c>
      <c r="AG826" s="22">
        <f>SUMIFS(当月ワード!$X$3:$X$1000,当月ワード!$D$3:$D$1000,キーワード!$D826,当月ワード!$E$3:$E$1000,キーワード!$F826)</f>
        <v>0</v>
      </c>
      <c r="AH826" s="23">
        <f>SUMIFS(前月ワード!$X$3:$X$1000,前月ワード!$D$3:$D$1000,キーワード!$D826,前月ワード!$E$3:$E$1000,キーワード!$F826)</f>
        <v>0</v>
      </c>
      <c r="AI826" s="23">
        <f>SUMIFS(前々月ワード!$X$3:$X$1000,前々月ワード!$D$3:$D$1000,キーワード!$D826,前々月ワード!$E$3:$E$1000,キーワード!$F826)</f>
        <v>0</v>
      </c>
      <c r="AJ826" s="22">
        <f>SUMIFS(当月ワード!$I$3:$I$1000,当月ワード!$D$3:$D$1000,キーワード!$D826,当月ワード!$E$3:$E$1000,キーワード!$F826)</f>
        <v>0</v>
      </c>
      <c r="AK826" s="23">
        <f>SUMIFS(前月ワード!$I$3:$I$1000,前月ワード!$D$3:$D$1000,キーワード!$D826,前月ワード!$E$3:$E$1000,キーワード!$F826)</f>
        <v>0</v>
      </c>
      <c r="AL826" s="23">
        <f>SUMIFS(前々月ワード!$I$3:$I$1000,前々月ワード!$D$3:$D$1000,キーワード!$D826,前々月ワード!$E$3:$E$1000,キーワード!$F826)</f>
        <v>0</v>
      </c>
      <c r="AM826" s="13">
        <f t="shared" si="143"/>
        <v>0</v>
      </c>
      <c r="AN826" s="13">
        <f t="shared" si="143"/>
        <v>0</v>
      </c>
      <c r="AO826" s="13">
        <f t="shared" si="143"/>
        <v>0</v>
      </c>
      <c r="AP826" s="16">
        <f t="shared" si="144"/>
        <v>0</v>
      </c>
      <c r="AQ826" s="16">
        <f t="shared" si="144"/>
        <v>0</v>
      </c>
      <c r="AR826" s="17">
        <f t="shared" si="144"/>
        <v>0</v>
      </c>
    </row>
    <row r="827" spans="3:44" ht="36.65" customHeight="1">
      <c r="C827" s="20">
        <v>822</v>
      </c>
      <c r="D827" s="53">
        <f>現状ワード設定!B824</f>
        <v>0</v>
      </c>
      <c r="E827" s="26" t="str">
        <f>IFERROR(_xlfn.XLOOKUP($D827,現状商品設定!B:B,現状商品設定!C:C,"-"),"-")</f>
        <v>-</v>
      </c>
      <c r="F827" s="56">
        <f>現状ワード設定!G824</f>
        <v>0</v>
      </c>
      <c r="G827" s="60" t="s">
        <v>46</v>
      </c>
      <c r="H827" s="47" t="str">
        <f>IFERROR(_xlfn.XLOOKUP(D827,商品!$D:$D,商品!$H:$H),"")</f>
        <v/>
      </c>
      <c r="I827" s="50" t="str">
        <f>IFERROR(_xlfn.XLOOKUP(D827&amp;F827,現状ワード設定!J:J,現状ワード設定!H:H),"")</f>
        <v/>
      </c>
      <c r="J827" s="47" t="str">
        <f>IFERROR(_xlfn.XLOOKUP(D827&amp;F827,現状ワード設定!J:J,現状ワード設定!I:I),"")</f>
        <v/>
      </c>
      <c r="K827" s="47" t="e">
        <f>IF(AND(T827&gt;=設定!$C$12,W827&gt;=O827),I827*(1+設定!$F$12),IF(AND(T827&gt;=設定!$C$13,W827&lt;O827),I827*(1+設定!$F$13),IF(AND(T827&lt;設定!$C$14,U827&gt;=設定!$E$14),I827*(1+設定!$F$14),IF(AND(T827&lt;設定!$C$15,U827&lt;設定!$E$15),I827*(1+設定!$F$15),"除外"))))</f>
        <v>#VALUE!</v>
      </c>
      <c r="L827" s="58" t="e">
        <f ca="1">IF(消化率!$I$5&lt;1,K827*消化率!$I$5,IF(U827*V827/(K827*消化率!$I$5)&gt;O827,K827*消化率!$I$5,M827))</f>
        <v>#DIV/0!</v>
      </c>
      <c r="M827" s="58" t="e">
        <f t="shared" si="135"/>
        <v>#VALUE!</v>
      </c>
      <c r="N827" s="58" t="e">
        <f ca="1">IF(ROUNDUP(IF(IF(IF(AND(設定!$D$8&lt;=L827,設定!$D$8&lt;J827),設定!$D$8,IF(AND(J827&lt;=L827,J827&lt;設定!$D$8),J827,IF(AND(L827&lt;=J827,J827&lt;設定!$D$8),J827,L827)))=0,設定!$D$8,IF(AND(設定!$D$8&lt;=L827,設定!$D$8&lt;J827),設定!$D$8,IF(AND(J827&lt;=L827,J827&lt;設定!$D$8),J827,IF(AND(L827&lt;=J827,J827&lt;設定!$D$8),J827,L827))))&lt;=H827,H827+1,IF(IF(AND(設定!$D$8&lt;=L827,設定!$D$8&lt;J827),設定!$D$8,IF(AND(J827&lt;=L827,J827&lt;設定!$D$8),J827,IF(AND(L827&lt;=J827,J827&lt;設定!$D$8),J827,L827)))=0,設定!$D$8,IF(AND(設定!$D$8&lt;=L827,設定!$D$8&lt;J827),設定!$D$8,IF(AND(J827&lt;=L827,J827&lt;設定!$D$8),J827,IF(AND(L827&lt;=J827,J827&lt;設定!$D$8),J827,L827))))),0)&gt;40,ROUNDUP(IF(IF(IF(AND(設定!$D$8&lt;=L827,設定!$D$8&lt;J827),設定!$D$8,IF(AND(J827&lt;=L827,J827&lt;設定!$D$8),J827,IF(AND(L827&lt;=J827,J827&lt;設定!$D$8),J827,L827)))=0,設定!$D$8,IF(AND(設定!$D$8&lt;=L827,設定!$D$8&lt;J827),設定!$D$8,IF(AND(J827&lt;=L827,J827&lt;設定!$D$8),J827,IF(AND(L827&lt;=J827,J827&lt;設定!$D$8),J827,L827))))&lt;=H827,H827+1,IF(IF(AND(設定!$D$8&lt;=L827,設定!$D$8&lt;J827),設定!$D$8,IF(AND(J827&lt;=L827,J827&lt;設定!$D$8),J827,IF(AND(L827&lt;=J827,J827&lt;設定!$D$8),J827,L827)))=0,設定!$D$8,IF(AND(設定!$D$8&lt;=L827,設定!$D$8&lt;J827),設定!$D$8,IF(AND(J827&lt;=L827,J827&lt;設定!$D$8),J827,IF(AND(L827&lt;=J827,J827&lt;設定!$D$8),J827,L827))))),0),40)</f>
        <v>#DIV/0!</v>
      </c>
      <c r="O827" s="55">
        <f>IF(G827="標準",設定!$C$4,G827)</f>
        <v>5</v>
      </c>
      <c r="P827" s="45">
        <f t="shared" si="136"/>
        <v>0</v>
      </c>
      <c r="Q827" s="14">
        <f t="shared" si="137"/>
        <v>0</v>
      </c>
      <c r="R827" s="23">
        <f t="shared" si="145"/>
        <v>0</v>
      </c>
      <c r="S827" s="12">
        <f t="shared" si="138"/>
        <v>0</v>
      </c>
      <c r="T827" s="23">
        <f t="shared" si="139"/>
        <v>0</v>
      </c>
      <c r="U827" s="13">
        <f t="shared" si="140"/>
        <v>0</v>
      </c>
      <c r="V827" s="104" t="str">
        <f>INDEX(商品!Q:Q,MATCH(キーワード!D827,商品!D:D,0),1)</f>
        <v>-</v>
      </c>
      <c r="W827" s="15">
        <f t="shared" si="141"/>
        <v>0</v>
      </c>
      <c r="X827" s="22">
        <f>SUMIFS(当月ワード!$J$3:$J$1000,当月ワード!$D$3:$D$1000,キーワード!$D827,当月ワード!$E$3:$E$1000,キーワード!$F827)</f>
        <v>0</v>
      </c>
      <c r="Y827" s="23">
        <f>SUMIFS(前月ワード!$J$3:$J$1000,前月ワード!$D$3:$D$1000,キーワード!$D827,前月ワード!$E$3:$E$1000,キーワード!$F827)</f>
        <v>0</v>
      </c>
      <c r="Z827" s="23">
        <f>SUMIFS(前々月ワード!$J$3:$J$1000,前々月ワード!$D$3:$D$1000,キーワード!$D827,前々月ワード!$E$3:$E$1000,キーワード!$F827)</f>
        <v>0</v>
      </c>
      <c r="AA827" s="22">
        <f>SUMIFS(当月ワード!$W$3:$W$1000,当月ワード!$D$3:$D$1000,キーワード!$D827,当月ワード!$E$3:$E$1000,キーワード!$F827)</f>
        <v>0</v>
      </c>
      <c r="AB827" s="23">
        <f>SUMIFS(前月ワード!$W$3:$W$1000,前月ワード!$D$3:$D$1000,キーワード!$D827,前月ワード!$E$3:$E$1000,キーワード!$F827)</f>
        <v>0</v>
      </c>
      <c r="AC827" s="23">
        <f>SUMIFS(前々月ワード!$W$3:$W$1000,前々月ワード!$D$3:$D$1000,キーワード!$D827,前々月ワード!$E$3:$E$1000,キーワード!$F827)</f>
        <v>0</v>
      </c>
      <c r="AD827" s="23">
        <f t="shared" si="142"/>
        <v>0</v>
      </c>
      <c r="AE827" s="23">
        <f t="shared" si="142"/>
        <v>0</v>
      </c>
      <c r="AF827" s="23">
        <f t="shared" si="142"/>
        <v>0</v>
      </c>
      <c r="AG827" s="22">
        <f>SUMIFS(当月ワード!$X$3:$X$1000,当月ワード!$D$3:$D$1000,キーワード!$D827,当月ワード!$E$3:$E$1000,キーワード!$F827)</f>
        <v>0</v>
      </c>
      <c r="AH827" s="23">
        <f>SUMIFS(前月ワード!$X$3:$X$1000,前月ワード!$D$3:$D$1000,キーワード!$D827,前月ワード!$E$3:$E$1000,キーワード!$F827)</f>
        <v>0</v>
      </c>
      <c r="AI827" s="23">
        <f>SUMIFS(前々月ワード!$X$3:$X$1000,前々月ワード!$D$3:$D$1000,キーワード!$D827,前々月ワード!$E$3:$E$1000,キーワード!$F827)</f>
        <v>0</v>
      </c>
      <c r="AJ827" s="22">
        <f>SUMIFS(当月ワード!$I$3:$I$1000,当月ワード!$D$3:$D$1000,キーワード!$D827,当月ワード!$E$3:$E$1000,キーワード!$F827)</f>
        <v>0</v>
      </c>
      <c r="AK827" s="23">
        <f>SUMIFS(前月ワード!$I$3:$I$1000,前月ワード!$D$3:$D$1000,キーワード!$D827,前月ワード!$E$3:$E$1000,キーワード!$F827)</f>
        <v>0</v>
      </c>
      <c r="AL827" s="23">
        <f>SUMIFS(前々月ワード!$I$3:$I$1000,前々月ワード!$D$3:$D$1000,キーワード!$D827,前々月ワード!$E$3:$E$1000,キーワード!$F827)</f>
        <v>0</v>
      </c>
      <c r="AM827" s="13">
        <f t="shared" si="143"/>
        <v>0</v>
      </c>
      <c r="AN827" s="13">
        <f t="shared" si="143"/>
        <v>0</v>
      </c>
      <c r="AO827" s="13">
        <f t="shared" si="143"/>
        <v>0</v>
      </c>
      <c r="AP827" s="16">
        <f t="shared" si="144"/>
        <v>0</v>
      </c>
      <c r="AQ827" s="16">
        <f t="shared" si="144"/>
        <v>0</v>
      </c>
      <c r="AR827" s="17">
        <f t="shared" si="144"/>
        <v>0</v>
      </c>
    </row>
    <row r="828" spans="3:44" ht="36.65" customHeight="1">
      <c r="C828" s="20">
        <v>823</v>
      </c>
      <c r="D828" s="53">
        <f>現状ワード設定!B825</f>
        <v>0</v>
      </c>
      <c r="E828" s="26" t="str">
        <f>IFERROR(_xlfn.XLOOKUP($D828,現状商品設定!B:B,現状商品設定!C:C,"-"),"-")</f>
        <v>-</v>
      </c>
      <c r="F828" s="56">
        <f>現状ワード設定!G825</f>
        <v>0</v>
      </c>
      <c r="G828" s="60" t="s">
        <v>46</v>
      </c>
      <c r="H828" s="47" t="str">
        <f>IFERROR(_xlfn.XLOOKUP(D828,商品!$D:$D,商品!$H:$H),"")</f>
        <v/>
      </c>
      <c r="I828" s="50" t="str">
        <f>IFERROR(_xlfn.XLOOKUP(D828&amp;F828,現状ワード設定!J:J,現状ワード設定!H:H),"")</f>
        <v/>
      </c>
      <c r="J828" s="47" t="str">
        <f>IFERROR(_xlfn.XLOOKUP(D828&amp;F828,現状ワード設定!J:J,現状ワード設定!I:I),"")</f>
        <v/>
      </c>
      <c r="K828" s="47" t="e">
        <f>IF(AND(T828&gt;=設定!$C$12,W828&gt;=O828),I828*(1+設定!$F$12),IF(AND(T828&gt;=設定!$C$13,W828&lt;O828),I828*(1+設定!$F$13),IF(AND(T828&lt;設定!$C$14,U828&gt;=設定!$E$14),I828*(1+設定!$F$14),IF(AND(T828&lt;設定!$C$15,U828&lt;設定!$E$15),I828*(1+設定!$F$15),"除外"))))</f>
        <v>#VALUE!</v>
      </c>
      <c r="L828" s="58" t="e">
        <f ca="1">IF(消化率!$I$5&lt;1,K828*消化率!$I$5,IF(U828*V828/(K828*消化率!$I$5)&gt;O828,K828*消化率!$I$5,M828))</f>
        <v>#DIV/0!</v>
      </c>
      <c r="M828" s="58" t="e">
        <f t="shared" si="135"/>
        <v>#VALUE!</v>
      </c>
      <c r="N828" s="58" t="e">
        <f ca="1">IF(ROUNDUP(IF(IF(IF(AND(設定!$D$8&lt;=L828,設定!$D$8&lt;J828),設定!$D$8,IF(AND(J828&lt;=L828,J828&lt;設定!$D$8),J828,IF(AND(L828&lt;=J828,J828&lt;設定!$D$8),J828,L828)))=0,設定!$D$8,IF(AND(設定!$D$8&lt;=L828,設定!$D$8&lt;J828),設定!$D$8,IF(AND(J828&lt;=L828,J828&lt;設定!$D$8),J828,IF(AND(L828&lt;=J828,J828&lt;設定!$D$8),J828,L828))))&lt;=H828,H828+1,IF(IF(AND(設定!$D$8&lt;=L828,設定!$D$8&lt;J828),設定!$D$8,IF(AND(J828&lt;=L828,J828&lt;設定!$D$8),J828,IF(AND(L828&lt;=J828,J828&lt;設定!$D$8),J828,L828)))=0,設定!$D$8,IF(AND(設定!$D$8&lt;=L828,設定!$D$8&lt;J828),設定!$D$8,IF(AND(J828&lt;=L828,J828&lt;設定!$D$8),J828,IF(AND(L828&lt;=J828,J828&lt;設定!$D$8),J828,L828))))),0)&gt;40,ROUNDUP(IF(IF(IF(AND(設定!$D$8&lt;=L828,設定!$D$8&lt;J828),設定!$D$8,IF(AND(J828&lt;=L828,J828&lt;設定!$D$8),J828,IF(AND(L828&lt;=J828,J828&lt;設定!$D$8),J828,L828)))=0,設定!$D$8,IF(AND(設定!$D$8&lt;=L828,設定!$D$8&lt;J828),設定!$D$8,IF(AND(J828&lt;=L828,J828&lt;設定!$D$8),J828,IF(AND(L828&lt;=J828,J828&lt;設定!$D$8),J828,L828))))&lt;=H828,H828+1,IF(IF(AND(設定!$D$8&lt;=L828,設定!$D$8&lt;J828),設定!$D$8,IF(AND(J828&lt;=L828,J828&lt;設定!$D$8),J828,IF(AND(L828&lt;=J828,J828&lt;設定!$D$8),J828,L828)))=0,設定!$D$8,IF(AND(設定!$D$8&lt;=L828,設定!$D$8&lt;J828),設定!$D$8,IF(AND(J828&lt;=L828,J828&lt;設定!$D$8),J828,IF(AND(L828&lt;=J828,J828&lt;設定!$D$8),J828,L828))))),0),40)</f>
        <v>#DIV/0!</v>
      </c>
      <c r="O828" s="55">
        <f>IF(G828="標準",設定!$C$4,G828)</f>
        <v>5</v>
      </c>
      <c r="P828" s="45">
        <f t="shared" si="136"/>
        <v>0</v>
      </c>
      <c r="Q828" s="14">
        <f t="shared" si="137"/>
        <v>0</v>
      </c>
      <c r="R828" s="23">
        <f t="shared" si="145"/>
        <v>0</v>
      </c>
      <c r="S828" s="12">
        <f t="shared" si="138"/>
        <v>0</v>
      </c>
      <c r="T828" s="23">
        <f t="shared" si="139"/>
        <v>0</v>
      </c>
      <c r="U828" s="13">
        <f t="shared" si="140"/>
        <v>0</v>
      </c>
      <c r="V828" s="104" t="str">
        <f>INDEX(商品!Q:Q,MATCH(キーワード!D828,商品!D:D,0),1)</f>
        <v>-</v>
      </c>
      <c r="W828" s="15">
        <f t="shared" si="141"/>
        <v>0</v>
      </c>
      <c r="X828" s="22">
        <f>SUMIFS(当月ワード!$J$3:$J$1000,当月ワード!$D$3:$D$1000,キーワード!$D828,当月ワード!$E$3:$E$1000,キーワード!$F828)</f>
        <v>0</v>
      </c>
      <c r="Y828" s="23">
        <f>SUMIFS(前月ワード!$J$3:$J$1000,前月ワード!$D$3:$D$1000,キーワード!$D828,前月ワード!$E$3:$E$1000,キーワード!$F828)</f>
        <v>0</v>
      </c>
      <c r="Z828" s="23">
        <f>SUMIFS(前々月ワード!$J$3:$J$1000,前々月ワード!$D$3:$D$1000,キーワード!$D828,前々月ワード!$E$3:$E$1000,キーワード!$F828)</f>
        <v>0</v>
      </c>
      <c r="AA828" s="22">
        <f>SUMIFS(当月ワード!$W$3:$W$1000,当月ワード!$D$3:$D$1000,キーワード!$D828,当月ワード!$E$3:$E$1000,キーワード!$F828)</f>
        <v>0</v>
      </c>
      <c r="AB828" s="23">
        <f>SUMIFS(前月ワード!$W$3:$W$1000,前月ワード!$D$3:$D$1000,キーワード!$D828,前月ワード!$E$3:$E$1000,キーワード!$F828)</f>
        <v>0</v>
      </c>
      <c r="AC828" s="23">
        <f>SUMIFS(前々月ワード!$W$3:$W$1000,前々月ワード!$D$3:$D$1000,キーワード!$D828,前々月ワード!$E$3:$E$1000,キーワード!$F828)</f>
        <v>0</v>
      </c>
      <c r="AD828" s="23">
        <f t="shared" si="142"/>
        <v>0</v>
      </c>
      <c r="AE828" s="23">
        <f t="shared" si="142"/>
        <v>0</v>
      </c>
      <c r="AF828" s="23">
        <f t="shared" si="142"/>
        <v>0</v>
      </c>
      <c r="AG828" s="22">
        <f>SUMIFS(当月ワード!$X$3:$X$1000,当月ワード!$D$3:$D$1000,キーワード!$D828,当月ワード!$E$3:$E$1000,キーワード!$F828)</f>
        <v>0</v>
      </c>
      <c r="AH828" s="23">
        <f>SUMIFS(前月ワード!$X$3:$X$1000,前月ワード!$D$3:$D$1000,キーワード!$D828,前月ワード!$E$3:$E$1000,キーワード!$F828)</f>
        <v>0</v>
      </c>
      <c r="AI828" s="23">
        <f>SUMIFS(前々月ワード!$X$3:$X$1000,前々月ワード!$D$3:$D$1000,キーワード!$D828,前々月ワード!$E$3:$E$1000,キーワード!$F828)</f>
        <v>0</v>
      </c>
      <c r="AJ828" s="22">
        <f>SUMIFS(当月ワード!$I$3:$I$1000,当月ワード!$D$3:$D$1000,キーワード!$D828,当月ワード!$E$3:$E$1000,キーワード!$F828)</f>
        <v>0</v>
      </c>
      <c r="AK828" s="23">
        <f>SUMIFS(前月ワード!$I$3:$I$1000,前月ワード!$D$3:$D$1000,キーワード!$D828,前月ワード!$E$3:$E$1000,キーワード!$F828)</f>
        <v>0</v>
      </c>
      <c r="AL828" s="23">
        <f>SUMIFS(前々月ワード!$I$3:$I$1000,前々月ワード!$D$3:$D$1000,キーワード!$D828,前々月ワード!$E$3:$E$1000,キーワード!$F828)</f>
        <v>0</v>
      </c>
      <c r="AM828" s="13">
        <f t="shared" si="143"/>
        <v>0</v>
      </c>
      <c r="AN828" s="13">
        <f t="shared" si="143"/>
        <v>0</v>
      </c>
      <c r="AO828" s="13">
        <f t="shared" si="143"/>
        <v>0</v>
      </c>
      <c r="AP828" s="16">
        <f t="shared" si="144"/>
        <v>0</v>
      </c>
      <c r="AQ828" s="16">
        <f t="shared" si="144"/>
        <v>0</v>
      </c>
      <c r="AR828" s="17">
        <f t="shared" si="144"/>
        <v>0</v>
      </c>
    </row>
    <row r="829" spans="3:44" ht="36.65" customHeight="1">
      <c r="C829" s="20">
        <v>824</v>
      </c>
      <c r="D829" s="53">
        <f>現状ワード設定!B826</f>
        <v>0</v>
      </c>
      <c r="E829" s="26" t="str">
        <f>IFERROR(_xlfn.XLOOKUP($D829,現状商品設定!B:B,現状商品設定!C:C,"-"),"-")</f>
        <v>-</v>
      </c>
      <c r="F829" s="56">
        <f>現状ワード設定!G826</f>
        <v>0</v>
      </c>
      <c r="G829" s="60" t="s">
        <v>46</v>
      </c>
      <c r="H829" s="47" t="str">
        <f>IFERROR(_xlfn.XLOOKUP(D829,商品!$D:$D,商品!$H:$H),"")</f>
        <v/>
      </c>
      <c r="I829" s="50" t="str">
        <f>IFERROR(_xlfn.XLOOKUP(D829&amp;F829,現状ワード設定!J:J,現状ワード設定!H:H),"")</f>
        <v/>
      </c>
      <c r="J829" s="47" t="str">
        <f>IFERROR(_xlfn.XLOOKUP(D829&amp;F829,現状ワード設定!J:J,現状ワード設定!I:I),"")</f>
        <v/>
      </c>
      <c r="K829" s="47" t="e">
        <f>IF(AND(T829&gt;=設定!$C$12,W829&gt;=O829),I829*(1+設定!$F$12),IF(AND(T829&gt;=設定!$C$13,W829&lt;O829),I829*(1+設定!$F$13),IF(AND(T829&lt;設定!$C$14,U829&gt;=設定!$E$14),I829*(1+設定!$F$14),IF(AND(T829&lt;設定!$C$15,U829&lt;設定!$E$15),I829*(1+設定!$F$15),"除外"))))</f>
        <v>#VALUE!</v>
      </c>
      <c r="L829" s="58" t="e">
        <f ca="1">IF(消化率!$I$5&lt;1,K829*消化率!$I$5,IF(U829*V829/(K829*消化率!$I$5)&gt;O829,K829*消化率!$I$5,M829))</f>
        <v>#DIV/0!</v>
      </c>
      <c r="M829" s="58" t="e">
        <f t="shared" si="135"/>
        <v>#VALUE!</v>
      </c>
      <c r="N829" s="58" t="e">
        <f ca="1">IF(ROUNDUP(IF(IF(IF(AND(設定!$D$8&lt;=L829,設定!$D$8&lt;J829),設定!$D$8,IF(AND(J829&lt;=L829,J829&lt;設定!$D$8),J829,IF(AND(L829&lt;=J829,J829&lt;設定!$D$8),J829,L829)))=0,設定!$D$8,IF(AND(設定!$D$8&lt;=L829,設定!$D$8&lt;J829),設定!$D$8,IF(AND(J829&lt;=L829,J829&lt;設定!$D$8),J829,IF(AND(L829&lt;=J829,J829&lt;設定!$D$8),J829,L829))))&lt;=H829,H829+1,IF(IF(AND(設定!$D$8&lt;=L829,設定!$D$8&lt;J829),設定!$D$8,IF(AND(J829&lt;=L829,J829&lt;設定!$D$8),J829,IF(AND(L829&lt;=J829,J829&lt;設定!$D$8),J829,L829)))=0,設定!$D$8,IF(AND(設定!$D$8&lt;=L829,設定!$D$8&lt;J829),設定!$D$8,IF(AND(J829&lt;=L829,J829&lt;設定!$D$8),J829,IF(AND(L829&lt;=J829,J829&lt;設定!$D$8),J829,L829))))),0)&gt;40,ROUNDUP(IF(IF(IF(AND(設定!$D$8&lt;=L829,設定!$D$8&lt;J829),設定!$D$8,IF(AND(J829&lt;=L829,J829&lt;設定!$D$8),J829,IF(AND(L829&lt;=J829,J829&lt;設定!$D$8),J829,L829)))=0,設定!$D$8,IF(AND(設定!$D$8&lt;=L829,設定!$D$8&lt;J829),設定!$D$8,IF(AND(J829&lt;=L829,J829&lt;設定!$D$8),J829,IF(AND(L829&lt;=J829,J829&lt;設定!$D$8),J829,L829))))&lt;=H829,H829+1,IF(IF(AND(設定!$D$8&lt;=L829,設定!$D$8&lt;J829),設定!$D$8,IF(AND(J829&lt;=L829,J829&lt;設定!$D$8),J829,IF(AND(L829&lt;=J829,J829&lt;設定!$D$8),J829,L829)))=0,設定!$D$8,IF(AND(設定!$D$8&lt;=L829,設定!$D$8&lt;J829),設定!$D$8,IF(AND(J829&lt;=L829,J829&lt;設定!$D$8),J829,IF(AND(L829&lt;=J829,J829&lt;設定!$D$8),J829,L829))))),0),40)</f>
        <v>#DIV/0!</v>
      </c>
      <c r="O829" s="55">
        <f>IF(G829="標準",設定!$C$4,G829)</f>
        <v>5</v>
      </c>
      <c r="P829" s="45">
        <f t="shared" si="136"/>
        <v>0</v>
      </c>
      <c r="Q829" s="14">
        <f t="shared" si="137"/>
        <v>0</v>
      </c>
      <c r="R829" s="23">
        <f t="shared" si="145"/>
        <v>0</v>
      </c>
      <c r="S829" s="12">
        <f t="shared" si="138"/>
        <v>0</v>
      </c>
      <c r="T829" s="23">
        <f t="shared" si="139"/>
        <v>0</v>
      </c>
      <c r="U829" s="13">
        <f t="shared" si="140"/>
        <v>0</v>
      </c>
      <c r="V829" s="104" t="str">
        <f>INDEX(商品!Q:Q,MATCH(キーワード!D829,商品!D:D,0),1)</f>
        <v>-</v>
      </c>
      <c r="W829" s="15">
        <f t="shared" si="141"/>
        <v>0</v>
      </c>
      <c r="X829" s="22">
        <f>SUMIFS(当月ワード!$J$3:$J$1000,当月ワード!$D$3:$D$1000,キーワード!$D829,当月ワード!$E$3:$E$1000,キーワード!$F829)</f>
        <v>0</v>
      </c>
      <c r="Y829" s="23">
        <f>SUMIFS(前月ワード!$J$3:$J$1000,前月ワード!$D$3:$D$1000,キーワード!$D829,前月ワード!$E$3:$E$1000,キーワード!$F829)</f>
        <v>0</v>
      </c>
      <c r="Z829" s="23">
        <f>SUMIFS(前々月ワード!$J$3:$J$1000,前々月ワード!$D$3:$D$1000,キーワード!$D829,前々月ワード!$E$3:$E$1000,キーワード!$F829)</f>
        <v>0</v>
      </c>
      <c r="AA829" s="22">
        <f>SUMIFS(当月ワード!$W$3:$W$1000,当月ワード!$D$3:$D$1000,キーワード!$D829,当月ワード!$E$3:$E$1000,キーワード!$F829)</f>
        <v>0</v>
      </c>
      <c r="AB829" s="23">
        <f>SUMIFS(前月ワード!$W$3:$W$1000,前月ワード!$D$3:$D$1000,キーワード!$D829,前月ワード!$E$3:$E$1000,キーワード!$F829)</f>
        <v>0</v>
      </c>
      <c r="AC829" s="23">
        <f>SUMIFS(前々月ワード!$W$3:$W$1000,前々月ワード!$D$3:$D$1000,キーワード!$D829,前々月ワード!$E$3:$E$1000,キーワード!$F829)</f>
        <v>0</v>
      </c>
      <c r="AD829" s="23">
        <f t="shared" si="142"/>
        <v>0</v>
      </c>
      <c r="AE829" s="23">
        <f t="shared" si="142"/>
        <v>0</v>
      </c>
      <c r="AF829" s="23">
        <f t="shared" si="142"/>
        <v>0</v>
      </c>
      <c r="AG829" s="22">
        <f>SUMIFS(当月ワード!$X$3:$X$1000,当月ワード!$D$3:$D$1000,キーワード!$D829,当月ワード!$E$3:$E$1000,キーワード!$F829)</f>
        <v>0</v>
      </c>
      <c r="AH829" s="23">
        <f>SUMIFS(前月ワード!$X$3:$X$1000,前月ワード!$D$3:$D$1000,キーワード!$D829,前月ワード!$E$3:$E$1000,キーワード!$F829)</f>
        <v>0</v>
      </c>
      <c r="AI829" s="23">
        <f>SUMIFS(前々月ワード!$X$3:$X$1000,前々月ワード!$D$3:$D$1000,キーワード!$D829,前々月ワード!$E$3:$E$1000,キーワード!$F829)</f>
        <v>0</v>
      </c>
      <c r="AJ829" s="22">
        <f>SUMIFS(当月ワード!$I$3:$I$1000,当月ワード!$D$3:$D$1000,キーワード!$D829,当月ワード!$E$3:$E$1000,キーワード!$F829)</f>
        <v>0</v>
      </c>
      <c r="AK829" s="23">
        <f>SUMIFS(前月ワード!$I$3:$I$1000,前月ワード!$D$3:$D$1000,キーワード!$D829,前月ワード!$E$3:$E$1000,キーワード!$F829)</f>
        <v>0</v>
      </c>
      <c r="AL829" s="23">
        <f>SUMIFS(前々月ワード!$I$3:$I$1000,前々月ワード!$D$3:$D$1000,キーワード!$D829,前々月ワード!$E$3:$E$1000,キーワード!$F829)</f>
        <v>0</v>
      </c>
      <c r="AM829" s="13">
        <f t="shared" si="143"/>
        <v>0</v>
      </c>
      <c r="AN829" s="13">
        <f t="shared" si="143"/>
        <v>0</v>
      </c>
      <c r="AO829" s="13">
        <f t="shared" si="143"/>
        <v>0</v>
      </c>
      <c r="AP829" s="16">
        <f t="shared" si="144"/>
        <v>0</v>
      </c>
      <c r="AQ829" s="16">
        <f t="shared" si="144"/>
        <v>0</v>
      </c>
      <c r="AR829" s="17">
        <f t="shared" si="144"/>
        <v>0</v>
      </c>
    </row>
    <row r="830" spans="3:44" ht="36.65" customHeight="1">
      <c r="C830" s="20">
        <v>825</v>
      </c>
      <c r="D830" s="53">
        <f>現状ワード設定!B827</f>
        <v>0</v>
      </c>
      <c r="E830" s="26" t="str">
        <f>IFERROR(_xlfn.XLOOKUP($D830,現状商品設定!B:B,現状商品設定!C:C,"-"),"-")</f>
        <v>-</v>
      </c>
      <c r="F830" s="56">
        <f>現状ワード設定!G827</f>
        <v>0</v>
      </c>
      <c r="G830" s="60" t="s">
        <v>46</v>
      </c>
      <c r="H830" s="47" t="str">
        <f>IFERROR(_xlfn.XLOOKUP(D830,商品!$D:$D,商品!$H:$H),"")</f>
        <v/>
      </c>
      <c r="I830" s="50" t="str">
        <f>IFERROR(_xlfn.XLOOKUP(D830&amp;F830,現状ワード設定!J:J,現状ワード設定!H:H),"")</f>
        <v/>
      </c>
      <c r="J830" s="47" t="str">
        <f>IFERROR(_xlfn.XLOOKUP(D830&amp;F830,現状ワード設定!J:J,現状ワード設定!I:I),"")</f>
        <v/>
      </c>
      <c r="K830" s="47" t="e">
        <f>IF(AND(T830&gt;=設定!$C$12,W830&gt;=O830),I830*(1+設定!$F$12),IF(AND(T830&gt;=設定!$C$13,W830&lt;O830),I830*(1+設定!$F$13),IF(AND(T830&lt;設定!$C$14,U830&gt;=設定!$E$14),I830*(1+設定!$F$14),IF(AND(T830&lt;設定!$C$15,U830&lt;設定!$E$15),I830*(1+設定!$F$15),"除外"))))</f>
        <v>#VALUE!</v>
      </c>
      <c r="L830" s="58" t="e">
        <f ca="1">IF(消化率!$I$5&lt;1,K830*消化率!$I$5,IF(U830*V830/(K830*消化率!$I$5)&gt;O830,K830*消化率!$I$5,M830))</f>
        <v>#DIV/0!</v>
      </c>
      <c r="M830" s="58" t="e">
        <f t="shared" si="135"/>
        <v>#VALUE!</v>
      </c>
      <c r="N830" s="58" t="e">
        <f ca="1">IF(ROUNDUP(IF(IF(IF(AND(設定!$D$8&lt;=L830,設定!$D$8&lt;J830),設定!$D$8,IF(AND(J830&lt;=L830,J830&lt;設定!$D$8),J830,IF(AND(L830&lt;=J830,J830&lt;設定!$D$8),J830,L830)))=0,設定!$D$8,IF(AND(設定!$D$8&lt;=L830,設定!$D$8&lt;J830),設定!$D$8,IF(AND(J830&lt;=L830,J830&lt;設定!$D$8),J830,IF(AND(L830&lt;=J830,J830&lt;設定!$D$8),J830,L830))))&lt;=H830,H830+1,IF(IF(AND(設定!$D$8&lt;=L830,設定!$D$8&lt;J830),設定!$D$8,IF(AND(J830&lt;=L830,J830&lt;設定!$D$8),J830,IF(AND(L830&lt;=J830,J830&lt;設定!$D$8),J830,L830)))=0,設定!$D$8,IF(AND(設定!$D$8&lt;=L830,設定!$D$8&lt;J830),設定!$D$8,IF(AND(J830&lt;=L830,J830&lt;設定!$D$8),J830,IF(AND(L830&lt;=J830,J830&lt;設定!$D$8),J830,L830))))),0)&gt;40,ROUNDUP(IF(IF(IF(AND(設定!$D$8&lt;=L830,設定!$D$8&lt;J830),設定!$D$8,IF(AND(J830&lt;=L830,J830&lt;設定!$D$8),J830,IF(AND(L830&lt;=J830,J830&lt;設定!$D$8),J830,L830)))=0,設定!$D$8,IF(AND(設定!$D$8&lt;=L830,設定!$D$8&lt;J830),設定!$D$8,IF(AND(J830&lt;=L830,J830&lt;設定!$D$8),J830,IF(AND(L830&lt;=J830,J830&lt;設定!$D$8),J830,L830))))&lt;=H830,H830+1,IF(IF(AND(設定!$D$8&lt;=L830,設定!$D$8&lt;J830),設定!$D$8,IF(AND(J830&lt;=L830,J830&lt;設定!$D$8),J830,IF(AND(L830&lt;=J830,J830&lt;設定!$D$8),J830,L830)))=0,設定!$D$8,IF(AND(設定!$D$8&lt;=L830,設定!$D$8&lt;J830),設定!$D$8,IF(AND(J830&lt;=L830,J830&lt;設定!$D$8),J830,IF(AND(L830&lt;=J830,J830&lt;設定!$D$8),J830,L830))))),0),40)</f>
        <v>#DIV/0!</v>
      </c>
      <c r="O830" s="55">
        <f>IF(G830="標準",設定!$C$4,G830)</f>
        <v>5</v>
      </c>
      <c r="P830" s="45">
        <f t="shared" si="136"/>
        <v>0</v>
      </c>
      <c r="Q830" s="14">
        <f t="shared" si="137"/>
        <v>0</v>
      </c>
      <c r="R830" s="23">
        <f t="shared" si="145"/>
        <v>0</v>
      </c>
      <c r="S830" s="12">
        <f t="shared" si="138"/>
        <v>0</v>
      </c>
      <c r="T830" s="23">
        <f t="shared" si="139"/>
        <v>0</v>
      </c>
      <c r="U830" s="13">
        <f t="shared" si="140"/>
        <v>0</v>
      </c>
      <c r="V830" s="104" t="str">
        <f>INDEX(商品!Q:Q,MATCH(キーワード!D830,商品!D:D,0),1)</f>
        <v>-</v>
      </c>
      <c r="W830" s="15">
        <f t="shared" si="141"/>
        <v>0</v>
      </c>
      <c r="X830" s="22">
        <f>SUMIFS(当月ワード!$J$3:$J$1000,当月ワード!$D$3:$D$1000,キーワード!$D830,当月ワード!$E$3:$E$1000,キーワード!$F830)</f>
        <v>0</v>
      </c>
      <c r="Y830" s="23">
        <f>SUMIFS(前月ワード!$J$3:$J$1000,前月ワード!$D$3:$D$1000,キーワード!$D830,前月ワード!$E$3:$E$1000,キーワード!$F830)</f>
        <v>0</v>
      </c>
      <c r="Z830" s="23">
        <f>SUMIFS(前々月ワード!$J$3:$J$1000,前々月ワード!$D$3:$D$1000,キーワード!$D830,前々月ワード!$E$3:$E$1000,キーワード!$F830)</f>
        <v>0</v>
      </c>
      <c r="AA830" s="22">
        <f>SUMIFS(当月ワード!$W$3:$W$1000,当月ワード!$D$3:$D$1000,キーワード!$D830,当月ワード!$E$3:$E$1000,キーワード!$F830)</f>
        <v>0</v>
      </c>
      <c r="AB830" s="23">
        <f>SUMIFS(前月ワード!$W$3:$W$1000,前月ワード!$D$3:$D$1000,キーワード!$D830,前月ワード!$E$3:$E$1000,キーワード!$F830)</f>
        <v>0</v>
      </c>
      <c r="AC830" s="23">
        <f>SUMIFS(前々月ワード!$W$3:$W$1000,前々月ワード!$D$3:$D$1000,キーワード!$D830,前々月ワード!$E$3:$E$1000,キーワード!$F830)</f>
        <v>0</v>
      </c>
      <c r="AD830" s="23">
        <f t="shared" si="142"/>
        <v>0</v>
      </c>
      <c r="AE830" s="23">
        <f t="shared" si="142"/>
        <v>0</v>
      </c>
      <c r="AF830" s="23">
        <f t="shared" si="142"/>
        <v>0</v>
      </c>
      <c r="AG830" s="22">
        <f>SUMIFS(当月ワード!$X$3:$X$1000,当月ワード!$D$3:$D$1000,キーワード!$D830,当月ワード!$E$3:$E$1000,キーワード!$F830)</f>
        <v>0</v>
      </c>
      <c r="AH830" s="23">
        <f>SUMIFS(前月ワード!$X$3:$X$1000,前月ワード!$D$3:$D$1000,キーワード!$D830,前月ワード!$E$3:$E$1000,キーワード!$F830)</f>
        <v>0</v>
      </c>
      <c r="AI830" s="23">
        <f>SUMIFS(前々月ワード!$X$3:$X$1000,前々月ワード!$D$3:$D$1000,キーワード!$D830,前々月ワード!$E$3:$E$1000,キーワード!$F830)</f>
        <v>0</v>
      </c>
      <c r="AJ830" s="22">
        <f>SUMIFS(当月ワード!$I$3:$I$1000,当月ワード!$D$3:$D$1000,キーワード!$D830,当月ワード!$E$3:$E$1000,キーワード!$F830)</f>
        <v>0</v>
      </c>
      <c r="AK830" s="23">
        <f>SUMIFS(前月ワード!$I$3:$I$1000,前月ワード!$D$3:$D$1000,キーワード!$D830,前月ワード!$E$3:$E$1000,キーワード!$F830)</f>
        <v>0</v>
      </c>
      <c r="AL830" s="23">
        <f>SUMIFS(前々月ワード!$I$3:$I$1000,前々月ワード!$D$3:$D$1000,キーワード!$D830,前々月ワード!$E$3:$E$1000,キーワード!$F830)</f>
        <v>0</v>
      </c>
      <c r="AM830" s="13">
        <f t="shared" si="143"/>
        <v>0</v>
      </c>
      <c r="AN830" s="13">
        <f t="shared" si="143"/>
        <v>0</v>
      </c>
      <c r="AO830" s="13">
        <f t="shared" si="143"/>
        <v>0</v>
      </c>
      <c r="AP830" s="16">
        <f t="shared" si="144"/>
        <v>0</v>
      </c>
      <c r="AQ830" s="16">
        <f t="shared" si="144"/>
        <v>0</v>
      </c>
      <c r="AR830" s="17">
        <f t="shared" si="144"/>
        <v>0</v>
      </c>
    </row>
    <row r="831" spans="3:44" ht="36.65" customHeight="1">
      <c r="C831" s="20">
        <v>826</v>
      </c>
      <c r="D831" s="53">
        <f>現状ワード設定!B828</f>
        <v>0</v>
      </c>
      <c r="E831" s="26" t="str">
        <f>IFERROR(_xlfn.XLOOKUP($D831,現状商品設定!B:B,現状商品設定!C:C,"-"),"-")</f>
        <v>-</v>
      </c>
      <c r="F831" s="56">
        <f>現状ワード設定!G828</f>
        <v>0</v>
      </c>
      <c r="G831" s="60" t="s">
        <v>46</v>
      </c>
      <c r="H831" s="47" t="str">
        <f>IFERROR(_xlfn.XLOOKUP(D831,商品!$D:$D,商品!$H:$H),"")</f>
        <v/>
      </c>
      <c r="I831" s="50" t="str">
        <f>IFERROR(_xlfn.XLOOKUP(D831&amp;F831,現状ワード設定!J:J,現状ワード設定!H:H),"")</f>
        <v/>
      </c>
      <c r="J831" s="47" t="str">
        <f>IFERROR(_xlfn.XLOOKUP(D831&amp;F831,現状ワード設定!J:J,現状ワード設定!I:I),"")</f>
        <v/>
      </c>
      <c r="K831" s="47" t="e">
        <f>IF(AND(T831&gt;=設定!$C$12,W831&gt;=O831),I831*(1+設定!$F$12),IF(AND(T831&gt;=設定!$C$13,W831&lt;O831),I831*(1+設定!$F$13),IF(AND(T831&lt;設定!$C$14,U831&gt;=設定!$E$14),I831*(1+設定!$F$14),IF(AND(T831&lt;設定!$C$15,U831&lt;設定!$E$15),I831*(1+設定!$F$15),"除外"))))</f>
        <v>#VALUE!</v>
      </c>
      <c r="L831" s="58" t="e">
        <f ca="1">IF(消化率!$I$5&lt;1,K831*消化率!$I$5,IF(U831*V831/(K831*消化率!$I$5)&gt;O831,K831*消化率!$I$5,M831))</f>
        <v>#DIV/0!</v>
      </c>
      <c r="M831" s="58" t="e">
        <f t="shared" si="135"/>
        <v>#VALUE!</v>
      </c>
      <c r="N831" s="58" t="e">
        <f ca="1">IF(ROUNDUP(IF(IF(IF(AND(設定!$D$8&lt;=L831,設定!$D$8&lt;J831),設定!$D$8,IF(AND(J831&lt;=L831,J831&lt;設定!$D$8),J831,IF(AND(L831&lt;=J831,J831&lt;設定!$D$8),J831,L831)))=0,設定!$D$8,IF(AND(設定!$D$8&lt;=L831,設定!$D$8&lt;J831),設定!$D$8,IF(AND(J831&lt;=L831,J831&lt;設定!$D$8),J831,IF(AND(L831&lt;=J831,J831&lt;設定!$D$8),J831,L831))))&lt;=H831,H831+1,IF(IF(AND(設定!$D$8&lt;=L831,設定!$D$8&lt;J831),設定!$D$8,IF(AND(J831&lt;=L831,J831&lt;設定!$D$8),J831,IF(AND(L831&lt;=J831,J831&lt;設定!$D$8),J831,L831)))=0,設定!$D$8,IF(AND(設定!$D$8&lt;=L831,設定!$D$8&lt;J831),設定!$D$8,IF(AND(J831&lt;=L831,J831&lt;設定!$D$8),J831,IF(AND(L831&lt;=J831,J831&lt;設定!$D$8),J831,L831))))),0)&gt;40,ROUNDUP(IF(IF(IF(AND(設定!$D$8&lt;=L831,設定!$D$8&lt;J831),設定!$D$8,IF(AND(J831&lt;=L831,J831&lt;設定!$D$8),J831,IF(AND(L831&lt;=J831,J831&lt;設定!$D$8),J831,L831)))=0,設定!$D$8,IF(AND(設定!$D$8&lt;=L831,設定!$D$8&lt;J831),設定!$D$8,IF(AND(J831&lt;=L831,J831&lt;設定!$D$8),J831,IF(AND(L831&lt;=J831,J831&lt;設定!$D$8),J831,L831))))&lt;=H831,H831+1,IF(IF(AND(設定!$D$8&lt;=L831,設定!$D$8&lt;J831),設定!$D$8,IF(AND(J831&lt;=L831,J831&lt;設定!$D$8),J831,IF(AND(L831&lt;=J831,J831&lt;設定!$D$8),J831,L831)))=0,設定!$D$8,IF(AND(設定!$D$8&lt;=L831,設定!$D$8&lt;J831),設定!$D$8,IF(AND(J831&lt;=L831,J831&lt;設定!$D$8),J831,IF(AND(L831&lt;=J831,J831&lt;設定!$D$8),J831,L831))))),0),40)</f>
        <v>#DIV/0!</v>
      </c>
      <c r="O831" s="55">
        <f>IF(G831="標準",設定!$C$4,G831)</f>
        <v>5</v>
      </c>
      <c r="P831" s="45">
        <f t="shared" si="136"/>
        <v>0</v>
      </c>
      <c r="Q831" s="14">
        <f t="shared" si="137"/>
        <v>0</v>
      </c>
      <c r="R831" s="23">
        <f t="shared" si="145"/>
        <v>0</v>
      </c>
      <c r="S831" s="12">
        <f t="shared" si="138"/>
        <v>0</v>
      </c>
      <c r="T831" s="23">
        <f t="shared" si="139"/>
        <v>0</v>
      </c>
      <c r="U831" s="13">
        <f t="shared" si="140"/>
        <v>0</v>
      </c>
      <c r="V831" s="104" t="str">
        <f>INDEX(商品!Q:Q,MATCH(キーワード!D831,商品!D:D,0),1)</f>
        <v>-</v>
      </c>
      <c r="W831" s="15">
        <f t="shared" si="141"/>
        <v>0</v>
      </c>
      <c r="X831" s="22">
        <f>SUMIFS(当月ワード!$J$3:$J$1000,当月ワード!$D$3:$D$1000,キーワード!$D831,当月ワード!$E$3:$E$1000,キーワード!$F831)</f>
        <v>0</v>
      </c>
      <c r="Y831" s="23">
        <f>SUMIFS(前月ワード!$J$3:$J$1000,前月ワード!$D$3:$D$1000,キーワード!$D831,前月ワード!$E$3:$E$1000,キーワード!$F831)</f>
        <v>0</v>
      </c>
      <c r="Z831" s="23">
        <f>SUMIFS(前々月ワード!$J$3:$J$1000,前々月ワード!$D$3:$D$1000,キーワード!$D831,前々月ワード!$E$3:$E$1000,キーワード!$F831)</f>
        <v>0</v>
      </c>
      <c r="AA831" s="22">
        <f>SUMIFS(当月ワード!$W$3:$W$1000,当月ワード!$D$3:$D$1000,キーワード!$D831,当月ワード!$E$3:$E$1000,キーワード!$F831)</f>
        <v>0</v>
      </c>
      <c r="AB831" s="23">
        <f>SUMIFS(前月ワード!$W$3:$W$1000,前月ワード!$D$3:$D$1000,キーワード!$D831,前月ワード!$E$3:$E$1000,キーワード!$F831)</f>
        <v>0</v>
      </c>
      <c r="AC831" s="23">
        <f>SUMIFS(前々月ワード!$W$3:$W$1000,前々月ワード!$D$3:$D$1000,キーワード!$D831,前々月ワード!$E$3:$E$1000,キーワード!$F831)</f>
        <v>0</v>
      </c>
      <c r="AD831" s="23">
        <f t="shared" si="142"/>
        <v>0</v>
      </c>
      <c r="AE831" s="23">
        <f t="shared" si="142"/>
        <v>0</v>
      </c>
      <c r="AF831" s="23">
        <f t="shared" si="142"/>
        <v>0</v>
      </c>
      <c r="AG831" s="22">
        <f>SUMIFS(当月ワード!$X$3:$X$1000,当月ワード!$D$3:$D$1000,キーワード!$D831,当月ワード!$E$3:$E$1000,キーワード!$F831)</f>
        <v>0</v>
      </c>
      <c r="AH831" s="23">
        <f>SUMIFS(前月ワード!$X$3:$X$1000,前月ワード!$D$3:$D$1000,キーワード!$D831,前月ワード!$E$3:$E$1000,キーワード!$F831)</f>
        <v>0</v>
      </c>
      <c r="AI831" s="23">
        <f>SUMIFS(前々月ワード!$X$3:$X$1000,前々月ワード!$D$3:$D$1000,キーワード!$D831,前々月ワード!$E$3:$E$1000,キーワード!$F831)</f>
        <v>0</v>
      </c>
      <c r="AJ831" s="22">
        <f>SUMIFS(当月ワード!$I$3:$I$1000,当月ワード!$D$3:$D$1000,キーワード!$D831,当月ワード!$E$3:$E$1000,キーワード!$F831)</f>
        <v>0</v>
      </c>
      <c r="AK831" s="23">
        <f>SUMIFS(前月ワード!$I$3:$I$1000,前月ワード!$D$3:$D$1000,キーワード!$D831,前月ワード!$E$3:$E$1000,キーワード!$F831)</f>
        <v>0</v>
      </c>
      <c r="AL831" s="23">
        <f>SUMIFS(前々月ワード!$I$3:$I$1000,前々月ワード!$D$3:$D$1000,キーワード!$D831,前々月ワード!$E$3:$E$1000,キーワード!$F831)</f>
        <v>0</v>
      </c>
      <c r="AM831" s="13">
        <f t="shared" si="143"/>
        <v>0</v>
      </c>
      <c r="AN831" s="13">
        <f t="shared" si="143"/>
        <v>0</v>
      </c>
      <c r="AO831" s="13">
        <f t="shared" si="143"/>
        <v>0</v>
      </c>
      <c r="AP831" s="16">
        <f t="shared" si="144"/>
        <v>0</v>
      </c>
      <c r="AQ831" s="16">
        <f t="shared" si="144"/>
        <v>0</v>
      </c>
      <c r="AR831" s="17">
        <f t="shared" si="144"/>
        <v>0</v>
      </c>
    </row>
    <row r="832" spans="3:44" ht="36.65" customHeight="1">
      <c r="C832" s="20">
        <v>827</v>
      </c>
      <c r="D832" s="53">
        <f>現状ワード設定!B829</f>
        <v>0</v>
      </c>
      <c r="E832" s="26" t="str">
        <f>IFERROR(_xlfn.XLOOKUP($D832,現状商品設定!B:B,現状商品設定!C:C,"-"),"-")</f>
        <v>-</v>
      </c>
      <c r="F832" s="56">
        <f>現状ワード設定!G829</f>
        <v>0</v>
      </c>
      <c r="G832" s="60" t="s">
        <v>46</v>
      </c>
      <c r="H832" s="47" t="str">
        <f>IFERROR(_xlfn.XLOOKUP(D832,商品!$D:$D,商品!$H:$H),"")</f>
        <v/>
      </c>
      <c r="I832" s="50" t="str">
        <f>IFERROR(_xlfn.XLOOKUP(D832&amp;F832,現状ワード設定!J:J,現状ワード設定!H:H),"")</f>
        <v/>
      </c>
      <c r="J832" s="47" t="str">
        <f>IFERROR(_xlfn.XLOOKUP(D832&amp;F832,現状ワード設定!J:J,現状ワード設定!I:I),"")</f>
        <v/>
      </c>
      <c r="K832" s="47" t="e">
        <f>IF(AND(T832&gt;=設定!$C$12,W832&gt;=O832),I832*(1+設定!$F$12),IF(AND(T832&gt;=設定!$C$13,W832&lt;O832),I832*(1+設定!$F$13),IF(AND(T832&lt;設定!$C$14,U832&gt;=設定!$E$14),I832*(1+設定!$F$14),IF(AND(T832&lt;設定!$C$15,U832&lt;設定!$E$15),I832*(1+設定!$F$15),"除外"))))</f>
        <v>#VALUE!</v>
      </c>
      <c r="L832" s="58" t="e">
        <f ca="1">IF(消化率!$I$5&lt;1,K832*消化率!$I$5,IF(U832*V832/(K832*消化率!$I$5)&gt;O832,K832*消化率!$I$5,M832))</f>
        <v>#DIV/0!</v>
      </c>
      <c r="M832" s="58" t="e">
        <f t="shared" si="135"/>
        <v>#VALUE!</v>
      </c>
      <c r="N832" s="58" t="e">
        <f ca="1">IF(ROUNDUP(IF(IF(IF(AND(設定!$D$8&lt;=L832,設定!$D$8&lt;J832),設定!$D$8,IF(AND(J832&lt;=L832,J832&lt;設定!$D$8),J832,IF(AND(L832&lt;=J832,J832&lt;設定!$D$8),J832,L832)))=0,設定!$D$8,IF(AND(設定!$D$8&lt;=L832,設定!$D$8&lt;J832),設定!$D$8,IF(AND(J832&lt;=L832,J832&lt;設定!$D$8),J832,IF(AND(L832&lt;=J832,J832&lt;設定!$D$8),J832,L832))))&lt;=H832,H832+1,IF(IF(AND(設定!$D$8&lt;=L832,設定!$D$8&lt;J832),設定!$D$8,IF(AND(J832&lt;=L832,J832&lt;設定!$D$8),J832,IF(AND(L832&lt;=J832,J832&lt;設定!$D$8),J832,L832)))=0,設定!$D$8,IF(AND(設定!$D$8&lt;=L832,設定!$D$8&lt;J832),設定!$D$8,IF(AND(J832&lt;=L832,J832&lt;設定!$D$8),J832,IF(AND(L832&lt;=J832,J832&lt;設定!$D$8),J832,L832))))),0)&gt;40,ROUNDUP(IF(IF(IF(AND(設定!$D$8&lt;=L832,設定!$D$8&lt;J832),設定!$D$8,IF(AND(J832&lt;=L832,J832&lt;設定!$D$8),J832,IF(AND(L832&lt;=J832,J832&lt;設定!$D$8),J832,L832)))=0,設定!$D$8,IF(AND(設定!$D$8&lt;=L832,設定!$D$8&lt;J832),設定!$D$8,IF(AND(J832&lt;=L832,J832&lt;設定!$D$8),J832,IF(AND(L832&lt;=J832,J832&lt;設定!$D$8),J832,L832))))&lt;=H832,H832+1,IF(IF(AND(設定!$D$8&lt;=L832,設定!$D$8&lt;J832),設定!$D$8,IF(AND(J832&lt;=L832,J832&lt;設定!$D$8),J832,IF(AND(L832&lt;=J832,J832&lt;設定!$D$8),J832,L832)))=0,設定!$D$8,IF(AND(設定!$D$8&lt;=L832,設定!$D$8&lt;J832),設定!$D$8,IF(AND(J832&lt;=L832,J832&lt;設定!$D$8),J832,IF(AND(L832&lt;=J832,J832&lt;設定!$D$8),J832,L832))))),0),40)</f>
        <v>#DIV/0!</v>
      </c>
      <c r="O832" s="55">
        <f>IF(G832="標準",設定!$C$4,G832)</f>
        <v>5</v>
      </c>
      <c r="P832" s="45">
        <f t="shared" si="136"/>
        <v>0</v>
      </c>
      <c r="Q832" s="14">
        <f t="shared" si="137"/>
        <v>0</v>
      </c>
      <c r="R832" s="23">
        <f t="shared" si="145"/>
        <v>0</v>
      </c>
      <c r="S832" s="12">
        <f t="shared" si="138"/>
        <v>0</v>
      </c>
      <c r="T832" s="23">
        <f t="shared" si="139"/>
        <v>0</v>
      </c>
      <c r="U832" s="13">
        <f t="shared" si="140"/>
        <v>0</v>
      </c>
      <c r="V832" s="104" t="str">
        <f>INDEX(商品!Q:Q,MATCH(キーワード!D832,商品!D:D,0),1)</f>
        <v>-</v>
      </c>
      <c r="W832" s="15">
        <f t="shared" si="141"/>
        <v>0</v>
      </c>
      <c r="X832" s="22">
        <f>SUMIFS(当月ワード!$J$3:$J$1000,当月ワード!$D$3:$D$1000,キーワード!$D832,当月ワード!$E$3:$E$1000,キーワード!$F832)</f>
        <v>0</v>
      </c>
      <c r="Y832" s="23">
        <f>SUMIFS(前月ワード!$J$3:$J$1000,前月ワード!$D$3:$D$1000,キーワード!$D832,前月ワード!$E$3:$E$1000,キーワード!$F832)</f>
        <v>0</v>
      </c>
      <c r="Z832" s="23">
        <f>SUMIFS(前々月ワード!$J$3:$J$1000,前々月ワード!$D$3:$D$1000,キーワード!$D832,前々月ワード!$E$3:$E$1000,キーワード!$F832)</f>
        <v>0</v>
      </c>
      <c r="AA832" s="22">
        <f>SUMIFS(当月ワード!$W$3:$W$1000,当月ワード!$D$3:$D$1000,キーワード!$D832,当月ワード!$E$3:$E$1000,キーワード!$F832)</f>
        <v>0</v>
      </c>
      <c r="AB832" s="23">
        <f>SUMIFS(前月ワード!$W$3:$W$1000,前月ワード!$D$3:$D$1000,キーワード!$D832,前月ワード!$E$3:$E$1000,キーワード!$F832)</f>
        <v>0</v>
      </c>
      <c r="AC832" s="23">
        <f>SUMIFS(前々月ワード!$W$3:$W$1000,前々月ワード!$D$3:$D$1000,キーワード!$D832,前々月ワード!$E$3:$E$1000,キーワード!$F832)</f>
        <v>0</v>
      </c>
      <c r="AD832" s="23">
        <f t="shared" si="142"/>
        <v>0</v>
      </c>
      <c r="AE832" s="23">
        <f t="shared" si="142"/>
        <v>0</v>
      </c>
      <c r="AF832" s="23">
        <f t="shared" si="142"/>
        <v>0</v>
      </c>
      <c r="AG832" s="22">
        <f>SUMIFS(当月ワード!$X$3:$X$1000,当月ワード!$D$3:$D$1000,キーワード!$D832,当月ワード!$E$3:$E$1000,キーワード!$F832)</f>
        <v>0</v>
      </c>
      <c r="AH832" s="23">
        <f>SUMIFS(前月ワード!$X$3:$X$1000,前月ワード!$D$3:$D$1000,キーワード!$D832,前月ワード!$E$3:$E$1000,キーワード!$F832)</f>
        <v>0</v>
      </c>
      <c r="AI832" s="23">
        <f>SUMIFS(前々月ワード!$X$3:$X$1000,前々月ワード!$D$3:$D$1000,キーワード!$D832,前々月ワード!$E$3:$E$1000,キーワード!$F832)</f>
        <v>0</v>
      </c>
      <c r="AJ832" s="22">
        <f>SUMIFS(当月ワード!$I$3:$I$1000,当月ワード!$D$3:$D$1000,キーワード!$D832,当月ワード!$E$3:$E$1000,キーワード!$F832)</f>
        <v>0</v>
      </c>
      <c r="AK832" s="23">
        <f>SUMIFS(前月ワード!$I$3:$I$1000,前月ワード!$D$3:$D$1000,キーワード!$D832,前月ワード!$E$3:$E$1000,キーワード!$F832)</f>
        <v>0</v>
      </c>
      <c r="AL832" s="23">
        <f>SUMIFS(前々月ワード!$I$3:$I$1000,前々月ワード!$D$3:$D$1000,キーワード!$D832,前々月ワード!$E$3:$E$1000,キーワード!$F832)</f>
        <v>0</v>
      </c>
      <c r="AM832" s="13">
        <f t="shared" si="143"/>
        <v>0</v>
      </c>
      <c r="AN832" s="13">
        <f t="shared" si="143"/>
        <v>0</v>
      </c>
      <c r="AO832" s="13">
        <f t="shared" si="143"/>
        <v>0</v>
      </c>
      <c r="AP832" s="16">
        <f t="shared" si="144"/>
        <v>0</v>
      </c>
      <c r="AQ832" s="16">
        <f t="shared" si="144"/>
        <v>0</v>
      </c>
      <c r="AR832" s="17">
        <f t="shared" si="144"/>
        <v>0</v>
      </c>
    </row>
    <row r="833" spans="3:44" ht="36.65" customHeight="1">
      <c r="C833" s="20">
        <v>828</v>
      </c>
      <c r="D833" s="53">
        <f>現状ワード設定!B830</f>
        <v>0</v>
      </c>
      <c r="E833" s="26" t="str">
        <f>IFERROR(_xlfn.XLOOKUP($D833,現状商品設定!B:B,現状商品設定!C:C,"-"),"-")</f>
        <v>-</v>
      </c>
      <c r="F833" s="56">
        <f>現状ワード設定!G830</f>
        <v>0</v>
      </c>
      <c r="G833" s="60" t="s">
        <v>46</v>
      </c>
      <c r="H833" s="47" t="str">
        <f>IFERROR(_xlfn.XLOOKUP(D833,商品!$D:$D,商品!$H:$H),"")</f>
        <v/>
      </c>
      <c r="I833" s="50" t="str">
        <f>IFERROR(_xlfn.XLOOKUP(D833&amp;F833,現状ワード設定!J:J,現状ワード設定!H:H),"")</f>
        <v/>
      </c>
      <c r="J833" s="47" t="str">
        <f>IFERROR(_xlfn.XLOOKUP(D833&amp;F833,現状ワード設定!J:J,現状ワード設定!I:I),"")</f>
        <v/>
      </c>
      <c r="K833" s="47" t="e">
        <f>IF(AND(T833&gt;=設定!$C$12,W833&gt;=O833),I833*(1+設定!$F$12),IF(AND(T833&gt;=設定!$C$13,W833&lt;O833),I833*(1+設定!$F$13),IF(AND(T833&lt;設定!$C$14,U833&gt;=設定!$E$14),I833*(1+設定!$F$14),IF(AND(T833&lt;設定!$C$15,U833&lt;設定!$E$15),I833*(1+設定!$F$15),"除外"))))</f>
        <v>#VALUE!</v>
      </c>
      <c r="L833" s="58" t="e">
        <f ca="1">IF(消化率!$I$5&lt;1,K833*消化率!$I$5,IF(U833*V833/(K833*消化率!$I$5)&gt;O833,K833*消化率!$I$5,M833))</f>
        <v>#DIV/0!</v>
      </c>
      <c r="M833" s="58" t="e">
        <f t="shared" si="135"/>
        <v>#VALUE!</v>
      </c>
      <c r="N833" s="58" t="e">
        <f ca="1">IF(ROUNDUP(IF(IF(IF(AND(設定!$D$8&lt;=L833,設定!$D$8&lt;J833),設定!$D$8,IF(AND(J833&lt;=L833,J833&lt;設定!$D$8),J833,IF(AND(L833&lt;=J833,J833&lt;設定!$D$8),J833,L833)))=0,設定!$D$8,IF(AND(設定!$D$8&lt;=L833,設定!$D$8&lt;J833),設定!$D$8,IF(AND(J833&lt;=L833,J833&lt;設定!$D$8),J833,IF(AND(L833&lt;=J833,J833&lt;設定!$D$8),J833,L833))))&lt;=H833,H833+1,IF(IF(AND(設定!$D$8&lt;=L833,設定!$D$8&lt;J833),設定!$D$8,IF(AND(J833&lt;=L833,J833&lt;設定!$D$8),J833,IF(AND(L833&lt;=J833,J833&lt;設定!$D$8),J833,L833)))=0,設定!$D$8,IF(AND(設定!$D$8&lt;=L833,設定!$D$8&lt;J833),設定!$D$8,IF(AND(J833&lt;=L833,J833&lt;設定!$D$8),J833,IF(AND(L833&lt;=J833,J833&lt;設定!$D$8),J833,L833))))),0)&gt;40,ROUNDUP(IF(IF(IF(AND(設定!$D$8&lt;=L833,設定!$D$8&lt;J833),設定!$D$8,IF(AND(J833&lt;=L833,J833&lt;設定!$D$8),J833,IF(AND(L833&lt;=J833,J833&lt;設定!$D$8),J833,L833)))=0,設定!$D$8,IF(AND(設定!$D$8&lt;=L833,設定!$D$8&lt;J833),設定!$D$8,IF(AND(J833&lt;=L833,J833&lt;設定!$D$8),J833,IF(AND(L833&lt;=J833,J833&lt;設定!$D$8),J833,L833))))&lt;=H833,H833+1,IF(IF(AND(設定!$D$8&lt;=L833,設定!$D$8&lt;J833),設定!$D$8,IF(AND(J833&lt;=L833,J833&lt;設定!$D$8),J833,IF(AND(L833&lt;=J833,J833&lt;設定!$D$8),J833,L833)))=0,設定!$D$8,IF(AND(設定!$D$8&lt;=L833,設定!$D$8&lt;J833),設定!$D$8,IF(AND(J833&lt;=L833,J833&lt;設定!$D$8),J833,IF(AND(L833&lt;=J833,J833&lt;設定!$D$8),J833,L833))))),0),40)</f>
        <v>#DIV/0!</v>
      </c>
      <c r="O833" s="55">
        <f>IF(G833="標準",設定!$C$4,G833)</f>
        <v>5</v>
      </c>
      <c r="P833" s="45">
        <f t="shared" si="136"/>
        <v>0</v>
      </c>
      <c r="Q833" s="14">
        <f t="shared" si="137"/>
        <v>0</v>
      </c>
      <c r="R833" s="23">
        <f t="shared" si="145"/>
        <v>0</v>
      </c>
      <c r="S833" s="12">
        <f t="shared" si="138"/>
        <v>0</v>
      </c>
      <c r="T833" s="23">
        <f t="shared" si="139"/>
        <v>0</v>
      </c>
      <c r="U833" s="13">
        <f t="shared" si="140"/>
        <v>0</v>
      </c>
      <c r="V833" s="104" t="str">
        <f>INDEX(商品!Q:Q,MATCH(キーワード!D833,商品!D:D,0),1)</f>
        <v>-</v>
      </c>
      <c r="W833" s="15">
        <f t="shared" si="141"/>
        <v>0</v>
      </c>
      <c r="X833" s="22">
        <f>SUMIFS(当月ワード!$J$3:$J$1000,当月ワード!$D$3:$D$1000,キーワード!$D833,当月ワード!$E$3:$E$1000,キーワード!$F833)</f>
        <v>0</v>
      </c>
      <c r="Y833" s="23">
        <f>SUMIFS(前月ワード!$J$3:$J$1000,前月ワード!$D$3:$D$1000,キーワード!$D833,前月ワード!$E$3:$E$1000,キーワード!$F833)</f>
        <v>0</v>
      </c>
      <c r="Z833" s="23">
        <f>SUMIFS(前々月ワード!$J$3:$J$1000,前々月ワード!$D$3:$D$1000,キーワード!$D833,前々月ワード!$E$3:$E$1000,キーワード!$F833)</f>
        <v>0</v>
      </c>
      <c r="AA833" s="22">
        <f>SUMIFS(当月ワード!$W$3:$W$1000,当月ワード!$D$3:$D$1000,キーワード!$D833,当月ワード!$E$3:$E$1000,キーワード!$F833)</f>
        <v>0</v>
      </c>
      <c r="AB833" s="23">
        <f>SUMIFS(前月ワード!$W$3:$W$1000,前月ワード!$D$3:$D$1000,キーワード!$D833,前月ワード!$E$3:$E$1000,キーワード!$F833)</f>
        <v>0</v>
      </c>
      <c r="AC833" s="23">
        <f>SUMIFS(前々月ワード!$W$3:$W$1000,前々月ワード!$D$3:$D$1000,キーワード!$D833,前々月ワード!$E$3:$E$1000,キーワード!$F833)</f>
        <v>0</v>
      </c>
      <c r="AD833" s="23">
        <f t="shared" si="142"/>
        <v>0</v>
      </c>
      <c r="AE833" s="23">
        <f t="shared" si="142"/>
        <v>0</v>
      </c>
      <c r="AF833" s="23">
        <f t="shared" si="142"/>
        <v>0</v>
      </c>
      <c r="AG833" s="22">
        <f>SUMIFS(当月ワード!$X$3:$X$1000,当月ワード!$D$3:$D$1000,キーワード!$D833,当月ワード!$E$3:$E$1000,キーワード!$F833)</f>
        <v>0</v>
      </c>
      <c r="AH833" s="23">
        <f>SUMIFS(前月ワード!$X$3:$X$1000,前月ワード!$D$3:$D$1000,キーワード!$D833,前月ワード!$E$3:$E$1000,キーワード!$F833)</f>
        <v>0</v>
      </c>
      <c r="AI833" s="23">
        <f>SUMIFS(前々月ワード!$X$3:$X$1000,前々月ワード!$D$3:$D$1000,キーワード!$D833,前々月ワード!$E$3:$E$1000,キーワード!$F833)</f>
        <v>0</v>
      </c>
      <c r="AJ833" s="22">
        <f>SUMIFS(当月ワード!$I$3:$I$1000,当月ワード!$D$3:$D$1000,キーワード!$D833,当月ワード!$E$3:$E$1000,キーワード!$F833)</f>
        <v>0</v>
      </c>
      <c r="AK833" s="23">
        <f>SUMIFS(前月ワード!$I$3:$I$1000,前月ワード!$D$3:$D$1000,キーワード!$D833,前月ワード!$E$3:$E$1000,キーワード!$F833)</f>
        <v>0</v>
      </c>
      <c r="AL833" s="23">
        <f>SUMIFS(前々月ワード!$I$3:$I$1000,前々月ワード!$D$3:$D$1000,キーワード!$D833,前々月ワード!$E$3:$E$1000,キーワード!$F833)</f>
        <v>0</v>
      </c>
      <c r="AM833" s="13">
        <f t="shared" si="143"/>
        <v>0</v>
      </c>
      <c r="AN833" s="13">
        <f t="shared" si="143"/>
        <v>0</v>
      </c>
      <c r="AO833" s="13">
        <f t="shared" si="143"/>
        <v>0</v>
      </c>
      <c r="AP833" s="16">
        <f t="shared" si="144"/>
        <v>0</v>
      </c>
      <c r="AQ833" s="16">
        <f t="shared" si="144"/>
        <v>0</v>
      </c>
      <c r="AR833" s="17">
        <f t="shared" si="144"/>
        <v>0</v>
      </c>
    </row>
    <row r="834" spans="3:44" ht="36.65" customHeight="1">
      <c r="C834" s="20">
        <v>829</v>
      </c>
      <c r="D834" s="53">
        <f>現状ワード設定!B831</f>
        <v>0</v>
      </c>
      <c r="E834" s="26" t="str">
        <f>IFERROR(_xlfn.XLOOKUP($D834,現状商品設定!B:B,現状商品設定!C:C,"-"),"-")</f>
        <v>-</v>
      </c>
      <c r="F834" s="56">
        <f>現状ワード設定!G831</f>
        <v>0</v>
      </c>
      <c r="G834" s="60" t="s">
        <v>46</v>
      </c>
      <c r="H834" s="47" t="str">
        <f>IFERROR(_xlfn.XLOOKUP(D834,商品!$D:$D,商品!$H:$H),"")</f>
        <v/>
      </c>
      <c r="I834" s="50" t="str">
        <f>IFERROR(_xlfn.XLOOKUP(D834&amp;F834,現状ワード設定!J:J,現状ワード設定!H:H),"")</f>
        <v/>
      </c>
      <c r="J834" s="47" t="str">
        <f>IFERROR(_xlfn.XLOOKUP(D834&amp;F834,現状ワード設定!J:J,現状ワード設定!I:I),"")</f>
        <v/>
      </c>
      <c r="K834" s="47" t="e">
        <f>IF(AND(T834&gt;=設定!$C$12,W834&gt;=O834),I834*(1+設定!$F$12),IF(AND(T834&gt;=設定!$C$13,W834&lt;O834),I834*(1+設定!$F$13),IF(AND(T834&lt;設定!$C$14,U834&gt;=設定!$E$14),I834*(1+設定!$F$14),IF(AND(T834&lt;設定!$C$15,U834&lt;設定!$E$15),I834*(1+設定!$F$15),"除外"))))</f>
        <v>#VALUE!</v>
      </c>
      <c r="L834" s="58" t="e">
        <f ca="1">IF(消化率!$I$5&lt;1,K834*消化率!$I$5,IF(U834*V834/(K834*消化率!$I$5)&gt;O834,K834*消化率!$I$5,M834))</f>
        <v>#DIV/0!</v>
      </c>
      <c r="M834" s="58" t="e">
        <f t="shared" si="135"/>
        <v>#VALUE!</v>
      </c>
      <c r="N834" s="58" t="e">
        <f ca="1">IF(ROUNDUP(IF(IF(IF(AND(設定!$D$8&lt;=L834,設定!$D$8&lt;J834),設定!$D$8,IF(AND(J834&lt;=L834,J834&lt;設定!$D$8),J834,IF(AND(L834&lt;=J834,J834&lt;設定!$D$8),J834,L834)))=0,設定!$D$8,IF(AND(設定!$D$8&lt;=L834,設定!$D$8&lt;J834),設定!$D$8,IF(AND(J834&lt;=L834,J834&lt;設定!$D$8),J834,IF(AND(L834&lt;=J834,J834&lt;設定!$D$8),J834,L834))))&lt;=H834,H834+1,IF(IF(AND(設定!$D$8&lt;=L834,設定!$D$8&lt;J834),設定!$D$8,IF(AND(J834&lt;=L834,J834&lt;設定!$D$8),J834,IF(AND(L834&lt;=J834,J834&lt;設定!$D$8),J834,L834)))=0,設定!$D$8,IF(AND(設定!$D$8&lt;=L834,設定!$D$8&lt;J834),設定!$D$8,IF(AND(J834&lt;=L834,J834&lt;設定!$D$8),J834,IF(AND(L834&lt;=J834,J834&lt;設定!$D$8),J834,L834))))),0)&gt;40,ROUNDUP(IF(IF(IF(AND(設定!$D$8&lt;=L834,設定!$D$8&lt;J834),設定!$D$8,IF(AND(J834&lt;=L834,J834&lt;設定!$D$8),J834,IF(AND(L834&lt;=J834,J834&lt;設定!$D$8),J834,L834)))=0,設定!$D$8,IF(AND(設定!$D$8&lt;=L834,設定!$D$8&lt;J834),設定!$D$8,IF(AND(J834&lt;=L834,J834&lt;設定!$D$8),J834,IF(AND(L834&lt;=J834,J834&lt;設定!$D$8),J834,L834))))&lt;=H834,H834+1,IF(IF(AND(設定!$D$8&lt;=L834,設定!$D$8&lt;J834),設定!$D$8,IF(AND(J834&lt;=L834,J834&lt;設定!$D$8),J834,IF(AND(L834&lt;=J834,J834&lt;設定!$D$8),J834,L834)))=0,設定!$D$8,IF(AND(設定!$D$8&lt;=L834,設定!$D$8&lt;J834),設定!$D$8,IF(AND(J834&lt;=L834,J834&lt;設定!$D$8),J834,IF(AND(L834&lt;=J834,J834&lt;設定!$D$8),J834,L834))))),0),40)</f>
        <v>#DIV/0!</v>
      </c>
      <c r="O834" s="55">
        <f>IF(G834="標準",設定!$C$4,G834)</f>
        <v>5</v>
      </c>
      <c r="P834" s="45">
        <f t="shared" si="136"/>
        <v>0</v>
      </c>
      <c r="Q834" s="14">
        <f t="shared" si="137"/>
        <v>0</v>
      </c>
      <c r="R834" s="23">
        <f t="shared" si="145"/>
        <v>0</v>
      </c>
      <c r="S834" s="12">
        <f t="shared" si="138"/>
        <v>0</v>
      </c>
      <c r="T834" s="23">
        <f t="shared" si="139"/>
        <v>0</v>
      </c>
      <c r="U834" s="13">
        <f t="shared" si="140"/>
        <v>0</v>
      </c>
      <c r="V834" s="104" t="str">
        <f>INDEX(商品!Q:Q,MATCH(キーワード!D834,商品!D:D,0),1)</f>
        <v>-</v>
      </c>
      <c r="W834" s="15">
        <f t="shared" si="141"/>
        <v>0</v>
      </c>
      <c r="X834" s="22">
        <f>SUMIFS(当月ワード!$J$3:$J$1000,当月ワード!$D$3:$D$1000,キーワード!$D834,当月ワード!$E$3:$E$1000,キーワード!$F834)</f>
        <v>0</v>
      </c>
      <c r="Y834" s="23">
        <f>SUMIFS(前月ワード!$J$3:$J$1000,前月ワード!$D$3:$D$1000,キーワード!$D834,前月ワード!$E$3:$E$1000,キーワード!$F834)</f>
        <v>0</v>
      </c>
      <c r="Z834" s="23">
        <f>SUMIFS(前々月ワード!$J$3:$J$1000,前々月ワード!$D$3:$D$1000,キーワード!$D834,前々月ワード!$E$3:$E$1000,キーワード!$F834)</f>
        <v>0</v>
      </c>
      <c r="AA834" s="22">
        <f>SUMIFS(当月ワード!$W$3:$W$1000,当月ワード!$D$3:$D$1000,キーワード!$D834,当月ワード!$E$3:$E$1000,キーワード!$F834)</f>
        <v>0</v>
      </c>
      <c r="AB834" s="23">
        <f>SUMIFS(前月ワード!$W$3:$W$1000,前月ワード!$D$3:$D$1000,キーワード!$D834,前月ワード!$E$3:$E$1000,キーワード!$F834)</f>
        <v>0</v>
      </c>
      <c r="AC834" s="23">
        <f>SUMIFS(前々月ワード!$W$3:$W$1000,前々月ワード!$D$3:$D$1000,キーワード!$D834,前々月ワード!$E$3:$E$1000,キーワード!$F834)</f>
        <v>0</v>
      </c>
      <c r="AD834" s="23">
        <f t="shared" si="142"/>
        <v>0</v>
      </c>
      <c r="AE834" s="23">
        <f t="shared" si="142"/>
        <v>0</v>
      </c>
      <c r="AF834" s="23">
        <f t="shared" si="142"/>
        <v>0</v>
      </c>
      <c r="AG834" s="22">
        <f>SUMIFS(当月ワード!$X$3:$X$1000,当月ワード!$D$3:$D$1000,キーワード!$D834,当月ワード!$E$3:$E$1000,キーワード!$F834)</f>
        <v>0</v>
      </c>
      <c r="AH834" s="23">
        <f>SUMIFS(前月ワード!$X$3:$X$1000,前月ワード!$D$3:$D$1000,キーワード!$D834,前月ワード!$E$3:$E$1000,キーワード!$F834)</f>
        <v>0</v>
      </c>
      <c r="AI834" s="23">
        <f>SUMIFS(前々月ワード!$X$3:$X$1000,前々月ワード!$D$3:$D$1000,キーワード!$D834,前々月ワード!$E$3:$E$1000,キーワード!$F834)</f>
        <v>0</v>
      </c>
      <c r="AJ834" s="22">
        <f>SUMIFS(当月ワード!$I$3:$I$1000,当月ワード!$D$3:$D$1000,キーワード!$D834,当月ワード!$E$3:$E$1000,キーワード!$F834)</f>
        <v>0</v>
      </c>
      <c r="AK834" s="23">
        <f>SUMIFS(前月ワード!$I$3:$I$1000,前月ワード!$D$3:$D$1000,キーワード!$D834,前月ワード!$E$3:$E$1000,キーワード!$F834)</f>
        <v>0</v>
      </c>
      <c r="AL834" s="23">
        <f>SUMIFS(前々月ワード!$I$3:$I$1000,前々月ワード!$D$3:$D$1000,キーワード!$D834,前々月ワード!$E$3:$E$1000,キーワード!$F834)</f>
        <v>0</v>
      </c>
      <c r="AM834" s="13">
        <f t="shared" si="143"/>
        <v>0</v>
      </c>
      <c r="AN834" s="13">
        <f t="shared" si="143"/>
        <v>0</v>
      </c>
      <c r="AO834" s="13">
        <f t="shared" si="143"/>
        <v>0</v>
      </c>
      <c r="AP834" s="16">
        <f t="shared" si="144"/>
        <v>0</v>
      </c>
      <c r="AQ834" s="16">
        <f t="shared" si="144"/>
        <v>0</v>
      </c>
      <c r="AR834" s="17">
        <f t="shared" si="144"/>
        <v>0</v>
      </c>
    </row>
    <row r="835" spans="3:44" ht="36.65" customHeight="1">
      <c r="C835" s="20">
        <v>830</v>
      </c>
      <c r="D835" s="53">
        <f>現状ワード設定!B832</f>
        <v>0</v>
      </c>
      <c r="E835" s="26" t="str">
        <f>IFERROR(_xlfn.XLOOKUP($D835,現状商品設定!B:B,現状商品設定!C:C,"-"),"-")</f>
        <v>-</v>
      </c>
      <c r="F835" s="56">
        <f>現状ワード設定!G832</f>
        <v>0</v>
      </c>
      <c r="G835" s="60" t="s">
        <v>46</v>
      </c>
      <c r="H835" s="47" t="str">
        <f>IFERROR(_xlfn.XLOOKUP(D835,商品!$D:$D,商品!$H:$H),"")</f>
        <v/>
      </c>
      <c r="I835" s="50" t="str">
        <f>IFERROR(_xlfn.XLOOKUP(D835&amp;F835,現状ワード設定!J:J,現状ワード設定!H:H),"")</f>
        <v/>
      </c>
      <c r="J835" s="47" t="str">
        <f>IFERROR(_xlfn.XLOOKUP(D835&amp;F835,現状ワード設定!J:J,現状ワード設定!I:I),"")</f>
        <v/>
      </c>
      <c r="K835" s="47" t="e">
        <f>IF(AND(T835&gt;=設定!$C$12,W835&gt;=O835),I835*(1+設定!$F$12),IF(AND(T835&gt;=設定!$C$13,W835&lt;O835),I835*(1+設定!$F$13),IF(AND(T835&lt;設定!$C$14,U835&gt;=設定!$E$14),I835*(1+設定!$F$14),IF(AND(T835&lt;設定!$C$15,U835&lt;設定!$E$15),I835*(1+設定!$F$15),"除外"))))</f>
        <v>#VALUE!</v>
      </c>
      <c r="L835" s="58" t="e">
        <f ca="1">IF(消化率!$I$5&lt;1,K835*消化率!$I$5,IF(U835*V835/(K835*消化率!$I$5)&gt;O835,K835*消化率!$I$5,M835))</f>
        <v>#DIV/0!</v>
      </c>
      <c r="M835" s="58" t="e">
        <f t="shared" si="135"/>
        <v>#VALUE!</v>
      </c>
      <c r="N835" s="58" t="e">
        <f ca="1">IF(ROUNDUP(IF(IF(IF(AND(設定!$D$8&lt;=L835,設定!$D$8&lt;J835),設定!$D$8,IF(AND(J835&lt;=L835,J835&lt;設定!$D$8),J835,IF(AND(L835&lt;=J835,J835&lt;設定!$D$8),J835,L835)))=0,設定!$D$8,IF(AND(設定!$D$8&lt;=L835,設定!$D$8&lt;J835),設定!$D$8,IF(AND(J835&lt;=L835,J835&lt;設定!$D$8),J835,IF(AND(L835&lt;=J835,J835&lt;設定!$D$8),J835,L835))))&lt;=H835,H835+1,IF(IF(AND(設定!$D$8&lt;=L835,設定!$D$8&lt;J835),設定!$D$8,IF(AND(J835&lt;=L835,J835&lt;設定!$D$8),J835,IF(AND(L835&lt;=J835,J835&lt;設定!$D$8),J835,L835)))=0,設定!$D$8,IF(AND(設定!$D$8&lt;=L835,設定!$D$8&lt;J835),設定!$D$8,IF(AND(J835&lt;=L835,J835&lt;設定!$D$8),J835,IF(AND(L835&lt;=J835,J835&lt;設定!$D$8),J835,L835))))),0)&gt;40,ROUNDUP(IF(IF(IF(AND(設定!$D$8&lt;=L835,設定!$D$8&lt;J835),設定!$D$8,IF(AND(J835&lt;=L835,J835&lt;設定!$D$8),J835,IF(AND(L835&lt;=J835,J835&lt;設定!$D$8),J835,L835)))=0,設定!$D$8,IF(AND(設定!$D$8&lt;=L835,設定!$D$8&lt;J835),設定!$D$8,IF(AND(J835&lt;=L835,J835&lt;設定!$D$8),J835,IF(AND(L835&lt;=J835,J835&lt;設定!$D$8),J835,L835))))&lt;=H835,H835+1,IF(IF(AND(設定!$D$8&lt;=L835,設定!$D$8&lt;J835),設定!$D$8,IF(AND(J835&lt;=L835,J835&lt;設定!$D$8),J835,IF(AND(L835&lt;=J835,J835&lt;設定!$D$8),J835,L835)))=0,設定!$D$8,IF(AND(設定!$D$8&lt;=L835,設定!$D$8&lt;J835),設定!$D$8,IF(AND(J835&lt;=L835,J835&lt;設定!$D$8),J835,IF(AND(L835&lt;=J835,J835&lt;設定!$D$8),J835,L835))))),0),40)</f>
        <v>#DIV/0!</v>
      </c>
      <c r="O835" s="55">
        <f>IF(G835="標準",設定!$C$4,G835)</f>
        <v>5</v>
      </c>
      <c r="P835" s="45">
        <f t="shared" si="136"/>
        <v>0</v>
      </c>
      <c r="Q835" s="14">
        <f t="shared" si="137"/>
        <v>0</v>
      </c>
      <c r="R835" s="23">
        <f t="shared" si="145"/>
        <v>0</v>
      </c>
      <c r="S835" s="12">
        <f t="shared" si="138"/>
        <v>0</v>
      </c>
      <c r="T835" s="23">
        <f t="shared" si="139"/>
        <v>0</v>
      </c>
      <c r="U835" s="13">
        <f t="shared" si="140"/>
        <v>0</v>
      </c>
      <c r="V835" s="104" t="str">
        <f>INDEX(商品!Q:Q,MATCH(キーワード!D835,商品!D:D,0),1)</f>
        <v>-</v>
      </c>
      <c r="W835" s="15">
        <f t="shared" si="141"/>
        <v>0</v>
      </c>
      <c r="X835" s="22">
        <f>SUMIFS(当月ワード!$J$3:$J$1000,当月ワード!$D$3:$D$1000,キーワード!$D835,当月ワード!$E$3:$E$1000,キーワード!$F835)</f>
        <v>0</v>
      </c>
      <c r="Y835" s="23">
        <f>SUMIFS(前月ワード!$J$3:$J$1000,前月ワード!$D$3:$D$1000,キーワード!$D835,前月ワード!$E$3:$E$1000,キーワード!$F835)</f>
        <v>0</v>
      </c>
      <c r="Z835" s="23">
        <f>SUMIFS(前々月ワード!$J$3:$J$1000,前々月ワード!$D$3:$D$1000,キーワード!$D835,前々月ワード!$E$3:$E$1000,キーワード!$F835)</f>
        <v>0</v>
      </c>
      <c r="AA835" s="22">
        <f>SUMIFS(当月ワード!$W$3:$W$1000,当月ワード!$D$3:$D$1000,キーワード!$D835,当月ワード!$E$3:$E$1000,キーワード!$F835)</f>
        <v>0</v>
      </c>
      <c r="AB835" s="23">
        <f>SUMIFS(前月ワード!$W$3:$W$1000,前月ワード!$D$3:$D$1000,キーワード!$D835,前月ワード!$E$3:$E$1000,キーワード!$F835)</f>
        <v>0</v>
      </c>
      <c r="AC835" s="23">
        <f>SUMIFS(前々月ワード!$W$3:$W$1000,前々月ワード!$D$3:$D$1000,キーワード!$D835,前々月ワード!$E$3:$E$1000,キーワード!$F835)</f>
        <v>0</v>
      </c>
      <c r="AD835" s="23">
        <f t="shared" si="142"/>
        <v>0</v>
      </c>
      <c r="AE835" s="23">
        <f t="shared" si="142"/>
        <v>0</v>
      </c>
      <c r="AF835" s="23">
        <f t="shared" si="142"/>
        <v>0</v>
      </c>
      <c r="AG835" s="22">
        <f>SUMIFS(当月ワード!$X$3:$X$1000,当月ワード!$D$3:$D$1000,キーワード!$D835,当月ワード!$E$3:$E$1000,キーワード!$F835)</f>
        <v>0</v>
      </c>
      <c r="AH835" s="23">
        <f>SUMIFS(前月ワード!$X$3:$X$1000,前月ワード!$D$3:$D$1000,キーワード!$D835,前月ワード!$E$3:$E$1000,キーワード!$F835)</f>
        <v>0</v>
      </c>
      <c r="AI835" s="23">
        <f>SUMIFS(前々月ワード!$X$3:$X$1000,前々月ワード!$D$3:$D$1000,キーワード!$D835,前々月ワード!$E$3:$E$1000,キーワード!$F835)</f>
        <v>0</v>
      </c>
      <c r="AJ835" s="22">
        <f>SUMIFS(当月ワード!$I$3:$I$1000,当月ワード!$D$3:$D$1000,キーワード!$D835,当月ワード!$E$3:$E$1000,キーワード!$F835)</f>
        <v>0</v>
      </c>
      <c r="AK835" s="23">
        <f>SUMIFS(前月ワード!$I$3:$I$1000,前月ワード!$D$3:$D$1000,キーワード!$D835,前月ワード!$E$3:$E$1000,キーワード!$F835)</f>
        <v>0</v>
      </c>
      <c r="AL835" s="23">
        <f>SUMIFS(前々月ワード!$I$3:$I$1000,前々月ワード!$D$3:$D$1000,キーワード!$D835,前々月ワード!$E$3:$E$1000,キーワード!$F835)</f>
        <v>0</v>
      </c>
      <c r="AM835" s="13">
        <f t="shared" si="143"/>
        <v>0</v>
      </c>
      <c r="AN835" s="13">
        <f t="shared" si="143"/>
        <v>0</v>
      </c>
      <c r="AO835" s="13">
        <f t="shared" si="143"/>
        <v>0</v>
      </c>
      <c r="AP835" s="16">
        <f t="shared" si="144"/>
        <v>0</v>
      </c>
      <c r="AQ835" s="16">
        <f t="shared" si="144"/>
        <v>0</v>
      </c>
      <c r="AR835" s="17">
        <f t="shared" si="144"/>
        <v>0</v>
      </c>
    </row>
    <row r="836" spans="3:44" ht="36.65" customHeight="1">
      <c r="C836" s="20">
        <v>831</v>
      </c>
      <c r="D836" s="53">
        <f>現状ワード設定!B833</f>
        <v>0</v>
      </c>
      <c r="E836" s="26" t="str">
        <f>IFERROR(_xlfn.XLOOKUP($D836,現状商品設定!B:B,現状商品設定!C:C,"-"),"-")</f>
        <v>-</v>
      </c>
      <c r="F836" s="56">
        <f>現状ワード設定!G833</f>
        <v>0</v>
      </c>
      <c r="G836" s="60" t="s">
        <v>46</v>
      </c>
      <c r="H836" s="47" t="str">
        <f>IFERROR(_xlfn.XLOOKUP(D836,商品!$D:$D,商品!$H:$H),"")</f>
        <v/>
      </c>
      <c r="I836" s="50" t="str">
        <f>IFERROR(_xlfn.XLOOKUP(D836&amp;F836,現状ワード設定!J:J,現状ワード設定!H:H),"")</f>
        <v/>
      </c>
      <c r="J836" s="47" t="str">
        <f>IFERROR(_xlfn.XLOOKUP(D836&amp;F836,現状ワード設定!J:J,現状ワード設定!I:I),"")</f>
        <v/>
      </c>
      <c r="K836" s="47" t="e">
        <f>IF(AND(T836&gt;=設定!$C$12,W836&gt;=O836),I836*(1+設定!$F$12),IF(AND(T836&gt;=設定!$C$13,W836&lt;O836),I836*(1+設定!$F$13),IF(AND(T836&lt;設定!$C$14,U836&gt;=設定!$E$14),I836*(1+設定!$F$14),IF(AND(T836&lt;設定!$C$15,U836&lt;設定!$E$15),I836*(1+設定!$F$15),"除外"))))</f>
        <v>#VALUE!</v>
      </c>
      <c r="L836" s="58" t="e">
        <f ca="1">IF(消化率!$I$5&lt;1,K836*消化率!$I$5,IF(U836*V836/(K836*消化率!$I$5)&gt;O836,K836*消化率!$I$5,M836))</f>
        <v>#DIV/0!</v>
      </c>
      <c r="M836" s="58" t="e">
        <f t="shared" si="135"/>
        <v>#VALUE!</v>
      </c>
      <c r="N836" s="58" t="e">
        <f ca="1">IF(ROUNDUP(IF(IF(IF(AND(設定!$D$8&lt;=L836,設定!$D$8&lt;J836),設定!$D$8,IF(AND(J836&lt;=L836,J836&lt;設定!$D$8),J836,IF(AND(L836&lt;=J836,J836&lt;設定!$D$8),J836,L836)))=0,設定!$D$8,IF(AND(設定!$D$8&lt;=L836,設定!$D$8&lt;J836),設定!$D$8,IF(AND(J836&lt;=L836,J836&lt;設定!$D$8),J836,IF(AND(L836&lt;=J836,J836&lt;設定!$D$8),J836,L836))))&lt;=H836,H836+1,IF(IF(AND(設定!$D$8&lt;=L836,設定!$D$8&lt;J836),設定!$D$8,IF(AND(J836&lt;=L836,J836&lt;設定!$D$8),J836,IF(AND(L836&lt;=J836,J836&lt;設定!$D$8),J836,L836)))=0,設定!$D$8,IF(AND(設定!$D$8&lt;=L836,設定!$D$8&lt;J836),設定!$D$8,IF(AND(J836&lt;=L836,J836&lt;設定!$D$8),J836,IF(AND(L836&lt;=J836,J836&lt;設定!$D$8),J836,L836))))),0)&gt;40,ROUNDUP(IF(IF(IF(AND(設定!$D$8&lt;=L836,設定!$D$8&lt;J836),設定!$D$8,IF(AND(J836&lt;=L836,J836&lt;設定!$D$8),J836,IF(AND(L836&lt;=J836,J836&lt;設定!$D$8),J836,L836)))=0,設定!$D$8,IF(AND(設定!$D$8&lt;=L836,設定!$D$8&lt;J836),設定!$D$8,IF(AND(J836&lt;=L836,J836&lt;設定!$D$8),J836,IF(AND(L836&lt;=J836,J836&lt;設定!$D$8),J836,L836))))&lt;=H836,H836+1,IF(IF(AND(設定!$D$8&lt;=L836,設定!$D$8&lt;J836),設定!$D$8,IF(AND(J836&lt;=L836,J836&lt;設定!$D$8),J836,IF(AND(L836&lt;=J836,J836&lt;設定!$D$8),J836,L836)))=0,設定!$D$8,IF(AND(設定!$D$8&lt;=L836,設定!$D$8&lt;J836),設定!$D$8,IF(AND(J836&lt;=L836,J836&lt;設定!$D$8),J836,IF(AND(L836&lt;=J836,J836&lt;設定!$D$8),J836,L836))))),0),40)</f>
        <v>#DIV/0!</v>
      </c>
      <c r="O836" s="55">
        <f>IF(G836="標準",設定!$C$4,G836)</f>
        <v>5</v>
      </c>
      <c r="P836" s="45">
        <f t="shared" si="136"/>
        <v>0</v>
      </c>
      <c r="Q836" s="14">
        <f t="shared" si="137"/>
        <v>0</v>
      </c>
      <c r="R836" s="23">
        <f t="shared" si="145"/>
        <v>0</v>
      </c>
      <c r="S836" s="12">
        <f t="shared" si="138"/>
        <v>0</v>
      </c>
      <c r="T836" s="23">
        <f t="shared" si="139"/>
        <v>0</v>
      </c>
      <c r="U836" s="13">
        <f t="shared" si="140"/>
        <v>0</v>
      </c>
      <c r="V836" s="104" t="str">
        <f>INDEX(商品!Q:Q,MATCH(キーワード!D836,商品!D:D,0),1)</f>
        <v>-</v>
      </c>
      <c r="W836" s="15">
        <f t="shared" si="141"/>
        <v>0</v>
      </c>
      <c r="X836" s="22">
        <f>SUMIFS(当月ワード!$J$3:$J$1000,当月ワード!$D$3:$D$1000,キーワード!$D836,当月ワード!$E$3:$E$1000,キーワード!$F836)</f>
        <v>0</v>
      </c>
      <c r="Y836" s="23">
        <f>SUMIFS(前月ワード!$J$3:$J$1000,前月ワード!$D$3:$D$1000,キーワード!$D836,前月ワード!$E$3:$E$1000,キーワード!$F836)</f>
        <v>0</v>
      </c>
      <c r="Z836" s="23">
        <f>SUMIFS(前々月ワード!$J$3:$J$1000,前々月ワード!$D$3:$D$1000,キーワード!$D836,前々月ワード!$E$3:$E$1000,キーワード!$F836)</f>
        <v>0</v>
      </c>
      <c r="AA836" s="22">
        <f>SUMIFS(当月ワード!$W$3:$W$1000,当月ワード!$D$3:$D$1000,キーワード!$D836,当月ワード!$E$3:$E$1000,キーワード!$F836)</f>
        <v>0</v>
      </c>
      <c r="AB836" s="23">
        <f>SUMIFS(前月ワード!$W$3:$W$1000,前月ワード!$D$3:$D$1000,キーワード!$D836,前月ワード!$E$3:$E$1000,キーワード!$F836)</f>
        <v>0</v>
      </c>
      <c r="AC836" s="23">
        <f>SUMIFS(前々月ワード!$W$3:$W$1000,前々月ワード!$D$3:$D$1000,キーワード!$D836,前々月ワード!$E$3:$E$1000,キーワード!$F836)</f>
        <v>0</v>
      </c>
      <c r="AD836" s="23">
        <f t="shared" si="142"/>
        <v>0</v>
      </c>
      <c r="AE836" s="23">
        <f t="shared" si="142"/>
        <v>0</v>
      </c>
      <c r="AF836" s="23">
        <f t="shared" si="142"/>
        <v>0</v>
      </c>
      <c r="AG836" s="22">
        <f>SUMIFS(当月ワード!$X$3:$X$1000,当月ワード!$D$3:$D$1000,キーワード!$D836,当月ワード!$E$3:$E$1000,キーワード!$F836)</f>
        <v>0</v>
      </c>
      <c r="AH836" s="23">
        <f>SUMIFS(前月ワード!$X$3:$X$1000,前月ワード!$D$3:$D$1000,キーワード!$D836,前月ワード!$E$3:$E$1000,キーワード!$F836)</f>
        <v>0</v>
      </c>
      <c r="AI836" s="23">
        <f>SUMIFS(前々月ワード!$X$3:$X$1000,前々月ワード!$D$3:$D$1000,キーワード!$D836,前々月ワード!$E$3:$E$1000,キーワード!$F836)</f>
        <v>0</v>
      </c>
      <c r="AJ836" s="22">
        <f>SUMIFS(当月ワード!$I$3:$I$1000,当月ワード!$D$3:$D$1000,キーワード!$D836,当月ワード!$E$3:$E$1000,キーワード!$F836)</f>
        <v>0</v>
      </c>
      <c r="AK836" s="23">
        <f>SUMIFS(前月ワード!$I$3:$I$1000,前月ワード!$D$3:$D$1000,キーワード!$D836,前月ワード!$E$3:$E$1000,キーワード!$F836)</f>
        <v>0</v>
      </c>
      <c r="AL836" s="23">
        <f>SUMIFS(前々月ワード!$I$3:$I$1000,前々月ワード!$D$3:$D$1000,キーワード!$D836,前々月ワード!$E$3:$E$1000,キーワード!$F836)</f>
        <v>0</v>
      </c>
      <c r="AM836" s="13">
        <f t="shared" si="143"/>
        <v>0</v>
      </c>
      <c r="AN836" s="13">
        <f t="shared" si="143"/>
        <v>0</v>
      </c>
      <c r="AO836" s="13">
        <f t="shared" si="143"/>
        <v>0</v>
      </c>
      <c r="AP836" s="16">
        <f t="shared" si="144"/>
        <v>0</v>
      </c>
      <c r="AQ836" s="16">
        <f t="shared" si="144"/>
        <v>0</v>
      </c>
      <c r="AR836" s="17">
        <f t="shared" si="144"/>
        <v>0</v>
      </c>
    </row>
    <row r="837" spans="3:44" ht="36.65" customHeight="1">
      <c r="C837" s="20">
        <v>832</v>
      </c>
      <c r="D837" s="53">
        <f>現状ワード設定!B834</f>
        <v>0</v>
      </c>
      <c r="E837" s="26" t="str">
        <f>IFERROR(_xlfn.XLOOKUP($D837,現状商品設定!B:B,現状商品設定!C:C,"-"),"-")</f>
        <v>-</v>
      </c>
      <c r="F837" s="56">
        <f>現状ワード設定!G834</f>
        <v>0</v>
      </c>
      <c r="G837" s="60" t="s">
        <v>46</v>
      </c>
      <c r="H837" s="47" t="str">
        <f>IFERROR(_xlfn.XLOOKUP(D837,商品!$D:$D,商品!$H:$H),"")</f>
        <v/>
      </c>
      <c r="I837" s="50" t="str">
        <f>IFERROR(_xlfn.XLOOKUP(D837&amp;F837,現状ワード設定!J:J,現状ワード設定!H:H),"")</f>
        <v/>
      </c>
      <c r="J837" s="47" t="str">
        <f>IFERROR(_xlfn.XLOOKUP(D837&amp;F837,現状ワード設定!J:J,現状ワード設定!I:I),"")</f>
        <v/>
      </c>
      <c r="K837" s="47" t="e">
        <f>IF(AND(T837&gt;=設定!$C$12,W837&gt;=O837),I837*(1+設定!$F$12),IF(AND(T837&gt;=設定!$C$13,W837&lt;O837),I837*(1+設定!$F$13),IF(AND(T837&lt;設定!$C$14,U837&gt;=設定!$E$14),I837*(1+設定!$F$14),IF(AND(T837&lt;設定!$C$15,U837&lt;設定!$E$15),I837*(1+設定!$F$15),"除外"))))</f>
        <v>#VALUE!</v>
      </c>
      <c r="L837" s="58" t="e">
        <f ca="1">IF(消化率!$I$5&lt;1,K837*消化率!$I$5,IF(U837*V837/(K837*消化率!$I$5)&gt;O837,K837*消化率!$I$5,M837))</f>
        <v>#DIV/0!</v>
      </c>
      <c r="M837" s="58" t="e">
        <f t="shared" si="135"/>
        <v>#VALUE!</v>
      </c>
      <c r="N837" s="58" t="e">
        <f ca="1">IF(ROUNDUP(IF(IF(IF(AND(設定!$D$8&lt;=L837,設定!$D$8&lt;J837),設定!$D$8,IF(AND(J837&lt;=L837,J837&lt;設定!$D$8),J837,IF(AND(L837&lt;=J837,J837&lt;設定!$D$8),J837,L837)))=0,設定!$D$8,IF(AND(設定!$D$8&lt;=L837,設定!$D$8&lt;J837),設定!$D$8,IF(AND(J837&lt;=L837,J837&lt;設定!$D$8),J837,IF(AND(L837&lt;=J837,J837&lt;設定!$D$8),J837,L837))))&lt;=H837,H837+1,IF(IF(AND(設定!$D$8&lt;=L837,設定!$D$8&lt;J837),設定!$D$8,IF(AND(J837&lt;=L837,J837&lt;設定!$D$8),J837,IF(AND(L837&lt;=J837,J837&lt;設定!$D$8),J837,L837)))=0,設定!$D$8,IF(AND(設定!$D$8&lt;=L837,設定!$D$8&lt;J837),設定!$D$8,IF(AND(J837&lt;=L837,J837&lt;設定!$D$8),J837,IF(AND(L837&lt;=J837,J837&lt;設定!$D$8),J837,L837))))),0)&gt;40,ROUNDUP(IF(IF(IF(AND(設定!$D$8&lt;=L837,設定!$D$8&lt;J837),設定!$D$8,IF(AND(J837&lt;=L837,J837&lt;設定!$D$8),J837,IF(AND(L837&lt;=J837,J837&lt;設定!$D$8),J837,L837)))=0,設定!$D$8,IF(AND(設定!$D$8&lt;=L837,設定!$D$8&lt;J837),設定!$D$8,IF(AND(J837&lt;=L837,J837&lt;設定!$D$8),J837,IF(AND(L837&lt;=J837,J837&lt;設定!$D$8),J837,L837))))&lt;=H837,H837+1,IF(IF(AND(設定!$D$8&lt;=L837,設定!$D$8&lt;J837),設定!$D$8,IF(AND(J837&lt;=L837,J837&lt;設定!$D$8),J837,IF(AND(L837&lt;=J837,J837&lt;設定!$D$8),J837,L837)))=0,設定!$D$8,IF(AND(設定!$D$8&lt;=L837,設定!$D$8&lt;J837),設定!$D$8,IF(AND(J837&lt;=L837,J837&lt;設定!$D$8),J837,IF(AND(L837&lt;=J837,J837&lt;設定!$D$8),J837,L837))))),0),40)</f>
        <v>#DIV/0!</v>
      </c>
      <c r="O837" s="55">
        <f>IF(G837="標準",設定!$C$4,G837)</f>
        <v>5</v>
      </c>
      <c r="P837" s="45">
        <f t="shared" si="136"/>
        <v>0</v>
      </c>
      <c r="Q837" s="14">
        <f t="shared" si="137"/>
        <v>0</v>
      </c>
      <c r="R837" s="23">
        <f t="shared" si="145"/>
        <v>0</v>
      </c>
      <c r="S837" s="12">
        <f t="shared" si="138"/>
        <v>0</v>
      </c>
      <c r="T837" s="23">
        <f t="shared" si="139"/>
        <v>0</v>
      </c>
      <c r="U837" s="13">
        <f t="shared" si="140"/>
        <v>0</v>
      </c>
      <c r="V837" s="104" t="str">
        <f>INDEX(商品!Q:Q,MATCH(キーワード!D837,商品!D:D,0),1)</f>
        <v>-</v>
      </c>
      <c r="W837" s="15">
        <f t="shared" si="141"/>
        <v>0</v>
      </c>
      <c r="X837" s="22">
        <f>SUMIFS(当月ワード!$J$3:$J$1000,当月ワード!$D$3:$D$1000,キーワード!$D837,当月ワード!$E$3:$E$1000,キーワード!$F837)</f>
        <v>0</v>
      </c>
      <c r="Y837" s="23">
        <f>SUMIFS(前月ワード!$J$3:$J$1000,前月ワード!$D$3:$D$1000,キーワード!$D837,前月ワード!$E$3:$E$1000,キーワード!$F837)</f>
        <v>0</v>
      </c>
      <c r="Z837" s="23">
        <f>SUMIFS(前々月ワード!$J$3:$J$1000,前々月ワード!$D$3:$D$1000,キーワード!$D837,前々月ワード!$E$3:$E$1000,キーワード!$F837)</f>
        <v>0</v>
      </c>
      <c r="AA837" s="22">
        <f>SUMIFS(当月ワード!$W$3:$W$1000,当月ワード!$D$3:$D$1000,キーワード!$D837,当月ワード!$E$3:$E$1000,キーワード!$F837)</f>
        <v>0</v>
      </c>
      <c r="AB837" s="23">
        <f>SUMIFS(前月ワード!$W$3:$W$1000,前月ワード!$D$3:$D$1000,キーワード!$D837,前月ワード!$E$3:$E$1000,キーワード!$F837)</f>
        <v>0</v>
      </c>
      <c r="AC837" s="23">
        <f>SUMIFS(前々月ワード!$W$3:$W$1000,前々月ワード!$D$3:$D$1000,キーワード!$D837,前々月ワード!$E$3:$E$1000,キーワード!$F837)</f>
        <v>0</v>
      </c>
      <c r="AD837" s="23">
        <f t="shared" si="142"/>
        <v>0</v>
      </c>
      <c r="AE837" s="23">
        <f t="shared" si="142"/>
        <v>0</v>
      </c>
      <c r="AF837" s="23">
        <f t="shared" si="142"/>
        <v>0</v>
      </c>
      <c r="AG837" s="22">
        <f>SUMIFS(当月ワード!$X$3:$X$1000,当月ワード!$D$3:$D$1000,キーワード!$D837,当月ワード!$E$3:$E$1000,キーワード!$F837)</f>
        <v>0</v>
      </c>
      <c r="AH837" s="23">
        <f>SUMIFS(前月ワード!$X$3:$X$1000,前月ワード!$D$3:$D$1000,キーワード!$D837,前月ワード!$E$3:$E$1000,キーワード!$F837)</f>
        <v>0</v>
      </c>
      <c r="AI837" s="23">
        <f>SUMIFS(前々月ワード!$X$3:$X$1000,前々月ワード!$D$3:$D$1000,キーワード!$D837,前々月ワード!$E$3:$E$1000,キーワード!$F837)</f>
        <v>0</v>
      </c>
      <c r="AJ837" s="22">
        <f>SUMIFS(当月ワード!$I$3:$I$1000,当月ワード!$D$3:$D$1000,キーワード!$D837,当月ワード!$E$3:$E$1000,キーワード!$F837)</f>
        <v>0</v>
      </c>
      <c r="AK837" s="23">
        <f>SUMIFS(前月ワード!$I$3:$I$1000,前月ワード!$D$3:$D$1000,キーワード!$D837,前月ワード!$E$3:$E$1000,キーワード!$F837)</f>
        <v>0</v>
      </c>
      <c r="AL837" s="23">
        <f>SUMIFS(前々月ワード!$I$3:$I$1000,前々月ワード!$D$3:$D$1000,キーワード!$D837,前々月ワード!$E$3:$E$1000,キーワード!$F837)</f>
        <v>0</v>
      </c>
      <c r="AM837" s="13">
        <f t="shared" si="143"/>
        <v>0</v>
      </c>
      <c r="AN837" s="13">
        <f t="shared" si="143"/>
        <v>0</v>
      </c>
      <c r="AO837" s="13">
        <f t="shared" si="143"/>
        <v>0</v>
      </c>
      <c r="AP837" s="16">
        <f t="shared" si="144"/>
        <v>0</v>
      </c>
      <c r="AQ837" s="16">
        <f t="shared" si="144"/>
        <v>0</v>
      </c>
      <c r="AR837" s="17">
        <f t="shared" si="144"/>
        <v>0</v>
      </c>
    </row>
    <row r="838" spans="3:44" ht="36.65" customHeight="1">
      <c r="C838" s="20">
        <v>833</v>
      </c>
      <c r="D838" s="53">
        <f>現状ワード設定!B835</f>
        <v>0</v>
      </c>
      <c r="E838" s="26" t="str">
        <f>IFERROR(_xlfn.XLOOKUP($D838,現状商品設定!B:B,現状商品設定!C:C,"-"),"-")</f>
        <v>-</v>
      </c>
      <c r="F838" s="56">
        <f>現状ワード設定!G835</f>
        <v>0</v>
      </c>
      <c r="G838" s="60" t="s">
        <v>46</v>
      </c>
      <c r="H838" s="47" t="str">
        <f>IFERROR(_xlfn.XLOOKUP(D838,商品!$D:$D,商品!$H:$H),"")</f>
        <v/>
      </c>
      <c r="I838" s="50" t="str">
        <f>IFERROR(_xlfn.XLOOKUP(D838&amp;F838,現状ワード設定!J:J,現状ワード設定!H:H),"")</f>
        <v/>
      </c>
      <c r="J838" s="47" t="str">
        <f>IFERROR(_xlfn.XLOOKUP(D838&amp;F838,現状ワード設定!J:J,現状ワード設定!I:I),"")</f>
        <v/>
      </c>
      <c r="K838" s="47" t="e">
        <f>IF(AND(T838&gt;=設定!$C$12,W838&gt;=O838),I838*(1+設定!$F$12),IF(AND(T838&gt;=設定!$C$13,W838&lt;O838),I838*(1+設定!$F$13),IF(AND(T838&lt;設定!$C$14,U838&gt;=設定!$E$14),I838*(1+設定!$F$14),IF(AND(T838&lt;設定!$C$15,U838&lt;設定!$E$15),I838*(1+設定!$F$15),"除外"))))</f>
        <v>#VALUE!</v>
      </c>
      <c r="L838" s="58" t="e">
        <f ca="1">IF(消化率!$I$5&lt;1,K838*消化率!$I$5,IF(U838*V838/(K838*消化率!$I$5)&gt;O838,K838*消化率!$I$5,M838))</f>
        <v>#DIV/0!</v>
      </c>
      <c r="M838" s="58" t="e">
        <f t="shared" si="135"/>
        <v>#VALUE!</v>
      </c>
      <c r="N838" s="58" t="e">
        <f ca="1">IF(ROUNDUP(IF(IF(IF(AND(設定!$D$8&lt;=L838,設定!$D$8&lt;J838),設定!$D$8,IF(AND(J838&lt;=L838,J838&lt;設定!$D$8),J838,IF(AND(L838&lt;=J838,J838&lt;設定!$D$8),J838,L838)))=0,設定!$D$8,IF(AND(設定!$D$8&lt;=L838,設定!$D$8&lt;J838),設定!$D$8,IF(AND(J838&lt;=L838,J838&lt;設定!$D$8),J838,IF(AND(L838&lt;=J838,J838&lt;設定!$D$8),J838,L838))))&lt;=H838,H838+1,IF(IF(AND(設定!$D$8&lt;=L838,設定!$D$8&lt;J838),設定!$D$8,IF(AND(J838&lt;=L838,J838&lt;設定!$D$8),J838,IF(AND(L838&lt;=J838,J838&lt;設定!$D$8),J838,L838)))=0,設定!$D$8,IF(AND(設定!$D$8&lt;=L838,設定!$D$8&lt;J838),設定!$D$8,IF(AND(J838&lt;=L838,J838&lt;設定!$D$8),J838,IF(AND(L838&lt;=J838,J838&lt;設定!$D$8),J838,L838))))),0)&gt;40,ROUNDUP(IF(IF(IF(AND(設定!$D$8&lt;=L838,設定!$D$8&lt;J838),設定!$D$8,IF(AND(J838&lt;=L838,J838&lt;設定!$D$8),J838,IF(AND(L838&lt;=J838,J838&lt;設定!$D$8),J838,L838)))=0,設定!$D$8,IF(AND(設定!$D$8&lt;=L838,設定!$D$8&lt;J838),設定!$D$8,IF(AND(J838&lt;=L838,J838&lt;設定!$D$8),J838,IF(AND(L838&lt;=J838,J838&lt;設定!$D$8),J838,L838))))&lt;=H838,H838+1,IF(IF(AND(設定!$D$8&lt;=L838,設定!$D$8&lt;J838),設定!$D$8,IF(AND(J838&lt;=L838,J838&lt;設定!$D$8),J838,IF(AND(L838&lt;=J838,J838&lt;設定!$D$8),J838,L838)))=0,設定!$D$8,IF(AND(設定!$D$8&lt;=L838,設定!$D$8&lt;J838),設定!$D$8,IF(AND(J838&lt;=L838,J838&lt;設定!$D$8),J838,IF(AND(L838&lt;=J838,J838&lt;設定!$D$8),J838,L838))))),0),40)</f>
        <v>#DIV/0!</v>
      </c>
      <c r="O838" s="55">
        <f>IF(G838="標準",設定!$C$4,G838)</f>
        <v>5</v>
      </c>
      <c r="P838" s="45">
        <f t="shared" si="136"/>
        <v>0</v>
      </c>
      <c r="Q838" s="14">
        <f t="shared" si="137"/>
        <v>0</v>
      </c>
      <c r="R838" s="23">
        <f t="shared" si="145"/>
        <v>0</v>
      </c>
      <c r="S838" s="12">
        <f t="shared" si="138"/>
        <v>0</v>
      </c>
      <c r="T838" s="23">
        <f t="shared" si="139"/>
        <v>0</v>
      </c>
      <c r="U838" s="13">
        <f t="shared" si="140"/>
        <v>0</v>
      </c>
      <c r="V838" s="104" t="str">
        <f>INDEX(商品!Q:Q,MATCH(キーワード!D838,商品!D:D,0),1)</f>
        <v>-</v>
      </c>
      <c r="W838" s="15">
        <f t="shared" si="141"/>
        <v>0</v>
      </c>
      <c r="X838" s="22">
        <f>SUMIFS(当月ワード!$J$3:$J$1000,当月ワード!$D$3:$D$1000,キーワード!$D838,当月ワード!$E$3:$E$1000,キーワード!$F838)</f>
        <v>0</v>
      </c>
      <c r="Y838" s="23">
        <f>SUMIFS(前月ワード!$J$3:$J$1000,前月ワード!$D$3:$D$1000,キーワード!$D838,前月ワード!$E$3:$E$1000,キーワード!$F838)</f>
        <v>0</v>
      </c>
      <c r="Z838" s="23">
        <f>SUMIFS(前々月ワード!$J$3:$J$1000,前々月ワード!$D$3:$D$1000,キーワード!$D838,前々月ワード!$E$3:$E$1000,キーワード!$F838)</f>
        <v>0</v>
      </c>
      <c r="AA838" s="22">
        <f>SUMIFS(当月ワード!$W$3:$W$1000,当月ワード!$D$3:$D$1000,キーワード!$D838,当月ワード!$E$3:$E$1000,キーワード!$F838)</f>
        <v>0</v>
      </c>
      <c r="AB838" s="23">
        <f>SUMIFS(前月ワード!$W$3:$W$1000,前月ワード!$D$3:$D$1000,キーワード!$D838,前月ワード!$E$3:$E$1000,キーワード!$F838)</f>
        <v>0</v>
      </c>
      <c r="AC838" s="23">
        <f>SUMIFS(前々月ワード!$W$3:$W$1000,前々月ワード!$D$3:$D$1000,キーワード!$D838,前々月ワード!$E$3:$E$1000,キーワード!$F838)</f>
        <v>0</v>
      </c>
      <c r="AD838" s="23">
        <f t="shared" si="142"/>
        <v>0</v>
      </c>
      <c r="AE838" s="23">
        <f t="shared" si="142"/>
        <v>0</v>
      </c>
      <c r="AF838" s="23">
        <f t="shared" si="142"/>
        <v>0</v>
      </c>
      <c r="AG838" s="22">
        <f>SUMIFS(当月ワード!$X$3:$X$1000,当月ワード!$D$3:$D$1000,キーワード!$D838,当月ワード!$E$3:$E$1000,キーワード!$F838)</f>
        <v>0</v>
      </c>
      <c r="AH838" s="23">
        <f>SUMIFS(前月ワード!$X$3:$X$1000,前月ワード!$D$3:$D$1000,キーワード!$D838,前月ワード!$E$3:$E$1000,キーワード!$F838)</f>
        <v>0</v>
      </c>
      <c r="AI838" s="23">
        <f>SUMIFS(前々月ワード!$X$3:$X$1000,前々月ワード!$D$3:$D$1000,キーワード!$D838,前々月ワード!$E$3:$E$1000,キーワード!$F838)</f>
        <v>0</v>
      </c>
      <c r="AJ838" s="22">
        <f>SUMIFS(当月ワード!$I$3:$I$1000,当月ワード!$D$3:$D$1000,キーワード!$D838,当月ワード!$E$3:$E$1000,キーワード!$F838)</f>
        <v>0</v>
      </c>
      <c r="AK838" s="23">
        <f>SUMIFS(前月ワード!$I$3:$I$1000,前月ワード!$D$3:$D$1000,キーワード!$D838,前月ワード!$E$3:$E$1000,キーワード!$F838)</f>
        <v>0</v>
      </c>
      <c r="AL838" s="23">
        <f>SUMIFS(前々月ワード!$I$3:$I$1000,前々月ワード!$D$3:$D$1000,キーワード!$D838,前々月ワード!$E$3:$E$1000,キーワード!$F838)</f>
        <v>0</v>
      </c>
      <c r="AM838" s="13">
        <f t="shared" si="143"/>
        <v>0</v>
      </c>
      <c r="AN838" s="13">
        <f t="shared" si="143"/>
        <v>0</v>
      </c>
      <c r="AO838" s="13">
        <f t="shared" si="143"/>
        <v>0</v>
      </c>
      <c r="AP838" s="16">
        <f t="shared" si="144"/>
        <v>0</v>
      </c>
      <c r="AQ838" s="16">
        <f t="shared" si="144"/>
        <v>0</v>
      </c>
      <c r="AR838" s="17">
        <f t="shared" si="144"/>
        <v>0</v>
      </c>
    </row>
    <row r="839" spans="3:44" ht="36.65" customHeight="1">
      <c r="C839" s="20">
        <v>834</v>
      </c>
      <c r="D839" s="53">
        <f>現状ワード設定!B836</f>
        <v>0</v>
      </c>
      <c r="E839" s="26" t="str">
        <f>IFERROR(_xlfn.XLOOKUP($D839,現状商品設定!B:B,現状商品設定!C:C,"-"),"-")</f>
        <v>-</v>
      </c>
      <c r="F839" s="56">
        <f>現状ワード設定!G836</f>
        <v>0</v>
      </c>
      <c r="G839" s="60" t="s">
        <v>46</v>
      </c>
      <c r="H839" s="47" t="str">
        <f>IFERROR(_xlfn.XLOOKUP(D839,商品!$D:$D,商品!$H:$H),"")</f>
        <v/>
      </c>
      <c r="I839" s="50" t="str">
        <f>IFERROR(_xlfn.XLOOKUP(D839&amp;F839,現状ワード設定!J:J,現状ワード設定!H:H),"")</f>
        <v/>
      </c>
      <c r="J839" s="47" t="str">
        <f>IFERROR(_xlfn.XLOOKUP(D839&amp;F839,現状ワード設定!J:J,現状ワード設定!I:I),"")</f>
        <v/>
      </c>
      <c r="K839" s="47" t="e">
        <f>IF(AND(T839&gt;=設定!$C$12,W839&gt;=O839),I839*(1+設定!$F$12),IF(AND(T839&gt;=設定!$C$13,W839&lt;O839),I839*(1+設定!$F$13),IF(AND(T839&lt;設定!$C$14,U839&gt;=設定!$E$14),I839*(1+設定!$F$14),IF(AND(T839&lt;設定!$C$15,U839&lt;設定!$E$15),I839*(1+設定!$F$15),"除外"))))</f>
        <v>#VALUE!</v>
      </c>
      <c r="L839" s="58" t="e">
        <f ca="1">IF(消化率!$I$5&lt;1,K839*消化率!$I$5,IF(U839*V839/(K839*消化率!$I$5)&gt;O839,K839*消化率!$I$5,M839))</f>
        <v>#DIV/0!</v>
      </c>
      <c r="M839" s="58" t="e">
        <f t="shared" ref="M839:M902" si="146">IF(U839*V839/O839-H839&gt;0,U839*V839/O839-H839,K839)</f>
        <v>#VALUE!</v>
      </c>
      <c r="N839" s="58" t="e">
        <f ca="1">IF(ROUNDUP(IF(IF(IF(AND(設定!$D$8&lt;=L839,設定!$D$8&lt;J839),設定!$D$8,IF(AND(J839&lt;=L839,J839&lt;設定!$D$8),J839,IF(AND(L839&lt;=J839,J839&lt;設定!$D$8),J839,L839)))=0,設定!$D$8,IF(AND(設定!$D$8&lt;=L839,設定!$D$8&lt;J839),設定!$D$8,IF(AND(J839&lt;=L839,J839&lt;設定!$D$8),J839,IF(AND(L839&lt;=J839,J839&lt;設定!$D$8),J839,L839))))&lt;=H839,H839+1,IF(IF(AND(設定!$D$8&lt;=L839,設定!$D$8&lt;J839),設定!$D$8,IF(AND(J839&lt;=L839,J839&lt;設定!$D$8),J839,IF(AND(L839&lt;=J839,J839&lt;設定!$D$8),J839,L839)))=0,設定!$D$8,IF(AND(設定!$D$8&lt;=L839,設定!$D$8&lt;J839),設定!$D$8,IF(AND(J839&lt;=L839,J839&lt;設定!$D$8),J839,IF(AND(L839&lt;=J839,J839&lt;設定!$D$8),J839,L839))))),0)&gt;40,ROUNDUP(IF(IF(IF(AND(設定!$D$8&lt;=L839,設定!$D$8&lt;J839),設定!$D$8,IF(AND(J839&lt;=L839,J839&lt;設定!$D$8),J839,IF(AND(L839&lt;=J839,J839&lt;設定!$D$8),J839,L839)))=0,設定!$D$8,IF(AND(設定!$D$8&lt;=L839,設定!$D$8&lt;J839),設定!$D$8,IF(AND(J839&lt;=L839,J839&lt;設定!$D$8),J839,IF(AND(L839&lt;=J839,J839&lt;設定!$D$8),J839,L839))))&lt;=H839,H839+1,IF(IF(AND(設定!$D$8&lt;=L839,設定!$D$8&lt;J839),設定!$D$8,IF(AND(J839&lt;=L839,J839&lt;設定!$D$8),J839,IF(AND(L839&lt;=J839,J839&lt;設定!$D$8),J839,L839)))=0,設定!$D$8,IF(AND(設定!$D$8&lt;=L839,設定!$D$8&lt;J839),設定!$D$8,IF(AND(J839&lt;=L839,J839&lt;設定!$D$8),J839,IF(AND(L839&lt;=J839,J839&lt;設定!$D$8),J839,L839))))),0),40)</f>
        <v>#DIV/0!</v>
      </c>
      <c r="O839" s="55">
        <f>IF(G839="標準",設定!$C$4,G839)</f>
        <v>5</v>
      </c>
      <c r="P839" s="45">
        <f t="shared" ref="P839:P902" si="147">SUM(X839:Z839)</f>
        <v>0</v>
      </c>
      <c r="Q839" s="14">
        <f t="shared" ref="Q839:Q902" si="148">SUM(AA839:AC839)</f>
        <v>0</v>
      </c>
      <c r="R839" s="23">
        <f t="shared" si="145"/>
        <v>0</v>
      </c>
      <c r="S839" s="12">
        <f t="shared" ref="S839:S902" si="149">SUM(AG839:AI839)</f>
        <v>0</v>
      </c>
      <c r="T839" s="23">
        <f t="shared" ref="T839:T902" si="150">SUM(AJ839:AL839)</f>
        <v>0</v>
      </c>
      <c r="U839" s="13">
        <f t="shared" ref="U839:U902" si="151">IFERROR(S839/T839,0)</f>
        <v>0</v>
      </c>
      <c r="V839" s="104" t="str">
        <f>INDEX(商品!Q:Q,MATCH(キーワード!D839,商品!D:D,0),1)</f>
        <v>-</v>
      </c>
      <c r="W839" s="15">
        <f t="shared" ref="W839:W902" si="152">IFERROR(Q839/P839,0)</f>
        <v>0</v>
      </c>
      <c r="X839" s="22">
        <f>SUMIFS(当月ワード!$J$3:$J$1000,当月ワード!$D$3:$D$1000,キーワード!$D839,当月ワード!$E$3:$E$1000,キーワード!$F839)</f>
        <v>0</v>
      </c>
      <c r="Y839" s="23">
        <f>SUMIFS(前月ワード!$J$3:$J$1000,前月ワード!$D$3:$D$1000,キーワード!$D839,前月ワード!$E$3:$E$1000,キーワード!$F839)</f>
        <v>0</v>
      </c>
      <c r="Z839" s="23">
        <f>SUMIFS(前々月ワード!$J$3:$J$1000,前々月ワード!$D$3:$D$1000,キーワード!$D839,前々月ワード!$E$3:$E$1000,キーワード!$F839)</f>
        <v>0</v>
      </c>
      <c r="AA839" s="22">
        <f>SUMIFS(当月ワード!$W$3:$W$1000,当月ワード!$D$3:$D$1000,キーワード!$D839,当月ワード!$E$3:$E$1000,キーワード!$F839)</f>
        <v>0</v>
      </c>
      <c r="AB839" s="23">
        <f>SUMIFS(前月ワード!$W$3:$W$1000,前月ワード!$D$3:$D$1000,キーワード!$D839,前月ワード!$E$3:$E$1000,キーワード!$F839)</f>
        <v>0</v>
      </c>
      <c r="AC839" s="23">
        <f>SUMIFS(前々月ワード!$W$3:$W$1000,前々月ワード!$D$3:$D$1000,キーワード!$D839,前々月ワード!$E$3:$E$1000,キーワード!$F839)</f>
        <v>0</v>
      </c>
      <c r="AD839" s="23">
        <f t="shared" ref="AD839:AF902" si="153">IFERROR(X839/AJ839,0)</f>
        <v>0</v>
      </c>
      <c r="AE839" s="23">
        <f t="shared" si="153"/>
        <v>0</v>
      </c>
      <c r="AF839" s="23">
        <f t="shared" si="153"/>
        <v>0</v>
      </c>
      <c r="AG839" s="22">
        <f>SUMIFS(当月ワード!$X$3:$X$1000,当月ワード!$D$3:$D$1000,キーワード!$D839,当月ワード!$E$3:$E$1000,キーワード!$F839)</f>
        <v>0</v>
      </c>
      <c r="AH839" s="23">
        <f>SUMIFS(前月ワード!$X$3:$X$1000,前月ワード!$D$3:$D$1000,キーワード!$D839,前月ワード!$E$3:$E$1000,キーワード!$F839)</f>
        <v>0</v>
      </c>
      <c r="AI839" s="23">
        <f>SUMIFS(前々月ワード!$X$3:$X$1000,前々月ワード!$D$3:$D$1000,キーワード!$D839,前々月ワード!$E$3:$E$1000,キーワード!$F839)</f>
        <v>0</v>
      </c>
      <c r="AJ839" s="22">
        <f>SUMIFS(当月ワード!$I$3:$I$1000,当月ワード!$D$3:$D$1000,キーワード!$D839,当月ワード!$E$3:$E$1000,キーワード!$F839)</f>
        <v>0</v>
      </c>
      <c r="AK839" s="23">
        <f>SUMIFS(前月ワード!$I$3:$I$1000,前月ワード!$D$3:$D$1000,キーワード!$D839,前月ワード!$E$3:$E$1000,キーワード!$F839)</f>
        <v>0</v>
      </c>
      <c r="AL839" s="23">
        <f>SUMIFS(前々月ワード!$I$3:$I$1000,前々月ワード!$D$3:$D$1000,キーワード!$D839,前々月ワード!$E$3:$E$1000,キーワード!$F839)</f>
        <v>0</v>
      </c>
      <c r="AM839" s="13">
        <f t="shared" ref="AM839:AO902" si="154">IFERROR(AG839/AJ839,0)</f>
        <v>0</v>
      </c>
      <c r="AN839" s="13">
        <f t="shared" si="154"/>
        <v>0</v>
      </c>
      <c r="AO839" s="13">
        <f t="shared" si="154"/>
        <v>0</v>
      </c>
      <c r="AP839" s="16">
        <f t="shared" ref="AP839:AR902" si="155">IFERROR(AA839/X839,0)</f>
        <v>0</v>
      </c>
      <c r="AQ839" s="16">
        <f t="shared" si="155"/>
        <v>0</v>
      </c>
      <c r="AR839" s="17">
        <f t="shared" si="155"/>
        <v>0</v>
      </c>
    </row>
    <row r="840" spans="3:44" ht="36.65" customHeight="1">
      <c r="C840" s="20">
        <v>835</v>
      </c>
      <c r="D840" s="53">
        <f>現状ワード設定!B837</f>
        <v>0</v>
      </c>
      <c r="E840" s="26" t="str">
        <f>IFERROR(_xlfn.XLOOKUP($D840,現状商品設定!B:B,現状商品設定!C:C,"-"),"-")</f>
        <v>-</v>
      </c>
      <c r="F840" s="56">
        <f>現状ワード設定!G837</f>
        <v>0</v>
      </c>
      <c r="G840" s="60" t="s">
        <v>46</v>
      </c>
      <c r="H840" s="47" t="str">
        <f>IFERROR(_xlfn.XLOOKUP(D840,商品!$D:$D,商品!$H:$H),"")</f>
        <v/>
      </c>
      <c r="I840" s="50" t="str">
        <f>IFERROR(_xlfn.XLOOKUP(D840&amp;F840,現状ワード設定!J:J,現状ワード設定!H:H),"")</f>
        <v/>
      </c>
      <c r="J840" s="47" t="str">
        <f>IFERROR(_xlfn.XLOOKUP(D840&amp;F840,現状ワード設定!J:J,現状ワード設定!I:I),"")</f>
        <v/>
      </c>
      <c r="K840" s="47" t="e">
        <f>IF(AND(T840&gt;=設定!$C$12,W840&gt;=O840),I840*(1+設定!$F$12),IF(AND(T840&gt;=設定!$C$13,W840&lt;O840),I840*(1+設定!$F$13),IF(AND(T840&lt;設定!$C$14,U840&gt;=設定!$E$14),I840*(1+設定!$F$14),IF(AND(T840&lt;設定!$C$15,U840&lt;設定!$E$15),I840*(1+設定!$F$15),"除外"))))</f>
        <v>#VALUE!</v>
      </c>
      <c r="L840" s="58" t="e">
        <f ca="1">IF(消化率!$I$5&lt;1,K840*消化率!$I$5,IF(U840*V840/(K840*消化率!$I$5)&gt;O840,K840*消化率!$I$5,M840))</f>
        <v>#DIV/0!</v>
      </c>
      <c r="M840" s="58" t="e">
        <f t="shared" si="146"/>
        <v>#VALUE!</v>
      </c>
      <c r="N840" s="58" t="e">
        <f ca="1">IF(ROUNDUP(IF(IF(IF(AND(設定!$D$8&lt;=L840,設定!$D$8&lt;J840),設定!$D$8,IF(AND(J840&lt;=L840,J840&lt;設定!$D$8),J840,IF(AND(L840&lt;=J840,J840&lt;設定!$D$8),J840,L840)))=0,設定!$D$8,IF(AND(設定!$D$8&lt;=L840,設定!$D$8&lt;J840),設定!$D$8,IF(AND(J840&lt;=L840,J840&lt;設定!$D$8),J840,IF(AND(L840&lt;=J840,J840&lt;設定!$D$8),J840,L840))))&lt;=H840,H840+1,IF(IF(AND(設定!$D$8&lt;=L840,設定!$D$8&lt;J840),設定!$D$8,IF(AND(J840&lt;=L840,J840&lt;設定!$D$8),J840,IF(AND(L840&lt;=J840,J840&lt;設定!$D$8),J840,L840)))=0,設定!$D$8,IF(AND(設定!$D$8&lt;=L840,設定!$D$8&lt;J840),設定!$D$8,IF(AND(J840&lt;=L840,J840&lt;設定!$D$8),J840,IF(AND(L840&lt;=J840,J840&lt;設定!$D$8),J840,L840))))),0)&gt;40,ROUNDUP(IF(IF(IF(AND(設定!$D$8&lt;=L840,設定!$D$8&lt;J840),設定!$D$8,IF(AND(J840&lt;=L840,J840&lt;設定!$D$8),J840,IF(AND(L840&lt;=J840,J840&lt;設定!$D$8),J840,L840)))=0,設定!$D$8,IF(AND(設定!$D$8&lt;=L840,設定!$D$8&lt;J840),設定!$D$8,IF(AND(J840&lt;=L840,J840&lt;設定!$D$8),J840,IF(AND(L840&lt;=J840,J840&lt;設定!$D$8),J840,L840))))&lt;=H840,H840+1,IF(IF(AND(設定!$D$8&lt;=L840,設定!$D$8&lt;J840),設定!$D$8,IF(AND(J840&lt;=L840,J840&lt;設定!$D$8),J840,IF(AND(L840&lt;=J840,J840&lt;設定!$D$8),J840,L840)))=0,設定!$D$8,IF(AND(設定!$D$8&lt;=L840,設定!$D$8&lt;J840),設定!$D$8,IF(AND(J840&lt;=L840,J840&lt;設定!$D$8),J840,IF(AND(L840&lt;=J840,J840&lt;設定!$D$8),J840,L840))))),0),40)</f>
        <v>#DIV/0!</v>
      </c>
      <c r="O840" s="55">
        <f>IF(G840="標準",設定!$C$4,G840)</f>
        <v>5</v>
      </c>
      <c r="P840" s="45">
        <f t="shared" si="147"/>
        <v>0</v>
      </c>
      <c r="Q840" s="14">
        <f t="shared" si="148"/>
        <v>0</v>
      </c>
      <c r="R840" s="23">
        <f t="shared" si="145"/>
        <v>0</v>
      </c>
      <c r="S840" s="12">
        <f t="shared" si="149"/>
        <v>0</v>
      </c>
      <c r="T840" s="23">
        <f t="shared" si="150"/>
        <v>0</v>
      </c>
      <c r="U840" s="13">
        <f t="shared" si="151"/>
        <v>0</v>
      </c>
      <c r="V840" s="104" t="str">
        <f>INDEX(商品!Q:Q,MATCH(キーワード!D840,商品!D:D,0),1)</f>
        <v>-</v>
      </c>
      <c r="W840" s="15">
        <f t="shared" si="152"/>
        <v>0</v>
      </c>
      <c r="X840" s="22">
        <f>SUMIFS(当月ワード!$J$3:$J$1000,当月ワード!$D$3:$D$1000,キーワード!$D840,当月ワード!$E$3:$E$1000,キーワード!$F840)</f>
        <v>0</v>
      </c>
      <c r="Y840" s="23">
        <f>SUMIFS(前月ワード!$J$3:$J$1000,前月ワード!$D$3:$D$1000,キーワード!$D840,前月ワード!$E$3:$E$1000,キーワード!$F840)</f>
        <v>0</v>
      </c>
      <c r="Z840" s="23">
        <f>SUMIFS(前々月ワード!$J$3:$J$1000,前々月ワード!$D$3:$D$1000,キーワード!$D840,前々月ワード!$E$3:$E$1000,キーワード!$F840)</f>
        <v>0</v>
      </c>
      <c r="AA840" s="22">
        <f>SUMIFS(当月ワード!$W$3:$W$1000,当月ワード!$D$3:$D$1000,キーワード!$D840,当月ワード!$E$3:$E$1000,キーワード!$F840)</f>
        <v>0</v>
      </c>
      <c r="AB840" s="23">
        <f>SUMIFS(前月ワード!$W$3:$W$1000,前月ワード!$D$3:$D$1000,キーワード!$D840,前月ワード!$E$3:$E$1000,キーワード!$F840)</f>
        <v>0</v>
      </c>
      <c r="AC840" s="23">
        <f>SUMIFS(前々月ワード!$W$3:$W$1000,前々月ワード!$D$3:$D$1000,キーワード!$D840,前々月ワード!$E$3:$E$1000,キーワード!$F840)</f>
        <v>0</v>
      </c>
      <c r="AD840" s="23">
        <f t="shared" si="153"/>
        <v>0</v>
      </c>
      <c r="AE840" s="23">
        <f t="shared" si="153"/>
        <v>0</v>
      </c>
      <c r="AF840" s="23">
        <f t="shared" si="153"/>
        <v>0</v>
      </c>
      <c r="AG840" s="22">
        <f>SUMIFS(当月ワード!$X$3:$X$1000,当月ワード!$D$3:$D$1000,キーワード!$D840,当月ワード!$E$3:$E$1000,キーワード!$F840)</f>
        <v>0</v>
      </c>
      <c r="AH840" s="23">
        <f>SUMIFS(前月ワード!$X$3:$X$1000,前月ワード!$D$3:$D$1000,キーワード!$D840,前月ワード!$E$3:$E$1000,キーワード!$F840)</f>
        <v>0</v>
      </c>
      <c r="AI840" s="23">
        <f>SUMIFS(前々月ワード!$X$3:$X$1000,前々月ワード!$D$3:$D$1000,キーワード!$D840,前々月ワード!$E$3:$E$1000,キーワード!$F840)</f>
        <v>0</v>
      </c>
      <c r="AJ840" s="22">
        <f>SUMIFS(当月ワード!$I$3:$I$1000,当月ワード!$D$3:$D$1000,キーワード!$D840,当月ワード!$E$3:$E$1000,キーワード!$F840)</f>
        <v>0</v>
      </c>
      <c r="AK840" s="23">
        <f>SUMIFS(前月ワード!$I$3:$I$1000,前月ワード!$D$3:$D$1000,キーワード!$D840,前月ワード!$E$3:$E$1000,キーワード!$F840)</f>
        <v>0</v>
      </c>
      <c r="AL840" s="23">
        <f>SUMIFS(前々月ワード!$I$3:$I$1000,前々月ワード!$D$3:$D$1000,キーワード!$D840,前々月ワード!$E$3:$E$1000,キーワード!$F840)</f>
        <v>0</v>
      </c>
      <c r="AM840" s="13">
        <f t="shared" si="154"/>
        <v>0</v>
      </c>
      <c r="AN840" s="13">
        <f t="shared" si="154"/>
        <v>0</v>
      </c>
      <c r="AO840" s="13">
        <f t="shared" si="154"/>
        <v>0</v>
      </c>
      <c r="AP840" s="16">
        <f t="shared" si="155"/>
        <v>0</v>
      </c>
      <c r="AQ840" s="16">
        <f t="shared" si="155"/>
        <v>0</v>
      </c>
      <c r="AR840" s="17">
        <f t="shared" si="155"/>
        <v>0</v>
      </c>
    </row>
    <row r="841" spans="3:44" ht="36.65" customHeight="1">
      <c r="C841" s="20">
        <v>836</v>
      </c>
      <c r="D841" s="53">
        <f>現状ワード設定!B838</f>
        <v>0</v>
      </c>
      <c r="E841" s="26" t="str">
        <f>IFERROR(_xlfn.XLOOKUP($D841,現状商品設定!B:B,現状商品設定!C:C,"-"),"-")</f>
        <v>-</v>
      </c>
      <c r="F841" s="56">
        <f>現状ワード設定!G838</f>
        <v>0</v>
      </c>
      <c r="G841" s="60" t="s">
        <v>46</v>
      </c>
      <c r="H841" s="47" t="str">
        <f>IFERROR(_xlfn.XLOOKUP(D841,商品!$D:$D,商品!$H:$H),"")</f>
        <v/>
      </c>
      <c r="I841" s="50" t="str">
        <f>IFERROR(_xlfn.XLOOKUP(D841&amp;F841,現状ワード設定!J:J,現状ワード設定!H:H),"")</f>
        <v/>
      </c>
      <c r="J841" s="47" t="str">
        <f>IFERROR(_xlfn.XLOOKUP(D841&amp;F841,現状ワード設定!J:J,現状ワード設定!I:I),"")</f>
        <v/>
      </c>
      <c r="K841" s="47" t="e">
        <f>IF(AND(T841&gt;=設定!$C$12,W841&gt;=O841),I841*(1+設定!$F$12),IF(AND(T841&gt;=設定!$C$13,W841&lt;O841),I841*(1+設定!$F$13),IF(AND(T841&lt;設定!$C$14,U841&gt;=設定!$E$14),I841*(1+設定!$F$14),IF(AND(T841&lt;設定!$C$15,U841&lt;設定!$E$15),I841*(1+設定!$F$15),"除外"))))</f>
        <v>#VALUE!</v>
      </c>
      <c r="L841" s="58" t="e">
        <f ca="1">IF(消化率!$I$5&lt;1,K841*消化率!$I$5,IF(U841*V841/(K841*消化率!$I$5)&gt;O841,K841*消化率!$I$5,M841))</f>
        <v>#DIV/0!</v>
      </c>
      <c r="M841" s="58" t="e">
        <f t="shared" si="146"/>
        <v>#VALUE!</v>
      </c>
      <c r="N841" s="58" t="e">
        <f ca="1">IF(ROUNDUP(IF(IF(IF(AND(設定!$D$8&lt;=L841,設定!$D$8&lt;J841),設定!$D$8,IF(AND(J841&lt;=L841,J841&lt;設定!$D$8),J841,IF(AND(L841&lt;=J841,J841&lt;設定!$D$8),J841,L841)))=0,設定!$D$8,IF(AND(設定!$D$8&lt;=L841,設定!$D$8&lt;J841),設定!$D$8,IF(AND(J841&lt;=L841,J841&lt;設定!$D$8),J841,IF(AND(L841&lt;=J841,J841&lt;設定!$D$8),J841,L841))))&lt;=H841,H841+1,IF(IF(AND(設定!$D$8&lt;=L841,設定!$D$8&lt;J841),設定!$D$8,IF(AND(J841&lt;=L841,J841&lt;設定!$D$8),J841,IF(AND(L841&lt;=J841,J841&lt;設定!$D$8),J841,L841)))=0,設定!$D$8,IF(AND(設定!$D$8&lt;=L841,設定!$D$8&lt;J841),設定!$D$8,IF(AND(J841&lt;=L841,J841&lt;設定!$D$8),J841,IF(AND(L841&lt;=J841,J841&lt;設定!$D$8),J841,L841))))),0)&gt;40,ROUNDUP(IF(IF(IF(AND(設定!$D$8&lt;=L841,設定!$D$8&lt;J841),設定!$D$8,IF(AND(J841&lt;=L841,J841&lt;設定!$D$8),J841,IF(AND(L841&lt;=J841,J841&lt;設定!$D$8),J841,L841)))=0,設定!$D$8,IF(AND(設定!$D$8&lt;=L841,設定!$D$8&lt;J841),設定!$D$8,IF(AND(J841&lt;=L841,J841&lt;設定!$D$8),J841,IF(AND(L841&lt;=J841,J841&lt;設定!$D$8),J841,L841))))&lt;=H841,H841+1,IF(IF(AND(設定!$D$8&lt;=L841,設定!$D$8&lt;J841),設定!$D$8,IF(AND(J841&lt;=L841,J841&lt;設定!$D$8),J841,IF(AND(L841&lt;=J841,J841&lt;設定!$D$8),J841,L841)))=0,設定!$D$8,IF(AND(設定!$D$8&lt;=L841,設定!$D$8&lt;J841),設定!$D$8,IF(AND(J841&lt;=L841,J841&lt;設定!$D$8),J841,IF(AND(L841&lt;=J841,J841&lt;設定!$D$8),J841,L841))))),0),40)</f>
        <v>#DIV/0!</v>
      </c>
      <c r="O841" s="55">
        <f>IF(G841="標準",設定!$C$4,G841)</f>
        <v>5</v>
      </c>
      <c r="P841" s="45">
        <f t="shared" si="147"/>
        <v>0</v>
      </c>
      <c r="Q841" s="14">
        <f t="shared" si="148"/>
        <v>0</v>
      </c>
      <c r="R841" s="23">
        <f t="shared" ref="R841:R904" si="156">IFERROR(P841/T841,0)</f>
        <v>0</v>
      </c>
      <c r="S841" s="12">
        <f t="shared" si="149"/>
        <v>0</v>
      </c>
      <c r="T841" s="23">
        <f t="shared" si="150"/>
        <v>0</v>
      </c>
      <c r="U841" s="13">
        <f t="shared" si="151"/>
        <v>0</v>
      </c>
      <c r="V841" s="104" t="str">
        <f>INDEX(商品!Q:Q,MATCH(キーワード!D841,商品!D:D,0),1)</f>
        <v>-</v>
      </c>
      <c r="W841" s="15">
        <f t="shared" si="152"/>
        <v>0</v>
      </c>
      <c r="X841" s="22">
        <f>SUMIFS(当月ワード!$J$3:$J$1000,当月ワード!$D$3:$D$1000,キーワード!$D841,当月ワード!$E$3:$E$1000,キーワード!$F841)</f>
        <v>0</v>
      </c>
      <c r="Y841" s="23">
        <f>SUMIFS(前月ワード!$J$3:$J$1000,前月ワード!$D$3:$D$1000,キーワード!$D841,前月ワード!$E$3:$E$1000,キーワード!$F841)</f>
        <v>0</v>
      </c>
      <c r="Z841" s="23">
        <f>SUMIFS(前々月ワード!$J$3:$J$1000,前々月ワード!$D$3:$D$1000,キーワード!$D841,前々月ワード!$E$3:$E$1000,キーワード!$F841)</f>
        <v>0</v>
      </c>
      <c r="AA841" s="22">
        <f>SUMIFS(当月ワード!$W$3:$W$1000,当月ワード!$D$3:$D$1000,キーワード!$D841,当月ワード!$E$3:$E$1000,キーワード!$F841)</f>
        <v>0</v>
      </c>
      <c r="AB841" s="23">
        <f>SUMIFS(前月ワード!$W$3:$W$1000,前月ワード!$D$3:$D$1000,キーワード!$D841,前月ワード!$E$3:$E$1000,キーワード!$F841)</f>
        <v>0</v>
      </c>
      <c r="AC841" s="23">
        <f>SUMIFS(前々月ワード!$W$3:$W$1000,前々月ワード!$D$3:$D$1000,キーワード!$D841,前々月ワード!$E$3:$E$1000,キーワード!$F841)</f>
        <v>0</v>
      </c>
      <c r="AD841" s="23">
        <f t="shared" si="153"/>
        <v>0</v>
      </c>
      <c r="AE841" s="23">
        <f t="shared" si="153"/>
        <v>0</v>
      </c>
      <c r="AF841" s="23">
        <f t="shared" si="153"/>
        <v>0</v>
      </c>
      <c r="AG841" s="22">
        <f>SUMIFS(当月ワード!$X$3:$X$1000,当月ワード!$D$3:$D$1000,キーワード!$D841,当月ワード!$E$3:$E$1000,キーワード!$F841)</f>
        <v>0</v>
      </c>
      <c r="AH841" s="23">
        <f>SUMIFS(前月ワード!$X$3:$X$1000,前月ワード!$D$3:$D$1000,キーワード!$D841,前月ワード!$E$3:$E$1000,キーワード!$F841)</f>
        <v>0</v>
      </c>
      <c r="AI841" s="23">
        <f>SUMIFS(前々月ワード!$X$3:$X$1000,前々月ワード!$D$3:$D$1000,キーワード!$D841,前々月ワード!$E$3:$E$1000,キーワード!$F841)</f>
        <v>0</v>
      </c>
      <c r="AJ841" s="22">
        <f>SUMIFS(当月ワード!$I$3:$I$1000,当月ワード!$D$3:$D$1000,キーワード!$D841,当月ワード!$E$3:$E$1000,キーワード!$F841)</f>
        <v>0</v>
      </c>
      <c r="AK841" s="23">
        <f>SUMIFS(前月ワード!$I$3:$I$1000,前月ワード!$D$3:$D$1000,キーワード!$D841,前月ワード!$E$3:$E$1000,キーワード!$F841)</f>
        <v>0</v>
      </c>
      <c r="AL841" s="23">
        <f>SUMIFS(前々月ワード!$I$3:$I$1000,前々月ワード!$D$3:$D$1000,キーワード!$D841,前々月ワード!$E$3:$E$1000,キーワード!$F841)</f>
        <v>0</v>
      </c>
      <c r="AM841" s="13">
        <f t="shared" si="154"/>
        <v>0</v>
      </c>
      <c r="AN841" s="13">
        <f t="shared" si="154"/>
        <v>0</v>
      </c>
      <c r="AO841" s="13">
        <f t="shared" si="154"/>
        <v>0</v>
      </c>
      <c r="AP841" s="16">
        <f t="shared" si="155"/>
        <v>0</v>
      </c>
      <c r="AQ841" s="16">
        <f t="shared" si="155"/>
        <v>0</v>
      </c>
      <c r="AR841" s="17">
        <f t="shared" si="155"/>
        <v>0</v>
      </c>
    </row>
    <row r="842" spans="3:44" ht="36.65" customHeight="1">
      <c r="C842" s="20">
        <v>837</v>
      </c>
      <c r="D842" s="53">
        <f>現状ワード設定!B839</f>
        <v>0</v>
      </c>
      <c r="E842" s="26" t="str">
        <f>IFERROR(_xlfn.XLOOKUP($D842,現状商品設定!B:B,現状商品設定!C:C,"-"),"-")</f>
        <v>-</v>
      </c>
      <c r="F842" s="56">
        <f>現状ワード設定!G839</f>
        <v>0</v>
      </c>
      <c r="G842" s="60" t="s">
        <v>46</v>
      </c>
      <c r="H842" s="47" t="str">
        <f>IFERROR(_xlfn.XLOOKUP(D842,商品!$D:$D,商品!$H:$H),"")</f>
        <v/>
      </c>
      <c r="I842" s="50" t="str">
        <f>IFERROR(_xlfn.XLOOKUP(D842&amp;F842,現状ワード設定!J:J,現状ワード設定!H:H),"")</f>
        <v/>
      </c>
      <c r="J842" s="47" t="str">
        <f>IFERROR(_xlfn.XLOOKUP(D842&amp;F842,現状ワード設定!J:J,現状ワード設定!I:I),"")</f>
        <v/>
      </c>
      <c r="K842" s="47" t="e">
        <f>IF(AND(T842&gt;=設定!$C$12,W842&gt;=O842),I842*(1+設定!$F$12),IF(AND(T842&gt;=設定!$C$13,W842&lt;O842),I842*(1+設定!$F$13),IF(AND(T842&lt;設定!$C$14,U842&gt;=設定!$E$14),I842*(1+設定!$F$14),IF(AND(T842&lt;設定!$C$15,U842&lt;設定!$E$15),I842*(1+設定!$F$15),"除外"))))</f>
        <v>#VALUE!</v>
      </c>
      <c r="L842" s="58" t="e">
        <f ca="1">IF(消化率!$I$5&lt;1,K842*消化率!$I$5,IF(U842*V842/(K842*消化率!$I$5)&gt;O842,K842*消化率!$I$5,M842))</f>
        <v>#DIV/0!</v>
      </c>
      <c r="M842" s="58" t="e">
        <f t="shared" si="146"/>
        <v>#VALUE!</v>
      </c>
      <c r="N842" s="58" t="e">
        <f ca="1">IF(ROUNDUP(IF(IF(IF(AND(設定!$D$8&lt;=L842,設定!$D$8&lt;J842),設定!$D$8,IF(AND(J842&lt;=L842,J842&lt;設定!$D$8),J842,IF(AND(L842&lt;=J842,J842&lt;設定!$D$8),J842,L842)))=0,設定!$D$8,IF(AND(設定!$D$8&lt;=L842,設定!$D$8&lt;J842),設定!$D$8,IF(AND(J842&lt;=L842,J842&lt;設定!$D$8),J842,IF(AND(L842&lt;=J842,J842&lt;設定!$D$8),J842,L842))))&lt;=H842,H842+1,IF(IF(AND(設定!$D$8&lt;=L842,設定!$D$8&lt;J842),設定!$D$8,IF(AND(J842&lt;=L842,J842&lt;設定!$D$8),J842,IF(AND(L842&lt;=J842,J842&lt;設定!$D$8),J842,L842)))=0,設定!$D$8,IF(AND(設定!$D$8&lt;=L842,設定!$D$8&lt;J842),設定!$D$8,IF(AND(J842&lt;=L842,J842&lt;設定!$D$8),J842,IF(AND(L842&lt;=J842,J842&lt;設定!$D$8),J842,L842))))),0)&gt;40,ROUNDUP(IF(IF(IF(AND(設定!$D$8&lt;=L842,設定!$D$8&lt;J842),設定!$D$8,IF(AND(J842&lt;=L842,J842&lt;設定!$D$8),J842,IF(AND(L842&lt;=J842,J842&lt;設定!$D$8),J842,L842)))=0,設定!$D$8,IF(AND(設定!$D$8&lt;=L842,設定!$D$8&lt;J842),設定!$D$8,IF(AND(J842&lt;=L842,J842&lt;設定!$D$8),J842,IF(AND(L842&lt;=J842,J842&lt;設定!$D$8),J842,L842))))&lt;=H842,H842+1,IF(IF(AND(設定!$D$8&lt;=L842,設定!$D$8&lt;J842),設定!$D$8,IF(AND(J842&lt;=L842,J842&lt;設定!$D$8),J842,IF(AND(L842&lt;=J842,J842&lt;設定!$D$8),J842,L842)))=0,設定!$D$8,IF(AND(設定!$D$8&lt;=L842,設定!$D$8&lt;J842),設定!$D$8,IF(AND(J842&lt;=L842,J842&lt;設定!$D$8),J842,IF(AND(L842&lt;=J842,J842&lt;設定!$D$8),J842,L842))))),0),40)</f>
        <v>#DIV/0!</v>
      </c>
      <c r="O842" s="55">
        <f>IF(G842="標準",設定!$C$4,G842)</f>
        <v>5</v>
      </c>
      <c r="P842" s="45">
        <f t="shared" si="147"/>
        <v>0</v>
      </c>
      <c r="Q842" s="14">
        <f t="shared" si="148"/>
        <v>0</v>
      </c>
      <c r="R842" s="23">
        <f t="shared" si="156"/>
        <v>0</v>
      </c>
      <c r="S842" s="12">
        <f t="shared" si="149"/>
        <v>0</v>
      </c>
      <c r="T842" s="23">
        <f t="shared" si="150"/>
        <v>0</v>
      </c>
      <c r="U842" s="13">
        <f t="shared" si="151"/>
        <v>0</v>
      </c>
      <c r="V842" s="104" t="str">
        <f>INDEX(商品!Q:Q,MATCH(キーワード!D842,商品!D:D,0),1)</f>
        <v>-</v>
      </c>
      <c r="W842" s="15">
        <f t="shared" si="152"/>
        <v>0</v>
      </c>
      <c r="X842" s="22">
        <f>SUMIFS(当月ワード!$J$3:$J$1000,当月ワード!$D$3:$D$1000,キーワード!$D842,当月ワード!$E$3:$E$1000,キーワード!$F842)</f>
        <v>0</v>
      </c>
      <c r="Y842" s="23">
        <f>SUMIFS(前月ワード!$J$3:$J$1000,前月ワード!$D$3:$D$1000,キーワード!$D842,前月ワード!$E$3:$E$1000,キーワード!$F842)</f>
        <v>0</v>
      </c>
      <c r="Z842" s="23">
        <f>SUMIFS(前々月ワード!$J$3:$J$1000,前々月ワード!$D$3:$D$1000,キーワード!$D842,前々月ワード!$E$3:$E$1000,キーワード!$F842)</f>
        <v>0</v>
      </c>
      <c r="AA842" s="22">
        <f>SUMIFS(当月ワード!$W$3:$W$1000,当月ワード!$D$3:$D$1000,キーワード!$D842,当月ワード!$E$3:$E$1000,キーワード!$F842)</f>
        <v>0</v>
      </c>
      <c r="AB842" s="23">
        <f>SUMIFS(前月ワード!$W$3:$W$1000,前月ワード!$D$3:$D$1000,キーワード!$D842,前月ワード!$E$3:$E$1000,キーワード!$F842)</f>
        <v>0</v>
      </c>
      <c r="AC842" s="23">
        <f>SUMIFS(前々月ワード!$W$3:$W$1000,前々月ワード!$D$3:$D$1000,キーワード!$D842,前々月ワード!$E$3:$E$1000,キーワード!$F842)</f>
        <v>0</v>
      </c>
      <c r="AD842" s="23">
        <f t="shared" si="153"/>
        <v>0</v>
      </c>
      <c r="AE842" s="23">
        <f t="shared" si="153"/>
        <v>0</v>
      </c>
      <c r="AF842" s="23">
        <f t="shared" si="153"/>
        <v>0</v>
      </c>
      <c r="AG842" s="22">
        <f>SUMIFS(当月ワード!$X$3:$X$1000,当月ワード!$D$3:$D$1000,キーワード!$D842,当月ワード!$E$3:$E$1000,キーワード!$F842)</f>
        <v>0</v>
      </c>
      <c r="AH842" s="23">
        <f>SUMIFS(前月ワード!$X$3:$X$1000,前月ワード!$D$3:$D$1000,キーワード!$D842,前月ワード!$E$3:$E$1000,キーワード!$F842)</f>
        <v>0</v>
      </c>
      <c r="AI842" s="23">
        <f>SUMIFS(前々月ワード!$X$3:$X$1000,前々月ワード!$D$3:$D$1000,キーワード!$D842,前々月ワード!$E$3:$E$1000,キーワード!$F842)</f>
        <v>0</v>
      </c>
      <c r="AJ842" s="22">
        <f>SUMIFS(当月ワード!$I$3:$I$1000,当月ワード!$D$3:$D$1000,キーワード!$D842,当月ワード!$E$3:$E$1000,キーワード!$F842)</f>
        <v>0</v>
      </c>
      <c r="AK842" s="23">
        <f>SUMIFS(前月ワード!$I$3:$I$1000,前月ワード!$D$3:$D$1000,キーワード!$D842,前月ワード!$E$3:$E$1000,キーワード!$F842)</f>
        <v>0</v>
      </c>
      <c r="AL842" s="23">
        <f>SUMIFS(前々月ワード!$I$3:$I$1000,前々月ワード!$D$3:$D$1000,キーワード!$D842,前々月ワード!$E$3:$E$1000,キーワード!$F842)</f>
        <v>0</v>
      </c>
      <c r="AM842" s="13">
        <f t="shared" si="154"/>
        <v>0</v>
      </c>
      <c r="AN842" s="13">
        <f t="shared" si="154"/>
        <v>0</v>
      </c>
      <c r="AO842" s="13">
        <f t="shared" si="154"/>
        <v>0</v>
      </c>
      <c r="AP842" s="16">
        <f t="shared" si="155"/>
        <v>0</v>
      </c>
      <c r="AQ842" s="16">
        <f t="shared" si="155"/>
        <v>0</v>
      </c>
      <c r="AR842" s="17">
        <f t="shared" si="155"/>
        <v>0</v>
      </c>
    </row>
    <row r="843" spans="3:44" ht="36.65" customHeight="1">
      <c r="C843" s="20">
        <v>838</v>
      </c>
      <c r="D843" s="53">
        <f>現状ワード設定!B840</f>
        <v>0</v>
      </c>
      <c r="E843" s="26" t="str">
        <f>IFERROR(_xlfn.XLOOKUP($D843,現状商品設定!B:B,現状商品設定!C:C,"-"),"-")</f>
        <v>-</v>
      </c>
      <c r="F843" s="56">
        <f>現状ワード設定!G840</f>
        <v>0</v>
      </c>
      <c r="G843" s="60" t="s">
        <v>46</v>
      </c>
      <c r="H843" s="47" t="str">
        <f>IFERROR(_xlfn.XLOOKUP(D843,商品!$D:$D,商品!$H:$H),"")</f>
        <v/>
      </c>
      <c r="I843" s="50" t="str">
        <f>IFERROR(_xlfn.XLOOKUP(D843&amp;F843,現状ワード設定!J:J,現状ワード設定!H:H),"")</f>
        <v/>
      </c>
      <c r="J843" s="47" t="str">
        <f>IFERROR(_xlfn.XLOOKUP(D843&amp;F843,現状ワード設定!J:J,現状ワード設定!I:I),"")</f>
        <v/>
      </c>
      <c r="K843" s="47" t="e">
        <f>IF(AND(T843&gt;=設定!$C$12,W843&gt;=O843),I843*(1+設定!$F$12),IF(AND(T843&gt;=設定!$C$13,W843&lt;O843),I843*(1+設定!$F$13),IF(AND(T843&lt;設定!$C$14,U843&gt;=設定!$E$14),I843*(1+設定!$F$14),IF(AND(T843&lt;設定!$C$15,U843&lt;設定!$E$15),I843*(1+設定!$F$15),"除外"))))</f>
        <v>#VALUE!</v>
      </c>
      <c r="L843" s="58" t="e">
        <f ca="1">IF(消化率!$I$5&lt;1,K843*消化率!$I$5,IF(U843*V843/(K843*消化率!$I$5)&gt;O843,K843*消化率!$I$5,M843))</f>
        <v>#DIV/0!</v>
      </c>
      <c r="M843" s="58" t="e">
        <f t="shared" si="146"/>
        <v>#VALUE!</v>
      </c>
      <c r="N843" s="58" t="e">
        <f ca="1">IF(ROUNDUP(IF(IF(IF(AND(設定!$D$8&lt;=L843,設定!$D$8&lt;J843),設定!$D$8,IF(AND(J843&lt;=L843,J843&lt;設定!$D$8),J843,IF(AND(L843&lt;=J843,J843&lt;設定!$D$8),J843,L843)))=0,設定!$D$8,IF(AND(設定!$D$8&lt;=L843,設定!$D$8&lt;J843),設定!$D$8,IF(AND(J843&lt;=L843,J843&lt;設定!$D$8),J843,IF(AND(L843&lt;=J843,J843&lt;設定!$D$8),J843,L843))))&lt;=H843,H843+1,IF(IF(AND(設定!$D$8&lt;=L843,設定!$D$8&lt;J843),設定!$D$8,IF(AND(J843&lt;=L843,J843&lt;設定!$D$8),J843,IF(AND(L843&lt;=J843,J843&lt;設定!$D$8),J843,L843)))=0,設定!$D$8,IF(AND(設定!$D$8&lt;=L843,設定!$D$8&lt;J843),設定!$D$8,IF(AND(J843&lt;=L843,J843&lt;設定!$D$8),J843,IF(AND(L843&lt;=J843,J843&lt;設定!$D$8),J843,L843))))),0)&gt;40,ROUNDUP(IF(IF(IF(AND(設定!$D$8&lt;=L843,設定!$D$8&lt;J843),設定!$D$8,IF(AND(J843&lt;=L843,J843&lt;設定!$D$8),J843,IF(AND(L843&lt;=J843,J843&lt;設定!$D$8),J843,L843)))=0,設定!$D$8,IF(AND(設定!$D$8&lt;=L843,設定!$D$8&lt;J843),設定!$D$8,IF(AND(J843&lt;=L843,J843&lt;設定!$D$8),J843,IF(AND(L843&lt;=J843,J843&lt;設定!$D$8),J843,L843))))&lt;=H843,H843+1,IF(IF(AND(設定!$D$8&lt;=L843,設定!$D$8&lt;J843),設定!$D$8,IF(AND(J843&lt;=L843,J843&lt;設定!$D$8),J843,IF(AND(L843&lt;=J843,J843&lt;設定!$D$8),J843,L843)))=0,設定!$D$8,IF(AND(設定!$D$8&lt;=L843,設定!$D$8&lt;J843),設定!$D$8,IF(AND(J843&lt;=L843,J843&lt;設定!$D$8),J843,IF(AND(L843&lt;=J843,J843&lt;設定!$D$8),J843,L843))))),0),40)</f>
        <v>#DIV/0!</v>
      </c>
      <c r="O843" s="55">
        <f>IF(G843="標準",設定!$C$4,G843)</f>
        <v>5</v>
      </c>
      <c r="P843" s="45">
        <f t="shared" si="147"/>
        <v>0</v>
      </c>
      <c r="Q843" s="14">
        <f t="shared" si="148"/>
        <v>0</v>
      </c>
      <c r="R843" s="23">
        <f t="shared" si="156"/>
        <v>0</v>
      </c>
      <c r="S843" s="12">
        <f t="shared" si="149"/>
        <v>0</v>
      </c>
      <c r="T843" s="23">
        <f t="shared" si="150"/>
        <v>0</v>
      </c>
      <c r="U843" s="13">
        <f t="shared" si="151"/>
        <v>0</v>
      </c>
      <c r="V843" s="104" t="str">
        <f>INDEX(商品!Q:Q,MATCH(キーワード!D843,商品!D:D,0),1)</f>
        <v>-</v>
      </c>
      <c r="W843" s="15">
        <f t="shared" si="152"/>
        <v>0</v>
      </c>
      <c r="X843" s="22">
        <f>SUMIFS(当月ワード!$J$3:$J$1000,当月ワード!$D$3:$D$1000,キーワード!$D843,当月ワード!$E$3:$E$1000,キーワード!$F843)</f>
        <v>0</v>
      </c>
      <c r="Y843" s="23">
        <f>SUMIFS(前月ワード!$J$3:$J$1000,前月ワード!$D$3:$D$1000,キーワード!$D843,前月ワード!$E$3:$E$1000,キーワード!$F843)</f>
        <v>0</v>
      </c>
      <c r="Z843" s="23">
        <f>SUMIFS(前々月ワード!$J$3:$J$1000,前々月ワード!$D$3:$D$1000,キーワード!$D843,前々月ワード!$E$3:$E$1000,キーワード!$F843)</f>
        <v>0</v>
      </c>
      <c r="AA843" s="22">
        <f>SUMIFS(当月ワード!$W$3:$W$1000,当月ワード!$D$3:$D$1000,キーワード!$D843,当月ワード!$E$3:$E$1000,キーワード!$F843)</f>
        <v>0</v>
      </c>
      <c r="AB843" s="23">
        <f>SUMIFS(前月ワード!$W$3:$W$1000,前月ワード!$D$3:$D$1000,キーワード!$D843,前月ワード!$E$3:$E$1000,キーワード!$F843)</f>
        <v>0</v>
      </c>
      <c r="AC843" s="23">
        <f>SUMIFS(前々月ワード!$W$3:$W$1000,前々月ワード!$D$3:$D$1000,キーワード!$D843,前々月ワード!$E$3:$E$1000,キーワード!$F843)</f>
        <v>0</v>
      </c>
      <c r="AD843" s="23">
        <f t="shared" si="153"/>
        <v>0</v>
      </c>
      <c r="AE843" s="23">
        <f t="shared" si="153"/>
        <v>0</v>
      </c>
      <c r="AF843" s="23">
        <f t="shared" si="153"/>
        <v>0</v>
      </c>
      <c r="AG843" s="22">
        <f>SUMIFS(当月ワード!$X$3:$X$1000,当月ワード!$D$3:$D$1000,キーワード!$D843,当月ワード!$E$3:$E$1000,キーワード!$F843)</f>
        <v>0</v>
      </c>
      <c r="AH843" s="23">
        <f>SUMIFS(前月ワード!$X$3:$X$1000,前月ワード!$D$3:$D$1000,キーワード!$D843,前月ワード!$E$3:$E$1000,キーワード!$F843)</f>
        <v>0</v>
      </c>
      <c r="AI843" s="23">
        <f>SUMIFS(前々月ワード!$X$3:$X$1000,前々月ワード!$D$3:$D$1000,キーワード!$D843,前々月ワード!$E$3:$E$1000,キーワード!$F843)</f>
        <v>0</v>
      </c>
      <c r="AJ843" s="22">
        <f>SUMIFS(当月ワード!$I$3:$I$1000,当月ワード!$D$3:$D$1000,キーワード!$D843,当月ワード!$E$3:$E$1000,キーワード!$F843)</f>
        <v>0</v>
      </c>
      <c r="AK843" s="23">
        <f>SUMIFS(前月ワード!$I$3:$I$1000,前月ワード!$D$3:$D$1000,キーワード!$D843,前月ワード!$E$3:$E$1000,キーワード!$F843)</f>
        <v>0</v>
      </c>
      <c r="AL843" s="23">
        <f>SUMIFS(前々月ワード!$I$3:$I$1000,前々月ワード!$D$3:$D$1000,キーワード!$D843,前々月ワード!$E$3:$E$1000,キーワード!$F843)</f>
        <v>0</v>
      </c>
      <c r="AM843" s="13">
        <f t="shared" si="154"/>
        <v>0</v>
      </c>
      <c r="AN843" s="13">
        <f t="shared" si="154"/>
        <v>0</v>
      </c>
      <c r="AO843" s="13">
        <f t="shared" si="154"/>
        <v>0</v>
      </c>
      <c r="AP843" s="16">
        <f t="shared" si="155"/>
        <v>0</v>
      </c>
      <c r="AQ843" s="16">
        <f t="shared" si="155"/>
        <v>0</v>
      </c>
      <c r="AR843" s="17">
        <f t="shared" si="155"/>
        <v>0</v>
      </c>
    </row>
    <row r="844" spans="3:44" ht="36.65" customHeight="1">
      <c r="C844" s="20">
        <v>839</v>
      </c>
      <c r="D844" s="53">
        <f>現状ワード設定!B841</f>
        <v>0</v>
      </c>
      <c r="E844" s="26" t="str">
        <f>IFERROR(_xlfn.XLOOKUP($D844,現状商品設定!B:B,現状商品設定!C:C,"-"),"-")</f>
        <v>-</v>
      </c>
      <c r="F844" s="56">
        <f>現状ワード設定!G841</f>
        <v>0</v>
      </c>
      <c r="G844" s="60" t="s">
        <v>46</v>
      </c>
      <c r="H844" s="47" t="str">
        <f>IFERROR(_xlfn.XLOOKUP(D844,商品!$D:$D,商品!$H:$H),"")</f>
        <v/>
      </c>
      <c r="I844" s="50" t="str">
        <f>IFERROR(_xlfn.XLOOKUP(D844&amp;F844,現状ワード設定!J:J,現状ワード設定!H:H),"")</f>
        <v/>
      </c>
      <c r="J844" s="47" t="str">
        <f>IFERROR(_xlfn.XLOOKUP(D844&amp;F844,現状ワード設定!J:J,現状ワード設定!I:I),"")</f>
        <v/>
      </c>
      <c r="K844" s="47" t="e">
        <f>IF(AND(T844&gt;=設定!$C$12,W844&gt;=O844),I844*(1+設定!$F$12),IF(AND(T844&gt;=設定!$C$13,W844&lt;O844),I844*(1+設定!$F$13),IF(AND(T844&lt;設定!$C$14,U844&gt;=設定!$E$14),I844*(1+設定!$F$14),IF(AND(T844&lt;設定!$C$15,U844&lt;設定!$E$15),I844*(1+設定!$F$15),"除外"))))</f>
        <v>#VALUE!</v>
      </c>
      <c r="L844" s="58" t="e">
        <f ca="1">IF(消化率!$I$5&lt;1,K844*消化率!$I$5,IF(U844*V844/(K844*消化率!$I$5)&gt;O844,K844*消化率!$I$5,M844))</f>
        <v>#DIV/0!</v>
      </c>
      <c r="M844" s="58" t="e">
        <f t="shared" si="146"/>
        <v>#VALUE!</v>
      </c>
      <c r="N844" s="58" t="e">
        <f ca="1">IF(ROUNDUP(IF(IF(IF(AND(設定!$D$8&lt;=L844,設定!$D$8&lt;J844),設定!$D$8,IF(AND(J844&lt;=L844,J844&lt;設定!$D$8),J844,IF(AND(L844&lt;=J844,J844&lt;設定!$D$8),J844,L844)))=0,設定!$D$8,IF(AND(設定!$D$8&lt;=L844,設定!$D$8&lt;J844),設定!$D$8,IF(AND(J844&lt;=L844,J844&lt;設定!$D$8),J844,IF(AND(L844&lt;=J844,J844&lt;設定!$D$8),J844,L844))))&lt;=H844,H844+1,IF(IF(AND(設定!$D$8&lt;=L844,設定!$D$8&lt;J844),設定!$D$8,IF(AND(J844&lt;=L844,J844&lt;設定!$D$8),J844,IF(AND(L844&lt;=J844,J844&lt;設定!$D$8),J844,L844)))=0,設定!$D$8,IF(AND(設定!$D$8&lt;=L844,設定!$D$8&lt;J844),設定!$D$8,IF(AND(J844&lt;=L844,J844&lt;設定!$D$8),J844,IF(AND(L844&lt;=J844,J844&lt;設定!$D$8),J844,L844))))),0)&gt;40,ROUNDUP(IF(IF(IF(AND(設定!$D$8&lt;=L844,設定!$D$8&lt;J844),設定!$D$8,IF(AND(J844&lt;=L844,J844&lt;設定!$D$8),J844,IF(AND(L844&lt;=J844,J844&lt;設定!$D$8),J844,L844)))=0,設定!$D$8,IF(AND(設定!$D$8&lt;=L844,設定!$D$8&lt;J844),設定!$D$8,IF(AND(J844&lt;=L844,J844&lt;設定!$D$8),J844,IF(AND(L844&lt;=J844,J844&lt;設定!$D$8),J844,L844))))&lt;=H844,H844+1,IF(IF(AND(設定!$D$8&lt;=L844,設定!$D$8&lt;J844),設定!$D$8,IF(AND(J844&lt;=L844,J844&lt;設定!$D$8),J844,IF(AND(L844&lt;=J844,J844&lt;設定!$D$8),J844,L844)))=0,設定!$D$8,IF(AND(設定!$D$8&lt;=L844,設定!$D$8&lt;J844),設定!$D$8,IF(AND(J844&lt;=L844,J844&lt;設定!$D$8),J844,IF(AND(L844&lt;=J844,J844&lt;設定!$D$8),J844,L844))))),0),40)</f>
        <v>#DIV/0!</v>
      </c>
      <c r="O844" s="55">
        <f>IF(G844="標準",設定!$C$4,G844)</f>
        <v>5</v>
      </c>
      <c r="P844" s="45">
        <f t="shared" si="147"/>
        <v>0</v>
      </c>
      <c r="Q844" s="14">
        <f t="shared" si="148"/>
        <v>0</v>
      </c>
      <c r="R844" s="23">
        <f t="shared" si="156"/>
        <v>0</v>
      </c>
      <c r="S844" s="12">
        <f t="shared" si="149"/>
        <v>0</v>
      </c>
      <c r="T844" s="23">
        <f t="shared" si="150"/>
        <v>0</v>
      </c>
      <c r="U844" s="13">
        <f t="shared" si="151"/>
        <v>0</v>
      </c>
      <c r="V844" s="104" t="str">
        <f>INDEX(商品!Q:Q,MATCH(キーワード!D844,商品!D:D,0),1)</f>
        <v>-</v>
      </c>
      <c r="W844" s="15">
        <f t="shared" si="152"/>
        <v>0</v>
      </c>
      <c r="X844" s="22">
        <f>SUMIFS(当月ワード!$J$3:$J$1000,当月ワード!$D$3:$D$1000,キーワード!$D844,当月ワード!$E$3:$E$1000,キーワード!$F844)</f>
        <v>0</v>
      </c>
      <c r="Y844" s="23">
        <f>SUMIFS(前月ワード!$J$3:$J$1000,前月ワード!$D$3:$D$1000,キーワード!$D844,前月ワード!$E$3:$E$1000,キーワード!$F844)</f>
        <v>0</v>
      </c>
      <c r="Z844" s="23">
        <f>SUMIFS(前々月ワード!$J$3:$J$1000,前々月ワード!$D$3:$D$1000,キーワード!$D844,前々月ワード!$E$3:$E$1000,キーワード!$F844)</f>
        <v>0</v>
      </c>
      <c r="AA844" s="22">
        <f>SUMIFS(当月ワード!$W$3:$W$1000,当月ワード!$D$3:$D$1000,キーワード!$D844,当月ワード!$E$3:$E$1000,キーワード!$F844)</f>
        <v>0</v>
      </c>
      <c r="AB844" s="23">
        <f>SUMIFS(前月ワード!$W$3:$W$1000,前月ワード!$D$3:$D$1000,キーワード!$D844,前月ワード!$E$3:$E$1000,キーワード!$F844)</f>
        <v>0</v>
      </c>
      <c r="AC844" s="23">
        <f>SUMIFS(前々月ワード!$W$3:$W$1000,前々月ワード!$D$3:$D$1000,キーワード!$D844,前々月ワード!$E$3:$E$1000,キーワード!$F844)</f>
        <v>0</v>
      </c>
      <c r="AD844" s="23">
        <f t="shared" si="153"/>
        <v>0</v>
      </c>
      <c r="AE844" s="23">
        <f t="shared" si="153"/>
        <v>0</v>
      </c>
      <c r="AF844" s="23">
        <f t="shared" si="153"/>
        <v>0</v>
      </c>
      <c r="AG844" s="22">
        <f>SUMIFS(当月ワード!$X$3:$X$1000,当月ワード!$D$3:$D$1000,キーワード!$D844,当月ワード!$E$3:$E$1000,キーワード!$F844)</f>
        <v>0</v>
      </c>
      <c r="AH844" s="23">
        <f>SUMIFS(前月ワード!$X$3:$X$1000,前月ワード!$D$3:$D$1000,キーワード!$D844,前月ワード!$E$3:$E$1000,キーワード!$F844)</f>
        <v>0</v>
      </c>
      <c r="AI844" s="23">
        <f>SUMIFS(前々月ワード!$X$3:$X$1000,前々月ワード!$D$3:$D$1000,キーワード!$D844,前々月ワード!$E$3:$E$1000,キーワード!$F844)</f>
        <v>0</v>
      </c>
      <c r="AJ844" s="22">
        <f>SUMIFS(当月ワード!$I$3:$I$1000,当月ワード!$D$3:$D$1000,キーワード!$D844,当月ワード!$E$3:$E$1000,キーワード!$F844)</f>
        <v>0</v>
      </c>
      <c r="AK844" s="23">
        <f>SUMIFS(前月ワード!$I$3:$I$1000,前月ワード!$D$3:$D$1000,キーワード!$D844,前月ワード!$E$3:$E$1000,キーワード!$F844)</f>
        <v>0</v>
      </c>
      <c r="AL844" s="23">
        <f>SUMIFS(前々月ワード!$I$3:$I$1000,前々月ワード!$D$3:$D$1000,キーワード!$D844,前々月ワード!$E$3:$E$1000,キーワード!$F844)</f>
        <v>0</v>
      </c>
      <c r="AM844" s="13">
        <f t="shared" si="154"/>
        <v>0</v>
      </c>
      <c r="AN844" s="13">
        <f t="shared" si="154"/>
        <v>0</v>
      </c>
      <c r="AO844" s="13">
        <f t="shared" si="154"/>
        <v>0</v>
      </c>
      <c r="AP844" s="16">
        <f t="shared" si="155"/>
        <v>0</v>
      </c>
      <c r="AQ844" s="16">
        <f t="shared" si="155"/>
        <v>0</v>
      </c>
      <c r="AR844" s="17">
        <f t="shared" si="155"/>
        <v>0</v>
      </c>
    </row>
    <row r="845" spans="3:44" ht="36.65" customHeight="1">
      <c r="C845" s="20">
        <v>840</v>
      </c>
      <c r="D845" s="53">
        <f>現状ワード設定!B842</f>
        <v>0</v>
      </c>
      <c r="E845" s="26" t="str">
        <f>IFERROR(_xlfn.XLOOKUP($D845,現状商品設定!B:B,現状商品設定!C:C,"-"),"-")</f>
        <v>-</v>
      </c>
      <c r="F845" s="56">
        <f>現状ワード設定!G842</f>
        <v>0</v>
      </c>
      <c r="G845" s="60" t="s">
        <v>46</v>
      </c>
      <c r="H845" s="47" t="str">
        <f>IFERROR(_xlfn.XLOOKUP(D845,商品!$D:$D,商品!$H:$H),"")</f>
        <v/>
      </c>
      <c r="I845" s="50" t="str">
        <f>IFERROR(_xlfn.XLOOKUP(D845&amp;F845,現状ワード設定!J:J,現状ワード設定!H:H),"")</f>
        <v/>
      </c>
      <c r="J845" s="47" t="str">
        <f>IFERROR(_xlfn.XLOOKUP(D845&amp;F845,現状ワード設定!J:J,現状ワード設定!I:I),"")</f>
        <v/>
      </c>
      <c r="K845" s="47" t="e">
        <f>IF(AND(T845&gt;=設定!$C$12,W845&gt;=O845),I845*(1+設定!$F$12),IF(AND(T845&gt;=設定!$C$13,W845&lt;O845),I845*(1+設定!$F$13),IF(AND(T845&lt;設定!$C$14,U845&gt;=設定!$E$14),I845*(1+設定!$F$14),IF(AND(T845&lt;設定!$C$15,U845&lt;設定!$E$15),I845*(1+設定!$F$15),"除外"))))</f>
        <v>#VALUE!</v>
      </c>
      <c r="L845" s="58" t="e">
        <f ca="1">IF(消化率!$I$5&lt;1,K845*消化率!$I$5,IF(U845*V845/(K845*消化率!$I$5)&gt;O845,K845*消化率!$I$5,M845))</f>
        <v>#DIV/0!</v>
      </c>
      <c r="M845" s="58" t="e">
        <f t="shared" si="146"/>
        <v>#VALUE!</v>
      </c>
      <c r="N845" s="58" t="e">
        <f ca="1">IF(ROUNDUP(IF(IF(IF(AND(設定!$D$8&lt;=L845,設定!$D$8&lt;J845),設定!$D$8,IF(AND(J845&lt;=L845,J845&lt;設定!$D$8),J845,IF(AND(L845&lt;=J845,J845&lt;設定!$D$8),J845,L845)))=0,設定!$D$8,IF(AND(設定!$D$8&lt;=L845,設定!$D$8&lt;J845),設定!$D$8,IF(AND(J845&lt;=L845,J845&lt;設定!$D$8),J845,IF(AND(L845&lt;=J845,J845&lt;設定!$D$8),J845,L845))))&lt;=H845,H845+1,IF(IF(AND(設定!$D$8&lt;=L845,設定!$D$8&lt;J845),設定!$D$8,IF(AND(J845&lt;=L845,J845&lt;設定!$D$8),J845,IF(AND(L845&lt;=J845,J845&lt;設定!$D$8),J845,L845)))=0,設定!$D$8,IF(AND(設定!$D$8&lt;=L845,設定!$D$8&lt;J845),設定!$D$8,IF(AND(J845&lt;=L845,J845&lt;設定!$D$8),J845,IF(AND(L845&lt;=J845,J845&lt;設定!$D$8),J845,L845))))),0)&gt;40,ROUNDUP(IF(IF(IF(AND(設定!$D$8&lt;=L845,設定!$D$8&lt;J845),設定!$D$8,IF(AND(J845&lt;=L845,J845&lt;設定!$D$8),J845,IF(AND(L845&lt;=J845,J845&lt;設定!$D$8),J845,L845)))=0,設定!$D$8,IF(AND(設定!$D$8&lt;=L845,設定!$D$8&lt;J845),設定!$D$8,IF(AND(J845&lt;=L845,J845&lt;設定!$D$8),J845,IF(AND(L845&lt;=J845,J845&lt;設定!$D$8),J845,L845))))&lt;=H845,H845+1,IF(IF(AND(設定!$D$8&lt;=L845,設定!$D$8&lt;J845),設定!$D$8,IF(AND(J845&lt;=L845,J845&lt;設定!$D$8),J845,IF(AND(L845&lt;=J845,J845&lt;設定!$D$8),J845,L845)))=0,設定!$D$8,IF(AND(設定!$D$8&lt;=L845,設定!$D$8&lt;J845),設定!$D$8,IF(AND(J845&lt;=L845,J845&lt;設定!$D$8),J845,IF(AND(L845&lt;=J845,J845&lt;設定!$D$8),J845,L845))))),0),40)</f>
        <v>#DIV/0!</v>
      </c>
      <c r="O845" s="55">
        <f>IF(G845="標準",設定!$C$4,G845)</f>
        <v>5</v>
      </c>
      <c r="P845" s="45">
        <f t="shared" si="147"/>
        <v>0</v>
      </c>
      <c r="Q845" s="14">
        <f t="shared" si="148"/>
        <v>0</v>
      </c>
      <c r="R845" s="23">
        <f t="shared" si="156"/>
        <v>0</v>
      </c>
      <c r="S845" s="12">
        <f t="shared" si="149"/>
        <v>0</v>
      </c>
      <c r="T845" s="23">
        <f t="shared" si="150"/>
        <v>0</v>
      </c>
      <c r="U845" s="13">
        <f t="shared" si="151"/>
        <v>0</v>
      </c>
      <c r="V845" s="104" t="str">
        <f>INDEX(商品!Q:Q,MATCH(キーワード!D845,商品!D:D,0),1)</f>
        <v>-</v>
      </c>
      <c r="W845" s="15">
        <f t="shared" si="152"/>
        <v>0</v>
      </c>
      <c r="X845" s="22">
        <f>SUMIFS(当月ワード!$J$3:$J$1000,当月ワード!$D$3:$D$1000,キーワード!$D845,当月ワード!$E$3:$E$1000,キーワード!$F845)</f>
        <v>0</v>
      </c>
      <c r="Y845" s="23">
        <f>SUMIFS(前月ワード!$J$3:$J$1000,前月ワード!$D$3:$D$1000,キーワード!$D845,前月ワード!$E$3:$E$1000,キーワード!$F845)</f>
        <v>0</v>
      </c>
      <c r="Z845" s="23">
        <f>SUMIFS(前々月ワード!$J$3:$J$1000,前々月ワード!$D$3:$D$1000,キーワード!$D845,前々月ワード!$E$3:$E$1000,キーワード!$F845)</f>
        <v>0</v>
      </c>
      <c r="AA845" s="22">
        <f>SUMIFS(当月ワード!$W$3:$W$1000,当月ワード!$D$3:$D$1000,キーワード!$D845,当月ワード!$E$3:$E$1000,キーワード!$F845)</f>
        <v>0</v>
      </c>
      <c r="AB845" s="23">
        <f>SUMIFS(前月ワード!$W$3:$W$1000,前月ワード!$D$3:$D$1000,キーワード!$D845,前月ワード!$E$3:$E$1000,キーワード!$F845)</f>
        <v>0</v>
      </c>
      <c r="AC845" s="23">
        <f>SUMIFS(前々月ワード!$W$3:$W$1000,前々月ワード!$D$3:$D$1000,キーワード!$D845,前々月ワード!$E$3:$E$1000,キーワード!$F845)</f>
        <v>0</v>
      </c>
      <c r="AD845" s="23">
        <f t="shared" si="153"/>
        <v>0</v>
      </c>
      <c r="AE845" s="23">
        <f t="shared" si="153"/>
        <v>0</v>
      </c>
      <c r="AF845" s="23">
        <f t="shared" si="153"/>
        <v>0</v>
      </c>
      <c r="AG845" s="22">
        <f>SUMIFS(当月ワード!$X$3:$X$1000,当月ワード!$D$3:$D$1000,キーワード!$D845,当月ワード!$E$3:$E$1000,キーワード!$F845)</f>
        <v>0</v>
      </c>
      <c r="AH845" s="23">
        <f>SUMIFS(前月ワード!$X$3:$X$1000,前月ワード!$D$3:$D$1000,キーワード!$D845,前月ワード!$E$3:$E$1000,キーワード!$F845)</f>
        <v>0</v>
      </c>
      <c r="AI845" s="23">
        <f>SUMIFS(前々月ワード!$X$3:$X$1000,前々月ワード!$D$3:$D$1000,キーワード!$D845,前々月ワード!$E$3:$E$1000,キーワード!$F845)</f>
        <v>0</v>
      </c>
      <c r="AJ845" s="22">
        <f>SUMIFS(当月ワード!$I$3:$I$1000,当月ワード!$D$3:$D$1000,キーワード!$D845,当月ワード!$E$3:$E$1000,キーワード!$F845)</f>
        <v>0</v>
      </c>
      <c r="AK845" s="23">
        <f>SUMIFS(前月ワード!$I$3:$I$1000,前月ワード!$D$3:$D$1000,キーワード!$D845,前月ワード!$E$3:$E$1000,キーワード!$F845)</f>
        <v>0</v>
      </c>
      <c r="AL845" s="23">
        <f>SUMIFS(前々月ワード!$I$3:$I$1000,前々月ワード!$D$3:$D$1000,キーワード!$D845,前々月ワード!$E$3:$E$1000,キーワード!$F845)</f>
        <v>0</v>
      </c>
      <c r="AM845" s="13">
        <f t="shared" si="154"/>
        <v>0</v>
      </c>
      <c r="AN845" s="13">
        <f t="shared" si="154"/>
        <v>0</v>
      </c>
      <c r="AO845" s="13">
        <f t="shared" si="154"/>
        <v>0</v>
      </c>
      <c r="AP845" s="16">
        <f t="shared" si="155"/>
        <v>0</v>
      </c>
      <c r="AQ845" s="16">
        <f t="shared" si="155"/>
        <v>0</v>
      </c>
      <c r="AR845" s="17">
        <f t="shared" si="155"/>
        <v>0</v>
      </c>
    </row>
    <row r="846" spans="3:44" ht="36.65" customHeight="1">
      <c r="C846" s="20">
        <v>841</v>
      </c>
      <c r="D846" s="53">
        <f>現状ワード設定!B843</f>
        <v>0</v>
      </c>
      <c r="E846" s="26" t="str">
        <f>IFERROR(_xlfn.XLOOKUP($D846,現状商品設定!B:B,現状商品設定!C:C,"-"),"-")</f>
        <v>-</v>
      </c>
      <c r="F846" s="56">
        <f>現状ワード設定!G843</f>
        <v>0</v>
      </c>
      <c r="G846" s="60" t="s">
        <v>46</v>
      </c>
      <c r="H846" s="47" t="str">
        <f>IFERROR(_xlfn.XLOOKUP(D846,商品!$D:$D,商品!$H:$H),"")</f>
        <v/>
      </c>
      <c r="I846" s="50" t="str">
        <f>IFERROR(_xlfn.XLOOKUP(D846&amp;F846,現状ワード設定!J:J,現状ワード設定!H:H),"")</f>
        <v/>
      </c>
      <c r="J846" s="47" t="str">
        <f>IFERROR(_xlfn.XLOOKUP(D846&amp;F846,現状ワード設定!J:J,現状ワード設定!I:I),"")</f>
        <v/>
      </c>
      <c r="K846" s="47" t="e">
        <f>IF(AND(T846&gt;=設定!$C$12,W846&gt;=O846),I846*(1+設定!$F$12),IF(AND(T846&gt;=設定!$C$13,W846&lt;O846),I846*(1+設定!$F$13),IF(AND(T846&lt;設定!$C$14,U846&gt;=設定!$E$14),I846*(1+設定!$F$14),IF(AND(T846&lt;設定!$C$15,U846&lt;設定!$E$15),I846*(1+設定!$F$15),"除外"))))</f>
        <v>#VALUE!</v>
      </c>
      <c r="L846" s="58" t="e">
        <f ca="1">IF(消化率!$I$5&lt;1,K846*消化率!$I$5,IF(U846*V846/(K846*消化率!$I$5)&gt;O846,K846*消化率!$I$5,M846))</f>
        <v>#DIV/0!</v>
      </c>
      <c r="M846" s="58" t="e">
        <f t="shared" si="146"/>
        <v>#VALUE!</v>
      </c>
      <c r="N846" s="58" t="e">
        <f ca="1">IF(ROUNDUP(IF(IF(IF(AND(設定!$D$8&lt;=L846,設定!$D$8&lt;J846),設定!$D$8,IF(AND(J846&lt;=L846,J846&lt;設定!$D$8),J846,IF(AND(L846&lt;=J846,J846&lt;設定!$D$8),J846,L846)))=0,設定!$D$8,IF(AND(設定!$D$8&lt;=L846,設定!$D$8&lt;J846),設定!$D$8,IF(AND(J846&lt;=L846,J846&lt;設定!$D$8),J846,IF(AND(L846&lt;=J846,J846&lt;設定!$D$8),J846,L846))))&lt;=H846,H846+1,IF(IF(AND(設定!$D$8&lt;=L846,設定!$D$8&lt;J846),設定!$D$8,IF(AND(J846&lt;=L846,J846&lt;設定!$D$8),J846,IF(AND(L846&lt;=J846,J846&lt;設定!$D$8),J846,L846)))=0,設定!$D$8,IF(AND(設定!$D$8&lt;=L846,設定!$D$8&lt;J846),設定!$D$8,IF(AND(J846&lt;=L846,J846&lt;設定!$D$8),J846,IF(AND(L846&lt;=J846,J846&lt;設定!$D$8),J846,L846))))),0)&gt;40,ROUNDUP(IF(IF(IF(AND(設定!$D$8&lt;=L846,設定!$D$8&lt;J846),設定!$D$8,IF(AND(J846&lt;=L846,J846&lt;設定!$D$8),J846,IF(AND(L846&lt;=J846,J846&lt;設定!$D$8),J846,L846)))=0,設定!$D$8,IF(AND(設定!$D$8&lt;=L846,設定!$D$8&lt;J846),設定!$D$8,IF(AND(J846&lt;=L846,J846&lt;設定!$D$8),J846,IF(AND(L846&lt;=J846,J846&lt;設定!$D$8),J846,L846))))&lt;=H846,H846+1,IF(IF(AND(設定!$D$8&lt;=L846,設定!$D$8&lt;J846),設定!$D$8,IF(AND(J846&lt;=L846,J846&lt;設定!$D$8),J846,IF(AND(L846&lt;=J846,J846&lt;設定!$D$8),J846,L846)))=0,設定!$D$8,IF(AND(設定!$D$8&lt;=L846,設定!$D$8&lt;J846),設定!$D$8,IF(AND(J846&lt;=L846,J846&lt;設定!$D$8),J846,IF(AND(L846&lt;=J846,J846&lt;設定!$D$8),J846,L846))))),0),40)</f>
        <v>#DIV/0!</v>
      </c>
      <c r="O846" s="55">
        <f>IF(G846="標準",設定!$C$4,G846)</f>
        <v>5</v>
      </c>
      <c r="P846" s="45">
        <f t="shared" si="147"/>
        <v>0</v>
      </c>
      <c r="Q846" s="14">
        <f t="shared" si="148"/>
        <v>0</v>
      </c>
      <c r="R846" s="23">
        <f t="shared" si="156"/>
        <v>0</v>
      </c>
      <c r="S846" s="12">
        <f t="shared" si="149"/>
        <v>0</v>
      </c>
      <c r="T846" s="23">
        <f t="shared" si="150"/>
        <v>0</v>
      </c>
      <c r="U846" s="13">
        <f t="shared" si="151"/>
        <v>0</v>
      </c>
      <c r="V846" s="104" t="str">
        <f>INDEX(商品!Q:Q,MATCH(キーワード!D846,商品!D:D,0),1)</f>
        <v>-</v>
      </c>
      <c r="W846" s="15">
        <f t="shared" si="152"/>
        <v>0</v>
      </c>
      <c r="X846" s="22">
        <f>SUMIFS(当月ワード!$J$3:$J$1000,当月ワード!$D$3:$D$1000,キーワード!$D846,当月ワード!$E$3:$E$1000,キーワード!$F846)</f>
        <v>0</v>
      </c>
      <c r="Y846" s="23">
        <f>SUMIFS(前月ワード!$J$3:$J$1000,前月ワード!$D$3:$D$1000,キーワード!$D846,前月ワード!$E$3:$E$1000,キーワード!$F846)</f>
        <v>0</v>
      </c>
      <c r="Z846" s="23">
        <f>SUMIFS(前々月ワード!$J$3:$J$1000,前々月ワード!$D$3:$D$1000,キーワード!$D846,前々月ワード!$E$3:$E$1000,キーワード!$F846)</f>
        <v>0</v>
      </c>
      <c r="AA846" s="22">
        <f>SUMIFS(当月ワード!$W$3:$W$1000,当月ワード!$D$3:$D$1000,キーワード!$D846,当月ワード!$E$3:$E$1000,キーワード!$F846)</f>
        <v>0</v>
      </c>
      <c r="AB846" s="23">
        <f>SUMIFS(前月ワード!$W$3:$W$1000,前月ワード!$D$3:$D$1000,キーワード!$D846,前月ワード!$E$3:$E$1000,キーワード!$F846)</f>
        <v>0</v>
      </c>
      <c r="AC846" s="23">
        <f>SUMIFS(前々月ワード!$W$3:$W$1000,前々月ワード!$D$3:$D$1000,キーワード!$D846,前々月ワード!$E$3:$E$1000,キーワード!$F846)</f>
        <v>0</v>
      </c>
      <c r="AD846" s="23">
        <f t="shared" si="153"/>
        <v>0</v>
      </c>
      <c r="AE846" s="23">
        <f t="shared" si="153"/>
        <v>0</v>
      </c>
      <c r="AF846" s="23">
        <f t="shared" si="153"/>
        <v>0</v>
      </c>
      <c r="AG846" s="22">
        <f>SUMIFS(当月ワード!$X$3:$X$1000,当月ワード!$D$3:$D$1000,キーワード!$D846,当月ワード!$E$3:$E$1000,キーワード!$F846)</f>
        <v>0</v>
      </c>
      <c r="AH846" s="23">
        <f>SUMIFS(前月ワード!$X$3:$X$1000,前月ワード!$D$3:$D$1000,キーワード!$D846,前月ワード!$E$3:$E$1000,キーワード!$F846)</f>
        <v>0</v>
      </c>
      <c r="AI846" s="23">
        <f>SUMIFS(前々月ワード!$X$3:$X$1000,前々月ワード!$D$3:$D$1000,キーワード!$D846,前々月ワード!$E$3:$E$1000,キーワード!$F846)</f>
        <v>0</v>
      </c>
      <c r="AJ846" s="22">
        <f>SUMIFS(当月ワード!$I$3:$I$1000,当月ワード!$D$3:$D$1000,キーワード!$D846,当月ワード!$E$3:$E$1000,キーワード!$F846)</f>
        <v>0</v>
      </c>
      <c r="AK846" s="23">
        <f>SUMIFS(前月ワード!$I$3:$I$1000,前月ワード!$D$3:$D$1000,キーワード!$D846,前月ワード!$E$3:$E$1000,キーワード!$F846)</f>
        <v>0</v>
      </c>
      <c r="AL846" s="23">
        <f>SUMIFS(前々月ワード!$I$3:$I$1000,前々月ワード!$D$3:$D$1000,キーワード!$D846,前々月ワード!$E$3:$E$1000,キーワード!$F846)</f>
        <v>0</v>
      </c>
      <c r="AM846" s="13">
        <f t="shared" si="154"/>
        <v>0</v>
      </c>
      <c r="AN846" s="13">
        <f t="shared" si="154"/>
        <v>0</v>
      </c>
      <c r="AO846" s="13">
        <f t="shared" si="154"/>
        <v>0</v>
      </c>
      <c r="AP846" s="16">
        <f t="shared" si="155"/>
        <v>0</v>
      </c>
      <c r="AQ846" s="16">
        <f t="shared" si="155"/>
        <v>0</v>
      </c>
      <c r="AR846" s="17">
        <f t="shared" si="155"/>
        <v>0</v>
      </c>
    </row>
    <row r="847" spans="3:44" ht="36.65" customHeight="1">
      <c r="C847" s="20">
        <v>842</v>
      </c>
      <c r="D847" s="53">
        <f>現状ワード設定!B844</f>
        <v>0</v>
      </c>
      <c r="E847" s="26" t="str">
        <f>IFERROR(_xlfn.XLOOKUP($D847,現状商品設定!B:B,現状商品設定!C:C,"-"),"-")</f>
        <v>-</v>
      </c>
      <c r="F847" s="56">
        <f>現状ワード設定!G844</f>
        <v>0</v>
      </c>
      <c r="G847" s="60" t="s">
        <v>46</v>
      </c>
      <c r="H847" s="47" t="str">
        <f>IFERROR(_xlfn.XLOOKUP(D847,商品!$D:$D,商品!$H:$H),"")</f>
        <v/>
      </c>
      <c r="I847" s="50" t="str">
        <f>IFERROR(_xlfn.XLOOKUP(D847&amp;F847,現状ワード設定!J:J,現状ワード設定!H:H),"")</f>
        <v/>
      </c>
      <c r="J847" s="47" t="str">
        <f>IFERROR(_xlfn.XLOOKUP(D847&amp;F847,現状ワード設定!J:J,現状ワード設定!I:I),"")</f>
        <v/>
      </c>
      <c r="K847" s="47" t="e">
        <f>IF(AND(T847&gt;=設定!$C$12,W847&gt;=O847),I847*(1+設定!$F$12),IF(AND(T847&gt;=設定!$C$13,W847&lt;O847),I847*(1+設定!$F$13),IF(AND(T847&lt;設定!$C$14,U847&gt;=設定!$E$14),I847*(1+設定!$F$14),IF(AND(T847&lt;設定!$C$15,U847&lt;設定!$E$15),I847*(1+設定!$F$15),"除外"))))</f>
        <v>#VALUE!</v>
      </c>
      <c r="L847" s="58" t="e">
        <f ca="1">IF(消化率!$I$5&lt;1,K847*消化率!$I$5,IF(U847*V847/(K847*消化率!$I$5)&gt;O847,K847*消化率!$I$5,M847))</f>
        <v>#DIV/0!</v>
      </c>
      <c r="M847" s="58" t="e">
        <f t="shared" si="146"/>
        <v>#VALUE!</v>
      </c>
      <c r="N847" s="58" t="e">
        <f ca="1">IF(ROUNDUP(IF(IF(IF(AND(設定!$D$8&lt;=L847,設定!$D$8&lt;J847),設定!$D$8,IF(AND(J847&lt;=L847,J847&lt;設定!$D$8),J847,IF(AND(L847&lt;=J847,J847&lt;設定!$D$8),J847,L847)))=0,設定!$D$8,IF(AND(設定!$D$8&lt;=L847,設定!$D$8&lt;J847),設定!$D$8,IF(AND(J847&lt;=L847,J847&lt;設定!$D$8),J847,IF(AND(L847&lt;=J847,J847&lt;設定!$D$8),J847,L847))))&lt;=H847,H847+1,IF(IF(AND(設定!$D$8&lt;=L847,設定!$D$8&lt;J847),設定!$D$8,IF(AND(J847&lt;=L847,J847&lt;設定!$D$8),J847,IF(AND(L847&lt;=J847,J847&lt;設定!$D$8),J847,L847)))=0,設定!$D$8,IF(AND(設定!$D$8&lt;=L847,設定!$D$8&lt;J847),設定!$D$8,IF(AND(J847&lt;=L847,J847&lt;設定!$D$8),J847,IF(AND(L847&lt;=J847,J847&lt;設定!$D$8),J847,L847))))),0)&gt;40,ROUNDUP(IF(IF(IF(AND(設定!$D$8&lt;=L847,設定!$D$8&lt;J847),設定!$D$8,IF(AND(J847&lt;=L847,J847&lt;設定!$D$8),J847,IF(AND(L847&lt;=J847,J847&lt;設定!$D$8),J847,L847)))=0,設定!$D$8,IF(AND(設定!$D$8&lt;=L847,設定!$D$8&lt;J847),設定!$D$8,IF(AND(J847&lt;=L847,J847&lt;設定!$D$8),J847,IF(AND(L847&lt;=J847,J847&lt;設定!$D$8),J847,L847))))&lt;=H847,H847+1,IF(IF(AND(設定!$D$8&lt;=L847,設定!$D$8&lt;J847),設定!$D$8,IF(AND(J847&lt;=L847,J847&lt;設定!$D$8),J847,IF(AND(L847&lt;=J847,J847&lt;設定!$D$8),J847,L847)))=0,設定!$D$8,IF(AND(設定!$D$8&lt;=L847,設定!$D$8&lt;J847),設定!$D$8,IF(AND(J847&lt;=L847,J847&lt;設定!$D$8),J847,IF(AND(L847&lt;=J847,J847&lt;設定!$D$8),J847,L847))))),0),40)</f>
        <v>#DIV/0!</v>
      </c>
      <c r="O847" s="55">
        <f>IF(G847="標準",設定!$C$4,G847)</f>
        <v>5</v>
      </c>
      <c r="P847" s="45">
        <f t="shared" si="147"/>
        <v>0</v>
      </c>
      <c r="Q847" s="14">
        <f t="shared" si="148"/>
        <v>0</v>
      </c>
      <c r="R847" s="23">
        <f t="shared" si="156"/>
        <v>0</v>
      </c>
      <c r="S847" s="12">
        <f t="shared" si="149"/>
        <v>0</v>
      </c>
      <c r="T847" s="23">
        <f t="shared" si="150"/>
        <v>0</v>
      </c>
      <c r="U847" s="13">
        <f t="shared" si="151"/>
        <v>0</v>
      </c>
      <c r="V847" s="104" t="str">
        <f>INDEX(商品!Q:Q,MATCH(キーワード!D847,商品!D:D,0),1)</f>
        <v>-</v>
      </c>
      <c r="W847" s="15">
        <f t="shared" si="152"/>
        <v>0</v>
      </c>
      <c r="X847" s="22">
        <f>SUMIFS(当月ワード!$J$3:$J$1000,当月ワード!$D$3:$D$1000,キーワード!$D847,当月ワード!$E$3:$E$1000,キーワード!$F847)</f>
        <v>0</v>
      </c>
      <c r="Y847" s="23">
        <f>SUMIFS(前月ワード!$J$3:$J$1000,前月ワード!$D$3:$D$1000,キーワード!$D847,前月ワード!$E$3:$E$1000,キーワード!$F847)</f>
        <v>0</v>
      </c>
      <c r="Z847" s="23">
        <f>SUMIFS(前々月ワード!$J$3:$J$1000,前々月ワード!$D$3:$D$1000,キーワード!$D847,前々月ワード!$E$3:$E$1000,キーワード!$F847)</f>
        <v>0</v>
      </c>
      <c r="AA847" s="22">
        <f>SUMIFS(当月ワード!$W$3:$W$1000,当月ワード!$D$3:$D$1000,キーワード!$D847,当月ワード!$E$3:$E$1000,キーワード!$F847)</f>
        <v>0</v>
      </c>
      <c r="AB847" s="23">
        <f>SUMIFS(前月ワード!$W$3:$W$1000,前月ワード!$D$3:$D$1000,キーワード!$D847,前月ワード!$E$3:$E$1000,キーワード!$F847)</f>
        <v>0</v>
      </c>
      <c r="AC847" s="23">
        <f>SUMIFS(前々月ワード!$W$3:$W$1000,前々月ワード!$D$3:$D$1000,キーワード!$D847,前々月ワード!$E$3:$E$1000,キーワード!$F847)</f>
        <v>0</v>
      </c>
      <c r="AD847" s="23">
        <f t="shared" si="153"/>
        <v>0</v>
      </c>
      <c r="AE847" s="23">
        <f t="shared" si="153"/>
        <v>0</v>
      </c>
      <c r="AF847" s="23">
        <f t="shared" si="153"/>
        <v>0</v>
      </c>
      <c r="AG847" s="22">
        <f>SUMIFS(当月ワード!$X$3:$X$1000,当月ワード!$D$3:$D$1000,キーワード!$D847,当月ワード!$E$3:$E$1000,キーワード!$F847)</f>
        <v>0</v>
      </c>
      <c r="AH847" s="23">
        <f>SUMIFS(前月ワード!$X$3:$X$1000,前月ワード!$D$3:$D$1000,キーワード!$D847,前月ワード!$E$3:$E$1000,キーワード!$F847)</f>
        <v>0</v>
      </c>
      <c r="AI847" s="23">
        <f>SUMIFS(前々月ワード!$X$3:$X$1000,前々月ワード!$D$3:$D$1000,キーワード!$D847,前々月ワード!$E$3:$E$1000,キーワード!$F847)</f>
        <v>0</v>
      </c>
      <c r="AJ847" s="22">
        <f>SUMIFS(当月ワード!$I$3:$I$1000,当月ワード!$D$3:$D$1000,キーワード!$D847,当月ワード!$E$3:$E$1000,キーワード!$F847)</f>
        <v>0</v>
      </c>
      <c r="AK847" s="23">
        <f>SUMIFS(前月ワード!$I$3:$I$1000,前月ワード!$D$3:$D$1000,キーワード!$D847,前月ワード!$E$3:$E$1000,キーワード!$F847)</f>
        <v>0</v>
      </c>
      <c r="AL847" s="23">
        <f>SUMIFS(前々月ワード!$I$3:$I$1000,前々月ワード!$D$3:$D$1000,キーワード!$D847,前々月ワード!$E$3:$E$1000,キーワード!$F847)</f>
        <v>0</v>
      </c>
      <c r="AM847" s="13">
        <f t="shared" si="154"/>
        <v>0</v>
      </c>
      <c r="AN847" s="13">
        <f t="shared" si="154"/>
        <v>0</v>
      </c>
      <c r="AO847" s="13">
        <f t="shared" si="154"/>
        <v>0</v>
      </c>
      <c r="AP847" s="16">
        <f t="shared" si="155"/>
        <v>0</v>
      </c>
      <c r="AQ847" s="16">
        <f t="shared" si="155"/>
        <v>0</v>
      </c>
      <c r="AR847" s="17">
        <f t="shared" si="155"/>
        <v>0</v>
      </c>
    </row>
    <row r="848" spans="3:44" ht="36.65" customHeight="1">
      <c r="C848" s="20">
        <v>843</v>
      </c>
      <c r="D848" s="53">
        <f>現状ワード設定!B845</f>
        <v>0</v>
      </c>
      <c r="E848" s="26" t="str">
        <f>IFERROR(_xlfn.XLOOKUP($D848,現状商品設定!B:B,現状商品設定!C:C,"-"),"-")</f>
        <v>-</v>
      </c>
      <c r="F848" s="56">
        <f>現状ワード設定!G845</f>
        <v>0</v>
      </c>
      <c r="G848" s="60" t="s">
        <v>46</v>
      </c>
      <c r="H848" s="47" t="str">
        <f>IFERROR(_xlfn.XLOOKUP(D848,商品!$D:$D,商品!$H:$H),"")</f>
        <v/>
      </c>
      <c r="I848" s="50" t="str">
        <f>IFERROR(_xlfn.XLOOKUP(D848&amp;F848,現状ワード設定!J:J,現状ワード設定!H:H),"")</f>
        <v/>
      </c>
      <c r="J848" s="47" t="str">
        <f>IFERROR(_xlfn.XLOOKUP(D848&amp;F848,現状ワード設定!J:J,現状ワード設定!I:I),"")</f>
        <v/>
      </c>
      <c r="K848" s="47" t="e">
        <f>IF(AND(T848&gt;=設定!$C$12,W848&gt;=O848),I848*(1+設定!$F$12),IF(AND(T848&gt;=設定!$C$13,W848&lt;O848),I848*(1+設定!$F$13),IF(AND(T848&lt;設定!$C$14,U848&gt;=設定!$E$14),I848*(1+設定!$F$14),IF(AND(T848&lt;設定!$C$15,U848&lt;設定!$E$15),I848*(1+設定!$F$15),"除外"))))</f>
        <v>#VALUE!</v>
      </c>
      <c r="L848" s="58" t="e">
        <f ca="1">IF(消化率!$I$5&lt;1,K848*消化率!$I$5,IF(U848*V848/(K848*消化率!$I$5)&gt;O848,K848*消化率!$I$5,M848))</f>
        <v>#DIV/0!</v>
      </c>
      <c r="M848" s="58" t="e">
        <f t="shared" si="146"/>
        <v>#VALUE!</v>
      </c>
      <c r="N848" s="58" t="e">
        <f ca="1">IF(ROUNDUP(IF(IF(IF(AND(設定!$D$8&lt;=L848,設定!$D$8&lt;J848),設定!$D$8,IF(AND(J848&lt;=L848,J848&lt;設定!$D$8),J848,IF(AND(L848&lt;=J848,J848&lt;設定!$D$8),J848,L848)))=0,設定!$D$8,IF(AND(設定!$D$8&lt;=L848,設定!$D$8&lt;J848),設定!$D$8,IF(AND(J848&lt;=L848,J848&lt;設定!$D$8),J848,IF(AND(L848&lt;=J848,J848&lt;設定!$D$8),J848,L848))))&lt;=H848,H848+1,IF(IF(AND(設定!$D$8&lt;=L848,設定!$D$8&lt;J848),設定!$D$8,IF(AND(J848&lt;=L848,J848&lt;設定!$D$8),J848,IF(AND(L848&lt;=J848,J848&lt;設定!$D$8),J848,L848)))=0,設定!$D$8,IF(AND(設定!$D$8&lt;=L848,設定!$D$8&lt;J848),設定!$D$8,IF(AND(J848&lt;=L848,J848&lt;設定!$D$8),J848,IF(AND(L848&lt;=J848,J848&lt;設定!$D$8),J848,L848))))),0)&gt;40,ROUNDUP(IF(IF(IF(AND(設定!$D$8&lt;=L848,設定!$D$8&lt;J848),設定!$D$8,IF(AND(J848&lt;=L848,J848&lt;設定!$D$8),J848,IF(AND(L848&lt;=J848,J848&lt;設定!$D$8),J848,L848)))=0,設定!$D$8,IF(AND(設定!$D$8&lt;=L848,設定!$D$8&lt;J848),設定!$D$8,IF(AND(J848&lt;=L848,J848&lt;設定!$D$8),J848,IF(AND(L848&lt;=J848,J848&lt;設定!$D$8),J848,L848))))&lt;=H848,H848+1,IF(IF(AND(設定!$D$8&lt;=L848,設定!$D$8&lt;J848),設定!$D$8,IF(AND(J848&lt;=L848,J848&lt;設定!$D$8),J848,IF(AND(L848&lt;=J848,J848&lt;設定!$D$8),J848,L848)))=0,設定!$D$8,IF(AND(設定!$D$8&lt;=L848,設定!$D$8&lt;J848),設定!$D$8,IF(AND(J848&lt;=L848,J848&lt;設定!$D$8),J848,IF(AND(L848&lt;=J848,J848&lt;設定!$D$8),J848,L848))))),0),40)</f>
        <v>#DIV/0!</v>
      </c>
      <c r="O848" s="55">
        <f>IF(G848="標準",設定!$C$4,G848)</f>
        <v>5</v>
      </c>
      <c r="P848" s="45">
        <f t="shared" si="147"/>
        <v>0</v>
      </c>
      <c r="Q848" s="14">
        <f t="shared" si="148"/>
        <v>0</v>
      </c>
      <c r="R848" s="23">
        <f t="shared" si="156"/>
        <v>0</v>
      </c>
      <c r="S848" s="12">
        <f t="shared" si="149"/>
        <v>0</v>
      </c>
      <c r="T848" s="23">
        <f t="shared" si="150"/>
        <v>0</v>
      </c>
      <c r="U848" s="13">
        <f t="shared" si="151"/>
        <v>0</v>
      </c>
      <c r="V848" s="104" t="str">
        <f>INDEX(商品!Q:Q,MATCH(キーワード!D848,商品!D:D,0),1)</f>
        <v>-</v>
      </c>
      <c r="W848" s="15">
        <f t="shared" si="152"/>
        <v>0</v>
      </c>
      <c r="X848" s="22">
        <f>SUMIFS(当月ワード!$J$3:$J$1000,当月ワード!$D$3:$D$1000,キーワード!$D848,当月ワード!$E$3:$E$1000,キーワード!$F848)</f>
        <v>0</v>
      </c>
      <c r="Y848" s="23">
        <f>SUMIFS(前月ワード!$J$3:$J$1000,前月ワード!$D$3:$D$1000,キーワード!$D848,前月ワード!$E$3:$E$1000,キーワード!$F848)</f>
        <v>0</v>
      </c>
      <c r="Z848" s="23">
        <f>SUMIFS(前々月ワード!$J$3:$J$1000,前々月ワード!$D$3:$D$1000,キーワード!$D848,前々月ワード!$E$3:$E$1000,キーワード!$F848)</f>
        <v>0</v>
      </c>
      <c r="AA848" s="22">
        <f>SUMIFS(当月ワード!$W$3:$W$1000,当月ワード!$D$3:$D$1000,キーワード!$D848,当月ワード!$E$3:$E$1000,キーワード!$F848)</f>
        <v>0</v>
      </c>
      <c r="AB848" s="23">
        <f>SUMIFS(前月ワード!$W$3:$W$1000,前月ワード!$D$3:$D$1000,キーワード!$D848,前月ワード!$E$3:$E$1000,キーワード!$F848)</f>
        <v>0</v>
      </c>
      <c r="AC848" s="23">
        <f>SUMIFS(前々月ワード!$W$3:$W$1000,前々月ワード!$D$3:$D$1000,キーワード!$D848,前々月ワード!$E$3:$E$1000,キーワード!$F848)</f>
        <v>0</v>
      </c>
      <c r="AD848" s="23">
        <f t="shared" si="153"/>
        <v>0</v>
      </c>
      <c r="AE848" s="23">
        <f t="shared" si="153"/>
        <v>0</v>
      </c>
      <c r="AF848" s="23">
        <f t="shared" si="153"/>
        <v>0</v>
      </c>
      <c r="AG848" s="22">
        <f>SUMIFS(当月ワード!$X$3:$X$1000,当月ワード!$D$3:$D$1000,キーワード!$D848,当月ワード!$E$3:$E$1000,キーワード!$F848)</f>
        <v>0</v>
      </c>
      <c r="AH848" s="23">
        <f>SUMIFS(前月ワード!$X$3:$X$1000,前月ワード!$D$3:$D$1000,キーワード!$D848,前月ワード!$E$3:$E$1000,キーワード!$F848)</f>
        <v>0</v>
      </c>
      <c r="AI848" s="23">
        <f>SUMIFS(前々月ワード!$X$3:$X$1000,前々月ワード!$D$3:$D$1000,キーワード!$D848,前々月ワード!$E$3:$E$1000,キーワード!$F848)</f>
        <v>0</v>
      </c>
      <c r="AJ848" s="22">
        <f>SUMIFS(当月ワード!$I$3:$I$1000,当月ワード!$D$3:$D$1000,キーワード!$D848,当月ワード!$E$3:$E$1000,キーワード!$F848)</f>
        <v>0</v>
      </c>
      <c r="AK848" s="23">
        <f>SUMIFS(前月ワード!$I$3:$I$1000,前月ワード!$D$3:$D$1000,キーワード!$D848,前月ワード!$E$3:$E$1000,キーワード!$F848)</f>
        <v>0</v>
      </c>
      <c r="AL848" s="23">
        <f>SUMIFS(前々月ワード!$I$3:$I$1000,前々月ワード!$D$3:$D$1000,キーワード!$D848,前々月ワード!$E$3:$E$1000,キーワード!$F848)</f>
        <v>0</v>
      </c>
      <c r="AM848" s="13">
        <f t="shared" si="154"/>
        <v>0</v>
      </c>
      <c r="AN848" s="13">
        <f t="shared" si="154"/>
        <v>0</v>
      </c>
      <c r="AO848" s="13">
        <f t="shared" si="154"/>
        <v>0</v>
      </c>
      <c r="AP848" s="16">
        <f t="shared" si="155"/>
        <v>0</v>
      </c>
      <c r="AQ848" s="16">
        <f t="shared" si="155"/>
        <v>0</v>
      </c>
      <c r="AR848" s="17">
        <f t="shared" si="155"/>
        <v>0</v>
      </c>
    </row>
    <row r="849" spans="3:44" ht="36.65" customHeight="1">
      <c r="C849" s="20">
        <v>844</v>
      </c>
      <c r="D849" s="53">
        <f>現状ワード設定!B846</f>
        <v>0</v>
      </c>
      <c r="E849" s="26" t="str">
        <f>IFERROR(_xlfn.XLOOKUP($D849,現状商品設定!B:B,現状商品設定!C:C,"-"),"-")</f>
        <v>-</v>
      </c>
      <c r="F849" s="56">
        <f>現状ワード設定!G846</f>
        <v>0</v>
      </c>
      <c r="G849" s="60" t="s">
        <v>46</v>
      </c>
      <c r="H849" s="47" t="str">
        <f>IFERROR(_xlfn.XLOOKUP(D849,商品!$D:$D,商品!$H:$H),"")</f>
        <v/>
      </c>
      <c r="I849" s="50" t="str">
        <f>IFERROR(_xlfn.XLOOKUP(D849&amp;F849,現状ワード設定!J:J,現状ワード設定!H:H),"")</f>
        <v/>
      </c>
      <c r="J849" s="47" t="str">
        <f>IFERROR(_xlfn.XLOOKUP(D849&amp;F849,現状ワード設定!J:J,現状ワード設定!I:I),"")</f>
        <v/>
      </c>
      <c r="K849" s="47" t="e">
        <f>IF(AND(T849&gt;=設定!$C$12,W849&gt;=O849),I849*(1+設定!$F$12),IF(AND(T849&gt;=設定!$C$13,W849&lt;O849),I849*(1+設定!$F$13),IF(AND(T849&lt;設定!$C$14,U849&gt;=設定!$E$14),I849*(1+設定!$F$14),IF(AND(T849&lt;設定!$C$15,U849&lt;設定!$E$15),I849*(1+設定!$F$15),"除外"))))</f>
        <v>#VALUE!</v>
      </c>
      <c r="L849" s="58" t="e">
        <f ca="1">IF(消化率!$I$5&lt;1,K849*消化率!$I$5,IF(U849*V849/(K849*消化率!$I$5)&gt;O849,K849*消化率!$I$5,M849))</f>
        <v>#DIV/0!</v>
      </c>
      <c r="M849" s="58" t="e">
        <f t="shared" si="146"/>
        <v>#VALUE!</v>
      </c>
      <c r="N849" s="58" t="e">
        <f ca="1">IF(ROUNDUP(IF(IF(IF(AND(設定!$D$8&lt;=L849,設定!$D$8&lt;J849),設定!$D$8,IF(AND(J849&lt;=L849,J849&lt;設定!$D$8),J849,IF(AND(L849&lt;=J849,J849&lt;設定!$D$8),J849,L849)))=0,設定!$D$8,IF(AND(設定!$D$8&lt;=L849,設定!$D$8&lt;J849),設定!$D$8,IF(AND(J849&lt;=L849,J849&lt;設定!$D$8),J849,IF(AND(L849&lt;=J849,J849&lt;設定!$D$8),J849,L849))))&lt;=H849,H849+1,IF(IF(AND(設定!$D$8&lt;=L849,設定!$D$8&lt;J849),設定!$D$8,IF(AND(J849&lt;=L849,J849&lt;設定!$D$8),J849,IF(AND(L849&lt;=J849,J849&lt;設定!$D$8),J849,L849)))=0,設定!$D$8,IF(AND(設定!$D$8&lt;=L849,設定!$D$8&lt;J849),設定!$D$8,IF(AND(J849&lt;=L849,J849&lt;設定!$D$8),J849,IF(AND(L849&lt;=J849,J849&lt;設定!$D$8),J849,L849))))),0)&gt;40,ROUNDUP(IF(IF(IF(AND(設定!$D$8&lt;=L849,設定!$D$8&lt;J849),設定!$D$8,IF(AND(J849&lt;=L849,J849&lt;設定!$D$8),J849,IF(AND(L849&lt;=J849,J849&lt;設定!$D$8),J849,L849)))=0,設定!$D$8,IF(AND(設定!$D$8&lt;=L849,設定!$D$8&lt;J849),設定!$D$8,IF(AND(J849&lt;=L849,J849&lt;設定!$D$8),J849,IF(AND(L849&lt;=J849,J849&lt;設定!$D$8),J849,L849))))&lt;=H849,H849+1,IF(IF(AND(設定!$D$8&lt;=L849,設定!$D$8&lt;J849),設定!$D$8,IF(AND(J849&lt;=L849,J849&lt;設定!$D$8),J849,IF(AND(L849&lt;=J849,J849&lt;設定!$D$8),J849,L849)))=0,設定!$D$8,IF(AND(設定!$D$8&lt;=L849,設定!$D$8&lt;J849),設定!$D$8,IF(AND(J849&lt;=L849,J849&lt;設定!$D$8),J849,IF(AND(L849&lt;=J849,J849&lt;設定!$D$8),J849,L849))))),0),40)</f>
        <v>#DIV/0!</v>
      </c>
      <c r="O849" s="55">
        <f>IF(G849="標準",設定!$C$4,G849)</f>
        <v>5</v>
      </c>
      <c r="P849" s="45">
        <f t="shared" si="147"/>
        <v>0</v>
      </c>
      <c r="Q849" s="14">
        <f t="shared" si="148"/>
        <v>0</v>
      </c>
      <c r="R849" s="23">
        <f t="shared" si="156"/>
        <v>0</v>
      </c>
      <c r="S849" s="12">
        <f t="shared" si="149"/>
        <v>0</v>
      </c>
      <c r="T849" s="23">
        <f t="shared" si="150"/>
        <v>0</v>
      </c>
      <c r="U849" s="13">
        <f t="shared" si="151"/>
        <v>0</v>
      </c>
      <c r="V849" s="104" t="str">
        <f>INDEX(商品!Q:Q,MATCH(キーワード!D849,商品!D:D,0),1)</f>
        <v>-</v>
      </c>
      <c r="W849" s="15">
        <f t="shared" si="152"/>
        <v>0</v>
      </c>
      <c r="X849" s="22">
        <f>SUMIFS(当月ワード!$J$3:$J$1000,当月ワード!$D$3:$D$1000,キーワード!$D849,当月ワード!$E$3:$E$1000,キーワード!$F849)</f>
        <v>0</v>
      </c>
      <c r="Y849" s="23">
        <f>SUMIFS(前月ワード!$J$3:$J$1000,前月ワード!$D$3:$D$1000,キーワード!$D849,前月ワード!$E$3:$E$1000,キーワード!$F849)</f>
        <v>0</v>
      </c>
      <c r="Z849" s="23">
        <f>SUMIFS(前々月ワード!$J$3:$J$1000,前々月ワード!$D$3:$D$1000,キーワード!$D849,前々月ワード!$E$3:$E$1000,キーワード!$F849)</f>
        <v>0</v>
      </c>
      <c r="AA849" s="22">
        <f>SUMIFS(当月ワード!$W$3:$W$1000,当月ワード!$D$3:$D$1000,キーワード!$D849,当月ワード!$E$3:$E$1000,キーワード!$F849)</f>
        <v>0</v>
      </c>
      <c r="AB849" s="23">
        <f>SUMIFS(前月ワード!$W$3:$W$1000,前月ワード!$D$3:$D$1000,キーワード!$D849,前月ワード!$E$3:$E$1000,キーワード!$F849)</f>
        <v>0</v>
      </c>
      <c r="AC849" s="23">
        <f>SUMIFS(前々月ワード!$W$3:$W$1000,前々月ワード!$D$3:$D$1000,キーワード!$D849,前々月ワード!$E$3:$E$1000,キーワード!$F849)</f>
        <v>0</v>
      </c>
      <c r="AD849" s="23">
        <f t="shared" si="153"/>
        <v>0</v>
      </c>
      <c r="AE849" s="23">
        <f t="shared" si="153"/>
        <v>0</v>
      </c>
      <c r="AF849" s="23">
        <f t="shared" si="153"/>
        <v>0</v>
      </c>
      <c r="AG849" s="22">
        <f>SUMIFS(当月ワード!$X$3:$X$1000,当月ワード!$D$3:$D$1000,キーワード!$D849,当月ワード!$E$3:$E$1000,キーワード!$F849)</f>
        <v>0</v>
      </c>
      <c r="AH849" s="23">
        <f>SUMIFS(前月ワード!$X$3:$X$1000,前月ワード!$D$3:$D$1000,キーワード!$D849,前月ワード!$E$3:$E$1000,キーワード!$F849)</f>
        <v>0</v>
      </c>
      <c r="AI849" s="23">
        <f>SUMIFS(前々月ワード!$X$3:$X$1000,前々月ワード!$D$3:$D$1000,キーワード!$D849,前々月ワード!$E$3:$E$1000,キーワード!$F849)</f>
        <v>0</v>
      </c>
      <c r="AJ849" s="22">
        <f>SUMIFS(当月ワード!$I$3:$I$1000,当月ワード!$D$3:$D$1000,キーワード!$D849,当月ワード!$E$3:$E$1000,キーワード!$F849)</f>
        <v>0</v>
      </c>
      <c r="AK849" s="23">
        <f>SUMIFS(前月ワード!$I$3:$I$1000,前月ワード!$D$3:$D$1000,キーワード!$D849,前月ワード!$E$3:$E$1000,キーワード!$F849)</f>
        <v>0</v>
      </c>
      <c r="AL849" s="23">
        <f>SUMIFS(前々月ワード!$I$3:$I$1000,前々月ワード!$D$3:$D$1000,キーワード!$D849,前々月ワード!$E$3:$E$1000,キーワード!$F849)</f>
        <v>0</v>
      </c>
      <c r="AM849" s="13">
        <f t="shared" si="154"/>
        <v>0</v>
      </c>
      <c r="AN849" s="13">
        <f t="shared" si="154"/>
        <v>0</v>
      </c>
      <c r="AO849" s="13">
        <f t="shared" si="154"/>
        <v>0</v>
      </c>
      <c r="AP849" s="16">
        <f t="shared" si="155"/>
        <v>0</v>
      </c>
      <c r="AQ849" s="16">
        <f t="shared" si="155"/>
        <v>0</v>
      </c>
      <c r="AR849" s="17">
        <f t="shared" si="155"/>
        <v>0</v>
      </c>
    </row>
    <row r="850" spans="3:44" ht="36.65" customHeight="1">
      <c r="C850" s="20">
        <v>845</v>
      </c>
      <c r="D850" s="53">
        <f>現状ワード設定!B847</f>
        <v>0</v>
      </c>
      <c r="E850" s="26" t="str">
        <f>IFERROR(_xlfn.XLOOKUP($D850,現状商品設定!B:B,現状商品設定!C:C,"-"),"-")</f>
        <v>-</v>
      </c>
      <c r="F850" s="56">
        <f>現状ワード設定!G847</f>
        <v>0</v>
      </c>
      <c r="G850" s="60" t="s">
        <v>46</v>
      </c>
      <c r="H850" s="47" t="str">
        <f>IFERROR(_xlfn.XLOOKUP(D850,商品!$D:$D,商品!$H:$H),"")</f>
        <v/>
      </c>
      <c r="I850" s="50" t="str">
        <f>IFERROR(_xlfn.XLOOKUP(D850&amp;F850,現状ワード設定!J:J,現状ワード設定!H:H),"")</f>
        <v/>
      </c>
      <c r="J850" s="47" t="str">
        <f>IFERROR(_xlfn.XLOOKUP(D850&amp;F850,現状ワード設定!J:J,現状ワード設定!I:I),"")</f>
        <v/>
      </c>
      <c r="K850" s="47" t="e">
        <f>IF(AND(T850&gt;=設定!$C$12,W850&gt;=O850),I850*(1+設定!$F$12),IF(AND(T850&gt;=設定!$C$13,W850&lt;O850),I850*(1+設定!$F$13),IF(AND(T850&lt;設定!$C$14,U850&gt;=設定!$E$14),I850*(1+設定!$F$14),IF(AND(T850&lt;設定!$C$15,U850&lt;設定!$E$15),I850*(1+設定!$F$15),"除外"))))</f>
        <v>#VALUE!</v>
      </c>
      <c r="L850" s="58" t="e">
        <f ca="1">IF(消化率!$I$5&lt;1,K850*消化率!$I$5,IF(U850*V850/(K850*消化率!$I$5)&gt;O850,K850*消化率!$I$5,M850))</f>
        <v>#DIV/0!</v>
      </c>
      <c r="M850" s="58" t="e">
        <f t="shared" si="146"/>
        <v>#VALUE!</v>
      </c>
      <c r="N850" s="58" t="e">
        <f ca="1">IF(ROUNDUP(IF(IF(IF(AND(設定!$D$8&lt;=L850,設定!$D$8&lt;J850),設定!$D$8,IF(AND(J850&lt;=L850,J850&lt;設定!$D$8),J850,IF(AND(L850&lt;=J850,J850&lt;設定!$D$8),J850,L850)))=0,設定!$D$8,IF(AND(設定!$D$8&lt;=L850,設定!$D$8&lt;J850),設定!$D$8,IF(AND(J850&lt;=L850,J850&lt;設定!$D$8),J850,IF(AND(L850&lt;=J850,J850&lt;設定!$D$8),J850,L850))))&lt;=H850,H850+1,IF(IF(AND(設定!$D$8&lt;=L850,設定!$D$8&lt;J850),設定!$D$8,IF(AND(J850&lt;=L850,J850&lt;設定!$D$8),J850,IF(AND(L850&lt;=J850,J850&lt;設定!$D$8),J850,L850)))=0,設定!$D$8,IF(AND(設定!$D$8&lt;=L850,設定!$D$8&lt;J850),設定!$D$8,IF(AND(J850&lt;=L850,J850&lt;設定!$D$8),J850,IF(AND(L850&lt;=J850,J850&lt;設定!$D$8),J850,L850))))),0)&gt;40,ROUNDUP(IF(IF(IF(AND(設定!$D$8&lt;=L850,設定!$D$8&lt;J850),設定!$D$8,IF(AND(J850&lt;=L850,J850&lt;設定!$D$8),J850,IF(AND(L850&lt;=J850,J850&lt;設定!$D$8),J850,L850)))=0,設定!$D$8,IF(AND(設定!$D$8&lt;=L850,設定!$D$8&lt;J850),設定!$D$8,IF(AND(J850&lt;=L850,J850&lt;設定!$D$8),J850,IF(AND(L850&lt;=J850,J850&lt;設定!$D$8),J850,L850))))&lt;=H850,H850+1,IF(IF(AND(設定!$D$8&lt;=L850,設定!$D$8&lt;J850),設定!$D$8,IF(AND(J850&lt;=L850,J850&lt;設定!$D$8),J850,IF(AND(L850&lt;=J850,J850&lt;設定!$D$8),J850,L850)))=0,設定!$D$8,IF(AND(設定!$D$8&lt;=L850,設定!$D$8&lt;J850),設定!$D$8,IF(AND(J850&lt;=L850,J850&lt;設定!$D$8),J850,IF(AND(L850&lt;=J850,J850&lt;設定!$D$8),J850,L850))))),0),40)</f>
        <v>#DIV/0!</v>
      </c>
      <c r="O850" s="55">
        <f>IF(G850="標準",設定!$C$4,G850)</f>
        <v>5</v>
      </c>
      <c r="P850" s="45">
        <f t="shared" si="147"/>
        <v>0</v>
      </c>
      <c r="Q850" s="14">
        <f t="shared" si="148"/>
        <v>0</v>
      </c>
      <c r="R850" s="23">
        <f t="shared" si="156"/>
        <v>0</v>
      </c>
      <c r="S850" s="12">
        <f t="shared" si="149"/>
        <v>0</v>
      </c>
      <c r="T850" s="23">
        <f t="shared" si="150"/>
        <v>0</v>
      </c>
      <c r="U850" s="13">
        <f t="shared" si="151"/>
        <v>0</v>
      </c>
      <c r="V850" s="104" t="str">
        <f>INDEX(商品!Q:Q,MATCH(キーワード!D850,商品!D:D,0),1)</f>
        <v>-</v>
      </c>
      <c r="W850" s="15">
        <f t="shared" si="152"/>
        <v>0</v>
      </c>
      <c r="X850" s="22">
        <f>SUMIFS(当月ワード!$J$3:$J$1000,当月ワード!$D$3:$D$1000,キーワード!$D850,当月ワード!$E$3:$E$1000,キーワード!$F850)</f>
        <v>0</v>
      </c>
      <c r="Y850" s="23">
        <f>SUMIFS(前月ワード!$J$3:$J$1000,前月ワード!$D$3:$D$1000,キーワード!$D850,前月ワード!$E$3:$E$1000,キーワード!$F850)</f>
        <v>0</v>
      </c>
      <c r="Z850" s="23">
        <f>SUMIFS(前々月ワード!$J$3:$J$1000,前々月ワード!$D$3:$D$1000,キーワード!$D850,前々月ワード!$E$3:$E$1000,キーワード!$F850)</f>
        <v>0</v>
      </c>
      <c r="AA850" s="22">
        <f>SUMIFS(当月ワード!$W$3:$W$1000,当月ワード!$D$3:$D$1000,キーワード!$D850,当月ワード!$E$3:$E$1000,キーワード!$F850)</f>
        <v>0</v>
      </c>
      <c r="AB850" s="23">
        <f>SUMIFS(前月ワード!$W$3:$W$1000,前月ワード!$D$3:$D$1000,キーワード!$D850,前月ワード!$E$3:$E$1000,キーワード!$F850)</f>
        <v>0</v>
      </c>
      <c r="AC850" s="23">
        <f>SUMIFS(前々月ワード!$W$3:$W$1000,前々月ワード!$D$3:$D$1000,キーワード!$D850,前々月ワード!$E$3:$E$1000,キーワード!$F850)</f>
        <v>0</v>
      </c>
      <c r="AD850" s="23">
        <f t="shared" si="153"/>
        <v>0</v>
      </c>
      <c r="AE850" s="23">
        <f t="shared" si="153"/>
        <v>0</v>
      </c>
      <c r="AF850" s="23">
        <f t="shared" si="153"/>
        <v>0</v>
      </c>
      <c r="AG850" s="22">
        <f>SUMIFS(当月ワード!$X$3:$X$1000,当月ワード!$D$3:$D$1000,キーワード!$D850,当月ワード!$E$3:$E$1000,キーワード!$F850)</f>
        <v>0</v>
      </c>
      <c r="AH850" s="23">
        <f>SUMIFS(前月ワード!$X$3:$X$1000,前月ワード!$D$3:$D$1000,キーワード!$D850,前月ワード!$E$3:$E$1000,キーワード!$F850)</f>
        <v>0</v>
      </c>
      <c r="AI850" s="23">
        <f>SUMIFS(前々月ワード!$X$3:$X$1000,前々月ワード!$D$3:$D$1000,キーワード!$D850,前々月ワード!$E$3:$E$1000,キーワード!$F850)</f>
        <v>0</v>
      </c>
      <c r="AJ850" s="22">
        <f>SUMIFS(当月ワード!$I$3:$I$1000,当月ワード!$D$3:$D$1000,キーワード!$D850,当月ワード!$E$3:$E$1000,キーワード!$F850)</f>
        <v>0</v>
      </c>
      <c r="AK850" s="23">
        <f>SUMIFS(前月ワード!$I$3:$I$1000,前月ワード!$D$3:$D$1000,キーワード!$D850,前月ワード!$E$3:$E$1000,キーワード!$F850)</f>
        <v>0</v>
      </c>
      <c r="AL850" s="23">
        <f>SUMIFS(前々月ワード!$I$3:$I$1000,前々月ワード!$D$3:$D$1000,キーワード!$D850,前々月ワード!$E$3:$E$1000,キーワード!$F850)</f>
        <v>0</v>
      </c>
      <c r="AM850" s="13">
        <f t="shared" si="154"/>
        <v>0</v>
      </c>
      <c r="AN850" s="13">
        <f t="shared" si="154"/>
        <v>0</v>
      </c>
      <c r="AO850" s="13">
        <f t="shared" si="154"/>
        <v>0</v>
      </c>
      <c r="AP850" s="16">
        <f t="shared" si="155"/>
        <v>0</v>
      </c>
      <c r="AQ850" s="16">
        <f t="shared" si="155"/>
        <v>0</v>
      </c>
      <c r="AR850" s="17">
        <f t="shared" si="155"/>
        <v>0</v>
      </c>
    </row>
    <row r="851" spans="3:44" ht="36.65" customHeight="1">
      <c r="C851" s="20">
        <v>846</v>
      </c>
      <c r="D851" s="53">
        <f>現状ワード設定!B848</f>
        <v>0</v>
      </c>
      <c r="E851" s="26" t="str">
        <f>IFERROR(_xlfn.XLOOKUP($D851,現状商品設定!B:B,現状商品設定!C:C,"-"),"-")</f>
        <v>-</v>
      </c>
      <c r="F851" s="56">
        <f>現状ワード設定!G848</f>
        <v>0</v>
      </c>
      <c r="G851" s="60" t="s">
        <v>46</v>
      </c>
      <c r="H851" s="47" t="str">
        <f>IFERROR(_xlfn.XLOOKUP(D851,商品!$D:$D,商品!$H:$H),"")</f>
        <v/>
      </c>
      <c r="I851" s="50" t="str">
        <f>IFERROR(_xlfn.XLOOKUP(D851&amp;F851,現状ワード設定!J:J,現状ワード設定!H:H),"")</f>
        <v/>
      </c>
      <c r="J851" s="47" t="str">
        <f>IFERROR(_xlfn.XLOOKUP(D851&amp;F851,現状ワード設定!J:J,現状ワード設定!I:I),"")</f>
        <v/>
      </c>
      <c r="K851" s="47" t="e">
        <f>IF(AND(T851&gt;=設定!$C$12,W851&gt;=O851),I851*(1+設定!$F$12),IF(AND(T851&gt;=設定!$C$13,W851&lt;O851),I851*(1+設定!$F$13),IF(AND(T851&lt;設定!$C$14,U851&gt;=設定!$E$14),I851*(1+設定!$F$14),IF(AND(T851&lt;設定!$C$15,U851&lt;設定!$E$15),I851*(1+設定!$F$15),"除外"))))</f>
        <v>#VALUE!</v>
      </c>
      <c r="L851" s="58" t="e">
        <f ca="1">IF(消化率!$I$5&lt;1,K851*消化率!$I$5,IF(U851*V851/(K851*消化率!$I$5)&gt;O851,K851*消化率!$I$5,M851))</f>
        <v>#DIV/0!</v>
      </c>
      <c r="M851" s="58" t="e">
        <f t="shared" si="146"/>
        <v>#VALUE!</v>
      </c>
      <c r="N851" s="58" t="e">
        <f ca="1">IF(ROUNDUP(IF(IF(IF(AND(設定!$D$8&lt;=L851,設定!$D$8&lt;J851),設定!$D$8,IF(AND(J851&lt;=L851,J851&lt;設定!$D$8),J851,IF(AND(L851&lt;=J851,J851&lt;設定!$D$8),J851,L851)))=0,設定!$D$8,IF(AND(設定!$D$8&lt;=L851,設定!$D$8&lt;J851),設定!$D$8,IF(AND(J851&lt;=L851,J851&lt;設定!$D$8),J851,IF(AND(L851&lt;=J851,J851&lt;設定!$D$8),J851,L851))))&lt;=H851,H851+1,IF(IF(AND(設定!$D$8&lt;=L851,設定!$D$8&lt;J851),設定!$D$8,IF(AND(J851&lt;=L851,J851&lt;設定!$D$8),J851,IF(AND(L851&lt;=J851,J851&lt;設定!$D$8),J851,L851)))=0,設定!$D$8,IF(AND(設定!$D$8&lt;=L851,設定!$D$8&lt;J851),設定!$D$8,IF(AND(J851&lt;=L851,J851&lt;設定!$D$8),J851,IF(AND(L851&lt;=J851,J851&lt;設定!$D$8),J851,L851))))),0)&gt;40,ROUNDUP(IF(IF(IF(AND(設定!$D$8&lt;=L851,設定!$D$8&lt;J851),設定!$D$8,IF(AND(J851&lt;=L851,J851&lt;設定!$D$8),J851,IF(AND(L851&lt;=J851,J851&lt;設定!$D$8),J851,L851)))=0,設定!$D$8,IF(AND(設定!$D$8&lt;=L851,設定!$D$8&lt;J851),設定!$D$8,IF(AND(J851&lt;=L851,J851&lt;設定!$D$8),J851,IF(AND(L851&lt;=J851,J851&lt;設定!$D$8),J851,L851))))&lt;=H851,H851+1,IF(IF(AND(設定!$D$8&lt;=L851,設定!$D$8&lt;J851),設定!$D$8,IF(AND(J851&lt;=L851,J851&lt;設定!$D$8),J851,IF(AND(L851&lt;=J851,J851&lt;設定!$D$8),J851,L851)))=0,設定!$D$8,IF(AND(設定!$D$8&lt;=L851,設定!$D$8&lt;J851),設定!$D$8,IF(AND(J851&lt;=L851,J851&lt;設定!$D$8),J851,IF(AND(L851&lt;=J851,J851&lt;設定!$D$8),J851,L851))))),0),40)</f>
        <v>#DIV/0!</v>
      </c>
      <c r="O851" s="55">
        <f>IF(G851="標準",設定!$C$4,G851)</f>
        <v>5</v>
      </c>
      <c r="P851" s="45">
        <f t="shared" si="147"/>
        <v>0</v>
      </c>
      <c r="Q851" s="14">
        <f t="shared" si="148"/>
        <v>0</v>
      </c>
      <c r="R851" s="23">
        <f t="shared" si="156"/>
        <v>0</v>
      </c>
      <c r="S851" s="12">
        <f t="shared" si="149"/>
        <v>0</v>
      </c>
      <c r="T851" s="23">
        <f t="shared" si="150"/>
        <v>0</v>
      </c>
      <c r="U851" s="13">
        <f t="shared" si="151"/>
        <v>0</v>
      </c>
      <c r="V851" s="104" t="str">
        <f>INDEX(商品!Q:Q,MATCH(キーワード!D851,商品!D:D,0),1)</f>
        <v>-</v>
      </c>
      <c r="W851" s="15">
        <f t="shared" si="152"/>
        <v>0</v>
      </c>
      <c r="X851" s="22">
        <f>SUMIFS(当月ワード!$J$3:$J$1000,当月ワード!$D$3:$D$1000,キーワード!$D851,当月ワード!$E$3:$E$1000,キーワード!$F851)</f>
        <v>0</v>
      </c>
      <c r="Y851" s="23">
        <f>SUMIFS(前月ワード!$J$3:$J$1000,前月ワード!$D$3:$D$1000,キーワード!$D851,前月ワード!$E$3:$E$1000,キーワード!$F851)</f>
        <v>0</v>
      </c>
      <c r="Z851" s="23">
        <f>SUMIFS(前々月ワード!$J$3:$J$1000,前々月ワード!$D$3:$D$1000,キーワード!$D851,前々月ワード!$E$3:$E$1000,キーワード!$F851)</f>
        <v>0</v>
      </c>
      <c r="AA851" s="22">
        <f>SUMIFS(当月ワード!$W$3:$W$1000,当月ワード!$D$3:$D$1000,キーワード!$D851,当月ワード!$E$3:$E$1000,キーワード!$F851)</f>
        <v>0</v>
      </c>
      <c r="AB851" s="23">
        <f>SUMIFS(前月ワード!$W$3:$W$1000,前月ワード!$D$3:$D$1000,キーワード!$D851,前月ワード!$E$3:$E$1000,キーワード!$F851)</f>
        <v>0</v>
      </c>
      <c r="AC851" s="23">
        <f>SUMIFS(前々月ワード!$W$3:$W$1000,前々月ワード!$D$3:$D$1000,キーワード!$D851,前々月ワード!$E$3:$E$1000,キーワード!$F851)</f>
        <v>0</v>
      </c>
      <c r="AD851" s="23">
        <f t="shared" si="153"/>
        <v>0</v>
      </c>
      <c r="AE851" s="23">
        <f t="shared" si="153"/>
        <v>0</v>
      </c>
      <c r="AF851" s="23">
        <f t="shared" si="153"/>
        <v>0</v>
      </c>
      <c r="AG851" s="22">
        <f>SUMIFS(当月ワード!$X$3:$X$1000,当月ワード!$D$3:$D$1000,キーワード!$D851,当月ワード!$E$3:$E$1000,キーワード!$F851)</f>
        <v>0</v>
      </c>
      <c r="AH851" s="23">
        <f>SUMIFS(前月ワード!$X$3:$X$1000,前月ワード!$D$3:$D$1000,キーワード!$D851,前月ワード!$E$3:$E$1000,キーワード!$F851)</f>
        <v>0</v>
      </c>
      <c r="AI851" s="23">
        <f>SUMIFS(前々月ワード!$X$3:$X$1000,前々月ワード!$D$3:$D$1000,キーワード!$D851,前々月ワード!$E$3:$E$1000,キーワード!$F851)</f>
        <v>0</v>
      </c>
      <c r="AJ851" s="22">
        <f>SUMIFS(当月ワード!$I$3:$I$1000,当月ワード!$D$3:$D$1000,キーワード!$D851,当月ワード!$E$3:$E$1000,キーワード!$F851)</f>
        <v>0</v>
      </c>
      <c r="AK851" s="23">
        <f>SUMIFS(前月ワード!$I$3:$I$1000,前月ワード!$D$3:$D$1000,キーワード!$D851,前月ワード!$E$3:$E$1000,キーワード!$F851)</f>
        <v>0</v>
      </c>
      <c r="AL851" s="23">
        <f>SUMIFS(前々月ワード!$I$3:$I$1000,前々月ワード!$D$3:$D$1000,キーワード!$D851,前々月ワード!$E$3:$E$1000,キーワード!$F851)</f>
        <v>0</v>
      </c>
      <c r="AM851" s="13">
        <f t="shared" si="154"/>
        <v>0</v>
      </c>
      <c r="AN851" s="13">
        <f t="shared" si="154"/>
        <v>0</v>
      </c>
      <c r="AO851" s="13">
        <f t="shared" si="154"/>
        <v>0</v>
      </c>
      <c r="AP851" s="16">
        <f t="shared" si="155"/>
        <v>0</v>
      </c>
      <c r="AQ851" s="16">
        <f t="shared" si="155"/>
        <v>0</v>
      </c>
      <c r="AR851" s="17">
        <f t="shared" si="155"/>
        <v>0</v>
      </c>
    </row>
    <row r="852" spans="3:44" ht="36.65" customHeight="1">
      <c r="C852" s="20">
        <v>847</v>
      </c>
      <c r="D852" s="53">
        <f>現状ワード設定!B849</f>
        <v>0</v>
      </c>
      <c r="E852" s="26" t="str">
        <f>IFERROR(_xlfn.XLOOKUP($D852,現状商品設定!B:B,現状商品設定!C:C,"-"),"-")</f>
        <v>-</v>
      </c>
      <c r="F852" s="56">
        <f>現状ワード設定!G849</f>
        <v>0</v>
      </c>
      <c r="G852" s="60" t="s">
        <v>46</v>
      </c>
      <c r="H852" s="47" t="str">
        <f>IFERROR(_xlfn.XLOOKUP(D852,商品!$D:$D,商品!$H:$H),"")</f>
        <v/>
      </c>
      <c r="I852" s="50" t="str">
        <f>IFERROR(_xlfn.XLOOKUP(D852&amp;F852,現状ワード設定!J:J,現状ワード設定!H:H),"")</f>
        <v/>
      </c>
      <c r="J852" s="47" t="str">
        <f>IFERROR(_xlfn.XLOOKUP(D852&amp;F852,現状ワード設定!J:J,現状ワード設定!I:I),"")</f>
        <v/>
      </c>
      <c r="K852" s="47" t="e">
        <f>IF(AND(T852&gt;=設定!$C$12,W852&gt;=O852),I852*(1+設定!$F$12),IF(AND(T852&gt;=設定!$C$13,W852&lt;O852),I852*(1+設定!$F$13),IF(AND(T852&lt;設定!$C$14,U852&gt;=設定!$E$14),I852*(1+設定!$F$14),IF(AND(T852&lt;設定!$C$15,U852&lt;設定!$E$15),I852*(1+設定!$F$15),"除外"))))</f>
        <v>#VALUE!</v>
      </c>
      <c r="L852" s="58" t="e">
        <f ca="1">IF(消化率!$I$5&lt;1,K852*消化率!$I$5,IF(U852*V852/(K852*消化率!$I$5)&gt;O852,K852*消化率!$I$5,M852))</f>
        <v>#DIV/0!</v>
      </c>
      <c r="M852" s="58" t="e">
        <f t="shared" si="146"/>
        <v>#VALUE!</v>
      </c>
      <c r="N852" s="58" t="e">
        <f ca="1">IF(ROUNDUP(IF(IF(IF(AND(設定!$D$8&lt;=L852,設定!$D$8&lt;J852),設定!$D$8,IF(AND(J852&lt;=L852,J852&lt;設定!$D$8),J852,IF(AND(L852&lt;=J852,J852&lt;設定!$D$8),J852,L852)))=0,設定!$D$8,IF(AND(設定!$D$8&lt;=L852,設定!$D$8&lt;J852),設定!$D$8,IF(AND(J852&lt;=L852,J852&lt;設定!$D$8),J852,IF(AND(L852&lt;=J852,J852&lt;設定!$D$8),J852,L852))))&lt;=H852,H852+1,IF(IF(AND(設定!$D$8&lt;=L852,設定!$D$8&lt;J852),設定!$D$8,IF(AND(J852&lt;=L852,J852&lt;設定!$D$8),J852,IF(AND(L852&lt;=J852,J852&lt;設定!$D$8),J852,L852)))=0,設定!$D$8,IF(AND(設定!$D$8&lt;=L852,設定!$D$8&lt;J852),設定!$D$8,IF(AND(J852&lt;=L852,J852&lt;設定!$D$8),J852,IF(AND(L852&lt;=J852,J852&lt;設定!$D$8),J852,L852))))),0)&gt;40,ROUNDUP(IF(IF(IF(AND(設定!$D$8&lt;=L852,設定!$D$8&lt;J852),設定!$D$8,IF(AND(J852&lt;=L852,J852&lt;設定!$D$8),J852,IF(AND(L852&lt;=J852,J852&lt;設定!$D$8),J852,L852)))=0,設定!$D$8,IF(AND(設定!$D$8&lt;=L852,設定!$D$8&lt;J852),設定!$D$8,IF(AND(J852&lt;=L852,J852&lt;設定!$D$8),J852,IF(AND(L852&lt;=J852,J852&lt;設定!$D$8),J852,L852))))&lt;=H852,H852+1,IF(IF(AND(設定!$D$8&lt;=L852,設定!$D$8&lt;J852),設定!$D$8,IF(AND(J852&lt;=L852,J852&lt;設定!$D$8),J852,IF(AND(L852&lt;=J852,J852&lt;設定!$D$8),J852,L852)))=0,設定!$D$8,IF(AND(設定!$D$8&lt;=L852,設定!$D$8&lt;J852),設定!$D$8,IF(AND(J852&lt;=L852,J852&lt;設定!$D$8),J852,IF(AND(L852&lt;=J852,J852&lt;設定!$D$8),J852,L852))))),0),40)</f>
        <v>#DIV/0!</v>
      </c>
      <c r="O852" s="55">
        <f>IF(G852="標準",設定!$C$4,G852)</f>
        <v>5</v>
      </c>
      <c r="P852" s="45">
        <f t="shared" si="147"/>
        <v>0</v>
      </c>
      <c r="Q852" s="14">
        <f t="shared" si="148"/>
        <v>0</v>
      </c>
      <c r="R852" s="23">
        <f t="shared" si="156"/>
        <v>0</v>
      </c>
      <c r="S852" s="12">
        <f t="shared" si="149"/>
        <v>0</v>
      </c>
      <c r="T852" s="23">
        <f t="shared" si="150"/>
        <v>0</v>
      </c>
      <c r="U852" s="13">
        <f t="shared" si="151"/>
        <v>0</v>
      </c>
      <c r="V852" s="104" t="str">
        <f>INDEX(商品!Q:Q,MATCH(キーワード!D852,商品!D:D,0),1)</f>
        <v>-</v>
      </c>
      <c r="W852" s="15">
        <f t="shared" si="152"/>
        <v>0</v>
      </c>
      <c r="X852" s="22">
        <f>SUMIFS(当月ワード!$J$3:$J$1000,当月ワード!$D$3:$D$1000,キーワード!$D852,当月ワード!$E$3:$E$1000,キーワード!$F852)</f>
        <v>0</v>
      </c>
      <c r="Y852" s="23">
        <f>SUMIFS(前月ワード!$J$3:$J$1000,前月ワード!$D$3:$D$1000,キーワード!$D852,前月ワード!$E$3:$E$1000,キーワード!$F852)</f>
        <v>0</v>
      </c>
      <c r="Z852" s="23">
        <f>SUMIFS(前々月ワード!$J$3:$J$1000,前々月ワード!$D$3:$D$1000,キーワード!$D852,前々月ワード!$E$3:$E$1000,キーワード!$F852)</f>
        <v>0</v>
      </c>
      <c r="AA852" s="22">
        <f>SUMIFS(当月ワード!$W$3:$W$1000,当月ワード!$D$3:$D$1000,キーワード!$D852,当月ワード!$E$3:$E$1000,キーワード!$F852)</f>
        <v>0</v>
      </c>
      <c r="AB852" s="23">
        <f>SUMIFS(前月ワード!$W$3:$W$1000,前月ワード!$D$3:$D$1000,キーワード!$D852,前月ワード!$E$3:$E$1000,キーワード!$F852)</f>
        <v>0</v>
      </c>
      <c r="AC852" s="23">
        <f>SUMIFS(前々月ワード!$W$3:$W$1000,前々月ワード!$D$3:$D$1000,キーワード!$D852,前々月ワード!$E$3:$E$1000,キーワード!$F852)</f>
        <v>0</v>
      </c>
      <c r="AD852" s="23">
        <f t="shared" si="153"/>
        <v>0</v>
      </c>
      <c r="AE852" s="23">
        <f t="shared" si="153"/>
        <v>0</v>
      </c>
      <c r="AF852" s="23">
        <f t="shared" si="153"/>
        <v>0</v>
      </c>
      <c r="AG852" s="22">
        <f>SUMIFS(当月ワード!$X$3:$X$1000,当月ワード!$D$3:$D$1000,キーワード!$D852,当月ワード!$E$3:$E$1000,キーワード!$F852)</f>
        <v>0</v>
      </c>
      <c r="AH852" s="23">
        <f>SUMIFS(前月ワード!$X$3:$X$1000,前月ワード!$D$3:$D$1000,キーワード!$D852,前月ワード!$E$3:$E$1000,キーワード!$F852)</f>
        <v>0</v>
      </c>
      <c r="AI852" s="23">
        <f>SUMIFS(前々月ワード!$X$3:$X$1000,前々月ワード!$D$3:$D$1000,キーワード!$D852,前々月ワード!$E$3:$E$1000,キーワード!$F852)</f>
        <v>0</v>
      </c>
      <c r="AJ852" s="22">
        <f>SUMIFS(当月ワード!$I$3:$I$1000,当月ワード!$D$3:$D$1000,キーワード!$D852,当月ワード!$E$3:$E$1000,キーワード!$F852)</f>
        <v>0</v>
      </c>
      <c r="AK852" s="23">
        <f>SUMIFS(前月ワード!$I$3:$I$1000,前月ワード!$D$3:$D$1000,キーワード!$D852,前月ワード!$E$3:$E$1000,キーワード!$F852)</f>
        <v>0</v>
      </c>
      <c r="AL852" s="23">
        <f>SUMIFS(前々月ワード!$I$3:$I$1000,前々月ワード!$D$3:$D$1000,キーワード!$D852,前々月ワード!$E$3:$E$1000,キーワード!$F852)</f>
        <v>0</v>
      </c>
      <c r="AM852" s="13">
        <f t="shared" si="154"/>
        <v>0</v>
      </c>
      <c r="AN852" s="13">
        <f t="shared" si="154"/>
        <v>0</v>
      </c>
      <c r="AO852" s="13">
        <f t="shared" si="154"/>
        <v>0</v>
      </c>
      <c r="AP852" s="16">
        <f t="shared" si="155"/>
        <v>0</v>
      </c>
      <c r="AQ852" s="16">
        <f t="shared" si="155"/>
        <v>0</v>
      </c>
      <c r="AR852" s="17">
        <f t="shared" si="155"/>
        <v>0</v>
      </c>
    </row>
    <row r="853" spans="3:44" ht="36.65" customHeight="1">
      <c r="C853" s="20">
        <v>848</v>
      </c>
      <c r="D853" s="53">
        <f>現状ワード設定!B850</f>
        <v>0</v>
      </c>
      <c r="E853" s="26" t="str">
        <f>IFERROR(_xlfn.XLOOKUP($D853,現状商品設定!B:B,現状商品設定!C:C,"-"),"-")</f>
        <v>-</v>
      </c>
      <c r="F853" s="56">
        <f>現状ワード設定!G850</f>
        <v>0</v>
      </c>
      <c r="G853" s="60" t="s">
        <v>46</v>
      </c>
      <c r="H853" s="47" t="str">
        <f>IFERROR(_xlfn.XLOOKUP(D853,商品!$D:$D,商品!$H:$H),"")</f>
        <v/>
      </c>
      <c r="I853" s="50" t="str">
        <f>IFERROR(_xlfn.XLOOKUP(D853&amp;F853,現状ワード設定!J:J,現状ワード設定!H:H),"")</f>
        <v/>
      </c>
      <c r="J853" s="47" t="str">
        <f>IFERROR(_xlfn.XLOOKUP(D853&amp;F853,現状ワード設定!J:J,現状ワード設定!I:I),"")</f>
        <v/>
      </c>
      <c r="K853" s="47" t="e">
        <f>IF(AND(T853&gt;=設定!$C$12,W853&gt;=O853),I853*(1+設定!$F$12),IF(AND(T853&gt;=設定!$C$13,W853&lt;O853),I853*(1+設定!$F$13),IF(AND(T853&lt;設定!$C$14,U853&gt;=設定!$E$14),I853*(1+設定!$F$14),IF(AND(T853&lt;設定!$C$15,U853&lt;設定!$E$15),I853*(1+設定!$F$15),"除外"))))</f>
        <v>#VALUE!</v>
      </c>
      <c r="L853" s="58" t="e">
        <f ca="1">IF(消化率!$I$5&lt;1,K853*消化率!$I$5,IF(U853*V853/(K853*消化率!$I$5)&gt;O853,K853*消化率!$I$5,M853))</f>
        <v>#DIV/0!</v>
      </c>
      <c r="M853" s="58" t="e">
        <f t="shared" si="146"/>
        <v>#VALUE!</v>
      </c>
      <c r="N853" s="58" t="e">
        <f ca="1">IF(ROUNDUP(IF(IF(IF(AND(設定!$D$8&lt;=L853,設定!$D$8&lt;J853),設定!$D$8,IF(AND(J853&lt;=L853,J853&lt;設定!$D$8),J853,IF(AND(L853&lt;=J853,J853&lt;設定!$D$8),J853,L853)))=0,設定!$D$8,IF(AND(設定!$D$8&lt;=L853,設定!$D$8&lt;J853),設定!$D$8,IF(AND(J853&lt;=L853,J853&lt;設定!$D$8),J853,IF(AND(L853&lt;=J853,J853&lt;設定!$D$8),J853,L853))))&lt;=H853,H853+1,IF(IF(AND(設定!$D$8&lt;=L853,設定!$D$8&lt;J853),設定!$D$8,IF(AND(J853&lt;=L853,J853&lt;設定!$D$8),J853,IF(AND(L853&lt;=J853,J853&lt;設定!$D$8),J853,L853)))=0,設定!$D$8,IF(AND(設定!$D$8&lt;=L853,設定!$D$8&lt;J853),設定!$D$8,IF(AND(J853&lt;=L853,J853&lt;設定!$D$8),J853,IF(AND(L853&lt;=J853,J853&lt;設定!$D$8),J853,L853))))),0)&gt;40,ROUNDUP(IF(IF(IF(AND(設定!$D$8&lt;=L853,設定!$D$8&lt;J853),設定!$D$8,IF(AND(J853&lt;=L853,J853&lt;設定!$D$8),J853,IF(AND(L853&lt;=J853,J853&lt;設定!$D$8),J853,L853)))=0,設定!$D$8,IF(AND(設定!$D$8&lt;=L853,設定!$D$8&lt;J853),設定!$D$8,IF(AND(J853&lt;=L853,J853&lt;設定!$D$8),J853,IF(AND(L853&lt;=J853,J853&lt;設定!$D$8),J853,L853))))&lt;=H853,H853+1,IF(IF(AND(設定!$D$8&lt;=L853,設定!$D$8&lt;J853),設定!$D$8,IF(AND(J853&lt;=L853,J853&lt;設定!$D$8),J853,IF(AND(L853&lt;=J853,J853&lt;設定!$D$8),J853,L853)))=0,設定!$D$8,IF(AND(設定!$D$8&lt;=L853,設定!$D$8&lt;J853),設定!$D$8,IF(AND(J853&lt;=L853,J853&lt;設定!$D$8),J853,IF(AND(L853&lt;=J853,J853&lt;設定!$D$8),J853,L853))))),0),40)</f>
        <v>#DIV/0!</v>
      </c>
      <c r="O853" s="55">
        <f>IF(G853="標準",設定!$C$4,G853)</f>
        <v>5</v>
      </c>
      <c r="P853" s="45">
        <f t="shared" si="147"/>
        <v>0</v>
      </c>
      <c r="Q853" s="14">
        <f t="shared" si="148"/>
        <v>0</v>
      </c>
      <c r="R853" s="23">
        <f t="shared" si="156"/>
        <v>0</v>
      </c>
      <c r="S853" s="12">
        <f t="shared" si="149"/>
        <v>0</v>
      </c>
      <c r="T853" s="23">
        <f t="shared" si="150"/>
        <v>0</v>
      </c>
      <c r="U853" s="13">
        <f t="shared" si="151"/>
        <v>0</v>
      </c>
      <c r="V853" s="104" t="str">
        <f>INDEX(商品!Q:Q,MATCH(キーワード!D853,商品!D:D,0),1)</f>
        <v>-</v>
      </c>
      <c r="W853" s="15">
        <f t="shared" si="152"/>
        <v>0</v>
      </c>
      <c r="X853" s="22">
        <f>SUMIFS(当月ワード!$J$3:$J$1000,当月ワード!$D$3:$D$1000,キーワード!$D853,当月ワード!$E$3:$E$1000,キーワード!$F853)</f>
        <v>0</v>
      </c>
      <c r="Y853" s="23">
        <f>SUMIFS(前月ワード!$J$3:$J$1000,前月ワード!$D$3:$D$1000,キーワード!$D853,前月ワード!$E$3:$E$1000,キーワード!$F853)</f>
        <v>0</v>
      </c>
      <c r="Z853" s="23">
        <f>SUMIFS(前々月ワード!$J$3:$J$1000,前々月ワード!$D$3:$D$1000,キーワード!$D853,前々月ワード!$E$3:$E$1000,キーワード!$F853)</f>
        <v>0</v>
      </c>
      <c r="AA853" s="22">
        <f>SUMIFS(当月ワード!$W$3:$W$1000,当月ワード!$D$3:$D$1000,キーワード!$D853,当月ワード!$E$3:$E$1000,キーワード!$F853)</f>
        <v>0</v>
      </c>
      <c r="AB853" s="23">
        <f>SUMIFS(前月ワード!$W$3:$W$1000,前月ワード!$D$3:$D$1000,キーワード!$D853,前月ワード!$E$3:$E$1000,キーワード!$F853)</f>
        <v>0</v>
      </c>
      <c r="AC853" s="23">
        <f>SUMIFS(前々月ワード!$W$3:$W$1000,前々月ワード!$D$3:$D$1000,キーワード!$D853,前々月ワード!$E$3:$E$1000,キーワード!$F853)</f>
        <v>0</v>
      </c>
      <c r="AD853" s="23">
        <f t="shared" si="153"/>
        <v>0</v>
      </c>
      <c r="AE853" s="23">
        <f t="shared" si="153"/>
        <v>0</v>
      </c>
      <c r="AF853" s="23">
        <f t="shared" si="153"/>
        <v>0</v>
      </c>
      <c r="AG853" s="22">
        <f>SUMIFS(当月ワード!$X$3:$X$1000,当月ワード!$D$3:$D$1000,キーワード!$D853,当月ワード!$E$3:$E$1000,キーワード!$F853)</f>
        <v>0</v>
      </c>
      <c r="AH853" s="23">
        <f>SUMIFS(前月ワード!$X$3:$X$1000,前月ワード!$D$3:$D$1000,キーワード!$D853,前月ワード!$E$3:$E$1000,キーワード!$F853)</f>
        <v>0</v>
      </c>
      <c r="AI853" s="23">
        <f>SUMIFS(前々月ワード!$X$3:$X$1000,前々月ワード!$D$3:$D$1000,キーワード!$D853,前々月ワード!$E$3:$E$1000,キーワード!$F853)</f>
        <v>0</v>
      </c>
      <c r="AJ853" s="22">
        <f>SUMIFS(当月ワード!$I$3:$I$1000,当月ワード!$D$3:$D$1000,キーワード!$D853,当月ワード!$E$3:$E$1000,キーワード!$F853)</f>
        <v>0</v>
      </c>
      <c r="AK853" s="23">
        <f>SUMIFS(前月ワード!$I$3:$I$1000,前月ワード!$D$3:$D$1000,キーワード!$D853,前月ワード!$E$3:$E$1000,キーワード!$F853)</f>
        <v>0</v>
      </c>
      <c r="AL853" s="23">
        <f>SUMIFS(前々月ワード!$I$3:$I$1000,前々月ワード!$D$3:$D$1000,キーワード!$D853,前々月ワード!$E$3:$E$1000,キーワード!$F853)</f>
        <v>0</v>
      </c>
      <c r="AM853" s="13">
        <f t="shared" si="154"/>
        <v>0</v>
      </c>
      <c r="AN853" s="13">
        <f t="shared" si="154"/>
        <v>0</v>
      </c>
      <c r="AO853" s="13">
        <f t="shared" si="154"/>
        <v>0</v>
      </c>
      <c r="AP853" s="16">
        <f t="shared" si="155"/>
        <v>0</v>
      </c>
      <c r="AQ853" s="16">
        <f t="shared" si="155"/>
        <v>0</v>
      </c>
      <c r="AR853" s="17">
        <f t="shared" si="155"/>
        <v>0</v>
      </c>
    </row>
    <row r="854" spans="3:44" ht="36.65" customHeight="1">
      <c r="C854" s="20">
        <v>849</v>
      </c>
      <c r="D854" s="53">
        <f>現状ワード設定!B851</f>
        <v>0</v>
      </c>
      <c r="E854" s="26" t="str">
        <f>IFERROR(_xlfn.XLOOKUP($D854,現状商品設定!B:B,現状商品設定!C:C,"-"),"-")</f>
        <v>-</v>
      </c>
      <c r="F854" s="56">
        <f>現状ワード設定!G851</f>
        <v>0</v>
      </c>
      <c r="G854" s="60" t="s">
        <v>46</v>
      </c>
      <c r="H854" s="47" t="str">
        <f>IFERROR(_xlfn.XLOOKUP(D854,商品!$D:$D,商品!$H:$H),"")</f>
        <v/>
      </c>
      <c r="I854" s="50" t="str">
        <f>IFERROR(_xlfn.XLOOKUP(D854&amp;F854,現状ワード設定!J:J,現状ワード設定!H:H),"")</f>
        <v/>
      </c>
      <c r="J854" s="47" t="str">
        <f>IFERROR(_xlfn.XLOOKUP(D854&amp;F854,現状ワード設定!J:J,現状ワード設定!I:I),"")</f>
        <v/>
      </c>
      <c r="K854" s="47" t="e">
        <f>IF(AND(T854&gt;=設定!$C$12,W854&gt;=O854),I854*(1+設定!$F$12),IF(AND(T854&gt;=設定!$C$13,W854&lt;O854),I854*(1+設定!$F$13),IF(AND(T854&lt;設定!$C$14,U854&gt;=設定!$E$14),I854*(1+設定!$F$14),IF(AND(T854&lt;設定!$C$15,U854&lt;設定!$E$15),I854*(1+設定!$F$15),"除外"))))</f>
        <v>#VALUE!</v>
      </c>
      <c r="L854" s="58" t="e">
        <f ca="1">IF(消化率!$I$5&lt;1,K854*消化率!$I$5,IF(U854*V854/(K854*消化率!$I$5)&gt;O854,K854*消化率!$I$5,M854))</f>
        <v>#DIV/0!</v>
      </c>
      <c r="M854" s="58" t="e">
        <f t="shared" si="146"/>
        <v>#VALUE!</v>
      </c>
      <c r="N854" s="58" t="e">
        <f ca="1">IF(ROUNDUP(IF(IF(IF(AND(設定!$D$8&lt;=L854,設定!$D$8&lt;J854),設定!$D$8,IF(AND(J854&lt;=L854,J854&lt;設定!$D$8),J854,IF(AND(L854&lt;=J854,J854&lt;設定!$D$8),J854,L854)))=0,設定!$D$8,IF(AND(設定!$D$8&lt;=L854,設定!$D$8&lt;J854),設定!$D$8,IF(AND(J854&lt;=L854,J854&lt;設定!$D$8),J854,IF(AND(L854&lt;=J854,J854&lt;設定!$D$8),J854,L854))))&lt;=H854,H854+1,IF(IF(AND(設定!$D$8&lt;=L854,設定!$D$8&lt;J854),設定!$D$8,IF(AND(J854&lt;=L854,J854&lt;設定!$D$8),J854,IF(AND(L854&lt;=J854,J854&lt;設定!$D$8),J854,L854)))=0,設定!$D$8,IF(AND(設定!$D$8&lt;=L854,設定!$D$8&lt;J854),設定!$D$8,IF(AND(J854&lt;=L854,J854&lt;設定!$D$8),J854,IF(AND(L854&lt;=J854,J854&lt;設定!$D$8),J854,L854))))),0)&gt;40,ROUNDUP(IF(IF(IF(AND(設定!$D$8&lt;=L854,設定!$D$8&lt;J854),設定!$D$8,IF(AND(J854&lt;=L854,J854&lt;設定!$D$8),J854,IF(AND(L854&lt;=J854,J854&lt;設定!$D$8),J854,L854)))=0,設定!$D$8,IF(AND(設定!$D$8&lt;=L854,設定!$D$8&lt;J854),設定!$D$8,IF(AND(J854&lt;=L854,J854&lt;設定!$D$8),J854,IF(AND(L854&lt;=J854,J854&lt;設定!$D$8),J854,L854))))&lt;=H854,H854+1,IF(IF(AND(設定!$D$8&lt;=L854,設定!$D$8&lt;J854),設定!$D$8,IF(AND(J854&lt;=L854,J854&lt;設定!$D$8),J854,IF(AND(L854&lt;=J854,J854&lt;設定!$D$8),J854,L854)))=0,設定!$D$8,IF(AND(設定!$D$8&lt;=L854,設定!$D$8&lt;J854),設定!$D$8,IF(AND(J854&lt;=L854,J854&lt;設定!$D$8),J854,IF(AND(L854&lt;=J854,J854&lt;設定!$D$8),J854,L854))))),0),40)</f>
        <v>#DIV/0!</v>
      </c>
      <c r="O854" s="55">
        <f>IF(G854="標準",設定!$C$4,G854)</f>
        <v>5</v>
      </c>
      <c r="P854" s="45">
        <f t="shared" si="147"/>
        <v>0</v>
      </c>
      <c r="Q854" s="14">
        <f t="shared" si="148"/>
        <v>0</v>
      </c>
      <c r="R854" s="23">
        <f t="shared" si="156"/>
        <v>0</v>
      </c>
      <c r="S854" s="12">
        <f t="shared" si="149"/>
        <v>0</v>
      </c>
      <c r="T854" s="23">
        <f t="shared" si="150"/>
        <v>0</v>
      </c>
      <c r="U854" s="13">
        <f t="shared" si="151"/>
        <v>0</v>
      </c>
      <c r="V854" s="104" t="str">
        <f>INDEX(商品!Q:Q,MATCH(キーワード!D854,商品!D:D,0),1)</f>
        <v>-</v>
      </c>
      <c r="W854" s="15">
        <f t="shared" si="152"/>
        <v>0</v>
      </c>
      <c r="X854" s="22">
        <f>SUMIFS(当月ワード!$J$3:$J$1000,当月ワード!$D$3:$D$1000,キーワード!$D854,当月ワード!$E$3:$E$1000,キーワード!$F854)</f>
        <v>0</v>
      </c>
      <c r="Y854" s="23">
        <f>SUMIFS(前月ワード!$J$3:$J$1000,前月ワード!$D$3:$D$1000,キーワード!$D854,前月ワード!$E$3:$E$1000,キーワード!$F854)</f>
        <v>0</v>
      </c>
      <c r="Z854" s="23">
        <f>SUMIFS(前々月ワード!$J$3:$J$1000,前々月ワード!$D$3:$D$1000,キーワード!$D854,前々月ワード!$E$3:$E$1000,キーワード!$F854)</f>
        <v>0</v>
      </c>
      <c r="AA854" s="22">
        <f>SUMIFS(当月ワード!$W$3:$W$1000,当月ワード!$D$3:$D$1000,キーワード!$D854,当月ワード!$E$3:$E$1000,キーワード!$F854)</f>
        <v>0</v>
      </c>
      <c r="AB854" s="23">
        <f>SUMIFS(前月ワード!$W$3:$W$1000,前月ワード!$D$3:$D$1000,キーワード!$D854,前月ワード!$E$3:$E$1000,キーワード!$F854)</f>
        <v>0</v>
      </c>
      <c r="AC854" s="23">
        <f>SUMIFS(前々月ワード!$W$3:$W$1000,前々月ワード!$D$3:$D$1000,キーワード!$D854,前々月ワード!$E$3:$E$1000,キーワード!$F854)</f>
        <v>0</v>
      </c>
      <c r="AD854" s="23">
        <f t="shared" si="153"/>
        <v>0</v>
      </c>
      <c r="AE854" s="23">
        <f t="shared" si="153"/>
        <v>0</v>
      </c>
      <c r="AF854" s="23">
        <f t="shared" si="153"/>
        <v>0</v>
      </c>
      <c r="AG854" s="22">
        <f>SUMIFS(当月ワード!$X$3:$X$1000,当月ワード!$D$3:$D$1000,キーワード!$D854,当月ワード!$E$3:$E$1000,キーワード!$F854)</f>
        <v>0</v>
      </c>
      <c r="AH854" s="23">
        <f>SUMIFS(前月ワード!$X$3:$X$1000,前月ワード!$D$3:$D$1000,キーワード!$D854,前月ワード!$E$3:$E$1000,キーワード!$F854)</f>
        <v>0</v>
      </c>
      <c r="AI854" s="23">
        <f>SUMIFS(前々月ワード!$X$3:$X$1000,前々月ワード!$D$3:$D$1000,キーワード!$D854,前々月ワード!$E$3:$E$1000,キーワード!$F854)</f>
        <v>0</v>
      </c>
      <c r="AJ854" s="22">
        <f>SUMIFS(当月ワード!$I$3:$I$1000,当月ワード!$D$3:$D$1000,キーワード!$D854,当月ワード!$E$3:$E$1000,キーワード!$F854)</f>
        <v>0</v>
      </c>
      <c r="AK854" s="23">
        <f>SUMIFS(前月ワード!$I$3:$I$1000,前月ワード!$D$3:$D$1000,キーワード!$D854,前月ワード!$E$3:$E$1000,キーワード!$F854)</f>
        <v>0</v>
      </c>
      <c r="AL854" s="23">
        <f>SUMIFS(前々月ワード!$I$3:$I$1000,前々月ワード!$D$3:$D$1000,キーワード!$D854,前々月ワード!$E$3:$E$1000,キーワード!$F854)</f>
        <v>0</v>
      </c>
      <c r="AM854" s="13">
        <f t="shared" si="154"/>
        <v>0</v>
      </c>
      <c r="AN854" s="13">
        <f t="shared" si="154"/>
        <v>0</v>
      </c>
      <c r="AO854" s="13">
        <f t="shared" si="154"/>
        <v>0</v>
      </c>
      <c r="AP854" s="16">
        <f t="shared" si="155"/>
        <v>0</v>
      </c>
      <c r="AQ854" s="16">
        <f t="shared" si="155"/>
        <v>0</v>
      </c>
      <c r="AR854" s="17">
        <f t="shared" si="155"/>
        <v>0</v>
      </c>
    </row>
    <row r="855" spans="3:44" ht="36.65" customHeight="1">
      <c r="C855" s="20">
        <v>850</v>
      </c>
      <c r="D855" s="53">
        <f>現状ワード設定!B852</f>
        <v>0</v>
      </c>
      <c r="E855" s="26" t="str">
        <f>IFERROR(_xlfn.XLOOKUP($D855,現状商品設定!B:B,現状商品設定!C:C,"-"),"-")</f>
        <v>-</v>
      </c>
      <c r="F855" s="56">
        <f>現状ワード設定!G852</f>
        <v>0</v>
      </c>
      <c r="G855" s="60" t="s">
        <v>46</v>
      </c>
      <c r="H855" s="47" t="str">
        <f>IFERROR(_xlfn.XLOOKUP(D855,商品!$D:$D,商品!$H:$H),"")</f>
        <v/>
      </c>
      <c r="I855" s="50" t="str">
        <f>IFERROR(_xlfn.XLOOKUP(D855&amp;F855,現状ワード設定!J:J,現状ワード設定!H:H),"")</f>
        <v/>
      </c>
      <c r="J855" s="47" t="str">
        <f>IFERROR(_xlfn.XLOOKUP(D855&amp;F855,現状ワード設定!J:J,現状ワード設定!I:I),"")</f>
        <v/>
      </c>
      <c r="K855" s="47" t="e">
        <f>IF(AND(T855&gt;=設定!$C$12,W855&gt;=O855),I855*(1+設定!$F$12),IF(AND(T855&gt;=設定!$C$13,W855&lt;O855),I855*(1+設定!$F$13),IF(AND(T855&lt;設定!$C$14,U855&gt;=設定!$E$14),I855*(1+設定!$F$14),IF(AND(T855&lt;設定!$C$15,U855&lt;設定!$E$15),I855*(1+設定!$F$15),"除外"))))</f>
        <v>#VALUE!</v>
      </c>
      <c r="L855" s="58" t="e">
        <f ca="1">IF(消化率!$I$5&lt;1,K855*消化率!$I$5,IF(U855*V855/(K855*消化率!$I$5)&gt;O855,K855*消化率!$I$5,M855))</f>
        <v>#DIV/0!</v>
      </c>
      <c r="M855" s="58" t="e">
        <f t="shared" si="146"/>
        <v>#VALUE!</v>
      </c>
      <c r="N855" s="58" t="e">
        <f ca="1">IF(ROUNDUP(IF(IF(IF(AND(設定!$D$8&lt;=L855,設定!$D$8&lt;J855),設定!$D$8,IF(AND(J855&lt;=L855,J855&lt;設定!$D$8),J855,IF(AND(L855&lt;=J855,J855&lt;設定!$D$8),J855,L855)))=0,設定!$D$8,IF(AND(設定!$D$8&lt;=L855,設定!$D$8&lt;J855),設定!$D$8,IF(AND(J855&lt;=L855,J855&lt;設定!$D$8),J855,IF(AND(L855&lt;=J855,J855&lt;設定!$D$8),J855,L855))))&lt;=H855,H855+1,IF(IF(AND(設定!$D$8&lt;=L855,設定!$D$8&lt;J855),設定!$D$8,IF(AND(J855&lt;=L855,J855&lt;設定!$D$8),J855,IF(AND(L855&lt;=J855,J855&lt;設定!$D$8),J855,L855)))=0,設定!$D$8,IF(AND(設定!$D$8&lt;=L855,設定!$D$8&lt;J855),設定!$D$8,IF(AND(J855&lt;=L855,J855&lt;設定!$D$8),J855,IF(AND(L855&lt;=J855,J855&lt;設定!$D$8),J855,L855))))),0)&gt;40,ROUNDUP(IF(IF(IF(AND(設定!$D$8&lt;=L855,設定!$D$8&lt;J855),設定!$D$8,IF(AND(J855&lt;=L855,J855&lt;設定!$D$8),J855,IF(AND(L855&lt;=J855,J855&lt;設定!$D$8),J855,L855)))=0,設定!$D$8,IF(AND(設定!$D$8&lt;=L855,設定!$D$8&lt;J855),設定!$D$8,IF(AND(J855&lt;=L855,J855&lt;設定!$D$8),J855,IF(AND(L855&lt;=J855,J855&lt;設定!$D$8),J855,L855))))&lt;=H855,H855+1,IF(IF(AND(設定!$D$8&lt;=L855,設定!$D$8&lt;J855),設定!$D$8,IF(AND(J855&lt;=L855,J855&lt;設定!$D$8),J855,IF(AND(L855&lt;=J855,J855&lt;設定!$D$8),J855,L855)))=0,設定!$D$8,IF(AND(設定!$D$8&lt;=L855,設定!$D$8&lt;J855),設定!$D$8,IF(AND(J855&lt;=L855,J855&lt;設定!$D$8),J855,IF(AND(L855&lt;=J855,J855&lt;設定!$D$8),J855,L855))))),0),40)</f>
        <v>#DIV/0!</v>
      </c>
      <c r="O855" s="55">
        <f>IF(G855="標準",設定!$C$4,G855)</f>
        <v>5</v>
      </c>
      <c r="P855" s="45">
        <f t="shared" si="147"/>
        <v>0</v>
      </c>
      <c r="Q855" s="14">
        <f t="shared" si="148"/>
        <v>0</v>
      </c>
      <c r="R855" s="23">
        <f t="shared" si="156"/>
        <v>0</v>
      </c>
      <c r="S855" s="12">
        <f t="shared" si="149"/>
        <v>0</v>
      </c>
      <c r="T855" s="23">
        <f t="shared" si="150"/>
        <v>0</v>
      </c>
      <c r="U855" s="13">
        <f t="shared" si="151"/>
        <v>0</v>
      </c>
      <c r="V855" s="104" t="str">
        <f>INDEX(商品!Q:Q,MATCH(キーワード!D855,商品!D:D,0),1)</f>
        <v>-</v>
      </c>
      <c r="W855" s="15">
        <f t="shared" si="152"/>
        <v>0</v>
      </c>
      <c r="X855" s="22">
        <f>SUMIFS(当月ワード!$J$3:$J$1000,当月ワード!$D$3:$D$1000,キーワード!$D855,当月ワード!$E$3:$E$1000,キーワード!$F855)</f>
        <v>0</v>
      </c>
      <c r="Y855" s="23">
        <f>SUMIFS(前月ワード!$J$3:$J$1000,前月ワード!$D$3:$D$1000,キーワード!$D855,前月ワード!$E$3:$E$1000,キーワード!$F855)</f>
        <v>0</v>
      </c>
      <c r="Z855" s="23">
        <f>SUMIFS(前々月ワード!$J$3:$J$1000,前々月ワード!$D$3:$D$1000,キーワード!$D855,前々月ワード!$E$3:$E$1000,キーワード!$F855)</f>
        <v>0</v>
      </c>
      <c r="AA855" s="22">
        <f>SUMIFS(当月ワード!$W$3:$W$1000,当月ワード!$D$3:$D$1000,キーワード!$D855,当月ワード!$E$3:$E$1000,キーワード!$F855)</f>
        <v>0</v>
      </c>
      <c r="AB855" s="23">
        <f>SUMIFS(前月ワード!$W$3:$W$1000,前月ワード!$D$3:$D$1000,キーワード!$D855,前月ワード!$E$3:$E$1000,キーワード!$F855)</f>
        <v>0</v>
      </c>
      <c r="AC855" s="23">
        <f>SUMIFS(前々月ワード!$W$3:$W$1000,前々月ワード!$D$3:$D$1000,キーワード!$D855,前々月ワード!$E$3:$E$1000,キーワード!$F855)</f>
        <v>0</v>
      </c>
      <c r="AD855" s="23">
        <f t="shared" si="153"/>
        <v>0</v>
      </c>
      <c r="AE855" s="23">
        <f t="shared" si="153"/>
        <v>0</v>
      </c>
      <c r="AF855" s="23">
        <f t="shared" si="153"/>
        <v>0</v>
      </c>
      <c r="AG855" s="22">
        <f>SUMIFS(当月ワード!$X$3:$X$1000,当月ワード!$D$3:$D$1000,キーワード!$D855,当月ワード!$E$3:$E$1000,キーワード!$F855)</f>
        <v>0</v>
      </c>
      <c r="AH855" s="23">
        <f>SUMIFS(前月ワード!$X$3:$X$1000,前月ワード!$D$3:$D$1000,キーワード!$D855,前月ワード!$E$3:$E$1000,キーワード!$F855)</f>
        <v>0</v>
      </c>
      <c r="AI855" s="23">
        <f>SUMIFS(前々月ワード!$X$3:$X$1000,前々月ワード!$D$3:$D$1000,キーワード!$D855,前々月ワード!$E$3:$E$1000,キーワード!$F855)</f>
        <v>0</v>
      </c>
      <c r="AJ855" s="22">
        <f>SUMIFS(当月ワード!$I$3:$I$1000,当月ワード!$D$3:$D$1000,キーワード!$D855,当月ワード!$E$3:$E$1000,キーワード!$F855)</f>
        <v>0</v>
      </c>
      <c r="AK855" s="23">
        <f>SUMIFS(前月ワード!$I$3:$I$1000,前月ワード!$D$3:$D$1000,キーワード!$D855,前月ワード!$E$3:$E$1000,キーワード!$F855)</f>
        <v>0</v>
      </c>
      <c r="AL855" s="23">
        <f>SUMIFS(前々月ワード!$I$3:$I$1000,前々月ワード!$D$3:$D$1000,キーワード!$D855,前々月ワード!$E$3:$E$1000,キーワード!$F855)</f>
        <v>0</v>
      </c>
      <c r="AM855" s="13">
        <f t="shared" si="154"/>
        <v>0</v>
      </c>
      <c r="AN855" s="13">
        <f t="shared" si="154"/>
        <v>0</v>
      </c>
      <c r="AO855" s="13">
        <f t="shared" si="154"/>
        <v>0</v>
      </c>
      <c r="AP855" s="16">
        <f t="shared" si="155"/>
        <v>0</v>
      </c>
      <c r="AQ855" s="16">
        <f t="shared" si="155"/>
        <v>0</v>
      </c>
      <c r="AR855" s="17">
        <f t="shared" si="155"/>
        <v>0</v>
      </c>
    </row>
    <row r="856" spans="3:44" ht="36.65" customHeight="1">
      <c r="C856" s="20">
        <v>851</v>
      </c>
      <c r="D856" s="53">
        <f>現状ワード設定!B853</f>
        <v>0</v>
      </c>
      <c r="E856" s="26" t="str">
        <f>IFERROR(_xlfn.XLOOKUP($D856,現状商品設定!B:B,現状商品設定!C:C,"-"),"-")</f>
        <v>-</v>
      </c>
      <c r="F856" s="56">
        <f>現状ワード設定!G853</f>
        <v>0</v>
      </c>
      <c r="G856" s="60" t="s">
        <v>46</v>
      </c>
      <c r="H856" s="47" t="str">
        <f>IFERROR(_xlfn.XLOOKUP(D856,商品!$D:$D,商品!$H:$H),"")</f>
        <v/>
      </c>
      <c r="I856" s="50" t="str">
        <f>IFERROR(_xlfn.XLOOKUP(D856&amp;F856,現状ワード設定!J:J,現状ワード設定!H:H),"")</f>
        <v/>
      </c>
      <c r="J856" s="47" t="str">
        <f>IFERROR(_xlfn.XLOOKUP(D856&amp;F856,現状ワード設定!J:J,現状ワード設定!I:I),"")</f>
        <v/>
      </c>
      <c r="K856" s="47" t="e">
        <f>IF(AND(T856&gt;=設定!$C$12,W856&gt;=O856),I856*(1+設定!$F$12),IF(AND(T856&gt;=設定!$C$13,W856&lt;O856),I856*(1+設定!$F$13),IF(AND(T856&lt;設定!$C$14,U856&gt;=設定!$E$14),I856*(1+設定!$F$14),IF(AND(T856&lt;設定!$C$15,U856&lt;設定!$E$15),I856*(1+設定!$F$15),"除外"))))</f>
        <v>#VALUE!</v>
      </c>
      <c r="L856" s="58" t="e">
        <f ca="1">IF(消化率!$I$5&lt;1,K856*消化率!$I$5,IF(U856*V856/(K856*消化率!$I$5)&gt;O856,K856*消化率!$I$5,M856))</f>
        <v>#DIV/0!</v>
      </c>
      <c r="M856" s="58" t="e">
        <f t="shared" si="146"/>
        <v>#VALUE!</v>
      </c>
      <c r="N856" s="58" t="e">
        <f ca="1">IF(ROUNDUP(IF(IF(IF(AND(設定!$D$8&lt;=L856,設定!$D$8&lt;J856),設定!$D$8,IF(AND(J856&lt;=L856,J856&lt;設定!$D$8),J856,IF(AND(L856&lt;=J856,J856&lt;設定!$D$8),J856,L856)))=0,設定!$D$8,IF(AND(設定!$D$8&lt;=L856,設定!$D$8&lt;J856),設定!$D$8,IF(AND(J856&lt;=L856,J856&lt;設定!$D$8),J856,IF(AND(L856&lt;=J856,J856&lt;設定!$D$8),J856,L856))))&lt;=H856,H856+1,IF(IF(AND(設定!$D$8&lt;=L856,設定!$D$8&lt;J856),設定!$D$8,IF(AND(J856&lt;=L856,J856&lt;設定!$D$8),J856,IF(AND(L856&lt;=J856,J856&lt;設定!$D$8),J856,L856)))=0,設定!$D$8,IF(AND(設定!$D$8&lt;=L856,設定!$D$8&lt;J856),設定!$D$8,IF(AND(J856&lt;=L856,J856&lt;設定!$D$8),J856,IF(AND(L856&lt;=J856,J856&lt;設定!$D$8),J856,L856))))),0)&gt;40,ROUNDUP(IF(IF(IF(AND(設定!$D$8&lt;=L856,設定!$D$8&lt;J856),設定!$D$8,IF(AND(J856&lt;=L856,J856&lt;設定!$D$8),J856,IF(AND(L856&lt;=J856,J856&lt;設定!$D$8),J856,L856)))=0,設定!$D$8,IF(AND(設定!$D$8&lt;=L856,設定!$D$8&lt;J856),設定!$D$8,IF(AND(J856&lt;=L856,J856&lt;設定!$D$8),J856,IF(AND(L856&lt;=J856,J856&lt;設定!$D$8),J856,L856))))&lt;=H856,H856+1,IF(IF(AND(設定!$D$8&lt;=L856,設定!$D$8&lt;J856),設定!$D$8,IF(AND(J856&lt;=L856,J856&lt;設定!$D$8),J856,IF(AND(L856&lt;=J856,J856&lt;設定!$D$8),J856,L856)))=0,設定!$D$8,IF(AND(設定!$D$8&lt;=L856,設定!$D$8&lt;J856),設定!$D$8,IF(AND(J856&lt;=L856,J856&lt;設定!$D$8),J856,IF(AND(L856&lt;=J856,J856&lt;設定!$D$8),J856,L856))))),0),40)</f>
        <v>#DIV/0!</v>
      </c>
      <c r="O856" s="55">
        <f>IF(G856="標準",設定!$C$4,G856)</f>
        <v>5</v>
      </c>
      <c r="P856" s="45">
        <f t="shared" si="147"/>
        <v>0</v>
      </c>
      <c r="Q856" s="14">
        <f t="shared" si="148"/>
        <v>0</v>
      </c>
      <c r="R856" s="23">
        <f t="shared" si="156"/>
        <v>0</v>
      </c>
      <c r="S856" s="12">
        <f t="shared" si="149"/>
        <v>0</v>
      </c>
      <c r="T856" s="23">
        <f t="shared" si="150"/>
        <v>0</v>
      </c>
      <c r="U856" s="13">
        <f t="shared" si="151"/>
        <v>0</v>
      </c>
      <c r="V856" s="104" t="str">
        <f>INDEX(商品!Q:Q,MATCH(キーワード!D856,商品!D:D,0),1)</f>
        <v>-</v>
      </c>
      <c r="W856" s="15">
        <f t="shared" si="152"/>
        <v>0</v>
      </c>
      <c r="X856" s="22">
        <f>SUMIFS(当月ワード!$J$3:$J$1000,当月ワード!$D$3:$D$1000,キーワード!$D856,当月ワード!$E$3:$E$1000,キーワード!$F856)</f>
        <v>0</v>
      </c>
      <c r="Y856" s="23">
        <f>SUMIFS(前月ワード!$J$3:$J$1000,前月ワード!$D$3:$D$1000,キーワード!$D856,前月ワード!$E$3:$E$1000,キーワード!$F856)</f>
        <v>0</v>
      </c>
      <c r="Z856" s="23">
        <f>SUMIFS(前々月ワード!$J$3:$J$1000,前々月ワード!$D$3:$D$1000,キーワード!$D856,前々月ワード!$E$3:$E$1000,キーワード!$F856)</f>
        <v>0</v>
      </c>
      <c r="AA856" s="22">
        <f>SUMIFS(当月ワード!$W$3:$W$1000,当月ワード!$D$3:$D$1000,キーワード!$D856,当月ワード!$E$3:$E$1000,キーワード!$F856)</f>
        <v>0</v>
      </c>
      <c r="AB856" s="23">
        <f>SUMIFS(前月ワード!$W$3:$W$1000,前月ワード!$D$3:$D$1000,キーワード!$D856,前月ワード!$E$3:$E$1000,キーワード!$F856)</f>
        <v>0</v>
      </c>
      <c r="AC856" s="23">
        <f>SUMIFS(前々月ワード!$W$3:$W$1000,前々月ワード!$D$3:$D$1000,キーワード!$D856,前々月ワード!$E$3:$E$1000,キーワード!$F856)</f>
        <v>0</v>
      </c>
      <c r="AD856" s="23">
        <f t="shared" si="153"/>
        <v>0</v>
      </c>
      <c r="AE856" s="23">
        <f t="shared" si="153"/>
        <v>0</v>
      </c>
      <c r="AF856" s="23">
        <f t="shared" si="153"/>
        <v>0</v>
      </c>
      <c r="AG856" s="22">
        <f>SUMIFS(当月ワード!$X$3:$X$1000,当月ワード!$D$3:$D$1000,キーワード!$D856,当月ワード!$E$3:$E$1000,キーワード!$F856)</f>
        <v>0</v>
      </c>
      <c r="AH856" s="23">
        <f>SUMIFS(前月ワード!$X$3:$X$1000,前月ワード!$D$3:$D$1000,キーワード!$D856,前月ワード!$E$3:$E$1000,キーワード!$F856)</f>
        <v>0</v>
      </c>
      <c r="AI856" s="23">
        <f>SUMIFS(前々月ワード!$X$3:$X$1000,前々月ワード!$D$3:$D$1000,キーワード!$D856,前々月ワード!$E$3:$E$1000,キーワード!$F856)</f>
        <v>0</v>
      </c>
      <c r="AJ856" s="22">
        <f>SUMIFS(当月ワード!$I$3:$I$1000,当月ワード!$D$3:$D$1000,キーワード!$D856,当月ワード!$E$3:$E$1000,キーワード!$F856)</f>
        <v>0</v>
      </c>
      <c r="AK856" s="23">
        <f>SUMIFS(前月ワード!$I$3:$I$1000,前月ワード!$D$3:$D$1000,キーワード!$D856,前月ワード!$E$3:$E$1000,キーワード!$F856)</f>
        <v>0</v>
      </c>
      <c r="AL856" s="23">
        <f>SUMIFS(前々月ワード!$I$3:$I$1000,前々月ワード!$D$3:$D$1000,キーワード!$D856,前々月ワード!$E$3:$E$1000,キーワード!$F856)</f>
        <v>0</v>
      </c>
      <c r="AM856" s="13">
        <f t="shared" si="154"/>
        <v>0</v>
      </c>
      <c r="AN856" s="13">
        <f t="shared" si="154"/>
        <v>0</v>
      </c>
      <c r="AO856" s="13">
        <f t="shared" si="154"/>
        <v>0</v>
      </c>
      <c r="AP856" s="16">
        <f t="shared" si="155"/>
        <v>0</v>
      </c>
      <c r="AQ856" s="16">
        <f t="shared" si="155"/>
        <v>0</v>
      </c>
      <c r="AR856" s="17">
        <f t="shared" si="155"/>
        <v>0</v>
      </c>
    </row>
    <row r="857" spans="3:44" ht="36.65" customHeight="1">
      <c r="C857" s="20">
        <v>852</v>
      </c>
      <c r="D857" s="53">
        <f>現状ワード設定!B854</f>
        <v>0</v>
      </c>
      <c r="E857" s="26" t="str">
        <f>IFERROR(_xlfn.XLOOKUP($D857,現状商品設定!B:B,現状商品設定!C:C,"-"),"-")</f>
        <v>-</v>
      </c>
      <c r="F857" s="56">
        <f>現状ワード設定!G854</f>
        <v>0</v>
      </c>
      <c r="G857" s="60" t="s">
        <v>46</v>
      </c>
      <c r="H857" s="47" t="str">
        <f>IFERROR(_xlfn.XLOOKUP(D857,商品!$D:$D,商品!$H:$H),"")</f>
        <v/>
      </c>
      <c r="I857" s="50" t="str">
        <f>IFERROR(_xlfn.XLOOKUP(D857&amp;F857,現状ワード設定!J:J,現状ワード設定!H:H),"")</f>
        <v/>
      </c>
      <c r="J857" s="47" t="str">
        <f>IFERROR(_xlfn.XLOOKUP(D857&amp;F857,現状ワード設定!J:J,現状ワード設定!I:I),"")</f>
        <v/>
      </c>
      <c r="K857" s="47" t="e">
        <f>IF(AND(T857&gt;=設定!$C$12,W857&gt;=O857),I857*(1+設定!$F$12),IF(AND(T857&gt;=設定!$C$13,W857&lt;O857),I857*(1+設定!$F$13),IF(AND(T857&lt;設定!$C$14,U857&gt;=設定!$E$14),I857*(1+設定!$F$14),IF(AND(T857&lt;設定!$C$15,U857&lt;設定!$E$15),I857*(1+設定!$F$15),"除外"))))</f>
        <v>#VALUE!</v>
      </c>
      <c r="L857" s="58" t="e">
        <f ca="1">IF(消化率!$I$5&lt;1,K857*消化率!$I$5,IF(U857*V857/(K857*消化率!$I$5)&gt;O857,K857*消化率!$I$5,M857))</f>
        <v>#DIV/0!</v>
      </c>
      <c r="M857" s="58" t="e">
        <f t="shared" si="146"/>
        <v>#VALUE!</v>
      </c>
      <c r="N857" s="58" t="e">
        <f ca="1">IF(ROUNDUP(IF(IF(IF(AND(設定!$D$8&lt;=L857,設定!$D$8&lt;J857),設定!$D$8,IF(AND(J857&lt;=L857,J857&lt;設定!$D$8),J857,IF(AND(L857&lt;=J857,J857&lt;設定!$D$8),J857,L857)))=0,設定!$D$8,IF(AND(設定!$D$8&lt;=L857,設定!$D$8&lt;J857),設定!$D$8,IF(AND(J857&lt;=L857,J857&lt;設定!$D$8),J857,IF(AND(L857&lt;=J857,J857&lt;設定!$D$8),J857,L857))))&lt;=H857,H857+1,IF(IF(AND(設定!$D$8&lt;=L857,設定!$D$8&lt;J857),設定!$D$8,IF(AND(J857&lt;=L857,J857&lt;設定!$D$8),J857,IF(AND(L857&lt;=J857,J857&lt;設定!$D$8),J857,L857)))=0,設定!$D$8,IF(AND(設定!$D$8&lt;=L857,設定!$D$8&lt;J857),設定!$D$8,IF(AND(J857&lt;=L857,J857&lt;設定!$D$8),J857,IF(AND(L857&lt;=J857,J857&lt;設定!$D$8),J857,L857))))),0)&gt;40,ROUNDUP(IF(IF(IF(AND(設定!$D$8&lt;=L857,設定!$D$8&lt;J857),設定!$D$8,IF(AND(J857&lt;=L857,J857&lt;設定!$D$8),J857,IF(AND(L857&lt;=J857,J857&lt;設定!$D$8),J857,L857)))=0,設定!$D$8,IF(AND(設定!$D$8&lt;=L857,設定!$D$8&lt;J857),設定!$D$8,IF(AND(J857&lt;=L857,J857&lt;設定!$D$8),J857,IF(AND(L857&lt;=J857,J857&lt;設定!$D$8),J857,L857))))&lt;=H857,H857+1,IF(IF(AND(設定!$D$8&lt;=L857,設定!$D$8&lt;J857),設定!$D$8,IF(AND(J857&lt;=L857,J857&lt;設定!$D$8),J857,IF(AND(L857&lt;=J857,J857&lt;設定!$D$8),J857,L857)))=0,設定!$D$8,IF(AND(設定!$D$8&lt;=L857,設定!$D$8&lt;J857),設定!$D$8,IF(AND(J857&lt;=L857,J857&lt;設定!$D$8),J857,IF(AND(L857&lt;=J857,J857&lt;設定!$D$8),J857,L857))))),0),40)</f>
        <v>#DIV/0!</v>
      </c>
      <c r="O857" s="55">
        <f>IF(G857="標準",設定!$C$4,G857)</f>
        <v>5</v>
      </c>
      <c r="P857" s="45">
        <f t="shared" si="147"/>
        <v>0</v>
      </c>
      <c r="Q857" s="14">
        <f t="shared" si="148"/>
        <v>0</v>
      </c>
      <c r="R857" s="23">
        <f t="shared" si="156"/>
        <v>0</v>
      </c>
      <c r="S857" s="12">
        <f t="shared" si="149"/>
        <v>0</v>
      </c>
      <c r="T857" s="23">
        <f t="shared" si="150"/>
        <v>0</v>
      </c>
      <c r="U857" s="13">
        <f t="shared" si="151"/>
        <v>0</v>
      </c>
      <c r="V857" s="104" t="str">
        <f>INDEX(商品!Q:Q,MATCH(キーワード!D857,商品!D:D,0),1)</f>
        <v>-</v>
      </c>
      <c r="W857" s="15">
        <f t="shared" si="152"/>
        <v>0</v>
      </c>
      <c r="X857" s="22">
        <f>SUMIFS(当月ワード!$J$3:$J$1000,当月ワード!$D$3:$D$1000,キーワード!$D857,当月ワード!$E$3:$E$1000,キーワード!$F857)</f>
        <v>0</v>
      </c>
      <c r="Y857" s="23">
        <f>SUMIFS(前月ワード!$J$3:$J$1000,前月ワード!$D$3:$D$1000,キーワード!$D857,前月ワード!$E$3:$E$1000,キーワード!$F857)</f>
        <v>0</v>
      </c>
      <c r="Z857" s="23">
        <f>SUMIFS(前々月ワード!$J$3:$J$1000,前々月ワード!$D$3:$D$1000,キーワード!$D857,前々月ワード!$E$3:$E$1000,キーワード!$F857)</f>
        <v>0</v>
      </c>
      <c r="AA857" s="22">
        <f>SUMIFS(当月ワード!$W$3:$W$1000,当月ワード!$D$3:$D$1000,キーワード!$D857,当月ワード!$E$3:$E$1000,キーワード!$F857)</f>
        <v>0</v>
      </c>
      <c r="AB857" s="23">
        <f>SUMIFS(前月ワード!$W$3:$W$1000,前月ワード!$D$3:$D$1000,キーワード!$D857,前月ワード!$E$3:$E$1000,キーワード!$F857)</f>
        <v>0</v>
      </c>
      <c r="AC857" s="23">
        <f>SUMIFS(前々月ワード!$W$3:$W$1000,前々月ワード!$D$3:$D$1000,キーワード!$D857,前々月ワード!$E$3:$E$1000,キーワード!$F857)</f>
        <v>0</v>
      </c>
      <c r="AD857" s="23">
        <f t="shared" si="153"/>
        <v>0</v>
      </c>
      <c r="AE857" s="23">
        <f t="shared" si="153"/>
        <v>0</v>
      </c>
      <c r="AF857" s="23">
        <f t="shared" si="153"/>
        <v>0</v>
      </c>
      <c r="AG857" s="22">
        <f>SUMIFS(当月ワード!$X$3:$X$1000,当月ワード!$D$3:$D$1000,キーワード!$D857,当月ワード!$E$3:$E$1000,キーワード!$F857)</f>
        <v>0</v>
      </c>
      <c r="AH857" s="23">
        <f>SUMIFS(前月ワード!$X$3:$X$1000,前月ワード!$D$3:$D$1000,キーワード!$D857,前月ワード!$E$3:$E$1000,キーワード!$F857)</f>
        <v>0</v>
      </c>
      <c r="AI857" s="23">
        <f>SUMIFS(前々月ワード!$X$3:$X$1000,前々月ワード!$D$3:$D$1000,キーワード!$D857,前々月ワード!$E$3:$E$1000,キーワード!$F857)</f>
        <v>0</v>
      </c>
      <c r="AJ857" s="22">
        <f>SUMIFS(当月ワード!$I$3:$I$1000,当月ワード!$D$3:$D$1000,キーワード!$D857,当月ワード!$E$3:$E$1000,キーワード!$F857)</f>
        <v>0</v>
      </c>
      <c r="AK857" s="23">
        <f>SUMIFS(前月ワード!$I$3:$I$1000,前月ワード!$D$3:$D$1000,キーワード!$D857,前月ワード!$E$3:$E$1000,キーワード!$F857)</f>
        <v>0</v>
      </c>
      <c r="AL857" s="23">
        <f>SUMIFS(前々月ワード!$I$3:$I$1000,前々月ワード!$D$3:$D$1000,キーワード!$D857,前々月ワード!$E$3:$E$1000,キーワード!$F857)</f>
        <v>0</v>
      </c>
      <c r="AM857" s="13">
        <f t="shared" si="154"/>
        <v>0</v>
      </c>
      <c r="AN857" s="13">
        <f t="shared" si="154"/>
        <v>0</v>
      </c>
      <c r="AO857" s="13">
        <f t="shared" si="154"/>
        <v>0</v>
      </c>
      <c r="AP857" s="16">
        <f t="shared" si="155"/>
        <v>0</v>
      </c>
      <c r="AQ857" s="16">
        <f t="shared" si="155"/>
        <v>0</v>
      </c>
      <c r="AR857" s="17">
        <f t="shared" si="155"/>
        <v>0</v>
      </c>
    </row>
    <row r="858" spans="3:44" ht="36.65" customHeight="1">
      <c r="C858" s="20">
        <v>853</v>
      </c>
      <c r="D858" s="53">
        <f>現状ワード設定!B855</f>
        <v>0</v>
      </c>
      <c r="E858" s="26" t="str">
        <f>IFERROR(_xlfn.XLOOKUP($D858,現状商品設定!B:B,現状商品設定!C:C,"-"),"-")</f>
        <v>-</v>
      </c>
      <c r="F858" s="56">
        <f>現状ワード設定!G855</f>
        <v>0</v>
      </c>
      <c r="G858" s="60" t="s">
        <v>46</v>
      </c>
      <c r="H858" s="47" t="str">
        <f>IFERROR(_xlfn.XLOOKUP(D858,商品!$D:$D,商品!$H:$H),"")</f>
        <v/>
      </c>
      <c r="I858" s="50" t="str">
        <f>IFERROR(_xlfn.XLOOKUP(D858&amp;F858,現状ワード設定!J:J,現状ワード設定!H:H),"")</f>
        <v/>
      </c>
      <c r="J858" s="47" t="str">
        <f>IFERROR(_xlfn.XLOOKUP(D858&amp;F858,現状ワード設定!J:J,現状ワード設定!I:I),"")</f>
        <v/>
      </c>
      <c r="K858" s="47" t="e">
        <f>IF(AND(T858&gt;=設定!$C$12,W858&gt;=O858),I858*(1+設定!$F$12),IF(AND(T858&gt;=設定!$C$13,W858&lt;O858),I858*(1+設定!$F$13),IF(AND(T858&lt;設定!$C$14,U858&gt;=設定!$E$14),I858*(1+設定!$F$14),IF(AND(T858&lt;設定!$C$15,U858&lt;設定!$E$15),I858*(1+設定!$F$15),"除外"))))</f>
        <v>#VALUE!</v>
      </c>
      <c r="L858" s="58" t="e">
        <f ca="1">IF(消化率!$I$5&lt;1,K858*消化率!$I$5,IF(U858*V858/(K858*消化率!$I$5)&gt;O858,K858*消化率!$I$5,M858))</f>
        <v>#DIV/0!</v>
      </c>
      <c r="M858" s="58" t="e">
        <f t="shared" si="146"/>
        <v>#VALUE!</v>
      </c>
      <c r="N858" s="58" t="e">
        <f ca="1">IF(ROUNDUP(IF(IF(IF(AND(設定!$D$8&lt;=L858,設定!$D$8&lt;J858),設定!$D$8,IF(AND(J858&lt;=L858,J858&lt;設定!$D$8),J858,IF(AND(L858&lt;=J858,J858&lt;設定!$D$8),J858,L858)))=0,設定!$D$8,IF(AND(設定!$D$8&lt;=L858,設定!$D$8&lt;J858),設定!$D$8,IF(AND(J858&lt;=L858,J858&lt;設定!$D$8),J858,IF(AND(L858&lt;=J858,J858&lt;設定!$D$8),J858,L858))))&lt;=H858,H858+1,IF(IF(AND(設定!$D$8&lt;=L858,設定!$D$8&lt;J858),設定!$D$8,IF(AND(J858&lt;=L858,J858&lt;設定!$D$8),J858,IF(AND(L858&lt;=J858,J858&lt;設定!$D$8),J858,L858)))=0,設定!$D$8,IF(AND(設定!$D$8&lt;=L858,設定!$D$8&lt;J858),設定!$D$8,IF(AND(J858&lt;=L858,J858&lt;設定!$D$8),J858,IF(AND(L858&lt;=J858,J858&lt;設定!$D$8),J858,L858))))),0)&gt;40,ROUNDUP(IF(IF(IF(AND(設定!$D$8&lt;=L858,設定!$D$8&lt;J858),設定!$D$8,IF(AND(J858&lt;=L858,J858&lt;設定!$D$8),J858,IF(AND(L858&lt;=J858,J858&lt;設定!$D$8),J858,L858)))=0,設定!$D$8,IF(AND(設定!$D$8&lt;=L858,設定!$D$8&lt;J858),設定!$D$8,IF(AND(J858&lt;=L858,J858&lt;設定!$D$8),J858,IF(AND(L858&lt;=J858,J858&lt;設定!$D$8),J858,L858))))&lt;=H858,H858+1,IF(IF(AND(設定!$D$8&lt;=L858,設定!$D$8&lt;J858),設定!$D$8,IF(AND(J858&lt;=L858,J858&lt;設定!$D$8),J858,IF(AND(L858&lt;=J858,J858&lt;設定!$D$8),J858,L858)))=0,設定!$D$8,IF(AND(設定!$D$8&lt;=L858,設定!$D$8&lt;J858),設定!$D$8,IF(AND(J858&lt;=L858,J858&lt;設定!$D$8),J858,IF(AND(L858&lt;=J858,J858&lt;設定!$D$8),J858,L858))))),0),40)</f>
        <v>#DIV/0!</v>
      </c>
      <c r="O858" s="55">
        <f>IF(G858="標準",設定!$C$4,G858)</f>
        <v>5</v>
      </c>
      <c r="P858" s="45">
        <f t="shared" si="147"/>
        <v>0</v>
      </c>
      <c r="Q858" s="14">
        <f t="shared" si="148"/>
        <v>0</v>
      </c>
      <c r="R858" s="23">
        <f t="shared" si="156"/>
        <v>0</v>
      </c>
      <c r="S858" s="12">
        <f t="shared" si="149"/>
        <v>0</v>
      </c>
      <c r="T858" s="23">
        <f t="shared" si="150"/>
        <v>0</v>
      </c>
      <c r="U858" s="13">
        <f t="shared" si="151"/>
        <v>0</v>
      </c>
      <c r="V858" s="104" t="str">
        <f>INDEX(商品!Q:Q,MATCH(キーワード!D858,商品!D:D,0),1)</f>
        <v>-</v>
      </c>
      <c r="W858" s="15">
        <f t="shared" si="152"/>
        <v>0</v>
      </c>
      <c r="X858" s="22">
        <f>SUMIFS(当月ワード!$J$3:$J$1000,当月ワード!$D$3:$D$1000,キーワード!$D858,当月ワード!$E$3:$E$1000,キーワード!$F858)</f>
        <v>0</v>
      </c>
      <c r="Y858" s="23">
        <f>SUMIFS(前月ワード!$J$3:$J$1000,前月ワード!$D$3:$D$1000,キーワード!$D858,前月ワード!$E$3:$E$1000,キーワード!$F858)</f>
        <v>0</v>
      </c>
      <c r="Z858" s="23">
        <f>SUMIFS(前々月ワード!$J$3:$J$1000,前々月ワード!$D$3:$D$1000,キーワード!$D858,前々月ワード!$E$3:$E$1000,キーワード!$F858)</f>
        <v>0</v>
      </c>
      <c r="AA858" s="22">
        <f>SUMIFS(当月ワード!$W$3:$W$1000,当月ワード!$D$3:$D$1000,キーワード!$D858,当月ワード!$E$3:$E$1000,キーワード!$F858)</f>
        <v>0</v>
      </c>
      <c r="AB858" s="23">
        <f>SUMIFS(前月ワード!$W$3:$W$1000,前月ワード!$D$3:$D$1000,キーワード!$D858,前月ワード!$E$3:$E$1000,キーワード!$F858)</f>
        <v>0</v>
      </c>
      <c r="AC858" s="23">
        <f>SUMIFS(前々月ワード!$W$3:$W$1000,前々月ワード!$D$3:$D$1000,キーワード!$D858,前々月ワード!$E$3:$E$1000,キーワード!$F858)</f>
        <v>0</v>
      </c>
      <c r="AD858" s="23">
        <f t="shared" si="153"/>
        <v>0</v>
      </c>
      <c r="AE858" s="23">
        <f t="shared" si="153"/>
        <v>0</v>
      </c>
      <c r="AF858" s="23">
        <f t="shared" si="153"/>
        <v>0</v>
      </c>
      <c r="AG858" s="22">
        <f>SUMIFS(当月ワード!$X$3:$X$1000,当月ワード!$D$3:$D$1000,キーワード!$D858,当月ワード!$E$3:$E$1000,キーワード!$F858)</f>
        <v>0</v>
      </c>
      <c r="AH858" s="23">
        <f>SUMIFS(前月ワード!$X$3:$X$1000,前月ワード!$D$3:$D$1000,キーワード!$D858,前月ワード!$E$3:$E$1000,キーワード!$F858)</f>
        <v>0</v>
      </c>
      <c r="AI858" s="23">
        <f>SUMIFS(前々月ワード!$X$3:$X$1000,前々月ワード!$D$3:$D$1000,キーワード!$D858,前々月ワード!$E$3:$E$1000,キーワード!$F858)</f>
        <v>0</v>
      </c>
      <c r="AJ858" s="22">
        <f>SUMIFS(当月ワード!$I$3:$I$1000,当月ワード!$D$3:$D$1000,キーワード!$D858,当月ワード!$E$3:$E$1000,キーワード!$F858)</f>
        <v>0</v>
      </c>
      <c r="AK858" s="23">
        <f>SUMIFS(前月ワード!$I$3:$I$1000,前月ワード!$D$3:$D$1000,キーワード!$D858,前月ワード!$E$3:$E$1000,キーワード!$F858)</f>
        <v>0</v>
      </c>
      <c r="AL858" s="23">
        <f>SUMIFS(前々月ワード!$I$3:$I$1000,前々月ワード!$D$3:$D$1000,キーワード!$D858,前々月ワード!$E$3:$E$1000,キーワード!$F858)</f>
        <v>0</v>
      </c>
      <c r="AM858" s="13">
        <f t="shared" si="154"/>
        <v>0</v>
      </c>
      <c r="AN858" s="13">
        <f t="shared" si="154"/>
        <v>0</v>
      </c>
      <c r="AO858" s="13">
        <f t="shared" si="154"/>
        <v>0</v>
      </c>
      <c r="AP858" s="16">
        <f t="shared" si="155"/>
        <v>0</v>
      </c>
      <c r="AQ858" s="16">
        <f t="shared" si="155"/>
        <v>0</v>
      </c>
      <c r="AR858" s="17">
        <f t="shared" si="155"/>
        <v>0</v>
      </c>
    </row>
    <row r="859" spans="3:44" ht="36.65" customHeight="1">
      <c r="C859" s="20">
        <v>854</v>
      </c>
      <c r="D859" s="53">
        <f>現状ワード設定!B856</f>
        <v>0</v>
      </c>
      <c r="E859" s="26" t="str">
        <f>IFERROR(_xlfn.XLOOKUP($D859,現状商品設定!B:B,現状商品設定!C:C,"-"),"-")</f>
        <v>-</v>
      </c>
      <c r="F859" s="56">
        <f>現状ワード設定!G856</f>
        <v>0</v>
      </c>
      <c r="G859" s="60" t="s">
        <v>46</v>
      </c>
      <c r="H859" s="47" t="str">
        <f>IFERROR(_xlfn.XLOOKUP(D859,商品!$D:$D,商品!$H:$H),"")</f>
        <v/>
      </c>
      <c r="I859" s="50" t="str">
        <f>IFERROR(_xlfn.XLOOKUP(D859&amp;F859,現状ワード設定!J:J,現状ワード設定!H:H),"")</f>
        <v/>
      </c>
      <c r="J859" s="47" t="str">
        <f>IFERROR(_xlfn.XLOOKUP(D859&amp;F859,現状ワード設定!J:J,現状ワード設定!I:I),"")</f>
        <v/>
      </c>
      <c r="K859" s="47" t="e">
        <f>IF(AND(T859&gt;=設定!$C$12,W859&gt;=O859),I859*(1+設定!$F$12),IF(AND(T859&gt;=設定!$C$13,W859&lt;O859),I859*(1+設定!$F$13),IF(AND(T859&lt;設定!$C$14,U859&gt;=設定!$E$14),I859*(1+設定!$F$14),IF(AND(T859&lt;設定!$C$15,U859&lt;設定!$E$15),I859*(1+設定!$F$15),"除外"))))</f>
        <v>#VALUE!</v>
      </c>
      <c r="L859" s="58" t="e">
        <f ca="1">IF(消化率!$I$5&lt;1,K859*消化率!$I$5,IF(U859*V859/(K859*消化率!$I$5)&gt;O859,K859*消化率!$I$5,M859))</f>
        <v>#DIV/0!</v>
      </c>
      <c r="M859" s="58" t="e">
        <f t="shared" si="146"/>
        <v>#VALUE!</v>
      </c>
      <c r="N859" s="58" t="e">
        <f ca="1">IF(ROUNDUP(IF(IF(IF(AND(設定!$D$8&lt;=L859,設定!$D$8&lt;J859),設定!$D$8,IF(AND(J859&lt;=L859,J859&lt;設定!$D$8),J859,IF(AND(L859&lt;=J859,J859&lt;設定!$D$8),J859,L859)))=0,設定!$D$8,IF(AND(設定!$D$8&lt;=L859,設定!$D$8&lt;J859),設定!$D$8,IF(AND(J859&lt;=L859,J859&lt;設定!$D$8),J859,IF(AND(L859&lt;=J859,J859&lt;設定!$D$8),J859,L859))))&lt;=H859,H859+1,IF(IF(AND(設定!$D$8&lt;=L859,設定!$D$8&lt;J859),設定!$D$8,IF(AND(J859&lt;=L859,J859&lt;設定!$D$8),J859,IF(AND(L859&lt;=J859,J859&lt;設定!$D$8),J859,L859)))=0,設定!$D$8,IF(AND(設定!$D$8&lt;=L859,設定!$D$8&lt;J859),設定!$D$8,IF(AND(J859&lt;=L859,J859&lt;設定!$D$8),J859,IF(AND(L859&lt;=J859,J859&lt;設定!$D$8),J859,L859))))),0)&gt;40,ROUNDUP(IF(IF(IF(AND(設定!$D$8&lt;=L859,設定!$D$8&lt;J859),設定!$D$8,IF(AND(J859&lt;=L859,J859&lt;設定!$D$8),J859,IF(AND(L859&lt;=J859,J859&lt;設定!$D$8),J859,L859)))=0,設定!$D$8,IF(AND(設定!$D$8&lt;=L859,設定!$D$8&lt;J859),設定!$D$8,IF(AND(J859&lt;=L859,J859&lt;設定!$D$8),J859,IF(AND(L859&lt;=J859,J859&lt;設定!$D$8),J859,L859))))&lt;=H859,H859+1,IF(IF(AND(設定!$D$8&lt;=L859,設定!$D$8&lt;J859),設定!$D$8,IF(AND(J859&lt;=L859,J859&lt;設定!$D$8),J859,IF(AND(L859&lt;=J859,J859&lt;設定!$D$8),J859,L859)))=0,設定!$D$8,IF(AND(設定!$D$8&lt;=L859,設定!$D$8&lt;J859),設定!$D$8,IF(AND(J859&lt;=L859,J859&lt;設定!$D$8),J859,IF(AND(L859&lt;=J859,J859&lt;設定!$D$8),J859,L859))))),0),40)</f>
        <v>#DIV/0!</v>
      </c>
      <c r="O859" s="55">
        <f>IF(G859="標準",設定!$C$4,G859)</f>
        <v>5</v>
      </c>
      <c r="P859" s="45">
        <f t="shared" si="147"/>
        <v>0</v>
      </c>
      <c r="Q859" s="14">
        <f t="shared" si="148"/>
        <v>0</v>
      </c>
      <c r="R859" s="23">
        <f t="shared" si="156"/>
        <v>0</v>
      </c>
      <c r="S859" s="12">
        <f t="shared" si="149"/>
        <v>0</v>
      </c>
      <c r="T859" s="23">
        <f t="shared" si="150"/>
        <v>0</v>
      </c>
      <c r="U859" s="13">
        <f t="shared" si="151"/>
        <v>0</v>
      </c>
      <c r="V859" s="104" t="str">
        <f>INDEX(商品!Q:Q,MATCH(キーワード!D859,商品!D:D,0),1)</f>
        <v>-</v>
      </c>
      <c r="W859" s="15">
        <f t="shared" si="152"/>
        <v>0</v>
      </c>
      <c r="X859" s="22">
        <f>SUMIFS(当月ワード!$J$3:$J$1000,当月ワード!$D$3:$D$1000,キーワード!$D859,当月ワード!$E$3:$E$1000,キーワード!$F859)</f>
        <v>0</v>
      </c>
      <c r="Y859" s="23">
        <f>SUMIFS(前月ワード!$J$3:$J$1000,前月ワード!$D$3:$D$1000,キーワード!$D859,前月ワード!$E$3:$E$1000,キーワード!$F859)</f>
        <v>0</v>
      </c>
      <c r="Z859" s="23">
        <f>SUMIFS(前々月ワード!$J$3:$J$1000,前々月ワード!$D$3:$D$1000,キーワード!$D859,前々月ワード!$E$3:$E$1000,キーワード!$F859)</f>
        <v>0</v>
      </c>
      <c r="AA859" s="22">
        <f>SUMIFS(当月ワード!$W$3:$W$1000,当月ワード!$D$3:$D$1000,キーワード!$D859,当月ワード!$E$3:$E$1000,キーワード!$F859)</f>
        <v>0</v>
      </c>
      <c r="AB859" s="23">
        <f>SUMIFS(前月ワード!$W$3:$W$1000,前月ワード!$D$3:$D$1000,キーワード!$D859,前月ワード!$E$3:$E$1000,キーワード!$F859)</f>
        <v>0</v>
      </c>
      <c r="AC859" s="23">
        <f>SUMIFS(前々月ワード!$W$3:$W$1000,前々月ワード!$D$3:$D$1000,キーワード!$D859,前々月ワード!$E$3:$E$1000,キーワード!$F859)</f>
        <v>0</v>
      </c>
      <c r="AD859" s="23">
        <f t="shared" si="153"/>
        <v>0</v>
      </c>
      <c r="AE859" s="23">
        <f t="shared" si="153"/>
        <v>0</v>
      </c>
      <c r="AF859" s="23">
        <f t="shared" si="153"/>
        <v>0</v>
      </c>
      <c r="AG859" s="22">
        <f>SUMIFS(当月ワード!$X$3:$X$1000,当月ワード!$D$3:$D$1000,キーワード!$D859,当月ワード!$E$3:$E$1000,キーワード!$F859)</f>
        <v>0</v>
      </c>
      <c r="AH859" s="23">
        <f>SUMIFS(前月ワード!$X$3:$X$1000,前月ワード!$D$3:$D$1000,キーワード!$D859,前月ワード!$E$3:$E$1000,キーワード!$F859)</f>
        <v>0</v>
      </c>
      <c r="AI859" s="23">
        <f>SUMIFS(前々月ワード!$X$3:$X$1000,前々月ワード!$D$3:$D$1000,キーワード!$D859,前々月ワード!$E$3:$E$1000,キーワード!$F859)</f>
        <v>0</v>
      </c>
      <c r="AJ859" s="22">
        <f>SUMIFS(当月ワード!$I$3:$I$1000,当月ワード!$D$3:$D$1000,キーワード!$D859,当月ワード!$E$3:$E$1000,キーワード!$F859)</f>
        <v>0</v>
      </c>
      <c r="AK859" s="23">
        <f>SUMIFS(前月ワード!$I$3:$I$1000,前月ワード!$D$3:$D$1000,キーワード!$D859,前月ワード!$E$3:$E$1000,キーワード!$F859)</f>
        <v>0</v>
      </c>
      <c r="AL859" s="23">
        <f>SUMIFS(前々月ワード!$I$3:$I$1000,前々月ワード!$D$3:$D$1000,キーワード!$D859,前々月ワード!$E$3:$E$1000,キーワード!$F859)</f>
        <v>0</v>
      </c>
      <c r="AM859" s="13">
        <f t="shared" si="154"/>
        <v>0</v>
      </c>
      <c r="AN859" s="13">
        <f t="shared" si="154"/>
        <v>0</v>
      </c>
      <c r="AO859" s="13">
        <f t="shared" si="154"/>
        <v>0</v>
      </c>
      <c r="AP859" s="16">
        <f t="shared" si="155"/>
        <v>0</v>
      </c>
      <c r="AQ859" s="16">
        <f t="shared" si="155"/>
        <v>0</v>
      </c>
      <c r="AR859" s="17">
        <f t="shared" si="155"/>
        <v>0</v>
      </c>
    </row>
    <row r="860" spans="3:44" ht="36.65" customHeight="1">
      <c r="C860" s="20">
        <v>855</v>
      </c>
      <c r="D860" s="53">
        <f>現状ワード設定!B857</f>
        <v>0</v>
      </c>
      <c r="E860" s="26" t="str">
        <f>IFERROR(_xlfn.XLOOKUP($D860,現状商品設定!B:B,現状商品設定!C:C,"-"),"-")</f>
        <v>-</v>
      </c>
      <c r="F860" s="56">
        <f>現状ワード設定!G857</f>
        <v>0</v>
      </c>
      <c r="G860" s="60" t="s">
        <v>46</v>
      </c>
      <c r="H860" s="47" t="str">
        <f>IFERROR(_xlfn.XLOOKUP(D860,商品!$D:$D,商品!$H:$H),"")</f>
        <v/>
      </c>
      <c r="I860" s="50" t="str">
        <f>IFERROR(_xlfn.XLOOKUP(D860&amp;F860,現状ワード設定!J:J,現状ワード設定!H:H),"")</f>
        <v/>
      </c>
      <c r="J860" s="47" t="str">
        <f>IFERROR(_xlfn.XLOOKUP(D860&amp;F860,現状ワード設定!J:J,現状ワード設定!I:I),"")</f>
        <v/>
      </c>
      <c r="K860" s="47" t="e">
        <f>IF(AND(T860&gt;=設定!$C$12,W860&gt;=O860),I860*(1+設定!$F$12),IF(AND(T860&gt;=設定!$C$13,W860&lt;O860),I860*(1+設定!$F$13),IF(AND(T860&lt;設定!$C$14,U860&gt;=設定!$E$14),I860*(1+設定!$F$14),IF(AND(T860&lt;設定!$C$15,U860&lt;設定!$E$15),I860*(1+設定!$F$15),"除外"))))</f>
        <v>#VALUE!</v>
      </c>
      <c r="L860" s="58" t="e">
        <f ca="1">IF(消化率!$I$5&lt;1,K860*消化率!$I$5,IF(U860*V860/(K860*消化率!$I$5)&gt;O860,K860*消化率!$I$5,M860))</f>
        <v>#DIV/0!</v>
      </c>
      <c r="M860" s="58" t="e">
        <f t="shared" si="146"/>
        <v>#VALUE!</v>
      </c>
      <c r="N860" s="58" t="e">
        <f ca="1">IF(ROUNDUP(IF(IF(IF(AND(設定!$D$8&lt;=L860,設定!$D$8&lt;J860),設定!$D$8,IF(AND(J860&lt;=L860,J860&lt;設定!$D$8),J860,IF(AND(L860&lt;=J860,J860&lt;設定!$D$8),J860,L860)))=0,設定!$D$8,IF(AND(設定!$D$8&lt;=L860,設定!$D$8&lt;J860),設定!$D$8,IF(AND(J860&lt;=L860,J860&lt;設定!$D$8),J860,IF(AND(L860&lt;=J860,J860&lt;設定!$D$8),J860,L860))))&lt;=H860,H860+1,IF(IF(AND(設定!$D$8&lt;=L860,設定!$D$8&lt;J860),設定!$D$8,IF(AND(J860&lt;=L860,J860&lt;設定!$D$8),J860,IF(AND(L860&lt;=J860,J860&lt;設定!$D$8),J860,L860)))=0,設定!$D$8,IF(AND(設定!$D$8&lt;=L860,設定!$D$8&lt;J860),設定!$D$8,IF(AND(J860&lt;=L860,J860&lt;設定!$D$8),J860,IF(AND(L860&lt;=J860,J860&lt;設定!$D$8),J860,L860))))),0)&gt;40,ROUNDUP(IF(IF(IF(AND(設定!$D$8&lt;=L860,設定!$D$8&lt;J860),設定!$D$8,IF(AND(J860&lt;=L860,J860&lt;設定!$D$8),J860,IF(AND(L860&lt;=J860,J860&lt;設定!$D$8),J860,L860)))=0,設定!$D$8,IF(AND(設定!$D$8&lt;=L860,設定!$D$8&lt;J860),設定!$D$8,IF(AND(J860&lt;=L860,J860&lt;設定!$D$8),J860,IF(AND(L860&lt;=J860,J860&lt;設定!$D$8),J860,L860))))&lt;=H860,H860+1,IF(IF(AND(設定!$D$8&lt;=L860,設定!$D$8&lt;J860),設定!$D$8,IF(AND(J860&lt;=L860,J860&lt;設定!$D$8),J860,IF(AND(L860&lt;=J860,J860&lt;設定!$D$8),J860,L860)))=0,設定!$D$8,IF(AND(設定!$D$8&lt;=L860,設定!$D$8&lt;J860),設定!$D$8,IF(AND(J860&lt;=L860,J860&lt;設定!$D$8),J860,IF(AND(L860&lt;=J860,J860&lt;設定!$D$8),J860,L860))))),0),40)</f>
        <v>#DIV/0!</v>
      </c>
      <c r="O860" s="55">
        <f>IF(G860="標準",設定!$C$4,G860)</f>
        <v>5</v>
      </c>
      <c r="P860" s="45">
        <f t="shared" si="147"/>
        <v>0</v>
      </c>
      <c r="Q860" s="14">
        <f t="shared" si="148"/>
        <v>0</v>
      </c>
      <c r="R860" s="23">
        <f t="shared" si="156"/>
        <v>0</v>
      </c>
      <c r="S860" s="12">
        <f t="shared" si="149"/>
        <v>0</v>
      </c>
      <c r="T860" s="23">
        <f t="shared" si="150"/>
        <v>0</v>
      </c>
      <c r="U860" s="13">
        <f t="shared" si="151"/>
        <v>0</v>
      </c>
      <c r="V860" s="104" t="str">
        <f>INDEX(商品!Q:Q,MATCH(キーワード!D860,商品!D:D,0),1)</f>
        <v>-</v>
      </c>
      <c r="W860" s="15">
        <f t="shared" si="152"/>
        <v>0</v>
      </c>
      <c r="X860" s="22">
        <f>SUMIFS(当月ワード!$J$3:$J$1000,当月ワード!$D$3:$D$1000,キーワード!$D860,当月ワード!$E$3:$E$1000,キーワード!$F860)</f>
        <v>0</v>
      </c>
      <c r="Y860" s="23">
        <f>SUMIFS(前月ワード!$J$3:$J$1000,前月ワード!$D$3:$D$1000,キーワード!$D860,前月ワード!$E$3:$E$1000,キーワード!$F860)</f>
        <v>0</v>
      </c>
      <c r="Z860" s="23">
        <f>SUMIFS(前々月ワード!$J$3:$J$1000,前々月ワード!$D$3:$D$1000,キーワード!$D860,前々月ワード!$E$3:$E$1000,キーワード!$F860)</f>
        <v>0</v>
      </c>
      <c r="AA860" s="22">
        <f>SUMIFS(当月ワード!$W$3:$W$1000,当月ワード!$D$3:$D$1000,キーワード!$D860,当月ワード!$E$3:$E$1000,キーワード!$F860)</f>
        <v>0</v>
      </c>
      <c r="AB860" s="23">
        <f>SUMIFS(前月ワード!$W$3:$W$1000,前月ワード!$D$3:$D$1000,キーワード!$D860,前月ワード!$E$3:$E$1000,キーワード!$F860)</f>
        <v>0</v>
      </c>
      <c r="AC860" s="23">
        <f>SUMIFS(前々月ワード!$W$3:$W$1000,前々月ワード!$D$3:$D$1000,キーワード!$D860,前々月ワード!$E$3:$E$1000,キーワード!$F860)</f>
        <v>0</v>
      </c>
      <c r="AD860" s="23">
        <f t="shared" si="153"/>
        <v>0</v>
      </c>
      <c r="AE860" s="23">
        <f t="shared" si="153"/>
        <v>0</v>
      </c>
      <c r="AF860" s="23">
        <f t="shared" si="153"/>
        <v>0</v>
      </c>
      <c r="AG860" s="22">
        <f>SUMIFS(当月ワード!$X$3:$X$1000,当月ワード!$D$3:$D$1000,キーワード!$D860,当月ワード!$E$3:$E$1000,キーワード!$F860)</f>
        <v>0</v>
      </c>
      <c r="AH860" s="23">
        <f>SUMIFS(前月ワード!$X$3:$X$1000,前月ワード!$D$3:$D$1000,キーワード!$D860,前月ワード!$E$3:$E$1000,キーワード!$F860)</f>
        <v>0</v>
      </c>
      <c r="AI860" s="23">
        <f>SUMIFS(前々月ワード!$X$3:$X$1000,前々月ワード!$D$3:$D$1000,キーワード!$D860,前々月ワード!$E$3:$E$1000,キーワード!$F860)</f>
        <v>0</v>
      </c>
      <c r="AJ860" s="22">
        <f>SUMIFS(当月ワード!$I$3:$I$1000,当月ワード!$D$3:$D$1000,キーワード!$D860,当月ワード!$E$3:$E$1000,キーワード!$F860)</f>
        <v>0</v>
      </c>
      <c r="AK860" s="23">
        <f>SUMIFS(前月ワード!$I$3:$I$1000,前月ワード!$D$3:$D$1000,キーワード!$D860,前月ワード!$E$3:$E$1000,キーワード!$F860)</f>
        <v>0</v>
      </c>
      <c r="AL860" s="23">
        <f>SUMIFS(前々月ワード!$I$3:$I$1000,前々月ワード!$D$3:$D$1000,キーワード!$D860,前々月ワード!$E$3:$E$1000,キーワード!$F860)</f>
        <v>0</v>
      </c>
      <c r="AM860" s="13">
        <f t="shared" si="154"/>
        <v>0</v>
      </c>
      <c r="AN860" s="13">
        <f t="shared" si="154"/>
        <v>0</v>
      </c>
      <c r="AO860" s="13">
        <f t="shared" si="154"/>
        <v>0</v>
      </c>
      <c r="AP860" s="16">
        <f t="shared" si="155"/>
        <v>0</v>
      </c>
      <c r="AQ860" s="16">
        <f t="shared" si="155"/>
        <v>0</v>
      </c>
      <c r="AR860" s="17">
        <f t="shared" si="155"/>
        <v>0</v>
      </c>
    </row>
    <row r="861" spans="3:44" ht="36.65" customHeight="1">
      <c r="C861" s="20">
        <v>856</v>
      </c>
      <c r="D861" s="53">
        <f>現状ワード設定!B858</f>
        <v>0</v>
      </c>
      <c r="E861" s="26" t="str">
        <f>IFERROR(_xlfn.XLOOKUP($D861,現状商品設定!B:B,現状商品設定!C:C,"-"),"-")</f>
        <v>-</v>
      </c>
      <c r="F861" s="56">
        <f>現状ワード設定!G858</f>
        <v>0</v>
      </c>
      <c r="G861" s="60" t="s">
        <v>46</v>
      </c>
      <c r="H861" s="47" t="str">
        <f>IFERROR(_xlfn.XLOOKUP(D861,商品!$D:$D,商品!$H:$H),"")</f>
        <v/>
      </c>
      <c r="I861" s="50" t="str">
        <f>IFERROR(_xlfn.XLOOKUP(D861&amp;F861,現状ワード設定!J:J,現状ワード設定!H:H),"")</f>
        <v/>
      </c>
      <c r="J861" s="47" t="str">
        <f>IFERROR(_xlfn.XLOOKUP(D861&amp;F861,現状ワード設定!J:J,現状ワード設定!I:I),"")</f>
        <v/>
      </c>
      <c r="K861" s="47" t="e">
        <f>IF(AND(T861&gt;=設定!$C$12,W861&gt;=O861),I861*(1+設定!$F$12),IF(AND(T861&gt;=設定!$C$13,W861&lt;O861),I861*(1+設定!$F$13),IF(AND(T861&lt;設定!$C$14,U861&gt;=設定!$E$14),I861*(1+設定!$F$14),IF(AND(T861&lt;設定!$C$15,U861&lt;設定!$E$15),I861*(1+設定!$F$15),"除外"))))</f>
        <v>#VALUE!</v>
      </c>
      <c r="L861" s="58" t="e">
        <f ca="1">IF(消化率!$I$5&lt;1,K861*消化率!$I$5,IF(U861*V861/(K861*消化率!$I$5)&gt;O861,K861*消化率!$I$5,M861))</f>
        <v>#DIV/0!</v>
      </c>
      <c r="M861" s="58" t="e">
        <f t="shared" si="146"/>
        <v>#VALUE!</v>
      </c>
      <c r="N861" s="58" t="e">
        <f ca="1">IF(ROUNDUP(IF(IF(IF(AND(設定!$D$8&lt;=L861,設定!$D$8&lt;J861),設定!$D$8,IF(AND(J861&lt;=L861,J861&lt;設定!$D$8),J861,IF(AND(L861&lt;=J861,J861&lt;設定!$D$8),J861,L861)))=0,設定!$D$8,IF(AND(設定!$D$8&lt;=L861,設定!$D$8&lt;J861),設定!$D$8,IF(AND(J861&lt;=L861,J861&lt;設定!$D$8),J861,IF(AND(L861&lt;=J861,J861&lt;設定!$D$8),J861,L861))))&lt;=H861,H861+1,IF(IF(AND(設定!$D$8&lt;=L861,設定!$D$8&lt;J861),設定!$D$8,IF(AND(J861&lt;=L861,J861&lt;設定!$D$8),J861,IF(AND(L861&lt;=J861,J861&lt;設定!$D$8),J861,L861)))=0,設定!$D$8,IF(AND(設定!$D$8&lt;=L861,設定!$D$8&lt;J861),設定!$D$8,IF(AND(J861&lt;=L861,J861&lt;設定!$D$8),J861,IF(AND(L861&lt;=J861,J861&lt;設定!$D$8),J861,L861))))),0)&gt;40,ROUNDUP(IF(IF(IF(AND(設定!$D$8&lt;=L861,設定!$D$8&lt;J861),設定!$D$8,IF(AND(J861&lt;=L861,J861&lt;設定!$D$8),J861,IF(AND(L861&lt;=J861,J861&lt;設定!$D$8),J861,L861)))=0,設定!$D$8,IF(AND(設定!$D$8&lt;=L861,設定!$D$8&lt;J861),設定!$D$8,IF(AND(J861&lt;=L861,J861&lt;設定!$D$8),J861,IF(AND(L861&lt;=J861,J861&lt;設定!$D$8),J861,L861))))&lt;=H861,H861+1,IF(IF(AND(設定!$D$8&lt;=L861,設定!$D$8&lt;J861),設定!$D$8,IF(AND(J861&lt;=L861,J861&lt;設定!$D$8),J861,IF(AND(L861&lt;=J861,J861&lt;設定!$D$8),J861,L861)))=0,設定!$D$8,IF(AND(設定!$D$8&lt;=L861,設定!$D$8&lt;J861),設定!$D$8,IF(AND(J861&lt;=L861,J861&lt;設定!$D$8),J861,IF(AND(L861&lt;=J861,J861&lt;設定!$D$8),J861,L861))))),0),40)</f>
        <v>#DIV/0!</v>
      </c>
      <c r="O861" s="55">
        <f>IF(G861="標準",設定!$C$4,G861)</f>
        <v>5</v>
      </c>
      <c r="P861" s="45">
        <f t="shared" si="147"/>
        <v>0</v>
      </c>
      <c r="Q861" s="14">
        <f t="shared" si="148"/>
        <v>0</v>
      </c>
      <c r="R861" s="23">
        <f t="shared" si="156"/>
        <v>0</v>
      </c>
      <c r="S861" s="12">
        <f t="shared" si="149"/>
        <v>0</v>
      </c>
      <c r="T861" s="23">
        <f t="shared" si="150"/>
        <v>0</v>
      </c>
      <c r="U861" s="13">
        <f t="shared" si="151"/>
        <v>0</v>
      </c>
      <c r="V861" s="104" t="str">
        <f>INDEX(商品!Q:Q,MATCH(キーワード!D861,商品!D:D,0),1)</f>
        <v>-</v>
      </c>
      <c r="W861" s="15">
        <f t="shared" si="152"/>
        <v>0</v>
      </c>
      <c r="X861" s="22">
        <f>SUMIFS(当月ワード!$J$3:$J$1000,当月ワード!$D$3:$D$1000,キーワード!$D861,当月ワード!$E$3:$E$1000,キーワード!$F861)</f>
        <v>0</v>
      </c>
      <c r="Y861" s="23">
        <f>SUMIFS(前月ワード!$J$3:$J$1000,前月ワード!$D$3:$D$1000,キーワード!$D861,前月ワード!$E$3:$E$1000,キーワード!$F861)</f>
        <v>0</v>
      </c>
      <c r="Z861" s="23">
        <f>SUMIFS(前々月ワード!$J$3:$J$1000,前々月ワード!$D$3:$D$1000,キーワード!$D861,前々月ワード!$E$3:$E$1000,キーワード!$F861)</f>
        <v>0</v>
      </c>
      <c r="AA861" s="22">
        <f>SUMIFS(当月ワード!$W$3:$W$1000,当月ワード!$D$3:$D$1000,キーワード!$D861,当月ワード!$E$3:$E$1000,キーワード!$F861)</f>
        <v>0</v>
      </c>
      <c r="AB861" s="23">
        <f>SUMIFS(前月ワード!$W$3:$W$1000,前月ワード!$D$3:$D$1000,キーワード!$D861,前月ワード!$E$3:$E$1000,キーワード!$F861)</f>
        <v>0</v>
      </c>
      <c r="AC861" s="23">
        <f>SUMIFS(前々月ワード!$W$3:$W$1000,前々月ワード!$D$3:$D$1000,キーワード!$D861,前々月ワード!$E$3:$E$1000,キーワード!$F861)</f>
        <v>0</v>
      </c>
      <c r="AD861" s="23">
        <f t="shared" si="153"/>
        <v>0</v>
      </c>
      <c r="AE861" s="23">
        <f t="shared" si="153"/>
        <v>0</v>
      </c>
      <c r="AF861" s="23">
        <f t="shared" si="153"/>
        <v>0</v>
      </c>
      <c r="AG861" s="22">
        <f>SUMIFS(当月ワード!$X$3:$X$1000,当月ワード!$D$3:$D$1000,キーワード!$D861,当月ワード!$E$3:$E$1000,キーワード!$F861)</f>
        <v>0</v>
      </c>
      <c r="AH861" s="23">
        <f>SUMIFS(前月ワード!$X$3:$X$1000,前月ワード!$D$3:$D$1000,キーワード!$D861,前月ワード!$E$3:$E$1000,キーワード!$F861)</f>
        <v>0</v>
      </c>
      <c r="AI861" s="23">
        <f>SUMIFS(前々月ワード!$X$3:$X$1000,前々月ワード!$D$3:$D$1000,キーワード!$D861,前々月ワード!$E$3:$E$1000,キーワード!$F861)</f>
        <v>0</v>
      </c>
      <c r="AJ861" s="22">
        <f>SUMIFS(当月ワード!$I$3:$I$1000,当月ワード!$D$3:$D$1000,キーワード!$D861,当月ワード!$E$3:$E$1000,キーワード!$F861)</f>
        <v>0</v>
      </c>
      <c r="AK861" s="23">
        <f>SUMIFS(前月ワード!$I$3:$I$1000,前月ワード!$D$3:$D$1000,キーワード!$D861,前月ワード!$E$3:$E$1000,キーワード!$F861)</f>
        <v>0</v>
      </c>
      <c r="AL861" s="23">
        <f>SUMIFS(前々月ワード!$I$3:$I$1000,前々月ワード!$D$3:$D$1000,キーワード!$D861,前々月ワード!$E$3:$E$1000,キーワード!$F861)</f>
        <v>0</v>
      </c>
      <c r="AM861" s="13">
        <f t="shared" si="154"/>
        <v>0</v>
      </c>
      <c r="AN861" s="13">
        <f t="shared" si="154"/>
        <v>0</v>
      </c>
      <c r="AO861" s="13">
        <f t="shared" si="154"/>
        <v>0</v>
      </c>
      <c r="AP861" s="16">
        <f t="shared" si="155"/>
        <v>0</v>
      </c>
      <c r="AQ861" s="16">
        <f t="shared" si="155"/>
        <v>0</v>
      </c>
      <c r="AR861" s="17">
        <f t="shared" si="155"/>
        <v>0</v>
      </c>
    </row>
    <row r="862" spans="3:44" ht="36.65" customHeight="1">
      <c r="C862" s="20">
        <v>857</v>
      </c>
      <c r="D862" s="53">
        <f>現状ワード設定!B859</f>
        <v>0</v>
      </c>
      <c r="E862" s="26" t="str">
        <f>IFERROR(_xlfn.XLOOKUP($D862,現状商品設定!B:B,現状商品設定!C:C,"-"),"-")</f>
        <v>-</v>
      </c>
      <c r="F862" s="56">
        <f>現状ワード設定!G859</f>
        <v>0</v>
      </c>
      <c r="G862" s="60" t="s">
        <v>46</v>
      </c>
      <c r="H862" s="47" t="str">
        <f>IFERROR(_xlfn.XLOOKUP(D862,商品!$D:$D,商品!$H:$H),"")</f>
        <v/>
      </c>
      <c r="I862" s="50" t="str">
        <f>IFERROR(_xlfn.XLOOKUP(D862&amp;F862,現状ワード設定!J:J,現状ワード設定!H:H),"")</f>
        <v/>
      </c>
      <c r="J862" s="47" t="str">
        <f>IFERROR(_xlfn.XLOOKUP(D862&amp;F862,現状ワード設定!J:J,現状ワード設定!I:I),"")</f>
        <v/>
      </c>
      <c r="K862" s="47" t="e">
        <f>IF(AND(T862&gt;=設定!$C$12,W862&gt;=O862),I862*(1+設定!$F$12),IF(AND(T862&gt;=設定!$C$13,W862&lt;O862),I862*(1+設定!$F$13),IF(AND(T862&lt;設定!$C$14,U862&gt;=設定!$E$14),I862*(1+設定!$F$14),IF(AND(T862&lt;設定!$C$15,U862&lt;設定!$E$15),I862*(1+設定!$F$15),"除外"))))</f>
        <v>#VALUE!</v>
      </c>
      <c r="L862" s="58" t="e">
        <f ca="1">IF(消化率!$I$5&lt;1,K862*消化率!$I$5,IF(U862*V862/(K862*消化率!$I$5)&gt;O862,K862*消化率!$I$5,M862))</f>
        <v>#DIV/0!</v>
      </c>
      <c r="M862" s="58" t="e">
        <f t="shared" si="146"/>
        <v>#VALUE!</v>
      </c>
      <c r="N862" s="58" t="e">
        <f ca="1">IF(ROUNDUP(IF(IF(IF(AND(設定!$D$8&lt;=L862,設定!$D$8&lt;J862),設定!$D$8,IF(AND(J862&lt;=L862,J862&lt;設定!$D$8),J862,IF(AND(L862&lt;=J862,J862&lt;設定!$D$8),J862,L862)))=0,設定!$D$8,IF(AND(設定!$D$8&lt;=L862,設定!$D$8&lt;J862),設定!$D$8,IF(AND(J862&lt;=L862,J862&lt;設定!$D$8),J862,IF(AND(L862&lt;=J862,J862&lt;設定!$D$8),J862,L862))))&lt;=H862,H862+1,IF(IF(AND(設定!$D$8&lt;=L862,設定!$D$8&lt;J862),設定!$D$8,IF(AND(J862&lt;=L862,J862&lt;設定!$D$8),J862,IF(AND(L862&lt;=J862,J862&lt;設定!$D$8),J862,L862)))=0,設定!$D$8,IF(AND(設定!$D$8&lt;=L862,設定!$D$8&lt;J862),設定!$D$8,IF(AND(J862&lt;=L862,J862&lt;設定!$D$8),J862,IF(AND(L862&lt;=J862,J862&lt;設定!$D$8),J862,L862))))),0)&gt;40,ROUNDUP(IF(IF(IF(AND(設定!$D$8&lt;=L862,設定!$D$8&lt;J862),設定!$D$8,IF(AND(J862&lt;=L862,J862&lt;設定!$D$8),J862,IF(AND(L862&lt;=J862,J862&lt;設定!$D$8),J862,L862)))=0,設定!$D$8,IF(AND(設定!$D$8&lt;=L862,設定!$D$8&lt;J862),設定!$D$8,IF(AND(J862&lt;=L862,J862&lt;設定!$D$8),J862,IF(AND(L862&lt;=J862,J862&lt;設定!$D$8),J862,L862))))&lt;=H862,H862+1,IF(IF(AND(設定!$D$8&lt;=L862,設定!$D$8&lt;J862),設定!$D$8,IF(AND(J862&lt;=L862,J862&lt;設定!$D$8),J862,IF(AND(L862&lt;=J862,J862&lt;設定!$D$8),J862,L862)))=0,設定!$D$8,IF(AND(設定!$D$8&lt;=L862,設定!$D$8&lt;J862),設定!$D$8,IF(AND(J862&lt;=L862,J862&lt;設定!$D$8),J862,IF(AND(L862&lt;=J862,J862&lt;設定!$D$8),J862,L862))))),0),40)</f>
        <v>#DIV/0!</v>
      </c>
      <c r="O862" s="55">
        <f>IF(G862="標準",設定!$C$4,G862)</f>
        <v>5</v>
      </c>
      <c r="P862" s="45">
        <f t="shared" si="147"/>
        <v>0</v>
      </c>
      <c r="Q862" s="14">
        <f t="shared" si="148"/>
        <v>0</v>
      </c>
      <c r="R862" s="23">
        <f t="shared" si="156"/>
        <v>0</v>
      </c>
      <c r="S862" s="12">
        <f t="shared" si="149"/>
        <v>0</v>
      </c>
      <c r="T862" s="23">
        <f t="shared" si="150"/>
        <v>0</v>
      </c>
      <c r="U862" s="13">
        <f t="shared" si="151"/>
        <v>0</v>
      </c>
      <c r="V862" s="104" t="str">
        <f>INDEX(商品!Q:Q,MATCH(キーワード!D862,商品!D:D,0),1)</f>
        <v>-</v>
      </c>
      <c r="W862" s="15">
        <f t="shared" si="152"/>
        <v>0</v>
      </c>
      <c r="X862" s="22">
        <f>SUMIFS(当月ワード!$J$3:$J$1000,当月ワード!$D$3:$D$1000,キーワード!$D862,当月ワード!$E$3:$E$1000,キーワード!$F862)</f>
        <v>0</v>
      </c>
      <c r="Y862" s="23">
        <f>SUMIFS(前月ワード!$J$3:$J$1000,前月ワード!$D$3:$D$1000,キーワード!$D862,前月ワード!$E$3:$E$1000,キーワード!$F862)</f>
        <v>0</v>
      </c>
      <c r="Z862" s="23">
        <f>SUMIFS(前々月ワード!$J$3:$J$1000,前々月ワード!$D$3:$D$1000,キーワード!$D862,前々月ワード!$E$3:$E$1000,キーワード!$F862)</f>
        <v>0</v>
      </c>
      <c r="AA862" s="22">
        <f>SUMIFS(当月ワード!$W$3:$W$1000,当月ワード!$D$3:$D$1000,キーワード!$D862,当月ワード!$E$3:$E$1000,キーワード!$F862)</f>
        <v>0</v>
      </c>
      <c r="AB862" s="23">
        <f>SUMIFS(前月ワード!$W$3:$W$1000,前月ワード!$D$3:$D$1000,キーワード!$D862,前月ワード!$E$3:$E$1000,キーワード!$F862)</f>
        <v>0</v>
      </c>
      <c r="AC862" s="23">
        <f>SUMIFS(前々月ワード!$W$3:$W$1000,前々月ワード!$D$3:$D$1000,キーワード!$D862,前々月ワード!$E$3:$E$1000,キーワード!$F862)</f>
        <v>0</v>
      </c>
      <c r="AD862" s="23">
        <f t="shared" si="153"/>
        <v>0</v>
      </c>
      <c r="AE862" s="23">
        <f t="shared" si="153"/>
        <v>0</v>
      </c>
      <c r="AF862" s="23">
        <f t="shared" si="153"/>
        <v>0</v>
      </c>
      <c r="AG862" s="22">
        <f>SUMIFS(当月ワード!$X$3:$X$1000,当月ワード!$D$3:$D$1000,キーワード!$D862,当月ワード!$E$3:$E$1000,キーワード!$F862)</f>
        <v>0</v>
      </c>
      <c r="AH862" s="23">
        <f>SUMIFS(前月ワード!$X$3:$X$1000,前月ワード!$D$3:$D$1000,キーワード!$D862,前月ワード!$E$3:$E$1000,キーワード!$F862)</f>
        <v>0</v>
      </c>
      <c r="AI862" s="23">
        <f>SUMIFS(前々月ワード!$X$3:$X$1000,前々月ワード!$D$3:$D$1000,キーワード!$D862,前々月ワード!$E$3:$E$1000,キーワード!$F862)</f>
        <v>0</v>
      </c>
      <c r="AJ862" s="22">
        <f>SUMIFS(当月ワード!$I$3:$I$1000,当月ワード!$D$3:$D$1000,キーワード!$D862,当月ワード!$E$3:$E$1000,キーワード!$F862)</f>
        <v>0</v>
      </c>
      <c r="AK862" s="23">
        <f>SUMIFS(前月ワード!$I$3:$I$1000,前月ワード!$D$3:$D$1000,キーワード!$D862,前月ワード!$E$3:$E$1000,キーワード!$F862)</f>
        <v>0</v>
      </c>
      <c r="AL862" s="23">
        <f>SUMIFS(前々月ワード!$I$3:$I$1000,前々月ワード!$D$3:$D$1000,キーワード!$D862,前々月ワード!$E$3:$E$1000,キーワード!$F862)</f>
        <v>0</v>
      </c>
      <c r="AM862" s="13">
        <f t="shared" si="154"/>
        <v>0</v>
      </c>
      <c r="AN862" s="13">
        <f t="shared" si="154"/>
        <v>0</v>
      </c>
      <c r="AO862" s="13">
        <f t="shared" si="154"/>
        <v>0</v>
      </c>
      <c r="AP862" s="16">
        <f t="shared" si="155"/>
        <v>0</v>
      </c>
      <c r="AQ862" s="16">
        <f t="shared" si="155"/>
        <v>0</v>
      </c>
      <c r="AR862" s="17">
        <f t="shared" si="155"/>
        <v>0</v>
      </c>
    </row>
    <row r="863" spans="3:44" ht="36.65" customHeight="1">
      <c r="C863" s="20">
        <v>858</v>
      </c>
      <c r="D863" s="53">
        <f>現状ワード設定!B860</f>
        <v>0</v>
      </c>
      <c r="E863" s="26" t="str">
        <f>IFERROR(_xlfn.XLOOKUP($D863,現状商品設定!B:B,現状商品設定!C:C,"-"),"-")</f>
        <v>-</v>
      </c>
      <c r="F863" s="56">
        <f>現状ワード設定!G860</f>
        <v>0</v>
      </c>
      <c r="G863" s="60" t="s">
        <v>46</v>
      </c>
      <c r="H863" s="47" t="str">
        <f>IFERROR(_xlfn.XLOOKUP(D863,商品!$D:$D,商品!$H:$H),"")</f>
        <v/>
      </c>
      <c r="I863" s="50" t="str">
        <f>IFERROR(_xlfn.XLOOKUP(D863&amp;F863,現状ワード設定!J:J,現状ワード設定!H:H),"")</f>
        <v/>
      </c>
      <c r="J863" s="47" t="str">
        <f>IFERROR(_xlfn.XLOOKUP(D863&amp;F863,現状ワード設定!J:J,現状ワード設定!I:I),"")</f>
        <v/>
      </c>
      <c r="K863" s="47" t="e">
        <f>IF(AND(T863&gt;=設定!$C$12,W863&gt;=O863),I863*(1+設定!$F$12),IF(AND(T863&gt;=設定!$C$13,W863&lt;O863),I863*(1+設定!$F$13),IF(AND(T863&lt;設定!$C$14,U863&gt;=設定!$E$14),I863*(1+設定!$F$14),IF(AND(T863&lt;設定!$C$15,U863&lt;設定!$E$15),I863*(1+設定!$F$15),"除外"))))</f>
        <v>#VALUE!</v>
      </c>
      <c r="L863" s="58" t="e">
        <f ca="1">IF(消化率!$I$5&lt;1,K863*消化率!$I$5,IF(U863*V863/(K863*消化率!$I$5)&gt;O863,K863*消化率!$I$5,M863))</f>
        <v>#DIV/0!</v>
      </c>
      <c r="M863" s="58" t="e">
        <f t="shared" si="146"/>
        <v>#VALUE!</v>
      </c>
      <c r="N863" s="58" t="e">
        <f ca="1">IF(ROUNDUP(IF(IF(IF(AND(設定!$D$8&lt;=L863,設定!$D$8&lt;J863),設定!$D$8,IF(AND(J863&lt;=L863,J863&lt;設定!$D$8),J863,IF(AND(L863&lt;=J863,J863&lt;設定!$D$8),J863,L863)))=0,設定!$D$8,IF(AND(設定!$D$8&lt;=L863,設定!$D$8&lt;J863),設定!$D$8,IF(AND(J863&lt;=L863,J863&lt;設定!$D$8),J863,IF(AND(L863&lt;=J863,J863&lt;設定!$D$8),J863,L863))))&lt;=H863,H863+1,IF(IF(AND(設定!$D$8&lt;=L863,設定!$D$8&lt;J863),設定!$D$8,IF(AND(J863&lt;=L863,J863&lt;設定!$D$8),J863,IF(AND(L863&lt;=J863,J863&lt;設定!$D$8),J863,L863)))=0,設定!$D$8,IF(AND(設定!$D$8&lt;=L863,設定!$D$8&lt;J863),設定!$D$8,IF(AND(J863&lt;=L863,J863&lt;設定!$D$8),J863,IF(AND(L863&lt;=J863,J863&lt;設定!$D$8),J863,L863))))),0)&gt;40,ROUNDUP(IF(IF(IF(AND(設定!$D$8&lt;=L863,設定!$D$8&lt;J863),設定!$D$8,IF(AND(J863&lt;=L863,J863&lt;設定!$D$8),J863,IF(AND(L863&lt;=J863,J863&lt;設定!$D$8),J863,L863)))=0,設定!$D$8,IF(AND(設定!$D$8&lt;=L863,設定!$D$8&lt;J863),設定!$D$8,IF(AND(J863&lt;=L863,J863&lt;設定!$D$8),J863,IF(AND(L863&lt;=J863,J863&lt;設定!$D$8),J863,L863))))&lt;=H863,H863+1,IF(IF(AND(設定!$D$8&lt;=L863,設定!$D$8&lt;J863),設定!$D$8,IF(AND(J863&lt;=L863,J863&lt;設定!$D$8),J863,IF(AND(L863&lt;=J863,J863&lt;設定!$D$8),J863,L863)))=0,設定!$D$8,IF(AND(設定!$D$8&lt;=L863,設定!$D$8&lt;J863),設定!$D$8,IF(AND(J863&lt;=L863,J863&lt;設定!$D$8),J863,IF(AND(L863&lt;=J863,J863&lt;設定!$D$8),J863,L863))))),0),40)</f>
        <v>#DIV/0!</v>
      </c>
      <c r="O863" s="55">
        <f>IF(G863="標準",設定!$C$4,G863)</f>
        <v>5</v>
      </c>
      <c r="P863" s="45">
        <f t="shared" si="147"/>
        <v>0</v>
      </c>
      <c r="Q863" s="14">
        <f t="shared" si="148"/>
        <v>0</v>
      </c>
      <c r="R863" s="23">
        <f t="shared" si="156"/>
        <v>0</v>
      </c>
      <c r="S863" s="12">
        <f t="shared" si="149"/>
        <v>0</v>
      </c>
      <c r="T863" s="23">
        <f t="shared" si="150"/>
        <v>0</v>
      </c>
      <c r="U863" s="13">
        <f t="shared" si="151"/>
        <v>0</v>
      </c>
      <c r="V863" s="104" t="str">
        <f>INDEX(商品!Q:Q,MATCH(キーワード!D863,商品!D:D,0),1)</f>
        <v>-</v>
      </c>
      <c r="W863" s="15">
        <f t="shared" si="152"/>
        <v>0</v>
      </c>
      <c r="X863" s="22">
        <f>SUMIFS(当月ワード!$J$3:$J$1000,当月ワード!$D$3:$D$1000,キーワード!$D863,当月ワード!$E$3:$E$1000,キーワード!$F863)</f>
        <v>0</v>
      </c>
      <c r="Y863" s="23">
        <f>SUMIFS(前月ワード!$J$3:$J$1000,前月ワード!$D$3:$D$1000,キーワード!$D863,前月ワード!$E$3:$E$1000,キーワード!$F863)</f>
        <v>0</v>
      </c>
      <c r="Z863" s="23">
        <f>SUMIFS(前々月ワード!$J$3:$J$1000,前々月ワード!$D$3:$D$1000,キーワード!$D863,前々月ワード!$E$3:$E$1000,キーワード!$F863)</f>
        <v>0</v>
      </c>
      <c r="AA863" s="22">
        <f>SUMIFS(当月ワード!$W$3:$W$1000,当月ワード!$D$3:$D$1000,キーワード!$D863,当月ワード!$E$3:$E$1000,キーワード!$F863)</f>
        <v>0</v>
      </c>
      <c r="AB863" s="23">
        <f>SUMIFS(前月ワード!$W$3:$W$1000,前月ワード!$D$3:$D$1000,キーワード!$D863,前月ワード!$E$3:$E$1000,キーワード!$F863)</f>
        <v>0</v>
      </c>
      <c r="AC863" s="23">
        <f>SUMIFS(前々月ワード!$W$3:$W$1000,前々月ワード!$D$3:$D$1000,キーワード!$D863,前々月ワード!$E$3:$E$1000,キーワード!$F863)</f>
        <v>0</v>
      </c>
      <c r="AD863" s="23">
        <f t="shared" si="153"/>
        <v>0</v>
      </c>
      <c r="AE863" s="23">
        <f t="shared" si="153"/>
        <v>0</v>
      </c>
      <c r="AF863" s="23">
        <f t="shared" si="153"/>
        <v>0</v>
      </c>
      <c r="AG863" s="22">
        <f>SUMIFS(当月ワード!$X$3:$X$1000,当月ワード!$D$3:$D$1000,キーワード!$D863,当月ワード!$E$3:$E$1000,キーワード!$F863)</f>
        <v>0</v>
      </c>
      <c r="AH863" s="23">
        <f>SUMIFS(前月ワード!$X$3:$X$1000,前月ワード!$D$3:$D$1000,キーワード!$D863,前月ワード!$E$3:$E$1000,キーワード!$F863)</f>
        <v>0</v>
      </c>
      <c r="AI863" s="23">
        <f>SUMIFS(前々月ワード!$X$3:$X$1000,前々月ワード!$D$3:$D$1000,キーワード!$D863,前々月ワード!$E$3:$E$1000,キーワード!$F863)</f>
        <v>0</v>
      </c>
      <c r="AJ863" s="22">
        <f>SUMIFS(当月ワード!$I$3:$I$1000,当月ワード!$D$3:$D$1000,キーワード!$D863,当月ワード!$E$3:$E$1000,キーワード!$F863)</f>
        <v>0</v>
      </c>
      <c r="AK863" s="23">
        <f>SUMIFS(前月ワード!$I$3:$I$1000,前月ワード!$D$3:$D$1000,キーワード!$D863,前月ワード!$E$3:$E$1000,キーワード!$F863)</f>
        <v>0</v>
      </c>
      <c r="AL863" s="23">
        <f>SUMIFS(前々月ワード!$I$3:$I$1000,前々月ワード!$D$3:$D$1000,キーワード!$D863,前々月ワード!$E$3:$E$1000,キーワード!$F863)</f>
        <v>0</v>
      </c>
      <c r="AM863" s="13">
        <f t="shared" si="154"/>
        <v>0</v>
      </c>
      <c r="AN863" s="13">
        <f t="shared" si="154"/>
        <v>0</v>
      </c>
      <c r="AO863" s="13">
        <f t="shared" si="154"/>
        <v>0</v>
      </c>
      <c r="AP863" s="16">
        <f t="shared" si="155"/>
        <v>0</v>
      </c>
      <c r="AQ863" s="16">
        <f t="shared" si="155"/>
        <v>0</v>
      </c>
      <c r="AR863" s="17">
        <f t="shared" si="155"/>
        <v>0</v>
      </c>
    </row>
    <row r="864" spans="3:44" ht="36.65" customHeight="1">
      <c r="C864" s="20">
        <v>859</v>
      </c>
      <c r="D864" s="53">
        <f>現状ワード設定!B861</f>
        <v>0</v>
      </c>
      <c r="E864" s="26" t="str">
        <f>IFERROR(_xlfn.XLOOKUP($D864,現状商品設定!B:B,現状商品設定!C:C,"-"),"-")</f>
        <v>-</v>
      </c>
      <c r="F864" s="56">
        <f>現状ワード設定!G861</f>
        <v>0</v>
      </c>
      <c r="G864" s="60" t="s">
        <v>46</v>
      </c>
      <c r="H864" s="47" t="str">
        <f>IFERROR(_xlfn.XLOOKUP(D864,商品!$D:$D,商品!$H:$H),"")</f>
        <v/>
      </c>
      <c r="I864" s="50" t="str">
        <f>IFERROR(_xlfn.XLOOKUP(D864&amp;F864,現状ワード設定!J:J,現状ワード設定!H:H),"")</f>
        <v/>
      </c>
      <c r="J864" s="47" t="str">
        <f>IFERROR(_xlfn.XLOOKUP(D864&amp;F864,現状ワード設定!J:J,現状ワード設定!I:I),"")</f>
        <v/>
      </c>
      <c r="K864" s="47" t="e">
        <f>IF(AND(T864&gt;=設定!$C$12,W864&gt;=O864),I864*(1+設定!$F$12),IF(AND(T864&gt;=設定!$C$13,W864&lt;O864),I864*(1+設定!$F$13),IF(AND(T864&lt;設定!$C$14,U864&gt;=設定!$E$14),I864*(1+設定!$F$14),IF(AND(T864&lt;設定!$C$15,U864&lt;設定!$E$15),I864*(1+設定!$F$15),"除外"))))</f>
        <v>#VALUE!</v>
      </c>
      <c r="L864" s="58" t="e">
        <f ca="1">IF(消化率!$I$5&lt;1,K864*消化率!$I$5,IF(U864*V864/(K864*消化率!$I$5)&gt;O864,K864*消化率!$I$5,M864))</f>
        <v>#DIV/0!</v>
      </c>
      <c r="M864" s="58" t="e">
        <f t="shared" si="146"/>
        <v>#VALUE!</v>
      </c>
      <c r="N864" s="58" t="e">
        <f ca="1">IF(ROUNDUP(IF(IF(IF(AND(設定!$D$8&lt;=L864,設定!$D$8&lt;J864),設定!$D$8,IF(AND(J864&lt;=L864,J864&lt;設定!$D$8),J864,IF(AND(L864&lt;=J864,J864&lt;設定!$D$8),J864,L864)))=0,設定!$D$8,IF(AND(設定!$D$8&lt;=L864,設定!$D$8&lt;J864),設定!$D$8,IF(AND(J864&lt;=L864,J864&lt;設定!$D$8),J864,IF(AND(L864&lt;=J864,J864&lt;設定!$D$8),J864,L864))))&lt;=H864,H864+1,IF(IF(AND(設定!$D$8&lt;=L864,設定!$D$8&lt;J864),設定!$D$8,IF(AND(J864&lt;=L864,J864&lt;設定!$D$8),J864,IF(AND(L864&lt;=J864,J864&lt;設定!$D$8),J864,L864)))=0,設定!$D$8,IF(AND(設定!$D$8&lt;=L864,設定!$D$8&lt;J864),設定!$D$8,IF(AND(J864&lt;=L864,J864&lt;設定!$D$8),J864,IF(AND(L864&lt;=J864,J864&lt;設定!$D$8),J864,L864))))),0)&gt;40,ROUNDUP(IF(IF(IF(AND(設定!$D$8&lt;=L864,設定!$D$8&lt;J864),設定!$D$8,IF(AND(J864&lt;=L864,J864&lt;設定!$D$8),J864,IF(AND(L864&lt;=J864,J864&lt;設定!$D$8),J864,L864)))=0,設定!$D$8,IF(AND(設定!$D$8&lt;=L864,設定!$D$8&lt;J864),設定!$D$8,IF(AND(J864&lt;=L864,J864&lt;設定!$D$8),J864,IF(AND(L864&lt;=J864,J864&lt;設定!$D$8),J864,L864))))&lt;=H864,H864+1,IF(IF(AND(設定!$D$8&lt;=L864,設定!$D$8&lt;J864),設定!$D$8,IF(AND(J864&lt;=L864,J864&lt;設定!$D$8),J864,IF(AND(L864&lt;=J864,J864&lt;設定!$D$8),J864,L864)))=0,設定!$D$8,IF(AND(設定!$D$8&lt;=L864,設定!$D$8&lt;J864),設定!$D$8,IF(AND(J864&lt;=L864,J864&lt;設定!$D$8),J864,IF(AND(L864&lt;=J864,J864&lt;設定!$D$8),J864,L864))))),0),40)</f>
        <v>#DIV/0!</v>
      </c>
      <c r="O864" s="55">
        <f>IF(G864="標準",設定!$C$4,G864)</f>
        <v>5</v>
      </c>
      <c r="P864" s="45">
        <f t="shared" si="147"/>
        <v>0</v>
      </c>
      <c r="Q864" s="14">
        <f t="shared" si="148"/>
        <v>0</v>
      </c>
      <c r="R864" s="23">
        <f t="shared" si="156"/>
        <v>0</v>
      </c>
      <c r="S864" s="12">
        <f t="shared" si="149"/>
        <v>0</v>
      </c>
      <c r="T864" s="23">
        <f t="shared" si="150"/>
        <v>0</v>
      </c>
      <c r="U864" s="13">
        <f t="shared" si="151"/>
        <v>0</v>
      </c>
      <c r="V864" s="104" t="str">
        <f>INDEX(商品!Q:Q,MATCH(キーワード!D864,商品!D:D,0),1)</f>
        <v>-</v>
      </c>
      <c r="W864" s="15">
        <f t="shared" si="152"/>
        <v>0</v>
      </c>
      <c r="X864" s="22">
        <f>SUMIFS(当月ワード!$J$3:$J$1000,当月ワード!$D$3:$D$1000,キーワード!$D864,当月ワード!$E$3:$E$1000,キーワード!$F864)</f>
        <v>0</v>
      </c>
      <c r="Y864" s="23">
        <f>SUMIFS(前月ワード!$J$3:$J$1000,前月ワード!$D$3:$D$1000,キーワード!$D864,前月ワード!$E$3:$E$1000,キーワード!$F864)</f>
        <v>0</v>
      </c>
      <c r="Z864" s="23">
        <f>SUMIFS(前々月ワード!$J$3:$J$1000,前々月ワード!$D$3:$D$1000,キーワード!$D864,前々月ワード!$E$3:$E$1000,キーワード!$F864)</f>
        <v>0</v>
      </c>
      <c r="AA864" s="22">
        <f>SUMIFS(当月ワード!$W$3:$W$1000,当月ワード!$D$3:$D$1000,キーワード!$D864,当月ワード!$E$3:$E$1000,キーワード!$F864)</f>
        <v>0</v>
      </c>
      <c r="AB864" s="23">
        <f>SUMIFS(前月ワード!$W$3:$W$1000,前月ワード!$D$3:$D$1000,キーワード!$D864,前月ワード!$E$3:$E$1000,キーワード!$F864)</f>
        <v>0</v>
      </c>
      <c r="AC864" s="23">
        <f>SUMIFS(前々月ワード!$W$3:$W$1000,前々月ワード!$D$3:$D$1000,キーワード!$D864,前々月ワード!$E$3:$E$1000,キーワード!$F864)</f>
        <v>0</v>
      </c>
      <c r="AD864" s="23">
        <f t="shared" si="153"/>
        <v>0</v>
      </c>
      <c r="AE864" s="23">
        <f t="shared" si="153"/>
        <v>0</v>
      </c>
      <c r="AF864" s="23">
        <f t="shared" si="153"/>
        <v>0</v>
      </c>
      <c r="AG864" s="22">
        <f>SUMIFS(当月ワード!$X$3:$X$1000,当月ワード!$D$3:$D$1000,キーワード!$D864,当月ワード!$E$3:$E$1000,キーワード!$F864)</f>
        <v>0</v>
      </c>
      <c r="AH864" s="23">
        <f>SUMIFS(前月ワード!$X$3:$X$1000,前月ワード!$D$3:$D$1000,キーワード!$D864,前月ワード!$E$3:$E$1000,キーワード!$F864)</f>
        <v>0</v>
      </c>
      <c r="AI864" s="23">
        <f>SUMIFS(前々月ワード!$X$3:$X$1000,前々月ワード!$D$3:$D$1000,キーワード!$D864,前々月ワード!$E$3:$E$1000,キーワード!$F864)</f>
        <v>0</v>
      </c>
      <c r="AJ864" s="22">
        <f>SUMIFS(当月ワード!$I$3:$I$1000,当月ワード!$D$3:$D$1000,キーワード!$D864,当月ワード!$E$3:$E$1000,キーワード!$F864)</f>
        <v>0</v>
      </c>
      <c r="AK864" s="23">
        <f>SUMIFS(前月ワード!$I$3:$I$1000,前月ワード!$D$3:$D$1000,キーワード!$D864,前月ワード!$E$3:$E$1000,キーワード!$F864)</f>
        <v>0</v>
      </c>
      <c r="AL864" s="23">
        <f>SUMIFS(前々月ワード!$I$3:$I$1000,前々月ワード!$D$3:$D$1000,キーワード!$D864,前々月ワード!$E$3:$E$1000,キーワード!$F864)</f>
        <v>0</v>
      </c>
      <c r="AM864" s="13">
        <f t="shared" si="154"/>
        <v>0</v>
      </c>
      <c r="AN864" s="13">
        <f t="shared" si="154"/>
        <v>0</v>
      </c>
      <c r="AO864" s="13">
        <f t="shared" si="154"/>
        <v>0</v>
      </c>
      <c r="AP864" s="16">
        <f t="shared" si="155"/>
        <v>0</v>
      </c>
      <c r="AQ864" s="16">
        <f t="shared" si="155"/>
        <v>0</v>
      </c>
      <c r="AR864" s="17">
        <f t="shared" si="155"/>
        <v>0</v>
      </c>
    </row>
    <row r="865" spans="3:44" ht="36.65" customHeight="1">
      <c r="C865" s="20">
        <v>860</v>
      </c>
      <c r="D865" s="53">
        <f>現状ワード設定!B862</f>
        <v>0</v>
      </c>
      <c r="E865" s="26" t="str">
        <f>IFERROR(_xlfn.XLOOKUP($D865,現状商品設定!B:B,現状商品設定!C:C,"-"),"-")</f>
        <v>-</v>
      </c>
      <c r="F865" s="56">
        <f>現状ワード設定!G862</f>
        <v>0</v>
      </c>
      <c r="G865" s="60" t="s">
        <v>46</v>
      </c>
      <c r="H865" s="47" t="str">
        <f>IFERROR(_xlfn.XLOOKUP(D865,商品!$D:$D,商品!$H:$H),"")</f>
        <v/>
      </c>
      <c r="I865" s="50" t="str">
        <f>IFERROR(_xlfn.XLOOKUP(D865&amp;F865,現状ワード設定!J:J,現状ワード設定!H:H),"")</f>
        <v/>
      </c>
      <c r="J865" s="47" t="str">
        <f>IFERROR(_xlfn.XLOOKUP(D865&amp;F865,現状ワード設定!J:J,現状ワード設定!I:I),"")</f>
        <v/>
      </c>
      <c r="K865" s="47" t="e">
        <f>IF(AND(T865&gt;=設定!$C$12,W865&gt;=O865),I865*(1+設定!$F$12),IF(AND(T865&gt;=設定!$C$13,W865&lt;O865),I865*(1+設定!$F$13),IF(AND(T865&lt;設定!$C$14,U865&gt;=設定!$E$14),I865*(1+設定!$F$14),IF(AND(T865&lt;設定!$C$15,U865&lt;設定!$E$15),I865*(1+設定!$F$15),"除外"))))</f>
        <v>#VALUE!</v>
      </c>
      <c r="L865" s="58" t="e">
        <f ca="1">IF(消化率!$I$5&lt;1,K865*消化率!$I$5,IF(U865*V865/(K865*消化率!$I$5)&gt;O865,K865*消化率!$I$5,M865))</f>
        <v>#DIV/0!</v>
      </c>
      <c r="M865" s="58" t="e">
        <f t="shared" si="146"/>
        <v>#VALUE!</v>
      </c>
      <c r="N865" s="58" t="e">
        <f ca="1">IF(ROUNDUP(IF(IF(IF(AND(設定!$D$8&lt;=L865,設定!$D$8&lt;J865),設定!$D$8,IF(AND(J865&lt;=L865,J865&lt;設定!$D$8),J865,IF(AND(L865&lt;=J865,J865&lt;設定!$D$8),J865,L865)))=0,設定!$D$8,IF(AND(設定!$D$8&lt;=L865,設定!$D$8&lt;J865),設定!$D$8,IF(AND(J865&lt;=L865,J865&lt;設定!$D$8),J865,IF(AND(L865&lt;=J865,J865&lt;設定!$D$8),J865,L865))))&lt;=H865,H865+1,IF(IF(AND(設定!$D$8&lt;=L865,設定!$D$8&lt;J865),設定!$D$8,IF(AND(J865&lt;=L865,J865&lt;設定!$D$8),J865,IF(AND(L865&lt;=J865,J865&lt;設定!$D$8),J865,L865)))=0,設定!$D$8,IF(AND(設定!$D$8&lt;=L865,設定!$D$8&lt;J865),設定!$D$8,IF(AND(J865&lt;=L865,J865&lt;設定!$D$8),J865,IF(AND(L865&lt;=J865,J865&lt;設定!$D$8),J865,L865))))),0)&gt;40,ROUNDUP(IF(IF(IF(AND(設定!$D$8&lt;=L865,設定!$D$8&lt;J865),設定!$D$8,IF(AND(J865&lt;=L865,J865&lt;設定!$D$8),J865,IF(AND(L865&lt;=J865,J865&lt;設定!$D$8),J865,L865)))=0,設定!$D$8,IF(AND(設定!$D$8&lt;=L865,設定!$D$8&lt;J865),設定!$D$8,IF(AND(J865&lt;=L865,J865&lt;設定!$D$8),J865,IF(AND(L865&lt;=J865,J865&lt;設定!$D$8),J865,L865))))&lt;=H865,H865+1,IF(IF(AND(設定!$D$8&lt;=L865,設定!$D$8&lt;J865),設定!$D$8,IF(AND(J865&lt;=L865,J865&lt;設定!$D$8),J865,IF(AND(L865&lt;=J865,J865&lt;設定!$D$8),J865,L865)))=0,設定!$D$8,IF(AND(設定!$D$8&lt;=L865,設定!$D$8&lt;J865),設定!$D$8,IF(AND(J865&lt;=L865,J865&lt;設定!$D$8),J865,IF(AND(L865&lt;=J865,J865&lt;設定!$D$8),J865,L865))))),0),40)</f>
        <v>#DIV/0!</v>
      </c>
      <c r="O865" s="55">
        <f>IF(G865="標準",設定!$C$4,G865)</f>
        <v>5</v>
      </c>
      <c r="P865" s="45">
        <f t="shared" si="147"/>
        <v>0</v>
      </c>
      <c r="Q865" s="14">
        <f t="shared" si="148"/>
        <v>0</v>
      </c>
      <c r="R865" s="23">
        <f t="shared" si="156"/>
        <v>0</v>
      </c>
      <c r="S865" s="12">
        <f t="shared" si="149"/>
        <v>0</v>
      </c>
      <c r="T865" s="23">
        <f t="shared" si="150"/>
        <v>0</v>
      </c>
      <c r="U865" s="13">
        <f t="shared" si="151"/>
        <v>0</v>
      </c>
      <c r="V865" s="104" t="str">
        <f>INDEX(商品!Q:Q,MATCH(キーワード!D865,商品!D:D,0),1)</f>
        <v>-</v>
      </c>
      <c r="W865" s="15">
        <f t="shared" si="152"/>
        <v>0</v>
      </c>
      <c r="X865" s="22">
        <f>SUMIFS(当月ワード!$J$3:$J$1000,当月ワード!$D$3:$D$1000,キーワード!$D865,当月ワード!$E$3:$E$1000,キーワード!$F865)</f>
        <v>0</v>
      </c>
      <c r="Y865" s="23">
        <f>SUMIFS(前月ワード!$J$3:$J$1000,前月ワード!$D$3:$D$1000,キーワード!$D865,前月ワード!$E$3:$E$1000,キーワード!$F865)</f>
        <v>0</v>
      </c>
      <c r="Z865" s="23">
        <f>SUMIFS(前々月ワード!$J$3:$J$1000,前々月ワード!$D$3:$D$1000,キーワード!$D865,前々月ワード!$E$3:$E$1000,キーワード!$F865)</f>
        <v>0</v>
      </c>
      <c r="AA865" s="22">
        <f>SUMIFS(当月ワード!$W$3:$W$1000,当月ワード!$D$3:$D$1000,キーワード!$D865,当月ワード!$E$3:$E$1000,キーワード!$F865)</f>
        <v>0</v>
      </c>
      <c r="AB865" s="23">
        <f>SUMIFS(前月ワード!$W$3:$W$1000,前月ワード!$D$3:$D$1000,キーワード!$D865,前月ワード!$E$3:$E$1000,キーワード!$F865)</f>
        <v>0</v>
      </c>
      <c r="AC865" s="23">
        <f>SUMIFS(前々月ワード!$W$3:$W$1000,前々月ワード!$D$3:$D$1000,キーワード!$D865,前々月ワード!$E$3:$E$1000,キーワード!$F865)</f>
        <v>0</v>
      </c>
      <c r="AD865" s="23">
        <f t="shared" si="153"/>
        <v>0</v>
      </c>
      <c r="AE865" s="23">
        <f t="shared" si="153"/>
        <v>0</v>
      </c>
      <c r="AF865" s="23">
        <f t="shared" si="153"/>
        <v>0</v>
      </c>
      <c r="AG865" s="22">
        <f>SUMIFS(当月ワード!$X$3:$X$1000,当月ワード!$D$3:$D$1000,キーワード!$D865,当月ワード!$E$3:$E$1000,キーワード!$F865)</f>
        <v>0</v>
      </c>
      <c r="AH865" s="23">
        <f>SUMIFS(前月ワード!$X$3:$X$1000,前月ワード!$D$3:$D$1000,キーワード!$D865,前月ワード!$E$3:$E$1000,キーワード!$F865)</f>
        <v>0</v>
      </c>
      <c r="AI865" s="23">
        <f>SUMIFS(前々月ワード!$X$3:$X$1000,前々月ワード!$D$3:$D$1000,キーワード!$D865,前々月ワード!$E$3:$E$1000,キーワード!$F865)</f>
        <v>0</v>
      </c>
      <c r="AJ865" s="22">
        <f>SUMIFS(当月ワード!$I$3:$I$1000,当月ワード!$D$3:$D$1000,キーワード!$D865,当月ワード!$E$3:$E$1000,キーワード!$F865)</f>
        <v>0</v>
      </c>
      <c r="AK865" s="23">
        <f>SUMIFS(前月ワード!$I$3:$I$1000,前月ワード!$D$3:$D$1000,キーワード!$D865,前月ワード!$E$3:$E$1000,キーワード!$F865)</f>
        <v>0</v>
      </c>
      <c r="AL865" s="23">
        <f>SUMIFS(前々月ワード!$I$3:$I$1000,前々月ワード!$D$3:$D$1000,キーワード!$D865,前々月ワード!$E$3:$E$1000,キーワード!$F865)</f>
        <v>0</v>
      </c>
      <c r="AM865" s="13">
        <f t="shared" si="154"/>
        <v>0</v>
      </c>
      <c r="AN865" s="13">
        <f t="shared" si="154"/>
        <v>0</v>
      </c>
      <c r="AO865" s="13">
        <f t="shared" si="154"/>
        <v>0</v>
      </c>
      <c r="AP865" s="16">
        <f t="shared" si="155"/>
        <v>0</v>
      </c>
      <c r="AQ865" s="16">
        <f t="shared" si="155"/>
        <v>0</v>
      </c>
      <c r="AR865" s="17">
        <f t="shared" si="155"/>
        <v>0</v>
      </c>
    </row>
    <row r="866" spans="3:44" ht="36.65" customHeight="1">
      <c r="C866" s="20">
        <v>861</v>
      </c>
      <c r="D866" s="53">
        <f>現状ワード設定!B863</f>
        <v>0</v>
      </c>
      <c r="E866" s="26" t="str">
        <f>IFERROR(_xlfn.XLOOKUP($D866,現状商品設定!B:B,現状商品設定!C:C,"-"),"-")</f>
        <v>-</v>
      </c>
      <c r="F866" s="56">
        <f>現状ワード設定!G863</f>
        <v>0</v>
      </c>
      <c r="G866" s="60" t="s">
        <v>46</v>
      </c>
      <c r="H866" s="47" t="str">
        <f>IFERROR(_xlfn.XLOOKUP(D866,商品!$D:$D,商品!$H:$H),"")</f>
        <v/>
      </c>
      <c r="I866" s="50" t="str">
        <f>IFERROR(_xlfn.XLOOKUP(D866&amp;F866,現状ワード設定!J:J,現状ワード設定!H:H),"")</f>
        <v/>
      </c>
      <c r="J866" s="47" t="str">
        <f>IFERROR(_xlfn.XLOOKUP(D866&amp;F866,現状ワード設定!J:J,現状ワード設定!I:I),"")</f>
        <v/>
      </c>
      <c r="K866" s="47" t="e">
        <f>IF(AND(T866&gt;=設定!$C$12,W866&gt;=O866),I866*(1+設定!$F$12),IF(AND(T866&gt;=設定!$C$13,W866&lt;O866),I866*(1+設定!$F$13),IF(AND(T866&lt;設定!$C$14,U866&gt;=設定!$E$14),I866*(1+設定!$F$14),IF(AND(T866&lt;設定!$C$15,U866&lt;設定!$E$15),I866*(1+設定!$F$15),"除外"))))</f>
        <v>#VALUE!</v>
      </c>
      <c r="L866" s="58" t="e">
        <f ca="1">IF(消化率!$I$5&lt;1,K866*消化率!$I$5,IF(U866*V866/(K866*消化率!$I$5)&gt;O866,K866*消化率!$I$5,M866))</f>
        <v>#DIV/0!</v>
      </c>
      <c r="M866" s="58" t="e">
        <f t="shared" si="146"/>
        <v>#VALUE!</v>
      </c>
      <c r="N866" s="58" t="e">
        <f ca="1">IF(ROUNDUP(IF(IF(IF(AND(設定!$D$8&lt;=L866,設定!$D$8&lt;J866),設定!$D$8,IF(AND(J866&lt;=L866,J866&lt;設定!$D$8),J866,IF(AND(L866&lt;=J866,J866&lt;設定!$D$8),J866,L866)))=0,設定!$D$8,IF(AND(設定!$D$8&lt;=L866,設定!$D$8&lt;J866),設定!$D$8,IF(AND(J866&lt;=L866,J866&lt;設定!$D$8),J866,IF(AND(L866&lt;=J866,J866&lt;設定!$D$8),J866,L866))))&lt;=H866,H866+1,IF(IF(AND(設定!$D$8&lt;=L866,設定!$D$8&lt;J866),設定!$D$8,IF(AND(J866&lt;=L866,J866&lt;設定!$D$8),J866,IF(AND(L866&lt;=J866,J866&lt;設定!$D$8),J866,L866)))=0,設定!$D$8,IF(AND(設定!$D$8&lt;=L866,設定!$D$8&lt;J866),設定!$D$8,IF(AND(J866&lt;=L866,J866&lt;設定!$D$8),J866,IF(AND(L866&lt;=J866,J866&lt;設定!$D$8),J866,L866))))),0)&gt;40,ROUNDUP(IF(IF(IF(AND(設定!$D$8&lt;=L866,設定!$D$8&lt;J866),設定!$D$8,IF(AND(J866&lt;=L866,J866&lt;設定!$D$8),J866,IF(AND(L866&lt;=J866,J866&lt;設定!$D$8),J866,L866)))=0,設定!$D$8,IF(AND(設定!$D$8&lt;=L866,設定!$D$8&lt;J866),設定!$D$8,IF(AND(J866&lt;=L866,J866&lt;設定!$D$8),J866,IF(AND(L866&lt;=J866,J866&lt;設定!$D$8),J866,L866))))&lt;=H866,H866+1,IF(IF(AND(設定!$D$8&lt;=L866,設定!$D$8&lt;J866),設定!$D$8,IF(AND(J866&lt;=L866,J866&lt;設定!$D$8),J866,IF(AND(L866&lt;=J866,J866&lt;設定!$D$8),J866,L866)))=0,設定!$D$8,IF(AND(設定!$D$8&lt;=L866,設定!$D$8&lt;J866),設定!$D$8,IF(AND(J866&lt;=L866,J866&lt;設定!$D$8),J866,IF(AND(L866&lt;=J866,J866&lt;設定!$D$8),J866,L866))))),0),40)</f>
        <v>#DIV/0!</v>
      </c>
      <c r="O866" s="55">
        <f>IF(G866="標準",設定!$C$4,G866)</f>
        <v>5</v>
      </c>
      <c r="P866" s="45">
        <f t="shared" si="147"/>
        <v>0</v>
      </c>
      <c r="Q866" s="14">
        <f t="shared" si="148"/>
        <v>0</v>
      </c>
      <c r="R866" s="23">
        <f t="shared" si="156"/>
        <v>0</v>
      </c>
      <c r="S866" s="12">
        <f t="shared" si="149"/>
        <v>0</v>
      </c>
      <c r="T866" s="23">
        <f t="shared" si="150"/>
        <v>0</v>
      </c>
      <c r="U866" s="13">
        <f t="shared" si="151"/>
        <v>0</v>
      </c>
      <c r="V866" s="104" t="str">
        <f>INDEX(商品!Q:Q,MATCH(キーワード!D866,商品!D:D,0),1)</f>
        <v>-</v>
      </c>
      <c r="W866" s="15">
        <f t="shared" si="152"/>
        <v>0</v>
      </c>
      <c r="X866" s="22">
        <f>SUMIFS(当月ワード!$J$3:$J$1000,当月ワード!$D$3:$D$1000,キーワード!$D866,当月ワード!$E$3:$E$1000,キーワード!$F866)</f>
        <v>0</v>
      </c>
      <c r="Y866" s="23">
        <f>SUMIFS(前月ワード!$J$3:$J$1000,前月ワード!$D$3:$D$1000,キーワード!$D866,前月ワード!$E$3:$E$1000,キーワード!$F866)</f>
        <v>0</v>
      </c>
      <c r="Z866" s="23">
        <f>SUMIFS(前々月ワード!$J$3:$J$1000,前々月ワード!$D$3:$D$1000,キーワード!$D866,前々月ワード!$E$3:$E$1000,キーワード!$F866)</f>
        <v>0</v>
      </c>
      <c r="AA866" s="22">
        <f>SUMIFS(当月ワード!$W$3:$W$1000,当月ワード!$D$3:$D$1000,キーワード!$D866,当月ワード!$E$3:$E$1000,キーワード!$F866)</f>
        <v>0</v>
      </c>
      <c r="AB866" s="23">
        <f>SUMIFS(前月ワード!$W$3:$W$1000,前月ワード!$D$3:$D$1000,キーワード!$D866,前月ワード!$E$3:$E$1000,キーワード!$F866)</f>
        <v>0</v>
      </c>
      <c r="AC866" s="23">
        <f>SUMIFS(前々月ワード!$W$3:$W$1000,前々月ワード!$D$3:$D$1000,キーワード!$D866,前々月ワード!$E$3:$E$1000,キーワード!$F866)</f>
        <v>0</v>
      </c>
      <c r="AD866" s="23">
        <f t="shared" si="153"/>
        <v>0</v>
      </c>
      <c r="AE866" s="23">
        <f t="shared" si="153"/>
        <v>0</v>
      </c>
      <c r="AF866" s="23">
        <f t="shared" si="153"/>
        <v>0</v>
      </c>
      <c r="AG866" s="22">
        <f>SUMIFS(当月ワード!$X$3:$X$1000,当月ワード!$D$3:$D$1000,キーワード!$D866,当月ワード!$E$3:$E$1000,キーワード!$F866)</f>
        <v>0</v>
      </c>
      <c r="AH866" s="23">
        <f>SUMIFS(前月ワード!$X$3:$X$1000,前月ワード!$D$3:$D$1000,キーワード!$D866,前月ワード!$E$3:$E$1000,キーワード!$F866)</f>
        <v>0</v>
      </c>
      <c r="AI866" s="23">
        <f>SUMIFS(前々月ワード!$X$3:$X$1000,前々月ワード!$D$3:$D$1000,キーワード!$D866,前々月ワード!$E$3:$E$1000,キーワード!$F866)</f>
        <v>0</v>
      </c>
      <c r="AJ866" s="22">
        <f>SUMIFS(当月ワード!$I$3:$I$1000,当月ワード!$D$3:$D$1000,キーワード!$D866,当月ワード!$E$3:$E$1000,キーワード!$F866)</f>
        <v>0</v>
      </c>
      <c r="AK866" s="23">
        <f>SUMIFS(前月ワード!$I$3:$I$1000,前月ワード!$D$3:$D$1000,キーワード!$D866,前月ワード!$E$3:$E$1000,キーワード!$F866)</f>
        <v>0</v>
      </c>
      <c r="AL866" s="23">
        <f>SUMIFS(前々月ワード!$I$3:$I$1000,前々月ワード!$D$3:$D$1000,キーワード!$D866,前々月ワード!$E$3:$E$1000,キーワード!$F866)</f>
        <v>0</v>
      </c>
      <c r="AM866" s="13">
        <f t="shared" si="154"/>
        <v>0</v>
      </c>
      <c r="AN866" s="13">
        <f t="shared" si="154"/>
        <v>0</v>
      </c>
      <c r="AO866" s="13">
        <f t="shared" si="154"/>
        <v>0</v>
      </c>
      <c r="AP866" s="16">
        <f t="shared" si="155"/>
        <v>0</v>
      </c>
      <c r="AQ866" s="16">
        <f t="shared" si="155"/>
        <v>0</v>
      </c>
      <c r="AR866" s="17">
        <f t="shared" si="155"/>
        <v>0</v>
      </c>
    </row>
    <row r="867" spans="3:44" ht="36.65" customHeight="1">
      <c r="C867" s="20">
        <v>862</v>
      </c>
      <c r="D867" s="53">
        <f>現状ワード設定!B864</f>
        <v>0</v>
      </c>
      <c r="E867" s="26" t="str">
        <f>IFERROR(_xlfn.XLOOKUP($D867,現状商品設定!B:B,現状商品設定!C:C,"-"),"-")</f>
        <v>-</v>
      </c>
      <c r="F867" s="56">
        <f>現状ワード設定!G864</f>
        <v>0</v>
      </c>
      <c r="G867" s="60" t="s">
        <v>46</v>
      </c>
      <c r="H867" s="47" t="str">
        <f>IFERROR(_xlfn.XLOOKUP(D867,商品!$D:$D,商品!$H:$H),"")</f>
        <v/>
      </c>
      <c r="I867" s="50" t="str">
        <f>IFERROR(_xlfn.XLOOKUP(D867&amp;F867,現状ワード設定!J:J,現状ワード設定!H:H),"")</f>
        <v/>
      </c>
      <c r="J867" s="47" t="str">
        <f>IFERROR(_xlfn.XLOOKUP(D867&amp;F867,現状ワード設定!J:J,現状ワード設定!I:I),"")</f>
        <v/>
      </c>
      <c r="K867" s="47" t="e">
        <f>IF(AND(T867&gt;=設定!$C$12,W867&gt;=O867),I867*(1+設定!$F$12),IF(AND(T867&gt;=設定!$C$13,W867&lt;O867),I867*(1+設定!$F$13),IF(AND(T867&lt;設定!$C$14,U867&gt;=設定!$E$14),I867*(1+設定!$F$14),IF(AND(T867&lt;設定!$C$15,U867&lt;設定!$E$15),I867*(1+設定!$F$15),"除外"))))</f>
        <v>#VALUE!</v>
      </c>
      <c r="L867" s="58" t="e">
        <f ca="1">IF(消化率!$I$5&lt;1,K867*消化率!$I$5,IF(U867*V867/(K867*消化率!$I$5)&gt;O867,K867*消化率!$I$5,M867))</f>
        <v>#DIV/0!</v>
      </c>
      <c r="M867" s="58" t="e">
        <f t="shared" si="146"/>
        <v>#VALUE!</v>
      </c>
      <c r="N867" s="58" t="e">
        <f ca="1">IF(ROUNDUP(IF(IF(IF(AND(設定!$D$8&lt;=L867,設定!$D$8&lt;J867),設定!$D$8,IF(AND(J867&lt;=L867,J867&lt;設定!$D$8),J867,IF(AND(L867&lt;=J867,J867&lt;設定!$D$8),J867,L867)))=0,設定!$D$8,IF(AND(設定!$D$8&lt;=L867,設定!$D$8&lt;J867),設定!$D$8,IF(AND(J867&lt;=L867,J867&lt;設定!$D$8),J867,IF(AND(L867&lt;=J867,J867&lt;設定!$D$8),J867,L867))))&lt;=H867,H867+1,IF(IF(AND(設定!$D$8&lt;=L867,設定!$D$8&lt;J867),設定!$D$8,IF(AND(J867&lt;=L867,J867&lt;設定!$D$8),J867,IF(AND(L867&lt;=J867,J867&lt;設定!$D$8),J867,L867)))=0,設定!$D$8,IF(AND(設定!$D$8&lt;=L867,設定!$D$8&lt;J867),設定!$D$8,IF(AND(J867&lt;=L867,J867&lt;設定!$D$8),J867,IF(AND(L867&lt;=J867,J867&lt;設定!$D$8),J867,L867))))),0)&gt;40,ROUNDUP(IF(IF(IF(AND(設定!$D$8&lt;=L867,設定!$D$8&lt;J867),設定!$D$8,IF(AND(J867&lt;=L867,J867&lt;設定!$D$8),J867,IF(AND(L867&lt;=J867,J867&lt;設定!$D$8),J867,L867)))=0,設定!$D$8,IF(AND(設定!$D$8&lt;=L867,設定!$D$8&lt;J867),設定!$D$8,IF(AND(J867&lt;=L867,J867&lt;設定!$D$8),J867,IF(AND(L867&lt;=J867,J867&lt;設定!$D$8),J867,L867))))&lt;=H867,H867+1,IF(IF(AND(設定!$D$8&lt;=L867,設定!$D$8&lt;J867),設定!$D$8,IF(AND(J867&lt;=L867,J867&lt;設定!$D$8),J867,IF(AND(L867&lt;=J867,J867&lt;設定!$D$8),J867,L867)))=0,設定!$D$8,IF(AND(設定!$D$8&lt;=L867,設定!$D$8&lt;J867),設定!$D$8,IF(AND(J867&lt;=L867,J867&lt;設定!$D$8),J867,IF(AND(L867&lt;=J867,J867&lt;設定!$D$8),J867,L867))))),0),40)</f>
        <v>#DIV/0!</v>
      </c>
      <c r="O867" s="55">
        <f>IF(G867="標準",設定!$C$4,G867)</f>
        <v>5</v>
      </c>
      <c r="P867" s="45">
        <f t="shared" si="147"/>
        <v>0</v>
      </c>
      <c r="Q867" s="14">
        <f t="shared" si="148"/>
        <v>0</v>
      </c>
      <c r="R867" s="23">
        <f t="shared" si="156"/>
        <v>0</v>
      </c>
      <c r="S867" s="12">
        <f t="shared" si="149"/>
        <v>0</v>
      </c>
      <c r="T867" s="23">
        <f t="shared" si="150"/>
        <v>0</v>
      </c>
      <c r="U867" s="13">
        <f t="shared" si="151"/>
        <v>0</v>
      </c>
      <c r="V867" s="104" t="str">
        <f>INDEX(商品!Q:Q,MATCH(キーワード!D867,商品!D:D,0),1)</f>
        <v>-</v>
      </c>
      <c r="W867" s="15">
        <f t="shared" si="152"/>
        <v>0</v>
      </c>
      <c r="X867" s="22">
        <f>SUMIFS(当月ワード!$J$3:$J$1000,当月ワード!$D$3:$D$1000,キーワード!$D867,当月ワード!$E$3:$E$1000,キーワード!$F867)</f>
        <v>0</v>
      </c>
      <c r="Y867" s="23">
        <f>SUMIFS(前月ワード!$J$3:$J$1000,前月ワード!$D$3:$D$1000,キーワード!$D867,前月ワード!$E$3:$E$1000,キーワード!$F867)</f>
        <v>0</v>
      </c>
      <c r="Z867" s="23">
        <f>SUMIFS(前々月ワード!$J$3:$J$1000,前々月ワード!$D$3:$D$1000,キーワード!$D867,前々月ワード!$E$3:$E$1000,キーワード!$F867)</f>
        <v>0</v>
      </c>
      <c r="AA867" s="22">
        <f>SUMIFS(当月ワード!$W$3:$W$1000,当月ワード!$D$3:$D$1000,キーワード!$D867,当月ワード!$E$3:$E$1000,キーワード!$F867)</f>
        <v>0</v>
      </c>
      <c r="AB867" s="23">
        <f>SUMIFS(前月ワード!$W$3:$W$1000,前月ワード!$D$3:$D$1000,キーワード!$D867,前月ワード!$E$3:$E$1000,キーワード!$F867)</f>
        <v>0</v>
      </c>
      <c r="AC867" s="23">
        <f>SUMIFS(前々月ワード!$W$3:$W$1000,前々月ワード!$D$3:$D$1000,キーワード!$D867,前々月ワード!$E$3:$E$1000,キーワード!$F867)</f>
        <v>0</v>
      </c>
      <c r="AD867" s="23">
        <f t="shared" si="153"/>
        <v>0</v>
      </c>
      <c r="AE867" s="23">
        <f t="shared" si="153"/>
        <v>0</v>
      </c>
      <c r="AF867" s="23">
        <f t="shared" si="153"/>
        <v>0</v>
      </c>
      <c r="AG867" s="22">
        <f>SUMIFS(当月ワード!$X$3:$X$1000,当月ワード!$D$3:$D$1000,キーワード!$D867,当月ワード!$E$3:$E$1000,キーワード!$F867)</f>
        <v>0</v>
      </c>
      <c r="AH867" s="23">
        <f>SUMIFS(前月ワード!$X$3:$X$1000,前月ワード!$D$3:$D$1000,キーワード!$D867,前月ワード!$E$3:$E$1000,キーワード!$F867)</f>
        <v>0</v>
      </c>
      <c r="AI867" s="23">
        <f>SUMIFS(前々月ワード!$X$3:$X$1000,前々月ワード!$D$3:$D$1000,キーワード!$D867,前々月ワード!$E$3:$E$1000,キーワード!$F867)</f>
        <v>0</v>
      </c>
      <c r="AJ867" s="22">
        <f>SUMIFS(当月ワード!$I$3:$I$1000,当月ワード!$D$3:$D$1000,キーワード!$D867,当月ワード!$E$3:$E$1000,キーワード!$F867)</f>
        <v>0</v>
      </c>
      <c r="AK867" s="23">
        <f>SUMIFS(前月ワード!$I$3:$I$1000,前月ワード!$D$3:$D$1000,キーワード!$D867,前月ワード!$E$3:$E$1000,キーワード!$F867)</f>
        <v>0</v>
      </c>
      <c r="AL867" s="23">
        <f>SUMIFS(前々月ワード!$I$3:$I$1000,前々月ワード!$D$3:$D$1000,キーワード!$D867,前々月ワード!$E$3:$E$1000,キーワード!$F867)</f>
        <v>0</v>
      </c>
      <c r="AM867" s="13">
        <f t="shared" si="154"/>
        <v>0</v>
      </c>
      <c r="AN867" s="13">
        <f t="shared" si="154"/>
        <v>0</v>
      </c>
      <c r="AO867" s="13">
        <f t="shared" si="154"/>
        <v>0</v>
      </c>
      <c r="AP867" s="16">
        <f t="shared" si="155"/>
        <v>0</v>
      </c>
      <c r="AQ867" s="16">
        <f t="shared" si="155"/>
        <v>0</v>
      </c>
      <c r="AR867" s="17">
        <f t="shared" si="155"/>
        <v>0</v>
      </c>
    </row>
    <row r="868" spans="3:44" ht="36.65" customHeight="1">
      <c r="C868" s="20">
        <v>863</v>
      </c>
      <c r="D868" s="53">
        <f>現状ワード設定!B865</f>
        <v>0</v>
      </c>
      <c r="E868" s="26" t="str">
        <f>IFERROR(_xlfn.XLOOKUP($D868,現状商品設定!B:B,現状商品設定!C:C,"-"),"-")</f>
        <v>-</v>
      </c>
      <c r="F868" s="56">
        <f>現状ワード設定!G865</f>
        <v>0</v>
      </c>
      <c r="G868" s="60" t="s">
        <v>46</v>
      </c>
      <c r="H868" s="47" t="str">
        <f>IFERROR(_xlfn.XLOOKUP(D868,商品!$D:$D,商品!$H:$H),"")</f>
        <v/>
      </c>
      <c r="I868" s="50" t="str">
        <f>IFERROR(_xlfn.XLOOKUP(D868&amp;F868,現状ワード設定!J:J,現状ワード設定!H:H),"")</f>
        <v/>
      </c>
      <c r="J868" s="47" t="str">
        <f>IFERROR(_xlfn.XLOOKUP(D868&amp;F868,現状ワード設定!J:J,現状ワード設定!I:I),"")</f>
        <v/>
      </c>
      <c r="K868" s="47" t="e">
        <f>IF(AND(T868&gt;=設定!$C$12,W868&gt;=O868),I868*(1+設定!$F$12),IF(AND(T868&gt;=設定!$C$13,W868&lt;O868),I868*(1+設定!$F$13),IF(AND(T868&lt;設定!$C$14,U868&gt;=設定!$E$14),I868*(1+設定!$F$14),IF(AND(T868&lt;設定!$C$15,U868&lt;設定!$E$15),I868*(1+設定!$F$15),"除外"))))</f>
        <v>#VALUE!</v>
      </c>
      <c r="L868" s="58" t="e">
        <f ca="1">IF(消化率!$I$5&lt;1,K868*消化率!$I$5,IF(U868*V868/(K868*消化率!$I$5)&gt;O868,K868*消化率!$I$5,M868))</f>
        <v>#DIV/0!</v>
      </c>
      <c r="M868" s="58" t="e">
        <f t="shared" si="146"/>
        <v>#VALUE!</v>
      </c>
      <c r="N868" s="58" t="e">
        <f ca="1">IF(ROUNDUP(IF(IF(IF(AND(設定!$D$8&lt;=L868,設定!$D$8&lt;J868),設定!$D$8,IF(AND(J868&lt;=L868,J868&lt;設定!$D$8),J868,IF(AND(L868&lt;=J868,J868&lt;設定!$D$8),J868,L868)))=0,設定!$D$8,IF(AND(設定!$D$8&lt;=L868,設定!$D$8&lt;J868),設定!$D$8,IF(AND(J868&lt;=L868,J868&lt;設定!$D$8),J868,IF(AND(L868&lt;=J868,J868&lt;設定!$D$8),J868,L868))))&lt;=H868,H868+1,IF(IF(AND(設定!$D$8&lt;=L868,設定!$D$8&lt;J868),設定!$D$8,IF(AND(J868&lt;=L868,J868&lt;設定!$D$8),J868,IF(AND(L868&lt;=J868,J868&lt;設定!$D$8),J868,L868)))=0,設定!$D$8,IF(AND(設定!$D$8&lt;=L868,設定!$D$8&lt;J868),設定!$D$8,IF(AND(J868&lt;=L868,J868&lt;設定!$D$8),J868,IF(AND(L868&lt;=J868,J868&lt;設定!$D$8),J868,L868))))),0)&gt;40,ROUNDUP(IF(IF(IF(AND(設定!$D$8&lt;=L868,設定!$D$8&lt;J868),設定!$D$8,IF(AND(J868&lt;=L868,J868&lt;設定!$D$8),J868,IF(AND(L868&lt;=J868,J868&lt;設定!$D$8),J868,L868)))=0,設定!$D$8,IF(AND(設定!$D$8&lt;=L868,設定!$D$8&lt;J868),設定!$D$8,IF(AND(J868&lt;=L868,J868&lt;設定!$D$8),J868,IF(AND(L868&lt;=J868,J868&lt;設定!$D$8),J868,L868))))&lt;=H868,H868+1,IF(IF(AND(設定!$D$8&lt;=L868,設定!$D$8&lt;J868),設定!$D$8,IF(AND(J868&lt;=L868,J868&lt;設定!$D$8),J868,IF(AND(L868&lt;=J868,J868&lt;設定!$D$8),J868,L868)))=0,設定!$D$8,IF(AND(設定!$D$8&lt;=L868,設定!$D$8&lt;J868),設定!$D$8,IF(AND(J868&lt;=L868,J868&lt;設定!$D$8),J868,IF(AND(L868&lt;=J868,J868&lt;設定!$D$8),J868,L868))))),0),40)</f>
        <v>#DIV/0!</v>
      </c>
      <c r="O868" s="55">
        <f>IF(G868="標準",設定!$C$4,G868)</f>
        <v>5</v>
      </c>
      <c r="P868" s="45">
        <f t="shared" si="147"/>
        <v>0</v>
      </c>
      <c r="Q868" s="14">
        <f t="shared" si="148"/>
        <v>0</v>
      </c>
      <c r="R868" s="23">
        <f t="shared" si="156"/>
        <v>0</v>
      </c>
      <c r="S868" s="12">
        <f t="shared" si="149"/>
        <v>0</v>
      </c>
      <c r="T868" s="23">
        <f t="shared" si="150"/>
        <v>0</v>
      </c>
      <c r="U868" s="13">
        <f t="shared" si="151"/>
        <v>0</v>
      </c>
      <c r="V868" s="104" t="str">
        <f>INDEX(商品!Q:Q,MATCH(キーワード!D868,商品!D:D,0),1)</f>
        <v>-</v>
      </c>
      <c r="W868" s="15">
        <f t="shared" si="152"/>
        <v>0</v>
      </c>
      <c r="X868" s="22">
        <f>SUMIFS(当月ワード!$J$3:$J$1000,当月ワード!$D$3:$D$1000,キーワード!$D868,当月ワード!$E$3:$E$1000,キーワード!$F868)</f>
        <v>0</v>
      </c>
      <c r="Y868" s="23">
        <f>SUMIFS(前月ワード!$J$3:$J$1000,前月ワード!$D$3:$D$1000,キーワード!$D868,前月ワード!$E$3:$E$1000,キーワード!$F868)</f>
        <v>0</v>
      </c>
      <c r="Z868" s="23">
        <f>SUMIFS(前々月ワード!$J$3:$J$1000,前々月ワード!$D$3:$D$1000,キーワード!$D868,前々月ワード!$E$3:$E$1000,キーワード!$F868)</f>
        <v>0</v>
      </c>
      <c r="AA868" s="22">
        <f>SUMIFS(当月ワード!$W$3:$W$1000,当月ワード!$D$3:$D$1000,キーワード!$D868,当月ワード!$E$3:$E$1000,キーワード!$F868)</f>
        <v>0</v>
      </c>
      <c r="AB868" s="23">
        <f>SUMIFS(前月ワード!$W$3:$W$1000,前月ワード!$D$3:$D$1000,キーワード!$D868,前月ワード!$E$3:$E$1000,キーワード!$F868)</f>
        <v>0</v>
      </c>
      <c r="AC868" s="23">
        <f>SUMIFS(前々月ワード!$W$3:$W$1000,前々月ワード!$D$3:$D$1000,キーワード!$D868,前々月ワード!$E$3:$E$1000,キーワード!$F868)</f>
        <v>0</v>
      </c>
      <c r="AD868" s="23">
        <f t="shared" si="153"/>
        <v>0</v>
      </c>
      <c r="AE868" s="23">
        <f t="shared" si="153"/>
        <v>0</v>
      </c>
      <c r="AF868" s="23">
        <f t="shared" si="153"/>
        <v>0</v>
      </c>
      <c r="AG868" s="22">
        <f>SUMIFS(当月ワード!$X$3:$X$1000,当月ワード!$D$3:$D$1000,キーワード!$D868,当月ワード!$E$3:$E$1000,キーワード!$F868)</f>
        <v>0</v>
      </c>
      <c r="AH868" s="23">
        <f>SUMIFS(前月ワード!$X$3:$X$1000,前月ワード!$D$3:$D$1000,キーワード!$D868,前月ワード!$E$3:$E$1000,キーワード!$F868)</f>
        <v>0</v>
      </c>
      <c r="AI868" s="23">
        <f>SUMIFS(前々月ワード!$X$3:$X$1000,前々月ワード!$D$3:$D$1000,キーワード!$D868,前々月ワード!$E$3:$E$1000,キーワード!$F868)</f>
        <v>0</v>
      </c>
      <c r="AJ868" s="22">
        <f>SUMIFS(当月ワード!$I$3:$I$1000,当月ワード!$D$3:$D$1000,キーワード!$D868,当月ワード!$E$3:$E$1000,キーワード!$F868)</f>
        <v>0</v>
      </c>
      <c r="AK868" s="23">
        <f>SUMIFS(前月ワード!$I$3:$I$1000,前月ワード!$D$3:$D$1000,キーワード!$D868,前月ワード!$E$3:$E$1000,キーワード!$F868)</f>
        <v>0</v>
      </c>
      <c r="AL868" s="23">
        <f>SUMIFS(前々月ワード!$I$3:$I$1000,前々月ワード!$D$3:$D$1000,キーワード!$D868,前々月ワード!$E$3:$E$1000,キーワード!$F868)</f>
        <v>0</v>
      </c>
      <c r="AM868" s="13">
        <f t="shared" si="154"/>
        <v>0</v>
      </c>
      <c r="AN868" s="13">
        <f t="shared" si="154"/>
        <v>0</v>
      </c>
      <c r="AO868" s="13">
        <f t="shared" si="154"/>
        <v>0</v>
      </c>
      <c r="AP868" s="16">
        <f t="shared" si="155"/>
        <v>0</v>
      </c>
      <c r="AQ868" s="16">
        <f t="shared" si="155"/>
        <v>0</v>
      </c>
      <c r="AR868" s="17">
        <f t="shared" si="155"/>
        <v>0</v>
      </c>
    </row>
    <row r="869" spans="3:44" ht="36.65" customHeight="1">
      <c r="C869" s="20">
        <v>864</v>
      </c>
      <c r="D869" s="53">
        <f>現状ワード設定!B866</f>
        <v>0</v>
      </c>
      <c r="E869" s="26" t="str">
        <f>IFERROR(_xlfn.XLOOKUP($D869,現状商品設定!B:B,現状商品設定!C:C,"-"),"-")</f>
        <v>-</v>
      </c>
      <c r="F869" s="56">
        <f>現状ワード設定!G866</f>
        <v>0</v>
      </c>
      <c r="G869" s="60" t="s">
        <v>46</v>
      </c>
      <c r="H869" s="47" t="str">
        <f>IFERROR(_xlfn.XLOOKUP(D869,商品!$D:$D,商品!$H:$H),"")</f>
        <v/>
      </c>
      <c r="I869" s="50" t="str">
        <f>IFERROR(_xlfn.XLOOKUP(D869&amp;F869,現状ワード設定!J:J,現状ワード設定!H:H),"")</f>
        <v/>
      </c>
      <c r="J869" s="47" t="str">
        <f>IFERROR(_xlfn.XLOOKUP(D869&amp;F869,現状ワード設定!J:J,現状ワード設定!I:I),"")</f>
        <v/>
      </c>
      <c r="K869" s="47" t="e">
        <f>IF(AND(T869&gt;=設定!$C$12,W869&gt;=O869),I869*(1+設定!$F$12),IF(AND(T869&gt;=設定!$C$13,W869&lt;O869),I869*(1+設定!$F$13),IF(AND(T869&lt;設定!$C$14,U869&gt;=設定!$E$14),I869*(1+設定!$F$14),IF(AND(T869&lt;設定!$C$15,U869&lt;設定!$E$15),I869*(1+設定!$F$15),"除外"))))</f>
        <v>#VALUE!</v>
      </c>
      <c r="L869" s="58" t="e">
        <f ca="1">IF(消化率!$I$5&lt;1,K869*消化率!$I$5,IF(U869*V869/(K869*消化率!$I$5)&gt;O869,K869*消化率!$I$5,M869))</f>
        <v>#DIV/0!</v>
      </c>
      <c r="M869" s="58" t="e">
        <f t="shared" si="146"/>
        <v>#VALUE!</v>
      </c>
      <c r="N869" s="58" t="e">
        <f ca="1">IF(ROUNDUP(IF(IF(IF(AND(設定!$D$8&lt;=L869,設定!$D$8&lt;J869),設定!$D$8,IF(AND(J869&lt;=L869,J869&lt;設定!$D$8),J869,IF(AND(L869&lt;=J869,J869&lt;設定!$D$8),J869,L869)))=0,設定!$D$8,IF(AND(設定!$D$8&lt;=L869,設定!$D$8&lt;J869),設定!$D$8,IF(AND(J869&lt;=L869,J869&lt;設定!$D$8),J869,IF(AND(L869&lt;=J869,J869&lt;設定!$D$8),J869,L869))))&lt;=H869,H869+1,IF(IF(AND(設定!$D$8&lt;=L869,設定!$D$8&lt;J869),設定!$D$8,IF(AND(J869&lt;=L869,J869&lt;設定!$D$8),J869,IF(AND(L869&lt;=J869,J869&lt;設定!$D$8),J869,L869)))=0,設定!$D$8,IF(AND(設定!$D$8&lt;=L869,設定!$D$8&lt;J869),設定!$D$8,IF(AND(J869&lt;=L869,J869&lt;設定!$D$8),J869,IF(AND(L869&lt;=J869,J869&lt;設定!$D$8),J869,L869))))),0)&gt;40,ROUNDUP(IF(IF(IF(AND(設定!$D$8&lt;=L869,設定!$D$8&lt;J869),設定!$D$8,IF(AND(J869&lt;=L869,J869&lt;設定!$D$8),J869,IF(AND(L869&lt;=J869,J869&lt;設定!$D$8),J869,L869)))=0,設定!$D$8,IF(AND(設定!$D$8&lt;=L869,設定!$D$8&lt;J869),設定!$D$8,IF(AND(J869&lt;=L869,J869&lt;設定!$D$8),J869,IF(AND(L869&lt;=J869,J869&lt;設定!$D$8),J869,L869))))&lt;=H869,H869+1,IF(IF(AND(設定!$D$8&lt;=L869,設定!$D$8&lt;J869),設定!$D$8,IF(AND(J869&lt;=L869,J869&lt;設定!$D$8),J869,IF(AND(L869&lt;=J869,J869&lt;設定!$D$8),J869,L869)))=0,設定!$D$8,IF(AND(設定!$D$8&lt;=L869,設定!$D$8&lt;J869),設定!$D$8,IF(AND(J869&lt;=L869,J869&lt;設定!$D$8),J869,IF(AND(L869&lt;=J869,J869&lt;設定!$D$8),J869,L869))))),0),40)</f>
        <v>#DIV/0!</v>
      </c>
      <c r="O869" s="55">
        <f>IF(G869="標準",設定!$C$4,G869)</f>
        <v>5</v>
      </c>
      <c r="P869" s="45">
        <f t="shared" si="147"/>
        <v>0</v>
      </c>
      <c r="Q869" s="14">
        <f t="shared" si="148"/>
        <v>0</v>
      </c>
      <c r="R869" s="23">
        <f t="shared" si="156"/>
        <v>0</v>
      </c>
      <c r="S869" s="12">
        <f t="shared" si="149"/>
        <v>0</v>
      </c>
      <c r="T869" s="23">
        <f t="shared" si="150"/>
        <v>0</v>
      </c>
      <c r="U869" s="13">
        <f t="shared" si="151"/>
        <v>0</v>
      </c>
      <c r="V869" s="104" t="str">
        <f>INDEX(商品!Q:Q,MATCH(キーワード!D869,商品!D:D,0),1)</f>
        <v>-</v>
      </c>
      <c r="W869" s="15">
        <f t="shared" si="152"/>
        <v>0</v>
      </c>
      <c r="X869" s="22">
        <f>SUMIFS(当月ワード!$J$3:$J$1000,当月ワード!$D$3:$D$1000,キーワード!$D869,当月ワード!$E$3:$E$1000,キーワード!$F869)</f>
        <v>0</v>
      </c>
      <c r="Y869" s="23">
        <f>SUMIFS(前月ワード!$J$3:$J$1000,前月ワード!$D$3:$D$1000,キーワード!$D869,前月ワード!$E$3:$E$1000,キーワード!$F869)</f>
        <v>0</v>
      </c>
      <c r="Z869" s="23">
        <f>SUMIFS(前々月ワード!$J$3:$J$1000,前々月ワード!$D$3:$D$1000,キーワード!$D869,前々月ワード!$E$3:$E$1000,キーワード!$F869)</f>
        <v>0</v>
      </c>
      <c r="AA869" s="22">
        <f>SUMIFS(当月ワード!$W$3:$W$1000,当月ワード!$D$3:$D$1000,キーワード!$D869,当月ワード!$E$3:$E$1000,キーワード!$F869)</f>
        <v>0</v>
      </c>
      <c r="AB869" s="23">
        <f>SUMIFS(前月ワード!$W$3:$W$1000,前月ワード!$D$3:$D$1000,キーワード!$D869,前月ワード!$E$3:$E$1000,キーワード!$F869)</f>
        <v>0</v>
      </c>
      <c r="AC869" s="23">
        <f>SUMIFS(前々月ワード!$W$3:$W$1000,前々月ワード!$D$3:$D$1000,キーワード!$D869,前々月ワード!$E$3:$E$1000,キーワード!$F869)</f>
        <v>0</v>
      </c>
      <c r="AD869" s="23">
        <f t="shared" si="153"/>
        <v>0</v>
      </c>
      <c r="AE869" s="23">
        <f t="shared" si="153"/>
        <v>0</v>
      </c>
      <c r="AF869" s="23">
        <f t="shared" si="153"/>
        <v>0</v>
      </c>
      <c r="AG869" s="22">
        <f>SUMIFS(当月ワード!$X$3:$X$1000,当月ワード!$D$3:$D$1000,キーワード!$D869,当月ワード!$E$3:$E$1000,キーワード!$F869)</f>
        <v>0</v>
      </c>
      <c r="AH869" s="23">
        <f>SUMIFS(前月ワード!$X$3:$X$1000,前月ワード!$D$3:$D$1000,キーワード!$D869,前月ワード!$E$3:$E$1000,キーワード!$F869)</f>
        <v>0</v>
      </c>
      <c r="AI869" s="23">
        <f>SUMIFS(前々月ワード!$X$3:$X$1000,前々月ワード!$D$3:$D$1000,キーワード!$D869,前々月ワード!$E$3:$E$1000,キーワード!$F869)</f>
        <v>0</v>
      </c>
      <c r="AJ869" s="22">
        <f>SUMIFS(当月ワード!$I$3:$I$1000,当月ワード!$D$3:$D$1000,キーワード!$D869,当月ワード!$E$3:$E$1000,キーワード!$F869)</f>
        <v>0</v>
      </c>
      <c r="AK869" s="23">
        <f>SUMIFS(前月ワード!$I$3:$I$1000,前月ワード!$D$3:$D$1000,キーワード!$D869,前月ワード!$E$3:$E$1000,キーワード!$F869)</f>
        <v>0</v>
      </c>
      <c r="AL869" s="23">
        <f>SUMIFS(前々月ワード!$I$3:$I$1000,前々月ワード!$D$3:$D$1000,キーワード!$D869,前々月ワード!$E$3:$E$1000,キーワード!$F869)</f>
        <v>0</v>
      </c>
      <c r="AM869" s="13">
        <f t="shared" si="154"/>
        <v>0</v>
      </c>
      <c r="AN869" s="13">
        <f t="shared" si="154"/>
        <v>0</v>
      </c>
      <c r="AO869" s="13">
        <f t="shared" si="154"/>
        <v>0</v>
      </c>
      <c r="AP869" s="16">
        <f t="shared" si="155"/>
        <v>0</v>
      </c>
      <c r="AQ869" s="16">
        <f t="shared" si="155"/>
        <v>0</v>
      </c>
      <c r="AR869" s="17">
        <f t="shared" si="155"/>
        <v>0</v>
      </c>
    </row>
    <row r="870" spans="3:44" ht="36.65" customHeight="1">
      <c r="C870" s="20">
        <v>865</v>
      </c>
      <c r="D870" s="53">
        <f>現状ワード設定!B867</f>
        <v>0</v>
      </c>
      <c r="E870" s="26" t="str">
        <f>IFERROR(_xlfn.XLOOKUP($D870,現状商品設定!B:B,現状商品設定!C:C,"-"),"-")</f>
        <v>-</v>
      </c>
      <c r="F870" s="56">
        <f>現状ワード設定!G867</f>
        <v>0</v>
      </c>
      <c r="G870" s="60" t="s">
        <v>46</v>
      </c>
      <c r="H870" s="47" t="str">
        <f>IFERROR(_xlfn.XLOOKUP(D870,商品!$D:$D,商品!$H:$H),"")</f>
        <v/>
      </c>
      <c r="I870" s="50" t="str">
        <f>IFERROR(_xlfn.XLOOKUP(D870&amp;F870,現状ワード設定!J:J,現状ワード設定!H:H),"")</f>
        <v/>
      </c>
      <c r="J870" s="47" t="str">
        <f>IFERROR(_xlfn.XLOOKUP(D870&amp;F870,現状ワード設定!J:J,現状ワード設定!I:I),"")</f>
        <v/>
      </c>
      <c r="K870" s="47" t="e">
        <f>IF(AND(T870&gt;=設定!$C$12,W870&gt;=O870),I870*(1+設定!$F$12),IF(AND(T870&gt;=設定!$C$13,W870&lt;O870),I870*(1+設定!$F$13),IF(AND(T870&lt;設定!$C$14,U870&gt;=設定!$E$14),I870*(1+設定!$F$14),IF(AND(T870&lt;設定!$C$15,U870&lt;設定!$E$15),I870*(1+設定!$F$15),"除外"))))</f>
        <v>#VALUE!</v>
      </c>
      <c r="L870" s="58" t="e">
        <f ca="1">IF(消化率!$I$5&lt;1,K870*消化率!$I$5,IF(U870*V870/(K870*消化率!$I$5)&gt;O870,K870*消化率!$I$5,M870))</f>
        <v>#DIV/0!</v>
      </c>
      <c r="M870" s="58" t="e">
        <f t="shared" si="146"/>
        <v>#VALUE!</v>
      </c>
      <c r="N870" s="58" t="e">
        <f ca="1">IF(ROUNDUP(IF(IF(IF(AND(設定!$D$8&lt;=L870,設定!$D$8&lt;J870),設定!$D$8,IF(AND(J870&lt;=L870,J870&lt;設定!$D$8),J870,IF(AND(L870&lt;=J870,J870&lt;設定!$D$8),J870,L870)))=0,設定!$D$8,IF(AND(設定!$D$8&lt;=L870,設定!$D$8&lt;J870),設定!$D$8,IF(AND(J870&lt;=L870,J870&lt;設定!$D$8),J870,IF(AND(L870&lt;=J870,J870&lt;設定!$D$8),J870,L870))))&lt;=H870,H870+1,IF(IF(AND(設定!$D$8&lt;=L870,設定!$D$8&lt;J870),設定!$D$8,IF(AND(J870&lt;=L870,J870&lt;設定!$D$8),J870,IF(AND(L870&lt;=J870,J870&lt;設定!$D$8),J870,L870)))=0,設定!$D$8,IF(AND(設定!$D$8&lt;=L870,設定!$D$8&lt;J870),設定!$D$8,IF(AND(J870&lt;=L870,J870&lt;設定!$D$8),J870,IF(AND(L870&lt;=J870,J870&lt;設定!$D$8),J870,L870))))),0)&gt;40,ROUNDUP(IF(IF(IF(AND(設定!$D$8&lt;=L870,設定!$D$8&lt;J870),設定!$D$8,IF(AND(J870&lt;=L870,J870&lt;設定!$D$8),J870,IF(AND(L870&lt;=J870,J870&lt;設定!$D$8),J870,L870)))=0,設定!$D$8,IF(AND(設定!$D$8&lt;=L870,設定!$D$8&lt;J870),設定!$D$8,IF(AND(J870&lt;=L870,J870&lt;設定!$D$8),J870,IF(AND(L870&lt;=J870,J870&lt;設定!$D$8),J870,L870))))&lt;=H870,H870+1,IF(IF(AND(設定!$D$8&lt;=L870,設定!$D$8&lt;J870),設定!$D$8,IF(AND(J870&lt;=L870,J870&lt;設定!$D$8),J870,IF(AND(L870&lt;=J870,J870&lt;設定!$D$8),J870,L870)))=0,設定!$D$8,IF(AND(設定!$D$8&lt;=L870,設定!$D$8&lt;J870),設定!$D$8,IF(AND(J870&lt;=L870,J870&lt;設定!$D$8),J870,IF(AND(L870&lt;=J870,J870&lt;設定!$D$8),J870,L870))))),0),40)</f>
        <v>#DIV/0!</v>
      </c>
      <c r="O870" s="55">
        <f>IF(G870="標準",設定!$C$4,G870)</f>
        <v>5</v>
      </c>
      <c r="P870" s="45">
        <f t="shared" si="147"/>
        <v>0</v>
      </c>
      <c r="Q870" s="14">
        <f t="shared" si="148"/>
        <v>0</v>
      </c>
      <c r="R870" s="23">
        <f t="shared" si="156"/>
        <v>0</v>
      </c>
      <c r="S870" s="12">
        <f t="shared" si="149"/>
        <v>0</v>
      </c>
      <c r="T870" s="23">
        <f t="shared" si="150"/>
        <v>0</v>
      </c>
      <c r="U870" s="13">
        <f t="shared" si="151"/>
        <v>0</v>
      </c>
      <c r="V870" s="104" t="str">
        <f>INDEX(商品!Q:Q,MATCH(キーワード!D870,商品!D:D,0),1)</f>
        <v>-</v>
      </c>
      <c r="W870" s="15">
        <f t="shared" si="152"/>
        <v>0</v>
      </c>
      <c r="X870" s="22">
        <f>SUMIFS(当月ワード!$J$3:$J$1000,当月ワード!$D$3:$D$1000,キーワード!$D870,当月ワード!$E$3:$E$1000,キーワード!$F870)</f>
        <v>0</v>
      </c>
      <c r="Y870" s="23">
        <f>SUMIFS(前月ワード!$J$3:$J$1000,前月ワード!$D$3:$D$1000,キーワード!$D870,前月ワード!$E$3:$E$1000,キーワード!$F870)</f>
        <v>0</v>
      </c>
      <c r="Z870" s="23">
        <f>SUMIFS(前々月ワード!$J$3:$J$1000,前々月ワード!$D$3:$D$1000,キーワード!$D870,前々月ワード!$E$3:$E$1000,キーワード!$F870)</f>
        <v>0</v>
      </c>
      <c r="AA870" s="22">
        <f>SUMIFS(当月ワード!$W$3:$W$1000,当月ワード!$D$3:$D$1000,キーワード!$D870,当月ワード!$E$3:$E$1000,キーワード!$F870)</f>
        <v>0</v>
      </c>
      <c r="AB870" s="23">
        <f>SUMIFS(前月ワード!$W$3:$W$1000,前月ワード!$D$3:$D$1000,キーワード!$D870,前月ワード!$E$3:$E$1000,キーワード!$F870)</f>
        <v>0</v>
      </c>
      <c r="AC870" s="23">
        <f>SUMIFS(前々月ワード!$W$3:$W$1000,前々月ワード!$D$3:$D$1000,キーワード!$D870,前々月ワード!$E$3:$E$1000,キーワード!$F870)</f>
        <v>0</v>
      </c>
      <c r="AD870" s="23">
        <f t="shared" si="153"/>
        <v>0</v>
      </c>
      <c r="AE870" s="23">
        <f t="shared" si="153"/>
        <v>0</v>
      </c>
      <c r="AF870" s="23">
        <f t="shared" si="153"/>
        <v>0</v>
      </c>
      <c r="AG870" s="22">
        <f>SUMIFS(当月ワード!$X$3:$X$1000,当月ワード!$D$3:$D$1000,キーワード!$D870,当月ワード!$E$3:$E$1000,キーワード!$F870)</f>
        <v>0</v>
      </c>
      <c r="AH870" s="23">
        <f>SUMIFS(前月ワード!$X$3:$X$1000,前月ワード!$D$3:$D$1000,キーワード!$D870,前月ワード!$E$3:$E$1000,キーワード!$F870)</f>
        <v>0</v>
      </c>
      <c r="AI870" s="23">
        <f>SUMIFS(前々月ワード!$X$3:$X$1000,前々月ワード!$D$3:$D$1000,キーワード!$D870,前々月ワード!$E$3:$E$1000,キーワード!$F870)</f>
        <v>0</v>
      </c>
      <c r="AJ870" s="22">
        <f>SUMIFS(当月ワード!$I$3:$I$1000,当月ワード!$D$3:$D$1000,キーワード!$D870,当月ワード!$E$3:$E$1000,キーワード!$F870)</f>
        <v>0</v>
      </c>
      <c r="AK870" s="23">
        <f>SUMIFS(前月ワード!$I$3:$I$1000,前月ワード!$D$3:$D$1000,キーワード!$D870,前月ワード!$E$3:$E$1000,キーワード!$F870)</f>
        <v>0</v>
      </c>
      <c r="AL870" s="23">
        <f>SUMIFS(前々月ワード!$I$3:$I$1000,前々月ワード!$D$3:$D$1000,キーワード!$D870,前々月ワード!$E$3:$E$1000,キーワード!$F870)</f>
        <v>0</v>
      </c>
      <c r="AM870" s="13">
        <f t="shared" si="154"/>
        <v>0</v>
      </c>
      <c r="AN870" s="13">
        <f t="shared" si="154"/>
        <v>0</v>
      </c>
      <c r="AO870" s="13">
        <f t="shared" si="154"/>
        <v>0</v>
      </c>
      <c r="AP870" s="16">
        <f t="shared" si="155"/>
        <v>0</v>
      </c>
      <c r="AQ870" s="16">
        <f t="shared" si="155"/>
        <v>0</v>
      </c>
      <c r="AR870" s="17">
        <f t="shared" si="155"/>
        <v>0</v>
      </c>
    </row>
    <row r="871" spans="3:44" ht="36.65" customHeight="1">
      <c r="C871" s="20">
        <v>866</v>
      </c>
      <c r="D871" s="53">
        <f>現状ワード設定!B868</f>
        <v>0</v>
      </c>
      <c r="E871" s="26" t="str">
        <f>IFERROR(_xlfn.XLOOKUP($D871,現状商品設定!B:B,現状商品設定!C:C,"-"),"-")</f>
        <v>-</v>
      </c>
      <c r="F871" s="56">
        <f>現状ワード設定!G868</f>
        <v>0</v>
      </c>
      <c r="G871" s="60" t="s">
        <v>46</v>
      </c>
      <c r="H871" s="47" t="str">
        <f>IFERROR(_xlfn.XLOOKUP(D871,商品!$D:$D,商品!$H:$H),"")</f>
        <v/>
      </c>
      <c r="I871" s="50" t="str">
        <f>IFERROR(_xlfn.XLOOKUP(D871&amp;F871,現状ワード設定!J:J,現状ワード設定!H:H),"")</f>
        <v/>
      </c>
      <c r="J871" s="47" t="str">
        <f>IFERROR(_xlfn.XLOOKUP(D871&amp;F871,現状ワード設定!J:J,現状ワード設定!I:I),"")</f>
        <v/>
      </c>
      <c r="K871" s="47" t="e">
        <f>IF(AND(T871&gt;=設定!$C$12,W871&gt;=O871),I871*(1+設定!$F$12),IF(AND(T871&gt;=設定!$C$13,W871&lt;O871),I871*(1+設定!$F$13),IF(AND(T871&lt;設定!$C$14,U871&gt;=設定!$E$14),I871*(1+設定!$F$14),IF(AND(T871&lt;設定!$C$15,U871&lt;設定!$E$15),I871*(1+設定!$F$15),"除外"))))</f>
        <v>#VALUE!</v>
      </c>
      <c r="L871" s="58" t="e">
        <f ca="1">IF(消化率!$I$5&lt;1,K871*消化率!$I$5,IF(U871*V871/(K871*消化率!$I$5)&gt;O871,K871*消化率!$I$5,M871))</f>
        <v>#DIV/0!</v>
      </c>
      <c r="M871" s="58" t="e">
        <f t="shared" si="146"/>
        <v>#VALUE!</v>
      </c>
      <c r="N871" s="58" t="e">
        <f ca="1">IF(ROUNDUP(IF(IF(IF(AND(設定!$D$8&lt;=L871,設定!$D$8&lt;J871),設定!$D$8,IF(AND(J871&lt;=L871,J871&lt;設定!$D$8),J871,IF(AND(L871&lt;=J871,J871&lt;設定!$D$8),J871,L871)))=0,設定!$D$8,IF(AND(設定!$D$8&lt;=L871,設定!$D$8&lt;J871),設定!$D$8,IF(AND(J871&lt;=L871,J871&lt;設定!$D$8),J871,IF(AND(L871&lt;=J871,J871&lt;設定!$D$8),J871,L871))))&lt;=H871,H871+1,IF(IF(AND(設定!$D$8&lt;=L871,設定!$D$8&lt;J871),設定!$D$8,IF(AND(J871&lt;=L871,J871&lt;設定!$D$8),J871,IF(AND(L871&lt;=J871,J871&lt;設定!$D$8),J871,L871)))=0,設定!$D$8,IF(AND(設定!$D$8&lt;=L871,設定!$D$8&lt;J871),設定!$D$8,IF(AND(J871&lt;=L871,J871&lt;設定!$D$8),J871,IF(AND(L871&lt;=J871,J871&lt;設定!$D$8),J871,L871))))),0)&gt;40,ROUNDUP(IF(IF(IF(AND(設定!$D$8&lt;=L871,設定!$D$8&lt;J871),設定!$D$8,IF(AND(J871&lt;=L871,J871&lt;設定!$D$8),J871,IF(AND(L871&lt;=J871,J871&lt;設定!$D$8),J871,L871)))=0,設定!$D$8,IF(AND(設定!$D$8&lt;=L871,設定!$D$8&lt;J871),設定!$D$8,IF(AND(J871&lt;=L871,J871&lt;設定!$D$8),J871,IF(AND(L871&lt;=J871,J871&lt;設定!$D$8),J871,L871))))&lt;=H871,H871+1,IF(IF(AND(設定!$D$8&lt;=L871,設定!$D$8&lt;J871),設定!$D$8,IF(AND(J871&lt;=L871,J871&lt;設定!$D$8),J871,IF(AND(L871&lt;=J871,J871&lt;設定!$D$8),J871,L871)))=0,設定!$D$8,IF(AND(設定!$D$8&lt;=L871,設定!$D$8&lt;J871),設定!$D$8,IF(AND(J871&lt;=L871,J871&lt;設定!$D$8),J871,IF(AND(L871&lt;=J871,J871&lt;設定!$D$8),J871,L871))))),0),40)</f>
        <v>#DIV/0!</v>
      </c>
      <c r="O871" s="55">
        <f>IF(G871="標準",設定!$C$4,G871)</f>
        <v>5</v>
      </c>
      <c r="P871" s="45">
        <f t="shared" si="147"/>
        <v>0</v>
      </c>
      <c r="Q871" s="14">
        <f t="shared" si="148"/>
        <v>0</v>
      </c>
      <c r="R871" s="23">
        <f t="shared" si="156"/>
        <v>0</v>
      </c>
      <c r="S871" s="12">
        <f t="shared" si="149"/>
        <v>0</v>
      </c>
      <c r="T871" s="23">
        <f t="shared" si="150"/>
        <v>0</v>
      </c>
      <c r="U871" s="13">
        <f t="shared" si="151"/>
        <v>0</v>
      </c>
      <c r="V871" s="104" t="str">
        <f>INDEX(商品!Q:Q,MATCH(キーワード!D871,商品!D:D,0),1)</f>
        <v>-</v>
      </c>
      <c r="W871" s="15">
        <f t="shared" si="152"/>
        <v>0</v>
      </c>
      <c r="X871" s="22">
        <f>SUMIFS(当月ワード!$J$3:$J$1000,当月ワード!$D$3:$D$1000,キーワード!$D871,当月ワード!$E$3:$E$1000,キーワード!$F871)</f>
        <v>0</v>
      </c>
      <c r="Y871" s="23">
        <f>SUMIFS(前月ワード!$J$3:$J$1000,前月ワード!$D$3:$D$1000,キーワード!$D871,前月ワード!$E$3:$E$1000,キーワード!$F871)</f>
        <v>0</v>
      </c>
      <c r="Z871" s="23">
        <f>SUMIFS(前々月ワード!$J$3:$J$1000,前々月ワード!$D$3:$D$1000,キーワード!$D871,前々月ワード!$E$3:$E$1000,キーワード!$F871)</f>
        <v>0</v>
      </c>
      <c r="AA871" s="22">
        <f>SUMIFS(当月ワード!$W$3:$W$1000,当月ワード!$D$3:$D$1000,キーワード!$D871,当月ワード!$E$3:$E$1000,キーワード!$F871)</f>
        <v>0</v>
      </c>
      <c r="AB871" s="23">
        <f>SUMIFS(前月ワード!$W$3:$W$1000,前月ワード!$D$3:$D$1000,キーワード!$D871,前月ワード!$E$3:$E$1000,キーワード!$F871)</f>
        <v>0</v>
      </c>
      <c r="AC871" s="23">
        <f>SUMIFS(前々月ワード!$W$3:$W$1000,前々月ワード!$D$3:$D$1000,キーワード!$D871,前々月ワード!$E$3:$E$1000,キーワード!$F871)</f>
        <v>0</v>
      </c>
      <c r="AD871" s="23">
        <f t="shared" si="153"/>
        <v>0</v>
      </c>
      <c r="AE871" s="23">
        <f t="shared" si="153"/>
        <v>0</v>
      </c>
      <c r="AF871" s="23">
        <f t="shared" si="153"/>
        <v>0</v>
      </c>
      <c r="AG871" s="22">
        <f>SUMIFS(当月ワード!$X$3:$X$1000,当月ワード!$D$3:$D$1000,キーワード!$D871,当月ワード!$E$3:$E$1000,キーワード!$F871)</f>
        <v>0</v>
      </c>
      <c r="AH871" s="23">
        <f>SUMIFS(前月ワード!$X$3:$X$1000,前月ワード!$D$3:$D$1000,キーワード!$D871,前月ワード!$E$3:$E$1000,キーワード!$F871)</f>
        <v>0</v>
      </c>
      <c r="AI871" s="23">
        <f>SUMIFS(前々月ワード!$X$3:$X$1000,前々月ワード!$D$3:$D$1000,キーワード!$D871,前々月ワード!$E$3:$E$1000,キーワード!$F871)</f>
        <v>0</v>
      </c>
      <c r="AJ871" s="22">
        <f>SUMIFS(当月ワード!$I$3:$I$1000,当月ワード!$D$3:$D$1000,キーワード!$D871,当月ワード!$E$3:$E$1000,キーワード!$F871)</f>
        <v>0</v>
      </c>
      <c r="AK871" s="23">
        <f>SUMIFS(前月ワード!$I$3:$I$1000,前月ワード!$D$3:$D$1000,キーワード!$D871,前月ワード!$E$3:$E$1000,キーワード!$F871)</f>
        <v>0</v>
      </c>
      <c r="AL871" s="23">
        <f>SUMIFS(前々月ワード!$I$3:$I$1000,前々月ワード!$D$3:$D$1000,キーワード!$D871,前々月ワード!$E$3:$E$1000,キーワード!$F871)</f>
        <v>0</v>
      </c>
      <c r="AM871" s="13">
        <f t="shared" si="154"/>
        <v>0</v>
      </c>
      <c r="AN871" s="13">
        <f t="shared" si="154"/>
        <v>0</v>
      </c>
      <c r="AO871" s="13">
        <f t="shared" si="154"/>
        <v>0</v>
      </c>
      <c r="AP871" s="16">
        <f t="shared" si="155"/>
        <v>0</v>
      </c>
      <c r="AQ871" s="16">
        <f t="shared" si="155"/>
        <v>0</v>
      </c>
      <c r="AR871" s="17">
        <f t="shared" si="155"/>
        <v>0</v>
      </c>
    </row>
    <row r="872" spans="3:44" ht="36.65" customHeight="1">
      <c r="C872" s="20">
        <v>867</v>
      </c>
      <c r="D872" s="53">
        <f>現状ワード設定!B869</f>
        <v>0</v>
      </c>
      <c r="E872" s="26" t="str">
        <f>IFERROR(_xlfn.XLOOKUP($D872,現状商品設定!B:B,現状商品設定!C:C,"-"),"-")</f>
        <v>-</v>
      </c>
      <c r="F872" s="56">
        <f>現状ワード設定!G869</f>
        <v>0</v>
      </c>
      <c r="G872" s="60" t="s">
        <v>46</v>
      </c>
      <c r="H872" s="47" t="str">
        <f>IFERROR(_xlfn.XLOOKUP(D872,商品!$D:$D,商品!$H:$H),"")</f>
        <v/>
      </c>
      <c r="I872" s="50" t="str">
        <f>IFERROR(_xlfn.XLOOKUP(D872&amp;F872,現状ワード設定!J:J,現状ワード設定!H:H),"")</f>
        <v/>
      </c>
      <c r="J872" s="47" t="str">
        <f>IFERROR(_xlfn.XLOOKUP(D872&amp;F872,現状ワード設定!J:J,現状ワード設定!I:I),"")</f>
        <v/>
      </c>
      <c r="K872" s="47" t="e">
        <f>IF(AND(T872&gt;=設定!$C$12,W872&gt;=O872),I872*(1+設定!$F$12),IF(AND(T872&gt;=設定!$C$13,W872&lt;O872),I872*(1+設定!$F$13),IF(AND(T872&lt;設定!$C$14,U872&gt;=設定!$E$14),I872*(1+設定!$F$14),IF(AND(T872&lt;設定!$C$15,U872&lt;設定!$E$15),I872*(1+設定!$F$15),"除外"))))</f>
        <v>#VALUE!</v>
      </c>
      <c r="L872" s="58" t="e">
        <f ca="1">IF(消化率!$I$5&lt;1,K872*消化率!$I$5,IF(U872*V872/(K872*消化率!$I$5)&gt;O872,K872*消化率!$I$5,M872))</f>
        <v>#DIV/0!</v>
      </c>
      <c r="M872" s="58" t="e">
        <f t="shared" si="146"/>
        <v>#VALUE!</v>
      </c>
      <c r="N872" s="58" t="e">
        <f ca="1">IF(ROUNDUP(IF(IF(IF(AND(設定!$D$8&lt;=L872,設定!$D$8&lt;J872),設定!$D$8,IF(AND(J872&lt;=L872,J872&lt;設定!$D$8),J872,IF(AND(L872&lt;=J872,J872&lt;設定!$D$8),J872,L872)))=0,設定!$D$8,IF(AND(設定!$D$8&lt;=L872,設定!$D$8&lt;J872),設定!$D$8,IF(AND(J872&lt;=L872,J872&lt;設定!$D$8),J872,IF(AND(L872&lt;=J872,J872&lt;設定!$D$8),J872,L872))))&lt;=H872,H872+1,IF(IF(AND(設定!$D$8&lt;=L872,設定!$D$8&lt;J872),設定!$D$8,IF(AND(J872&lt;=L872,J872&lt;設定!$D$8),J872,IF(AND(L872&lt;=J872,J872&lt;設定!$D$8),J872,L872)))=0,設定!$D$8,IF(AND(設定!$D$8&lt;=L872,設定!$D$8&lt;J872),設定!$D$8,IF(AND(J872&lt;=L872,J872&lt;設定!$D$8),J872,IF(AND(L872&lt;=J872,J872&lt;設定!$D$8),J872,L872))))),0)&gt;40,ROUNDUP(IF(IF(IF(AND(設定!$D$8&lt;=L872,設定!$D$8&lt;J872),設定!$D$8,IF(AND(J872&lt;=L872,J872&lt;設定!$D$8),J872,IF(AND(L872&lt;=J872,J872&lt;設定!$D$8),J872,L872)))=0,設定!$D$8,IF(AND(設定!$D$8&lt;=L872,設定!$D$8&lt;J872),設定!$D$8,IF(AND(J872&lt;=L872,J872&lt;設定!$D$8),J872,IF(AND(L872&lt;=J872,J872&lt;設定!$D$8),J872,L872))))&lt;=H872,H872+1,IF(IF(AND(設定!$D$8&lt;=L872,設定!$D$8&lt;J872),設定!$D$8,IF(AND(J872&lt;=L872,J872&lt;設定!$D$8),J872,IF(AND(L872&lt;=J872,J872&lt;設定!$D$8),J872,L872)))=0,設定!$D$8,IF(AND(設定!$D$8&lt;=L872,設定!$D$8&lt;J872),設定!$D$8,IF(AND(J872&lt;=L872,J872&lt;設定!$D$8),J872,IF(AND(L872&lt;=J872,J872&lt;設定!$D$8),J872,L872))))),0),40)</f>
        <v>#DIV/0!</v>
      </c>
      <c r="O872" s="55">
        <f>IF(G872="標準",設定!$C$4,G872)</f>
        <v>5</v>
      </c>
      <c r="P872" s="45">
        <f t="shared" si="147"/>
        <v>0</v>
      </c>
      <c r="Q872" s="14">
        <f t="shared" si="148"/>
        <v>0</v>
      </c>
      <c r="R872" s="23">
        <f t="shared" si="156"/>
        <v>0</v>
      </c>
      <c r="S872" s="12">
        <f t="shared" si="149"/>
        <v>0</v>
      </c>
      <c r="T872" s="23">
        <f t="shared" si="150"/>
        <v>0</v>
      </c>
      <c r="U872" s="13">
        <f t="shared" si="151"/>
        <v>0</v>
      </c>
      <c r="V872" s="104" t="str">
        <f>INDEX(商品!Q:Q,MATCH(キーワード!D872,商品!D:D,0),1)</f>
        <v>-</v>
      </c>
      <c r="W872" s="15">
        <f t="shared" si="152"/>
        <v>0</v>
      </c>
      <c r="X872" s="22">
        <f>SUMIFS(当月ワード!$J$3:$J$1000,当月ワード!$D$3:$D$1000,キーワード!$D872,当月ワード!$E$3:$E$1000,キーワード!$F872)</f>
        <v>0</v>
      </c>
      <c r="Y872" s="23">
        <f>SUMIFS(前月ワード!$J$3:$J$1000,前月ワード!$D$3:$D$1000,キーワード!$D872,前月ワード!$E$3:$E$1000,キーワード!$F872)</f>
        <v>0</v>
      </c>
      <c r="Z872" s="23">
        <f>SUMIFS(前々月ワード!$J$3:$J$1000,前々月ワード!$D$3:$D$1000,キーワード!$D872,前々月ワード!$E$3:$E$1000,キーワード!$F872)</f>
        <v>0</v>
      </c>
      <c r="AA872" s="22">
        <f>SUMIFS(当月ワード!$W$3:$W$1000,当月ワード!$D$3:$D$1000,キーワード!$D872,当月ワード!$E$3:$E$1000,キーワード!$F872)</f>
        <v>0</v>
      </c>
      <c r="AB872" s="23">
        <f>SUMIFS(前月ワード!$W$3:$W$1000,前月ワード!$D$3:$D$1000,キーワード!$D872,前月ワード!$E$3:$E$1000,キーワード!$F872)</f>
        <v>0</v>
      </c>
      <c r="AC872" s="23">
        <f>SUMIFS(前々月ワード!$W$3:$W$1000,前々月ワード!$D$3:$D$1000,キーワード!$D872,前々月ワード!$E$3:$E$1000,キーワード!$F872)</f>
        <v>0</v>
      </c>
      <c r="AD872" s="23">
        <f t="shared" si="153"/>
        <v>0</v>
      </c>
      <c r="AE872" s="23">
        <f t="shared" si="153"/>
        <v>0</v>
      </c>
      <c r="AF872" s="23">
        <f t="shared" si="153"/>
        <v>0</v>
      </c>
      <c r="AG872" s="22">
        <f>SUMIFS(当月ワード!$X$3:$X$1000,当月ワード!$D$3:$D$1000,キーワード!$D872,当月ワード!$E$3:$E$1000,キーワード!$F872)</f>
        <v>0</v>
      </c>
      <c r="AH872" s="23">
        <f>SUMIFS(前月ワード!$X$3:$X$1000,前月ワード!$D$3:$D$1000,キーワード!$D872,前月ワード!$E$3:$E$1000,キーワード!$F872)</f>
        <v>0</v>
      </c>
      <c r="AI872" s="23">
        <f>SUMIFS(前々月ワード!$X$3:$X$1000,前々月ワード!$D$3:$D$1000,キーワード!$D872,前々月ワード!$E$3:$E$1000,キーワード!$F872)</f>
        <v>0</v>
      </c>
      <c r="AJ872" s="22">
        <f>SUMIFS(当月ワード!$I$3:$I$1000,当月ワード!$D$3:$D$1000,キーワード!$D872,当月ワード!$E$3:$E$1000,キーワード!$F872)</f>
        <v>0</v>
      </c>
      <c r="AK872" s="23">
        <f>SUMIFS(前月ワード!$I$3:$I$1000,前月ワード!$D$3:$D$1000,キーワード!$D872,前月ワード!$E$3:$E$1000,キーワード!$F872)</f>
        <v>0</v>
      </c>
      <c r="AL872" s="23">
        <f>SUMIFS(前々月ワード!$I$3:$I$1000,前々月ワード!$D$3:$D$1000,キーワード!$D872,前々月ワード!$E$3:$E$1000,キーワード!$F872)</f>
        <v>0</v>
      </c>
      <c r="AM872" s="13">
        <f t="shared" si="154"/>
        <v>0</v>
      </c>
      <c r="AN872" s="13">
        <f t="shared" si="154"/>
        <v>0</v>
      </c>
      <c r="AO872" s="13">
        <f t="shared" si="154"/>
        <v>0</v>
      </c>
      <c r="AP872" s="16">
        <f t="shared" si="155"/>
        <v>0</v>
      </c>
      <c r="AQ872" s="16">
        <f t="shared" si="155"/>
        <v>0</v>
      </c>
      <c r="AR872" s="17">
        <f t="shared" si="155"/>
        <v>0</v>
      </c>
    </row>
    <row r="873" spans="3:44" ht="36.65" customHeight="1">
      <c r="C873" s="20">
        <v>868</v>
      </c>
      <c r="D873" s="53">
        <f>現状ワード設定!B870</f>
        <v>0</v>
      </c>
      <c r="E873" s="26" t="str">
        <f>IFERROR(_xlfn.XLOOKUP($D873,現状商品設定!B:B,現状商品設定!C:C,"-"),"-")</f>
        <v>-</v>
      </c>
      <c r="F873" s="56">
        <f>現状ワード設定!G870</f>
        <v>0</v>
      </c>
      <c r="G873" s="60" t="s">
        <v>46</v>
      </c>
      <c r="H873" s="47" t="str">
        <f>IFERROR(_xlfn.XLOOKUP(D873,商品!$D:$D,商品!$H:$H),"")</f>
        <v/>
      </c>
      <c r="I873" s="50" t="str">
        <f>IFERROR(_xlfn.XLOOKUP(D873&amp;F873,現状ワード設定!J:J,現状ワード設定!H:H),"")</f>
        <v/>
      </c>
      <c r="J873" s="47" t="str">
        <f>IFERROR(_xlfn.XLOOKUP(D873&amp;F873,現状ワード設定!J:J,現状ワード設定!I:I),"")</f>
        <v/>
      </c>
      <c r="K873" s="47" t="e">
        <f>IF(AND(T873&gt;=設定!$C$12,W873&gt;=O873),I873*(1+設定!$F$12),IF(AND(T873&gt;=設定!$C$13,W873&lt;O873),I873*(1+設定!$F$13),IF(AND(T873&lt;設定!$C$14,U873&gt;=設定!$E$14),I873*(1+設定!$F$14),IF(AND(T873&lt;設定!$C$15,U873&lt;設定!$E$15),I873*(1+設定!$F$15),"除外"))))</f>
        <v>#VALUE!</v>
      </c>
      <c r="L873" s="58" t="e">
        <f ca="1">IF(消化率!$I$5&lt;1,K873*消化率!$I$5,IF(U873*V873/(K873*消化率!$I$5)&gt;O873,K873*消化率!$I$5,M873))</f>
        <v>#DIV/0!</v>
      </c>
      <c r="M873" s="58" t="e">
        <f t="shared" si="146"/>
        <v>#VALUE!</v>
      </c>
      <c r="N873" s="58" t="e">
        <f ca="1">IF(ROUNDUP(IF(IF(IF(AND(設定!$D$8&lt;=L873,設定!$D$8&lt;J873),設定!$D$8,IF(AND(J873&lt;=L873,J873&lt;設定!$D$8),J873,IF(AND(L873&lt;=J873,J873&lt;設定!$D$8),J873,L873)))=0,設定!$D$8,IF(AND(設定!$D$8&lt;=L873,設定!$D$8&lt;J873),設定!$D$8,IF(AND(J873&lt;=L873,J873&lt;設定!$D$8),J873,IF(AND(L873&lt;=J873,J873&lt;設定!$D$8),J873,L873))))&lt;=H873,H873+1,IF(IF(AND(設定!$D$8&lt;=L873,設定!$D$8&lt;J873),設定!$D$8,IF(AND(J873&lt;=L873,J873&lt;設定!$D$8),J873,IF(AND(L873&lt;=J873,J873&lt;設定!$D$8),J873,L873)))=0,設定!$D$8,IF(AND(設定!$D$8&lt;=L873,設定!$D$8&lt;J873),設定!$D$8,IF(AND(J873&lt;=L873,J873&lt;設定!$D$8),J873,IF(AND(L873&lt;=J873,J873&lt;設定!$D$8),J873,L873))))),0)&gt;40,ROUNDUP(IF(IF(IF(AND(設定!$D$8&lt;=L873,設定!$D$8&lt;J873),設定!$D$8,IF(AND(J873&lt;=L873,J873&lt;設定!$D$8),J873,IF(AND(L873&lt;=J873,J873&lt;設定!$D$8),J873,L873)))=0,設定!$D$8,IF(AND(設定!$D$8&lt;=L873,設定!$D$8&lt;J873),設定!$D$8,IF(AND(J873&lt;=L873,J873&lt;設定!$D$8),J873,IF(AND(L873&lt;=J873,J873&lt;設定!$D$8),J873,L873))))&lt;=H873,H873+1,IF(IF(AND(設定!$D$8&lt;=L873,設定!$D$8&lt;J873),設定!$D$8,IF(AND(J873&lt;=L873,J873&lt;設定!$D$8),J873,IF(AND(L873&lt;=J873,J873&lt;設定!$D$8),J873,L873)))=0,設定!$D$8,IF(AND(設定!$D$8&lt;=L873,設定!$D$8&lt;J873),設定!$D$8,IF(AND(J873&lt;=L873,J873&lt;設定!$D$8),J873,IF(AND(L873&lt;=J873,J873&lt;設定!$D$8),J873,L873))))),0),40)</f>
        <v>#DIV/0!</v>
      </c>
      <c r="O873" s="55">
        <f>IF(G873="標準",設定!$C$4,G873)</f>
        <v>5</v>
      </c>
      <c r="P873" s="45">
        <f t="shared" si="147"/>
        <v>0</v>
      </c>
      <c r="Q873" s="14">
        <f t="shared" si="148"/>
        <v>0</v>
      </c>
      <c r="R873" s="23">
        <f t="shared" si="156"/>
        <v>0</v>
      </c>
      <c r="S873" s="12">
        <f t="shared" si="149"/>
        <v>0</v>
      </c>
      <c r="T873" s="23">
        <f t="shared" si="150"/>
        <v>0</v>
      </c>
      <c r="U873" s="13">
        <f t="shared" si="151"/>
        <v>0</v>
      </c>
      <c r="V873" s="104" t="str">
        <f>INDEX(商品!Q:Q,MATCH(キーワード!D873,商品!D:D,0),1)</f>
        <v>-</v>
      </c>
      <c r="W873" s="15">
        <f t="shared" si="152"/>
        <v>0</v>
      </c>
      <c r="X873" s="22">
        <f>SUMIFS(当月ワード!$J$3:$J$1000,当月ワード!$D$3:$D$1000,キーワード!$D873,当月ワード!$E$3:$E$1000,キーワード!$F873)</f>
        <v>0</v>
      </c>
      <c r="Y873" s="23">
        <f>SUMIFS(前月ワード!$J$3:$J$1000,前月ワード!$D$3:$D$1000,キーワード!$D873,前月ワード!$E$3:$E$1000,キーワード!$F873)</f>
        <v>0</v>
      </c>
      <c r="Z873" s="23">
        <f>SUMIFS(前々月ワード!$J$3:$J$1000,前々月ワード!$D$3:$D$1000,キーワード!$D873,前々月ワード!$E$3:$E$1000,キーワード!$F873)</f>
        <v>0</v>
      </c>
      <c r="AA873" s="22">
        <f>SUMIFS(当月ワード!$W$3:$W$1000,当月ワード!$D$3:$D$1000,キーワード!$D873,当月ワード!$E$3:$E$1000,キーワード!$F873)</f>
        <v>0</v>
      </c>
      <c r="AB873" s="23">
        <f>SUMIFS(前月ワード!$W$3:$W$1000,前月ワード!$D$3:$D$1000,キーワード!$D873,前月ワード!$E$3:$E$1000,キーワード!$F873)</f>
        <v>0</v>
      </c>
      <c r="AC873" s="23">
        <f>SUMIFS(前々月ワード!$W$3:$W$1000,前々月ワード!$D$3:$D$1000,キーワード!$D873,前々月ワード!$E$3:$E$1000,キーワード!$F873)</f>
        <v>0</v>
      </c>
      <c r="AD873" s="23">
        <f t="shared" si="153"/>
        <v>0</v>
      </c>
      <c r="AE873" s="23">
        <f t="shared" si="153"/>
        <v>0</v>
      </c>
      <c r="AF873" s="23">
        <f t="shared" si="153"/>
        <v>0</v>
      </c>
      <c r="AG873" s="22">
        <f>SUMIFS(当月ワード!$X$3:$X$1000,当月ワード!$D$3:$D$1000,キーワード!$D873,当月ワード!$E$3:$E$1000,キーワード!$F873)</f>
        <v>0</v>
      </c>
      <c r="AH873" s="23">
        <f>SUMIFS(前月ワード!$X$3:$X$1000,前月ワード!$D$3:$D$1000,キーワード!$D873,前月ワード!$E$3:$E$1000,キーワード!$F873)</f>
        <v>0</v>
      </c>
      <c r="AI873" s="23">
        <f>SUMIFS(前々月ワード!$X$3:$X$1000,前々月ワード!$D$3:$D$1000,キーワード!$D873,前々月ワード!$E$3:$E$1000,キーワード!$F873)</f>
        <v>0</v>
      </c>
      <c r="AJ873" s="22">
        <f>SUMIFS(当月ワード!$I$3:$I$1000,当月ワード!$D$3:$D$1000,キーワード!$D873,当月ワード!$E$3:$E$1000,キーワード!$F873)</f>
        <v>0</v>
      </c>
      <c r="AK873" s="23">
        <f>SUMIFS(前月ワード!$I$3:$I$1000,前月ワード!$D$3:$D$1000,キーワード!$D873,前月ワード!$E$3:$E$1000,キーワード!$F873)</f>
        <v>0</v>
      </c>
      <c r="AL873" s="23">
        <f>SUMIFS(前々月ワード!$I$3:$I$1000,前々月ワード!$D$3:$D$1000,キーワード!$D873,前々月ワード!$E$3:$E$1000,キーワード!$F873)</f>
        <v>0</v>
      </c>
      <c r="AM873" s="13">
        <f t="shared" si="154"/>
        <v>0</v>
      </c>
      <c r="AN873" s="13">
        <f t="shared" si="154"/>
        <v>0</v>
      </c>
      <c r="AO873" s="13">
        <f t="shared" si="154"/>
        <v>0</v>
      </c>
      <c r="AP873" s="16">
        <f t="shared" si="155"/>
        <v>0</v>
      </c>
      <c r="AQ873" s="16">
        <f t="shared" si="155"/>
        <v>0</v>
      </c>
      <c r="AR873" s="17">
        <f t="shared" si="155"/>
        <v>0</v>
      </c>
    </row>
    <row r="874" spans="3:44" ht="36.65" customHeight="1">
      <c r="C874" s="20">
        <v>869</v>
      </c>
      <c r="D874" s="53">
        <f>現状ワード設定!B871</f>
        <v>0</v>
      </c>
      <c r="E874" s="26" t="str">
        <f>IFERROR(_xlfn.XLOOKUP($D874,現状商品設定!B:B,現状商品設定!C:C,"-"),"-")</f>
        <v>-</v>
      </c>
      <c r="F874" s="56">
        <f>現状ワード設定!G871</f>
        <v>0</v>
      </c>
      <c r="G874" s="60" t="s">
        <v>46</v>
      </c>
      <c r="H874" s="47" t="str">
        <f>IFERROR(_xlfn.XLOOKUP(D874,商品!$D:$D,商品!$H:$H),"")</f>
        <v/>
      </c>
      <c r="I874" s="50" t="str">
        <f>IFERROR(_xlfn.XLOOKUP(D874&amp;F874,現状ワード設定!J:J,現状ワード設定!H:H),"")</f>
        <v/>
      </c>
      <c r="J874" s="47" t="str">
        <f>IFERROR(_xlfn.XLOOKUP(D874&amp;F874,現状ワード設定!J:J,現状ワード設定!I:I),"")</f>
        <v/>
      </c>
      <c r="K874" s="47" t="e">
        <f>IF(AND(T874&gt;=設定!$C$12,W874&gt;=O874),I874*(1+設定!$F$12),IF(AND(T874&gt;=設定!$C$13,W874&lt;O874),I874*(1+設定!$F$13),IF(AND(T874&lt;設定!$C$14,U874&gt;=設定!$E$14),I874*(1+設定!$F$14),IF(AND(T874&lt;設定!$C$15,U874&lt;設定!$E$15),I874*(1+設定!$F$15),"除外"))))</f>
        <v>#VALUE!</v>
      </c>
      <c r="L874" s="58" t="e">
        <f ca="1">IF(消化率!$I$5&lt;1,K874*消化率!$I$5,IF(U874*V874/(K874*消化率!$I$5)&gt;O874,K874*消化率!$I$5,M874))</f>
        <v>#DIV/0!</v>
      </c>
      <c r="M874" s="58" t="e">
        <f t="shared" si="146"/>
        <v>#VALUE!</v>
      </c>
      <c r="N874" s="58" t="e">
        <f ca="1">IF(ROUNDUP(IF(IF(IF(AND(設定!$D$8&lt;=L874,設定!$D$8&lt;J874),設定!$D$8,IF(AND(J874&lt;=L874,J874&lt;設定!$D$8),J874,IF(AND(L874&lt;=J874,J874&lt;設定!$D$8),J874,L874)))=0,設定!$D$8,IF(AND(設定!$D$8&lt;=L874,設定!$D$8&lt;J874),設定!$D$8,IF(AND(J874&lt;=L874,J874&lt;設定!$D$8),J874,IF(AND(L874&lt;=J874,J874&lt;設定!$D$8),J874,L874))))&lt;=H874,H874+1,IF(IF(AND(設定!$D$8&lt;=L874,設定!$D$8&lt;J874),設定!$D$8,IF(AND(J874&lt;=L874,J874&lt;設定!$D$8),J874,IF(AND(L874&lt;=J874,J874&lt;設定!$D$8),J874,L874)))=0,設定!$D$8,IF(AND(設定!$D$8&lt;=L874,設定!$D$8&lt;J874),設定!$D$8,IF(AND(J874&lt;=L874,J874&lt;設定!$D$8),J874,IF(AND(L874&lt;=J874,J874&lt;設定!$D$8),J874,L874))))),0)&gt;40,ROUNDUP(IF(IF(IF(AND(設定!$D$8&lt;=L874,設定!$D$8&lt;J874),設定!$D$8,IF(AND(J874&lt;=L874,J874&lt;設定!$D$8),J874,IF(AND(L874&lt;=J874,J874&lt;設定!$D$8),J874,L874)))=0,設定!$D$8,IF(AND(設定!$D$8&lt;=L874,設定!$D$8&lt;J874),設定!$D$8,IF(AND(J874&lt;=L874,J874&lt;設定!$D$8),J874,IF(AND(L874&lt;=J874,J874&lt;設定!$D$8),J874,L874))))&lt;=H874,H874+1,IF(IF(AND(設定!$D$8&lt;=L874,設定!$D$8&lt;J874),設定!$D$8,IF(AND(J874&lt;=L874,J874&lt;設定!$D$8),J874,IF(AND(L874&lt;=J874,J874&lt;設定!$D$8),J874,L874)))=0,設定!$D$8,IF(AND(設定!$D$8&lt;=L874,設定!$D$8&lt;J874),設定!$D$8,IF(AND(J874&lt;=L874,J874&lt;設定!$D$8),J874,IF(AND(L874&lt;=J874,J874&lt;設定!$D$8),J874,L874))))),0),40)</f>
        <v>#DIV/0!</v>
      </c>
      <c r="O874" s="55">
        <f>IF(G874="標準",設定!$C$4,G874)</f>
        <v>5</v>
      </c>
      <c r="P874" s="45">
        <f t="shared" si="147"/>
        <v>0</v>
      </c>
      <c r="Q874" s="14">
        <f t="shared" si="148"/>
        <v>0</v>
      </c>
      <c r="R874" s="23">
        <f t="shared" si="156"/>
        <v>0</v>
      </c>
      <c r="S874" s="12">
        <f t="shared" si="149"/>
        <v>0</v>
      </c>
      <c r="T874" s="23">
        <f t="shared" si="150"/>
        <v>0</v>
      </c>
      <c r="U874" s="13">
        <f t="shared" si="151"/>
        <v>0</v>
      </c>
      <c r="V874" s="104" t="str">
        <f>INDEX(商品!Q:Q,MATCH(キーワード!D874,商品!D:D,0),1)</f>
        <v>-</v>
      </c>
      <c r="W874" s="15">
        <f t="shared" si="152"/>
        <v>0</v>
      </c>
      <c r="X874" s="22">
        <f>SUMIFS(当月ワード!$J$3:$J$1000,当月ワード!$D$3:$D$1000,キーワード!$D874,当月ワード!$E$3:$E$1000,キーワード!$F874)</f>
        <v>0</v>
      </c>
      <c r="Y874" s="23">
        <f>SUMIFS(前月ワード!$J$3:$J$1000,前月ワード!$D$3:$D$1000,キーワード!$D874,前月ワード!$E$3:$E$1000,キーワード!$F874)</f>
        <v>0</v>
      </c>
      <c r="Z874" s="23">
        <f>SUMIFS(前々月ワード!$J$3:$J$1000,前々月ワード!$D$3:$D$1000,キーワード!$D874,前々月ワード!$E$3:$E$1000,キーワード!$F874)</f>
        <v>0</v>
      </c>
      <c r="AA874" s="22">
        <f>SUMIFS(当月ワード!$W$3:$W$1000,当月ワード!$D$3:$D$1000,キーワード!$D874,当月ワード!$E$3:$E$1000,キーワード!$F874)</f>
        <v>0</v>
      </c>
      <c r="AB874" s="23">
        <f>SUMIFS(前月ワード!$W$3:$W$1000,前月ワード!$D$3:$D$1000,キーワード!$D874,前月ワード!$E$3:$E$1000,キーワード!$F874)</f>
        <v>0</v>
      </c>
      <c r="AC874" s="23">
        <f>SUMIFS(前々月ワード!$W$3:$W$1000,前々月ワード!$D$3:$D$1000,キーワード!$D874,前々月ワード!$E$3:$E$1000,キーワード!$F874)</f>
        <v>0</v>
      </c>
      <c r="AD874" s="23">
        <f t="shared" si="153"/>
        <v>0</v>
      </c>
      <c r="AE874" s="23">
        <f t="shared" si="153"/>
        <v>0</v>
      </c>
      <c r="AF874" s="23">
        <f t="shared" si="153"/>
        <v>0</v>
      </c>
      <c r="AG874" s="22">
        <f>SUMIFS(当月ワード!$X$3:$X$1000,当月ワード!$D$3:$D$1000,キーワード!$D874,当月ワード!$E$3:$E$1000,キーワード!$F874)</f>
        <v>0</v>
      </c>
      <c r="AH874" s="23">
        <f>SUMIFS(前月ワード!$X$3:$X$1000,前月ワード!$D$3:$D$1000,キーワード!$D874,前月ワード!$E$3:$E$1000,キーワード!$F874)</f>
        <v>0</v>
      </c>
      <c r="AI874" s="23">
        <f>SUMIFS(前々月ワード!$X$3:$X$1000,前々月ワード!$D$3:$D$1000,キーワード!$D874,前々月ワード!$E$3:$E$1000,キーワード!$F874)</f>
        <v>0</v>
      </c>
      <c r="AJ874" s="22">
        <f>SUMIFS(当月ワード!$I$3:$I$1000,当月ワード!$D$3:$D$1000,キーワード!$D874,当月ワード!$E$3:$E$1000,キーワード!$F874)</f>
        <v>0</v>
      </c>
      <c r="AK874" s="23">
        <f>SUMIFS(前月ワード!$I$3:$I$1000,前月ワード!$D$3:$D$1000,キーワード!$D874,前月ワード!$E$3:$E$1000,キーワード!$F874)</f>
        <v>0</v>
      </c>
      <c r="AL874" s="23">
        <f>SUMIFS(前々月ワード!$I$3:$I$1000,前々月ワード!$D$3:$D$1000,キーワード!$D874,前々月ワード!$E$3:$E$1000,キーワード!$F874)</f>
        <v>0</v>
      </c>
      <c r="AM874" s="13">
        <f t="shared" si="154"/>
        <v>0</v>
      </c>
      <c r="AN874" s="13">
        <f t="shared" si="154"/>
        <v>0</v>
      </c>
      <c r="AO874" s="13">
        <f t="shared" si="154"/>
        <v>0</v>
      </c>
      <c r="AP874" s="16">
        <f t="shared" si="155"/>
        <v>0</v>
      </c>
      <c r="AQ874" s="16">
        <f t="shared" si="155"/>
        <v>0</v>
      </c>
      <c r="AR874" s="17">
        <f t="shared" si="155"/>
        <v>0</v>
      </c>
    </row>
    <row r="875" spans="3:44" ht="36.65" customHeight="1">
      <c r="C875" s="20">
        <v>870</v>
      </c>
      <c r="D875" s="53">
        <f>現状ワード設定!B872</f>
        <v>0</v>
      </c>
      <c r="E875" s="26" t="str">
        <f>IFERROR(_xlfn.XLOOKUP($D875,現状商品設定!B:B,現状商品設定!C:C,"-"),"-")</f>
        <v>-</v>
      </c>
      <c r="F875" s="56">
        <f>現状ワード設定!G872</f>
        <v>0</v>
      </c>
      <c r="G875" s="60" t="s">
        <v>46</v>
      </c>
      <c r="H875" s="47" t="str">
        <f>IFERROR(_xlfn.XLOOKUP(D875,商品!$D:$D,商品!$H:$H),"")</f>
        <v/>
      </c>
      <c r="I875" s="50" t="str">
        <f>IFERROR(_xlfn.XLOOKUP(D875&amp;F875,現状ワード設定!J:J,現状ワード設定!H:H),"")</f>
        <v/>
      </c>
      <c r="J875" s="47" t="str">
        <f>IFERROR(_xlfn.XLOOKUP(D875&amp;F875,現状ワード設定!J:J,現状ワード設定!I:I),"")</f>
        <v/>
      </c>
      <c r="K875" s="47" t="e">
        <f>IF(AND(T875&gt;=設定!$C$12,W875&gt;=O875),I875*(1+設定!$F$12),IF(AND(T875&gt;=設定!$C$13,W875&lt;O875),I875*(1+設定!$F$13),IF(AND(T875&lt;設定!$C$14,U875&gt;=設定!$E$14),I875*(1+設定!$F$14),IF(AND(T875&lt;設定!$C$15,U875&lt;設定!$E$15),I875*(1+設定!$F$15),"除外"))))</f>
        <v>#VALUE!</v>
      </c>
      <c r="L875" s="58" t="e">
        <f ca="1">IF(消化率!$I$5&lt;1,K875*消化率!$I$5,IF(U875*V875/(K875*消化率!$I$5)&gt;O875,K875*消化率!$I$5,M875))</f>
        <v>#DIV/0!</v>
      </c>
      <c r="M875" s="58" t="e">
        <f t="shared" si="146"/>
        <v>#VALUE!</v>
      </c>
      <c r="N875" s="58" t="e">
        <f ca="1">IF(ROUNDUP(IF(IF(IF(AND(設定!$D$8&lt;=L875,設定!$D$8&lt;J875),設定!$D$8,IF(AND(J875&lt;=L875,J875&lt;設定!$D$8),J875,IF(AND(L875&lt;=J875,J875&lt;設定!$D$8),J875,L875)))=0,設定!$D$8,IF(AND(設定!$D$8&lt;=L875,設定!$D$8&lt;J875),設定!$D$8,IF(AND(J875&lt;=L875,J875&lt;設定!$D$8),J875,IF(AND(L875&lt;=J875,J875&lt;設定!$D$8),J875,L875))))&lt;=H875,H875+1,IF(IF(AND(設定!$D$8&lt;=L875,設定!$D$8&lt;J875),設定!$D$8,IF(AND(J875&lt;=L875,J875&lt;設定!$D$8),J875,IF(AND(L875&lt;=J875,J875&lt;設定!$D$8),J875,L875)))=0,設定!$D$8,IF(AND(設定!$D$8&lt;=L875,設定!$D$8&lt;J875),設定!$D$8,IF(AND(J875&lt;=L875,J875&lt;設定!$D$8),J875,IF(AND(L875&lt;=J875,J875&lt;設定!$D$8),J875,L875))))),0)&gt;40,ROUNDUP(IF(IF(IF(AND(設定!$D$8&lt;=L875,設定!$D$8&lt;J875),設定!$D$8,IF(AND(J875&lt;=L875,J875&lt;設定!$D$8),J875,IF(AND(L875&lt;=J875,J875&lt;設定!$D$8),J875,L875)))=0,設定!$D$8,IF(AND(設定!$D$8&lt;=L875,設定!$D$8&lt;J875),設定!$D$8,IF(AND(J875&lt;=L875,J875&lt;設定!$D$8),J875,IF(AND(L875&lt;=J875,J875&lt;設定!$D$8),J875,L875))))&lt;=H875,H875+1,IF(IF(AND(設定!$D$8&lt;=L875,設定!$D$8&lt;J875),設定!$D$8,IF(AND(J875&lt;=L875,J875&lt;設定!$D$8),J875,IF(AND(L875&lt;=J875,J875&lt;設定!$D$8),J875,L875)))=0,設定!$D$8,IF(AND(設定!$D$8&lt;=L875,設定!$D$8&lt;J875),設定!$D$8,IF(AND(J875&lt;=L875,J875&lt;設定!$D$8),J875,IF(AND(L875&lt;=J875,J875&lt;設定!$D$8),J875,L875))))),0),40)</f>
        <v>#DIV/0!</v>
      </c>
      <c r="O875" s="55">
        <f>IF(G875="標準",設定!$C$4,G875)</f>
        <v>5</v>
      </c>
      <c r="P875" s="45">
        <f t="shared" si="147"/>
        <v>0</v>
      </c>
      <c r="Q875" s="14">
        <f t="shared" si="148"/>
        <v>0</v>
      </c>
      <c r="R875" s="23">
        <f t="shared" si="156"/>
        <v>0</v>
      </c>
      <c r="S875" s="12">
        <f t="shared" si="149"/>
        <v>0</v>
      </c>
      <c r="T875" s="23">
        <f t="shared" si="150"/>
        <v>0</v>
      </c>
      <c r="U875" s="13">
        <f t="shared" si="151"/>
        <v>0</v>
      </c>
      <c r="V875" s="104" t="str">
        <f>INDEX(商品!Q:Q,MATCH(キーワード!D875,商品!D:D,0),1)</f>
        <v>-</v>
      </c>
      <c r="W875" s="15">
        <f t="shared" si="152"/>
        <v>0</v>
      </c>
      <c r="X875" s="22">
        <f>SUMIFS(当月ワード!$J$3:$J$1000,当月ワード!$D$3:$D$1000,キーワード!$D875,当月ワード!$E$3:$E$1000,キーワード!$F875)</f>
        <v>0</v>
      </c>
      <c r="Y875" s="23">
        <f>SUMIFS(前月ワード!$J$3:$J$1000,前月ワード!$D$3:$D$1000,キーワード!$D875,前月ワード!$E$3:$E$1000,キーワード!$F875)</f>
        <v>0</v>
      </c>
      <c r="Z875" s="23">
        <f>SUMIFS(前々月ワード!$J$3:$J$1000,前々月ワード!$D$3:$D$1000,キーワード!$D875,前々月ワード!$E$3:$E$1000,キーワード!$F875)</f>
        <v>0</v>
      </c>
      <c r="AA875" s="22">
        <f>SUMIFS(当月ワード!$W$3:$W$1000,当月ワード!$D$3:$D$1000,キーワード!$D875,当月ワード!$E$3:$E$1000,キーワード!$F875)</f>
        <v>0</v>
      </c>
      <c r="AB875" s="23">
        <f>SUMIFS(前月ワード!$W$3:$W$1000,前月ワード!$D$3:$D$1000,キーワード!$D875,前月ワード!$E$3:$E$1000,キーワード!$F875)</f>
        <v>0</v>
      </c>
      <c r="AC875" s="23">
        <f>SUMIFS(前々月ワード!$W$3:$W$1000,前々月ワード!$D$3:$D$1000,キーワード!$D875,前々月ワード!$E$3:$E$1000,キーワード!$F875)</f>
        <v>0</v>
      </c>
      <c r="AD875" s="23">
        <f t="shared" si="153"/>
        <v>0</v>
      </c>
      <c r="AE875" s="23">
        <f t="shared" si="153"/>
        <v>0</v>
      </c>
      <c r="AF875" s="23">
        <f t="shared" si="153"/>
        <v>0</v>
      </c>
      <c r="AG875" s="22">
        <f>SUMIFS(当月ワード!$X$3:$X$1000,当月ワード!$D$3:$D$1000,キーワード!$D875,当月ワード!$E$3:$E$1000,キーワード!$F875)</f>
        <v>0</v>
      </c>
      <c r="AH875" s="23">
        <f>SUMIFS(前月ワード!$X$3:$X$1000,前月ワード!$D$3:$D$1000,キーワード!$D875,前月ワード!$E$3:$E$1000,キーワード!$F875)</f>
        <v>0</v>
      </c>
      <c r="AI875" s="23">
        <f>SUMIFS(前々月ワード!$X$3:$X$1000,前々月ワード!$D$3:$D$1000,キーワード!$D875,前々月ワード!$E$3:$E$1000,キーワード!$F875)</f>
        <v>0</v>
      </c>
      <c r="AJ875" s="22">
        <f>SUMIFS(当月ワード!$I$3:$I$1000,当月ワード!$D$3:$D$1000,キーワード!$D875,当月ワード!$E$3:$E$1000,キーワード!$F875)</f>
        <v>0</v>
      </c>
      <c r="AK875" s="23">
        <f>SUMIFS(前月ワード!$I$3:$I$1000,前月ワード!$D$3:$D$1000,キーワード!$D875,前月ワード!$E$3:$E$1000,キーワード!$F875)</f>
        <v>0</v>
      </c>
      <c r="AL875" s="23">
        <f>SUMIFS(前々月ワード!$I$3:$I$1000,前々月ワード!$D$3:$D$1000,キーワード!$D875,前々月ワード!$E$3:$E$1000,キーワード!$F875)</f>
        <v>0</v>
      </c>
      <c r="AM875" s="13">
        <f t="shared" si="154"/>
        <v>0</v>
      </c>
      <c r="AN875" s="13">
        <f t="shared" si="154"/>
        <v>0</v>
      </c>
      <c r="AO875" s="13">
        <f t="shared" si="154"/>
        <v>0</v>
      </c>
      <c r="AP875" s="16">
        <f t="shared" si="155"/>
        <v>0</v>
      </c>
      <c r="AQ875" s="16">
        <f t="shared" si="155"/>
        <v>0</v>
      </c>
      <c r="AR875" s="17">
        <f t="shared" si="155"/>
        <v>0</v>
      </c>
    </row>
    <row r="876" spans="3:44" ht="36.65" customHeight="1">
      <c r="C876" s="20">
        <v>871</v>
      </c>
      <c r="D876" s="53">
        <f>現状ワード設定!B873</f>
        <v>0</v>
      </c>
      <c r="E876" s="26" t="str">
        <f>IFERROR(_xlfn.XLOOKUP($D876,現状商品設定!B:B,現状商品設定!C:C,"-"),"-")</f>
        <v>-</v>
      </c>
      <c r="F876" s="56">
        <f>現状ワード設定!G873</f>
        <v>0</v>
      </c>
      <c r="G876" s="60" t="s">
        <v>46</v>
      </c>
      <c r="H876" s="47" t="str">
        <f>IFERROR(_xlfn.XLOOKUP(D876,商品!$D:$D,商品!$H:$H),"")</f>
        <v/>
      </c>
      <c r="I876" s="50" t="str">
        <f>IFERROR(_xlfn.XLOOKUP(D876&amp;F876,現状ワード設定!J:J,現状ワード設定!H:H),"")</f>
        <v/>
      </c>
      <c r="J876" s="47" t="str">
        <f>IFERROR(_xlfn.XLOOKUP(D876&amp;F876,現状ワード設定!J:J,現状ワード設定!I:I),"")</f>
        <v/>
      </c>
      <c r="K876" s="47" t="e">
        <f>IF(AND(T876&gt;=設定!$C$12,W876&gt;=O876),I876*(1+設定!$F$12),IF(AND(T876&gt;=設定!$C$13,W876&lt;O876),I876*(1+設定!$F$13),IF(AND(T876&lt;設定!$C$14,U876&gt;=設定!$E$14),I876*(1+設定!$F$14),IF(AND(T876&lt;設定!$C$15,U876&lt;設定!$E$15),I876*(1+設定!$F$15),"除外"))))</f>
        <v>#VALUE!</v>
      </c>
      <c r="L876" s="58" t="e">
        <f ca="1">IF(消化率!$I$5&lt;1,K876*消化率!$I$5,IF(U876*V876/(K876*消化率!$I$5)&gt;O876,K876*消化率!$I$5,M876))</f>
        <v>#DIV/0!</v>
      </c>
      <c r="M876" s="58" t="e">
        <f t="shared" si="146"/>
        <v>#VALUE!</v>
      </c>
      <c r="N876" s="58" t="e">
        <f ca="1">IF(ROUNDUP(IF(IF(IF(AND(設定!$D$8&lt;=L876,設定!$D$8&lt;J876),設定!$D$8,IF(AND(J876&lt;=L876,J876&lt;設定!$D$8),J876,IF(AND(L876&lt;=J876,J876&lt;設定!$D$8),J876,L876)))=0,設定!$D$8,IF(AND(設定!$D$8&lt;=L876,設定!$D$8&lt;J876),設定!$D$8,IF(AND(J876&lt;=L876,J876&lt;設定!$D$8),J876,IF(AND(L876&lt;=J876,J876&lt;設定!$D$8),J876,L876))))&lt;=H876,H876+1,IF(IF(AND(設定!$D$8&lt;=L876,設定!$D$8&lt;J876),設定!$D$8,IF(AND(J876&lt;=L876,J876&lt;設定!$D$8),J876,IF(AND(L876&lt;=J876,J876&lt;設定!$D$8),J876,L876)))=0,設定!$D$8,IF(AND(設定!$D$8&lt;=L876,設定!$D$8&lt;J876),設定!$D$8,IF(AND(J876&lt;=L876,J876&lt;設定!$D$8),J876,IF(AND(L876&lt;=J876,J876&lt;設定!$D$8),J876,L876))))),0)&gt;40,ROUNDUP(IF(IF(IF(AND(設定!$D$8&lt;=L876,設定!$D$8&lt;J876),設定!$D$8,IF(AND(J876&lt;=L876,J876&lt;設定!$D$8),J876,IF(AND(L876&lt;=J876,J876&lt;設定!$D$8),J876,L876)))=0,設定!$D$8,IF(AND(設定!$D$8&lt;=L876,設定!$D$8&lt;J876),設定!$D$8,IF(AND(J876&lt;=L876,J876&lt;設定!$D$8),J876,IF(AND(L876&lt;=J876,J876&lt;設定!$D$8),J876,L876))))&lt;=H876,H876+1,IF(IF(AND(設定!$D$8&lt;=L876,設定!$D$8&lt;J876),設定!$D$8,IF(AND(J876&lt;=L876,J876&lt;設定!$D$8),J876,IF(AND(L876&lt;=J876,J876&lt;設定!$D$8),J876,L876)))=0,設定!$D$8,IF(AND(設定!$D$8&lt;=L876,設定!$D$8&lt;J876),設定!$D$8,IF(AND(J876&lt;=L876,J876&lt;設定!$D$8),J876,IF(AND(L876&lt;=J876,J876&lt;設定!$D$8),J876,L876))))),0),40)</f>
        <v>#DIV/0!</v>
      </c>
      <c r="O876" s="55">
        <f>IF(G876="標準",設定!$C$4,G876)</f>
        <v>5</v>
      </c>
      <c r="P876" s="45">
        <f t="shared" si="147"/>
        <v>0</v>
      </c>
      <c r="Q876" s="14">
        <f t="shared" si="148"/>
        <v>0</v>
      </c>
      <c r="R876" s="23">
        <f t="shared" si="156"/>
        <v>0</v>
      </c>
      <c r="S876" s="12">
        <f t="shared" si="149"/>
        <v>0</v>
      </c>
      <c r="T876" s="23">
        <f t="shared" si="150"/>
        <v>0</v>
      </c>
      <c r="U876" s="13">
        <f t="shared" si="151"/>
        <v>0</v>
      </c>
      <c r="V876" s="104" t="str">
        <f>INDEX(商品!Q:Q,MATCH(キーワード!D876,商品!D:D,0),1)</f>
        <v>-</v>
      </c>
      <c r="W876" s="15">
        <f t="shared" si="152"/>
        <v>0</v>
      </c>
      <c r="X876" s="22">
        <f>SUMIFS(当月ワード!$J$3:$J$1000,当月ワード!$D$3:$D$1000,キーワード!$D876,当月ワード!$E$3:$E$1000,キーワード!$F876)</f>
        <v>0</v>
      </c>
      <c r="Y876" s="23">
        <f>SUMIFS(前月ワード!$J$3:$J$1000,前月ワード!$D$3:$D$1000,キーワード!$D876,前月ワード!$E$3:$E$1000,キーワード!$F876)</f>
        <v>0</v>
      </c>
      <c r="Z876" s="23">
        <f>SUMIFS(前々月ワード!$J$3:$J$1000,前々月ワード!$D$3:$D$1000,キーワード!$D876,前々月ワード!$E$3:$E$1000,キーワード!$F876)</f>
        <v>0</v>
      </c>
      <c r="AA876" s="22">
        <f>SUMIFS(当月ワード!$W$3:$W$1000,当月ワード!$D$3:$D$1000,キーワード!$D876,当月ワード!$E$3:$E$1000,キーワード!$F876)</f>
        <v>0</v>
      </c>
      <c r="AB876" s="23">
        <f>SUMIFS(前月ワード!$W$3:$W$1000,前月ワード!$D$3:$D$1000,キーワード!$D876,前月ワード!$E$3:$E$1000,キーワード!$F876)</f>
        <v>0</v>
      </c>
      <c r="AC876" s="23">
        <f>SUMIFS(前々月ワード!$W$3:$W$1000,前々月ワード!$D$3:$D$1000,キーワード!$D876,前々月ワード!$E$3:$E$1000,キーワード!$F876)</f>
        <v>0</v>
      </c>
      <c r="AD876" s="23">
        <f t="shared" si="153"/>
        <v>0</v>
      </c>
      <c r="AE876" s="23">
        <f t="shared" si="153"/>
        <v>0</v>
      </c>
      <c r="AF876" s="23">
        <f t="shared" si="153"/>
        <v>0</v>
      </c>
      <c r="AG876" s="22">
        <f>SUMIFS(当月ワード!$X$3:$X$1000,当月ワード!$D$3:$D$1000,キーワード!$D876,当月ワード!$E$3:$E$1000,キーワード!$F876)</f>
        <v>0</v>
      </c>
      <c r="AH876" s="23">
        <f>SUMIFS(前月ワード!$X$3:$X$1000,前月ワード!$D$3:$D$1000,キーワード!$D876,前月ワード!$E$3:$E$1000,キーワード!$F876)</f>
        <v>0</v>
      </c>
      <c r="AI876" s="23">
        <f>SUMIFS(前々月ワード!$X$3:$X$1000,前々月ワード!$D$3:$D$1000,キーワード!$D876,前々月ワード!$E$3:$E$1000,キーワード!$F876)</f>
        <v>0</v>
      </c>
      <c r="AJ876" s="22">
        <f>SUMIFS(当月ワード!$I$3:$I$1000,当月ワード!$D$3:$D$1000,キーワード!$D876,当月ワード!$E$3:$E$1000,キーワード!$F876)</f>
        <v>0</v>
      </c>
      <c r="AK876" s="23">
        <f>SUMIFS(前月ワード!$I$3:$I$1000,前月ワード!$D$3:$D$1000,キーワード!$D876,前月ワード!$E$3:$E$1000,キーワード!$F876)</f>
        <v>0</v>
      </c>
      <c r="AL876" s="23">
        <f>SUMIFS(前々月ワード!$I$3:$I$1000,前々月ワード!$D$3:$D$1000,キーワード!$D876,前々月ワード!$E$3:$E$1000,キーワード!$F876)</f>
        <v>0</v>
      </c>
      <c r="AM876" s="13">
        <f t="shared" si="154"/>
        <v>0</v>
      </c>
      <c r="AN876" s="13">
        <f t="shared" si="154"/>
        <v>0</v>
      </c>
      <c r="AO876" s="13">
        <f t="shared" si="154"/>
        <v>0</v>
      </c>
      <c r="AP876" s="16">
        <f t="shared" si="155"/>
        <v>0</v>
      </c>
      <c r="AQ876" s="16">
        <f t="shared" si="155"/>
        <v>0</v>
      </c>
      <c r="AR876" s="17">
        <f t="shared" si="155"/>
        <v>0</v>
      </c>
    </row>
    <row r="877" spans="3:44" ht="36.65" customHeight="1">
      <c r="C877" s="20">
        <v>872</v>
      </c>
      <c r="D877" s="53">
        <f>現状ワード設定!B874</f>
        <v>0</v>
      </c>
      <c r="E877" s="26" t="str">
        <f>IFERROR(_xlfn.XLOOKUP($D877,現状商品設定!B:B,現状商品設定!C:C,"-"),"-")</f>
        <v>-</v>
      </c>
      <c r="F877" s="56">
        <f>現状ワード設定!G874</f>
        <v>0</v>
      </c>
      <c r="G877" s="60" t="s">
        <v>46</v>
      </c>
      <c r="H877" s="47" t="str">
        <f>IFERROR(_xlfn.XLOOKUP(D877,商品!$D:$D,商品!$H:$H),"")</f>
        <v/>
      </c>
      <c r="I877" s="50" t="str">
        <f>IFERROR(_xlfn.XLOOKUP(D877&amp;F877,現状ワード設定!J:J,現状ワード設定!H:H),"")</f>
        <v/>
      </c>
      <c r="J877" s="47" t="str">
        <f>IFERROR(_xlfn.XLOOKUP(D877&amp;F877,現状ワード設定!J:J,現状ワード設定!I:I),"")</f>
        <v/>
      </c>
      <c r="K877" s="47" t="e">
        <f>IF(AND(T877&gt;=設定!$C$12,W877&gt;=O877),I877*(1+設定!$F$12),IF(AND(T877&gt;=設定!$C$13,W877&lt;O877),I877*(1+設定!$F$13),IF(AND(T877&lt;設定!$C$14,U877&gt;=設定!$E$14),I877*(1+設定!$F$14),IF(AND(T877&lt;設定!$C$15,U877&lt;設定!$E$15),I877*(1+設定!$F$15),"除外"))))</f>
        <v>#VALUE!</v>
      </c>
      <c r="L877" s="58" t="e">
        <f ca="1">IF(消化率!$I$5&lt;1,K877*消化率!$I$5,IF(U877*V877/(K877*消化率!$I$5)&gt;O877,K877*消化率!$I$5,M877))</f>
        <v>#DIV/0!</v>
      </c>
      <c r="M877" s="58" t="e">
        <f t="shared" si="146"/>
        <v>#VALUE!</v>
      </c>
      <c r="N877" s="58" t="e">
        <f ca="1">IF(ROUNDUP(IF(IF(IF(AND(設定!$D$8&lt;=L877,設定!$D$8&lt;J877),設定!$D$8,IF(AND(J877&lt;=L877,J877&lt;設定!$D$8),J877,IF(AND(L877&lt;=J877,J877&lt;設定!$D$8),J877,L877)))=0,設定!$D$8,IF(AND(設定!$D$8&lt;=L877,設定!$D$8&lt;J877),設定!$D$8,IF(AND(J877&lt;=L877,J877&lt;設定!$D$8),J877,IF(AND(L877&lt;=J877,J877&lt;設定!$D$8),J877,L877))))&lt;=H877,H877+1,IF(IF(AND(設定!$D$8&lt;=L877,設定!$D$8&lt;J877),設定!$D$8,IF(AND(J877&lt;=L877,J877&lt;設定!$D$8),J877,IF(AND(L877&lt;=J877,J877&lt;設定!$D$8),J877,L877)))=0,設定!$D$8,IF(AND(設定!$D$8&lt;=L877,設定!$D$8&lt;J877),設定!$D$8,IF(AND(J877&lt;=L877,J877&lt;設定!$D$8),J877,IF(AND(L877&lt;=J877,J877&lt;設定!$D$8),J877,L877))))),0)&gt;40,ROUNDUP(IF(IF(IF(AND(設定!$D$8&lt;=L877,設定!$D$8&lt;J877),設定!$D$8,IF(AND(J877&lt;=L877,J877&lt;設定!$D$8),J877,IF(AND(L877&lt;=J877,J877&lt;設定!$D$8),J877,L877)))=0,設定!$D$8,IF(AND(設定!$D$8&lt;=L877,設定!$D$8&lt;J877),設定!$D$8,IF(AND(J877&lt;=L877,J877&lt;設定!$D$8),J877,IF(AND(L877&lt;=J877,J877&lt;設定!$D$8),J877,L877))))&lt;=H877,H877+1,IF(IF(AND(設定!$D$8&lt;=L877,設定!$D$8&lt;J877),設定!$D$8,IF(AND(J877&lt;=L877,J877&lt;設定!$D$8),J877,IF(AND(L877&lt;=J877,J877&lt;設定!$D$8),J877,L877)))=0,設定!$D$8,IF(AND(設定!$D$8&lt;=L877,設定!$D$8&lt;J877),設定!$D$8,IF(AND(J877&lt;=L877,J877&lt;設定!$D$8),J877,IF(AND(L877&lt;=J877,J877&lt;設定!$D$8),J877,L877))))),0),40)</f>
        <v>#DIV/0!</v>
      </c>
      <c r="O877" s="55">
        <f>IF(G877="標準",設定!$C$4,G877)</f>
        <v>5</v>
      </c>
      <c r="P877" s="45">
        <f t="shared" si="147"/>
        <v>0</v>
      </c>
      <c r="Q877" s="14">
        <f t="shared" si="148"/>
        <v>0</v>
      </c>
      <c r="R877" s="23">
        <f t="shared" si="156"/>
        <v>0</v>
      </c>
      <c r="S877" s="12">
        <f t="shared" si="149"/>
        <v>0</v>
      </c>
      <c r="T877" s="23">
        <f t="shared" si="150"/>
        <v>0</v>
      </c>
      <c r="U877" s="13">
        <f t="shared" si="151"/>
        <v>0</v>
      </c>
      <c r="V877" s="104" t="str">
        <f>INDEX(商品!Q:Q,MATCH(キーワード!D877,商品!D:D,0),1)</f>
        <v>-</v>
      </c>
      <c r="W877" s="15">
        <f t="shared" si="152"/>
        <v>0</v>
      </c>
      <c r="X877" s="22">
        <f>SUMIFS(当月ワード!$J$3:$J$1000,当月ワード!$D$3:$D$1000,キーワード!$D877,当月ワード!$E$3:$E$1000,キーワード!$F877)</f>
        <v>0</v>
      </c>
      <c r="Y877" s="23">
        <f>SUMIFS(前月ワード!$J$3:$J$1000,前月ワード!$D$3:$D$1000,キーワード!$D877,前月ワード!$E$3:$E$1000,キーワード!$F877)</f>
        <v>0</v>
      </c>
      <c r="Z877" s="23">
        <f>SUMIFS(前々月ワード!$J$3:$J$1000,前々月ワード!$D$3:$D$1000,キーワード!$D877,前々月ワード!$E$3:$E$1000,キーワード!$F877)</f>
        <v>0</v>
      </c>
      <c r="AA877" s="22">
        <f>SUMIFS(当月ワード!$W$3:$W$1000,当月ワード!$D$3:$D$1000,キーワード!$D877,当月ワード!$E$3:$E$1000,キーワード!$F877)</f>
        <v>0</v>
      </c>
      <c r="AB877" s="23">
        <f>SUMIFS(前月ワード!$W$3:$W$1000,前月ワード!$D$3:$D$1000,キーワード!$D877,前月ワード!$E$3:$E$1000,キーワード!$F877)</f>
        <v>0</v>
      </c>
      <c r="AC877" s="23">
        <f>SUMIFS(前々月ワード!$W$3:$W$1000,前々月ワード!$D$3:$D$1000,キーワード!$D877,前々月ワード!$E$3:$E$1000,キーワード!$F877)</f>
        <v>0</v>
      </c>
      <c r="AD877" s="23">
        <f t="shared" si="153"/>
        <v>0</v>
      </c>
      <c r="AE877" s="23">
        <f t="shared" si="153"/>
        <v>0</v>
      </c>
      <c r="AF877" s="23">
        <f t="shared" si="153"/>
        <v>0</v>
      </c>
      <c r="AG877" s="22">
        <f>SUMIFS(当月ワード!$X$3:$X$1000,当月ワード!$D$3:$D$1000,キーワード!$D877,当月ワード!$E$3:$E$1000,キーワード!$F877)</f>
        <v>0</v>
      </c>
      <c r="AH877" s="23">
        <f>SUMIFS(前月ワード!$X$3:$X$1000,前月ワード!$D$3:$D$1000,キーワード!$D877,前月ワード!$E$3:$E$1000,キーワード!$F877)</f>
        <v>0</v>
      </c>
      <c r="AI877" s="23">
        <f>SUMIFS(前々月ワード!$X$3:$X$1000,前々月ワード!$D$3:$D$1000,キーワード!$D877,前々月ワード!$E$3:$E$1000,キーワード!$F877)</f>
        <v>0</v>
      </c>
      <c r="AJ877" s="22">
        <f>SUMIFS(当月ワード!$I$3:$I$1000,当月ワード!$D$3:$D$1000,キーワード!$D877,当月ワード!$E$3:$E$1000,キーワード!$F877)</f>
        <v>0</v>
      </c>
      <c r="AK877" s="23">
        <f>SUMIFS(前月ワード!$I$3:$I$1000,前月ワード!$D$3:$D$1000,キーワード!$D877,前月ワード!$E$3:$E$1000,キーワード!$F877)</f>
        <v>0</v>
      </c>
      <c r="AL877" s="23">
        <f>SUMIFS(前々月ワード!$I$3:$I$1000,前々月ワード!$D$3:$D$1000,キーワード!$D877,前々月ワード!$E$3:$E$1000,キーワード!$F877)</f>
        <v>0</v>
      </c>
      <c r="AM877" s="13">
        <f t="shared" si="154"/>
        <v>0</v>
      </c>
      <c r="AN877" s="13">
        <f t="shared" si="154"/>
        <v>0</v>
      </c>
      <c r="AO877" s="13">
        <f t="shared" si="154"/>
        <v>0</v>
      </c>
      <c r="AP877" s="16">
        <f t="shared" si="155"/>
        <v>0</v>
      </c>
      <c r="AQ877" s="16">
        <f t="shared" si="155"/>
        <v>0</v>
      </c>
      <c r="AR877" s="17">
        <f t="shared" si="155"/>
        <v>0</v>
      </c>
    </row>
    <row r="878" spans="3:44" ht="36.65" customHeight="1">
      <c r="C878" s="20">
        <v>873</v>
      </c>
      <c r="D878" s="53">
        <f>現状ワード設定!B875</f>
        <v>0</v>
      </c>
      <c r="E878" s="26" t="str">
        <f>IFERROR(_xlfn.XLOOKUP($D878,現状商品設定!B:B,現状商品設定!C:C,"-"),"-")</f>
        <v>-</v>
      </c>
      <c r="F878" s="56">
        <f>現状ワード設定!G875</f>
        <v>0</v>
      </c>
      <c r="G878" s="60" t="s">
        <v>46</v>
      </c>
      <c r="H878" s="47" t="str">
        <f>IFERROR(_xlfn.XLOOKUP(D878,商品!$D:$D,商品!$H:$H),"")</f>
        <v/>
      </c>
      <c r="I878" s="50" t="str">
        <f>IFERROR(_xlfn.XLOOKUP(D878&amp;F878,現状ワード設定!J:J,現状ワード設定!H:H),"")</f>
        <v/>
      </c>
      <c r="J878" s="47" t="str">
        <f>IFERROR(_xlfn.XLOOKUP(D878&amp;F878,現状ワード設定!J:J,現状ワード設定!I:I),"")</f>
        <v/>
      </c>
      <c r="K878" s="47" t="e">
        <f>IF(AND(T878&gt;=設定!$C$12,W878&gt;=O878),I878*(1+設定!$F$12),IF(AND(T878&gt;=設定!$C$13,W878&lt;O878),I878*(1+設定!$F$13),IF(AND(T878&lt;設定!$C$14,U878&gt;=設定!$E$14),I878*(1+設定!$F$14),IF(AND(T878&lt;設定!$C$15,U878&lt;設定!$E$15),I878*(1+設定!$F$15),"除外"))))</f>
        <v>#VALUE!</v>
      </c>
      <c r="L878" s="58" t="e">
        <f ca="1">IF(消化率!$I$5&lt;1,K878*消化率!$I$5,IF(U878*V878/(K878*消化率!$I$5)&gt;O878,K878*消化率!$I$5,M878))</f>
        <v>#DIV/0!</v>
      </c>
      <c r="M878" s="58" t="e">
        <f t="shared" si="146"/>
        <v>#VALUE!</v>
      </c>
      <c r="N878" s="58" t="e">
        <f ca="1">IF(ROUNDUP(IF(IF(IF(AND(設定!$D$8&lt;=L878,設定!$D$8&lt;J878),設定!$D$8,IF(AND(J878&lt;=L878,J878&lt;設定!$D$8),J878,IF(AND(L878&lt;=J878,J878&lt;設定!$D$8),J878,L878)))=0,設定!$D$8,IF(AND(設定!$D$8&lt;=L878,設定!$D$8&lt;J878),設定!$D$8,IF(AND(J878&lt;=L878,J878&lt;設定!$D$8),J878,IF(AND(L878&lt;=J878,J878&lt;設定!$D$8),J878,L878))))&lt;=H878,H878+1,IF(IF(AND(設定!$D$8&lt;=L878,設定!$D$8&lt;J878),設定!$D$8,IF(AND(J878&lt;=L878,J878&lt;設定!$D$8),J878,IF(AND(L878&lt;=J878,J878&lt;設定!$D$8),J878,L878)))=0,設定!$D$8,IF(AND(設定!$D$8&lt;=L878,設定!$D$8&lt;J878),設定!$D$8,IF(AND(J878&lt;=L878,J878&lt;設定!$D$8),J878,IF(AND(L878&lt;=J878,J878&lt;設定!$D$8),J878,L878))))),0)&gt;40,ROUNDUP(IF(IF(IF(AND(設定!$D$8&lt;=L878,設定!$D$8&lt;J878),設定!$D$8,IF(AND(J878&lt;=L878,J878&lt;設定!$D$8),J878,IF(AND(L878&lt;=J878,J878&lt;設定!$D$8),J878,L878)))=0,設定!$D$8,IF(AND(設定!$D$8&lt;=L878,設定!$D$8&lt;J878),設定!$D$8,IF(AND(J878&lt;=L878,J878&lt;設定!$D$8),J878,IF(AND(L878&lt;=J878,J878&lt;設定!$D$8),J878,L878))))&lt;=H878,H878+1,IF(IF(AND(設定!$D$8&lt;=L878,設定!$D$8&lt;J878),設定!$D$8,IF(AND(J878&lt;=L878,J878&lt;設定!$D$8),J878,IF(AND(L878&lt;=J878,J878&lt;設定!$D$8),J878,L878)))=0,設定!$D$8,IF(AND(設定!$D$8&lt;=L878,設定!$D$8&lt;J878),設定!$D$8,IF(AND(J878&lt;=L878,J878&lt;設定!$D$8),J878,IF(AND(L878&lt;=J878,J878&lt;設定!$D$8),J878,L878))))),0),40)</f>
        <v>#DIV/0!</v>
      </c>
      <c r="O878" s="55">
        <f>IF(G878="標準",設定!$C$4,G878)</f>
        <v>5</v>
      </c>
      <c r="P878" s="45">
        <f t="shared" si="147"/>
        <v>0</v>
      </c>
      <c r="Q878" s="14">
        <f t="shared" si="148"/>
        <v>0</v>
      </c>
      <c r="R878" s="23">
        <f t="shared" si="156"/>
        <v>0</v>
      </c>
      <c r="S878" s="12">
        <f t="shared" si="149"/>
        <v>0</v>
      </c>
      <c r="T878" s="23">
        <f t="shared" si="150"/>
        <v>0</v>
      </c>
      <c r="U878" s="13">
        <f t="shared" si="151"/>
        <v>0</v>
      </c>
      <c r="V878" s="104" t="str">
        <f>INDEX(商品!Q:Q,MATCH(キーワード!D878,商品!D:D,0),1)</f>
        <v>-</v>
      </c>
      <c r="W878" s="15">
        <f t="shared" si="152"/>
        <v>0</v>
      </c>
      <c r="X878" s="22">
        <f>SUMIFS(当月ワード!$J$3:$J$1000,当月ワード!$D$3:$D$1000,キーワード!$D878,当月ワード!$E$3:$E$1000,キーワード!$F878)</f>
        <v>0</v>
      </c>
      <c r="Y878" s="23">
        <f>SUMIFS(前月ワード!$J$3:$J$1000,前月ワード!$D$3:$D$1000,キーワード!$D878,前月ワード!$E$3:$E$1000,キーワード!$F878)</f>
        <v>0</v>
      </c>
      <c r="Z878" s="23">
        <f>SUMIFS(前々月ワード!$J$3:$J$1000,前々月ワード!$D$3:$D$1000,キーワード!$D878,前々月ワード!$E$3:$E$1000,キーワード!$F878)</f>
        <v>0</v>
      </c>
      <c r="AA878" s="22">
        <f>SUMIFS(当月ワード!$W$3:$W$1000,当月ワード!$D$3:$D$1000,キーワード!$D878,当月ワード!$E$3:$E$1000,キーワード!$F878)</f>
        <v>0</v>
      </c>
      <c r="AB878" s="23">
        <f>SUMIFS(前月ワード!$W$3:$W$1000,前月ワード!$D$3:$D$1000,キーワード!$D878,前月ワード!$E$3:$E$1000,キーワード!$F878)</f>
        <v>0</v>
      </c>
      <c r="AC878" s="23">
        <f>SUMIFS(前々月ワード!$W$3:$W$1000,前々月ワード!$D$3:$D$1000,キーワード!$D878,前々月ワード!$E$3:$E$1000,キーワード!$F878)</f>
        <v>0</v>
      </c>
      <c r="AD878" s="23">
        <f t="shared" si="153"/>
        <v>0</v>
      </c>
      <c r="AE878" s="23">
        <f t="shared" si="153"/>
        <v>0</v>
      </c>
      <c r="AF878" s="23">
        <f t="shared" si="153"/>
        <v>0</v>
      </c>
      <c r="AG878" s="22">
        <f>SUMIFS(当月ワード!$X$3:$X$1000,当月ワード!$D$3:$D$1000,キーワード!$D878,当月ワード!$E$3:$E$1000,キーワード!$F878)</f>
        <v>0</v>
      </c>
      <c r="AH878" s="23">
        <f>SUMIFS(前月ワード!$X$3:$X$1000,前月ワード!$D$3:$D$1000,キーワード!$D878,前月ワード!$E$3:$E$1000,キーワード!$F878)</f>
        <v>0</v>
      </c>
      <c r="AI878" s="23">
        <f>SUMIFS(前々月ワード!$X$3:$X$1000,前々月ワード!$D$3:$D$1000,キーワード!$D878,前々月ワード!$E$3:$E$1000,キーワード!$F878)</f>
        <v>0</v>
      </c>
      <c r="AJ878" s="22">
        <f>SUMIFS(当月ワード!$I$3:$I$1000,当月ワード!$D$3:$D$1000,キーワード!$D878,当月ワード!$E$3:$E$1000,キーワード!$F878)</f>
        <v>0</v>
      </c>
      <c r="AK878" s="23">
        <f>SUMIFS(前月ワード!$I$3:$I$1000,前月ワード!$D$3:$D$1000,キーワード!$D878,前月ワード!$E$3:$E$1000,キーワード!$F878)</f>
        <v>0</v>
      </c>
      <c r="AL878" s="23">
        <f>SUMIFS(前々月ワード!$I$3:$I$1000,前々月ワード!$D$3:$D$1000,キーワード!$D878,前々月ワード!$E$3:$E$1000,キーワード!$F878)</f>
        <v>0</v>
      </c>
      <c r="AM878" s="13">
        <f t="shared" si="154"/>
        <v>0</v>
      </c>
      <c r="AN878" s="13">
        <f t="shared" si="154"/>
        <v>0</v>
      </c>
      <c r="AO878" s="13">
        <f t="shared" si="154"/>
        <v>0</v>
      </c>
      <c r="AP878" s="16">
        <f t="shared" si="155"/>
        <v>0</v>
      </c>
      <c r="AQ878" s="16">
        <f t="shared" si="155"/>
        <v>0</v>
      </c>
      <c r="AR878" s="17">
        <f t="shared" si="155"/>
        <v>0</v>
      </c>
    </row>
    <row r="879" spans="3:44" ht="36.65" customHeight="1">
      <c r="C879" s="20">
        <v>874</v>
      </c>
      <c r="D879" s="53">
        <f>現状ワード設定!B876</f>
        <v>0</v>
      </c>
      <c r="E879" s="26" t="str">
        <f>IFERROR(_xlfn.XLOOKUP($D879,現状商品設定!B:B,現状商品設定!C:C,"-"),"-")</f>
        <v>-</v>
      </c>
      <c r="F879" s="56">
        <f>現状ワード設定!G876</f>
        <v>0</v>
      </c>
      <c r="G879" s="60" t="s">
        <v>46</v>
      </c>
      <c r="H879" s="47" t="str">
        <f>IFERROR(_xlfn.XLOOKUP(D879,商品!$D:$D,商品!$H:$H),"")</f>
        <v/>
      </c>
      <c r="I879" s="50" t="str">
        <f>IFERROR(_xlfn.XLOOKUP(D879&amp;F879,現状ワード設定!J:J,現状ワード設定!H:H),"")</f>
        <v/>
      </c>
      <c r="J879" s="47" t="str">
        <f>IFERROR(_xlfn.XLOOKUP(D879&amp;F879,現状ワード設定!J:J,現状ワード設定!I:I),"")</f>
        <v/>
      </c>
      <c r="K879" s="47" t="e">
        <f>IF(AND(T879&gt;=設定!$C$12,W879&gt;=O879),I879*(1+設定!$F$12),IF(AND(T879&gt;=設定!$C$13,W879&lt;O879),I879*(1+設定!$F$13),IF(AND(T879&lt;設定!$C$14,U879&gt;=設定!$E$14),I879*(1+設定!$F$14),IF(AND(T879&lt;設定!$C$15,U879&lt;設定!$E$15),I879*(1+設定!$F$15),"除外"))))</f>
        <v>#VALUE!</v>
      </c>
      <c r="L879" s="58" t="e">
        <f ca="1">IF(消化率!$I$5&lt;1,K879*消化率!$I$5,IF(U879*V879/(K879*消化率!$I$5)&gt;O879,K879*消化率!$I$5,M879))</f>
        <v>#DIV/0!</v>
      </c>
      <c r="M879" s="58" t="e">
        <f t="shared" si="146"/>
        <v>#VALUE!</v>
      </c>
      <c r="N879" s="58" t="e">
        <f ca="1">IF(ROUNDUP(IF(IF(IF(AND(設定!$D$8&lt;=L879,設定!$D$8&lt;J879),設定!$D$8,IF(AND(J879&lt;=L879,J879&lt;設定!$D$8),J879,IF(AND(L879&lt;=J879,J879&lt;設定!$D$8),J879,L879)))=0,設定!$D$8,IF(AND(設定!$D$8&lt;=L879,設定!$D$8&lt;J879),設定!$D$8,IF(AND(J879&lt;=L879,J879&lt;設定!$D$8),J879,IF(AND(L879&lt;=J879,J879&lt;設定!$D$8),J879,L879))))&lt;=H879,H879+1,IF(IF(AND(設定!$D$8&lt;=L879,設定!$D$8&lt;J879),設定!$D$8,IF(AND(J879&lt;=L879,J879&lt;設定!$D$8),J879,IF(AND(L879&lt;=J879,J879&lt;設定!$D$8),J879,L879)))=0,設定!$D$8,IF(AND(設定!$D$8&lt;=L879,設定!$D$8&lt;J879),設定!$D$8,IF(AND(J879&lt;=L879,J879&lt;設定!$D$8),J879,IF(AND(L879&lt;=J879,J879&lt;設定!$D$8),J879,L879))))),0)&gt;40,ROUNDUP(IF(IF(IF(AND(設定!$D$8&lt;=L879,設定!$D$8&lt;J879),設定!$D$8,IF(AND(J879&lt;=L879,J879&lt;設定!$D$8),J879,IF(AND(L879&lt;=J879,J879&lt;設定!$D$8),J879,L879)))=0,設定!$D$8,IF(AND(設定!$D$8&lt;=L879,設定!$D$8&lt;J879),設定!$D$8,IF(AND(J879&lt;=L879,J879&lt;設定!$D$8),J879,IF(AND(L879&lt;=J879,J879&lt;設定!$D$8),J879,L879))))&lt;=H879,H879+1,IF(IF(AND(設定!$D$8&lt;=L879,設定!$D$8&lt;J879),設定!$D$8,IF(AND(J879&lt;=L879,J879&lt;設定!$D$8),J879,IF(AND(L879&lt;=J879,J879&lt;設定!$D$8),J879,L879)))=0,設定!$D$8,IF(AND(設定!$D$8&lt;=L879,設定!$D$8&lt;J879),設定!$D$8,IF(AND(J879&lt;=L879,J879&lt;設定!$D$8),J879,IF(AND(L879&lt;=J879,J879&lt;設定!$D$8),J879,L879))))),0),40)</f>
        <v>#DIV/0!</v>
      </c>
      <c r="O879" s="55">
        <f>IF(G879="標準",設定!$C$4,G879)</f>
        <v>5</v>
      </c>
      <c r="P879" s="45">
        <f t="shared" si="147"/>
        <v>0</v>
      </c>
      <c r="Q879" s="14">
        <f t="shared" si="148"/>
        <v>0</v>
      </c>
      <c r="R879" s="23">
        <f t="shared" si="156"/>
        <v>0</v>
      </c>
      <c r="S879" s="12">
        <f t="shared" si="149"/>
        <v>0</v>
      </c>
      <c r="T879" s="23">
        <f t="shared" si="150"/>
        <v>0</v>
      </c>
      <c r="U879" s="13">
        <f t="shared" si="151"/>
        <v>0</v>
      </c>
      <c r="V879" s="104" t="str">
        <f>INDEX(商品!Q:Q,MATCH(キーワード!D879,商品!D:D,0),1)</f>
        <v>-</v>
      </c>
      <c r="W879" s="15">
        <f t="shared" si="152"/>
        <v>0</v>
      </c>
      <c r="X879" s="22">
        <f>SUMIFS(当月ワード!$J$3:$J$1000,当月ワード!$D$3:$D$1000,キーワード!$D879,当月ワード!$E$3:$E$1000,キーワード!$F879)</f>
        <v>0</v>
      </c>
      <c r="Y879" s="23">
        <f>SUMIFS(前月ワード!$J$3:$J$1000,前月ワード!$D$3:$D$1000,キーワード!$D879,前月ワード!$E$3:$E$1000,キーワード!$F879)</f>
        <v>0</v>
      </c>
      <c r="Z879" s="23">
        <f>SUMIFS(前々月ワード!$J$3:$J$1000,前々月ワード!$D$3:$D$1000,キーワード!$D879,前々月ワード!$E$3:$E$1000,キーワード!$F879)</f>
        <v>0</v>
      </c>
      <c r="AA879" s="22">
        <f>SUMIFS(当月ワード!$W$3:$W$1000,当月ワード!$D$3:$D$1000,キーワード!$D879,当月ワード!$E$3:$E$1000,キーワード!$F879)</f>
        <v>0</v>
      </c>
      <c r="AB879" s="23">
        <f>SUMIFS(前月ワード!$W$3:$W$1000,前月ワード!$D$3:$D$1000,キーワード!$D879,前月ワード!$E$3:$E$1000,キーワード!$F879)</f>
        <v>0</v>
      </c>
      <c r="AC879" s="23">
        <f>SUMIFS(前々月ワード!$W$3:$W$1000,前々月ワード!$D$3:$D$1000,キーワード!$D879,前々月ワード!$E$3:$E$1000,キーワード!$F879)</f>
        <v>0</v>
      </c>
      <c r="AD879" s="23">
        <f t="shared" si="153"/>
        <v>0</v>
      </c>
      <c r="AE879" s="23">
        <f t="shared" si="153"/>
        <v>0</v>
      </c>
      <c r="AF879" s="23">
        <f t="shared" si="153"/>
        <v>0</v>
      </c>
      <c r="AG879" s="22">
        <f>SUMIFS(当月ワード!$X$3:$X$1000,当月ワード!$D$3:$D$1000,キーワード!$D879,当月ワード!$E$3:$E$1000,キーワード!$F879)</f>
        <v>0</v>
      </c>
      <c r="AH879" s="23">
        <f>SUMIFS(前月ワード!$X$3:$X$1000,前月ワード!$D$3:$D$1000,キーワード!$D879,前月ワード!$E$3:$E$1000,キーワード!$F879)</f>
        <v>0</v>
      </c>
      <c r="AI879" s="23">
        <f>SUMIFS(前々月ワード!$X$3:$X$1000,前々月ワード!$D$3:$D$1000,キーワード!$D879,前々月ワード!$E$3:$E$1000,キーワード!$F879)</f>
        <v>0</v>
      </c>
      <c r="AJ879" s="22">
        <f>SUMIFS(当月ワード!$I$3:$I$1000,当月ワード!$D$3:$D$1000,キーワード!$D879,当月ワード!$E$3:$E$1000,キーワード!$F879)</f>
        <v>0</v>
      </c>
      <c r="AK879" s="23">
        <f>SUMIFS(前月ワード!$I$3:$I$1000,前月ワード!$D$3:$D$1000,キーワード!$D879,前月ワード!$E$3:$E$1000,キーワード!$F879)</f>
        <v>0</v>
      </c>
      <c r="AL879" s="23">
        <f>SUMIFS(前々月ワード!$I$3:$I$1000,前々月ワード!$D$3:$D$1000,キーワード!$D879,前々月ワード!$E$3:$E$1000,キーワード!$F879)</f>
        <v>0</v>
      </c>
      <c r="AM879" s="13">
        <f t="shared" si="154"/>
        <v>0</v>
      </c>
      <c r="AN879" s="13">
        <f t="shared" si="154"/>
        <v>0</v>
      </c>
      <c r="AO879" s="13">
        <f t="shared" si="154"/>
        <v>0</v>
      </c>
      <c r="AP879" s="16">
        <f t="shared" si="155"/>
        <v>0</v>
      </c>
      <c r="AQ879" s="16">
        <f t="shared" si="155"/>
        <v>0</v>
      </c>
      <c r="AR879" s="17">
        <f t="shared" si="155"/>
        <v>0</v>
      </c>
    </row>
    <row r="880" spans="3:44" ht="36.65" customHeight="1">
      <c r="C880" s="20">
        <v>875</v>
      </c>
      <c r="D880" s="53">
        <f>現状ワード設定!B877</f>
        <v>0</v>
      </c>
      <c r="E880" s="26" t="str">
        <f>IFERROR(_xlfn.XLOOKUP($D880,現状商品設定!B:B,現状商品設定!C:C,"-"),"-")</f>
        <v>-</v>
      </c>
      <c r="F880" s="56">
        <f>現状ワード設定!G877</f>
        <v>0</v>
      </c>
      <c r="G880" s="60" t="s">
        <v>46</v>
      </c>
      <c r="H880" s="47" t="str">
        <f>IFERROR(_xlfn.XLOOKUP(D880,商品!$D:$D,商品!$H:$H),"")</f>
        <v/>
      </c>
      <c r="I880" s="50" t="str">
        <f>IFERROR(_xlfn.XLOOKUP(D880&amp;F880,現状ワード設定!J:J,現状ワード設定!H:H),"")</f>
        <v/>
      </c>
      <c r="J880" s="47" t="str">
        <f>IFERROR(_xlfn.XLOOKUP(D880&amp;F880,現状ワード設定!J:J,現状ワード設定!I:I),"")</f>
        <v/>
      </c>
      <c r="K880" s="47" t="e">
        <f>IF(AND(T880&gt;=設定!$C$12,W880&gt;=O880),I880*(1+設定!$F$12),IF(AND(T880&gt;=設定!$C$13,W880&lt;O880),I880*(1+設定!$F$13),IF(AND(T880&lt;設定!$C$14,U880&gt;=設定!$E$14),I880*(1+設定!$F$14),IF(AND(T880&lt;設定!$C$15,U880&lt;設定!$E$15),I880*(1+設定!$F$15),"除外"))))</f>
        <v>#VALUE!</v>
      </c>
      <c r="L880" s="58" t="e">
        <f ca="1">IF(消化率!$I$5&lt;1,K880*消化率!$I$5,IF(U880*V880/(K880*消化率!$I$5)&gt;O880,K880*消化率!$I$5,M880))</f>
        <v>#DIV/0!</v>
      </c>
      <c r="M880" s="58" t="e">
        <f t="shared" si="146"/>
        <v>#VALUE!</v>
      </c>
      <c r="N880" s="58" t="e">
        <f ca="1">IF(ROUNDUP(IF(IF(IF(AND(設定!$D$8&lt;=L880,設定!$D$8&lt;J880),設定!$D$8,IF(AND(J880&lt;=L880,J880&lt;設定!$D$8),J880,IF(AND(L880&lt;=J880,J880&lt;設定!$D$8),J880,L880)))=0,設定!$D$8,IF(AND(設定!$D$8&lt;=L880,設定!$D$8&lt;J880),設定!$D$8,IF(AND(J880&lt;=L880,J880&lt;設定!$D$8),J880,IF(AND(L880&lt;=J880,J880&lt;設定!$D$8),J880,L880))))&lt;=H880,H880+1,IF(IF(AND(設定!$D$8&lt;=L880,設定!$D$8&lt;J880),設定!$D$8,IF(AND(J880&lt;=L880,J880&lt;設定!$D$8),J880,IF(AND(L880&lt;=J880,J880&lt;設定!$D$8),J880,L880)))=0,設定!$D$8,IF(AND(設定!$D$8&lt;=L880,設定!$D$8&lt;J880),設定!$D$8,IF(AND(J880&lt;=L880,J880&lt;設定!$D$8),J880,IF(AND(L880&lt;=J880,J880&lt;設定!$D$8),J880,L880))))),0)&gt;40,ROUNDUP(IF(IF(IF(AND(設定!$D$8&lt;=L880,設定!$D$8&lt;J880),設定!$D$8,IF(AND(J880&lt;=L880,J880&lt;設定!$D$8),J880,IF(AND(L880&lt;=J880,J880&lt;設定!$D$8),J880,L880)))=0,設定!$D$8,IF(AND(設定!$D$8&lt;=L880,設定!$D$8&lt;J880),設定!$D$8,IF(AND(J880&lt;=L880,J880&lt;設定!$D$8),J880,IF(AND(L880&lt;=J880,J880&lt;設定!$D$8),J880,L880))))&lt;=H880,H880+1,IF(IF(AND(設定!$D$8&lt;=L880,設定!$D$8&lt;J880),設定!$D$8,IF(AND(J880&lt;=L880,J880&lt;設定!$D$8),J880,IF(AND(L880&lt;=J880,J880&lt;設定!$D$8),J880,L880)))=0,設定!$D$8,IF(AND(設定!$D$8&lt;=L880,設定!$D$8&lt;J880),設定!$D$8,IF(AND(J880&lt;=L880,J880&lt;設定!$D$8),J880,IF(AND(L880&lt;=J880,J880&lt;設定!$D$8),J880,L880))))),0),40)</f>
        <v>#DIV/0!</v>
      </c>
      <c r="O880" s="55">
        <f>IF(G880="標準",設定!$C$4,G880)</f>
        <v>5</v>
      </c>
      <c r="P880" s="45">
        <f t="shared" si="147"/>
        <v>0</v>
      </c>
      <c r="Q880" s="14">
        <f t="shared" si="148"/>
        <v>0</v>
      </c>
      <c r="R880" s="23">
        <f t="shared" si="156"/>
        <v>0</v>
      </c>
      <c r="S880" s="12">
        <f t="shared" si="149"/>
        <v>0</v>
      </c>
      <c r="T880" s="23">
        <f t="shared" si="150"/>
        <v>0</v>
      </c>
      <c r="U880" s="13">
        <f t="shared" si="151"/>
        <v>0</v>
      </c>
      <c r="V880" s="104" t="str">
        <f>INDEX(商品!Q:Q,MATCH(キーワード!D880,商品!D:D,0),1)</f>
        <v>-</v>
      </c>
      <c r="W880" s="15">
        <f t="shared" si="152"/>
        <v>0</v>
      </c>
      <c r="X880" s="22">
        <f>SUMIFS(当月ワード!$J$3:$J$1000,当月ワード!$D$3:$D$1000,キーワード!$D880,当月ワード!$E$3:$E$1000,キーワード!$F880)</f>
        <v>0</v>
      </c>
      <c r="Y880" s="23">
        <f>SUMIFS(前月ワード!$J$3:$J$1000,前月ワード!$D$3:$D$1000,キーワード!$D880,前月ワード!$E$3:$E$1000,キーワード!$F880)</f>
        <v>0</v>
      </c>
      <c r="Z880" s="23">
        <f>SUMIFS(前々月ワード!$J$3:$J$1000,前々月ワード!$D$3:$D$1000,キーワード!$D880,前々月ワード!$E$3:$E$1000,キーワード!$F880)</f>
        <v>0</v>
      </c>
      <c r="AA880" s="22">
        <f>SUMIFS(当月ワード!$W$3:$W$1000,当月ワード!$D$3:$D$1000,キーワード!$D880,当月ワード!$E$3:$E$1000,キーワード!$F880)</f>
        <v>0</v>
      </c>
      <c r="AB880" s="23">
        <f>SUMIFS(前月ワード!$W$3:$W$1000,前月ワード!$D$3:$D$1000,キーワード!$D880,前月ワード!$E$3:$E$1000,キーワード!$F880)</f>
        <v>0</v>
      </c>
      <c r="AC880" s="23">
        <f>SUMIFS(前々月ワード!$W$3:$W$1000,前々月ワード!$D$3:$D$1000,キーワード!$D880,前々月ワード!$E$3:$E$1000,キーワード!$F880)</f>
        <v>0</v>
      </c>
      <c r="AD880" s="23">
        <f t="shared" si="153"/>
        <v>0</v>
      </c>
      <c r="AE880" s="23">
        <f t="shared" si="153"/>
        <v>0</v>
      </c>
      <c r="AF880" s="23">
        <f t="shared" si="153"/>
        <v>0</v>
      </c>
      <c r="AG880" s="22">
        <f>SUMIFS(当月ワード!$X$3:$X$1000,当月ワード!$D$3:$D$1000,キーワード!$D880,当月ワード!$E$3:$E$1000,キーワード!$F880)</f>
        <v>0</v>
      </c>
      <c r="AH880" s="23">
        <f>SUMIFS(前月ワード!$X$3:$X$1000,前月ワード!$D$3:$D$1000,キーワード!$D880,前月ワード!$E$3:$E$1000,キーワード!$F880)</f>
        <v>0</v>
      </c>
      <c r="AI880" s="23">
        <f>SUMIFS(前々月ワード!$X$3:$X$1000,前々月ワード!$D$3:$D$1000,キーワード!$D880,前々月ワード!$E$3:$E$1000,キーワード!$F880)</f>
        <v>0</v>
      </c>
      <c r="AJ880" s="22">
        <f>SUMIFS(当月ワード!$I$3:$I$1000,当月ワード!$D$3:$D$1000,キーワード!$D880,当月ワード!$E$3:$E$1000,キーワード!$F880)</f>
        <v>0</v>
      </c>
      <c r="AK880" s="23">
        <f>SUMIFS(前月ワード!$I$3:$I$1000,前月ワード!$D$3:$D$1000,キーワード!$D880,前月ワード!$E$3:$E$1000,キーワード!$F880)</f>
        <v>0</v>
      </c>
      <c r="AL880" s="23">
        <f>SUMIFS(前々月ワード!$I$3:$I$1000,前々月ワード!$D$3:$D$1000,キーワード!$D880,前々月ワード!$E$3:$E$1000,キーワード!$F880)</f>
        <v>0</v>
      </c>
      <c r="AM880" s="13">
        <f t="shared" si="154"/>
        <v>0</v>
      </c>
      <c r="AN880" s="13">
        <f t="shared" si="154"/>
        <v>0</v>
      </c>
      <c r="AO880" s="13">
        <f t="shared" si="154"/>
        <v>0</v>
      </c>
      <c r="AP880" s="16">
        <f t="shared" si="155"/>
        <v>0</v>
      </c>
      <c r="AQ880" s="16">
        <f t="shared" si="155"/>
        <v>0</v>
      </c>
      <c r="AR880" s="17">
        <f t="shared" si="155"/>
        <v>0</v>
      </c>
    </row>
    <row r="881" spans="3:44" ht="36.65" customHeight="1">
      <c r="C881" s="20">
        <v>876</v>
      </c>
      <c r="D881" s="53">
        <f>現状ワード設定!B878</f>
        <v>0</v>
      </c>
      <c r="E881" s="26" t="str">
        <f>IFERROR(_xlfn.XLOOKUP($D881,現状商品設定!B:B,現状商品設定!C:C,"-"),"-")</f>
        <v>-</v>
      </c>
      <c r="F881" s="56">
        <f>現状ワード設定!G878</f>
        <v>0</v>
      </c>
      <c r="G881" s="60" t="s">
        <v>46</v>
      </c>
      <c r="H881" s="47" t="str">
        <f>IFERROR(_xlfn.XLOOKUP(D881,商品!$D:$D,商品!$H:$H),"")</f>
        <v/>
      </c>
      <c r="I881" s="50" t="str">
        <f>IFERROR(_xlfn.XLOOKUP(D881&amp;F881,現状ワード設定!J:J,現状ワード設定!H:H),"")</f>
        <v/>
      </c>
      <c r="J881" s="47" t="str">
        <f>IFERROR(_xlfn.XLOOKUP(D881&amp;F881,現状ワード設定!J:J,現状ワード設定!I:I),"")</f>
        <v/>
      </c>
      <c r="K881" s="47" t="e">
        <f>IF(AND(T881&gt;=設定!$C$12,W881&gt;=O881),I881*(1+設定!$F$12),IF(AND(T881&gt;=設定!$C$13,W881&lt;O881),I881*(1+設定!$F$13),IF(AND(T881&lt;設定!$C$14,U881&gt;=設定!$E$14),I881*(1+設定!$F$14),IF(AND(T881&lt;設定!$C$15,U881&lt;設定!$E$15),I881*(1+設定!$F$15),"除外"))))</f>
        <v>#VALUE!</v>
      </c>
      <c r="L881" s="58" t="e">
        <f ca="1">IF(消化率!$I$5&lt;1,K881*消化率!$I$5,IF(U881*V881/(K881*消化率!$I$5)&gt;O881,K881*消化率!$I$5,M881))</f>
        <v>#DIV/0!</v>
      </c>
      <c r="M881" s="58" t="e">
        <f t="shared" si="146"/>
        <v>#VALUE!</v>
      </c>
      <c r="N881" s="58" t="e">
        <f ca="1">IF(ROUNDUP(IF(IF(IF(AND(設定!$D$8&lt;=L881,設定!$D$8&lt;J881),設定!$D$8,IF(AND(J881&lt;=L881,J881&lt;設定!$D$8),J881,IF(AND(L881&lt;=J881,J881&lt;設定!$D$8),J881,L881)))=0,設定!$D$8,IF(AND(設定!$D$8&lt;=L881,設定!$D$8&lt;J881),設定!$D$8,IF(AND(J881&lt;=L881,J881&lt;設定!$D$8),J881,IF(AND(L881&lt;=J881,J881&lt;設定!$D$8),J881,L881))))&lt;=H881,H881+1,IF(IF(AND(設定!$D$8&lt;=L881,設定!$D$8&lt;J881),設定!$D$8,IF(AND(J881&lt;=L881,J881&lt;設定!$D$8),J881,IF(AND(L881&lt;=J881,J881&lt;設定!$D$8),J881,L881)))=0,設定!$D$8,IF(AND(設定!$D$8&lt;=L881,設定!$D$8&lt;J881),設定!$D$8,IF(AND(J881&lt;=L881,J881&lt;設定!$D$8),J881,IF(AND(L881&lt;=J881,J881&lt;設定!$D$8),J881,L881))))),0)&gt;40,ROUNDUP(IF(IF(IF(AND(設定!$D$8&lt;=L881,設定!$D$8&lt;J881),設定!$D$8,IF(AND(J881&lt;=L881,J881&lt;設定!$D$8),J881,IF(AND(L881&lt;=J881,J881&lt;設定!$D$8),J881,L881)))=0,設定!$D$8,IF(AND(設定!$D$8&lt;=L881,設定!$D$8&lt;J881),設定!$D$8,IF(AND(J881&lt;=L881,J881&lt;設定!$D$8),J881,IF(AND(L881&lt;=J881,J881&lt;設定!$D$8),J881,L881))))&lt;=H881,H881+1,IF(IF(AND(設定!$D$8&lt;=L881,設定!$D$8&lt;J881),設定!$D$8,IF(AND(J881&lt;=L881,J881&lt;設定!$D$8),J881,IF(AND(L881&lt;=J881,J881&lt;設定!$D$8),J881,L881)))=0,設定!$D$8,IF(AND(設定!$D$8&lt;=L881,設定!$D$8&lt;J881),設定!$D$8,IF(AND(J881&lt;=L881,J881&lt;設定!$D$8),J881,IF(AND(L881&lt;=J881,J881&lt;設定!$D$8),J881,L881))))),0),40)</f>
        <v>#DIV/0!</v>
      </c>
      <c r="O881" s="55">
        <f>IF(G881="標準",設定!$C$4,G881)</f>
        <v>5</v>
      </c>
      <c r="P881" s="45">
        <f t="shared" si="147"/>
        <v>0</v>
      </c>
      <c r="Q881" s="14">
        <f t="shared" si="148"/>
        <v>0</v>
      </c>
      <c r="R881" s="23">
        <f t="shared" si="156"/>
        <v>0</v>
      </c>
      <c r="S881" s="12">
        <f t="shared" si="149"/>
        <v>0</v>
      </c>
      <c r="T881" s="23">
        <f t="shared" si="150"/>
        <v>0</v>
      </c>
      <c r="U881" s="13">
        <f t="shared" si="151"/>
        <v>0</v>
      </c>
      <c r="V881" s="104" t="str">
        <f>INDEX(商品!Q:Q,MATCH(キーワード!D881,商品!D:D,0),1)</f>
        <v>-</v>
      </c>
      <c r="W881" s="15">
        <f t="shared" si="152"/>
        <v>0</v>
      </c>
      <c r="X881" s="22">
        <f>SUMIFS(当月ワード!$J$3:$J$1000,当月ワード!$D$3:$D$1000,キーワード!$D881,当月ワード!$E$3:$E$1000,キーワード!$F881)</f>
        <v>0</v>
      </c>
      <c r="Y881" s="23">
        <f>SUMIFS(前月ワード!$J$3:$J$1000,前月ワード!$D$3:$D$1000,キーワード!$D881,前月ワード!$E$3:$E$1000,キーワード!$F881)</f>
        <v>0</v>
      </c>
      <c r="Z881" s="23">
        <f>SUMIFS(前々月ワード!$J$3:$J$1000,前々月ワード!$D$3:$D$1000,キーワード!$D881,前々月ワード!$E$3:$E$1000,キーワード!$F881)</f>
        <v>0</v>
      </c>
      <c r="AA881" s="22">
        <f>SUMIFS(当月ワード!$W$3:$W$1000,当月ワード!$D$3:$D$1000,キーワード!$D881,当月ワード!$E$3:$E$1000,キーワード!$F881)</f>
        <v>0</v>
      </c>
      <c r="AB881" s="23">
        <f>SUMIFS(前月ワード!$W$3:$W$1000,前月ワード!$D$3:$D$1000,キーワード!$D881,前月ワード!$E$3:$E$1000,キーワード!$F881)</f>
        <v>0</v>
      </c>
      <c r="AC881" s="23">
        <f>SUMIFS(前々月ワード!$W$3:$W$1000,前々月ワード!$D$3:$D$1000,キーワード!$D881,前々月ワード!$E$3:$E$1000,キーワード!$F881)</f>
        <v>0</v>
      </c>
      <c r="AD881" s="23">
        <f t="shared" si="153"/>
        <v>0</v>
      </c>
      <c r="AE881" s="23">
        <f t="shared" si="153"/>
        <v>0</v>
      </c>
      <c r="AF881" s="23">
        <f t="shared" si="153"/>
        <v>0</v>
      </c>
      <c r="AG881" s="22">
        <f>SUMIFS(当月ワード!$X$3:$X$1000,当月ワード!$D$3:$D$1000,キーワード!$D881,当月ワード!$E$3:$E$1000,キーワード!$F881)</f>
        <v>0</v>
      </c>
      <c r="AH881" s="23">
        <f>SUMIFS(前月ワード!$X$3:$X$1000,前月ワード!$D$3:$D$1000,キーワード!$D881,前月ワード!$E$3:$E$1000,キーワード!$F881)</f>
        <v>0</v>
      </c>
      <c r="AI881" s="23">
        <f>SUMIFS(前々月ワード!$X$3:$X$1000,前々月ワード!$D$3:$D$1000,キーワード!$D881,前々月ワード!$E$3:$E$1000,キーワード!$F881)</f>
        <v>0</v>
      </c>
      <c r="AJ881" s="22">
        <f>SUMIFS(当月ワード!$I$3:$I$1000,当月ワード!$D$3:$D$1000,キーワード!$D881,当月ワード!$E$3:$E$1000,キーワード!$F881)</f>
        <v>0</v>
      </c>
      <c r="AK881" s="23">
        <f>SUMIFS(前月ワード!$I$3:$I$1000,前月ワード!$D$3:$D$1000,キーワード!$D881,前月ワード!$E$3:$E$1000,キーワード!$F881)</f>
        <v>0</v>
      </c>
      <c r="AL881" s="23">
        <f>SUMIFS(前々月ワード!$I$3:$I$1000,前々月ワード!$D$3:$D$1000,キーワード!$D881,前々月ワード!$E$3:$E$1000,キーワード!$F881)</f>
        <v>0</v>
      </c>
      <c r="AM881" s="13">
        <f t="shared" si="154"/>
        <v>0</v>
      </c>
      <c r="AN881" s="13">
        <f t="shared" si="154"/>
        <v>0</v>
      </c>
      <c r="AO881" s="13">
        <f t="shared" si="154"/>
        <v>0</v>
      </c>
      <c r="AP881" s="16">
        <f t="shared" si="155"/>
        <v>0</v>
      </c>
      <c r="AQ881" s="16">
        <f t="shared" si="155"/>
        <v>0</v>
      </c>
      <c r="AR881" s="17">
        <f t="shared" si="155"/>
        <v>0</v>
      </c>
    </row>
    <row r="882" spans="3:44" ht="36.65" customHeight="1">
      <c r="C882" s="20">
        <v>877</v>
      </c>
      <c r="D882" s="53">
        <f>現状ワード設定!B879</f>
        <v>0</v>
      </c>
      <c r="E882" s="26" t="str">
        <f>IFERROR(_xlfn.XLOOKUP($D882,現状商品設定!B:B,現状商品設定!C:C,"-"),"-")</f>
        <v>-</v>
      </c>
      <c r="F882" s="56">
        <f>現状ワード設定!G879</f>
        <v>0</v>
      </c>
      <c r="G882" s="60" t="s">
        <v>46</v>
      </c>
      <c r="H882" s="47" t="str">
        <f>IFERROR(_xlfn.XLOOKUP(D882,商品!$D:$D,商品!$H:$H),"")</f>
        <v/>
      </c>
      <c r="I882" s="50" t="str">
        <f>IFERROR(_xlfn.XLOOKUP(D882&amp;F882,現状ワード設定!J:J,現状ワード設定!H:H),"")</f>
        <v/>
      </c>
      <c r="J882" s="47" t="str">
        <f>IFERROR(_xlfn.XLOOKUP(D882&amp;F882,現状ワード設定!J:J,現状ワード設定!I:I),"")</f>
        <v/>
      </c>
      <c r="K882" s="47" t="e">
        <f>IF(AND(T882&gt;=設定!$C$12,W882&gt;=O882),I882*(1+設定!$F$12),IF(AND(T882&gt;=設定!$C$13,W882&lt;O882),I882*(1+設定!$F$13),IF(AND(T882&lt;設定!$C$14,U882&gt;=設定!$E$14),I882*(1+設定!$F$14),IF(AND(T882&lt;設定!$C$15,U882&lt;設定!$E$15),I882*(1+設定!$F$15),"除外"))))</f>
        <v>#VALUE!</v>
      </c>
      <c r="L882" s="58" t="e">
        <f ca="1">IF(消化率!$I$5&lt;1,K882*消化率!$I$5,IF(U882*V882/(K882*消化率!$I$5)&gt;O882,K882*消化率!$I$5,M882))</f>
        <v>#DIV/0!</v>
      </c>
      <c r="M882" s="58" t="e">
        <f t="shared" si="146"/>
        <v>#VALUE!</v>
      </c>
      <c r="N882" s="58" t="e">
        <f ca="1">IF(ROUNDUP(IF(IF(IF(AND(設定!$D$8&lt;=L882,設定!$D$8&lt;J882),設定!$D$8,IF(AND(J882&lt;=L882,J882&lt;設定!$D$8),J882,IF(AND(L882&lt;=J882,J882&lt;設定!$D$8),J882,L882)))=0,設定!$D$8,IF(AND(設定!$D$8&lt;=L882,設定!$D$8&lt;J882),設定!$D$8,IF(AND(J882&lt;=L882,J882&lt;設定!$D$8),J882,IF(AND(L882&lt;=J882,J882&lt;設定!$D$8),J882,L882))))&lt;=H882,H882+1,IF(IF(AND(設定!$D$8&lt;=L882,設定!$D$8&lt;J882),設定!$D$8,IF(AND(J882&lt;=L882,J882&lt;設定!$D$8),J882,IF(AND(L882&lt;=J882,J882&lt;設定!$D$8),J882,L882)))=0,設定!$D$8,IF(AND(設定!$D$8&lt;=L882,設定!$D$8&lt;J882),設定!$D$8,IF(AND(J882&lt;=L882,J882&lt;設定!$D$8),J882,IF(AND(L882&lt;=J882,J882&lt;設定!$D$8),J882,L882))))),0)&gt;40,ROUNDUP(IF(IF(IF(AND(設定!$D$8&lt;=L882,設定!$D$8&lt;J882),設定!$D$8,IF(AND(J882&lt;=L882,J882&lt;設定!$D$8),J882,IF(AND(L882&lt;=J882,J882&lt;設定!$D$8),J882,L882)))=0,設定!$D$8,IF(AND(設定!$D$8&lt;=L882,設定!$D$8&lt;J882),設定!$D$8,IF(AND(J882&lt;=L882,J882&lt;設定!$D$8),J882,IF(AND(L882&lt;=J882,J882&lt;設定!$D$8),J882,L882))))&lt;=H882,H882+1,IF(IF(AND(設定!$D$8&lt;=L882,設定!$D$8&lt;J882),設定!$D$8,IF(AND(J882&lt;=L882,J882&lt;設定!$D$8),J882,IF(AND(L882&lt;=J882,J882&lt;設定!$D$8),J882,L882)))=0,設定!$D$8,IF(AND(設定!$D$8&lt;=L882,設定!$D$8&lt;J882),設定!$D$8,IF(AND(J882&lt;=L882,J882&lt;設定!$D$8),J882,IF(AND(L882&lt;=J882,J882&lt;設定!$D$8),J882,L882))))),0),40)</f>
        <v>#DIV/0!</v>
      </c>
      <c r="O882" s="55">
        <f>IF(G882="標準",設定!$C$4,G882)</f>
        <v>5</v>
      </c>
      <c r="P882" s="45">
        <f t="shared" si="147"/>
        <v>0</v>
      </c>
      <c r="Q882" s="14">
        <f t="shared" si="148"/>
        <v>0</v>
      </c>
      <c r="R882" s="23">
        <f t="shared" si="156"/>
        <v>0</v>
      </c>
      <c r="S882" s="12">
        <f t="shared" si="149"/>
        <v>0</v>
      </c>
      <c r="T882" s="23">
        <f t="shared" si="150"/>
        <v>0</v>
      </c>
      <c r="U882" s="13">
        <f t="shared" si="151"/>
        <v>0</v>
      </c>
      <c r="V882" s="104" t="str">
        <f>INDEX(商品!Q:Q,MATCH(キーワード!D882,商品!D:D,0),1)</f>
        <v>-</v>
      </c>
      <c r="W882" s="15">
        <f t="shared" si="152"/>
        <v>0</v>
      </c>
      <c r="X882" s="22">
        <f>SUMIFS(当月ワード!$J$3:$J$1000,当月ワード!$D$3:$D$1000,キーワード!$D882,当月ワード!$E$3:$E$1000,キーワード!$F882)</f>
        <v>0</v>
      </c>
      <c r="Y882" s="23">
        <f>SUMIFS(前月ワード!$J$3:$J$1000,前月ワード!$D$3:$D$1000,キーワード!$D882,前月ワード!$E$3:$E$1000,キーワード!$F882)</f>
        <v>0</v>
      </c>
      <c r="Z882" s="23">
        <f>SUMIFS(前々月ワード!$J$3:$J$1000,前々月ワード!$D$3:$D$1000,キーワード!$D882,前々月ワード!$E$3:$E$1000,キーワード!$F882)</f>
        <v>0</v>
      </c>
      <c r="AA882" s="22">
        <f>SUMIFS(当月ワード!$W$3:$W$1000,当月ワード!$D$3:$D$1000,キーワード!$D882,当月ワード!$E$3:$E$1000,キーワード!$F882)</f>
        <v>0</v>
      </c>
      <c r="AB882" s="23">
        <f>SUMIFS(前月ワード!$W$3:$W$1000,前月ワード!$D$3:$D$1000,キーワード!$D882,前月ワード!$E$3:$E$1000,キーワード!$F882)</f>
        <v>0</v>
      </c>
      <c r="AC882" s="23">
        <f>SUMIFS(前々月ワード!$W$3:$W$1000,前々月ワード!$D$3:$D$1000,キーワード!$D882,前々月ワード!$E$3:$E$1000,キーワード!$F882)</f>
        <v>0</v>
      </c>
      <c r="AD882" s="23">
        <f t="shared" si="153"/>
        <v>0</v>
      </c>
      <c r="AE882" s="23">
        <f t="shared" si="153"/>
        <v>0</v>
      </c>
      <c r="AF882" s="23">
        <f t="shared" si="153"/>
        <v>0</v>
      </c>
      <c r="AG882" s="22">
        <f>SUMIFS(当月ワード!$X$3:$X$1000,当月ワード!$D$3:$D$1000,キーワード!$D882,当月ワード!$E$3:$E$1000,キーワード!$F882)</f>
        <v>0</v>
      </c>
      <c r="AH882" s="23">
        <f>SUMIFS(前月ワード!$X$3:$X$1000,前月ワード!$D$3:$D$1000,キーワード!$D882,前月ワード!$E$3:$E$1000,キーワード!$F882)</f>
        <v>0</v>
      </c>
      <c r="AI882" s="23">
        <f>SUMIFS(前々月ワード!$X$3:$X$1000,前々月ワード!$D$3:$D$1000,キーワード!$D882,前々月ワード!$E$3:$E$1000,キーワード!$F882)</f>
        <v>0</v>
      </c>
      <c r="AJ882" s="22">
        <f>SUMIFS(当月ワード!$I$3:$I$1000,当月ワード!$D$3:$D$1000,キーワード!$D882,当月ワード!$E$3:$E$1000,キーワード!$F882)</f>
        <v>0</v>
      </c>
      <c r="AK882" s="23">
        <f>SUMIFS(前月ワード!$I$3:$I$1000,前月ワード!$D$3:$D$1000,キーワード!$D882,前月ワード!$E$3:$E$1000,キーワード!$F882)</f>
        <v>0</v>
      </c>
      <c r="AL882" s="23">
        <f>SUMIFS(前々月ワード!$I$3:$I$1000,前々月ワード!$D$3:$D$1000,キーワード!$D882,前々月ワード!$E$3:$E$1000,キーワード!$F882)</f>
        <v>0</v>
      </c>
      <c r="AM882" s="13">
        <f t="shared" si="154"/>
        <v>0</v>
      </c>
      <c r="AN882" s="13">
        <f t="shared" si="154"/>
        <v>0</v>
      </c>
      <c r="AO882" s="13">
        <f t="shared" si="154"/>
        <v>0</v>
      </c>
      <c r="AP882" s="16">
        <f t="shared" si="155"/>
        <v>0</v>
      </c>
      <c r="AQ882" s="16">
        <f t="shared" si="155"/>
        <v>0</v>
      </c>
      <c r="AR882" s="17">
        <f t="shared" si="155"/>
        <v>0</v>
      </c>
    </row>
    <row r="883" spans="3:44" ht="36.65" customHeight="1">
      <c r="C883" s="20">
        <v>878</v>
      </c>
      <c r="D883" s="53">
        <f>現状ワード設定!B880</f>
        <v>0</v>
      </c>
      <c r="E883" s="26" t="str">
        <f>IFERROR(_xlfn.XLOOKUP($D883,現状商品設定!B:B,現状商品設定!C:C,"-"),"-")</f>
        <v>-</v>
      </c>
      <c r="F883" s="56">
        <f>現状ワード設定!G880</f>
        <v>0</v>
      </c>
      <c r="G883" s="60" t="s">
        <v>46</v>
      </c>
      <c r="H883" s="47" t="str">
        <f>IFERROR(_xlfn.XLOOKUP(D883,商品!$D:$D,商品!$H:$H),"")</f>
        <v/>
      </c>
      <c r="I883" s="50" t="str">
        <f>IFERROR(_xlfn.XLOOKUP(D883&amp;F883,現状ワード設定!J:J,現状ワード設定!H:H),"")</f>
        <v/>
      </c>
      <c r="J883" s="47" t="str">
        <f>IFERROR(_xlfn.XLOOKUP(D883&amp;F883,現状ワード設定!J:J,現状ワード設定!I:I),"")</f>
        <v/>
      </c>
      <c r="K883" s="47" t="e">
        <f>IF(AND(T883&gt;=設定!$C$12,W883&gt;=O883),I883*(1+設定!$F$12),IF(AND(T883&gt;=設定!$C$13,W883&lt;O883),I883*(1+設定!$F$13),IF(AND(T883&lt;設定!$C$14,U883&gt;=設定!$E$14),I883*(1+設定!$F$14),IF(AND(T883&lt;設定!$C$15,U883&lt;設定!$E$15),I883*(1+設定!$F$15),"除外"))))</f>
        <v>#VALUE!</v>
      </c>
      <c r="L883" s="58" t="e">
        <f ca="1">IF(消化率!$I$5&lt;1,K883*消化率!$I$5,IF(U883*V883/(K883*消化率!$I$5)&gt;O883,K883*消化率!$I$5,M883))</f>
        <v>#DIV/0!</v>
      </c>
      <c r="M883" s="58" t="e">
        <f t="shared" si="146"/>
        <v>#VALUE!</v>
      </c>
      <c r="N883" s="58" t="e">
        <f ca="1">IF(ROUNDUP(IF(IF(IF(AND(設定!$D$8&lt;=L883,設定!$D$8&lt;J883),設定!$D$8,IF(AND(J883&lt;=L883,J883&lt;設定!$D$8),J883,IF(AND(L883&lt;=J883,J883&lt;設定!$D$8),J883,L883)))=0,設定!$D$8,IF(AND(設定!$D$8&lt;=L883,設定!$D$8&lt;J883),設定!$D$8,IF(AND(J883&lt;=L883,J883&lt;設定!$D$8),J883,IF(AND(L883&lt;=J883,J883&lt;設定!$D$8),J883,L883))))&lt;=H883,H883+1,IF(IF(AND(設定!$D$8&lt;=L883,設定!$D$8&lt;J883),設定!$D$8,IF(AND(J883&lt;=L883,J883&lt;設定!$D$8),J883,IF(AND(L883&lt;=J883,J883&lt;設定!$D$8),J883,L883)))=0,設定!$D$8,IF(AND(設定!$D$8&lt;=L883,設定!$D$8&lt;J883),設定!$D$8,IF(AND(J883&lt;=L883,J883&lt;設定!$D$8),J883,IF(AND(L883&lt;=J883,J883&lt;設定!$D$8),J883,L883))))),0)&gt;40,ROUNDUP(IF(IF(IF(AND(設定!$D$8&lt;=L883,設定!$D$8&lt;J883),設定!$D$8,IF(AND(J883&lt;=L883,J883&lt;設定!$D$8),J883,IF(AND(L883&lt;=J883,J883&lt;設定!$D$8),J883,L883)))=0,設定!$D$8,IF(AND(設定!$D$8&lt;=L883,設定!$D$8&lt;J883),設定!$D$8,IF(AND(J883&lt;=L883,J883&lt;設定!$D$8),J883,IF(AND(L883&lt;=J883,J883&lt;設定!$D$8),J883,L883))))&lt;=H883,H883+1,IF(IF(AND(設定!$D$8&lt;=L883,設定!$D$8&lt;J883),設定!$D$8,IF(AND(J883&lt;=L883,J883&lt;設定!$D$8),J883,IF(AND(L883&lt;=J883,J883&lt;設定!$D$8),J883,L883)))=0,設定!$D$8,IF(AND(設定!$D$8&lt;=L883,設定!$D$8&lt;J883),設定!$D$8,IF(AND(J883&lt;=L883,J883&lt;設定!$D$8),J883,IF(AND(L883&lt;=J883,J883&lt;設定!$D$8),J883,L883))))),0),40)</f>
        <v>#DIV/0!</v>
      </c>
      <c r="O883" s="55">
        <f>IF(G883="標準",設定!$C$4,G883)</f>
        <v>5</v>
      </c>
      <c r="P883" s="45">
        <f t="shared" si="147"/>
        <v>0</v>
      </c>
      <c r="Q883" s="14">
        <f t="shared" si="148"/>
        <v>0</v>
      </c>
      <c r="R883" s="23">
        <f t="shared" si="156"/>
        <v>0</v>
      </c>
      <c r="S883" s="12">
        <f t="shared" si="149"/>
        <v>0</v>
      </c>
      <c r="T883" s="23">
        <f t="shared" si="150"/>
        <v>0</v>
      </c>
      <c r="U883" s="13">
        <f t="shared" si="151"/>
        <v>0</v>
      </c>
      <c r="V883" s="104" t="str">
        <f>INDEX(商品!Q:Q,MATCH(キーワード!D883,商品!D:D,0),1)</f>
        <v>-</v>
      </c>
      <c r="W883" s="15">
        <f t="shared" si="152"/>
        <v>0</v>
      </c>
      <c r="X883" s="22">
        <f>SUMIFS(当月ワード!$J$3:$J$1000,当月ワード!$D$3:$D$1000,キーワード!$D883,当月ワード!$E$3:$E$1000,キーワード!$F883)</f>
        <v>0</v>
      </c>
      <c r="Y883" s="23">
        <f>SUMIFS(前月ワード!$J$3:$J$1000,前月ワード!$D$3:$D$1000,キーワード!$D883,前月ワード!$E$3:$E$1000,キーワード!$F883)</f>
        <v>0</v>
      </c>
      <c r="Z883" s="23">
        <f>SUMIFS(前々月ワード!$J$3:$J$1000,前々月ワード!$D$3:$D$1000,キーワード!$D883,前々月ワード!$E$3:$E$1000,キーワード!$F883)</f>
        <v>0</v>
      </c>
      <c r="AA883" s="22">
        <f>SUMIFS(当月ワード!$W$3:$W$1000,当月ワード!$D$3:$D$1000,キーワード!$D883,当月ワード!$E$3:$E$1000,キーワード!$F883)</f>
        <v>0</v>
      </c>
      <c r="AB883" s="23">
        <f>SUMIFS(前月ワード!$W$3:$W$1000,前月ワード!$D$3:$D$1000,キーワード!$D883,前月ワード!$E$3:$E$1000,キーワード!$F883)</f>
        <v>0</v>
      </c>
      <c r="AC883" s="23">
        <f>SUMIFS(前々月ワード!$W$3:$W$1000,前々月ワード!$D$3:$D$1000,キーワード!$D883,前々月ワード!$E$3:$E$1000,キーワード!$F883)</f>
        <v>0</v>
      </c>
      <c r="AD883" s="23">
        <f t="shared" si="153"/>
        <v>0</v>
      </c>
      <c r="AE883" s="23">
        <f t="shared" si="153"/>
        <v>0</v>
      </c>
      <c r="AF883" s="23">
        <f t="shared" si="153"/>
        <v>0</v>
      </c>
      <c r="AG883" s="22">
        <f>SUMIFS(当月ワード!$X$3:$X$1000,当月ワード!$D$3:$D$1000,キーワード!$D883,当月ワード!$E$3:$E$1000,キーワード!$F883)</f>
        <v>0</v>
      </c>
      <c r="AH883" s="23">
        <f>SUMIFS(前月ワード!$X$3:$X$1000,前月ワード!$D$3:$D$1000,キーワード!$D883,前月ワード!$E$3:$E$1000,キーワード!$F883)</f>
        <v>0</v>
      </c>
      <c r="AI883" s="23">
        <f>SUMIFS(前々月ワード!$X$3:$X$1000,前々月ワード!$D$3:$D$1000,キーワード!$D883,前々月ワード!$E$3:$E$1000,キーワード!$F883)</f>
        <v>0</v>
      </c>
      <c r="AJ883" s="22">
        <f>SUMIFS(当月ワード!$I$3:$I$1000,当月ワード!$D$3:$D$1000,キーワード!$D883,当月ワード!$E$3:$E$1000,キーワード!$F883)</f>
        <v>0</v>
      </c>
      <c r="AK883" s="23">
        <f>SUMIFS(前月ワード!$I$3:$I$1000,前月ワード!$D$3:$D$1000,キーワード!$D883,前月ワード!$E$3:$E$1000,キーワード!$F883)</f>
        <v>0</v>
      </c>
      <c r="AL883" s="23">
        <f>SUMIFS(前々月ワード!$I$3:$I$1000,前々月ワード!$D$3:$D$1000,キーワード!$D883,前々月ワード!$E$3:$E$1000,キーワード!$F883)</f>
        <v>0</v>
      </c>
      <c r="AM883" s="13">
        <f t="shared" si="154"/>
        <v>0</v>
      </c>
      <c r="AN883" s="13">
        <f t="shared" si="154"/>
        <v>0</v>
      </c>
      <c r="AO883" s="13">
        <f t="shared" si="154"/>
        <v>0</v>
      </c>
      <c r="AP883" s="16">
        <f t="shared" si="155"/>
        <v>0</v>
      </c>
      <c r="AQ883" s="16">
        <f t="shared" si="155"/>
        <v>0</v>
      </c>
      <c r="AR883" s="17">
        <f t="shared" si="155"/>
        <v>0</v>
      </c>
    </row>
    <row r="884" spans="3:44" ht="36.65" customHeight="1">
      <c r="C884" s="20">
        <v>879</v>
      </c>
      <c r="D884" s="53">
        <f>現状ワード設定!B881</f>
        <v>0</v>
      </c>
      <c r="E884" s="26" t="str">
        <f>IFERROR(_xlfn.XLOOKUP($D884,現状商品設定!B:B,現状商品設定!C:C,"-"),"-")</f>
        <v>-</v>
      </c>
      <c r="F884" s="56">
        <f>現状ワード設定!G881</f>
        <v>0</v>
      </c>
      <c r="G884" s="60" t="s">
        <v>46</v>
      </c>
      <c r="H884" s="47" t="str">
        <f>IFERROR(_xlfn.XLOOKUP(D884,商品!$D:$D,商品!$H:$H),"")</f>
        <v/>
      </c>
      <c r="I884" s="50" t="str">
        <f>IFERROR(_xlfn.XLOOKUP(D884&amp;F884,現状ワード設定!J:J,現状ワード設定!H:H),"")</f>
        <v/>
      </c>
      <c r="J884" s="47" t="str">
        <f>IFERROR(_xlfn.XLOOKUP(D884&amp;F884,現状ワード設定!J:J,現状ワード設定!I:I),"")</f>
        <v/>
      </c>
      <c r="K884" s="47" t="e">
        <f>IF(AND(T884&gt;=設定!$C$12,W884&gt;=O884),I884*(1+設定!$F$12),IF(AND(T884&gt;=設定!$C$13,W884&lt;O884),I884*(1+設定!$F$13),IF(AND(T884&lt;設定!$C$14,U884&gt;=設定!$E$14),I884*(1+設定!$F$14),IF(AND(T884&lt;設定!$C$15,U884&lt;設定!$E$15),I884*(1+設定!$F$15),"除外"))))</f>
        <v>#VALUE!</v>
      </c>
      <c r="L884" s="58" t="e">
        <f ca="1">IF(消化率!$I$5&lt;1,K884*消化率!$I$5,IF(U884*V884/(K884*消化率!$I$5)&gt;O884,K884*消化率!$I$5,M884))</f>
        <v>#DIV/0!</v>
      </c>
      <c r="M884" s="58" t="e">
        <f t="shared" si="146"/>
        <v>#VALUE!</v>
      </c>
      <c r="N884" s="58" t="e">
        <f ca="1">IF(ROUNDUP(IF(IF(IF(AND(設定!$D$8&lt;=L884,設定!$D$8&lt;J884),設定!$D$8,IF(AND(J884&lt;=L884,J884&lt;設定!$D$8),J884,IF(AND(L884&lt;=J884,J884&lt;設定!$D$8),J884,L884)))=0,設定!$D$8,IF(AND(設定!$D$8&lt;=L884,設定!$D$8&lt;J884),設定!$D$8,IF(AND(J884&lt;=L884,J884&lt;設定!$D$8),J884,IF(AND(L884&lt;=J884,J884&lt;設定!$D$8),J884,L884))))&lt;=H884,H884+1,IF(IF(AND(設定!$D$8&lt;=L884,設定!$D$8&lt;J884),設定!$D$8,IF(AND(J884&lt;=L884,J884&lt;設定!$D$8),J884,IF(AND(L884&lt;=J884,J884&lt;設定!$D$8),J884,L884)))=0,設定!$D$8,IF(AND(設定!$D$8&lt;=L884,設定!$D$8&lt;J884),設定!$D$8,IF(AND(J884&lt;=L884,J884&lt;設定!$D$8),J884,IF(AND(L884&lt;=J884,J884&lt;設定!$D$8),J884,L884))))),0)&gt;40,ROUNDUP(IF(IF(IF(AND(設定!$D$8&lt;=L884,設定!$D$8&lt;J884),設定!$D$8,IF(AND(J884&lt;=L884,J884&lt;設定!$D$8),J884,IF(AND(L884&lt;=J884,J884&lt;設定!$D$8),J884,L884)))=0,設定!$D$8,IF(AND(設定!$D$8&lt;=L884,設定!$D$8&lt;J884),設定!$D$8,IF(AND(J884&lt;=L884,J884&lt;設定!$D$8),J884,IF(AND(L884&lt;=J884,J884&lt;設定!$D$8),J884,L884))))&lt;=H884,H884+1,IF(IF(AND(設定!$D$8&lt;=L884,設定!$D$8&lt;J884),設定!$D$8,IF(AND(J884&lt;=L884,J884&lt;設定!$D$8),J884,IF(AND(L884&lt;=J884,J884&lt;設定!$D$8),J884,L884)))=0,設定!$D$8,IF(AND(設定!$D$8&lt;=L884,設定!$D$8&lt;J884),設定!$D$8,IF(AND(J884&lt;=L884,J884&lt;設定!$D$8),J884,IF(AND(L884&lt;=J884,J884&lt;設定!$D$8),J884,L884))))),0),40)</f>
        <v>#DIV/0!</v>
      </c>
      <c r="O884" s="55">
        <f>IF(G884="標準",設定!$C$4,G884)</f>
        <v>5</v>
      </c>
      <c r="P884" s="45">
        <f t="shared" si="147"/>
        <v>0</v>
      </c>
      <c r="Q884" s="14">
        <f t="shared" si="148"/>
        <v>0</v>
      </c>
      <c r="R884" s="23">
        <f t="shared" si="156"/>
        <v>0</v>
      </c>
      <c r="S884" s="12">
        <f t="shared" si="149"/>
        <v>0</v>
      </c>
      <c r="T884" s="23">
        <f t="shared" si="150"/>
        <v>0</v>
      </c>
      <c r="U884" s="13">
        <f t="shared" si="151"/>
        <v>0</v>
      </c>
      <c r="V884" s="104" t="str">
        <f>INDEX(商品!Q:Q,MATCH(キーワード!D884,商品!D:D,0),1)</f>
        <v>-</v>
      </c>
      <c r="W884" s="15">
        <f t="shared" si="152"/>
        <v>0</v>
      </c>
      <c r="X884" s="22">
        <f>SUMIFS(当月ワード!$J$3:$J$1000,当月ワード!$D$3:$D$1000,キーワード!$D884,当月ワード!$E$3:$E$1000,キーワード!$F884)</f>
        <v>0</v>
      </c>
      <c r="Y884" s="23">
        <f>SUMIFS(前月ワード!$J$3:$J$1000,前月ワード!$D$3:$D$1000,キーワード!$D884,前月ワード!$E$3:$E$1000,キーワード!$F884)</f>
        <v>0</v>
      </c>
      <c r="Z884" s="23">
        <f>SUMIFS(前々月ワード!$J$3:$J$1000,前々月ワード!$D$3:$D$1000,キーワード!$D884,前々月ワード!$E$3:$E$1000,キーワード!$F884)</f>
        <v>0</v>
      </c>
      <c r="AA884" s="22">
        <f>SUMIFS(当月ワード!$W$3:$W$1000,当月ワード!$D$3:$D$1000,キーワード!$D884,当月ワード!$E$3:$E$1000,キーワード!$F884)</f>
        <v>0</v>
      </c>
      <c r="AB884" s="23">
        <f>SUMIFS(前月ワード!$W$3:$W$1000,前月ワード!$D$3:$D$1000,キーワード!$D884,前月ワード!$E$3:$E$1000,キーワード!$F884)</f>
        <v>0</v>
      </c>
      <c r="AC884" s="23">
        <f>SUMIFS(前々月ワード!$W$3:$W$1000,前々月ワード!$D$3:$D$1000,キーワード!$D884,前々月ワード!$E$3:$E$1000,キーワード!$F884)</f>
        <v>0</v>
      </c>
      <c r="AD884" s="23">
        <f t="shared" si="153"/>
        <v>0</v>
      </c>
      <c r="AE884" s="23">
        <f t="shared" si="153"/>
        <v>0</v>
      </c>
      <c r="AF884" s="23">
        <f t="shared" si="153"/>
        <v>0</v>
      </c>
      <c r="AG884" s="22">
        <f>SUMIFS(当月ワード!$X$3:$X$1000,当月ワード!$D$3:$D$1000,キーワード!$D884,当月ワード!$E$3:$E$1000,キーワード!$F884)</f>
        <v>0</v>
      </c>
      <c r="AH884" s="23">
        <f>SUMIFS(前月ワード!$X$3:$X$1000,前月ワード!$D$3:$D$1000,キーワード!$D884,前月ワード!$E$3:$E$1000,キーワード!$F884)</f>
        <v>0</v>
      </c>
      <c r="AI884" s="23">
        <f>SUMIFS(前々月ワード!$X$3:$X$1000,前々月ワード!$D$3:$D$1000,キーワード!$D884,前々月ワード!$E$3:$E$1000,キーワード!$F884)</f>
        <v>0</v>
      </c>
      <c r="AJ884" s="22">
        <f>SUMIFS(当月ワード!$I$3:$I$1000,当月ワード!$D$3:$D$1000,キーワード!$D884,当月ワード!$E$3:$E$1000,キーワード!$F884)</f>
        <v>0</v>
      </c>
      <c r="AK884" s="23">
        <f>SUMIFS(前月ワード!$I$3:$I$1000,前月ワード!$D$3:$D$1000,キーワード!$D884,前月ワード!$E$3:$E$1000,キーワード!$F884)</f>
        <v>0</v>
      </c>
      <c r="AL884" s="23">
        <f>SUMIFS(前々月ワード!$I$3:$I$1000,前々月ワード!$D$3:$D$1000,キーワード!$D884,前々月ワード!$E$3:$E$1000,キーワード!$F884)</f>
        <v>0</v>
      </c>
      <c r="AM884" s="13">
        <f t="shared" si="154"/>
        <v>0</v>
      </c>
      <c r="AN884" s="13">
        <f t="shared" si="154"/>
        <v>0</v>
      </c>
      <c r="AO884" s="13">
        <f t="shared" si="154"/>
        <v>0</v>
      </c>
      <c r="AP884" s="16">
        <f t="shared" si="155"/>
        <v>0</v>
      </c>
      <c r="AQ884" s="16">
        <f t="shared" si="155"/>
        <v>0</v>
      </c>
      <c r="AR884" s="17">
        <f t="shared" si="155"/>
        <v>0</v>
      </c>
    </row>
    <row r="885" spans="3:44" ht="36.65" customHeight="1">
      <c r="C885" s="20">
        <v>880</v>
      </c>
      <c r="D885" s="53">
        <f>現状ワード設定!B882</f>
        <v>0</v>
      </c>
      <c r="E885" s="26" t="str">
        <f>IFERROR(_xlfn.XLOOKUP($D885,現状商品設定!B:B,現状商品設定!C:C,"-"),"-")</f>
        <v>-</v>
      </c>
      <c r="F885" s="56">
        <f>現状ワード設定!G882</f>
        <v>0</v>
      </c>
      <c r="G885" s="60" t="s">
        <v>46</v>
      </c>
      <c r="H885" s="47" t="str">
        <f>IFERROR(_xlfn.XLOOKUP(D885,商品!$D:$D,商品!$H:$H),"")</f>
        <v/>
      </c>
      <c r="I885" s="50" t="str">
        <f>IFERROR(_xlfn.XLOOKUP(D885&amp;F885,現状ワード設定!J:J,現状ワード設定!H:H),"")</f>
        <v/>
      </c>
      <c r="J885" s="47" t="str">
        <f>IFERROR(_xlfn.XLOOKUP(D885&amp;F885,現状ワード設定!J:J,現状ワード設定!I:I),"")</f>
        <v/>
      </c>
      <c r="K885" s="47" t="e">
        <f>IF(AND(T885&gt;=設定!$C$12,W885&gt;=O885),I885*(1+設定!$F$12),IF(AND(T885&gt;=設定!$C$13,W885&lt;O885),I885*(1+設定!$F$13),IF(AND(T885&lt;設定!$C$14,U885&gt;=設定!$E$14),I885*(1+設定!$F$14),IF(AND(T885&lt;設定!$C$15,U885&lt;設定!$E$15),I885*(1+設定!$F$15),"除外"))))</f>
        <v>#VALUE!</v>
      </c>
      <c r="L885" s="58" t="e">
        <f ca="1">IF(消化率!$I$5&lt;1,K885*消化率!$I$5,IF(U885*V885/(K885*消化率!$I$5)&gt;O885,K885*消化率!$I$5,M885))</f>
        <v>#DIV/0!</v>
      </c>
      <c r="M885" s="58" t="e">
        <f t="shared" si="146"/>
        <v>#VALUE!</v>
      </c>
      <c r="N885" s="58" t="e">
        <f ca="1">IF(ROUNDUP(IF(IF(IF(AND(設定!$D$8&lt;=L885,設定!$D$8&lt;J885),設定!$D$8,IF(AND(J885&lt;=L885,J885&lt;設定!$D$8),J885,IF(AND(L885&lt;=J885,J885&lt;設定!$D$8),J885,L885)))=0,設定!$D$8,IF(AND(設定!$D$8&lt;=L885,設定!$D$8&lt;J885),設定!$D$8,IF(AND(J885&lt;=L885,J885&lt;設定!$D$8),J885,IF(AND(L885&lt;=J885,J885&lt;設定!$D$8),J885,L885))))&lt;=H885,H885+1,IF(IF(AND(設定!$D$8&lt;=L885,設定!$D$8&lt;J885),設定!$D$8,IF(AND(J885&lt;=L885,J885&lt;設定!$D$8),J885,IF(AND(L885&lt;=J885,J885&lt;設定!$D$8),J885,L885)))=0,設定!$D$8,IF(AND(設定!$D$8&lt;=L885,設定!$D$8&lt;J885),設定!$D$8,IF(AND(J885&lt;=L885,J885&lt;設定!$D$8),J885,IF(AND(L885&lt;=J885,J885&lt;設定!$D$8),J885,L885))))),0)&gt;40,ROUNDUP(IF(IF(IF(AND(設定!$D$8&lt;=L885,設定!$D$8&lt;J885),設定!$D$8,IF(AND(J885&lt;=L885,J885&lt;設定!$D$8),J885,IF(AND(L885&lt;=J885,J885&lt;設定!$D$8),J885,L885)))=0,設定!$D$8,IF(AND(設定!$D$8&lt;=L885,設定!$D$8&lt;J885),設定!$D$8,IF(AND(J885&lt;=L885,J885&lt;設定!$D$8),J885,IF(AND(L885&lt;=J885,J885&lt;設定!$D$8),J885,L885))))&lt;=H885,H885+1,IF(IF(AND(設定!$D$8&lt;=L885,設定!$D$8&lt;J885),設定!$D$8,IF(AND(J885&lt;=L885,J885&lt;設定!$D$8),J885,IF(AND(L885&lt;=J885,J885&lt;設定!$D$8),J885,L885)))=0,設定!$D$8,IF(AND(設定!$D$8&lt;=L885,設定!$D$8&lt;J885),設定!$D$8,IF(AND(J885&lt;=L885,J885&lt;設定!$D$8),J885,IF(AND(L885&lt;=J885,J885&lt;設定!$D$8),J885,L885))))),0),40)</f>
        <v>#DIV/0!</v>
      </c>
      <c r="O885" s="55">
        <f>IF(G885="標準",設定!$C$4,G885)</f>
        <v>5</v>
      </c>
      <c r="P885" s="45">
        <f t="shared" si="147"/>
        <v>0</v>
      </c>
      <c r="Q885" s="14">
        <f t="shared" si="148"/>
        <v>0</v>
      </c>
      <c r="R885" s="23">
        <f t="shared" si="156"/>
        <v>0</v>
      </c>
      <c r="S885" s="12">
        <f t="shared" si="149"/>
        <v>0</v>
      </c>
      <c r="T885" s="23">
        <f t="shared" si="150"/>
        <v>0</v>
      </c>
      <c r="U885" s="13">
        <f t="shared" si="151"/>
        <v>0</v>
      </c>
      <c r="V885" s="104" t="str">
        <f>INDEX(商品!Q:Q,MATCH(キーワード!D885,商品!D:D,0),1)</f>
        <v>-</v>
      </c>
      <c r="W885" s="15">
        <f t="shared" si="152"/>
        <v>0</v>
      </c>
      <c r="X885" s="22">
        <f>SUMIFS(当月ワード!$J$3:$J$1000,当月ワード!$D$3:$D$1000,キーワード!$D885,当月ワード!$E$3:$E$1000,キーワード!$F885)</f>
        <v>0</v>
      </c>
      <c r="Y885" s="23">
        <f>SUMIFS(前月ワード!$J$3:$J$1000,前月ワード!$D$3:$D$1000,キーワード!$D885,前月ワード!$E$3:$E$1000,キーワード!$F885)</f>
        <v>0</v>
      </c>
      <c r="Z885" s="23">
        <f>SUMIFS(前々月ワード!$J$3:$J$1000,前々月ワード!$D$3:$D$1000,キーワード!$D885,前々月ワード!$E$3:$E$1000,キーワード!$F885)</f>
        <v>0</v>
      </c>
      <c r="AA885" s="22">
        <f>SUMIFS(当月ワード!$W$3:$W$1000,当月ワード!$D$3:$D$1000,キーワード!$D885,当月ワード!$E$3:$E$1000,キーワード!$F885)</f>
        <v>0</v>
      </c>
      <c r="AB885" s="23">
        <f>SUMIFS(前月ワード!$W$3:$W$1000,前月ワード!$D$3:$D$1000,キーワード!$D885,前月ワード!$E$3:$E$1000,キーワード!$F885)</f>
        <v>0</v>
      </c>
      <c r="AC885" s="23">
        <f>SUMIFS(前々月ワード!$W$3:$W$1000,前々月ワード!$D$3:$D$1000,キーワード!$D885,前々月ワード!$E$3:$E$1000,キーワード!$F885)</f>
        <v>0</v>
      </c>
      <c r="AD885" s="23">
        <f t="shared" si="153"/>
        <v>0</v>
      </c>
      <c r="AE885" s="23">
        <f t="shared" si="153"/>
        <v>0</v>
      </c>
      <c r="AF885" s="23">
        <f t="shared" si="153"/>
        <v>0</v>
      </c>
      <c r="AG885" s="22">
        <f>SUMIFS(当月ワード!$X$3:$X$1000,当月ワード!$D$3:$D$1000,キーワード!$D885,当月ワード!$E$3:$E$1000,キーワード!$F885)</f>
        <v>0</v>
      </c>
      <c r="AH885" s="23">
        <f>SUMIFS(前月ワード!$X$3:$X$1000,前月ワード!$D$3:$D$1000,キーワード!$D885,前月ワード!$E$3:$E$1000,キーワード!$F885)</f>
        <v>0</v>
      </c>
      <c r="AI885" s="23">
        <f>SUMIFS(前々月ワード!$X$3:$X$1000,前々月ワード!$D$3:$D$1000,キーワード!$D885,前々月ワード!$E$3:$E$1000,キーワード!$F885)</f>
        <v>0</v>
      </c>
      <c r="AJ885" s="22">
        <f>SUMIFS(当月ワード!$I$3:$I$1000,当月ワード!$D$3:$D$1000,キーワード!$D885,当月ワード!$E$3:$E$1000,キーワード!$F885)</f>
        <v>0</v>
      </c>
      <c r="AK885" s="23">
        <f>SUMIFS(前月ワード!$I$3:$I$1000,前月ワード!$D$3:$D$1000,キーワード!$D885,前月ワード!$E$3:$E$1000,キーワード!$F885)</f>
        <v>0</v>
      </c>
      <c r="AL885" s="23">
        <f>SUMIFS(前々月ワード!$I$3:$I$1000,前々月ワード!$D$3:$D$1000,キーワード!$D885,前々月ワード!$E$3:$E$1000,キーワード!$F885)</f>
        <v>0</v>
      </c>
      <c r="AM885" s="13">
        <f t="shared" si="154"/>
        <v>0</v>
      </c>
      <c r="AN885" s="13">
        <f t="shared" si="154"/>
        <v>0</v>
      </c>
      <c r="AO885" s="13">
        <f t="shared" si="154"/>
        <v>0</v>
      </c>
      <c r="AP885" s="16">
        <f t="shared" si="155"/>
        <v>0</v>
      </c>
      <c r="AQ885" s="16">
        <f t="shared" si="155"/>
        <v>0</v>
      </c>
      <c r="AR885" s="17">
        <f t="shared" si="155"/>
        <v>0</v>
      </c>
    </row>
    <row r="886" spans="3:44" ht="36.65" customHeight="1">
      <c r="C886" s="20">
        <v>881</v>
      </c>
      <c r="D886" s="53">
        <f>現状ワード設定!B883</f>
        <v>0</v>
      </c>
      <c r="E886" s="26" t="str">
        <f>IFERROR(_xlfn.XLOOKUP($D886,現状商品設定!B:B,現状商品設定!C:C,"-"),"-")</f>
        <v>-</v>
      </c>
      <c r="F886" s="56">
        <f>現状ワード設定!G883</f>
        <v>0</v>
      </c>
      <c r="G886" s="60" t="s">
        <v>46</v>
      </c>
      <c r="H886" s="47" t="str">
        <f>IFERROR(_xlfn.XLOOKUP(D886,商品!$D:$D,商品!$H:$H),"")</f>
        <v/>
      </c>
      <c r="I886" s="50" t="str">
        <f>IFERROR(_xlfn.XLOOKUP(D886&amp;F886,現状ワード設定!J:J,現状ワード設定!H:H),"")</f>
        <v/>
      </c>
      <c r="J886" s="47" t="str">
        <f>IFERROR(_xlfn.XLOOKUP(D886&amp;F886,現状ワード設定!J:J,現状ワード設定!I:I),"")</f>
        <v/>
      </c>
      <c r="K886" s="47" t="e">
        <f>IF(AND(T886&gt;=設定!$C$12,W886&gt;=O886),I886*(1+設定!$F$12),IF(AND(T886&gt;=設定!$C$13,W886&lt;O886),I886*(1+設定!$F$13),IF(AND(T886&lt;設定!$C$14,U886&gt;=設定!$E$14),I886*(1+設定!$F$14),IF(AND(T886&lt;設定!$C$15,U886&lt;設定!$E$15),I886*(1+設定!$F$15),"除外"))))</f>
        <v>#VALUE!</v>
      </c>
      <c r="L886" s="58" t="e">
        <f ca="1">IF(消化率!$I$5&lt;1,K886*消化率!$I$5,IF(U886*V886/(K886*消化率!$I$5)&gt;O886,K886*消化率!$I$5,M886))</f>
        <v>#DIV/0!</v>
      </c>
      <c r="M886" s="58" t="e">
        <f t="shared" si="146"/>
        <v>#VALUE!</v>
      </c>
      <c r="N886" s="58" t="e">
        <f ca="1">IF(ROUNDUP(IF(IF(IF(AND(設定!$D$8&lt;=L886,設定!$D$8&lt;J886),設定!$D$8,IF(AND(J886&lt;=L886,J886&lt;設定!$D$8),J886,IF(AND(L886&lt;=J886,J886&lt;設定!$D$8),J886,L886)))=0,設定!$D$8,IF(AND(設定!$D$8&lt;=L886,設定!$D$8&lt;J886),設定!$D$8,IF(AND(J886&lt;=L886,J886&lt;設定!$D$8),J886,IF(AND(L886&lt;=J886,J886&lt;設定!$D$8),J886,L886))))&lt;=H886,H886+1,IF(IF(AND(設定!$D$8&lt;=L886,設定!$D$8&lt;J886),設定!$D$8,IF(AND(J886&lt;=L886,J886&lt;設定!$D$8),J886,IF(AND(L886&lt;=J886,J886&lt;設定!$D$8),J886,L886)))=0,設定!$D$8,IF(AND(設定!$D$8&lt;=L886,設定!$D$8&lt;J886),設定!$D$8,IF(AND(J886&lt;=L886,J886&lt;設定!$D$8),J886,IF(AND(L886&lt;=J886,J886&lt;設定!$D$8),J886,L886))))),0)&gt;40,ROUNDUP(IF(IF(IF(AND(設定!$D$8&lt;=L886,設定!$D$8&lt;J886),設定!$D$8,IF(AND(J886&lt;=L886,J886&lt;設定!$D$8),J886,IF(AND(L886&lt;=J886,J886&lt;設定!$D$8),J886,L886)))=0,設定!$D$8,IF(AND(設定!$D$8&lt;=L886,設定!$D$8&lt;J886),設定!$D$8,IF(AND(J886&lt;=L886,J886&lt;設定!$D$8),J886,IF(AND(L886&lt;=J886,J886&lt;設定!$D$8),J886,L886))))&lt;=H886,H886+1,IF(IF(AND(設定!$D$8&lt;=L886,設定!$D$8&lt;J886),設定!$D$8,IF(AND(J886&lt;=L886,J886&lt;設定!$D$8),J886,IF(AND(L886&lt;=J886,J886&lt;設定!$D$8),J886,L886)))=0,設定!$D$8,IF(AND(設定!$D$8&lt;=L886,設定!$D$8&lt;J886),設定!$D$8,IF(AND(J886&lt;=L886,J886&lt;設定!$D$8),J886,IF(AND(L886&lt;=J886,J886&lt;設定!$D$8),J886,L886))))),0),40)</f>
        <v>#DIV/0!</v>
      </c>
      <c r="O886" s="55">
        <f>IF(G886="標準",設定!$C$4,G886)</f>
        <v>5</v>
      </c>
      <c r="P886" s="45">
        <f t="shared" si="147"/>
        <v>0</v>
      </c>
      <c r="Q886" s="14">
        <f t="shared" si="148"/>
        <v>0</v>
      </c>
      <c r="R886" s="23">
        <f t="shared" si="156"/>
        <v>0</v>
      </c>
      <c r="S886" s="12">
        <f t="shared" si="149"/>
        <v>0</v>
      </c>
      <c r="T886" s="23">
        <f t="shared" si="150"/>
        <v>0</v>
      </c>
      <c r="U886" s="13">
        <f t="shared" si="151"/>
        <v>0</v>
      </c>
      <c r="V886" s="104" t="str">
        <f>INDEX(商品!Q:Q,MATCH(キーワード!D886,商品!D:D,0),1)</f>
        <v>-</v>
      </c>
      <c r="W886" s="15">
        <f t="shared" si="152"/>
        <v>0</v>
      </c>
      <c r="X886" s="22">
        <f>SUMIFS(当月ワード!$J$3:$J$1000,当月ワード!$D$3:$D$1000,キーワード!$D886,当月ワード!$E$3:$E$1000,キーワード!$F886)</f>
        <v>0</v>
      </c>
      <c r="Y886" s="23">
        <f>SUMIFS(前月ワード!$J$3:$J$1000,前月ワード!$D$3:$D$1000,キーワード!$D886,前月ワード!$E$3:$E$1000,キーワード!$F886)</f>
        <v>0</v>
      </c>
      <c r="Z886" s="23">
        <f>SUMIFS(前々月ワード!$J$3:$J$1000,前々月ワード!$D$3:$D$1000,キーワード!$D886,前々月ワード!$E$3:$E$1000,キーワード!$F886)</f>
        <v>0</v>
      </c>
      <c r="AA886" s="22">
        <f>SUMIFS(当月ワード!$W$3:$W$1000,当月ワード!$D$3:$D$1000,キーワード!$D886,当月ワード!$E$3:$E$1000,キーワード!$F886)</f>
        <v>0</v>
      </c>
      <c r="AB886" s="23">
        <f>SUMIFS(前月ワード!$W$3:$W$1000,前月ワード!$D$3:$D$1000,キーワード!$D886,前月ワード!$E$3:$E$1000,キーワード!$F886)</f>
        <v>0</v>
      </c>
      <c r="AC886" s="23">
        <f>SUMIFS(前々月ワード!$W$3:$W$1000,前々月ワード!$D$3:$D$1000,キーワード!$D886,前々月ワード!$E$3:$E$1000,キーワード!$F886)</f>
        <v>0</v>
      </c>
      <c r="AD886" s="23">
        <f t="shared" si="153"/>
        <v>0</v>
      </c>
      <c r="AE886" s="23">
        <f t="shared" si="153"/>
        <v>0</v>
      </c>
      <c r="AF886" s="23">
        <f t="shared" si="153"/>
        <v>0</v>
      </c>
      <c r="AG886" s="22">
        <f>SUMIFS(当月ワード!$X$3:$X$1000,当月ワード!$D$3:$D$1000,キーワード!$D886,当月ワード!$E$3:$E$1000,キーワード!$F886)</f>
        <v>0</v>
      </c>
      <c r="AH886" s="23">
        <f>SUMIFS(前月ワード!$X$3:$X$1000,前月ワード!$D$3:$D$1000,キーワード!$D886,前月ワード!$E$3:$E$1000,キーワード!$F886)</f>
        <v>0</v>
      </c>
      <c r="AI886" s="23">
        <f>SUMIFS(前々月ワード!$X$3:$X$1000,前々月ワード!$D$3:$D$1000,キーワード!$D886,前々月ワード!$E$3:$E$1000,キーワード!$F886)</f>
        <v>0</v>
      </c>
      <c r="AJ886" s="22">
        <f>SUMIFS(当月ワード!$I$3:$I$1000,当月ワード!$D$3:$D$1000,キーワード!$D886,当月ワード!$E$3:$E$1000,キーワード!$F886)</f>
        <v>0</v>
      </c>
      <c r="AK886" s="23">
        <f>SUMIFS(前月ワード!$I$3:$I$1000,前月ワード!$D$3:$D$1000,キーワード!$D886,前月ワード!$E$3:$E$1000,キーワード!$F886)</f>
        <v>0</v>
      </c>
      <c r="AL886" s="23">
        <f>SUMIFS(前々月ワード!$I$3:$I$1000,前々月ワード!$D$3:$D$1000,キーワード!$D886,前々月ワード!$E$3:$E$1000,キーワード!$F886)</f>
        <v>0</v>
      </c>
      <c r="AM886" s="13">
        <f t="shared" si="154"/>
        <v>0</v>
      </c>
      <c r="AN886" s="13">
        <f t="shared" si="154"/>
        <v>0</v>
      </c>
      <c r="AO886" s="13">
        <f t="shared" si="154"/>
        <v>0</v>
      </c>
      <c r="AP886" s="16">
        <f t="shared" si="155"/>
        <v>0</v>
      </c>
      <c r="AQ886" s="16">
        <f t="shared" si="155"/>
        <v>0</v>
      </c>
      <c r="AR886" s="17">
        <f t="shared" si="155"/>
        <v>0</v>
      </c>
    </row>
    <row r="887" spans="3:44" ht="36.65" customHeight="1">
      <c r="C887" s="20">
        <v>882</v>
      </c>
      <c r="D887" s="53">
        <f>現状ワード設定!B884</f>
        <v>0</v>
      </c>
      <c r="E887" s="26" t="str">
        <f>IFERROR(_xlfn.XLOOKUP($D887,現状商品設定!B:B,現状商品設定!C:C,"-"),"-")</f>
        <v>-</v>
      </c>
      <c r="F887" s="56">
        <f>現状ワード設定!G884</f>
        <v>0</v>
      </c>
      <c r="G887" s="60" t="s">
        <v>46</v>
      </c>
      <c r="H887" s="47" t="str">
        <f>IFERROR(_xlfn.XLOOKUP(D887,商品!$D:$D,商品!$H:$H),"")</f>
        <v/>
      </c>
      <c r="I887" s="50" t="str">
        <f>IFERROR(_xlfn.XLOOKUP(D887&amp;F887,現状ワード設定!J:J,現状ワード設定!H:H),"")</f>
        <v/>
      </c>
      <c r="J887" s="47" t="str">
        <f>IFERROR(_xlfn.XLOOKUP(D887&amp;F887,現状ワード設定!J:J,現状ワード設定!I:I),"")</f>
        <v/>
      </c>
      <c r="K887" s="47" t="e">
        <f>IF(AND(T887&gt;=設定!$C$12,W887&gt;=O887),I887*(1+設定!$F$12),IF(AND(T887&gt;=設定!$C$13,W887&lt;O887),I887*(1+設定!$F$13),IF(AND(T887&lt;設定!$C$14,U887&gt;=設定!$E$14),I887*(1+設定!$F$14),IF(AND(T887&lt;設定!$C$15,U887&lt;設定!$E$15),I887*(1+設定!$F$15),"除外"))))</f>
        <v>#VALUE!</v>
      </c>
      <c r="L887" s="58" t="e">
        <f ca="1">IF(消化率!$I$5&lt;1,K887*消化率!$I$5,IF(U887*V887/(K887*消化率!$I$5)&gt;O887,K887*消化率!$I$5,M887))</f>
        <v>#DIV/0!</v>
      </c>
      <c r="M887" s="58" t="e">
        <f t="shared" si="146"/>
        <v>#VALUE!</v>
      </c>
      <c r="N887" s="58" t="e">
        <f ca="1">IF(ROUNDUP(IF(IF(IF(AND(設定!$D$8&lt;=L887,設定!$D$8&lt;J887),設定!$D$8,IF(AND(J887&lt;=L887,J887&lt;設定!$D$8),J887,IF(AND(L887&lt;=J887,J887&lt;設定!$D$8),J887,L887)))=0,設定!$D$8,IF(AND(設定!$D$8&lt;=L887,設定!$D$8&lt;J887),設定!$D$8,IF(AND(J887&lt;=L887,J887&lt;設定!$D$8),J887,IF(AND(L887&lt;=J887,J887&lt;設定!$D$8),J887,L887))))&lt;=H887,H887+1,IF(IF(AND(設定!$D$8&lt;=L887,設定!$D$8&lt;J887),設定!$D$8,IF(AND(J887&lt;=L887,J887&lt;設定!$D$8),J887,IF(AND(L887&lt;=J887,J887&lt;設定!$D$8),J887,L887)))=0,設定!$D$8,IF(AND(設定!$D$8&lt;=L887,設定!$D$8&lt;J887),設定!$D$8,IF(AND(J887&lt;=L887,J887&lt;設定!$D$8),J887,IF(AND(L887&lt;=J887,J887&lt;設定!$D$8),J887,L887))))),0)&gt;40,ROUNDUP(IF(IF(IF(AND(設定!$D$8&lt;=L887,設定!$D$8&lt;J887),設定!$D$8,IF(AND(J887&lt;=L887,J887&lt;設定!$D$8),J887,IF(AND(L887&lt;=J887,J887&lt;設定!$D$8),J887,L887)))=0,設定!$D$8,IF(AND(設定!$D$8&lt;=L887,設定!$D$8&lt;J887),設定!$D$8,IF(AND(J887&lt;=L887,J887&lt;設定!$D$8),J887,IF(AND(L887&lt;=J887,J887&lt;設定!$D$8),J887,L887))))&lt;=H887,H887+1,IF(IF(AND(設定!$D$8&lt;=L887,設定!$D$8&lt;J887),設定!$D$8,IF(AND(J887&lt;=L887,J887&lt;設定!$D$8),J887,IF(AND(L887&lt;=J887,J887&lt;設定!$D$8),J887,L887)))=0,設定!$D$8,IF(AND(設定!$D$8&lt;=L887,設定!$D$8&lt;J887),設定!$D$8,IF(AND(J887&lt;=L887,J887&lt;設定!$D$8),J887,IF(AND(L887&lt;=J887,J887&lt;設定!$D$8),J887,L887))))),0),40)</f>
        <v>#DIV/0!</v>
      </c>
      <c r="O887" s="55">
        <f>IF(G887="標準",設定!$C$4,G887)</f>
        <v>5</v>
      </c>
      <c r="P887" s="45">
        <f t="shared" si="147"/>
        <v>0</v>
      </c>
      <c r="Q887" s="14">
        <f t="shared" si="148"/>
        <v>0</v>
      </c>
      <c r="R887" s="23">
        <f t="shared" si="156"/>
        <v>0</v>
      </c>
      <c r="S887" s="12">
        <f t="shared" si="149"/>
        <v>0</v>
      </c>
      <c r="T887" s="23">
        <f t="shared" si="150"/>
        <v>0</v>
      </c>
      <c r="U887" s="13">
        <f t="shared" si="151"/>
        <v>0</v>
      </c>
      <c r="V887" s="104" t="str">
        <f>INDEX(商品!Q:Q,MATCH(キーワード!D887,商品!D:D,0),1)</f>
        <v>-</v>
      </c>
      <c r="W887" s="15">
        <f t="shared" si="152"/>
        <v>0</v>
      </c>
      <c r="X887" s="22">
        <f>SUMIFS(当月ワード!$J$3:$J$1000,当月ワード!$D$3:$D$1000,キーワード!$D887,当月ワード!$E$3:$E$1000,キーワード!$F887)</f>
        <v>0</v>
      </c>
      <c r="Y887" s="23">
        <f>SUMIFS(前月ワード!$J$3:$J$1000,前月ワード!$D$3:$D$1000,キーワード!$D887,前月ワード!$E$3:$E$1000,キーワード!$F887)</f>
        <v>0</v>
      </c>
      <c r="Z887" s="23">
        <f>SUMIFS(前々月ワード!$J$3:$J$1000,前々月ワード!$D$3:$D$1000,キーワード!$D887,前々月ワード!$E$3:$E$1000,キーワード!$F887)</f>
        <v>0</v>
      </c>
      <c r="AA887" s="22">
        <f>SUMIFS(当月ワード!$W$3:$W$1000,当月ワード!$D$3:$D$1000,キーワード!$D887,当月ワード!$E$3:$E$1000,キーワード!$F887)</f>
        <v>0</v>
      </c>
      <c r="AB887" s="23">
        <f>SUMIFS(前月ワード!$W$3:$W$1000,前月ワード!$D$3:$D$1000,キーワード!$D887,前月ワード!$E$3:$E$1000,キーワード!$F887)</f>
        <v>0</v>
      </c>
      <c r="AC887" s="23">
        <f>SUMIFS(前々月ワード!$W$3:$W$1000,前々月ワード!$D$3:$D$1000,キーワード!$D887,前々月ワード!$E$3:$E$1000,キーワード!$F887)</f>
        <v>0</v>
      </c>
      <c r="AD887" s="23">
        <f t="shared" si="153"/>
        <v>0</v>
      </c>
      <c r="AE887" s="23">
        <f t="shared" si="153"/>
        <v>0</v>
      </c>
      <c r="AF887" s="23">
        <f t="shared" si="153"/>
        <v>0</v>
      </c>
      <c r="AG887" s="22">
        <f>SUMIFS(当月ワード!$X$3:$X$1000,当月ワード!$D$3:$D$1000,キーワード!$D887,当月ワード!$E$3:$E$1000,キーワード!$F887)</f>
        <v>0</v>
      </c>
      <c r="AH887" s="23">
        <f>SUMIFS(前月ワード!$X$3:$X$1000,前月ワード!$D$3:$D$1000,キーワード!$D887,前月ワード!$E$3:$E$1000,キーワード!$F887)</f>
        <v>0</v>
      </c>
      <c r="AI887" s="23">
        <f>SUMIFS(前々月ワード!$X$3:$X$1000,前々月ワード!$D$3:$D$1000,キーワード!$D887,前々月ワード!$E$3:$E$1000,キーワード!$F887)</f>
        <v>0</v>
      </c>
      <c r="AJ887" s="22">
        <f>SUMIFS(当月ワード!$I$3:$I$1000,当月ワード!$D$3:$D$1000,キーワード!$D887,当月ワード!$E$3:$E$1000,キーワード!$F887)</f>
        <v>0</v>
      </c>
      <c r="AK887" s="23">
        <f>SUMIFS(前月ワード!$I$3:$I$1000,前月ワード!$D$3:$D$1000,キーワード!$D887,前月ワード!$E$3:$E$1000,キーワード!$F887)</f>
        <v>0</v>
      </c>
      <c r="AL887" s="23">
        <f>SUMIFS(前々月ワード!$I$3:$I$1000,前々月ワード!$D$3:$D$1000,キーワード!$D887,前々月ワード!$E$3:$E$1000,キーワード!$F887)</f>
        <v>0</v>
      </c>
      <c r="AM887" s="13">
        <f t="shared" si="154"/>
        <v>0</v>
      </c>
      <c r="AN887" s="13">
        <f t="shared" si="154"/>
        <v>0</v>
      </c>
      <c r="AO887" s="13">
        <f t="shared" si="154"/>
        <v>0</v>
      </c>
      <c r="AP887" s="16">
        <f t="shared" si="155"/>
        <v>0</v>
      </c>
      <c r="AQ887" s="16">
        <f t="shared" si="155"/>
        <v>0</v>
      </c>
      <c r="AR887" s="17">
        <f t="shared" si="155"/>
        <v>0</v>
      </c>
    </row>
    <row r="888" spans="3:44" ht="36.65" customHeight="1">
      <c r="C888" s="20">
        <v>883</v>
      </c>
      <c r="D888" s="53">
        <f>現状ワード設定!B885</f>
        <v>0</v>
      </c>
      <c r="E888" s="26" t="str">
        <f>IFERROR(_xlfn.XLOOKUP($D888,現状商品設定!B:B,現状商品設定!C:C,"-"),"-")</f>
        <v>-</v>
      </c>
      <c r="F888" s="56">
        <f>現状ワード設定!G885</f>
        <v>0</v>
      </c>
      <c r="G888" s="60" t="s">
        <v>46</v>
      </c>
      <c r="H888" s="47" t="str">
        <f>IFERROR(_xlfn.XLOOKUP(D888,商品!$D:$D,商品!$H:$H),"")</f>
        <v/>
      </c>
      <c r="I888" s="50" t="str">
        <f>IFERROR(_xlfn.XLOOKUP(D888&amp;F888,現状ワード設定!J:J,現状ワード設定!H:H),"")</f>
        <v/>
      </c>
      <c r="J888" s="47" t="str">
        <f>IFERROR(_xlfn.XLOOKUP(D888&amp;F888,現状ワード設定!J:J,現状ワード設定!I:I),"")</f>
        <v/>
      </c>
      <c r="K888" s="47" t="e">
        <f>IF(AND(T888&gt;=設定!$C$12,W888&gt;=O888),I888*(1+設定!$F$12),IF(AND(T888&gt;=設定!$C$13,W888&lt;O888),I888*(1+設定!$F$13),IF(AND(T888&lt;設定!$C$14,U888&gt;=設定!$E$14),I888*(1+設定!$F$14),IF(AND(T888&lt;設定!$C$15,U888&lt;設定!$E$15),I888*(1+設定!$F$15),"除外"))))</f>
        <v>#VALUE!</v>
      </c>
      <c r="L888" s="58" t="e">
        <f ca="1">IF(消化率!$I$5&lt;1,K888*消化率!$I$5,IF(U888*V888/(K888*消化率!$I$5)&gt;O888,K888*消化率!$I$5,M888))</f>
        <v>#DIV/0!</v>
      </c>
      <c r="M888" s="58" t="e">
        <f t="shared" si="146"/>
        <v>#VALUE!</v>
      </c>
      <c r="N888" s="58" t="e">
        <f ca="1">IF(ROUNDUP(IF(IF(IF(AND(設定!$D$8&lt;=L888,設定!$D$8&lt;J888),設定!$D$8,IF(AND(J888&lt;=L888,J888&lt;設定!$D$8),J888,IF(AND(L888&lt;=J888,J888&lt;設定!$D$8),J888,L888)))=0,設定!$D$8,IF(AND(設定!$D$8&lt;=L888,設定!$D$8&lt;J888),設定!$D$8,IF(AND(J888&lt;=L888,J888&lt;設定!$D$8),J888,IF(AND(L888&lt;=J888,J888&lt;設定!$D$8),J888,L888))))&lt;=H888,H888+1,IF(IF(AND(設定!$D$8&lt;=L888,設定!$D$8&lt;J888),設定!$D$8,IF(AND(J888&lt;=L888,J888&lt;設定!$D$8),J888,IF(AND(L888&lt;=J888,J888&lt;設定!$D$8),J888,L888)))=0,設定!$D$8,IF(AND(設定!$D$8&lt;=L888,設定!$D$8&lt;J888),設定!$D$8,IF(AND(J888&lt;=L888,J888&lt;設定!$D$8),J888,IF(AND(L888&lt;=J888,J888&lt;設定!$D$8),J888,L888))))),0)&gt;40,ROUNDUP(IF(IF(IF(AND(設定!$D$8&lt;=L888,設定!$D$8&lt;J888),設定!$D$8,IF(AND(J888&lt;=L888,J888&lt;設定!$D$8),J888,IF(AND(L888&lt;=J888,J888&lt;設定!$D$8),J888,L888)))=0,設定!$D$8,IF(AND(設定!$D$8&lt;=L888,設定!$D$8&lt;J888),設定!$D$8,IF(AND(J888&lt;=L888,J888&lt;設定!$D$8),J888,IF(AND(L888&lt;=J888,J888&lt;設定!$D$8),J888,L888))))&lt;=H888,H888+1,IF(IF(AND(設定!$D$8&lt;=L888,設定!$D$8&lt;J888),設定!$D$8,IF(AND(J888&lt;=L888,J888&lt;設定!$D$8),J888,IF(AND(L888&lt;=J888,J888&lt;設定!$D$8),J888,L888)))=0,設定!$D$8,IF(AND(設定!$D$8&lt;=L888,設定!$D$8&lt;J888),設定!$D$8,IF(AND(J888&lt;=L888,J888&lt;設定!$D$8),J888,IF(AND(L888&lt;=J888,J888&lt;設定!$D$8),J888,L888))))),0),40)</f>
        <v>#DIV/0!</v>
      </c>
      <c r="O888" s="55">
        <f>IF(G888="標準",設定!$C$4,G888)</f>
        <v>5</v>
      </c>
      <c r="P888" s="45">
        <f t="shared" si="147"/>
        <v>0</v>
      </c>
      <c r="Q888" s="14">
        <f t="shared" si="148"/>
        <v>0</v>
      </c>
      <c r="R888" s="23">
        <f t="shared" si="156"/>
        <v>0</v>
      </c>
      <c r="S888" s="12">
        <f t="shared" si="149"/>
        <v>0</v>
      </c>
      <c r="T888" s="23">
        <f t="shared" si="150"/>
        <v>0</v>
      </c>
      <c r="U888" s="13">
        <f t="shared" si="151"/>
        <v>0</v>
      </c>
      <c r="V888" s="104" t="str">
        <f>INDEX(商品!Q:Q,MATCH(キーワード!D888,商品!D:D,0),1)</f>
        <v>-</v>
      </c>
      <c r="W888" s="15">
        <f t="shared" si="152"/>
        <v>0</v>
      </c>
      <c r="X888" s="22">
        <f>SUMIFS(当月ワード!$J$3:$J$1000,当月ワード!$D$3:$D$1000,キーワード!$D888,当月ワード!$E$3:$E$1000,キーワード!$F888)</f>
        <v>0</v>
      </c>
      <c r="Y888" s="23">
        <f>SUMIFS(前月ワード!$J$3:$J$1000,前月ワード!$D$3:$D$1000,キーワード!$D888,前月ワード!$E$3:$E$1000,キーワード!$F888)</f>
        <v>0</v>
      </c>
      <c r="Z888" s="23">
        <f>SUMIFS(前々月ワード!$J$3:$J$1000,前々月ワード!$D$3:$D$1000,キーワード!$D888,前々月ワード!$E$3:$E$1000,キーワード!$F888)</f>
        <v>0</v>
      </c>
      <c r="AA888" s="22">
        <f>SUMIFS(当月ワード!$W$3:$W$1000,当月ワード!$D$3:$D$1000,キーワード!$D888,当月ワード!$E$3:$E$1000,キーワード!$F888)</f>
        <v>0</v>
      </c>
      <c r="AB888" s="23">
        <f>SUMIFS(前月ワード!$W$3:$W$1000,前月ワード!$D$3:$D$1000,キーワード!$D888,前月ワード!$E$3:$E$1000,キーワード!$F888)</f>
        <v>0</v>
      </c>
      <c r="AC888" s="23">
        <f>SUMIFS(前々月ワード!$W$3:$W$1000,前々月ワード!$D$3:$D$1000,キーワード!$D888,前々月ワード!$E$3:$E$1000,キーワード!$F888)</f>
        <v>0</v>
      </c>
      <c r="AD888" s="23">
        <f t="shared" si="153"/>
        <v>0</v>
      </c>
      <c r="AE888" s="23">
        <f t="shared" si="153"/>
        <v>0</v>
      </c>
      <c r="AF888" s="23">
        <f t="shared" si="153"/>
        <v>0</v>
      </c>
      <c r="AG888" s="22">
        <f>SUMIFS(当月ワード!$X$3:$X$1000,当月ワード!$D$3:$D$1000,キーワード!$D888,当月ワード!$E$3:$E$1000,キーワード!$F888)</f>
        <v>0</v>
      </c>
      <c r="AH888" s="23">
        <f>SUMIFS(前月ワード!$X$3:$X$1000,前月ワード!$D$3:$D$1000,キーワード!$D888,前月ワード!$E$3:$E$1000,キーワード!$F888)</f>
        <v>0</v>
      </c>
      <c r="AI888" s="23">
        <f>SUMIFS(前々月ワード!$X$3:$X$1000,前々月ワード!$D$3:$D$1000,キーワード!$D888,前々月ワード!$E$3:$E$1000,キーワード!$F888)</f>
        <v>0</v>
      </c>
      <c r="AJ888" s="22">
        <f>SUMIFS(当月ワード!$I$3:$I$1000,当月ワード!$D$3:$D$1000,キーワード!$D888,当月ワード!$E$3:$E$1000,キーワード!$F888)</f>
        <v>0</v>
      </c>
      <c r="AK888" s="23">
        <f>SUMIFS(前月ワード!$I$3:$I$1000,前月ワード!$D$3:$D$1000,キーワード!$D888,前月ワード!$E$3:$E$1000,キーワード!$F888)</f>
        <v>0</v>
      </c>
      <c r="AL888" s="23">
        <f>SUMIFS(前々月ワード!$I$3:$I$1000,前々月ワード!$D$3:$D$1000,キーワード!$D888,前々月ワード!$E$3:$E$1000,キーワード!$F888)</f>
        <v>0</v>
      </c>
      <c r="AM888" s="13">
        <f t="shared" si="154"/>
        <v>0</v>
      </c>
      <c r="AN888" s="13">
        <f t="shared" si="154"/>
        <v>0</v>
      </c>
      <c r="AO888" s="13">
        <f t="shared" si="154"/>
        <v>0</v>
      </c>
      <c r="AP888" s="16">
        <f t="shared" si="155"/>
        <v>0</v>
      </c>
      <c r="AQ888" s="16">
        <f t="shared" si="155"/>
        <v>0</v>
      </c>
      <c r="AR888" s="17">
        <f t="shared" si="155"/>
        <v>0</v>
      </c>
    </row>
    <row r="889" spans="3:44" ht="36.65" customHeight="1">
      <c r="C889" s="20">
        <v>884</v>
      </c>
      <c r="D889" s="53">
        <f>現状ワード設定!B886</f>
        <v>0</v>
      </c>
      <c r="E889" s="26" t="str">
        <f>IFERROR(_xlfn.XLOOKUP($D889,現状商品設定!B:B,現状商品設定!C:C,"-"),"-")</f>
        <v>-</v>
      </c>
      <c r="F889" s="56">
        <f>現状ワード設定!G886</f>
        <v>0</v>
      </c>
      <c r="G889" s="60" t="s">
        <v>46</v>
      </c>
      <c r="H889" s="47" t="str">
        <f>IFERROR(_xlfn.XLOOKUP(D889,商品!$D:$D,商品!$H:$H),"")</f>
        <v/>
      </c>
      <c r="I889" s="50" t="str">
        <f>IFERROR(_xlfn.XLOOKUP(D889&amp;F889,現状ワード設定!J:J,現状ワード設定!H:H),"")</f>
        <v/>
      </c>
      <c r="J889" s="47" t="str">
        <f>IFERROR(_xlfn.XLOOKUP(D889&amp;F889,現状ワード設定!J:J,現状ワード設定!I:I),"")</f>
        <v/>
      </c>
      <c r="K889" s="47" t="e">
        <f>IF(AND(T889&gt;=設定!$C$12,W889&gt;=O889),I889*(1+設定!$F$12),IF(AND(T889&gt;=設定!$C$13,W889&lt;O889),I889*(1+設定!$F$13),IF(AND(T889&lt;設定!$C$14,U889&gt;=設定!$E$14),I889*(1+設定!$F$14),IF(AND(T889&lt;設定!$C$15,U889&lt;設定!$E$15),I889*(1+設定!$F$15),"除外"))))</f>
        <v>#VALUE!</v>
      </c>
      <c r="L889" s="58" t="e">
        <f ca="1">IF(消化率!$I$5&lt;1,K889*消化率!$I$5,IF(U889*V889/(K889*消化率!$I$5)&gt;O889,K889*消化率!$I$5,M889))</f>
        <v>#DIV/0!</v>
      </c>
      <c r="M889" s="58" t="e">
        <f t="shared" si="146"/>
        <v>#VALUE!</v>
      </c>
      <c r="N889" s="58" t="e">
        <f ca="1">IF(ROUNDUP(IF(IF(IF(AND(設定!$D$8&lt;=L889,設定!$D$8&lt;J889),設定!$D$8,IF(AND(J889&lt;=L889,J889&lt;設定!$D$8),J889,IF(AND(L889&lt;=J889,J889&lt;設定!$D$8),J889,L889)))=0,設定!$D$8,IF(AND(設定!$D$8&lt;=L889,設定!$D$8&lt;J889),設定!$D$8,IF(AND(J889&lt;=L889,J889&lt;設定!$D$8),J889,IF(AND(L889&lt;=J889,J889&lt;設定!$D$8),J889,L889))))&lt;=H889,H889+1,IF(IF(AND(設定!$D$8&lt;=L889,設定!$D$8&lt;J889),設定!$D$8,IF(AND(J889&lt;=L889,J889&lt;設定!$D$8),J889,IF(AND(L889&lt;=J889,J889&lt;設定!$D$8),J889,L889)))=0,設定!$D$8,IF(AND(設定!$D$8&lt;=L889,設定!$D$8&lt;J889),設定!$D$8,IF(AND(J889&lt;=L889,J889&lt;設定!$D$8),J889,IF(AND(L889&lt;=J889,J889&lt;設定!$D$8),J889,L889))))),0)&gt;40,ROUNDUP(IF(IF(IF(AND(設定!$D$8&lt;=L889,設定!$D$8&lt;J889),設定!$D$8,IF(AND(J889&lt;=L889,J889&lt;設定!$D$8),J889,IF(AND(L889&lt;=J889,J889&lt;設定!$D$8),J889,L889)))=0,設定!$D$8,IF(AND(設定!$D$8&lt;=L889,設定!$D$8&lt;J889),設定!$D$8,IF(AND(J889&lt;=L889,J889&lt;設定!$D$8),J889,IF(AND(L889&lt;=J889,J889&lt;設定!$D$8),J889,L889))))&lt;=H889,H889+1,IF(IF(AND(設定!$D$8&lt;=L889,設定!$D$8&lt;J889),設定!$D$8,IF(AND(J889&lt;=L889,J889&lt;設定!$D$8),J889,IF(AND(L889&lt;=J889,J889&lt;設定!$D$8),J889,L889)))=0,設定!$D$8,IF(AND(設定!$D$8&lt;=L889,設定!$D$8&lt;J889),設定!$D$8,IF(AND(J889&lt;=L889,J889&lt;設定!$D$8),J889,IF(AND(L889&lt;=J889,J889&lt;設定!$D$8),J889,L889))))),0),40)</f>
        <v>#DIV/0!</v>
      </c>
      <c r="O889" s="55">
        <f>IF(G889="標準",設定!$C$4,G889)</f>
        <v>5</v>
      </c>
      <c r="P889" s="45">
        <f t="shared" si="147"/>
        <v>0</v>
      </c>
      <c r="Q889" s="14">
        <f t="shared" si="148"/>
        <v>0</v>
      </c>
      <c r="R889" s="23">
        <f t="shared" si="156"/>
        <v>0</v>
      </c>
      <c r="S889" s="12">
        <f t="shared" si="149"/>
        <v>0</v>
      </c>
      <c r="T889" s="23">
        <f t="shared" si="150"/>
        <v>0</v>
      </c>
      <c r="U889" s="13">
        <f t="shared" si="151"/>
        <v>0</v>
      </c>
      <c r="V889" s="104" t="str">
        <f>INDEX(商品!Q:Q,MATCH(キーワード!D889,商品!D:D,0),1)</f>
        <v>-</v>
      </c>
      <c r="W889" s="15">
        <f t="shared" si="152"/>
        <v>0</v>
      </c>
      <c r="X889" s="22">
        <f>SUMIFS(当月ワード!$J$3:$J$1000,当月ワード!$D$3:$D$1000,キーワード!$D889,当月ワード!$E$3:$E$1000,キーワード!$F889)</f>
        <v>0</v>
      </c>
      <c r="Y889" s="23">
        <f>SUMIFS(前月ワード!$J$3:$J$1000,前月ワード!$D$3:$D$1000,キーワード!$D889,前月ワード!$E$3:$E$1000,キーワード!$F889)</f>
        <v>0</v>
      </c>
      <c r="Z889" s="23">
        <f>SUMIFS(前々月ワード!$J$3:$J$1000,前々月ワード!$D$3:$D$1000,キーワード!$D889,前々月ワード!$E$3:$E$1000,キーワード!$F889)</f>
        <v>0</v>
      </c>
      <c r="AA889" s="22">
        <f>SUMIFS(当月ワード!$W$3:$W$1000,当月ワード!$D$3:$D$1000,キーワード!$D889,当月ワード!$E$3:$E$1000,キーワード!$F889)</f>
        <v>0</v>
      </c>
      <c r="AB889" s="23">
        <f>SUMIFS(前月ワード!$W$3:$W$1000,前月ワード!$D$3:$D$1000,キーワード!$D889,前月ワード!$E$3:$E$1000,キーワード!$F889)</f>
        <v>0</v>
      </c>
      <c r="AC889" s="23">
        <f>SUMIFS(前々月ワード!$W$3:$W$1000,前々月ワード!$D$3:$D$1000,キーワード!$D889,前々月ワード!$E$3:$E$1000,キーワード!$F889)</f>
        <v>0</v>
      </c>
      <c r="AD889" s="23">
        <f t="shared" si="153"/>
        <v>0</v>
      </c>
      <c r="AE889" s="23">
        <f t="shared" si="153"/>
        <v>0</v>
      </c>
      <c r="AF889" s="23">
        <f t="shared" si="153"/>
        <v>0</v>
      </c>
      <c r="AG889" s="22">
        <f>SUMIFS(当月ワード!$X$3:$X$1000,当月ワード!$D$3:$D$1000,キーワード!$D889,当月ワード!$E$3:$E$1000,キーワード!$F889)</f>
        <v>0</v>
      </c>
      <c r="AH889" s="23">
        <f>SUMIFS(前月ワード!$X$3:$X$1000,前月ワード!$D$3:$D$1000,キーワード!$D889,前月ワード!$E$3:$E$1000,キーワード!$F889)</f>
        <v>0</v>
      </c>
      <c r="AI889" s="23">
        <f>SUMIFS(前々月ワード!$X$3:$X$1000,前々月ワード!$D$3:$D$1000,キーワード!$D889,前々月ワード!$E$3:$E$1000,キーワード!$F889)</f>
        <v>0</v>
      </c>
      <c r="AJ889" s="22">
        <f>SUMIFS(当月ワード!$I$3:$I$1000,当月ワード!$D$3:$D$1000,キーワード!$D889,当月ワード!$E$3:$E$1000,キーワード!$F889)</f>
        <v>0</v>
      </c>
      <c r="AK889" s="23">
        <f>SUMIFS(前月ワード!$I$3:$I$1000,前月ワード!$D$3:$D$1000,キーワード!$D889,前月ワード!$E$3:$E$1000,キーワード!$F889)</f>
        <v>0</v>
      </c>
      <c r="AL889" s="23">
        <f>SUMIFS(前々月ワード!$I$3:$I$1000,前々月ワード!$D$3:$D$1000,キーワード!$D889,前々月ワード!$E$3:$E$1000,キーワード!$F889)</f>
        <v>0</v>
      </c>
      <c r="AM889" s="13">
        <f t="shared" si="154"/>
        <v>0</v>
      </c>
      <c r="AN889" s="13">
        <f t="shared" si="154"/>
        <v>0</v>
      </c>
      <c r="AO889" s="13">
        <f t="shared" si="154"/>
        <v>0</v>
      </c>
      <c r="AP889" s="16">
        <f t="shared" si="155"/>
        <v>0</v>
      </c>
      <c r="AQ889" s="16">
        <f t="shared" si="155"/>
        <v>0</v>
      </c>
      <c r="AR889" s="17">
        <f t="shared" si="155"/>
        <v>0</v>
      </c>
    </row>
    <row r="890" spans="3:44" ht="36.65" customHeight="1">
      <c r="C890" s="20">
        <v>885</v>
      </c>
      <c r="D890" s="53">
        <f>現状ワード設定!B887</f>
        <v>0</v>
      </c>
      <c r="E890" s="26" t="str">
        <f>IFERROR(_xlfn.XLOOKUP($D890,現状商品設定!B:B,現状商品設定!C:C,"-"),"-")</f>
        <v>-</v>
      </c>
      <c r="F890" s="56">
        <f>現状ワード設定!G887</f>
        <v>0</v>
      </c>
      <c r="G890" s="60" t="s">
        <v>46</v>
      </c>
      <c r="H890" s="47" t="str">
        <f>IFERROR(_xlfn.XLOOKUP(D890,商品!$D:$D,商品!$H:$H),"")</f>
        <v/>
      </c>
      <c r="I890" s="50" t="str">
        <f>IFERROR(_xlfn.XLOOKUP(D890&amp;F890,現状ワード設定!J:J,現状ワード設定!H:H),"")</f>
        <v/>
      </c>
      <c r="J890" s="47" t="str">
        <f>IFERROR(_xlfn.XLOOKUP(D890&amp;F890,現状ワード設定!J:J,現状ワード設定!I:I),"")</f>
        <v/>
      </c>
      <c r="K890" s="47" t="e">
        <f>IF(AND(T890&gt;=設定!$C$12,W890&gt;=O890),I890*(1+設定!$F$12),IF(AND(T890&gt;=設定!$C$13,W890&lt;O890),I890*(1+設定!$F$13),IF(AND(T890&lt;設定!$C$14,U890&gt;=設定!$E$14),I890*(1+設定!$F$14),IF(AND(T890&lt;設定!$C$15,U890&lt;設定!$E$15),I890*(1+設定!$F$15),"除外"))))</f>
        <v>#VALUE!</v>
      </c>
      <c r="L890" s="58" t="e">
        <f ca="1">IF(消化率!$I$5&lt;1,K890*消化率!$I$5,IF(U890*V890/(K890*消化率!$I$5)&gt;O890,K890*消化率!$I$5,M890))</f>
        <v>#DIV/0!</v>
      </c>
      <c r="M890" s="58" t="e">
        <f t="shared" si="146"/>
        <v>#VALUE!</v>
      </c>
      <c r="N890" s="58" t="e">
        <f ca="1">IF(ROUNDUP(IF(IF(IF(AND(設定!$D$8&lt;=L890,設定!$D$8&lt;J890),設定!$D$8,IF(AND(J890&lt;=L890,J890&lt;設定!$D$8),J890,IF(AND(L890&lt;=J890,J890&lt;設定!$D$8),J890,L890)))=0,設定!$D$8,IF(AND(設定!$D$8&lt;=L890,設定!$D$8&lt;J890),設定!$D$8,IF(AND(J890&lt;=L890,J890&lt;設定!$D$8),J890,IF(AND(L890&lt;=J890,J890&lt;設定!$D$8),J890,L890))))&lt;=H890,H890+1,IF(IF(AND(設定!$D$8&lt;=L890,設定!$D$8&lt;J890),設定!$D$8,IF(AND(J890&lt;=L890,J890&lt;設定!$D$8),J890,IF(AND(L890&lt;=J890,J890&lt;設定!$D$8),J890,L890)))=0,設定!$D$8,IF(AND(設定!$D$8&lt;=L890,設定!$D$8&lt;J890),設定!$D$8,IF(AND(J890&lt;=L890,J890&lt;設定!$D$8),J890,IF(AND(L890&lt;=J890,J890&lt;設定!$D$8),J890,L890))))),0)&gt;40,ROUNDUP(IF(IF(IF(AND(設定!$D$8&lt;=L890,設定!$D$8&lt;J890),設定!$D$8,IF(AND(J890&lt;=L890,J890&lt;設定!$D$8),J890,IF(AND(L890&lt;=J890,J890&lt;設定!$D$8),J890,L890)))=0,設定!$D$8,IF(AND(設定!$D$8&lt;=L890,設定!$D$8&lt;J890),設定!$D$8,IF(AND(J890&lt;=L890,J890&lt;設定!$D$8),J890,IF(AND(L890&lt;=J890,J890&lt;設定!$D$8),J890,L890))))&lt;=H890,H890+1,IF(IF(AND(設定!$D$8&lt;=L890,設定!$D$8&lt;J890),設定!$D$8,IF(AND(J890&lt;=L890,J890&lt;設定!$D$8),J890,IF(AND(L890&lt;=J890,J890&lt;設定!$D$8),J890,L890)))=0,設定!$D$8,IF(AND(設定!$D$8&lt;=L890,設定!$D$8&lt;J890),設定!$D$8,IF(AND(J890&lt;=L890,J890&lt;設定!$D$8),J890,IF(AND(L890&lt;=J890,J890&lt;設定!$D$8),J890,L890))))),0),40)</f>
        <v>#DIV/0!</v>
      </c>
      <c r="O890" s="55">
        <f>IF(G890="標準",設定!$C$4,G890)</f>
        <v>5</v>
      </c>
      <c r="P890" s="45">
        <f t="shared" si="147"/>
        <v>0</v>
      </c>
      <c r="Q890" s="14">
        <f t="shared" si="148"/>
        <v>0</v>
      </c>
      <c r="R890" s="23">
        <f t="shared" si="156"/>
        <v>0</v>
      </c>
      <c r="S890" s="12">
        <f t="shared" si="149"/>
        <v>0</v>
      </c>
      <c r="T890" s="23">
        <f t="shared" si="150"/>
        <v>0</v>
      </c>
      <c r="U890" s="13">
        <f t="shared" si="151"/>
        <v>0</v>
      </c>
      <c r="V890" s="104" t="str">
        <f>INDEX(商品!Q:Q,MATCH(キーワード!D890,商品!D:D,0),1)</f>
        <v>-</v>
      </c>
      <c r="W890" s="15">
        <f t="shared" si="152"/>
        <v>0</v>
      </c>
      <c r="X890" s="22">
        <f>SUMIFS(当月ワード!$J$3:$J$1000,当月ワード!$D$3:$D$1000,キーワード!$D890,当月ワード!$E$3:$E$1000,キーワード!$F890)</f>
        <v>0</v>
      </c>
      <c r="Y890" s="23">
        <f>SUMIFS(前月ワード!$J$3:$J$1000,前月ワード!$D$3:$D$1000,キーワード!$D890,前月ワード!$E$3:$E$1000,キーワード!$F890)</f>
        <v>0</v>
      </c>
      <c r="Z890" s="23">
        <f>SUMIFS(前々月ワード!$J$3:$J$1000,前々月ワード!$D$3:$D$1000,キーワード!$D890,前々月ワード!$E$3:$E$1000,キーワード!$F890)</f>
        <v>0</v>
      </c>
      <c r="AA890" s="22">
        <f>SUMIFS(当月ワード!$W$3:$W$1000,当月ワード!$D$3:$D$1000,キーワード!$D890,当月ワード!$E$3:$E$1000,キーワード!$F890)</f>
        <v>0</v>
      </c>
      <c r="AB890" s="23">
        <f>SUMIFS(前月ワード!$W$3:$W$1000,前月ワード!$D$3:$D$1000,キーワード!$D890,前月ワード!$E$3:$E$1000,キーワード!$F890)</f>
        <v>0</v>
      </c>
      <c r="AC890" s="23">
        <f>SUMIFS(前々月ワード!$W$3:$W$1000,前々月ワード!$D$3:$D$1000,キーワード!$D890,前々月ワード!$E$3:$E$1000,キーワード!$F890)</f>
        <v>0</v>
      </c>
      <c r="AD890" s="23">
        <f t="shared" si="153"/>
        <v>0</v>
      </c>
      <c r="AE890" s="23">
        <f t="shared" si="153"/>
        <v>0</v>
      </c>
      <c r="AF890" s="23">
        <f t="shared" si="153"/>
        <v>0</v>
      </c>
      <c r="AG890" s="22">
        <f>SUMIFS(当月ワード!$X$3:$X$1000,当月ワード!$D$3:$D$1000,キーワード!$D890,当月ワード!$E$3:$E$1000,キーワード!$F890)</f>
        <v>0</v>
      </c>
      <c r="AH890" s="23">
        <f>SUMIFS(前月ワード!$X$3:$X$1000,前月ワード!$D$3:$D$1000,キーワード!$D890,前月ワード!$E$3:$E$1000,キーワード!$F890)</f>
        <v>0</v>
      </c>
      <c r="AI890" s="23">
        <f>SUMIFS(前々月ワード!$X$3:$X$1000,前々月ワード!$D$3:$D$1000,キーワード!$D890,前々月ワード!$E$3:$E$1000,キーワード!$F890)</f>
        <v>0</v>
      </c>
      <c r="AJ890" s="22">
        <f>SUMIFS(当月ワード!$I$3:$I$1000,当月ワード!$D$3:$D$1000,キーワード!$D890,当月ワード!$E$3:$E$1000,キーワード!$F890)</f>
        <v>0</v>
      </c>
      <c r="AK890" s="23">
        <f>SUMIFS(前月ワード!$I$3:$I$1000,前月ワード!$D$3:$D$1000,キーワード!$D890,前月ワード!$E$3:$E$1000,キーワード!$F890)</f>
        <v>0</v>
      </c>
      <c r="AL890" s="23">
        <f>SUMIFS(前々月ワード!$I$3:$I$1000,前々月ワード!$D$3:$D$1000,キーワード!$D890,前々月ワード!$E$3:$E$1000,キーワード!$F890)</f>
        <v>0</v>
      </c>
      <c r="AM890" s="13">
        <f t="shared" si="154"/>
        <v>0</v>
      </c>
      <c r="AN890" s="13">
        <f t="shared" si="154"/>
        <v>0</v>
      </c>
      <c r="AO890" s="13">
        <f t="shared" si="154"/>
        <v>0</v>
      </c>
      <c r="AP890" s="16">
        <f t="shared" si="155"/>
        <v>0</v>
      </c>
      <c r="AQ890" s="16">
        <f t="shared" si="155"/>
        <v>0</v>
      </c>
      <c r="AR890" s="17">
        <f t="shared" si="155"/>
        <v>0</v>
      </c>
    </row>
    <row r="891" spans="3:44" ht="36.65" customHeight="1">
      <c r="C891" s="20">
        <v>886</v>
      </c>
      <c r="D891" s="53">
        <f>現状ワード設定!B888</f>
        <v>0</v>
      </c>
      <c r="E891" s="26" t="str">
        <f>IFERROR(_xlfn.XLOOKUP($D891,現状商品設定!B:B,現状商品設定!C:C,"-"),"-")</f>
        <v>-</v>
      </c>
      <c r="F891" s="56">
        <f>現状ワード設定!G888</f>
        <v>0</v>
      </c>
      <c r="G891" s="60" t="s">
        <v>46</v>
      </c>
      <c r="H891" s="47" t="str">
        <f>IFERROR(_xlfn.XLOOKUP(D891,商品!$D:$D,商品!$H:$H),"")</f>
        <v/>
      </c>
      <c r="I891" s="50" t="str">
        <f>IFERROR(_xlfn.XLOOKUP(D891&amp;F891,現状ワード設定!J:J,現状ワード設定!H:H),"")</f>
        <v/>
      </c>
      <c r="J891" s="47" t="str">
        <f>IFERROR(_xlfn.XLOOKUP(D891&amp;F891,現状ワード設定!J:J,現状ワード設定!I:I),"")</f>
        <v/>
      </c>
      <c r="K891" s="47" t="e">
        <f>IF(AND(T891&gt;=設定!$C$12,W891&gt;=O891),I891*(1+設定!$F$12),IF(AND(T891&gt;=設定!$C$13,W891&lt;O891),I891*(1+設定!$F$13),IF(AND(T891&lt;設定!$C$14,U891&gt;=設定!$E$14),I891*(1+設定!$F$14),IF(AND(T891&lt;設定!$C$15,U891&lt;設定!$E$15),I891*(1+設定!$F$15),"除外"))))</f>
        <v>#VALUE!</v>
      </c>
      <c r="L891" s="58" t="e">
        <f ca="1">IF(消化率!$I$5&lt;1,K891*消化率!$I$5,IF(U891*V891/(K891*消化率!$I$5)&gt;O891,K891*消化率!$I$5,M891))</f>
        <v>#DIV/0!</v>
      </c>
      <c r="M891" s="58" t="e">
        <f t="shared" si="146"/>
        <v>#VALUE!</v>
      </c>
      <c r="N891" s="58" t="e">
        <f ca="1">IF(ROUNDUP(IF(IF(IF(AND(設定!$D$8&lt;=L891,設定!$D$8&lt;J891),設定!$D$8,IF(AND(J891&lt;=L891,J891&lt;設定!$D$8),J891,IF(AND(L891&lt;=J891,J891&lt;設定!$D$8),J891,L891)))=0,設定!$D$8,IF(AND(設定!$D$8&lt;=L891,設定!$D$8&lt;J891),設定!$D$8,IF(AND(J891&lt;=L891,J891&lt;設定!$D$8),J891,IF(AND(L891&lt;=J891,J891&lt;設定!$D$8),J891,L891))))&lt;=H891,H891+1,IF(IF(AND(設定!$D$8&lt;=L891,設定!$D$8&lt;J891),設定!$D$8,IF(AND(J891&lt;=L891,J891&lt;設定!$D$8),J891,IF(AND(L891&lt;=J891,J891&lt;設定!$D$8),J891,L891)))=0,設定!$D$8,IF(AND(設定!$D$8&lt;=L891,設定!$D$8&lt;J891),設定!$D$8,IF(AND(J891&lt;=L891,J891&lt;設定!$D$8),J891,IF(AND(L891&lt;=J891,J891&lt;設定!$D$8),J891,L891))))),0)&gt;40,ROUNDUP(IF(IF(IF(AND(設定!$D$8&lt;=L891,設定!$D$8&lt;J891),設定!$D$8,IF(AND(J891&lt;=L891,J891&lt;設定!$D$8),J891,IF(AND(L891&lt;=J891,J891&lt;設定!$D$8),J891,L891)))=0,設定!$D$8,IF(AND(設定!$D$8&lt;=L891,設定!$D$8&lt;J891),設定!$D$8,IF(AND(J891&lt;=L891,J891&lt;設定!$D$8),J891,IF(AND(L891&lt;=J891,J891&lt;設定!$D$8),J891,L891))))&lt;=H891,H891+1,IF(IF(AND(設定!$D$8&lt;=L891,設定!$D$8&lt;J891),設定!$D$8,IF(AND(J891&lt;=L891,J891&lt;設定!$D$8),J891,IF(AND(L891&lt;=J891,J891&lt;設定!$D$8),J891,L891)))=0,設定!$D$8,IF(AND(設定!$D$8&lt;=L891,設定!$D$8&lt;J891),設定!$D$8,IF(AND(J891&lt;=L891,J891&lt;設定!$D$8),J891,IF(AND(L891&lt;=J891,J891&lt;設定!$D$8),J891,L891))))),0),40)</f>
        <v>#DIV/0!</v>
      </c>
      <c r="O891" s="55">
        <f>IF(G891="標準",設定!$C$4,G891)</f>
        <v>5</v>
      </c>
      <c r="P891" s="45">
        <f t="shared" si="147"/>
        <v>0</v>
      </c>
      <c r="Q891" s="14">
        <f t="shared" si="148"/>
        <v>0</v>
      </c>
      <c r="R891" s="23">
        <f t="shared" si="156"/>
        <v>0</v>
      </c>
      <c r="S891" s="12">
        <f t="shared" si="149"/>
        <v>0</v>
      </c>
      <c r="T891" s="23">
        <f t="shared" si="150"/>
        <v>0</v>
      </c>
      <c r="U891" s="13">
        <f t="shared" si="151"/>
        <v>0</v>
      </c>
      <c r="V891" s="104" t="str">
        <f>INDEX(商品!Q:Q,MATCH(キーワード!D891,商品!D:D,0),1)</f>
        <v>-</v>
      </c>
      <c r="W891" s="15">
        <f t="shared" si="152"/>
        <v>0</v>
      </c>
      <c r="X891" s="22">
        <f>SUMIFS(当月ワード!$J$3:$J$1000,当月ワード!$D$3:$D$1000,キーワード!$D891,当月ワード!$E$3:$E$1000,キーワード!$F891)</f>
        <v>0</v>
      </c>
      <c r="Y891" s="23">
        <f>SUMIFS(前月ワード!$J$3:$J$1000,前月ワード!$D$3:$D$1000,キーワード!$D891,前月ワード!$E$3:$E$1000,キーワード!$F891)</f>
        <v>0</v>
      </c>
      <c r="Z891" s="23">
        <f>SUMIFS(前々月ワード!$J$3:$J$1000,前々月ワード!$D$3:$D$1000,キーワード!$D891,前々月ワード!$E$3:$E$1000,キーワード!$F891)</f>
        <v>0</v>
      </c>
      <c r="AA891" s="22">
        <f>SUMIFS(当月ワード!$W$3:$W$1000,当月ワード!$D$3:$D$1000,キーワード!$D891,当月ワード!$E$3:$E$1000,キーワード!$F891)</f>
        <v>0</v>
      </c>
      <c r="AB891" s="23">
        <f>SUMIFS(前月ワード!$W$3:$W$1000,前月ワード!$D$3:$D$1000,キーワード!$D891,前月ワード!$E$3:$E$1000,キーワード!$F891)</f>
        <v>0</v>
      </c>
      <c r="AC891" s="23">
        <f>SUMIFS(前々月ワード!$W$3:$W$1000,前々月ワード!$D$3:$D$1000,キーワード!$D891,前々月ワード!$E$3:$E$1000,キーワード!$F891)</f>
        <v>0</v>
      </c>
      <c r="AD891" s="23">
        <f t="shared" si="153"/>
        <v>0</v>
      </c>
      <c r="AE891" s="23">
        <f t="shared" si="153"/>
        <v>0</v>
      </c>
      <c r="AF891" s="23">
        <f t="shared" si="153"/>
        <v>0</v>
      </c>
      <c r="AG891" s="22">
        <f>SUMIFS(当月ワード!$X$3:$X$1000,当月ワード!$D$3:$D$1000,キーワード!$D891,当月ワード!$E$3:$E$1000,キーワード!$F891)</f>
        <v>0</v>
      </c>
      <c r="AH891" s="23">
        <f>SUMIFS(前月ワード!$X$3:$X$1000,前月ワード!$D$3:$D$1000,キーワード!$D891,前月ワード!$E$3:$E$1000,キーワード!$F891)</f>
        <v>0</v>
      </c>
      <c r="AI891" s="23">
        <f>SUMIFS(前々月ワード!$X$3:$X$1000,前々月ワード!$D$3:$D$1000,キーワード!$D891,前々月ワード!$E$3:$E$1000,キーワード!$F891)</f>
        <v>0</v>
      </c>
      <c r="AJ891" s="22">
        <f>SUMIFS(当月ワード!$I$3:$I$1000,当月ワード!$D$3:$D$1000,キーワード!$D891,当月ワード!$E$3:$E$1000,キーワード!$F891)</f>
        <v>0</v>
      </c>
      <c r="AK891" s="23">
        <f>SUMIFS(前月ワード!$I$3:$I$1000,前月ワード!$D$3:$D$1000,キーワード!$D891,前月ワード!$E$3:$E$1000,キーワード!$F891)</f>
        <v>0</v>
      </c>
      <c r="AL891" s="23">
        <f>SUMIFS(前々月ワード!$I$3:$I$1000,前々月ワード!$D$3:$D$1000,キーワード!$D891,前々月ワード!$E$3:$E$1000,キーワード!$F891)</f>
        <v>0</v>
      </c>
      <c r="AM891" s="13">
        <f t="shared" si="154"/>
        <v>0</v>
      </c>
      <c r="AN891" s="13">
        <f t="shared" si="154"/>
        <v>0</v>
      </c>
      <c r="AO891" s="13">
        <f t="shared" si="154"/>
        <v>0</v>
      </c>
      <c r="AP891" s="16">
        <f t="shared" si="155"/>
        <v>0</v>
      </c>
      <c r="AQ891" s="16">
        <f t="shared" si="155"/>
        <v>0</v>
      </c>
      <c r="AR891" s="17">
        <f t="shared" si="155"/>
        <v>0</v>
      </c>
    </row>
    <row r="892" spans="3:44" ht="36.65" customHeight="1">
      <c r="C892" s="20">
        <v>887</v>
      </c>
      <c r="D892" s="53">
        <f>現状ワード設定!B889</f>
        <v>0</v>
      </c>
      <c r="E892" s="26" t="str">
        <f>IFERROR(_xlfn.XLOOKUP($D892,現状商品設定!B:B,現状商品設定!C:C,"-"),"-")</f>
        <v>-</v>
      </c>
      <c r="F892" s="56">
        <f>現状ワード設定!G889</f>
        <v>0</v>
      </c>
      <c r="G892" s="60" t="s">
        <v>46</v>
      </c>
      <c r="H892" s="47" t="str">
        <f>IFERROR(_xlfn.XLOOKUP(D892,商品!$D:$D,商品!$H:$H),"")</f>
        <v/>
      </c>
      <c r="I892" s="50" t="str">
        <f>IFERROR(_xlfn.XLOOKUP(D892&amp;F892,現状ワード設定!J:J,現状ワード設定!H:H),"")</f>
        <v/>
      </c>
      <c r="J892" s="47" t="str">
        <f>IFERROR(_xlfn.XLOOKUP(D892&amp;F892,現状ワード設定!J:J,現状ワード設定!I:I),"")</f>
        <v/>
      </c>
      <c r="K892" s="47" t="e">
        <f>IF(AND(T892&gt;=設定!$C$12,W892&gt;=O892),I892*(1+設定!$F$12),IF(AND(T892&gt;=設定!$C$13,W892&lt;O892),I892*(1+設定!$F$13),IF(AND(T892&lt;設定!$C$14,U892&gt;=設定!$E$14),I892*(1+設定!$F$14),IF(AND(T892&lt;設定!$C$15,U892&lt;設定!$E$15),I892*(1+設定!$F$15),"除外"))))</f>
        <v>#VALUE!</v>
      </c>
      <c r="L892" s="58" t="e">
        <f ca="1">IF(消化率!$I$5&lt;1,K892*消化率!$I$5,IF(U892*V892/(K892*消化率!$I$5)&gt;O892,K892*消化率!$I$5,M892))</f>
        <v>#DIV/0!</v>
      </c>
      <c r="M892" s="58" t="e">
        <f t="shared" si="146"/>
        <v>#VALUE!</v>
      </c>
      <c r="N892" s="58" t="e">
        <f ca="1">IF(ROUNDUP(IF(IF(IF(AND(設定!$D$8&lt;=L892,設定!$D$8&lt;J892),設定!$D$8,IF(AND(J892&lt;=L892,J892&lt;設定!$D$8),J892,IF(AND(L892&lt;=J892,J892&lt;設定!$D$8),J892,L892)))=0,設定!$D$8,IF(AND(設定!$D$8&lt;=L892,設定!$D$8&lt;J892),設定!$D$8,IF(AND(J892&lt;=L892,J892&lt;設定!$D$8),J892,IF(AND(L892&lt;=J892,J892&lt;設定!$D$8),J892,L892))))&lt;=H892,H892+1,IF(IF(AND(設定!$D$8&lt;=L892,設定!$D$8&lt;J892),設定!$D$8,IF(AND(J892&lt;=L892,J892&lt;設定!$D$8),J892,IF(AND(L892&lt;=J892,J892&lt;設定!$D$8),J892,L892)))=0,設定!$D$8,IF(AND(設定!$D$8&lt;=L892,設定!$D$8&lt;J892),設定!$D$8,IF(AND(J892&lt;=L892,J892&lt;設定!$D$8),J892,IF(AND(L892&lt;=J892,J892&lt;設定!$D$8),J892,L892))))),0)&gt;40,ROUNDUP(IF(IF(IF(AND(設定!$D$8&lt;=L892,設定!$D$8&lt;J892),設定!$D$8,IF(AND(J892&lt;=L892,J892&lt;設定!$D$8),J892,IF(AND(L892&lt;=J892,J892&lt;設定!$D$8),J892,L892)))=0,設定!$D$8,IF(AND(設定!$D$8&lt;=L892,設定!$D$8&lt;J892),設定!$D$8,IF(AND(J892&lt;=L892,J892&lt;設定!$D$8),J892,IF(AND(L892&lt;=J892,J892&lt;設定!$D$8),J892,L892))))&lt;=H892,H892+1,IF(IF(AND(設定!$D$8&lt;=L892,設定!$D$8&lt;J892),設定!$D$8,IF(AND(J892&lt;=L892,J892&lt;設定!$D$8),J892,IF(AND(L892&lt;=J892,J892&lt;設定!$D$8),J892,L892)))=0,設定!$D$8,IF(AND(設定!$D$8&lt;=L892,設定!$D$8&lt;J892),設定!$D$8,IF(AND(J892&lt;=L892,J892&lt;設定!$D$8),J892,IF(AND(L892&lt;=J892,J892&lt;設定!$D$8),J892,L892))))),0),40)</f>
        <v>#DIV/0!</v>
      </c>
      <c r="O892" s="55">
        <f>IF(G892="標準",設定!$C$4,G892)</f>
        <v>5</v>
      </c>
      <c r="P892" s="45">
        <f t="shared" si="147"/>
        <v>0</v>
      </c>
      <c r="Q892" s="14">
        <f t="shared" si="148"/>
        <v>0</v>
      </c>
      <c r="R892" s="23">
        <f t="shared" si="156"/>
        <v>0</v>
      </c>
      <c r="S892" s="12">
        <f t="shared" si="149"/>
        <v>0</v>
      </c>
      <c r="T892" s="23">
        <f t="shared" si="150"/>
        <v>0</v>
      </c>
      <c r="U892" s="13">
        <f t="shared" si="151"/>
        <v>0</v>
      </c>
      <c r="V892" s="104" t="str">
        <f>INDEX(商品!Q:Q,MATCH(キーワード!D892,商品!D:D,0),1)</f>
        <v>-</v>
      </c>
      <c r="W892" s="15">
        <f t="shared" si="152"/>
        <v>0</v>
      </c>
      <c r="X892" s="22">
        <f>SUMIFS(当月ワード!$J$3:$J$1000,当月ワード!$D$3:$D$1000,キーワード!$D892,当月ワード!$E$3:$E$1000,キーワード!$F892)</f>
        <v>0</v>
      </c>
      <c r="Y892" s="23">
        <f>SUMIFS(前月ワード!$J$3:$J$1000,前月ワード!$D$3:$D$1000,キーワード!$D892,前月ワード!$E$3:$E$1000,キーワード!$F892)</f>
        <v>0</v>
      </c>
      <c r="Z892" s="23">
        <f>SUMIFS(前々月ワード!$J$3:$J$1000,前々月ワード!$D$3:$D$1000,キーワード!$D892,前々月ワード!$E$3:$E$1000,キーワード!$F892)</f>
        <v>0</v>
      </c>
      <c r="AA892" s="22">
        <f>SUMIFS(当月ワード!$W$3:$W$1000,当月ワード!$D$3:$D$1000,キーワード!$D892,当月ワード!$E$3:$E$1000,キーワード!$F892)</f>
        <v>0</v>
      </c>
      <c r="AB892" s="23">
        <f>SUMIFS(前月ワード!$W$3:$W$1000,前月ワード!$D$3:$D$1000,キーワード!$D892,前月ワード!$E$3:$E$1000,キーワード!$F892)</f>
        <v>0</v>
      </c>
      <c r="AC892" s="23">
        <f>SUMIFS(前々月ワード!$W$3:$W$1000,前々月ワード!$D$3:$D$1000,キーワード!$D892,前々月ワード!$E$3:$E$1000,キーワード!$F892)</f>
        <v>0</v>
      </c>
      <c r="AD892" s="23">
        <f t="shared" si="153"/>
        <v>0</v>
      </c>
      <c r="AE892" s="23">
        <f t="shared" si="153"/>
        <v>0</v>
      </c>
      <c r="AF892" s="23">
        <f t="shared" si="153"/>
        <v>0</v>
      </c>
      <c r="AG892" s="22">
        <f>SUMIFS(当月ワード!$X$3:$X$1000,当月ワード!$D$3:$D$1000,キーワード!$D892,当月ワード!$E$3:$E$1000,キーワード!$F892)</f>
        <v>0</v>
      </c>
      <c r="AH892" s="23">
        <f>SUMIFS(前月ワード!$X$3:$X$1000,前月ワード!$D$3:$D$1000,キーワード!$D892,前月ワード!$E$3:$E$1000,キーワード!$F892)</f>
        <v>0</v>
      </c>
      <c r="AI892" s="23">
        <f>SUMIFS(前々月ワード!$X$3:$X$1000,前々月ワード!$D$3:$D$1000,キーワード!$D892,前々月ワード!$E$3:$E$1000,キーワード!$F892)</f>
        <v>0</v>
      </c>
      <c r="AJ892" s="22">
        <f>SUMIFS(当月ワード!$I$3:$I$1000,当月ワード!$D$3:$D$1000,キーワード!$D892,当月ワード!$E$3:$E$1000,キーワード!$F892)</f>
        <v>0</v>
      </c>
      <c r="AK892" s="23">
        <f>SUMIFS(前月ワード!$I$3:$I$1000,前月ワード!$D$3:$D$1000,キーワード!$D892,前月ワード!$E$3:$E$1000,キーワード!$F892)</f>
        <v>0</v>
      </c>
      <c r="AL892" s="23">
        <f>SUMIFS(前々月ワード!$I$3:$I$1000,前々月ワード!$D$3:$D$1000,キーワード!$D892,前々月ワード!$E$3:$E$1000,キーワード!$F892)</f>
        <v>0</v>
      </c>
      <c r="AM892" s="13">
        <f t="shared" si="154"/>
        <v>0</v>
      </c>
      <c r="AN892" s="13">
        <f t="shared" si="154"/>
        <v>0</v>
      </c>
      <c r="AO892" s="13">
        <f t="shared" si="154"/>
        <v>0</v>
      </c>
      <c r="AP892" s="16">
        <f t="shared" si="155"/>
        <v>0</v>
      </c>
      <c r="AQ892" s="16">
        <f t="shared" si="155"/>
        <v>0</v>
      </c>
      <c r="AR892" s="17">
        <f t="shared" si="155"/>
        <v>0</v>
      </c>
    </row>
    <row r="893" spans="3:44" ht="36.65" customHeight="1">
      <c r="C893" s="20">
        <v>888</v>
      </c>
      <c r="D893" s="53">
        <f>現状ワード設定!B890</f>
        <v>0</v>
      </c>
      <c r="E893" s="26" t="str">
        <f>IFERROR(_xlfn.XLOOKUP($D893,現状商品設定!B:B,現状商品設定!C:C,"-"),"-")</f>
        <v>-</v>
      </c>
      <c r="F893" s="56">
        <f>現状ワード設定!G890</f>
        <v>0</v>
      </c>
      <c r="G893" s="60" t="s">
        <v>46</v>
      </c>
      <c r="H893" s="47" t="str">
        <f>IFERROR(_xlfn.XLOOKUP(D893,商品!$D:$D,商品!$H:$H),"")</f>
        <v/>
      </c>
      <c r="I893" s="50" t="str">
        <f>IFERROR(_xlfn.XLOOKUP(D893&amp;F893,現状ワード設定!J:J,現状ワード設定!H:H),"")</f>
        <v/>
      </c>
      <c r="J893" s="47" t="str">
        <f>IFERROR(_xlfn.XLOOKUP(D893&amp;F893,現状ワード設定!J:J,現状ワード設定!I:I),"")</f>
        <v/>
      </c>
      <c r="K893" s="47" t="e">
        <f>IF(AND(T893&gt;=設定!$C$12,W893&gt;=O893),I893*(1+設定!$F$12),IF(AND(T893&gt;=設定!$C$13,W893&lt;O893),I893*(1+設定!$F$13),IF(AND(T893&lt;設定!$C$14,U893&gt;=設定!$E$14),I893*(1+設定!$F$14),IF(AND(T893&lt;設定!$C$15,U893&lt;設定!$E$15),I893*(1+設定!$F$15),"除外"))))</f>
        <v>#VALUE!</v>
      </c>
      <c r="L893" s="58" t="e">
        <f ca="1">IF(消化率!$I$5&lt;1,K893*消化率!$I$5,IF(U893*V893/(K893*消化率!$I$5)&gt;O893,K893*消化率!$I$5,M893))</f>
        <v>#DIV/0!</v>
      </c>
      <c r="M893" s="58" t="e">
        <f t="shared" si="146"/>
        <v>#VALUE!</v>
      </c>
      <c r="N893" s="58" t="e">
        <f ca="1">IF(ROUNDUP(IF(IF(IF(AND(設定!$D$8&lt;=L893,設定!$D$8&lt;J893),設定!$D$8,IF(AND(J893&lt;=L893,J893&lt;設定!$D$8),J893,IF(AND(L893&lt;=J893,J893&lt;設定!$D$8),J893,L893)))=0,設定!$D$8,IF(AND(設定!$D$8&lt;=L893,設定!$D$8&lt;J893),設定!$D$8,IF(AND(J893&lt;=L893,J893&lt;設定!$D$8),J893,IF(AND(L893&lt;=J893,J893&lt;設定!$D$8),J893,L893))))&lt;=H893,H893+1,IF(IF(AND(設定!$D$8&lt;=L893,設定!$D$8&lt;J893),設定!$D$8,IF(AND(J893&lt;=L893,J893&lt;設定!$D$8),J893,IF(AND(L893&lt;=J893,J893&lt;設定!$D$8),J893,L893)))=0,設定!$D$8,IF(AND(設定!$D$8&lt;=L893,設定!$D$8&lt;J893),設定!$D$8,IF(AND(J893&lt;=L893,J893&lt;設定!$D$8),J893,IF(AND(L893&lt;=J893,J893&lt;設定!$D$8),J893,L893))))),0)&gt;40,ROUNDUP(IF(IF(IF(AND(設定!$D$8&lt;=L893,設定!$D$8&lt;J893),設定!$D$8,IF(AND(J893&lt;=L893,J893&lt;設定!$D$8),J893,IF(AND(L893&lt;=J893,J893&lt;設定!$D$8),J893,L893)))=0,設定!$D$8,IF(AND(設定!$D$8&lt;=L893,設定!$D$8&lt;J893),設定!$D$8,IF(AND(J893&lt;=L893,J893&lt;設定!$D$8),J893,IF(AND(L893&lt;=J893,J893&lt;設定!$D$8),J893,L893))))&lt;=H893,H893+1,IF(IF(AND(設定!$D$8&lt;=L893,設定!$D$8&lt;J893),設定!$D$8,IF(AND(J893&lt;=L893,J893&lt;設定!$D$8),J893,IF(AND(L893&lt;=J893,J893&lt;設定!$D$8),J893,L893)))=0,設定!$D$8,IF(AND(設定!$D$8&lt;=L893,設定!$D$8&lt;J893),設定!$D$8,IF(AND(J893&lt;=L893,J893&lt;設定!$D$8),J893,IF(AND(L893&lt;=J893,J893&lt;設定!$D$8),J893,L893))))),0),40)</f>
        <v>#DIV/0!</v>
      </c>
      <c r="O893" s="55">
        <f>IF(G893="標準",設定!$C$4,G893)</f>
        <v>5</v>
      </c>
      <c r="P893" s="45">
        <f t="shared" si="147"/>
        <v>0</v>
      </c>
      <c r="Q893" s="14">
        <f t="shared" si="148"/>
        <v>0</v>
      </c>
      <c r="R893" s="23">
        <f t="shared" si="156"/>
        <v>0</v>
      </c>
      <c r="S893" s="12">
        <f t="shared" si="149"/>
        <v>0</v>
      </c>
      <c r="T893" s="23">
        <f t="shared" si="150"/>
        <v>0</v>
      </c>
      <c r="U893" s="13">
        <f t="shared" si="151"/>
        <v>0</v>
      </c>
      <c r="V893" s="104" t="str">
        <f>INDEX(商品!Q:Q,MATCH(キーワード!D893,商品!D:D,0),1)</f>
        <v>-</v>
      </c>
      <c r="W893" s="15">
        <f t="shared" si="152"/>
        <v>0</v>
      </c>
      <c r="X893" s="22">
        <f>SUMIFS(当月ワード!$J$3:$J$1000,当月ワード!$D$3:$D$1000,キーワード!$D893,当月ワード!$E$3:$E$1000,キーワード!$F893)</f>
        <v>0</v>
      </c>
      <c r="Y893" s="23">
        <f>SUMIFS(前月ワード!$J$3:$J$1000,前月ワード!$D$3:$D$1000,キーワード!$D893,前月ワード!$E$3:$E$1000,キーワード!$F893)</f>
        <v>0</v>
      </c>
      <c r="Z893" s="23">
        <f>SUMIFS(前々月ワード!$J$3:$J$1000,前々月ワード!$D$3:$D$1000,キーワード!$D893,前々月ワード!$E$3:$E$1000,キーワード!$F893)</f>
        <v>0</v>
      </c>
      <c r="AA893" s="22">
        <f>SUMIFS(当月ワード!$W$3:$W$1000,当月ワード!$D$3:$D$1000,キーワード!$D893,当月ワード!$E$3:$E$1000,キーワード!$F893)</f>
        <v>0</v>
      </c>
      <c r="AB893" s="23">
        <f>SUMIFS(前月ワード!$W$3:$W$1000,前月ワード!$D$3:$D$1000,キーワード!$D893,前月ワード!$E$3:$E$1000,キーワード!$F893)</f>
        <v>0</v>
      </c>
      <c r="AC893" s="23">
        <f>SUMIFS(前々月ワード!$W$3:$W$1000,前々月ワード!$D$3:$D$1000,キーワード!$D893,前々月ワード!$E$3:$E$1000,キーワード!$F893)</f>
        <v>0</v>
      </c>
      <c r="AD893" s="23">
        <f t="shared" si="153"/>
        <v>0</v>
      </c>
      <c r="AE893" s="23">
        <f t="shared" si="153"/>
        <v>0</v>
      </c>
      <c r="AF893" s="23">
        <f t="shared" si="153"/>
        <v>0</v>
      </c>
      <c r="AG893" s="22">
        <f>SUMIFS(当月ワード!$X$3:$X$1000,当月ワード!$D$3:$D$1000,キーワード!$D893,当月ワード!$E$3:$E$1000,キーワード!$F893)</f>
        <v>0</v>
      </c>
      <c r="AH893" s="23">
        <f>SUMIFS(前月ワード!$X$3:$X$1000,前月ワード!$D$3:$D$1000,キーワード!$D893,前月ワード!$E$3:$E$1000,キーワード!$F893)</f>
        <v>0</v>
      </c>
      <c r="AI893" s="23">
        <f>SUMIFS(前々月ワード!$X$3:$X$1000,前々月ワード!$D$3:$D$1000,キーワード!$D893,前々月ワード!$E$3:$E$1000,キーワード!$F893)</f>
        <v>0</v>
      </c>
      <c r="AJ893" s="22">
        <f>SUMIFS(当月ワード!$I$3:$I$1000,当月ワード!$D$3:$D$1000,キーワード!$D893,当月ワード!$E$3:$E$1000,キーワード!$F893)</f>
        <v>0</v>
      </c>
      <c r="AK893" s="23">
        <f>SUMIFS(前月ワード!$I$3:$I$1000,前月ワード!$D$3:$D$1000,キーワード!$D893,前月ワード!$E$3:$E$1000,キーワード!$F893)</f>
        <v>0</v>
      </c>
      <c r="AL893" s="23">
        <f>SUMIFS(前々月ワード!$I$3:$I$1000,前々月ワード!$D$3:$D$1000,キーワード!$D893,前々月ワード!$E$3:$E$1000,キーワード!$F893)</f>
        <v>0</v>
      </c>
      <c r="AM893" s="13">
        <f t="shared" si="154"/>
        <v>0</v>
      </c>
      <c r="AN893" s="13">
        <f t="shared" si="154"/>
        <v>0</v>
      </c>
      <c r="AO893" s="13">
        <f t="shared" si="154"/>
        <v>0</v>
      </c>
      <c r="AP893" s="16">
        <f t="shared" si="155"/>
        <v>0</v>
      </c>
      <c r="AQ893" s="16">
        <f t="shared" si="155"/>
        <v>0</v>
      </c>
      <c r="AR893" s="17">
        <f t="shared" si="155"/>
        <v>0</v>
      </c>
    </row>
    <row r="894" spans="3:44" ht="36.65" customHeight="1">
      <c r="C894" s="20">
        <v>889</v>
      </c>
      <c r="D894" s="53">
        <f>現状ワード設定!B891</f>
        <v>0</v>
      </c>
      <c r="E894" s="26" t="str">
        <f>IFERROR(_xlfn.XLOOKUP($D894,現状商品設定!B:B,現状商品設定!C:C,"-"),"-")</f>
        <v>-</v>
      </c>
      <c r="F894" s="56">
        <f>現状ワード設定!G891</f>
        <v>0</v>
      </c>
      <c r="G894" s="60" t="s">
        <v>46</v>
      </c>
      <c r="H894" s="47" t="str">
        <f>IFERROR(_xlfn.XLOOKUP(D894,商品!$D:$D,商品!$H:$H),"")</f>
        <v/>
      </c>
      <c r="I894" s="50" t="str">
        <f>IFERROR(_xlfn.XLOOKUP(D894&amp;F894,現状ワード設定!J:J,現状ワード設定!H:H),"")</f>
        <v/>
      </c>
      <c r="J894" s="47" t="str">
        <f>IFERROR(_xlfn.XLOOKUP(D894&amp;F894,現状ワード設定!J:J,現状ワード設定!I:I),"")</f>
        <v/>
      </c>
      <c r="K894" s="47" t="e">
        <f>IF(AND(T894&gt;=設定!$C$12,W894&gt;=O894),I894*(1+設定!$F$12),IF(AND(T894&gt;=設定!$C$13,W894&lt;O894),I894*(1+設定!$F$13),IF(AND(T894&lt;設定!$C$14,U894&gt;=設定!$E$14),I894*(1+設定!$F$14),IF(AND(T894&lt;設定!$C$15,U894&lt;設定!$E$15),I894*(1+設定!$F$15),"除外"))))</f>
        <v>#VALUE!</v>
      </c>
      <c r="L894" s="58" t="e">
        <f ca="1">IF(消化率!$I$5&lt;1,K894*消化率!$I$5,IF(U894*V894/(K894*消化率!$I$5)&gt;O894,K894*消化率!$I$5,M894))</f>
        <v>#DIV/0!</v>
      </c>
      <c r="M894" s="58" t="e">
        <f t="shared" si="146"/>
        <v>#VALUE!</v>
      </c>
      <c r="N894" s="58" t="e">
        <f ca="1">IF(ROUNDUP(IF(IF(IF(AND(設定!$D$8&lt;=L894,設定!$D$8&lt;J894),設定!$D$8,IF(AND(J894&lt;=L894,J894&lt;設定!$D$8),J894,IF(AND(L894&lt;=J894,J894&lt;設定!$D$8),J894,L894)))=0,設定!$D$8,IF(AND(設定!$D$8&lt;=L894,設定!$D$8&lt;J894),設定!$D$8,IF(AND(J894&lt;=L894,J894&lt;設定!$D$8),J894,IF(AND(L894&lt;=J894,J894&lt;設定!$D$8),J894,L894))))&lt;=H894,H894+1,IF(IF(AND(設定!$D$8&lt;=L894,設定!$D$8&lt;J894),設定!$D$8,IF(AND(J894&lt;=L894,J894&lt;設定!$D$8),J894,IF(AND(L894&lt;=J894,J894&lt;設定!$D$8),J894,L894)))=0,設定!$D$8,IF(AND(設定!$D$8&lt;=L894,設定!$D$8&lt;J894),設定!$D$8,IF(AND(J894&lt;=L894,J894&lt;設定!$D$8),J894,IF(AND(L894&lt;=J894,J894&lt;設定!$D$8),J894,L894))))),0)&gt;40,ROUNDUP(IF(IF(IF(AND(設定!$D$8&lt;=L894,設定!$D$8&lt;J894),設定!$D$8,IF(AND(J894&lt;=L894,J894&lt;設定!$D$8),J894,IF(AND(L894&lt;=J894,J894&lt;設定!$D$8),J894,L894)))=0,設定!$D$8,IF(AND(設定!$D$8&lt;=L894,設定!$D$8&lt;J894),設定!$D$8,IF(AND(J894&lt;=L894,J894&lt;設定!$D$8),J894,IF(AND(L894&lt;=J894,J894&lt;設定!$D$8),J894,L894))))&lt;=H894,H894+1,IF(IF(AND(設定!$D$8&lt;=L894,設定!$D$8&lt;J894),設定!$D$8,IF(AND(J894&lt;=L894,J894&lt;設定!$D$8),J894,IF(AND(L894&lt;=J894,J894&lt;設定!$D$8),J894,L894)))=0,設定!$D$8,IF(AND(設定!$D$8&lt;=L894,設定!$D$8&lt;J894),設定!$D$8,IF(AND(J894&lt;=L894,J894&lt;設定!$D$8),J894,IF(AND(L894&lt;=J894,J894&lt;設定!$D$8),J894,L894))))),0),40)</f>
        <v>#DIV/0!</v>
      </c>
      <c r="O894" s="55">
        <f>IF(G894="標準",設定!$C$4,G894)</f>
        <v>5</v>
      </c>
      <c r="P894" s="45">
        <f t="shared" si="147"/>
        <v>0</v>
      </c>
      <c r="Q894" s="14">
        <f t="shared" si="148"/>
        <v>0</v>
      </c>
      <c r="R894" s="23">
        <f t="shared" si="156"/>
        <v>0</v>
      </c>
      <c r="S894" s="12">
        <f t="shared" si="149"/>
        <v>0</v>
      </c>
      <c r="T894" s="23">
        <f t="shared" si="150"/>
        <v>0</v>
      </c>
      <c r="U894" s="13">
        <f t="shared" si="151"/>
        <v>0</v>
      </c>
      <c r="V894" s="104" t="str">
        <f>INDEX(商品!Q:Q,MATCH(キーワード!D894,商品!D:D,0),1)</f>
        <v>-</v>
      </c>
      <c r="W894" s="15">
        <f t="shared" si="152"/>
        <v>0</v>
      </c>
      <c r="X894" s="22">
        <f>SUMIFS(当月ワード!$J$3:$J$1000,当月ワード!$D$3:$D$1000,キーワード!$D894,当月ワード!$E$3:$E$1000,キーワード!$F894)</f>
        <v>0</v>
      </c>
      <c r="Y894" s="23">
        <f>SUMIFS(前月ワード!$J$3:$J$1000,前月ワード!$D$3:$D$1000,キーワード!$D894,前月ワード!$E$3:$E$1000,キーワード!$F894)</f>
        <v>0</v>
      </c>
      <c r="Z894" s="23">
        <f>SUMIFS(前々月ワード!$J$3:$J$1000,前々月ワード!$D$3:$D$1000,キーワード!$D894,前々月ワード!$E$3:$E$1000,キーワード!$F894)</f>
        <v>0</v>
      </c>
      <c r="AA894" s="22">
        <f>SUMIFS(当月ワード!$W$3:$W$1000,当月ワード!$D$3:$D$1000,キーワード!$D894,当月ワード!$E$3:$E$1000,キーワード!$F894)</f>
        <v>0</v>
      </c>
      <c r="AB894" s="23">
        <f>SUMIFS(前月ワード!$W$3:$W$1000,前月ワード!$D$3:$D$1000,キーワード!$D894,前月ワード!$E$3:$E$1000,キーワード!$F894)</f>
        <v>0</v>
      </c>
      <c r="AC894" s="23">
        <f>SUMIFS(前々月ワード!$W$3:$W$1000,前々月ワード!$D$3:$D$1000,キーワード!$D894,前々月ワード!$E$3:$E$1000,キーワード!$F894)</f>
        <v>0</v>
      </c>
      <c r="AD894" s="23">
        <f t="shared" si="153"/>
        <v>0</v>
      </c>
      <c r="AE894" s="23">
        <f t="shared" si="153"/>
        <v>0</v>
      </c>
      <c r="AF894" s="23">
        <f t="shared" si="153"/>
        <v>0</v>
      </c>
      <c r="AG894" s="22">
        <f>SUMIFS(当月ワード!$X$3:$X$1000,当月ワード!$D$3:$D$1000,キーワード!$D894,当月ワード!$E$3:$E$1000,キーワード!$F894)</f>
        <v>0</v>
      </c>
      <c r="AH894" s="23">
        <f>SUMIFS(前月ワード!$X$3:$X$1000,前月ワード!$D$3:$D$1000,キーワード!$D894,前月ワード!$E$3:$E$1000,キーワード!$F894)</f>
        <v>0</v>
      </c>
      <c r="AI894" s="23">
        <f>SUMIFS(前々月ワード!$X$3:$X$1000,前々月ワード!$D$3:$D$1000,キーワード!$D894,前々月ワード!$E$3:$E$1000,キーワード!$F894)</f>
        <v>0</v>
      </c>
      <c r="AJ894" s="22">
        <f>SUMIFS(当月ワード!$I$3:$I$1000,当月ワード!$D$3:$D$1000,キーワード!$D894,当月ワード!$E$3:$E$1000,キーワード!$F894)</f>
        <v>0</v>
      </c>
      <c r="AK894" s="23">
        <f>SUMIFS(前月ワード!$I$3:$I$1000,前月ワード!$D$3:$D$1000,キーワード!$D894,前月ワード!$E$3:$E$1000,キーワード!$F894)</f>
        <v>0</v>
      </c>
      <c r="AL894" s="23">
        <f>SUMIFS(前々月ワード!$I$3:$I$1000,前々月ワード!$D$3:$D$1000,キーワード!$D894,前々月ワード!$E$3:$E$1000,キーワード!$F894)</f>
        <v>0</v>
      </c>
      <c r="AM894" s="13">
        <f t="shared" si="154"/>
        <v>0</v>
      </c>
      <c r="AN894" s="13">
        <f t="shared" si="154"/>
        <v>0</v>
      </c>
      <c r="AO894" s="13">
        <f t="shared" si="154"/>
        <v>0</v>
      </c>
      <c r="AP894" s="16">
        <f t="shared" si="155"/>
        <v>0</v>
      </c>
      <c r="AQ894" s="16">
        <f t="shared" si="155"/>
        <v>0</v>
      </c>
      <c r="AR894" s="17">
        <f t="shared" si="155"/>
        <v>0</v>
      </c>
    </row>
    <row r="895" spans="3:44" ht="36.65" customHeight="1">
      <c r="C895" s="20">
        <v>890</v>
      </c>
      <c r="D895" s="53">
        <f>現状ワード設定!B892</f>
        <v>0</v>
      </c>
      <c r="E895" s="26" t="str">
        <f>IFERROR(_xlfn.XLOOKUP($D895,現状商品設定!B:B,現状商品設定!C:C,"-"),"-")</f>
        <v>-</v>
      </c>
      <c r="F895" s="56">
        <f>現状ワード設定!G892</f>
        <v>0</v>
      </c>
      <c r="G895" s="60" t="s">
        <v>46</v>
      </c>
      <c r="H895" s="47" t="str">
        <f>IFERROR(_xlfn.XLOOKUP(D895,商品!$D:$D,商品!$H:$H),"")</f>
        <v/>
      </c>
      <c r="I895" s="50" t="str">
        <f>IFERROR(_xlfn.XLOOKUP(D895&amp;F895,現状ワード設定!J:J,現状ワード設定!H:H),"")</f>
        <v/>
      </c>
      <c r="J895" s="47" t="str">
        <f>IFERROR(_xlfn.XLOOKUP(D895&amp;F895,現状ワード設定!J:J,現状ワード設定!I:I),"")</f>
        <v/>
      </c>
      <c r="K895" s="47" t="e">
        <f>IF(AND(T895&gt;=設定!$C$12,W895&gt;=O895),I895*(1+設定!$F$12),IF(AND(T895&gt;=設定!$C$13,W895&lt;O895),I895*(1+設定!$F$13),IF(AND(T895&lt;設定!$C$14,U895&gt;=設定!$E$14),I895*(1+設定!$F$14),IF(AND(T895&lt;設定!$C$15,U895&lt;設定!$E$15),I895*(1+設定!$F$15),"除外"))))</f>
        <v>#VALUE!</v>
      </c>
      <c r="L895" s="58" t="e">
        <f ca="1">IF(消化率!$I$5&lt;1,K895*消化率!$I$5,IF(U895*V895/(K895*消化率!$I$5)&gt;O895,K895*消化率!$I$5,M895))</f>
        <v>#DIV/0!</v>
      </c>
      <c r="M895" s="58" t="e">
        <f t="shared" si="146"/>
        <v>#VALUE!</v>
      </c>
      <c r="N895" s="58" t="e">
        <f ca="1">IF(ROUNDUP(IF(IF(IF(AND(設定!$D$8&lt;=L895,設定!$D$8&lt;J895),設定!$D$8,IF(AND(J895&lt;=L895,J895&lt;設定!$D$8),J895,IF(AND(L895&lt;=J895,J895&lt;設定!$D$8),J895,L895)))=0,設定!$D$8,IF(AND(設定!$D$8&lt;=L895,設定!$D$8&lt;J895),設定!$D$8,IF(AND(J895&lt;=L895,J895&lt;設定!$D$8),J895,IF(AND(L895&lt;=J895,J895&lt;設定!$D$8),J895,L895))))&lt;=H895,H895+1,IF(IF(AND(設定!$D$8&lt;=L895,設定!$D$8&lt;J895),設定!$D$8,IF(AND(J895&lt;=L895,J895&lt;設定!$D$8),J895,IF(AND(L895&lt;=J895,J895&lt;設定!$D$8),J895,L895)))=0,設定!$D$8,IF(AND(設定!$D$8&lt;=L895,設定!$D$8&lt;J895),設定!$D$8,IF(AND(J895&lt;=L895,J895&lt;設定!$D$8),J895,IF(AND(L895&lt;=J895,J895&lt;設定!$D$8),J895,L895))))),0)&gt;40,ROUNDUP(IF(IF(IF(AND(設定!$D$8&lt;=L895,設定!$D$8&lt;J895),設定!$D$8,IF(AND(J895&lt;=L895,J895&lt;設定!$D$8),J895,IF(AND(L895&lt;=J895,J895&lt;設定!$D$8),J895,L895)))=0,設定!$D$8,IF(AND(設定!$D$8&lt;=L895,設定!$D$8&lt;J895),設定!$D$8,IF(AND(J895&lt;=L895,J895&lt;設定!$D$8),J895,IF(AND(L895&lt;=J895,J895&lt;設定!$D$8),J895,L895))))&lt;=H895,H895+1,IF(IF(AND(設定!$D$8&lt;=L895,設定!$D$8&lt;J895),設定!$D$8,IF(AND(J895&lt;=L895,J895&lt;設定!$D$8),J895,IF(AND(L895&lt;=J895,J895&lt;設定!$D$8),J895,L895)))=0,設定!$D$8,IF(AND(設定!$D$8&lt;=L895,設定!$D$8&lt;J895),設定!$D$8,IF(AND(J895&lt;=L895,J895&lt;設定!$D$8),J895,IF(AND(L895&lt;=J895,J895&lt;設定!$D$8),J895,L895))))),0),40)</f>
        <v>#DIV/0!</v>
      </c>
      <c r="O895" s="55">
        <f>IF(G895="標準",設定!$C$4,G895)</f>
        <v>5</v>
      </c>
      <c r="P895" s="45">
        <f t="shared" si="147"/>
        <v>0</v>
      </c>
      <c r="Q895" s="14">
        <f t="shared" si="148"/>
        <v>0</v>
      </c>
      <c r="R895" s="23">
        <f t="shared" si="156"/>
        <v>0</v>
      </c>
      <c r="S895" s="12">
        <f t="shared" si="149"/>
        <v>0</v>
      </c>
      <c r="T895" s="23">
        <f t="shared" si="150"/>
        <v>0</v>
      </c>
      <c r="U895" s="13">
        <f t="shared" si="151"/>
        <v>0</v>
      </c>
      <c r="V895" s="104" t="str">
        <f>INDEX(商品!Q:Q,MATCH(キーワード!D895,商品!D:D,0),1)</f>
        <v>-</v>
      </c>
      <c r="W895" s="15">
        <f t="shared" si="152"/>
        <v>0</v>
      </c>
      <c r="X895" s="22">
        <f>SUMIFS(当月ワード!$J$3:$J$1000,当月ワード!$D$3:$D$1000,キーワード!$D895,当月ワード!$E$3:$E$1000,キーワード!$F895)</f>
        <v>0</v>
      </c>
      <c r="Y895" s="23">
        <f>SUMIFS(前月ワード!$J$3:$J$1000,前月ワード!$D$3:$D$1000,キーワード!$D895,前月ワード!$E$3:$E$1000,キーワード!$F895)</f>
        <v>0</v>
      </c>
      <c r="Z895" s="23">
        <f>SUMIFS(前々月ワード!$J$3:$J$1000,前々月ワード!$D$3:$D$1000,キーワード!$D895,前々月ワード!$E$3:$E$1000,キーワード!$F895)</f>
        <v>0</v>
      </c>
      <c r="AA895" s="22">
        <f>SUMIFS(当月ワード!$W$3:$W$1000,当月ワード!$D$3:$D$1000,キーワード!$D895,当月ワード!$E$3:$E$1000,キーワード!$F895)</f>
        <v>0</v>
      </c>
      <c r="AB895" s="23">
        <f>SUMIFS(前月ワード!$W$3:$W$1000,前月ワード!$D$3:$D$1000,キーワード!$D895,前月ワード!$E$3:$E$1000,キーワード!$F895)</f>
        <v>0</v>
      </c>
      <c r="AC895" s="23">
        <f>SUMIFS(前々月ワード!$W$3:$W$1000,前々月ワード!$D$3:$D$1000,キーワード!$D895,前々月ワード!$E$3:$E$1000,キーワード!$F895)</f>
        <v>0</v>
      </c>
      <c r="AD895" s="23">
        <f t="shared" si="153"/>
        <v>0</v>
      </c>
      <c r="AE895" s="23">
        <f t="shared" si="153"/>
        <v>0</v>
      </c>
      <c r="AF895" s="23">
        <f t="shared" si="153"/>
        <v>0</v>
      </c>
      <c r="AG895" s="22">
        <f>SUMIFS(当月ワード!$X$3:$X$1000,当月ワード!$D$3:$D$1000,キーワード!$D895,当月ワード!$E$3:$E$1000,キーワード!$F895)</f>
        <v>0</v>
      </c>
      <c r="AH895" s="23">
        <f>SUMIFS(前月ワード!$X$3:$X$1000,前月ワード!$D$3:$D$1000,キーワード!$D895,前月ワード!$E$3:$E$1000,キーワード!$F895)</f>
        <v>0</v>
      </c>
      <c r="AI895" s="23">
        <f>SUMIFS(前々月ワード!$X$3:$X$1000,前々月ワード!$D$3:$D$1000,キーワード!$D895,前々月ワード!$E$3:$E$1000,キーワード!$F895)</f>
        <v>0</v>
      </c>
      <c r="AJ895" s="22">
        <f>SUMIFS(当月ワード!$I$3:$I$1000,当月ワード!$D$3:$D$1000,キーワード!$D895,当月ワード!$E$3:$E$1000,キーワード!$F895)</f>
        <v>0</v>
      </c>
      <c r="AK895" s="23">
        <f>SUMIFS(前月ワード!$I$3:$I$1000,前月ワード!$D$3:$D$1000,キーワード!$D895,前月ワード!$E$3:$E$1000,キーワード!$F895)</f>
        <v>0</v>
      </c>
      <c r="AL895" s="23">
        <f>SUMIFS(前々月ワード!$I$3:$I$1000,前々月ワード!$D$3:$D$1000,キーワード!$D895,前々月ワード!$E$3:$E$1000,キーワード!$F895)</f>
        <v>0</v>
      </c>
      <c r="AM895" s="13">
        <f t="shared" si="154"/>
        <v>0</v>
      </c>
      <c r="AN895" s="13">
        <f t="shared" si="154"/>
        <v>0</v>
      </c>
      <c r="AO895" s="13">
        <f t="shared" si="154"/>
        <v>0</v>
      </c>
      <c r="AP895" s="16">
        <f t="shared" si="155"/>
        <v>0</v>
      </c>
      <c r="AQ895" s="16">
        <f t="shared" si="155"/>
        <v>0</v>
      </c>
      <c r="AR895" s="17">
        <f t="shared" si="155"/>
        <v>0</v>
      </c>
    </row>
    <row r="896" spans="3:44" ht="36.65" customHeight="1">
      <c r="C896" s="20">
        <v>891</v>
      </c>
      <c r="D896" s="53">
        <f>現状ワード設定!B893</f>
        <v>0</v>
      </c>
      <c r="E896" s="26" t="str">
        <f>IFERROR(_xlfn.XLOOKUP($D896,現状商品設定!B:B,現状商品設定!C:C,"-"),"-")</f>
        <v>-</v>
      </c>
      <c r="F896" s="56">
        <f>現状ワード設定!G893</f>
        <v>0</v>
      </c>
      <c r="G896" s="60" t="s">
        <v>46</v>
      </c>
      <c r="H896" s="47" t="str">
        <f>IFERROR(_xlfn.XLOOKUP(D896,商品!$D:$D,商品!$H:$H),"")</f>
        <v/>
      </c>
      <c r="I896" s="50" t="str">
        <f>IFERROR(_xlfn.XLOOKUP(D896&amp;F896,現状ワード設定!J:J,現状ワード設定!H:H),"")</f>
        <v/>
      </c>
      <c r="J896" s="47" t="str">
        <f>IFERROR(_xlfn.XLOOKUP(D896&amp;F896,現状ワード設定!J:J,現状ワード設定!I:I),"")</f>
        <v/>
      </c>
      <c r="K896" s="47" t="e">
        <f>IF(AND(T896&gt;=設定!$C$12,W896&gt;=O896),I896*(1+設定!$F$12),IF(AND(T896&gt;=設定!$C$13,W896&lt;O896),I896*(1+設定!$F$13),IF(AND(T896&lt;設定!$C$14,U896&gt;=設定!$E$14),I896*(1+設定!$F$14),IF(AND(T896&lt;設定!$C$15,U896&lt;設定!$E$15),I896*(1+設定!$F$15),"除外"))))</f>
        <v>#VALUE!</v>
      </c>
      <c r="L896" s="58" t="e">
        <f ca="1">IF(消化率!$I$5&lt;1,K896*消化率!$I$5,IF(U896*V896/(K896*消化率!$I$5)&gt;O896,K896*消化率!$I$5,M896))</f>
        <v>#DIV/0!</v>
      </c>
      <c r="M896" s="58" t="e">
        <f t="shared" si="146"/>
        <v>#VALUE!</v>
      </c>
      <c r="N896" s="58" t="e">
        <f ca="1">IF(ROUNDUP(IF(IF(IF(AND(設定!$D$8&lt;=L896,設定!$D$8&lt;J896),設定!$D$8,IF(AND(J896&lt;=L896,J896&lt;設定!$D$8),J896,IF(AND(L896&lt;=J896,J896&lt;設定!$D$8),J896,L896)))=0,設定!$D$8,IF(AND(設定!$D$8&lt;=L896,設定!$D$8&lt;J896),設定!$D$8,IF(AND(J896&lt;=L896,J896&lt;設定!$D$8),J896,IF(AND(L896&lt;=J896,J896&lt;設定!$D$8),J896,L896))))&lt;=H896,H896+1,IF(IF(AND(設定!$D$8&lt;=L896,設定!$D$8&lt;J896),設定!$D$8,IF(AND(J896&lt;=L896,J896&lt;設定!$D$8),J896,IF(AND(L896&lt;=J896,J896&lt;設定!$D$8),J896,L896)))=0,設定!$D$8,IF(AND(設定!$D$8&lt;=L896,設定!$D$8&lt;J896),設定!$D$8,IF(AND(J896&lt;=L896,J896&lt;設定!$D$8),J896,IF(AND(L896&lt;=J896,J896&lt;設定!$D$8),J896,L896))))),0)&gt;40,ROUNDUP(IF(IF(IF(AND(設定!$D$8&lt;=L896,設定!$D$8&lt;J896),設定!$D$8,IF(AND(J896&lt;=L896,J896&lt;設定!$D$8),J896,IF(AND(L896&lt;=J896,J896&lt;設定!$D$8),J896,L896)))=0,設定!$D$8,IF(AND(設定!$D$8&lt;=L896,設定!$D$8&lt;J896),設定!$D$8,IF(AND(J896&lt;=L896,J896&lt;設定!$D$8),J896,IF(AND(L896&lt;=J896,J896&lt;設定!$D$8),J896,L896))))&lt;=H896,H896+1,IF(IF(AND(設定!$D$8&lt;=L896,設定!$D$8&lt;J896),設定!$D$8,IF(AND(J896&lt;=L896,J896&lt;設定!$D$8),J896,IF(AND(L896&lt;=J896,J896&lt;設定!$D$8),J896,L896)))=0,設定!$D$8,IF(AND(設定!$D$8&lt;=L896,設定!$D$8&lt;J896),設定!$D$8,IF(AND(J896&lt;=L896,J896&lt;設定!$D$8),J896,IF(AND(L896&lt;=J896,J896&lt;設定!$D$8),J896,L896))))),0),40)</f>
        <v>#DIV/0!</v>
      </c>
      <c r="O896" s="55">
        <f>IF(G896="標準",設定!$C$4,G896)</f>
        <v>5</v>
      </c>
      <c r="P896" s="45">
        <f t="shared" si="147"/>
        <v>0</v>
      </c>
      <c r="Q896" s="14">
        <f t="shared" si="148"/>
        <v>0</v>
      </c>
      <c r="R896" s="23">
        <f t="shared" si="156"/>
        <v>0</v>
      </c>
      <c r="S896" s="12">
        <f t="shared" si="149"/>
        <v>0</v>
      </c>
      <c r="T896" s="23">
        <f t="shared" si="150"/>
        <v>0</v>
      </c>
      <c r="U896" s="13">
        <f t="shared" si="151"/>
        <v>0</v>
      </c>
      <c r="V896" s="104" t="str">
        <f>INDEX(商品!Q:Q,MATCH(キーワード!D896,商品!D:D,0),1)</f>
        <v>-</v>
      </c>
      <c r="W896" s="15">
        <f t="shared" si="152"/>
        <v>0</v>
      </c>
      <c r="X896" s="22">
        <f>SUMIFS(当月ワード!$J$3:$J$1000,当月ワード!$D$3:$D$1000,キーワード!$D896,当月ワード!$E$3:$E$1000,キーワード!$F896)</f>
        <v>0</v>
      </c>
      <c r="Y896" s="23">
        <f>SUMIFS(前月ワード!$J$3:$J$1000,前月ワード!$D$3:$D$1000,キーワード!$D896,前月ワード!$E$3:$E$1000,キーワード!$F896)</f>
        <v>0</v>
      </c>
      <c r="Z896" s="23">
        <f>SUMIFS(前々月ワード!$J$3:$J$1000,前々月ワード!$D$3:$D$1000,キーワード!$D896,前々月ワード!$E$3:$E$1000,キーワード!$F896)</f>
        <v>0</v>
      </c>
      <c r="AA896" s="22">
        <f>SUMIFS(当月ワード!$W$3:$W$1000,当月ワード!$D$3:$D$1000,キーワード!$D896,当月ワード!$E$3:$E$1000,キーワード!$F896)</f>
        <v>0</v>
      </c>
      <c r="AB896" s="23">
        <f>SUMIFS(前月ワード!$W$3:$W$1000,前月ワード!$D$3:$D$1000,キーワード!$D896,前月ワード!$E$3:$E$1000,キーワード!$F896)</f>
        <v>0</v>
      </c>
      <c r="AC896" s="23">
        <f>SUMIFS(前々月ワード!$W$3:$W$1000,前々月ワード!$D$3:$D$1000,キーワード!$D896,前々月ワード!$E$3:$E$1000,キーワード!$F896)</f>
        <v>0</v>
      </c>
      <c r="AD896" s="23">
        <f t="shared" si="153"/>
        <v>0</v>
      </c>
      <c r="AE896" s="23">
        <f t="shared" si="153"/>
        <v>0</v>
      </c>
      <c r="AF896" s="23">
        <f t="shared" si="153"/>
        <v>0</v>
      </c>
      <c r="AG896" s="22">
        <f>SUMIFS(当月ワード!$X$3:$X$1000,当月ワード!$D$3:$D$1000,キーワード!$D896,当月ワード!$E$3:$E$1000,キーワード!$F896)</f>
        <v>0</v>
      </c>
      <c r="AH896" s="23">
        <f>SUMIFS(前月ワード!$X$3:$X$1000,前月ワード!$D$3:$D$1000,キーワード!$D896,前月ワード!$E$3:$E$1000,キーワード!$F896)</f>
        <v>0</v>
      </c>
      <c r="AI896" s="23">
        <f>SUMIFS(前々月ワード!$X$3:$X$1000,前々月ワード!$D$3:$D$1000,キーワード!$D896,前々月ワード!$E$3:$E$1000,キーワード!$F896)</f>
        <v>0</v>
      </c>
      <c r="AJ896" s="22">
        <f>SUMIFS(当月ワード!$I$3:$I$1000,当月ワード!$D$3:$D$1000,キーワード!$D896,当月ワード!$E$3:$E$1000,キーワード!$F896)</f>
        <v>0</v>
      </c>
      <c r="AK896" s="23">
        <f>SUMIFS(前月ワード!$I$3:$I$1000,前月ワード!$D$3:$D$1000,キーワード!$D896,前月ワード!$E$3:$E$1000,キーワード!$F896)</f>
        <v>0</v>
      </c>
      <c r="AL896" s="23">
        <f>SUMIFS(前々月ワード!$I$3:$I$1000,前々月ワード!$D$3:$D$1000,キーワード!$D896,前々月ワード!$E$3:$E$1000,キーワード!$F896)</f>
        <v>0</v>
      </c>
      <c r="AM896" s="13">
        <f t="shared" si="154"/>
        <v>0</v>
      </c>
      <c r="AN896" s="13">
        <f t="shared" si="154"/>
        <v>0</v>
      </c>
      <c r="AO896" s="13">
        <f t="shared" si="154"/>
        <v>0</v>
      </c>
      <c r="AP896" s="16">
        <f t="shared" si="155"/>
        <v>0</v>
      </c>
      <c r="AQ896" s="16">
        <f t="shared" si="155"/>
        <v>0</v>
      </c>
      <c r="AR896" s="17">
        <f t="shared" si="155"/>
        <v>0</v>
      </c>
    </row>
    <row r="897" spans="3:44" ht="36.65" customHeight="1">
      <c r="C897" s="20">
        <v>892</v>
      </c>
      <c r="D897" s="53">
        <f>現状ワード設定!B894</f>
        <v>0</v>
      </c>
      <c r="E897" s="26" t="str">
        <f>IFERROR(_xlfn.XLOOKUP($D897,現状商品設定!B:B,現状商品設定!C:C,"-"),"-")</f>
        <v>-</v>
      </c>
      <c r="F897" s="56">
        <f>現状ワード設定!G894</f>
        <v>0</v>
      </c>
      <c r="G897" s="60" t="s">
        <v>46</v>
      </c>
      <c r="H897" s="47" t="str">
        <f>IFERROR(_xlfn.XLOOKUP(D897,商品!$D:$D,商品!$H:$H),"")</f>
        <v/>
      </c>
      <c r="I897" s="50" t="str">
        <f>IFERROR(_xlfn.XLOOKUP(D897&amp;F897,現状ワード設定!J:J,現状ワード設定!H:H),"")</f>
        <v/>
      </c>
      <c r="J897" s="47" t="str">
        <f>IFERROR(_xlfn.XLOOKUP(D897&amp;F897,現状ワード設定!J:J,現状ワード設定!I:I),"")</f>
        <v/>
      </c>
      <c r="K897" s="47" t="e">
        <f>IF(AND(T897&gt;=設定!$C$12,W897&gt;=O897),I897*(1+設定!$F$12),IF(AND(T897&gt;=設定!$C$13,W897&lt;O897),I897*(1+設定!$F$13),IF(AND(T897&lt;設定!$C$14,U897&gt;=設定!$E$14),I897*(1+設定!$F$14),IF(AND(T897&lt;設定!$C$15,U897&lt;設定!$E$15),I897*(1+設定!$F$15),"除外"))))</f>
        <v>#VALUE!</v>
      </c>
      <c r="L897" s="58" t="e">
        <f ca="1">IF(消化率!$I$5&lt;1,K897*消化率!$I$5,IF(U897*V897/(K897*消化率!$I$5)&gt;O897,K897*消化率!$I$5,M897))</f>
        <v>#DIV/0!</v>
      </c>
      <c r="M897" s="58" t="e">
        <f t="shared" si="146"/>
        <v>#VALUE!</v>
      </c>
      <c r="N897" s="58" t="e">
        <f ca="1">IF(ROUNDUP(IF(IF(IF(AND(設定!$D$8&lt;=L897,設定!$D$8&lt;J897),設定!$D$8,IF(AND(J897&lt;=L897,J897&lt;設定!$D$8),J897,IF(AND(L897&lt;=J897,J897&lt;設定!$D$8),J897,L897)))=0,設定!$D$8,IF(AND(設定!$D$8&lt;=L897,設定!$D$8&lt;J897),設定!$D$8,IF(AND(J897&lt;=L897,J897&lt;設定!$D$8),J897,IF(AND(L897&lt;=J897,J897&lt;設定!$D$8),J897,L897))))&lt;=H897,H897+1,IF(IF(AND(設定!$D$8&lt;=L897,設定!$D$8&lt;J897),設定!$D$8,IF(AND(J897&lt;=L897,J897&lt;設定!$D$8),J897,IF(AND(L897&lt;=J897,J897&lt;設定!$D$8),J897,L897)))=0,設定!$D$8,IF(AND(設定!$D$8&lt;=L897,設定!$D$8&lt;J897),設定!$D$8,IF(AND(J897&lt;=L897,J897&lt;設定!$D$8),J897,IF(AND(L897&lt;=J897,J897&lt;設定!$D$8),J897,L897))))),0)&gt;40,ROUNDUP(IF(IF(IF(AND(設定!$D$8&lt;=L897,設定!$D$8&lt;J897),設定!$D$8,IF(AND(J897&lt;=L897,J897&lt;設定!$D$8),J897,IF(AND(L897&lt;=J897,J897&lt;設定!$D$8),J897,L897)))=0,設定!$D$8,IF(AND(設定!$D$8&lt;=L897,設定!$D$8&lt;J897),設定!$D$8,IF(AND(J897&lt;=L897,J897&lt;設定!$D$8),J897,IF(AND(L897&lt;=J897,J897&lt;設定!$D$8),J897,L897))))&lt;=H897,H897+1,IF(IF(AND(設定!$D$8&lt;=L897,設定!$D$8&lt;J897),設定!$D$8,IF(AND(J897&lt;=L897,J897&lt;設定!$D$8),J897,IF(AND(L897&lt;=J897,J897&lt;設定!$D$8),J897,L897)))=0,設定!$D$8,IF(AND(設定!$D$8&lt;=L897,設定!$D$8&lt;J897),設定!$D$8,IF(AND(J897&lt;=L897,J897&lt;設定!$D$8),J897,IF(AND(L897&lt;=J897,J897&lt;設定!$D$8),J897,L897))))),0),40)</f>
        <v>#DIV/0!</v>
      </c>
      <c r="O897" s="55">
        <f>IF(G897="標準",設定!$C$4,G897)</f>
        <v>5</v>
      </c>
      <c r="P897" s="45">
        <f t="shared" si="147"/>
        <v>0</v>
      </c>
      <c r="Q897" s="14">
        <f t="shared" si="148"/>
        <v>0</v>
      </c>
      <c r="R897" s="23">
        <f t="shared" si="156"/>
        <v>0</v>
      </c>
      <c r="S897" s="12">
        <f t="shared" si="149"/>
        <v>0</v>
      </c>
      <c r="T897" s="23">
        <f t="shared" si="150"/>
        <v>0</v>
      </c>
      <c r="U897" s="13">
        <f t="shared" si="151"/>
        <v>0</v>
      </c>
      <c r="V897" s="104" t="str">
        <f>INDEX(商品!Q:Q,MATCH(キーワード!D897,商品!D:D,0),1)</f>
        <v>-</v>
      </c>
      <c r="W897" s="15">
        <f t="shared" si="152"/>
        <v>0</v>
      </c>
      <c r="X897" s="22">
        <f>SUMIFS(当月ワード!$J$3:$J$1000,当月ワード!$D$3:$D$1000,キーワード!$D897,当月ワード!$E$3:$E$1000,キーワード!$F897)</f>
        <v>0</v>
      </c>
      <c r="Y897" s="23">
        <f>SUMIFS(前月ワード!$J$3:$J$1000,前月ワード!$D$3:$D$1000,キーワード!$D897,前月ワード!$E$3:$E$1000,キーワード!$F897)</f>
        <v>0</v>
      </c>
      <c r="Z897" s="23">
        <f>SUMIFS(前々月ワード!$J$3:$J$1000,前々月ワード!$D$3:$D$1000,キーワード!$D897,前々月ワード!$E$3:$E$1000,キーワード!$F897)</f>
        <v>0</v>
      </c>
      <c r="AA897" s="22">
        <f>SUMIFS(当月ワード!$W$3:$W$1000,当月ワード!$D$3:$D$1000,キーワード!$D897,当月ワード!$E$3:$E$1000,キーワード!$F897)</f>
        <v>0</v>
      </c>
      <c r="AB897" s="23">
        <f>SUMIFS(前月ワード!$W$3:$W$1000,前月ワード!$D$3:$D$1000,キーワード!$D897,前月ワード!$E$3:$E$1000,キーワード!$F897)</f>
        <v>0</v>
      </c>
      <c r="AC897" s="23">
        <f>SUMIFS(前々月ワード!$W$3:$W$1000,前々月ワード!$D$3:$D$1000,キーワード!$D897,前々月ワード!$E$3:$E$1000,キーワード!$F897)</f>
        <v>0</v>
      </c>
      <c r="AD897" s="23">
        <f t="shared" si="153"/>
        <v>0</v>
      </c>
      <c r="AE897" s="23">
        <f t="shared" si="153"/>
        <v>0</v>
      </c>
      <c r="AF897" s="23">
        <f t="shared" si="153"/>
        <v>0</v>
      </c>
      <c r="AG897" s="22">
        <f>SUMIFS(当月ワード!$X$3:$X$1000,当月ワード!$D$3:$D$1000,キーワード!$D897,当月ワード!$E$3:$E$1000,キーワード!$F897)</f>
        <v>0</v>
      </c>
      <c r="AH897" s="23">
        <f>SUMIFS(前月ワード!$X$3:$X$1000,前月ワード!$D$3:$D$1000,キーワード!$D897,前月ワード!$E$3:$E$1000,キーワード!$F897)</f>
        <v>0</v>
      </c>
      <c r="AI897" s="23">
        <f>SUMIFS(前々月ワード!$X$3:$X$1000,前々月ワード!$D$3:$D$1000,キーワード!$D897,前々月ワード!$E$3:$E$1000,キーワード!$F897)</f>
        <v>0</v>
      </c>
      <c r="AJ897" s="22">
        <f>SUMIFS(当月ワード!$I$3:$I$1000,当月ワード!$D$3:$D$1000,キーワード!$D897,当月ワード!$E$3:$E$1000,キーワード!$F897)</f>
        <v>0</v>
      </c>
      <c r="AK897" s="23">
        <f>SUMIFS(前月ワード!$I$3:$I$1000,前月ワード!$D$3:$D$1000,キーワード!$D897,前月ワード!$E$3:$E$1000,キーワード!$F897)</f>
        <v>0</v>
      </c>
      <c r="AL897" s="23">
        <f>SUMIFS(前々月ワード!$I$3:$I$1000,前々月ワード!$D$3:$D$1000,キーワード!$D897,前々月ワード!$E$3:$E$1000,キーワード!$F897)</f>
        <v>0</v>
      </c>
      <c r="AM897" s="13">
        <f t="shared" si="154"/>
        <v>0</v>
      </c>
      <c r="AN897" s="13">
        <f t="shared" si="154"/>
        <v>0</v>
      </c>
      <c r="AO897" s="13">
        <f t="shared" si="154"/>
        <v>0</v>
      </c>
      <c r="AP897" s="16">
        <f t="shared" si="155"/>
        <v>0</v>
      </c>
      <c r="AQ897" s="16">
        <f t="shared" si="155"/>
        <v>0</v>
      </c>
      <c r="AR897" s="17">
        <f t="shared" si="155"/>
        <v>0</v>
      </c>
    </row>
    <row r="898" spans="3:44" ht="36.65" customHeight="1">
      <c r="C898" s="20">
        <v>893</v>
      </c>
      <c r="D898" s="53">
        <f>現状ワード設定!B895</f>
        <v>0</v>
      </c>
      <c r="E898" s="26" t="str">
        <f>IFERROR(_xlfn.XLOOKUP($D898,現状商品設定!B:B,現状商品設定!C:C,"-"),"-")</f>
        <v>-</v>
      </c>
      <c r="F898" s="56">
        <f>現状ワード設定!G895</f>
        <v>0</v>
      </c>
      <c r="G898" s="60" t="s">
        <v>46</v>
      </c>
      <c r="H898" s="47" t="str">
        <f>IFERROR(_xlfn.XLOOKUP(D898,商品!$D:$D,商品!$H:$H),"")</f>
        <v/>
      </c>
      <c r="I898" s="50" t="str">
        <f>IFERROR(_xlfn.XLOOKUP(D898&amp;F898,現状ワード設定!J:J,現状ワード設定!H:H),"")</f>
        <v/>
      </c>
      <c r="J898" s="47" t="str">
        <f>IFERROR(_xlfn.XLOOKUP(D898&amp;F898,現状ワード設定!J:J,現状ワード設定!I:I),"")</f>
        <v/>
      </c>
      <c r="K898" s="47" t="e">
        <f>IF(AND(T898&gt;=設定!$C$12,W898&gt;=O898),I898*(1+設定!$F$12),IF(AND(T898&gt;=設定!$C$13,W898&lt;O898),I898*(1+設定!$F$13),IF(AND(T898&lt;設定!$C$14,U898&gt;=設定!$E$14),I898*(1+設定!$F$14),IF(AND(T898&lt;設定!$C$15,U898&lt;設定!$E$15),I898*(1+設定!$F$15),"除外"))))</f>
        <v>#VALUE!</v>
      </c>
      <c r="L898" s="58" t="e">
        <f ca="1">IF(消化率!$I$5&lt;1,K898*消化率!$I$5,IF(U898*V898/(K898*消化率!$I$5)&gt;O898,K898*消化率!$I$5,M898))</f>
        <v>#DIV/0!</v>
      </c>
      <c r="M898" s="58" t="e">
        <f t="shared" si="146"/>
        <v>#VALUE!</v>
      </c>
      <c r="N898" s="58" t="e">
        <f ca="1">IF(ROUNDUP(IF(IF(IF(AND(設定!$D$8&lt;=L898,設定!$D$8&lt;J898),設定!$D$8,IF(AND(J898&lt;=L898,J898&lt;設定!$D$8),J898,IF(AND(L898&lt;=J898,J898&lt;設定!$D$8),J898,L898)))=0,設定!$D$8,IF(AND(設定!$D$8&lt;=L898,設定!$D$8&lt;J898),設定!$D$8,IF(AND(J898&lt;=L898,J898&lt;設定!$D$8),J898,IF(AND(L898&lt;=J898,J898&lt;設定!$D$8),J898,L898))))&lt;=H898,H898+1,IF(IF(AND(設定!$D$8&lt;=L898,設定!$D$8&lt;J898),設定!$D$8,IF(AND(J898&lt;=L898,J898&lt;設定!$D$8),J898,IF(AND(L898&lt;=J898,J898&lt;設定!$D$8),J898,L898)))=0,設定!$D$8,IF(AND(設定!$D$8&lt;=L898,設定!$D$8&lt;J898),設定!$D$8,IF(AND(J898&lt;=L898,J898&lt;設定!$D$8),J898,IF(AND(L898&lt;=J898,J898&lt;設定!$D$8),J898,L898))))),0)&gt;40,ROUNDUP(IF(IF(IF(AND(設定!$D$8&lt;=L898,設定!$D$8&lt;J898),設定!$D$8,IF(AND(J898&lt;=L898,J898&lt;設定!$D$8),J898,IF(AND(L898&lt;=J898,J898&lt;設定!$D$8),J898,L898)))=0,設定!$D$8,IF(AND(設定!$D$8&lt;=L898,設定!$D$8&lt;J898),設定!$D$8,IF(AND(J898&lt;=L898,J898&lt;設定!$D$8),J898,IF(AND(L898&lt;=J898,J898&lt;設定!$D$8),J898,L898))))&lt;=H898,H898+1,IF(IF(AND(設定!$D$8&lt;=L898,設定!$D$8&lt;J898),設定!$D$8,IF(AND(J898&lt;=L898,J898&lt;設定!$D$8),J898,IF(AND(L898&lt;=J898,J898&lt;設定!$D$8),J898,L898)))=0,設定!$D$8,IF(AND(設定!$D$8&lt;=L898,設定!$D$8&lt;J898),設定!$D$8,IF(AND(J898&lt;=L898,J898&lt;設定!$D$8),J898,IF(AND(L898&lt;=J898,J898&lt;設定!$D$8),J898,L898))))),0),40)</f>
        <v>#DIV/0!</v>
      </c>
      <c r="O898" s="55">
        <f>IF(G898="標準",設定!$C$4,G898)</f>
        <v>5</v>
      </c>
      <c r="P898" s="45">
        <f t="shared" si="147"/>
        <v>0</v>
      </c>
      <c r="Q898" s="14">
        <f t="shared" si="148"/>
        <v>0</v>
      </c>
      <c r="R898" s="23">
        <f t="shared" si="156"/>
        <v>0</v>
      </c>
      <c r="S898" s="12">
        <f t="shared" si="149"/>
        <v>0</v>
      </c>
      <c r="T898" s="23">
        <f t="shared" si="150"/>
        <v>0</v>
      </c>
      <c r="U898" s="13">
        <f t="shared" si="151"/>
        <v>0</v>
      </c>
      <c r="V898" s="104" t="str">
        <f>INDEX(商品!Q:Q,MATCH(キーワード!D898,商品!D:D,0),1)</f>
        <v>-</v>
      </c>
      <c r="W898" s="15">
        <f t="shared" si="152"/>
        <v>0</v>
      </c>
      <c r="X898" s="22">
        <f>SUMIFS(当月ワード!$J$3:$J$1000,当月ワード!$D$3:$D$1000,キーワード!$D898,当月ワード!$E$3:$E$1000,キーワード!$F898)</f>
        <v>0</v>
      </c>
      <c r="Y898" s="23">
        <f>SUMIFS(前月ワード!$J$3:$J$1000,前月ワード!$D$3:$D$1000,キーワード!$D898,前月ワード!$E$3:$E$1000,キーワード!$F898)</f>
        <v>0</v>
      </c>
      <c r="Z898" s="23">
        <f>SUMIFS(前々月ワード!$J$3:$J$1000,前々月ワード!$D$3:$D$1000,キーワード!$D898,前々月ワード!$E$3:$E$1000,キーワード!$F898)</f>
        <v>0</v>
      </c>
      <c r="AA898" s="22">
        <f>SUMIFS(当月ワード!$W$3:$W$1000,当月ワード!$D$3:$D$1000,キーワード!$D898,当月ワード!$E$3:$E$1000,キーワード!$F898)</f>
        <v>0</v>
      </c>
      <c r="AB898" s="23">
        <f>SUMIFS(前月ワード!$W$3:$W$1000,前月ワード!$D$3:$D$1000,キーワード!$D898,前月ワード!$E$3:$E$1000,キーワード!$F898)</f>
        <v>0</v>
      </c>
      <c r="AC898" s="23">
        <f>SUMIFS(前々月ワード!$W$3:$W$1000,前々月ワード!$D$3:$D$1000,キーワード!$D898,前々月ワード!$E$3:$E$1000,キーワード!$F898)</f>
        <v>0</v>
      </c>
      <c r="AD898" s="23">
        <f t="shared" si="153"/>
        <v>0</v>
      </c>
      <c r="AE898" s="23">
        <f t="shared" si="153"/>
        <v>0</v>
      </c>
      <c r="AF898" s="23">
        <f t="shared" si="153"/>
        <v>0</v>
      </c>
      <c r="AG898" s="22">
        <f>SUMIFS(当月ワード!$X$3:$X$1000,当月ワード!$D$3:$D$1000,キーワード!$D898,当月ワード!$E$3:$E$1000,キーワード!$F898)</f>
        <v>0</v>
      </c>
      <c r="AH898" s="23">
        <f>SUMIFS(前月ワード!$X$3:$X$1000,前月ワード!$D$3:$D$1000,キーワード!$D898,前月ワード!$E$3:$E$1000,キーワード!$F898)</f>
        <v>0</v>
      </c>
      <c r="AI898" s="23">
        <f>SUMIFS(前々月ワード!$X$3:$X$1000,前々月ワード!$D$3:$D$1000,キーワード!$D898,前々月ワード!$E$3:$E$1000,キーワード!$F898)</f>
        <v>0</v>
      </c>
      <c r="AJ898" s="22">
        <f>SUMIFS(当月ワード!$I$3:$I$1000,当月ワード!$D$3:$D$1000,キーワード!$D898,当月ワード!$E$3:$E$1000,キーワード!$F898)</f>
        <v>0</v>
      </c>
      <c r="AK898" s="23">
        <f>SUMIFS(前月ワード!$I$3:$I$1000,前月ワード!$D$3:$D$1000,キーワード!$D898,前月ワード!$E$3:$E$1000,キーワード!$F898)</f>
        <v>0</v>
      </c>
      <c r="AL898" s="23">
        <f>SUMIFS(前々月ワード!$I$3:$I$1000,前々月ワード!$D$3:$D$1000,キーワード!$D898,前々月ワード!$E$3:$E$1000,キーワード!$F898)</f>
        <v>0</v>
      </c>
      <c r="AM898" s="13">
        <f t="shared" si="154"/>
        <v>0</v>
      </c>
      <c r="AN898" s="13">
        <f t="shared" si="154"/>
        <v>0</v>
      </c>
      <c r="AO898" s="13">
        <f t="shared" si="154"/>
        <v>0</v>
      </c>
      <c r="AP898" s="16">
        <f t="shared" si="155"/>
        <v>0</v>
      </c>
      <c r="AQ898" s="16">
        <f t="shared" si="155"/>
        <v>0</v>
      </c>
      <c r="AR898" s="17">
        <f t="shared" si="155"/>
        <v>0</v>
      </c>
    </row>
    <row r="899" spans="3:44" ht="36.65" customHeight="1">
      <c r="C899" s="20">
        <v>894</v>
      </c>
      <c r="D899" s="53">
        <f>現状ワード設定!B896</f>
        <v>0</v>
      </c>
      <c r="E899" s="26" t="str">
        <f>IFERROR(_xlfn.XLOOKUP($D899,現状商品設定!B:B,現状商品設定!C:C,"-"),"-")</f>
        <v>-</v>
      </c>
      <c r="F899" s="56">
        <f>現状ワード設定!G896</f>
        <v>0</v>
      </c>
      <c r="G899" s="60" t="s">
        <v>46</v>
      </c>
      <c r="H899" s="47" t="str">
        <f>IFERROR(_xlfn.XLOOKUP(D899,商品!$D:$D,商品!$H:$H),"")</f>
        <v/>
      </c>
      <c r="I899" s="50" t="str">
        <f>IFERROR(_xlfn.XLOOKUP(D899&amp;F899,現状ワード設定!J:J,現状ワード設定!H:H),"")</f>
        <v/>
      </c>
      <c r="J899" s="47" t="str">
        <f>IFERROR(_xlfn.XLOOKUP(D899&amp;F899,現状ワード設定!J:J,現状ワード設定!I:I),"")</f>
        <v/>
      </c>
      <c r="K899" s="47" t="e">
        <f>IF(AND(T899&gt;=設定!$C$12,W899&gt;=O899),I899*(1+設定!$F$12),IF(AND(T899&gt;=設定!$C$13,W899&lt;O899),I899*(1+設定!$F$13),IF(AND(T899&lt;設定!$C$14,U899&gt;=設定!$E$14),I899*(1+設定!$F$14),IF(AND(T899&lt;設定!$C$15,U899&lt;設定!$E$15),I899*(1+設定!$F$15),"除外"))))</f>
        <v>#VALUE!</v>
      </c>
      <c r="L899" s="58" t="e">
        <f ca="1">IF(消化率!$I$5&lt;1,K899*消化率!$I$5,IF(U899*V899/(K899*消化率!$I$5)&gt;O899,K899*消化率!$I$5,M899))</f>
        <v>#DIV/0!</v>
      </c>
      <c r="M899" s="58" t="e">
        <f t="shared" si="146"/>
        <v>#VALUE!</v>
      </c>
      <c r="N899" s="58" t="e">
        <f ca="1">IF(ROUNDUP(IF(IF(IF(AND(設定!$D$8&lt;=L899,設定!$D$8&lt;J899),設定!$D$8,IF(AND(J899&lt;=L899,J899&lt;設定!$D$8),J899,IF(AND(L899&lt;=J899,J899&lt;設定!$D$8),J899,L899)))=0,設定!$D$8,IF(AND(設定!$D$8&lt;=L899,設定!$D$8&lt;J899),設定!$D$8,IF(AND(J899&lt;=L899,J899&lt;設定!$D$8),J899,IF(AND(L899&lt;=J899,J899&lt;設定!$D$8),J899,L899))))&lt;=H899,H899+1,IF(IF(AND(設定!$D$8&lt;=L899,設定!$D$8&lt;J899),設定!$D$8,IF(AND(J899&lt;=L899,J899&lt;設定!$D$8),J899,IF(AND(L899&lt;=J899,J899&lt;設定!$D$8),J899,L899)))=0,設定!$D$8,IF(AND(設定!$D$8&lt;=L899,設定!$D$8&lt;J899),設定!$D$8,IF(AND(J899&lt;=L899,J899&lt;設定!$D$8),J899,IF(AND(L899&lt;=J899,J899&lt;設定!$D$8),J899,L899))))),0)&gt;40,ROUNDUP(IF(IF(IF(AND(設定!$D$8&lt;=L899,設定!$D$8&lt;J899),設定!$D$8,IF(AND(J899&lt;=L899,J899&lt;設定!$D$8),J899,IF(AND(L899&lt;=J899,J899&lt;設定!$D$8),J899,L899)))=0,設定!$D$8,IF(AND(設定!$D$8&lt;=L899,設定!$D$8&lt;J899),設定!$D$8,IF(AND(J899&lt;=L899,J899&lt;設定!$D$8),J899,IF(AND(L899&lt;=J899,J899&lt;設定!$D$8),J899,L899))))&lt;=H899,H899+1,IF(IF(AND(設定!$D$8&lt;=L899,設定!$D$8&lt;J899),設定!$D$8,IF(AND(J899&lt;=L899,J899&lt;設定!$D$8),J899,IF(AND(L899&lt;=J899,J899&lt;設定!$D$8),J899,L899)))=0,設定!$D$8,IF(AND(設定!$D$8&lt;=L899,設定!$D$8&lt;J899),設定!$D$8,IF(AND(J899&lt;=L899,J899&lt;設定!$D$8),J899,IF(AND(L899&lt;=J899,J899&lt;設定!$D$8),J899,L899))))),0),40)</f>
        <v>#DIV/0!</v>
      </c>
      <c r="O899" s="55">
        <f>IF(G899="標準",設定!$C$4,G899)</f>
        <v>5</v>
      </c>
      <c r="P899" s="45">
        <f t="shared" si="147"/>
        <v>0</v>
      </c>
      <c r="Q899" s="14">
        <f t="shared" si="148"/>
        <v>0</v>
      </c>
      <c r="R899" s="23">
        <f t="shared" si="156"/>
        <v>0</v>
      </c>
      <c r="S899" s="12">
        <f t="shared" si="149"/>
        <v>0</v>
      </c>
      <c r="T899" s="23">
        <f t="shared" si="150"/>
        <v>0</v>
      </c>
      <c r="U899" s="13">
        <f t="shared" si="151"/>
        <v>0</v>
      </c>
      <c r="V899" s="104" t="str">
        <f>INDEX(商品!Q:Q,MATCH(キーワード!D899,商品!D:D,0),1)</f>
        <v>-</v>
      </c>
      <c r="W899" s="15">
        <f t="shared" si="152"/>
        <v>0</v>
      </c>
      <c r="X899" s="22">
        <f>SUMIFS(当月ワード!$J$3:$J$1000,当月ワード!$D$3:$D$1000,キーワード!$D899,当月ワード!$E$3:$E$1000,キーワード!$F899)</f>
        <v>0</v>
      </c>
      <c r="Y899" s="23">
        <f>SUMIFS(前月ワード!$J$3:$J$1000,前月ワード!$D$3:$D$1000,キーワード!$D899,前月ワード!$E$3:$E$1000,キーワード!$F899)</f>
        <v>0</v>
      </c>
      <c r="Z899" s="23">
        <f>SUMIFS(前々月ワード!$J$3:$J$1000,前々月ワード!$D$3:$D$1000,キーワード!$D899,前々月ワード!$E$3:$E$1000,キーワード!$F899)</f>
        <v>0</v>
      </c>
      <c r="AA899" s="22">
        <f>SUMIFS(当月ワード!$W$3:$W$1000,当月ワード!$D$3:$D$1000,キーワード!$D899,当月ワード!$E$3:$E$1000,キーワード!$F899)</f>
        <v>0</v>
      </c>
      <c r="AB899" s="23">
        <f>SUMIFS(前月ワード!$W$3:$W$1000,前月ワード!$D$3:$D$1000,キーワード!$D899,前月ワード!$E$3:$E$1000,キーワード!$F899)</f>
        <v>0</v>
      </c>
      <c r="AC899" s="23">
        <f>SUMIFS(前々月ワード!$W$3:$W$1000,前々月ワード!$D$3:$D$1000,キーワード!$D899,前々月ワード!$E$3:$E$1000,キーワード!$F899)</f>
        <v>0</v>
      </c>
      <c r="AD899" s="23">
        <f t="shared" si="153"/>
        <v>0</v>
      </c>
      <c r="AE899" s="23">
        <f t="shared" si="153"/>
        <v>0</v>
      </c>
      <c r="AF899" s="23">
        <f t="shared" si="153"/>
        <v>0</v>
      </c>
      <c r="AG899" s="22">
        <f>SUMIFS(当月ワード!$X$3:$X$1000,当月ワード!$D$3:$D$1000,キーワード!$D899,当月ワード!$E$3:$E$1000,キーワード!$F899)</f>
        <v>0</v>
      </c>
      <c r="AH899" s="23">
        <f>SUMIFS(前月ワード!$X$3:$X$1000,前月ワード!$D$3:$D$1000,キーワード!$D899,前月ワード!$E$3:$E$1000,キーワード!$F899)</f>
        <v>0</v>
      </c>
      <c r="AI899" s="23">
        <f>SUMIFS(前々月ワード!$X$3:$X$1000,前々月ワード!$D$3:$D$1000,キーワード!$D899,前々月ワード!$E$3:$E$1000,キーワード!$F899)</f>
        <v>0</v>
      </c>
      <c r="AJ899" s="22">
        <f>SUMIFS(当月ワード!$I$3:$I$1000,当月ワード!$D$3:$D$1000,キーワード!$D899,当月ワード!$E$3:$E$1000,キーワード!$F899)</f>
        <v>0</v>
      </c>
      <c r="AK899" s="23">
        <f>SUMIFS(前月ワード!$I$3:$I$1000,前月ワード!$D$3:$D$1000,キーワード!$D899,前月ワード!$E$3:$E$1000,キーワード!$F899)</f>
        <v>0</v>
      </c>
      <c r="AL899" s="23">
        <f>SUMIFS(前々月ワード!$I$3:$I$1000,前々月ワード!$D$3:$D$1000,キーワード!$D899,前々月ワード!$E$3:$E$1000,キーワード!$F899)</f>
        <v>0</v>
      </c>
      <c r="AM899" s="13">
        <f t="shared" si="154"/>
        <v>0</v>
      </c>
      <c r="AN899" s="13">
        <f t="shared" si="154"/>
        <v>0</v>
      </c>
      <c r="AO899" s="13">
        <f t="shared" si="154"/>
        <v>0</v>
      </c>
      <c r="AP899" s="16">
        <f t="shared" si="155"/>
        <v>0</v>
      </c>
      <c r="AQ899" s="16">
        <f t="shared" si="155"/>
        <v>0</v>
      </c>
      <c r="AR899" s="17">
        <f t="shared" si="155"/>
        <v>0</v>
      </c>
    </row>
    <row r="900" spans="3:44" ht="36.65" customHeight="1">
      <c r="C900" s="20">
        <v>895</v>
      </c>
      <c r="D900" s="53">
        <f>現状ワード設定!B897</f>
        <v>0</v>
      </c>
      <c r="E900" s="26" t="str">
        <f>IFERROR(_xlfn.XLOOKUP($D900,現状商品設定!B:B,現状商品設定!C:C,"-"),"-")</f>
        <v>-</v>
      </c>
      <c r="F900" s="56">
        <f>現状ワード設定!G897</f>
        <v>0</v>
      </c>
      <c r="G900" s="60" t="s">
        <v>46</v>
      </c>
      <c r="H900" s="47" t="str">
        <f>IFERROR(_xlfn.XLOOKUP(D900,商品!$D:$D,商品!$H:$H),"")</f>
        <v/>
      </c>
      <c r="I900" s="50" t="str">
        <f>IFERROR(_xlfn.XLOOKUP(D900&amp;F900,現状ワード設定!J:J,現状ワード設定!H:H),"")</f>
        <v/>
      </c>
      <c r="J900" s="47" t="str">
        <f>IFERROR(_xlfn.XLOOKUP(D900&amp;F900,現状ワード設定!J:J,現状ワード設定!I:I),"")</f>
        <v/>
      </c>
      <c r="K900" s="47" t="e">
        <f>IF(AND(T900&gt;=設定!$C$12,W900&gt;=O900),I900*(1+設定!$F$12),IF(AND(T900&gt;=設定!$C$13,W900&lt;O900),I900*(1+設定!$F$13),IF(AND(T900&lt;設定!$C$14,U900&gt;=設定!$E$14),I900*(1+設定!$F$14),IF(AND(T900&lt;設定!$C$15,U900&lt;設定!$E$15),I900*(1+設定!$F$15),"除外"))))</f>
        <v>#VALUE!</v>
      </c>
      <c r="L900" s="58" t="e">
        <f ca="1">IF(消化率!$I$5&lt;1,K900*消化率!$I$5,IF(U900*V900/(K900*消化率!$I$5)&gt;O900,K900*消化率!$I$5,M900))</f>
        <v>#DIV/0!</v>
      </c>
      <c r="M900" s="58" t="e">
        <f t="shared" si="146"/>
        <v>#VALUE!</v>
      </c>
      <c r="N900" s="58" t="e">
        <f ca="1">IF(ROUNDUP(IF(IF(IF(AND(設定!$D$8&lt;=L900,設定!$D$8&lt;J900),設定!$D$8,IF(AND(J900&lt;=L900,J900&lt;設定!$D$8),J900,IF(AND(L900&lt;=J900,J900&lt;設定!$D$8),J900,L900)))=0,設定!$D$8,IF(AND(設定!$D$8&lt;=L900,設定!$D$8&lt;J900),設定!$D$8,IF(AND(J900&lt;=L900,J900&lt;設定!$D$8),J900,IF(AND(L900&lt;=J900,J900&lt;設定!$D$8),J900,L900))))&lt;=H900,H900+1,IF(IF(AND(設定!$D$8&lt;=L900,設定!$D$8&lt;J900),設定!$D$8,IF(AND(J900&lt;=L900,J900&lt;設定!$D$8),J900,IF(AND(L900&lt;=J900,J900&lt;設定!$D$8),J900,L900)))=0,設定!$D$8,IF(AND(設定!$D$8&lt;=L900,設定!$D$8&lt;J900),設定!$D$8,IF(AND(J900&lt;=L900,J900&lt;設定!$D$8),J900,IF(AND(L900&lt;=J900,J900&lt;設定!$D$8),J900,L900))))),0)&gt;40,ROUNDUP(IF(IF(IF(AND(設定!$D$8&lt;=L900,設定!$D$8&lt;J900),設定!$D$8,IF(AND(J900&lt;=L900,J900&lt;設定!$D$8),J900,IF(AND(L900&lt;=J900,J900&lt;設定!$D$8),J900,L900)))=0,設定!$D$8,IF(AND(設定!$D$8&lt;=L900,設定!$D$8&lt;J900),設定!$D$8,IF(AND(J900&lt;=L900,J900&lt;設定!$D$8),J900,IF(AND(L900&lt;=J900,J900&lt;設定!$D$8),J900,L900))))&lt;=H900,H900+1,IF(IF(AND(設定!$D$8&lt;=L900,設定!$D$8&lt;J900),設定!$D$8,IF(AND(J900&lt;=L900,J900&lt;設定!$D$8),J900,IF(AND(L900&lt;=J900,J900&lt;設定!$D$8),J900,L900)))=0,設定!$D$8,IF(AND(設定!$D$8&lt;=L900,設定!$D$8&lt;J900),設定!$D$8,IF(AND(J900&lt;=L900,J900&lt;設定!$D$8),J900,IF(AND(L900&lt;=J900,J900&lt;設定!$D$8),J900,L900))))),0),40)</f>
        <v>#DIV/0!</v>
      </c>
      <c r="O900" s="55">
        <f>IF(G900="標準",設定!$C$4,G900)</f>
        <v>5</v>
      </c>
      <c r="P900" s="45">
        <f t="shared" si="147"/>
        <v>0</v>
      </c>
      <c r="Q900" s="14">
        <f t="shared" si="148"/>
        <v>0</v>
      </c>
      <c r="R900" s="23">
        <f t="shared" si="156"/>
        <v>0</v>
      </c>
      <c r="S900" s="12">
        <f t="shared" si="149"/>
        <v>0</v>
      </c>
      <c r="T900" s="23">
        <f t="shared" si="150"/>
        <v>0</v>
      </c>
      <c r="U900" s="13">
        <f t="shared" si="151"/>
        <v>0</v>
      </c>
      <c r="V900" s="104" t="str">
        <f>INDEX(商品!Q:Q,MATCH(キーワード!D900,商品!D:D,0),1)</f>
        <v>-</v>
      </c>
      <c r="W900" s="15">
        <f t="shared" si="152"/>
        <v>0</v>
      </c>
      <c r="X900" s="22">
        <f>SUMIFS(当月ワード!$J$3:$J$1000,当月ワード!$D$3:$D$1000,キーワード!$D900,当月ワード!$E$3:$E$1000,キーワード!$F900)</f>
        <v>0</v>
      </c>
      <c r="Y900" s="23">
        <f>SUMIFS(前月ワード!$J$3:$J$1000,前月ワード!$D$3:$D$1000,キーワード!$D900,前月ワード!$E$3:$E$1000,キーワード!$F900)</f>
        <v>0</v>
      </c>
      <c r="Z900" s="23">
        <f>SUMIFS(前々月ワード!$J$3:$J$1000,前々月ワード!$D$3:$D$1000,キーワード!$D900,前々月ワード!$E$3:$E$1000,キーワード!$F900)</f>
        <v>0</v>
      </c>
      <c r="AA900" s="22">
        <f>SUMIFS(当月ワード!$W$3:$W$1000,当月ワード!$D$3:$D$1000,キーワード!$D900,当月ワード!$E$3:$E$1000,キーワード!$F900)</f>
        <v>0</v>
      </c>
      <c r="AB900" s="23">
        <f>SUMIFS(前月ワード!$W$3:$W$1000,前月ワード!$D$3:$D$1000,キーワード!$D900,前月ワード!$E$3:$E$1000,キーワード!$F900)</f>
        <v>0</v>
      </c>
      <c r="AC900" s="23">
        <f>SUMIFS(前々月ワード!$W$3:$W$1000,前々月ワード!$D$3:$D$1000,キーワード!$D900,前々月ワード!$E$3:$E$1000,キーワード!$F900)</f>
        <v>0</v>
      </c>
      <c r="AD900" s="23">
        <f t="shared" si="153"/>
        <v>0</v>
      </c>
      <c r="AE900" s="23">
        <f t="shared" si="153"/>
        <v>0</v>
      </c>
      <c r="AF900" s="23">
        <f t="shared" si="153"/>
        <v>0</v>
      </c>
      <c r="AG900" s="22">
        <f>SUMIFS(当月ワード!$X$3:$X$1000,当月ワード!$D$3:$D$1000,キーワード!$D900,当月ワード!$E$3:$E$1000,キーワード!$F900)</f>
        <v>0</v>
      </c>
      <c r="AH900" s="23">
        <f>SUMIFS(前月ワード!$X$3:$X$1000,前月ワード!$D$3:$D$1000,キーワード!$D900,前月ワード!$E$3:$E$1000,キーワード!$F900)</f>
        <v>0</v>
      </c>
      <c r="AI900" s="23">
        <f>SUMIFS(前々月ワード!$X$3:$X$1000,前々月ワード!$D$3:$D$1000,キーワード!$D900,前々月ワード!$E$3:$E$1000,キーワード!$F900)</f>
        <v>0</v>
      </c>
      <c r="AJ900" s="22">
        <f>SUMIFS(当月ワード!$I$3:$I$1000,当月ワード!$D$3:$D$1000,キーワード!$D900,当月ワード!$E$3:$E$1000,キーワード!$F900)</f>
        <v>0</v>
      </c>
      <c r="AK900" s="23">
        <f>SUMIFS(前月ワード!$I$3:$I$1000,前月ワード!$D$3:$D$1000,キーワード!$D900,前月ワード!$E$3:$E$1000,キーワード!$F900)</f>
        <v>0</v>
      </c>
      <c r="AL900" s="23">
        <f>SUMIFS(前々月ワード!$I$3:$I$1000,前々月ワード!$D$3:$D$1000,キーワード!$D900,前々月ワード!$E$3:$E$1000,キーワード!$F900)</f>
        <v>0</v>
      </c>
      <c r="AM900" s="13">
        <f t="shared" si="154"/>
        <v>0</v>
      </c>
      <c r="AN900" s="13">
        <f t="shared" si="154"/>
        <v>0</v>
      </c>
      <c r="AO900" s="13">
        <f t="shared" si="154"/>
        <v>0</v>
      </c>
      <c r="AP900" s="16">
        <f t="shared" si="155"/>
        <v>0</v>
      </c>
      <c r="AQ900" s="16">
        <f t="shared" si="155"/>
        <v>0</v>
      </c>
      <c r="AR900" s="17">
        <f t="shared" si="155"/>
        <v>0</v>
      </c>
    </row>
    <row r="901" spans="3:44" ht="36.65" customHeight="1">
      <c r="C901" s="20">
        <v>896</v>
      </c>
      <c r="D901" s="53">
        <f>現状ワード設定!B898</f>
        <v>0</v>
      </c>
      <c r="E901" s="26" t="str">
        <f>IFERROR(_xlfn.XLOOKUP($D901,現状商品設定!B:B,現状商品設定!C:C,"-"),"-")</f>
        <v>-</v>
      </c>
      <c r="F901" s="56">
        <f>現状ワード設定!G898</f>
        <v>0</v>
      </c>
      <c r="G901" s="60" t="s">
        <v>46</v>
      </c>
      <c r="H901" s="47" t="str">
        <f>IFERROR(_xlfn.XLOOKUP(D901,商品!$D:$D,商品!$H:$H),"")</f>
        <v/>
      </c>
      <c r="I901" s="50" t="str">
        <f>IFERROR(_xlfn.XLOOKUP(D901&amp;F901,現状ワード設定!J:J,現状ワード設定!H:H),"")</f>
        <v/>
      </c>
      <c r="J901" s="47" t="str">
        <f>IFERROR(_xlfn.XLOOKUP(D901&amp;F901,現状ワード設定!J:J,現状ワード設定!I:I),"")</f>
        <v/>
      </c>
      <c r="K901" s="47" t="e">
        <f>IF(AND(T901&gt;=設定!$C$12,W901&gt;=O901),I901*(1+設定!$F$12),IF(AND(T901&gt;=設定!$C$13,W901&lt;O901),I901*(1+設定!$F$13),IF(AND(T901&lt;設定!$C$14,U901&gt;=設定!$E$14),I901*(1+設定!$F$14),IF(AND(T901&lt;設定!$C$15,U901&lt;設定!$E$15),I901*(1+設定!$F$15),"除外"))))</f>
        <v>#VALUE!</v>
      </c>
      <c r="L901" s="58" t="e">
        <f ca="1">IF(消化率!$I$5&lt;1,K901*消化率!$I$5,IF(U901*V901/(K901*消化率!$I$5)&gt;O901,K901*消化率!$I$5,M901))</f>
        <v>#DIV/0!</v>
      </c>
      <c r="M901" s="58" t="e">
        <f t="shared" si="146"/>
        <v>#VALUE!</v>
      </c>
      <c r="N901" s="58" t="e">
        <f ca="1">IF(ROUNDUP(IF(IF(IF(AND(設定!$D$8&lt;=L901,設定!$D$8&lt;J901),設定!$D$8,IF(AND(J901&lt;=L901,J901&lt;設定!$D$8),J901,IF(AND(L901&lt;=J901,J901&lt;設定!$D$8),J901,L901)))=0,設定!$D$8,IF(AND(設定!$D$8&lt;=L901,設定!$D$8&lt;J901),設定!$D$8,IF(AND(J901&lt;=L901,J901&lt;設定!$D$8),J901,IF(AND(L901&lt;=J901,J901&lt;設定!$D$8),J901,L901))))&lt;=H901,H901+1,IF(IF(AND(設定!$D$8&lt;=L901,設定!$D$8&lt;J901),設定!$D$8,IF(AND(J901&lt;=L901,J901&lt;設定!$D$8),J901,IF(AND(L901&lt;=J901,J901&lt;設定!$D$8),J901,L901)))=0,設定!$D$8,IF(AND(設定!$D$8&lt;=L901,設定!$D$8&lt;J901),設定!$D$8,IF(AND(J901&lt;=L901,J901&lt;設定!$D$8),J901,IF(AND(L901&lt;=J901,J901&lt;設定!$D$8),J901,L901))))),0)&gt;40,ROUNDUP(IF(IF(IF(AND(設定!$D$8&lt;=L901,設定!$D$8&lt;J901),設定!$D$8,IF(AND(J901&lt;=L901,J901&lt;設定!$D$8),J901,IF(AND(L901&lt;=J901,J901&lt;設定!$D$8),J901,L901)))=0,設定!$D$8,IF(AND(設定!$D$8&lt;=L901,設定!$D$8&lt;J901),設定!$D$8,IF(AND(J901&lt;=L901,J901&lt;設定!$D$8),J901,IF(AND(L901&lt;=J901,J901&lt;設定!$D$8),J901,L901))))&lt;=H901,H901+1,IF(IF(AND(設定!$D$8&lt;=L901,設定!$D$8&lt;J901),設定!$D$8,IF(AND(J901&lt;=L901,J901&lt;設定!$D$8),J901,IF(AND(L901&lt;=J901,J901&lt;設定!$D$8),J901,L901)))=0,設定!$D$8,IF(AND(設定!$D$8&lt;=L901,設定!$D$8&lt;J901),設定!$D$8,IF(AND(J901&lt;=L901,J901&lt;設定!$D$8),J901,IF(AND(L901&lt;=J901,J901&lt;設定!$D$8),J901,L901))))),0),40)</f>
        <v>#DIV/0!</v>
      </c>
      <c r="O901" s="55">
        <f>IF(G901="標準",設定!$C$4,G901)</f>
        <v>5</v>
      </c>
      <c r="P901" s="45">
        <f t="shared" si="147"/>
        <v>0</v>
      </c>
      <c r="Q901" s="14">
        <f t="shared" si="148"/>
        <v>0</v>
      </c>
      <c r="R901" s="23">
        <f t="shared" si="156"/>
        <v>0</v>
      </c>
      <c r="S901" s="12">
        <f t="shared" si="149"/>
        <v>0</v>
      </c>
      <c r="T901" s="23">
        <f t="shared" si="150"/>
        <v>0</v>
      </c>
      <c r="U901" s="13">
        <f t="shared" si="151"/>
        <v>0</v>
      </c>
      <c r="V901" s="104" t="str">
        <f>INDEX(商品!Q:Q,MATCH(キーワード!D901,商品!D:D,0),1)</f>
        <v>-</v>
      </c>
      <c r="W901" s="15">
        <f t="shared" si="152"/>
        <v>0</v>
      </c>
      <c r="X901" s="22">
        <f>SUMIFS(当月ワード!$J$3:$J$1000,当月ワード!$D$3:$D$1000,キーワード!$D901,当月ワード!$E$3:$E$1000,キーワード!$F901)</f>
        <v>0</v>
      </c>
      <c r="Y901" s="23">
        <f>SUMIFS(前月ワード!$J$3:$J$1000,前月ワード!$D$3:$D$1000,キーワード!$D901,前月ワード!$E$3:$E$1000,キーワード!$F901)</f>
        <v>0</v>
      </c>
      <c r="Z901" s="23">
        <f>SUMIFS(前々月ワード!$J$3:$J$1000,前々月ワード!$D$3:$D$1000,キーワード!$D901,前々月ワード!$E$3:$E$1000,キーワード!$F901)</f>
        <v>0</v>
      </c>
      <c r="AA901" s="22">
        <f>SUMIFS(当月ワード!$W$3:$W$1000,当月ワード!$D$3:$D$1000,キーワード!$D901,当月ワード!$E$3:$E$1000,キーワード!$F901)</f>
        <v>0</v>
      </c>
      <c r="AB901" s="23">
        <f>SUMIFS(前月ワード!$W$3:$W$1000,前月ワード!$D$3:$D$1000,キーワード!$D901,前月ワード!$E$3:$E$1000,キーワード!$F901)</f>
        <v>0</v>
      </c>
      <c r="AC901" s="23">
        <f>SUMIFS(前々月ワード!$W$3:$W$1000,前々月ワード!$D$3:$D$1000,キーワード!$D901,前々月ワード!$E$3:$E$1000,キーワード!$F901)</f>
        <v>0</v>
      </c>
      <c r="AD901" s="23">
        <f t="shared" si="153"/>
        <v>0</v>
      </c>
      <c r="AE901" s="23">
        <f t="shared" si="153"/>
        <v>0</v>
      </c>
      <c r="AF901" s="23">
        <f t="shared" si="153"/>
        <v>0</v>
      </c>
      <c r="AG901" s="22">
        <f>SUMIFS(当月ワード!$X$3:$X$1000,当月ワード!$D$3:$D$1000,キーワード!$D901,当月ワード!$E$3:$E$1000,キーワード!$F901)</f>
        <v>0</v>
      </c>
      <c r="AH901" s="23">
        <f>SUMIFS(前月ワード!$X$3:$X$1000,前月ワード!$D$3:$D$1000,キーワード!$D901,前月ワード!$E$3:$E$1000,キーワード!$F901)</f>
        <v>0</v>
      </c>
      <c r="AI901" s="23">
        <f>SUMIFS(前々月ワード!$X$3:$X$1000,前々月ワード!$D$3:$D$1000,キーワード!$D901,前々月ワード!$E$3:$E$1000,キーワード!$F901)</f>
        <v>0</v>
      </c>
      <c r="AJ901" s="22">
        <f>SUMIFS(当月ワード!$I$3:$I$1000,当月ワード!$D$3:$D$1000,キーワード!$D901,当月ワード!$E$3:$E$1000,キーワード!$F901)</f>
        <v>0</v>
      </c>
      <c r="AK901" s="23">
        <f>SUMIFS(前月ワード!$I$3:$I$1000,前月ワード!$D$3:$D$1000,キーワード!$D901,前月ワード!$E$3:$E$1000,キーワード!$F901)</f>
        <v>0</v>
      </c>
      <c r="AL901" s="23">
        <f>SUMIFS(前々月ワード!$I$3:$I$1000,前々月ワード!$D$3:$D$1000,キーワード!$D901,前々月ワード!$E$3:$E$1000,キーワード!$F901)</f>
        <v>0</v>
      </c>
      <c r="AM901" s="13">
        <f t="shared" si="154"/>
        <v>0</v>
      </c>
      <c r="AN901" s="13">
        <f t="shared" si="154"/>
        <v>0</v>
      </c>
      <c r="AO901" s="13">
        <f t="shared" si="154"/>
        <v>0</v>
      </c>
      <c r="AP901" s="16">
        <f t="shared" si="155"/>
        <v>0</v>
      </c>
      <c r="AQ901" s="16">
        <f t="shared" si="155"/>
        <v>0</v>
      </c>
      <c r="AR901" s="17">
        <f t="shared" si="155"/>
        <v>0</v>
      </c>
    </row>
    <row r="902" spans="3:44" ht="36.65" customHeight="1">
      <c r="C902" s="20">
        <v>897</v>
      </c>
      <c r="D902" s="53">
        <f>現状ワード設定!B899</f>
        <v>0</v>
      </c>
      <c r="E902" s="26" t="str">
        <f>IFERROR(_xlfn.XLOOKUP($D902,現状商品設定!B:B,現状商品設定!C:C,"-"),"-")</f>
        <v>-</v>
      </c>
      <c r="F902" s="56">
        <f>現状ワード設定!G899</f>
        <v>0</v>
      </c>
      <c r="G902" s="60" t="s">
        <v>46</v>
      </c>
      <c r="H902" s="47" t="str">
        <f>IFERROR(_xlfn.XLOOKUP(D902,商品!$D:$D,商品!$H:$H),"")</f>
        <v/>
      </c>
      <c r="I902" s="50" t="str">
        <f>IFERROR(_xlfn.XLOOKUP(D902&amp;F902,現状ワード設定!J:J,現状ワード設定!H:H),"")</f>
        <v/>
      </c>
      <c r="J902" s="47" t="str">
        <f>IFERROR(_xlfn.XLOOKUP(D902&amp;F902,現状ワード設定!J:J,現状ワード設定!I:I),"")</f>
        <v/>
      </c>
      <c r="K902" s="47" t="e">
        <f>IF(AND(T902&gt;=設定!$C$12,W902&gt;=O902),I902*(1+設定!$F$12),IF(AND(T902&gt;=設定!$C$13,W902&lt;O902),I902*(1+設定!$F$13),IF(AND(T902&lt;設定!$C$14,U902&gt;=設定!$E$14),I902*(1+設定!$F$14),IF(AND(T902&lt;設定!$C$15,U902&lt;設定!$E$15),I902*(1+設定!$F$15),"除外"))))</f>
        <v>#VALUE!</v>
      </c>
      <c r="L902" s="58" t="e">
        <f ca="1">IF(消化率!$I$5&lt;1,K902*消化率!$I$5,IF(U902*V902/(K902*消化率!$I$5)&gt;O902,K902*消化率!$I$5,M902))</f>
        <v>#DIV/0!</v>
      </c>
      <c r="M902" s="58" t="e">
        <f t="shared" si="146"/>
        <v>#VALUE!</v>
      </c>
      <c r="N902" s="58" t="e">
        <f ca="1">IF(ROUNDUP(IF(IF(IF(AND(設定!$D$8&lt;=L902,設定!$D$8&lt;J902),設定!$D$8,IF(AND(J902&lt;=L902,J902&lt;設定!$D$8),J902,IF(AND(L902&lt;=J902,J902&lt;設定!$D$8),J902,L902)))=0,設定!$D$8,IF(AND(設定!$D$8&lt;=L902,設定!$D$8&lt;J902),設定!$D$8,IF(AND(J902&lt;=L902,J902&lt;設定!$D$8),J902,IF(AND(L902&lt;=J902,J902&lt;設定!$D$8),J902,L902))))&lt;=H902,H902+1,IF(IF(AND(設定!$D$8&lt;=L902,設定!$D$8&lt;J902),設定!$D$8,IF(AND(J902&lt;=L902,J902&lt;設定!$D$8),J902,IF(AND(L902&lt;=J902,J902&lt;設定!$D$8),J902,L902)))=0,設定!$D$8,IF(AND(設定!$D$8&lt;=L902,設定!$D$8&lt;J902),設定!$D$8,IF(AND(J902&lt;=L902,J902&lt;設定!$D$8),J902,IF(AND(L902&lt;=J902,J902&lt;設定!$D$8),J902,L902))))),0)&gt;40,ROUNDUP(IF(IF(IF(AND(設定!$D$8&lt;=L902,設定!$D$8&lt;J902),設定!$D$8,IF(AND(J902&lt;=L902,J902&lt;設定!$D$8),J902,IF(AND(L902&lt;=J902,J902&lt;設定!$D$8),J902,L902)))=0,設定!$D$8,IF(AND(設定!$D$8&lt;=L902,設定!$D$8&lt;J902),設定!$D$8,IF(AND(J902&lt;=L902,J902&lt;設定!$D$8),J902,IF(AND(L902&lt;=J902,J902&lt;設定!$D$8),J902,L902))))&lt;=H902,H902+1,IF(IF(AND(設定!$D$8&lt;=L902,設定!$D$8&lt;J902),設定!$D$8,IF(AND(J902&lt;=L902,J902&lt;設定!$D$8),J902,IF(AND(L902&lt;=J902,J902&lt;設定!$D$8),J902,L902)))=0,設定!$D$8,IF(AND(設定!$D$8&lt;=L902,設定!$D$8&lt;J902),設定!$D$8,IF(AND(J902&lt;=L902,J902&lt;設定!$D$8),J902,IF(AND(L902&lt;=J902,J902&lt;設定!$D$8),J902,L902))))),0),40)</f>
        <v>#DIV/0!</v>
      </c>
      <c r="O902" s="55">
        <f>IF(G902="標準",設定!$C$4,G902)</f>
        <v>5</v>
      </c>
      <c r="P902" s="45">
        <f t="shared" si="147"/>
        <v>0</v>
      </c>
      <c r="Q902" s="14">
        <f t="shared" si="148"/>
        <v>0</v>
      </c>
      <c r="R902" s="23">
        <f t="shared" si="156"/>
        <v>0</v>
      </c>
      <c r="S902" s="12">
        <f t="shared" si="149"/>
        <v>0</v>
      </c>
      <c r="T902" s="23">
        <f t="shared" si="150"/>
        <v>0</v>
      </c>
      <c r="U902" s="13">
        <f t="shared" si="151"/>
        <v>0</v>
      </c>
      <c r="V902" s="104" t="str">
        <f>INDEX(商品!Q:Q,MATCH(キーワード!D902,商品!D:D,0),1)</f>
        <v>-</v>
      </c>
      <c r="W902" s="15">
        <f t="shared" si="152"/>
        <v>0</v>
      </c>
      <c r="X902" s="22">
        <f>SUMIFS(当月ワード!$J$3:$J$1000,当月ワード!$D$3:$D$1000,キーワード!$D902,当月ワード!$E$3:$E$1000,キーワード!$F902)</f>
        <v>0</v>
      </c>
      <c r="Y902" s="23">
        <f>SUMIFS(前月ワード!$J$3:$J$1000,前月ワード!$D$3:$D$1000,キーワード!$D902,前月ワード!$E$3:$E$1000,キーワード!$F902)</f>
        <v>0</v>
      </c>
      <c r="Z902" s="23">
        <f>SUMIFS(前々月ワード!$J$3:$J$1000,前々月ワード!$D$3:$D$1000,キーワード!$D902,前々月ワード!$E$3:$E$1000,キーワード!$F902)</f>
        <v>0</v>
      </c>
      <c r="AA902" s="22">
        <f>SUMIFS(当月ワード!$W$3:$W$1000,当月ワード!$D$3:$D$1000,キーワード!$D902,当月ワード!$E$3:$E$1000,キーワード!$F902)</f>
        <v>0</v>
      </c>
      <c r="AB902" s="23">
        <f>SUMIFS(前月ワード!$W$3:$W$1000,前月ワード!$D$3:$D$1000,キーワード!$D902,前月ワード!$E$3:$E$1000,キーワード!$F902)</f>
        <v>0</v>
      </c>
      <c r="AC902" s="23">
        <f>SUMIFS(前々月ワード!$W$3:$W$1000,前々月ワード!$D$3:$D$1000,キーワード!$D902,前々月ワード!$E$3:$E$1000,キーワード!$F902)</f>
        <v>0</v>
      </c>
      <c r="AD902" s="23">
        <f t="shared" si="153"/>
        <v>0</v>
      </c>
      <c r="AE902" s="23">
        <f t="shared" si="153"/>
        <v>0</v>
      </c>
      <c r="AF902" s="23">
        <f t="shared" si="153"/>
        <v>0</v>
      </c>
      <c r="AG902" s="22">
        <f>SUMIFS(当月ワード!$X$3:$X$1000,当月ワード!$D$3:$D$1000,キーワード!$D902,当月ワード!$E$3:$E$1000,キーワード!$F902)</f>
        <v>0</v>
      </c>
      <c r="AH902" s="23">
        <f>SUMIFS(前月ワード!$X$3:$X$1000,前月ワード!$D$3:$D$1000,キーワード!$D902,前月ワード!$E$3:$E$1000,キーワード!$F902)</f>
        <v>0</v>
      </c>
      <c r="AI902" s="23">
        <f>SUMIFS(前々月ワード!$X$3:$X$1000,前々月ワード!$D$3:$D$1000,キーワード!$D902,前々月ワード!$E$3:$E$1000,キーワード!$F902)</f>
        <v>0</v>
      </c>
      <c r="AJ902" s="22">
        <f>SUMIFS(当月ワード!$I$3:$I$1000,当月ワード!$D$3:$D$1000,キーワード!$D902,当月ワード!$E$3:$E$1000,キーワード!$F902)</f>
        <v>0</v>
      </c>
      <c r="AK902" s="23">
        <f>SUMIFS(前月ワード!$I$3:$I$1000,前月ワード!$D$3:$D$1000,キーワード!$D902,前月ワード!$E$3:$E$1000,キーワード!$F902)</f>
        <v>0</v>
      </c>
      <c r="AL902" s="23">
        <f>SUMIFS(前々月ワード!$I$3:$I$1000,前々月ワード!$D$3:$D$1000,キーワード!$D902,前々月ワード!$E$3:$E$1000,キーワード!$F902)</f>
        <v>0</v>
      </c>
      <c r="AM902" s="13">
        <f t="shared" si="154"/>
        <v>0</v>
      </c>
      <c r="AN902" s="13">
        <f t="shared" si="154"/>
        <v>0</v>
      </c>
      <c r="AO902" s="13">
        <f t="shared" si="154"/>
        <v>0</v>
      </c>
      <c r="AP902" s="16">
        <f t="shared" si="155"/>
        <v>0</v>
      </c>
      <c r="AQ902" s="16">
        <f t="shared" si="155"/>
        <v>0</v>
      </c>
      <c r="AR902" s="17">
        <f t="shared" si="155"/>
        <v>0</v>
      </c>
    </row>
    <row r="903" spans="3:44" ht="36.65" customHeight="1">
      <c r="C903" s="20">
        <v>898</v>
      </c>
      <c r="D903" s="53">
        <f>現状ワード設定!B900</f>
        <v>0</v>
      </c>
      <c r="E903" s="26" t="str">
        <f>IFERROR(_xlfn.XLOOKUP($D903,現状商品設定!B:B,現状商品設定!C:C,"-"),"-")</f>
        <v>-</v>
      </c>
      <c r="F903" s="56">
        <f>現状ワード設定!G900</f>
        <v>0</v>
      </c>
      <c r="G903" s="60" t="s">
        <v>46</v>
      </c>
      <c r="H903" s="47" t="str">
        <f>IFERROR(_xlfn.XLOOKUP(D903,商品!$D:$D,商品!$H:$H),"")</f>
        <v/>
      </c>
      <c r="I903" s="50" t="str">
        <f>IFERROR(_xlfn.XLOOKUP(D903&amp;F903,現状ワード設定!J:J,現状ワード設定!H:H),"")</f>
        <v/>
      </c>
      <c r="J903" s="47" t="str">
        <f>IFERROR(_xlfn.XLOOKUP(D903&amp;F903,現状ワード設定!J:J,現状ワード設定!I:I),"")</f>
        <v/>
      </c>
      <c r="K903" s="47" t="e">
        <f>IF(AND(T903&gt;=設定!$C$12,W903&gt;=O903),I903*(1+設定!$F$12),IF(AND(T903&gt;=設定!$C$13,W903&lt;O903),I903*(1+設定!$F$13),IF(AND(T903&lt;設定!$C$14,U903&gt;=設定!$E$14),I903*(1+設定!$F$14),IF(AND(T903&lt;設定!$C$15,U903&lt;設定!$E$15),I903*(1+設定!$F$15),"除外"))))</f>
        <v>#VALUE!</v>
      </c>
      <c r="L903" s="58" t="e">
        <f ca="1">IF(消化率!$I$5&lt;1,K903*消化率!$I$5,IF(U903*V903/(K903*消化率!$I$5)&gt;O903,K903*消化率!$I$5,M903))</f>
        <v>#DIV/0!</v>
      </c>
      <c r="M903" s="58" t="e">
        <f t="shared" ref="M903:M966" si="157">IF(U903*V903/O903-H903&gt;0,U903*V903/O903-H903,K903)</f>
        <v>#VALUE!</v>
      </c>
      <c r="N903" s="58" t="e">
        <f ca="1">IF(ROUNDUP(IF(IF(IF(AND(設定!$D$8&lt;=L903,設定!$D$8&lt;J903),設定!$D$8,IF(AND(J903&lt;=L903,J903&lt;設定!$D$8),J903,IF(AND(L903&lt;=J903,J903&lt;設定!$D$8),J903,L903)))=0,設定!$D$8,IF(AND(設定!$D$8&lt;=L903,設定!$D$8&lt;J903),設定!$D$8,IF(AND(J903&lt;=L903,J903&lt;設定!$D$8),J903,IF(AND(L903&lt;=J903,J903&lt;設定!$D$8),J903,L903))))&lt;=H903,H903+1,IF(IF(AND(設定!$D$8&lt;=L903,設定!$D$8&lt;J903),設定!$D$8,IF(AND(J903&lt;=L903,J903&lt;設定!$D$8),J903,IF(AND(L903&lt;=J903,J903&lt;設定!$D$8),J903,L903)))=0,設定!$D$8,IF(AND(設定!$D$8&lt;=L903,設定!$D$8&lt;J903),設定!$D$8,IF(AND(J903&lt;=L903,J903&lt;設定!$D$8),J903,IF(AND(L903&lt;=J903,J903&lt;設定!$D$8),J903,L903))))),0)&gt;40,ROUNDUP(IF(IF(IF(AND(設定!$D$8&lt;=L903,設定!$D$8&lt;J903),設定!$D$8,IF(AND(J903&lt;=L903,J903&lt;設定!$D$8),J903,IF(AND(L903&lt;=J903,J903&lt;設定!$D$8),J903,L903)))=0,設定!$D$8,IF(AND(設定!$D$8&lt;=L903,設定!$D$8&lt;J903),設定!$D$8,IF(AND(J903&lt;=L903,J903&lt;設定!$D$8),J903,IF(AND(L903&lt;=J903,J903&lt;設定!$D$8),J903,L903))))&lt;=H903,H903+1,IF(IF(AND(設定!$D$8&lt;=L903,設定!$D$8&lt;J903),設定!$D$8,IF(AND(J903&lt;=L903,J903&lt;設定!$D$8),J903,IF(AND(L903&lt;=J903,J903&lt;設定!$D$8),J903,L903)))=0,設定!$D$8,IF(AND(設定!$D$8&lt;=L903,設定!$D$8&lt;J903),設定!$D$8,IF(AND(J903&lt;=L903,J903&lt;設定!$D$8),J903,IF(AND(L903&lt;=J903,J903&lt;設定!$D$8),J903,L903))))),0),40)</f>
        <v>#DIV/0!</v>
      </c>
      <c r="O903" s="55">
        <f>IF(G903="標準",設定!$C$4,G903)</f>
        <v>5</v>
      </c>
      <c r="P903" s="45">
        <f t="shared" ref="P903:P966" si="158">SUM(X903:Z903)</f>
        <v>0</v>
      </c>
      <c r="Q903" s="14">
        <f t="shared" ref="Q903:Q966" si="159">SUM(AA903:AC903)</f>
        <v>0</v>
      </c>
      <c r="R903" s="23">
        <f t="shared" si="156"/>
        <v>0</v>
      </c>
      <c r="S903" s="12">
        <f t="shared" ref="S903:S966" si="160">SUM(AG903:AI903)</f>
        <v>0</v>
      </c>
      <c r="T903" s="23">
        <f t="shared" ref="T903:T966" si="161">SUM(AJ903:AL903)</f>
        <v>0</v>
      </c>
      <c r="U903" s="13">
        <f t="shared" ref="U903:U966" si="162">IFERROR(S903/T903,0)</f>
        <v>0</v>
      </c>
      <c r="V903" s="104" t="str">
        <f>INDEX(商品!Q:Q,MATCH(キーワード!D903,商品!D:D,0),1)</f>
        <v>-</v>
      </c>
      <c r="W903" s="15">
        <f t="shared" ref="W903:W966" si="163">IFERROR(Q903/P903,0)</f>
        <v>0</v>
      </c>
      <c r="X903" s="22">
        <f>SUMIFS(当月ワード!$J$3:$J$1000,当月ワード!$D$3:$D$1000,キーワード!$D903,当月ワード!$E$3:$E$1000,キーワード!$F903)</f>
        <v>0</v>
      </c>
      <c r="Y903" s="23">
        <f>SUMIFS(前月ワード!$J$3:$J$1000,前月ワード!$D$3:$D$1000,キーワード!$D903,前月ワード!$E$3:$E$1000,キーワード!$F903)</f>
        <v>0</v>
      </c>
      <c r="Z903" s="23">
        <f>SUMIFS(前々月ワード!$J$3:$J$1000,前々月ワード!$D$3:$D$1000,キーワード!$D903,前々月ワード!$E$3:$E$1000,キーワード!$F903)</f>
        <v>0</v>
      </c>
      <c r="AA903" s="22">
        <f>SUMIFS(当月ワード!$W$3:$W$1000,当月ワード!$D$3:$D$1000,キーワード!$D903,当月ワード!$E$3:$E$1000,キーワード!$F903)</f>
        <v>0</v>
      </c>
      <c r="AB903" s="23">
        <f>SUMIFS(前月ワード!$W$3:$W$1000,前月ワード!$D$3:$D$1000,キーワード!$D903,前月ワード!$E$3:$E$1000,キーワード!$F903)</f>
        <v>0</v>
      </c>
      <c r="AC903" s="23">
        <f>SUMIFS(前々月ワード!$W$3:$W$1000,前々月ワード!$D$3:$D$1000,キーワード!$D903,前々月ワード!$E$3:$E$1000,キーワード!$F903)</f>
        <v>0</v>
      </c>
      <c r="AD903" s="23">
        <f t="shared" ref="AD903:AF966" si="164">IFERROR(X903/AJ903,0)</f>
        <v>0</v>
      </c>
      <c r="AE903" s="23">
        <f t="shared" si="164"/>
        <v>0</v>
      </c>
      <c r="AF903" s="23">
        <f t="shared" si="164"/>
        <v>0</v>
      </c>
      <c r="AG903" s="22">
        <f>SUMIFS(当月ワード!$X$3:$X$1000,当月ワード!$D$3:$D$1000,キーワード!$D903,当月ワード!$E$3:$E$1000,キーワード!$F903)</f>
        <v>0</v>
      </c>
      <c r="AH903" s="23">
        <f>SUMIFS(前月ワード!$X$3:$X$1000,前月ワード!$D$3:$D$1000,キーワード!$D903,前月ワード!$E$3:$E$1000,キーワード!$F903)</f>
        <v>0</v>
      </c>
      <c r="AI903" s="23">
        <f>SUMIFS(前々月ワード!$X$3:$X$1000,前々月ワード!$D$3:$D$1000,キーワード!$D903,前々月ワード!$E$3:$E$1000,キーワード!$F903)</f>
        <v>0</v>
      </c>
      <c r="AJ903" s="22">
        <f>SUMIFS(当月ワード!$I$3:$I$1000,当月ワード!$D$3:$D$1000,キーワード!$D903,当月ワード!$E$3:$E$1000,キーワード!$F903)</f>
        <v>0</v>
      </c>
      <c r="AK903" s="23">
        <f>SUMIFS(前月ワード!$I$3:$I$1000,前月ワード!$D$3:$D$1000,キーワード!$D903,前月ワード!$E$3:$E$1000,キーワード!$F903)</f>
        <v>0</v>
      </c>
      <c r="AL903" s="23">
        <f>SUMIFS(前々月ワード!$I$3:$I$1000,前々月ワード!$D$3:$D$1000,キーワード!$D903,前々月ワード!$E$3:$E$1000,キーワード!$F903)</f>
        <v>0</v>
      </c>
      <c r="AM903" s="13">
        <f t="shared" ref="AM903:AO966" si="165">IFERROR(AG903/AJ903,0)</f>
        <v>0</v>
      </c>
      <c r="AN903" s="13">
        <f t="shared" si="165"/>
        <v>0</v>
      </c>
      <c r="AO903" s="13">
        <f t="shared" si="165"/>
        <v>0</v>
      </c>
      <c r="AP903" s="16">
        <f t="shared" ref="AP903:AR966" si="166">IFERROR(AA903/X903,0)</f>
        <v>0</v>
      </c>
      <c r="AQ903" s="16">
        <f t="shared" si="166"/>
        <v>0</v>
      </c>
      <c r="AR903" s="17">
        <f t="shared" si="166"/>
        <v>0</v>
      </c>
    </row>
    <row r="904" spans="3:44" ht="36.65" customHeight="1">
      <c r="C904" s="20">
        <v>899</v>
      </c>
      <c r="D904" s="53">
        <f>現状ワード設定!B901</f>
        <v>0</v>
      </c>
      <c r="E904" s="26" t="str">
        <f>IFERROR(_xlfn.XLOOKUP($D904,現状商品設定!B:B,現状商品設定!C:C,"-"),"-")</f>
        <v>-</v>
      </c>
      <c r="F904" s="56">
        <f>現状ワード設定!G901</f>
        <v>0</v>
      </c>
      <c r="G904" s="60" t="s">
        <v>46</v>
      </c>
      <c r="H904" s="47" t="str">
        <f>IFERROR(_xlfn.XLOOKUP(D904,商品!$D:$D,商品!$H:$H),"")</f>
        <v/>
      </c>
      <c r="I904" s="50" t="str">
        <f>IFERROR(_xlfn.XLOOKUP(D904&amp;F904,現状ワード設定!J:J,現状ワード設定!H:H),"")</f>
        <v/>
      </c>
      <c r="J904" s="47" t="str">
        <f>IFERROR(_xlfn.XLOOKUP(D904&amp;F904,現状ワード設定!J:J,現状ワード設定!I:I),"")</f>
        <v/>
      </c>
      <c r="K904" s="47" t="e">
        <f>IF(AND(T904&gt;=設定!$C$12,W904&gt;=O904),I904*(1+設定!$F$12),IF(AND(T904&gt;=設定!$C$13,W904&lt;O904),I904*(1+設定!$F$13),IF(AND(T904&lt;設定!$C$14,U904&gt;=設定!$E$14),I904*(1+設定!$F$14),IF(AND(T904&lt;設定!$C$15,U904&lt;設定!$E$15),I904*(1+設定!$F$15),"除外"))))</f>
        <v>#VALUE!</v>
      </c>
      <c r="L904" s="58" t="e">
        <f ca="1">IF(消化率!$I$5&lt;1,K904*消化率!$I$5,IF(U904*V904/(K904*消化率!$I$5)&gt;O904,K904*消化率!$I$5,M904))</f>
        <v>#DIV/0!</v>
      </c>
      <c r="M904" s="58" t="e">
        <f t="shared" si="157"/>
        <v>#VALUE!</v>
      </c>
      <c r="N904" s="58" t="e">
        <f ca="1">IF(ROUNDUP(IF(IF(IF(AND(設定!$D$8&lt;=L904,設定!$D$8&lt;J904),設定!$D$8,IF(AND(J904&lt;=L904,J904&lt;設定!$D$8),J904,IF(AND(L904&lt;=J904,J904&lt;設定!$D$8),J904,L904)))=0,設定!$D$8,IF(AND(設定!$D$8&lt;=L904,設定!$D$8&lt;J904),設定!$D$8,IF(AND(J904&lt;=L904,J904&lt;設定!$D$8),J904,IF(AND(L904&lt;=J904,J904&lt;設定!$D$8),J904,L904))))&lt;=H904,H904+1,IF(IF(AND(設定!$D$8&lt;=L904,設定!$D$8&lt;J904),設定!$D$8,IF(AND(J904&lt;=L904,J904&lt;設定!$D$8),J904,IF(AND(L904&lt;=J904,J904&lt;設定!$D$8),J904,L904)))=0,設定!$D$8,IF(AND(設定!$D$8&lt;=L904,設定!$D$8&lt;J904),設定!$D$8,IF(AND(J904&lt;=L904,J904&lt;設定!$D$8),J904,IF(AND(L904&lt;=J904,J904&lt;設定!$D$8),J904,L904))))),0)&gt;40,ROUNDUP(IF(IF(IF(AND(設定!$D$8&lt;=L904,設定!$D$8&lt;J904),設定!$D$8,IF(AND(J904&lt;=L904,J904&lt;設定!$D$8),J904,IF(AND(L904&lt;=J904,J904&lt;設定!$D$8),J904,L904)))=0,設定!$D$8,IF(AND(設定!$D$8&lt;=L904,設定!$D$8&lt;J904),設定!$D$8,IF(AND(J904&lt;=L904,J904&lt;設定!$D$8),J904,IF(AND(L904&lt;=J904,J904&lt;設定!$D$8),J904,L904))))&lt;=H904,H904+1,IF(IF(AND(設定!$D$8&lt;=L904,設定!$D$8&lt;J904),設定!$D$8,IF(AND(J904&lt;=L904,J904&lt;設定!$D$8),J904,IF(AND(L904&lt;=J904,J904&lt;設定!$D$8),J904,L904)))=0,設定!$D$8,IF(AND(設定!$D$8&lt;=L904,設定!$D$8&lt;J904),設定!$D$8,IF(AND(J904&lt;=L904,J904&lt;設定!$D$8),J904,IF(AND(L904&lt;=J904,J904&lt;設定!$D$8),J904,L904))))),0),40)</f>
        <v>#DIV/0!</v>
      </c>
      <c r="O904" s="55">
        <f>IF(G904="標準",設定!$C$4,G904)</f>
        <v>5</v>
      </c>
      <c r="P904" s="45">
        <f t="shared" si="158"/>
        <v>0</v>
      </c>
      <c r="Q904" s="14">
        <f t="shared" si="159"/>
        <v>0</v>
      </c>
      <c r="R904" s="23">
        <f t="shared" si="156"/>
        <v>0</v>
      </c>
      <c r="S904" s="12">
        <f t="shared" si="160"/>
        <v>0</v>
      </c>
      <c r="T904" s="23">
        <f t="shared" si="161"/>
        <v>0</v>
      </c>
      <c r="U904" s="13">
        <f t="shared" si="162"/>
        <v>0</v>
      </c>
      <c r="V904" s="104" t="str">
        <f>INDEX(商品!Q:Q,MATCH(キーワード!D904,商品!D:D,0),1)</f>
        <v>-</v>
      </c>
      <c r="W904" s="15">
        <f t="shared" si="163"/>
        <v>0</v>
      </c>
      <c r="X904" s="22">
        <f>SUMIFS(当月ワード!$J$3:$J$1000,当月ワード!$D$3:$D$1000,キーワード!$D904,当月ワード!$E$3:$E$1000,キーワード!$F904)</f>
        <v>0</v>
      </c>
      <c r="Y904" s="23">
        <f>SUMIFS(前月ワード!$J$3:$J$1000,前月ワード!$D$3:$D$1000,キーワード!$D904,前月ワード!$E$3:$E$1000,キーワード!$F904)</f>
        <v>0</v>
      </c>
      <c r="Z904" s="23">
        <f>SUMIFS(前々月ワード!$J$3:$J$1000,前々月ワード!$D$3:$D$1000,キーワード!$D904,前々月ワード!$E$3:$E$1000,キーワード!$F904)</f>
        <v>0</v>
      </c>
      <c r="AA904" s="22">
        <f>SUMIFS(当月ワード!$W$3:$W$1000,当月ワード!$D$3:$D$1000,キーワード!$D904,当月ワード!$E$3:$E$1000,キーワード!$F904)</f>
        <v>0</v>
      </c>
      <c r="AB904" s="23">
        <f>SUMIFS(前月ワード!$W$3:$W$1000,前月ワード!$D$3:$D$1000,キーワード!$D904,前月ワード!$E$3:$E$1000,キーワード!$F904)</f>
        <v>0</v>
      </c>
      <c r="AC904" s="23">
        <f>SUMIFS(前々月ワード!$W$3:$W$1000,前々月ワード!$D$3:$D$1000,キーワード!$D904,前々月ワード!$E$3:$E$1000,キーワード!$F904)</f>
        <v>0</v>
      </c>
      <c r="AD904" s="23">
        <f t="shared" si="164"/>
        <v>0</v>
      </c>
      <c r="AE904" s="23">
        <f t="shared" si="164"/>
        <v>0</v>
      </c>
      <c r="AF904" s="23">
        <f t="shared" si="164"/>
        <v>0</v>
      </c>
      <c r="AG904" s="22">
        <f>SUMIFS(当月ワード!$X$3:$X$1000,当月ワード!$D$3:$D$1000,キーワード!$D904,当月ワード!$E$3:$E$1000,キーワード!$F904)</f>
        <v>0</v>
      </c>
      <c r="AH904" s="23">
        <f>SUMIFS(前月ワード!$X$3:$X$1000,前月ワード!$D$3:$D$1000,キーワード!$D904,前月ワード!$E$3:$E$1000,キーワード!$F904)</f>
        <v>0</v>
      </c>
      <c r="AI904" s="23">
        <f>SUMIFS(前々月ワード!$X$3:$X$1000,前々月ワード!$D$3:$D$1000,キーワード!$D904,前々月ワード!$E$3:$E$1000,キーワード!$F904)</f>
        <v>0</v>
      </c>
      <c r="AJ904" s="22">
        <f>SUMIFS(当月ワード!$I$3:$I$1000,当月ワード!$D$3:$D$1000,キーワード!$D904,当月ワード!$E$3:$E$1000,キーワード!$F904)</f>
        <v>0</v>
      </c>
      <c r="AK904" s="23">
        <f>SUMIFS(前月ワード!$I$3:$I$1000,前月ワード!$D$3:$D$1000,キーワード!$D904,前月ワード!$E$3:$E$1000,キーワード!$F904)</f>
        <v>0</v>
      </c>
      <c r="AL904" s="23">
        <f>SUMIFS(前々月ワード!$I$3:$I$1000,前々月ワード!$D$3:$D$1000,キーワード!$D904,前々月ワード!$E$3:$E$1000,キーワード!$F904)</f>
        <v>0</v>
      </c>
      <c r="AM904" s="13">
        <f t="shared" si="165"/>
        <v>0</v>
      </c>
      <c r="AN904" s="13">
        <f t="shared" si="165"/>
        <v>0</v>
      </c>
      <c r="AO904" s="13">
        <f t="shared" si="165"/>
        <v>0</v>
      </c>
      <c r="AP904" s="16">
        <f t="shared" si="166"/>
        <v>0</v>
      </c>
      <c r="AQ904" s="16">
        <f t="shared" si="166"/>
        <v>0</v>
      </c>
      <c r="AR904" s="17">
        <f t="shared" si="166"/>
        <v>0</v>
      </c>
    </row>
    <row r="905" spans="3:44" ht="36.65" customHeight="1">
      <c r="C905" s="20">
        <v>900</v>
      </c>
      <c r="D905" s="53">
        <f>現状ワード設定!B902</f>
        <v>0</v>
      </c>
      <c r="E905" s="26" t="str">
        <f>IFERROR(_xlfn.XLOOKUP($D905,現状商品設定!B:B,現状商品設定!C:C,"-"),"-")</f>
        <v>-</v>
      </c>
      <c r="F905" s="56">
        <f>現状ワード設定!G902</f>
        <v>0</v>
      </c>
      <c r="G905" s="60" t="s">
        <v>46</v>
      </c>
      <c r="H905" s="47" t="str">
        <f>IFERROR(_xlfn.XLOOKUP(D905,商品!$D:$D,商品!$H:$H),"")</f>
        <v/>
      </c>
      <c r="I905" s="50" t="str">
        <f>IFERROR(_xlfn.XLOOKUP(D905&amp;F905,現状ワード設定!J:J,現状ワード設定!H:H),"")</f>
        <v/>
      </c>
      <c r="J905" s="47" t="str">
        <f>IFERROR(_xlfn.XLOOKUP(D905&amp;F905,現状ワード設定!J:J,現状ワード設定!I:I),"")</f>
        <v/>
      </c>
      <c r="K905" s="47" t="e">
        <f>IF(AND(T905&gt;=設定!$C$12,W905&gt;=O905),I905*(1+設定!$F$12),IF(AND(T905&gt;=設定!$C$13,W905&lt;O905),I905*(1+設定!$F$13),IF(AND(T905&lt;設定!$C$14,U905&gt;=設定!$E$14),I905*(1+設定!$F$14),IF(AND(T905&lt;設定!$C$15,U905&lt;設定!$E$15),I905*(1+設定!$F$15),"除外"))))</f>
        <v>#VALUE!</v>
      </c>
      <c r="L905" s="58" t="e">
        <f ca="1">IF(消化率!$I$5&lt;1,K905*消化率!$I$5,IF(U905*V905/(K905*消化率!$I$5)&gt;O905,K905*消化率!$I$5,M905))</f>
        <v>#DIV/0!</v>
      </c>
      <c r="M905" s="58" t="e">
        <f t="shared" si="157"/>
        <v>#VALUE!</v>
      </c>
      <c r="N905" s="58" t="e">
        <f ca="1">IF(ROUNDUP(IF(IF(IF(AND(設定!$D$8&lt;=L905,設定!$D$8&lt;J905),設定!$D$8,IF(AND(J905&lt;=L905,J905&lt;設定!$D$8),J905,IF(AND(L905&lt;=J905,J905&lt;設定!$D$8),J905,L905)))=0,設定!$D$8,IF(AND(設定!$D$8&lt;=L905,設定!$D$8&lt;J905),設定!$D$8,IF(AND(J905&lt;=L905,J905&lt;設定!$D$8),J905,IF(AND(L905&lt;=J905,J905&lt;設定!$D$8),J905,L905))))&lt;=H905,H905+1,IF(IF(AND(設定!$D$8&lt;=L905,設定!$D$8&lt;J905),設定!$D$8,IF(AND(J905&lt;=L905,J905&lt;設定!$D$8),J905,IF(AND(L905&lt;=J905,J905&lt;設定!$D$8),J905,L905)))=0,設定!$D$8,IF(AND(設定!$D$8&lt;=L905,設定!$D$8&lt;J905),設定!$D$8,IF(AND(J905&lt;=L905,J905&lt;設定!$D$8),J905,IF(AND(L905&lt;=J905,J905&lt;設定!$D$8),J905,L905))))),0)&gt;40,ROUNDUP(IF(IF(IF(AND(設定!$D$8&lt;=L905,設定!$D$8&lt;J905),設定!$D$8,IF(AND(J905&lt;=L905,J905&lt;設定!$D$8),J905,IF(AND(L905&lt;=J905,J905&lt;設定!$D$8),J905,L905)))=0,設定!$D$8,IF(AND(設定!$D$8&lt;=L905,設定!$D$8&lt;J905),設定!$D$8,IF(AND(J905&lt;=L905,J905&lt;設定!$D$8),J905,IF(AND(L905&lt;=J905,J905&lt;設定!$D$8),J905,L905))))&lt;=H905,H905+1,IF(IF(AND(設定!$D$8&lt;=L905,設定!$D$8&lt;J905),設定!$D$8,IF(AND(J905&lt;=L905,J905&lt;設定!$D$8),J905,IF(AND(L905&lt;=J905,J905&lt;設定!$D$8),J905,L905)))=0,設定!$D$8,IF(AND(設定!$D$8&lt;=L905,設定!$D$8&lt;J905),設定!$D$8,IF(AND(J905&lt;=L905,J905&lt;設定!$D$8),J905,IF(AND(L905&lt;=J905,J905&lt;設定!$D$8),J905,L905))))),0),40)</f>
        <v>#DIV/0!</v>
      </c>
      <c r="O905" s="55">
        <f>IF(G905="標準",設定!$C$4,G905)</f>
        <v>5</v>
      </c>
      <c r="P905" s="45">
        <f t="shared" si="158"/>
        <v>0</v>
      </c>
      <c r="Q905" s="14">
        <f t="shared" si="159"/>
        <v>0</v>
      </c>
      <c r="R905" s="23">
        <f t="shared" ref="R905:R968" si="167">IFERROR(P905/T905,0)</f>
        <v>0</v>
      </c>
      <c r="S905" s="12">
        <f t="shared" si="160"/>
        <v>0</v>
      </c>
      <c r="T905" s="23">
        <f t="shared" si="161"/>
        <v>0</v>
      </c>
      <c r="U905" s="13">
        <f t="shared" si="162"/>
        <v>0</v>
      </c>
      <c r="V905" s="104" t="str">
        <f>INDEX(商品!Q:Q,MATCH(キーワード!D905,商品!D:D,0),1)</f>
        <v>-</v>
      </c>
      <c r="W905" s="15">
        <f t="shared" si="163"/>
        <v>0</v>
      </c>
      <c r="X905" s="22">
        <f>SUMIFS(当月ワード!$J$3:$J$1000,当月ワード!$D$3:$D$1000,キーワード!$D905,当月ワード!$E$3:$E$1000,キーワード!$F905)</f>
        <v>0</v>
      </c>
      <c r="Y905" s="23">
        <f>SUMIFS(前月ワード!$J$3:$J$1000,前月ワード!$D$3:$D$1000,キーワード!$D905,前月ワード!$E$3:$E$1000,キーワード!$F905)</f>
        <v>0</v>
      </c>
      <c r="Z905" s="23">
        <f>SUMIFS(前々月ワード!$J$3:$J$1000,前々月ワード!$D$3:$D$1000,キーワード!$D905,前々月ワード!$E$3:$E$1000,キーワード!$F905)</f>
        <v>0</v>
      </c>
      <c r="AA905" s="22">
        <f>SUMIFS(当月ワード!$W$3:$W$1000,当月ワード!$D$3:$D$1000,キーワード!$D905,当月ワード!$E$3:$E$1000,キーワード!$F905)</f>
        <v>0</v>
      </c>
      <c r="AB905" s="23">
        <f>SUMIFS(前月ワード!$W$3:$W$1000,前月ワード!$D$3:$D$1000,キーワード!$D905,前月ワード!$E$3:$E$1000,キーワード!$F905)</f>
        <v>0</v>
      </c>
      <c r="AC905" s="23">
        <f>SUMIFS(前々月ワード!$W$3:$W$1000,前々月ワード!$D$3:$D$1000,キーワード!$D905,前々月ワード!$E$3:$E$1000,キーワード!$F905)</f>
        <v>0</v>
      </c>
      <c r="AD905" s="23">
        <f t="shared" si="164"/>
        <v>0</v>
      </c>
      <c r="AE905" s="23">
        <f t="shared" si="164"/>
        <v>0</v>
      </c>
      <c r="AF905" s="23">
        <f t="shared" si="164"/>
        <v>0</v>
      </c>
      <c r="AG905" s="22">
        <f>SUMIFS(当月ワード!$X$3:$X$1000,当月ワード!$D$3:$D$1000,キーワード!$D905,当月ワード!$E$3:$E$1000,キーワード!$F905)</f>
        <v>0</v>
      </c>
      <c r="AH905" s="23">
        <f>SUMIFS(前月ワード!$X$3:$X$1000,前月ワード!$D$3:$D$1000,キーワード!$D905,前月ワード!$E$3:$E$1000,キーワード!$F905)</f>
        <v>0</v>
      </c>
      <c r="AI905" s="23">
        <f>SUMIFS(前々月ワード!$X$3:$X$1000,前々月ワード!$D$3:$D$1000,キーワード!$D905,前々月ワード!$E$3:$E$1000,キーワード!$F905)</f>
        <v>0</v>
      </c>
      <c r="AJ905" s="22">
        <f>SUMIFS(当月ワード!$I$3:$I$1000,当月ワード!$D$3:$D$1000,キーワード!$D905,当月ワード!$E$3:$E$1000,キーワード!$F905)</f>
        <v>0</v>
      </c>
      <c r="AK905" s="23">
        <f>SUMIFS(前月ワード!$I$3:$I$1000,前月ワード!$D$3:$D$1000,キーワード!$D905,前月ワード!$E$3:$E$1000,キーワード!$F905)</f>
        <v>0</v>
      </c>
      <c r="AL905" s="23">
        <f>SUMIFS(前々月ワード!$I$3:$I$1000,前々月ワード!$D$3:$D$1000,キーワード!$D905,前々月ワード!$E$3:$E$1000,キーワード!$F905)</f>
        <v>0</v>
      </c>
      <c r="AM905" s="13">
        <f t="shared" si="165"/>
        <v>0</v>
      </c>
      <c r="AN905" s="13">
        <f t="shared" si="165"/>
        <v>0</v>
      </c>
      <c r="AO905" s="13">
        <f t="shared" si="165"/>
        <v>0</v>
      </c>
      <c r="AP905" s="16">
        <f t="shared" si="166"/>
        <v>0</v>
      </c>
      <c r="AQ905" s="16">
        <f t="shared" si="166"/>
        <v>0</v>
      </c>
      <c r="AR905" s="17">
        <f t="shared" si="166"/>
        <v>0</v>
      </c>
    </row>
    <row r="906" spans="3:44" ht="36.65" customHeight="1">
      <c r="C906" s="20">
        <v>901</v>
      </c>
      <c r="D906" s="53">
        <f>現状ワード設定!B903</f>
        <v>0</v>
      </c>
      <c r="E906" s="26" t="str">
        <f>IFERROR(_xlfn.XLOOKUP($D906,現状商品設定!B:B,現状商品設定!C:C,"-"),"-")</f>
        <v>-</v>
      </c>
      <c r="F906" s="56">
        <f>現状ワード設定!G903</f>
        <v>0</v>
      </c>
      <c r="G906" s="60" t="s">
        <v>46</v>
      </c>
      <c r="H906" s="47" t="str">
        <f>IFERROR(_xlfn.XLOOKUP(D906,商品!$D:$D,商品!$H:$H),"")</f>
        <v/>
      </c>
      <c r="I906" s="50" t="str">
        <f>IFERROR(_xlfn.XLOOKUP(D906&amp;F906,現状ワード設定!J:J,現状ワード設定!H:H),"")</f>
        <v/>
      </c>
      <c r="J906" s="47" t="str">
        <f>IFERROR(_xlfn.XLOOKUP(D906&amp;F906,現状ワード設定!J:J,現状ワード設定!I:I),"")</f>
        <v/>
      </c>
      <c r="K906" s="47" t="e">
        <f>IF(AND(T906&gt;=設定!$C$12,W906&gt;=O906),I906*(1+設定!$F$12),IF(AND(T906&gt;=設定!$C$13,W906&lt;O906),I906*(1+設定!$F$13),IF(AND(T906&lt;設定!$C$14,U906&gt;=設定!$E$14),I906*(1+設定!$F$14),IF(AND(T906&lt;設定!$C$15,U906&lt;設定!$E$15),I906*(1+設定!$F$15),"除外"))))</f>
        <v>#VALUE!</v>
      </c>
      <c r="L906" s="58" t="e">
        <f ca="1">IF(消化率!$I$5&lt;1,K906*消化率!$I$5,IF(U906*V906/(K906*消化率!$I$5)&gt;O906,K906*消化率!$I$5,M906))</f>
        <v>#DIV/0!</v>
      </c>
      <c r="M906" s="58" t="e">
        <f t="shared" si="157"/>
        <v>#VALUE!</v>
      </c>
      <c r="N906" s="58" t="e">
        <f ca="1">IF(ROUNDUP(IF(IF(IF(AND(設定!$D$8&lt;=L906,設定!$D$8&lt;J906),設定!$D$8,IF(AND(J906&lt;=L906,J906&lt;設定!$D$8),J906,IF(AND(L906&lt;=J906,J906&lt;設定!$D$8),J906,L906)))=0,設定!$D$8,IF(AND(設定!$D$8&lt;=L906,設定!$D$8&lt;J906),設定!$D$8,IF(AND(J906&lt;=L906,J906&lt;設定!$D$8),J906,IF(AND(L906&lt;=J906,J906&lt;設定!$D$8),J906,L906))))&lt;=H906,H906+1,IF(IF(AND(設定!$D$8&lt;=L906,設定!$D$8&lt;J906),設定!$D$8,IF(AND(J906&lt;=L906,J906&lt;設定!$D$8),J906,IF(AND(L906&lt;=J906,J906&lt;設定!$D$8),J906,L906)))=0,設定!$D$8,IF(AND(設定!$D$8&lt;=L906,設定!$D$8&lt;J906),設定!$D$8,IF(AND(J906&lt;=L906,J906&lt;設定!$D$8),J906,IF(AND(L906&lt;=J906,J906&lt;設定!$D$8),J906,L906))))),0)&gt;40,ROUNDUP(IF(IF(IF(AND(設定!$D$8&lt;=L906,設定!$D$8&lt;J906),設定!$D$8,IF(AND(J906&lt;=L906,J906&lt;設定!$D$8),J906,IF(AND(L906&lt;=J906,J906&lt;設定!$D$8),J906,L906)))=0,設定!$D$8,IF(AND(設定!$D$8&lt;=L906,設定!$D$8&lt;J906),設定!$D$8,IF(AND(J906&lt;=L906,J906&lt;設定!$D$8),J906,IF(AND(L906&lt;=J906,J906&lt;設定!$D$8),J906,L906))))&lt;=H906,H906+1,IF(IF(AND(設定!$D$8&lt;=L906,設定!$D$8&lt;J906),設定!$D$8,IF(AND(J906&lt;=L906,J906&lt;設定!$D$8),J906,IF(AND(L906&lt;=J906,J906&lt;設定!$D$8),J906,L906)))=0,設定!$D$8,IF(AND(設定!$D$8&lt;=L906,設定!$D$8&lt;J906),設定!$D$8,IF(AND(J906&lt;=L906,J906&lt;設定!$D$8),J906,IF(AND(L906&lt;=J906,J906&lt;設定!$D$8),J906,L906))))),0),40)</f>
        <v>#DIV/0!</v>
      </c>
      <c r="O906" s="55">
        <f>IF(G906="標準",設定!$C$4,G906)</f>
        <v>5</v>
      </c>
      <c r="P906" s="45">
        <f t="shared" si="158"/>
        <v>0</v>
      </c>
      <c r="Q906" s="14">
        <f t="shared" si="159"/>
        <v>0</v>
      </c>
      <c r="R906" s="23">
        <f t="shared" si="167"/>
        <v>0</v>
      </c>
      <c r="S906" s="12">
        <f t="shared" si="160"/>
        <v>0</v>
      </c>
      <c r="T906" s="23">
        <f t="shared" si="161"/>
        <v>0</v>
      </c>
      <c r="U906" s="13">
        <f t="shared" si="162"/>
        <v>0</v>
      </c>
      <c r="V906" s="104" t="str">
        <f>INDEX(商品!Q:Q,MATCH(キーワード!D906,商品!D:D,0),1)</f>
        <v>-</v>
      </c>
      <c r="W906" s="15">
        <f t="shared" si="163"/>
        <v>0</v>
      </c>
      <c r="X906" s="22">
        <f>SUMIFS(当月ワード!$J$3:$J$1000,当月ワード!$D$3:$D$1000,キーワード!$D906,当月ワード!$E$3:$E$1000,キーワード!$F906)</f>
        <v>0</v>
      </c>
      <c r="Y906" s="23">
        <f>SUMIFS(前月ワード!$J$3:$J$1000,前月ワード!$D$3:$D$1000,キーワード!$D906,前月ワード!$E$3:$E$1000,キーワード!$F906)</f>
        <v>0</v>
      </c>
      <c r="Z906" s="23">
        <f>SUMIFS(前々月ワード!$J$3:$J$1000,前々月ワード!$D$3:$D$1000,キーワード!$D906,前々月ワード!$E$3:$E$1000,キーワード!$F906)</f>
        <v>0</v>
      </c>
      <c r="AA906" s="22">
        <f>SUMIFS(当月ワード!$W$3:$W$1000,当月ワード!$D$3:$D$1000,キーワード!$D906,当月ワード!$E$3:$E$1000,キーワード!$F906)</f>
        <v>0</v>
      </c>
      <c r="AB906" s="23">
        <f>SUMIFS(前月ワード!$W$3:$W$1000,前月ワード!$D$3:$D$1000,キーワード!$D906,前月ワード!$E$3:$E$1000,キーワード!$F906)</f>
        <v>0</v>
      </c>
      <c r="AC906" s="23">
        <f>SUMIFS(前々月ワード!$W$3:$W$1000,前々月ワード!$D$3:$D$1000,キーワード!$D906,前々月ワード!$E$3:$E$1000,キーワード!$F906)</f>
        <v>0</v>
      </c>
      <c r="AD906" s="23">
        <f t="shared" si="164"/>
        <v>0</v>
      </c>
      <c r="AE906" s="23">
        <f t="shared" si="164"/>
        <v>0</v>
      </c>
      <c r="AF906" s="23">
        <f t="shared" si="164"/>
        <v>0</v>
      </c>
      <c r="AG906" s="22">
        <f>SUMIFS(当月ワード!$X$3:$X$1000,当月ワード!$D$3:$D$1000,キーワード!$D906,当月ワード!$E$3:$E$1000,キーワード!$F906)</f>
        <v>0</v>
      </c>
      <c r="AH906" s="23">
        <f>SUMIFS(前月ワード!$X$3:$X$1000,前月ワード!$D$3:$D$1000,キーワード!$D906,前月ワード!$E$3:$E$1000,キーワード!$F906)</f>
        <v>0</v>
      </c>
      <c r="AI906" s="23">
        <f>SUMIFS(前々月ワード!$X$3:$X$1000,前々月ワード!$D$3:$D$1000,キーワード!$D906,前々月ワード!$E$3:$E$1000,キーワード!$F906)</f>
        <v>0</v>
      </c>
      <c r="AJ906" s="22">
        <f>SUMIFS(当月ワード!$I$3:$I$1000,当月ワード!$D$3:$D$1000,キーワード!$D906,当月ワード!$E$3:$E$1000,キーワード!$F906)</f>
        <v>0</v>
      </c>
      <c r="AK906" s="23">
        <f>SUMIFS(前月ワード!$I$3:$I$1000,前月ワード!$D$3:$D$1000,キーワード!$D906,前月ワード!$E$3:$E$1000,キーワード!$F906)</f>
        <v>0</v>
      </c>
      <c r="AL906" s="23">
        <f>SUMIFS(前々月ワード!$I$3:$I$1000,前々月ワード!$D$3:$D$1000,キーワード!$D906,前々月ワード!$E$3:$E$1000,キーワード!$F906)</f>
        <v>0</v>
      </c>
      <c r="AM906" s="13">
        <f t="shared" si="165"/>
        <v>0</v>
      </c>
      <c r="AN906" s="13">
        <f t="shared" si="165"/>
        <v>0</v>
      </c>
      <c r="AO906" s="13">
        <f t="shared" si="165"/>
        <v>0</v>
      </c>
      <c r="AP906" s="16">
        <f t="shared" si="166"/>
        <v>0</v>
      </c>
      <c r="AQ906" s="16">
        <f t="shared" si="166"/>
        <v>0</v>
      </c>
      <c r="AR906" s="17">
        <f t="shared" si="166"/>
        <v>0</v>
      </c>
    </row>
    <row r="907" spans="3:44" ht="36.65" customHeight="1">
      <c r="C907" s="20">
        <v>902</v>
      </c>
      <c r="D907" s="53">
        <f>現状ワード設定!B904</f>
        <v>0</v>
      </c>
      <c r="E907" s="26" t="str">
        <f>IFERROR(_xlfn.XLOOKUP($D907,現状商品設定!B:B,現状商品設定!C:C,"-"),"-")</f>
        <v>-</v>
      </c>
      <c r="F907" s="56">
        <f>現状ワード設定!G904</f>
        <v>0</v>
      </c>
      <c r="G907" s="60" t="s">
        <v>46</v>
      </c>
      <c r="H907" s="47" t="str">
        <f>IFERROR(_xlfn.XLOOKUP(D907,商品!$D:$D,商品!$H:$H),"")</f>
        <v/>
      </c>
      <c r="I907" s="50" t="str">
        <f>IFERROR(_xlfn.XLOOKUP(D907&amp;F907,現状ワード設定!J:J,現状ワード設定!H:H),"")</f>
        <v/>
      </c>
      <c r="J907" s="47" t="str">
        <f>IFERROR(_xlfn.XLOOKUP(D907&amp;F907,現状ワード設定!J:J,現状ワード設定!I:I),"")</f>
        <v/>
      </c>
      <c r="K907" s="47" t="e">
        <f>IF(AND(T907&gt;=設定!$C$12,W907&gt;=O907),I907*(1+設定!$F$12),IF(AND(T907&gt;=設定!$C$13,W907&lt;O907),I907*(1+設定!$F$13),IF(AND(T907&lt;設定!$C$14,U907&gt;=設定!$E$14),I907*(1+設定!$F$14),IF(AND(T907&lt;設定!$C$15,U907&lt;設定!$E$15),I907*(1+設定!$F$15),"除外"))))</f>
        <v>#VALUE!</v>
      </c>
      <c r="L907" s="58" t="e">
        <f ca="1">IF(消化率!$I$5&lt;1,K907*消化率!$I$5,IF(U907*V907/(K907*消化率!$I$5)&gt;O907,K907*消化率!$I$5,M907))</f>
        <v>#DIV/0!</v>
      </c>
      <c r="M907" s="58" t="e">
        <f t="shared" si="157"/>
        <v>#VALUE!</v>
      </c>
      <c r="N907" s="58" t="e">
        <f ca="1">IF(ROUNDUP(IF(IF(IF(AND(設定!$D$8&lt;=L907,設定!$D$8&lt;J907),設定!$D$8,IF(AND(J907&lt;=L907,J907&lt;設定!$D$8),J907,IF(AND(L907&lt;=J907,J907&lt;設定!$D$8),J907,L907)))=0,設定!$D$8,IF(AND(設定!$D$8&lt;=L907,設定!$D$8&lt;J907),設定!$D$8,IF(AND(J907&lt;=L907,J907&lt;設定!$D$8),J907,IF(AND(L907&lt;=J907,J907&lt;設定!$D$8),J907,L907))))&lt;=H907,H907+1,IF(IF(AND(設定!$D$8&lt;=L907,設定!$D$8&lt;J907),設定!$D$8,IF(AND(J907&lt;=L907,J907&lt;設定!$D$8),J907,IF(AND(L907&lt;=J907,J907&lt;設定!$D$8),J907,L907)))=0,設定!$D$8,IF(AND(設定!$D$8&lt;=L907,設定!$D$8&lt;J907),設定!$D$8,IF(AND(J907&lt;=L907,J907&lt;設定!$D$8),J907,IF(AND(L907&lt;=J907,J907&lt;設定!$D$8),J907,L907))))),0)&gt;40,ROUNDUP(IF(IF(IF(AND(設定!$D$8&lt;=L907,設定!$D$8&lt;J907),設定!$D$8,IF(AND(J907&lt;=L907,J907&lt;設定!$D$8),J907,IF(AND(L907&lt;=J907,J907&lt;設定!$D$8),J907,L907)))=0,設定!$D$8,IF(AND(設定!$D$8&lt;=L907,設定!$D$8&lt;J907),設定!$D$8,IF(AND(J907&lt;=L907,J907&lt;設定!$D$8),J907,IF(AND(L907&lt;=J907,J907&lt;設定!$D$8),J907,L907))))&lt;=H907,H907+1,IF(IF(AND(設定!$D$8&lt;=L907,設定!$D$8&lt;J907),設定!$D$8,IF(AND(J907&lt;=L907,J907&lt;設定!$D$8),J907,IF(AND(L907&lt;=J907,J907&lt;設定!$D$8),J907,L907)))=0,設定!$D$8,IF(AND(設定!$D$8&lt;=L907,設定!$D$8&lt;J907),設定!$D$8,IF(AND(J907&lt;=L907,J907&lt;設定!$D$8),J907,IF(AND(L907&lt;=J907,J907&lt;設定!$D$8),J907,L907))))),0),40)</f>
        <v>#DIV/0!</v>
      </c>
      <c r="O907" s="55">
        <f>IF(G907="標準",設定!$C$4,G907)</f>
        <v>5</v>
      </c>
      <c r="P907" s="45">
        <f t="shared" si="158"/>
        <v>0</v>
      </c>
      <c r="Q907" s="14">
        <f t="shared" si="159"/>
        <v>0</v>
      </c>
      <c r="R907" s="23">
        <f t="shared" si="167"/>
        <v>0</v>
      </c>
      <c r="S907" s="12">
        <f t="shared" si="160"/>
        <v>0</v>
      </c>
      <c r="T907" s="23">
        <f t="shared" si="161"/>
        <v>0</v>
      </c>
      <c r="U907" s="13">
        <f t="shared" si="162"/>
        <v>0</v>
      </c>
      <c r="V907" s="104" t="str">
        <f>INDEX(商品!Q:Q,MATCH(キーワード!D907,商品!D:D,0),1)</f>
        <v>-</v>
      </c>
      <c r="W907" s="15">
        <f t="shared" si="163"/>
        <v>0</v>
      </c>
      <c r="X907" s="22">
        <f>SUMIFS(当月ワード!$J$3:$J$1000,当月ワード!$D$3:$D$1000,キーワード!$D907,当月ワード!$E$3:$E$1000,キーワード!$F907)</f>
        <v>0</v>
      </c>
      <c r="Y907" s="23">
        <f>SUMIFS(前月ワード!$J$3:$J$1000,前月ワード!$D$3:$D$1000,キーワード!$D907,前月ワード!$E$3:$E$1000,キーワード!$F907)</f>
        <v>0</v>
      </c>
      <c r="Z907" s="23">
        <f>SUMIFS(前々月ワード!$J$3:$J$1000,前々月ワード!$D$3:$D$1000,キーワード!$D907,前々月ワード!$E$3:$E$1000,キーワード!$F907)</f>
        <v>0</v>
      </c>
      <c r="AA907" s="22">
        <f>SUMIFS(当月ワード!$W$3:$W$1000,当月ワード!$D$3:$D$1000,キーワード!$D907,当月ワード!$E$3:$E$1000,キーワード!$F907)</f>
        <v>0</v>
      </c>
      <c r="AB907" s="23">
        <f>SUMIFS(前月ワード!$W$3:$W$1000,前月ワード!$D$3:$D$1000,キーワード!$D907,前月ワード!$E$3:$E$1000,キーワード!$F907)</f>
        <v>0</v>
      </c>
      <c r="AC907" s="23">
        <f>SUMIFS(前々月ワード!$W$3:$W$1000,前々月ワード!$D$3:$D$1000,キーワード!$D907,前々月ワード!$E$3:$E$1000,キーワード!$F907)</f>
        <v>0</v>
      </c>
      <c r="AD907" s="23">
        <f t="shared" si="164"/>
        <v>0</v>
      </c>
      <c r="AE907" s="23">
        <f t="shared" si="164"/>
        <v>0</v>
      </c>
      <c r="AF907" s="23">
        <f t="shared" si="164"/>
        <v>0</v>
      </c>
      <c r="AG907" s="22">
        <f>SUMIFS(当月ワード!$X$3:$X$1000,当月ワード!$D$3:$D$1000,キーワード!$D907,当月ワード!$E$3:$E$1000,キーワード!$F907)</f>
        <v>0</v>
      </c>
      <c r="AH907" s="23">
        <f>SUMIFS(前月ワード!$X$3:$X$1000,前月ワード!$D$3:$D$1000,キーワード!$D907,前月ワード!$E$3:$E$1000,キーワード!$F907)</f>
        <v>0</v>
      </c>
      <c r="AI907" s="23">
        <f>SUMIFS(前々月ワード!$X$3:$X$1000,前々月ワード!$D$3:$D$1000,キーワード!$D907,前々月ワード!$E$3:$E$1000,キーワード!$F907)</f>
        <v>0</v>
      </c>
      <c r="AJ907" s="22">
        <f>SUMIFS(当月ワード!$I$3:$I$1000,当月ワード!$D$3:$D$1000,キーワード!$D907,当月ワード!$E$3:$E$1000,キーワード!$F907)</f>
        <v>0</v>
      </c>
      <c r="AK907" s="23">
        <f>SUMIFS(前月ワード!$I$3:$I$1000,前月ワード!$D$3:$D$1000,キーワード!$D907,前月ワード!$E$3:$E$1000,キーワード!$F907)</f>
        <v>0</v>
      </c>
      <c r="AL907" s="23">
        <f>SUMIFS(前々月ワード!$I$3:$I$1000,前々月ワード!$D$3:$D$1000,キーワード!$D907,前々月ワード!$E$3:$E$1000,キーワード!$F907)</f>
        <v>0</v>
      </c>
      <c r="AM907" s="13">
        <f t="shared" si="165"/>
        <v>0</v>
      </c>
      <c r="AN907" s="13">
        <f t="shared" si="165"/>
        <v>0</v>
      </c>
      <c r="AO907" s="13">
        <f t="shared" si="165"/>
        <v>0</v>
      </c>
      <c r="AP907" s="16">
        <f t="shared" si="166"/>
        <v>0</v>
      </c>
      <c r="AQ907" s="16">
        <f t="shared" si="166"/>
        <v>0</v>
      </c>
      <c r="AR907" s="17">
        <f t="shared" si="166"/>
        <v>0</v>
      </c>
    </row>
    <row r="908" spans="3:44" ht="36.65" customHeight="1">
      <c r="C908" s="20">
        <v>903</v>
      </c>
      <c r="D908" s="53">
        <f>現状ワード設定!B905</f>
        <v>0</v>
      </c>
      <c r="E908" s="26" t="str">
        <f>IFERROR(_xlfn.XLOOKUP($D908,現状商品設定!B:B,現状商品設定!C:C,"-"),"-")</f>
        <v>-</v>
      </c>
      <c r="F908" s="56">
        <f>現状ワード設定!G905</f>
        <v>0</v>
      </c>
      <c r="G908" s="60" t="s">
        <v>46</v>
      </c>
      <c r="H908" s="47" t="str">
        <f>IFERROR(_xlfn.XLOOKUP(D908,商品!$D:$D,商品!$H:$H),"")</f>
        <v/>
      </c>
      <c r="I908" s="50" t="str">
        <f>IFERROR(_xlfn.XLOOKUP(D908&amp;F908,現状ワード設定!J:J,現状ワード設定!H:H),"")</f>
        <v/>
      </c>
      <c r="J908" s="47" t="str">
        <f>IFERROR(_xlfn.XLOOKUP(D908&amp;F908,現状ワード設定!J:J,現状ワード設定!I:I),"")</f>
        <v/>
      </c>
      <c r="K908" s="47" t="e">
        <f>IF(AND(T908&gt;=設定!$C$12,W908&gt;=O908),I908*(1+設定!$F$12),IF(AND(T908&gt;=設定!$C$13,W908&lt;O908),I908*(1+設定!$F$13),IF(AND(T908&lt;設定!$C$14,U908&gt;=設定!$E$14),I908*(1+設定!$F$14),IF(AND(T908&lt;設定!$C$15,U908&lt;設定!$E$15),I908*(1+設定!$F$15),"除外"))))</f>
        <v>#VALUE!</v>
      </c>
      <c r="L908" s="58" t="e">
        <f ca="1">IF(消化率!$I$5&lt;1,K908*消化率!$I$5,IF(U908*V908/(K908*消化率!$I$5)&gt;O908,K908*消化率!$I$5,M908))</f>
        <v>#DIV/0!</v>
      </c>
      <c r="M908" s="58" t="e">
        <f t="shared" si="157"/>
        <v>#VALUE!</v>
      </c>
      <c r="N908" s="58" t="e">
        <f ca="1">IF(ROUNDUP(IF(IF(IF(AND(設定!$D$8&lt;=L908,設定!$D$8&lt;J908),設定!$D$8,IF(AND(J908&lt;=L908,J908&lt;設定!$D$8),J908,IF(AND(L908&lt;=J908,J908&lt;設定!$D$8),J908,L908)))=0,設定!$D$8,IF(AND(設定!$D$8&lt;=L908,設定!$D$8&lt;J908),設定!$D$8,IF(AND(J908&lt;=L908,J908&lt;設定!$D$8),J908,IF(AND(L908&lt;=J908,J908&lt;設定!$D$8),J908,L908))))&lt;=H908,H908+1,IF(IF(AND(設定!$D$8&lt;=L908,設定!$D$8&lt;J908),設定!$D$8,IF(AND(J908&lt;=L908,J908&lt;設定!$D$8),J908,IF(AND(L908&lt;=J908,J908&lt;設定!$D$8),J908,L908)))=0,設定!$D$8,IF(AND(設定!$D$8&lt;=L908,設定!$D$8&lt;J908),設定!$D$8,IF(AND(J908&lt;=L908,J908&lt;設定!$D$8),J908,IF(AND(L908&lt;=J908,J908&lt;設定!$D$8),J908,L908))))),0)&gt;40,ROUNDUP(IF(IF(IF(AND(設定!$D$8&lt;=L908,設定!$D$8&lt;J908),設定!$D$8,IF(AND(J908&lt;=L908,J908&lt;設定!$D$8),J908,IF(AND(L908&lt;=J908,J908&lt;設定!$D$8),J908,L908)))=0,設定!$D$8,IF(AND(設定!$D$8&lt;=L908,設定!$D$8&lt;J908),設定!$D$8,IF(AND(J908&lt;=L908,J908&lt;設定!$D$8),J908,IF(AND(L908&lt;=J908,J908&lt;設定!$D$8),J908,L908))))&lt;=H908,H908+1,IF(IF(AND(設定!$D$8&lt;=L908,設定!$D$8&lt;J908),設定!$D$8,IF(AND(J908&lt;=L908,J908&lt;設定!$D$8),J908,IF(AND(L908&lt;=J908,J908&lt;設定!$D$8),J908,L908)))=0,設定!$D$8,IF(AND(設定!$D$8&lt;=L908,設定!$D$8&lt;J908),設定!$D$8,IF(AND(J908&lt;=L908,J908&lt;設定!$D$8),J908,IF(AND(L908&lt;=J908,J908&lt;設定!$D$8),J908,L908))))),0),40)</f>
        <v>#DIV/0!</v>
      </c>
      <c r="O908" s="55">
        <f>IF(G908="標準",設定!$C$4,G908)</f>
        <v>5</v>
      </c>
      <c r="P908" s="45">
        <f t="shared" si="158"/>
        <v>0</v>
      </c>
      <c r="Q908" s="14">
        <f t="shared" si="159"/>
        <v>0</v>
      </c>
      <c r="R908" s="23">
        <f t="shared" si="167"/>
        <v>0</v>
      </c>
      <c r="S908" s="12">
        <f t="shared" si="160"/>
        <v>0</v>
      </c>
      <c r="T908" s="23">
        <f t="shared" si="161"/>
        <v>0</v>
      </c>
      <c r="U908" s="13">
        <f t="shared" si="162"/>
        <v>0</v>
      </c>
      <c r="V908" s="104" t="str">
        <f>INDEX(商品!Q:Q,MATCH(キーワード!D908,商品!D:D,0),1)</f>
        <v>-</v>
      </c>
      <c r="W908" s="15">
        <f t="shared" si="163"/>
        <v>0</v>
      </c>
      <c r="X908" s="22">
        <f>SUMIFS(当月ワード!$J$3:$J$1000,当月ワード!$D$3:$D$1000,キーワード!$D908,当月ワード!$E$3:$E$1000,キーワード!$F908)</f>
        <v>0</v>
      </c>
      <c r="Y908" s="23">
        <f>SUMIFS(前月ワード!$J$3:$J$1000,前月ワード!$D$3:$D$1000,キーワード!$D908,前月ワード!$E$3:$E$1000,キーワード!$F908)</f>
        <v>0</v>
      </c>
      <c r="Z908" s="23">
        <f>SUMIFS(前々月ワード!$J$3:$J$1000,前々月ワード!$D$3:$D$1000,キーワード!$D908,前々月ワード!$E$3:$E$1000,キーワード!$F908)</f>
        <v>0</v>
      </c>
      <c r="AA908" s="22">
        <f>SUMIFS(当月ワード!$W$3:$W$1000,当月ワード!$D$3:$D$1000,キーワード!$D908,当月ワード!$E$3:$E$1000,キーワード!$F908)</f>
        <v>0</v>
      </c>
      <c r="AB908" s="23">
        <f>SUMIFS(前月ワード!$W$3:$W$1000,前月ワード!$D$3:$D$1000,キーワード!$D908,前月ワード!$E$3:$E$1000,キーワード!$F908)</f>
        <v>0</v>
      </c>
      <c r="AC908" s="23">
        <f>SUMIFS(前々月ワード!$W$3:$W$1000,前々月ワード!$D$3:$D$1000,キーワード!$D908,前々月ワード!$E$3:$E$1000,キーワード!$F908)</f>
        <v>0</v>
      </c>
      <c r="AD908" s="23">
        <f t="shared" si="164"/>
        <v>0</v>
      </c>
      <c r="AE908" s="23">
        <f t="shared" si="164"/>
        <v>0</v>
      </c>
      <c r="AF908" s="23">
        <f t="shared" si="164"/>
        <v>0</v>
      </c>
      <c r="AG908" s="22">
        <f>SUMIFS(当月ワード!$X$3:$X$1000,当月ワード!$D$3:$D$1000,キーワード!$D908,当月ワード!$E$3:$E$1000,キーワード!$F908)</f>
        <v>0</v>
      </c>
      <c r="AH908" s="23">
        <f>SUMIFS(前月ワード!$X$3:$X$1000,前月ワード!$D$3:$D$1000,キーワード!$D908,前月ワード!$E$3:$E$1000,キーワード!$F908)</f>
        <v>0</v>
      </c>
      <c r="AI908" s="23">
        <f>SUMIFS(前々月ワード!$X$3:$X$1000,前々月ワード!$D$3:$D$1000,キーワード!$D908,前々月ワード!$E$3:$E$1000,キーワード!$F908)</f>
        <v>0</v>
      </c>
      <c r="AJ908" s="22">
        <f>SUMIFS(当月ワード!$I$3:$I$1000,当月ワード!$D$3:$D$1000,キーワード!$D908,当月ワード!$E$3:$E$1000,キーワード!$F908)</f>
        <v>0</v>
      </c>
      <c r="AK908" s="23">
        <f>SUMIFS(前月ワード!$I$3:$I$1000,前月ワード!$D$3:$D$1000,キーワード!$D908,前月ワード!$E$3:$E$1000,キーワード!$F908)</f>
        <v>0</v>
      </c>
      <c r="AL908" s="23">
        <f>SUMIFS(前々月ワード!$I$3:$I$1000,前々月ワード!$D$3:$D$1000,キーワード!$D908,前々月ワード!$E$3:$E$1000,キーワード!$F908)</f>
        <v>0</v>
      </c>
      <c r="AM908" s="13">
        <f t="shared" si="165"/>
        <v>0</v>
      </c>
      <c r="AN908" s="13">
        <f t="shared" si="165"/>
        <v>0</v>
      </c>
      <c r="AO908" s="13">
        <f t="shared" si="165"/>
        <v>0</v>
      </c>
      <c r="AP908" s="16">
        <f t="shared" si="166"/>
        <v>0</v>
      </c>
      <c r="AQ908" s="16">
        <f t="shared" si="166"/>
        <v>0</v>
      </c>
      <c r="AR908" s="17">
        <f t="shared" si="166"/>
        <v>0</v>
      </c>
    </row>
    <row r="909" spans="3:44" ht="36.65" customHeight="1">
      <c r="C909" s="20">
        <v>904</v>
      </c>
      <c r="D909" s="53">
        <f>現状ワード設定!B906</f>
        <v>0</v>
      </c>
      <c r="E909" s="26" t="str">
        <f>IFERROR(_xlfn.XLOOKUP($D909,現状商品設定!B:B,現状商品設定!C:C,"-"),"-")</f>
        <v>-</v>
      </c>
      <c r="F909" s="56">
        <f>現状ワード設定!G906</f>
        <v>0</v>
      </c>
      <c r="G909" s="60" t="s">
        <v>46</v>
      </c>
      <c r="H909" s="47" t="str">
        <f>IFERROR(_xlfn.XLOOKUP(D909,商品!$D:$D,商品!$H:$H),"")</f>
        <v/>
      </c>
      <c r="I909" s="50" t="str">
        <f>IFERROR(_xlfn.XLOOKUP(D909&amp;F909,現状ワード設定!J:J,現状ワード設定!H:H),"")</f>
        <v/>
      </c>
      <c r="J909" s="47" t="str">
        <f>IFERROR(_xlfn.XLOOKUP(D909&amp;F909,現状ワード設定!J:J,現状ワード設定!I:I),"")</f>
        <v/>
      </c>
      <c r="K909" s="47" t="e">
        <f>IF(AND(T909&gt;=設定!$C$12,W909&gt;=O909),I909*(1+設定!$F$12),IF(AND(T909&gt;=設定!$C$13,W909&lt;O909),I909*(1+設定!$F$13),IF(AND(T909&lt;設定!$C$14,U909&gt;=設定!$E$14),I909*(1+設定!$F$14),IF(AND(T909&lt;設定!$C$15,U909&lt;設定!$E$15),I909*(1+設定!$F$15),"除外"))))</f>
        <v>#VALUE!</v>
      </c>
      <c r="L909" s="58" t="e">
        <f ca="1">IF(消化率!$I$5&lt;1,K909*消化率!$I$5,IF(U909*V909/(K909*消化率!$I$5)&gt;O909,K909*消化率!$I$5,M909))</f>
        <v>#DIV/0!</v>
      </c>
      <c r="M909" s="58" t="e">
        <f t="shared" si="157"/>
        <v>#VALUE!</v>
      </c>
      <c r="N909" s="58" t="e">
        <f ca="1">IF(ROUNDUP(IF(IF(IF(AND(設定!$D$8&lt;=L909,設定!$D$8&lt;J909),設定!$D$8,IF(AND(J909&lt;=L909,J909&lt;設定!$D$8),J909,IF(AND(L909&lt;=J909,J909&lt;設定!$D$8),J909,L909)))=0,設定!$D$8,IF(AND(設定!$D$8&lt;=L909,設定!$D$8&lt;J909),設定!$D$8,IF(AND(J909&lt;=L909,J909&lt;設定!$D$8),J909,IF(AND(L909&lt;=J909,J909&lt;設定!$D$8),J909,L909))))&lt;=H909,H909+1,IF(IF(AND(設定!$D$8&lt;=L909,設定!$D$8&lt;J909),設定!$D$8,IF(AND(J909&lt;=L909,J909&lt;設定!$D$8),J909,IF(AND(L909&lt;=J909,J909&lt;設定!$D$8),J909,L909)))=0,設定!$D$8,IF(AND(設定!$D$8&lt;=L909,設定!$D$8&lt;J909),設定!$D$8,IF(AND(J909&lt;=L909,J909&lt;設定!$D$8),J909,IF(AND(L909&lt;=J909,J909&lt;設定!$D$8),J909,L909))))),0)&gt;40,ROUNDUP(IF(IF(IF(AND(設定!$D$8&lt;=L909,設定!$D$8&lt;J909),設定!$D$8,IF(AND(J909&lt;=L909,J909&lt;設定!$D$8),J909,IF(AND(L909&lt;=J909,J909&lt;設定!$D$8),J909,L909)))=0,設定!$D$8,IF(AND(設定!$D$8&lt;=L909,設定!$D$8&lt;J909),設定!$D$8,IF(AND(J909&lt;=L909,J909&lt;設定!$D$8),J909,IF(AND(L909&lt;=J909,J909&lt;設定!$D$8),J909,L909))))&lt;=H909,H909+1,IF(IF(AND(設定!$D$8&lt;=L909,設定!$D$8&lt;J909),設定!$D$8,IF(AND(J909&lt;=L909,J909&lt;設定!$D$8),J909,IF(AND(L909&lt;=J909,J909&lt;設定!$D$8),J909,L909)))=0,設定!$D$8,IF(AND(設定!$D$8&lt;=L909,設定!$D$8&lt;J909),設定!$D$8,IF(AND(J909&lt;=L909,J909&lt;設定!$D$8),J909,IF(AND(L909&lt;=J909,J909&lt;設定!$D$8),J909,L909))))),0),40)</f>
        <v>#DIV/0!</v>
      </c>
      <c r="O909" s="55">
        <f>IF(G909="標準",設定!$C$4,G909)</f>
        <v>5</v>
      </c>
      <c r="P909" s="45">
        <f t="shared" si="158"/>
        <v>0</v>
      </c>
      <c r="Q909" s="14">
        <f t="shared" si="159"/>
        <v>0</v>
      </c>
      <c r="R909" s="23">
        <f t="shared" si="167"/>
        <v>0</v>
      </c>
      <c r="S909" s="12">
        <f t="shared" si="160"/>
        <v>0</v>
      </c>
      <c r="T909" s="23">
        <f t="shared" si="161"/>
        <v>0</v>
      </c>
      <c r="U909" s="13">
        <f t="shared" si="162"/>
        <v>0</v>
      </c>
      <c r="V909" s="104" t="str">
        <f>INDEX(商品!Q:Q,MATCH(キーワード!D909,商品!D:D,0),1)</f>
        <v>-</v>
      </c>
      <c r="W909" s="15">
        <f t="shared" si="163"/>
        <v>0</v>
      </c>
      <c r="X909" s="22">
        <f>SUMIFS(当月ワード!$J$3:$J$1000,当月ワード!$D$3:$D$1000,キーワード!$D909,当月ワード!$E$3:$E$1000,キーワード!$F909)</f>
        <v>0</v>
      </c>
      <c r="Y909" s="23">
        <f>SUMIFS(前月ワード!$J$3:$J$1000,前月ワード!$D$3:$D$1000,キーワード!$D909,前月ワード!$E$3:$E$1000,キーワード!$F909)</f>
        <v>0</v>
      </c>
      <c r="Z909" s="23">
        <f>SUMIFS(前々月ワード!$J$3:$J$1000,前々月ワード!$D$3:$D$1000,キーワード!$D909,前々月ワード!$E$3:$E$1000,キーワード!$F909)</f>
        <v>0</v>
      </c>
      <c r="AA909" s="22">
        <f>SUMIFS(当月ワード!$W$3:$W$1000,当月ワード!$D$3:$D$1000,キーワード!$D909,当月ワード!$E$3:$E$1000,キーワード!$F909)</f>
        <v>0</v>
      </c>
      <c r="AB909" s="23">
        <f>SUMIFS(前月ワード!$W$3:$W$1000,前月ワード!$D$3:$D$1000,キーワード!$D909,前月ワード!$E$3:$E$1000,キーワード!$F909)</f>
        <v>0</v>
      </c>
      <c r="AC909" s="23">
        <f>SUMIFS(前々月ワード!$W$3:$W$1000,前々月ワード!$D$3:$D$1000,キーワード!$D909,前々月ワード!$E$3:$E$1000,キーワード!$F909)</f>
        <v>0</v>
      </c>
      <c r="AD909" s="23">
        <f t="shared" si="164"/>
        <v>0</v>
      </c>
      <c r="AE909" s="23">
        <f t="shared" si="164"/>
        <v>0</v>
      </c>
      <c r="AF909" s="23">
        <f t="shared" si="164"/>
        <v>0</v>
      </c>
      <c r="AG909" s="22">
        <f>SUMIFS(当月ワード!$X$3:$X$1000,当月ワード!$D$3:$D$1000,キーワード!$D909,当月ワード!$E$3:$E$1000,キーワード!$F909)</f>
        <v>0</v>
      </c>
      <c r="AH909" s="23">
        <f>SUMIFS(前月ワード!$X$3:$X$1000,前月ワード!$D$3:$D$1000,キーワード!$D909,前月ワード!$E$3:$E$1000,キーワード!$F909)</f>
        <v>0</v>
      </c>
      <c r="AI909" s="23">
        <f>SUMIFS(前々月ワード!$X$3:$X$1000,前々月ワード!$D$3:$D$1000,キーワード!$D909,前々月ワード!$E$3:$E$1000,キーワード!$F909)</f>
        <v>0</v>
      </c>
      <c r="AJ909" s="22">
        <f>SUMIFS(当月ワード!$I$3:$I$1000,当月ワード!$D$3:$D$1000,キーワード!$D909,当月ワード!$E$3:$E$1000,キーワード!$F909)</f>
        <v>0</v>
      </c>
      <c r="AK909" s="23">
        <f>SUMIFS(前月ワード!$I$3:$I$1000,前月ワード!$D$3:$D$1000,キーワード!$D909,前月ワード!$E$3:$E$1000,キーワード!$F909)</f>
        <v>0</v>
      </c>
      <c r="AL909" s="23">
        <f>SUMIFS(前々月ワード!$I$3:$I$1000,前々月ワード!$D$3:$D$1000,キーワード!$D909,前々月ワード!$E$3:$E$1000,キーワード!$F909)</f>
        <v>0</v>
      </c>
      <c r="AM909" s="13">
        <f t="shared" si="165"/>
        <v>0</v>
      </c>
      <c r="AN909" s="13">
        <f t="shared" si="165"/>
        <v>0</v>
      </c>
      <c r="AO909" s="13">
        <f t="shared" si="165"/>
        <v>0</v>
      </c>
      <c r="AP909" s="16">
        <f t="shared" si="166"/>
        <v>0</v>
      </c>
      <c r="AQ909" s="16">
        <f t="shared" si="166"/>
        <v>0</v>
      </c>
      <c r="AR909" s="17">
        <f t="shared" si="166"/>
        <v>0</v>
      </c>
    </row>
    <row r="910" spans="3:44" ht="36.65" customHeight="1">
      <c r="C910" s="20">
        <v>905</v>
      </c>
      <c r="D910" s="53">
        <f>現状ワード設定!B907</f>
        <v>0</v>
      </c>
      <c r="E910" s="26" t="str">
        <f>IFERROR(_xlfn.XLOOKUP($D910,現状商品設定!B:B,現状商品設定!C:C,"-"),"-")</f>
        <v>-</v>
      </c>
      <c r="F910" s="56">
        <f>現状ワード設定!G907</f>
        <v>0</v>
      </c>
      <c r="G910" s="60" t="s">
        <v>46</v>
      </c>
      <c r="H910" s="47" t="str">
        <f>IFERROR(_xlfn.XLOOKUP(D910,商品!$D:$D,商品!$H:$H),"")</f>
        <v/>
      </c>
      <c r="I910" s="50" t="str">
        <f>IFERROR(_xlfn.XLOOKUP(D910&amp;F910,現状ワード設定!J:J,現状ワード設定!H:H),"")</f>
        <v/>
      </c>
      <c r="J910" s="47" t="str">
        <f>IFERROR(_xlfn.XLOOKUP(D910&amp;F910,現状ワード設定!J:J,現状ワード設定!I:I),"")</f>
        <v/>
      </c>
      <c r="K910" s="47" t="e">
        <f>IF(AND(T910&gt;=設定!$C$12,W910&gt;=O910),I910*(1+設定!$F$12),IF(AND(T910&gt;=設定!$C$13,W910&lt;O910),I910*(1+設定!$F$13),IF(AND(T910&lt;設定!$C$14,U910&gt;=設定!$E$14),I910*(1+設定!$F$14),IF(AND(T910&lt;設定!$C$15,U910&lt;設定!$E$15),I910*(1+設定!$F$15),"除外"))))</f>
        <v>#VALUE!</v>
      </c>
      <c r="L910" s="58" t="e">
        <f ca="1">IF(消化率!$I$5&lt;1,K910*消化率!$I$5,IF(U910*V910/(K910*消化率!$I$5)&gt;O910,K910*消化率!$I$5,M910))</f>
        <v>#DIV/0!</v>
      </c>
      <c r="M910" s="58" t="e">
        <f t="shared" si="157"/>
        <v>#VALUE!</v>
      </c>
      <c r="N910" s="58" t="e">
        <f ca="1">IF(ROUNDUP(IF(IF(IF(AND(設定!$D$8&lt;=L910,設定!$D$8&lt;J910),設定!$D$8,IF(AND(J910&lt;=L910,J910&lt;設定!$D$8),J910,IF(AND(L910&lt;=J910,J910&lt;設定!$D$8),J910,L910)))=0,設定!$D$8,IF(AND(設定!$D$8&lt;=L910,設定!$D$8&lt;J910),設定!$D$8,IF(AND(J910&lt;=L910,J910&lt;設定!$D$8),J910,IF(AND(L910&lt;=J910,J910&lt;設定!$D$8),J910,L910))))&lt;=H910,H910+1,IF(IF(AND(設定!$D$8&lt;=L910,設定!$D$8&lt;J910),設定!$D$8,IF(AND(J910&lt;=L910,J910&lt;設定!$D$8),J910,IF(AND(L910&lt;=J910,J910&lt;設定!$D$8),J910,L910)))=0,設定!$D$8,IF(AND(設定!$D$8&lt;=L910,設定!$D$8&lt;J910),設定!$D$8,IF(AND(J910&lt;=L910,J910&lt;設定!$D$8),J910,IF(AND(L910&lt;=J910,J910&lt;設定!$D$8),J910,L910))))),0)&gt;40,ROUNDUP(IF(IF(IF(AND(設定!$D$8&lt;=L910,設定!$D$8&lt;J910),設定!$D$8,IF(AND(J910&lt;=L910,J910&lt;設定!$D$8),J910,IF(AND(L910&lt;=J910,J910&lt;設定!$D$8),J910,L910)))=0,設定!$D$8,IF(AND(設定!$D$8&lt;=L910,設定!$D$8&lt;J910),設定!$D$8,IF(AND(J910&lt;=L910,J910&lt;設定!$D$8),J910,IF(AND(L910&lt;=J910,J910&lt;設定!$D$8),J910,L910))))&lt;=H910,H910+1,IF(IF(AND(設定!$D$8&lt;=L910,設定!$D$8&lt;J910),設定!$D$8,IF(AND(J910&lt;=L910,J910&lt;設定!$D$8),J910,IF(AND(L910&lt;=J910,J910&lt;設定!$D$8),J910,L910)))=0,設定!$D$8,IF(AND(設定!$D$8&lt;=L910,設定!$D$8&lt;J910),設定!$D$8,IF(AND(J910&lt;=L910,J910&lt;設定!$D$8),J910,IF(AND(L910&lt;=J910,J910&lt;設定!$D$8),J910,L910))))),0),40)</f>
        <v>#DIV/0!</v>
      </c>
      <c r="O910" s="55">
        <f>IF(G910="標準",設定!$C$4,G910)</f>
        <v>5</v>
      </c>
      <c r="P910" s="45">
        <f t="shared" si="158"/>
        <v>0</v>
      </c>
      <c r="Q910" s="14">
        <f t="shared" si="159"/>
        <v>0</v>
      </c>
      <c r="R910" s="23">
        <f t="shared" si="167"/>
        <v>0</v>
      </c>
      <c r="S910" s="12">
        <f t="shared" si="160"/>
        <v>0</v>
      </c>
      <c r="T910" s="23">
        <f t="shared" si="161"/>
        <v>0</v>
      </c>
      <c r="U910" s="13">
        <f t="shared" si="162"/>
        <v>0</v>
      </c>
      <c r="V910" s="104" t="str">
        <f>INDEX(商品!Q:Q,MATCH(キーワード!D910,商品!D:D,0),1)</f>
        <v>-</v>
      </c>
      <c r="W910" s="15">
        <f t="shared" si="163"/>
        <v>0</v>
      </c>
      <c r="X910" s="22">
        <f>SUMIFS(当月ワード!$J$3:$J$1000,当月ワード!$D$3:$D$1000,キーワード!$D910,当月ワード!$E$3:$E$1000,キーワード!$F910)</f>
        <v>0</v>
      </c>
      <c r="Y910" s="23">
        <f>SUMIFS(前月ワード!$J$3:$J$1000,前月ワード!$D$3:$D$1000,キーワード!$D910,前月ワード!$E$3:$E$1000,キーワード!$F910)</f>
        <v>0</v>
      </c>
      <c r="Z910" s="23">
        <f>SUMIFS(前々月ワード!$J$3:$J$1000,前々月ワード!$D$3:$D$1000,キーワード!$D910,前々月ワード!$E$3:$E$1000,キーワード!$F910)</f>
        <v>0</v>
      </c>
      <c r="AA910" s="22">
        <f>SUMIFS(当月ワード!$W$3:$W$1000,当月ワード!$D$3:$D$1000,キーワード!$D910,当月ワード!$E$3:$E$1000,キーワード!$F910)</f>
        <v>0</v>
      </c>
      <c r="AB910" s="23">
        <f>SUMIFS(前月ワード!$W$3:$W$1000,前月ワード!$D$3:$D$1000,キーワード!$D910,前月ワード!$E$3:$E$1000,キーワード!$F910)</f>
        <v>0</v>
      </c>
      <c r="AC910" s="23">
        <f>SUMIFS(前々月ワード!$W$3:$W$1000,前々月ワード!$D$3:$D$1000,キーワード!$D910,前々月ワード!$E$3:$E$1000,キーワード!$F910)</f>
        <v>0</v>
      </c>
      <c r="AD910" s="23">
        <f t="shared" si="164"/>
        <v>0</v>
      </c>
      <c r="AE910" s="23">
        <f t="shared" si="164"/>
        <v>0</v>
      </c>
      <c r="AF910" s="23">
        <f t="shared" si="164"/>
        <v>0</v>
      </c>
      <c r="AG910" s="22">
        <f>SUMIFS(当月ワード!$X$3:$X$1000,当月ワード!$D$3:$D$1000,キーワード!$D910,当月ワード!$E$3:$E$1000,キーワード!$F910)</f>
        <v>0</v>
      </c>
      <c r="AH910" s="23">
        <f>SUMIFS(前月ワード!$X$3:$X$1000,前月ワード!$D$3:$D$1000,キーワード!$D910,前月ワード!$E$3:$E$1000,キーワード!$F910)</f>
        <v>0</v>
      </c>
      <c r="AI910" s="23">
        <f>SUMIFS(前々月ワード!$X$3:$X$1000,前々月ワード!$D$3:$D$1000,キーワード!$D910,前々月ワード!$E$3:$E$1000,キーワード!$F910)</f>
        <v>0</v>
      </c>
      <c r="AJ910" s="22">
        <f>SUMIFS(当月ワード!$I$3:$I$1000,当月ワード!$D$3:$D$1000,キーワード!$D910,当月ワード!$E$3:$E$1000,キーワード!$F910)</f>
        <v>0</v>
      </c>
      <c r="AK910" s="23">
        <f>SUMIFS(前月ワード!$I$3:$I$1000,前月ワード!$D$3:$D$1000,キーワード!$D910,前月ワード!$E$3:$E$1000,キーワード!$F910)</f>
        <v>0</v>
      </c>
      <c r="AL910" s="23">
        <f>SUMIFS(前々月ワード!$I$3:$I$1000,前々月ワード!$D$3:$D$1000,キーワード!$D910,前々月ワード!$E$3:$E$1000,キーワード!$F910)</f>
        <v>0</v>
      </c>
      <c r="AM910" s="13">
        <f t="shared" si="165"/>
        <v>0</v>
      </c>
      <c r="AN910" s="13">
        <f t="shared" si="165"/>
        <v>0</v>
      </c>
      <c r="AO910" s="13">
        <f t="shared" si="165"/>
        <v>0</v>
      </c>
      <c r="AP910" s="16">
        <f t="shared" si="166"/>
        <v>0</v>
      </c>
      <c r="AQ910" s="16">
        <f t="shared" si="166"/>
        <v>0</v>
      </c>
      <c r="AR910" s="17">
        <f t="shared" si="166"/>
        <v>0</v>
      </c>
    </row>
    <row r="911" spans="3:44" ht="36.65" customHeight="1">
      <c r="C911" s="20">
        <v>906</v>
      </c>
      <c r="D911" s="53">
        <f>現状ワード設定!B908</f>
        <v>0</v>
      </c>
      <c r="E911" s="26" t="str">
        <f>IFERROR(_xlfn.XLOOKUP($D911,現状商品設定!B:B,現状商品設定!C:C,"-"),"-")</f>
        <v>-</v>
      </c>
      <c r="F911" s="56">
        <f>現状ワード設定!G908</f>
        <v>0</v>
      </c>
      <c r="G911" s="60" t="s">
        <v>46</v>
      </c>
      <c r="H911" s="47" t="str">
        <f>IFERROR(_xlfn.XLOOKUP(D911,商品!$D:$D,商品!$H:$H),"")</f>
        <v/>
      </c>
      <c r="I911" s="50" t="str">
        <f>IFERROR(_xlfn.XLOOKUP(D911&amp;F911,現状ワード設定!J:J,現状ワード設定!H:H),"")</f>
        <v/>
      </c>
      <c r="J911" s="47" t="str">
        <f>IFERROR(_xlfn.XLOOKUP(D911&amp;F911,現状ワード設定!J:J,現状ワード設定!I:I),"")</f>
        <v/>
      </c>
      <c r="K911" s="47" t="e">
        <f>IF(AND(T911&gt;=設定!$C$12,W911&gt;=O911),I911*(1+設定!$F$12),IF(AND(T911&gt;=設定!$C$13,W911&lt;O911),I911*(1+設定!$F$13),IF(AND(T911&lt;設定!$C$14,U911&gt;=設定!$E$14),I911*(1+設定!$F$14),IF(AND(T911&lt;設定!$C$15,U911&lt;設定!$E$15),I911*(1+設定!$F$15),"除外"))))</f>
        <v>#VALUE!</v>
      </c>
      <c r="L911" s="58" t="e">
        <f ca="1">IF(消化率!$I$5&lt;1,K911*消化率!$I$5,IF(U911*V911/(K911*消化率!$I$5)&gt;O911,K911*消化率!$I$5,M911))</f>
        <v>#DIV/0!</v>
      </c>
      <c r="M911" s="58" t="e">
        <f t="shared" si="157"/>
        <v>#VALUE!</v>
      </c>
      <c r="N911" s="58" t="e">
        <f ca="1">IF(ROUNDUP(IF(IF(IF(AND(設定!$D$8&lt;=L911,設定!$D$8&lt;J911),設定!$D$8,IF(AND(J911&lt;=L911,J911&lt;設定!$D$8),J911,IF(AND(L911&lt;=J911,J911&lt;設定!$D$8),J911,L911)))=0,設定!$D$8,IF(AND(設定!$D$8&lt;=L911,設定!$D$8&lt;J911),設定!$D$8,IF(AND(J911&lt;=L911,J911&lt;設定!$D$8),J911,IF(AND(L911&lt;=J911,J911&lt;設定!$D$8),J911,L911))))&lt;=H911,H911+1,IF(IF(AND(設定!$D$8&lt;=L911,設定!$D$8&lt;J911),設定!$D$8,IF(AND(J911&lt;=L911,J911&lt;設定!$D$8),J911,IF(AND(L911&lt;=J911,J911&lt;設定!$D$8),J911,L911)))=0,設定!$D$8,IF(AND(設定!$D$8&lt;=L911,設定!$D$8&lt;J911),設定!$D$8,IF(AND(J911&lt;=L911,J911&lt;設定!$D$8),J911,IF(AND(L911&lt;=J911,J911&lt;設定!$D$8),J911,L911))))),0)&gt;40,ROUNDUP(IF(IF(IF(AND(設定!$D$8&lt;=L911,設定!$D$8&lt;J911),設定!$D$8,IF(AND(J911&lt;=L911,J911&lt;設定!$D$8),J911,IF(AND(L911&lt;=J911,J911&lt;設定!$D$8),J911,L911)))=0,設定!$D$8,IF(AND(設定!$D$8&lt;=L911,設定!$D$8&lt;J911),設定!$D$8,IF(AND(J911&lt;=L911,J911&lt;設定!$D$8),J911,IF(AND(L911&lt;=J911,J911&lt;設定!$D$8),J911,L911))))&lt;=H911,H911+1,IF(IF(AND(設定!$D$8&lt;=L911,設定!$D$8&lt;J911),設定!$D$8,IF(AND(J911&lt;=L911,J911&lt;設定!$D$8),J911,IF(AND(L911&lt;=J911,J911&lt;設定!$D$8),J911,L911)))=0,設定!$D$8,IF(AND(設定!$D$8&lt;=L911,設定!$D$8&lt;J911),設定!$D$8,IF(AND(J911&lt;=L911,J911&lt;設定!$D$8),J911,IF(AND(L911&lt;=J911,J911&lt;設定!$D$8),J911,L911))))),0),40)</f>
        <v>#DIV/0!</v>
      </c>
      <c r="O911" s="55">
        <f>IF(G911="標準",設定!$C$4,G911)</f>
        <v>5</v>
      </c>
      <c r="P911" s="45">
        <f t="shared" si="158"/>
        <v>0</v>
      </c>
      <c r="Q911" s="14">
        <f t="shared" si="159"/>
        <v>0</v>
      </c>
      <c r="R911" s="23">
        <f t="shared" si="167"/>
        <v>0</v>
      </c>
      <c r="S911" s="12">
        <f t="shared" si="160"/>
        <v>0</v>
      </c>
      <c r="T911" s="23">
        <f t="shared" si="161"/>
        <v>0</v>
      </c>
      <c r="U911" s="13">
        <f t="shared" si="162"/>
        <v>0</v>
      </c>
      <c r="V911" s="104" t="str">
        <f>INDEX(商品!Q:Q,MATCH(キーワード!D911,商品!D:D,0),1)</f>
        <v>-</v>
      </c>
      <c r="W911" s="15">
        <f t="shared" si="163"/>
        <v>0</v>
      </c>
      <c r="X911" s="22">
        <f>SUMIFS(当月ワード!$J$3:$J$1000,当月ワード!$D$3:$D$1000,キーワード!$D911,当月ワード!$E$3:$E$1000,キーワード!$F911)</f>
        <v>0</v>
      </c>
      <c r="Y911" s="23">
        <f>SUMIFS(前月ワード!$J$3:$J$1000,前月ワード!$D$3:$D$1000,キーワード!$D911,前月ワード!$E$3:$E$1000,キーワード!$F911)</f>
        <v>0</v>
      </c>
      <c r="Z911" s="23">
        <f>SUMIFS(前々月ワード!$J$3:$J$1000,前々月ワード!$D$3:$D$1000,キーワード!$D911,前々月ワード!$E$3:$E$1000,キーワード!$F911)</f>
        <v>0</v>
      </c>
      <c r="AA911" s="22">
        <f>SUMIFS(当月ワード!$W$3:$W$1000,当月ワード!$D$3:$D$1000,キーワード!$D911,当月ワード!$E$3:$E$1000,キーワード!$F911)</f>
        <v>0</v>
      </c>
      <c r="AB911" s="23">
        <f>SUMIFS(前月ワード!$W$3:$W$1000,前月ワード!$D$3:$D$1000,キーワード!$D911,前月ワード!$E$3:$E$1000,キーワード!$F911)</f>
        <v>0</v>
      </c>
      <c r="AC911" s="23">
        <f>SUMIFS(前々月ワード!$W$3:$W$1000,前々月ワード!$D$3:$D$1000,キーワード!$D911,前々月ワード!$E$3:$E$1000,キーワード!$F911)</f>
        <v>0</v>
      </c>
      <c r="AD911" s="23">
        <f t="shared" si="164"/>
        <v>0</v>
      </c>
      <c r="AE911" s="23">
        <f t="shared" si="164"/>
        <v>0</v>
      </c>
      <c r="AF911" s="23">
        <f t="shared" si="164"/>
        <v>0</v>
      </c>
      <c r="AG911" s="22">
        <f>SUMIFS(当月ワード!$X$3:$X$1000,当月ワード!$D$3:$D$1000,キーワード!$D911,当月ワード!$E$3:$E$1000,キーワード!$F911)</f>
        <v>0</v>
      </c>
      <c r="AH911" s="23">
        <f>SUMIFS(前月ワード!$X$3:$X$1000,前月ワード!$D$3:$D$1000,キーワード!$D911,前月ワード!$E$3:$E$1000,キーワード!$F911)</f>
        <v>0</v>
      </c>
      <c r="AI911" s="23">
        <f>SUMIFS(前々月ワード!$X$3:$X$1000,前々月ワード!$D$3:$D$1000,キーワード!$D911,前々月ワード!$E$3:$E$1000,キーワード!$F911)</f>
        <v>0</v>
      </c>
      <c r="AJ911" s="22">
        <f>SUMIFS(当月ワード!$I$3:$I$1000,当月ワード!$D$3:$D$1000,キーワード!$D911,当月ワード!$E$3:$E$1000,キーワード!$F911)</f>
        <v>0</v>
      </c>
      <c r="AK911" s="23">
        <f>SUMIFS(前月ワード!$I$3:$I$1000,前月ワード!$D$3:$D$1000,キーワード!$D911,前月ワード!$E$3:$E$1000,キーワード!$F911)</f>
        <v>0</v>
      </c>
      <c r="AL911" s="23">
        <f>SUMIFS(前々月ワード!$I$3:$I$1000,前々月ワード!$D$3:$D$1000,キーワード!$D911,前々月ワード!$E$3:$E$1000,キーワード!$F911)</f>
        <v>0</v>
      </c>
      <c r="AM911" s="13">
        <f t="shared" si="165"/>
        <v>0</v>
      </c>
      <c r="AN911" s="13">
        <f t="shared" si="165"/>
        <v>0</v>
      </c>
      <c r="AO911" s="13">
        <f t="shared" si="165"/>
        <v>0</v>
      </c>
      <c r="AP911" s="16">
        <f t="shared" si="166"/>
        <v>0</v>
      </c>
      <c r="AQ911" s="16">
        <f t="shared" si="166"/>
        <v>0</v>
      </c>
      <c r="AR911" s="17">
        <f t="shared" si="166"/>
        <v>0</v>
      </c>
    </row>
    <row r="912" spans="3:44" ht="36.65" customHeight="1">
      <c r="C912" s="20">
        <v>907</v>
      </c>
      <c r="D912" s="53">
        <f>現状ワード設定!B909</f>
        <v>0</v>
      </c>
      <c r="E912" s="26" t="str">
        <f>IFERROR(_xlfn.XLOOKUP($D912,現状商品設定!B:B,現状商品設定!C:C,"-"),"-")</f>
        <v>-</v>
      </c>
      <c r="F912" s="56">
        <f>現状ワード設定!G909</f>
        <v>0</v>
      </c>
      <c r="G912" s="60" t="s">
        <v>46</v>
      </c>
      <c r="H912" s="47" t="str">
        <f>IFERROR(_xlfn.XLOOKUP(D912,商品!$D:$D,商品!$H:$H),"")</f>
        <v/>
      </c>
      <c r="I912" s="50" t="str">
        <f>IFERROR(_xlfn.XLOOKUP(D912&amp;F912,現状ワード設定!J:J,現状ワード設定!H:H),"")</f>
        <v/>
      </c>
      <c r="J912" s="47" t="str">
        <f>IFERROR(_xlfn.XLOOKUP(D912&amp;F912,現状ワード設定!J:J,現状ワード設定!I:I),"")</f>
        <v/>
      </c>
      <c r="K912" s="47" t="e">
        <f>IF(AND(T912&gt;=設定!$C$12,W912&gt;=O912),I912*(1+設定!$F$12),IF(AND(T912&gt;=設定!$C$13,W912&lt;O912),I912*(1+設定!$F$13),IF(AND(T912&lt;設定!$C$14,U912&gt;=設定!$E$14),I912*(1+設定!$F$14),IF(AND(T912&lt;設定!$C$15,U912&lt;設定!$E$15),I912*(1+設定!$F$15),"除外"))))</f>
        <v>#VALUE!</v>
      </c>
      <c r="L912" s="58" t="e">
        <f ca="1">IF(消化率!$I$5&lt;1,K912*消化率!$I$5,IF(U912*V912/(K912*消化率!$I$5)&gt;O912,K912*消化率!$I$5,M912))</f>
        <v>#DIV/0!</v>
      </c>
      <c r="M912" s="58" t="e">
        <f t="shared" si="157"/>
        <v>#VALUE!</v>
      </c>
      <c r="N912" s="58" t="e">
        <f ca="1">IF(ROUNDUP(IF(IF(IF(AND(設定!$D$8&lt;=L912,設定!$D$8&lt;J912),設定!$D$8,IF(AND(J912&lt;=L912,J912&lt;設定!$D$8),J912,IF(AND(L912&lt;=J912,J912&lt;設定!$D$8),J912,L912)))=0,設定!$D$8,IF(AND(設定!$D$8&lt;=L912,設定!$D$8&lt;J912),設定!$D$8,IF(AND(J912&lt;=L912,J912&lt;設定!$D$8),J912,IF(AND(L912&lt;=J912,J912&lt;設定!$D$8),J912,L912))))&lt;=H912,H912+1,IF(IF(AND(設定!$D$8&lt;=L912,設定!$D$8&lt;J912),設定!$D$8,IF(AND(J912&lt;=L912,J912&lt;設定!$D$8),J912,IF(AND(L912&lt;=J912,J912&lt;設定!$D$8),J912,L912)))=0,設定!$D$8,IF(AND(設定!$D$8&lt;=L912,設定!$D$8&lt;J912),設定!$D$8,IF(AND(J912&lt;=L912,J912&lt;設定!$D$8),J912,IF(AND(L912&lt;=J912,J912&lt;設定!$D$8),J912,L912))))),0)&gt;40,ROUNDUP(IF(IF(IF(AND(設定!$D$8&lt;=L912,設定!$D$8&lt;J912),設定!$D$8,IF(AND(J912&lt;=L912,J912&lt;設定!$D$8),J912,IF(AND(L912&lt;=J912,J912&lt;設定!$D$8),J912,L912)))=0,設定!$D$8,IF(AND(設定!$D$8&lt;=L912,設定!$D$8&lt;J912),設定!$D$8,IF(AND(J912&lt;=L912,J912&lt;設定!$D$8),J912,IF(AND(L912&lt;=J912,J912&lt;設定!$D$8),J912,L912))))&lt;=H912,H912+1,IF(IF(AND(設定!$D$8&lt;=L912,設定!$D$8&lt;J912),設定!$D$8,IF(AND(J912&lt;=L912,J912&lt;設定!$D$8),J912,IF(AND(L912&lt;=J912,J912&lt;設定!$D$8),J912,L912)))=0,設定!$D$8,IF(AND(設定!$D$8&lt;=L912,設定!$D$8&lt;J912),設定!$D$8,IF(AND(J912&lt;=L912,J912&lt;設定!$D$8),J912,IF(AND(L912&lt;=J912,J912&lt;設定!$D$8),J912,L912))))),0),40)</f>
        <v>#DIV/0!</v>
      </c>
      <c r="O912" s="55">
        <f>IF(G912="標準",設定!$C$4,G912)</f>
        <v>5</v>
      </c>
      <c r="P912" s="45">
        <f t="shared" si="158"/>
        <v>0</v>
      </c>
      <c r="Q912" s="14">
        <f t="shared" si="159"/>
        <v>0</v>
      </c>
      <c r="R912" s="23">
        <f t="shared" si="167"/>
        <v>0</v>
      </c>
      <c r="S912" s="12">
        <f t="shared" si="160"/>
        <v>0</v>
      </c>
      <c r="T912" s="23">
        <f t="shared" si="161"/>
        <v>0</v>
      </c>
      <c r="U912" s="13">
        <f t="shared" si="162"/>
        <v>0</v>
      </c>
      <c r="V912" s="104" t="str">
        <f>INDEX(商品!Q:Q,MATCH(キーワード!D912,商品!D:D,0),1)</f>
        <v>-</v>
      </c>
      <c r="W912" s="15">
        <f t="shared" si="163"/>
        <v>0</v>
      </c>
      <c r="X912" s="22">
        <f>SUMIFS(当月ワード!$J$3:$J$1000,当月ワード!$D$3:$D$1000,キーワード!$D912,当月ワード!$E$3:$E$1000,キーワード!$F912)</f>
        <v>0</v>
      </c>
      <c r="Y912" s="23">
        <f>SUMIFS(前月ワード!$J$3:$J$1000,前月ワード!$D$3:$D$1000,キーワード!$D912,前月ワード!$E$3:$E$1000,キーワード!$F912)</f>
        <v>0</v>
      </c>
      <c r="Z912" s="23">
        <f>SUMIFS(前々月ワード!$J$3:$J$1000,前々月ワード!$D$3:$D$1000,キーワード!$D912,前々月ワード!$E$3:$E$1000,キーワード!$F912)</f>
        <v>0</v>
      </c>
      <c r="AA912" s="22">
        <f>SUMIFS(当月ワード!$W$3:$W$1000,当月ワード!$D$3:$D$1000,キーワード!$D912,当月ワード!$E$3:$E$1000,キーワード!$F912)</f>
        <v>0</v>
      </c>
      <c r="AB912" s="23">
        <f>SUMIFS(前月ワード!$W$3:$W$1000,前月ワード!$D$3:$D$1000,キーワード!$D912,前月ワード!$E$3:$E$1000,キーワード!$F912)</f>
        <v>0</v>
      </c>
      <c r="AC912" s="23">
        <f>SUMIFS(前々月ワード!$W$3:$W$1000,前々月ワード!$D$3:$D$1000,キーワード!$D912,前々月ワード!$E$3:$E$1000,キーワード!$F912)</f>
        <v>0</v>
      </c>
      <c r="AD912" s="23">
        <f t="shared" si="164"/>
        <v>0</v>
      </c>
      <c r="AE912" s="23">
        <f t="shared" si="164"/>
        <v>0</v>
      </c>
      <c r="AF912" s="23">
        <f t="shared" si="164"/>
        <v>0</v>
      </c>
      <c r="AG912" s="22">
        <f>SUMIFS(当月ワード!$X$3:$X$1000,当月ワード!$D$3:$D$1000,キーワード!$D912,当月ワード!$E$3:$E$1000,キーワード!$F912)</f>
        <v>0</v>
      </c>
      <c r="AH912" s="23">
        <f>SUMIFS(前月ワード!$X$3:$X$1000,前月ワード!$D$3:$D$1000,キーワード!$D912,前月ワード!$E$3:$E$1000,キーワード!$F912)</f>
        <v>0</v>
      </c>
      <c r="AI912" s="23">
        <f>SUMIFS(前々月ワード!$X$3:$X$1000,前々月ワード!$D$3:$D$1000,キーワード!$D912,前々月ワード!$E$3:$E$1000,キーワード!$F912)</f>
        <v>0</v>
      </c>
      <c r="AJ912" s="22">
        <f>SUMIFS(当月ワード!$I$3:$I$1000,当月ワード!$D$3:$D$1000,キーワード!$D912,当月ワード!$E$3:$E$1000,キーワード!$F912)</f>
        <v>0</v>
      </c>
      <c r="AK912" s="23">
        <f>SUMIFS(前月ワード!$I$3:$I$1000,前月ワード!$D$3:$D$1000,キーワード!$D912,前月ワード!$E$3:$E$1000,キーワード!$F912)</f>
        <v>0</v>
      </c>
      <c r="AL912" s="23">
        <f>SUMIFS(前々月ワード!$I$3:$I$1000,前々月ワード!$D$3:$D$1000,キーワード!$D912,前々月ワード!$E$3:$E$1000,キーワード!$F912)</f>
        <v>0</v>
      </c>
      <c r="AM912" s="13">
        <f t="shared" si="165"/>
        <v>0</v>
      </c>
      <c r="AN912" s="13">
        <f t="shared" si="165"/>
        <v>0</v>
      </c>
      <c r="AO912" s="13">
        <f t="shared" si="165"/>
        <v>0</v>
      </c>
      <c r="AP912" s="16">
        <f t="shared" si="166"/>
        <v>0</v>
      </c>
      <c r="AQ912" s="16">
        <f t="shared" si="166"/>
        <v>0</v>
      </c>
      <c r="AR912" s="17">
        <f t="shared" si="166"/>
        <v>0</v>
      </c>
    </row>
    <row r="913" spans="3:44" ht="36.65" customHeight="1">
      <c r="C913" s="20">
        <v>908</v>
      </c>
      <c r="D913" s="53">
        <f>現状ワード設定!B910</f>
        <v>0</v>
      </c>
      <c r="E913" s="26" t="str">
        <f>IFERROR(_xlfn.XLOOKUP($D913,現状商品設定!B:B,現状商品設定!C:C,"-"),"-")</f>
        <v>-</v>
      </c>
      <c r="F913" s="56">
        <f>現状ワード設定!G910</f>
        <v>0</v>
      </c>
      <c r="G913" s="60" t="s">
        <v>46</v>
      </c>
      <c r="H913" s="47" t="str">
        <f>IFERROR(_xlfn.XLOOKUP(D913,商品!$D:$D,商品!$H:$H),"")</f>
        <v/>
      </c>
      <c r="I913" s="50" t="str">
        <f>IFERROR(_xlfn.XLOOKUP(D913&amp;F913,現状ワード設定!J:J,現状ワード設定!H:H),"")</f>
        <v/>
      </c>
      <c r="J913" s="47" t="str">
        <f>IFERROR(_xlfn.XLOOKUP(D913&amp;F913,現状ワード設定!J:J,現状ワード設定!I:I),"")</f>
        <v/>
      </c>
      <c r="K913" s="47" t="e">
        <f>IF(AND(T913&gt;=設定!$C$12,W913&gt;=O913),I913*(1+設定!$F$12),IF(AND(T913&gt;=設定!$C$13,W913&lt;O913),I913*(1+設定!$F$13),IF(AND(T913&lt;設定!$C$14,U913&gt;=設定!$E$14),I913*(1+設定!$F$14),IF(AND(T913&lt;設定!$C$15,U913&lt;設定!$E$15),I913*(1+設定!$F$15),"除外"))))</f>
        <v>#VALUE!</v>
      </c>
      <c r="L913" s="58" t="e">
        <f ca="1">IF(消化率!$I$5&lt;1,K913*消化率!$I$5,IF(U913*V913/(K913*消化率!$I$5)&gt;O913,K913*消化率!$I$5,M913))</f>
        <v>#DIV/0!</v>
      </c>
      <c r="M913" s="58" t="e">
        <f t="shared" si="157"/>
        <v>#VALUE!</v>
      </c>
      <c r="N913" s="58" t="e">
        <f ca="1">IF(ROUNDUP(IF(IF(IF(AND(設定!$D$8&lt;=L913,設定!$D$8&lt;J913),設定!$D$8,IF(AND(J913&lt;=L913,J913&lt;設定!$D$8),J913,IF(AND(L913&lt;=J913,J913&lt;設定!$D$8),J913,L913)))=0,設定!$D$8,IF(AND(設定!$D$8&lt;=L913,設定!$D$8&lt;J913),設定!$D$8,IF(AND(J913&lt;=L913,J913&lt;設定!$D$8),J913,IF(AND(L913&lt;=J913,J913&lt;設定!$D$8),J913,L913))))&lt;=H913,H913+1,IF(IF(AND(設定!$D$8&lt;=L913,設定!$D$8&lt;J913),設定!$D$8,IF(AND(J913&lt;=L913,J913&lt;設定!$D$8),J913,IF(AND(L913&lt;=J913,J913&lt;設定!$D$8),J913,L913)))=0,設定!$D$8,IF(AND(設定!$D$8&lt;=L913,設定!$D$8&lt;J913),設定!$D$8,IF(AND(J913&lt;=L913,J913&lt;設定!$D$8),J913,IF(AND(L913&lt;=J913,J913&lt;設定!$D$8),J913,L913))))),0)&gt;40,ROUNDUP(IF(IF(IF(AND(設定!$D$8&lt;=L913,設定!$D$8&lt;J913),設定!$D$8,IF(AND(J913&lt;=L913,J913&lt;設定!$D$8),J913,IF(AND(L913&lt;=J913,J913&lt;設定!$D$8),J913,L913)))=0,設定!$D$8,IF(AND(設定!$D$8&lt;=L913,設定!$D$8&lt;J913),設定!$D$8,IF(AND(J913&lt;=L913,J913&lt;設定!$D$8),J913,IF(AND(L913&lt;=J913,J913&lt;設定!$D$8),J913,L913))))&lt;=H913,H913+1,IF(IF(AND(設定!$D$8&lt;=L913,設定!$D$8&lt;J913),設定!$D$8,IF(AND(J913&lt;=L913,J913&lt;設定!$D$8),J913,IF(AND(L913&lt;=J913,J913&lt;設定!$D$8),J913,L913)))=0,設定!$D$8,IF(AND(設定!$D$8&lt;=L913,設定!$D$8&lt;J913),設定!$D$8,IF(AND(J913&lt;=L913,J913&lt;設定!$D$8),J913,IF(AND(L913&lt;=J913,J913&lt;設定!$D$8),J913,L913))))),0),40)</f>
        <v>#DIV/0!</v>
      </c>
      <c r="O913" s="55">
        <f>IF(G913="標準",設定!$C$4,G913)</f>
        <v>5</v>
      </c>
      <c r="P913" s="45">
        <f t="shared" si="158"/>
        <v>0</v>
      </c>
      <c r="Q913" s="14">
        <f t="shared" si="159"/>
        <v>0</v>
      </c>
      <c r="R913" s="23">
        <f t="shared" si="167"/>
        <v>0</v>
      </c>
      <c r="S913" s="12">
        <f t="shared" si="160"/>
        <v>0</v>
      </c>
      <c r="T913" s="23">
        <f t="shared" si="161"/>
        <v>0</v>
      </c>
      <c r="U913" s="13">
        <f t="shared" si="162"/>
        <v>0</v>
      </c>
      <c r="V913" s="104" t="str">
        <f>INDEX(商品!Q:Q,MATCH(キーワード!D913,商品!D:D,0),1)</f>
        <v>-</v>
      </c>
      <c r="W913" s="15">
        <f t="shared" si="163"/>
        <v>0</v>
      </c>
      <c r="X913" s="22">
        <f>SUMIFS(当月ワード!$J$3:$J$1000,当月ワード!$D$3:$D$1000,キーワード!$D913,当月ワード!$E$3:$E$1000,キーワード!$F913)</f>
        <v>0</v>
      </c>
      <c r="Y913" s="23">
        <f>SUMIFS(前月ワード!$J$3:$J$1000,前月ワード!$D$3:$D$1000,キーワード!$D913,前月ワード!$E$3:$E$1000,キーワード!$F913)</f>
        <v>0</v>
      </c>
      <c r="Z913" s="23">
        <f>SUMIFS(前々月ワード!$J$3:$J$1000,前々月ワード!$D$3:$D$1000,キーワード!$D913,前々月ワード!$E$3:$E$1000,キーワード!$F913)</f>
        <v>0</v>
      </c>
      <c r="AA913" s="22">
        <f>SUMIFS(当月ワード!$W$3:$W$1000,当月ワード!$D$3:$D$1000,キーワード!$D913,当月ワード!$E$3:$E$1000,キーワード!$F913)</f>
        <v>0</v>
      </c>
      <c r="AB913" s="23">
        <f>SUMIFS(前月ワード!$W$3:$W$1000,前月ワード!$D$3:$D$1000,キーワード!$D913,前月ワード!$E$3:$E$1000,キーワード!$F913)</f>
        <v>0</v>
      </c>
      <c r="AC913" s="23">
        <f>SUMIFS(前々月ワード!$W$3:$W$1000,前々月ワード!$D$3:$D$1000,キーワード!$D913,前々月ワード!$E$3:$E$1000,キーワード!$F913)</f>
        <v>0</v>
      </c>
      <c r="AD913" s="23">
        <f t="shared" si="164"/>
        <v>0</v>
      </c>
      <c r="AE913" s="23">
        <f t="shared" si="164"/>
        <v>0</v>
      </c>
      <c r="AF913" s="23">
        <f t="shared" si="164"/>
        <v>0</v>
      </c>
      <c r="AG913" s="22">
        <f>SUMIFS(当月ワード!$X$3:$X$1000,当月ワード!$D$3:$D$1000,キーワード!$D913,当月ワード!$E$3:$E$1000,キーワード!$F913)</f>
        <v>0</v>
      </c>
      <c r="AH913" s="23">
        <f>SUMIFS(前月ワード!$X$3:$X$1000,前月ワード!$D$3:$D$1000,キーワード!$D913,前月ワード!$E$3:$E$1000,キーワード!$F913)</f>
        <v>0</v>
      </c>
      <c r="AI913" s="23">
        <f>SUMIFS(前々月ワード!$X$3:$X$1000,前々月ワード!$D$3:$D$1000,キーワード!$D913,前々月ワード!$E$3:$E$1000,キーワード!$F913)</f>
        <v>0</v>
      </c>
      <c r="AJ913" s="22">
        <f>SUMIFS(当月ワード!$I$3:$I$1000,当月ワード!$D$3:$D$1000,キーワード!$D913,当月ワード!$E$3:$E$1000,キーワード!$F913)</f>
        <v>0</v>
      </c>
      <c r="AK913" s="23">
        <f>SUMIFS(前月ワード!$I$3:$I$1000,前月ワード!$D$3:$D$1000,キーワード!$D913,前月ワード!$E$3:$E$1000,キーワード!$F913)</f>
        <v>0</v>
      </c>
      <c r="AL913" s="23">
        <f>SUMIFS(前々月ワード!$I$3:$I$1000,前々月ワード!$D$3:$D$1000,キーワード!$D913,前々月ワード!$E$3:$E$1000,キーワード!$F913)</f>
        <v>0</v>
      </c>
      <c r="AM913" s="13">
        <f t="shared" si="165"/>
        <v>0</v>
      </c>
      <c r="AN913" s="13">
        <f t="shared" si="165"/>
        <v>0</v>
      </c>
      <c r="AO913" s="13">
        <f t="shared" si="165"/>
        <v>0</v>
      </c>
      <c r="AP913" s="16">
        <f t="shared" si="166"/>
        <v>0</v>
      </c>
      <c r="AQ913" s="16">
        <f t="shared" si="166"/>
        <v>0</v>
      </c>
      <c r="AR913" s="17">
        <f t="shared" si="166"/>
        <v>0</v>
      </c>
    </row>
    <row r="914" spans="3:44" ht="36.65" customHeight="1">
      <c r="C914" s="20">
        <v>909</v>
      </c>
      <c r="D914" s="53">
        <f>現状ワード設定!B911</f>
        <v>0</v>
      </c>
      <c r="E914" s="26" t="str">
        <f>IFERROR(_xlfn.XLOOKUP($D914,現状商品設定!B:B,現状商品設定!C:C,"-"),"-")</f>
        <v>-</v>
      </c>
      <c r="F914" s="56">
        <f>現状ワード設定!G911</f>
        <v>0</v>
      </c>
      <c r="G914" s="60" t="s">
        <v>46</v>
      </c>
      <c r="H914" s="47" t="str">
        <f>IFERROR(_xlfn.XLOOKUP(D914,商品!$D:$D,商品!$H:$H),"")</f>
        <v/>
      </c>
      <c r="I914" s="50" t="str">
        <f>IFERROR(_xlfn.XLOOKUP(D914&amp;F914,現状ワード設定!J:J,現状ワード設定!H:H),"")</f>
        <v/>
      </c>
      <c r="J914" s="47" t="str">
        <f>IFERROR(_xlfn.XLOOKUP(D914&amp;F914,現状ワード設定!J:J,現状ワード設定!I:I),"")</f>
        <v/>
      </c>
      <c r="K914" s="47" t="e">
        <f>IF(AND(T914&gt;=設定!$C$12,W914&gt;=O914),I914*(1+設定!$F$12),IF(AND(T914&gt;=設定!$C$13,W914&lt;O914),I914*(1+設定!$F$13),IF(AND(T914&lt;設定!$C$14,U914&gt;=設定!$E$14),I914*(1+設定!$F$14),IF(AND(T914&lt;設定!$C$15,U914&lt;設定!$E$15),I914*(1+設定!$F$15),"除外"))))</f>
        <v>#VALUE!</v>
      </c>
      <c r="L914" s="58" t="e">
        <f ca="1">IF(消化率!$I$5&lt;1,K914*消化率!$I$5,IF(U914*V914/(K914*消化率!$I$5)&gt;O914,K914*消化率!$I$5,M914))</f>
        <v>#DIV/0!</v>
      </c>
      <c r="M914" s="58" t="e">
        <f t="shared" si="157"/>
        <v>#VALUE!</v>
      </c>
      <c r="N914" s="58" t="e">
        <f ca="1">IF(ROUNDUP(IF(IF(IF(AND(設定!$D$8&lt;=L914,設定!$D$8&lt;J914),設定!$D$8,IF(AND(J914&lt;=L914,J914&lt;設定!$D$8),J914,IF(AND(L914&lt;=J914,J914&lt;設定!$D$8),J914,L914)))=0,設定!$D$8,IF(AND(設定!$D$8&lt;=L914,設定!$D$8&lt;J914),設定!$D$8,IF(AND(J914&lt;=L914,J914&lt;設定!$D$8),J914,IF(AND(L914&lt;=J914,J914&lt;設定!$D$8),J914,L914))))&lt;=H914,H914+1,IF(IF(AND(設定!$D$8&lt;=L914,設定!$D$8&lt;J914),設定!$D$8,IF(AND(J914&lt;=L914,J914&lt;設定!$D$8),J914,IF(AND(L914&lt;=J914,J914&lt;設定!$D$8),J914,L914)))=0,設定!$D$8,IF(AND(設定!$D$8&lt;=L914,設定!$D$8&lt;J914),設定!$D$8,IF(AND(J914&lt;=L914,J914&lt;設定!$D$8),J914,IF(AND(L914&lt;=J914,J914&lt;設定!$D$8),J914,L914))))),0)&gt;40,ROUNDUP(IF(IF(IF(AND(設定!$D$8&lt;=L914,設定!$D$8&lt;J914),設定!$D$8,IF(AND(J914&lt;=L914,J914&lt;設定!$D$8),J914,IF(AND(L914&lt;=J914,J914&lt;設定!$D$8),J914,L914)))=0,設定!$D$8,IF(AND(設定!$D$8&lt;=L914,設定!$D$8&lt;J914),設定!$D$8,IF(AND(J914&lt;=L914,J914&lt;設定!$D$8),J914,IF(AND(L914&lt;=J914,J914&lt;設定!$D$8),J914,L914))))&lt;=H914,H914+1,IF(IF(AND(設定!$D$8&lt;=L914,設定!$D$8&lt;J914),設定!$D$8,IF(AND(J914&lt;=L914,J914&lt;設定!$D$8),J914,IF(AND(L914&lt;=J914,J914&lt;設定!$D$8),J914,L914)))=0,設定!$D$8,IF(AND(設定!$D$8&lt;=L914,設定!$D$8&lt;J914),設定!$D$8,IF(AND(J914&lt;=L914,J914&lt;設定!$D$8),J914,IF(AND(L914&lt;=J914,J914&lt;設定!$D$8),J914,L914))))),0),40)</f>
        <v>#DIV/0!</v>
      </c>
      <c r="O914" s="55">
        <f>IF(G914="標準",設定!$C$4,G914)</f>
        <v>5</v>
      </c>
      <c r="P914" s="45">
        <f t="shared" si="158"/>
        <v>0</v>
      </c>
      <c r="Q914" s="14">
        <f t="shared" si="159"/>
        <v>0</v>
      </c>
      <c r="R914" s="23">
        <f t="shared" si="167"/>
        <v>0</v>
      </c>
      <c r="S914" s="12">
        <f t="shared" si="160"/>
        <v>0</v>
      </c>
      <c r="T914" s="23">
        <f t="shared" si="161"/>
        <v>0</v>
      </c>
      <c r="U914" s="13">
        <f t="shared" si="162"/>
        <v>0</v>
      </c>
      <c r="V914" s="104" t="str">
        <f>INDEX(商品!Q:Q,MATCH(キーワード!D914,商品!D:D,0),1)</f>
        <v>-</v>
      </c>
      <c r="W914" s="15">
        <f t="shared" si="163"/>
        <v>0</v>
      </c>
      <c r="X914" s="22">
        <f>SUMIFS(当月ワード!$J$3:$J$1000,当月ワード!$D$3:$D$1000,キーワード!$D914,当月ワード!$E$3:$E$1000,キーワード!$F914)</f>
        <v>0</v>
      </c>
      <c r="Y914" s="23">
        <f>SUMIFS(前月ワード!$J$3:$J$1000,前月ワード!$D$3:$D$1000,キーワード!$D914,前月ワード!$E$3:$E$1000,キーワード!$F914)</f>
        <v>0</v>
      </c>
      <c r="Z914" s="23">
        <f>SUMIFS(前々月ワード!$J$3:$J$1000,前々月ワード!$D$3:$D$1000,キーワード!$D914,前々月ワード!$E$3:$E$1000,キーワード!$F914)</f>
        <v>0</v>
      </c>
      <c r="AA914" s="22">
        <f>SUMIFS(当月ワード!$W$3:$W$1000,当月ワード!$D$3:$D$1000,キーワード!$D914,当月ワード!$E$3:$E$1000,キーワード!$F914)</f>
        <v>0</v>
      </c>
      <c r="AB914" s="23">
        <f>SUMIFS(前月ワード!$W$3:$W$1000,前月ワード!$D$3:$D$1000,キーワード!$D914,前月ワード!$E$3:$E$1000,キーワード!$F914)</f>
        <v>0</v>
      </c>
      <c r="AC914" s="23">
        <f>SUMIFS(前々月ワード!$W$3:$W$1000,前々月ワード!$D$3:$D$1000,キーワード!$D914,前々月ワード!$E$3:$E$1000,キーワード!$F914)</f>
        <v>0</v>
      </c>
      <c r="AD914" s="23">
        <f t="shared" si="164"/>
        <v>0</v>
      </c>
      <c r="AE914" s="23">
        <f t="shared" si="164"/>
        <v>0</v>
      </c>
      <c r="AF914" s="23">
        <f t="shared" si="164"/>
        <v>0</v>
      </c>
      <c r="AG914" s="22">
        <f>SUMIFS(当月ワード!$X$3:$X$1000,当月ワード!$D$3:$D$1000,キーワード!$D914,当月ワード!$E$3:$E$1000,キーワード!$F914)</f>
        <v>0</v>
      </c>
      <c r="AH914" s="23">
        <f>SUMIFS(前月ワード!$X$3:$X$1000,前月ワード!$D$3:$D$1000,キーワード!$D914,前月ワード!$E$3:$E$1000,キーワード!$F914)</f>
        <v>0</v>
      </c>
      <c r="AI914" s="23">
        <f>SUMIFS(前々月ワード!$X$3:$X$1000,前々月ワード!$D$3:$D$1000,キーワード!$D914,前々月ワード!$E$3:$E$1000,キーワード!$F914)</f>
        <v>0</v>
      </c>
      <c r="AJ914" s="22">
        <f>SUMIFS(当月ワード!$I$3:$I$1000,当月ワード!$D$3:$D$1000,キーワード!$D914,当月ワード!$E$3:$E$1000,キーワード!$F914)</f>
        <v>0</v>
      </c>
      <c r="AK914" s="23">
        <f>SUMIFS(前月ワード!$I$3:$I$1000,前月ワード!$D$3:$D$1000,キーワード!$D914,前月ワード!$E$3:$E$1000,キーワード!$F914)</f>
        <v>0</v>
      </c>
      <c r="AL914" s="23">
        <f>SUMIFS(前々月ワード!$I$3:$I$1000,前々月ワード!$D$3:$D$1000,キーワード!$D914,前々月ワード!$E$3:$E$1000,キーワード!$F914)</f>
        <v>0</v>
      </c>
      <c r="AM914" s="13">
        <f t="shared" si="165"/>
        <v>0</v>
      </c>
      <c r="AN914" s="13">
        <f t="shared" si="165"/>
        <v>0</v>
      </c>
      <c r="AO914" s="13">
        <f t="shared" si="165"/>
        <v>0</v>
      </c>
      <c r="AP914" s="16">
        <f t="shared" si="166"/>
        <v>0</v>
      </c>
      <c r="AQ914" s="16">
        <f t="shared" si="166"/>
        <v>0</v>
      </c>
      <c r="AR914" s="17">
        <f t="shared" si="166"/>
        <v>0</v>
      </c>
    </row>
    <row r="915" spans="3:44" ht="36.65" customHeight="1">
      <c r="C915" s="20">
        <v>910</v>
      </c>
      <c r="D915" s="53">
        <f>現状ワード設定!B912</f>
        <v>0</v>
      </c>
      <c r="E915" s="26" t="str">
        <f>IFERROR(_xlfn.XLOOKUP($D915,現状商品設定!B:B,現状商品設定!C:C,"-"),"-")</f>
        <v>-</v>
      </c>
      <c r="F915" s="56">
        <f>現状ワード設定!G912</f>
        <v>0</v>
      </c>
      <c r="G915" s="60" t="s">
        <v>46</v>
      </c>
      <c r="H915" s="47" t="str">
        <f>IFERROR(_xlfn.XLOOKUP(D915,商品!$D:$D,商品!$H:$H),"")</f>
        <v/>
      </c>
      <c r="I915" s="50" t="str">
        <f>IFERROR(_xlfn.XLOOKUP(D915&amp;F915,現状ワード設定!J:J,現状ワード設定!H:H),"")</f>
        <v/>
      </c>
      <c r="J915" s="47" t="str">
        <f>IFERROR(_xlfn.XLOOKUP(D915&amp;F915,現状ワード設定!J:J,現状ワード設定!I:I),"")</f>
        <v/>
      </c>
      <c r="K915" s="47" t="e">
        <f>IF(AND(T915&gt;=設定!$C$12,W915&gt;=O915),I915*(1+設定!$F$12),IF(AND(T915&gt;=設定!$C$13,W915&lt;O915),I915*(1+設定!$F$13),IF(AND(T915&lt;設定!$C$14,U915&gt;=設定!$E$14),I915*(1+設定!$F$14),IF(AND(T915&lt;設定!$C$15,U915&lt;設定!$E$15),I915*(1+設定!$F$15),"除外"))))</f>
        <v>#VALUE!</v>
      </c>
      <c r="L915" s="58" t="e">
        <f ca="1">IF(消化率!$I$5&lt;1,K915*消化率!$I$5,IF(U915*V915/(K915*消化率!$I$5)&gt;O915,K915*消化率!$I$5,M915))</f>
        <v>#DIV/0!</v>
      </c>
      <c r="M915" s="58" t="e">
        <f t="shared" si="157"/>
        <v>#VALUE!</v>
      </c>
      <c r="N915" s="58" t="e">
        <f ca="1">IF(ROUNDUP(IF(IF(IF(AND(設定!$D$8&lt;=L915,設定!$D$8&lt;J915),設定!$D$8,IF(AND(J915&lt;=L915,J915&lt;設定!$D$8),J915,IF(AND(L915&lt;=J915,J915&lt;設定!$D$8),J915,L915)))=0,設定!$D$8,IF(AND(設定!$D$8&lt;=L915,設定!$D$8&lt;J915),設定!$D$8,IF(AND(J915&lt;=L915,J915&lt;設定!$D$8),J915,IF(AND(L915&lt;=J915,J915&lt;設定!$D$8),J915,L915))))&lt;=H915,H915+1,IF(IF(AND(設定!$D$8&lt;=L915,設定!$D$8&lt;J915),設定!$D$8,IF(AND(J915&lt;=L915,J915&lt;設定!$D$8),J915,IF(AND(L915&lt;=J915,J915&lt;設定!$D$8),J915,L915)))=0,設定!$D$8,IF(AND(設定!$D$8&lt;=L915,設定!$D$8&lt;J915),設定!$D$8,IF(AND(J915&lt;=L915,J915&lt;設定!$D$8),J915,IF(AND(L915&lt;=J915,J915&lt;設定!$D$8),J915,L915))))),0)&gt;40,ROUNDUP(IF(IF(IF(AND(設定!$D$8&lt;=L915,設定!$D$8&lt;J915),設定!$D$8,IF(AND(J915&lt;=L915,J915&lt;設定!$D$8),J915,IF(AND(L915&lt;=J915,J915&lt;設定!$D$8),J915,L915)))=0,設定!$D$8,IF(AND(設定!$D$8&lt;=L915,設定!$D$8&lt;J915),設定!$D$8,IF(AND(J915&lt;=L915,J915&lt;設定!$D$8),J915,IF(AND(L915&lt;=J915,J915&lt;設定!$D$8),J915,L915))))&lt;=H915,H915+1,IF(IF(AND(設定!$D$8&lt;=L915,設定!$D$8&lt;J915),設定!$D$8,IF(AND(J915&lt;=L915,J915&lt;設定!$D$8),J915,IF(AND(L915&lt;=J915,J915&lt;設定!$D$8),J915,L915)))=0,設定!$D$8,IF(AND(設定!$D$8&lt;=L915,設定!$D$8&lt;J915),設定!$D$8,IF(AND(J915&lt;=L915,J915&lt;設定!$D$8),J915,IF(AND(L915&lt;=J915,J915&lt;設定!$D$8),J915,L915))))),0),40)</f>
        <v>#DIV/0!</v>
      </c>
      <c r="O915" s="55">
        <f>IF(G915="標準",設定!$C$4,G915)</f>
        <v>5</v>
      </c>
      <c r="P915" s="45">
        <f t="shared" si="158"/>
        <v>0</v>
      </c>
      <c r="Q915" s="14">
        <f t="shared" si="159"/>
        <v>0</v>
      </c>
      <c r="R915" s="23">
        <f t="shared" si="167"/>
        <v>0</v>
      </c>
      <c r="S915" s="12">
        <f t="shared" si="160"/>
        <v>0</v>
      </c>
      <c r="T915" s="23">
        <f t="shared" si="161"/>
        <v>0</v>
      </c>
      <c r="U915" s="13">
        <f t="shared" si="162"/>
        <v>0</v>
      </c>
      <c r="V915" s="104" t="str">
        <f>INDEX(商品!Q:Q,MATCH(キーワード!D915,商品!D:D,0),1)</f>
        <v>-</v>
      </c>
      <c r="W915" s="15">
        <f t="shared" si="163"/>
        <v>0</v>
      </c>
      <c r="X915" s="22">
        <f>SUMIFS(当月ワード!$J$3:$J$1000,当月ワード!$D$3:$D$1000,キーワード!$D915,当月ワード!$E$3:$E$1000,キーワード!$F915)</f>
        <v>0</v>
      </c>
      <c r="Y915" s="23">
        <f>SUMIFS(前月ワード!$J$3:$J$1000,前月ワード!$D$3:$D$1000,キーワード!$D915,前月ワード!$E$3:$E$1000,キーワード!$F915)</f>
        <v>0</v>
      </c>
      <c r="Z915" s="23">
        <f>SUMIFS(前々月ワード!$J$3:$J$1000,前々月ワード!$D$3:$D$1000,キーワード!$D915,前々月ワード!$E$3:$E$1000,キーワード!$F915)</f>
        <v>0</v>
      </c>
      <c r="AA915" s="22">
        <f>SUMIFS(当月ワード!$W$3:$W$1000,当月ワード!$D$3:$D$1000,キーワード!$D915,当月ワード!$E$3:$E$1000,キーワード!$F915)</f>
        <v>0</v>
      </c>
      <c r="AB915" s="23">
        <f>SUMIFS(前月ワード!$W$3:$W$1000,前月ワード!$D$3:$D$1000,キーワード!$D915,前月ワード!$E$3:$E$1000,キーワード!$F915)</f>
        <v>0</v>
      </c>
      <c r="AC915" s="23">
        <f>SUMIFS(前々月ワード!$W$3:$W$1000,前々月ワード!$D$3:$D$1000,キーワード!$D915,前々月ワード!$E$3:$E$1000,キーワード!$F915)</f>
        <v>0</v>
      </c>
      <c r="AD915" s="23">
        <f t="shared" si="164"/>
        <v>0</v>
      </c>
      <c r="AE915" s="23">
        <f t="shared" si="164"/>
        <v>0</v>
      </c>
      <c r="AF915" s="23">
        <f t="shared" si="164"/>
        <v>0</v>
      </c>
      <c r="AG915" s="22">
        <f>SUMIFS(当月ワード!$X$3:$X$1000,当月ワード!$D$3:$D$1000,キーワード!$D915,当月ワード!$E$3:$E$1000,キーワード!$F915)</f>
        <v>0</v>
      </c>
      <c r="AH915" s="23">
        <f>SUMIFS(前月ワード!$X$3:$X$1000,前月ワード!$D$3:$D$1000,キーワード!$D915,前月ワード!$E$3:$E$1000,キーワード!$F915)</f>
        <v>0</v>
      </c>
      <c r="AI915" s="23">
        <f>SUMIFS(前々月ワード!$X$3:$X$1000,前々月ワード!$D$3:$D$1000,キーワード!$D915,前々月ワード!$E$3:$E$1000,キーワード!$F915)</f>
        <v>0</v>
      </c>
      <c r="AJ915" s="22">
        <f>SUMIFS(当月ワード!$I$3:$I$1000,当月ワード!$D$3:$D$1000,キーワード!$D915,当月ワード!$E$3:$E$1000,キーワード!$F915)</f>
        <v>0</v>
      </c>
      <c r="AK915" s="23">
        <f>SUMIFS(前月ワード!$I$3:$I$1000,前月ワード!$D$3:$D$1000,キーワード!$D915,前月ワード!$E$3:$E$1000,キーワード!$F915)</f>
        <v>0</v>
      </c>
      <c r="AL915" s="23">
        <f>SUMIFS(前々月ワード!$I$3:$I$1000,前々月ワード!$D$3:$D$1000,キーワード!$D915,前々月ワード!$E$3:$E$1000,キーワード!$F915)</f>
        <v>0</v>
      </c>
      <c r="AM915" s="13">
        <f t="shared" si="165"/>
        <v>0</v>
      </c>
      <c r="AN915" s="13">
        <f t="shared" si="165"/>
        <v>0</v>
      </c>
      <c r="AO915" s="13">
        <f t="shared" si="165"/>
        <v>0</v>
      </c>
      <c r="AP915" s="16">
        <f t="shared" si="166"/>
        <v>0</v>
      </c>
      <c r="AQ915" s="16">
        <f t="shared" si="166"/>
        <v>0</v>
      </c>
      <c r="AR915" s="17">
        <f t="shared" si="166"/>
        <v>0</v>
      </c>
    </row>
    <row r="916" spans="3:44" ht="36.65" customHeight="1">
      <c r="C916" s="20">
        <v>911</v>
      </c>
      <c r="D916" s="53">
        <f>現状ワード設定!B913</f>
        <v>0</v>
      </c>
      <c r="E916" s="26" t="str">
        <f>IFERROR(_xlfn.XLOOKUP($D916,現状商品設定!B:B,現状商品設定!C:C,"-"),"-")</f>
        <v>-</v>
      </c>
      <c r="F916" s="56">
        <f>現状ワード設定!G913</f>
        <v>0</v>
      </c>
      <c r="G916" s="60" t="s">
        <v>46</v>
      </c>
      <c r="H916" s="47" t="str">
        <f>IFERROR(_xlfn.XLOOKUP(D916,商品!$D:$D,商品!$H:$H),"")</f>
        <v/>
      </c>
      <c r="I916" s="50" t="str">
        <f>IFERROR(_xlfn.XLOOKUP(D916&amp;F916,現状ワード設定!J:J,現状ワード設定!H:H),"")</f>
        <v/>
      </c>
      <c r="J916" s="47" t="str">
        <f>IFERROR(_xlfn.XLOOKUP(D916&amp;F916,現状ワード設定!J:J,現状ワード設定!I:I),"")</f>
        <v/>
      </c>
      <c r="K916" s="47" t="e">
        <f>IF(AND(T916&gt;=設定!$C$12,W916&gt;=O916),I916*(1+設定!$F$12),IF(AND(T916&gt;=設定!$C$13,W916&lt;O916),I916*(1+設定!$F$13),IF(AND(T916&lt;設定!$C$14,U916&gt;=設定!$E$14),I916*(1+設定!$F$14),IF(AND(T916&lt;設定!$C$15,U916&lt;設定!$E$15),I916*(1+設定!$F$15),"除外"))))</f>
        <v>#VALUE!</v>
      </c>
      <c r="L916" s="58" t="e">
        <f ca="1">IF(消化率!$I$5&lt;1,K916*消化率!$I$5,IF(U916*V916/(K916*消化率!$I$5)&gt;O916,K916*消化率!$I$5,M916))</f>
        <v>#DIV/0!</v>
      </c>
      <c r="M916" s="58" t="e">
        <f t="shared" si="157"/>
        <v>#VALUE!</v>
      </c>
      <c r="N916" s="58" t="e">
        <f ca="1">IF(ROUNDUP(IF(IF(IF(AND(設定!$D$8&lt;=L916,設定!$D$8&lt;J916),設定!$D$8,IF(AND(J916&lt;=L916,J916&lt;設定!$D$8),J916,IF(AND(L916&lt;=J916,J916&lt;設定!$D$8),J916,L916)))=0,設定!$D$8,IF(AND(設定!$D$8&lt;=L916,設定!$D$8&lt;J916),設定!$D$8,IF(AND(J916&lt;=L916,J916&lt;設定!$D$8),J916,IF(AND(L916&lt;=J916,J916&lt;設定!$D$8),J916,L916))))&lt;=H916,H916+1,IF(IF(AND(設定!$D$8&lt;=L916,設定!$D$8&lt;J916),設定!$D$8,IF(AND(J916&lt;=L916,J916&lt;設定!$D$8),J916,IF(AND(L916&lt;=J916,J916&lt;設定!$D$8),J916,L916)))=0,設定!$D$8,IF(AND(設定!$D$8&lt;=L916,設定!$D$8&lt;J916),設定!$D$8,IF(AND(J916&lt;=L916,J916&lt;設定!$D$8),J916,IF(AND(L916&lt;=J916,J916&lt;設定!$D$8),J916,L916))))),0)&gt;40,ROUNDUP(IF(IF(IF(AND(設定!$D$8&lt;=L916,設定!$D$8&lt;J916),設定!$D$8,IF(AND(J916&lt;=L916,J916&lt;設定!$D$8),J916,IF(AND(L916&lt;=J916,J916&lt;設定!$D$8),J916,L916)))=0,設定!$D$8,IF(AND(設定!$D$8&lt;=L916,設定!$D$8&lt;J916),設定!$D$8,IF(AND(J916&lt;=L916,J916&lt;設定!$D$8),J916,IF(AND(L916&lt;=J916,J916&lt;設定!$D$8),J916,L916))))&lt;=H916,H916+1,IF(IF(AND(設定!$D$8&lt;=L916,設定!$D$8&lt;J916),設定!$D$8,IF(AND(J916&lt;=L916,J916&lt;設定!$D$8),J916,IF(AND(L916&lt;=J916,J916&lt;設定!$D$8),J916,L916)))=0,設定!$D$8,IF(AND(設定!$D$8&lt;=L916,設定!$D$8&lt;J916),設定!$D$8,IF(AND(J916&lt;=L916,J916&lt;設定!$D$8),J916,IF(AND(L916&lt;=J916,J916&lt;設定!$D$8),J916,L916))))),0),40)</f>
        <v>#DIV/0!</v>
      </c>
      <c r="O916" s="55">
        <f>IF(G916="標準",設定!$C$4,G916)</f>
        <v>5</v>
      </c>
      <c r="P916" s="45">
        <f t="shared" si="158"/>
        <v>0</v>
      </c>
      <c r="Q916" s="14">
        <f t="shared" si="159"/>
        <v>0</v>
      </c>
      <c r="R916" s="23">
        <f t="shared" si="167"/>
        <v>0</v>
      </c>
      <c r="S916" s="12">
        <f t="shared" si="160"/>
        <v>0</v>
      </c>
      <c r="T916" s="23">
        <f t="shared" si="161"/>
        <v>0</v>
      </c>
      <c r="U916" s="13">
        <f t="shared" si="162"/>
        <v>0</v>
      </c>
      <c r="V916" s="104" t="str">
        <f>INDEX(商品!Q:Q,MATCH(キーワード!D916,商品!D:D,0),1)</f>
        <v>-</v>
      </c>
      <c r="W916" s="15">
        <f t="shared" si="163"/>
        <v>0</v>
      </c>
      <c r="X916" s="22">
        <f>SUMIFS(当月ワード!$J$3:$J$1000,当月ワード!$D$3:$D$1000,キーワード!$D916,当月ワード!$E$3:$E$1000,キーワード!$F916)</f>
        <v>0</v>
      </c>
      <c r="Y916" s="23">
        <f>SUMIFS(前月ワード!$J$3:$J$1000,前月ワード!$D$3:$D$1000,キーワード!$D916,前月ワード!$E$3:$E$1000,キーワード!$F916)</f>
        <v>0</v>
      </c>
      <c r="Z916" s="23">
        <f>SUMIFS(前々月ワード!$J$3:$J$1000,前々月ワード!$D$3:$D$1000,キーワード!$D916,前々月ワード!$E$3:$E$1000,キーワード!$F916)</f>
        <v>0</v>
      </c>
      <c r="AA916" s="22">
        <f>SUMIFS(当月ワード!$W$3:$W$1000,当月ワード!$D$3:$D$1000,キーワード!$D916,当月ワード!$E$3:$E$1000,キーワード!$F916)</f>
        <v>0</v>
      </c>
      <c r="AB916" s="23">
        <f>SUMIFS(前月ワード!$W$3:$W$1000,前月ワード!$D$3:$D$1000,キーワード!$D916,前月ワード!$E$3:$E$1000,キーワード!$F916)</f>
        <v>0</v>
      </c>
      <c r="AC916" s="23">
        <f>SUMIFS(前々月ワード!$W$3:$W$1000,前々月ワード!$D$3:$D$1000,キーワード!$D916,前々月ワード!$E$3:$E$1000,キーワード!$F916)</f>
        <v>0</v>
      </c>
      <c r="AD916" s="23">
        <f t="shared" si="164"/>
        <v>0</v>
      </c>
      <c r="AE916" s="23">
        <f t="shared" si="164"/>
        <v>0</v>
      </c>
      <c r="AF916" s="23">
        <f t="shared" si="164"/>
        <v>0</v>
      </c>
      <c r="AG916" s="22">
        <f>SUMIFS(当月ワード!$X$3:$X$1000,当月ワード!$D$3:$D$1000,キーワード!$D916,当月ワード!$E$3:$E$1000,キーワード!$F916)</f>
        <v>0</v>
      </c>
      <c r="AH916" s="23">
        <f>SUMIFS(前月ワード!$X$3:$X$1000,前月ワード!$D$3:$D$1000,キーワード!$D916,前月ワード!$E$3:$E$1000,キーワード!$F916)</f>
        <v>0</v>
      </c>
      <c r="AI916" s="23">
        <f>SUMIFS(前々月ワード!$X$3:$X$1000,前々月ワード!$D$3:$D$1000,キーワード!$D916,前々月ワード!$E$3:$E$1000,キーワード!$F916)</f>
        <v>0</v>
      </c>
      <c r="AJ916" s="22">
        <f>SUMIFS(当月ワード!$I$3:$I$1000,当月ワード!$D$3:$D$1000,キーワード!$D916,当月ワード!$E$3:$E$1000,キーワード!$F916)</f>
        <v>0</v>
      </c>
      <c r="AK916" s="23">
        <f>SUMIFS(前月ワード!$I$3:$I$1000,前月ワード!$D$3:$D$1000,キーワード!$D916,前月ワード!$E$3:$E$1000,キーワード!$F916)</f>
        <v>0</v>
      </c>
      <c r="AL916" s="23">
        <f>SUMIFS(前々月ワード!$I$3:$I$1000,前々月ワード!$D$3:$D$1000,キーワード!$D916,前々月ワード!$E$3:$E$1000,キーワード!$F916)</f>
        <v>0</v>
      </c>
      <c r="AM916" s="13">
        <f t="shared" si="165"/>
        <v>0</v>
      </c>
      <c r="AN916" s="13">
        <f t="shared" si="165"/>
        <v>0</v>
      </c>
      <c r="AO916" s="13">
        <f t="shared" si="165"/>
        <v>0</v>
      </c>
      <c r="AP916" s="16">
        <f t="shared" si="166"/>
        <v>0</v>
      </c>
      <c r="AQ916" s="16">
        <f t="shared" si="166"/>
        <v>0</v>
      </c>
      <c r="AR916" s="17">
        <f t="shared" si="166"/>
        <v>0</v>
      </c>
    </row>
    <row r="917" spans="3:44" ht="36.65" customHeight="1">
      <c r="C917" s="20">
        <v>912</v>
      </c>
      <c r="D917" s="53">
        <f>現状ワード設定!B914</f>
        <v>0</v>
      </c>
      <c r="E917" s="26" t="str">
        <f>IFERROR(_xlfn.XLOOKUP($D917,現状商品設定!B:B,現状商品設定!C:C,"-"),"-")</f>
        <v>-</v>
      </c>
      <c r="F917" s="56">
        <f>現状ワード設定!G914</f>
        <v>0</v>
      </c>
      <c r="G917" s="60" t="s">
        <v>46</v>
      </c>
      <c r="H917" s="47" t="str">
        <f>IFERROR(_xlfn.XLOOKUP(D917,商品!$D:$D,商品!$H:$H),"")</f>
        <v/>
      </c>
      <c r="I917" s="50" t="str">
        <f>IFERROR(_xlfn.XLOOKUP(D917&amp;F917,現状ワード設定!J:J,現状ワード設定!H:H),"")</f>
        <v/>
      </c>
      <c r="J917" s="47" t="str">
        <f>IFERROR(_xlfn.XLOOKUP(D917&amp;F917,現状ワード設定!J:J,現状ワード設定!I:I),"")</f>
        <v/>
      </c>
      <c r="K917" s="47" t="e">
        <f>IF(AND(T917&gt;=設定!$C$12,W917&gt;=O917),I917*(1+設定!$F$12),IF(AND(T917&gt;=設定!$C$13,W917&lt;O917),I917*(1+設定!$F$13),IF(AND(T917&lt;設定!$C$14,U917&gt;=設定!$E$14),I917*(1+設定!$F$14),IF(AND(T917&lt;設定!$C$15,U917&lt;設定!$E$15),I917*(1+設定!$F$15),"除外"))))</f>
        <v>#VALUE!</v>
      </c>
      <c r="L917" s="58" t="e">
        <f ca="1">IF(消化率!$I$5&lt;1,K917*消化率!$I$5,IF(U917*V917/(K917*消化率!$I$5)&gt;O917,K917*消化率!$I$5,M917))</f>
        <v>#DIV/0!</v>
      </c>
      <c r="M917" s="58" t="e">
        <f t="shared" si="157"/>
        <v>#VALUE!</v>
      </c>
      <c r="N917" s="58" t="e">
        <f ca="1">IF(ROUNDUP(IF(IF(IF(AND(設定!$D$8&lt;=L917,設定!$D$8&lt;J917),設定!$D$8,IF(AND(J917&lt;=L917,J917&lt;設定!$D$8),J917,IF(AND(L917&lt;=J917,J917&lt;設定!$D$8),J917,L917)))=0,設定!$D$8,IF(AND(設定!$D$8&lt;=L917,設定!$D$8&lt;J917),設定!$D$8,IF(AND(J917&lt;=L917,J917&lt;設定!$D$8),J917,IF(AND(L917&lt;=J917,J917&lt;設定!$D$8),J917,L917))))&lt;=H917,H917+1,IF(IF(AND(設定!$D$8&lt;=L917,設定!$D$8&lt;J917),設定!$D$8,IF(AND(J917&lt;=L917,J917&lt;設定!$D$8),J917,IF(AND(L917&lt;=J917,J917&lt;設定!$D$8),J917,L917)))=0,設定!$D$8,IF(AND(設定!$D$8&lt;=L917,設定!$D$8&lt;J917),設定!$D$8,IF(AND(J917&lt;=L917,J917&lt;設定!$D$8),J917,IF(AND(L917&lt;=J917,J917&lt;設定!$D$8),J917,L917))))),0)&gt;40,ROUNDUP(IF(IF(IF(AND(設定!$D$8&lt;=L917,設定!$D$8&lt;J917),設定!$D$8,IF(AND(J917&lt;=L917,J917&lt;設定!$D$8),J917,IF(AND(L917&lt;=J917,J917&lt;設定!$D$8),J917,L917)))=0,設定!$D$8,IF(AND(設定!$D$8&lt;=L917,設定!$D$8&lt;J917),設定!$D$8,IF(AND(J917&lt;=L917,J917&lt;設定!$D$8),J917,IF(AND(L917&lt;=J917,J917&lt;設定!$D$8),J917,L917))))&lt;=H917,H917+1,IF(IF(AND(設定!$D$8&lt;=L917,設定!$D$8&lt;J917),設定!$D$8,IF(AND(J917&lt;=L917,J917&lt;設定!$D$8),J917,IF(AND(L917&lt;=J917,J917&lt;設定!$D$8),J917,L917)))=0,設定!$D$8,IF(AND(設定!$D$8&lt;=L917,設定!$D$8&lt;J917),設定!$D$8,IF(AND(J917&lt;=L917,J917&lt;設定!$D$8),J917,IF(AND(L917&lt;=J917,J917&lt;設定!$D$8),J917,L917))))),0),40)</f>
        <v>#DIV/0!</v>
      </c>
      <c r="O917" s="55">
        <f>IF(G917="標準",設定!$C$4,G917)</f>
        <v>5</v>
      </c>
      <c r="P917" s="45">
        <f t="shared" si="158"/>
        <v>0</v>
      </c>
      <c r="Q917" s="14">
        <f t="shared" si="159"/>
        <v>0</v>
      </c>
      <c r="R917" s="23">
        <f t="shared" si="167"/>
        <v>0</v>
      </c>
      <c r="S917" s="12">
        <f t="shared" si="160"/>
        <v>0</v>
      </c>
      <c r="T917" s="23">
        <f t="shared" si="161"/>
        <v>0</v>
      </c>
      <c r="U917" s="13">
        <f t="shared" si="162"/>
        <v>0</v>
      </c>
      <c r="V917" s="104" t="str">
        <f>INDEX(商品!Q:Q,MATCH(キーワード!D917,商品!D:D,0),1)</f>
        <v>-</v>
      </c>
      <c r="W917" s="15">
        <f t="shared" si="163"/>
        <v>0</v>
      </c>
      <c r="X917" s="22">
        <f>SUMIFS(当月ワード!$J$3:$J$1000,当月ワード!$D$3:$D$1000,キーワード!$D917,当月ワード!$E$3:$E$1000,キーワード!$F917)</f>
        <v>0</v>
      </c>
      <c r="Y917" s="23">
        <f>SUMIFS(前月ワード!$J$3:$J$1000,前月ワード!$D$3:$D$1000,キーワード!$D917,前月ワード!$E$3:$E$1000,キーワード!$F917)</f>
        <v>0</v>
      </c>
      <c r="Z917" s="23">
        <f>SUMIFS(前々月ワード!$J$3:$J$1000,前々月ワード!$D$3:$D$1000,キーワード!$D917,前々月ワード!$E$3:$E$1000,キーワード!$F917)</f>
        <v>0</v>
      </c>
      <c r="AA917" s="22">
        <f>SUMIFS(当月ワード!$W$3:$W$1000,当月ワード!$D$3:$D$1000,キーワード!$D917,当月ワード!$E$3:$E$1000,キーワード!$F917)</f>
        <v>0</v>
      </c>
      <c r="AB917" s="23">
        <f>SUMIFS(前月ワード!$W$3:$W$1000,前月ワード!$D$3:$D$1000,キーワード!$D917,前月ワード!$E$3:$E$1000,キーワード!$F917)</f>
        <v>0</v>
      </c>
      <c r="AC917" s="23">
        <f>SUMIFS(前々月ワード!$W$3:$W$1000,前々月ワード!$D$3:$D$1000,キーワード!$D917,前々月ワード!$E$3:$E$1000,キーワード!$F917)</f>
        <v>0</v>
      </c>
      <c r="AD917" s="23">
        <f t="shared" si="164"/>
        <v>0</v>
      </c>
      <c r="AE917" s="23">
        <f t="shared" si="164"/>
        <v>0</v>
      </c>
      <c r="AF917" s="23">
        <f t="shared" si="164"/>
        <v>0</v>
      </c>
      <c r="AG917" s="22">
        <f>SUMIFS(当月ワード!$X$3:$X$1000,当月ワード!$D$3:$D$1000,キーワード!$D917,当月ワード!$E$3:$E$1000,キーワード!$F917)</f>
        <v>0</v>
      </c>
      <c r="AH917" s="23">
        <f>SUMIFS(前月ワード!$X$3:$X$1000,前月ワード!$D$3:$D$1000,キーワード!$D917,前月ワード!$E$3:$E$1000,キーワード!$F917)</f>
        <v>0</v>
      </c>
      <c r="AI917" s="23">
        <f>SUMIFS(前々月ワード!$X$3:$X$1000,前々月ワード!$D$3:$D$1000,キーワード!$D917,前々月ワード!$E$3:$E$1000,キーワード!$F917)</f>
        <v>0</v>
      </c>
      <c r="AJ917" s="22">
        <f>SUMIFS(当月ワード!$I$3:$I$1000,当月ワード!$D$3:$D$1000,キーワード!$D917,当月ワード!$E$3:$E$1000,キーワード!$F917)</f>
        <v>0</v>
      </c>
      <c r="AK917" s="23">
        <f>SUMIFS(前月ワード!$I$3:$I$1000,前月ワード!$D$3:$D$1000,キーワード!$D917,前月ワード!$E$3:$E$1000,キーワード!$F917)</f>
        <v>0</v>
      </c>
      <c r="AL917" s="23">
        <f>SUMIFS(前々月ワード!$I$3:$I$1000,前々月ワード!$D$3:$D$1000,キーワード!$D917,前々月ワード!$E$3:$E$1000,キーワード!$F917)</f>
        <v>0</v>
      </c>
      <c r="AM917" s="13">
        <f t="shared" si="165"/>
        <v>0</v>
      </c>
      <c r="AN917" s="13">
        <f t="shared" si="165"/>
        <v>0</v>
      </c>
      <c r="AO917" s="13">
        <f t="shared" si="165"/>
        <v>0</v>
      </c>
      <c r="AP917" s="16">
        <f t="shared" si="166"/>
        <v>0</v>
      </c>
      <c r="AQ917" s="16">
        <f t="shared" si="166"/>
        <v>0</v>
      </c>
      <c r="AR917" s="17">
        <f t="shared" si="166"/>
        <v>0</v>
      </c>
    </row>
    <row r="918" spans="3:44" ht="36.65" customHeight="1">
      <c r="C918" s="20">
        <v>913</v>
      </c>
      <c r="D918" s="53">
        <f>現状ワード設定!B915</f>
        <v>0</v>
      </c>
      <c r="E918" s="26" t="str">
        <f>IFERROR(_xlfn.XLOOKUP($D918,現状商品設定!B:B,現状商品設定!C:C,"-"),"-")</f>
        <v>-</v>
      </c>
      <c r="F918" s="56">
        <f>現状ワード設定!G915</f>
        <v>0</v>
      </c>
      <c r="G918" s="60" t="s">
        <v>46</v>
      </c>
      <c r="H918" s="47" t="str">
        <f>IFERROR(_xlfn.XLOOKUP(D918,商品!$D:$D,商品!$H:$H),"")</f>
        <v/>
      </c>
      <c r="I918" s="50" t="str">
        <f>IFERROR(_xlfn.XLOOKUP(D918&amp;F918,現状ワード設定!J:J,現状ワード設定!H:H),"")</f>
        <v/>
      </c>
      <c r="J918" s="47" t="str">
        <f>IFERROR(_xlfn.XLOOKUP(D918&amp;F918,現状ワード設定!J:J,現状ワード設定!I:I),"")</f>
        <v/>
      </c>
      <c r="K918" s="47" t="e">
        <f>IF(AND(T918&gt;=設定!$C$12,W918&gt;=O918),I918*(1+設定!$F$12),IF(AND(T918&gt;=設定!$C$13,W918&lt;O918),I918*(1+設定!$F$13),IF(AND(T918&lt;設定!$C$14,U918&gt;=設定!$E$14),I918*(1+設定!$F$14),IF(AND(T918&lt;設定!$C$15,U918&lt;設定!$E$15),I918*(1+設定!$F$15),"除外"))))</f>
        <v>#VALUE!</v>
      </c>
      <c r="L918" s="58" t="e">
        <f ca="1">IF(消化率!$I$5&lt;1,K918*消化率!$I$5,IF(U918*V918/(K918*消化率!$I$5)&gt;O918,K918*消化率!$I$5,M918))</f>
        <v>#DIV/0!</v>
      </c>
      <c r="M918" s="58" t="e">
        <f t="shared" si="157"/>
        <v>#VALUE!</v>
      </c>
      <c r="N918" s="58" t="e">
        <f ca="1">IF(ROUNDUP(IF(IF(IF(AND(設定!$D$8&lt;=L918,設定!$D$8&lt;J918),設定!$D$8,IF(AND(J918&lt;=L918,J918&lt;設定!$D$8),J918,IF(AND(L918&lt;=J918,J918&lt;設定!$D$8),J918,L918)))=0,設定!$D$8,IF(AND(設定!$D$8&lt;=L918,設定!$D$8&lt;J918),設定!$D$8,IF(AND(J918&lt;=L918,J918&lt;設定!$D$8),J918,IF(AND(L918&lt;=J918,J918&lt;設定!$D$8),J918,L918))))&lt;=H918,H918+1,IF(IF(AND(設定!$D$8&lt;=L918,設定!$D$8&lt;J918),設定!$D$8,IF(AND(J918&lt;=L918,J918&lt;設定!$D$8),J918,IF(AND(L918&lt;=J918,J918&lt;設定!$D$8),J918,L918)))=0,設定!$D$8,IF(AND(設定!$D$8&lt;=L918,設定!$D$8&lt;J918),設定!$D$8,IF(AND(J918&lt;=L918,J918&lt;設定!$D$8),J918,IF(AND(L918&lt;=J918,J918&lt;設定!$D$8),J918,L918))))),0)&gt;40,ROUNDUP(IF(IF(IF(AND(設定!$D$8&lt;=L918,設定!$D$8&lt;J918),設定!$D$8,IF(AND(J918&lt;=L918,J918&lt;設定!$D$8),J918,IF(AND(L918&lt;=J918,J918&lt;設定!$D$8),J918,L918)))=0,設定!$D$8,IF(AND(設定!$D$8&lt;=L918,設定!$D$8&lt;J918),設定!$D$8,IF(AND(J918&lt;=L918,J918&lt;設定!$D$8),J918,IF(AND(L918&lt;=J918,J918&lt;設定!$D$8),J918,L918))))&lt;=H918,H918+1,IF(IF(AND(設定!$D$8&lt;=L918,設定!$D$8&lt;J918),設定!$D$8,IF(AND(J918&lt;=L918,J918&lt;設定!$D$8),J918,IF(AND(L918&lt;=J918,J918&lt;設定!$D$8),J918,L918)))=0,設定!$D$8,IF(AND(設定!$D$8&lt;=L918,設定!$D$8&lt;J918),設定!$D$8,IF(AND(J918&lt;=L918,J918&lt;設定!$D$8),J918,IF(AND(L918&lt;=J918,J918&lt;設定!$D$8),J918,L918))))),0),40)</f>
        <v>#DIV/0!</v>
      </c>
      <c r="O918" s="55">
        <f>IF(G918="標準",設定!$C$4,G918)</f>
        <v>5</v>
      </c>
      <c r="P918" s="45">
        <f t="shared" si="158"/>
        <v>0</v>
      </c>
      <c r="Q918" s="14">
        <f t="shared" si="159"/>
        <v>0</v>
      </c>
      <c r="R918" s="23">
        <f t="shared" si="167"/>
        <v>0</v>
      </c>
      <c r="S918" s="12">
        <f t="shared" si="160"/>
        <v>0</v>
      </c>
      <c r="T918" s="23">
        <f t="shared" si="161"/>
        <v>0</v>
      </c>
      <c r="U918" s="13">
        <f t="shared" si="162"/>
        <v>0</v>
      </c>
      <c r="V918" s="104" t="str">
        <f>INDEX(商品!Q:Q,MATCH(キーワード!D918,商品!D:D,0),1)</f>
        <v>-</v>
      </c>
      <c r="W918" s="15">
        <f t="shared" si="163"/>
        <v>0</v>
      </c>
      <c r="X918" s="22">
        <f>SUMIFS(当月ワード!$J$3:$J$1000,当月ワード!$D$3:$D$1000,キーワード!$D918,当月ワード!$E$3:$E$1000,キーワード!$F918)</f>
        <v>0</v>
      </c>
      <c r="Y918" s="23">
        <f>SUMIFS(前月ワード!$J$3:$J$1000,前月ワード!$D$3:$D$1000,キーワード!$D918,前月ワード!$E$3:$E$1000,キーワード!$F918)</f>
        <v>0</v>
      </c>
      <c r="Z918" s="23">
        <f>SUMIFS(前々月ワード!$J$3:$J$1000,前々月ワード!$D$3:$D$1000,キーワード!$D918,前々月ワード!$E$3:$E$1000,キーワード!$F918)</f>
        <v>0</v>
      </c>
      <c r="AA918" s="22">
        <f>SUMIFS(当月ワード!$W$3:$W$1000,当月ワード!$D$3:$D$1000,キーワード!$D918,当月ワード!$E$3:$E$1000,キーワード!$F918)</f>
        <v>0</v>
      </c>
      <c r="AB918" s="23">
        <f>SUMIFS(前月ワード!$W$3:$W$1000,前月ワード!$D$3:$D$1000,キーワード!$D918,前月ワード!$E$3:$E$1000,キーワード!$F918)</f>
        <v>0</v>
      </c>
      <c r="AC918" s="23">
        <f>SUMIFS(前々月ワード!$W$3:$W$1000,前々月ワード!$D$3:$D$1000,キーワード!$D918,前々月ワード!$E$3:$E$1000,キーワード!$F918)</f>
        <v>0</v>
      </c>
      <c r="AD918" s="23">
        <f t="shared" si="164"/>
        <v>0</v>
      </c>
      <c r="AE918" s="23">
        <f t="shared" si="164"/>
        <v>0</v>
      </c>
      <c r="AF918" s="23">
        <f t="shared" si="164"/>
        <v>0</v>
      </c>
      <c r="AG918" s="22">
        <f>SUMIFS(当月ワード!$X$3:$X$1000,当月ワード!$D$3:$D$1000,キーワード!$D918,当月ワード!$E$3:$E$1000,キーワード!$F918)</f>
        <v>0</v>
      </c>
      <c r="AH918" s="23">
        <f>SUMIFS(前月ワード!$X$3:$X$1000,前月ワード!$D$3:$D$1000,キーワード!$D918,前月ワード!$E$3:$E$1000,キーワード!$F918)</f>
        <v>0</v>
      </c>
      <c r="AI918" s="23">
        <f>SUMIFS(前々月ワード!$X$3:$X$1000,前々月ワード!$D$3:$D$1000,キーワード!$D918,前々月ワード!$E$3:$E$1000,キーワード!$F918)</f>
        <v>0</v>
      </c>
      <c r="AJ918" s="22">
        <f>SUMIFS(当月ワード!$I$3:$I$1000,当月ワード!$D$3:$D$1000,キーワード!$D918,当月ワード!$E$3:$E$1000,キーワード!$F918)</f>
        <v>0</v>
      </c>
      <c r="AK918" s="23">
        <f>SUMIFS(前月ワード!$I$3:$I$1000,前月ワード!$D$3:$D$1000,キーワード!$D918,前月ワード!$E$3:$E$1000,キーワード!$F918)</f>
        <v>0</v>
      </c>
      <c r="AL918" s="23">
        <f>SUMIFS(前々月ワード!$I$3:$I$1000,前々月ワード!$D$3:$D$1000,キーワード!$D918,前々月ワード!$E$3:$E$1000,キーワード!$F918)</f>
        <v>0</v>
      </c>
      <c r="AM918" s="13">
        <f t="shared" si="165"/>
        <v>0</v>
      </c>
      <c r="AN918" s="13">
        <f t="shared" si="165"/>
        <v>0</v>
      </c>
      <c r="AO918" s="13">
        <f t="shared" si="165"/>
        <v>0</v>
      </c>
      <c r="AP918" s="16">
        <f t="shared" si="166"/>
        <v>0</v>
      </c>
      <c r="AQ918" s="16">
        <f t="shared" si="166"/>
        <v>0</v>
      </c>
      <c r="AR918" s="17">
        <f t="shared" si="166"/>
        <v>0</v>
      </c>
    </row>
    <row r="919" spans="3:44" ht="36.65" customHeight="1">
      <c r="C919" s="20">
        <v>914</v>
      </c>
      <c r="D919" s="53">
        <f>現状ワード設定!B916</f>
        <v>0</v>
      </c>
      <c r="E919" s="26" t="str">
        <f>IFERROR(_xlfn.XLOOKUP($D919,現状商品設定!B:B,現状商品設定!C:C,"-"),"-")</f>
        <v>-</v>
      </c>
      <c r="F919" s="56">
        <f>現状ワード設定!G916</f>
        <v>0</v>
      </c>
      <c r="G919" s="60" t="s">
        <v>46</v>
      </c>
      <c r="H919" s="47" t="str">
        <f>IFERROR(_xlfn.XLOOKUP(D919,商品!$D:$D,商品!$H:$H),"")</f>
        <v/>
      </c>
      <c r="I919" s="50" t="str">
        <f>IFERROR(_xlfn.XLOOKUP(D919&amp;F919,現状ワード設定!J:J,現状ワード設定!H:H),"")</f>
        <v/>
      </c>
      <c r="J919" s="47" t="str">
        <f>IFERROR(_xlfn.XLOOKUP(D919&amp;F919,現状ワード設定!J:J,現状ワード設定!I:I),"")</f>
        <v/>
      </c>
      <c r="K919" s="47" t="e">
        <f>IF(AND(T919&gt;=設定!$C$12,W919&gt;=O919),I919*(1+設定!$F$12),IF(AND(T919&gt;=設定!$C$13,W919&lt;O919),I919*(1+設定!$F$13),IF(AND(T919&lt;設定!$C$14,U919&gt;=設定!$E$14),I919*(1+設定!$F$14),IF(AND(T919&lt;設定!$C$15,U919&lt;設定!$E$15),I919*(1+設定!$F$15),"除外"))))</f>
        <v>#VALUE!</v>
      </c>
      <c r="L919" s="58" t="e">
        <f ca="1">IF(消化率!$I$5&lt;1,K919*消化率!$I$5,IF(U919*V919/(K919*消化率!$I$5)&gt;O919,K919*消化率!$I$5,M919))</f>
        <v>#DIV/0!</v>
      </c>
      <c r="M919" s="58" t="e">
        <f t="shared" si="157"/>
        <v>#VALUE!</v>
      </c>
      <c r="N919" s="58" t="e">
        <f ca="1">IF(ROUNDUP(IF(IF(IF(AND(設定!$D$8&lt;=L919,設定!$D$8&lt;J919),設定!$D$8,IF(AND(J919&lt;=L919,J919&lt;設定!$D$8),J919,IF(AND(L919&lt;=J919,J919&lt;設定!$D$8),J919,L919)))=0,設定!$D$8,IF(AND(設定!$D$8&lt;=L919,設定!$D$8&lt;J919),設定!$D$8,IF(AND(J919&lt;=L919,J919&lt;設定!$D$8),J919,IF(AND(L919&lt;=J919,J919&lt;設定!$D$8),J919,L919))))&lt;=H919,H919+1,IF(IF(AND(設定!$D$8&lt;=L919,設定!$D$8&lt;J919),設定!$D$8,IF(AND(J919&lt;=L919,J919&lt;設定!$D$8),J919,IF(AND(L919&lt;=J919,J919&lt;設定!$D$8),J919,L919)))=0,設定!$D$8,IF(AND(設定!$D$8&lt;=L919,設定!$D$8&lt;J919),設定!$D$8,IF(AND(J919&lt;=L919,J919&lt;設定!$D$8),J919,IF(AND(L919&lt;=J919,J919&lt;設定!$D$8),J919,L919))))),0)&gt;40,ROUNDUP(IF(IF(IF(AND(設定!$D$8&lt;=L919,設定!$D$8&lt;J919),設定!$D$8,IF(AND(J919&lt;=L919,J919&lt;設定!$D$8),J919,IF(AND(L919&lt;=J919,J919&lt;設定!$D$8),J919,L919)))=0,設定!$D$8,IF(AND(設定!$D$8&lt;=L919,設定!$D$8&lt;J919),設定!$D$8,IF(AND(J919&lt;=L919,J919&lt;設定!$D$8),J919,IF(AND(L919&lt;=J919,J919&lt;設定!$D$8),J919,L919))))&lt;=H919,H919+1,IF(IF(AND(設定!$D$8&lt;=L919,設定!$D$8&lt;J919),設定!$D$8,IF(AND(J919&lt;=L919,J919&lt;設定!$D$8),J919,IF(AND(L919&lt;=J919,J919&lt;設定!$D$8),J919,L919)))=0,設定!$D$8,IF(AND(設定!$D$8&lt;=L919,設定!$D$8&lt;J919),設定!$D$8,IF(AND(J919&lt;=L919,J919&lt;設定!$D$8),J919,IF(AND(L919&lt;=J919,J919&lt;設定!$D$8),J919,L919))))),0),40)</f>
        <v>#DIV/0!</v>
      </c>
      <c r="O919" s="55">
        <f>IF(G919="標準",設定!$C$4,G919)</f>
        <v>5</v>
      </c>
      <c r="P919" s="45">
        <f t="shared" si="158"/>
        <v>0</v>
      </c>
      <c r="Q919" s="14">
        <f t="shared" si="159"/>
        <v>0</v>
      </c>
      <c r="R919" s="23">
        <f t="shared" si="167"/>
        <v>0</v>
      </c>
      <c r="S919" s="12">
        <f t="shared" si="160"/>
        <v>0</v>
      </c>
      <c r="T919" s="23">
        <f t="shared" si="161"/>
        <v>0</v>
      </c>
      <c r="U919" s="13">
        <f t="shared" si="162"/>
        <v>0</v>
      </c>
      <c r="V919" s="104" t="str">
        <f>INDEX(商品!Q:Q,MATCH(キーワード!D919,商品!D:D,0),1)</f>
        <v>-</v>
      </c>
      <c r="W919" s="15">
        <f t="shared" si="163"/>
        <v>0</v>
      </c>
      <c r="X919" s="22">
        <f>SUMIFS(当月ワード!$J$3:$J$1000,当月ワード!$D$3:$D$1000,キーワード!$D919,当月ワード!$E$3:$E$1000,キーワード!$F919)</f>
        <v>0</v>
      </c>
      <c r="Y919" s="23">
        <f>SUMIFS(前月ワード!$J$3:$J$1000,前月ワード!$D$3:$D$1000,キーワード!$D919,前月ワード!$E$3:$E$1000,キーワード!$F919)</f>
        <v>0</v>
      </c>
      <c r="Z919" s="23">
        <f>SUMIFS(前々月ワード!$J$3:$J$1000,前々月ワード!$D$3:$D$1000,キーワード!$D919,前々月ワード!$E$3:$E$1000,キーワード!$F919)</f>
        <v>0</v>
      </c>
      <c r="AA919" s="22">
        <f>SUMIFS(当月ワード!$W$3:$W$1000,当月ワード!$D$3:$D$1000,キーワード!$D919,当月ワード!$E$3:$E$1000,キーワード!$F919)</f>
        <v>0</v>
      </c>
      <c r="AB919" s="23">
        <f>SUMIFS(前月ワード!$W$3:$W$1000,前月ワード!$D$3:$D$1000,キーワード!$D919,前月ワード!$E$3:$E$1000,キーワード!$F919)</f>
        <v>0</v>
      </c>
      <c r="AC919" s="23">
        <f>SUMIFS(前々月ワード!$W$3:$W$1000,前々月ワード!$D$3:$D$1000,キーワード!$D919,前々月ワード!$E$3:$E$1000,キーワード!$F919)</f>
        <v>0</v>
      </c>
      <c r="AD919" s="23">
        <f t="shared" si="164"/>
        <v>0</v>
      </c>
      <c r="AE919" s="23">
        <f t="shared" si="164"/>
        <v>0</v>
      </c>
      <c r="AF919" s="23">
        <f t="shared" si="164"/>
        <v>0</v>
      </c>
      <c r="AG919" s="22">
        <f>SUMIFS(当月ワード!$X$3:$X$1000,当月ワード!$D$3:$D$1000,キーワード!$D919,当月ワード!$E$3:$E$1000,キーワード!$F919)</f>
        <v>0</v>
      </c>
      <c r="AH919" s="23">
        <f>SUMIFS(前月ワード!$X$3:$X$1000,前月ワード!$D$3:$D$1000,キーワード!$D919,前月ワード!$E$3:$E$1000,キーワード!$F919)</f>
        <v>0</v>
      </c>
      <c r="AI919" s="23">
        <f>SUMIFS(前々月ワード!$X$3:$X$1000,前々月ワード!$D$3:$D$1000,キーワード!$D919,前々月ワード!$E$3:$E$1000,キーワード!$F919)</f>
        <v>0</v>
      </c>
      <c r="AJ919" s="22">
        <f>SUMIFS(当月ワード!$I$3:$I$1000,当月ワード!$D$3:$D$1000,キーワード!$D919,当月ワード!$E$3:$E$1000,キーワード!$F919)</f>
        <v>0</v>
      </c>
      <c r="AK919" s="23">
        <f>SUMIFS(前月ワード!$I$3:$I$1000,前月ワード!$D$3:$D$1000,キーワード!$D919,前月ワード!$E$3:$E$1000,キーワード!$F919)</f>
        <v>0</v>
      </c>
      <c r="AL919" s="23">
        <f>SUMIFS(前々月ワード!$I$3:$I$1000,前々月ワード!$D$3:$D$1000,キーワード!$D919,前々月ワード!$E$3:$E$1000,キーワード!$F919)</f>
        <v>0</v>
      </c>
      <c r="AM919" s="13">
        <f t="shared" si="165"/>
        <v>0</v>
      </c>
      <c r="AN919" s="13">
        <f t="shared" si="165"/>
        <v>0</v>
      </c>
      <c r="AO919" s="13">
        <f t="shared" si="165"/>
        <v>0</v>
      </c>
      <c r="AP919" s="16">
        <f t="shared" si="166"/>
        <v>0</v>
      </c>
      <c r="AQ919" s="16">
        <f t="shared" si="166"/>
        <v>0</v>
      </c>
      <c r="AR919" s="17">
        <f t="shared" si="166"/>
        <v>0</v>
      </c>
    </row>
    <row r="920" spans="3:44" ht="36.65" customHeight="1">
      <c r="C920" s="20">
        <v>915</v>
      </c>
      <c r="D920" s="53">
        <f>現状ワード設定!B917</f>
        <v>0</v>
      </c>
      <c r="E920" s="26" t="str">
        <f>IFERROR(_xlfn.XLOOKUP($D920,現状商品設定!B:B,現状商品設定!C:C,"-"),"-")</f>
        <v>-</v>
      </c>
      <c r="F920" s="56">
        <f>現状ワード設定!G917</f>
        <v>0</v>
      </c>
      <c r="G920" s="60" t="s">
        <v>46</v>
      </c>
      <c r="H920" s="47" t="str">
        <f>IFERROR(_xlfn.XLOOKUP(D920,商品!$D:$D,商品!$H:$H),"")</f>
        <v/>
      </c>
      <c r="I920" s="50" t="str">
        <f>IFERROR(_xlfn.XLOOKUP(D920&amp;F920,現状ワード設定!J:J,現状ワード設定!H:H),"")</f>
        <v/>
      </c>
      <c r="J920" s="47" t="str">
        <f>IFERROR(_xlfn.XLOOKUP(D920&amp;F920,現状ワード設定!J:J,現状ワード設定!I:I),"")</f>
        <v/>
      </c>
      <c r="K920" s="47" t="e">
        <f>IF(AND(T920&gt;=設定!$C$12,W920&gt;=O920),I920*(1+設定!$F$12),IF(AND(T920&gt;=設定!$C$13,W920&lt;O920),I920*(1+設定!$F$13),IF(AND(T920&lt;設定!$C$14,U920&gt;=設定!$E$14),I920*(1+設定!$F$14),IF(AND(T920&lt;設定!$C$15,U920&lt;設定!$E$15),I920*(1+設定!$F$15),"除外"))))</f>
        <v>#VALUE!</v>
      </c>
      <c r="L920" s="58" t="e">
        <f ca="1">IF(消化率!$I$5&lt;1,K920*消化率!$I$5,IF(U920*V920/(K920*消化率!$I$5)&gt;O920,K920*消化率!$I$5,M920))</f>
        <v>#DIV/0!</v>
      </c>
      <c r="M920" s="58" t="e">
        <f t="shared" si="157"/>
        <v>#VALUE!</v>
      </c>
      <c r="N920" s="58" t="e">
        <f ca="1">IF(ROUNDUP(IF(IF(IF(AND(設定!$D$8&lt;=L920,設定!$D$8&lt;J920),設定!$D$8,IF(AND(J920&lt;=L920,J920&lt;設定!$D$8),J920,IF(AND(L920&lt;=J920,J920&lt;設定!$D$8),J920,L920)))=0,設定!$D$8,IF(AND(設定!$D$8&lt;=L920,設定!$D$8&lt;J920),設定!$D$8,IF(AND(J920&lt;=L920,J920&lt;設定!$D$8),J920,IF(AND(L920&lt;=J920,J920&lt;設定!$D$8),J920,L920))))&lt;=H920,H920+1,IF(IF(AND(設定!$D$8&lt;=L920,設定!$D$8&lt;J920),設定!$D$8,IF(AND(J920&lt;=L920,J920&lt;設定!$D$8),J920,IF(AND(L920&lt;=J920,J920&lt;設定!$D$8),J920,L920)))=0,設定!$D$8,IF(AND(設定!$D$8&lt;=L920,設定!$D$8&lt;J920),設定!$D$8,IF(AND(J920&lt;=L920,J920&lt;設定!$D$8),J920,IF(AND(L920&lt;=J920,J920&lt;設定!$D$8),J920,L920))))),0)&gt;40,ROUNDUP(IF(IF(IF(AND(設定!$D$8&lt;=L920,設定!$D$8&lt;J920),設定!$D$8,IF(AND(J920&lt;=L920,J920&lt;設定!$D$8),J920,IF(AND(L920&lt;=J920,J920&lt;設定!$D$8),J920,L920)))=0,設定!$D$8,IF(AND(設定!$D$8&lt;=L920,設定!$D$8&lt;J920),設定!$D$8,IF(AND(J920&lt;=L920,J920&lt;設定!$D$8),J920,IF(AND(L920&lt;=J920,J920&lt;設定!$D$8),J920,L920))))&lt;=H920,H920+1,IF(IF(AND(設定!$D$8&lt;=L920,設定!$D$8&lt;J920),設定!$D$8,IF(AND(J920&lt;=L920,J920&lt;設定!$D$8),J920,IF(AND(L920&lt;=J920,J920&lt;設定!$D$8),J920,L920)))=0,設定!$D$8,IF(AND(設定!$D$8&lt;=L920,設定!$D$8&lt;J920),設定!$D$8,IF(AND(J920&lt;=L920,J920&lt;設定!$D$8),J920,IF(AND(L920&lt;=J920,J920&lt;設定!$D$8),J920,L920))))),0),40)</f>
        <v>#DIV/0!</v>
      </c>
      <c r="O920" s="55">
        <f>IF(G920="標準",設定!$C$4,G920)</f>
        <v>5</v>
      </c>
      <c r="P920" s="45">
        <f t="shared" si="158"/>
        <v>0</v>
      </c>
      <c r="Q920" s="14">
        <f t="shared" si="159"/>
        <v>0</v>
      </c>
      <c r="R920" s="23">
        <f t="shared" si="167"/>
        <v>0</v>
      </c>
      <c r="S920" s="12">
        <f t="shared" si="160"/>
        <v>0</v>
      </c>
      <c r="T920" s="23">
        <f t="shared" si="161"/>
        <v>0</v>
      </c>
      <c r="U920" s="13">
        <f t="shared" si="162"/>
        <v>0</v>
      </c>
      <c r="V920" s="104" t="str">
        <f>INDEX(商品!Q:Q,MATCH(キーワード!D920,商品!D:D,0),1)</f>
        <v>-</v>
      </c>
      <c r="W920" s="15">
        <f t="shared" si="163"/>
        <v>0</v>
      </c>
      <c r="X920" s="22">
        <f>SUMIFS(当月ワード!$J$3:$J$1000,当月ワード!$D$3:$D$1000,キーワード!$D920,当月ワード!$E$3:$E$1000,キーワード!$F920)</f>
        <v>0</v>
      </c>
      <c r="Y920" s="23">
        <f>SUMIFS(前月ワード!$J$3:$J$1000,前月ワード!$D$3:$D$1000,キーワード!$D920,前月ワード!$E$3:$E$1000,キーワード!$F920)</f>
        <v>0</v>
      </c>
      <c r="Z920" s="23">
        <f>SUMIFS(前々月ワード!$J$3:$J$1000,前々月ワード!$D$3:$D$1000,キーワード!$D920,前々月ワード!$E$3:$E$1000,キーワード!$F920)</f>
        <v>0</v>
      </c>
      <c r="AA920" s="22">
        <f>SUMIFS(当月ワード!$W$3:$W$1000,当月ワード!$D$3:$D$1000,キーワード!$D920,当月ワード!$E$3:$E$1000,キーワード!$F920)</f>
        <v>0</v>
      </c>
      <c r="AB920" s="23">
        <f>SUMIFS(前月ワード!$W$3:$W$1000,前月ワード!$D$3:$D$1000,キーワード!$D920,前月ワード!$E$3:$E$1000,キーワード!$F920)</f>
        <v>0</v>
      </c>
      <c r="AC920" s="23">
        <f>SUMIFS(前々月ワード!$W$3:$W$1000,前々月ワード!$D$3:$D$1000,キーワード!$D920,前々月ワード!$E$3:$E$1000,キーワード!$F920)</f>
        <v>0</v>
      </c>
      <c r="AD920" s="23">
        <f t="shared" si="164"/>
        <v>0</v>
      </c>
      <c r="AE920" s="23">
        <f t="shared" si="164"/>
        <v>0</v>
      </c>
      <c r="AF920" s="23">
        <f t="shared" si="164"/>
        <v>0</v>
      </c>
      <c r="AG920" s="22">
        <f>SUMIFS(当月ワード!$X$3:$X$1000,当月ワード!$D$3:$D$1000,キーワード!$D920,当月ワード!$E$3:$E$1000,キーワード!$F920)</f>
        <v>0</v>
      </c>
      <c r="AH920" s="23">
        <f>SUMIFS(前月ワード!$X$3:$X$1000,前月ワード!$D$3:$D$1000,キーワード!$D920,前月ワード!$E$3:$E$1000,キーワード!$F920)</f>
        <v>0</v>
      </c>
      <c r="AI920" s="23">
        <f>SUMIFS(前々月ワード!$X$3:$X$1000,前々月ワード!$D$3:$D$1000,キーワード!$D920,前々月ワード!$E$3:$E$1000,キーワード!$F920)</f>
        <v>0</v>
      </c>
      <c r="AJ920" s="22">
        <f>SUMIFS(当月ワード!$I$3:$I$1000,当月ワード!$D$3:$D$1000,キーワード!$D920,当月ワード!$E$3:$E$1000,キーワード!$F920)</f>
        <v>0</v>
      </c>
      <c r="AK920" s="23">
        <f>SUMIFS(前月ワード!$I$3:$I$1000,前月ワード!$D$3:$D$1000,キーワード!$D920,前月ワード!$E$3:$E$1000,キーワード!$F920)</f>
        <v>0</v>
      </c>
      <c r="AL920" s="23">
        <f>SUMIFS(前々月ワード!$I$3:$I$1000,前々月ワード!$D$3:$D$1000,キーワード!$D920,前々月ワード!$E$3:$E$1000,キーワード!$F920)</f>
        <v>0</v>
      </c>
      <c r="AM920" s="13">
        <f t="shared" si="165"/>
        <v>0</v>
      </c>
      <c r="AN920" s="13">
        <f t="shared" si="165"/>
        <v>0</v>
      </c>
      <c r="AO920" s="13">
        <f t="shared" si="165"/>
        <v>0</v>
      </c>
      <c r="AP920" s="16">
        <f t="shared" si="166"/>
        <v>0</v>
      </c>
      <c r="AQ920" s="16">
        <f t="shared" si="166"/>
        <v>0</v>
      </c>
      <c r="AR920" s="17">
        <f t="shared" si="166"/>
        <v>0</v>
      </c>
    </row>
    <row r="921" spans="3:44" ht="36.65" customHeight="1">
      <c r="C921" s="20">
        <v>916</v>
      </c>
      <c r="D921" s="53">
        <f>現状ワード設定!B918</f>
        <v>0</v>
      </c>
      <c r="E921" s="26" t="str">
        <f>IFERROR(_xlfn.XLOOKUP($D921,現状商品設定!B:B,現状商品設定!C:C,"-"),"-")</f>
        <v>-</v>
      </c>
      <c r="F921" s="56">
        <f>現状ワード設定!G918</f>
        <v>0</v>
      </c>
      <c r="G921" s="60" t="s">
        <v>46</v>
      </c>
      <c r="H921" s="47" t="str">
        <f>IFERROR(_xlfn.XLOOKUP(D921,商品!$D:$D,商品!$H:$H),"")</f>
        <v/>
      </c>
      <c r="I921" s="50" t="str">
        <f>IFERROR(_xlfn.XLOOKUP(D921&amp;F921,現状ワード設定!J:J,現状ワード設定!H:H),"")</f>
        <v/>
      </c>
      <c r="J921" s="47" t="str">
        <f>IFERROR(_xlfn.XLOOKUP(D921&amp;F921,現状ワード設定!J:J,現状ワード設定!I:I),"")</f>
        <v/>
      </c>
      <c r="K921" s="47" t="e">
        <f>IF(AND(T921&gt;=設定!$C$12,W921&gt;=O921),I921*(1+設定!$F$12),IF(AND(T921&gt;=設定!$C$13,W921&lt;O921),I921*(1+設定!$F$13),IF(AND(T921&lt;設定!$C$14,U921&gt;=設定!$E$14),I921*(1+設定!$F$14),IF(AND(T921&lt;設定!$C$15,U921&lt;設定!$E$15),I921*(1+設定!$F$15),"除外"))))</f>
        <v>#VALUE!</v>
      </c>
      <c r="L921" s="58" t="e">
        <f ca="1">IF(消化率!$I$5&lt;1,K921*消化率!$I$5,IF(U921*V921/(K921*消化率!$I$5)&gt;O921,K921*消化率!$I$5,M921))</f>
        <v>#DIV/0!</v>
      </c>
      <c r="M921" s="58" t="e">
        <f t="shared" si="157"/>
        <v>#VALUE!</v>
      </c>
      <c r="N921" s="58" t="e">
        <f ca="1">IF(ROUNDUP(IF(IF(IF(AND(設定!$D$8&lt;=L921,設定!$D$8&lt;J921),設定!$D$8,IF(AND(J921&lt;=L921,J921&lt;設定!$D$8),J921,IF(AND(L921&lt;=J921,J921&lt;設定!$D$8),J921,L921)))=0,設定!$D$8,IF(AND(設定!$D$8&lt;=L921,設定!$D$8&lt;J921),設定!$D$8,IF(AND(J921&lt;=L921,J921&lt;設定!$D$8),J921,IF(AND(L921&lt;=J921,J921&lt;設定!$D$8),J921,L921))))&lt;=H921,H921+1,IF(IF(AND(設定!$D$8&lt;=L921,設定!$D$8&lt;J921),設定!$D$8,IF(AND(J921&lt;=L921,J921&lt;設定!$D$8),J921,IF(AND(L921&lt;=J921,J921&lt;設定!$D$8),J921,L921)))=0,設定!$D$8,IF(AND(設定!$D$8&lt;=L921,設定!$D$8&lt;J921),設定!$D$8,IF(AND(J921&lt;=L921,J921&lt;設定!$D$8),J921,IF(AND(L921&lt;=J921,J921&lt;設定!$D$8),J921,L921))))),0)&gt;40,ROUNDUP(IF(IF(IF(AND(設定!$D$8&lt;=L921,設定!$D$8&lt;J921),設定!$D$8,IF(AND(J921&lt;=L921,J921&lt;設定!$D$8),J921,IF(AND(L921&lt;=J921,J921&lt;設定!$D$8),J921,L921)))=0,設定!$D$8,IF(AND(設定!$D$8&lt;=L921,設定!$D$8&lt;J921),設定!$D$8,IF(AND(J921&lt;=L921,J921&lt;設定!$D$8),J921,IF(AND(L921&lt;=J921,J921&lt;設定!$D$8),J921,L921))))&lt;=H921,H921+1,IF(IF(AND(設定!$D$8&lt;=L921,設定!$D$8&lt;J921),設定!$D$8,IF(AND(J921&lt;=L921,J921&lt;設定!$D$8),J921,IF(AND(L921&lt;=J921,J921&lt;設定!$D$8),J921,L921)))=0,設定!$D$8,IF(AND(設定!$D$8&lt;=L921,設定!$D$8&lt;J921),設定!$D$8,IF(AND(J921&lt;=L921,J921&lt;設定!$D$8),J921,IF(AND(L921&lt;=J921,J921&lt;設定!$D$8),J921,L921))))),0),40)</f>
        <v>#DIV/0!</v>
      </c>
      <c r="O921" s="55">
        <f>IF(G921="標準",設定!$C$4,G921)</f>
        <v>5</v>
      </c>
      <c r="P921" s="45">
        <f t="shared" si="158"/>
        <v>0</v>
      </c>
      <c r="Q921" s="14">
        <f t="shared" si="159"/>
        <v>0</v>
      </c>
      <c r="R921" s="23">
        <f t="shared" si="167"/>
        <v>0</v>
      </c>
      <c r="S921" s="12">
        <f t="shared" si="160"/>
        <v>0</v>
      </c>
      <c r="T921" s="23">
        <f t="shared" si="161"/>
        <v>0</v>
      </c>
      <c r="U921" s="13">
        <f t="shared" si="162"/>
        <v>0</v>
      </c>
      <c r="V921" s="104" t="str">
        <f>INDEX(商品!Q:Q,MATCH(キーワード!D921,商品!D:D,0),1)</f>
        <v>-</v>
      </c>
      <c r="W921" s="15">
        <f t="shared" si="163"/>
        <v>0</v>
      </c>
      <c r="X921" s="22">
        <f>SUMIFS(当月ワード!$J$3:$J$1000,当月ワード!$D$3:$D$1000,キーワード!$D921,当月ワード!$E$3:$E$1000,キーワード!$F921)</f>
        <v>0</v>
      </c>
      <c r="Y921" s="23">
        <f>SUMIFS(前月ワード!$J$3:$J$1000,前月ワード!$D$3:$D$1000,キーワード!$D921,前月ワード!$E$3:$E$1000,キーワード!$F921)</f>
        <v>0</v>
      </c>
      <c r="Z921" s="23">
        <f>SUMIFS(前々月ワード!$J$3:$J$1000,前々月ワード!$D$3:$D$1000,キーワード!$D921,前々月ワード!$E$3:$E$1000,キーワード!$F921)</f>
        <v>0</v>
      </c>
      <c r="AA921" s="22">
        <f>SUMIFS(当月ワード!$W$3:$W$1000,当月ワード!$D$3:$D$1000,キーワード!$D921,当月ワード!$E$3:$E$1000,キーワード!$F921)</f>
        <v>0</v>
      </c>
      <c r="AB921" s="23">
        <f>SUMIFS(前月ワード!$W$3:$W$1000,前月ワード!$D$3:$D$1000,キーワード!$D921,前月ワード!$E$3:$E$1000,キーワード!$F921)</f>
        <v>0</v>
      </c>
      <c r="AC921" s="23">
        <f>SUMIFS(前々月ワード!$W$3:$W$1000,前々月ワード!$D$3:$D$1000,キーワード!$D921,前々月ワード!$E$3:$E$1000,キーワード!$F921)</f>
        <v>0</v>
      </c>
      <c r="AD921" s="23">
        <f t="shared" si="164"/>
        <v>0</v>
      </c>
      <c r="AE921" s="23">
        <f t="shared" si="164"/>
        <v>0</v>
      </c>
      <c r="AF921" s="23">
        <f t="shared" si="164"/>
        <v>0</v>
      </c>
      <c r="AG921" s="22">
        <f>SUMIFS(当月ワード!$X$3:$X$1000,当月ワード!$D$3:$D$1000,キーワード!$D921,当月ワード!$E$3:$E$1000,キーワード!$F921)</f>
        <v>0</v>
      </c>
      <c r="AH921" s="23">
        <f>SUMIFS(前月ワード!$X$3:$X$1000,前月ワード!$D$3:$D$1000,キーワード!$D921,前月ワード!$E$3:$E$1000,キーワード!$F921)</f>
        <v>0</v>
      </c>
      <c r="AI921" s="23">
        <f>SUMIFS(前々月ワード!$X$3:$X$1000,前々月ワード!$D$3:$D$1000,キーワード!$D921,前々月ワード!$E$3:$E$1000,キーワード!$F921)</f>
        <v>0</v>
      </c>
      <c r="AJ921" s="22">
        <f>SUMIFS(当月ワード!$I$3:$I$1000,当月ワード!$D$3:$D$1000,キーワード!$D921,当月ワード!$E$3:$E$1000,キーワード!$F921)</f>
        <v>0</v>
      </c>
      <c r="AK921" s="23">
        <f>SUMIFS(前月ワード!$I$3:$I$1000,前月ワード!$D$3:$D$1000,キーワード!$D921,前月ワード!$E$3:$E$1000,キーワード!$F921)</f>
        <v>0</v>
      </c>
      <c r="AL921" s="23">
        <f>SUMIFS(前々月ワード!$I$3:$I$1000,前々月ワード!$D$3:$D$1000,キーワード!$D921,前々月ワード!$E$3:$E$1000,キーワード!$F921)</f>
        <v>0</v>
      </c>
      <c r="AM921" s="13">
        <f t="shared" si="165"/>
        <v>0</v>
      </c>
      <c r="AN921" s="13">
        <f t="shared" si="165"/>
        <v>0</v>
      </c>
      <c r="AO921" s="13">
        <f t="shared" si="165"/>
        <v>0</v>
      </c>
      <c r="AP921" s="16">
        <f t="shared" si="166"/>
        <v>0</v>
      </c>
      <c r="AQ921" s="16">
        <f t="shared" si="166"/>
        <v>0</v>
      </c>
      <c r="AR921" s="17">
        <f t="shared" si="166"/>
        <v>0</v>
      </c>
    </row>
    <row r="922" spans="3:44" ht="36.65" customHeight="1">
      <c r="C922" s="20">
        <v>917</v>
      </c>
      <c r="D922" s="53">
        <f>現状ワード設定!B919</f>
        <v>0</v>
      </c>
      <c r="E922" s="26" t="str">
        <f>IFERROR(_xlfn.XLOOKUP($D922,現状商品設定!B:B,現状商品設定!C:C,"-"),"-")</f>
        <v>-</v>
      </c>
      <c r="F922" s="56">
        <f>現状ワード設定!G919</f>
        <v>0</v>
      </c>
      <c r="G922" s="60" t="s">
        <v>46</v>
      </c>
      <c r="H922" s="47" t="str">
        <f>IFERROR(_xlfn.XLOOKUP(D922,商品!$D:$D,商品!$H:$H),"")</f>
        <v/>
      </c>
      <c r="I922" s="50" t="str">
        <f>IFERROR(_xlfn.XLOOKUP(D922&amp;F922,現状ワード設定!J:J,現状ワード設定!H:H),"")</f>
        <v/>
      </c>
      <c r="J922" s="47" t="str">
        <f>IFERROR(_xlfn.XLOOKUP(D922&amp;F922,現状ワード設定!J:J,現状ワード設定!I:I),"")</f>
        <v/>
      </c>
      <c r="K922" s="47" t="e">
        <f>IF(AND(T922&gt;=設定!$C$12,W922&gt;=O922),I922*(1+設定!$F$12),IF(AND(T922&gt;=設定!$C$13,W922&lt;O922),I922*(1+設定!$F$13),IF(AND(T922&lt;設定!$C$14,U922&gt;=設定!$E$14),I922*(1+設定!$F$14),IF(AND(T922&lt;設定!$C$15,U922&lt;設定!$E$15),I922*(1+設定!$F$15),"除外"))))</f>
        <v>#VALUE!</v>
      </c>
      <c r="L922" s="58" t="e">
        <f ca="1">IF(消化率!$I$5&lt;1,K922*消化率!$I$5,IF(U922*V922/(K922*消化率!$I$5)&gt;O922,K922*消化率!$I$5,M922))</f>
        <v>#DIV/0!</v>
      </c>
      <c r="M922" s="58" t="e">
        <f t="shared" si="157"/>
        <v>#VALUE!</v>
      </c>
      <c r="N922" s="58" t="e">
        <f ca="1">IF(ROUNDUP(IF(IF(IF(AND(設定!$D$8&lt;=L922,設定!$D$8&lt;J922),設定!$D$8,IF(AND(J922&lt;=L922,J922&lt;設定!$D$8),J922,IF(AND(L922&lt;=J922,J922&lt;設定!$D$8),J922,L922)))=0,設定!$D$8,IF(AND(設定!$D$8&lt;=L922,設定!$D$8&lt;J922),設定!$D$8,IF(AND(J922&lt;=L922,J922&lt;設定!$D$8),J922,IF(AND(L922&lt;=J922,J922&lt;設定!$D$8),J922,L922))))&lt;=H922,H922+1,IF(IF(AND(設定!$D$8&lt;=L922,設定!$D$8&lt;J922),設定!$D$8,IF(AND(J922&lt;=L922,J922&lt;設定!$D$8),J922,IF(AND(L922&lt;=J922,J922&lt;設定!$D$8),J922,L922)))=0,設定!$D$8,IF(AND(設定!$D$8&lt;=L922,設定!$D$8&lt;J922),設定!$D$8,IF(AND(J922&lt;=L922,J922&lt;設定!$D$8),J922,IF(AND(L922&lt;=J922,J922&lt;設定!$D$8),J922,L922))))),0)&gt;40,ROUNDUP(IF(IF(IF(AND(設定!$D$8&lt;=L922,設定!$D$8&lt;J922),設定!$D$8,IF(AND(J922&lt;=L922,J922&lt;設定!$D$8),J922,IF(AND(L922&lt;=J922,J922&lt;設定!$D$8),J922,L922)))=0,設定!$D$8,IF(AND(設定!$D$8&lt;=L922,設定!$D$8&lt;J922),設定!$D$8,IF(AND(J922&lt;=L922,J922&lt;設定!$D$8),J922,IF(AND(L922&lt;=J922,J922&lt;設定!$D$8),J922,L922))))&lt;=H922,H922+1,IF(IF(AND(設定!$D$8&lt;=L922,設定!$D$8&lt;J922),設定!$D$8,IF(AND(J922&lt;=L922,J922&lt;設定!$D$8),J922,IF(AND(L922&lt;=J922,J922&lt;設定!$D$8),J922,L922)))=0,設定!$D$8,IF(AND(設定!$D$8&lt;=L922,設定!$D$8&lt;J922),設定!$D$8,IF(AND(J922&lt;=L922,J922&lt;設定!$D$8),J922,IF(AND(L922&lt;=J922,J922&lt;設定!$D$8),J922,L922))))),0),40)</f>
        <v>#DIV/0!</v>
      </c>
      <c r="O922" s="55">
        <f>IF(G922="標準",設定!$C$4,G922)</f>
        <v>5</v>
      </c>
      <c r="P922" s="45">
        <f t="shared" si="158"/>
        <v>0</v>
      </c>
      <c r="Q922" s="14">
        <f t="shared" si="159"/>
        <v>0</v>
      </c>
      <c r="R922" s="23">
        <f t="shared" si="167"/>
        <v>0</v>
      </c>
      <c r="S922" s="12">
        <f t="shared" si="160"/>
        <v>0</v>
      </c>
      <c r="T922" s="23">
        <f t="shared" si="161"/>
        <v>0</v>
      </c>
      <c r="U922" s="13">
        <f t="shared" si="162"/>
        <v>0</v>
      </c>
      <c r="V922" s="104" t="str">
        <f>INDEX(商品!Q:Q,MATCH(キーワード!D922,商品!D:D,0),1)</f>
        <v>-</v>
      </c>
      <c r="W922" s="15">
        <f t="shared" si="163"/>
        <v>0</v>
      </c>
      <c r="X922" s="22">
        <f>SUMIFS(当月ワード!$J$3:$J$1000,当月ワード!$D$3:$D$1000,キーワード!$D922,当月ワード!$E$3:$E$1000,キーワード!$F922)</f>
        <v>0</v>
      </c>
      <c r="Y922" s="23">
        <f>SUMIFS(前月ワード!$J$3:$J$1000,前月ワード!$D$3:$D$1000,キーワード!$D922,前月ワード!$E$3:$E$1000,キーワード!$F922)</f>
        <v>0</v>
      </c>
      <c r="Z922" s="23">
        <f>SUMIFS(前々月ワード!$J$3:$J$1000,前々月ワード!$D$3:$D$1000,キーワード!$D922,前々月ワード!$E$3:$E$1000,キーワード!$F922)</f>
        <v>0</v>
      </c>
      <c r="AA922" s="22">
        <f>SUMIFS(当月ワード!$W$3:$W$1000,当月ワード!$D$3:$D$1000,キーワード!$D922,当月ワード!$E$3:$E$1000,キーワード!$F922)</f>
        <v>0</v>
      </c>
      <c r="AB922" s="23">
        <f>SUMIFS(前月ワード!$W$3:$W$1000,前月ワード!$D$3:$D$1000,キーワード!$D922,前月ワード!$E$3:$E$1000,キーワード!$F922)</f>
        <v>0</v>
      </c>
      <c r="AC922" s="23">
        <f>SUMIFS(前々月ワード!$W$3:$W$1000,前々月ワード!$D$3:$D$1000,キーワード!$D922,前々月ワード!$E$3:$E$1000,キーワード!$F922)</f>
        <v>0</v>
      </c>
      <c r="AD922" s="23">
        <f t="shared" si="164"/>
        <v>0</v>
      </c>
      <c r="AE922" s="23">
        <f t="shared" si="164"/>
        <v>0</v>
      </c>
      <c r="AF922" s="23">
        <f t="shared" si="164"/>
        <v>0</v>
      </c>
      <c r="AG922" s="22">
        <f>SUMIFS(当月ワード!$X$3:$X$1000,当月ワード!$D$3:$D$1000,キーワード!$D922,当月ワード!$E$3:$E$1000,キーワード!$F922)</f>
        <v>0</v>
      </c>
      <c r="AH922" s="23">
        <f>SUMIFS(前月ワード!$X$3:$X$1000,前月ワード!$D$3:$D$1000,キーワード!$D922,前月ワード!$E$3:$E$1000,キーワード!$F922)</f>
        <v>0</v>
      </c>
      <c r="AI922" s="23">
        <f>SUMIFS(前々月ワード!$X$3:$X$1000,前々月ワード!$D$3:$D$1000,キーワード!$D922,前々月ワード!$E$3:$E$1000,キーワード!$F922)</f>
        <v>0</v>
      </c>
      <c r="AJ922" s="22">
        <f>SUMIFS(当月ワード!$I$3:$I$1000,当月ワード!$D$3:$D$1000,キーワード!$D922,当月ワード!$E$3:$E$1000,キーワード!$F922)</f>
        <v>0</v>
      </c>
      <c r="AK922" s="23">
        <f>SUMIFS(前月ワード!$I$3:$I$1000,前月ワード!$D$3:$D$1000,キーワード!$D922,前月ワード!$E$3:$E$1000,キーワード!$F922)</f>
        <v>0</v>
      </c>
      <c r="AL922" s="23">
        <f>SUMIFS(前々月ワード!$I$3:$I$1000,前々月ワード!$D$3:$D$1000,キーワード!$D922,前々月ワード!$E$3:$E$1000,キーワード!$F922)</f>
        <v>0</v>
      </c>
      <c r="AM922" s="13">
        <f t="shared" si="165"/>
        <v>0</v>
      </c>
      <c r="AN922" s="13">
        <f t="shared" si="165"/>
        <v>0</v>
      </c>
      <c r="AO922" s="13">
        <f t="shared" si="165"/>
        <v>0</v>
      </c>
      <c r="AP922" s="16">
        <f t="shared" si="166"/>
        <v>0</v>
      </c>
      <c r="AQ922" s="16">
        <f t="shared" si="166"/>
        <v>0</v>
      </c>
      <c r="AR922" s="17">
        <f t="shared" si="166"/>
        <v>0</v>
      </c>
    </row>
    <row r="923" spans="3:44" ht="36.65" customHeight="1">
      <c r="C923" s="20">
        <v>918</v>
      </c>
      <c r="D923" s="53">
        <f>現状ワード設定!B920</f>
        <v>0</v>
      </c>
      <c r="E923" s="26" t="str">
        <f>IFERROR(_xlfn.XLOOKUP($D923,現状商品設定!B:B,現状商品設定!C:C,"-"),"-")</f>
        <v>-</v>
      </c>
      <c r="F923" s="56">
        <f>現状ワード設定!G920</f>
        <v>0</v>
      </c>
      <c r="G923" s="60" t="s">
        <v>46</v>
      </c>
      <c r="H923" s="47" t="str">
        <f>IFERROR(_xlfn.XLOOKUP(D923,商品!$D:$D,商品!$H:$H),"")</f>
        <v/>
      </c>
      <c r="I923" s="50" t="str">
        <f>IFERROR(_xlfn.XLOOKUP(D923&amp;F923,現状ワード設定!J:J,現状ワード設定!H:H),"")</f>
        <v/>
      </c>
      <c r="J923" s="47" t="str">
        <f>IFERROR(_xlfn.XLOOKUP(D923&amp;F923,現状ワード設定!J:J,現状ワード設定!I:I),"")</f>
        <v/>
      </c>
      <c r="K923" s="47" t="e">
        <f>IF(AND(T923&gt;=設定!$C$12,W923&gt;=O923),I923*(1+設定!$F$12),IF(AND(T923&gt;=設定!$C$13,W923&lt;O923),I923*(1+設定!$F$13),IF(AND(T923&lt;設定!$C$14,U923&gt;=設定!$E$14),I923*(1+設定!$F$14),IF(AND(T923&lt;設定!$C$15,U923&lt;設定!$E$15),I923*(1+設定!$F$15),"除外"))))</f>
        <v>#VALUE!</v>
      </c>
      <c r="L923" s="58" t="e">
        <f ca="1">IF(消化率!$I$5&lt;1,K923*消化率!$I$5,IF(U923*V923/(K923*消化率!$I$5)&gt;O923,K923*消化率!$I$5,M923))</f>
        <v>#DIV/0!</v>
      </c>
      <c r="M923" s="58" t="e">
        <f t="shared" si="157"/>
        <v>#VALUE!</v>
      </c>
      <c r="N923" s="58" t="e">
        <f ca="1">IF(ROUNDUP(IF(IF(IF(AND(設定!$D$8&lt;=L923,設定!$D$8&lt;J923),設定!$D$8,IF(AND(J923&lt;=L923,J923&lt;設定!$D$8),J923,IF(AND(L923&lt;=J923,J923&lt;設定!$D$8),J923,L923)))=0,設定!$D$8,IF(AND(設定!$D$8&lt;=L923,設定!$D$8&lt;J923),設定!$D$8,IF(AND(J923&lt;=L923,J923&lt;設定!$D$8),J923,IF(AND(L923&lt;=J923,J923&lt;設定!$D$8),J923,L923))))&lt;=H923,H923+1,IF(IF(AND(設定!$D$8&lt;=L923,設定!$D$8&lt;J923),設定!$D$8,IF(AND(J923&lt;=L923,J923&lt;設定!$D$8),J923,IF(AND(L923&lt;=J923,J923&lt;設定!$D$8),J923,L923)))=0,設定!$D$8,IF(AND(設定!$D$8&lt;=L923,設定!$D$8&lt;J923),設定!$D$8,IF(AND(J923&lt;=L923,J923&lt;設定!$D$8),J923,IF(AND(L923&lt;=J923,J923&lt;設定!$D$8),J923,L923))))),0)&gt;40,ROUNDUP(IF(IF(IF(AND(設定!$D$8&lt;=L923,設定!$D$8&lt;J923),設定!$D$8,IF(AND(J923&lt;=L923,J923&lt;設定!$D$8),J923,IF(AND(L923&lt;=J923,J923&lt;設定!$D$8),J923,L923)))=0,設定!$D$8,IF(AND(設定!$D$8&lt;=L923,設定!$D$8&lt;J923),設定!$D$8,IF(AND(J923&lt;=L923,J923&lt;設定!$D$8),J923,IF(AND(L923&lt;=J923,J923&lt;設定!$D$8),J923,L923))))&lt;=H923,H923+1,IF(IF(AND(設定!$D$8&lt;=L923,設定!$D$8&lt;J923),設定!$D$8,IF(AND(J923&lt;=L923,J923&lt;設定!$D$8),J923,IF(AND(L923&lt;=J923,J923&lt;設定!$D$8),J923,L923)))=0,設定!$D$8,IF(AND(設定!$D$8&lt;=L923,設定!$D$8&lt;J923),設定!$D$8,IF(AND(J923&lt;=L923,J923&lt;設定!$D$8),J923,IF(AND(L923&lt;=J923,J923&lt;設定!$D$8),J923,L923))))),0),40)</f>
        <v>#DIV/0!</v>
      </c>
      <c r="O923" s="55">
        <f>IF(G923="標準",設定!$C$4,G923)</f>
        <v>5</v>
      </c>
      <c r="P923" s="45">
        <f t="shared" si="158"/>
        <v>0</v>
      </c>
      <c r="Q923" s="14">
        <f t="shared" si="159"/>
        <v>0</v>
      </c>
      <c r="R923" s="23">
        <f t="shared" si="167"/>
        <v>0</v>
      </c>
      <c r="S923" s="12">
        <f t="shared" si="160"/>
        <v>0</v>
      </c>
      <c r="T923" s="23">
        <f t="shared" si="161"/>
        <v>0</v>
      </c>
      <c r="U923" s="13">
        <f t="shared" si="162"/>
        <v>0</v>
      </c>
      <c r="V923" s="104" t="str">
        <f>INDEX(商品!Q:Q,MATCH(キーワード!D923,商品!D:D,0),1)</f>
        <v>-</v>
      </c>
      <c r="W923" s="15">
        <f t="shared" si="163"/>
        <v>0</v>
      </c>
      <c r="X923" s="22">
        <f>SUMIFS(当月ワード!$J$3:$J$1000,当月ワード!$D$3:$D$1000,キーワード!$D923,当月ワード!$E$3:$E$1000,キーワード!$F923)</f>
        <v>0</v>
      </c>
      <c r="Y923" s="23">
        <f>SUMIFS(前月ワード!$J$3:$J$1000,前月ワード!$D$3:$D$1000,キーワード!$D923,前月ワード!$E$3:$E$1000,キーワード!$F923)</f>
        <v>0</v>
      </c>
      <c r="Z923" s="23">
        <f>SUMIFS(前々月ワード!$J$3:$J$1000,前々月ワード!$D$3:$D$1000,キーワード!$D923,前々月ワード!$E$3:$E$1000,キーワード!$F923)</f>
        <v>0</v>
      </c>
      <c r="AA923" s="22">
        <f>SUMIFS(当月ワード!$W$3:$W$1000,当月ワード!$D$3:$D$1000,キーワード!$D923,当月ワード!$E$3:$E$1000,キーワード!$F923)</f>
        <v>0</v>
      </c>
      <c r="AB923" s="23">
        <f>SUMIFS(前月ワード!$W$3:$W$1000,前月ワード!$D$3:$D$1000,キーワード!$D923,前月ワード!$E$3:$E$1000,キーワード!$F923)</f>
        <v>0</v>
      </c>
      <c r="AC923" s="23">
        <f>SUMIFS(前々月ワード!$W$3:$W$1000,前々月ワード!$D$3:$D$1000,キーワード!$D923,前々月ワード!$E$3:$E$1000,キーワード!$F923)</f>
        <v>0</v>
      </c>
      <c r="AD923" s="23">
        <f t="shared" si="164"/>
        <v>0</v>
      </c>
      <c r="AE923" s="23">
        <f t="shared" si="164"/>
        <v>0</v>
      </c>
      <c r="AF923" s="23">
        <f t="shared" si="164"/>
        <v>0</v>
      </c>
      <c r="AG923" s="22">
        <f>SUMIFS(当月ワード!$X$3:$X$1000,当月ワード!$D$3:$D$1000,キーワード!$D923,当月ワード!$E$3:$E$1000,キーワード!$F923)</f>
        <v>0</v>
      </c>
      <c r="AH923" s="23">
        <f>SUMIFS(前月ワード!$X$3:$X$1000,前月ワード!$D$3:$D$1000,キーワード!$D923,前月ワード!$E$3:$E$1000,キーワード!$F923)</f>
        <v>0</v>
      </c>
      <c r="AI923" s="23">
        <f>SUMIFS(前々月ワード!$X$3:$X$1000,前々月ワード!$D$3:$D$1000,キーワード!$D923,前々月ワード!$E$3:$E$1000,キーワード!$F923)</f>
        <v>0</v>
      </c>
      <c r="AJ923" s="22">
        <f>SUMIFS(当月ワード!$I$3:$I$1000,当月ワード!$D$3:$D$1000,キーワード!$D923,当月ワード!$E$3:$E$1000,キーワード!$F923)</f>
        <v>0</v>
      </c>
      <c r="AK923" s="23">
        <f>SUMIFS(前月ワード!$I$3:$I$1000,前月ワード!$D$3:$D$1000,キーワード!$D923,前月ワード!$E$3:$E$1000,キーワード!$F923)</f>
        <v>0</v>
      </c>
      <c r="AL923" s="23">
        <f>SUMIFS(前々月ワード!$I$3:$I$1000,前々月ワード!$D$3:$D$1000,キーワード!$D923,前々月ワード!$E$3:$E$1000,キーワード!$F923)</f>
        <v>0</v>
      </c>
      <c r="AM923" s="13">
        <f t="shared" si="165"/>
        <v>0</v>
      </c>
      <c r="AN923" s="13">
        <f t="shared" si="165"/>
        <v>0</v>
      </c>
      <c r="AO923" s="13">
        <f t="shared" si="165"/>
        <v>0</v>
      </c>
      <c r="AP923" s="16">
        <f t="shared" si="166"/>
        <v>0</v>
      </c>
      <c r="AQ923" s="16">
        <f t="shared" si="166"/>
        <v>0</v>
      </c>
      <c r="AR923" s="17">
        <f t="shared" si="166"/>
        <v>0</v>
      </c>
    </row>
    <row r="924" spans="3:44" ht="36.65" customHeight="1">
      <c r="C924" s="20">
        <v>919</v>
      </c>
      <c r="D924" s="53">
        <f>現状ワード設定!B921</f>
        <v>0</v>
      </c>
      <c r="E924" s="26" t="str">
        <f>IFERROR(_xlfn.XLOOKUP($D924,現状商品設定!B:B,現状商品設定!C:C,"-"),"-")</f>
        <v>-</v>
      </c>
      <c r="F924" s="56">
        <f>現状ワード設定!G921</f>
        <v>0</v>
      </c>
      <c r="G924" s="60" t="s">
        <v>46</v>
      </c>
      <c r="H924" s="47" t="str">
        <f>IFERROR(_xlfn.XLOOKUP(D924,商品!$D:$D,商品!$H:$H),"")</f>
        <v/>
      </c>
      <c r="I924" s="50" t="str">
        <f>IFERROR(_xlfn.XLOOKUP(D924&amp;F924,現状ワード設定!J:J,現状ワード設定!H:H),"")</f>
        <v/>
      </c>
      <c r="J924" s="47" t="str">
        <f>IFERROR(_xlfn.XLOOKUP(D924&amp;F924,現状ワード設定!J:J,現状ワード設定!I:I),"")</f>
        <v/>
      </c>
      <c r="K924" s="47" t="e">
        <f>IF(AND(T924&gt;=設定!$C$12,W924&gt;=O924),I924*(1+設定!$F$12),IF(AND(T924&gt;=設定!$C$13,W924&lt;O924),I924*(1+設定!$F$13),IF(AND(T924&lt;設定!$C$14,U924&gt;=設定!$E$14),I924*(1+設定!$F$14),IF(AND(T924&lt;設定!$C$15,U924&lt;設定!$E$15),I924*(1+設定!$F$15),"除外"))))</f>
        <v>#VALUE!</v>
      </c>
      <c r="L924" s="58" t="e">
        <f ca="1">IF(消化率!$I$5&lt;1,K924*消化率!$I$5,IF(U924*V924/(K924*消化率!$I$5)&gt;O924,K924*消化率!$I$5,M924))</f>
        <v>#DIV/0!</v>
      </c>
      <c r="M924" s="58" t="e">
        <f t="shared" si="157"/>
        <v>#VALUE!</v>
      </c>
      <c r="N924" s="58" t="e">
        <f ca="1">IF(ROUNDUP(IF(IF(IF(AND(設定!$D$8&lt;=L924,設定!$D$8&lt;J924),設定!$D$8,IF(AND(J924&lt;=L924,J924&lt;設定!$D$8),J924,IF(AND(L924&lt;=J924,J924&lt;設定!$D$8),J924,L924)))=0,設定!$D$8,IF(AND(設定!$D$8&lt;=L924,設定!$D$8&lt;J924),設定!$D$8,IF(AND(J924&lt;=L924,J924&lt;設定!$D$8),J924,IF(AND(L924&lt;=J924,J924&lt;設定!$D$8),J924,L924))))&lt;=H924,H924+1,IF(IF(AND(設定!$D$8&lt;=L924,設定!$D$8&lt;J924),設定!$D$8,IF(AND(J924&lt;=L924,J924&lt;設定!$D$8),J924,IF(AND(L924&lt;=J924,J924&lt;設定!$D$8),J924,L924)))=0,設定!$D$8,IF(AND(設定!$D$8&lt;=L924,設定!$D$8&lt;J924),設定!$D$8,IF(AND(J924&lt;=L924,J924&lt;設定!$D$8),J924,IF(AND(L924&lt;=J924,J924&lt;設定!$D$8),J924,L924))))),0)&gt;40,ROUNDUP(IF(IF(IF(AND(設定!$D$8&lt;=L924,設定!$D$8&lt;J924),設定!$D$8,IF(AND(J924&lt;=L924,J924&lt;設定!$D$8),J924,IF(AND(L924&lt;=J924,J924&lt;設定!$D$8),J924,L924)))=0,設定!$D$8,IF(AND(設定!$D$8&lt;=L924,設定!$D$8&lt;J924),設定!$D$8,IF(AND(J924&lt;=L924,J924&lt;設定!$D$8),J924,IF(AND(L924&lt;=J924,J924&lt;設定!$D$8),J924,L924))))&lt;=H924,H924+1,IF(IF(AND(設定!$D$8&lt;=L924,設定!$D$8&lt;J924),設定!$D$8,IF(AND(J924&lt;=L924,J924&lt;設定!$D$8),J924,IF(AND(L924&lt;=J924,J924&lt;設定!$D$8),J924,L924)))=0,設定!$D$8,IF(AND(設定!$D$8&lt;=L924,設定!$D$8&lt;J924),設定!$D$8,IF(AND(J924&lt;=L924,J924&lt;設定!$D$8),J924,IF(AND(L924&lt;=J924,J924&lt;設定!$D$8),J924,L924))))),0),40)</f>
        <v>#DIV/0!</v>
      </c>
      <c r="O924" s="55">
        <f>IF(G924="標準",設定!$C$4,G924)</f>
        <v>5</v>
      </c>
      <c r="P924" s="45">
        <f t="shared" si="158"/>
        <v>0</v>
      </c>
      <c r="Q924" s="14">
        <f t="shared" si="159"/>
        <v>0</v>
      </c>
      <c r="R924" s="23">
        <f t="shared" si="167"/>
        <v>0</v>
      </c>
      <c r="S924" s="12">
        <f t="shared" si="160"/>
        <v>0</v>
      </c>
      <c r="T924" s="23">
        <f t="shared" si="161"/>
        <v>0</v>
      </c>
      <c r="U924" s="13">
        <f t="shared" si="162"/>
        <v>0</v>
      </c>
      <c r="V924" s="104" t="str">
        <f>INDEX(商品!Q:Q,MATCH(キーワード!D924,商品!D:D,0),1)</f>
        <v>-</v>
      </c>
      <c r="W924" s="15">
        <f t="shared" si="163"/>
        <v>0</v>
      </c>
      <c r="X924" s="22">
        <f>SUMIFS(当月ワード!$J$3:$J$1000,当月ワード!$D$3:$D$1000,キーワード!$D924,当月ワード!$E$3:$E$1000,キーワード!$F924)</f>
        <v>0</v>
      </c>
      <c r="Y924" s="23">
        <f>SUMIFS(前月ワード!$J$3:$J$1000,前月ワード!$D$3:$D$1000,キーワード!$D924,前月ワード!$E$3:$E$1000,キーワード!$F924)</f>
        <v>0</v>
      </c>
      <c r="Z924" s="23">
        <f>SUMIFS(前々月ワード!$J$3:$J$1000,前々月ワード!$D$3:$D$1000,キーワード!$D924,前々月ワード!$E$3:$E$1000,キーワード!$F924)</f>
        <v>0</v>
      </c>
      <c r="AA924" s="22">
        <f>SUMIFS(当月ワード!$W$3:$W$1000,当月ワード!$D$3:$D$1000,キーワード!$D924,当月ワード!$E$3:$E$1000,キーワード!$F924)</f>
        <v>0</v>
      </c>
      <c r="AB924" s="23">
        <f>SUMIFS(前月ワード!$W$3:$W$1000,前月ワード!$D$3:$D$1000,キーワード!$D924,前月ワード!$E$3:$E$1000,キーワード!$F924)</f>
        <v>0</v>
      </c>
      <c r="AC924" s="23">
        <f>SUMIFS(前々月ワード!$W$3:$W$1000,前々月ワード!$D$3:$D$1000,キーワード!$D924,前々月ワード!$E$3:$E$1000,キーワード!$F924)</f>
        <v>0</v>
      </c>
      <c r="AD924" s="23">
        <f t="shared" si="164"/>
        <v>0</v>
      </c>
      <c r="AE924" s="23">
        <f t="shared" si="164"/>
        <v>0</v>
      </c>
      <c r="AF924" s="23">
        <f t="shared" si="164"/>
        <v>0</v>
      </c>
      <c r="AG924" s="22">
        <f>SUMIFS(当月ワード!$X$3:$X$1000,当月ワード!$D$3:$D$1000,キーワード!$D924,当月ワード!$E$3:$E$1000,キーワード!$F924)</f>
        <v>0</v>
      </c>
      <c r="AH924" s="23">
        <f>SUMIFS(前月ワード!$X$3:$X$1000,前月ワード!$D$3:$D$1000,キーワード!$D924,前月ワード!$E$3:$E$1000,キーワード!$F924)</f>
        <v>0</v>
      </c>
      <c r="AI924" s="23">
        <f>SUMIFS(前々月ワード!$X$3:$X$1000,前々月ワード!$D$3:$D$1000,キーワード!$D924,前々月ワード!$E$3:$E$1000,キーワード!$F924)</f>
        <v>0</v>
      </c>
      <c r="AJ924" s="22">
        <f>SUMIFS(当月ワード!$I$3:$I$1000,当月ワード!$D$3:$D$1000,キーワード!$D924,当月ワード!$E$3:$E$1000,キーワード!$F924)</f>
        <v>0</v>
      </c>
      <c r="AK924" s="23">
        <f>SUMIFS(前月ワード!$I$3:$I$1000,前月ワード!$D$3:$D$1000,キーワード!$D924,前月ワード!$E$3:$E$1000,キーワード!$F924)</f>
        <v>0</v>
      </c>
      <c r="AL924" s="23">
        <f>SUMIFS(前々月ワード!$I$3:$I$1000,前々月ワード!$D$3:$D$1000,キーワード!$D924,前々月ワード!$E$3:$E$1000,キーワード!$F924)</f>
        <v>0</v>
      </c>
      <c r="AM924" s="13">
        <f t="shared" si="165"/>
        <v>0</v>
      </c>
      <c r="AN924" s="13">
        <f t="shared" si="165"/>
        <v>0</v>
      </c>
      <c r="AO924" s="13">
        <f t="shared" si="165"/>
        <v>0</v>
      </c>
      <c r="AP924" s="16">
        <f t="shared" si="166"/>
        <v>0</v>
      </c>
      <c r="AQ924" s="16">
        <f t="shared" si="166"/>
        <v>0</v>
      </c>
      <c r="AR924" s="17">
        <f t="shared" si="166"/>
        <v>0</v>
      </c>
    </row>
    <row r="925" spans="3:44" ht="36.65" customHeight="1">
      <c r="C925" s="20">
        <v>920</v>
      </c>
      <c r="D925" s="53">
        <f>現状ワード設定!B922</f>
        <v>0</v>
      </c>
      <c r="E925" s="26" t="str">
        <f>IFERROR(_xlfn.XLOOKUP($D925,現状商品設定!B:B,現状商品設定!C:C,"-"),"-")</f>
        <v>-</v>
      </c>
      <c r="F925" s="56">
        <f>現状ワード設定!G922</f>
        <v>0</v>
      </c>
      <c r="G925" s="60" t="s">
        <v>46</v>
      </c>
      <c r="H925" s="47" t="str">
        <f>IFERROR(_xlfn.XLOOKUP(D925,商品!$D:$D,商品!$H:$H),"")</f>
        <v/>
      </c>
      <c r="I925" s="50" t="str">
        <f>IFERROR(_xlfn.XLOOKUP(D925&amp;F925,現状ワード設定!J:J,現状ワード設定!H:H),"")</f>
        <v/>
      </c>
      <c r="J925" s="47" t="str">
        <f>IFERROR(_xlfn.XLOOKUP(D925&amp;F925,現状ワード設定!J:J,現状ワード設定!I:I),"")</f>
        <v/>
      </c>
      <c r="K925" s="47" t="e">
        <f>IF(AND(T925&gt;=設定!$C$12,W925&gt;=O925),I925*(1+設定!$F$12),IF(AND(T925&gt;=設定!$C$13,W925&lt;O925),I925*(1+設定!$F$13),IF(AND(T925&lt;設定!$C$14,U925&gt;=設定!$E$14),I925*(1+設定!$F$14),IF(AND(T925&lt;設定!$C$15,U925&lt;設定!$E$15),I925*(1+設定!$F$15),"除外"))))</f>
        <v>#VALUE!</v>
      </c>
      <c r="L925" s="58" t="e">
        <f ca="1">IF(消化率!$I$5&lt;1,K925*消化率!$I$5,IF(U925*V925/(K925*消化率!$I$5)&gt;O925,K925*消化率!$I$5,M925))</f>
        <v>#DIV/0!</v>
      </c>
      <c r="M925" s="58" t="e">
        <f t="shared" si="157"/>
        <v>#VALUE!</v>
      </c>
      <c r="N925" s="58" t="e">
        <f ca="1">IF(ROUNDUP(IF(IF(IF(AND(設定!$D$8&lt;=L925,設定!$D$8&lt;J925),設定!$D$8,IF(AND(J925&lt;=L925,J925&lt;設定!$D$8),J925,IF(AND(L925&lt;=J925,J925&lt;設定!$D$8),J925,L925)))=0,設定!$D$8,IF(AND(設定!$D$8&lt;=L925,設定!$D$8&lt;J925),設定!$D$8,IF(AND(J925&lt;=L925,J925&lt;設定!$D$8),J925,IF(AND(L925&lt;=J925,J925&lt;設定!$D$8),J925,L925))))&lt;=H925,H925+1,IF(IF(AND(設定!$D$8&lt;=L925,設定!$D$8&lt;J925),設定!$D$8,IF(AND(J925&lt;=L925,J925&lt;設定!$D$8),J925,IF(AND(L925&lt;=J925,J925&lt;設定!$D$8),J925,L925)))=0,設定!$D$8,IF(AND(設定!$D$8&lt;=L925,設定!$D$8&lt;J925),設定!$D$8,IF(AND(J925&lt;=L925,J925&lt;設定!$D$8),J925,IF(AND(L925&lt;=J925,J925&lt;設定!$D$8),J925,L925))))),0)&gt;40,ROUNDUP(IF(IF(IF(AND(設定!$D$8&lt;=L925,設定!$D$8&lt;J925),設定!$D$8,IF(AND(J925&lt;=L925,J925&lt;設定!$D$8),J925,IF(AND(L925&lt;=J925,J925&lt;設定!$D$8),J925,L925)))=0,設定!$D$8,IF(AND(設定!$D$8&lt;=L925,設定!$D$8&lt;J925),設定!$D$8,IF(AND(J925&lt;=L925,J925&lt;設定!$D$8),J925,IF(AND(L925&lt;=J925,J925&lt;設定!$D$8),J925,L925))))&lt;=H925,H925+1,IF(IF(AND(設定!$D$8&lt;=L925,設定!$D$8&lt;J925),設定!$D$8,IF(AND(J925&lt;=L925,J925&lt;設定!$D$8),J925,IF(AND(L925&lt;=J925,J925&lt;設定!$D$8),J925,L925)))=0,設定!$D$8,IF(AND(設定!$D$8&lt;=L925,設定!$D$8&lt;J925),設定!$D$8,IF(AND(J925&lt;=L925,J925&lt;設定!$D$8),J925,IF(AND(L925&lt;=J925,J925&lt;設定!$D$8),J925,L925))))),0),40)</f>
        <v>#DIV/0!</v>
      </c>
      <c r="O925" s="55">
        <f>IF(G925="標準",設定!$C$4,G925)</f>
        <v>5</v>
      </c>
      <c r="P925" s="45">
        <f t="shared" si="158"/>
        <v>0</v>
      </c>
      <c r="Q925" s="14">
        <f t="shared" si="159"/>
        <v>0</v>
      </c>
      <c r="R925" s="23">
        <f t="shared" si="167"/>
        <v>0</v>
      </c>
      <c r="S925" s="12">
        <f t="shared" si="160"/>
        <v>0</v>
      </c>
      <c r="T925" s="23">
        <f t="shared" si="161"/>
        <v>0</v>
      </c>
      <c r="U925" s="13">
        <f t="shared" si="162"/>
        <v>0</v>
      </c>
      <c r="V925" s="104" t="str">
        <f>INDEX(商品!Q:Q,MATCH(キーワード!D925,商品!D:D,0),1)</f>
        <v>-</v>
      </c>
      <c r="W925" s="15">
        <f t="shared" si="163"/>
        <v>0</v>
      </c>
      <c r="X925" s="22">
        <f>SUMIFS(当月ワード!$J$3:$J$1000,当月ワード!$D$3:$D$1000,キーワード!$D925,当月ワード!$E$3:$E$1000,キーワード!$F925)</f>
        <v>0</v>
      </c>
      <c r="Y925" s="23">
        <f>SUMIFS(前月ワード!$J$3:$J$1000,前月ワード!$D$3:$D$1000,キーワード!$D925,前月ワード!$E$3:$E$1000,キーワード!$F925)</f>
        <v>0</v>
      </c>
      <c r="Z925" s="23">
        <f>SUMIFS(前々月ワード!$J$3:$J$1000,前々月ワード!$D$3:$D$1000,キーワード!$D925,前々月ワード!$E$3:$E$1000,キーワード!$F925)</f>
        <v>0</v>
      </c>
      <c r="AA925" s="22">
        <f>SUMIFS(当月ワード!$W$3:$W$1000,当月ワード!$D$3:$D$1000,キーワード!$D925,当月ワード!$E$3:$E$1000,キーワード!$F925)</f>
        <v>0</v>
      </c>
      <c r="AB925" s="23">
        <f>SUMIFS(前月ワード!$W$3:$W$1000,前月ワード!$D$3:$D$1000,キーワード!$D925,前月ワード!$E$3:$E$1000,キーワード!$F925)</f>
        <v>0</v>
      </c>
      <c r="AC925" s="23">
        <f>SUMIFS(前々月ワード!$W$3:$W$1000,前々月ワード!$D$3:$D$1000,キーワード!$D925,前々月ワード!$E$3:$E$1000,キーワード!$F925)</f>
        <v>0</v>
      </c>
      <c r="AD925" s="23">
        <f t="shared" si="164"/>
        <v>0</v>
      </c>
      <c r="AE925" s="23">
        <f t="shared" si="164"/>
        <v>0</v>
      </c>
      <c r="AF925" s="23">
        <f t="shared" si="164"/>
        <v>0</v>
      </c>
      <c r="AG925" s="22">
        <f>SUMIFS(当月ワード!$X$3:$X$1000,当月ワード!$D$3:$D$1000,キーワード!$D925,当月ワード!$E$3:$E$1000,キーワード!$F925)</f>
        <v>0</v>
      </c>
      <c r="AH925" s="23">
        <f>SUMIFS(前月ワード!$X$3:$X$1000,前月ワード!$D$3:$D$1000,キーワード!$D925,前月ワード!$E$3:$E$1000,キーワード!$F925)</f>
        <v>0</v>
      </c>
      <c r="AI925" s="23">
        <f>SUMIFS(前々月ワード!$X$3:$X$1000,前々月ワード!$D$3:$D$1000,キーワード!$D925,前々月ワード!$E$3:$E$1000,キーワード!$F925)</f>
        <v>0</v>
      </c>
      <c r="AJ925" s="22">
        <f>SUMIFS(当月ワード!$I$3:$I$1000,当月ワード!$D$3:$D$1000,キーワード!$D925,当月ワード!$E$3:$E$1000,キーワード!$F925)</f>
        <v>0</v>
      </c>
      <c r="AK925" s="23">
        <f>SUMIFS(前月ワード!$I$3:$I$1000,前月ワード!$D$3:$D$1000,キーワード!$D925,前月ワード!$E$3:$E$1000,キーワード!$F925)</f>
        <v>0</v>
      </c>
      <c r="AL925" s="23">
        <f>SUMIFS(前々月ワード!$I$3:$I$1000,前々月ワード!$D$3:$D$1000,キーワード!$D925,前々月ワード!$E$3:$E$1000,キーワード!$F925)</f>
        <v>0</v>
      </c>
      <c r="AM925" s="13">
        <f t="shared" si="165"/>
        <v>0</v>
      </c>
      <c r="AN925" s="13">
        <f t="shared" si="165"/>
        <v>0</v>
      </c>
      <c r="AO925" s="13">
        <f t="shared" si="165"/>
        <v>0</v>
      </c>
      <c r="AP925" s="16">
        <f t="shared" si="166"/>
        <v>0</v>
      </c>
      <c r="AQ925" s="16">
        <f t="shared" si="166"/>
        <v>0</v>
      </c>
      <c r="AR925" s="17">
        <f t="shared" si="166"/>
        <v>0</v>
      </c>
    </row>
    <row r="926" spans="3:44" ht="36.65" customHeight="1">
      <c r="C926" s="20">
        <v>921</v>
      </c>
      <c r="D926" s="53">
        <f>現状ワード設定!B923</f>
        <v>0</v>
      </c>
      <c r="E926" s="26" t="str">
        <f>IFERROR(_xlfn.XLOOKUP($D926,現状商品設定!B:B,現状商品設定!C:C,"-"),"-")</f>
        <v>-</v>
      </c>
      <c r="F926" s="56">
        <f>現状ワード設定!G923</f>
        <v>0</v>
      </c>
      <c r="G926" s="60" t="s">
        <v>46</v>
      </c>
      <c r="H926" s="47" t="str">
        <f>IFERROR(_xlfn.XLOOKUP(D926,商品!$D:$D,商品!$H:$H),"")</f>
        <v/>
      </c>
      <c r="I926" s="50" t="str">
        <f>IFERROR(_xlfn.XLOOKUP(D926&amp;F926,現状ワード設定!J:J,現状ワード設定!H:H),"")</f>
        <v/>
      </c>
      <c r="J926" s="47" t="str">
        <f>IFERROR(_xlfn.XLOOKUP(D926&amp;F926,現状ワード設定!J:J,現状ワード設定!I:I),"")</f>
        <v/>
      </c>
      <c r="K926" s="47" t="e">
        <f>IF(AND(T926&gt;=設定!$C$12,W926&gt;=O926),I926*(1+設定!$F$12),IF(AND(T926&gt;=設定!$C$13,W926&lt;O926),I926*(1+設定!$F$13),IF(AND(T926&lt;設定!$C$14,U926&gt;=設定!$E$14),I926*(1+設定!$F$14),IF(AND(T926&lt;設定!$C$15,U926&lt;設定!$E$15),I926*(1+設定!$F$15),"除外"))))</f>
        <v>#VALUE!</v>
      </c>
      <c r="L926" s="58" t="e">
        <f ca="1">IF(消化率!$I$5&lt;1,K926*消化率!$I$5,IF(U926*V926/(K926*消化率!$I$5)&gt;O926,K926*消化率!$I$5,M926))</f>
        <v>#DIV/0!</v>
      </c>
      <c r="M926" s="58" t="e">
        <f t="shared" si="157"/>
        <v>#VALUE!</v>
      </c>
      <c r="N926" s="58" t="e">
        <f ca="1">IF(ROUNDUP(IF(IF(IF(AND(設定!$D$8&lt;=L926,設定!$D$8&lt;J926),設定!$D$8,IF(AND(J926&lt;=L926,J926&lt;設定!$D$8),J926,IF(AND(L926&lt;=J926,J926&lt;設定!$D$8),J926,L926)))=0,設定!$D$8,IF(AND(設定!$D$8&lt;=L926,設定!$D$8&lt;J926),設定!$D$8,IF(AND(J926&lt;=L926,J926&lt;設定!$D$8),J926,IF(AND(L926&lt;=J926,J926&lt;設定!$D$8),J926,L926))))&lt;=H926,H926+1,IF(IF(AND(設定!$D$8&lt;=L926,設定!$D$8&lt;J926),設定!$D$8,IF(AND(J926&lt;=L926,J926&lt;設定!$D$8),J926,IF(AND(L926&lt;=J926,J926&lt;設定!$D$8),J926,L926)))=0,設定!$D$8,IF(AND(設定!$D$8&lt;=L926,設定!$D$8&lt;J926),設定!$D$8,IF(AND(J926&lt;=L926,J926&lt;設定!$D$8),J926,IF(AND(L926&lt;=J926,J926&lt;設定!$D$8),J926,L926))))),0)&gt;40,ROUNDUP(IF(IF(IF(AND(設定!$D$8&lt;=L926,設定!$D$8&lt;J926),設定!$D$8,IF(AND(J926&lt;=L926,J926&lt;設定!$D$8),J926,IF(AND(L926&lt;=J926,J926&lt;設定!$D$8),J926,L926)))=0,設定!$D$8,IF(AND(設定!$D$8&lt;=L926,設定!$D$8&lt;J926),設定!$D$8,IF(AND(J926&lt;=L926,J926&lt;設定!$D$8),J926,IF(AND(L926&lt;=J926,J926&lt;設定!$D$8),J926,L926))))&lt;=H926,H926+1,IF(IF(AND(設定!$D$8&lt;=L926,設定!$D$8&lt;J926),設定!$D$8,IF(AND(J926&lt;=L926,J926&lt;設定!$D$8),J926,IF(AND(L926&lt;=J926,J926&lt;設定!$D$8),J926,L926)))=0,設定!$D$8,IF(AND(設定!$D$8&lt;=L926,設定!$D$8&lt;J926),設定!$D$8,IF(AND(J926&lt;=L926,J926&lt;設定!$D$8),J926,IF(AND(L926&lt;=J926,J926&lt;設定!$D$8),J926,L926))))),0),40)</f>
        <v>#DIV/0!</v>
      </c>
      <c r="O926" s="55">
        <f>IF(G926="標準",設定!$C$4,G926)</f>
        <v>5</v>
      </c>
      <c r="P926" s="45">
        <f t="shared" si="158"/>
        <v>0</v>
      </c>
      <c r="Q926" s="14">
        <f t="shared" si="159"/>
        <v>0</v>
      </c>
      <c r="R926" s="23">
        <f t="shared" si="167"/>
        <v>0</v>
      </c>
      <c r="S926" s="12">
        <f t="shared" si="160"/>
        <v>0</v>
      </c>
      <c r="T926" s="23">
        <f t="shared" si="161"/>
        <v>0</v>
      </c>
      <c r="U926" s="13">
        <f t="shared" si="162"/>
        <v>0</v>
      </c>
      <c r="V926" s="104" t="str">
        <f>INDEX(商品!Q:Q,MATCH(キーワード!D926,商品!D:D,0),1)</f>
        <v>-</v>
      </c>
      <c r="W926" s="15">
        <f t="shared" si="163"/>
        <v>0</v>
      </c>
      <c r="X926" s="22">
        <f>SUMIFS(当月ワード!$J$3:$J$1000,当月ワード!$D$3:$D$1000,キーワード!$D926,当月ワード!$E$3:$E$1000,キーワード!$F926)</f>
        <v>0</v>
      </c>
      <c r="Y926" s="23">
        <f>SUMIFS(前月ワード!$J$3:$J$1000,前月ワード!$D$3:$D$1000,キーワード!$D926,前月ワード!$E$3:$E$1000,キーワード!$F926)</f>
        <v>0</v>
      </c>
      <c r="Z926" s="23">
        <f>SUMIFS(前々月ワード!$J$3:$J$1000,前々月ワード!$D$3:$D$1000,キーワード!$D926,前々月ワード!$E$3:$E$1000,キーワード!$F926)</f>
        <v>0</v>
      </c>
      <c r="AA926" s="22">
        <f>SUMIFS(当月ワード!$W$3:$W$1000,当月ワード!$D$3:$D$1000,キーワード!$D926,当月ワード!$E$3:$E$1000,キーワード!$F926)</f>
        <v>0</v>
      </c>
      <c r="AB926" s="23">
        <f>SUMIFS(前月ワード!$W$3:$W$1000,前月ワード!$D$3:$D$1000,キーワード!$D926,前月ワード!$E$3:$E$1000,キーワード!$F926)</f>
        <v>0</v>
      </c>
      <c r="AC926" s="23">
        <f>SUMIFS(前々月ワード!$W$3:$W$1000,前々月ワード!$D$3:$D$1000,キーワード!$D926,前々月ワード!$E$3:$E$1000,キーワード!$F926)</f>
        <v>0</v>
      </c>
      <c r="AD926" s="23">
        <f t="shared" si="164"/>
        <v>0</v>
      </c>
      <c r="AE926" s="23">
        <f t="shared" si="164"/>
        <v>0</v>
      </c>
      <c r="AF926" s="23">
        <f t="shared" si="164"/>
        <v>0</v>
      </c>
      <c r="AG926" s="22">
        <f>SUMIFS(当月ワード!$X$3:$X$1000,当月ワード!$D$3:$D$1000,キーワード!$D926,当月ワード!$E$3:$E$1000,キーワード!$F926)</f>
        <v>0</v>
      </c>
      <c r="AH926" s="23">
        <f>SUMIFS(前月ワード!$X$3:$X$1000,前月ワード!$D$3:$D$1000,キーワード!$D926,前月ワード!$E$3:$E$1000,キーワード!$F926)</f>
        <v>0</v>
      </c>
      <c r="AI926" s="23">
        <f>SUMIFS(前々月ワード!$X$3:$X$1000,前々月ワード!$D$3:$D$1000,キーワード!$D926,前々月ワード!$E$3:$E$1000,キーワード!$F926)</f>
        <v>0</v>
      </c>
      <c r="AJ926" s="22">
        <f>SUMIFS(当月ワード!$I$3:$I$1000,当月ワード!$D$3:$D$1000,キーワード!$D926,当月ワード!$E$3:$E$1000,キーワード!$F926)</f>
        <v>0</v>
      </c>
      <c r="AK926" s="23">
        <f>SUMIFS(前月ワード!$I$3:$I$1000,前月ワード!$D$3:$D$1000,キーワード!$D926,前月ワード!$E$3:$E$1000,キーワード!$F926)</f>
        <v>0</v>
      </c>
      <c r="AL926" s="23">
        <f>SUMIFS(前々月ワード!$I$3:$I$1000,前々月ワード!$D$3:$D$1000,キーワード!$D926,前々月ワード!$E$3:$E$1000,キーワード!$F926)</f>
        <v>0</v>
      </c>
      <c r="AM926" s="13">
        <f t="shared" si="165"/>
        <v>0</v>
      </c>
      <c r="AN926" s="13">
        <f t="shared" si="165"/>
        <v>0</v>
      </c>
      <c r="AO926" s="13">
        <f t="shared" si="165"/>
        <v>0</v>
      </c>
      <c r="AP926" s="16">
        <f t="shared" si="166"/>
        <v>0</v>
      </c>
      <c r="AQ926" s="16">
        <f t="shared" si="166"/>
        <v>0</v>
      </c>
      <c r="AR926" s="17">
        <f t="shared" si="166"/>
        <v>0</v>
      </c>
    </row>
    <row r="927" spans="3:44" ht="36.65" customHeight="1">
      <c r="C927" s="20">
        <v>922</v>
      </c>
      <c r="D927" s="53">
        <f>現状ワード設定!B924</f>
        <v>0</v>
      </c>
      <c r="E927" s="26" t="str">
        <f>IFERROR(_xlfn.XLOOKUP($D927,現状商品設定!B:B,現状商品設定!C:C,"-"),"-")</f>
        <v>-</v>
      </c>
      <c r="F927" s="56">
        <f>現状ワード設定!G924</f>
        <v>0</v>
      </c>
      <c r="G927" s="60" t="s">
        <v>46</v>
      </c>
      <c r="H927" s="47" t="str">
        <f>IFERROR(_xlfn.XLOOKUP(D927,商品!$D:$D,商品!$H:$H),"")</f>
        <v/>
      </c>
      <c r="I927" s="50" t="str">
        <f>IFERROR(_xlfn.XLOOKUP(D927&amp;F927,現状ワード設定!J:J,現状ワード設定!H:H),"")</f>
        <v/>
      </c>
      <c r="J927" s="47" t="str">
        <f>IFERROR(_xlfn.XLOOKUP(D927&amp;F927,現状ワード設定!J:J,現状ワード設定!I:I),"")</f>
        <v/>
      </c>
      <c r="K927" s="47" t="e">
        <f>IF(AND(T927&gt;=設定!$C$12,W927&gt;=O927),I927*(1+設定!$F$12),IF(AND(T927&gt;=設定!$C$13,W927&lt;O927),I927*(1+設定!$F$13),IF(AND(T927&lt;設定!$C$14,U927&gt;=設定!$E$14),I927*(1+設定!$F$14),IF(AND(T927&lt;設定!$C$15,U927&lt;設定!$E$15),I927*(1+設定!$F$15),"除外"))))</f>
        <v>#VALUE!</v>
      </c>
      <c r="L927" s="58" t="e">
        <f ca="1">IF(消化率!$I$5&lt;1,K927*消化率!$I$5,IF(U927*V927/(K927*消化率!$I$5)&gt;O927,K927*消化率!$I$5,M927))</f>
        <v>#DIV/0!</v>
      </c>
      <c r="M927" s="58" t="e">
        <f t="shared" si="157"/>
        <v>#VALUE!</v>
      </c>
      <c r="N927" s="58" t="e">
        <f ca="1">IF(ROUNDUP(IF(IF(IF(AND(設定!$D$8&lt;=L927,設定!$D$8&lt;J927),設定!$D$8,IF(AND(J927&lt;=L927,J927&lt;設定!$D$8),J927,IF(AND(L927&lt;=J927,J927&lt;設定!$D$8),J927,L927)))=0,設定!$D$8,IF(AND(設定!$D$8&lt;=L927,設定!$D$8&lt;J927),設定!$D$8,IF(AND(J927&lt;=L927,J927&lt;設定!$D$8),J927,IF(AND(L927&lt;=J927,J927&lt;設定!$D$8),J927,L927))))&lt;=H927,H927+1,IF(IF(AND(設定!$D$8&lt;=L927,設定!$D$8&lt;J927),設定!$D$8,IF(AND(J927&lt;=L927,J927&lt;設定!$D$8),J927,IF(AND(L927&lt;=J927,J927&lt;設定!$D$8),J927,L927)))=0,設定!$D$8,IF(AND(設定!$D$8&lt;=L927,設定!$D$8&lt;J927),設定!$D$8,IF(AND(J927&lt;=L927,J927&lt;設定!$D$8),J927,IF(AND(L927&lt;=J927,J927&lt;設定!$D$8),J927,L927))))),0)&gt;40,ROUNDUP(IF(IF(IF(AND(設定!$D$8&lt;=L927,設定!$D$8&lt;J927),設定!$D$8,IF(AND(J927&lt;=L927,J927&lt;設定!$D$8),J927,IF(AND(L927&lt;=J927,J927&lt;設定!$D$8),J927,L927)))=0,設定!$D$8,IF(AND(設定!$D$8&lt;=L927,設定!$D$8&lt;J927),設定!$D$8,IF(AND(J927&lt;=L927,J927&lt;設定!$D$8),J927,IF(AND(L927&lt;=J927,J927&lt;設定!$D$8),J927,L927))))&lt;=H927,H927+1,IF(IF(AND(設定!$D$8&lt;=L927,設定!$D$8&lt;J927),設定!$D$8,IF(AND(J927&lt;=L927,J927&lt;設定!$D$8),J927,IF(AND(L927&lt;=J927,J927&lt;設定!$D$8),J927,L927)))=0,設定!$D$8,IF(AND(設定!$D$8&lt;=L927,設定!$D$8&lt;J927),設定!$D$8,IF(AND(J927&lt;=L927,J927&lt;設定!$D$8),J927,IF(AND(L927&lt;=J927,J927&lt;設定!$D$8),J927,L927))))),0),40)</f>
        <v>#DIV/0!</v>
      </c>
      <c r="O927" s="55">
        <f>IF(G927="標準",設定!$C$4,G927)</f>
        <v>5</v>
      </c>
      <c r="P927" s="45">
        <f t="shared" si="158"/>
        <v>0</v>
      </c>
      <c r="Q927" s="14">
        <f t="shared" si="159"/>
        <v>0</v>
      </c>
      <c r="R927" s="23">
        <f t="shared" si="167"/>
        <v>0</v>
      </c>
      <c r="S927" s="12">
        <f t="shared" si="160"/>
        <v>0</v>
      </c>
      <c r="T927" s="23">
        <f t="shared" si="161"/>
        <v>0</v>
      </c>
      <c r="U927" s="13">
        <f t="shared" si="162"/>
        <v>0</v>
      </c>
      <c r="V927" s="104" t="str">
        <f>INDEX(商品!Q:Q,MATCH(キーワード!D927,商品!D:D,0),1)</f>
        <v>-</v>
      </c>
      <c r="W927" s="15">
        <f t="shared" si="163"/>
        <v>0</v>
      </c>
      <c r="X927" s="22">
        <f>SUMIFS(当月ワード!$J$3:$J$1000,当月ワード!$D$3:$D$1000,キーワード!$D927,当月ワード!$E$3:$E$1000,キーワード!$F927)</f>
        <v>0</v>
      </c>
      <c r="Y927" s="23">
        <f>SUMIFS(前月ワード!$J$3:$J$1000,前月ワード!$D$3:$D$1000,キーワード!$D927,前月ワード!$E$3:$E$1000,キーワード!$F927)</f>
        <v>0</v>
      </c>
      <c r="Z927" s="23">
        <f>SUMIFS(前々月ワード!$J$3:$J$1000,前々月ワード!$D$3:$D$1000,キーワード!$D927,前々月ワード!$E$3:$E$1000,キーワード!$F927)</f>
        <v>0</v>
      </c>
      <c r="AA927" s="22">
        <f>SUMIFS(当月ワード!$W$3:$W$1000,当月ワード!$D$3:$D$1000,キーワード!$D927,当月ワード!$E$3:$E$1000,キーワード!$F927)</f>
        <v>0</v>
      </c>
      <c r="AB927" s="23">
        <f>SUMIFS(前月ワード!$W$3:$W$1000,前月ワード!$D$3:$D$1000,キーワード!$D927,前月ワード!$E$3:$E$1000,キーワード!$F927)</f>
        <v>0</v>
      </c>
      <c r="AC927" s="23">
        <f>SUMIFS(前々月ワード!$W$3:$W$1000,前々月ワード!$D$3:$D$1000,キーワード!$D927,前々月ワード!$E$3:$E$1000,キーワード!$F927)</f>
        <v>0</v>
      </c>
      <c r="AD927" s="23">
        <f t="shared" si="164"/>
        <v>0</v>
      </c>
      <c r="AE927" s="23">
        <f t="shared" si="164"/>
        <v>0</v>
      </c>
      <c r="AF927" s="23">
        <f t="shared" si="164"/>
        <v>0</v>
      </c>
      <c r="AG927" s="22">
        <f>SUMIFS(当月ワード!$X$3:$X$1000,当月ワード!$D$3:$D$1000,キーワード!$D927,当月ワード!$E$3:$E$1000,キーワード!$F927)</f>
        <v>0</v>
      </c>
      <c r="AH927" s="23">
        <f>SUMIFS(前月ワード!$X$3:$X$1000,前月ワード!$D$3:$D$1000,キーワード!$D927,前月ワード!$E$3:$E$1000,キーワード!$F927)</f>
        <v>0</v>
      </c>
      <c r="AI927" s="23">
        <f>SUMIFS(前々月ワード!$X$3:$X$1000,前々月ワード!$D$3:$D$1000,キーワード!$D927,前々月ワード!$E$3:$E$1000,キーワード!$F927)</f>
        <v>0</v>
      </c>
      <c r="AJ927" s="22">
        <f>SUMIFS(当月ワード!$I$3:$I$1000,当月ワード!$D$3:$D$1000,キーワード!$D927,当月ワード!$E$3:$E$1000,キーワード!$F927)</f>
        <v>0</v>
      </c>
      <c r="AK927" s="23">
        <f>SUMIFS(前月ワード!$I$3:$I$1000,前月ワード!$D$3:$D$1000,キーワード!$D927,前月ワード!$E$3:$E$1000,キーワード!$F927)</f>
        <v>0</v>
      </c>
      <c r="AL927" s="23">
        <f>SUMIFS(前々月ワード!$I$3:$I$1000,前々月ワード!$D$3:$D$1000,キーワード!$D927,前々月ワード!$E$3:$E$1000,キーワード!$F927)</f>
        <v>0</v>
      </c>
      <c r="AM927" s="13">
        <f t="shared" si="165"/>
        <v>0</v>
      </c>
      <c r="AN927" s="13">
        <f t="shared" si="165"/>
        <v>0</v>
      </c>
      <c r="AO927" s="13">
        <f t="shared" si="165"/>
        <v>0</v>
      </c>
      <c r="AP927" s="16">
        <f t="shared" si="166"/>
        <v>0</v>
      </c>
      <c r="AQ927" s="16">
        <f t="shared" si="166"/>
        <v>0</v>
      </c>
      <c r="AR927" s="17">
        <f t="shared" si="166"/>
        <v>0</v>
      </c>
    </row>
    <row r="928" spans="3:44" ht="36.65" customHeight="1">
      <c r="C928" s="20">
        <v>923</v>
      </c>
      <c r="D928" s="53">
        <f>現状ワード設定!B925</f>
        <v>0</v>
      </c>
      <c r="E928" s="26" t="str">
        <f>IFERROR(_xlfn.XLOOKUP($D928,現状商品設定!B:B,現状商品設定!C:C,"-"),"-")</f>
        <v>-</v>
      </c>
      <c r="F928" s="56">
        <f>現状ワード設定!G925</f>
        <v>0</v>
      </c>
      <c r="G928" s="60" t="s">
        <v>46</v>
      </c>
      <c r="H928" s="47" t="str">
        <f>IFERROR(_xlfn.XLOOKUP(D928,商品!$D:$D,商品!$H:$H),"")</f>
        <v/>
      </c>
      <c r="I928" s="50" t="str">
        <f>IFERROR(_xlfn.XLOOKUP(D928&amp;F928,現状ワード設定!J:J,現状ワード設定!H:H),"")</f>
        <v/>
      </c>
      <c r="J928" s="47" t="str">
        <f>IFERROR(_xlfn.XLOOKUP(D928&amp;F928,現状ワード設定!J:J,現状ワード設定!I:I),"")</f>
        <v/>
      </c>
      <c r="K928" s="47" t="e">
        <f>IF(AND(T928&gt;=設定!$C$12,W928&gt;=O928),I928*(1+設定!$F$12),IF(AND(T928&gt;=設定!$C$13,W928&lt;O928),I928*(1+設定!$F$13),IF(AND(T928&lt;設定!$C$14,U928&gt;=設定!$E$14),I928*(1+設定!$F$14),IF(AND(T928&lt;設定!$C$15,U928&lt;設定!$E$15),I928*(1+設定!$F$15),"除外"))))</f>
        <v>#VALUE!</v>
      </c>
      <c r="L928" s="58" t="e">
        <f ca="1">IF(消化率!$I$5&lt;1,K928*消化率!$I$5,IF(U928*V928/(K928*消化率!$I$5)&gt;O928,K928*消化率!$I$5,M928))</f>
        <v>#DIV/0!</v>
      </c>
      <c r="M928" s="58" t="e">
        <f t="shared" si="157"/>
        <v>#VALUE!</v>
      </c>
      <c r="N928" s="58" t="e">
        <f ca="1">IF(ROUNDUP(IF(IF(IF(AND(設定!$D$8&lt;=L928,設定!$D$8&lt;J928),設定!$D$8,IF(AND(J928&lt;=L928,J928&lt;設定!$D$8),J928,IF(AND(L928&lt;=J928,J928&lt;設定!$D$8),J928,L928)))=0,設定!$D$8,IF(AND(設定!$D$8&lt;=L928,設定!$D$8&lt;J928),設定!$D$8,IF(AND(J928&lt;=L928,J928&lt;設定!$D$8),J928,IF(AND(L928&lt;=J928,J928&lt;設定!$D$8),J928,L928))))&lt;=H928,H928+1,IF(IF(AND(設定!$D$8&lt;=L928,設定!$D$8&lt;J928),設定!$D$8,IF(AND(J928&lt;=L928,J928&lt;設定!$D$8),J928,IF(AND(L928&lt;=J928,J928&lt;設定!$D$8),J928,L928)))=0,設定!$D$8,IF(AND(設定!$D$8&lt;=L928,設定!$D$8&lt;J928),設定!$D$8,IF(AND(J928&lt;=L928,J928&lt;設定!$D$8),J928,IF(AND(L928&lt;=J928,J928&lt;設定!$D$8),J928,L928))))),0)&gt;40,ROUNDUP(IF(IF(IF(AND(設定!$D$8&lt;=L928,設定!$D$8&lt;J928),設定!$D$8,IF(AND(J928&lt;=L928,J928&lt;設定!$D$8),J928,IF(AND(L928&lt;=J928,J928&lt;設定!$D$8),J928,L928)))=0,設定!$D$8,IF(AND(設定!$D$8&lt;=L928,設定!$D$8&lt;J928),設定!$D$8,IF(AND(J928&lt;=L928,J928&lt;設定!$D$8),J928,IF(AND(L928&lt;=J928,J928&lt;設定!$D$8),J928,L928))))&lt;=H928,H928+1,IF(IF(AND(設定!$D$8&lt;=L928,設定!$D$8&lt;J928),設定!$D$8,IF(AND(J928&lt;=L928,J928&lt;設定!$D$8),J928,IF(AND(L928&lt;=J928,J928&lt;設定!$D$8),J928,L928)))=0,設定!$D$8,IF(AND(設定!$D$8&lt;=L928,設定!$D$8&lt;J928),設定!$D$8,IF(AND(J928&lt;=L928,J928&lt;設定!$D$8),J928,IF(AND(L928&lt;=J928,J928&lt;設定!$D$8),J928,L928))))),0),40)</f>
        <v>#DIV/0!</v>
      </c>
      <c r="O928" s="55">
        <f>IF(G928="標準",設定!$C$4,G928)</f>
        <v>5</v>
      </c>
      <c r="P928" s="45">
        <f t="shared" si="158"/>
        <v>0</v>
      </c>
      <c r="Q928" s="14">
        <f t="shared" si="159"/>
        <v>0</v>
      </c>
      <c r="R928" s="23">
        <f t="shared" si="167"/>
        <v>0</v>
      </c>
      <c r="S928" s="12">
        <f t="shared" si="160"/>
        <v>0</v>
      </c>
      <c r="T928" s="23">
        <f t="shared" si="161"/>
        <v>0</v>
      </c>
      <c r="U928" s="13">
        <f t="shared" si="162"/>
        <v>0</v>
      </c>
      <c r="V928" s="104" t="str">
        <f>INDEX(商品!Q:Q,MATCH(キーワード!D928,商品!D:D,0),1)</f>
        <v>-</v>
      </c>
      <c r="W928" s="15">
        <f t="shared" si="163"/>
        <v>0</v>
      </c>
      <c r="X928" s="22">
        <f>SUMIFS(当月ワード!$J$3:$J$1000,当月ワード!$D$3:$D$1000,キーワード!$D928,当月ワード!$E$3:$E$1000,キーワード!$F928)</f>
        <v>0</v>
      </c>
      <c r="Y928" s="23">
        <f>SUMIFS(前月ワード!$J$3:$J$1000,前月ワード!$D$3:$D$1000,キーワード!$D928,前月ワード!$E$3:$E$1000,キーワード!$F928)</f>
        <v>0</v>
      </c>
      <c r="Z928" s="23">
        <f>SUMIFS(前々月ワード!$J$3:$J$1000,前々月ワード!$D$3:$D$1000,キーワード!$D928,前々月ワード!$E$3:$E$1000,キーワード!$F928)</f>
        <v>0</v>
      </c>
      <c r="AA928" s="22">
        <f>SUMIFS(当月ワード!$W$3:$W$1000,当月ワード!$D$3:$D$1000,キーワード!$D928,当月ワード!$E$3:$E$1000,キーワード!$F928)</f>
        <v>0</v>
      </c>
      <c r="AB928" s="23">
        <f>SUMIFS(前月ワード!$W$3:$W$1000,前月ワード!$D$3:$D$1000,キーワード!$D928,前月ワード!$E$3:$E$1000,キーワード!$F928)</f>
        <v>0</v>
      </c>
      <c r="AC928" s="23">
        <f>SUMIFS(前々月ワード!$W$3:$W$1000,前々月ワード!$D$3:$D$1000,キーワード!$D928,前々月ワード!$E$3:$E$1000,キーワード!$F928)</f>
        <v>0</v>
      </c>
      <c r="AD928" s="23">
        <f t="shared" si="164"/>
        <v>0</v>
      </c>
      <c r="AE928" s="23">
        <f t="shared" si="164"/>
        <v>0</v>
      </c>
      <c r="AF928" s="23">
        <f t="shared" si="164"/>
        <v>0</v>
      </c>
      <c r="AG928" s="22">
        <f>SUMIFS(当月ワード!$X$3:$X$1000,当月ワード!$D$3:$D$1000,キーワード!$D928,当月ワード!$E$3:$E$1000,キーワード!$F928)</f>
        <v>0</v>
      </c>
      <c r="AH928" s="23">
        <f>SUMIFS(前月ワード!$X$3:$X$1000,前月ワード!$D$3:$D$1000,キーワード!$D928,前月ワード!$E$3:$E$1000,キーワード!$F928)</f>
        <v>0</v>
      </c>
      <c r="AI928" s="23">
        <f>SUMIFS(前々月ワード!$X$3:$X$1000,前々月ワード!$D$3:$D$1000,キーワード!$D928,前々月ワード!$E$3:$E$1000,キーワード!$F928)</f>
        <v>0</v>
      </c>
      <c r="AJ928" s="22">
        <f>SUMIFS(当月ワード!$I$3:$I$1000,当月ワード!$D$3:$D$1000,キーワード!$D928,当月ワード!$E$3:$E$1000,キーワード!$F928)</f>
        <v>0</v>
      </c>
      <c r="AK928" s="23">
        <f>SUMIFS(前月ワード!$I$3:$I$1000,前月ワード!$D$3:$D$1000,キーワード!$D928,前月ワード!$E$3:$E$1000,キーワード!$F928)</f>
        <v>0</v>
      </c>
      <c r="AL928" s="23">
        <f>SUMIFS(前々月ワード!$I$3:$I$1000,前々月ワード!$D$3:$D$1000,キーワード!$D928,前々月ワード!$E$3:$E$1000,キーワード!$F928)</f>
        <v>0</v>
      </c>
      <c r="AM928" s="13">
        <f t="shared" si="165"/>
        <v>0</v>
      </c>
      <c r="AN928" s="13">
        <f t="shared" si="165"/>
        <v>0</v>
      </c>
      <c r="AO928" s="13">
        <f t="shared" si="165"/>
        <v>0</v>
      </c>
      <c r="AP928" s="16">
        <f t="shared" si="166"/>
        <v>0</v>
      </c>
      <c r="AQ928" s="16">
        <f t="shared" si="166"/>
        <v>0</v>
      </c>
      <c r="AR928" s="17">
        <f t="shared" si="166"/>
        <v>0</v>
      </c>
    </row>
    <row r="929" spans="3:44" ht="36.65" customHeight="1">
      <c r="C929" s="20">
        <v>924</v>
      </c>
      <c r="D929" s="53">
        <f>現状ワード設定!B926</f>
        <v>0</v>
      </c>
      <c r="E929" s="26" t="str">
        <f>IFERROR(_xlfn.XLOOKUP($D929,現状商品設定!B:B,現状商品設定!C:C,"-"),"-")</f>
        <v>-</v>
      </c>
      <c r="F929" s="56">
        <f>現状ワード設定!G926</f>
        <v>0</v>
      </c>
      <c r="G929" s="60" t="s">
        <v>46</v>
      </c>
      <c r="H929" s="47" t="str">
        <f>IFERROR(_xlfn.XLOOKUP(D929,商品!$D:$D,商品!$H:$H),"")</f>
        <v/>
      </c>
      <c r="I929" s="50" t="str">
        <f>IFERROR(_xlfn.XLOOKUP(D929&amp;F929,現状ワード設定!J:J,現状ワード設定!H:H),"")</f>
        <v/>
      </c>
      <c r="J929" s="47" t="str">
        <f>IFERROR(_xlfn.XLOOKUP(D929&amp;F929,現状ワード設定!J:J,現状ワード設定!I:I),"")</f>
        <v/>
      </c>
      <c r="K929" s="47" t="e">
        <f>IF(AND(T929&gt;=設定!$C$12,W929&gt;=O929),I929*(1+設定!$F$12),IF(AND(T929&gt;=設定!$C$13,W929&lt;O929),I929*(1+設定!$F$13),IF(AND(T929&lt;設定!$C$14,U929&gt;=設定!$E$14),I929*(1+設定!$F$14),IF(AND(T929&lt;設定!$C$15,U929&lt;設定!$E$15),I929*(1+設定!$F$15),"除外"))))</f>
        <v>#VALUE!</v>
      </c>
      <c r="L929" s="58" t="e">
        <f ca="1">IF(消化率!$I$5&lt;1,K929*消化率!$I$5,IF(U929*V929/(K929*消化率!$I$5)&gt;O929,K929*消化率!$I$5,M929))</f>
        <v>#DIV/0!</v>
      </c>
      <c r="M929" s="58" t="e">
        <f t="shared" si="157"/>
        <v>#VALUE!</v>
      </c>
      <c r="N929" s="58" t="e">
        <f ca="1">IF(ROUNDUP(IF(IF(IF(AND(設定!$D$8&lt;=L929,設定!$D$8&lt;J929),設定!$D$8,IF(AND(J929&lt;=L929,J929&lt;設定!$D$8),J929,IF(AND(L929&lt;=J929,J929&lt;設定!$D$8),J929,L929)))=0,設定!$D$8,IF(AND(設定!$D$8&lt;=L929,設定!$D$8&lt;J929),設定!$D$8,IF(AND(J929&lt;=L929,J929&lt;設定!$D$8),J929,IF(AND(L929&lt;=J929,J929&lt;設定!$D$8),J929,L929))))&lt;=H929,H929+1,IF(IF(AND(設定!$D$8&lt;=L929,設定!$D$8&lt;J929),設定!$D$8,IF(AND(J929&lt;=L929,J929&lt;設定!$D$8),J929,IF(AND(L929&lt;=J929,J929&lt;設定!$D$8),J929,L929)))=0,設定!$D$8,IF(AND(設定!$D$8&lt;=L929,設定!$D$8&lt;J929),設定!$D$8,IF(AND(J929&lt;=L929,J929&lt;設定!$D$8),J929,IF(AND(L929&lt;=J929,J929&lt;設定!$D$8),J929,L929))))),0)&gt;40,ROUNDUP(IF(IF(IF(AND(設定!$D$8&lt;=L929,設定!$D$8&lt;J929),設定!$D$8,IF(AND(J929&lt;=L929,J929&lt;設定!$D$8),J929,IF(AND(L929&lt;=J929,J929&lt;設定!$D$8),J929,L929)))=0,設定!$D$8,IF(AND(設定!$D$8&lt;=L929,設定!$D$8&lt;J929),設定!$D$8,IF(AND(J929&lt;=L929,J929&lt;設定!$D$8),J929,IF(AND(L929&lt;=J929,J929&lt;設定!$D$8),J929,L929))))&lt;=H929,H929+1,IF(IF(AND(設定!$D$8&lt;=L929,設定!$D$8&lt;J929),設定!$D$8,IF(AND(J929&lt;=L929,J929&lt;設定!$D$8),J929,IF(AND(L929&lt;=J929,J929&lt;設定!$D$8),J929,L929)))=0,設定!$D$8,IF(AND(設定!$D$8&lt;=L929,設定!$D$8&lt;J929),設定!$D$8,IF(AND(J929&lt;=L929,J929&lt;設定!$D$8),J929,IF(AND(L929&lt;=J929,J929&lt;設定!$D$8),J929,L929))))),0),40)</f>
        <v>#DIV/0!</v>
      </c>
      <c r="O929" s="55">
        <f>IF(G929="標準",設定!$C$4,G929)</f>
        <v>5</v>
      </c>
      <c r="P929" s="45">
        <f t="shared" si="158"/>
        <v>0</v>
      </c>
      <c r="Q929" s="14">
        <f t="shared" si="159"/>
        <v>0</v>
      </c>
      <c r="R929" s="23">
        <f t="shared" si="167"/>
        <v>0</v>
      </c>
      <c r="S929" s="12">
        <f t="shared" si="160"/>
        <v>0</v>
      </c>
      <c r="T929" s="23">
        <f t="shared" si="161"/>
        <v>0</v>
      </c>
      <c r="U929" s="13">
        <f t="shared" si="162"/>
        <v>0</v>
      </c>
      <c r="V929" s="104" t="str">
        <f>INDEX(商品!Q:Q,MATCH(キーワード!D929,商品!D:D,0),1)</f>
        <v>-</v>
      </c>
      <c r="W929" s="15">
        <f t="shared" si="163"/>
        <v>0</v>
      </c>
      <c r="X929" s="22">
        <f>SUMIFS(当月ワード!$J$3:$J$1000,当月ワード!$D$3:$D$1000,キーワード!$D929,当月ワード!$E$3:$E$1000,キーワード!$F929)</f>
        <v>0</v>
      </c>
      <c r="Y929" s="23">
        <f>SUMIFS(前月ワード!$J$3:$J$1000,前月ワード!$D$3:$D$1000,キーワード!$D929,前月ワード!$E$3:$E$1000,キーワード!$F929)</f>
        <v>0</v>
      </c>
      <c r="Z929" s="23">
        <f>SUMIFS(前々月ワード!$J$3:$J$1000,前々月ワード!$D$3:$D$1000,キーワード!$D929,前々月ワード!$E$3:$E$1000,キーワード!$F929)</f>
        <v>0</v>
      </c>
      <c r="AA929" s="22">
        <f>SUMIFS(当月ワード!$W$3:$W$1000,当月ワード!$D$3:$D$1000,キーワード!$D929,当月ワード!$E$3:$E$1000,キーワード!$F929)</f>
        <v>0</v>
      </c>
      <c r="AB929" s="23">
        <f>SUMIFS(前月ワード!$W$3:$W$1000,前月ワード!$D$3:$D$1000,キーワード!$D929,前月ワード!$E$3:$E$1000,キーワード!$F929)</f>
        <v>0</v>
      </c>
      <c r="AC929" s="23">
        <f>SUMIFS(前々月ワード!$W$3:$W$1000,前々月ワード!$D$3:$D$1000,キーワード!$D929,前々月ワード!$E$3:$E$1000,キーワード!$F929)</f>
        <v>0</v>
      </c>
      <c r="AD929" s="23">
        <f t="shared" si="164"/>
        <v>0</v>
      </c>
      <c r="AE929" s="23">
        <f t="shared" si="164"/>
        <v>0</v>
      </c>
      <c r="AF929" s="23">
        <f t="shared" si="164"/>
        <v>0</v>
      </c>
      <c r="AG929" s="22">
        <f>SUMIFS(当月ワード!$X$3:$X$1000,当月ワード!$D$3:$D$1000,キーワード!$D929,当月ワード!$E$3:$E$1000,キーワード!$F929)</f>
        <v>0</v>
      </c>
      <c r="AH929" s="23">
        <f>SUMIFS(前月ワード!$X$3:$X$1000,前月ワード!$D$3:$D$1000,キーワード!$D929,前月ワード!$E$3:$E$1000,キーワード!$F929)</f>
        <v>0</v>
      </c>
      <c r="AI929" s="23">
        <f>SUMIFS(前々月ワード!$X$3:$X$1000,前々月ワード!$D$3:$D$1000,キーワード!$D929,前々月ワード!$E$3:$E$1000,キーワード!$F929)</f>
        <v>0</v>
      </c>
      <c r="AJ929" s="22">
        <f>SUMIFS(当月ワード!$I$3:$I$1000,当月ワード!$D$3:$D$1000,キーワード!$D929,当月ワード!$E$3:$E$1000,キーワード!$F929)</f>
        <v>0</v>
      </c>
      <c r="AK929" s="23">
        <f>SUMIFS(前月ワード!$I$3:$I$1000,前月ワード!$D$3:$D$1000,キーワード!$D929,前月ワード!$E$3:$E$1000,キーワード!$F929)</f>
        <v>0</v>
      </c>
      <c r="AL929" s="23">
        <f>SUMIFS(前々月ワード!$I$3:$I$1000,前々月ワード!$D$3:$D$1000,キーワード!$D929,前々月ワード!$E$3:$E$1000,キーワード!$F929)</f>
        <v>0</v>
      </c>
      <c r="AM929" s="13">
        <f t="shared" si="165"/>
        <v>0</v>
      </c>
      <c r="AN929" s="13">
        <f t="shared" si="165"/>
        <v>0</v>
      </c>
      <c r="AO929" s="13">
        <f t="shared" si="165"/>
        <v>0</v>
      </c>
      <c r="AP929" s="16">
        <f t="shared" si="166"/>
        <v>0</v>
      </c>
      <c r="AQ929" s="16">
        <f t="shared" si="166"/>
        <v>0</v>
      </c>
      <c r="AR929" s="17">
        <f t="shared" si="166"/>
        <v>0</v>
      </c>
    </row>
    <row r="930" spans="3:44" ht="36.65" customHeight="1">
      <c r="C930" s="20">
        <v>925</v>
      </c>
      <c r="D930" s="53">
        <f>現状ワード設定!B927</f>
        <v>0</v>
      </c>
      <c r="E930" s="26" t="str">
        <f>IFERROR(_xlfn.XLOOKUP($D930,現状商品設定!B:B,現状商品設定!C:C,"-"),"-")</f>
        <v>-</v>
      </c>
      <c r="F930" s="56">
        <f>現状ワード設定!G927</f>
        <v>0</v>
      </c>
      <c r="G930" s="60" t="s">
        <v>46</v>
      </c>
      <c r="H930" s="47" t="str">
        <f>IFERROR(_xlfn.XLOOKUP(D930,商品!$D:$D,商品!$H:$H),"")</f>
        <v/>
      </c>
      <c r="I930" s="50" t="str">
        <f>IFERROR(_xlfn.XLOOKUP(D930&amp;F930,現状ワード設定!J:J,現状ワード設定!H:H),"")</f>
        <v/>
      </c>
      <c r="J930" s="47" t="str">
        <f>IFERROR(_xlfn.XLOOKUP(D930&amp;F930,現状ワード設定!J:J,現状ワード設定!I:I),"")</f>
        <v/>
      </c>
      <c r="K930" s="47" t="e">
        <f>IF(AND(T930&gt;=設定!$C$12,W930&gt;=O930),I930*(1+設定!$F$12),IF(AND(T930&gt;=設定!$C$13,W930&lt;O930),I930*(1+設定!$F$13),IF(AND(T930&lt;設定!$C$14,U930&gt;=設定!$E$14),I930*(1+設定!$F$14),IF(AND(T930&lt;設定!$C$15,U930&lt;設定!$E$15),I930*(1+設定!$F$15),"除外"))))</f>
        <v>#VALUE!</v>
      </c>
      <c r="L930" s="58" t="e">
        <f ca="1">IF(消化率!$I$5&lt;1,K930*消化率!$I$5,IF(U930*V930/(K930*消化率!$I$5)&gt;O930,K930*消化率!$I$5,M930))</f>
        <v>#DIV/0!</v>
      </c>
      <c r="M930" s="58" t="e">
        <f t="shared" si="157"/>
        <v>#VALUE!</v>
      </c>
      <c r="N930" s="58" t="e">
        <f ca="1">IF(ROUNDUP(IF(IF(IF(AND(設定!$D$8&lt;=L930,設定!$D$8&lt;J930),設定!$D$8,IF(AND(J930&lt;=L930,J930&lt;設定!$D$8),J930,IF(AND(L930&lt;=J930,J930&lt;設定!$D$8),J930,L930)))=0,設定!$D$8,IF(AND(設定!$D$8&lt;=L930,設定!$D$8&lt;J930),設定!$D$8,IF(AND(J930&lt;=L930,J930&lt;設定!$D$8),J930,IF(AND(L930&lt;=J930,J930&lt;設定!$D$8),J930,L930))))&lt;=H930,H930+1,IF(IF(AND(設定!$D$8&lt;=L930,設定!$D$8&lt;J930),設定!$D$8,IF(AND(J930&lt;=L930,J930&lt;設定!$D$8),J930,IF(AND(L930&lt;=J930,J930&lt;設定!$D$8),J930,L930)))=0,設定!$D$8,IF(AND(設定!$D$8&lt;=L930,設定!$D$8&lt;J930),設定!$D$8,IF(AND(J930&lt;=L930,J930&lt;設定!$D$8),J930,IF(AND(L930&lt;=J930,J930&lt;設定!$D$8),J930,L930))))),0)&gt;40,ROUNDUP(IF(IF(IF(AND(設定!$D$8&lt;=L930,設定!$D$8&lt;J930),設定!$D$8,IF(AND(J930&lt;=L930,J930&lt;設定!$D$8),J930,IF(AND(L930&lt;=J930,J930&lt;設定!$D$8),J930,L930)))=0,設定!$D$8,IF(AND(設定!$D$8&lt;=L930,設定!$D$8&lt;J930),設定!$D$8,IF(AND(J930&lt;=L930,J930&lt;設定!$D$8),J930,IF(AND(L930&lt;=J930,J930&lt;設定!$D$8),J930,L930))))&lt;=H930,H930+1,IF(IF(AND(設定!$D$8&lt;=L930,設定!$D$8&lt;J930),設定!$D$8,IF(AND(J930&lt;=L930,J930&lt;設定!$D$8),J930,IF(AND(L930&lt;=J930,J930&lt;設定!$D$8),J930,L930)))=0,設定!$D$8,IF(AND(設定!$D$8&lt;=L930,設定!$D$8&lt;J930),設定!$D$8,IF(AND(J930&lt;=L930,J930&lt;設定!$D$8),J930,IF(AND(L930&lt;=J930,J930&lt;設定!$D$8),J930,L930))))),0),40)</f>
        <v>#DIV/0!</v>
      </c>
      <c r="O930" s="55">
        <f>IF(G930="標準",設定!$C$4,G930)</f>
        <v>5</v>
      </c>
      <c r="P930" s="45">
        <f t="shared" si="158"/>
        <v>0</v>
      </c>
      <c r="Q930" s="14">
        <f t="shared" si="159"/>
        <v>0</v>
      </c>
      <c r="R930" s="23">
        <f t="shared" si="167"/>
        <v>0</v>
      </c>
      <c r="S930" s="12">
        <f t="shared" si="160"/>
        <v>0</v>
      </c>
      <c r="T930" s="23">
        <f t="shared" si="161"/>
        <v>0</v>
      </c>
      <c r="U930" s="13">
        <f t="shared" si="162"/>
        <v>0</v>
      </c>
      <c r="V930" s="104" t="str">
        <f>INDEX(商品!Q:Q,MATCH(キーワード!D930,商品!D:D,0),1)</f>
        <v>-</v>
      </c>
      <c r="W930" s="15">
        <f t="shared" si="163"/>
        <v>0</v>
      </c>
      <c r="X930" s="22">
        <f>SUMIFS(当月ワード!$J$3:$J$1000,当月ワード!$D$3:$D$1000,キーワード!$D930,当月ワード!$E$3:$E$1000,キーワード!$F930)</f>
        <v>0</v>
      </c>
      <c r="Y930" s="23">
        <f>SUMIFS(前月ワード!$J$3:$J$1000,前月ワード!$D$3:$D$1000,キーワード!$D930,前月ワード!$E$3:$E$1000,キーワード!$F930)</f>
        <v>0</v>
      </c>
      <c r="Z930" s="23">
        <f>SUMIFS(前々月ワード!$J$3:$J$1000,前々月ワード!$D$3:$D$1000,キーワード!$D930,前々月ワード!$E$3:$E$1000,キーワード!$F930)</f>
        <v>0</v>
      </c>
      <c r="AA930" s="22">
        <f>SUMIFS(当月ワード!$W$3:$W$1000,当月ワード!$D$3:$D$1000,キーワード!$D930,当月ワード!$E$3:$E$1000,キーワード!$F930)</f>
        <v>0</v>
      </c>
      <c r="AB930" s="23">
        <f>SUMIFS(前月ワード!$W$3:$W$1000,前月ワード!$D$3:$D$1000,キーワード!$D930,前月ワード!$E$3:$E$1000,キーワード!$F930)</f>
        <v>0</v>
      </c>
      <c r="AC930" s="23">
        <f>SUMIFS(前々月ワード!$W$3:$W$1000,前々月ワード!$D$3:$D$1000,キーワード!$D930,前々月ワード!$E$3:$E$1000,キーワード!$F930)</f>
        <v>0</v>
      </c>
      <c r="AD930" s="23">
        <f t="shared" si="164"/>
        <v>0</v>
      </c>
      <c r="AE930" s="23">
        <f t="shared" si="164"/>
        <v>0</v>
      </c>
      <c r="AF930" s="23">
        <f t="shared" si="164"/>
        <v>0</v>
      </c>
      <c r="AG930" s="22">
        <f>SUMIFS(当月ワード!$X$3:$X$1000,当月ワード!$D$3:$D$1000,キーワード!$D930,当月ワード!$E$3:$E$1000,キーワード!$F930)</f>
        <v>0</v>
      </c>
      <c r="AH930" s="23">
        <f>SUMIFS(前月ワード!$X$3:$X$1000,前月ワード!$D$3:$D$1000,キーワード!$D930,前月ワード!$E$3:$E$1000,キーワード!$F930)</f>
        <v>0</v>
      </c>
      <c r="AI930" s="23">
        <f>SUMIFS(前々月ワード!$X$3:$X$1000,前々月ワード!$D$3:$D$1000,キーワード!$D930,前々月ワード!$E$3:$E$1000,キーワード!$F930)</f>
        <v>0</v>
      </c>
      <c r="AJ930" s="22">
        <f>SUMIFS(当月ワード!$I$3:$I$1000,当月ワード!$D$3:$D$1000,キーワード!$D930,当月ワード!$E$3:$E$1000,キーワード!$F930)</f>
        <v>0</v>
      </c>
      <c r="AK930" s="23">
        <f>SUMIFS(前月ワード!$I$3:$I$1000,前月ワード!$D$3:$D$1000,キーワード!$D930,前月ワード!$E$3:$E$1000,キーワード!$F930)</f>
        <v>0</v>
      </c>
      <c r="AL930" s="23">
        <f>SUMIFS(前々月ワード!$I$3:$I$1000,前々月ワード!$D$3:$D$1000,キーワード!$D930,前々月ワード!$E$3:$E$1000,キーワード!$F930)</f>
        <v>0</v>
      </c>
      <c r="AM930" s="13">
        <f t="shared" si="165"/>
        <v>0</v>
      </c>
      <c r="AN930" s="13">
        <f t="shared" si="165"/>
        <v>0</v>
      </c>
      <c r="AO930" s="13">
        <f t="shared" si="165"/>
        <v>0</v>
      </c>
      <c r="AP930" s="16">
        <f t="shared" si="166"/>
        <v>0</v>
      </c>
      <c r="AQ930" s="16">
        <f t="shared" si="166"/>
        <v>0</v>
      </c>
      <c r="AR930" s="17">
        <f t="shared" si="166"/>
        <v>0</v>
      </c>
    </row>
    <row r="931" spans="3:44" ht="36.65" customHeight="1">
      <c r="C931" s="20">
        <v>926</v>
      </c>
      <c r="D931" s="53">
        <f>現状ワード設定!B928</f>
        <v>0</v>
      </c>
      <c r="E931" s="26" t="str">
        <f>IFERROR(_xlfn.XLOOKUP($D931,現状商品設定!B:B,現状商品設定!C:C,"-"),"-")</f>
        <v>-</v>
      </c>
      <c r="F931" s="56">
        <f>現状ワード設定!G928</f>
        <v>0</v>
      </c>
      <c r="G931" s="60" t="s">
        <v>46</v>
      </c>
      <c r="H931" s="47" t="str">
        <f>IFERROR(_xlfn.XLOOKUP(D931,商品!$D:$D,商品!$H:$H),"")</f>
        <v/>
      </c>
      <c r="I931" s="50" t="str">
        <f>IFERROR(_xlfn.XLOOKUP(D931&amp;F931,現状ワード設定!J:J,現状ワード設定!H:H),"")</f>
        <v/>
      </c>
      <c r="J931" s="47" t="str">
        <f>IFERROR(_xlfn.XLOOKUP(D931&amp;F931,現状ワード設定!J:J,現状ワード設定!I:I),"")</f>
        <v/>
      </c>
      <c r="K931" s="47" t="e">
        <f>IF(AND(T931&gt;=設定!$C$12,W931&gt;=O931),I931*(1+設定!$F$12),IF(AND(T931&gt;=設定!$C$13,W931&lt;O931),I931*(1+設定!$F$13),IF(AND(T931&lt;設定!$C$14,U931&gt;=設定!$E$14),I931*(1+設定!$F$14),IF(AND(T931&lt;設定!$C$15,U931&lt;設定!$E$15),I931*(1+設定!$F$15),"除外"))))</f>
        <v>#VALUE!</v>
      </c>
      <c r="L931" s="58" t="e">
        <f ca="1">IF(消化率!$I$5&lt;1,K931*消化率!$I$5,IF(U931*V931/(K931*消化率!$I$5)&gt;O931,K931*消化率!$I$5,M931))</f>
        <v>#DIV/0!</v>
      </c>
      <c r="M931" s="58" t="e">
        <f t="shared" si="157"/>
        <v>#VALUE!</v>
      </c>
      <c r="N931" s="58" t="e">
        <f ca="1">IF(ROUNDUP(IF(IF(IF(AND(設定!$D$8&lt;=L931,設定!$D$8&lt;J931),設定!$D$8,IF(AND(J931&lt;=L931,J931&lt;設定!$D$8),J931,IF(AND(L931&lt;=J931,J931&lt;設定!$D$8),J931,L931)))=0,設定!$D$8,IF(AND(設定!$D$8&lt;=L931,設定!$D$8&lt;J931),設定!$D$8,IF(AND(J931&lt;=L931,J931&lt;設定!$D$8),J931,IF(AND(L931&lt;=J931,J931&lt;設定!$D$8),J931,L931))))&lt;=H931,H931+1,IF(IF(AND(設定!$D$8&lt;=L931,設定!$D$8&lt;J931),設定!$D$8,IF(AND(J931&lt;=L931,J931&lt;設定!$D$8),J931,IF(AND(L931&lt;=J931,J931&lt;設定!$D$8),J931,L931)))=0,設定!$D$8,IF(AND(設定!$D$8&lt;=L931,設定!$D$8&lt;J931),設定!$D$8,IF(AND(J931&lt;=L931,J931&lt;設定!$D$8),J931,IF(AND(L931&lt;=J931,J931&lt;設定!$D$8),J931,L931))))),0)&gt;40,ROUNDUP(IF(IF(IF(AND(設定!$D$8&lt;=L931,設定!$D$8&lt;J931),設定!$D$8,IF(AND(J931&lt;=L931,J931&lt;設定!$D$8),J931,IF(AND(L931&lt;=J931,J931&lt;設定!$D$8),J931,L931)))=0,設定!$D$8,IF(AND(設定!$D$8&lt;=L931,設定!$D$8&lt;J931),設定!$D$8,IF(AND(J931&lt;=L931,J931&lt;設定!$D$8),J931,IF(AND(L931&lt;=J931,J931&lt;設定!$D$8),J931,L931))))&lt;=H931,H931+1,IF(IF(AND(設定!$D$8&lt;=L931,設定!$D$8&lt;J931),設定!$D$8,IF(AND(J931&lt;=L931,J931&lt;設定!$D$8),J931,IF(AND(L931&lt;=J931,J931&lt;設定!$D$8),J931,L931)))=0,設定!$D$8,IF(AND(設定!$D$8&lt;=L931,設定!$D$8&lt;J931),設定!$D$8,IF(AND(J931&lt;=L931,J931&lt;設定!$D$8),J931,IF(AND(L931&lt;=J931,J931&lt;設定!$D$8),J931,L931))))),0),40)</f>
        <v>#DIV/0!</v>
      </c>
      <c r="O931" s="55">
        <f>IF(G931="標準",設定!$C$4,G931)</f>
        <v>5</v>
      </c>
      <c r="P931" s="45">
        <f t="shared" si="158"/>
        <v>0</v>
      </c>
      <c r="Q931" s="14">
        <f t="shared" si="159"/>
        <v>0</v>
      </c>
      <c r="R931" s="23">
        <f t="shared" si="167"/>
        <v>0</v>
      </c>
      <c r="S931" s="12">
        <f t="shared" si="160"/>
        <v>0</v>
      </c>
      <c r="T931" s="23">
        <f t="shared" si="161"/>
        <v>0</v>
      </c>
      <c r="U931" s="13">
        <f t="shared" si="162"/>
        <v>0</v>
      </c>
      <c r="V931" s="104" t="str">
        <f>INDEX(商品!Q:Q,MATCH(キーワード!D931,商品!D:D,0),1)</f>
        <v>-</v>
      </c>
      <c r="W931" s="15">
        <f t="shared" si="163"/>
        <v>0</v>
      </c>
      <c r="X931" s="22">
        <f>SUMIFS(当月ワード!$J$3:$J$1000,当月ワード!$D$3:$D$1000,キーワード!$D931,当月ワード!$E$3:$E$1000,キーワード!$F931)</f>
        <v>0</v>
      </c>
      <c r="Y931" s="23">
        <f>SUMIFS(前月ワード!$J$3:$J$1000,前月ワード!$D$3:$D$1000,キーワード!$D931,前月ワード!$E$3:$E$1000,キーワード!$F931)</f>
        <v>0</v>
      </c>
      <c r="Z931" s="23">
        <f>SUMIFS(前々月ワード!$J$3:$J$1000,前々月ワード!$D$3:$D$1000,キーワード!$D931,前々月ワード!$E$3:$E$1000,キーワード!$F931)</f>
        <v>0</v>
      </c>
      <c r="AA931" s="22">
        <f>SUMIFS(当月ワード!$W$3:$W$1000,当月ワード!$D$3:$D$1000,キーワード!$D931,当月ワード!$E$3:$E$1000,キーワード!$F931)</f>
        <v>0</v>
      </c>
      <c r="AB931" s="23">
        <f>SUMIFS(前月ワード!$W$3:$W$1000,前月ワード!$D$3:$D$1000,キーワード!$D931,前月ワード!$E$3:$E$1000,キーワード!$F931)</f>
        <v>0</v>
      </c>
      <c r="AC931" s="23">
        <f>SUMIFS(前々月ワード!$W$3:$W$1000,前々月ワード!$D$3:$D$1000,キーワード!$D931,前々月ワード!$E$3:$E$1000,キーワード!$F931)</f>
        <v>0</v>
      </c>
      <c r="AD931" s="23">
        <f t="shared" si="164"/>
        <v>0</v>
      </c>
      <c r="AE931" s="23">
        <f t="shared" si="164"/>
        <v>0</v>
      </c>
      <c r="AF931" s="23">
        <f t="shared" si="164"/>
        <v>0</v>
      </c>
      <c r="AG931" s="22">
        <f>SUMIFS(当月ワード!$X$3:$X$1000,当月ワード!$D$3:$D$1000,キーワード!$D931,当月ワード!$E$3:$E$1000,キーワード!$F931)</f>
        <v>0</v>
      </c>
      <c r="AH931" s="23">
        <f>SUMIFS(前月ワード!$X$3:$X$1000,前月ワード!$D$3:$D$1000,キーワード!$D931,前月ワード!$E$3:$E$1000,キーワード!$F931)</f>
        <v>0</v>
      </c>
      <c r="AI931" s="23">
        <f>SUMIFS(前々月ワード!$X$3:$X$1000,前々月ワード!$D$3:$D$1000,キーワード!$D931,前々月ワード!$E$3:$E$1000,キーワード!$F931)</f>
        <v>0</v>
      </c>
      <c r="AJ931" s="22">
        <f>SUMIFS(当月ワード!$I$3:$I$1000,当月ワード!$D$3:$D$1000,キーワード!$D931,当月ワード!$E$3:$E$1000,キーワード!$F931)</f>
        <v>0</v>
      </c>
      <c r="AK931" s="23">
        <f>SUMIFS(前月ワード!$I$3:$I$1000,前月ワード!$D$3:$D$1000,キーワード!$D931,前月ワード!$E$3:$E$1000,キーワード!$F931)</f>
        <v>0</v>
      </c>
      <c r="AL931" s="23">
        <f>SUMIFS(前々月ワード!$I$3:$I$1000,前々月ワード!$D$3:$D$1000,キーワード!$D931,前々月ワード!$E$3:$E$1000,キーワード!$F931)</f>
        <v>0</v>
      </c>
      <c r="AM931" s="13">
        <f t="shared" si="165"/>
        <v>0</v>
      </c>
      <c r="AN931" s="13">
        <f t="shared" si="165"/>
        <v>0</v>
      </c>
      <c r="AO931" s="13">
        <f t="shared" si="165"/>
        <v>0</v>
      </c>
      <c r="AP931" s="16">
        <f t="shared" si="166"/>
        <v>0</v>
      </c>
      <c r="AQ931" s="16">
        <f t="shared" si="166"/>
        <v>0</v>
      </c>
      <c r="AR931" s="17">
        <f t="shared" si="166"/>
        <v>0</v>
      </c>
    </row>
    <row r="932" spans="3:44" ht="36.65" customHeight="1">
      <c r="C932" s="20">
        <v>927</v>
      </c>
      <c r="D932" s="53">
        <f>現状ワード設定!B929</f>
        <v>0</v>
      </c>
      <c r="E932" s="26" t="str">
        <f>IFERROR(_xlfn.XLOOKUP($D932,現状商品設定!B:B,現状商品設定!C:C,"-"),"-")</f>
        <v>-</v>
      </c>
      <c r="F932" s="56">
        <f>現状ワード設定!G929</f>
        <v>0</v>
      </c>
      <c r="G932" s="60" t="s">
        <v>46</v>
      </c>
      <c r="H932" s="47" t="str">
        <f>IFERROR(_xlfn.XLOOKUP(D932,商品!$D:$D,商品!$H:$H),"")</f>
        <v/>
      </c>
      <c r="I932" s="50" t="str">
        <f>IFERROR(_xlfn.XLOOKUP(D932&amp;F932,現状ワード設定!J:J,現状ワード設定!H:H),"")</f>
        <v/>
      </c>
      <c r="J932" s="47" t="str">
        <f>IFERROR(_xlfn.XLOOKUP(D932&amp;F932,現状ワード設定!J:J,現状ワード設定!I:I),"")</f>
        <v/>
      </c>
      <c r="K932" s="47" t="e">
        <f>IF(AND(T932&gt;=設定!$C$12,W932&gt;=O932),I932*(1+設定!$F$12),IF(AND(T932&gt;=設定!$C$13,W932&lt;O932),I932*(1+設定!$F$13),IF(AND(T932&lt;設定!$C$14,U932&gt;=設定!$E$14),I932*(1+設定!$F$14),IF(AND(T932&lt;設定!$C$15,U932&lt;設定!$E$15),I932*(1+設定!$F$15),"除外"))))</f>
        <v>#VALUE!</v>
      </c>
      <c r="L932" s="58" t="e">
        <f ca="1">IF(消化率!$I$5&lt;1,K932*消化率!$I$5,IF(U932*V932/(K932*消化率!$I$5)&gt;O932,K932*消化率!$I$5,M932))</f>
        <v>#DIV/0!</v>
      </c>
      <c r="M932" s="58" t="e">
        <f t="shared" si="157"/>
        <v>#VALUE!</v>
      </c>
      <c r="N932" s="58" t="e">
        <f ca="1">IF(ROUNDUP(IF(IF(IF(AND(設定!$D$8&lt;=L932,設定!$D$8&lt;J932),設定!$D$8,IF(AND(J932&lt;=L932,J932&lt;設定!$D$8),J932,IF(AND(L932&lt;=J932,J932&lt;設定!$D$8),J932,L932)))=0,設定!$D$8,IF(AND(設定!$D$8&lt;=L932,設定!$D$8&lt;J932),設定!$D$8,IF(AND(J932&lt;=L932,J932&lt;設定!$D$8),J932,IF(AND(L932&lt;=J932,J932&lt;設定!$D$8),J932,L932))))&lt;=H932,H932+1,IF(IF(AND(設定!$D$8&lt;=L932,設定!$D$8&lt;J932),設定!$D$8,IF(AND(J932&lt;=L932,J932&lt;設定!$D$8),J932,IF(AND(L932&lt;=J932,J932&lt;設定!$D$8),J932,L932)))=0,設定!$D$8,IF(AND(設定!$D$8&lt;=L932,設定!$D$8&lt;J932),設定!$D$8,IF(AND(J932&lt;=L932,J932&lt;設定!$D$8),J932,IF(AND(L932&lt;=J932,J932&lt;設定!$D$8),J932,L932))))),0)&gt;40,ROUNDUP(IF(IF(IF(AND(設定!$D$8&lt;=L932,設定!$D$8&lt;J932),設定!$D$8,IF(AND(J932&lt;=L932,J932&lt;設定!$D$8),J932,IF(AND(L932&lt;=J932,J932&lt;設定!$D$8),J932,L932)))=0,設定!$D$8,IF(AND(設定!$D$8&lt;=L932,設定!$D$8&lt;J932),設定!$D$8,IF(AND(J932&lt;=L932,J932&lt;設定!$D$8),J932,IF(AND(L932&lt;=J932,J932&lt;設定!$D$8),J932,L932))))&lt;=H932,H932+1,IF(IF(AND(設定!$D$8&lt;=L932,設定!$D$8&lt;J932),設定!$D$8,IF(AND(J932&lt;=L932,J932&lt;設定!$D$8),J932,IF(AND(L932&lt;=J932,J932&lt;設定!$D$8),J932,L932)))=0,設定!$D$8,IF(AND(設定!$D$8&lt;=L932,設定!$D$8&lt;J932),設定!$D$8,IF(AND(J932&lt;=L932,J932&lt;設定!$D$8),J932,IF(AND(L932&lt;=J932,J932&lt;設定!$D$8),J932,L932))))),0),40)</f>
        <v>#DIV/0!</v>
      </c>
      <c r="O932" s="55">
        <f>IF(G932="標準",設定!$C$4,G932)</f>
        <v>5</v>
      </c>
      <c r="P932" s="45">
        <f t="shared" si="158"/>
        <v>0</v>
      </c>
      <c r="Q932" s="14">
        <f t="shared" si="159"/>
        <v>0</v>
      </c>
      <c r="R932" s="23">
        <f t="shared" si="167"/>
        <v>0</v>
      </c>
      <c r="S932" s="12">
        <f t="shared" si="160"/>
        <v>0</v>
      </c>
      <c r="T932" s="23">
        <f t="shared" si="161"/>
        <v>0</v>
      </c>
      <c r="U932" s="13">
        <f t="shared" si="162"/>
        <v>0</v>
      </c>
      <c r="V932" s="104" t="str">
        <f>INDEX(商品!Q:Q,MATCH(キーワード!D932,商品!D:D,0),1)</f>
        <v>-</v>
      </c>
      <c r="W932" s="15">
        <f t="shared" si="163"/>
        <v>0</v>
      </c>
      <c r="X932" s="22">
        <f>SUMIFS(当月ワード!$J$3:$J$1000,当月ワード!$D$3:$D$1000,キーワード!$D932,当月ワード!$E$3:$E$1000,キーワード!$F932)</f>
        <v>0</v>
      </c>
      <c r="Y932" s="23">
        <f>SUMIFS(前月ワード!$J$3:$J$1000,前月ワード!$D$3:$D$1000,キーワード!$D932,前月ワード!$E$3:$E$1000,キーワード!$F932)</f>
        <v>0</v>
      </c>
      <c r="Z932" s="23">
        <f>SUMIFS(前々月ワード!$J$3:$J$1000,前々月ワード!$D$3:$D$1000,キーワード!$D932,前々月ワード!$E$3:$E$1000,キーワード!$F932)</f>
        <v>0</v>
      </c>
      <c r="AA932" s="22">
        <f>SUMIFS(当月ワード!$W$3:$W$1000,当月ワード!$D$3:$D$1000,キーワード!$D932,当月ワード!$E$3:$E$1000,キーワード!$F932)</f>
        <v>0</v>
      </c>
      <c r="AB932" s="23">
        <f>SUMIFS(前月ワード!$W$3:$W$1000,前月ワード!$D$3:$D$1000,キーワード!$D932,前月ワード!$E$3:$E$1000,キーワード!$F932)</f>
        <v>0</v>
      </c>
      <c r="AC932" s="23">
        <f>SUMIFS(前々月ワード!$W$3:$W$1000,前々月ワード!$D$3:$D$1000,キーワード!$D932,前々月ワード!$E$3:$E$1000,キーワード!$F932)</f>
        <v>0</v>
      </c>
      <c r="AD932" s="23">
        <f t="shared" si="164"/>
        <v>0</v>
      </c>
      <c r="AE932" s="23">
        <f t="shared" si="164"/>
        <v>0</v>
      </c>
      <c r="AF932" s="23">
        <f t="shared" si="164"/>
        <v>0</v>
      </c>
      <c r="AG932" s="22">
        <f>SUMIFS(当月ワード!$X$3:$X$1000,当月ワード!$D$3:$D$1000,キーワード!$D932,当月ワード!$E$3:$E$1000,キーワード!$F932)</f>
        <v>0</v>
      </c>
      <c r="AH932" s="23">
        <f>SUMIFS(前月ワード!$X$3:$X$1000,前月ワード!$D$3:$D$1000,キーワード!$D932,前月ワード!$E$3:$E$1000,キーワード!$F932)</f>
        <v>0</v>
      </c>
      <c r="AI932" s="23">
        <f>SUMIFS(前々月ワード!$X$3:$X$1000,前々月ワード!$D$3:$D$1000,キーワード!$D932,前々月ワード!$E$3:$E$1000,キーワード!$F932)</f>
        <v>0</v>
      </c>
      <c r="AJ932" s="22">
        <f>SUMIFS(当月ワード!$I$3:$I$1000,当月ワード!$D$3:$D$1000,キーワード!$D932,当月ワード!$E$3:$E$1000,キーワード!$F932)</f>
        <v>0</v>
      </c>
      <c r="AK932" s="23">
        <f>SUMIFS(前月ワード!$I$3:$I$1000,前月ワード!$D$3:$D$1000,キーワード!$D932,前月ワード!$E$3:$E$1000,キーワード!$F932)</f>
        <v>0</v>
      </c>
      <c r="AL932" s="23">
        <f>SUMIFS(前々月ワード!$I$3:$I$1000,前々月ワード!$D$3:$D$1000,キーワード!$D932,前々月ワード!$E$3:$E$1000,キーワード!$F932)</f>
        <v>0</v>
      </c>
      <c r="AM932" s="13">
        <f t="shared" si="165"/>
        <v>0</v>
      </c>
      <c r="AN932" s="13">
        <f t="shared" si="165"/>
        <v>0</v>
      </c>
      <c r="AO932" s="13">
        <f t="shared" si="165"/>
        <v>0</v>
      </c>
      <c r="AP932" s="16">
        <f t="shared" si="166"/>
        <v>0</v>
      </c>
      <c r="AQ932" s="16">
        <f t="shared" si="166"/>
        <v>0</v>
      </c>
      <c r="AR932" s="17">
        <f t="shared" si="166"/>
        <v>0</v>
      </c>
    </row>
    <row r="933" spans="3:44" ht="36.65" customHeight="1">
      <c r="C933" s="20">
        <v>928</v>
      </c>
      <c r="D933" s="53">
        <f>現状ワード設定!B930</f>
        <v>0</v>
      </c>
      <c r="E933" s="26" t="str">
        <f>IFERROR(_xlfn.XLOOKUP($D933,現状商品設定!B:B,現状商品設定!C:C,"-"),"-")</f>
        <v>-</v>
      </c>
      <c r="F933" s="56">
        <f>現状ワード設定!G930</f>
        <v>0</v>
      </c>
      <c r="G933" s="60" t="s">
        <v>46</v>
      </c>
      <c r="H933" s="47" t="str">
        <f>IFERROR(_xlfn.XLOOKUP(D933,商品!$D:$D,商品!$H:$H),"")</f>
        <v/>
      </c>
      <c r="I933" s="50" t="str">
        <f>IFERROR(_xlfn.XLOOKUP(D933&amp;F933,現状ワード設定!J:J,現状ワード設定!H:H),"")</f>
        <v/>
      </c>
      <c r="J933" s="47" t="str">
        <f>IFERROR(_xlfn.XLOOKUP(D933&amp;F933,現状ワード設定!J:J,現状ワード設定!I:I),"")</f>
        <v/>
      </c>
      <c r="K933" s="47" t="e">
        <f>IF(AND(T933&gt;=設定!$C$12,W933&gt;=O933),I933*(1+設定!$F$12),IF(AND(T933&gt;=設定!$C$13,W933&lt;O933),I933*(1+設定!$F$13),IF(AND(T933&lt;設定!$C$14,U933&gt;=設定!$E$14),I933*(1+設定!$F$14),IF(AND(T933&lt;設定!$C$15,U933&lt;設定!$E$15),I933*(1+設定!$F$15),"除外"))))</f>
        <v>#VALUE!</v>
      </c>
      <c r="L933" s="58" t="e">
        <f ca="1">IF(消化率!$I$5&lt;1,K933*消化率!$I$5,IF(U933*V933/(K933*消化率!$I$5)&gt;O933,K933*消化率!$I$5,M933))</f>
        <v>#DIV/0!</v>
      </c>
      <c r="M933" s="58" t="e">
        <f t="shared" si="157"/>
        <v>#VALUE!</v>
      </c>
      <c r="N933" s="58" t="e">
        <f ca="1">IF(ROUNDUP(IF(IF(IF(AND(設定!$D$8&lt;=L933,設定!$D$8&lt;J933),設定!$D$8,IF(AND(J933&lt;=L933,J933&lt;設定!$D$8),J933,IF(AND(L933&lt;=J933,J933&lt;設定!$D$8),J933,L933)))=0,設定!$D$8,IF(AND(設定!$D$8&lt;=L933,設定!$D$8&lt;J933),設定!$D$8,IF(AND(J933&lt;=L933,J933&lt;設定!$D$8),J933,IF(AND(L933&lt;=J933,J933&lt;設定!$D$8),J933,L933))))&lt;=H933,H933+1,IF(IF(AND(設定!$D$8&lt;=L933,設定!$D$8&lt;J933),設定!$D$8,IF(AND(J933&lt;=L933,J933&lt;設定!$D$8),J933,IF(AND(L933&lt;=J933,J933&lt;設定!$D$8),J933,L933)))=0,設定!$D$8,IF(AND(設定!$D$8&lt;=L933,設定!$D$8&lt;J933),設定!$D$8,IF(AND(J933&lt;=L933,J933&lt;設定!$D$8),J933,IF(AND(L933&lt;=J933,J933&lt;設定!$D$8),J933,L933))))),0)&gt;40,ROUNDUP(IF(IF(IF(AND(設定!$D$8&lt;=L933,設定!$D$8&lt;J933),設定!$D$8,IF(AND(J933&lt;=L933,J933&lt;設定!$D$8),J933,IF(AND(L933&lt;=J933,J933&lt;設定!$D$8),J933,L933)))=0,設定!$D$8,IF(AND(設定!$D$8&lt;=L933,設定!$D$8&lt;J933),設定!$D$8,IF(AND(J933&lt;=L933,J933&lt;設定!$D$8),J933,IF(AND(L933&lt;=J933,J933&lt;設定!$D$8),J933,L933))))&lt;=H933,H933+1,IF(IF(AND(設定!$D$8&lt;=L933,設定!$D$8&lt;J933),設定!$D$8,IF(AND(J933&lt;=L933,J933&lt;設定!$D$8),J933,IF(AND(L933&lt;=J933,J933&lt;設定!$D$8),J933,L933)))=0,設定!$D$8,IF(AND(設定!$D$8&lt;=L933,設定!$D$8&lt;J933),設定!$D$8,IF(AND(J933&lt;=L933,J933&lt;設定!$D$8),J933,IF(AND(L933&lt;=J933,J933&lt;設定!$D$8),J933,L933))))),0),40)</f>
        <v>#DIV/0!</v>
      </c>
      <c r="O933" s="55">
        <f>IF(G933="標準",設定!$C$4,G933)</f>
        <v>5</v>
      </c>
      <c r="P933" s="45">
        <f t="shared" si="158"/>
        <v>0</v>
      </c>
      <c r="Q933" s="14">
        <f t="shared" si="159"/>
        <v>0</v>
      </c>
      <c r="R933" s="23">
        <f t="shared" si="167"/>
        <v>0</v>
      </c>
      <c r="S933" s="12">
        <f t="shared" si="160"/>
        <v>0</v>
      </c>
      <c r="T933" s="23">
        <f t="shared" si="161"/>
        <v>0</v>
      </c>
      <c r="U933" s="13">
        <f t="shared" si="162"/>
        <v>0</v>
      </c>
      <c r="V933" s="104" t="str">
        <f>INDEX(商品!Q:Q,MATCH(キーワード!D933,商品!D:D,0),1)</f>
        <v>-</v>
      </c>
      <c r="W933" s="15">
        <f t="shared" si="163"/>
        <v>0</v>
      </c>
      <c r="X933" s="22">
        <f>SUMIFS(当月ワード!$J$3:$J$1000,当月ワード!$D$3:$D$1000,キーワード!$D933,当月ワード!$E$3:$E$1000,キーワード!$F933)</f>
        <v>0</v>
      </c>
      <c r="Y933" s="23">
        <f>SUMIFS(前月ワード!$J$3:$J$1000,前月ワード!$D$3:$D$1000,キーワード!$D933,前月ワード!$E$3:$E$1000,キーワード!$F933)</f>
        <v>0</v>
      </c>
      <c r="Z933" s="23">
        <f>SUMIFS(前々月ワード!$J$3:$J$1000,前々月ワード!$D$3:$D$1000,キーワード!$D933,前々月ワード!$E$3:$E$1000,キーワード!$F933)</f>
        <v>0</v>
      </c>
      <c r="AA933" s="22">
        <f>SUMIFS(当月ワード!$W$3:$W$1000,当月ワード!$D$3:$D$1000,キーワード!$D933,当月ワード!$E$3:$E$1000,キーワード!$F933)</f>
        <v>0</v>
      </c>
      <c r="AB933" s="23">
        <f>SUMIFS(前月ワード!$W$3:$W$1000,前月ワード!$D$3:$D$1000,キーワード!$D933,前月ワード!$E$3:$E$1000,キーワード!$F933)</f>
        <v>0</v>
      </c>
      <c r="AC933" s="23">
        <f>SUMIFS(前々月ワード!$W$3:$W$1000,前々月ワード!$D$3:$D$1000,キーワード!$D933,前々月ワード!$E$3:$E$1000,キーワード!$F933)</f>
        <v>0</v>
      </c>
      <c r="AD933" s="23">
        <f t="shared" si="164"/>
        <v>0</v>
      </c>
      <c r="AE933" s="23">
        <f t="shared" si="164"/>
        <v>0</v>
      </c>
      <c r="AF933" s="23">
        <f t="shared" si="164"/>
        <v>0</v>
      </c>
      <c r="AG933" s="22">
        <f>SUMIFS(当月ワード!$X$3:$X$1000,当月ワード!$D$3:$D$1000,キーワード!$D933,当月ワード!$E$3:$E$1000,キーワード!$F933)</f>
        <v>0</v>
      </c>
      <c r="AH933" s="23">
        <f>SUMIFS(前月ワード!$X$3:$X$1000,前月ワード!$D$3:$D$1000,キーワード!$D933,前月ワード!$E$3:$E$1000,キーワード!$F933)</f>
        <v>0</v>
      </c>
      <c r="AI933" s="23">
        <f>SUMIFS(前々月ワード!$X$3:$X$1000,前々月ワード!$D$3:$D$1000,キーワード!$D933,前々月ワード!$E$3:$E$1000,キーワード!$F933)</f>
        <v>0</v>
      </c>
      <c r="AJ933" s="22">
        <f>SUMIFS(当月ワード!$I$3:$I$1000,当月ワード!$D$3:$D$1000,キーワード!$D933,当月ワード!$E$3:$E$1000,キーワード!$F933)</f>
        <v>0</v>
      </c>
      <c r="AK933" s="23">
        <f>SUMIFS(前月ワード!$I$3:$I$1000,前月ワード!$D$3:$D$1000,キーワード!$D933,前月ワード!$E$3:$E$1000,キーワード!$F933)</f>
        <v>0</v>
      </c>
      <c r="AL933" s="23">
        <f>SUMIFS(前々月ワード!$I$3:$I$1000,前々月ワード!$D$3:$D$1000,キーワード!$D933,前々月ワード!$E$3:$E$1000,キーワード!$F933)</f>
        <v>0</v>
      </c>
      <c r="AM933" s="13">
        <f t="shared" si="165"/>
        <v>0</v>
      </c>
      <c r="AN933" s="13">
        <f t="shared" si="165"/>
        <v>0</v>
      </c>
      <c r="AO933" s="13">
        <f t="shared" si="165"/>
        <v>0</v>
      </c>
      <c r="AP933" s="16">
        <f t="shared" si="166"/>
        <v>0</v>
      </c>
      <c r="AQ933" s="16">
        <f t="shared" si="166"/>
        <v>0</v>
      </c>
      <c r="AR933" s="17">
        <f t="shared" si="166"/>
        <v>0</v>
      </c>
    </row>
    <row r="934" spans="3:44" ht="36.65" customHeight="1">
      <c r="C934" s="20">
        <v>929</v>
      </c>
      <c r="D934" s="53">
        <f>現状ワード設定!B931</f>
        <v>0</v>
      </c>
      <c r="E934" s="26" t="str">
        <f>IFERROR(_xlfn.XLOOKUP($D934,現状商品設定!B:B,現状商品設定!C:C,"-"),"-")</f>
        <v>-</v>
      </c>
      <c r="F934" s="56">
        <f>現状ワード設定!G931</f>
        <v>0</v>
      </c>
      <c r="G934" s="60" t="s">
        <v>46</v>
      </c>
      <c r="H934" s="47" t="str">
        <f>IFERROR(_xlfn.XLOOKUP(D934,商品!$D:$D,商品!$H:$H),"")</f>
        <v/>
      </c>
      <c r="I934" s="50" t="str">
        <f>IFERROR(_xlfn.XLOOKUP(D934&amp;F934,現状ワード設定!J:J,現状ワード設定!H:H),"")</f>
        <v/>
      </c>
      <c r="J934" s="47" t="str">
        <f>IFERROR(_xlfn.XLOOKUP(D934&amp;F934,現状ワード設定!J:J,現状ワード設定!I:I),"")</f>
        <v/>
      </c>
      <c r="K934" s="47" t="e">
        <f>IF(AND(T934&gt;=設定!$C$12,W934&gt;=O934),I934*(1+設定!$F$12),IF(AND(T934&gt;=設定!$C$13,W934&lt;O934),I934*(1+設定!$F$13),IF(AND(T934&lt;設定!$C$14,U934&gt;=設定!$E$14),I934*(1+設定!$F$14),IF(AND(T934&lt;設定!$C$15,U934&lt;設定!$E$15),I934*(1+設定!$F$15),"除外"))))</f>
        <v>#VALUE!</v>
      </c>
      <c r="L934" s="58" t="e">
        <f ca="1">IF(消化率!$I$5&lt;1,K934*消化率!$I$5,IF(U934*V934/(K934*消化率!$I$5)&gt;O934,K934*消化率!$I$5,M934))</f>
        <v>#DIV/0!</v>
      </c>
      <c r="M934" s="58" t="e">
        <f t="shared" si="157"/>
        <v>#VALUE!</v>
      </c>
      <c r="N934" s="58" t="e">
        <f ca="1">IF(ROUNDUP(IF(IF(IF(AND(設定!$D$8&lt;=L934,設定!$D$8&lt;J934),設定!$D$8,IF(AND(J934&lt;=L934,J934&lt;設定!$D$8),J934,IF(AND(L934&lt;=J934,J934&lt;設定!$D$8),J934,L934)))=0,設定!$D$8,IF(AND(設定!$D$8&lt;=L934,設定!$D$8&lt;J934),設定!$D$8,IF(AND(J934&lt;=L934,J934&lt;設定!$D$8),J934,IF(AND(L934&lt;=J934,J934&lt;設定!$D$8),J934,L934))))&lt;=H934,H934+1,IF(IF(AND(設定!$D$8&lt;=L934,設定!$D$8&lt;J934),設定!$D$8,IF(AND(J934&lt;=L934,J934&lt;設定!$D$8),J934,IF(AND(L934&lt;=J934,J934&lt;設定!$D$8),J934,L934)))=0,設定!$D$8,IF(AND(設定!$D$8&lt;=L934,設定!$D$8&lt;J934),設定!$D$8,IF(AND(J934&lt;=L934,J934&lt;設定!$D$8),J934,IF(AND(L934&lt;=J934,J934&lt;設定!$D$8),J934,L934))))),0)&gt;40,ROUNDUP(IF(IF(IF(AND(設定!$D$8&lt;=L934,設定!$D$8&lt;J934),設定!$D$8,IF(AND(J934&lt;=L934,J934&lt;設定!$D$8),J934,IF(AND(L934&lt;=J934,J934&lt;設定!$D$8),J934,L934)))=0,設定!$D$8,IF(AND(設定!$D$8&lt;=L934,設定!$D$8&lt;J934),設定!$D$8,IF(AND(J934&lt;=L934,J934&lt;設定!$D$8),J934,IF(AND(L934&lt;=J934,J934&lt;設定!$D$8),J934,L934))))&lt;=H934,H934+1,IF(IF(AND(設定!$D$8&lt;=L934,設定!$D$8&lt;J934),設定!$D$8,IF(AND(J934&lt;=L934,J934&lt;設定!$D$8),J934,IF(AND(L934&lt;=J934,J934&lt;設定!$D$8),J934,L934)))=0,設定!$D$8,IF(AND(設定!$D$8&lt;=L934,設定!$D$8&lt;J934),設定!$D$8,IF(AND(J934&lt;=L934,J934&lt;設定!$D$8),J934,IF(AND(L934&lt;=J934,J934&lt;設定!$D$8),J934,L934))))),0),40)</f>
        <v>#DIV/0!</v>
      </c>
      <c r="O934" s="55">
        <f>IF(G934="標準",設定!$C$4,G934)</f>
        <v>5</v>
      </c>
      <c r="P934" s="45">
        <f t="shared" si="158"/>
        <v>0</v>
      </c>
      <c r="Q934" s="14">
        <f t="shared" si="159"/>
        <v>0</v>
      </c>
      <c r="R934" s="23">
        <f t="shared" si="167"/>
        <v>0</v>
      </c>
      <c r="S934" s="12">
        <f t="shared" si="160"/>
        <v>0</v>
      </c>
      <c r="T934" s="23">
        <f t="shared" si="161"/>
        <v>0</v>
      </c>
      <c r="U934" s="13">
        <f t="shared" si="162"/>
        <v>0</v>
      </c>
      <c r="V934" s="104" t="str">
        <f>INDEX(商品!Q:Q,MATCH(キーワード!D934,商品!D:D,0),1)</f>
        <v>-</v>
      </c>
      <c r="W934" s="15">
        <f t="shared" si="163"/>
        <v>0</v>
      </c>
      <c r="X934" s="22">
        <f>SUMIFS(当月ワード!$J$3:$J$1000,当月ワード!$D$3:$D$1000,キーワード!$D934,当月ワード!$E$3:$E$1000,キーワード!$F934)</f>
        <v>0</v>
      </c>
      <c r="Y934" s="23">
        <f>SUMIFS(前月ワード!$J$3:$J$1000,前月ワード!$D$3:$D$1000,キーワード!$D934,前月ワード!$E$3:$E$1000,キーワード!$F934)</f>
        <v>0</v>
      </c>
      <c r="Z934" s="23">
        <f>SUMIFS(前々月ワード!$J$3:$J$1000,前々月ワード!$D$3:$D$1000,キーワード!$D934,前々月ワード!$E$3:$E$1000,キーワード!$F934)</f>
        <v>0</v>
      </c>
      <c r="AA934" s="22">
        <f>SUMIFS(当月ワード!$W$3:$W$1000,当月ワード!$D$3:$D$1000,キーワード!$D934,当月ワード!$E$3:$E$1000,キーワード!$F934)</f>
        <v>0</v>
      </c>
      <c r="AB934" s="23">
        <f>SUMIFS(前月ワード!$W$3:$W$1000,前月ワード!$D$3:$D$1000,キーワード!$D934,前月ワード!$E$3:$E$1000,キーワード!$F934)</f>
        <v>0</v>
      </c>
      <c r="AC934" s="23">
        <f>SUMIFS(前々月ワード!$W$3:$W$1000,前々月ワード!$D$3:$D$1000,キーワード!$D934,前々月ワード!$E$3:$E$1000,キーワード!$F934)</f>
        <v>0</v>
      </c>
      <c r="AD934" s="23">
        <f t="shared" si="164"/>
        <v>0</v>
      </c>
      <c r="AE934" s="23">
        <f t="shared" si="164"/>
        <v>0</v>
      </c>
      <c r="AF934" s="23">
        <f t="shared" si="164"/>
        <v>0</v>
      </c>
      <c r="AG934" s="22">
        <f>SUMIFS(当月ワード!$X$3:$X$1000,当月ワード!$D$3:$D$1000,キーワード!$D934,当月ワード!$E$3:$E$1000,キーワード!$F934)</f>
        <v>0</v>
      </c>
      <c r="AH934" s="23">
        <f>SUMIFS(前月ワード!$X$3:$X$1000,前月ワード!$D$3:$D$1000,キーワード!$D934,前月ワード!$E$3:$E$1000,キーワード!$F934)</f>
        <v>0</v>
      </c>
      <c r="AI934" s="23">
        <f>SUMIFS(前々月ワード!$X$3:$X$1000,前々月ワード!$D$3:$D$1000,キーワード!$D934,前々月ワード!$E$3:$E$1000,キーワード!$F934)</f>
        <v>0</v>
      </c>
      <c r="AJ934" s="22">
        <f>SUMIFS(当月ワード!$I$3:$I$1000,当月ワード!$D$3:$D$1000,キーワード!$D934,当月ワード!$E$3:$E$1000,キーワード!$F934)</f>
        <v>0</v>
      </c>
      <c r="AK934" s="23">
        <f>SUMIFS(前月ワード!$I$3:$I$1000,前月ワード!$D$3:$D$1000,キーワード!$D934,前月ワード!$E$3:$E$1000,キーワード!$F934)</f>
        <v>0</v>
      </c>
      <c r="AL934" s="23">
        <f>SUMIFS(前々月ワード!$I$3:$I$1000,前々月ワード!$D$3:$D$1000,キーワード!$D934,前々月ワード!$E$3:$E$1000,キーワード!$F934)</f>
        <v>0</v>
      </c>
      <c r="AM934" s="13">
        <f t="shared" si="165"/>
        <v>0</v>
      </c>
      <c r="AN934" s="13">
        <f t="shared" si="165"/>
        <v>0</v>
      </c>
      <c r="AO934" s="13">
        <f t="shared" si="165"/>
        <v>0</v>
      </c>
      <c r="AP934" s="16">
        <f t="shared" si="166"/>
        <v>0</v>
      </c>
      <c r="AQ934" s="16">
        <f t="shared" si="166"/>
        <v>0</v>
      </c>
      <c r="AR934" s="17">
        <f t="shared" si="166"/>
        <v>0</v>
      </c>
    </row>
    <row r="935" spans="3:44" ht="36.65" customHeight="1">
      <c r="C935" s="20">
        <v>930</v>
      </c>
      <c r="D935" s="53">
        <f>現状ワード設定!B932</f>
        <v>0</v>
      </c>
      <c r="E935" s="26" t="str">
        <f>IFERROR(_xlfn.XLOOKUP($D935,現状商品設定!B:B,現状商品設定!C:C,"-"),"-")</f>
        <v>-</v>
      </c>
      <c r="F935" s="56">
        <f>現状ワード設定!G932</f>
        <v>0</v>
      </c>
      <c r="G935" s="60" t="s">
        <v>46</v>
      </c>
      <c r="H935" s="47" t="str">
        <f>IFERROR(_xlfn.XLOOKUP(D935,商品!$D:$D,商品!$H:$H),"")</f>
        <v/>
      </c>
      <c r="I935" s="50" t="str">
        <f>IFERROR(_xlfn.XLOOKUP(D935&amp;F935,現状ワード設定!J:J,現状ワード設定!H:H),"")</f>
        <v/>
      </c>
      <c r="J935" s="47" t="str">
        <f>IFERROR(_xlfn.XLOOKUP(D935&amp;F935,現状ワード設定!J:J,現状ワード設定!I:I),"")</f>
        <v/>
      </c>
      <c r="K935" s="47" t="e">
        <f>IF(AND(T935&gt;=設定!$C$12,W935&gt;=O935),I935*(1+設定!$F$12),IF(AND(T935&gt;=設定!$C$13,W935&lt;O935),I935*(1+設定!$F$13),IF(AND(T935&lt;設定!$C$14,U935&gt;=設定!$E$14),I935*(1+設定!$F$14),IF(AND(T935&lt;設定!$C$15,U935&lt;設定!$E$15),I935*(1+設定!$F$15),"除外"))))</f>
        <v>#VALUE!</v>
      </c>
      <c r="L935" s="58" t="e">
        <f ca="1">IF(消化率!$I$5&lt;1,K935*消化率!$I$5,IF(U935*V935/(K935*消化率!$I$5)&gt;O935,K935*消化率!$I$5,M935))</f>
        <v>#DIV/0!</v>
      </c>
      <c r="M935" s="58" t="e">
        <f t="shared" si="157"/>
        <v>#VALUE!</v>
      </c>
      <c r="N935" s="58" t="e">
        <f ca="1">IF(ROUNDUP(IF(IF(IF(AND(設定!$D$8&lt;=L935,設定!$D$8&lt;J935),設定!$D$8,IF(AND(J935&lt;=L935,J935&lt;設定!$D$8),J935,IF(AND(L935&lt;=J935,J935&lt;設定!$D$8),J935,L935)))=0,設定!$D$8,IF(AND(設定!$D$8&lt;=L935,設定!$D$8&lt;J935),設定!$D$8,IF(AND(J935&lt;=L935,J935&lt;設定!$D$8),J935,IF(AND(L935&lt;=J935,J935&lt;設定!$D$8),J935,L935))))&lt;=H935,H935+1,IF(IF(AND(設定!$D$8&lt;=L935,設定!$D$8&lt;J935),設定!$D$8,IF(AND(J935&lt;=L935,J935&lt;設定!$D$8),J935,IF(AND(L935&lt;=J935,J935&lt;設定!$D$8),J935,L935)))=0,設定!$D$8,IF(AND(設定!$D$8&lt;=L935,設定!$D$8&lt;J935),設定!$D$8,IF(AND(J935&lt;=L935,J935&lt;設定!$D$8),J935,IF(AND(L935&lt;=J935,J935&lt;設定!$D$8),J935,L935))))),0)&gt;40,ROUNDUP(IF(IF(IF(AND(設定!$D$8&lt;=L935,設定!$D$8&lt;J935),設定!$D$8,IF(AND(J935&lt;=L935,J935&lt;設定!$D$8),J935,IF(AND(L935&lt;=J935,J935&lt;設定!$D$8),J935,L935)))=0,設定!$D$8,IF(AND(設定!$D$8&lt;=L935,設定!$D$8&lt;J935),設定!$D$8,IF(AND(J935&lt;=L935,J935&lt;設定!$D$8),J935,IF(AND(L935&lt;=J935,J935&lt;設定!$D$8),J935,L935))))&lt;=H935,H935+1,IF(IF(AND(設定!$D$8&lt;=L935,設定!$D$8&lt;J935),設定!$D$8,IF(AND(J935&lt;=L935,J935&lt;設定!$D$8),J935,IF(AND(L935&lt;=J935,J935&lt;設定!$D$8),J935,L935)))=0,設定!$D$8,IF(AND(設定!$D$8&lt;=L935,設定!$D$8&lt;J935),設定!$D$8,IF(AND(J935&lt;=L935,J935&lt;設定!$D$8),J935,IF(AND(L935&lt;=J935,J935&lt;設定!$D$8),J935,L935))))),0),40)</f>
        <v>#DIV/0!</v>
      </c>
      <c r="O935" s="55">
        <f>IF(G935="標準",設定!$C$4,G935)</f>
        <v>5</v>
      </c>
      <c r="P935" s="45">
        <f t="shared" si="158"/>
        <v>0</v>
      </c>
      <c r="Q935" s="14">
        <f t="shared" si="159"/>
        <v>0</v>
      </c>
      <c r="R935" s="23">
        <f t="shared" si="167"/>
        <v>0</v>
      </c>
      <c r="S935" s="12">
        <f t="shared" si="160"/>
        <v>0</v>
      </c>
      <c r="T935" s="23">
        <f t="shared" si="161"/>
        <v>0</v>
      </c>
      <c r="U935" s="13">
        <f t="shared" si="162"/>
        <v>0</v>
      </c>
      <c r="V935" s="104" t="str">
        <f>INDEX(商品!Q:Q,MATCH(キーワード!D935,商品!D:D,0),1)</f>
        <v>-</v>
      </c>
      <c r="W935" s="15">
        <f t="shared" si="163"/>
        <v>0</v>
      </c>
      <c r="X935" s="22">
        <f>SUMIFS(当月ワード!$J$3:$J$1000,当月ワード!$D$3:$D$1000,キーワード!$D935,当月ワード!$E$3:$E$1000,キーワード!$F935)</f>
        <v>0</v>
      </c>
      <c r="Y935" s="23">
        <f>SUMIFS(前月ワード!$J$3:$J$1000,前月ワード!$D$3:$D$1000,キーワード!$D935,前月ワード!$E$3:$E$1000,キーワード!$F935)</f>
        <v>0</v>
      </c>
      <c r="Z935" s="23">
        <f>SUMIFS(前々月ワード!$J$3:$J$1000,前々月ワード!$D$3:$D$1000,キーワード!$D935,前々月ワード!$E$3:$E$1000,キーワード!$F935)</f>
        <v>0</v>
      </c>
      <c r="AA935" s="22">
        <f>SUMIFS(当月ワード!$W$3:$W$1000,当月ワード!$D$3:$D$1000,キーワード!$D935,当月ワード!$E$3:$E$1000,キーワード!$F935)</f>
        <v>0</v>
      </c>
      <c r="AB935" s="23">
        <f>SUMIFS(前月ワード!$W$3:$W$1000,前月ワード!$D$3:$D$1000,キーワード!$D935,前月ワード!$E$3:$E$1000,キーワード!$F935)</f>
        <v>0</v>
      </c>
      <c r="AC935" s="23">
        <f>SUMIFS(前々月ワード!$W$3:$W$1000,前々月ワード!$D$3:$D$1000,キーワード!$D935,前々月ワード!$E$3:$E$1000,キーワード!$F935)</f>
        <v>0</v>
      </c>
      <c r="AD935" s="23">
        <f t="shared" si="164"/>
        <v>0</v>
      </c>
      <c r="AE935" s="23">
        <f t="shared" si="164"/>
        <v>0</v>
      </c>
      <c r="AF935" s="23">
        <f t="shared" si="164"/>
        <v>0</v>
      </c>
      <c r="AG935" s="22">
        <f>SUMIFS(当月ワード!$X$3:$X$1000,当月ワード!$D$3:$D$1000,キーワード!$D935,当月ワード!$E$3:$E$1000,キーワード!$F935)</f>
        <v>0</v>
      </c>
      <c r="AH935" s="23">
        <f>SUMIFS(前月ワード!$X$3:$X$1000,前月ワード!$D$3:$D$1000,キーワード!$D935,前月ワード!$E$3:$E$1000,キーワード!$F935)</f>
        <v>0</v>
      </c>
      <c r="AI935" s="23">
        <f>SUMIFS(前々月ワード!$X$3:$X$1000,前々月ワード!$D$3:$D$1000,キーワード!$D935,前々月ワード!$E$3:$E$1000,キーワード!$F935)</f>
        <v>0</v>
      </c>
      <c r="AJ935" s="22">
        <f>SUMIFS(当月ワード!$I$3:$I$1000,当月ワード!$D$3:$D$1000,キーワード!$D935,当月ワード!$E$3:$E$1000,キーワード!$F935)</f>
        <v>0</v>
      </c>
      <c r="AK935" s="23">
        <f>SUMIFS(前月ワード!$I$3:$I$1000,前月ワード!$D$3:$D$1000,キーワード!$D935,前月ワード!$E$3:$E$1000,キーワード!$F935)</f>
        <v>0</v>
      </c>
      <c r="AL935" s="23">
        <f>SUMIFS(前々月ワード!$I$3:$I$1000,前々月ワード!$D$3:$D$1000,キーワード!$D935,前々月ワード!$E$3:$E$1000,キーワード!$F935)</f>
        <v>0</v>
      </c>
      <c r="AM935" s="13">
        <f t="shared" si="165"/>
        <v>0</v>
      </c>
      <c r="AN935" s="13">
        <f t="shared" si="165"/>
        <v>0</v>
      </c>
      <c r="AO935" s="13">
        <f t="shared" si="165"/>
        <v>0</v>
      </c>
      <c r="AP935" s="16">
        <f t="shared" si="166"/>
        <v>0</v>
      </c>
      <c r="AQ935" s="16">
        <f t="shared" si="166"/>
        <v>0</v>
      </c>
      <c r="AR935" s="17">
        <f t="shared" si="166"/>
        <v>0</v>
      </c>
    </row>
    <row r="936" spans="3:44" ht="36.65" customHeight="1">
      <c r="C936" s="20">
        <v>931</v>
      </c>
      <c r="D936" s="53">
        <f>現状ワード設定!B933</f>
        <v>0</v>
      </c>
      <c r="E936" s="26" t="str">
        <f>IFERROR(_xlfn.XLOOKUP($D936,現状商品設定!B:B,現状商品設定!C:C,"-"),"-")</f>
        <v>-</v>
      </c>
      <c r="F936" s="56">
        <f>現状ワード設定!G933</f>
        <v>0</v>
      </c>
      <c r="G936" s="60" t="s">
        <v>46</v>
      </c>
      <c r="H936" s="47" t="str">
        <f>IFERROR(_xlfn.XLOOKUP(D936,商品!$D:$D,商品!$H:$H),"")</f>
        <v/>
      </c>
      <c r="I936" s="50" t="str">
        <f>IFERROR(_xlfn.XLOOKUP(D936&amp;F936,現状ワード設定!J:J,現状ワード設定!H:H),"")</f>
        <v/>
      </c>
      <c r="J936" s="47" t="str">
        <f>IFERROR(_xlfn.XLOOKUP(D936&amp;F936,現状ワード設定!J:J,現状ワード設定!I:I),"")</f>
        <v/>
      </c>
      <c r="K936" s="47" t="e">
        <f>IF(AND(T936&gt;=設定!$C$12,W936&gt;=O936),I936*(1+設定!$F$12),IF(AND(T936&gt;=設定!$C$13,W936&lt;O936),I936*(1+設定!$F$13),IF(AND(T936&lt;設定!$C$14,U936&gt;=設定!$E$14),I936*(1+設定!$F$14),IF(AND(T936&lt;設定!$C$15,U936&lt;設定!$E$15),I936*(1+設定!$F$15),"除外"))))</f>
        <v>#VALUE!</v>
      </c>
      <c r="L936" s="58" t="e">
        <f ca="1">IF(消化率!$I$5&lt;1,K936*消化率!$I$5,IF(U936*V936/(K936*消化率!$I$5)&gt;O936,K936*消化率!$I$5,M936))</f>
        <v>#DIV/0!</v>
      </c>
      <c r="M936" s="58" t="e">
        <f t="shared" si="157"/>
        <v>#VALUE!</v>
      </c>
      <c r="N936" s="58" t="e">
        <f ca="1">IF(ROUNDUP(IF(IF(IF(AND(設定!$D$8&lt;=L936,設定!$D$8&lt;J936),設定!$D$8,IF(AND(J936&lt;=L936,J936&lt;設定!$D$8),J936,IF(AND(L936&lt;=J936,J936&lt;設定!$D$8),J936,L936)))=0,設定!$D$8,IF(AND(設定!$D$8&lt;=L936,設定!$D$8&lt;J936),設定!$D$8,IF(AND(J936&lt;=L936,J936&lt;設定!$D$8),J936,IF(AND(L936&lt;=J936,J936&lt;設定!$D$8),J936,L936))))&lt;=H936,H936+1,IF(IF(AND(設定!$D$8&lt;=L936,設定!$D$8&lt;J936),設定!$D$8,IF(AND(J936&lt;=L936,J936&lt;設定!$D$8),J936,IF(AND(L936&lt;=J936,J936&lt;設定!$D$8),J936,L936)))=0,設定!$D$8,IF(AND(設定!$D$8&lt;=L936,設定!$D$8&lt;J936),設定!$D$8,IF(AND(J936&lt;=L936,J936&lt;設定!$D$8),J936,IF(AND(L936&lt;=J936,J936&lt;設定!$D$8),J936,L936))))),0)&gt;40,ROUNDUP(IF(IF(IF(AND(設定!$D$8&lt;=L936,設定!$D$8&lt;J936),設定!$D$8,IF(AND(J936&lt;=L936,J936&lt;設定!$D$8),J936,IF(AND(L936&lt;=J936,J936&lt;設定!$D$8),J936,L936)))=0,設定!$D$8,IF(AND(設定!$D$8&lt;=L936,設定!$D$8&lt;J936),設定!$D$8,IF(AND(J936&lt;=L936,J936&lt;設定!$D$8),J936,IF(AND(L936&lt;=J936,J936&lt;設定!$D$8),J936,L936))))&lt;=H936,H936+1,IF(IF(AND(設定!$D$8&lt;=L936,設定!$D$8&lt;J936),設定!$D$8,IF(AND(J936&lt;=L936,J936&lt;設定!$D$8),J936,IF(AND(L936&lt;=J936,J936&lt;設定!$D$8),J936,L936)))=0,設定!$D$8,IF(AND(設定!$D$8&lt;=L936,設定!$D$8&lt;J936),設定!$D$8,IF(AND(J936&lt;=L936,J936&lt;設定!$D$8),J936,IF(AND(L936&lt;=J936,J936&lt;設定!$D$8),J936,L936))))),0),40)</f>
        <v>#DIV/0!</v>
      </c>
      <c r="O936" s="55">
        <f>IF(G936="標準",設定!$C$4,G936)</f>
        <v>5</v>
      </c>
      <c r="P936" s="45">
        <f t="shared" si="158"/>
        <v>0</v>
      </c>
      <c r="Q936" s="14">
        <f t="shared" si="159"/>
        <v>0</v>
      </c>
      <c r="R936" s="23">
        <f t="shared" si="167"/>
        <v>0</v>
      </c>
      <c r="S936" s="12">
        <f t="shared" si="160"/>
        <v>0</v>
      </c>
      <c r="T936" s="23">
        <f t="shared" si="161"/>
        <v>0</v>
      </c>
      <c r="U936" s="13">
        <f t="shared" si="162"/>
        <v>0</v>
      </c>
      <c r="V936" s="104" t="str">
        <f>INDEX(商品!Q:Q,MATCH(キーワード!D936,商品!D:D,0),1)</f>
        <v>-</v>
      </c>
      <c r="W936" s="15">
        <f t="shared" si="163"/>
        <v>0</v>
      </c>
      <c r="X936" s="22">
        <f>SUMIFS(当月ワード!$J$3:$J$1000,当月ワード!$D$3:$D$1000,キーワード!$D936,当月ワード!$E$3:$E$1000,キーワード!$F936)</f>
        <v>0</v>
      </c>
      <c r="Y936" s="23">
        <f>SUMIFS(前月ワード!$J$3:$J$1000,前月ワード!$D$3:$D$1000,キーワード!$D936,前月ワード!$E$3:$E$1000,キーワード!$F936)</f>
        <v>0</v>
      </c>
      <c r="Z936" s="23">
        <f>SUMIFS(前々月ワード!$J$3:$J$1000,前々月ワード!$D$3:$D$1000,キーワード!$D936,前々月ワード!$E$3:$E$1000,キーワード!$F936)</f>
        <v>0</v>
      </c>
      <c r="AA936" s="22">
        <f>SUMIFS(当月ワード!$W$3:$W$1000,当月ワード!$D$3:$D$1000,キーワード!$D936,当月ワード!$E$3:$E$1000,キーワード!$F936)</f>
        <v>0</v>
      </c>
      <c r="AB936" s="23">
        <f>SUMIFS(前月ワード!$W$3:$W$1000,前月ワード!$D$3:$D$1000,キーワード!$D936,前月ワード!$E$3:$E$1000,キーワード!$F936)</f>
        <v>0</v>
      </c>
      <c r="AC936" s="23">
        <f>SUMIFS(前々月ワード!$W$3:$W$1000,前々月ワード!$D$3:$D$1000,キーワード!$D936,前々月ワード!$E$3:$E$1000,キーワード!$F936)</f>
        <v>0</v>
      </c>
      <c r="AD936" s="23">
        <f t="shared" si="164"/>
        <v>0</v>
      </c>
      <c r="AE936" s="23">
        <f t="shared" si="164"/>
        <v>0</v>
      </c>
      <c r="AF936" s="23">
        <f t="shared" si="164"/>
        <v>0</v>
      </c>
      <c r="AG936" s="22">
        <f>SUMIFS(当月ワード!$X$3:$X$1000,当月ワード!$D$3:$D$1000,キーワード!$D936,当月ワード!$E$3:$E$1000,キーワード!$F936)</f>
        <v>0</v>
      </c>
      <c r="AH936" s="23">
        <f>SUMIFS(前月ワード!$X$3:$X$1000,前月ワード!$D$3:$D$1000,キーワード!$D936,前月ワード!$E$3:$E$1000,キーワード!$F936)</f>
        <v>0</v>
      </c>
      <c r="AI936" s="23">
        <f>SUMIFS(前々月ワード!$X$3:$X$1000,前々月ワード!$D$3:$D$1000,キーワード!$D936,前々月ワード!$E$3:$E$1000,キーワード!$F936)</f>
        <v>0</v>
      </c>
      <c r="AJ936" s="22">
        <f>SUMIFS(当月ワード!$I$3:$I$1000,当月ワード!$D$3:$D$1000,キーワード!$D936,当月ワード!$E$3:$E$1000,キーワード!$F936)</f>
        <v>0</v>
      </c>
      <c r="AK936" s="23">
        <f>SUMIFS(前月ワード!$I$3:$I$1000,前月ワード!$D$3:$D$1000,キーワード!$D936,前月ワード!$E$3:$E$1000,キーワード!$F936)</f>
        <v>0</v>
      </c>
      <c r="AL936" s="23">
        <f>SUMIFS(前々月ワード!$I$3:$I$1000,前々月ワード!$D$3:$D$1000,キーワード!$D936,前々月ワード!$E$3:$E$1000,キーワード!$F936)</f>
        <v>0</v>
      </c>
      <c r="AM936" s="13">
        <f t="shared" si="165"/>
        <v>0</v>
      </c>
      <c r="AN936" s="13">
        <f t="shared" si="165"/>
        <v>0</v>
      </c>
      <c r="AO936" s="13">
        <f t="shared" si="165"/>
        <v>0</v>
      </c>
      <c r="AP936" s="16">
        <f t="shared" si="166"/>
        <v>0</v>
      </c>
      <c r="AQ936" s="16">
        <f t="shared" si="166"/>
        <v>0</v>
      </c>
      <c r="AR936" s="17">
        <f t="shared" si="166"/>
        <v>0</v>
      </c>
    </row>
    <row r="937" spans="3:44" ht="36.65" customHeight="1">
      <c r="C937" s="20">
        <v>932</v>
      </c>
      <c r="D937" s="53">
        <f>現状ワード設定!B934</f>
        <v>0</v>
      </c>
      <c r="E937" s="26" t="str">
        <f>IFERROR(_xlfn.XLOOKUP($D937,現状商品設定!B:B,現状商品設定!C:C,"-"),"-")</f>
        <v>-</v>
      </c>
      <c r="F937" s="56">
        <f>現状ワード設定!G934</f>
        <v>0</v>
      </c>
      <c r="G937" s="60" t="s">
        <v>46</v>
      </c>
      <c r="H937" s="47" t="str">
        <f>IFERROR(_xlfn.XLOOKUP(D937,商品!$D:$D,商品!$H:$H),"")</f>
        <v/>
      </c>
      <c r="I937" s="50" t="str">
        <f>IFERROR(_xlfn.XLOOKUP(D937&amp;F937,現状ワード設定!J:J,現状ワード設定!H:H),"")</f>
        <v/>
      </c>
      <c r="J937" s="47" t="str">
        <f>IFERROR(_xlfn.XLOOKUP(D937&amp;F937,現状ワード設定!J:J,現状ワード設定!I:I),"")</f>
        <v/>
      </c>
      <c r="K937" s="47" t="e">
        <f>IF(AND(T937&gt;=設定!$C$12,W937&gt;=O937),I937*(1+設定!$F$12),IF(AND(T937&gt;=設定!$C$13,W937&lt;O937),I937*(1+設定!$F$13),IF(AND(T937&lt;設定!$C$14,U937&gt;=設定!$E$14),I937*(1+設定!$F$14),IF(AND(T937&lt;設定!$C$15,U937&lt;設定!$E$15),I937*(1+設定!$F$15),"除外"))))</f>
        <v>#VALUE!</v>
      </c>
      <c r="L937" s="58" t="e">
        <f ca="1">IF(消化率!$I$5&lt;1,K937*消化率!$I$5,IF(U937*V937/(K937*消化率!$I$5)&gt;O937,K937*消化率!$I$5,M937))</f>
        <v>#DIV/0!</v>
      </c>
      <c r="M937" s="58" t="e">
        <f t="shared" si="157"/>
        <v>#VALUE!</v>
      </c>
      <c r="N937" s="58" t="e">
        <f ca="1">IF(ROUNDUP(IF(IF(IF(AND(設定!$D$8&lt;=L937,設定!$D$8&lt;J937),設定!$D$8,IF(AND(J937&lt;=L937,J937&lt;設定!$D$8),J937,IF(AND(L937&lt;=J937,J937&lt;設定!$D$8),J937,L937)))=0,設定!$D$8,IF(AND(設定!$D$8&lt;=L937,設定!$D$8&lt;J937),設定!$D$8,IF(AND(J937&lt;=L937,J937&lt;設定!$D$8),J937,IF(AND(L937&lt;=J937,J937&lt;設定!$D$8),J937,L937))))&lt;=H937,H937+1,IF(IF(AND(設定!$D$8&lt;=L937,設定!$D$8&lt;J937),設定!$D$8,IF(AND(J937&lt;=L937,J937&lt;設定!$D$8),J937,IF(AND(L937&lt;=J937,J937&lt;設定!$D$8),J937,L937)))=0,設定!$D$8,IF(AND(設定!$D$8&lt;=L937,設定!$D$8&lt;J937),設定!$D$8,IF(AND(J937&lt;=L937,J937&lt;設定!$D$8),J937,IF(AND(L937&lt;=J937,J937&lt;設定!$D$8),J937,L937))))),0)&gt;40,ROUNDUP(IF(IF(IF(AND(設定!$D$8&lt;=L937,設定!$D$8&lt;J937),設定!$D$8,IF(AND(J937&lt;=L937,J937&lt;設定!$D$8),J937,IF(AND(L937&lt;=J937,J937&lt;設定!$D$8),J937,L937)))=0,設定!$D$8,IF(AND(設定!$D$8&lt;=L937,設定!$D$8&lt;J937),設定!$D$8,IF(AND(J937&lt;=L937,J937&lt;設定!$D$8),J937,IF(AND(L937&lt;=J937,J937&lt;設定!$D$8),J937,L937))))&lt;=H937,H937+1,IF(IF(AND(設定!$D$8&lt;=L937,設定!$D$8&lt;J937),設定!$D$8,IF(AND(J937&lt;=L937,J937&lt;設定!$D$8),J937,IF(AND(L937&lt;=J937,J937&lt;設定!$D$8),J937,L937)))=0,設定!$D$8,IF(AND(設定!$D$8&lt;=L937,設定!$D$8&lt;J937),設定!$D$8,IF(AND(J937&lt;=L937,J937&lt;設定!$D$8),J937,IF(AND(L937&lt;=J937,J937&lt;設定!$D$8),J937,L937))))),0),40)</f>
        <v>#DIV/0!</v>
      </c>
      <c r="O937" s="55">
        <f>IF(G937="標準",設定!$C$4,G937)</f>
        <v>5</v>
      </c>
      <c r="P937" s="45">
        <f t="shared" si="158"/>
        <v>0</v>
      </c>
      <c r="Q937" s="14">
        <f t="shared" si="159"/>
        <v>0</v>
      </c>
      <c r="R937" s="23">
        <f t="shared" si="167"/>
        <v>0</v>
      </c>
      <c r="S937" s="12">
        <f t="shared" si="160"/>
        <v>0</v>
      </c>
      <c r="T937" s="23">
        <f t="shared" si="161"/>
        <v>0</v>
      </c>
      <c r="U937" s="13">
        <f t="shared" si="162"/>
        <v>0</v>
      </c>
      <c r="V937" s="104" t="str">
        <f>INDEX(商品!Q:Q,MATCH(キーワード!D937,商品!D:D,0),1)</f>
        <v>-</v>
      </c>
      <c r="W937" s="15">
        <f t="shared" si="163"/>
        <v>0</v>
      </c>
      <c r="X937" s="22">
        <f>SUMIFS(当月ワード!$J$3:$J$1000,当月ワード!$D$3:$D$1000,キーワード!$D937,当月ワード!$E$3:$E$1000,キーワード!$F937)</f>
        <v>0</v>
      </c>
      <c r="Y937" s="23">
        <f>SUMIFS(前月ワード!$J$3:$J$1000,前月ワード!$D$3:$D$1000,キーワード!$D937,前月ワード!$E$3:$E$1000,キーワード!$F937)</f>
        <v>0</v>
      </c>
      <c r="Z937" s="23">
        <f>SUMIFS(前々月ワード!$J$3:$J$1000,前々月ワード!$D$3:$D$1000,キーワード!$D937,前々月ワード!$E$3:$E$1000,キーワード!$F937)</f>
        <v>0</v>
      </c>
      <c r="AA937" s="22">
        <f>SUMIFS(当月ワード!$W$3:$W$1000,当月ワード!$D$3:$D$1000,キーワード!$D937,当月ワード!$E$3:$E$1000,キーワード!$F937)</f>
        <v>0</v>
      </c>
      <c r="AB937" s="23">
        <f>SUMIFS(前月ワード!$W$3:$W$1000,前月ワード!$D$3:$D$1000,キーワード!$D937,前月ワード!$E$3:$E$1000,キーワード!$F937)</f>
        <v>0</v>
      </c>
      <c r="AC937" s="23">
        <f>SUMIFS(前々月ワード!$W$3:$W$1000,前々月ワード!$D$3:$D$1000,キーワード!$D937,前々月ワード!$E$3:$E$1000,キーワード!$F937)</f>
        <v>0</v>
      </c>
      <c r="AD937" s="23">
        <f t="shared" si="164"/>
        <v>0</v>
      </c>
      <c r="AE937" s="23">
        <f t="shared" si="164"/>
        <v>0</v>
      </c>
      <c r="AF937" s="23">
        <f t="shared" si="164"/>
        <v>0</v>
      </c>
      <c r="AG937" s="22">
        <f>SUMIFS(当月ワード!$X$3:$X$1000,当月ワード!$D$3:$D$1000,キーワード!$D937,当月ワード!$E$3:$E$1000,キーワード!$F937)</f>
        <v>0</v>
      </c>
      <c r="AH937" s="23">
        <f>SUMIFS(前月ワード!$X$3:$X$1000,前月ワード!$D$3:$D$1000,キーワード!$D937,前月ワード!$E$3:$E$1000,キーワード!$F937)</f>
        <v>0</v>
      </c>
      <c r="AI937" s="23">
        <f>SUMIFS(前々月ワード!$X$3:$X$1000,前々月ワード!$D$3:$D$1000,キーワード!$D937,前々月ワード!$E$3:$E$1000,キーワード!$F937)</f>
        <v>0</v>
      </c>
      <c r="AJ937" s="22">
        <f>SUMIFS(当月ワード!$I$3:$I$1000,当月ワード!$D$3:$D$1000,キーワード!$D937,当月ワード!$E$3:$E$1000,キーワード!$F937)</f>
        <v>0</v>
      </c>
      <c r="AK937" s="23">
        <f>SUMIFS(前月ワード!$I$3:$I$1000,前月ワード!$D$3:$D$1000,キーワード!$D937,前月ワード!$E$3:$E$1000,キーワード!$F937)</f>
        <v>0</v>
      </c>
      <c r="AL937" s="23">
        <f>SUMIFS(前々月ワード!$I$3:$I$1000,前々月ワード!$D$3:$D$1000,キーワード!$D937,前々月ワード!$E$3:$E$1000,キーワード!$F937)</f>
        <v>0</v>
      </c>
      <c r="AM937" s="13">
        <f t="shared" si="165"/>
        <v>0</v>
      </c>
      <c r="AN937" s="13">
        <f t="shared" si="165"/>
        <v>0</v>
      </c>
      <c r="AO937" s="13">
        <f t="shared" si="165"/>
        <v>0</v>
      </c>
      <c r="AP937" s="16">
        <f t="shared" si="166"/>
        <v>0</v>
      </c>
      <c r="AQ937" s="16">
        <f t="shared" si="166"/>
        <v>0</v>
      </c>
      <c r="AR937" s="17">
        <f t="shared" si="166"/>
        <v>0</v>
      </c>
    </row>
    <row r="938" spans="3:44" ht="36.65" customHeight="1">
      <c r="C938" s="20">
        <v>933</v>
      </c>
      <c r="D938" s="53">
        <f>現状ワード設定!B935</f>
        <v>0</v>
      </c>
      <c r="E938" s="26" t="str">
        <f>IFERROR(_xlfn.XLOOKUP($D938,現状商品設定!B:B,現状商品設定!C:C,"-"),"-")</f>
        <v>-</v>
      </c>
      <c r="F938" s="56">
        <f>現状ワード設定!G935</f>
        <v>0</v>
      </c>
      <c r="G938" s="60" t="s">
        <v>46</v>
      </c>
      <c r="H938" s="47" t="str">
        <f>IFERROR(_xlfn.XLOOKUP(D938,商品!$D:$D,商品!$H:$H),"")</f>
        <v/>
      </c>
      <c r="I938" s="50" t="str">
        <f>IFERROR(_xlfn.XLOOKUP(D938&amp;F938,現状ワード設定!J:J,現状ワード設定!H:H),"")</f>
        <v/>
      </c>
      <c r="J938" s="47" t="str">
        <f>IFERROR(_xlfn.XLOOKUP(D938&amp;F938,現状ワード設定!J:J,現状ワード設定!I:I),"")</f>
        <v/>
      </c>
      <c r="K938" s="47" t="e">
        <f>IF(AND(T938&gt;=設定!$C$12,W938&gt;=O938),I938*(1+設定!$F$12),IF(AND(T938&gt;=設定!$C$13,W938&lt;O938),I938*(1+設定!$F$13),IF(AND(T938&lt;設定!$C$14,U938&gt;=設定!$E$14),I938*(1+設定!$F$14),IF(AND(T938&lt;設定!$C$15,U938&lt;設定!$E$15),I938*(1+設定!$F$15),"除外"))))</f>
        <v>#VALUE!</v>
      </c>
      <c r="L938" s="58" t="e">
        <f ca="1">IF(消化率!$I$5&lt;1,K938*消化率!$I$5,IF(U938*V938/(K938*消化率!$I$5)&gt;O938,K938*消化率!$I$5,M938))</f>
        <v>#DIV/0!</v>
      </c>
      <c r="M938" s="58" t="e">
        <f t="shared" si="157"/>
        <v>#VALUE!</v>
      </c>
      <c r="N938" s="58" t="e">
        <f ca="1">IF(ROUNDUP(IF(IF(IF(AND(設定!$D$8&lt;=L938,設定!$D$8&lt;J938),設定!$D$8,IF(AND(J938&lt;=L938,J938&lt;設定!$D$8),J938,IF(AND(L938&lt;=J938,J938&lt;設定!$D$8),J938,L938)))=0,設定!$D$8,IF(AND(設定!$D$8&lt;=L938,設定!$D$8&lt;J938),設定!$D$8,IF(AND(J938&lt;=L938,J938&lt;設定!$D$8),J938,IF(AND(L938&lt;=J938,J938&lt;設定!$D$8),J938,L938))))&lt;=H938,H938+1,IF(IF(AND(設定!$D$8&lt;=L938,設定!$D$8&lt;J938),設定!$D$8,IF(AND(J938&lt;=L938,J938&lt;設定!$D$8),J938,IF(AND(L938&lt;=J938,J938&lt;設定!$D$8),J938,L938)))=0,設定!$D$8,IF(AND(設定!$D$8&lt;=L938,設定!$D$8&lt;J938),設定!$D$8,IF(AND(J938&lt;=L938,J938&lt;設定!$D$8),J938,IF(AND(L938&lt;=J938,J938&lt;設定!$D$8),J938,L938))))),0)&gt;40,ROUNDUP(IF(IF(IF(AND(設定!$D$8&lt;=L938,設定!$D$8&lt;J938),設定!$D$8,IF(AND(J938&lt;=L938,J938&lt;設定!$D$8),J938,IF(AND(L938&lt;=J938,J938&lt;設定!$D$8),J938,L938)))=0,設定!$D$8,IF(AND(設定!$D$8&lt;=L938,設定!$D$8&lt;J938),設定!$D$8,IF(AND(J938&lt;=L938,J938&lt;設定!$D$8),J938,IF(AND(L938&lt;=J938,J938&lt;設定!$D$8),J938,L938))))&lt;=H938,H938+1,IF(IF(AND(設定!$D$8&lt;=L938,設定!$D$8&lt;J938),設定!$D$8,IF(AND(J938&lt;=L938,J938&lt;設定!$D$8),J938,IF(AND(L938&lt;=J938,J938&lt;設定!$D$8),J938,L938)))=0,設定!$D$8,IF(AND(設定!$D$8&lt;=L938,設定!$D$8&lt;J938),設定!$D$8,IF(AND(J938&lt;=L938,J938&lt;設定!$D$8),J938,IF(AND(L938&lt;=J938,J938&lt;設定!$D$8),J938,L938))))),0),40)</f>
        <v>#DIV/0!</v>
      </c>
      <c r="O938" s="55">
        <f>IF(G938="標準",設定!$C$4,G938)</f>
        <v>5</v>
      </c>
      <c r="P938" s="45">
        <f t="shared" si="158"/>
        <v>0</v>
      </c>
      <c r="Q938" s="14">
        <f t="shared" si="159"/>
        <v>0</v>
      </c>
      <c r="R938" s="23">
        <f t="shared" si="167"/>
        <v>0</v>
      </c>
      <c r="S938" s="12">
        <f t="shared" si="160"/>
        <v>0</v>
      </c>
      <c r="T938" s="23">
        <f t="shared" si="161"/>
        <v>0</v>
      </c>
      <c r="U938" s="13">
        <f t="shared" si="162"/>
        <v>0</v>
      </c>
      <c r="V938" s="104" t="str">
        <f>INDEX(商品!Q:Q,MATCH(キーワード!D938,商品!D:D,0),1)</f>
        <v>-</v>
      </c>
      <c r="W938" s="15">
        <f t="shared" si="163"/>
        <v>0</v>
      </c>
      <c r="X938" s="22">
        <f>SUMIFS(当月ワード!$J$3:$J$1000,当月ワード!$D$3:$D$1000,キーワード!$D938,当月ワード!$E$3:$E$1000,キーワード!$F938)</f>
        <v>0</v>
      </c>
      <c r="Y938" s="23">
        <f>SUMIFS(前月ワード!$J$3:$J$1000,前月ワード!$D$3:$D$1000,キーワード!$D938,前月ワード!$E$3:$E$1000,キーワード!$F938)</f>
        <v>0</v>
      </c>
      <c r="Z938" s="23">
        <f>SUMIFS(前々月ワード!$J$3:$J$1000,前々月ワード!$D$3:$D$1000,キーワード!$D938,前々月ワード!$E$3:$E$1000,キーワード!$F938)</f>
        <v>0</v>
      </c>
      <c r="AA938" s="22">
        <f>SUMIFS(当月ワード!$W$3:$W$1000,当月ワード!$D$3:$D$1000,キーワード!$D938,当月ワード!$E$3:$E$1000,キーワード!$F938)</f>
        <v>0</v>
      </c>
      <c r="AB938" s="23">
        <f>SUMIFS(前月ワード!$W$3:$W$1000,前月ワード!$D$3:$D$1000,キーワード!$D938,前月ワード!$E$3:$E$1000,キーワード!$F938)</f>
        <v>0</v>
      </c>
      <c r="AC938" s="23">
        <f>SUMIFS(前々月ワード!$W$3:$W$1000,前々月ワード!$D$3:$D$1000,キーワード!$D938,前々月ワード!$E$3:$E$1000,キーワード!$F938)</f>
        <v>0</v>
      </c>
      <c r="AD938" s="23">
        <f t="shared" si="164"/>
        <v>0</v>
      </c>
      <c r="AE938" s="23">
        <f t="shared" si="164"/>
        <v>0</v>
      </c>
      <c r="AF938" s="23">
        <f t="shared" si="164"/>
        <v>0</v>
      </c>
      <c r="AG938" s="22">
        <f>SUMIFS(当月ワード!$X$3:$X$1000,当月ワード!$D$3:$D$1000,キーワード!$D938,当月ワード!$E$3:$E$1000,キーワード!$F938)</f>
        <v>0</v>
      </c>
      <c r="AH938" s="23">
        <f>SUMIFS(前月ワード!$X$3:$X$1000,前月ワード!$D$3:$D$1000,キーワード!$D938,前月ワード!$E$3:$E$1000,キーワード!$F938)</f>
        <v>0</v>
      </c>
      <c r="AI938" s="23">
        <f>SUMIFS(前々月ワード!$X$3:$X$1000,前々月ワード!$D$3:$D$1000,キーワード!$D938,前々月ワード!$E$3:$E$1000,キーワード!$F938)</f>
        <v>0</v>
      </c>
      <c r="AJ938" s="22">
        <f>SUMIFS(当月ワード!$I$3:$I$1000,当月ワード!$D$3:$D$1000,キーワード!$D938,当月ワード!$E$3:$E$1000,キーワード!$F938)</f>
        <v>0</v>
      </c>
      <c r="AK938" s="23">
        <f>SUMIFS(前月ワード!$I$3:$I$1000,前月ワード!$D$3:$D$1000,キーワード!$D938,前月ワード!$E$3:$E$1000,キーワード!$F938)</f>
        <v>0</v>
      </c>
      <c r="AL938" s="23">
        <f>SUMIFS(前々月ワード!$I$3:$I$1000,前々月ワード!$D$3:$D$1000,キーワード!$D938,前々月ワード!$E$3:$E$1000,キーワード!$F938)</f>
        <v>0</v>
      </c>
      <c r="AM938" s="13">
        <f t="shared" si="165"/>
        <v>0</v>
      </c>
      <c r="AN938" s="13">
        <f t="shared" si="165"/>
        <v>0</v>
      </c>
      <c r="AO938" s="13">
        <f t="shared" si="165"/>
        <v>0</v>
      </c>
      <c r="AP938" s="16">
        <f t="shared" si="166"/>
        <v>0</v>
      </c>
      <c r="AQ938" s="16">
        <f t="shared" si="166"/>
        <v>0</v>
      </c>
      <c r="AR938" s="17">
        <f t="shared" si="166"/>
        <v>0</v>
      </c>
    </row>
    <row r="939" spans="3:44" ht="36.65" customHeight="1">
      <c r="C939" s="20">
        <v>934</v>
      </c>
      <c r="D939" s="53">
        <f>現状ワード設定!B936</f>
        <v>0</v>
      </c>
      <c r="E939" s="26" t="str">
        <f>IFERROR(_xlfn.XLOOKUP($D939,現状商品設定!B:B,現状商品設定!C:C,"-"),"-")</f>
        <v>-</v>
      </c>
      <c r="F939" s="56">
        <f>現状ワード設定!G936</f>
        <v>0</v>
      </c>
      <c r="G939" s="60" t="s">
        <v>46</v>
      </c>
      <c r="H939" s="47" t="str">
        <f>IFERROR(_xlfn.XLOOKUP(D939,商品!$D:$D,商品!$H:$H),"")</f>
        <v/>
      </c>
      <c r="I939" s="50" t="str">
        <f>IFERROR(_xlfn.XLOOKUP(D939&amp;F939,現状ワード設定!J:J,現状ワード設定!H:H),"")</f>
        <v/>
      </c>
      <c r="J939" s="47" t="str">
        <f>IFERROR(_xlfn.XLOOKUP(D939&amp;F939,現状ワード設定!J:J,現状ワード設定!I:I),"")</f>
        <v/>
      </c>
      <c r="K939" s="47" t="e">
        <f>IF(AND(T939&gt;=設定!$C$12,W939&gt;=O939),I939*(1+設定!$F$12),IF(AND(T939&gt;=設定!$C$13,W939&lt;O939),I939*(1+設定!$F$13),IF(AND(T939&lt;設定!$C$14,U939&gt;=設定!$E$14),I939*(1+設定!$F$14),IF(AND(T939&lt;設定!$C$15,U939&lt;設定!$E$15),I939*(1+設定!$F$15),"除外"))))</f>
        <v>#VALUE!</v>
      </c>
      <c r="L939" s="58" t="e">
        <f ca="1">IF(消化率!$I$5&lt;1,K939*消化率!$I$5,IF(U939*V939/(K939*消化率!$I$5)&gt;O939,K939*消化率!$I$5,M939))</f>
        <v>#DIV/0!</v>
      </c>
      <c r="M939" s="58" t="e">
        <f t="shared" si="157"/>
        <v>#VALUE!</v>
      </c>
      <c r="N939" s="58" t="e">
        <f ca="1">IF(ROUNDUP(IF(IF(IF(AND(設定!$D$8&lt;=L939,設定!$D$8&lt;J939),設定!$D$8,IF(AND(J939&lt;=L939,J939&lt;設定!$D$8),J939,IF(AND(L939&lt;=J939,J939&lt;設定!$D$8),J939,L939)))=0,設定!$D$8,IF(AND(設定!$D$8&lt;=L939,設定!$D$8&lt;J939),設定!$D$8,IF(AND(J939&lt;=L939,J939&lt;設定!$D$8),J939,IF(AND(L939&lt;=J939,J939&lt;設定!$D$8),J939,L939))))&lt;=H939,H939+1,IF(IF(AND(設定!$D$8&lt;=L939,設定!$D$8&lt;J939),設定!$D$8,IF(AND(J939&lt;=L939,J939&lt;設定!$D$8),J939,IF(AND(L939&lt;=J939,J939&lt;設定!$D$8),J939,L939)))=0,設定!$D$8,IF(AND(設定!$D$8&lt;=L939,設定!$D$8&lt;J939),設定!$D$8,IF(AND(J939&lt;=L939,J939&lt;設定!$D$8),J939,IF(AND(L939&lt;=J939,J939&lt;設定!$D$8),J939,L939))))),0)&gt;40,ROUNDUP(IF(IF(IF(AND(設定!$D$8&lt;=L939,設定!$D$8&lt;J939),設定!$D$8,IF(AND(J939&lt;=L939,J939&lt;設定!$D$8),J939,IF(AND(L939&lt;=J939,J939&lt;設定!$D$8),J939,L939)))=0,設定!$D$8,IF(AND(設定!$D$8&lt;=L939,設定!$D$8&lt;J939),設定!$D$8,IF(AND(J939&lt;=L939,J939&lt;設定!$D$8),J939,IF(AND(L939&lt;=J939,J939&lt;設定!$D$8),J939,L939))))&lt;=H939,H939+1,IF(IF(AND(設定!$D$8&lt;=L939,設定!$D$8&lt;J939),設定!$D$8,IF(AND(J939&lt;=L939,J939&lt;設定!$D$8),J939,IF(AND(L939&lt;=J939,J939&lt;設定!$D$8),J939,L939)))=0,設定!$D$8,IF(AND(設定!$D$8&lt;=L939,設定!$D$8&lt;J939),設定!$D$8,IF(AND(J939&lt;=L939,J939&lt;設定!$D$8),J939,IF(AND(L939&lt;=J939,J939&lt;設定!$D$8),J939,L939))))),0),40)</f>
        <v>#DIV/0!</v>
      </c>
      <c r="O939" s="55">
        <f>IF(G939="標準",設定!$C$4,G939)</f>
        <v>5</v>
      </c>
      <c r="P939" s="45">
        <f t="shared" si="158"/>
        <v>0</v>
      </c>
      <c r="Q939" s="14">
        <f t="shared" si="159"/>
        <v>0</v>
      </c>
      <c r="R939" s="23">
        <f t="shared" si="167"/>
        <v>0</v>
      </c>
      <c r="S939" s="12">
        <f t="shared" si="160"/>
        <v>0</v>
      </c>
      <c r="T939" s="23">
        <f t="shared" si="161"/>
        <v>0</v>
      </c>
      <c r="U939" s="13">
        <f t="shared" si="162"/>
        <v>0</v>
      </c>
      <c r="V939" s="104" t="str">
        <f>INDEX(商品!Q:Q,MATCH(キーワード!D939,商品!D:D,0),1)</f>
        <v>-</v>
      </c>
      <c r="W939" s="15">
        <f t="shared" si="163"/>
        <v>0</v>
      </c>
      <c r="X939" s="22">
        <f>SUMIFS(当月ワード!$J$3:$J$1000,当月ワード!$D$3:$D$1000,キーワード!$D939,当月ワード!$E$3:$E$1000,キーワード!$F939)</f>
        <v>0</v>
      </c>
      <c r="Y939" s="23">
        <f>SUMIFS(前月ワード!$J$3:$J$1000,前月ワード!$D$3:$D$1000,キーワード!$D939,前月ワード!$E$3:$E$1000,キーワード!$F939)</f>
        <v>0</v>
      </c>
      <c r="Z939" s="23">
        <f>SUMIFS(前々月ワード!$J$3:$J$1000,前々月ワード!$D$3:$D$1000,キーワード!$D939,前々月ワード!$E$3:$E$1000,キーワード!$F939)</f>
        <v>0</v>
      </c>
      <c r="AA939" s="22">
        <f>SUMIFS(当月ワード!$W$3:$W$1000,当月ワード!$D$3:$D$1000,キーワード!$D939,当月ワード!$E$3:$E$1000,キーワード!$F939)</f>
        <v>0</v>
      </c>
      <c r="AB939" s="23">
        <f>SUMIFS(前月ワード!$W$3:$W$1000,前月ワード!$D$3:$D$1000,キーワード!$D939,前月ワード!$E$3:$E$1000,キーワード!$F939)</f>
        <v>0</v>
      </c>
      <c r="AC939" s="23">
        <f>SUMIFS(前々月ワード!$W$3:$W$1000,前々月ワード!$D$3:$D$1000,キーワード!$D939,前々月ワード!$E$3:$E$1000,キーワード!$F939)</f>
        <v>0</v>
      </c>
      <c r="AD939" s="23">
        <f t="shared" si="164"/>
        <v>0</v>
      </c>
      <c r="AE939" s="23">
        <f t="shared" si="164"/>
        <v>0</v>
      </c>
      <c r="AF939" s="23">
        <f t="shared" si="164"/>
        <v>0</v>
      </c>
      <c r="AG939" s="22">
        <f>SUMIFS(当月ワード!$X$3:$X$1000,当月ワード!$D$3:$D$1000,キーワード!$D939,当月ワード!$E$3:$E$1000,キーワード!$F939)</f>
        <v>0</v>
      </c>
      <c r="AH939" s="23">
        <f>SUMIFS(前月ワード!$X$3:$X$1000,前月ワード!$D$3:$D$1000,キーワード!$D939,前月ワード!$E$3:$E$1000,キーワード!$F939)</f>
        <v>0</v>
      </c>
      <c r="AI939" s="23">
        <f>SUMIFS(前々月ワード!$X$3:$X$1000,前々月ワード!$D$3:$D$1000,キーワード!$D939,前々月ワード!$E$3:$E$1000,キーワード!$F939)</f>
        <v>0</v>
      </c>
      <c r="AJ939" s="22">
        <f>SUMIFS(当月ワード!$I$3:$I$1000,当月ワード!$D$3:$D$1000,キーワード!$D939,当月ワード!$E$3:$E$1000,キーワード!$F939)</f>
        <v>0</v>
      </c>
      <c r="AK939" s="23">
        <f>SUMIFS(前月ワード!$I$3:$I$1000,前月ワード!$D$3:$D$1000,キーワード!$D939,前月ワード!$E$3:$E$1000,キーワード!$F939)</f>
        <v>0</v>
      </c>
      <c r="AL939" s="23">
        <f>SUMIFS(前々月ワード!$I$3:$I$1000,前々月ワード!$D$3:$D$1000,キーワード!$D939,前々月ワード!$E$3:$E$1000,キーワード!$F939)</f>
        <v>0</v>
      </c>
      <c r="AM939" s="13">
        <f t="shared" si="165"/>
        <v>0</v>
      </c>
      <c r="AN939" s="13">
        <f t="shared" si="165"/>
        <v>0</v>
      </c>
      <c r="AO939" s="13">
        <f t="shared" si="165"/>
        <v>0</v>
      </c>
      <c r="AP939" s="16">
        <f t="shared" si="166"/>
        <v>0</v>
      </c>
      <c r="AQ939" s="16">
        <f t="shared" si="166"/>
        <v>0</v>
      </c>
      <c r="AR939" s="17">
        <f t="shared" si="166"/>
        <v>0</v>
      </c>
    </row>
    <row r="940" spans="3:44" ht="36.65" customHeight="1">
      <c r="C940" s="20">
        <v>935</v>
      </c>
      <c r="D940" s="53">
        <f>現状ワード設定!B937</f>
        <v>0</v>
      </c>
      <c r="E940" s="26" t="str">
        <f>IFERROR(_xlfn.XLOOKUP($D940,現状商品設定!B:B,現状商品設定!C:C,"-"),"-")</f>
        <v>-</v>
      </c>
      <c r="F940" s="56">
        <f>現状ワード設定!G937</f>
        <v>0</v>
      </c>
      <c r="G940" s="60" t="s">
        <v>46</v>
      </c>
      <c r="H940" s="47" t="str">
        <f>IFERROR(_xlfn.XLOOKUP(D940,商品!$D:$D,商品!$H:$H),"")</f>
        <v/>
      </c>
      <c r="I940" s="50" t="str">
        <f>IFERROR(_xlfn.XLOOKUP(D940&amp;F940,現状ワード設定!J:J,現状ワード設定!H:H),"")</f>
        <v/>
      </c>
      <c r="J940" s="47" t="str">
        <f>IFERROR(_xlfn.XLOOKUP(D940&amp;F940,現状ワード設定!J:J,現状ワード設定!I:I),"")</f>
        <v/>
      </c>
      <c r="K940" s="47" t="e">
        <f>IF(AND(T940&gt;=設定!$C$12,W940&gt;=O940),I940*(1+設定!$F$12),IF(AND(T940&gt;=設定!$C$13,W940&lt;O940),I940*(1+設定!$F$13),IF(AND(T940&lt;設定!$C$14,U940&gt;=設定!$E$14),I940*(1+設定!$F$14),IF(AND(T940&lt;設定!$C$15,U940&lt;設定!$E$15),I940*(1+設定!$F$15),"除外"))))</f>
        <v>#VALUE!</v>
      </c>
      <c r="L940" s="58" t="e">
        <f ca="1">IF(消化率!$I$5&lt;1,K940*消化率!$I$5,IF(U940*V940/(K940*消化率!$I$5)&gt;O940,K940*消化率!$I$5,M940))</f>
        <v>#DIV/0!</v>
      </c>
      <c r="M940" s="58" t="e">
        <f t="shared" si="157"/>
        <v>#VALUE!</v>
      </c>
      <c r="N940" s="58" t="e">
        <f ca="1">IF(ROUNDUP(IF(IF(IF(AND(設定!$D$8&lt;=L940,設定!$D$8&lt;J940),設定!$D$8,IF(AND(J940&lt;=L940,J940&lt;設定!$D$8),J940,IF(AND(L940&lt;=J940,J940&lt;設定!$D$8),J940,L940)))=0,設定!$D$8,IF(AND(設定!$D$8&lt;=L940,設定!$D$8&lt;J940),設定!$D$8,IF(AND(J940&lt;=L940,J940&lt;設定!$D$8),J940,IF(AND(L940&lt;=J940,J940&lt;設定!$D$8),J940,L940))))&lt;=H940,H940+1,IF(IF(AND(設定!$D$8&lt;=L940,設定!$D$8&lt;J940),設定!$D$8,IF(AND(J940&lt;=L940,J940&lt;設定!$D$8),J940,IF(AND(L940&lt;=J940,J940&lt;設定!$D$8),J940,L940)))=0,設定!$D$8,IF(AND(設定!$D$8&lt;=L940,設定!$D$8&lt;J940),設定!$D$8,IF(AND(J940&lt;=L940,J940&lt;設定!$D$8),J940,IF(AND(L940&lt;=J940,J940&lt;設定!$D$8),J940,L940))))),0)&gt;40,ROUNDUP(IF(IF(IF(AND(設定!$D$8&lt;=L940,設定!$D$8&lt;J940),設定!$D$8,IF(AND(J940&lt;=L940,J940&lt;設定!$D$8),J940,IF(AND(L940&lt;=J940,J940&lt;設定!$D$8),J940,L940)))=0,設定!$D$8,IF(AND(設定!$D$8&lt;=L940,設定!$D$8&lt;J940),設定!$D$8,IF(AND(J940&lt;=L940,J940&lt;設定!$D$8),J940,IF(AND(L940&lt;=J940,J940&lt;設定!$D$8),J940,L940))))&lt;=H940,H940+1,IF(IF(AND(設定!$D$8&lt;=L940,設定!$D$8&lt;J940),設定!$D$8,IF(AND(J940&lt;=L940,J940&lt;設定!$D$8),J940,IF(AND(L940&lt;=J940,J940&lt;設定!$D$8),J940,L940)))=0,設定!$D$8,IF(AND(設定!$D$8&lt;=L940,設定!$D$8&lt;J940),設定!$D$8,IF(AND(J940&lt;=L940,J940&lt;設定!$D$8),J940,IF(AND(L940&lt;=J940,J940&lt;設定!$D$8),J940,L940))))),0),40)</f>
        <v>#DIV/0!</v>
      </c>
      <c r="O940" s="55">
        <f>IF(G940="標準",設定!$C$4,G940)</f>
        <v>5</v>
      </c>
      <c r="P940" s="45">
        <f t="shared" si="158"/>
        <v>0</v>
      </c>
      <c r="Q940" s="14">
        <f t="shared" si="159"/>
        <v>0</v>
      </c>
      <c r="R940" s="23">
        <f t="shared" si="167"/>
        <v>0</v>
      </c>
      <c r="S940" s="12">
        <f t="shared" si="160"/>
        <v>0</v>
      </c>
      <c r="T940" s="23">
        <f t="shared" si="161"/>
        <v>0</v>
      </c>
      <c r="U940" s="13">
        <f t="shared" si="162"/>
        <v>0</v>
      </c>
      <c r="V940" s="104" t="str">
        <f>INDEX(商品!Q:Q,MATCH(キーワード!D940,商品!D:D,0),1)</f>
        <v>-</v>
      </c>
      <c r="W940" s="15">
        <f t="shared" si="163"/>
        <v>0</v>
      </c>
      <c r="X940" s="22">
        <f>SUMIFS(当月ワード!$J$3:$J$1000,当月ワード!$D$3:$D$1000,キーワード!$D940,当月ワード!$E$3:$E$1000,キーワード!$F940)</f>
        <v>0</v>
      </c>
      <c r="Y940" s="23">
        <f>SUMIFS(前月ワード!$J$3:$J$1000,前月ワード!$D$3:$D$1000,キーワード!$D940,前月ワード!$E$3:$E$1000,キーワード!$F940)</f>
        <v>0</v>
      </c>
      <c r="Z940" s="23">
        <f>SUMIFS(前々月ワード!$J$3:$J$1000,前々月ワード!$D$3:$D$1000,キーワード!$D940,前々月ワード!$E$3:$E$1000,キーワード!$F940)</f>
        <v>0</v>
      </c>
      <c r="AA940" s="22">
        <f>SUMIFS(当月ワード!$W$3:$W$1000,当月ワード!$D$3:$D$1000,キーワード!$D940,当月ワード!$E$3:$E$1000,キーワード!$F940)</f>
        <v>0</v>
      </c>
      <c r="AB940" s="23">
        <f>SUMIFS(前月ワード!$W$3:$W$1000,前月ワード!$D$3:$D$1000,キーワード!$D940,前月ワード!$E$3:$E$1000,キーワード!$F940)</f>
        <v>0</v>
      </c>
      <c r="AC940" s="23">
        <f>SUMIFS(前々月ワード!$W$3:$W$1000,前々月ワード!$D$3:$D$1000,キーワード!$D940,前々月ワード!$E$3:$E$1000,キーワード!$F940)</f>
        <v>0</v>
      </c>
      <c r="AD940" s="23">
        <f t="shared" si="164"/>
        <v>0</v>
      </c>
      <c r="AE940" s="23">
        <f t="shared" si="164"/>
        <v>0</v>
      </c>
      <c r="AF940" s="23">
        <f t="shared" si="164"/>
        <v>0</v>
      </c>
      <c r="AG940" s="22">
        <f>SUMIFS(当月ワード!$X$3:$X$1000,当月ワード!$D$3:$D$1000,キーワード!$D940,当月ワード!$E$3:$E$1000,キーワード!$F940)</f>
        <v>0</v>
      </c>
      <c r="AH940" s="23">
        <f>SUMIFS(前月ワード!$X$3:$X$1000,前月ワード!$D$3:$D$1000,キーワード!$D940,前月ワード!$E$3:$E$1000,キーワード!$F940)</f>
        <v>0</v>
      </c>
      <c r="AI940" s="23">
        <f>SUMIFS(前々月ワード!$X$3:$X$1000,前々月ワード!$D$3:$D$1000,キーワード!$D940,前々月ワード!$E$3:$E$1000,キーワード!$F940)</f>
        <v>0</v>
      </c>
      <c r="AJ940" s="22">
        <f>SUMIFS(当月ワード!$I$3:$I$1000,当月ワード!$D$3:$D$1000,キーワード!$D940,当月ワード!$E$3:$E$1000,キーワード!$F940)</f>
        <v>0</v>
      </c>
      <c r="AK940" s="23">
        <f>SUMIFS(前月ワード!$I$3:$I$1000,前月ワード!$D$3:$D$1000,キーワード!$D940,前月ワード!$E$3:$E$1000,キーワード!$F940)</f>
        <v>0</v>
      </c>
      <c r="AL940" s="23">
        <f>SUMIFS(前々月ワード!$I$3:$I$1000,前々月ワード!$D$3:$D$1000,キーワード!$D940,前々月ワード!$E$3:$E$1000,キーワード!$F940)</f>
        <v>0</v>
      </c>
      <c r="AM940" s="13">
        <f t="shared" si="165"/>
        <v>0</v>
      </c>
      <c r="AN940" s="13">
        <f t="shared" si="165"/>
        <v>0</v>
      </c>
      <c r="AO940" s="13">
        <f t="shared" si="165"/>
        <v>0</v>
      </c>
      <c r="AP940" s="16">
        <f t="shared" si="166"/>
        <v>0</v>
      </c>
      <c r="AQ940" s="16">
        <f t="shared" si="166"/>
        <v>0</v>
      </c>
      <c r="AR940" s="17">
        <f t="shared" si="166"/>
        <v>0</v>
      </c>
    </row>
    <row r="941" spans="3:44" ht="36.65" customHeight="1">
      <c r="C941" s="20">
        <v>936</v>
      </c>
      <c r="D941" s="53">
        <f>現状ワード設定!B938</f>
        <v>0</v>
      </c>
      <c r="E941" s="26" t="str">
        <f>IFERROR(_xlfn.XLOOKUP($D941,現状商品設定!B:B,現状商品設定!C:C,"-"),"-")</f>
        <v>-</v>
      </c>
      <c r="F941" s="56">
        <f>現状ワード設定!G938</f>
        <v>0</v>
      </c>
      <c r="G941" s="60" t="s">
        <v>46</v>
      </c>
      <c r="H941" s="47" t="str">
        <f>IFERROR(_xlfn.XLOOKUP(D941,商品!$D:$D,商品!$H:$H),"")</f>
        <v/>
      </c>
      <c r="I941" s="50" t="str">
        <f>IFERROR(_xlfn.XLOOKUP(D941&amp;F941,現状ワード設定!J:J,現状ワード設定!H:H),"")</f>
        <v/>
      </c>
      <c r="J941" s="47" t="str">
        <f>IFERROR(_xlfn.XLOOKUP(D941&amp;F941,現状ワード設定!J:J,現状ワード設定!I:I),"")</f>
        <v/>
      </c>
      <c r="K941" s="47" t="e">
        <f>IF(AND(T941&gt;=設定!$C$12,W941&gt;=O941),I941*(1+設定!$F$12),IF(AND(T941&gt;=設定!$C$13,W941&lt;O941),I941*(1+設定!$F$13),IF(AND(T941&lt;設定!$C$14,U941&gt;=設定!$E$14),I941*(1+設定!$F$14),IF(AND(T941&lt;設定!$C$15,U941&lt;設定!$E$15),I941*(1+設定!$F$15),"除外"))))</f>
        <v>#VALUE!</v>
      </c>
      <c r="L941" s="58" t="e">
        <f ca="1">IF(消化率!$I$5&lt;1,K941*消化率!$I$5,IF(U941*V941/(K941*消化率!$I$5)&gt;O941,K941*消化率!$I$5,M941))</f>
        <v>#DIV/0!</v>
      </c>
      <c r="M941" s="58" t="e">
        <f t="shared" si="157"/>
        <v>#VALUE!</v>
      </c>
      <c r="N941" s="58" t="e">
        <f ca="1">IF(ROUNDUP(IF(IF(IF(AND(設定!$D$8&lt;=L941,設定!$D$8&lt;J941),設定!$D$8,IF(AND(J941&lt;=L941,J941&lt;設定!$D$8),J941,IF(AND(L941&lt;=J941,J941&lt;設定!$D$8),J941,L941)))=0,設定!$D$8,IF(AND(設定!$D$8&lt;=L941,設定!$D$8&lt;J941),設定!$D$8,IF(AND(J941&lt;=L941,J941&lt;設定!$D$8),J941,IF(AND(L941&lt;=J941,J941&lt;設定!$D$8),J941,L941))))&lt;=H941,H941+1,IF(IF(AND(設定!$D$8&lt;=L941,設定!$D$8&lt;J941),設定!$D$8,IF(AND(J941&lt;=L941,J941&lt;設定!$D$8),J941,IF(AND(L941&lt;=J941,J941&lt;設定!$D$8),J941,L941)))=0,設定!$D$8,IF(AND(設定!$D$8&lt;=L941,設定!$D$8&lt;J941),設定!$D$8,IF(AND(J941&lt;=L941,J941&lt;設定!$D$8),J941,IF(AND(L941&lt;=J941,J941&lt;設定!$D$8),J941,L941))))),0)&gt;40,ROUNDUP(IF(IF(IF(AND(設定!$D$8&lt;=L941,設定!$D$8&lt;J941),設定!$D$8,IF(AND(J941&lt;=L941,J941&lt;設定!$D$8),J941,IF(AND(L941&lt;=J941,J941&lt;設定!$D$8),J941,L941)))=0,設定!$D$8,IF(AND(設定!$D$8&lt;=L941,設定!$D$8&lt;J941),設定!$D$8,IF(AND(J941&lt;=L941,J941&lt;設定!$D$8),J941,IF(AND(L941&lt;=J941,J941&lt;設定!$D$8),J941,L941))))&lt;=H941,H941+1,IF(IF(AND(設定!$D$8&lt;=L941,設定!$D$8&lt;J941),設定!$D$8,IF(AND(J941&lt;=L941,J941&lt;設定!$D$8),J941,IF(AND(L941&lt;=J941,J941&lt;設定!$D$8),J941,L941)))=0,設定!$D$8,IF(AND(設定!$D$8&lt;=L941,設定!$D$8&lt;J941),設定!$D$8,IF(AND(J941&lt;=L941,J941&lt;設定!$D$8),J941,IF(AND(L941&lt;=J941,J941&lt;設定!$D$8),J941,L941))))),0),40)</f>
        <v>#DIV/0!</v>
      </c>
      <c r="O941" s="55">
        <f>IF(G941="標準",設定!$C$4,G941)</f>
        <v>5</v>
      </c>
      <c r="P941" s="45">
        <f t="shared" si="158"/>
        <v>0</v>
      </c>
      <c r="Q941" s="14">
        <f t="shared" si="159"/>
        <v>0</v>
      </c>
      <c r="R941" s="23">
        <f t="shared" si="167"/>
        <v>0</v>
      </c>
      <c r="S941" s="12">
        <f t="shared" si="160"/>
        <v>0</v>
      </c>
      <c r="T941" s="23">
        <f t="shared" si="161"/>
        <v>0</v>
      </c>
      <c r="U941" s="13">
        <f t="shared" si="162"/>
        <v>0</v>
      </c>
      <c r="V941" s="104" t="str">
        <f>INDEX(商品!Q:Q,MATCH(キーワード!D941,商品!D:D,0),1)</f>
        <v>-</v>
      </c>
      <c r="W941" s="15">
        <f t="shared" si="163"/>
        <v>0</v>
      </c>
      <c r="X941" s="22">
        <f>SUMIFS(当月ワード!$J$3:$J$1000,当月ワード!$D$3:$D$1000,キーワード!$D941,当月ワード!$E$3:$E$1000,キーワード!$F941)</f>
        <v>0</v>
      </c>
      <c r="Y941" s="23">
        <f>SUMIFS(前月ワード!$J$3:$J$1000,前月ワード!$D$3:$D$1000,キーワード!$D941,前月ワード!$E$3:$E$1000,キーワード!$F941)</f>
        <v>0</v>
      </c>
      <c r="Z941" s="23">
        <f>SUMIFS(前々月ワード!$J$3:$J$1000,前々月ワード!$D$3:$D$1000,キーワード!$D941,前々月ワード!$E$3:$E$1000,キーワード!$F941)</f>
        <v>0</v>
      </c>
      <c r="AA941" s="22">
        <f>SUMIFS(当月ワード!$W$3:$W$1000,当月ワード!$D$3:$D$1000,キーワード!$D941,当月ワード!$E$3:$E$1000,キーワード!$F941)</f>
        <v>0</v>
      </c>
      <c r="AB941" s="23">
        <f>SUMIFS(前月ワード!$W$3:$W$1000,前月ワード!$D$3:$D$1000,キーワード!$D941,前月ワード!$E$3:$E$1000,キーワード!$F941)</f>
        <v>0</v>
      </c>
      <c r="AC941" s="23">
        <f>SUMIFS(前々月ワード!$W$3:$W$1000,前々月ワード!$D$3:$D$1000,キーワード!$D941,前々月ワード!$E$3:$E$1000,キーワード!$F941)</f>
        <v>0</v>
      </c>
      <c r="AD941" s="23">
        <f t="shared" si="164"/>
        <v>0</v>
      </c>
      <c r="AE941" s="23">
        <f t="shared" si="164"/>
        <v>0</v>
      </c>
      <c r="AF941" s="23">
        <f t="shared" si="164"/>
        <v>0</v>
      </c>
      <c r="AG941" s="22">
        <f>SUMIFS(当月ワード!$X$3:$X$1000,当月ワード!$D$3:$D$1000,キーワード!$D941,当月ワード!$E$3:$E$1000,キーワード!$F941)</f>
        <v>0</v>
      </c>
      <c r="AH941" s="23">
        <f>SUMIFS(前月ワード!$X$3:$X$1000,前月ワード!$D$3:$D$1000,キーワード!$D941,前月ワード!$E$3:$E$1000,キーワード!$F941)</f>
        <v>0</v>
      </c>
      <c r="AI941" s="23">
        <f>SUMIFS(前々月ワード!$X$3:$X$1000,前々月ワード!$D$3:$D$1000,キーワード!$D941,前々月ワード!$E$3:$E$1000,キーワード!$F941)</f>
        <v>0</v>
      </c>
      <c r="AJ941" s="22">
        <f>SUMIFS(当月ワード!$I$3:$I$1000,当月ワード!$D$3:$D$1000,キーワード!$D941,当月ワード!$E$3:$E$1000,キーワード!$F941)</f>
        <v>0</v>
      </c>
      <c r="AK941" s="23">
        <f>SUMIFS(前月ワード!$I$3:$I$1000,前月ワード!$D$3:$D$1000,キーワード!$D941,前月ワード!$E$3:$E$1000,キーワード!$F941)</f>
        <v>0</v>
      </c>
      <c r="AL941" s="23">
        <f>SUMIFS(前々月ワード!$I$3:$I$1000,前々月ワード!$D$3:$D$1000,キーワード!$D941,前々月ワード!$E$3:$E$1000,キーワード!$F941)</f>
        <v>0</v>
      </c>
      <c r="AM941" s="13">
        <f t="shared" si="165"/>
        <v>0</v>
      </c>
      <c r="AN941" s="13">
        <f t="shared" si="165"/>
        <v>0</v>
      </c>
      <c r="AO941" s="13">
        <f t="shared" si="165"/>
        <v>0</v>
      </c>
      <c r="AP941" s="16">
        <f t="shared" si="166"/>
        <v>0</v>
      </c>
      <c r="AQ941" s="16">
        <f t="shared" si="166"/>
        <v>0</v>
      </c>
      <c r="AR941" s="17">
        <f t="shared" si="166"/>
        <v>0</v>
      </c>
    </row>
    <row r="942" spans="3:44" ht="36.65" customHeight="1">
      <c r="C942" s="20">
        <v>937</v>
      </c>
      <c r="D942" s="53">
        <f>現状ワード設定!B939</f>
        <v>0</v>
      </c>
      <c r="E942" s="26" t="str">
        <f>IFERROR(_xlfn.XLOOKUP($D942,現状商品設定!B:B,現状商品設定!C:C,"-"),"-")</f>
        <v>-</v>
      </c>
      <c r="F942" s="56">
        <f>現状ワード設定!G939</f>
        <v>0</v>
      </c>
      <c r="G942" s="60" t="s">
        <v>46</v>
      </c>
      <c r="H942" s="47" t="str">
        <f>IFERROR(_xlfn.XLOOKUP(D942,商品!$D:$D,商品!$H:$H),"")</f>
        <v/>
      </c>
      <c r="I942" s="50" t="str">
        <f>IFERROR(_xlfn.XLOOKUP(D942&amp;F942,現状ワード設定!J:J,現状ワード設定!H:H),"")</f>
        <v/>
      </c>
      <c r="J942" s="47" t="str">
        <f>IFERROR(_xlfn.XLOOKUP(D942&amp;F942,現状ワード設定!J:J,現状ワード設定!I:I),"")</f>
        <v/>
      </c>
      <c r="K942" s="47" t="e">
        <f>IF(AND(T942&gt;=設定!$C$12,W942&gt;=O942),I942*(1+設定!$F$12),IF(AND(T942&gt;=設定!$C$13,W942&lt;O942),I942*(1+設定!$F$13),IF(AND(T942&lt;設定!$C$14,U942&gt;=設定!$E$14),I942*(1+設定!$F$14),IF(AND(T942&lt;設定!$C$15,U942&lt;設定!$E$15),I942*(1+設定!$F$15),"除外"))))</f>
        <v>#VALUE!</v>
      </c>
      <c r="L942" s="58" t="e">
        <f ca="1">IF(消化率!$I$5&lt;1,K942*消化率!$I$5,IF(U942*V942/(K942*消化率!$I$5)&gt;O942,K942*消化率!$I$5,M942))</f>
        <v>#DIV/0!</v>
      </c>
      <c r="M942" s="58" t="e">
        <f t="shared" si="157"/>
        <v>#VALUE!</v>
      </c>
      <c r="N942" s="58" t="e">
        <f ca="1">IF(ROUNDUP(IF(IF(IF(AND(設定!$D$8&lt;=L942,設定!$D$8&lt;J942),設定!$D$8,IF(AND(J942&lt;=L942,J942&lt;設定!$D$8),J942,IF(AND(L942&lt;=J942,J942&lt;設定!$D$8),J942,L942)))=0,設定!$D$8,IF(AND(設定!$D$8&lt;=L942,設定!$D$8&lt;J942),設定!$D$8,IF(AND(J942&lt;=L942,J942&lt;設定!$D$8),J942,IF(AND(L942&lt;=J942,J942&lt;設定!$D$8),J942,L942))))&lt;=H942,H942+1,IF(IF(AND(設定!$D$8&lt;=L942,設定!$D$8&lt;J942),設定!$D$8,IF(AND(J942&lt;=L942,J942&lt;設定!$D$8),J942,IF(AND(L942&lt;=J942,J942&lt;設定!$D$8),J942,L942)))=0,設定!$D$8,IF(AND(設定!$D$8&lt;=L942,設定!$D$8&lt;J942),設定!$D$8,IF(AND(J942&lt;=L942,J942&lt;設定!$D$8),J942,IF(AND(L942&lt;=J942,J942&lt;設定!$D$8),J942,L942))))),0)&gt;40,ROUNDUP(IF(IF(IF(AND(設定!$D$8&lt;=L942,設定!$D$8&lt;J942),設定!$D$8,IF(AND(J942&lt;=L942,J942&lt;設定!$D$8),J942,IF(AND(L942&lt;=J942,J942&lt;設定!$D$8),J942,L942)))=0,設定!$D$8,IF(AND(設定!$D$8&lt;=L942,設定!$D$8&lt;J942),設定!$D$8,IF(AND(J942&lt;=L942,J942&lt;設定!$D$8),J942,IF(AND(L942&lt;=J942,J942&lt;設定!$D$8),J942,L942))))&lt;=H942,H942+1,IF(IF(AND(設定!$D$8&lt;=L942,設定!$D$8&lt;J942),設定!$D$8,IF(AND(J942&lt;=L942,J942&lt;設定!$D$8),J942,IF(AND(L942&lt;=J942,J942&lt;設定!$D$8),J942,L942)))=0,設定!$D$8,IF(AND(設定!$D$8&lt;=L942,設定!$D$8&lt;J942),設定!$D$8,IF(AND(J942&lt;=L942,J942&lt;設定!$D$8),J942,IF(AND(L942&lt;=J942,J942&lt;設定!$D$8),J942,L942))))),0),40)</f>
        <v>#DIV/0!</v>
      </c>
      <c r="O942" s="55">
        <f>IF(G942="標準",設定!$C$4,G942)</f>
        <v>5</v>
      </c>
      <c r="P942" s="45">
        <f t="shared" si="158"/>
        <v>0</v>
      </c>
      <c r="Q942" s="14">
        <f t="shared" si="159"/>
        <v>0</v>
      </c>
      <c r="R942" s="23">
        <f t="shared" si="167"/>
        <v>0</v>
      </c>
      <c r="S942" s="12">
        <f t="shared" si="160"/>
        <v>0</v>
      </c>
      <c r="T942" s="23">
        <f t="shared" si="161"/>
        <v>0</v>
      </c>
      <c r="U942" s="13">
        <f t="shared" si="162"/>
        <v>0</v>
      </c>
      <c r="V942" s="104" t="str">
        <f>INDEX(商品!Q:Q,MATCH(キーワード!D942,商品!D:D,0),1)</f>
        <v>-</v>
      </c>
      <c r="W942" s="15">
        <f t="shared" si="163"/>
        <v>0</v>
      </c>
      <c r="X942" s="22">
        <f>SUMIFS(当月ワード!$J$3:$J$1000,当月ワード!$D$3:$D$1000,キーワード!$D942,当月ワード!$E$3:$E$1000,キーワード!$F942)</f>
        <v>0</v>
      </c>
      <c r="Y942" s="23">
        <f>SUMIFS(前月ワード!$J$3:$J$1000,前月ワード!$D$3:$D$1000,キーワード!$D942,前月ワード!$E$3:$E$1000,キーワード!$F942)</f>
        <v>0</v>
      </c>
      <c r="Z942" s="23">
        <f>SUMIFS(前々月ワード!$J$3:$J$1000,前々月ワード!$D$3:$D$1000,キーワード!$D942,前々月ワード!$E$3:$E$1000,キーワード!$F942)</f>
        <v>0</v>
      </c>
      <c r="AA942" s="22">
        <f>SUMIFS(当月ワード!$W$3:$W$1000,当月ワード!$D$3:$D$1000,キーワード!$D942,当月ワード!$E$3:$E$1000,キーワード!$F942)</f>
        <v>0</v>
      </c>
      <c r="AB942" s="23">
        <f>SUMIFS(前月ワード!$W$3:$W$1000,前月ワード!$D$3:$D$1000,キーワード!$D942,前月ワード!$E$3:$E$1000,キーワード!$F942)</f>
        <v>0</v>
      </c>
      <c r="AC942" s="23">
        <f>SUMIFS(前々月ワード!$W$3:$W$1000,前々月ワード!$D$3:$D$1000,キーワード!$D942,前々月ワード!$E$3:$E$1000,キーワード!$F942)</f>
        <v>0</v>
      </c>
      <c r="AD942" s="23">
        <f t="shared" si="164"/>
        <v>0</v>
      </c>
      <c r="AE942" s="23">
        <f t="shared" si="164"/>
        <v>0</v>
      </c>
      <c r="AF942" s="23">
        <f t="shared" si="164"/>
        <v>0</v>
      </c>
      <c r="AG942" s="22">
        <f>SUMIFS(当月ワード!$X$3:$X$1000,当月ワード!$D$3:$D$1000,キーワード!$D942,当月ワード!$E$3:$E$1000,キーワード!$F942)</f>
        <v>0</v>
      </c>
      <c r="AH942" s="23">
        <f>SUMIFS(前月ワード!$X$3:$X$1000,前月ワード!$D$3:$D$1000,キーワード!$D942,前月ワード!$E$3:$E$1000,キーワード!$F942)</f>
        <v>0</v>
      </c>
      <c r="AI942" s="23">
        <f>SUMIFS(前々月ワード!$X$3:$X$1000,前々月ワード!$D$3:$D$1000,キーワード!$D942,前々月ワード!$E$3:$E$1000,キーワード!$F942)</f>
        <v>0</v>
      </c>
      <c r="AJ942" s="22">
        <f>SUMIFS(当月ワード!$I$3:$I$1000,当月ワード!$D$3:$D$1000,キーワード!$D942,当月ワード!$E$3:$E$1000,キーワード!$F942)</f>
        <v>0</v>
      </c>
      <c r="AK942" s="23">
        <f>SUMIFS(前月ワード!$I$3:$I$1000,前月ワード!$D$3:$D$1000,キーワード!$D942,前月ワード!$E$3:$E$1000,キーワード!$F942)</f>
        <v>0</v>
      </c>
      <c r="AL942" s="23">
        <f>SUMIFS(前々月ワード!$I$3:$I$1000,前々月ワード!$D$3:$D$1000,キーワード!$D942,前々月ワード!$E$3:$E$1000,キーワード!$F942)</f>
        <v>0</v>
      </c>
      <c r="AM942" s="13">
        <f t="shared" si="165"/>
        <v>0</v>
      </c>
      <c r="AN942" s="13">
        <f t="shared" si="165"/>
        <v>0</v>
      </c>
      <c r="AO942" s="13">
        <f t="shared" si="165"/>
        <v>0</v>
      </c>
      <c r="AP942" s="16">
        <f t="shared" si="166"/>
        <v>0</v>
      </c>
      <c r="AQ942" s="16">
        <f t="shared" si="166"/>
        <v>0</v>
      </c>
      <c r="AR942" s="17">
        <f t="shared" si="166"/>
        <v>0</v>
      </c>
    </row>
    <row r="943" spans="3:44" ht="36.65" customHeight="1">
      <c r="C943" s="20">
        <v>938</v>
      </c>
      <c r="D943" s="53">
        <f>現状ワード設定!B940</f>
        <v>0</v>
      </c>
      <c r="E943" s="26" t="str">
        <f>IFERROR(_xlfn.XLOOKUP($D943,現状商品設定!B:B,現状商品設定!C:C,"-"),"-")</f>
        <v>-</v>
      </c>
      <c r="F943" s="56">
        <f>現状ワード設定!G940</f>
        <v>0</v>
      </c>
      <c r="G943" s="60" t="s">
        <v>46</v>
      </c>
      <c r="H943" s="47" t="str">
        <f>IFERROR(_xlfn.XLOOKUP(D943,商品!$D:$D,商品!$H:$H),"")</f>
        <v/>
      </c>
      <c r="I943" s="50" t="str">
        <f>IFERROR(_xlfn.XLOOKUP(D943&amp;F943,現状ワード設定!J:J,現状ワード設定!H:H),"")</f>
        <v/>
      </c>
      <c r="J943" s="47" t="str">
        <f>IFERROR(_xlfn.XLOOKUP(D943&amp;F943,現状ワード設定!J:J,現状ワード設定!I:I),"")</f>
        <v/>
      </c>
      <c r="K943" s="47" t="e">
        <f>IF(AND(T943&gt;=設定!$C$12,W943&gt;=O943),I943*(1+設定!$F$12),IF(AND(T943&gt;=設定!$C$13,W943&lt;O943),I943*(1+設定!$F$13),IF(AND(T943&lt;設定!$C$14,U943&gt;=設定!$E$14),I943*(1+設定!$F$14),IF(AND(T943&lt;設定!$C$15,U943&lt;設定!$E$15),I943*(1+設定!$F$15),"除外"))))</f>
        <v>#VALUE!</v>
      </c>
      <c r="L943" s="58" t="e">
        <f ca="1">IF(消化率!$I$5&lt;1,K943*消化率!$I$5,IF(U943*V943/(K943*消化率!$I$5)&gt;O943,K943*消化率!$I$5,M943))</f>
        <v>#DIV/0!</v>
      </c>
      <c r="M943" s="58" t="e">
        <f t="shared" si="157"/>
        <v>#VALUE!</v>
      </c>
      <c r="N943" s="58" t="e">
        <f ca="1">IF(ROUNDUP(IF(IF(IF(AND(設定!$D$8&lt;=L943,設定!$D$8&lt;J943),設定!$D$8,IF(AND(J943&lt;=L943,J943&lt;設定!$D$8),J943,IF(AND(L943&lt;=J943,J943&lt;設定!$D$8),J943,L943)))=0,設定!$D$8,IF(AND(設定!$D$8&lt;=L943,設定!$D$8&lt;J943),設定!$D$8,IF(AND(J943&lt;=L943,J943&lt;設定!$D$8),J943,IF(AND(L943&lt;=J943,J943&lt;設定!$D$8),J943,L943))))&lt;=H943,H943+1,IF(IF(AND(設定!$D$8&lt;=L943,設定!$D$8&lt;J943),設定!$D$8,IF(AND(J943&lt;=L943,J943&lt;設定!$D$8),J943,IF(AND(L943&lt;=J943,J943&lt;設定!$D$8),J943,L943)))=0,設定!$D$8,IF(AND(設定!$D$8&lt;=L943,設定!$D$8&lt;J943),設定!$D$8,IF(AND(J943&lt;=L943,J943&lt;設定!$D$8),J943,IF(AND(L943&lt;=J943,J943&lt;設定!$D$8),J943,L943))))),0)&gt;40,ROUNDUP(IF(IF(IF(AND(設定!$D$8&lt;=L943,設定!$D$8&lt;J943),設定!$D$8,IF(AND(J943&lt;=L943,J943&lt;設定!$D$8),J943,IF(AND(L943&lt;=J943,J943&lt;設定!$D$8),J943,L943)))=0,設定!$D$8,IF(AND(設定!$D$8&lt;=L943,設定!$D$8&lt;J943),設定!$D$8,IF(AND(J943&lt;=L943,J943&lt;設定!$D$8),J943,IF(AND(L943&lt;=J943,J943&lt;設定!$D$8),J943,L943))))&lt;=H943,H943+1,IF(IF(AND(設定!$D$8&lt;=L943,設定!$D$8&lt;J943),設定!$D$8,IF(AND(J943&lt;=L943,J943&lt;設定!$D$8),J943,IF(AND(L943&lt;=J943,J943&lt;設定!$D$8),J943,L943)))=0,設定!$D$8,IF(AND(設定!$D$8&lt;=L943,設定!$D$8&lt;J943),設定!$D$8,IF(AND(J943&lt;=L943,J943&lt;設定!$D$8),J943,IF(AND(L943&lt;=J943,J943&lt;設定!$D$8),J943,L943))))),0),40)</f>
        <v>#DIV/0!</v>
      </c>
      <c r="O943" s="55">
        <f>IF(G943="標準",設定!$C$4,G943)</f>
        <v>5</v>
      </c>
      <c r="P943" s="45">
        <f t="shared" si="158"/>
        <v>0</v>
      </c>
      <c r="Q943" s="14">
        <f t="shared" si="159"/>
        <v>0</v>
      </c>
      <c r="R943" s="23">
        <f t="shared" si="167"/>
        <v>0</v>
      </c>
      <c r="S943" s="12">
        <f t="shared" si="160"/>
        <v>0</v>
      </c>
      <c r="T943" s="23">
        <f t="shared" si="161"/>
        <v>0</v>
      </c>
      <c r="U943" s="13">
        <f t="shared" si="162"/>
        <v>0</v>
      </c>
      <c r="V943" s="104" t="str">
        <f>INDEX(商品!Q:Q,MATCH(キーワード!D943,商品!D:D,0),1)</f>
        <v>-</v>
      </c>
      <c r="W943" s="15">
        <f t="shared" si="163"/>
        <v>0</v>
      </c>
      <c r="X943" s="22">
        <f>SUMIFS(当月ワード!$J$3:$J$1000,当月ワード!$D$3:$D$1000,キーワード!$D943,当月ワード!$E$3:$E$1000,キーワード!$F943)</f>
        <v>0</v>
      </c>
      <c r="Y943" s="23">
        <f>SUMIFS(前月ワード!$J$3:$J$1000,前月ワード!$D$3:$D$1000,キーワード!$D943,前月ワード!$E$3:$E$1000,キーワード!$F943)</f>
        <v>0</v>
      </c>
      <c r="Z943" s="23">
        <f>SUMIFS(前々月ワード!$J$3:$J$1000,前々月ワード!$D$3:$D$1000,キーワード!$D943,前々月ワード!$E$3:$E$1000,キーワード!$F943)</f>
        <v>0</v>
      </c>
      <c r="AA943" s="22">
        <f>SUMIFS(当月ワード!$W$3:$W$1000,当月ワード!$D$3:$D$1000,キーワード!$D943,当月ワード!$E$3:$E$1000,キーワード!$F943)</f>
        <v>0</v>
      </c>
      <c r="AB943" s="23">
        <f>SUMIFS(前月ワード!$W$3:$W$1000,前月ワード!$D$3:$D$1000,キーワード!$D943,前月ワード!$E$3:$E$1000,キーワード!$F943)</f>
        <v>0</v>
      </c>
      <c r="AC943" s="23">
        <f>SUMIFS(前々月ワード!$W$3:$W$1000,前々月ワード!$D$3:$D$1000,キーワード!$D943,前々月ワード!$E$3:$E$1000,キーワード!$F943)</f>
        <v>0</v>
      </c>
      <c r="AD943" s="23">
        <f t="shared" si="164"/>
        <v>0</v>
      </c>
      <c r="AE943" s="23">
        <f t="shared" si="164"/>
        <v>0</v>
      </c>
      <c r="AF943" s="23">
        <f t="shared" si="164"/>
        <v>0</v>
      </c>
      <c r="AG943" s="22">
        <f>SUMIFS(当月ワード!$X$3:$X$1000,当月ワード!$D$3:$D$1000,キーワード!$D943,当月ワード!$E$3:$E$1000,キーワード!$F943)</f>
        <v>0</v>
      </c>
      <c r="AH943" s="23">
        <f>SUMIFS(前月ワード!$X$3:$X$1000,前月ワード!$D$3:$D$1000,キーワード!$D943,前月ワード!$E$3:$E$1000,キーワード!$F943)</f>
        <v>0</v>
      </c>
      <c r="AI943" s="23">
        <f>SUMIFS(前々月ワード!$X$3:$X$1000,前々月ワード!$D$3:$D$1000,キーワード!$D943,前々月ワード!$E$3:$E$1000,キーワード!$F943)</f>
        <v>0</v>
      </c>
      <c r="AJ943" s="22">
        <f>SUMIFS(当月ワード!$I$3:$I$1000,当月ワード!$D$3:$D$1000,キーワード!$D943,当月ワード!$E$3:$E$1000,キーワード!$F943)</f>
        <v>0</v>
      </c>
      <c r="AK943" s="23">
        <f>SUMIFS(前月ワード!$I$3:$I$1000,前月ワード!$D$3:$D$1000,キーワード!$D943,前月ワード!$E$3:$E$1000,キーワード!$F943)</f>
        <v>0</v>
      </c>
      <c r="AL943" s="23">
        <f>SUMIFS(前々月ワード!$I$3:$I$1000,前々月ワード!$D$3:$D$1000,キーワード!$D943,前々月ワード!$E$3:$E$1000,キーワード!$F943)</f>
        <v>0</v>
      </c>
      <c r="AM943" s="13">
        <f t="shared" si="165"/>
        <v>0</v>
      </c>
      <c r="AN943" s="13">
        <f t="shared" si="165"/>
        <v>0</v>
      </c>
      <c r="AO943" s="13">
        <f t="shared" si="165"/>
        <v>0</v>
      </c>
      <c r="AP943" s="16">
        <f t="shared" si="166"/>
        <v>0</v>
      </c>
      <c r="AQ943" s="16">
        <f t="shared" si="166"/>
        <v>0</v>
      </c>
      <c r="AR943" s="17">
        <f t="shared" si="166"/>
        <v>0</v>
      </c>
    </row>
    <row r="944" spans="3:44" ht="36.65" customHeight="1">
      <c r="C944" s="20">
        <v>939</v>
      </c>
      <c r="D944" s="53">
        <f>現状ワード設定!B941</f>
        <v>0</v>
      </c>
      <c r="E944" s="26" t="str">
        <f>IFERROR(_xlfn.XLOOKUP($D944,現状商品設定!B:B,現状商品設定!C:C,"-"),"-")</f>
        <v>-</v>
      </c>
      <c r="F944" s="56">
        <f>現状ワード設定!G941</f>
        <v>0</v>
      </c>
      <c r="G944" s="60" t="s">
        <v>46</v>
      </c>
      <c r="H944" s="47" t="str">
        <f>IFERROR(_xlfn.XLOOKUP(D944,商品!$D:$D,商品!$H:$H),"")</f>
        <v/>
      </c>
      <c r="I944" s="50" t="str">
        <f>IFERROR(_xlfn.XLOOKUP(D944&amp;F944,現状ワード設定!J:J,現状ワード設定!H:H),"")</f>
        <v/>
      </c>
      <c r="J944" s="47" t="str">
        <f>IFERROR(_xlfn.XLOOKUP(D944&amp;F944,現状ワード設定!J:J,現状ワード設定!I:I),"")</f>
        <v/>
      </c>
      <c r="K944" s="47" t="e">
        <f>IF(AND(T944&gt;=設定!$C$12,W944&gt;=O944),I944*(1+設定!$F$12),IF(AND(T944&gt;=設定!$C$13,W944&lt;O944),I944*(1+設定!$F$13),IF(AND(T944&lt;設定!$C$14,U944&gt;=設定!$E$14),I944*(1+設定!$F$14),IF(AND(T944&lt;設定!$C$15,U944&lt;設定!$E$15),I944*(1+設定!$F$15),"除外"))))</f>
        <v>#VALUE!</v>
      </c>
      <c r="L944" s="58" t="e">
        <f ca="1">IF(消化率!$I$5&lt;1,K944*消化率!$I$5,IF(U944*V944/(K944*消化率!$I$5)&gt;O944,K944*消化率!$I$5,M944))</f>
        <v>#DIV/0!</v>
      </c>
      <c r="M944" s="58" t="e">
        <f t="shared" si="157"/>
        <v>#VALUE!</v>
      </c>
      <c r="N944" s="58" t="e">
        <f ca="1">IF(ROUNDUP(IF(IF(IF(AND(設定!$D$8&lt;=L944,設定!$D$8&lt;J944),設定!$D$8,IF(AND(J944&lt;=L944,J944&lt;設定!$D$8),J944,IF(AND(L944&lt;=J944,J944&lt;設定!$D$8),J944,L944)))=0,設定!$D$8,IF(AND(設定!$D$8&lt;=L944,設定!$D$8&lt;J944),設定!$D$8,IF(AND(J944&lt;=L944,J944&lt;設定!$D$8),J944,IF(AND(L944&lt;=J944,J944&lt;設定!$D$8),J944,L944))))&lt;=H944,H944+1,IF(IF(AND(設定!$D$8&lt;=L944,設定!$D$8&lt;J944),設定!$D$8,IF(AND(J944&lt;=L944,J944&lt;設定!$D$8),J944,IF(AND(L944&lt;=J944,J944&lt;設定!$D$8),J944,L944)))=0,設定!$D$8,IF(AND(設定!$D$8&lt;=L944,設定!$D$8&lt;J944),設定!$D$8,IF(AND(J944&lt;=L944,J944&lt;設定!$D$8),J944,IF(AND(L944&lt;=J944,J944&lt;設定!$D$8),J944,L944))))),0)&gt;40,ROUNDUP(IF(IF(IF(AND(設定!$D$8&lt;=L944,設定!$D$8&lt;J944),設定!$D$8,IF(AND(J944&lt;=L944,J944&lt;設定!$D$8),J944,IF(AND(L944&lt;=J944,J944&lt;設定!$D$8),J944,L944)))=0,設定!$D$8,IF(AND(設定!$D$8&lt;=L944,設定!$D$8&lt;J944),設定!$D$8,IF(AND(J944&lt;=L944,J944&lt;設定!$D$8),J944,IF(AND(L944&lt;=J944,J944&lt;設定!$D$8),J944,L944))))&lt;=H944,H944+1,IF(IF(AND(設定!$D$8&lt;=L944,設定!$D$8&lt;J944),設定!$D$8,IF(AND(J944&lt;=L944,J944&lt;設定!$D$8),J944,IF(AND(L944&lt;=J944,J944&lt;設定!$D$8),J944,L944)))=0,設定!$D$8,IF(AND(設定!$D$8&lt;=L944,設定!$D$8&lt;J944),設定!$D$8,IF(AND(J944&lt;=L944,J944&lt;設定!$D$8),J944,IF(AND(L944&lt;=J944,J944&lt;設定!$D$8),J944,L944))))),0),40)</f>
        <v>#DIV/0!</v>
      </c>
      <c r="O944" s="55">
        <f>IF(G944="標準",設定!$C$4,G944)</f>
        <v>5</v>
      </c>
      <c r="P944" s="45">
        <f t="shared" si="158"/>
        <v>0</v>
      </c>
      <c r="Q944" s="14">
        <f t="shared" si="159"/>
        <v>0</v>
      </c>
      <c r="R944" s="23">
        <f t="shared" si="167"/>
        <v>0</v>
      </c>
      <c r="S944" s="12">
        <f t="shared" si="160"/>
        <v>0</v>
      </c>
      <c r="T944" s="23">
        <f t="shared" si="161"/>
        <v>0</v>
      </c>
      <c r="U944" s="13">
        <f t="shared" si="162"/>
        <v>0</v>
      </c>
      <c r="V944" s="104" t="str">
        <f>INDEX(商品!Q:Q,MATCH(キーワード!D944,商品!D:D,0),1)</f>
        <v>-</v>
      </c>
      <c r="W944" s="15">
        <f t="shared" si="163"/>
        <v>0</v>
      </c>
      <c r="X944" s="22">
        <f>SUMIFS(当月ワード!$J$3:$J$1000,当月ワード!$D$3:$D$1000,キーワード!$D944,当月ワード!$E$3:$E$1000,キーワード!$F944)</f>
        <v>0</v>
      </c>
      <c r="Y944" s="23">
        <f>SUMIFS(前月ワード!$J$3:$J$1000,前月ワード!$D$3:$D$1000,キーワード!$D944,前月ワード!$E$3:$E$1000,キーワード!$F944)</f>
        <v>0</v>
      </c>
      <c r="Z944" s="23">
        <f>SUMIFS(前々月ワード!$J$3:$J$1000,前々月ワード!$D$3:$D$1000,キーワード!$D944,前々月ワード!$E$3:$E$1000,キーワード!$F944)</f>
        <v>0</v>
      </c>
      <c r="AA944" s="22">
        <f>SUMIFS(当月ワード!$W$3:$W$1000,当月ワード!$D$3:$D$1000,キーワード!$D944,当月ワード!$E$3:$E$1000,キーワード!$F944)</f>
        <v>0</v>
      </c>
      <c r="AB944" s="23">
        <f>SUMIFS(前月ワード!$W$3:$W$1000,前月ワード!$D$3:$D$1000,キーワード!$D944,前月ワード!$E$3:$E$1000,キーワード!$F944)</f>
        <v>0</v>
      </c>
      <c r="AC944" s="23">
        <f>SUMIFS(前々月ワード!$W$3:$W$1000,前々月ワード!$D$3:$D$1000,キーワード!$D944,前々月ワード!$E$3:$E$1000,キーワード!$F944)</f>
        <v>0</v>
      </c>
      <c r="AD944" s="23">
        <f t="shared" si="164"/>
        <v>0</v>
      </c>
      <c r="AE944" s="23">
        <f t="shared" si="164"/>
        <v>0</v>
      </c>
      <c r="AF944" s="23">
        <f t="shared" si="164"/>
        <v>0</v>
      </c>
      <c r="AG944" s="22">
        <f>SUMIFS(当月ワード!$X$3:$X$1000,当月ワード!$D$3:$D$1000,キーワード!$D944,当月ワード!$E$3:$E$1000,キーワード!$F944)</f>
        <v>0</v>
      </c>
      <c r="AH944" s="23">
        <f>SUMIFS(前月ワード!$X$3:$X$1000,前月ワード!$D$3:$D$1000,キーワード!$D944,前月ワード!$E$3:$E$1000,キーワード!$F944)</f>
        <v>0</v>
      </c>
      <c r="AI944" s="23">
        <f>SUMIFS(前々月ワード!$X$3:$X$1000,前々月ワード!$D$3:$D$1000,キーワード!$D944,前々月ワード!$E$3:$E$1000,キーワード!$F944)</f>
        <v>0</v>
      </c>
      <c r="AJ944" s="22">
        <f>SUMIFS(当月ワード!$I$3:$I$1000,当月ワード!$D$3:$D$1000,キーワード!$D944,当月ワード!$E$3:$E$1000,キーワード!$F944)</f>
        <v>0</v>
      </c>
      <c r="AK944" s="23">
        <f>SUMIFS(前月ワード!$I$3:$I$1000,前月ワード!$D$3:$D$1000,キーワード!$D944,前月ワード!$E$3:$E$1000,キーワード!$F944)</f>
        <v>0</v>
      </c>
      <c r="AL944" s="23">
        <f>SUMIFS(前々月ワード!$I$3:$I$1000,前々月ワード!$D$3:$D$1000,キーワード!$D944,前々月ワード!$E$3:$E$1000,キーワード!$F944)</f>
        <v>0</v>
      </c>
      <c r="AM944" s="13">
        <f t="shared" si="165"/>
        <v>0</v>
      </c>
      <c r="AN944" s="13">
        <f t="shared" si="165"/>
        <v>0</v>
      </c>
      <c r="AO944" s="13">
        <f t="shared" si="165"/>
        <v>0</v>
      </c>
      <c r="AP944" s="16">
        <f t="shared" si="166"/>
        <v>0</v>
      </c>
      <c r="AQ944" s="16">
        <f t="shared" si="166"/>
        <v>0</v>
      </c>
      <c r="AR944" s="17">
        <f t="shared" si="166"/>
        <v>0</v>
      </c>
    </row>
    <row r="945" spans="3:44" ht="36.65" customHeight="1">
      <c r="C945" s="20">
        <v>940</v>
      </c>
      <c r="D945" s="53">
        <f>現状ワード設定!B942</f>
        <v>0</v>
      </c>
      <c r="E945" s="26" t="str">
        <f>IFERROR(_xlfn.XLOOKUP($D945,現状商品設定!B:B,現状商品設定!C:C,"-"),"-")</f>
        <v>-</v>
      </c>
      <c r="F945" s="56">
        <f>現状ワード設定!G942</f>
        <v>0</v>
      </c>
      <c r="G945" s="60" t="s">
        <v>46</v>
      </c>
      <c r="H945" s="47" t="str">
        <f>IFERROR(_xlfn.XLOOKUP(D945,商品!$D:$D,商品!$H:$H),"")</f>
        <v/>
      </c>
      <c r="I945" s="50" t="str">
        <f>IFERROR(_xlfn.XLOOKUP(D945&amp;F945,現状ワード設定!J:J,現状ワード設定!H:H),"")</f>
        <v/>
      </c>
      <c r="J945" s="47" t="str">
        <f>IFERROR(_xlfn.XLOOKUP(D945&amp;F945,現状ワード設定!J:J,現状ワード設定!I:I),"")</f>
        <v/>
      </c>
      <c r="K945" s="47" t="e">
        <f>IF(AND(T945&gt;=設定!$C$12,W945&gt;=O945),I945*(1+設定!$F$12),IF(AND(T945&gt;=設定!$C$13,W945&lt;O945),I945*(1+設定!$F$13),IF(AND(T945&lt;設定!$C$14,U945&gt;=設定!$E$14),I945*(1+設定!$F$14),IF(AND(T945&lt;設定!$C$15,U945&lt;設定!$E$15),I945*(1+設定!$F$15),"除外"))))</f>
        <v>#VALUE!</v>
      </c>
      <c r="L945" s="58" t="e">
        <f ca="1">IF(消化率!$I$5&lt;1,K945*消化率!$I$5,IF(U945*V945/(K945*消化率!$I$5)&gt;O945,K945*消化率!$I$5,M945))</f>
        <v>#DIV/0!</v>
      </c>
      <c r="M945" s="58" t="e">
        <f t="shared" si="157"/>
        <v>#VALUE!</v>
      </c>
      <c r="N945" s="58" t="e">
        <f ca="1">IF(ROUNDUP(IF(IF(IF(AND(設定!$D$8&lt;=L945,設定!$D$8&lt;J945),設定!$D$8,IF(AND(J945&lt;=L945,J945&lt;設定!$D$8),J945,IF(AND(L945&lt;=J945,J945&lt;設定!$D$8),J945,L945)))=0,設定!$D$8,IF(AND(設定!$D$8&lt;=L945,設定!$D$8&lt;J945),設定!$D$8,IF(AND(J945&lt;=L945,J945&lt;設定!$D$8),J945,IF(AND(L945&lt;=J945,J945&lt;設定!$D$8),J945,L945))))&lt;=H945,H945+1,IF(IF(AND(設定!$D$8&lt;=L945,設定!$D$8&lt;J945),設定!$D$8,IF(AND(J945&lt;=L945,J945&lt;設定!$D$8),J945,IF(AND(L945&lt;=J945,J945&lt;設定!$D$8),J945,L945)))=0,設定!$D$8,IF(AND(設定!$D$8&lt;=L945,設定!$D$8&lt;J945),設定!$D$8,IF(AND(J945&lt;=L945,J945&lt;設定!$D$8),J945,IF(AND(L945&lt;=J945,J945&lt;設定!$D$8),J945,L945))))),0)&gt;40,ROUNDUP(IF(IF(IF(AND(設定!$D$8&lt;=L945,設定!$D$8&lt;J945),設定!$D$8,IF(AND(J945&lt;=L945,J945&lt;設定!$D$8),J945,IF(AND(L945&lt;=J945,J945&lt;設定!$D$8),J945,L945)))=0,設定!$D$8,IF(AND(設定!$D$8&lt;=L945,設定!$D$8&lt;J945),設定!$D$8,IF(AND(J945&lt;=L945,J945&lt;設定!$D$8),J945,IF(AND(L945&lt;=J945,J945&lt;設定!$D$8),J945,L945))))&lt;=H945,H945+1,IF(IF(AND(設定!$D$8&lt;=L945,設定!$D$8&lt;J945),設定!$D$8,IF(AND(J945&lt;=L945,J945&lt;設定!$D$8),J945,IF(AND(L945&lt;=J945,J945&lt;設定!$D$8),J945,L945)))=0,設定!$D$8,IF(AND(設定!$D$8&lt;=L945,設定!$D$8&lt;J945),設定!$D$8,IF(AND(J945&lt;=L945,J945&lt;設定!$D$8),J945,IF(AND(L945&lt;=J945,J945&lt;設定!$D$8),J945,L945))))),0),40)</f>
        <v>#DIV/0!</v>
      </c>
      <c r="O945" s="55">
        <f>IF(G945="標準",設定!$C$4,G945)</f>
        <v>5</v>
      </c>
      <c r="P945" s="45">
        <f t="shared" si="158"/>
        <v>0</v>
      </c>
      <c r="Q945" s="14">
        <f t="shared" si="159"/>
        <v>0</v>
      </c>
      <c r="R945" s="23">
        <f t="shared" si="167"/>
        <v>0</v>
      </c>
      <c r="S945" s="12">
        <f t="shared" si="160"/>
        <v>0</v>
      </c>
      <c r="T945" s="23">
        <f t="shared" si="161"/>
        <v>0</v>
      </c>
      <c r="U945" s="13">
        <f t="shared" si="162"/>
        <v>0</v>
      </c>
      <c r="V945" s="104" t="str">
        <f>INDEX(商品!Q:Q,MATCH(キーワード!D945,商品!D:D,0),1)</f>
        <v>-</v>
      </c>
      <c r="W945" s="15">
        <f t="shared" si="163"/>
        <v>0</v>
      </c>
      <c r="X945" s="22">
        <f>SUMIFS(当月ワード!$J$3:$J$1000,当月ワード!$D$3:$D$1000,キーワード!$D945,当月ワード!$E$3:$E$1000,キーワード!$F945)</f>
        <v>0</v>
      </c>
      <c r="Y945" s="23">
        <f>SUMIFS(前月ワード!$J$3:$J$1000,前月ワード!$D$3:$D$1000,キーワード!$D945,前月ワード!$E$3:$E$1000,キーワード!$F945)</f>
        <v>0</v>
      </c>
      <c r="Z945" s="23">
        <f>SUMIFS(前々月ワード!$J$3:$J$1000,前々月ワード!$D$3:$D$1000,キーワード!$D945,前々月ワード!$E$3:$E$1000,キーワード!$F945)</f>
        <v>0</v>
      </c>
      <c r="AA945" s="22">
        <f>SUMIFS(当月ワード!$W$3:$W$1000,当月ワード!$D$3:$D$1000,キーワード!$D945,当月ワード!$E$3:$E$1000,キーワード!$F945)</f>
        <v>0</v>
      </c>
      <c r="AB945" s="23">
        <f>SUMIFS(前月ワード!$W$3:$W$1000,前月ワード!$D$3:$D$1000,キーワード!$D945,前月ワード!$E$3:$E$1000,キーワード!$F945)</f>
        <v>0</v>
      </c>
      <c r="AC945" s="23">
        <f>SUMIFS(前々月ワード!$W$3:$W$1000,前々月ワード!$D$3:$D$1000,キーワード!$D945,前々月ワード!$E$3:$E$1000,キーワード!$F945)</f>
        <v>0</v>
      </c>
      <c r="AD945" s="23">
        <f t="shared" si="164"/>
        <v>0</v>
      </c>
      <c r="AE945" s="23">
        <f t="shared" si="164"/>
        <v>0</v>
      </c>
      <c r="AF945" s="23">
        <f t="shared" si="164"/>
        <v>0</v>
      </c>
      <c r="AG945" s="22">
        <f>SUMIFS(当月ワード!$X$3:$X$1000,当月ワード!$D$3:$D$1000,キーワード!$D945,当月ワード!$E$3:$E$1000,キーワード!$F945)</f>
        <v>0</v>
      </c>
      <c r="AH945" s="23">
        <f>SUMIFS(前月ワード!$X$3:$X$1000,前月ワード!$D$3:$D$1000,キーワード!$D945,前月ワード!$E$3:$E$1000,キーワード!$F945)</f>
        <v>0</v>
      </c>
      <c r="AI945" s="23">
        <f>SUMIFS(前々月ワード!$X$3:$X$1000,前々月ワード!$D$3:$D$1000,キーワード!$D945,前々月ワード!$E$3:$E$1000,キーワード!$F945)</f>
        <v>0</v>
      </c>
      <c r="AJ945" s="22">
        <f>SUMIFS(当月ワード!$I$3:$I$1000,当月ワード!$D$3:$D$1000,キーワード!$D945,当月ワード!$E$3:$E$1000,キーワード!$F945)</f>
        <v>0</v>
      </c>
      <c r="AK945" s="23">
        <f>SUMIFS(前月ワード!$I$3:$I$1000,前月ワード!$D$3:$D$1000,キーワード!$D945,前月ワード!$E$3:$E$1000,キーワード!$F945)</f>
        <v>0</v>
      </c>
      <c r="AL945" s="23">
        <f>SUMIFS(前々月ワード!$I$3:$I$1000,前々月ワード!$D$3:$D$1000,キーワード!$D945,前々月ワード!$E$3:$E$1000,キーワード!$F945)</f>
        <v>0</v>
      </c>
      <c r="AM945" s="13">
        <f t="shared" si="165"/>
        <v>0</v>
      </c>
      <c r="AN945" s="13">
        <f t="shared" si="165"/>
        <v>0</v>
      </c>
      <c r="AO945" s="13">
        <f t="shared" si="165"/>
        <v>0</v>
      </c>
      <c r="AP945" s="16">
        <f t="shared" si="166"/>
        <v>0</v>
      </c>
      <c r="AQ945" s="16">
        <f t="shared" si="166"/>
        <v>0</v>
      </c>
      <c r="AR945" s="17">
        <f t="shared" si="166"/>
        <v>0</v>
      </c>
    </row>
    <row r="946" spans="3:44" ht="36.65" customHeight="1">
      <c r="C946" s="20">
        <v>941</v>
      </c>
      <c r="D946" s="53">
        <f>現状ワード設定!B943</f>
        <v>0</v>
      </c>
      <c r="E946" s="26" t="str">
        <f>IFERROR(_xlfn.XLOOKUP($D946,現状商品設定!B:B,現状商品設定!C:C,"-"),"-")</f>
        <v>-</v>
      </c>
      <c r="F946" s="56">
        <f>現状ワード設定!G943</f>
        <v>0</v>
      </c>
      <c r="G946" s="60" t="s">
        <v>46</v>
      </c>
      <c r="H946" s="47" t="str">
        <f>IFERROR(_xlfn.XLOOKUP(D946,商品!$D:$D,商品!$H:$H),"")</f>
        <v/>
      </c>
      <c r="I946" s="50" t="str">
        <f>IFERROR(_xlfn.XLOOKUP(D946&amp;F946,現状ワード設定!J:J,現状ワード設定!H:H),"")</f>
        <v/>
      </c>
      <c r="J946" s="47" t="str">
        <f>IFERROR(_xlfn.XLOOKUP(D946&amp;F946,現状ワード設定!J:J,現状ワード設定!I:I),"")</f>
        <v/>
      </c>
      <c r="K946" s="47" t="e">
        <f>IF(AND(T946&gt;=設定!$C$12,W946&gt;=O946),I946*(1+設定!$F$12),IF(AND(T946&gt;=設定!$C$13,W946&lt;O946),I946*(1+設定!$F$13),IF(AND(T946&lt;設定!$C$14,U946&gt;=設定!$E$14),I946*(1+設定!$F$14),IF(AND(T946&lt;設定!$C$15,U946&lt;設定!$E$15),I946*(1+設定!$F$15),"除外"))))</f>
        <v>#VALUE!</v>
      </c>
      <c r="L946" s="58" t="e">
        <f ca="1">IF(消化率!$I$5&lt;1,K946*消化率!$I$5,IF(U946*V946/(K946*消化率!$I$5)&gt;O946,K946*消化率!$I$5,M946))</f>
        <v>#DIV/0!</v>
      </c>
      <c r="M946" s="58" t="e">
        <f t="shared" si="157"/>
        <v>#VALUE!</v>
      </c>
      <c r="N946" s="58" t="e">
        <f ca="1">IF(ROUNDUP(IF(IF(IF(AND(設定!$D$8&lt;=L946,設定!$D$8&lt;J946),設定!$D$8,IF(AND(J946&lt;=L946,J946&lt;設定!$D$8),J946,IF(AND(L946&lt;=J946,J946&lt;設定!$D$8),J946,L946)))=0,設定!$D$8,IF(AND(設定!$D$8&lt;=L946,設定!$D$8&lt;J946),設定!$D$8,IF(AND(J946&lt;=L946,J946&lt;設定!$D$8),J946,IF(AND(L946&lt;=J946,J946&lt;設定!$D$8),J946,L946))))&lt;=H946,H946+1,IF(IF(AND(設定!$D$8&lt;=L946,設定!$D$8&lt;J946),設定!$D$8,IF(AND(J946&lt;=L946,J946&lt;設定!$D$8),J946,IF(AND(L946&lt;=J946,J946&lt;設定!$D$8),J946,L946)))=0,設定!$D$8,IF(AND(設定!$D$8&lt;=L946,設定!$D$8&lt;J946),設定!$D$8,IF(AND(J946&lt;=L946,J946&lt;設定!$D$8),J946,IF(AND(L946&lt;=J946,J946&lt;設定!$D$8),J946,L946))))),0)&gt;40,ROUNDUP(IF(IF(IF(AND(設定!$D$8&lt;=L946,設定!$D$8&lt;J946),設定!$D$8,IF(AND(J946&lt;=L946,J946&lt;設定!$D$8),J946,IF(AND(L946&lt;=J946,J946&lt;設定!$D$8),J946,L946)))=0,設定!$D$8,IF(AND(設定!$D$8&lt;=L946,設定!$D$8&lt;J946),設定!$D$8,IF(AND(J946&lt;=L946,J946&lt;設定!$D$8),J946,IF(AND(L946&lt;=J946,J946&lt;設定!$D$8),J946,L946))))&lt;=H946,H946+1,IF(IF(AND(設定!$D$8&lt;=L946,設定!$D$8&lt;J946),設定!$D$8,IF(AND(J946&lt;=L946,J946&lt;設定!$D$8),J946,IF(AND(L946&lt;=J946,J946&lt;設定!$D$8),J946,L946)))=0,設定!$D$8,IF(AND(設定!$D$8&lt;=L946,設定!$D$8&lt;J946),設定!$D$8,IF(AND(J946&lt;=L946,J946&lt;設定!$D$8),J946,IF(AND(L946&lt;=J946,J946&lt;設定!$D$8),J946,L946))))),0),40)</f>
        <v>#DIV/0!</v>
      </c>
      <c r="O946" s="55">
        <f>IF(G946="標準",設定!$C$4,G946)</f>
        <v>5</v>
      </c>
      <c r="P946" s="45">
        <f t="shared" si="158"/>
        <v>0</v>
      </c>
      <c r="Q946" s="14">
        <f t="shared" si="159"/>
        <v>0</v>
      </c>
      <c r="R946" s="23">
        <f t="shared" si="167"/>
        <v>0</v>
      </c>
      <c r="S946" s="12">
        <f t="shared" si="160"/>
        <v>0</v>
      </c>
      <c r="T946" s="23">
        <f t="shared" si="161"/>
        <v>0</v>
      </c>
      <c r="U946" s="13">
        <f t="shared" si="162"/>
        <v>0</v>
      </c>
      <c r="V946" s="104" t="str">
        <f>INDEX(商品!Q:Q,MATCH(キーワード!D946,商品!D:D,0),1)</f>
        <v>-</v>
      </c>
      <c r="W946" s="15">
        <f t="shared" si="163"/>
        <v>0</v>
      </c>
      <c r="X946" s="22">
        <f>SUMIFS(当月ワード!$J$3:$J$1000,当月ワード!$D$3:$D$1000,キーワード!$D946,当月ワード!$E$3:$E$1000,キーワード!$F946)</f>
        <v>0</v>
      </c>
      <c r="Y946" s="23">
        <f>SUMIFS(前月ワード!$J$3:$J$1000,前月ワード!$D$3:$D$1000,キーワード!$D946,前月ワード!$E$3:$E$1000,キーワード!$F946)</f>
        <v>0</v>
      </c>
      <c r="Z946" s="23">
        <f>SUMIFS(前々月ワード!$J$3:$J$1000,前々月ワード!$D$3:$D$1000,キーワード!$D946,前々月ワード!$E$3:$E$1000,キーワード!$F946)</f>
        <v>0</v>
      </c>
      <c r="AA946" s="22">
        <f>SUMIFS(当月ワード!$W$3:$W$1000,当月ワード!$D$3:$D$1000,キーワード!$D946,当月ワード!$E$3:$E$1000,キーワード!$F946)</f>
        <v>0</v>
      </c>
      <c r="AB946" s="23">
        <f>SUMIFS(前月ワード!$W$3:$W$1000,前月ワード!$D$3:$D$1000,キーワード!$D946,前月ワード!$E$3:$E$1000,キーワード!$F946)</f>
        <v>0</v>
      </c>
      <c r="AC946" s="23">
        <f>SUMIFS(前々月ワード!$W$3:$W$1000,前々月ワード!$D$3:$D$1000,キーワード!$D946,前々月ワード!$E$3:$E$1000,キーワード!$F946)</f>
        <v>0</v>
      </c>
      <c r="AD946" s="23">
        <f t="shared" si="164"/>
        <v>0</v>
      </c>
      <c r="AE946" s="23">
        <f t="shared" si="164"/>
        <v>0</v>
      </c>
      <c r="AF946" s="23">
        <f t="shared" si="164"/>
        <v>0</v>
      </c>
      <c r="AG946" s="22">
        <f>SUMIFS(当月ワード!$X$3:$X$1000,当月ワード!$D$3:$D$1000,キーワード!$D946,当月ワード!$E$3:$E$1000,キーワード!$F946)</f>
        <v>0</v>
      </c>
      <c r="AH946" s="23">
        <f>SUMIFS(前月ワード!$X$3:$X$1000,前月ワード!$D$3:$D$1000,キーワード!$D946,前月ワード!$E$3:$E$1000,キーワード!$F946)</f>
        <v>0</v>
      </c>
      <c r="AI946" s="23">
        <f>SUMIFS(前々月ワード!$X$3:$X$1000,前々月ワード!$D$3:$D$1000,キーワード!$D946,前々月ワード!$E$3:$E$1000,キーワード!$F946)</f>
        <v>0</v>
      </c>
      <c r="AJ946" s="22">
        <f>SUMIFS(当月ワード!$I$3:$I$1000,当月ワード!$D$3:$D$1000,キーワード!$D946,当月ワード!$E$3:$E$1000,キーワード!$F946)</f>
        <v>0</v>
      </c>
      <c r="AK946" s="23">
        <f>SUMIFS(前月ワード!$I$3:$I$1000,前月ワード!$D$3:$D$1000,キーワード!$D946,前月ワード!$E$3:$E$1000,キーワード!$F946)</f>
        <v>0</v>
      </c>
      <c r="AL946" s="23">
        <f>SUMIFS(前々月ワード!$I$3:$I$1000,前々月ワード!$D$3:$D$1000,キーワード!$D946,前々月ワード!$E$3:$E$1000,キーワード!$F946)</f>
        <v>0</v>
      </c>
      <c r="AM946" s="13">
        <f t="shared" si="165"/>
        <v>0</v>
      </c>
      <c r="AN946" s="13">
        <f t="shared" si="165"/>
        <v>0</v>
      </c>
      <c r="AO946" s="13">
        <f t="shared" si="165"/>
        <v>0</v>
      </c>
      <c r="AP946" s="16">
        <f t="shared" si="166"/>
        <v>0</v>
      </c>
      <c r="AQ946" s="16">
        <f t="shared" si="166"/>
        <v>0</v>
      </c>
      <c r="AR946" s="17">
        <f t="shared" si="166"/>
        <v>0</v>
      </c>
    </row>
    <row r="947" spans="3:44" ht="36.65" customHeight="1">
      <c r="C947" s="20">
        <v>942</v>
      </c>
      <c r="D947" s="53">
        <f>現状ワード設定!B944</f>
        <v>0</v>
      </c>
      <c r="E947" s="26" t="str">
        <f>IFERROR(_xlfn.XLOOKUP($D947,現状商品設定!B:B,現状商品設定!C:C,"-"),"-")</f>
        <v>-</v>
      </c>
      <c r="F947" s="56">
        <f>現状ワード設定!G944</f>
        <v>0</v>
      </c>
      <c r="G947" s="60" t="s">
        <v>46</v>
      </c>
      <c r="H947" s="47" t="str">
        <f>IFERROR(_xlfn.XLOOKUP(D947,商品!$D:$D,商品!$H:$H),"")</f>
        <v/>
      </c>
      <c r="I947" s="50" t="str">
        <f>IFERROR(_xlfn.XLOOKUP(D947&amp;F947,現状ワード設定!J:J,現状ワード設定!H:H),"")</f>
        <v/>
      </c>
      <c r="J947" s="47" t="str">
        <f>IFERROR(_xlfn.XLOOKUP(D947&amp;F947,現状ワード設定!J:J,現状ワード設定!I:I),"")</f>
        <v/>
      </c>
      <c r="K947" s="47" t="e">
        <f>IF(AND(T947&gt;=設定!$C$12,W947&gt;=O947),I947*(1+設定!$F$12),IF(AND(T947&gt;=設定!$C$13,W947&lt;O947),I947*(1+設定!$F$13),IF(AND(T947&lt;設定!$C$14,U947&gt;=設定!$E$14),I947*(1+設定!$F$14),IF(AND(T947&lt;設定!$C$15,U947&lt;設定!$E$15),I947*(1+設定!$F$15),"除外"))))</f>
        <v>#VALUE!</v>
      </c>
      <c r="L947" s="58" t="e">
        <f ca="1">IF(消化率!$I$5&lt;1,K947*消化率!$I$5,IF(U947*V947/(K947*消化率!$I$5)&gt;O947,K947*消化率!$I$5,M947))</f>
        <v>#DIV/0!</v>
      </c>
      <c r="M947" s="58" t="e">
        <f t="shared" si="157"/>
        <v>#VALUE!</v>
      </c>
      <c r="N947" s="58" t="e">
        <f ca="1">IF(ROUNDUP(IF(IF(IF(AND(設定!$D$8&lt;=L947,設定!$D$8&lt;J947),設定!$D$8,IF(AND(J947&lt;=L947,J947&lt;設定!$D$8),J947,IF(AND(L947&lt;=J947,J947&lt;設定!$D$8),J947,L947)))=0,設定!$D$8,IF(AND(設定!$D$8&lt;=L947,設定!$D$8&lt;J947),設定!$D$8,IF(AND(J947&lt;=L947,J947&lt;設定!$D$8),J947,IF(AND(L947&lt;=J947,J947&lt;設定!$D$8),J947,L947))))&lt;=H947,H947+1,IF(IF(AND(設定!$D$8&lt;=L947,設定!$D$8&lt;J947),設定!$D$8,IF(AND(J947&lt;=L947,J947&lt;設定!$D$8),J947,IF(AND(L947&lt;=J947,J947&lt;設定!$D$8),J947,L947)))=0,設定!$D$8,IF(AND(設定!$D$8&lt;=L947,設定!$D$8&lt;J947),設定!$D$8,IF(AND(J947&lt;=L947,J947&lt;設定!$D$8),J947,IF(AND(L947&lt;=J947,J947&lt;設定!$D$8),J947,L947))))),0)&gt;40,ROUNDUP(IF(IF(IF(AND(設定!$D$8&lt;=L947,設定!$D$8&lt;J947),設定!$D$8,IF(AND(J947&lt;=L947,J947&lt;設定!$D$8),J947,IF(AND(L947&lt;=J947,J947&lt;設定!$D$8),J947,L947)))=0,設定!$D$8,IF(AND(設定!$D$8&lt;=L947,設定!$D$8&lt;J947),設定!$D$8,IF(AND(J947&lt;=L947,J947&lt;設定!$D$8),J947,IF(AND(L947&lt;=J947,J947&lt;設定!$D$8),J947,L947))))&lt;=H947,H947+1,IF(IF(AND(設定!$D$8&lt;=L947,設定!$D$8&lt;J947),設定!$D$8,IF(AND(J947&lt;=L947,J947&lt;設定!$D$8),J947,IF(AND(L947&lt;=J947,J947&lt;設定!$D$8),J947,L947)))=0,設定!$D$8,IF(AND(設定!$D$8&lt;=L947,設定!$D$8&lt;J947),設定!$D$8,IF(AND(J947&lt;=L947,J947&lt;設定!$D$8),J947,IF(AND(L947&lt;=J947,J947&lt;設定!$D$8),J947,L947))))),0),40)</f>
        <v>#DIV/0!</v>
      </c>
      <c r="O947" s="55">
        <f>IF(G947="標準",設定!$C$4,G947)</f>
        <v>5</v>
      </c>
      <c r="P947" s="45">
        <f t="shared" si="158"/>
        <v>0</v>
      </c>
      <c r="Q947" s="14">
        <f t="shared" si="159"/>
        <v>0</v>
      </c>
      <c r="R947" s="23">
        <f t="shared" si="167"/>
        <v>0</v>
      </c>
      <c r="S947" s="12">
        <f t="shared" si="160"/>
        <v>0</v>
      </c>
      <c r="T947" s="23">
        <f t="shared" si="161"/>
        <v>0</v>
      </c>
      <c r="U947" s="13">
        <f t="shared" si="162"/>
        <v>0</v>
      </c>
      <c r="V947" s="104" t="str">
        <f>INDEX(商品!Q:Q,MATCH(キーワード!D947,商品!D:D,0),1)</f>
        <v>-</v>
      </c>
      <c r="W947" s="15">
        <f t="shared" si="163"/>
        <v>0</v>
      </c>
      <c r="X947" s="22">
        <f>SUMIFS(当月ワード!$J$3:$J$1000,当月ワード!$D$3:$D$1000,キーワード!$D947,当月ワード!$E$3:$E$1000,キーワード!$F947)</f>
        <v>0</v>
      </c>
      <c r="Y947" s="23">
        <f>SUMIFS(前月ワード!$J$3:$J$1000,前月ワード!$D$3:$D$1000,キーワード!$D947,前月ワード!$E$3:$E$1000,キーワード!$F947)</f>
        <v>0</v>
      </c>
      <c r="Z947" s="23">
        <f>SUMIFS(前々月ワード!$J$3:$J$1000,前々月ワード!$D$3:$D$1000,キーワード!$D947,前々月ワード!$E$3:$E$1000,キーワード!$F947)</f>
        <v>0</v>
      </c>
      <c r="AA947" s="22">
        <f>SUMIFS(当月ワード!$W$3:$W$1000,当月ワード!$D$3:$D$1000,キーワード!$D947,当月ワード!$E$3:$E$1000,キーワード!$F947)</f>
        <v>0</v>
      </c>
      <c r="AB947" s="23">
        <f>SUMIFS(前月ワード!$W$3:$W$1000,前月ワード!$D$3:$D$1000,キーワード!$D947,前月ワード!$E$3:$E$1000,キーワード!$F947)</f>
        <v>0</v>
      </c>
      <c r="AC947" s="23">
        <f>SUMIFS(前々月ワード!$W$3:$W$1000,前々月ワード!$D$3:$D$1000,キーワード!$D947,前々月ワード!$E$3:$E$1000,キーワード!$F947)</f>
        <v>0</v>
      </c>
      <c r="AD947" s="23">
        <f t="shared" si="164"/>
        <v>0</v>
      </c>
      <c r="AE947" s="23">
        <f t="shared" si="164"/>
        <v>0</v>
      </c>
      <c r="AF947" s="23">
        <f t="shared" si="164"/>
        <v>0</v>
      </c>
      <c r="AG947" s="22">
        <f>SUMIFS(当月ワード!$X$3:$X$1000,当月ワード!$D$3:$D$1000,キーワード!$D947,当月ワード!$E$3:$E$1000,キーワード!$F947)</f>
        <v>0</v>
      </c>
      <c r="AH947" s="23">
        <f>SUMIFS(前月ワード!$X$3:$X$1000,前月ワード!$D$3:$D$1000,キーワード!$D947,前月ワード!$E$3:$E$1000,キーワード!$F947)</f>
        <v>0</v>
      </c>
      <c r="AI947" s="23">
        <f>SUMIFS(前々月ワード!$X$3:$X$1000,前々月ワード!$D$3:$D$1000,キーワード!$D947,前々月ワード!$E$3:$E$1000,キーワード!$F947)</f>
        <v>0</v>
      </c>
      <c r="AJ947" s="22">
        <f>SUMIFS(当月ワード!$I$3:$I$1000,当月ワード!$D$3:$D$1000,キーワード!$D947,当月ワード!$E$3:$E$1000,キーワード!$F947)</f>
        <v>0</v>
      </c>
      <c r="AK947" s="23">
        <f>SUMIFS(前月ワード!$I$3:$I$1000,前月ワード!$D$3:$D$1000,キーワード!$D947,前月ワード!$E$3:$E$1000,キーワード!$F947)</f>
        <v>0</v>
      </c>
      <c r="AL947" s="23">
        <f>SUMIFS(前々月ワード!$I$3:$I$1000,前々月ワード!$D$3:$D$1000,キーワード!$D947,前々月ワード!$E$3:$E$1000,キーワード!$F947)</f>
        <v>0</v>
      </c>
      <c r="AM947" s="13">
        <f t="shared" si="165"/>
        <v>0</v>
      </c>
      <c r="AN947" s="13">
        <f t="shared" si="165"/>
        <v>0</v>
      </c>
      <c r="AO947" s="13">
        <f t="shared" si="165"/>
        <v>0</v>
      </c>
      <c r="AP947" s="16">
        <f t="shared" si="166"/>
        <v>0</v>
      </c>
      <c r="AQ947" s="16">
        <f t="shared" si="166"/>
        <v>0</v>
      </c>
      <c r="AR947" s="17">
        <f t="shared" si="166"/>
        <v>0</v>
      </c>
    </row>
    <row r="948" spans="3:44" ht="36.65" customHeight="1">
      <c r="C948" s="20">
        <v>943</v>
      </c>
      <c r="D948" s="53">
        <f>現状ワード設定!B945</f>
        <v>0</v>
      </c>
      <c r="E948" s="26" t="str">
        <f>IFERROR(_xlfn.XLOOKUP($D948,現状商品設定!B:B,現状商品設定!C:C,"-"),"-")</f>
        <v>-</v>
      </c>
      <c r="F948" s="56">
        <f>現状ワード設定!G945</f>
        <v>0</v>
      </c>
      <c r="G948" s="60" t="s">
        <v>46</v>
      </c>
      <c r="H948" s="47" t="str">
        <f>IFERROR(_xlfn.XLOOKUP(D948,商品!$D:$D,商品!$H:$H),"")</f>
        <v/>
      </c>
      <c r="I948" s="50" t="str">
        <f>IFERROR(_xlfn.XLOOKUP(D948&amp;F948,現状ワード設定!J:J,現状ワード設定!H:H),"")</f>
        <v/>
      </c>
      <c r="J948" s="47" t="str">
        <f>IFERROR(_xlfn.XLOOKUP(D948&amp;F948,現状ワード設定!J:J,現状ワード設定!I:I),"")</f>
        <v/>
      </c>
      <c r="K948" s="47" t="e">
        <f>IF(AND(T948&gt;=設定!$C$12,W948&gt;=O948),I948*(1+設定!$F$12),IF(AND(T948&gt;=設定!$C$13,W948&lt;O948),I948*(1+設定!$F$13),IF(AND(T948&lt;設定!$C$14,U948&gt;=設定!$E$14),I948*(1+設定!$F$14),IF(AND(T948&lt;設定!$C$15,U948&lt;設定!$E$15),I948*(1+設定!$F$15),"除外"))))</f>
        <v>#VALUE!</v>
      </c>
      <c r="L948" s="58" t="e">
        <f ca="1">IF(消化率!$I$5&lt;1,K948*消化率!$I$5,IF(U948*V948/(K948*消化率!$I$5)&gt;O948,K948*消化率!$I$5,M948))</f>
        <v>#DIV/0!</v>
      </c>
      <c r="M948" s="58" t="e">
        <f t="shared" si="157"/>
        <v>#VALUE!</v>
      </c>
      <c r="N948" s="58" t="e">
        <f ca="1">IF(ROUNDUP(IF(IF(IF(AND(設定!$D$8&lt;=L948,設定!$D$8&lt;J948),設定!$D$8,IF(AND(J948&lt;=L948,J948&lt;設定!$D$8),J948,IF(AND(L948&lt;=J948,J948&lt;設定!$D$8),J948,L948)))=0,設定!$D$8,IF(AND(設定!$D$8&lt;=L948,設定!$D$8&lt;J948),設定!$D$8,IF(AND(J948&lt;=L948,J948&lt;設定!$D$8),J948,IF(AND(L948&lt;=J948,J948&lt;設定!$D$8),J948,L948))))&lt;=H948,H948+1,IF(IF(AND(設定!$D$8&lt;=L948,設定!$D$8&lt;J948),設定!$D$8,IF(AND(J948&lt;=L948,J948&lt;設定!$D$8),J948,IF(AND(L948&lt;=J948,J948&lt;設定!$D$8),J948,L948)))=0,設定!$D$8,IF(AND(設定!$D$8&lt;=L948,設定!$D$8&lt;J948),設定!$D$8,IF(AND(J948&lt;=L948,J948&lt;設定!$D$8),J948,IF(AND(L948&lt;=J948,J948&lt;設定!$D$8),J948,L948))))),0)&gt;40,ROUNDUP(IF(IF(IF(AND(設定!$D$8&lt;=L948,設定!$D$8&lt;J948),設定!$D$8,IF(AND(J948&lt;=L948,J948&lt;設定!$D$8),J948,IF(AND(L948&lt;=J948,J948&lt;設定!$D$8),J948,L948)))=0,設定!$D$8,IF(AND(設定!$D$8&lt;=L948,設定!$D$8&lt;J948),設定!$D$8,IF(AND(J948&lt;=L948,J948&lt;設定!$D$8),J948,IF(AND(L948&lt;=J948,J948&lt;設定!$D$8),J948,L948))))&lt;=H948,H948+1,IF(IF(AND(設定!$D$8&lt;=L948,設定!$D$8&lt;J948),設定!$D$8,IF(AND(J948&lt;=L948,J948&lt;設定!$D$8),J948,IF(AND(L948&lt;=J948,J948&lt;設定!$D$8),J948,L948)))=0,設定!$D$8,IF(AND(設定!$D$8&lt;=L948,設定!$D$8&lt;J948),設定!$D$8,IF(AND(J948&lt;=L948,J948&lt;設定!$D$8),J948,IF(AND(L948&lt;=J948,J948&lt;設定!$D$8),J948,L948))))),0),40)</f>
        <v>#DIV/0!</v>
      </c>
      <c r="O948" s="55">
        <f>IF(G948="標準",設定!$C$4,G948)</f>
        <v>5</v>
      </c>
      <c r="P948" s="45">
        <f t="shared" si="158"/>
        <v>0</v>
      </c>
      <c r="Q948" s="14">
        <f t="shared" si="159"/>
        <v>0</v>
      </c>
      <c r="R948" s="23">
        <f t="shared" si="167"/>
        <v>0</v>
      </c>
      <c r="S948" s="12">
        <f t="shared" si="160"/>
        <v>0</v>
      </c>
      <c r="T948" s="23">
        <f t="shared" si="161"/>
        <v>0</v>
      </c>
      <c r="U948" s="13">
        <f t="shared" si="162"/>
        <v>0</v>
      </c>
      <c r="V948" s="104" t="str">
        <f>INDEX(商品!Q:Q,MATCH(キーワード!D948,商品!D:D,0),1)</f>
        <v>-</v>
      </c>
      <c r="W948" s="15">
        <f t="shared" si="163"/>
        <v>0</v>
      </c>
      <c r="X948" s="22">
        <f>SUMIFS(当月ワード!$J$3:$J$1000,当月ワード!$D$3:$D$1000,キーワード!$D948,当月ワード!$E$3:$E$1000,キーワード!$F948)</f>
        <v>0</v>
      </c>
      <c r="Y948" s="23">
        <f>SUMIFS(前月ワード!$J$3:$J$1000,前月ワード!$D$3:$D$1000,キーワード!$D948,前月ワード!$E$3:$E$1000,キーワード!$F948)</f>
        <v>0</v>
      </c>
      <c r="Z948" s="23">
        <f>SUMIFS(前々月ワード!$J$3:$J$1000,前々月ワード!$D$3:$D$1000,キーワード!$D948,前々月ワード!$E$3:$E$1000,キーワード!$F948)</f>
        <v>0</v>
      </c>
      <c r="AA948" s="22">
        <f>SUMIFS(当月ワード!$W$3:$W$1000,当月ワード!$D$3:$D$1000,キーワード!$D948,当月ワード!$E$3:$E$1000,キーワード!$F948)</f>
        <v>0</v>
      </c>
      <c r="AB948" s="23">
        <f>SUMIFS(前月ワード!$W$3:$W$1000,前月ワード!$D$3:$D$1000,キーワード!$D948,前月ワード!$E$3:$E$1000,キーワード!$F948)</f>
        <v>0</v>
      </c>
      <c r="AC948" s="23">
        <f>SUMIFS(前々月ワード!$W$3:$W$1000,前々月ワード!$D$3:$D$1000,キーワード!$D948,前々月ワード!$E$3:$E$1000,キーワード!$F948)</f>
        <v>0</v>
      </c>
      <c r="AD948" s="23">
        <f t="shared" si="164"/>
        <v>0</v>
      </c>
      <c r="AE948" s="23">
        <f t="shared" si="164"/>
        <v>0</v>
      </c>
      <c r="AF948" s="23">
        <f t="shared" si="164"/>
        <v>0</v>
      </c>
      <c r="AG948" s="22">
        <f>SUMIFS(当月ワード!$X$3:$X$1000,当月ワード!$D$3:$D$1000,キーワード!$D948,当月ワード!$E$3:$E$1000,キーワード!$F948)</f>
        <v>0</v>
      </c>
      <c r="AH948" s="23">
        <f>SUMIFS(前月ワード!$X$3:$X$1000,前月ワード!$D$3:$D$1000,キーワード!$D948,前月ワード!$E$3:$E$1000,キーワード!$F948)</f>
        <v>0</v>
      </c>
      <c r="AI948" s="23">
        <f>SUMIFS(前々月ワード!$X$3:$X$1000,前々月ワード!$D$3:$D$1000,キーワード!$D948,前々月ワード!$E$3:$E$1000,キーワード!$F948)</f>
        <v>0</v>
      </c>
      <c r="AJ948" s="22">
        <f>SUMIFS(当月ワード!$I$3:$I$1000,当月ワード!$D$3:$D$1000,キーワード!$D948,当月ワード!$E$3:$E$1000,キーワード!$F948)</f>
        <v>0</v>
      </c>
      <c r="AK948" s="23">
        <f>SUMIFS(前月ワード!$I$3:$I$1000,前月ワード!$D$3:$D$1000,キーワード!$D948,前月ワード!$E$3:$E$1000,キーワード!$F948)</f>
        <v>0</v>
      </c>
      <c r="AL948" s="23">
        <f>SUMIFS(前々月ワード!$I$3:$I$1000,前々月ワード!$D$3:$D$1000,キーワード!$D948,前々月ワード!$E$3:$E$1000,キーワード!$F948)</f>
        <v>0</v>
      </c>
      <c r="AM948" s="13">
        <f t="shared" si="165"/>
        <v>0</v>
      </c>
      <c r="AN948" s="13">
        <f t="shared" si="165"/>
        <v>0</v>
      </c>
      <c r="AO948" s="13">
        <f t="shared" si="165"/>
        <v>0</v>
      </c>
      <c r="AP948" s="16">
        <f t="shared" si="166"/>
        <v>0</v>
      </c>
      <c r="AQ948" s="16">
        <f t="shared" si="166"/>
        <v>0</v>
      </c>
      <c r="AR948" s="17">
        <f t="shared" si="166"/>
        <v>0</v>
      </c>
    </row>
    <row r="949" spans="3:44" ht="36.65" customHeight="1">
      <c r="C949" s="20">
        <v>944</v>
      </c>
      <c r="D949" s="53">
        <f>現状ワード設定!B946</f>
        <v>0</v>
      </c>
      <c r="E949" s="26" t="str">
        <f>IFERROR(_xlfn.XLOOKUP($D949,現状商品設定!B:B,現状商品設定!C:C,"-"),"-")</f>
        <v>-</v>
      </c>
      <c r="F949" s="56">
        <f>現状ワード設定!G946</f>
        <v>0</v>
      </c>
      <c r="G949" s="60" t="s">
        <v>46</v>
      </c>
      <c r="H949" s="47" t="str">
        <f>IFERROR(_xlfn.XLOOKUP(D949,商品!$D:$D,商品!$H:$H),"")</f>
        <v/>
      </c>
      <c r="I949" s="50" t="str">
        <f>IFERROR(_xlfn.XLOOKUP(D949&amp;F949,現状ワード設定!J:J,現状ワード設定!H:H),"")</f>
        <v/>
      </c>
      <c r="J949" s="47" t="str">
        <f>IFERROR(_xlfn.XLOOKUP(D949&amp;F949,現状ワード設定!J:J,現状ワード設定!I:I),"")</f>
        <v/>
      </c>
      <c r="K949" s="47" t="e">
        <f>IF(AND(T949&gt;=設定!$C$12,W949&gt;=O949),I949*(1+設定!$F$12),IF(AND(T949&gt;=設定!$C$13,W949&lt;O949),I949*(1+設定!$F$13),IF(AND(T949&lt;設定!$C$14,U949&gt;=設定!$E$14),I949*(1+設定!$F$14),IF(AND(T949&lt;設定!$C$15,U949&lt;設定!$E$15),I949*(1+設定!$F$15),"除外"))))</f>
        <v>#VALUE!</v>
      </c>
      <c r="L949" s="58" t="e">
        <f ca="1">IF(消化率!$I$5&lt;1,K949*消化率!$I$5,IF(U949*V949/(K949*消化率!$I$5)&gt;O949,K949*消化率!$I$5,M949))</f>
        <v>#DIV/0!</v>
      </c>
      <c r="M949" s="58" t="e">
        <f t="shared" si="157"/>
        <v>#VALUE!</v>
      </c>
      <c r="N949" s="58" t="e">
        <f ca="1">IF(ROUNDUP(IF(IF(IF(AND(設定!$D$8&lt;=L949,設定!$D$8&lt;J949),設定!$D$8,IF(AND(J949&lt;=L949,J949&lt;設定!$D$8),J949,IF(AND(L949&lt;=J949,J949&lt;設定!$D$8),J949,L949)))=0,設定!$D$8,IF(AND(設定!$D$8&lt;=L949,設定!$D$8&lt;J949),設定!$D$8,IF(AND(J949&lt;=L949,J949&lt;設定!$D$8),J949,IF(AND(L949&lt;=J949,J949&lt;設定!$D$8),J949,L949))))&lt;=H949,H949+1,IF(IF(AND(設定!$D$8&lt;=L949,設定!$D$8&lt;J949),設定!$D$8,IF(AND(J949&lt;=L949,J949&lt;設定!$D$8),J949,IF(AND(L949&lt;=J949,J949&lt;設定!$D$8),J949,L949)))=0,設定!$D$8,IF(AND(設定!$D$8&lt;=L949,設定!$D$8&lt;J949),設定!$D$8,IF(AND(J949&lt;=L949,J949&lt;設定!$D$8),J949,IF(AND(L949&lt;=J949,J949&lt;設定!$D$8),J949,L949))))),0)&gt;40,ROUNDUP(IF(IF(IF(AND(設定!$D$8&lt;=L949,設定!$D$8&lt;J949),設定!$D$8,IF(AND(J949&lt;=L949,J949&lt;設定!$D$8),J949,IF(AND(L949&lt;=J949,J949&lt;設定!$D$8),J949,L949)))=0,設定!$D$8,IF(AND(設定!$D$8&lt;=L949,設定!$D$8&lt;J949),設定!$D$8,IF(AND(J949&lt;=L949,J949&lt;設定!$D$8),J949,IF(AND(L949&lt;=J949,J949&lt;設定!$D$8),J949,L949))))&lt;=H949,H949+1,IF(IF(AND(設定!$D$8&lt;=L949,設定!$D$8&lt;J949),設定!$D$8,IF(AND(J949&lt;=L949,J949&lt;設定!$D$8),J949,IF(AND(L949&lt;=J949,J949&lt;設定!$D$8),J949,L949)))=0,設定!$D$8,IF(AND(設定!$D$8&lt;=L949,設定!$D$8&lt;J949),設定!$D$8,IF(AND(J949&lt;=L949,J949&lt;設定!$D$8),J949,IF(AND(L949&lt;=J949,J949&lt;設定!$D$8),J949,L949))))),0),40)</f>
        <v>#DIV/0!</v>
      </c>
      <c r="O949" s="55">
        <f>IF(G949="標準",設定!$C$4,G949)</f>
        <v>5</v>
      </c>
      <c r="P949" s="45">
        <f t="shared" si="158"/>
        <v>0</v>
      </c>
      <c r="Q949" s="14">
        <f t="shared" si="159"/>
        <v>0</v>
      </c>
      <c r="R949" s="23">
        <f t="shared" si="167"/>
        <v>0</v>
      </c>
      <c r="S949" s="12">
        <f t="shared" si="160"/>
        <v>0</v>
      </c>
      <c r="T949" s="23">
        <f t="shared" si="161"/>
        <v>0</v>
      </c>
      <c r="U949" s="13">
        <f t="shared" si="162"/>
        <v>0</v>
      </c>
      <c r="V949" s="104" t="str">
        <f>INDEX(商品!Q:Q,MATCH(キーワード!D949,商品!D:D,0),1)</f>
        <v>-</v>
      </c>
      <c r="W949" s="15">
        <f t="shared" si="163"/>
        <v>0</v>
      </c>
      <c r="X949" s="22">
        <f>SUMIFS(当月ワード!$J$3:$J$1000,当月ワード!$D$3:$D$1000,キーワード!$D949,当月ワード!$E$3:$E$1000,キーワード!$F949)</f>
        <v>0</v>
      </c>
      <c r="Y949" s="23">
        <f>SUMIFS(前月ワード!$J$3:$J$1000,前月ワード!$D$3:$D$1000,キーワード!$D949,前月ワード!$E$3:$E$1000,キーワード!$F949)</f>
        <v>0</v>
      </c>
      <c r="Z949" s="23">
        <f>SUMIFS(前々月ワード!$J$3:$J$1000,前々月ワード!$D$3:$D$1000,キーワード!$D949,前々月ワード!$E$3:$E$1000,キーワード!$F949)</f>
        <v>0</v>
      </c>
      <c r="AA949" s="22">
        <f>SUMIFS(当月ワード!$W$3:$W$1000,当月ワード!$D$3:$D$1000,キーワード!$D949,当月ワード!$E$3:$E$1000,キーワード!$F949)</f>
        <v>0</v>
      </c>
      <c r="AB949" s="23">
        <f>SUMIFS(前月ワード!$W$3:$W$1000,前月ワード!$D$3:$D$1000,キーワード!$D949,前月ワード!$E$3:$E$1000,キーワード!$F949)</f>
        <v>0</v>
      </c>
      <c r="AC949" s="23">
        <f>SUMIFS(前々月ワード!$W$3:$W$1000,前々月ワード!$D$3:$D$1000,キーワード!$D949,前々月ワード!$E$3:$E$1000,キーワード!$F949)</f>
        <v>0</v>
      </c>
      <c r="AD949" s="23">
        <f t="shared" si="164"/>
        <v>0</v>
      </c>
      <c r="AE949" s="23">
        <f t="shared" si="164"/>
        <v>0</v>
      </c>
      <c r="AF949" s="23">
        <f t="shared" si="164"/>
        <v>0</v>
      </c>
      <c r="AG949" s="22">
        <f>SUMIFS(当月ワード!$X$3:$X$1000,当月ワード!$D$3:$D$1000,キーワード!$D949,当月ワード!$E$3:$E$1000,キーワード!$F949)</f>
        <v>0</v>
      </c>
      <c r="AH949" s="23">
        <f>SUMIFS(前月ワード!$X$3:$X$1000,前月ワード!$D$3:$D$1000,キーワード!$D949,前月ワード!$E$3:$E$1000,キーワード!$F949)</f>
        <v>0</v>
      </c>
      <c r="AI949" s="23">
        <f>SUMIFS(前々月ワード!$X$3:$X$1000,前々月ワード!$D$3:$D$1000,キーワード!$D949,前々月ワード!$E$3:$E$1000,キーワード!$F949)</f>
        <v>0</v>
      </c>
      <c r="AJ949" s="22">
        <f>SUMIFS(当月ワード!$I$3:$I$1000,当月ワード!$D$3:$D$1000,キーワード!$D949,当月ワード!$E$3:$E$1000,キーワード!$F949)</f>
        <v>0</v>
      </c>
      <c r="AK949" s="23">
        <f>SUMIFS(前月ワード!$I$3:$I$1000,前月ワード!$D$3:$D$1000,キーワード!$D949,前月ワード!$E$3:$E$1000,キーワード!$F949)</f>
        <v>0</v>
      </c>
      <c r="AL949" s="23">
        <f>SUMIFS(前々月ワード!$I$3:$I$1000,前々月ワード!$D$3:$D$1000,キーワード!$D949,前々月ワード!$E$3:$E$1000,キーワード!$F949)</f>
        <v>0</v>
      </c>
      <c r="AM949" s="13">
        <f t="shared" si="165"/>
        <v>0</v>
      </c>
      <c r="AN949" s="13">
        <f t="shared" si="165"/>
        <v>0</v>
      </c>
      <c r="AO949" s="13">
        <f t="shared" si="165"/>
        <v>0</v>
      </c>
      <c r="AP949" s="16">
        <f t="shared" si="166"/>
        <v>0</v>
      </c>
      <c r="AQ949" s="16">
        <f t="shared" si="166"/>
        <v>0</v>
      </c>
      <c r="AR949" s="17">
        <f t="shared" si="166"/>
        <v>0</v>
      </c>
    </row>
    <row r="950" spans="3:44" ht="36.65" customHeight="1">
      <c r="C950" s="20">
        <v>945</v>
      </c>
      <c r="D950" s="53">
        <f>現状ワード設定!B947</f>
        <v>0</v>
      </c>
      <c r="E950" s="26" t="str">
        <f>IFERROR(_xlfn.XLOOKUP($D950,現状商品設定!B:B,現状商品設定!C:C,"-"),"-")</f>
        <v>-</v>
      </c>
      <c r="F950" s="56">
        <f>現状ワード設定!G947</f>
        <v>0</v>
      </c>
      <c r="G950" s="60" t="s">
        <v>46</v>
      </c>
      <c r="H950" s="47" t="str">
        <f>IFERROR(_xlfn.XLOOKUP(D950,商品!$D:$D,商品!$H:$H),"")</f>
        <v/>
      </c>
      <c r="I950" s="50" t="str">
        <f>IFERROR(_xlfn.XLOOKUP(D950&amp;F950,現状ワード設定!J:J,現状ワード設定!H:H),"")</f>
        <v/>
      </c>
      <c r="J950" s="47" t="str">
        <f>IFERROR(_xlfn.XLOOKUP(D950&amp;F950,現状ワード設定!J:J,現状ワード設定!I:I),"")</f>
        <v/>
      </c>
      <c r="K950" s="47" t="e">
        <f>IF(AND(T950&gt;=設定!$C$12,W950&gt;=O950),I950*(1+設定!$F$12),IF(AND(T950&gt;=設定!$C$13,W950&lt;O950),I950*(1+設定!$F$13),IF(AND(T950&lt;設定!$C$14,U950&gt;=設定!$E$14),I950*(1+設定!$F$14),IF(AND(T950&lt;設定!$C$15,U950&lt;設定!$E$15),I950*(1+設定!$F$15),"除外"))))</f>
        <v>#VALUE!</v>
      </c>
      <c r="L950" s="58" t="e">
        <f ca="1">IF(消化率!$I$5&lt;1,K950*消化率!$I$5,IF(U950*V950/(K950*消化率!$I$5)&gt;O950,K950*消化率!$I$5,M950))</f>
        <v>#DIV/0!</v>
      </c>
      <c r="M950" s="58" t="e">
        <f t="shared" si="157"/>
        <v>#VALUE!</v>
      </c>
      <c r="N950" s="58" t="e">
        <f ca="1">IF(ROUNDUP(IF(IF(IF(AND(設定!$D$8&lt;=L950,設定!$D$8&lt;J950),設定!$D$8,IF(AND(J950&lt;=L950,J950&lt;設定!$D$8),J950,IF(AND(L950&lt;=J950,J950&lt;設定!$D$8),J950,L950)))=0,設定!$D$8,IF(AND(設定!$D$8&lt;=L950,設定!$D$8&lt;J950),設定!$D$8,IF(AND(J950&lt;=L950,J950&lt;設定!$D$8),J950,IF(AND(L950&lt;=J950,J950&lt;設定!$D$8),J950,L950))))&lt;=H950,H950+1,IF(IF(AND(設定!$D$8&lt;=L950,設定!$D$8&lt;J950),設定!$D$8,IF(AND(J950&lt;=L950,J950&lt;設定!$D$8),J950,IF(AND(L950&lt;=J950,J950&lt;設定!$D$8),J950,L950)))=0,設定!$D$8,IF(AND(設定!$D$8&lt;=L950,設定!$D$8&lt;J950),設定!$D$8,IF(AND(J950&lt;=L950,J950&lt;設定!$D$8),J950,IF(AND(L950&lt;=J950,J950&lt;設定!$D$8),J950,L950))))),0)&gt;40,ROUNDUP(IF(IF(IF(AND(設定!$D$8&lt;=L950,設定!$D$8&lt;J950),設定!$D$8,IF(AND(J950&lt;=L950,J950&lt;設定!$D$8),J950,IF(AND(L950&lt;=J950,J950&lt;設定!$D$8),J950,L950)))=0,設定!$D$8,IF(AND(設定!$D$8&lt;=L950,設定!$D$8&lt;J950),設定!$D$8,IF(AND(J950&lt;=L950,J950&lt;設定!$D$8),J950,IF(AND(L950&lt;=J950,J950&lt;設定!$D$8),J950,L950))))&lt;=H950,H950+1,IF(IF(AND(設定!$D$8&lt;=L950,設定!$D$8&lt;J950),設定!$D$8,IF(AND(J950&lt;=L950,J950&lt;設定!$D$8),J950,IF(AND(L950&lt;=J950,J950&lt;設定!$D$8),J950,L950)))=0,設定!$D$8,IF(AND(設定!$D$8&lt;=L950,設定!$D$8&lt;J950),設定!$D$8,IF(AND(J950&lt;=L950,J950&lt;設定!$D$8),J950,IF(AND(L950&lt;=J950,J950&lt;設定!$D$8),J950,L950))))),0),40)</f>
        <v>#DIV/0!</v>
      </c>
      <c r="O950" s="55">
        <f>IF(G950="標準",設定!$C$4,G950)</f>
        <v>5</v>
      </c>
      <c r="P950" s="45">
        <f t="shared" si="158"/>
        <v>0</v>
      </c>
      <c r="Q950" s="14">
        <f t="shared" si="159"/>
        <v>0</v>
      </c>
      <c r="R950" s="23">
        <f t="shared" si="167"/>
        <v>0</v>
      </c>
      <c r="S950" s="12">
        <f t="shared" si="160"/>
        <v>0</v>
      </c>
      <c r="T950" s="23">
        <f t="shared" si="161"/>
        <v>0</v>
      </c>
      <c r="U950" s="13">
        <f t="shared" si="162"/>
        <v>0</v>
      </c>
      <c r="V950" s="104" t="str">
        <f>INDEX(商品!Q:Q,MATCH(キーワード!D950,商品!D:D,0),1)</f>
        <v>-</v>
      </c>
      <c r="W950" s="15">
        <f t="shared" si="163"/>
        <v>0</v>
      </c>
      <c r="X950" s="22">
        <f>SUMIFS(当月ワード!$J$3:$J$1000,当月ワード!$D$3:$D$1000,キーワード!$D950,当月ワード!$E$3:$E$1000,キーワード!$F950)</f>
        <v>0</v>
      </c>
      <c r="Y950" s="23">
        <f>SUMIFS(前月ワード!$J$3:$J$1000,前月ワード!$D$3:$D$1000,キーワード!$D950,前月ワード!$E$3:$E$1000,キーワード!$F950)</f>
        <v>0</v>
      </c>
      <c r="Z950" s="23">
        <f>SUMIFS(前々月ワード!$J$3:$J$1000,前々月ワード!$D$3:$D$1000,キーワード!$D950,前々月ワード!$E$3:$E$1000,キーワード!$F950)</f>
        <v>0</v>
      </c>
      <c r="AA950" s="22">
        <f>SUMIFS(当月ワード!$W$3:$W$1000,当月ワード!$D$3:$D$1000,キーワード!$D950,当月ワード!$E$3:$E$1000,キーワード!$F950)</f>
        <v>0</v>
      </c>
      <c r="AB950" s="23">
        <f>SUMIFS(前月ワード!$W$3:$W$1000,前月ワード!$D$3:$D$1000,キーワード!$D950,前月ワード!$E$3:$E$1000,キーワード!$F950)</f>
        <v>0</v>
      </c>
      <c r="AC950" s="23">
        <f>SUMIFS(前々月ワード!$W$3:$W$1000,前々月ワード!$D$3:$D$1000,キーワード!$D950,前々月ワード!$E$3:$E$1000,キーワード!$F950)</f>
        <v>0</v>
      </c>
      <c r="AD950" s="23">
        <f t="shared" si="164"/>
        <v>0</v>
      </c>
      <c r="AE950" s="23">
        <f t="shared" si="164"/>
        <v>0</v>
      </c>
      <c r="AF950" s="23">
        <f t="shared" si="164"/>
        <v>0</v>
      </c>
      <c r="AG950" s="22">
        <f>SUMIFS(当月ワード!$X$3:$X$1000,当月ワード!$D$3:$D$1000,キーワード!$D950,当月ワード!$E$3:$E$1000,キーワード!$F950)</f>
        <v>0</v>
      </c>
      <c r="AH950" s="23">
        <f>SUMIFS(前月ワード!$X$3:$X$1000,前月ワード!$D$3:$D$1000,キーワード!$D950,前月ワード!$E$3:$E$1000,キーワード!$F950)</f>
        <v>0</v>
      </c>
      <c r="AI950" s="23">
        <f>SUMIFS(前々月ワード!$X$3:$X$1000,前々月ワード!$D$3:$D$1000,キーワード!$D950,前々月ワード!$E$3:$E$1000,キーワード!$F950)</f>
        <v>0</v>
      </c>
      <c r="AJ950" s="22">
        <f>SUMIFS(当月ワード!$I$3:$I$1000,当月ワード!$D$3:$D$1000,キーワード!$D950,当月ワード!$E$3:$E$1000,キーワード!$F950)</f>
        <v>0</v>
      </c>
      <c r="AK950" s="23">
        <f>SUMIFS(前月ワード!$I$3:$I$1000,前月ワード!$D$3:$D$1000,キーワード!$D950,前月ワード!$E$3:$E$1000,キーワード!$F950)</f>
        <v>0</v>
      </c>
      <c r="AL950" s="23">
        <f>SUMIFS(前々月ワード!$I$3:$I$1000,前々月ワード!$D$3:$D$1000,キーワード!$D950,前々月ワード!$E$3:$E$1000,キーワード!$F950)</f>
        <v>0</v>
      </c>
      <c r="AM950" s="13">
        <f t="shared" si="165"/>
        <v>0</v>
      </c>
      <c r="AN950" s="13">
        <f t="shared" si="165"/>
        <v>0</v>
      </c>
      <c r="AO950" s="13">
        <f t="shared" si="165"/>
        <v>0</v>
      </c>
      <c r="AP950" s="16">
        <f t="shared" si="166"/>
        <v>0</v>
      </c>
      <c r="AQ950" s="16">
        <f t="shared" si="166"/>
        <v>0</v>
      </c>
      <c r="AR950" s="17">
        <f t="shared" si="166"/>
        <v>0</v>
      </c>
    </row>
    <row r="951" spans="3:44" ht="36.65" customHeight="1">
      <c r="C951" s="20">
        <v>946</v>
      </c>
      <c r="D951" s="53">
        <f>現状ワード設定!B948</f>
        <v>0</v>
      </c>
      <c r="E951" s="26" t="str">
        <f>IFERROR(_xlfn.XLOOKUP($D951,現状商品設定!B:B,現状商品設定!C:C,"-"),"-")</f>
        <v>-</v>
      </c>
      <c r="F951" s="56">
        <f>現状ワード設定!G948</f>
        <v>0</v>
      </c>
      <c r="G951" s="60" t="s">
        <v>46</v>
      </c>
      <c r="H951" s="47" t="str">
        <f>IFERROR(_xlfn.XLOOKUP(D951,商品!$D:$D,商品!$H:$H),"")</f>
        <v/>
      </c>
      <c r="I951" s="50" t="str">
        <f>IFERROR(_xlfn.XLOOKUP(D951&amp;F951,現状ワード設定!J:J,現状ワード設定!H:H),"")</f>
        <v/>
      </c>
      <c r="J951" s="47" t="str">
        <f>IFERROR(_xlfn.XLOOKUP(D951&amp;F951,現状ワード設定!J:J,現状ワード設定!I:I),"")</f>
        <v/>
      </c>
      <c r="K951" s="47" t="e">
        <f>IF(AND(T951&gt;=設定!$C$12,W951&gt;=O951),I951*(1+設定!$F$12),IF(AND(T951&gt;=設定!$C$13,W951&lt;O951),I951*(1+設定!$F$13),IF(AND(T951&lt;設定!$C$14,U951&gt;=設定!$E$14),I951*(1+設定!$F$14),IF(AND(T951&lt;設定!$C$15,U951&lt;設定!$E$15),I951*(1+設定!$F$15),"除外"))))</f>
        <v>#VALUE!</v>
      </c>
      <c r="L951" s="58" t="e">
        <f ca="1">IF(消化率!$I$5&lt;1,K951*消化率!$I$5,IF(U951*V951/(K951*消化率!$I$5)&gt;O951,K951*消化率!$I$5,M951))</f>
        <v>#DIV/0!</v>
      </c>
      <c r="M951" s="58" t="e">
        <f t="shared" si="157"/>
        <v>#VALUE!</v>
      </c>
      <c r="N951" s="58" t="e">
        <f ca="1">IF(ROUNDUP(IF(IF(IF(AND(設定!$D$8&lt;=L951,設定!$D$8&lt;J951),設定!$D$8,IF(AND(J951&lt;=L951,J951&lt;設定!$D$8),J951,IF(AND(L951&lt;=J951,J951&lt;設定!$D$8),J951,L951)))=0,設定!$D$8,IF(AND(設定!$D$8&lt;=L951,設定!$D$8&lt;J951),設定!$D$8,IF(AND(J951&lt;=L951,J951&lt;設定!$D$8),J951,IF(AND(L951&lt;=J951,J951&lt;設定!$D$8),J951,L951))))&lt;=H951,H951+1,IF(IF(AND(設定!$D$8&lt;=L951,設定!$D$8&lt;J951),設定!$D$8,IF(AND(J951&lt;=L951,J951&lt;設定!$D$8),J951,IF(AND(L951&lt;=J951,J951&lt;設定!$D$8),J951,L951)))=0,設定!$D$8,IF(AND(設定!$D$8&lt;=L951,設定!$D$8&lt;J951),設定!$D$8,IF(AND(J951&lt;=L951,J951&lt;設定!$D$8),J951,IF(AND(L951&lt;=J951,J951&lt;設定!$D$8),J951,L951))))),0)&gt;40,ROUNDUP(IF(IF(IF(AND(設定!$D$8&lt;=L951,設定!$D$8&lt;J951),設定!$D$8,IF(AND(J951&lt;=L951,J951&lt;設定!$D$8),J951,IF(AND(L951&lt;=J951,J951&lt;設定!$D$8),J951,L951)))=0,設定!$D$8,IF(AND(設定!$D$8&lt;=L951,設定!$D$8&lt;J951),設定!$D$8,IF(AND(J951&lt;=L951,J951&lt;設定!$D$8),J951,IF(AND(L951&lt;=J951,J951&lt;設定!$D$8),J951,L951))))&lt;=H951,H951+1,IF(IF(AND(設定!$D$8&lt;=L951,設定!$D$8&lt;J951),設定!$D$8,IF(AND(J951&lt;=L951,J951&lt;設定!$D$8),J951,IF(AND(L951&lt;=J951,J951&lt;設定!$D$8),J951,L951)))=0,設定!$D$8,IF(AND(設定!$D$8&lt;=L951,設定!$D$8&lt;J951),設定!$D$8,IF(AND(J951&lt;=L951,J951&lt;設定!$D$8),J951,IF(AND(L951&lt;=J951,J951&lt;設定!$D$8),J951,L951))))),0),40)</f>
        <v>#DIV/0!</v>
      </c>
      <c r="O951" s="55">
        <f>IF(G951="標準",設定!$C$4,G951)</f>
        <v>5</v>
      </c>
      <c r="P951" s="45">
        <f t="shared" si="158"/>
        <v>0</v>
      </c>
      <c r="Q951" s="14">
        <f t="shared" si="159"/>
        <v>0</v>
      </c>
      <c r="R951" s="23">
        <f t="shared" si="167"/>
        <v>0</v>
      </c>
      <c r="S951" s="12">
        <f t="shared" si="160"/>
        <v>0</v>
      </c>
      <c r="T951" s="23">
        <f t="shared" si="161"/>
        <v>0</v>
      </c>
      <c r="U951" s="13">
        <f t="shared" si="162"/>
        <v>0</v>
      </c>
      <c r="V951" s="104" t="str">
        <f>INDEX(商品!Q:Q,MATCH(キーワード!D951,商品!D:D,0),1)</f>
        <v>-</v>
      </c>
      <c r="W951" s="15">
        <f t="shared" si="163"/>
        <v>0</v>
      </c>
      <c r="X951" s="22">
        <f>SUMIFS(当月ワード!$J$3:$J$1000,当月ワード!$D$3:$D$1000,キーワード!$D951,当月ワード!$E$3:$E$1000,キーワード!$F951)</f>
        <v>0</v>
      </c>
      <c r="Y951" s="23">
        <f>SUMIFS(前月ワード!$J$3:$J$1000,前月ワード!$D$3:$D$1000,キーワード!$D951,前月ワード!$E$3:$E$1000,キーワード!$F951)</f>
        <v>0</v>
      </c>
      <c r="Z951" s="23">
        <f>SUMIFS(前々月ワード!$J$3:$J$1000,前々月ワード!$D$3:$D$1000,キーワード!$D951,前々月ワード!$E$3:$E$1000,キーワード!$F951)</f>
        <v>0</v>
      </c>
      <c r="AA951" s="22">
        <f>SUMIFS(当月ワード!$W$3:$W$1000,当月ワード!$D$3:$D$1000,キーワード!$D951,当月ワード!$E$3:$E$1000,キーワード!$F951)</f>
        <v>0</v>
      </c>
      <c r="AB951" s="23">
        <f>SUMIFS(前月ワード!$W$3:$W$1000,前月ワード!$D$3:$D$1000,キーワード!$D951,前月ワード!$E$3:$E$1000,キーワード!$F951)</f>
        <v>0</v>
      </c>
      <c r="AC951" s="23">
        <f>SUMIFS(前々月ワード!$W$3:$W$1000,前々月ワード!$D$3:$D$1000,キーワード!$D951,前々月ワード!$E$3:$E$1000,キーワード!$F951)</f>
        <v>0</v>
      </c>
      <c r="AD951" s="23">
        <f t="shared" si="164"/>
        <v>0</v>
      </c>
      <c r="AE951" s="23">
        <f t="shared" si="164"/>
        <v>0</v>
      </c>
      <c r="AF951" s="23">
        <f t="shared" si="164"/>
        <v>0</v>
      </c>
      <c r="AG951" s="22">
        <f>SUMIFS(当月ワード!$X$3:$X$1000,当月ワード!$D$3:$D$1000,キーワード!$D951,当月ワード!$E$3:$E$1000,キーワード!$F951)</f>
        <v>0</v>
      </c>
      <c r="AH951" s="23">
        <f>SUMIFS(前月ワード!$X$3:$X$1000,前月ワード!$D$3:$D$1000,キーワード!$D951,前月ワード!$E$3:$E$1000,キーワード!$F951)</f>
        <v>0</v>
      </c>
      <c r="AI951" s="23">
        <f>SUMIFS(前々月ワード!$X$3:$X$1000,前々月ワード!$D$3:$D$1000,キーワード!$D951,前々月ワード!$E$3:$E$1000,キーワード!$F951)</f>
        <v>0</v>
      </c>
      <c r="AJ951" s="22">
        <f>SUMIFS(当月ワード!$I$3:$I$1000,当月ワード!$D$3:$D$1000,キーワード!$D951,当月ワード!$E$3:$E$1000,キーワード!$F951)</f>
        <v>0</v>
      </c>
      <c r="AK951" s="23">
        <f>SUMIFS(前月ワード!$I$3:$I$1000,前月ワード!$D$3:$D$1000,キーワード!$D951,前月ワード!$E$3:$E$1000,キーワード!$F951)</f>
        <v>0</v>
      </c>
      <c r="AL951" s="23">
        <f>SUMIFS(前々月ワード!$I$3:$I$1000,前々月ワード!$D$3:$D$1000,キーワード!$D951,前々月ワード!$E$3:$E$1000,キーワード!$F951)</f>
        <v>0</v>
      </c>
      <c r="AM951" s="13">
        <f t="shared" si="165"/>
        <v>0</v>
      </c>
      <c r="AN951" s="13">
        <f t="shared" si="165"/>
        <v>0</v>
      </c>
      <c r="AO951" s="13">
        <f t="shared" si="165"/>
        <v>0</v>
      </c>
      <c r="AP951" s="16">
        <f t="shared" si="166"/>
        <v>0</v>
      </c>
      <c r="AQ951" s="16">
        <f t="shared" si="166"/>
        <v>0</v>
      </c>
      <c r="AR951" s="17">
        <f t="shared" si="166"/>
        <v>0</v>
      </c>
    </row>
    <row r="952" spans="3:44" ht="36.65" customHeight="1">
      <c r="C952" s="20">
        <v>947</v>
      </c>
      <c r="D952" s="53">
        <f>現状ワード設定!B949</f>
        <v>0</v>
      </c>
      <c r="E952" s="26" t="str">
        <f>IFERROR(_xlfn.XLOOKUP($D952,現状商品設定!B:B,現状商品設定!C:C,"-"),"-")</f>
        <v>-</v>
      </c>
      <c r="F952" s="56">
        <f>現状ワード設定!G949</f>
        <v>0</v>
      </c>
      <c r="G952" s="60" t="s">
        <v>46</v>
      </c>
      <c r="H952" s="47" t="str">
        <f>IFERROR(_xlfn.XLOOKUP(D952,商品!$D:$D,商品!$H:$H),"")</f>
        <v/>
      </c>
      <c r="I952" s="50" t="str">
        <f>IFERROR(_xlfn.XLOOKUP(D952&amp;F952,現状ワード設定!J:J,現状ワード設定!H:H),"")</f>
        <v/>
      </c>
      <c r="J952" s="47" t="str">
        <f>IFERROR(_xlfn.XLOOKUP(D952&amp;F952,現状ワード設定!J:J,現状ワード設定!I:I),"")</f>
        <v/>
      </c>
      <c r="K952" s="47" t="e">
        <f>IF(AND(T952&gt;=設定!$C$12,W952&gt;=O952),I952*(1+設定!$F$12),IF(AND(T952&gt;=設定!$C$13,W952&lt;O952),I952*(1+設定!$F$13),IF(AND(T952&lt;設定!$C$14,U952&gt;=設定!$E$14),I952*(1+設定!$F$14),IF(AND(T952&lt;設定!$C$15,U952&lt;設定!$E$15),I952*(1+設定!$F$15),"除外"))))</f>
        <v>#VALUE!</v>
      </c>
      <c r="L952" s="58" t="e">
        <f ca="1">IF(消化率!$I$5&lt;1,K952*消化率!$I$5,IF(U952*V952/(K952*消化率!$I$5)&gt;O952,K952*消化率!$I$5,M952))</f>
        <v>#DIV/0!</v>
      </c>
      <c r="M952" s="58" t="e">
        <f t="shared" si="157"/>
        <v>#VALUE!</v>
      </c>
      <c r="N952" s="58" t="e">
        <f ca="1">IF(ROUNDUP(IF(IF(IF(AND(設定!$D$8&lt;=L952,設定!$D$8&lt;J952),設定!$D$8,IF(AND(J952&lt;=L952,J952&lt;設定!$D$8),J952,IF(AND(L952&lt;=J952,J952&lt;設定!$D$8),J952,L952)))=0,設定!$D$8,IF(AND(設定!$D$8&lt;=L952,設定!$D$8&lt;J952),設定!$D$8,IF(AND(J952&lt;=L952,J952&lt;設定!$D$8),J952,IF(AND(L952&lt;=J952,J952&lt;設定!$D$8),J952,L952))))&lt;=H952,H952+1,IF(IF(AND(設定!$D$8&lt;=L952,設定!$D$8&lt;J952),設定!$D$8,IF(AND(J952&lt;=L952,J952&lt;設定!$D$8),J952,IF(AND(L952&lt;=J952,J952&lt;設定!$D$8),J952,L952)))=0,設定!$D$8,IF(AND(設定!$D$8&lt;=L952,設定!$D$8&lt;J952),設定!$D$8,IF(AND(J952&lt;=L952,J952&lt;設定!$D$8),J952,IF(AND(L952&lt;=J952,J952&lt;設定!$D$8),J952,L952))))),0)&gt;40,ROUNDUP(IF(IF(IF(AND(設定!$D$8&lt;=L952,設定!$D$8&lt;J952),設定!$D$8,IF(AND(J952&lt;=L952,J952&lt;設定!$D$8),J952,IF(AND(L952&lt;=J952,J952&lt;設定!$D$8),J952,L952)))=0,設定!$D$8,IF(AND(設定!$D$8&lt;=L952,設定!$D$8&lt;J952),設定!$D$8,IF(AND(J952&lt;=L952,J952&lt;設定!$D$8),J952,IF(AND(L952&lt;=J952,J952&lt;設定!$D$8),J952,L952))))&lt;=H952,H952+1,IF(IF(AND(設定!$D$8&lt;=L952,設定!$D$8&lt;J952),設定!$D$8,IF(AND(J952&lt;=L952,J952&lt;設定!$D$8),J952,IF(AND(L952&lt;=J952,J952&lt;設定!$D$8),J952,L952)))=0,設定!$D$8,IF(AND(設定!$D$8&lt;=L952,設定!$D$8&lt;J952),設定!$D$8,IF(AND(J952&lt;=L952,J952&lt;設定!$D$8),J952,IF(AND(L952&lt;=J952,J952&lt;設定!$D$8),J952,L952))))),0),40)</f>
        <v>#DIV/0!</v>
      </c>
      <c r="O952" s="55">
        <f>IF(G952="標準",設定!$C$4,G952)</f>
        <v>5</v>
      </c>
      <c r="P952" s="45">
        <f t="shared" si="158"/>
        <v>0</v>
      </c>
      <c r="Q952" s="14">
        <f t="shared" si="159"/>
        <v>0</v>
      </c>
      <c r="R952" s="23">
        <f t="shared" si="167"/>
        <v>0</v>
      </c>
      <c r="S952" s="12">
        <f t="shared" si="160"/>
        <v>0</v>
      </c>
      <c r="T952" s="23">
        <f t="shared" si="161"/>
        <v>0</v>
      </c>
      <c r="U952" s="13">
        <f t="shared" si="162"/>
        <v>0</v>
      </c>
      <c r="V952" s="104" t="str">
        <f>INDEX(商品!Q:Q,MATCH(キーワード!D952,商品!D:D,0),1)</f>
        <v>-</v>
      </c>
      <c r="W952" s="15">
        <f t="shared" si="163"/>
        <v>0</v>
      </c>
      <c r="X952" s="22">
        <f>SUMIFS(当月ワード!$J$3:$J$1000,当月ワード!$D$3:$D$1000,キーワード!$D952,当月ワード!$E$3:$E$1000,キーワード!$F952)</f>
        <v>0</v>
      </c>
      <c r="Y952" s="23">
        <f>SUMIFS(前月ワード!$J$3:$J$1000,前月ワード!$D$3:$D$1000,キーワード!$D952,前月ワード!$E$3:$E$1000,キーワード!$F952)</f>
        <v>0</v>
      </c>
      <c r="Z952" s="23">
        <f>SUMIFS(前々月ワード!$J$3:$J$1000,前々月ワード!$D$3:$D$1000,キーワード!$D952,前々月ワード!$E$3:$E$1000,キーワード!$F952)</f>
        <v>0</v>
      </c>
      <c r="AA952" s="22">
        <f>SUMIFS(当月ワード!$W$3:$W$1000,当月ワード!$D$3:$D$1000,キーワード!$D952,当月ワード!$E$3:$E$1000,キーワード!$F952)</f>
        <v>0</v>
      </c>
      <c r="AB952" s="23">
        <f>SUMIFS(前月ワード!$W$3:$W$1000,前月ワード!$D$3:$D$1000,キーワード!$D952,前月ワード!$E$3:$E$1000,キーワード!$F952)</f>
        <v>0</v>
      </c>
      <c r="AC952" s="23">
        <f>SUMIFS(前々月ワード!$W$3:$W$1000,前々月ワード!$D$3:$D$1000,キーワード!$D952,前々月ワード!$E$3:$E$1000,キーワード!$F952)</f>
        <v>0</v>
      </c>
      <c r="AD952" s="23">
        <f t="shared" si="164"/>
        <v>0</v>
      </c>
      <c r="AE952" s="23">
        <f t="shared" si="164"/>
        <v>0</v>
      </c>
      <c r="AF952" s="23">
        <f t="shared" si="164"/>
        <v>0</v>
      </c>
      <c r="AG952" s="22">
        <f>SUMIFS(当月ワード!$X$3:$X$1000,当月ワード!$D$3:$D$1000,キーワード!$D952,当月ワード!$E$3:$E$1000,キーワード!$F952)</f>
        <v>0</v>
      </c>
      <c r="AH952" s="23">
        <f>SUMIFS(前月ワード!$X$3:$X$1000,前月ワード!$D$3:$D$1000,キーワード!$D952,前月ワード!$E$3:$E$1000,キーワード!$F952)</f>
        <v>0</v>
      </c>
      <c r="AI952" s="23">
        <f>SUMIFS(前々月ワード!$X$3:$X$1000,前々月ワード!$D$3:$D$1000,キーワード!$D952,前々月ワード!$E$3:$E$1000,キーワード!$F952)</f>
        <v>0</v>
      </c>
      <c r="AJ952" s="22">
        <f>SUMIFS(当月ワード!$I$3:$I$1000,当月ワード!$D$3:$D$1000,キーワード!$D952,当月ワード!$E$3:$E$1000,キーワード!$F952)</f>
        <v>0</v>
      </c>
      <c r="AK952" s="23">
        <f>SUMIFS(前月ワード!$I$3:$I$1000,前月ワード!$D$3:$D$1000,キーワード!$D952,前月ワード!$E$3:$E$1000,キーワード!$F952)</f>
        <v>0</v>
      </c>
      <c r="AL952" s="23">
        <f>SUMIFS(前々月ワード!$I$3:$I$1000,前々月ワード!$D$3:$D$1000,キーワード!$D952,前々月ワード!$E$3:$E$1000,キーワード!$F952)</f>
        <v>0</v>
      </c>
      <c r="AM952" s="13">
        <f t="shared" si="165"/>
        <v>0</v>
      </c>
      <c r="AN952" s="13">
        <f t="shared" si="165"/>
        <v>0</v>
      </c>
      <c r="AO952" s="13">
        <f t="shared" si="165"/>
        <v>0</v>
      </c>
      <c r="AP952" s="16">
        <f t="shared" si="166"/>
        <v>0</v>
      </c>
      <c r="AQ952" s="16">
        <f t="shared" si="166"/>
        <v>0</v>
      </c>
      <c r="AR952" s="17">
        <f t="shared" si="166"/>
        <v>0</v>
      </c>
    </row>
    <row r="953" spans="3:44" ht="36.65" customHeight="1">
      <c r="C953" s="20">
        <v>948</v>
      </c>
      <c r="D953" s="53">
        <f>現状ワード設定!B950</f>
        <v>0</v>
      </c>
      <c r="E953" s="26" t="str">
        <f>IFERROR(_xlfn.XLOOKUP($D953,現状商品設定!B:B,現状商品設定!C:C,"-"),"-")</f>
        <v>-</v>
      </c>
      <c r="F953" s="56">
        <f>現状ワード設定!G950</f>
        <v>0</v>
      </c>
      <c r="G953" s="60" t="s">
        <v>46</v>
      </c>
      <c r="H953" s="47" t="str">
        <f>IFERROR(_xlfn.XLOOKUP(D953,商品!$D:$D,商品!$H:$H),"")</f>
        <v/>
      </c>
      <c r="I953" s="50" t="str">
        <f>IFERROR(_xlfn.XLOOKUP(D953&amp;F953,現状ワード設定!J:J,現状ワード設定!H:H),"")</f>
        <v/>
      </c>
      <c r="J953" s="47" t="str">
        <f>IFERROR(_xlfn.XLOOKUP(D953&amp;F953,現状ワード設定!J:J,現状ワード設定!I:I),"")</f>
        <v/>
      </c>
      <c r="K953" s="47" t="e">
        <f>IF(AND(T953&gt;=設定!$C$12,W953&gt;=O953),I953*(1+設定!$F$12),IF(AND(T953&gt;=設定!$C$13,W953&lt;O953),I953*(1+設定!$F$13),IF(AND(T953&lt;設定!$C$14,U953&gt;=設定!$E$14),I953*(1+設定!$F$14),IF(AND(T953&lt;設定!$C$15,U953&lt;設定!$E$15),I953*(1+設定!$F$15),"除外"))))</f>
        <v>#VALUE!</v>
      </c>
      <c r="L953" s="58" t="e">
        <f ca="1">IF(消化率!$I$5&lt;1,K953*消化率!$I$5,IF(U953*V953/(K953*消化率!$I$5)&gt;O953,K953*消化率!$I$5,M953))</f>
        <v>#DIV/0!</v>
      </c>
      <c r="M953" s="58" t="e">
        <f t="shared" si="157"/>
        <v>#VALUE!</v>
      </c>
      <c r="N953" s="58" t="e">
        <f ca="1">IF(ROUNDUP(IF(IF(IF(AND(設定!$D$8&lt;=L953,設定!$D$8&lt;J953),設定!$D$8,IF(AND(J953&lt;=L953,J953&lt;設定!$D$8),J953,IF(AND(L953&lt;=J953,J953&lt;設定!$D$8),J953,L953)))=0,設定!$D$8,IF(AND(設定!$D$8&lt;=L953,設定!$D$8&lt;J953),設定!$D$8,IF(AND(J953&lt;=L953,J953&lt;設定!$D$8),J953,IF(AND(L953&lt;=J953,J953&lt;設定!$D$8),J953,L953))))&lt;=H953,H953+1,IF(IF(AND(設定!$D$8&lt;=L953,設定!$D$8&lt;J953),設定!$D$8,IF(AND(J953&lt;=L953,J953&lt;設定!$D$8),J953,IF(AND(L953&lt;=J953,J953&lt;設定!$D$8),J953,L953)))=0,設定!$D$8,IF(AND(設定!$D$8&lt;=L953,設定!$D$8&lt;J953),設定!$D$8,IF(AND(J953&lt;=L953,J953&lt;設定!$D$8),J953,IF(AND(L953&lt;=J953,J953&lt;設定!$D$8),J953,L953))))),0)&gt;40,ROUNDUP(IF(IF(IF(AND(設定!$D$8&lt;=L953,設定!$D$8&lt;J953),設定!$D$8,IF(AND(J953&lt;=L953,J953&lt;設定!$D$8),J953,IF(AND(L953&lt;=J953,J953&lt;設定!$D$8),J953,L953)))=0,設定!$D$8,IF(AND(設定!$D$8&lt;=L953,設定!$D$8&lt;J953),設定!$D$8,IF(AND(J953&lt;=L953,J953&lt;設定!$D$8),J953,IF(AND(L953&lt;=J953,J953&lt;設定!$D$8),J953,L953))))&lt;=H953,H953+1,IF(IF(AND(設定!$D$8&lt;=L953,設定!$D$8&lt;J953),設定!$D$8,IF(AND(J953&lt;=L953,J953&lt;設定!$D$8),J953,IF(AND(L953&lt;=J953,J953&lt;設定!$D$8),J953,L953)))=0,設定!$D$8,IF(AND(設定!$D$8&lt;=L953,設定!$D$8&lt;J953),設定!$D$8,IF(AND(J953&lt;=L953,J953&lt;設定!$D$8),J953,IF(AND(L953&lt;=J953,J953&lt;設定!$D$8),J953,L953))))),0),40)</f>
        <v>#DIV/0!</v>
      </c>
      <c r="O953" s="55">
        <f>IF(G953="標準",設定!$C$4,G953)</f>
        <v>5</v>
      </c>
      <c r="P953" s="45">
        <f t="shared" si="158"/>
        <v>0</v>
      </c>
      <c r="Q953" s="14">
        <f t="shared" si="159"/>
        <v>0</v>
      </c>
      <c r="R953" s="23">
        <f t="shared" si="167"/>
        <v>0</v>
      </c>
      <c r="S953" s="12">
        <f t="shared" si="160"/>
        <v>0</v>
      </c>
      <c r="T953" s="23">
        <f t="shared" si="161"/>
        <v>0</v>
      </c>
      <c r="U953" s="13">
        <f t="shared" si="162"/>
        <v>0</v>
      </c>
      <c r="V953" s="104" t="str">
        <f>INDEX(商品!Q:Q,MATCH(キーワード!D953,商品!D:D,0),1)</f>
        <v>-</v>
      </c>
      <c r="W953" s="15">
        <f t="shared" si="163"/>
        <v>0</v>
      </c>
      <c r="X953" s="22">
        <f>SUMIFS(当月ワード!$J$3:$J$1000,当月ワード!$D$3:$D$1000,キーワード!$D953,当月ワード!$E$3:$E$1000,キーワード!$F953)</f>
        <v>0</v>
      </c>
      <c r="Y953" s="23">
        <f>SUMIFS(前月ワード!$J$3:$J$1000,前月ワード!$D$3:$D$1000,キーワード!$D953,前月ワード!$E$3:$E$1000,キーワード!$F953)</f>
        <v>0</v>
      </c>
      <c r="Z953" s="23">
        <f>SUMIFS(前々月ワード!$J$3:$J$1000,前々月ワード!$D$3:$D$1000,キーワード!$D953,前々月ワード!$E$3:$E$1000,キーワード!$F953)</f>
        <v>0</v>
      </c>
      <c r="AA953" s="22">
        <f>SUMIFS(当月ワード!$W$3:$W$1000,当月ワード!$D$3:$D$1000,キーワード!$D953,当月ワード!$E$3:$E$1000,キーワード!$F953)</f>
        <v>0</v>
      </c>
      <c r="AB953" s="23">
        <f>SUMIFS(前月ワード!$W$3:$W$1000,前月ワード!$D$3:$D$1000,キーワード!$D953,前月ワード!$E$3:$E$1000,キーワード!$F953)</f>
        <v>0</v>
      </c>
      <c r="AC953" s="23">
        <f>SUMIFS(前々月ワード!$W$3:$W$1000,前々月ワード!$D$3:$D$1000,キーワード!$D953,前々月ワード!$E$3:$E$1000,キーワード!$F953)</f>
        <v>0</v>
      </c>
      <c r="AD953" s="23">
        <f t="shared" si="164"/>
        <v>0</v>
      </c>
      <c r="AE953" s="23">
        <f t="shared" si="164"/>
        <v>0</v>
      </c>
      <c r="AF953" s="23">
        <f t="shared" si="164"/>
        <v>0</v>
      </c>
      <c r="AG953" s="22">
        <f>SUMIFS(当月ワード!$X$3:$X$1000,当月ワード!$D$3:$D$1000,キーワード!$D953,当月ワード!$E$3:$E$1000,キーワード!$F953)</f>
        <v>0</v>
      </c>
      <c r="AH953" s="23">
        <f>SUMIFS(前月ワード!$X$3:$X$1000,前月ワード!$D$3:$D$1000,キーワード!$D953,前月ワード!$E$3:$E$1000,キーワード!$F953)</f>
        <v>0</v>
      </c>
      <c r="AI953" s="23">
        <f>SUMIFS(前々月ワード!$X$3:$X$1000,前々月ワード!$D$3:$D$1000,キーワード!$D953,前々月ワード!$E$3:$E$1000,キーワード!$F953)</f>
        <v>0</v>
      </c>
      <c r="AJ953" s="22">
        <f>SUMIFS(当月ワード!$I$3:$I$1000,当月ワード!$D$3:$D$1000,キーワード!$D953,当月ワード!$E$3:$E$1000,キーワード!$F953)</f>
        <v>0</v>
      </c>
      <c r="AK953" s="23">
        <f>SUMIFS(前月ワード!$I$3:$I$1000,前月ワード!$D$3:$D$1000,キーワード!$D953,前月ワード!$E$3:$E$1000,キーワード!$F953)</f>
        <v>0</v>
      </c>
      <c r="AL953" s="23">
        <f>SUMIFS(前々月ワード!$I$3:$I$1000,前々月ワード!$D$3:$D$1000,キーワード!$D953,前々月ワード!$E$3:$E$1000,キーワード!$F953)</f>
        <v>0</v>
      </c>
      <c r="AM953" s="13">
        <f t="shared" si="165"/>
        <v>0</v>
      </c>
      <c r="AN953" s="13">
        <f t="shared" si="165"/>
        <v>0</v>
      </c>
      <c r="AO953" s="13">
        <f t="shared" si="165"/>
        <v>0</v>
      </c>
      <c r="AP953" s="16">
        <f t="shared" si="166"/>
        <v>0</v>
      </c>
      <c r="AQ953" s="16">
        <f t="shared" si="166"/>
        <v>0</v>
      </c>
      <c r="AR953" s="17">
        <f t="shared" si="166"/>
        <v>0</v>
      </c>
    </row>
    <row r="954" spans="3:44" ht="36.65" customHeight="1">
      <c r="C954" s="20">
        <v>949</v>
      </c>
      <c r="D954" s="53">
        <f>現状ワード設定!B951</f>
        <v>0</v>
      </c>
      <c r="E954" s="26" t="str">
        <f>IFERROR(_xlfn.XLOOKUP($D954,現状商品設定!B:B,現状商品設定!C:C,"-"),"-")</f>
        <v>-</v>
      </c>
      <c r="F954" s="56">
        <f>現状ワード設定!G951</f>
        <v>0</v>
      </c>
      <c r="G954" s="60" t="s">
        <v>46</v>
      </c>
      <c r="H954" s="47" t="str">
        <f>IFERROR(_xlfn.XLOOKUP(D954,商品!$D:$D,商品!$H:$H),"")</f>
        <v/>
      </c>
      <c r="I954" s="50" t="str">
        <f>IFERROR(_xlfn.XLOOKUP(D954&amp;F954,現状ワード設定!J:J,現状ワード設定!H:H),"")</f>
        <v/>
      </c>
      <c r="J954" s="47" t="str">
        <f>IFERROR(_xlfn.XLOOKUP(D954&amp;F954,現状ワード設定!J:J,現状ワード設定!I:I),"")</f>
        <v/>
      </c>
      <c r="K954" s="47" t="e">
        <f>IF(AND(T954&gt;=設定!$C$12,W954&gt;=O954),I954*(1+設定!$F$12),IF(AND(T954&gt;=設定!$C$13,W954&lt;O954),I954*(1+設定!$F$13),IF(AND(T954&lt;設定!$C$14,U954&gt;=設定!$E$14),I954*(1+設定!$F$14),IF(AND(T954&lt;設定!$C$15,U954&lt;設定!$E$15),I954*(1+設定!$F$15),"除外"))))</f>
        <v>#VALUE!</v>
      </c>
      <c r="L954" s="58" t="e">
        <f ca="1">IF(消化率!$I$5&lt;1,K954*消化率!$I$5,IF(U954*V954/(K954*消化率!$I$5)&gt;O954,K954*消化率!$I$5,M954))</f>
        <v>#DIV/0!</v>
      </c>
      <c r="M954" s="58" t="e">
        <f t="shared" si="157"/>
        <v>#VALUE!</v>
      </c>
      <c r="N954" s="58" t="e">
        <f ca="1">IF(ROUNDUP(IF(IF(IF(AND(設定!$D$8&lt;=L954,設定!$D$8&lt;J954),設定!$D$8,IF(AND(J954&lt;=L954,J954&lt;設定!$D$8),J954,IF(AND(L954&lt;=J954,J954&lt;設定!$D$8),J954,L954)))=0,設定!$D$8,IF(AND(設定!$D$8&lt;=L954,設定!$D$8&lt;J954),設定!$D$8,IF(AND(J954&lt;=L954,J954&lt;設定!$D$8),J954,IF(AND(L954&lt;=J954,J954&lt;設定!$D$8),J954,L954))))&lt;=H954,H954+1,IF(IF(AND(設定!$D$8&lt;=L954,設定!$D$8&lt;J954),設定!$D$8,IF(AND(J954&lt;=L954,J954&lt;設定!$D$8),J954,IF(AND(L954&lt;=J954,J954&lt;設定!$D$8),J954,L954)))=0,設定!$D$8,IF(AND(設定!$D$8&lt;=L954,設定!$D$8&lt;J954),設定!$D$8,IF(AND(J954&lt;=L954,J954&lt;設定!$D$8),J954,IF(AND(L954&lt;=J954,J954&lt;設定!$D$8),J954,L954))))),0)&gt;40,ROUNDUP(IF(IF(IF(AND(設定!$D$8&lt;=L954,設定!$D$8&lt;J954),設定!$D$8,IF(AND(J954&lt;=L954,J954&lt;設定!$D$8),J954,IF(AND(L954&lt;=J954,J954&lt;設定!$D$8),J954,L954)))=0,設定!$D$8,IF(AND(設定!$D$8&lt;=L954,設定!$D$8&lt;J954),設定!$D$8,IF(AND(J954&lt;=L954,J954&lt;設定!$D$8),J954,IF(AND(L954&lt;=J954,J954&lt;設定!$D$8),J954,L954))))&lt;=H954,H954+1,IF(IF(AND(設定!$D$8&lt;=L954,設定!$D$8&lt;J954),設定!$D$8,IF(AND(J954&lt;=L954,J954&lt;設定!$D$8),J954,IF(AND(L954&lt;=J954,J954&lt;設定!$D$8),J954,L954)))=0,設定!$D$8,IF(AND(設定!$D$8&lt;=L954,設定!$D$8&lt;J954),設定!$D$8,IF(AND(J954&lt;=L954,J954&lt;設定!$D$8),J954,IF(AND(L954&lt;=J954,J954&lt;設定!$D$8),J954,L954))))),0),40)</f>
        <v>#DIV/0!</v>
      </c>
      <c r="O954" s="55">
        <f>IF(G954="標準",設定!$C$4,G954)</f>
        <v>5</v>
      </c>
      <c r="P954" s="45">
        <f t="shared" si="158"/>
        <v>0</v>
      </c>
      <c r="Q954" s="14">
        <f t="shared" si="159"/>
        <v>0</v>
      </c>
      <c r="R954" s="23">
        <f t="shared" si="167"/>
        <v>0</v>
      </c>
      <c r="S954" s="12">
        <f t="shared" si="160"/>
        <v>0</v>
      </c>
      <c r="T954" s="23">
        <f t="shared" si="161"/>
        <v>0</v>
      </c>
      <c r="U954" s="13">
        <f t="shared" si="162"/>
        <v>0</v>
      </c>
      <c r="V954" s="104" t="str">
        <f>INDEX(商品!Q:Q,MATCH(キーワード!D954,商品!D:D,0),1)</f>
        <v>-</v>
      </c>
      <c r="W954" s="15">
        <f t="shared" si="163"/>
        <v>0</v>
      </c>
      <c r="X954" s="22">
        <f>SUMIFS(当月ワード!$J$3:$J$1000,当月ワード!$D$3:$D$1000,キーワード!$D954,当月ワード!$E$3:$E$1000,キーワード!$F954)</f>
        <v>0</v>
      </c>
      <c r="Y954" s="23">
        <f>SUMIFS(前月ワード!$J$3:$J$1000,前月ワード!$D$3:$D$1000,キーワード!$D954,前月ワード!$E$3:$E$1000,キーワード!$F954)</f>
        <v>0</v>
      </c>
      <c r="Z954" s="23">
        <f>SUMIFS(前々月ワード!$J$3:$J$1000,前々月ワード!$D$3:$D$1000,キーワード!$D954,前々月ワード!$E$3:$E$1000,キーワード!$F954)</f>
        <v>0</v>
      </c>
      <c r="AA954" s="22">
        <f>SUMIFS(当月ワード!$W$3:$W$1000,当月ワード!$D$3:$D$1000,キーワード!$D954,当月ワード!$E$3:$E$1000,キーワード!$F954)</f>
        <v>0</v>
      </c>
      <c r="AB954" s="23">
        <f>SUMIFS(前月ワード!$W$3:$W$1000,前月ワード!$D$3:$D$1000,キーワード!$D954,前月ワード!$E$3:$E$1000,キーワード!$F954)</f>
        <v>0</v>
      </c>
      <c r="AC954" s="23">
        <f>SUMIFS(前々月ワード!$W$3:$W$1000,前々月ワード!$D$3:$D$1000,キーワード!$D954,前々月ワード!$E$3:$E$1000,キーワード!$F954)</f>
        <v>0</v>
      </c>
      <c r="AD954" s="23">
        <f t="shared" si="164"/>
        <v>0</v>
      </c>
      <c r="AE954" s="23">
        <f t="shared" si="164"/>
        <v>0</v>
      </c>
      <c r="AF954" s="23">
        <f t="shared" si="164"/>
        <v>0</v>
      </c>
      <c r="AG954" s="22">
        <f>SUMIFS(当月ワード!$X$3:$X$1000,当月ワード!$D$3:$D$1000,キーワード!$D954,当月ワード!$E$3:$E$1000,キーワード!$F954)</f>
        <v>0</v>
      </c>
      <c r="AH954" s="23">
        <f>SUMIFS(前月ワード!$X$3:$X$1000,前月ワード!$D$3:$D$1000,キーワード!$D954,前月ワード!$E$3:$E$1000,キーワード!$F954)</f>
        <v>0</v>
      </c>
      <c r="AI954" s="23">
        <f>SUMIFS(前々月ワード!$X$3:$X$1000,前々月ワード!$D$3:$D$1000,キーワード!$D954,前々月ワード!$E$3:$E$1000,キーワード!$F954)</f>
        <v>0</v>
      </c>
      <c r="AJ954" s="22">
        <f>SUMIFS(当月ワード!$I$3:$I$1000,当月ワード!$D$3:$D$1000,キーワード!$D954,当月ワード!$E$3:$E$1000,キーワード!$F954)</f>
        <v>0</v>
      </c>
      <c r="AK954" s="23">
        <f>SUMIFS(前月ワード!$I$3:$I$1000,前月ワード!$D$3:$D$1000,キーワード!$D954,前月ワード!$E$3:$E$1000,キーワード!$F954)</f>
        <v>0</v>
      </c>
      <c r="AL954" s="23">
        <f>SUMIFS(前々月ワード!$I$3:$I$1000,前々月ワード!$D$3:$D$1000,キーワード!$D954,前々月ワード!$E$3:$E$1000,キーワード!$F954)</f>
        <v>0</v>
      </c>
      <c r="AM954" s="13">
        <f t="shared" si="165"/>
        <v>0</v>
      </c>
      <c r="AN954" s="13">
        <f t="shared" si="165"/>
        <v>0</v>
      </c>
      <c r="AO954" s="13">
        <f t="shared" si="165"/>
        <v>0</v>
      </c>
      <c r="AP954" s="16">
        <f t="shared" si="166"/>
        <v>0</v>
      </c>
      <c r="AQ954" s="16">
        <f t="shared" si="166"/>
        <v>0</v>
      </c>
      <c r="AR954" s="17">
        <f t="shared" si="166"/>
        <v>0</v>
      </c>
    </row>
    <row r="955" spans="3:44" ht="36.65" customHeight="1">
      <c r="C955" s="20">
        <v>950</v>
      </c>
      <c r="D955" s="53">
        <f>現状ワード設定!B952</f>
        <v>0</v>
      </c>
      <c r="E955" s="26" t="str">
        <f>IFERROR(_xlfn.XLOOKUP($D955,現状商品設定!B:B,現状商品設定!C:C,"-"),"-")</f>
        <v>-</v>
      </c>
      <c r="F955" s="56">
        <f>現状ワード設定!G952</f>
        <v>0</v>
      </c>
      <c r="G955" s="60" t="s">
        <v>46</v>
      </c>
      <c r="H955" s="47" t="str">
        <f>IFERROR(_xlfn.XLOOKUP(D955,商品!$D:$D,商品!$H:$H),"")</f>
        <v/>
      </c>
      <c r="I955" s="50" t="str">
        <f>IFERROR(_xlfn.XLOOKUP(D955&amp;F955,現状ワード設定!J:J,現状ワード設定!H:H),"")</f>
        <v/>
      </c>
      <c r="J955" s="47" t="str">
        <f>IFERROR(_xlfn.XLOOKUP(D955&amp;F955,現状ワード設定!J:J,現状ワード設定!I:I),"")</f>
        <v/>
      </c>
      <c r="K955" s="47" t="e">
        <f>IF(AND(T955&gt;=設定!$C$12,W955&gt;=O955),I955*(1+設定!$F$12),IF(AND(T955&gt;=設定!$C$13,W955&lt;O955),I955*(1+設定!$F$13),IF(AND(T955&lt;設定!$C$14,U955&gt;=設定!$E$14),I955*(1+設定!$F$14),IF(AND(T955&lt;設定!$C$15,U955&lt;設定!$E$15),I955*(1+設定!$F$15),"除外"))))</f>
        <v>#VALUE!</v>
      </c>
      <c r="L955" s="58" t="e">
        <f ca="1">IF(消化率!$I$5&lt;1,K955*消化率!$I$5,IF(U955*V955/(K955*消化率!$I$5)&gt;O955,K955*消化率!$I$5,M955))</f>
        <v>#DIV/0!</v>
      </c>
      <c r="M955" s="58" t="e">
        <f t="shared" si="157"/>
        <v>#VALUE!</v>
      </c>
      <c r="N955" s="58" t="e">
        <f ca="1">IF(ROUNDUP(IF(IF(IF(AND(設定!$D$8&lt;=L955,設定!$D$8&lt;J955),設定!$D$8,IF(AND(J955&lt;=L955,J955&lt;設定!$D$8),J955,IF(AND(L955&lt;=J955,J955&lt;設定!$D$8),J955,L955)))=0,設定!$D$8,IF(AND(設定!$D$8&lt;=L955,設定!$D$8&lt;J955),設定!$D$8,IF(AND(J955&lt;=L955,J955&lt;設定!$D$8),J955,IF(AND(L955&lt;=J955,J955&lt;設定!$D$8),J955,L955))))&lt;=H955,H955+1,IF(IF(AND(設定!$D$8&lt;=L955,設定!$D$8&lt;J955),設定!$D$8,IF(AND(J955&lt;=L955,J955&lt;設定!$D$8),J955,IF(AND(L955&lt;=J955,J955&lt;設定!$D$8),J955,L955)))=0,設定!$D$8,IF(AND(設定!$D$8&lt;=L955,設定!$D$8&lt;J955),設定!$D$8,IF(AND(J955&lt;=L955,J955&lt;設定!$D$8),J955,IF(AND(L955&lt;=J955,J955&lt;設定!$D$8),J955,L955))))),0)&gt;40,ROUNDUP(IF(IF(IF(AND(設定!$D$8&lt;=L955,設定!$D$8&lt;J955),設定!$D$8,IF(AND(J955&lt;=L955,J955&lt;設定!$D$8),J955,IF(AND(L955&lt;=J955,J955&lt;設定!$D$8),J955,L955)))=0,設定!$D$8,IF(AND(設定!$D$8&lt;=L955,設定!$D$8&lt;J955),設定!$D$8,IF(AND(J955&lt;=L955,J955&lt;設定!$D$8),J955,IF(AND(L955&lt;=J955,J955&lt;設定!$D$8),J955,L955))))&lt;=H955,H955+1,IF(IF(AND(設定!$D$8&lt;=L955,設定!$D$8&lt;J955),設定!$D$8,IF(AND(J955&lt;=L955,J955&lt;設定!$D$8),J955,IF(AND(L955&lt;=J955,J955&lt;設定!$D$8),J955,L955)))=0,設定!$D$8,IF(AND(設定!$D$8&lt;=L955,設定!$D$8&lt;J955),設定!$D$8,IF(AND(J955&lt;=L955,J955&lt;設定!$D$8),J955,IF(AND(L955&lt;=J955,J955&lt;設定!$D$8),J955,L955))))),0),40)</f>
        <v>#DIV/0!</v>
      </c>
      <c r="O955" s="55">
        <f>IF(G955="標準",設定!$C$4,G955)</f>
        <v>5</v>
      </c>
      <c r="P955" s="45">
        <f t="shared" si="158"/>
        <v>0</v>
      </c>
      <c r="Q955" s="14">
        <f t="shared" si="159"/>
        <v>0</v>
      </c>
      <c r="R955" s="23">
        <f t="shared" si="167"/>
        <v>0</v>
      </c>
      <c r="S955" s="12">
        <f t="shared" si="160"/>
        <v>0</v>
      </c>
      <c r="T955" s="23">
        <f t="shared" si="161"/>
        <v>0</v>
      </c>
      <c r="U955" s="13">
        <f t="shared" si="162"/>
        <v>0</v>
      </c>
      <c r="V955" s="104" t="str">
        <f>INDEX(商品!Q:Q,MATCH(キーワード!D955,商品!D:D,0),1)</f>
        <v>-</v>
      </c>
      <c r="W955" s="15">
        <f t="shared" si="163"/>
        <v>0</v>
      </c>
      <c r="X955" s="22">
        <f>SUMIFS(当月ワード!$J$3:$J$1000,当月ワード!$D$3:$D$1000,キーワード!$D955,当月ワード!$E$3:$E$1000,キーワード!$F955)</f>
        <v>0</v>
      </c>
      <c r="Y955" s="23">
        <f>SUMIFS(前月ワード!$J$3:$J$1000,前月ワード!$D$3:$D$1000,キーワード!$D955,前月ワード!$E$3:$E$1000,キーワード!$F955)</f>
        <v>0</v>
      </c>
      <c r="Z955" s="23">
        <f>SUMIFS(前々月ワード!$J$3:$J$1000,前々月ワード!$D$3:$D$1000,キーワード!$D955,前々月ワード!$E$3:$E$1000,キーワード!$F955)</f>
        <v>0</v>
      </c>
      <c r="AA955" s="22">
        <f>SUMIFS(当月ワード!$W$3:$W$1000,当月ワード!$D$3:$D$1000,キーワード!$D955,当月ワード!$E$3:$E$1000,キーワード!$F955)</f>
        <v>0</v>
      </c>
      <c r="AB955" s="23">
        <f>SUMIFS(前月ワード!$W$3:$W$1000,前月ワード!$D$3:$D$1000,キーワード!$D955,前月ワード!$E$3:$E$1000,キーワード!$F955)</f>
        <v>0</v>
      </c>
      <c r="AC955" s="23">
        <f>SUMIFS(前々月ワード!$W$3:$W$1000,前々月ワード!$D$3:$D$1000,キーワード!$D955,前々月ワード!$E$3:$E$1000,キーワード!$F955)</f>
        <v>0</v>
      </c>
      <c r="AD955" s="23">
        <f t="shared" si="164"/>
        <v>0</v>
      </c>
      <c r="AE955" s="23">
        <f t="shared" si="164"/>
        <v>0</v>
      </c>
      <c r="AF955" s="23">
        <f t="shared" si="164"/>
        <v>0</v>
      </c>
      <c r="AG955" s="22">
        <f>SUMIFS(当月ワード!$X$3:$X$1000,当月ワード!$D$3:$D$1000,キーワード!$D955,当月ワード!$E$3:$E$1000,キーワード!$F955)</f>
        <v>0</v>
      </c>
      <c r="AH955" s="23">
        <f>SUMIFS(前月ワード!$X$3:$X$1000,前月ワード!$D$3:$D$1000,キーワード!$D955,前月ワード!$E$3:$E$1000,キーワード!$F955)</f>
        <v>0</v>
      </c>
      <c r="AI955" s="23">
        <f>SUMIFS(前々月ワード!$X$3:$X$1000,前々月ワード!$D$3:$D$1000,キーワード!$D955,前々月ワード!$E$3:$E$1000,キーワード!$F955)</f>
        <v>0</v>
      </c>
      <c r="AJ955" s="22">
        <f>SUMIFS(当月ワード!$I$3:$I$1000,当月ワード!$D$3:$D$1000,キーワード!$D955,当月ワード!$E$3:$E$1000,キーワード!$F955)</f>
        <v>0</v>
      </c>
      <c r="AK955" s="23">
        <f>SUMIFS(前月ワード!$I$3:$I$1000,前月ワード!$D$3:$D$1000,キーワード!$D955,前月ワード!$E$3:$E$1000,キーワード!$F955)</f>
        <v>0</v>
      </c>
      <c r="AL955" s="23">
        <f>SUMIFS(前々月ワード!$I$3:$I$1000,前々月ワード!$D$3:$D$1000,キーワード!$D955,前々月ワード!$E$3:$E$1000,キーワード!$F955)</f>
        <v>0</v>
      </c>
      <c r="AM955" s="13">
        <f t="shared" si="165"/>
        <v>0</v>
      </c>
      <c r="AN955" s="13">
        <f t="shared" si="165"/>
        <v>0</v>
      </c>
      <c r="AO955" s="13">
        <f t="shared" si="165"/>
        <v>0</v>
      </c>
      <c r="AP955" s="16">
        <f t="shared" si="166"/>
        <v>0</v>
      </c>
      <c r="AQ955" s="16">
        <f t="shared" si="166"/>
        <v>0</v>
      </c>
      <c r="AR955" s="17">
        <f t="shared" si="166"/>
        <v>0</v>
      </c>
    </row>
    <row r="956" spans="3:44" ht="36.65" customHeight="1">
      <c r="C956" s="20">
        <v>951</v>
      </c>
      <c r="D956" s="53">
        <f>現状ワード設定!B953</f>
        <v>0</v>
      </c>
      <c r="E956" s="26" t="str">
        <f>IFERROR(_xlfn.XLOOKUP($D956,現状商品設定!B:B,現状商品設定!C:C,"-"),"-")</f>
        <v>-</v>
      </c>
      <c r="F956" s="56">
        <f>現状ワード設定!G953</f>
        <v>0</v>
      </c>
      <c r="G956" s="60" t="s">
        <v>46</v>
      </c>
      <c r="H956" s="47" t="str">
        <f>IFERROR(_xlfn.XLOOKUP(D956,商品!$D:$D,商品!$H:$H),"")</f>
        <v/>
      </c>
      <c r="I956" s="50" t="str">
        <f>IFERROR(_xlfn.XLOOKUP(D956&amp;F956,現状ワード設定!J:J,現状ワード設定!H:H),"")</f>
        <v/>
      </c>
      <c r="J956" s="47" t="str">
        <f>IFERROR(_xlfn.XLOOKUP(D956&amp;F956,現状ワード設定!J:J,現状ワード設定!I:I),"")</f>
        <v/>
      </c>
      <c r="K956" s="47" t="e">
        <f>IF(AND(T956&gt;=設定!$C$12,W956&gt;=O956),I956*(1+設定!$F$12),IF(AND(T956&gt;=設定!$C$13,W956&lt;O956),I956*(1+設定!$F$13),IF(AND(T956&lt;設定!$C$14,U956&gt;=設定!$E$14),I956*(1+設定!$F$14),IF(AND(T956&lt;設定!$C$15,U956&lt;設定!$E$15),I956*(1+設定!$F$15),"除外"))))</f>
        <v>#VALUE!</v>
      </c>
      <c r="L956" s="58" t="e">
        <f ca="1">IF(消化率!$I$5&lt;1,K956*消化率!$I$5,IF(U956*V956/(K956*消化率!$I$5)&gt;O956,K956*消化率!$I$5,M956))</f>
        <v>#DIV/0!</v>
      </c>
      <c r="M956" s="58" t="e">
        <f t="shared" si="157"/>
        <v>#VALUE!</v>
      </c>
      <c r="N956" s="58" t="e">
        <f ca="1">IF(ROUNDUP(IF(IF(IF(AND(設定!$D$8&lt;=L956,設定!$D$8&lt;J956),設定!$D$8,IF(AND(J956&lt;=L956,J956&lt;設定!$D$8),J956,IF(AND(L956&lt;=J956,J956&lt;設定!$D$8),J956,L956)))=0,設定!$D$8,IF(AND(設定!$D$8&lt;=L956,設定!$D$8&lt;J956),設定!$D$8,IF(AND(J956&lt;=L956,J956&lt;設定!$D$8),J956,IF(AND(L956&lt;=J956,J956&lt;設定!$D$8),J956,L956))))&lt;=H956,H956+1,IF(IF(AND(設定!$D$8&lt;=L956,設定!$D$8&lt;J956),設定!$D$8,IF(AND(J956&lt;=L956,J956&lt;設定!$D$8),J956,IF(AND(L956&lt;=J956,J956&lt;設定!$D$8),J956,L956)))=0,設定!$D$8,IF(AND(設定!$D$8&lt;=L956,設定!$D$8&lt;J956),設定!$D$8,IF(AND(J956&lt;=L956,J956&lt;設定!$D$8),J956,IF(AND(L956&lt;=J956,J956&lt;設定!$D$8),J956,L956))))),0)&gt;40,ROUNDUP(IF(IF(IF(AND(設定!$D$8&lt;=L956,設定!$D$8&lt;J956),設定!$D$8,IF(AND(J956&lt;=L956,J956&lt;設定!$D$8),J956,IF(AND(L956&lt;=J956,J956&lt;設定!$D$8),J956,L956)))=0,設定!$D$8,IF(AND(設定!$D$8&lt;=L956,設定!$D$8&lt;J956),設定!$D$8,IF(AND(J956&lt;=L956,J956&lt;設定!$D$8),J956,IF(AND(L956&lt;=J956,J956&lt;設定!$D$8),J956,L956))))&lt;=H956,H956+1,IF(IF(AND(設定!$D$8&lt;=L956,設定!$D$8&lt;J956),設定!$D$8,IF(AND(J956&lt;=L956,J956&lt;設定!$D$8),J956,IF(AND(L956&lt;=J956,J956&lt;設定!$D$8),J956,L956)))=0,設定!$D$8,IF(AND(設定!$D$8&lt;=L956,設定!$D$8&lt;J956),設定!$D$8,IF(AND(J956&lt;=L956,J956&lt;設定!$D$8),J956,IF(AND(L956&lt;=J956,J956&lt;設定!$D$8),J956,L956))))),0),40)</f>
        <v>#DIV/0!</v>
      </c>
      <c r="O956" s="55">
        <f>IF(G956="標準",設定!$C$4,G956)</f>
        <v>5</v>
      </c>
      <c r="P956" s="45">
        <f t="shared" si="158"/>
        <v>0</v>
      </c>
      <c r="Q956" s="14">
        <f t="shared" si="159"/>
        <v>0</v>
      </c>
      <c r="R956" s="23">
        <f t="shared" si="167"/>
        <v>0</v>
      </c>
      <c r="S956" s="12">
        <f t="shared" si="160"/>
        <v>0</v>
      </c>
      <c r="T956" s="23">
        <f t="shared" si="161"/>
        <v>0</v>
      </c>
      <c r="U956" s="13">
        <f t="shared" si="162"/>
        <v>0</v>
      </c>
      <c r="V956" s="104" t="str">
        <f>INDEX(商品!Q:Q,MATCH(キーワード!D956,商品!D:D,0),1)</f>
        <v>-</v>
      </c>
      <c r="W956" s="15">
        <f t="shared" si="163"/>
        <v>0</v>
      </c>
      <c r="X956" s="22">
        <f>SUMIFS(当月ワード!$J$3:$J$1000,当月ワード!$D$3:$D$1000,キーワード!$D956,当月ワード!$E$3:$E$1000,キーワード!$F956)</f>
        <v>0</v>
      </c>
      <c r="Y956" s="23">
        <f>SUMIFS(前月ワード!$J$3:$J$1000,前月ワード!$D$3:$D$1000,キーワード!$D956,前月ワード!$E$3:$E$1000,キーワード!$F956)</f>
        <v>0</v>
      </c>
      <c r="Z956" s="23">
        <f>SUMIFS(前々月ワード!$J$3:$J$1000,前々月ワード!$D$3:$D$1000,キーワード!$D956,前々月ワード!$E$3:$E$1000,キーワード!$F956)</f>
        <v>0</v>
      </c>
      <c r="AA956" s="22">
        <f>SUMIFS(当月ワード!$W$3:$W$1000,当月ワード!$D$3:$D$1000,キーワード!$D956,当月ワード!$E$3:$E$1000,キーワード!$F956)</f>
        <v>0</v>
      </c>
      <c r="AB956" s="23">
        <f>SUMIFS(前月ワード!$W$3:$W$1000,前月ワード!$D$3:$D$1000,キーワード!$D956,前月ワード!$E$3:$E$1000,キーワード!$F956)</f>
        <v>0</v>
      </c>
      <c r="AC956" s="23">
        <f>SUMIFS(前々月ワード!$W$3:$W$1000,前々月ワード!$D$3:$D$1000,キーワード!$D956,前々月ワード!$E$3:$E$1000,キーワード!$F956)</f>
        <v>0</v>
      </c>
      <c r="AD956" s="23">
        <f t="shared" si="164"/>
        <v>0</v>
      </c>
      <c r="AE956" s="23">
        <f t="shared" si="164"/>
        <v>0</v>
      </c>
      <c r="AF956" s="23">
        <f t="shared" si="164"/>
        <v>0</v>
      </c>
      <c r="AG956" s="22">
        <f>SUMIFS(当月ワード!$X$3:$X$1000,当月ワード!$D$3:$D$1000,キーワード!$D956,当月ワード!$E$3:$E$1000,キーワード!$F956)</f>
        <v>0</v>
      </c>
      <c r="AH956" s="23">
        <f>SUMIFS(前月ワード!$X$3:$X$1000,前月ワード!$D$3:$D$1000,キーワード!$D956,前月ワード!$E$3:$E$1000,キーワード!$F956)</f>
        <v>0</v>
      </c>
      <c r="AI956" s="23">
        <f>SUMIFS(前々月ワード!$X$3:$X$1000,前々月ワード!$D$3:$D$1000,キーワード!$D956,前々月ワード!$E$3:$E$1000,キーワード!$F956)</f>
        <v>0</v>
      </c>
      <c r="AJ956" s="22">
        <f>SUMIFS(当月ワード!$I$3:$I$1000,当月ワード!$D$3:$D$1000,キーワード!$D956,当月ワード!$E$3:$E$1000,キーワード!$F956)</f>
        <v>0</v>
      </c>
      <c r="AK956" s="23">
        <f>SUMIFS(前月ワード!$I$3:$I$1000,前月ワード!$D$3:$D$1000,キーワード!$D956,前月ワード!$E$3:$E$1000,キーワード!$F956)</f>
        <v>0</v>
      </c>
      <c r="AL956" s="23">
        <f>SUMIFS(前々月ワード!$I$3:$I$1000,前々月ワード!$D$3:$D$1000,キーワード!$D956,前々月ワード!$E$3:$E$1000,キーワード!$F956)</f>
        <v>0</v>
      </c>
      <c r="AM956" s="13">
        <f t="shared" si="165"/>
        <v>0</v>
      </c>
      <c r="AN956" s="13">
        <f t="shared" si="165"/>
        <v>0</v>
      </c>
      <c r="AO956" s="13">
        <f t="shared" si="165"/>
        <v>0</v>
      </c>
      <c r="AP956" s="16">
        <f t="shared" si="166"/>
        <v>0</v>
      </c>
      <c r="AQ956" s="16">
        <f t="shared" si="166"/>
        <v>0</v>
      </c>
      <c r="AR956" s="17">
        <f t="shared" si="166"/>
        <v>0</v>
      </c>
    </row>
    <row r="957" spans="3:44" ht="36.65" customHeight="1">
      <c r="C957" s="20">
        <v>952</v>
      </c>
      <c r="D957" s="53">
        <f>現状ワード設定!B954</f>
        <v>0</v>
      </c>
      <c r="E957" s="26" t="str">
        <f>IFERROR(_xlfn.XLOOKUP($D957,現状商品設定!B:B,現状商品設定!C:C,"-"),"-")</f>
        <v>-</v>
      </c>
      <c r="F957" s="56">
        <f>現状ワード設定!G954</f>
        <v>0</v>
      </c>
      <c r="G957" s="60" t="s">
        <v>46</v>
      </c>
      <c r="H957" s="47" t="str">
        <f>IFERROR(_xlfn.XLOOKUP(D957,商品!$D:$D,商品!$H:$H),"")</f>
        <v/>
      </c>
      <c r="I957" s="50" t="str">
        <f>IFERROR(_xlfn.XLOOKUP(D957&amp;F957,現状ワード設定!J:J,現状ワード設定!H:H),"")</f>
        <v/>
      </c>
      <c r="J957" s="47" t="str">
        <f>IFERROR(_xlfn.XLOOKUP(D957&amp;F957,現状ワード設定!J:J,現状ワード設定!I:I),"")</f>
        <v/>
      </c>
      <c r="K957" s="47" t="e">
        <f>IF(AND(T957&gt;=設定!$C$12,W957&gt;=O957),I957*(1+設定!$F$12),IF(AND(T957&gt;=設定!$C$13,W957&lt;O957),I957*(1+設定!$F$13),IF(AND(T957&lt;設定!$C$14,U957&gt;=設定!$E$14),I957*(1+設定!$F$14),IF(AND(T957&lt;設定!$C$15,U957&lt;設定!$E$15),I957*(1+設定!$F$15),"除外"))))</f>
        <v>#VALUE!</v>
      </c>
      <c r="L957" s="58" t="e">
        <f ca="1">IF(消化率!$I$5&lt;1,K957*消化率!$I$5,IF(U957*V957/(K957*消化率!$I$5)&gt;O957,K957*消化率!$I$5,M957))</f>
        <v>#DIV/0!</v>
      </c>
      <c r="M957" s="58" t="e">
        <f t="shared" si="157"/>
        <v>#VALUE!</v>
      </c>
      <c r="N957" s="58" t="e">
        <f ca="1">IF(ROUNDUP(IF(IF(IF(AND(設定!$D$8&lt;=L957,設定!$D$8&lt;J957),設定!$D$8,IF(AND(J957&lt;=L957,J957&lt;設定!$D$8),J957,IF(AND(L957&lt;=J957,J957&lt;設定!$D$8),J957,L957)))=0,設定!$D$8,IF(AND(設定!$D$8&lt;=L957,設定!$D$8&lt;J957),設定!$D$8,IF(AND(J957&lt;=L957,J957&lt;設定!$D$8),J957,IF(AND(L957&lt;=J957,J957&lt;設定!$D$8),J957,L957))))&lt;=H957,H957+1,IF(IF(AND(設定!$D$8&lt;=L957,設定!$D$8&lt;J957),設定!$D$8,IF(AND(J957&lt;=L957,J957&lt;設定!$D$8),J957,IF(AND(L957&lt;=J957,J957&lt;設定!$D$8),J957,L957)))=0,設定!$D$8,IF(AND(設定!$D$8&lt;=L957,設定!$D$8&lt;J957),設定!$D$8,IF(AND(J957&lt;=L957,J957&lt;設定!$D$8),J957,IF(AND(L957&lt;=J957,J957&lt;設定!$D$8),J957,L957))))),0)&gt;40,ROUNDUP(IF(IF(IF(AND(設定!$D$8&lt;=L957,設定!$D$8&lt;J957),設定!$D$8,IF(AND(J957&lt;=L957,J957&lt;設定!$D$8),J957,IF(AND(L957&lt;=J957,J957&lt;設定!$D$8),J957,L957)))=0,設定!$D$8,IF(AND(設定!$D$8&lt;=L957,設定!$D$8&lt;J957),設定!$D$8,IF(AND(J957&lt;=L957,J957&lt;設定!$D$8),J957,IF(AND(L957&lt;=J957,J957&lt;設定!$D$8),J957,L957))))&lt;=H957,H957+1,IF(IF(AND(設定!$D$8&lt;=L957,設定!$D$8&lt;J957),設定!$D$8,IF(AND(J957&lt;=L957,J957&lt;設定!$D$8),J957,IF(AND(L957&lt;=J957,J957&lt;設定!$D$8),J957,L957)))=0,設定!$D$8,IF(AND(設定!$D$8&lt;=L957,設定!$D$8&lt;J957),設定!$D$8,IF(AND(J957&lt;=L957,J957&lt;設定!$D$8),J957,IF(AND(L957&lt;=J957,J957&lt;設定!$D$8),J957,L957))))),0),40)</f>
        <v>#DIV/0!</v>
      </c>
      <c r="O957" s="55">
        <f>IF(G957="標準",設定!$C$4,G957)</f>
        <v>5</v>
      </c>
      <c r="P957" s="45">
        <f t="shared" si="158"/>
        <v>0</v>
      </c>
      <c r="Q957" s="14">
        <f t="shared" si="159"/>
        <v>0</v>
      </c>
      <c r="R957" s="23">
        <f t="shared" si="167"/>
        <v>0</v>
      </c>
      <c r="S957" s="12">
        <f t="shared" si="160"/>
        <v>0</v>
      </c>
      <c r="T957" s="23">
        <f t="shared" si="161"/>
        <v>0</v>
      </c>
      <c r="U957" s="13">
        <f t="shared" si="162"/>
        <v>0</v>
      </c>
      <c r="V957" s="104" t="str">
        <f>INDEX(商品!Q:Q,MATCH(キーワード!D957,商品!D:D,0),1)</f>
        <v>-</v>
      </c>
      <c r="W957" s="15">
        <f t="shared" si="163"/>
        <v>0</v>
      </c>
      <c r="X957" s="22">
        <f>SUMIFS(当月ワード!$J$3:$J$1000,当月ワード!$D$3:$D$1000,キーワード!$D957,当月ワード!$E$3:$E$1000,キーワード!$F957)</f>
        <v>0</v>
      </c>
      <c r="Y957" s="23">
        <f>SUMIFS(前月ワード!$J$3:$J$1000,前月ワード!$D$3:$D$1000,キーワード!$D957,前月ワード!$E$3:$E$1000,キーワード!$F957)</f>
        <v>0</v>
      </c>
      <c r="Z957" s="23">
        <f>SUMIFS(前々月ワード!$J$3:$J$1000,前々月ワード!$D$3:$D$1000,キーワード!$D957,前々月ワード!$E$3:$E$1000,キーワード!$F957)</f>
        <v>0</v>
      </c>
      <c r="AA957" s="22">
        <f>SUMIFS(当月ワード!$W$3:$W$1000,当月ワード!$D$3:$D$1000,キーワード!$D957,当月ワード!$E$3:$E$1000,キーワード!$F957)</f>
        <v>0</v>
      </c>
      <c r="AB957" s="23">
        <f>SUMIFS(前月ワード!$W$3:$W$1000,前月ワード!$D$3:$D$1000,キーワード!$D957,前月ワード!$E$3:$E$1000,キーワード!$F957)</f>
        <v>0</v>
      </c>
      <c r="AC957" s="23">
        <f>SUMIFS(前々月ワード!$W$3:$W$1000,前々月ワード!$D$3:$D$1000,キーワード!$D957,前々月ワード!$E$3:$E$1000,キーワード!$F957)</f>
        <v>0</v>
      </c>
      <c r="AD957" s="23">
        <f t="shared" si="164"/>
        <v>0</v>
      </c>
      <c r="AE957" s="23">
        <f t="shared" si="164"/>
        <v>0</v>
      </c>
      <c r="AF957" s="23">
        <f t="shared" si="164"/>
        <v>0</v>
      </c>
      <c r="AG957" s="22">
        <f>SUMIFS(当月ワード!$X$3:$X$1000,当月ワード!$D$3:$D$1000,キーワード!$D957,当月ワード!$E$3:$E$1000,キーワード!$F957)</f>
        <v>0</v>
      </c>
      <c r="AH957" s="23">
        <f>SUMIFS(前月ワード!$X$3:$X$1000,前月ワード!$D$3:$D$1000,キーワード!$D957,前月ワード!$E$3:$E$1000,キーワード!$F957)</f>
        <v>0</v>
      </c>
      <c r="AI957" s="23">
        <f>SUMIFS(前々月ワード!$X$3:$X$1000,前々月ワード!$D$3:$D$1000,キーワード!$D957,前々月ワード!$E$3:$E$1000,キーワード!$F957)</f>
        <v>0</v>
      </c>
      <c r="AJ957" s="22">
        <f>SUMIFS(当月ワード!$I$3:$I$1000,当月ワード!$D$3:$D$1000,キーワード!$D957,当月ワード!$E$3:$E$1000,キーワード!$F957)</f>
        <v>0</v>
      </c>
      <c r="AK957" s="23">
        <f>SUMIFS(前月ワード!$I$3:$I$1000,前月ワード!$D$3:$D$1000,キーワード!$D957,前月ワード!$E$3:$E$1000,キーワード!$F957)</f>
        <v>0</v>
      </c>
      <c r="AL957" s="23">
        <f>SUMIFS(前々月ワード!$I$3:$I$1000,前々月ワード!$D$3:$D$1000,キーワード!$D957,前々月ワード!$E$3:$E$1000,キーワード!$F957)</f>
        <v>0</v>
      </c>
      <c r="AM957" s="13">
        <f t="shared" si="165"/>
        <v>0</v>
      </c>
      <c r="AN957" s="13">
        <f t="shared" si="165"/>
        <v>0</v>
      </c>
      <c r="AO957" s="13">
        <f t="shared" si="165"/>
        <v>0</v>
      </c>
      <c r="AP957" s="16">
        <f t="shared" si="166"/>
        <v>0</v>
      </c>
      <c r="AQ957" s="16">
        <f t="shared" si="166"/>
        <v>0</v>
      </c>
      <c r="AR957" s="17">
        <f t="shared" si="166"/>
        <v>0</v>
      </c>
    </row>
    <row r="958" spans="3:44" ht="36.65" customHeight="1">
      <c r="C958" s="20">
        <v>953</v>
      </c>
      <c r="D958" s="53">
        <f>現状ワード設定!B955</f>
        <v>0</v>
      </c>
      <c r="E958" s="26" t="str">
        <f>IFERROR(_xlfn.XLOOKUP($D958,現状商品設定!B:B,現状商品設定!C:C,"-"),"-")</f>
        <v>-</v>
      </c>
      <c r="F958" s="56">
        <f>現状ワード設定!G955</f>
        <v>0</v>
      </c>
      <c r="G958" s="60" t="s">
        <v>46</v>
      </c>
      <c r="H958" s="47" t="str">
        <f>IFERROR(_xlfn.XLOOKUP(D958,商品!$D:$D,商品!$H:$H),"")</f>
        <v/>
      </c>
      <c r="I958" s="50" t="str">
        <f>IFERROR(_xlfn.XLOOKUP(D958&amp;F958,現状ワード設定!J:J,現状ワード設定!H:H),"")</f>
        <v/>
      </c>
      <c r="J958" s="47" t="str">
        <f>IFERROR(_xlfn.XLOOKUP(D958&amp;F958,現状ワード設定!J:J,現状ワード設定!I:I),"")</f>
        <v/>
      </c>
      <c r="K958" s="47" t="e">
        <f>IF(AND(T958&gt;=設定!$C$12,W958&gt;=O958),I958*(1+設定!$F$12),IF(AND(T958&gt;=設定!$C$13,W958&lt;O958),I958*(1+設定!$F$13),IF(AND(T958&lt;設定!$C$14,U958&gt;=設定!$E$14),I958*(1+設定!$F$14),IF(AND(T958&lt;設定!$C$15,U958&lt;設定!$E$15),I958*(1+設定!$F$15),"除外"))))</f>
        <v>#VALUE!</v>
      </c>
      <c r="L958" s="58" t="e">
        <f ca="1">IF(消化率!$I$5&lt;1,K958*消化率!$I$5,IF(U958*V958/(K958*消化率!$I$5)&gt;O958,K958*消化率!$I$5,M958))</f>
        <v>#DIV/0!</v>
      </c>
      <c r="M958" s="58" t="e">
        <f t="shared" si="157"/>
        <v>#VALUE!</v>
      </c>
      <c r="N958" s="58" t="e">
        <f ca="1">IF(ROUNDUP(IF(IF(IF(AND(設定!$D$8&lt;=L958,設定!$D$8&lt;J958),設定!$D$8,IF(AND(J958&lt;=L958,J958&lt;設定!$D$8),J958,IF(AND(L958&lt;=J958,J958&lt;設定!$D$8),J958,L958)))=0,設定!$D$8,IF(AND(設定!$D$8&lt;=L958,設定!$D$8&lt;J958),設定!$D$8,IF(AND(J958&lt;=L958,J958&lt;設定!$D$8),J958,IF(AND(L958&lt;=J958,J958&lt;設定!$D$8),J958,L958))))&lt;=H958,H958+1,IF(IF(AND(設定!$D$8&lt;=L958,設定!$D$8&lt;J958),設定!$D$8,IF(AND(J958&lt;=L958,J958&lt;設定!$D$8),J958,IF(AND(L958&lt;=J958,J958&lt;設定!$D$8),J958,L958)))=0,設定!$D$8,IF(AND(設定!$D$8&lt;=L958,設定!$D$8&lt;J958),設定!$D$8,IF(AND(J958&lt;=L958,J958&lt;設定!$D$8),J958,IF(AND(L958&lt;=J958,J958&lt;設定!$D$8),J958,L958))))),0)&gt;40,ROUNDUP(IF(IF(IF(AND(設定!$D$8&lt;=L958,設定!$D$8&lt;J958),設定!$D$8,IF(AND(J958&lt;=L958,J958&lt;設定!$D$8),J958,IF(AND(L958&lt;=J958,J958&lt;設定!$D$8),J958,L958)))=0,設定!$D$8,IF(AND(設定!$D$8&lt;=L958,設定!$D$8&lt;J958),設定!$D$8,IF(AND(J958&lt;=L958,J958&lt;設定!$D$8),J958,IF(AND(L958&lt;=J958,J958&lt;設定!$D$8),J958,L958))))&lt;=H958,H958+1,IF(IF(AND(設定!$D$8&lt;=L958,設定!$D$8&lt;J958),設定!$D$8,IF(AND(J958&lt;=L958,J958&lt;設定!$D$8),J958,IF(AND(L958&lt;=J958,J958&lt;設定!$D$8),J958,L958)))=0,設定!$D$8,IF(AND(設定!$D$8&lt;=L958,設定!$D$8&lt;J958),設定!$D$8,IF(AND(J958&lt;=L958,J958&lt;設定!$D$8),J958,IF(AND(L958&lt;=J958,J958&lt;設定!$D$8),J958,L958))))),0),40)</f>
        <v>#DIV/0!</v>
      </c>
      <c r="O958" s="55">
        <f>IF(G958="標準",設定!$C$4,G958)</f>
        <v>5</v>
      </c>
      <c r="P958" s="45">
        <f t="shared" si="158"/>
        <v>0</v>
      </c>
      <c r="Q958" s="14">
        <f t="shared" si="159"/>
        <v>0</v>
      </c>
      <c r="R958" s="23">
        <f t="shared" si="167"/>
        <v>0</v>
      </c>
      <c r="S958" s="12">
        <f t="shared" si="160"/>
        <v>0</v>
      </c>
      <c r="T958" s="23">
        <f t="shared" si="161"/>
        <v>0</v>
      </c>
      <c r="U958" s="13">
        <f t="shared" si="162"/>
        <v>0</v>
      </c>
      <c r="V958" s="104" t="str">
        <f>INDEX(商品!Q:Q,MATCH(キーワード!D958,商品!D:D,0),1)</f>
        <v>-</v>
      </c>
      <c r="W958" s="15">
        <f t="shared" si="163"/>
        <v>0</v>
      </c>
      <c r="X958" s="22">
        <f>SUMIFS(当月ワード!$J$3:$J$1000,当月ワード!$D$3:$D$1000,キーワード!$D958,当月ワード!$E$3:$E$1000,キーワード!$F958)</f>
        <v>0</v>
      </c>
      <c r="Y958" s="23">
        <f>SUMIFS(前月ワード!$J$3:$J$1000,前月ワード!$D$3:$D$1000,キーワード!$D958,前月ワード!$E$3:$E$1000,キーワード!$F958)</f>
        <v>0</v>
      </c>
      <c r="Z958" s="23">
        <f>SUMIFS(前々月ワード!$J$3:$J$1000,前々月ワード!$D$3:$D$1000,キーワード!$D958,前々月ワード!$E$3:$E$1000,キーワード!$F958)</f>
        <v>0</v>
      </c>
      <c r="AA958" s="22">
        <f>SUMIFS(当月ワード!$W$3:$W$1000,当月ワード!$D$3:$D$1000,キーワード!$D958,当月ワード!$E$3:$E$1000,キーワード!$F958)</f>
        <v>0</v>
      </c>
      <c r="AB958" s="23">
        <f>SUMIFS(前月ワード!$W$3:$W$1000,前月ワード!$D$3:$D$1000,キーワード!$D958,前月ワード!$E$3:$E$1000,キーワード!$F958)</f>
        <v>0</v>
      </c>
      <c r="AC958" s="23">
        <f>SUMIFS(前々月ワード!$W$3:$W$1000,前々月ワード!$D$3:$D$1000,キーワード!$D958,前々月ワード!$E$3:$E$1000,キーワード!$F958)</f>
        <v>0</v>
      </c>
      <c r="AD958" s="23">
        <f t="shared" si="164"/>
        <v>0</v>
      </c>
      <c r="AE958" s="23">
        <f t="shared" si="164"/>
        <v>0</v>
      </c>
      <c r="AF958" s="23">
        <f t="shared" si="164"/>
        <v>0</v>
      </c>
      <c r="AG958" s="22">
        <f>SUMIFS(当月ワード!$X$3:$X$1000,当月ワード!$D$3:$D$1000,キーワード!$D958,当月ワード!$E$3:$E$1000,キーワード!$F958)</f>
        <v>0</v>
      </c>
      <c r="AH958" s="23">
        <f>SUMIFS(前月ワード!$X$3:$X$1000,前月ワード!$D$3:$D$1000,キーワード!$D958,前月ワード!$E$3:$E$1000,キーワード!$F958)</f>
        <v>0</v>
      </c>
      <c r="AI958" s="23">
        <f>SUMIFS(前々月ワード!$X$3:$X$1000,前々月ワード!$D$3:$D$1000,キーワード!$D958,前々月ワード!$E$3:$E$1000,キーワード!$F958)</f>
        <v>0</v>
      </c>
      <c r="AJ958" s="22">
        <f>SUMIFS(当月ワード!$I$3:$I$1000,当月ワード!$D$3:$D$1000,キーワード!$D958,当月ワード!$E$3:$E$1000,キーワード!$F958)</f>
        <v>0</v>
      </c>
      <c r="AK958" s="23">
        <f>SUMIFS(前月ワード!$I$3:$I$1000,前月ワード!$D$3:$D$1000,キーワード!$D958,前月ワード!$E$3:$E$1000,キーワード!$F958)</f>
        <v>0</v>
      </c>
      <c r="AL958" s="23">
        <f>SUMIFS(前々月ワード!$I$3:$I$1000,前々月ワード!$D$3:$D$1000,キーワード!$D958,前々月ワード!$E$3:$E$1000,キーワード!$F958)</f>
        <v>0</v>
      </c>
      <c r="AM958" s="13">
        <f t="shared" si="165"/>
        <v>0</v>
      </c>
      <c r="AN958" s="13">
        <f t="shared" si="165"/>
        <v>0</v>
      </c>
      <c r="AO958" s="13">
        <f t="shared" si="165"/>
        <v>0</v>
      </c>
      <c r="AP958" s="16">
        <f t="shared" si="166"/>
        <v>0</v>
      </c>
      <c r="AQ958" s="16">
        <f t="shared" si="166"/>
        <v>0</v>
      </c>
      <c r="AR958" s="17">
        <f t="shared" si="166"/>
        <v>0</v>
      </c>
    </row>
    <row r="959" spans="3:44" ht="36.65" customHeight="1">
      <c r="C959" s="20">
        <v>954</v>
      </c>
      <c r="D959" s="53">
        <f>現状ワード設定!B956</f>
        <v>0</v>
      </c>
      <c r="E959" s="26" t="str">
        <f>IFERROR(_xlfn.XLOOKUP($D959,現状商品設定!B:B,現状商品設定!C:C,"-"),"-")</f>
        <v>-</v>
      </c>
      <c r="F959" s="56">
        <f>現状ワード設定!G956</f>
        <v>0</v>
      </c>
      <c r="G959" s="60" t="s">
        <v>46</v>
      </c>
      <c r="H959" s="47" t="str">
        <f>IFERROR(_xlfn.XLOOKUP(D959,商品!$D:$D,商品!$H:$H),"")</f>
        <v/>
      </c>
      <c r="I959" s="50" t="str">
        <f>IFERROR(_xlfn.XLOOKUP(D959&amp;F959,現状ワード設定!J:J,現状ワード設定!H:H),"")</f>
        <v/>
      </c>
      <c r="J959" s="47" t="str">
        <f>IFERROR(_xlfn.XLOOKUP(D959&amp;F959,現状ワード設定!J:J,現状ワード設定!I:I),"")</f>
        <v/>
      </c>
      <c r="K959" s="47" t="e">
        <f>IF(AND(T959&gt;=設定!$C$12,W959&gt;=O959),I959*(1+設定!$F$12),IF(AND(T959&gt;=設定!$C$13,W959&lt;O959),I959*(1+設定!$F$13),IF(AND(T959&lt;設定!$C$14,U959&gt;=設定!$E$14),I959*(1+設定!$F$14),IF(AND(T959&lt;設定!$C$15,U959&lt;設定!$E$15),I959*(1+設定!$F$15),"除外"))))</f>
        <v>#VALUE!</v>
      </c>
      <c r="L959" s="58" t="e">
        <f ca="1">IF(消化率!$I$5&lt;1,K959*消化率!$I$5,IF(U959*V959/(K959*消化率!$I$5)&gt;O959,K959*消化率!$I$5,M959))</f>
        <v>#DIV/0!</v>
      </c>
      <c r="M959" s="58" t="e">
        <f t="shared" si="157"/>
        <v>#VALUE!</v>
      </c>
      <c r="N959" s="58" t="e">
        <f ca="1">IF(ROUNDUP(IF(IF(IF(AND(設定!$D$8&lt;=L959,設定!$D$8&lt;J959),設定!$D$8,IF(AND(J959&lt;=L959,J959&lt;設定!$D$8),J959,IF(AND(L959&lt;=J959,J959&lt;設定!$D$8),J959,L959)))=0,設定!$D$8,IF(AND(設定!$D$8&lt;=L959,設定!$D$8&lt;J959),設定!$D$8,IF(AND(J959&lt;=L959,J959&lt;設定!$D$8),J959,IF(AND(L959&lt;=J959,J959&lt;設定!$D$8),J959,L959))))&lt;=H959,H959+1,IF(IF(AND(設定!$D$8&lt;=L959,設定!$D$8&lt;J959),設定!$D$8,IF(AND(J959&lt;=L959,J959&lt;設定!$D$8),J959,IF(AND(L959&lt;=J959,J959&lt;設定!$D$8),J959,L959)))=0,設定!$D$8,IF(AND(設定!$D$8&lt;=L959,設定!$D$8&lt;J959),設定!$D$8,IF(AND(J959&lt;=L959,J959&lt;設定!$D$8),J959,IF(AND(L959&lt;=J959,J959&lt;設定!$D$8),J959,L959))))),0)&gt;40,ROUNDUP(IF(IF(IF(AND(設定!$D$8&lt;=L959,設定!$D$8&lt;J959),設定!$D$8,IF(AND(J959&lt;=L959,J959&lt;設定!$D$8),J959,IF(AND(L959&lt;=J959,J959&lt;設定!$D$8),J959,L959)))=0,設定!$D$8,IF(AND(設定!$D$8&lt;=L959,設定!$D$8&lt;J959),設定!$D$8,IF(AND(J959&lt;=L959,J959&lt;設定!$D$8),J959,IF(AND(L959&lt;=J959,J959&lt;設定!$D$8),J959,L959))))&lt;=H959,H959+1,IF(IF(AND(設定!$D$8&lt;=L959,設定!$D$8&lt;J959),設定!$D$8,IF(AND(J959&lt;=L959,J959&lt;設定!$D$8),J959,IF(AND(L959&lt;=J959,J959&lt;設定!$D$8),J959,L959)))=0,設定!$D$8,IF(AND(設定!$D$8&lt;=L959,設定!$D$8&lt;J959),設定!$D$8,IF(AND(J959&lt;=L959,J959&lt;設定!$D$8),J959,IF(AND(L959&lt;=J959,J959&lt;設定!$D$8),J959,L959))))),0),40)</f>
        <v>#DIV/0!</v>
      </c>
      <c r="O959" s="55">
        <f>IF(G959="標準",設定!$C$4,G959)</f>
        <v>5</v>
      </c>
      <c r="P959" s="45">
        <f t="shared" si="158"/>
        <v>0</v>
      </c>
      <c r="Q959" s="14">
        <f t="shared" si="159"/>
        <v>0</v>
      </c>
      <c r="R959" s="23">
        <f t="shared" si="167"/>
        <v>0</v>
      </c>
      <c r="S959" s="12">
        <f t="shared" si="160"/>
        <v>0</v>
      </c>
      <c r="T959" s="23">
        <f t="shared" si="161"/>
        <v>0</v>
      </c>
      <c r="U959" s="13">
        <f t="shared" si="162"/>
        <v>0</v>
      </c>
      <c r="V959" s="104" t="str">
        <f>INDEX(商品!Q:Q,MATCH(キーワード!D959,商品!D:D,0),1)</f>
        <v>-</v>
      </c>
      <c r="W959" s="15">
        <f t="shared" si="163"/>
        <v>0</v>
      </c>
      <c r="X959" s="22">
        <f>SUMIFS(当月ワード!$J$3:$J$1000,当月ワード!$D$3:$D$1000,キーワード!$D959,当月ワード!$E$3:$E$1000,キーワード!$F959)</f>
        <v>0</v>
      </c>
      <c r="Y959" s="23">
        <f>SUMIFS(前月ワード!$J$3:$J$1000,前月ワード!$D$3:$D$1000,キーワード!$D959,前月ワード!$E$3:$E$1000,キーワード!$F959)</f>
        <v>0</v>
      </c>
      <c r="Z959" s="23">
        <f>SUMIFS(前々月ワード!$J$3:$J$1000,前々月ワード!$D$3:$D$1000,キーワード!$D959,前々月ワード!$E$3:$E$1000,キーワード!$F959)</f>
        <v>0</v>
      </c>
      <c r="AA959" s="22">
        <f>SUMIFS(当月ワード!$W$3:$W$1000,当月ワード!$D$3:$D$1000,キーワード!$D959,当月ワード!$E$3:$E$1000,キーワード!$F959)</f>
        <v>0</v>
      </c>
      <c r="AB959" s="23">
        <f>SUMIFS(前月ワード!$W$3:$W$1000,前月ワード!$D$3:$D$1000,キーワード!$D959,前月ワード!$E$3:$E$1000,キーワード!$F959)</f>
        <v>0</v>
      </c>
      <c r="AC959" s="23">
        <f>SUMIFS(前々月ワード!$W$3:$W$1000,前々月ワード!$D$3:$D$1000,キーワード!$D959,前々月ワード!$E$3:$E$1000,キーワード!$F959)</f>
        <v>0</v>
      </c>
      <c r="AD959" s="23">
        <f t="shared" si="164"/>
        <v>0</v>
      </c>
      <c r="AE959" s="23">
        <f t="shared" si="164"/>
        <v>0</v>
      </c>
      <c r="AF959" s="23">
        <f t="shared" si="164"/>
        <v>0</v>
      </c>
      <c r="AG959" s="22">
        <f>SUMIFS(当月ワード!$X$3:$X$1000,当月ワード!$D$3:$D$1000,キーワード!$D959,当月ワード!$E$3:$E$1000,キーワード!$F959)</f>
        <v>0</v>
      </c>
      <c r="AH959" s="23">
        <f>SUMIFS(前月ワード!$X$3:$X$1000,前月ワード!$D$3:$D$1000,キーワード!$D959,前月ワード!$E$3:$E$1000,キーワード!$F959)</f>
        <v>0</v>
      </c>
      <c r="AI959" s="23">
        <f>SUMIFS(前々月ワード!$X$3:$X$1000,前々月ワード!$D$3:$D$1000,キーワード!$D959,前々月ワード!$E$3:$E$1000,キーワード!$F959)</f>
        <v>0</v>
      </c>
      <c r="AJ959" s="22">
        <f>SUMIFS(当月ワード!$I$3:$I$1000,当月ワード!$D$3:$D$1000,キーワード!$D959,当月ワード!$E$3:$E$1000,キーワード!$F959)</f>
        <v>0</v>
      </c>
      <c r="AK959" s="23">
        <f>SUMIFS(前月ワード!$I$3:$I$1000,前月ワード!$D$3:$D$1000,キーワード!$D959,前月ワード!$E$3:$E$1000,キーワード!$F959)</f>
        <v>0</v>
      </c>
      <c r="AL959" s="23">
        <f>SUMIFS(前々月ワード!$I$3:$I$1000,前々月ワード!$D$3:$D$1000,キーワード!$D959,前々月ワード!$E$3:$E$1000,キーワード!$F959)</f>
        <v>0</v>
      </c>
      <c r="AM959" s="13">
        <f t="shared" si="165"/>
        <v>0</v>
      </c>
      <c r="AN959" s="13">
        <f t="shared" si="165"/>
        <v>0</v>
      </c>
      <c r="AO959" s="13">
        <f t="shared" si="165"/>
        <v>0</v>
      </c>
      <c r="AP959" s="16">
        <f t="shared" si="166"/>
        <v>0</v>
      </c>
      <c r="AQ959" s="16">
        <f t="shared" si="166"/>
        <v>0</v>
      </c>
      <c r="AR959" s="17">
        <f t="shared" si="166"/>
        <v>0</v>
      </c>
    </row>
    <row r="960" spans="3:44" ht="36.65" customHeight="1">
      <c r="C960" s="20">
        <v>955</v>
      </c>
      <c r="D960" s="53">
        <f>現状ワード設定!B957</f>
        <v>0</v>
      </c>
      <c r="E960" s="26" t="str">
        <f>IFERROR(_xlfn.XLOOKUP($D960,現状商品設定!B:B,現状商品設定!C:C,"-"),"-")</f>
        <v>-</v>
      </c>
      <c r="F960" s="56">
        <f>現状ワード設定!G957</f>
        <v>0</v>
      </c>
      <c r="G960" s="60" t="s">
        <v>46</v>
      </c>
      <c r="H960" s="47" t="str">
        <f>IFERROR(_xlfn.XLOOKUP(D960,商品!$D:$D,商品!$H:$H),"")</f>
        <v/>
      </c>
      <c r="I960" s="50" t="str">
        <f>IFERROR(_xlfn.XLOOKUP(D960&amp;F960,現状ワード設定!J:J,現状ワード設定!H:H),"")</f>
        <v/>
      </c>
      <c r="J960" s="47" t="str">
        <f>IFERROR(_xlfn.XLOOKUP(D960&amp;F960,現状ワード設定!J:J,現状ワード設定!I:I),"")</f>
        <v/>
      </c>
      <c r="K960" s="47" t="e">
        <f>IF(AND(T960&gt;=設定!$C$12,W960&gt;=O960),I960*(1+設定!$F$12),IF(AND(T960&gt;=設定!$C$13,W960&lt;O960),I960*(1+設定!$F$13),IF(AND(T960&lt;設定!$C$14,U960&gt;=設定!$E$14),I960*(1+設定!$F$14),IF(AND(T960&lt;設定!$C$15,U960&lt;設定!$E$15),I960*(1+設定!$F$15),"除外"))))</f>
        <v>#VALUE!</v>
      </c>
      <c r="L960" s="58" t="e">
        <f ca="1">IF(消化率!$I$5&lt;1,K960*消化率!$I$5,IF(U960*V960/(K960*消化率!$I$5)&gt;O960,K960*消化率!$I$5,M960))</f>
        <v>#DIV/0!</v>
      </c>
      <c r="M960" s="58" t="e">
        <f t="shared" si="157"/>
        <v>#VALUE!</v>
      </c>
      <c r="N960" s="58" t="e">
        <f ca="1">IF(ROUNDUP(IF(IF(IF(AND(設定!$D$8&lt;=L960,設定!$D$8&lt;J960),設定!$D$8,IF(AND(J960&lt;=L960,J960&lt;設定!$D$8),J960,IF(AND(L960&lt;=J960,J960&lt;設定!$D$8),J960,L960)))=0,設定!$D$8,IF(AND(設定!$D$8&lt;=L960,設定!$D$8&lt;J960),設定!$D$8,IF(AND(J960&lt;=L960,J960&lt;設定!$D$8),J960,IF(AND(L960&lt;=J960,J960&lt;設定!$D$8),J960,L960))))&lt;=H960,H960+1,IF(IF(AND(設定!$D$8&lt;=L960,設定!$D$8&lt;J960),設定!$D$8,IF(AND(J960&lt;=L960,J960&lt;設定!$D$8),J960,IF(AND(L960&lt;=J960,J960&lt;設定!$D$8),J960,L960)))=0,設定!$D$8,IF(AND(設定!$D$8&lt;=L960,設定!$D$8&lt;J960),設定!$D$8,IF(AND(J960&lt;=L960,J960&lt;設定!$D$8),J960,IF(AND(L960&lt;=J960,J960&lt;設定!$D$8),J960,L960))))),0)&gt;40,ROUNDUP(IF(IF(IF(AND(設定!$D$8&lt;=L960,設定!$D$8&lt;J960),設定!$D$8,IF(AND(J960&lt;=L960,J960&lt;設定!$D$8),J960,IF(AND(L960&lt;=J960,J960&lt;設定!$D$8),J960,L960)))=0,設定!$D$8,IF(AND(設定!$D$8&lt;=L960,設定!$D$8&lt;J960),設定!$D$8,IF(AND(J960&lt;=L960,J960&lt;設定!$D$8),J960,IF(AND(L960&lt;=J960,J960&lt;設定!$D$8),J960,L960))))&lt;=H960,H960+1,IF(IF(AND(設定!$D$8&lt;=L960,設定!$D$8&lt;J960),設定!$D$8,IF(AND(J960&lt;=L960,J960&lt;設定!$D$8),J960,IF(AND(L960&lt;=J960,J960&lt;設定!$D$8),J960,L960)))=0,設定!$D$8,IF(AND(設定!$D$8&lt;=L960,設定!$D$8&lt;J960),設定!$D$8,IF(AND(J960&lt;=L960,J960&lt;設定!$D$8),J960,IF(AND(L960&lt;=J960,J960&lt;設定!$D$8),J960,L960))))),0),40)</f>
        <v>#DIV/0!</v>
      </c>
      <c r="O960" s="55">
        <f>IF(G960="標準",設定!$C$4,G960)</f>
        <v>5</v>
      </c>
      <c r="P960" s="45">
        <f t="shared" si="158"/>
        <v>0</v>
      </c>
      <c r="Q960" s="14">
        <f t="shared" si="159"/>
        <v>0</v>
      </c>
      <c r="R960" s="23">
        <f t="shared" si="167"/>
        <v>0</v>
      </c>
      <c r="S960" s="12">
        <f t="shared" si="160"/>
        <v>0</v>
      </c>
      <c r="T960" s="23">
        <f t="shared" si="161"/>
        <v>0</v>
      </c>
      <c r="U960" s="13">
        <f t="shared" si="162"/>
        <v>0</v>
      </c>
      <c r="V960" s="104" t="str">
        <f>INDEX(商品!Q:Q,MATCH(キーワード!D960,商品!D:D,0),1)</f>
        <v>-</v>
      </c>
      <c r="W960" s="15">
        <f t="shared" si="163"/>
        <v>0</v>
      </c>
      <c r="X960" s="22">
        <f>SUMIFS(当月ワード!$J$3:$J$1000,当月ワード!$D$3:$D$1000,キーワード!$D960,当月ワード!$E$3:$E$1000,キーワード!$F960)</f>
        <v>0</v>
      </c>
      <c r="Y960" s="23">
        <f>SUMIFS(前月ワード!$J$3:$J$1000,前月ワード!$D$3:$D$1000,キーワード!$D960,前月ワード!$E$3:$E$1000,キーワード!$F960)</f>
        <v>0</v>
      </c>
      <c r="Z960" s="23">
        <f>SUMIFS(前々月ワード!$J$3:$J$1000,前々月ワード!$D$3:$D$1000,キーワード!$D960,前々月ワード!$E$3:$E$1000,キーワード!$F960)</f>
        <v>0</v>
      </c>
      <c r="AA960" s="22">
        <f>SUMIFS(当月ワード!$W$3:$W$1000,当月ワード!$D$3:$D$1000,キーワード!$D960,当月ワード!$E$3:$E$1000,キーワード!$F960)</f>
        <v>0</v>
      </c>
      <c r="AB960" s="23">
        <f>SUMIFS(前月ワード!$W$3:$W$1000,前月ワード!$D$3:$D$1000,キーワード!$D960,前月ワード!$E$3:$E$1000,キーワード!$F960)</f>
        <v>0</v>
      </c>
      <c r="AC960" s="23">
        <f>SUMIFS(前々月ワード!$W$3:$W$1000,前々月ワード!$D$3:$D$1000,キーワード!$D960,前々月ワード!$E$3:$E$1000,キーワード!$F960)</f>
        <v>0</v>
      </c>
      <c r="AD960" s="23">
        <f t="shared" si="164"/>
        <v>0</v>
      </c>
      <c r="AE960" s="23">
        <f t="shared" si="164"/>
        <v>0</v>
      </c>
      <c r="AF960" s="23">
        <f t="shared" si="164"/>
        <v>0</v>
      </c>
      <c r="AG960" s="22">
        <f>SUMIFS(当月ワード!$X$3:$X$1000,当月ワード!$D$3:$D$1000,キーワード!$D960,当月ワード!$E$3:$E$1000,キーワード!$F960)</f>
        <v>0</v>
      </c>
      <c r="AH960" s="23">
        <f>SUMIFS(前月ワード!$X$3:$X$1000,前月ワード!$D$3:$D$1000,キーワード!$D960,前月ワード!$E$3:$E$1000,キーワード!$F960)</f>
        <v>0</v>
      </c>
      <c r="AI960" s="23">
        <f>SUMIFS(前々月ワード!$X$3:$X$1000,前々月ワード!$D$3:$D$1000,キーワード!$D960,前々月ワード!$E$3:$E$1000,キーワード!$F960)</f>
        <v>0</v>
      </c>
      <c r="AJ960" s="22">
        <f>SUMIFS(当月ワード!$I$3:$I$1000,当月ワード!$D$3:$D$1000,キーワード!$D960,当月ワード!$E$3:$E$1000,キーワード!$F960)</f>
        <v>0</v>
      </c>
      <c r="AK960" s="23">
        <f>SUMIFS(前月ワード!$I$3:$I$1000,前月ワード!$D$3:$D$1000,キーワード!$D960,前月ワード!$E$3:$E$1000,キーワード!$F960)</f>
        <v>0</v>
      </c>
      <c r="AL960" s="23">
        <f>SUMIFS(前々月ワード!$I$3:$I$1000,前々月ワード!$D$3:$D$1000,キーワード!$D960,前々月ワード!$E$3:$E$1000,キーワード!$F960)</f>
        <v>0</v>
      </c>
      <c r="AM960" s="13">
        <f t="shared" si="165"/>
        <v>0</v>
      </c>
      <c r="AN960" s="13">
        <f t="shared" si="165"/>
        <v>0</v>
      </c>
      <c r="AO960" s="13">
        <f t="shared" si="165"/>
        <v>0</v>
      </c>
      <c r="AP960" s="16">
        <f t="shared" si="166"/>
        <v>0</v>
      </c>
      <c r="AQ960" s="16">
        <f t="shared" si="166"/>
        <v>0</v>
      </c>
      <c r="AR960" s="17">
        <f t="shared" si="166"/>
        <v>0</v>
      </c>
    </row>
    <row r="961" spans="3:44" ht="36.65" customHeight="1">
      <c r="C961" s="20">
        <v>956</v>
      </c>
      <c r="D961" s="53">
        <f>現状ワード設定!B958</f>
        <v>0</v>
      </c>
      <c r="E961" s="26" t="str">
        <f>IFERROR(_xlfn.XLOOKUP($D961,現状商品設定!B:B,現状商品設定!C:C,"-"),"-")</f>
        <v>-</v>
      </c>
      <c r="F961" s="56">
        <f>現状ワード設定!G958</f>
        <v>0</v>
      </c>
      <c r="G961" s="60" t="s">
        <v>46</v>
      </c>
      <c r="H961" s="47" t="str">
        <f>IFERROR(_xlfn.XLOOKUP(D961,商品!$D:$D,商品!$H:$H),"")</f>
        <v/>
      </c>
      <c r="I961" s="50" t="str">
        <f>IFERROR(_xlfn.XLOOKUP(D961&amp;F961,現状ワード設定!J:J,現状ワード設定!H:H),"")</f>
        <v/>
      </c>
      <c r="J961" s="47" t="str">
        <f>IFERROR(_xlfn.XLOOKUP(D961&amp;F961,現状ワード設定!J:J,現状ワード設定!I:I),"")</f>
        <v/>
      </c>
      <c r="K961" s="47" t="e">
        <f>IF(AND(T961&gt;=設定!$C$12,W961&gt;=O961),I961*(1+設定!$F$12),IF(AND(T961&gt;=設定!$C$13,W961&lt;O961),I961*(1+設定!$F$13),IF(AND(T961&lt;設定!$C$14,U961&gt;=設定!$E$14),I961*(1+設定!$F$14),IF(AND(T961&lt;設定!$C$15,U961&lt;設定!$E$15),I961*(1+設定!$F$15),"除外"))))</f>
        <v>#VALUE!</v>
      </c>
      <c r="L961" s="58" t="e">
        <f ca="1">IF(消化率!$I$5&lt;1,K961*消化率!$I$5,IF(U961*V961/(K961*消化率!$I$5)&gt;O961,K961*消化率!$I$5,M961))</f>
        <v>#DIV/0!</v>
      </c>
      <c r="M961" s="58" t="e">
        <f t="shared" si="157"/>
        <v>#VALUE!</v>
      </c>
      <c r="N961" s="58" t="e">
        <f ca="1">IF(ROUNDUP(IF(IF(IF(AND(設定!$D$8&lt;=L961,設定!$D$8&lt;J961),設定!$D$8,IF(AND(J961&lt;=L961,J961&lt;設定!$D$8),J961,IF(AND(L961&lt;=J961,J961&lt;設定!$D$8),J961,L961)))=0,設定!$D$8,IF(AND(設定!$D$8&lt;=L961,設定!$D$8&lt;J961),設定!$D$8,IF(AND(J961&lt;=L961,J961&lt;設定!$D$8),J961,IF(AND(L961&lt;=J961,J961&lt;設定!$D$8),J961,L961))))&lt;=H961,H961+1,IF(IF(AND(設定!$D$8&lt;=L961,設定!$D$8&lt;J961),設定!$D$8,IF(AND(J961&lt;=L961,J961&lt;設定!$D$8),J961,IF(AND(L961&lt;=J961,J961&lt;設定!$D$8),J961,L961)))=0,設定!$D$8,IF(AND(設定!$D$8&lt;=L961,設定!$D$8&lt;J961),設定!$D$8,IF(AND(J961&lt;=L961,J961&lt;設定!$D$8),J961,IF(AND(L961&lt;=J961,J961&lt;設定!$D$8),J961,L961))))),0)&gt;40,ROUNDUP(IF(IF(IF(AND(設定!$D$8&lt;=L961,設定!$D$8&lt;J961),設定!$D$8,IF(AND(J961&lt;=L961,J961&lt;設定!$D$8),J961,IF(AND(L961&lt;=J961,J961&lt;設定!$D$8),J961,L961)))=0,設定!$D$8,IF(AND(設定!$D$8&lt;=L961,設定!$D$8&lt;J961),設定!$D$8,IF(AND(J961&lt;=L961,J961&lt;設定!$D$8),J961,IF(AND(L961&lt;=J961,J961&lt;設定!$D$8),J961,L961))))&lt;=H961,H961+1,IF(IF(AND(設定!$D$8&lt;=L961,設定!$D$8&lt;J961),設定!$D$8,IF(AND(J961&lt;=L961,J961&lt;設定!$D$8),J961,IF(AND(L961&lt;=J961,J961&lt;設定!$D$8),J961,L961)))=0,設定!$D$8,IF(AND(設定!$D$8&lt;=L961,設定!$D$8&lt;J961),設定!$D$8,IF(AND(J961&lt;=L961,J961&lt;設定!$D$8),J961,IF(AND(L961&lt;=J961,J961&lt;設定!$D$8),J961,L961))))),0),40)</f>
        <v>#DIV/0!</v>
      </c>
      <c r="O961" s="55">
        <f>IF(G961="標準",設定!$C$4,G961)</f>
        <v>5</v>
      </c>
      <c r="P961" s="45">
        <f t="shared" si="158"/>
        <v>0</v>
      </c>
      <c r="Q961" s="14">
        <f t="shared" si="159"/>
        <v>0</v>
      </c>
      <c r="R961" s="23">
        <f t="shared" si="167"/>
        <v>0</v>
      </c>
      <c r="S961" s="12">
        <f t="shared" si="160"/>
        <v>0</v>
      </c>
      <c r="T961" s="23">
        <f t="shared" si="161"/>
        <v>0</v>
      </c>
      <c r="U961" s="13">
        <f t="shared" si="162"/>
        <v>0</v>
      </c>
      <c r="V961" s="104" t="str">
        <f>INDEX(商品!Q:Q,MATCH(キーワード!D961,商品!D:D,0),1)</f>
        <v>-</v>
      </c>
      <c r="W961" s="15">
        <f t="shared" si="163"/>
        <v>0</v>
      </c>
      <c r="X961" s="22">
        <f>SUMIFS(当月ワード!$J$3:$J$1000,当月ワード!$D$3:$D$1000,キーワード!$D961,当月ワード!$E$3:$E$1000,キーワード!$F961)</f>
        <v>0</v>
      </c>
      <c r="Y961" s="23">
        <f>SUMIFS(前月ワード!$J$3:$J$1000,前月ワード!$D$3:$D$1000,キーワード!$D961,前月ワード!$E$3:$E$1000,キーワード!$F961)</f>
        <v>0</v>
      </c>
      <c r="Z961" s="23">
        <f>SUMIFS(前々月ワード!$J$3:$J$1000,前々月ワード!$D$3:$D$1000,キーワード!$D961,前々月ワード!$E$3:$E$1000,キーワード!$F961)</f>
        <v>0</v>
      </c>
      <c r="AA961" s="22">
        <f>SUMIFS(当月ワード!$W$3:$W$1000,当月ワード!$D$3:$D$1000,キーワード!$D961,当月ワード!$E$3:$E$1000,キーワード!$F961)</f>
        <v>0</v>
      </c>
      <c r="AB961" s="23">
        <f>SUMIFS(前月ワード!$W$3:$W$1000,前月ワード!$D$3:$D$1000,キーワード!$D961,前月ワード!$E$3:$E$1000,キーワード!$F961)</f>
        <v>0</v>
      </c>
      <c r="AC961" s="23">
        <f>SUMIFS(前々月ワード!$W$3:$W$1000,前々月ワード!$D$3:$D$1000,キーワード!$D961,前々月ワード!$E$3:$E$1000,キーワード!$F961)</f>
        <v>0</v>
      </c>
      <c r="AD961" s="23">
        <f t="shared" si="164"/>
        <v>0</v>
      </c>
      <c r="AE961" s="23">
        <f t="shared" si="164"/>
        <v>0</v>
      </c>
      <c r="AF961" s="23">
        <f t="shared" si="164"/>
        <v>0</v>
      </c>
      <c r="AG961" s="22">
        <f>SUMIFS(当月ワード!$X$3:$X$1000,当月ワード!$D$3:$D$1000,キーワード!$D961,当月ワード!$E$3:$E$1000,キーワード!$F961)</f>
        <v>0</v>
      </c>
      <c r="AH961" s="23">
        <f>SUMIFS(前月ワード!$X$3:$X$1000,前月ワード!$D$3:$D$1000,キーワード!$D961,前月ワード!$E$3:$E$1000,キーワード!$F961)</f>
        <v>0</v>
      </c>
      <c r="AI961" s="23">
        <f>SUMIFS(前々月ワード!$X$3:$X$1000,前々月ワード!$D$3:$D$1000,キーワード!$D961,前々月ワード!$E$3:$E$1000,キーワード!$F961)</f>
        <v>0</v>
      </c>
      <c r="AJ961" s="22">
        <f>SUMIFS(当月ワード!$I$3:$I$1000,当月ワード!$D$3:$D$1000,キーワード!$D961,当月ワード!$E$3:$E$1000,キーワード!$F961)</f>
        <v>0</v>
      </c>
      <c r="AK961" s="23">
        <f>SUMIFS(前月ワード!$I$3:$I$1000,前月ワード!$D$3:$D$1000,キーワード!$D961,前月ワード!$E$3:$E$1000,キーワード!$F961)</f>
        <v>0</v>
      </c>
      <c r="AL961" s="23">
        <f>SUMIFS(前々月ワード!$I$3:$I$1000,前々月ワード!$D$3:$D$1000,キーワード!$D961,前々月ワード!$E$3:$E$1000,キーワード!$F961)</f>
        <v>0</v>
      </c>
      <c r="AM961" s="13">
        <f t="shared" si="165"/>
        <v>0</v>
      </c>
      <c r="AN961" s="13">
        <f t="shared" si="165"/>
        <v>0</v>
      </c>
      <c r="AO961" s="13">
        <f t="shared" si="165"/>
        <v>0</v>
      </c>
      <c r="AP961" s="16">
        <f t="shared" si="166"/>
        <v>0</v>
      </c>
      <c r="AQ961" s="16">
        <f t="shared" si="166"/>
        <v>0</v>
      </c>
      <c r="AR961" s="17">
        <f t="shared" si="166"/>
        <v>0</v>
      </c>
    </row>
    <row r="962" spans="3:44" ht="36.65" customHeight="1">
      <c r="C962" s="20">
        <v>957</v>
      </c>
      <c r="D962" s="53">
        <f>現状ワード設定!B959</f>
        <v>0</v>
      </c>
      <c r="E962" s="26" t="str">
        <f>IFERROR(_xlfn.XLOOKUP($D962,現状商品設定!B:B,現状商品設定!C:C,"-"),"-")</f>
        <v>-</v>
      </c>
      <c r="F962" s="56">
        <f>現状ワード設定!G959</f>
        <v>0</v>
      </c>
      <c r="G962" s="60" t="s">
        <v>46</v>
      </c>
      <c r="H962" s="47" t="str">
        <f>IFERROR(_xlfn.XLOOKUP(D962,商品!$D:$D,商品!$H:$H),"")</f>
        <v/>
      </c>
      <c r="I962" s="50" t="str">
        <f>IFERROR(_xlfn.XLOOKUP(D962&amp;F962,現状ワード設定!J:J,現状ワード設定!H:H),"")</f>
        <v/>
      </c>
      <c r="J962" s="47" t="str">
        <f>IFERROR(_xlfn.XLOOKUP(D962&amp;F962,現状ワード設定!J:J,現状ワード設定!I:I),"")</f>
        <v/>
      </c>
      <c r="K962" s="47" t="e">
        <f>IF(AND(T962&gt;=設定!$C$12,W962&gt;=O962),I962*(1+設定!$F$12),IF(AND(T962&gt;=設定!$C$13,W962&lt;O962),I962*(1+設定!$F$13),IF(AND(T962&lt;設定!$C$14,U962&gt;=設定!$E$14),I962*(1+設定!$F$14),IF(AND(T962&lt;設定!$C$15,U962&lt;設定!$E$15),I962*(1+設定!$F$15),"除外"))))</f>
        <v>#VALUE!</v>
      </c>
      <c r="L962" s="58" t="e">
        <f ca="1">IF(消化率!$I$5&lt;1,K962*消化率!$I$5,IF(U962*V962/(K962*消化率!$I$5)&gt;O962,K962*消化率!$I$5,M962))</f>
        <v>#DIV/0!</v>
      </c>
      <c r="M962" s="58" t="e">
        <f t="shared" si="157"/>
        <v>#VALUE!</v>
      </c>
      <c r="N962" s="58" t="e">
        <f ca="1">IF(ROUNDUP(IF(IF(IF(AND(設定!$D$8&lt;=L962,設定!$D$8&lt;J962),設定!$D$8,IF(AND(J962&lt;=L962,J962&lt;設定!$D$8),J962,IF(AND(L962&lt;=J962,J962&lt;設定!$D$8),J962,L962)))=0,設定!$D$8,IF(AND(設定!$D$8&lt;=L962,設定!$D$8&lt;J962),設定!$D$8,IF(AND(J962&lt;=L962,J962&lt;設定!$D$8),J962,IF(AND(L962&lt;=J962,J962&lt;設定!$D$8),J962,L962))))&lt;=H962,H962+1,IF(IF(AND(設定!$D$8&lt;=L962,設定!$D$8&lt;J962),設定!$D$8,IF(AND(J962&lt;=L962,J962&lt;設定!$D$8),J962,IF(AND(L962&lt;=J962,J962&lt;設定!$D$8),J962,L962)))=0,設定!$D$8,IF(AND(設定!$D$8&lt;=L962,設定!$D$8&lt;J962),設定!$D$8,IF(AND(J962&lt;=L962,J962&lt;設定!$D$8),J962,IF(AND(L962&lt;=J962,J962&lt;設定!$D$8),J962,L962))))),0)&gt;40,ROUNDUP(IF(IF(IF(AND(設定!$D$8&lt;=L962,設定!$D$8&lt;J962),設定!$D$8,IF(AND(J962&lt;=L962,J962&lt;設定!$D$8),J962,IF(AND(L962&lt;=J962,J962&lt;設定!$D$8),J962,L962)))=0,設定!$D$8,IF(AND(設定!$D$8&lt;=L962,設定!$D$8&lt;J962),設定!$D$8,IF(AND(J962&lt;=L962,J962&lt;設定!$D$8),J962,IF(AND(L962&lt;=J962,J962&lt;設定!$D$8),J962,L962))))&lt;=H962,H962+1,IF(IF(AND(設定!$D$8&lt;=L962,設定!$D$8&lt;J962),設定!$D$8,IF(AND(J962&lt;=L962,J962&lt;設定!$D$8),J962,IF(AND(L962&lt;=J962,J962&lt;設定!$D$8),J962,L962)))=0,設定!$D$8,IF(AND(設定!$D$8&lt;=L962,設定!$D$8&lt;J962),設定!$D$8,IF(AND(J962&lt;=L962,J962&lt;設定!$D$8),J962,IF(AND(L962&lt;=J962,J962&lt;設定!$D$8),J962,L962))))),0),40)</f>
        <v>#DIV/0!</v>
      </c>
      <c r="O962" s="55">
        <f>IF(G962="標準",設定!$C$4,G962)</f>
        <v>5</v>
      </c>
      <c r="P962" s="45">
        <f t="shared" si="158"/>
        <v>0</v>
      </c>
      <c r="Q962" s="14">
        <f t="shared" si="159"/>
        <v>0</v>
      </c>
      <c r="R962" s="23">
        <f t="shared" si="167"/>
        <v>0</v>
      </c>
      <c r="S962" s="12">
        <f t="shared" si="160"/>
        <v>0</v>
      </c>
      <c r="T962" s="23">
        <f t="shared" si="161"/>
        <v>0</v>
      </c>
      <c r="U962" s="13">
        <f t="shared" si="162"/>
        <v>0</v>
      </c>
      <c r="V962" s="104" t="str">
        <f>INDEX(商品!Q:Q,MATCH(キーワード!D962,商品!D:D,0),1)</f>
        <v>-</v>
      </c>
      <c r="W962" s="15">
        <f t="shared" si="163"/>
        <v>0</v>
      </c>
      <c r="X962" s="22">
        <f>SUMIFS(当月ワード!$J$3:$J$1000,当月ワード!$D$3:$D$1000,キーワード!$D962,当月ワード!$E$3:$E$1000,キーワード!$F962)</f>
        <v>0</v>
      </c>
      <c r="Y962" s="23">
        <f>SUMIFS(前月ワード!$J$3:$J$1000,前月ワード!$D$3:$D$1000,キーワード!$D962,前月ワード!$E$3:$E$1000,キーワード!$F962)</f>
        <v>0</v>
      </c>
      <c r="Z962" s="23">
        <f>SUMIFS(前々月ワード!$J$3:$J$1000,前々月ワード!$D$3:$D$1000,キーワード!$D962,前々月ワード!$E$3:$E$1000,キーワード!$F962)</f>
        <v>0</v>
      </c>
      <c r="AA962" s="22">
        <f>SUMIFS(当月ワード!$W$3:$W$1000,当月ワード!$D$3:$D$1000,キーワード!$D962,当月ワード!$E$3:$E$1000,キーワード!$F962)</f>
        <v>0</v>
      </c>
      <c r="AB962" s="23">
        <f>SUMIFS(前月ワード!$W$3:$W$1000,前月ワード!$D$3:$D$1000,キーワード!$D962,前月ワード!$E$3:$E$1000,キーワード!$F962)</f>
        <v>0</v>
      </c>
      <c r="AC962" s="23">
        <f>SUMIFS(前々月ワード!$W$3:$W$1000,前々月ワード!$D$3:$D$1000,キーワード!$D962,前々月ワード!$E$3:$E$1000,キーワード!$F962)</f>
        <v>0</v>
      </c>
      <c r="AD962" s="23">
        <f t="shared" si="164"/>
        <v>0</v>
      </c>
      <c r="AE962" s="23">
        <f t="shared" si="164"/>
        <v>0</v>
      </c>
      <c r="AF962" s="23">
        <f t="shared" si="164"/>
        <v>0</v>
      </c>
      <c r="AG962" s="22">
        <f>SUMIFS(当月ワード!$X$3:$X$1000,当月ワード!$D$3:$D$1000,キーワード!$D962,当月ワード!$E$3:$E$1000,キーワード!$F962)</f>
        <v>0</v>
      </c>
      <c r="AH962" s="23">
        <f>SUMIFS(前月ワード!$X$3:$X$1000,前月ワード!$D$3:$D$1000,キーワード!$D962,前月ワード!$E$3:$E$1000,キーワード!$F962)</f>
        <v>0</v>
      </c>
      <c r="AI962" s="23">
        <f>SUMIFS(前々月ワード!$X$3:$X$1000,前々月ワード!$D$3:$D$1000,キーワード!$D962,前々月ワード!$E$3:$E$1000,キーワード!$F962)</f>
        <v>0</v>
      </c>
      <c r="AJ962" s="22">
        <f>SUMIFS(当月ワード!$I$3:$I$1000,当月ワード!$D$3:$D$1000,キーワード!$D962,当月ワード!$E$3:$E$1000,キーワード!$F962)</f>
        <v>0</v>
      </c>
      <c r="AK962" s="23">
        <f>SUMIFS(前月ワード!$I$3:$I$1000,前月ワード!$D$3:$D$1000,キーワード!$D962,前月ワード!$E$3:$E$1000,キーワード!$F962)</f>
        <v>0</v>
      </c>
      <c r="AL962" s="23">
        <f>SUMIFS(前々月ワード!$I$3:$I$1000,前々月ワード!$D$3:$D$1000,キーワード!$D962,前々月ワード!$E$3:$E$1000,キーワード!$F962)</f>
        <v>0</v>
      </c>
      <c r="AM962" s="13">
        <f t="shared" si="165"/>
        <v>0</v>
      </c>
      <c r="AN962" s="13">
        <f t="shared" si="165"/>
        <v>0</v>
      </c>
      <c r="AO962" s="13">
        <f t="shared" si="165"/>
        <v>0</v>
      </c>
      <c r="AP962" s="16">
        <f t="shared" si="166"/>
        <v>0</v>
      </c>
      <c r="AQ962" s="16">
        <f t="shared" si="166"/>
        <v>0</v>
      </c>
      <c r="AR962" s="17">
        <f t="shared" si="166"/>
        <v>0</v>
      </c>
    </row>
    <row r="963" spans="3:44" ht="36.65" customHeight="1">
      <c r="C963" s="20">
        <v>958</v>
      </c>
      <c r="D963" s="53">
        <f>現状ワード設定!B960</f>
        <v>0</v>
      </c>
      <c r="E963" s="26" t="str">
        <f>IFERROR(_xlfn.XLOOKUP($D963,現状商品設定!B:B,現状商品設定!C:C,"-"),"-")</f>
        <v>-</v>
      </c>
      <c r="F963" s="56">
        <f>現状ワード設定!G960</f>
        <v>0</v>
      </c>
      <c r="G963" s="60" t="s">
        <v>46</v>
      </c>
      <c r="H963" s="47" t="str">
        <f>IFERROR(_xlfn.XLOOKUP(D963,商品!$D:$D,商品!$H:$H),"")</f>
        <v/>
      </c>
      <c r="I963" s="50" t="str">
        <f>IFERROR(_xlfn.XLOOKUP(D963&amp;F963,現状ワード設定!J:J,現状ワード設定!H:H),"")</f>
        <v/>
      </c>
      <c r="J963" s="47" t="str">
        <f>IFERROR(_xlfn.XLOOKUP(D963&amp;F963,現状ワード設定!J:J,現状ワード設定!I:I),"")</f>
        <v/>
      </c>
      <c r="K963" s="47" t="e">
        <f>IF(AND(T963&gt;=設定!$C$12,W963&gt;=O963),I963*(1+設定!$F$12),IF(AND(T963&gt;=設定!$C$13,W963&lt;O963),I963*(1+設定!$F$13),IF(AND(T963&lt;設定!$C$14,U963&gt;=設定!$E$14),I963*(1+設定!$F$14),IF(AND(T963&lt;設定!$C$15,U963&lt;設定!$E$15),I963*(1+設定!$F$15),"除外"))))</f>
        <v>#VALUE!</v>
      </c>
      <c r="L963" s="58" t="e">
        <f ca="1">IF(消化率!$I$5&lt;1,K963*消化率!$I$5,IF(U963*V963/(K963*消化率!$I$5)&gt;O963,K963*消化率!$I$5,M963))</f>
        <v>#DIV/0!</v>
      </c>
      <c r="M963" s="58" t="e">
        <f t="shared" si="157"/>
        <v>#VALUE!</v>
      </c>
      <c r="N963" s="58" t="e">
        <f ca="1">IF(ROUNDUP(IF(IF(IF(AND(設定!$D$8&lt;=L963,設定!$D$8&lt;J963),設定!$D$8,IF(AND(J963&lt;=L963,J963&lt;設定!$D$8),J963,IF(AND(L963&lt;=J963,J963&lt;設定!$D$8),J963,L963)))=0,設定!$D$8,IF(AND(設定!$D$8&lt;=L963,設定!$D$8&lt;J963),設定!$D$8,IF(AND(J963&lt;=L963,J963&lt;設定!$D$8),J963,IF(AND(L963&lt;=J963,J963&lt;設定!$D$8),J963,L963))))&lt;=H963,H963+1,IF(IF(AND(設定!$D$8&lt;=L963,設定!$D$8&lt;J963),設定!$D$8,IF(AND(J963&lt;=L963,J963&lt;設定!$D$8),J963,IF(AND(L963&lt;=J963,J963&lt;設定!$D$8),J963,L963)))=0,設定!$D$8,IF(AND(設定!$D$8&lt;=L963,設定!$D$8&lt;J963),設定!$D$8,IF(AND(J963&lt;=L963,J963&lt;設定!$D$8),J963,IF(AND(L963&lt;=J963,J963&lt;設定!$D$8),J963,L963))))),0)&gt;40,ROUNDUP(IF(IF(IF(AND(設定!$D$8&lt;=L963,設定!$D$8&lt;J963),設定!$D$8,IF(AND(J963&lt;=L963,J963&lt;設定!$D$8),J963,IF(AND(L963&lt;=J963,J963&lt;設定!$D$8),J963,L963)))=0,設定!$D$8,IF(AND(設定!$D$8&lt;=L963,設定!$D$8&lt;J963),設定!$D$8,IF(AND(J963&lt;=L963,J963&lt;設定!$D$8),J963,IF(AND(L963&lt;=J963,J963&lt;設定!$D$8),J963,L963))))&lt;=H963,H963+1,IF(IF(AND(設定!$D$8&lt;=L963,設定!$D$8&lt;J963),設定!$D$8,IF(AND(J963&lt;=L963,J963&lt;設定!$D$8),J963,IF(AND(L963&lt;=J963,J963&lt;設定!$D$8),J963,L963)))=0,設定!$D$8,IF(AND(設定!$D$8&lt;=L963,設定!$D$8&lt;J963),設定!$D$8,IF(AND(J963&lt;=L963,J963&lt;設定!$D$8),J963,IF(AND(L963&lt;=J963,J963&lt;設定!$D$8),J963,L963))))),0),40)</f>
        <v>#DIV/0!</v>
      </c>
      <c r="O963" s="55">
        <f>IF(G963="標準",設定!$C$4,G963)</f>
        <v>5</v>
      </c>
      <c r="P963" s="45">
        <f t="shared" si="158"/>
        <v>0</v>
      </c>
      <c r="Q963" s="14">
        <f t="shared" si="159"/>
        <v>0</v>
      </c>
      <c r="R963" s="23">
        <f t="shared" si="167"/>
        <v>0</v>
      </c>
      <c r="S963" s="12">
        <f t="shared" si="160"/>
        <v>0</v>
      </c>
      <c r="T963" s="23">
        <f t="shared" si="161"/>
        <v>0</v>
      </c>
      <c r="U963" s="13">
        <f t="shared" si="162"/>
        <v>0</v>
      </c>
      <c r="V963" s="104" t="str">
        <f>INDEX(商品!Q:Q,MATCH(キーワード!D963,商品!D:D,0),1)</f>
        <v>-</v>
      </c>
      <c r="W963" s="15">
        <f t="shared" si="163"/>
        <v>0</v>
      </c>
      <c r="X963" s="22">
        <f>SUMIFS(当月ワード!$J$3:$J$1000,当月ワード!$D$3:$D$1000,キーワード!$D963,当月ワード!$E$3:$E$1000,キーワード!$F963)</f>
        <v>0</v>
      </c>
      <c r="Y963" s="23">
        <f>SUMIFS(前月ワード!$J$3:$J$1000,前月ワード!$D$3:$D$1000,キーワード!$D963,前月ワード!$E$3:$E$1000,キーワード!$F963)</f>
        <v>0</v>
      </c>
      <c r="Z963" s="23">
        <f>SUMIFS(前々月ワード!$J$3:$J$1000,前々月ワード!$D$3:$D$1000,キーワード!$D963,前々月ワード!$E$3:$E$1000,キーワード!$F963)</f>
        <v>0</v>
      </c>
      <c r="AA963" s="22">
        <f>SUMIFS(当月ワード!$W$3:$W$1000,当月ワード!$D$3:$D$1000,キーワード!$D963,当月ワード!$E$3:$E$1000,キーワード!$F963)</f>
        <v>0</v>
      </c>
      <c r="AB963" s="23">
        <f>SUMIFS(前月ワード!$W$3:$W$1000,前月ワード!$D$3:$D$1000,キーワード!$D963,前月ワード!$E$3:$E$1000,キーワード!$F963)</f>
        <v>0</v>
      </c>
      <c r="AC963" s="23">
        <f>SUMIFS(前々月ワード!$W$3:$W$1000,前々月ワード!$D$3:$D$1000,キーワード!$D963,前々月ワード!$E$3:$E$1000,キーワード!$F963)</f>
        <v>0</v>
      </c>
      <c r="AD963" s="23">
        <f t="shared" si="164"/>
        <v>0</v>
      </c>
      <c r="AE963" s="23">
        <f t="shared" si="164"/>
        <v>0</v>
      </c>
      <c r="AF963" s="23">
        <f t="shared" si="164"/>
        <v>0</v>
      </c>
      <c r="AG963" s="22">
        <f>SUMIFS(当月ワード!$X$3:$X$1000,当月ワード!$D$3:$D$1000,キーワード!$D963,当月ワード!$E$3:$E$1000,キーワード!$F963)</f>
        <v>0</v>
      </c>
      <c r="AH963" s="23">
        <f>SUMIFS(前月ワード!$X$3:$X$1000,前月ワード!$D$3:$D$1000,キーワード!$D963,前月ワード!$E$3:$E$1000,キーワード!$F963)</f>
        <v>0</v>
      </c>
      <c r="AI963" s="23">
        <f>SUMIFS(前々月ワード!$X$3:$X$1000,前々月ワード!$D$3:$D$1000,キーワード!$D963,前々月ワード!$E$3:$E$1000,キーワード!$F963)</f>
        <v>0</v>
      </c>
      <c r="AJ963" s="22">
        <f>SUMIFS(当月ワード!$I$3:$I$1000,当月ワード!$D$3:$D$1000,キーワード!$D963,当月ワード!$E$3:$E$1000,キーワード!$F963)</f>
        <v>0</v>
      </c>
      <c r="AK963" s="23">
        <f>SUMIFS(前月ワード!$I$3:$I$1000,前月ワード!$D$3:$D$1000,キーワード!$D963,前月ワード!$E$3:$E$1000,キーワード!$F963)</f>
        <v>0</v>
      </c>
      <c r="AL963" s="23">
        <f>SUMIFS(前々月ワード!$I$3:$I$1000,前々月ワード!$D$3:$D$1000,キーワード!$D963,前々月ワード!$E$3:$E$1000,キーワード!$F963)</f>
        <v>0</v>
      </c>
      <c r="AM963" s="13">
        <f t="shared" si="165"/>
        <v>0</v>
      </c>
      <c r="AN963" s="13">
        <f t="shared" si="165"/>
        <v>0</v>
      </c>
      <c r="AO963" s="13">
        <f t="shared" si="165"/>
        <v>0</v>
      </c>
      <c r="AP963" s="16">
        <f t="shared" si="166"/>
        <v>0</v>
      </c>
      <c r="AQ963" s="16">
        <f t="shared" si="166"/>
        <v>0</v>
      </c>
      <c r="AR963" s="17">
        <f t="shared" si="166"/>
        <v>0</v>
      </c>
    </row>
    <row r="964" spans="3:44" ht="36.65" customHeight="1">
      <c r="C964" s="20">
        <v>959</v>
      </c>
      <c r="D964" s="53">
        <f>現状ワード設定!B961</f>
        <v>0</v>
      </c>
      <c r="E964" s="26" t="str">
        <f>IFERROR(_xlfn.XLOOKUP($D964,現状商品設定!B:B,現状商品設定!C:C,"-"),"-")</f>
        <v>-</v>
      </c>
      <c r="F964" s="56">
        <f>現状ワード設定!G961</f>
        <v>0</v>
      </c>
      <c r="G964" s="60" t="s">
        <v>46</v>
      </c>
      <c r="H964" s="47" t="str">
        <f>IFERROR(_xlfn.XLOOKUP(D964,商品!$D:$D,商品!$H:$H),"")</f>
        <v/>
      </c>
      <c r="I964" s="50" t="str">
        <f>IFERROR(_xlfn.XLOOKUP(D964&amp;F964,現状ワード設定!J:J,現状ワード設定!H:H),"")</f>
        <v/>
      </c>
      <c r="J964" s="47" t="str">
        <f>IFERROR(_xlfn.XLOOKUP(D964&amp;F964,現状ワード設定!J:J,現状ワード設定!I:I),"")</f>
        <v/>
      </c>
      <c r="K964" s="47" t="e">
        <f>IF(AND(T964&gt;=設定!$C$12,W964&gt;=O964),I964*(1+設定!$F$12),IF(AND(T964&gt;=設定!$C$13,W964&lt;O964),I964*(1+設定!$F$13),IF(AND(T964&lt;設定!$C$14,U964&gt;=設定!$E$14),I964*(1+設定!$F$14),IF(AND(T964&lt;設定!$C$15,U964&lt;設定!$E$15),I964*(1+設定!$F$15),"除外"))))</f>
        <v>#VALUE!</v>
      </c>
      <c r="L964" s="58" t="e">
        <f ca="1">IF(消化率!$I$5&lt;1,K964*消化率!$I$5,IF(U964*V964/(K964*消化率!$I$5)&gt;O964,K964*消化率!$I$5,M964))</f>
        <v>#DIV/0!</v>
      </c>
      <c r="M964" s="58" t="e">
        <f t="shared" si="157"/>
        <v>#VALUE!</v>
      </c>
      <c r="N964" s="58" t="e">
        <f ca="1">IF(ROUNDUP(IF(IF(IF(AND(設定!$D$8&lt;=L964,設定!$D$8&lt;J964),設定!$D$8,IF(AND(J964&lt;=L964,J964&lt;設定!$D$8),J964,IF(AND(L964&lt;=J964,J964&lt;設定!$D$8),J964,L964)))=0,設定!$D$8,IF(AND(設定!$D$8&lt;=L964,設定!$D$8&lt;J964),設定!$D$8,IF(AND(J964&lt;=L964,J964&lt;設定!$D$8),J964,IF(AND(L964&lt;=J964,J964&lt;設定!$D$8),J964,L964))))&lt;=H964,H964+1,IF(IF(AND(設定!$D$8&lt;=L964,設定!$D$8&lt;J964),設定!$D$8,IF(AND(J964&lt;=L964,J964&lt;設定!$D$8),J964,IF(AND(L964&lt;=J964,J964&lt;設定!$D$8),J964,L964)))=0,設定!$D$8,IF(AND(設定!$D$8&lt;=L964,設定!$D$8&lt;J964),設定!$D$8,IF(AND(J964&lt;=L964,J964&lt;設定!$D$8),J964,IF(AND(L964&lt;=J964,J964&lt;設定!$D$8),J964,L964))))),0)&gt;40,ROUNDUP(IF(IF(IF(AND(設定!$D$8&lt;=L964,設定!$D$8&lt;J964),設定!$D$8,IF(AND(J964&lt;=L964,J964&lt;設定!$D$8),J964,IF(AND(L964&lt;=J964,J964&lt;設定!$D$8),J964,L964)))=0,設定!$D$8,IF(AND(設定!$D$8&lt;=L964,設定!$D$8&lt;J964),設定!$D$8,IF(AND(J964&lt;=L964,J964&lt;設定!$D$8),J964,IF(AND(L964&lt;=J964,J964&lt;設定!$D$8),J964,L964))))&lt;=H964,H964+1,IF(IF(AND(設定!$D$8&lt;=L964,設定!$D$8&lt;J964),設定!$D$8,IF(AND(J964&lt;=L964,J964&lt;設定!$D$8),J964,IF(AND(L964&lt;=J964,J964&lt;設定!$D$8),J964,L964)))=0,設定!$D$8,IF(AND(設定!$D$8&lt;=L964,設定!$D$8&lt;J964),設定!$D$8,IF(AND(J964&lt;=L964,J964&lt;設定!$D$8),J964,IF(AND(L964&lt;=J964,J964&lt;設定!$D$8),J964,L964))))),0),40)</f>
        <v>#DIV/0!</v>
      </c>
      <c r="O964" s="55">
        <f>IF(G964="標準",設定!$C$4,G964)</f>
        <v>5</v>
      </c>
      <c r="P964" s="45">
        <f t="shared" si="158"/>
        <v>0</v>
      </c>
      <c r="Q964" s="14">
        <f t="shared" si="159"/>
        <v>0</v>
      </c>
      <c r="R964" s="23">
        <f t="shared" si="167"/>
        <v>0</v>
      </c>
      <c r="S964" s="12">
        <f t="shared" si="160"/>
        <v>0</v>
      </c>
      <c r="T964" s="23">
        <f t="shared" si="161"/>
        <v>0</v>
      </c>
      <c r="U964" s="13">
        <f t="shared" si="162"/>
        <v>0</v>
      </c>
      <c r="V964" s="104" t="str">
        <f>INDEX(商品!Q:Q,MATCH(キーワード!D964,商品!D:D,0),1)</f>
        <v>-</v>
      </c>
      <c r="W964" s="15">
        <f t="shared" si="163"/>
        <v>0</v>
      </c>
      <c r="X964" s="22">
        <f>SUMIFS(当月ワード!$J$3:$J$1000,当月ワード!$D$3:$D$1000,キーワード!$D964,当月ワード!$E$3:$E$1000,キーワード!$F964)</f>
        <v>0</v>
      </c>
      <c r="Y964" s="23">
        <f>SUMIFS(前月ワード!$J$3:$J$1000,前月ワード!$D$3:$D$1000,キーワード!$D964,前月ワード!$E$3:$E$1000,キーワード!$F964)</f>
        <v>0</v>
      </c>
      <c r="Z964" s="23">
        <f>SUMIFS(前々月ワード!$J$3:$J$1000,前々月ワード!$D$3:$D$1000,キーワード!$D964,前々月ワード!$E$3:$E$1000,キーワード!$F964)</f>
        <v>0</v>
      </c>
      <c r="AA964" s="22">
        <f>SUMIFS(当月ワード!$W$3:$W$1000,当月ワード!$D$3:$D$1000,キーワード!$D964,当月ワード!$E$3:$E$1000,キーワード!$F964)</f>
        <v>0</v>
      </c>
      <c r="AB964" s="23">
        <f>SUMIFS(前月ワード!$W$3:$W$1000,前月ワード!$D$3:$D$1000,キーワード!$D964,前月ワード!$E$3:$E$1000,キーワード!$F964)</f>
        <v>0</v>
      </c>
      <c r="AC964" s="23">
        <f>SUMIFS(前々月ワード!$W$3:$W$1000,前々月ワード!$D$3:$D$1000,キーワード!$D964,前々月ワード!$E$3:$E$1000,キーワード!$F964)</f>
        <v>0</v>
      </c>
      <c r="AD964" s="23">
        <f t="shared" si="164"/>
        <v>0</v>
      </c>
      <c r="AE964" s="23">
        <f t="shared" si="164"/>
        <v>0</v>
      </c>
      <c r="AF964" s="23">
        <f t="shared" si="164"/>
        <v>0</v>
      </c>
      <c r="AG964" s="22">
        <f>SUMIFS(当月ワード!$X$3:$X$1000,当月ワード!$D$3:$D$1000,キーワード!$D964,当月ワード!$E$3:$E$1000,キーワード!$F964)</f>
        <v>0</v>
      </c>
      <c r="AH964" s="23">
        <f>SUMIFS(前月ワード!$X$3:$X$1000,前月ワード!$D$3:$D$1000,キーワード!$D964,前月ワード!$E$3:$E$1000,キーワード!$F964)</f>
        <v>0</v>
      </c>
      <c r="AI964" s="23">
        <f>SUMIFS(前々月ワード!$X$3:$X$1000,前々月ワード!$D$3:$D$1000,キーワード!$D964,前々月ワード!$E$3:$E$1000,キーワード!$F964)</f>
        <v>0</v>
      </c>
      <c r="AJ964" s="22">
        <f>SUMIFS(当月ワード!$I$3:$I$1000,当月ワード!$D$3:$D$1000,キーワード!$D964,当月ワード!$E$3:$E$1000,キーワード!$F964)</f>
        <v>0</v>
      </c>
      <c r="AK964" s="23">
        <f>SUMIFS(前月ワード!$I$3:$I$1000,前月ワード!$D$3:$D$1000,キーワード!$D964,前月ワード!$E$3:$E$1000,キーワード!$F964)</f>
        <v>0</v>
      </c>
      <c r="AL964" s="23">
        <f>SUMIFS(前々月ワード!$I$3:$I$1000,前々月ワード!$D$3:$D$1000,キーワード!$D964,前々月ワード!$E$3:$E$1000,キーワード!$F964)</f>
        <v>0</v>
      </c>
      <c r="AM964" s="13">
        <f t="shared" si="165"/>
        <v>0</v>
      </c>
      <c r="AN964" s="13">
        <f t="shared" si="165"/>
        <v>0</v>
      </c>
      <c r="AO964" s="13">
        <f t="shared" si="165"/>
        <v>0</v>
      </c>
      <c r="AP964" s="16">
        <f t="shared" si="166"/>
        <v>0</v>
      </c>
      <c r="AQ964" s="16">
        <f t="shared" si="166"/>
        <v>0</v>
      </c>
      <c r="AR964" s="17">
        <f t="shared" si="166"/>
        <v>0</v>
      </c>
    </row>
    <row r="965" spans="3:44" ht="36.65" customHeight="1">
      <c r="C965" s="20">
        <v>960</v>
      </c>
      <c r="D965" s="53">
        <f>現状ワード設定!B962</f>
        <v>0</v>
      </c>
      <c r="E965" s="26" t="str">
        <f>IFERROR(_xlfn.XLOOKUP($D965,現状商品設定!B:B,現状商品設定!C:C,"-"),"-")</f>
        <v>-</v>
      </c>
      <c r="F965" s="56">
        <f>現状ワード設定!G962</f>
        <v>0</v>
      </c>
      <c r="G965" s="60" t="s">
        <v>46</v>
      </c>
      <c r="H965" s="47" t="str">
        <f>IFERROR(_xlfn.XLOOKUP(D965,商品!$D:$D,商品!$H:$H),"")</f>
        <v/>
      </c>
      <c r="I965" s="50" t="str">
        <f>IFERROR(_xlfn.XLOOKUP(D965&amp;F965,現状ワード設定!J:J,現状ワード設定!H:H),"")</f>
        <v/>
      </c>
      <c r="J965" s="47" t="str">
        <f>IFERROR(_xlfn.XLOOKUP(D965&amp;F965,現状ワード設定!J:J,現状ワード設定!I:I),"")</f>
        <v/>
      </c>
      <c r="K965" s="47" t="e">
        <f>IF(AND(T965&gt;=設定!$C$12,W965&gt;=O965),I965*(1+設定!$F$12),IF(AND(T965&gt;=設定!$C$13,W965&lt;O965),I965*(1+設定!$F$13),IF(AND(T965&lt;設定!$C$14,U965&gt;=設定!$E$14),I965*(1+設定!$F$14),IF(AND(T965&lt;設定!$C$15,U965&lt;設定!$E$15),I965*(1+設定!$F$15),"除外"))))</f>
        <v>#VALUE!</v>
      </c>
      <c r="L965" s="58" t="e">
        <f ca="1">IF(消化率!$I$5&lt;1,K965*消化率!$I$5,IF(U965*V965/(K965*消化率!$I$5)&gt;O965,K965*消化率!$I$5,M965))</f>
        <v>#DIV/0!</v>
      </c>
      <c r="M965" s="58" t="e">
        <f t="shared" si="157"/>
        <v>#VALUE!</v>
      </c>
      <c r="N965" s="58" t="e">
        <f ca="1">IF(ROUNDUP(IF(IF(IF(AND(設定!$D$8&lt;=L965,設定!$D$8&lt;J965),設定!$D$8,IF(AND(J965&lt;=L965,J965&lt;設定!$D$8),J965,IF(AND(L965&lt;=J965,J965&lt;設定!$D$8),J965,L965)))=0,設定!$D$8,IF(AND(設定!$D$8&lt;=L965,設定!$D$8&lt;J965),設定!$D$8,IF(AND(J965&lt;=L965,J965&lt;設定!$D$8),J965,IF(AND(L965&lt;=J965,J965&lt;設定!$D$8),J965,L965))))&lt;=H965,H965+1,IF(IF(AND(設定!$D$8&lt;=L965,設定!$D$8&lt;J965),設定!$D$8,IF(AND(J965&lt;=L965,J965&lt;設定!$D$8),J965,IF(AND(L965&lt;=J965,J965&lt;設定!$D$8),J965,L965)))=0,設定!$D$8,IF(AND(設定!$D$8&lt;=L965,設定!$D$8&lt;J965),設定!$D$8,IF(AND(J965&lt;=L965,J965&lt;設定!$D$8),J965,IF(AND(L965&lt;=J965,J965&lt;設定!$D$8),J965,L965))))),0)&gt;40,ROUNDUP(IF(IF(IF(AND(設定!$D$8&lt;=L965,設定!$D$8&lt;J965),設定!$D$8,IF(AND(J965&lt;=L965,J965&lt;設定!$D$8),J965,IF(AND(L965&lt;=J965,J965&lt;設定!$D$8),J965,L965)))=0,設定!$D$8,IF(AND(設定!$D$8&lt;=L965,設定!$D$8&lt;J965),設定!$D$8,IF(AND(J965&lt;=L965,J965&lt;設定!$D$8),J965,IF(AND(L965&lt;=J965,J965&lt;設定!$D$8),J965,L965))))&lt;=H965,H965+1,IF(IF(AND(設定!$D$8&lt;=L965,設定!$D$8&lt;J965),設定!$D$8,IF(AND(J965&lt;=L965,J965&lt;設定!$D$8),J965,IF(AND(L965&lt;=J965,J965&lt;設定!$D$8),J965,L965)))=0,設定!$D$8,IF(AND(設定!$D$8&lt;=L965,設定!$D$8&lt;J965),設定!$D$8,IF(AND(J965&lt;=L965,J965&lt;設定!$D$8),J965,IF(AND(L965&lt;=J965,J965&lt;設定!$D$8),J965,L965))))),0),40)</f>
        <v>#DIV/0!</v>
      </c>
      <c r="O965" s="55">
        <f>IF(G965="標準",設定!$C$4,G965)</f>
        <v>5</v>
      </c>
      <c r="P965" s="45">
        <f t="shared" si="158"/>
        <v>0</v>
      </c>
      <c r="Q965" s="14">
        <f t="shared" si="159"/>
        <v>0</v>
      </c>
      <c r="R965" s="23">
        <f t="shared" si="167"/>
        <v>0</v>
      </c>
      <c r="S965" s="12">
        <f t="shared" si="160"/>
        <v>0</v>
      </c>
      <c r="T965" s="23">
        <f t="shared" si="161"/>
        <v>0</v>
      </c>
      <c r="U965" s="13">
        <f t="shared" si="162"/>
        <v>0</v>
      </c>
      <c r="V965" s="104" t="str">
        <f>INDEX(商品!Q:Q,MATCH(キーワード!D965,商品!D:D,0),1)</f>
        <v>-</v>
      </c>
      <c r="W965" s="15">
        <f t="shared" si="163"/>
        <v>0</v>
      </c>
      <c r="X965" s="22">
        <f>SUMIFS(当月ワード!$J$3:$J$1000,当月ワード!$D$3:$D$1000,キーワード!$D965,当月ワード!$E$3:$E$1000,キーワード!$F965)</f>
        <v>0</v>
      </c>
      <c r="Y965" s="23">
        <f>SUMIFS(前月ワード!$J$3:$J$1000,前月ワード!$D$3:$D$1000,キーワード!$D965,前月ワード!$E$3:$E$1000,キーワード!$F965)</f>
        <v>0</v>
      </c>
      <c r="Z965" s="23">
        <f>SUMIFS(前々月ワード!$J$3:$J$1000,前々月ワード!$D$3:$D$1000,キーワード!$D965,前々月ワード!$E$3:$E$1000,キーワード!$F965)</f>
        <v>0</v>
      </c>
      <c r="AA965" s="22">
        <f>SUMIFS(当月ワード!$W$3:$W$1000,当月ワード!$D$3:$D$1000,キーワード!$D965,当月ワード!$E$3:$E$1000,キーワード!$F965)</f>
        <v>0</v>
      </c>
      <c r="AB965" s="23">
        <f>SUMIFS(前月ワード!$W$3:$W$1000,前月ワード!$D$3:$D$1000,キーワード!$D965,前月ワード!$E$3:$E$1000,キーワード!$F965)</f>
        <v>0</v>
      </c>
      <c r="AC965" s="23">
        <f>SUMIFS(前々月ワード!$W$3:$W$1000,前々月ワード!$D$3:$D$1000,キーワード!$D965,前々月ワード!$E$3:$E$1000,キーワード!$F965)</f>
        <v>0</v>
      </c>
      <c r="AD965" s="23">
        <f t="shared" si="164"/>
        <v>0</v>
      </c>
      <c r="AE965" s="23">
        <f t="shared" si="164"/>
        <v>0</v>
      </c>
      <c r="AF965" s="23">
        <f t="shared" si="164"/>
        <v>0</v>
      </c>
      <c r="AG965" s="22">
        <f>SUMIFS(当月ワード!$X$3:$X$1000,当月ワード!$D$3:$D$1000,キーワード!$D965,当月ワード!$E$3:$E$1000,キーワード!$F965)</f>
        <v>0</v>
      </c>
      <c r="AH965" s="23">
        <f>SUMIFS(前月ワード!$X$3:$X$1000,前月ワード!$D$3:$D$1000,キーワード!$D965,前月ワード!$E$3:$E$1000,キーワード!$F965)</f>
        <v>0</v>
      </c>
      <c r="AI965" s="23">
        <f>SUMIFS(前々月ワード!$X$3:$X$1000,前々月ワード!$D$3:$D$1000,キーワード!$D965,前々月ワード!$E$3:$E$1000,キーワード!$F965)</f>
        <v>0</v>
      </c>
      <c r="AJ965" s="22">
        <f>SUMIFS(当月ワード!$I$3:$I$1000,当月ワード!$D$3:$D$1000,キーワード!$D965,当月ワード!$E$3:$E$1000,キーワード!$F965)</f>
        <v>0</v>
      </c>
      <c r="AK965" s="23">
        <f>SUMIFS(前月ワード!$I$3:$I$1000,前月ワード!$D$3:$D$1000,キーワード!$D965,前月ワード!$E$3:$E$1000,キーワード!$F965)</f>
        <v>0</v>
      </c>
      <c r="AL965" s="23">
        <f>SUMIFS(前々月ワード!$I$3:$I$1000,前々月ワード!$D$3:$D$1000,キーワード!$D965,前々月ワード!$E$3:$E$1000,キーワード!$F965)</f>
        <v>0</v>
      </c>
      <c r="AM965" s="13">
        <f t="shared" si="165"/>
        <v>0</v>
      </c>
      <c r="AN965" s="13">
        <f t="shared" si="165"/>
        <v>0</v>
      </c>
      <c r="AO965" s="13">
        <f t="shared" si="165"/>
        <v>0</v>
      </c>
      <c r="AP965" s="16">
        <f t="shared" si="166"/>
        <v>0</v>
      </c>
      <c r="AQ965" s="16">
        <f t="shared" si="166"/>
        <v>0</v>
      </c>
      <c r="AR965" s="17">
        <f t="shared" si="166"/>
        <v>0</v>
      </c>
    </row>
    <row r="966" spans="3:44" ht="36.65" customHeight="1">
      <c r="C966" s="20">
        <v>961</v>
      </c>
      <c r="D966" s="53">
        <f>現状ワード設定!B963</f>
        <v>0</v>
      </c>
      <c r="E966" s="26" t="str">
        <f>IFERROR(_xlfn.XLOOKUP($D966,現状商品設定!B:B,現状商品設定!C:C,"-"),"-")</f>
        <v>-</v>
      </c>
      <c r="F966" s="56">
        <f>現状ワード設定!G963</f>
        <v>0</v>
      </c>
      <c r="G966" s="60" t="s">
        <v>46</v>
      </c>
      <c r="H966" s="47" t="str">
        <f>IFERROR(_xlfn.XLOOKUP(D966,商品!$D:$D,商品!$H:$H),"")</f>
        <v/>
      </c>
      <c r="I966" s="50" t="str">
        <f>IFERROR(_xlfn.XLOOKUP(D966&amp;F966,現状ワード設定!J:J,現状ワード設定!H:H),"")</f>
        <v/>
      </c>
      <c r="J966" s="47" t="str">
        <f>IFERROR(_xlfn.XLOOKUP(D966&amp;F966,現状ワード設定!J:J,現状ワード設定!I:I),"")</f>
        <v/>
      </c>
      <c r="K966" s="47" t="e">
        <f>IF(AND(T966&gt;=設定!$C$12,W966&gt;=O966),I966*(1+設定!$F$12),IF(AND(T966&gt;=設定!$C$13,W966&lt;O966),I966*(1+設定!$F$13),IF(AND(T966&lt;設定!$C$14,U966&gt;=設定!$E$14),I966*(1+設定!$F$14),IF(AND(T966&lt;設定!$C$15,U966&lt;設定!$E$15),I966*(1+設定!$F$15),"除外"))))</f>
        <v>#VALUE!</v>
      </c>
      <c r="L966" s="58" t="e">
        <f ca="1">IF(消化率!$I$5&lt;1,K966*消化率!$I$5,IF(U966*V966/(K966*消化率!$I$5)&gt;O966,K966*消化率!$I$5,M966))</f>
        <v>#DIV/0!</v>
      </c>
      <c r="M966" s="58" t="e">
        <f t="shared" si="157"/>
        <v>#VALUE!</v>
      </c>
      <c r="N966" s="58" t="e">
        <f ca="1">IF(ROUNDUP(IF(IF(IF(AND(設定!$D$8&lt;=L966,設定!$D$8&lt;J966),設定!$D$8,IF(AND(J966&lt;=L966,J966&lt;設定!$D$8),J966,IF(AND(L966&lt;=J966,J966&lt;設定!$D$8),J966,L966)))=0,設定!$D$8,IF(AND(設定!$D$8&lt;=L966,設定!$D$8&lt;J966),設定!$D$8,IF(AND(J966&lt;=L966,J966&lt;設定!$D$8),J966,IF(AND(L966&lt;=J966,J966&lt;設定!$D$8),J966,L966))))&lt;=H966,H966+1,IF(IF(AND(設定!$D$8&lt;=L966,設定!$D$8&lt;J966),設定!$D$8,IF(AND(J966&lt;=L966,J966&lt;設定!$D$8),J966,IF(AND(L966&lt;=J966,J966&lt;設定!$D$8),J966,L966)))=0,設定!$D$8,IF(AND(設定!$D$8&lt;=L966,設定!$D$8&lt;J966),設定!$D$8,IF(AND(J966&lt;=L966,J966&lt;設定!$D$8),J966,IF(AND(L966&lt;=J966,J966&lt;設定!$D$8),J966,L966))))),0)&gt;40,ROUNDUP(IF(IF(IF(AND(設定!$D$8&lt;=L966,設定!$D$8&lt;J966),設定!$D$8,IF(AND(J966&lt;=L966,J966&lt;設定!$D$8),J966,IF(AND(L966&lt;=J966,J966&lt;設定!$D$8),J966,L966)))=0,設定!$D$8,IF(AND(設定!$D$8&lt;=L966,設定!$D$8&lt;J966),設定!$D$8,IF(AND(J966&lt;=L966,J966&lt;設定!$D$8),J966,IF(AND(L966&lt;=J966,J966&lt;設定!$D$8),J966,L966))))&lt;=H966,H966+1,IF(IF(AND(設定!$D$8&lt;=L966,設定!$D$8&lt;J966),設定!$D$8,IF(AND(J966&lt;=L966,J966&lt;設定!$D$8),J966,IF(AND(L966&lt;=J966,J966&lt;設定!$D$8),J966,L966)))=0,設定!$D$8,IF(AND(設定!$D$8&lt;=L966,設定!$D$8&lt;J966),設定!$D$8,IF(AND(J966&lt;=L966,J966&lt;設定!$D$8),J966,IF(AND(L966&lt;=J966,J966&lt;設定!$D$8),J966,L966))))),0),40)</f>
        <v>#DIV/0!</v>
      </c>
      <c r="O966" s="55">
        <f>IF(G966="標準",設定!$C$4,G966)</f>
        <v>5</v>
      </c>
      <c r="P966" s="45">
        <f t="shared" si="158"/>
        <v>0</v>
      </c>
      <c r="Q966" s="14">
        <f t="shared" si="159"/>
        <v>0</v>
      </c>
      <c r="R966" s="23">
        <f t="shared" si="167"/>
        <v>0</v>
      </c>
      <c r="S966" s="12">
        <f t="shared" si="160"/>
        <v>0</v>
      </c>
      <c r="T966" s="23">
        <f t="shared" si="161"/>
        <v>0</v>
      </c>
      <c r="U966" s="13">
        <f t="shared" si="162"/>
        <v>0</v>
      </c>
      <c r="V966" s="104" t="str">
        <f>INDEX(商品!Q:Q,MATCH(キーワード!D966,商品!D:D,0),1)</f>
        <v>-</v>
      </c>
      <c r="W966" s="15">
        <f t="shared" si="163"/>
        <v>0</v>
      </c>
      <c r="X966" s="22">
        <f>SUMIFS(当月ワード!$J$3:$J$1000,当月ワード!$D$3:$D$1000,キーワード!$D966,当月ワード!$E$3:$E$1000,キーワード!$F966)</f>
        <v>0</v>
      </c>
      <c r="Y966" s="23">
        <f>SUMIFS(前月ワード!$J$3:$J$1000,前月ワード!$D$3:$D$1000,キーワード!$D966,前月ワード!$E$3:$E$1000,キーワード!$F966)</f>
        <v>0</v>
      </c>
      <c r="Z966" s="23">
        <f>SUMIFS(前々月ワード!$J$3:$J$1000,前々月ワード!$D$3:$D$1000,キーワード!$D966,前々月ワード!$E$3:$E$1000,キーワード!$F966)</f>
        <v>0</v>
      </c>
      <c r="AA966" s="22">
        <f>SUMIFS(当月ワード!$W$3:$W$1000,当月ワード!$D$3:$D$1000,キーワード!$D966,当月ワード!$E$3:$E$1000,キーワード!$F966)</f>
        <v>0</v>
      </c>
      <c r="AB966" s="23">
        <f>SUMIFS(前月ワード!$W$3:$W$1000,前月ワード!$D$3:$D$1000,キーワード!$D966,前月ワード!$E$3:$E$1000,キーワード!$F966)</f>
        <v>0</v>
      </c>
      <c r="AC966" s="23">
        <f>SUMIFS(前々月ワード!$W$3:$W$1000,前々月ワード!$D$3:$D$1000,キーワード!$D966,前々月ワード!$E$3:$E$1000,キーワード!$F966)</f>
        <v>0</v>
      </c>
      <c r="AD966" s="23">
        <f t="shared" si="164"/>
        <v>0</v>
      </c>
      <c r="AE966" s="23">
        <f t="shared" si="164"/>
        <v>0</v>
      </c>
      <c r="AF966" s="23">
        <f t="shared" si="164"/>
        <v>0</v>
      </c>
      <c r="AG966" s="22">
        <f>SUMIFS(当月ワード!$X$3:$X$1000,当月ワード!$D$3:$D$1000,キーワード!$D966,当月ワード!$E$3:$E$1000,キーワード!$F966)</f>
        <v>0</v>
      </c>
      <c r="AH966" s="23">
        <f>SUMIFS(前月ワード!$X$3:$X$1000,前月ワード!$D$3:$D$1000,キーワード!$D966,前月ワード!$E$3:$E$1000,キーワード!$F966)</f>
        <v>0</v>
      </c>
      <c r="AI966" s="23">
        <f>SUMIFS(前々月ワード!$X$3:$X$1000,前々月ワード!$D$3:$D$1000,キーワード!$D966,前々月ワード!$E$3:$E$1000,キーワード!$F966)</f>
        <v>0</v>
      </c>
      <c r="AJ966" s="22">
        <f>SUMIFS(当月ワード!$I$3:$I$1000,当月ワード!$D$3:$D$1000,キーワード!$D966,当月ワード!$E$3:$E$1000,キーワード!$F966)</f>
        <v>0</v>
      </c>
      <c r="AK966" s="23">
        <f>SUMIFS(前月ワード!$I$3:$I$1000,前月ワード!$D$3:$D$1000,キーワード!$D966,前月ワード!$E$3:$E$1000,キーワード!$F966)</f>
        <v>0</v>
      </c>
      <c r="AL966" s="23">
        <f>SUMIFS(前々月ワード!$I$3:$I$1000,前々月ワード!$D$3:$D$1000,キーワード!$D966,前々月ワード!$E$3:$E$1000,キーワード!$F966)</f>
        <v>0</v>
      </c>
      <c r="AM966" s="13">
        <f t="shared" si="165"/>
        <v>0</v>
      </c>
      <c r="AN966" s="13">
        <f t="shared" si="165"/>
        <v>0</v>
      </c>
      <c r="AO966" s="13">
        <f t="shared" si="165"/>
        <v>0</v>
      </c>
      <c r="AP966" s="16">
        <f t="shared" si="166"/>
        <v>0</v>
      </c>
      <c r="AQ966" s="16">
        <f t="shared" si="166"/>
        <v>0</v>
      </c>
      <c r="AR966" s="17">
        <f t="shared" si="166"/>
        <v>0</v>
      </c>
    </row>
    <row r="967" spans="3:44" ht="36.65" customHeight="1">
      <c r="C967" s="20">
        <v>962</v>
      </c>
      <c r="D967" s="53">
        <f>現状ワード設定!B964</f>
        <v>0</v>
      </c>
      <c r="E967" s="26" t="str">
        <f>IFERROR(_xlfn.XLOOKUP($D967,現状商品設定!B:B,現状商品設定!C:C,"-"),"-")</f>
        <v>-</v>
      </c>
      <c r="F967" s="56">
        <f>現状ワード設定!G964</f>
        <v>0</v>
      </c>
      <c r="G967" s="60" t="s">
        <v>46</v>
      </c>
      <c r="H967" s="47" t="str">
        <f>IFERROR(_xlfn.XLOOKUP(D967,商品!$D:$D,商品!$H:$H),"")</f>
        <v/>
      </c>
      <c r="I967" s="50" t="str">
        <f>IFERROR(_xlfn.XLOOKUP(D967&amp;F967,現状ワード設定!J:J,現状ワード設定!H:H),"")</f>
        <v/>
      </c>
      <c r="J967" s="47" t="str">
        <f>IFERROR(_xlfn.XLOOKUP(D967&amp;F967,現状ワード設定!J:J,現状ワード設定!I:I),"")</f>
        <v/>
      </c>
      <c r="K967" s="47" t="e">
        <f>IF(AND(T967&gt;=設定!$C$12,W967&gt;=O967),I967*(1+設定!$F$12),IF(AND(T967&gt;=設定!$C$13,W967&lt;O967),I967*(1+設定!$F$13),IF(AND(T967&lt;設定!$C$14,U967&gt;=設定!$E$14),I967*(1+設定!$F$14),IF(AND(T967&lt;設定!$C$15,U967&lt;設定!$E$15),I967*(1+設定!$F$15),"除外"))))</f>
        <v>#VALUE!</v>
      </c>
      <c r="L967" s="58" t="e">
        <f ca="1">IF(消化率!$I$5&lt;1,K967*消化率!$I$5,IF(U967*V967/(K967*消化率!$I$5)&gt;O967,K967*消化率!$I$5,M967))</f>
        <v>#DIV/0!</v>
      </c>
      <c r="M967" s="58" t="e">
        <f t="shared" ref="M967:M1005" si="168">IF(U967*V967/O967-H967&gt;0,U967*V967/O967-H967,K967)</f>
        <v>#VALUE!</v>
      </c>
      <c r="N967" s="58" t="e">
        <f ca="1">IF(ROUNDUP(IF(IF(IF(AND(設定!$D$8&lt;=L967,設定!$D$8&lt;J967),設定!$D$8,IF(AND(J967&lt;=L967,J967&lt;設定!$D$8),J967,IF(AND(L967&lt;=J967,J967&lt;設定!$D$8),J967,L967)))=0,設定!$D$8,IF(AND(設定!$D$8&lt;=L967,設定!$D$8&lt;J967),設定!$D$8,IF(AND(J967&lt;=L967,J967&lt;設定!$D$8),J967,IF(AND(L967&lt;=J967,J967&lt;設定!$D$8),J967,L967))))&lt;=H967,H967+1,IF(IF(AND(設定!$D$8&lt;=L967,設定!$D$8&lt;J967),設定!$D$8,IF(AND(J967&lt;=L967,J967&lt;設定!$D$8),J967,IF(AND(L967&lt;=J967,J967&lt;設定!$D$8),J967,L967)))=0,設定!$D$8,IF(AND(設定!$D$8&lt;=L967,設定!$D$8&lt;J967),設定!$D$8,IF(AND(J967&lt;=L967,J967&lt;設定!$D$8),J967,IF(AND(L967&lt;=J967,J967&lt;設定!$D$8),J967,L967))))),0)&gt;40,ROUNDUP(IF(IF(IF(AND(設定!$D$8&lt;=L967,設定!$D$8&lt;J967),設定!$D$8,IF(AND(J967&lt;=L967,J967&lt;設定!$D$8),J967,IF(AND(L967&lt;=J967,J967&lt;設定!$D$8),J967,L967)))=0,設定!$D$8,IF(AND(設定!$D$8&lt;=L967,設定!$D$8&lt;J967),設定!$D$8,IF(AND(J967&lt;=L967,J967&lt;設定!$D$8),J967,IF(AND(L967&lt;=J967,J967&lt;設定!$D$8),J967,L967))))&lt;=H967,H967+1,IF(IF(AND(設定!$D$8&lt;=L967,設定!$D$8&lt;J967),設定!$D$8,IF(AND(J967&lt;=L967,J967&lt;設定!$D$8),J967,IF(AND(L967&lt;=J967,J967&lt;設定!$D$8),J967,L967)))=0,設定!$D$8,IF(AND(設定!$D$8&lt;=L967,設定!$D$8&lt;J967),設定!$D$8,IF(AND(J967&lt;=L967,J967&lt;設定!$D$8),J967,IF(AND(L967&lt;=J967,J967&lt;設定!$D$8),J967,L967))))),0),40)</f>
        <v>#DIV/0!</v>
      </c>
      <c r="O967" s="55">
        <f>IF(G967="標準",設定!$C$4,G967)</f>
        <v>5</v>
      </c>
      <c r="P967" s="45">
        <f t="shared" ref="P967:P1005" si="169">SUM(X967:Z967)</f>
        <v>0</v>
      </c>
      <c r="Q967" s="14">
        <f t="shared" ref="Q967:Q1005" si="170">SUM(AA967:AC967)</f>
        <v>0</v>
      </c>
      <c r="R967" s="23">
        <f t="shared" si="167"/>
        <v>0</v>
      </c>
      <c r="S967" s="12">
        <f t="shared" ref="S967:S1005" si="171">SUM(AG967:AI967)</f>
        <v>0</v>
      </c>
      <c r="T967" s="23">
        <f t="shared" ref="T967:T1005" si="172">SUM(AJ967:AL967)</f>
        <v>0</v>
      </c>
      <c r="U967" s="13">
        <f t="shared" ref="U967:U1005" si="173">IFERROR(S967/T967,0)</f>
        <v>0</v>
      </c>
      <c r="V967" s="104" t="str">
        <f>INDEX(商品!Q:Q,MATCH(キーワード!D967,商品!D:D,0),1)</f>
        <v>-</v>
      </c>
      <c r="W967" s="15">
        <f t="shared" ref="W967:W1005" si="174">IFERROR(Q967/P967,0)</f>
        <v>0</v>
      </c>
      <c r="X967" s="22">
        <f>SUMIFS(当月ワード!$J$3:$J$1000,当月ワード!$D$3:$D$1000,キーワード!$D967,当月ワード!$E$3:$E$1000,キーワード!$F967)</f>
        <v>0</v>
      </c>
      <c r="Y967" s="23">
        <f>SUMIFS(前月ワード!$J$3:$J$1000,前月ワード!$D$3:$D$1000,キーワード!$D967,前月ワード!$E$3:$E$1000,キーワード!$F967)</f>
        <v>0</v>
      </c>
      <c r="Z967" s="23">
        <f>SUMIFS(前々月ワード!$J$3:$J$1000,前々月ワード!$D$3:$D$1000,キーワード!$D967,前々月ワード!$E$3:$E$1000,キーワード!$F967)</f>
        <v>0</v>
      </c>
      <c r="AA967" s="22">
        <f>SUMIFS(当月ワード!$W$3:$W$1000,当月ワード!$D$3:$D$1000,キーワード!$D967,当月ワード!$E$3:$E$1000,キーワード!$F967)</f>
        <v>0</v>
      </c>
      <c r="AB967" s="23">
        <f>SUMIFS(前月ワード!$W$3:$W$1000,前月ワード!$D$3:$D$1000,キーワード!$D967,前月ワード!$E$3:$E$1000,キーワード!$F967)</f>
        <v>0</v>
      </c>
      <c r="AC967" s="23">
        <f>SUMIFS(前々月ワード!$W$3:$W$1000,前々月ワード!$D$3:$D$1000,キーワード!$D967,前々月ワード!$E$3:$E$1000,キーワード!$F967)</f>
        <v>0</v>
      </c>
      <c r="AD967" s="23">
        <f t="shared" ref="AD967:AF1005" si="175">IFERROR(X967/AJ967,0)</f>
        <v>0</v>
      </c>
      <c r="AE967" s="23">
        <f t="shared" si="175"/>
        <v>0</v>
      </c>
      <c r="AF967" s="23">
        <f t="shared" si="175"/>
        <v>0</v>
      </c>
      <c r="AG967" s="22">
        <f>SUMIFS(当月ワード!$X$3:$X$1000,当月ワード!$D$3:$D$1000,キーワード!$D967,当月ワード!$E$3:$E$1000,キーワード!$F967)</f>
        <v>0</v>
      </c>
      <c r="AH967" s="23">
        <f>SUMIFS(前月ワード!$X$3:$X$1000,前月ワード!$D$3:$D$1000,キーワード!$D967,前月ワード!$E$3:$E$1000,キーワード!$F967)</f>
        <v>0</v>
      </c>
      <c r="AI967" s="23">
        <f>SUMIFS(前々月ワード!$X$3:$X$1000,前々月ワード!$D$3:$D$1000,キーワード!$D967,前々月ワード!$E$3:$E$1000,キーワード!$F967)</f>
        <v>0</v>
      </c>
      <c r="AJ967" s="22">
        <f>SUMIFS(当月ワード!$I$3:$I$1000,当月ワード!$D$3:$D$1000,キーワード!$D967,当月ワード!$E$3:$E$1000,キーワード!$F967)</f>
        <v>0</v>
      </c>
      <c r="AK967" s="23">
        <f>SUMIFS(前月ワード!$I$3:$I$1000,前月ワード!$D$3:$D$1000,キーワード!$D967,前月ワード!$E$3:$E$1000,キーワード!$F967)</f>
        <v>0</v>
      </c>
      <c r="AL967" s="23">
        <f>SUMIFS(前々月ワード!$I$3:$I$1000,前々月ワード!$D$3:$D$1000,キーワード!$D967,前々月ワード!$E$3:$E$1000,キーワード!$F967)</f>
        <v>0</v>
      </c>
      <c r="AM967" s="13">
        <f t="shared" ref="AM967:AO1005" si="176">IFERROR(AG967/AJ967,0)</f>
        <v>0</v>
      </c>
      <c r="AN967" s="13">
        <f t="shared" si="176"/>
        <v>0</v>
      </c>
      <c r="AO967" s="13">
        <f t="shared" si="176"/>
        <v>0</v>
      </c>
      <c r="AP967" s="16">
        <f t="shared" ref="AP967:AR1005" si="177">IFERROR(AA967/X967,0)</f>
        <v>0</v>
      </c>
      <c r="AQ967" s="16">
        <f t="shared" si="177"/>
        <v>0</v>
      </c>
      <c r="AR967" s="17">
        <f t="shared" si="177"/>
        <v>0</v>
      </c>
    </row>
    <row r="968" spans="3:44" ht="36.65" customHeight="1">
      <c r="C968" s="20">
        <v>963</v>
      </c>
      <c r="D968" s="53">
        <f>現状ワード設定!B965</f>
        <v>0</v>
      </c>
      <c r="E968" s="26" t="str">
        <f>IFERROR(_xlfn.XLOOKUP($D968,現状商品設定!B:B,現状商品設定!C:C,"-"),"-")</f>
        <v>-</v>
      </c>
      <c r="F968" s="56">
        <f>現状ワード設定!G965</f>
        <v>0</v>
      </c>
      <c r="G968" s="60" t="s">
        <v>46</v>
      </c>
      <c r="H968" s="47" t="str">
        <f>IFERROR(_xlfn.XLOOKUP(D968,商品!$D:$D,商品!$H:$H),"")</f>
        <v/>
      </c>
      <c r="I968" s="50" t="str">
        <f>IFERROR(_xlfn.XLOOKUP(D968&amp;F968,現状ワード設定!J:J,現状ワード設定!H:H),"")</f>
        <v/>
      </c>
      <c r="J968" s="47" t="str">
        <f>IFERROR(_xlfn.XLOOKUP(D968&amp;F968,現状ワード設定!J:J,現状ワード設定!I:I),"")</f>
        <v/>
      </c>
      <c r="K968" s="47" t="e">
        <f>IF(AND(T968&gt;=設定!$C$12,W968&gt;=O968),I968*(1+設定!$F$12),IF(AND(T968&gt;=設定!$C$13,W968&lt;O968),I968*(1+設定!$F$13),IF(AND(T968&lt;設定!$C$14,U968&gt;=設定!$E$14),I968*(1+設定!$F$14),IF(AND(T968&lt;設定!$C$15,U968&lt;設定!$E$15),I968*(1+設定!$F$15),"除外"))))</f>
        <v>#VALUE!</v>
      </c>
      <c r="L968" s="58" t="e">
        <f ca="1">IF(消化率!$I$5&lt;1,K968*消化率!$I$5,IF(U968*V968/(K968*消化率!$I$5)&gt;O968,K968*消化率!$I$5,M968))</f>
        <v>#DIV/0!</v>
      </c>
      <c r="M968" s="58" t="e">
        <f t="shared" si="168"/>
        <v>#VALUE!</v>
      </c>
      <c r="N968" s="58" t="e">
        <f ca="1">IF(ROUNDUP(IF(IF(IF(AND(設定!$D$8&lt;=L968,設定!$D$8&lt;J968),設定!$D$8,IF(AND(J968&lt;=L968,J968&lt;設定!$D$8),J968,IF(AND(L968&lt;=J968,J968&lt;設定!$D$8),J968,L968)))=0,設定!$D$8,IF(AND(設定!$D$8&lt;=L968,設定!$D$8&lt;J968),設定!$D$8,IF(AND(J968&lt;=L968,J968&lt;設定!$D$8),J968,IF(AND(L968&lt;=J968,J968&lt;設定!$D$8),J968,L968))))&lt;=H968,H968+1,IF(IF(AND(設定!$D$8&lt;=L968,設定!$D$8&lt;J968),設定!$D$8,IF(AND(J968&lt;=L968,J968&lt;設定!$D$8),J968,IF(AND(L968&lt;=J968,J968&lt;設定!$D$8),J968,L968)))=0,設定!$D$8,IF(AND(設定!$D$8&lt;=L968,設定!$D$8&lt;J968),設定!$D$8,IF(AND(J968&lt;=L968,J968&lt;設定!$D$8),J968,IF(AND(L968&lt;=J968,J968&lt;設定!$D$8),J968,L968))))),0)&gt;40,ROUNDUP(IF(IF(IF(AND(設定!$D$8&lt;=L968,設定!$D$8&lt;J968),設定!$D$8,IF(AND(J968&lt;=L968,J968&lt;設定!$D$8),J968,IF(AND(L968&lt;=J968,J968&lt;設定!$D$8),J968,L968)))=0,設定!$D$8,IF(AND(設定!$D$8&lt;=L968,設定!$D$8&lt;J968),設定!$D$8,IF(AND(J968&lt;=L968,J968&lt;設定!$D$8),J968,IF(AND(L968&lt;=J968,J968&lt;設定!$D$8),J968,L968))))&lt;=H968,H968+1,IF(IF(AND(設定!$D$8&lt;=L968,設定!$D$8&lt;J968),設定!$D$8,IF(AND(J968&lt;=L968,J968&lt;設定!$D$8),J968,IF(AND(L968&lt;=J968,J968&lt;設定!$D$8),J968,L968)))=0,設定!$D$8,IF(AND(設定!$D$8&lt;=L968,設定!$D$8&lt;J968),設定!$D$8,IF(AND(J968&lt;=L968,J968&lt;設定!$D$8),J968,IF(AND(L968&lt;=J968,J968&lt;設定!$D$8),J968,L968))))),0),40)</f>
        <v>#DIV/0!</v>
      </c>
      <c r="O968" s="55">
        <f>IF(G968="標準",設定!$C$4,G968)</f>
        <v>5</v>
      </c>
      <c r="P968" s="45">
        <f t="shared" si="169"/>
        <v>0</v>
      </c>
      <c r="Q968" s="14">
        <f t="shared" si="170"/>
        <v>0</v>
      </c>
      <c r="R968" s="23">
        <f t="shared" si="167"/>
        <v>0</v>
      </c>
      <c r="S968" s="12">
        <f t="shared" si="171"/>
        <v>0</v>
      </c>
      <c r="T968" s="23">
        <f t="shared" si="172"/>
        <v>0</v>
      </c>
      <c r="U968" s="13">
        <f t="shared" si="173"/>
        <v>0</v>
      </c>
      <c r="V968" s="104" t="str">
        <f>INDEX(商品!Q:Q,MATCH(キーワード!D968,商品!D:D,0),1)</f>
        <v>-</v>
      </c>
      <c r="W968" s="15">
        <f t="shared" si="174"/>
        <v>0</v>
      </c>
      <c r="X968" s="22">
        <f>SUMIFS(当月ワード!$J$3:$J$1000,当月ワード!$D$3:$D$1000,キーワード!$D968,当月ワード!$E$3:$E$1000,キーワード!$F968)</f>
        <v>0</v>
      </c>
      <c r="Y968" s="23">
        <f>SUMIFS(前月ワード!$J$3:$J$1000,前月ワード!$D$3:$D$1000,キーワード!$D968,前月ワード!$E$3:$E$1000,キーワード!$F968)</f>
        <v>0</v>
      </c>
      <c r="Z968" s="23">
        <f>SUMIFS(前々月ワード!$J$3:$J$1000,前々月ワード!$D$3:$D$1000,キーワード!$D968,前々月ワード!$E$3:$E$1000,キーワード!$F968)</f>
        <v>0</v>
      </c>
      <c r="AA968" s="22">
        <f>SUMIFS(当月ワード!$W$3:$W$1000,当月ワード!$D$3:$D$1000,キーワード!$D968,当月ワード!$E$3:$E$1000,キーワード!$F968)</f>
        <v>0</v>
      </c>
      <c r="AB968" s="23">
        <f>SUMIFS(前月ワード!$W$3:$W$1000,前月ワード!$D$3:$D$1000,キーワード!$D968,前月ワード!$E$3:$E$1000,キーワード!$F968)</f>
        <v>0</v>
      </c>
      <c r="AC968" s="23">
        <f>SUMIFS(前々月ワード!$W$3:$W$1000,前々月ワード!$D$3:$D$1000,キーワード!$D968,前々月ワード!$E$3:$E$1000,キーワード!$F968)</f>
        <v>0</v>
      </c>
      <c r="AD968" s="23">
        <f t="shared" si="175"/>
        <v>0</v>
      </c>
      <c r="AE968" s="23">
        <f t="shared" si="175"/>
        <v>0</v>
      </c>
      <c r="AF968" s="23">
        <f t="shared" si="175"/>
        <v>0</v>
      </c>
      <c r="AG968" s="22">
        <f>SUMIFS(当月ワード!$X$3:$X$1000,当月ワード!$D$3:$D$1000,キーワード!$D968,当月ワード!$E$3:$E$1000,キーワード!$F968)</f>
        <v>0</v>
      </c>
      <c r="AH968" s="23">
        <f>SUMIFS(前月ワード!$X$3:$X$1000,前月ワード!$D$3:$D$1000,キーワード!$D968,前月ワード!$E$3:$E$1000,キーワード!$F968)</f>
        <v>0</v>
      </c>
      <c r="AI968" s="23">
        <f>SUMIFS(前々月ワード!$X$3:$X$1000,前々月ワード!$D$3:$D$1000,キーワード!$D968,前々月ワード!$E$3:$E$1000,キーワード!$F968)</f>
        <v>0</v>
      </c>
      <c r="AJ968" s="22">
        <f>SUMIFS(当月ワード!$I$3:$I$1000,当月ワード!$D$3:$D$1000,キーワード!$D968,当月ワード!$E$3:$E$1000,キーワード!$F968)</f>
        <v>0</v>
      </c>
      <c r="AK968" s="23">
        <f>SUMIFS(前月ワード!$I$3:$I$1000,前月ワード!$D$3:$D$1000,キーワード!$D968,前月ワード!$E$3:$E$1000,キーワード!$F968)</f>
        <v>0</v>
      </c>
      <c r="AL968" s="23">
        <f>SUMIFS(前々月ワード!$I$3:$I$1000,前々月ワード!$D$3:$D$1000,キーワード!$D968,前々月ワード!$E$3:$E$1000,キーワード!$F968)</f>
        <v>0</v>
      </c>
      <c r="AM968" s="13">
        <f t="shared" si="176"/>
        <v>0</v>
      </c>
      <c r="AN968" s="13">
        <f t="shared" si="176"/>
        <v>0</v>
      </c>
      <c r="AO968" s="13">
        <f t="shared" si="176"/>
        <v>0</v>
      </c>
      <c r="AP968" s="16">
        <f t="shared" si="177"/>
        <v>0</v>
      </c>
      <c r="AQ968" s="16">
        <f t="shared" si="177"/>
        <v>0</v>
      </c>
      <c r="AR968" s="17">
        <f t="shared" si="177"/>
        <v>0</v>
      </c>
    </row>
    <row r="969" spans="3:44" ht="36.65" customHeight="1">
      <c r="C969" s="20">
        <v>964</v>
      </c>
      <c r="D969" s="53">
        <f>現状ワード設定!B966</f>
        <v>0</v>
      </c>
      <c r="E969" s="26" t="str">
        <f>IFERROR(_xlfn.XLOOKUP($D969,現状商品設定!B:B,現状商品設定!C:C,"-"),"-")</f>
        <v>-</v>
      </c>
      <c r="F969" s="56">
        <f>現状ワード設定!G966</f>
        <v>0</v>
      </c>
      <c r="G969" s="60" t="s">
        <v>46</v>
      </c>
      <c r="H969" s="47" t="str">
        <f>IFERROR(_xlfn.XLOOKUP(D969,商品!$D:$D,商品!$H:$H),"")</f>
        <v/>
      </c>
      <c r="I969" s="50" t="str">
        <f>IFERROR(_xlfn.XLOOKUP(D969&amp;F969,現状ワード設定!J:J,現状ワード設定!H:H),"")</f>
        <v/>
      </c>
      <c r="J969" s="47" t="str">
        <f>IFERROR(_xlfn.XLOOKUP(D969&amp;F969,現状ワード設定!J:J,現状ワード設定!I:I),"")</f>
        <v/>
      </c>
      <c r="K969" s="47" t="e">
        <f>IF(AND(T969&gt;=設定!$C$12,W969&gt;=O969),I969*(1+設定!$F$12),IF(AND(T969&gt;=設定!$C$13,W969&lt;O969),I969*(1+設定!$F$13),IF(AND(T969&lt;設定!$C$14,U969&gt;=設定!$E$14),I969*(1+設定!$F$14),IF(AND(T969&lt;設定!$C$15,U969&lt;設定!$E$15),I969*(1+設定!$F$15),"除外"))))</f>
        <v>#VALUE!</v>
      </c>
      <c r="L969" s="58" t="e">
        <f ca="1">IF(消化率!$I$5&lt;1,K969*消化率!$I$5,IF(U969*V969/(K969*消化率!$I$5)&gt;O969,K969*消化率!$I$5,M969))</f>
        <v>#DIV/0!</v>
      </c>
      <c r="M969" s="58" t="e">
        <f t="shared" si="168"/>
        <v>#VALUE!</v>
      </c>
      <c r="N969" s="58" t="e">
        <f ca="1">IF(ROUNDUP(IF(IF(IF(AND(設定!$D$8&lt;=L969,設定!$D$8&lt;J969),設定!$D$8,IF(AND(J969&lt;=L969,J969&lt;設定!$D$8),J969,IF(AND(L969&lt;=J969,J969&lt;設定!$D$8),J969,L969)))=0,設定!$D$8,IF(AND(設定!$D$8&lt;=L969,設定!$D$8&lt;J969),設定!$D$8,IF(AND(J969&lt;=L969,J969&lt;設定!$D$8),J969,IF(AND(L969&lt;=J969,J969&lt;設定!$D$8),J969,L969))))&lt;=H969,H969+1,IF(IF(AND(設定!$D$8&lt;=L969,設定!$D$8&lt;J969),設定!$D$8,IF(AND(J969&lt;=L969,J969&lt;設定!$D$8),J969,IF(AND(L969&lt;=J969,J969&lt;設定!$D$8),J969,L969)))=0,設定!$D$8,IF(AND(設定!$D$8&lt;=L969,設定!$D$8&lt;J969),設定!$D$8,IF(AND(J969&lt;=L969,J969&lt;設定!$D$8),J969,IF(AND(L969&lt;=J969,J969&lt;設定!$D$8),J969,L969))))),0)&gt;40,ROUNDUP(IF(IF(IF(AND(設定!$D$8&lt;=L969,設定!$D$8&lt;J969),設定!$D$8,IF(AND(J969&lt;=L969,J969&lt;設定!$D$8),J969,IF(AND(L969&lt;=J969,J969&lt;設定!$D$8),J969,L969)))=0,設定!$D$8,IF(AND(設定!$D$8&lt;=L969,設定!$D$8&lt;J969),設定!$D$8,IF(AND(J969&lt;=L969,J969&lt;設定!$D$8),J969,IF(AND(L969&lt;=J969,J969&lt;設定!$D$8),J969,L969))))&lt;=H969,H969+1,IF(IF(AND(設定!$D$8&lt;=L969,設定!$D$8&lt;J969),設定!$D$8,IF(AND(J969&lt;=L969,J969&lt;設定!$D$8),J969,IF(AND(L969&lt;=J969,J969&lt;設定!$D$8),J969,L969)))=0,設定!$D$8,IF(AND(設定!$D$8&lt;=L969,設定!$D$8&lt;J969),設定!$D$8,IF(AND(J969&lt;=L969,J969&lt;設定!$D$8),J969,IF(AND(L969&lt;=J969,J969&lt;設定!$D$8),J969,L969))))),0),40)</f>
        <v>#DIV/0!</v>
      </c>
      <c r="O969" s="55">
        <f>IF(G969="標準",設定!$C$4,G969)</f>
        <v>5</v>
      </c>
      <c r="P969" s="45">
        <f t="shared" si="169"/>
        <v>0</v>
      </c>
      <c r="Q969" s="14">
        <f t="shared" si="170"/>
        <v>0</v>
      </c>
      <c r="R969" s="23">
        <f t="shared" ref="R969:R1005" si="178">IFERROR(P969/T969,0)</f>
        <v>0</v>
      </c>
      <c r="S969" s="12">
        <f t="shared" si="171"/>
        <v>0</v>
      </c>
      <c r="T969" s="23">
        <f t="shared" si="172"/>
        <v>0</v>
      </c>
      <c r="U969" s="13">
        <f t="shared" si="173"/>
        <v>0</v>
      </c>
      <c r="V969" s="104" t="str">
        <f>INDEX(商品!Q:Q,MATCH(キーワード!D969,商品!D:D,0),1)</f>
        <v>-</v>
      </c>
      <c r="W969" s="15">
        <f t="shared" si="174"/>
        <v>0</v>
      </c>
      <c r="X969" s="22">
        <f>SUMIFS(当月ワード!$J$3:$J$1000,当月ワード!$D$3:$D$1000,キーワード!$D969,当月ワード!$E$3:$E$1000,キーワード!$F969)</f>
        <v>0</v>
      </c>
      <c r="Y969" s="23">
        <f>SUMIFS(前月ワード!$J$3:$J$1000,前月ワード!$D$3:$D$1000,キーワード!$D969,前月ワード!$E$3:$E$1000,キーワード!$F969)</f>
        <v>0</v>
      </c>
      <c r="Z969" s="23">
        <f>SUMIFS(前々月ワード!$J$3:$J$1000,前々月ワード!$D$3:$D$1000,キーワード!$D969,前々月ワード!$E$3:$E$1000,キーワード!$F969)</f>
        <v>0</v>
      </c>
      <c r="AA969" s="22">
        <f>SUMIFS(当月ワード!$W$3:$W$1000,当月ワード!$D$3:$D$1000,キーワード!$D969,当月ワード!$E$3:$E$1000,キーワード!$F969)</f>
        <v>0</v>
      </c>
      <c r="AB969" s="23">
        <f>SUMIFS(前月ワード!$W$3:$W$1000,前月ワード!$D$3:$D$1000,キーワード!$D969,前月ワード!$E$3:$E$1000,キーワード!$F969)</f>
        <v>0</v>
      </c>
      <c r="AC969" s="23">
        <f>SUMIFS(前々月ワード!$W$3:$W$1000,前々月ワード!$D$3:$D$1000,キーワード!$D969,前々月ワード!$E$3:$E$1000,キーワード!$F969)</f>
        <v>0</v>
      </c>
      <c r="AD969" s="23">
        <f t="shared" si="175"/>
        <v>0</v>
      </c>
      <c r="AE969" s="23">
        <f t="shared" si="175"/>
        <v>0</v>
      </c>
      <c r="AF969" s="23">
        <f t="shared" si="175"/>
        <v>0</v>
      </c>
      <c r="AG969" s="22">
        <f>SUMIFS(当月ワード!$X$3:$X$1000,当月ワード!$D$3:$D$1000,キーワード!$D969,当月ワード!$E$3:$E$1000,キーワード!$F969)</f>
        <v>0</v>
      </c>
      <c r="AH969" s="23">
        <f>SUMIFS(前月ワード!$X$3:$X$1000,前月ワード!$D$3:$D$1000,キーワード!$D969,前月ワード!$E$3:$E$1000,キーワード!$F969)</f>
        <v>0</v>
      </c>
      <c r="AI969" s="23">
        <f>SUMIFS(前々月ワード!$X$3:$X$1000,前々月ワード!$D$3:$D$1000,キーワード!$D969,前々月ワード!$E$3:$E$1000,キーワード!$F969)</f>
        <v>0</v>
      </c>
      <c r="AJ969" s="22">
        <f>SUMIFS(当月ワード!$I$3:$I$1000,当月ワード!$D$3:$D$1000,キーワード!$D969,当月ワード!$E$3:$E$1000,キーワード!$F969)</f>
        <v>0</v>
      </c>
      <c r="AK969" s="23">
        <f>SUMIFS(前月ワード!$I$3:$I$1000,前月ワード!$D$3:$D$1000,キーワード!$D969,前月ワード!$E$3:$E$1000,キーワード!$F969)</f>
        <v>0</v>
      </c>
      <c r="AL969" s="23">
        <f>SUMIFS(前々月ワード!$I$3:$I$1000,前々月ワード!$D$3:$D$1000,キーワード!$D969,前々月ワード!$E$3:$E$1000,キーワード!$F969)</f>
        <v>0</v>
      </c>
      <c r="AM969" s="13">
        <f t="shared" si="176"/>
        <v>0</v>
      </c>
      <c r="AN969" s="13">
        <f t="shared" si="176"/>
        <v>0</v>
      </c>
      <c r="AO969" s="13">
        <f t="shared" si="176"/>
        <v>0</v>
      </c>
      <c r="AP969" s="16">
        <f t="shared" si="177"/>
        <v>0</v>
      </c>
      <c r="AQ969" s="16">
        <f t="shared" si="177"/>
        <v>0</v>
      </c>
      <c r="AR969" s="17">
        <f t="shared" si="177"/>
        <v>0</v>
      </c>
    </row>
    <row r="970" spans="3:44" ht="36.65" customHeight="1">
      <c r="C970" s="20">
        <v>965</v>
      </c>
      <c r="D970" s="53">
        <f>現状ワード設定!B967</f>
        <v>0</v>
      </c>
      <c r="E970" s="26" t="str">
        <f>IFERROR(_xlfn.XLOOKUP($D970,現状商品設定!B:B,現状商品設定!C:C,"-"),"-")</f>
        <v>-</v>
      </c>
      <c r="F970" s="56">
        <f>現状ワード設定!G967</f>
        <v>0</v>
      </c>
      <c r="G970" s="60" t="s">
        <v>46</v>
      </c>
      <c r="H970" s="47" t="str">
        <f>IFERROR(_xlfn.XLOOKUP(D970,商品!$D:$D,商品!$H:$H),"")</f>
        <v/>
      </c>
      <c r="I970" s="50" t="str">
        <f>IFERROR(_xlfn.XLOOKUP(D970&amp;F970,現状ワード設定!J:J,現状ワード設定!H:H),"")</f>
        <v/>
      </c>
      <c r="J970" s="47" t="str">
        <f>IFERROR(_xlfn.XLOOKUP(D970&amp;F970,現状ワード設定!J:J,現状ワード設定!I:I),"")</f>
        <v/>
      </c>
      <c r="K970" s="47" t="e">
        <f>IF(AND(T970&gt;=設定!$C$12,W970&gt;=O970),I970*(1+設定!$F$12),IF(AND(T970&gt;=設定!$C$13,W970&lt;O970),I970*(1+設定!$F$13),IF(AND(T970&lt;設定!$C$14,U970&gt;=設定!$E$14),I970*(1+設定!$F$14),IF(AND(T970&lt;設定!$C$15,U970&lt;設定!$E$15),I970*(1+設定!$F$15),"除外"))))</f>
        <v>#VALUE!</v>
      </c>
      <c r="L970" s="58" t="e">
        <f ca="1">IF(消化率!$I$5&lt;1,K970*消化率!$I$5,IF(U970*V970/(K970*消化率!$I$5)&gt;O970,K970*消化率!$I$5,M970))</f>
        <v>#DIV/0!</v>
      </c>
      <c r="M970" s="58" t="e">
        <f t="shared" si="168"/>
        <v>#VALUE!</v>
      </c>
      <c r="N970" s="58" t="e">
        <f ca="1">IF(ROUNDUP(IF(IF(IF(AND(設定!$D$8&lt;=L970,設定!$D$8&lt;J970),設定!$D$8,IF(AND(J970&lt;=L970,J970&lt;設定!$D$8),J970,IF(AND(L970&lt;=J970,J970&lt;設定!$D$8),J970,L970)))=0,設定!$D$8,IF(AND(設定!$D$8&lt;=L970,設定!$D$8&lt;J970),設定!$D$8,IF(AND(J970&lt;=L970,J970&lt;設定!$D$8),J970,IF(AND(L970&lt;=J970,J970&lt;設定!$D$8),J970,L970))))&lt;=H970,H970+1,IF(IF(AND(設定!$D$8&lt;=L970,設定!$D$8&lt;J970),設定!$D$8,IF(AND(J970&lt;=L970,J970&lt;設定!$D$8),J970,IF(AND(L970&lt;=J970,J970&lt;設定!$D$8),J970,L970)))=0,設定!$D$8,IF(AND(設定!$D$8&lt;=L970,設定!$D$8&lt;J970),設定!$D$8,IF(AND(J970&lt;=L970,J970&lt;設定!$D$8),J970,IF(AND(L970&lt;=J970,J970&lt;設定!$D$8),J970,L970))))),0)&gt;40,ROUNDUP(IF(IF(IF(AND(設定!$D$8&lt;=L970,設定!$D$8&lt;J970),設定!$D$8,IF(AND(J970&lt;=L970,J970&lt;設定!$D$8),J970,IF(AND(L970&lt;=J970,J970&lt;設定!$D$8),J970,L970)))=0,設定!$D$8,IF(AND(設定!$D$8&lt;=L970,設定!$D$8&lt;J970),設定!$D$8,IF(AND(J970&lt;=L970,J970&lt;設定!$D$8),J970,IF(AND(L970&lt;=J970,J970&lt;設定!$D$8),J970,L970))))&lt;=H970,H970+1,IF(IF(AND(設定!$D$8&lt;=L970,設定!$D$8&lt;J970),設定!$D$8,IF(AND(J970&lt;=L970,J970&lt;設定!$D$8),J970,IF(AND(L970&lt;=J970,J970&lt;設定!$D$8),J970,L970)))=0,設定!$D$8,IF(AND(設定!$D$8&lt;=L970,設定!$D$8&lt;J970),設定!$D$8,IF(AND(J970&lt;=L970,J970&lt;設定!$D$8),J970,IF(AND(L970&lt;=J970,J970&lt;設定!$D$8),J970,L970))))),0),40)</f>
        <v>#DIV/0!</v>
      </c>
      <c r="O970" s="55">
        <f>IF(G970="標準",設定!$C$4,G970)</f>
        <v>5</v>
      </c>
      <c r="P970" s="45">
        <f t="shared" si="169"/>
        <v>0</v>
      </c>
      <c r="Q970" s="14">
        <f t="shared" si="170"/>
        <v>0</v>
      </c>
      <c r="R970" s="23">
        <f t="shared" si="178"/>
        <v>0</v>
      </c>
      <c r="S970" s="12">
        <f t="shared" si="171"/>
        <v>0</v>
      </c>
      <c r="T970" s="23">
        <f t="shared" si="172"/>
        <v>0</v>
      </c>
      <c r="U970" s="13">
        <f t="shared" si="173"/>
        <v>0</v>
      </c>
      <c r="V970" s="104" t="str">
        <f>INDEX(商品!Q:Q,MATCH(キーワード!D970,商品!D:D,0),1)</f>
        <v>-</v>
      </c>
      <c r="W970" s="15">
        <f t="shared" si="174"/>
        <v>0</v>
      </c>
      <c r="X970" s="22">
        <f>SUMIFS(当月ワード!$J$3:$J$1000,当月ワード!$D$3:$D$1000,キーワード!$D970,当月ワード!$E$3:$E$1000,キーワード!$F970)</f>
        <v>0</v>
      </c>
      <c r="Y970" s="23">
        <f>SUMIFS(前月ワード!$J$3:$J$1000,前月ワード!$D$3:$D$1000,キーワード!$D970,前月ワード!$E$3:$E$1000,キーワード!$F970)</f>
        <v>0</v>
      </c>
      <c r="Z970" s="23">
        <f>SUMIFS(前々月ワード!$J$3:$J$1000,前々月ワード!$D$3:$D$1000,キーワード!$D970,前々月ワード!$E$3:$E$1000,キーワード!$F970)</f>
        <v>0</v>
      </c>
      <c r="AA970" s="22">
        <f>SUMIFS(当月ワード!$W$3:$W$1000,当月ワード!$D$3:$D$1000,キーワード!$D970,当月ワード!$E$3:$E$1000,キーワード!$F970)</f>
        <v>0</v>
      </c>
      <c r="AB970" s="23">
        <f>SUMIFS(前月ワード!$W$3:$W$1000,前月ワード!$D$3:$D$1000,キーワード!$D970,前月ワード!$E$3:$E$1000,キーワード!$F970)</f>
        <v>0</v>
      </c>
      <c r="AC970" s="23">
        <f>SUMIFS(前々月ワード!$W$3:$W$1000,前々月ワード!$D$3:$D$1000,キーワード!$D970,前々月ワード!$E$3:$E$1000,キーワード!$F970)</f>
        <v>0</v>
      </c>
      <c r="AD970" s="23">
        <f t="shared" si="175"/>
        <v>0</v>
      </c>
      <c r="AE970" s="23">
        <f t="shared" si="175"/>
        <v>0</v>
      </c>
      <c r="AF970" s="23">
        <f t="shared" si="175"/>
        <v>0</v>
      </c>
      <c r="AG970" s="22">
        <f>SUMIFS(当月ワード!$X$3:$X$1000,当月ワード!$D$3:$D$1000,キーワード!$D970,当月ワード!$E$3:$E$1000,キーワード!$F970)</f>
        <v>0</v>
      </c>
      <c r="AH970" s="23">
        <f>SUMIFS(前月ワード!$X$3:$X$1000,前月ワード!$D$3:$D$1000,キーワード!$D970,前月ワード!$E$3:$E$1000,キーワード!$F970)</f>
        <v>0</v>
      </c>
      <c r="AI970" s="23">
        <f>SUMIFS(前々月ワード!$X$3:$X$1000,前々月ワード!$D$3:$D$1000,キーワード!$D970,前々月ワード!$E$3:$E$1000,キーワード!$F970)</f>
        <v>0</v>
      </c>
      <c r="AJ970" s="22">
        <f>SUMIFS(当月ワード!$I$3:$I$1000,当月ワード!$D$3:$D$1000,キーワード!$D970,当月ワード!$E$3:$E$1000,キーワード!$F970)</f>
        <v>0</v>
      </c>
      <c r="AK970" s="23">
        <f>SUMIFS(前月ワード!$I$3:$I$1000,前月ワード!$D$3:$D$1000,キーワード!$D970,前月ワード!$E$3:$E$1000,キーワード!$F970)</f>
        <v>0</v>
      </c>
      <c r="AL970" s="23">
        <f>SUMIFS(前々月ワード!$I$3:$I$1000,前々月ワード!$D$3:$D$1000,キーワード!$D970,前々月ワード!$E$3:$E$1000,キーワード!$F970)</f>
        <v>0</v>
      </c>
      <c r="AM970" s="13">
        <f t="shared" si="176"/>
        <v>0</v>
      </c>
      <c r="AN970" s="13">
        <f t="shared" si="176"/>
        <v>0</v>
      </c>
      <c r="AO970" s="13">
        <f t="shared" si="176"/>
        <v>0</v>
      </c>
      <c r="AP970" s="16">
        <f t="shared" si="177"/>
        <v>0</v>
      </c>
      <c r="AQ970" s="16">
        <f t="shared" si="177"/>
        <v>0</v>
      </c>
      <c r="AR970" s="17">
        <f t="shared" si="177"/>
        <v>0</v>
      </c>
    </row>
    <row r="971" spans="3:44" ht="36.65" customHeight="1">
      <c r="C971" s="20">
        <v>966</v>
      </c>
      <c r="D971" s="53">
        <f>現状ワード設定!B968</f>
        <v>0</v>
      </c>
      <c r="E971" s="26" t="str">
        <f>IFERROR(_xlfn.XLOOKUP($D971,現状商品設定!B:B,現状商品設定!C:C,"-"),"-")</f>
        <v>-</v>
      </c>
      <c r="F971" s="56">
        <f>現状ワード設定!G968</f>
        <v>0</v>
      </c>
      <c r="G971" s="60" t="s">
        <v>46</v>
      </c>
      <c r="H971" s="47" t="str">
        <f>IFERROR(_xlfn.XLOOKUP(D971,商品!$D:$D,商品!$H:$H),"")</f>
        <v/>
      </c>
      <c r="I971" s="50" t="str">
        <f>IFERROR(_xlfn.XLOOKUP(D971&amp;F971,現状ワード設定!J:J,現状ワード設定!H:H),"")</f>
        <v/>
      </c>
      <c r="J971" s="47" t="str">
        <f>IFERROR(_xlfn.XLOOKUP(D971&amp;F971,現状ワード設定!J:J,現状ワード設定!I:I),"")</f>
        <v/>
      </c>
      <c r="K971" s="47" t="e">
        <f>IF(AND(T971&gt;=設定!$C$12,W971&gt;=O971),I971*(1+設定!$F$12),IF(AND(T971&gt;=設定!$C$13,W971&lt;O971),I971*(1+設定!$F$13),IF(AND(T971&lt;設定!$C$14,U971&gt;=設定!$E$14),I971*(1+設定!$F$14),IF(AND(T971&lt;設定!$C$15,U971&lt;設定!$E$15),I971*(1+設定!$F$15),"除外"))))</f>
        <v>#VALUE!</v>
      </c>
      <c r="L971" s="58" t="e">
        <f ca="1">IF(消化率!$I$5&lt;1,K971*消化率!$I$5,IF(U971*V971/(K971*消化率!$I$5)&gt;O971,K971*消化率!$I$5,M971))</f>
        <v>#DIV/0!</v>
      </c>
      <c r="M971" s="58" t="e">
        <f t="shared" si="168"/>
        <v>#VALUE!</v>
      </c>
      <c r="N971" s="58" t="e">
        <f ca="1">IF(ROUNDUP(IF(IF(IF(AND(設定!$D$8&lt;=L971,設定!$D$8&lt;J971),設定!$D$8,IF(AND(J971&lt;=L971,J971&lt;設定!$D$8),J971,IF(AND(L971&lt;=J971,J971&lt;設定!$D$8),J971,L971)))=0,設定!$D$8,IF(AND(設定!$D$8&lt;=L971,設定!$D$8&lt;J971),設定!$D$8,IF(AND(J971&lt;=L971,J971&lt;設定!$D$8),J971,IF(AND(L971&lt;=J971,J971&lt;設定!$D$8),J971,L971))))&lt;=H971,H971+1,IF(IF(AND(設定!$D$8&lt;=L971,設定!$D$8&lt;J971),設定!$D$8,IF(AND(J971&lt;=L971,J971&lt;設定!$D$8),J971,IF(AND(L971&lt;=J971,J971&lt;設定!$D$8),J971,L971)))=0,設定!$D$8,IF(AND(設定!$D$8&lt;=L971,設定!$D$8&lt;J971),設定!$D$8,IF(AND(J971&lt;=L971,J971&lt;設定!$D$8),J971,IF(AND(L971&lt;=J971,J971&lt;設定!$D$8),J971,L971))))),0)&gt;40,ROUNDUP(IF(IF(IF(AND(設定!$D$8&lt;=L971,設定!$D$8&lt;J971),設定!$D$8,IF(AND(J971&lt;=L971,J971&lt;設定!$D$8),J971,IF(AND(L971&lt;=J971,J971&lt;設定!$D$8),J971,L971)))=0,設定!$D$8,IF(AND(設定!$D$8&lt;=L971,設定!$D$8&lt;J971),設定!$D$8,IF(AND(J971&lt;=L971,J971&lt;設定!$D$8),J971,IF(AND(L971&lt;=J971,J971&lt;設定!$D$8),J971,L971))))&lt;=H971,H971+1,IF(IF(AND(設定!$D$8&lt;=L971,設定!$D$8&lt;J971),設定!$D$8,IF(AND(J971&lt;=L971,J971&lt;設定!$D$8),J971,IF(AND(L971&lt;=J971,J971&lt;設定!$D$8),J971,L971)))=0,設定!$D$8,IF(AND(設定!$D$8&lt;=L971,設定!$D$8&lt;J971),設定!$D$8,IF(AND(J971&lt;=L971,J971&lt;設定!$D$8),J971,IF(AND(L971&lt;=J971,J971&lt;設定!$D$8),J971,L971))))),0),40)</f>
        <v>#DIV/0!</v>
      </c>
      <c r="O971" s="55">
        <f>IF(G971="標準",設定!$C$4,G971)</f>
        <v>5</v>
      </c>
      <c r="P971" s="45">
        <f t="shared" si="169"/>
        <v>0</v>
      </c>
      <c r="Q971" s="14">
        <f t="shared" si="170"/>
        <v>0</v>
      </c>
      <c r="R971" s="23">
        <f t="shared" si="178"/>
        <v>0</v>
      </c>
      <c r="S971" s="12">
        <f t="shared" si="171"/>
        <v>0</v>
      </c>
      <c r="T971" s="23">
        <f t="shared" si="172"/>
        <v>0</v>
      </c>
      <c r="U971" s="13">
        <f t="shared" si="173"/>
        <v>0</v>
      </c>
      <c r="V971" s="104" t="str">
        <f>INDEX(商品!Q:Q,MATCH(キーワード!D971,商品!D:D,0),1)</f>
        <v>-</v>
      </c>
      <c r="W971" s="15">
        <f t="shared" si="174"/>
        <v>0</v>
      </c>
      <c r="X971" s="22">
        <f>SUMIFS(当月ワード!$J$3:$J$1000,当月ワード!$D$3:$D$1000,キーワード!$D971,当月ワード!$E$3:$E$1000,キーワード!$F971)</f>
        <v>0</v>
      </c>
      <c r="Y971" s="23">
        <f>SUMIFS(前月ワード!$J$3:$J$1000,前月ワード!$D$3:$D$1000,キーワード!$D971,前月ワード!$E$3:$E$1000,キーワード!$F971)</f>
        <v>0</v>
      </c>
      <c r="Z971" s="23">
        <f>SUMIFS(前々月ワード!$J$3:$J$1000,前々月ワード!$D$3:$D$1000,キーワード!$D971,前々月ワード!$E$3:$E$1000,キーワード!$F971)</f>
        <v>0</v>
      </c>
      <c r="AA971" s="22">
        <f>SUMIFS(当月ワード!$W$3:$W$1000,当月ワード!$D$3:$D$1000,キーワード!$D971,当月ワード!$E$3:$E$1000,キーワード!$F971)</f>
        <v>0</v>
      </c>
      <c r="AB971" s="23">
        <f>SUMIFS(前月ワード!$W$3:$W$1000,前月ワード!$D$3:$D$1000,キーワード!$D971,前月ワード!$E$3:$E$1000,キーワード!$F971)</f>
        <v>0</v>
      </c>
      <c r="AC971" s="23">
        <f>SUMIFS(前々月ワード!$W$3:$W$1000,前々月ワード!$D$3:$D$1000,キーワード!$D971,前々月ワード!$E$3:$E$1000,キーワード!$F971)</f>
        <v>0</v>
      </c>
      <c r="AD971" s="23">
        <f t="shared" si="175"/>
        <v>0</v>
      </c>
      <c r="AE971" s="23">
        <f t="shared" si="175"/>
        <v>0</v>
      </c>
      <c r="AF971" s="23">
        <f t="shared" si="175"/>
        <v>0</v>
      </c>
      <c r="AG971" s="22">
        <f>SUMIFS(当月ワード!$X$3:$X$1000,当月ワード!$D$3:$D$1000,キーワード!$D971,当月ワード!$E$3:$E$1000,キーワード!$F971)</f>
        <v>0</v>
      </c>
      <c r="AH971" s="23">
        <f>SUMIFS(前月ワード!$X$3:$X$1000,前月ワード!$D$3:$D$1000,キーワード!$D971,前月ワード!$E$3:$E$1000,キーワード!$F971)</f>
        <v>0</v>
      </c>
      <c r="AI971" s="23">
        <f>SUMIFS(前々月ワード!$X$3:$X$1000,前々月ワード!$D$3:$D$1000,キーワード!$D971,前々月ワード!$E$3:$E$1000,キーワード!$F971)</f>
        <v>0</v>
      </c>
      <c r="AJ971" s="22">
        <f>SUMIFS(当月ワード!$I$3:$I$1000,当月ワード!$D$3:$D$1000,キーワード!$D971,当月ワード!$E$3:$E$1000,キーワード!$F971)</f>
        <v>0</v>
      </c>
      <c r="AK971" s="23">
        <f>SUMIFS(前月ワード!$I$3:$I$1000,前月ワード!$D$3:$D$1000,キーワード!$D971,前月ワード!$E$3:$E$1000,キーワード!$F971)</f>
        <v>0</v>
      </c>
      <c r="AL971" s="23">
        <f>SUMIFS(前々月ワード!$I$3:$I$1000,前々月ワード!$D$3:$D$1000,キーワード!$D971,前々月ワード!$E$3:$E$1000,キーワード!$F971)</f>
        <v>0</v>
      </c>
      <c r="AM971" s="13">
        <f t="shared" si="176"/>
        <v>0</v>
      </c>
      <c r="AN971" s="13">
        <f t="shared" si="176"/>
        <v>0</v>
      </c>
      <c r="AO971" s="13">
        <f t="shared" si="176"/>
        <v>0</v>
      </c>
      <c r="AP971" s="16">
        <f t="shared" si="177"/>
        <v>0</v>
      </c>
      <c r="AQ971" s="16">
        <f t="shared" si="177"/>
        <v>0</v>
      </c>
      <c r="AR971" s="17">
        <f t="shared" si="177"/>
        <v>0</v>
      </c>
    </row>
    <row r="972" spans="3:44" ht="36.65" customHeight="1">
      <c r="C972" s="20">
        <v>967</v>
      </c>
      <c r="D972" s="53">
        <f>現状ワード設定!B969</f>
        <v>0</v>
      </c>
      <c r="E972" s="26" t="str">
        <f>IFERROR(_xlfn.XLOOKUP($D972,現状商品設定!B:B,現状商品設定!C:C,"-"),"-")</f>
        <v>-</v>
      </c>
      <c r="F972" s="56">
        <f>現状ワード設定!G969</f>
        <v>0</v>
      </c>
      <c r="G972" s="60" t="s">
        <v>46</v>
      </c>
      <c r="H972" s="47" t="str">
        <f>IFERROR(_xlfn.XLOOKUP(D972,商品!$D:$D,商品!$H:$H),"")</f>
        <v/>
      </c>
      <c r="I972" s="50" t="str">
        <f>IFERROR(_xlfn.XLOOKUP(D972&amp;F972,現状ワード設定!J:J,現状ワード設定!H:H),"")</f>
        <v/>
      </c>
      <c r="J972" s="47" t="str">
        <f>IFERROR(_xlfn.XLOOKUP(D972&amp;F972,現状ワード設定!J:J,現状ワード設定!I:I),"")</f>
        <v/>
      </c>
      <c r="K972" s="47" t="e">
        <f>IF(AND(T972&gt;=設定!$C$12,W972&gt;=O972),I972*(1+設定!$F$12),IF(AND(T972&gt;=設定!$C$13,W972&lt;O972),I972*(1+設定!$F$13),IF(AND(T972&lt;設定!$C$14,U972&gt;=設定!$E$14),I972*(1+設定!$F$14),IF(AND(T972&lt;設定!$C$15,U972&lt;設定!$E$15),I972*(1+設定!$F$15),"除外"))))</f>
        <v>#VALUE!</v>
      </c>
      <c r="L972" s="58" t="e">
        <f ca="1">IF(消化率!$I$5&lt;1,K972*消化率!$I$5,IF(U972*V972/(K972*消化率!$I$5)&gt;O972,K972*消化率!$I$5,M972))</f>
        <v>#DIV/0!</v>
      </c>
      <c r="M972" s="58" t="e">
        <f t="shared" si="168"/>
        <v>#VALUE!</v>
      </c>
      <c r="N972" s="58" t="e">
        <f ca="1">IF(ROUNDUP(IF(IF(IF(AND(設定!$D$8&lt;=L972,設定!$D$8&lt;J972),設定!$D$8,IF(AND(J972&lt;=L972,J972&lt;設定!$D$8),J972,IF(AND(L972&lt;=J972,J972&lt;設定!$D$8),J972,L972)))=0,設定!$D$8,IF(AND(設定!$D$8&lt;=L972,設定!$D$8&lt;J972),設定!$D$8,IF(AND(J972&lt;=L972,J972&lt;設定!$D$8),J972,IF(AND(L972&lt;=J972,J972&lt;設定!$D$8),J972,L972))))&lt;=H972,H972+1,IF(IF(AND(設定!$D$8&lt;=L972,設定!$D$8&lt;J972),設定!$D$8,IF(AND(J972&lt;=L972,J972&lt;設定!$D$8),J972,IF(AND(L972&lt;=J972,J972&lt;設定!$D$8),J972,L972)))=0,設定!$D$8,IF(AND(設定!$D$8&lt;=L972,設定!$D$8&lt;J972),設定!$D$8,IF(AND(J972&lt;=L972,J972&lt;設定!$D$8),J972,IF(AND(L972&lt;=J972,J972&lt;設定!$D$8),J972,L972))))),0)&gt;40,ROUNDUP(IF(IF(IF(AND(設定!$D$8&lt;=L972,設定!$D$8&lt;J972),設定!$D$8,IF(AND(J972&lt;=L972,J972&lt;設定!$D$8),J972,IF(AND(L972&lt;=J972,J972&lt;設定!$D$8),J972,L972)))=0,設定!$D$8,IF(AND(設定!$D$8&lt;=L972,設定!$D$8&lt;J972),設定!$D$8,IF(AND(J972&lt;=L972,J972&lt;設定!$D$8),J972,IF(AND(L972&lt;=J972,J972&lt;設定!$D$8),J972,L972))))&lt;=H972,H972+1,IF(IF(AND(設定!$D$8&lt;=L972,設定!$D$8&lt;J972),設定!$D$8,IF(AND(J972&lt;=L972,J972&lt;設定!$D$8),J972,IF(AND(L972&lt;=J972,J972&lt;設定!$D$8),J972,L972)))=0,設定!$D$8,IF(AND(設定!$D$8&lt;=L972,設定!$D$8&lt;J972),設定!$D$8,IF(AND(J972&lt;=L972,J972&lt;設定!$D$8),J972,IF(AND(L972&lt;=J972,J972&lt;設定!$D$8),J972,L972))))),0),40)</f>
        <v>#DIV/0!</v>
      </c>
      <c r="O972" s="55">
        <f>IF(G972="標準",設定!$C$4,G972)</f>
        <v>5</v>
      </c>
      <c r="P972" s="45">
        <f t="shared" si="169"/>
        <v>0</v>
      </c>
      <c r="Q972" s="14">
        <f t="shared" si="170"/>
        <v>0</v>
      </c>
      <c r="R972" s="23">
        <f t="shared" si="178"/>
        <v>0</v>
      </c>
      <c r="S972" s="12">
        <f t="shared" si="171"/>
        <v>0</v>
      </c>
      <c r="T972" s="23">
        <f t="shared" si="172"/>
        <v>0</v>
      </c>
      <c r="U972" s="13">
        <f t="shared" si="173"/>
        <v>0</v>
      </c>
      <c r="V972" s="104" t="str">
        <f>INDEX(商品!Q:Q,MATCH(キーワード!D972,商品!D:D,0),1)</f>
        <v>-</v>
      </c>
      <c r="W972" s="15">
        <f t="shared" si="174"/>
        <v>0</v>
      </c>
      <c r="X972" s="22">
        <f>SUMIFS(当月ワード!$J$3:$J$1000,当月ワード!$D$3:$D$1000,キーワード!$D972,当月ワード!$E$3:$E$1000,キーワード!$F972)</f>
        <v>0</v>
      </c>
      <c r="Y972" s="23">
        <f>SUMIFS(前月ワード!$J$3:$J$1000,前月ワード!$D$3:$D$1000,キーワード!$D972,前月ワード!$E$3:$E$1000,キーワード!$F972)</f>
        <v>0</v>
      </c>
      <c r="Z972" s="23">
        <f>SUMIFS(前々月ワード!$J$3:$J$1000,前々月ワード!$D$3:$D$1000,キーワード!$D972,前々月ワード!$E$3:$E$1000,キーワード!$F972)</f>
        <v>0</v>
      </c>
      <c r="AA972" s="22">
        <f>SUMIFS(当月ワード!$W$3:$W$1000,当月ワード!$D$3:$D$1000,キーワード!$D972,当月ワード!$E$3:$E$1000,キーワード!$F972)</f>
        <v>0</v>
      </c>
      <c r="AB972" s="23">
        <f>SUMIFS(前月ワード!$W$3:$W$1000,前月ワード!$D$3:$D$1000,キーワード!$D972,前月ワード!$E$3:$E$1000,キーワード!$F972)</f>
        <v>0</v>
      </c>
      <c r="AC972" s="23">
        <f>SUMIFS(前々月ワード!$W$3:$W$1000,前々月ワード!$D$3:$D$1000,キーワード!$D972,前々月ワード!$E$3:$E$1000,キーワード!$F972)</f>
        <v>0</v>
      </c>
      <c r="AD972" s="23">
        <f t="shared" si="175"/>
        <v>0</v>
      </c>
      <c r="AE972" s="23">
        <f t="shared" si="175"/>
        <v>0</v>
      </c>
      <c r="AF972" s="23">
        <f t="shared" si="175"/>
        <v>0</v>
      </c>
      <c r="AG972" s="22">
        <f>SUMIFS(当月ワード!$X$3:$X$1000,当月ワード!$D$3:$D$1000,キーワード!$D972,当月ワード!$E$3:$E$1000,キーワード!$F972)</f>
        <v>0</v>
      </c>
      <c r="AH972" s="23">
        <f>SUMIFS(前月ワード!$X$3:$X$1000,前月ワード!$D$3:$D$1000,キーワード!$D972,前月ワード!$E$3:$E$1000,キーワード!$F972)</f>
        <v>0</v>
      </c>
      <c r="AI972" s="23">
        <f>SUMIFS(前々月ワード!$X$3:$X$1000,前々月ワード!$D$3:$D$1000,キーワード!$D972,前々月ワード!$E$3:$E$1000,キーワード!$F972)</f>
        <v>0</v>
      </c>
      <c r="AJ972" s="22">
        <f>SUMIFS(当月ワード!$I$3:$I$1000,当月ワード!$D$3:$D$1000,キーワード!$D972,当月ワード!$E$3:$E$1000,キーワード!$F972)</f>
        <v>0</v>
      </c>
      <c r="AK972" s="23">
        <f>SUMIFS(前月ワード!$I$3:$I$1000,前月ワード!$D$3:$D$1000,キーワード!$D972,前月ワード!$E$3:$E$1000,キーワード!$F972)</f>
        <v>0</v>
      </c>
      <c r="AL972" s="23">
        <f>SUMIFS(前々月ワード!$I$3:$I$1000,前々月ワード!$D$3:$D$1000,キーワード!$D972,前々月ワード!$E$3:$E$1000,キーワード!$F972)</f>
        <v>0</v>
      </c>
      <c r="AM972" s="13">
        <f t="shared" si="176"/>
        <v>0</v>
      </c>
      <c r="AN972" s="13">
        <f t="shared" si="176"/>
        <v>0</v>
      </c>
      <c r="AO972" s="13">
        <f t="shared" si="176"/>
        <v>0</v>
      </c>
      <c r="AP972" s="16">
        <f t="shared" si="177"/>
        <v>0</v>
      </c>
      <c r="AQ972" s="16">
        <f t="shared" si="177"/>
        <v>0</v>
      </c>
      <c r="AR972" s="17">
        <f t="shared" si="177"/>
        <v>0</v>
      </c>
    </row>
    <row r="973" spans="3:44" ht="36.65" customHeight="1">
      <c r="C973" s="20">
        <v>968</v>
      </c>
      <c r="D973" s="53">
        <f>現状ワード設定!B970</f>
        <v>0</v>
      </c>
      <c r="E973" s="26" t="str">
        <f>IFERROR(_xlfn.XLOOKUP($D973,現状商品設定!B:B,現状商品設定!C:C,"-"),"-")</f>
        <v>-</v>
      </c>
      <c r="F973" s="56">
        <f>現状ワード設定!G970</f>
        <v>0</v>
      </c>
      <c r="G973" s="60" t="s">
        <v>46</v>
      </c>
      <c r="H973" s="47" t="str">
        <f>IFERROR(_xlfn.XLOOKUP(D973,商品!$D:$D,商品!$H:$H),"")</f>
        <v/>
      </c>
      <c r="I973" s="50" t="str">
        <f>IFERROR(_xlfn.XLOOKUP(D973&amp;F973,現状ワード設定!J:J,現状ワード設定!H:H),"")</f>
        <v/>
      </c>
      <c r="J973" s="47" t="str">
        <f>IFERROR(_xlfn.XLOOKUP(D973&amp;F973,現状ワード設定!J:J,現状ワード設定!I:I),"")</f>
        <v/>
      </c>
      <c r="K973" s="47" t="e">
        <f>IF(AND(T973&gt;=設定!$C$12,W973&gt;=O973),I973*(1+設定!$F$12),IF(AND(T973&gt;=設定!$C$13,W973&lt;O973),I973*(1+設定!$F$13),IF(AND(T973&lt;設定!$C$14,U973&gt;=設定!$E$14),I973*(1+設定!$F$14),IF(AND(T973&lt;設定!$C$15,U973&lt;設定!$E$15),I973*(1+設定!$F$15),"除外"))))</f>
        <v>#VALUE!</v>
      </c>
      <c r="L973" s="58" t="e">
        <f ca="1">IF(消化率!$I$5&lt;1,K973*消化率!$I$5,IF(U973*V973/(K973*消化率!$I$5)&gt;O973,K973*消化率!$I$5,M973))</f>
        <v>#DIV/0!</v>
      </c>
      <c r="M973" s="58" t="e">
        <f t="shared" si="168"/>
        <v>#VALUE!</v>
      </c>
      <c r="N973" s="58" t="e">
        <f ca="1">IF(ROUNDUP(IF(IF(IF(AND(設定!$D$8&lt;=L973,設定!$D$8&lt;J973),設定!$D$8,IF(AND(J973&lt;=L973,J973&lt;設定!$D$8),J973,IF(AND(L973&lt;=J973,J973&lt;設定!$D$8),J973,L973)))=0,設定!$D$8,IF(AND(設定!$D$8&lt;=L973,設定!$D$8&lt;J973),設定!$D$8,IF(AND(J973&lt;=L973,J973&lt;設定!$D$8),J973,IF(AND(L973&lt;=J973,J973&lt;設定!$D$8),J973,L973))))&lt;=H973,H973+1,IF(IF(AND(設定!$D$8&lt;=L973,設定!$D$8&lt;J973),設定!$D$8,IF(AND(J973&lt;=L973,J973&lt;設定!$D$8),J973,IF(AND(L973&lt;=J973,J973&lt;設定!$D$8),J973,L973)))=0,設定!$D$8,IF(AND(設定!$D$8&lt;=L973,設定!$D$8&lt;J973),設定!$D$8,IF(AND(J973&lt;=L973,J973&lt;設定!$D$8),J973,IF(AND(L973&lt;=J973,J973&lt;設定!$D$8),J973,L973))))),0)&gt;40,ROUNDUP(IF(IF(IF(AND(設定!$D$8&lt;=L973,設定!$D$8&lt;J973),設定!$D$8,IF(AND(J973&lt;=L973,J973&lt;設定!$D$8),J973,IF(AND(L973&lt;=J973,J973&lt;設定!$D$8),J973,L973)))=0,設定!$D$8,IF(AND(設定!$D$8&lt;=L973,設定!$D$8&lt;J973),設定!$D$8,IF(AND(J973&lt;=L973,J973&lt;設定!$D$8),J973,IF(AND(L973&lt;=J973,J973&lt;設定!$D$8),J973,L973))))&lt;=H973,H973+1,IF(IF(AND(設定!$D$8&lt;=L973,設定!$D$8&lt;J973),設定!$D$8,IF(AND(J973&lt;=L973,J973&lt;設定!$D$8),J973,IF(AND(L973&lt;=J973,J973&lt;設定!$D$8),J973,L973)))=0,設定!$D$8,IF(AND(設定!$D$8&lt;=L973,設定!$D$8&lt;J973),設定!$D$8,IF(AND(J973&lt;=L973,J973&lt;設定!$D$8),J973,IF(AND(L973&lt;=J973,J973&lt;設定!$D$8),J973,L973))))),0),40)</f>
        <v>#DIV/0!</v>
      </c>
      <c r="O973" s="55">
        <f>IF(G973="標準",設定!$C$4,G973)</f>
        <v>5</v>
      </c>
      <c r="P973" s="45">
        <f t="shared" si="169"/>
        <v>0</v>
      </c>
      <c r="Q973" s="14">
        <f t="shared" si="170"/>
        <v>0</v>
      </c>
      <c r="R973" s="23">
        <f t="shared" si="178"/>
        <v>0</v>
      </c>
      <c r="S973" s="12">
        <f t="shared" si="171"/>
        <v>0</v>
      </c>
      <c r="T973" s="23">
        <f t="shared" si="172"/>
        <v>0</v>
      </c>
      <c r="U973" s="13">
        <f t="shared" si="173"/>
        <v>0</v>
      </c>
      <c r="V973" s="104" t="str">
        <f>INDEX(商品!Q:Q,MATCH(キーワード!D973,商品!D:D,0),1)</f>
        <v>-</v>
      </c>
      <c r="W973" s="15">
        <f t="shared" si="174"/>
        <v>0</v>
      </c>
      <c r="X973" s="22">
        <f>SUMIFS(当月ワード!$J$3:$J$1000,当月ワード!$D$3:$D$1000,キーワード!$D973,当月ワード!$E$3:$E$1000,キーワード!$F973)</f>
        <v>0</v>
      </c>
      <c r="Y973" s="23">
        <f>SUMIFS(前月ワード!$J$3:$J$1000,前月ワード!$D$3:$D$1000,キーワード!$D973,前月ワード!$E$3:$E$1000,キーワード!$F973)</f>
        <v>0</v>
      </c>
      <c r="Z973" s="23">
        <f>SUMIFS(前々月ワード!$J$3:$J$1000,前々月ワード!$D$3:$D$1000,キーワード!$D973,前々月ワード!$E$3:$E$1000,キーワード!$F973)</f>
        <v>0</v>
      </c>
      <c r="AA973" s="22">
        <f>SUMIFS(当月ワード!$W$3:$W$1000,当月ワード!$D$3:$D$1000,キーワード!$D973,当月ワード!$E$3:$E$1000,キーワード!$F973)</f>
        <v>0</v>
      </c>
      <c r="AB973" s="23">
        <f>SUMIFS(前月ワード!$W$3:$W$1000,前月ワード!$D$3:$D$1000,キーワード!$D973,前月ワード!$E$3:$E$1000,キーワード!$F973)</f>
        <v>0</v>
      </c>
      <c r="AC973" s="23">
        <f>SUMIFS(前々月ワード!$W$3:$W$1000,前々月ワード!$D$3:$D$1000,キーワード!$D973,前々月ワード!$E$3:$E$1000,キーワード!$F973)</f>
        <v>0</v>
      </c>
      <c r="AD973" s="23">
        <f t="shared" si="175"/>
        <v>0</v>
      </c>
      <c r="AE973" s="23">
        <f t="shared" si="175"/>
        <v>0</v>
      </c>
      <c r="AF973" s="23">
        <f t="shared" si="175"/>
        <v>0</v>
      </c>
      <c r="AG973" s="22">
        <f>SUMIFS(当月ワード!$X$3:$X$1000,当月ワード!$D$3:$D$1000,キーワード!$D973,当月ワード!$E$3:$E$1000,キーワード!$F973)</f>
        <v>0</v>
      </c>
      <c r="AH973" s="23">
        <f>SUMIFS(前月ワード!$X$3:$X$1000,前月ワード!$D$3:$D$1000,キーワード!$D973,前月ワード!$E$3:$E$1000,キーワード!$F973)</f>
        <v>0</v>
      </c>
      <c r="AI973" s="23">
        <f>SUMIFS(前々月ワード!$X$3:$X$1000,前々月ワード!$D$3:$D$1000,キーワード!$D973,前々月ワード!$E$3:$E$1000,キーワード!$F973)</f>
        <v>0</v>
      </c>
      <c r="AJ973" s="22">
        <f>SUMIFS(当月ワード!$I$3:$I$1000,当月ワード!$D$3:$D$1000,キーワード!$D973,当月ワード!$E$3:$E$1000,キーワード!$F973)</f>
        <v>0</v>
      </c>
      <c r="AK973" s="23">
        <f>SUMIFS(前月ワード!$I$3:$I$1000,前月ワード!$D$3:$D$1000,キーワード!$D973,前月ワード!$E$3:$E$1000,キーワード!$F973)</f>
        <v>0</v>
      </c>
      <c r="AL973" s="23">
        <f>SUMIFS(前々月ワード!$I$3:$I$1000,前々月ワード!$D$3:$D$1000,キーワード!$D973,前々月ワード!$E$3:$E$1000,キーワード!$F973)</f>
        <v>0</v>
      </c>
      <c r="AM973" s="13">
        <f t="shared" si="176"/>
        <v>0</v>
      </c>
      <c r="AN973" s="13">
        <f t="shared" si="176"/>
        <v>0</v>
      </c>
      <c r="AO973" s="13">
        <f t="shared" si="176"/>
        <v>0</v>
      </c>
      <c r="AP973" s="16">
        <f t="shared" si="177"/>
        <v>0</v>
      </c>
      <c r="AQ973" s="16">
        <f t="shared" si="177"/>
        <v>0</v>
      </c>
      <c r="AR973" s="17">
        <f t="shared" si="177"/>
        <v>0</v>
      </c>
    </row>
    <row r="974" spans="3:44" ht="36.65" customHeight="1">
      <c r="C974" s="20">
        <v>969</v>
      </c>
      <c r="D974" s="53">
        <f>現状ワード設定!B971</f>
        <v>0</v>
      </c>
      <c r="E974" s="26" t="str">
        <f>IFERROR(_xlfn.XLOOKUP($D974,現状商品設定!B:B,現状商品設定!C:C,"-"),"-")</f>
        <v>-</v>
      </c>
      <c r="F974" s="56">
        <f>現状ワード設定!G971</f>
        <v>0</v>
      </c>
      <c r="G974" s="60" t="s">
        <v>46</v>
      </c>
      <c r="H974" s="47" t="str">
        <f>IFERROR(_xlfn.XLOOKUP(D974,商品!$D:$D,商品!$H:$H),"")</f>
        <v/>
      </c>
      <c r="I974" s="50" t="str">
        <f>IFERROR(_xlfn.XLOOKUP(D974&amp;F974,現状ワード設定!J:J,現状ワード設定!H:H),"")</f>
        <v/>
      </c>
      <c r="J974" s="47" t="str">
        <f>IFERROR(_xlfn.XLOOKUP(D974&amp;F974,現状ワード設定!J:J,現状ワード設定!I:I),"")</f>
        <v/>
      </c>
      <c r="K974" s="47" t="e">
        <f>IF(AND(T974&gt;=設定!$C$12,W974&gt;=O974),I974*(1+設定!$F$12),IF(AND(T974&gt;=設定!$C$13,W974&lt;O974),I974*(1+設定!$F$13),IF(AND(T974&lt;設定!$C$14,U974&gt;=設定!$E$14),I974*(1+設定!$F$14),IF(AND(T974&lt;設定!$C$15,U974&lt;設定!$E$15),I974*(1+設定!$F$15),"除外"))))</f>
        <v>#VALUE!</v>
      </c>
      <c r="L974" s="58" t="e">
        <f ca="1">IF(消化率!$I$5&lt;1,K974*消化率!$I$5,IF(U974*V974/(K974*消化率!$I$5)&gt;O974,K974*消化率!$I$5,M974))</f>
        <v>#DIV/0!</v>
      </c>
      <c r="M974" s="58" t="e">
        <f t="shared" si="168"/>
        <v>#VALUE!</v>
      </c>
      <c r="N974" s="58" t="e">
        <f ca="1">IF(ROUNDUP(IF(IF(IF(AND(設定!$D$8&lt;=L974,設定!$D$8&lt;J974),設定!$D$8,IF(AND(J974&lt;=L974,J974&lt;設定!$D$8),J974,IF(AND(L974&lt;=J974,J974&lt;設定!$D$8),J974,L974)))=0,設定!$D$8,IF(AND(設定!$D$8&lt;=L974,設定!$D$8&lt;J974),設定!$D$8,IF(AND(J974&lt;=L974,J974&lt;設定!$D$8),J974,IF(AND(L974&lt;=J974,J974&lt;設定!$D$8),J974,L974))))&lt;=H974,H974+1,IF(IF(AND(設定!$D$8&lt;=L974,設定!$D$8&lt;J974),設定!$D$8,IF(AND(J974&lt;=L974,J974&lt;設定!$D$8),J974,IF(AND(L974&lt;=J974,J974&lt;設定!$D$8),J974,L974)))=0,設定!$D$8,IF(AND(設定!$D$8&lt;=L974,設定!$D$8&lt;J974),設定!$D$8,IF(AND(J974&lt;=L974,J974&lt;設定!$D$8),J974,IF(AND(L974&lt;=J974,J974&lt;設定!$D$8),J974,L974))))),0)&gt;40,ROUNDUP(IF(IF(IF(AND(設定!$D$8&lt;=L974,設定!$D$8&lt;J974),設定!$D$8,IF(AND(J974&lt;=L974,J974&lt;設定!$D$8),J974,IF(AND(L974&lt;=J974,J974&lt;設定!$D$8),J974,L974)))=0,設定!$D$8,IF(AND(設定!$D$8&lt;=L974,設定!$D$8&lt;J974),設定!$D$8,IF(AND(J974&lt;=L974,J974&lt;設定!$D$8),J974,IF(AND(L974&lt;=J974,J974&lt;設定!$D$8),J974,L974))))&lt;=H974,H974+1,IF(IF(AND(設定!$D$8&lt;=L974,設定!$D$8&lt;J974),設定!$D$8,IF(AND(J974&lt;=L974,J974&lt;設定!$D$8),J974,IF(AND(L974&lt;=J974,J974&lt;設定!$D$8),J974,L974)))=0,設定!$D$8,IF(AND(設定!$D$8&lt;=L974,設定!$D$8&lt;J974),設定!$D$8,IF(AND(J974&lt;=L974,J974&lt;設定!$D$8),J974,IF(AND(L974&lt;=J974,J974&lt;設定!$D$8),J974,L974))))),0),40)</f>
        <v>#DIV/0!</v>
      </c>
      <c r="O974" s="55">
        <f>IF(G974="標準",設定!$C$4,G974)</f>
        <v>5</v>
      </c>
      <c r="P974" s="45">
        <f t="shared" si="169"/>
        <v>0</v>
      </c>
      <c r="Q974" s="14">
        <f t="shared" si="170"/>
        <v>0</v>
      </c>
      <c r="R974" s="23">
        <f t="shared" si="178"/>
        <v>0</v>
      </c>
      <c r="S974" s="12">
        <f t="shared" si="171"/>
        <v>0</v>
      </c>
      <c r="T974" s="23">
        <f t="shared" si="172"/>
        <v>0</v>
      </c>
      <c r="U974" s="13">
        <f t="shared" si="173"/>
        <v>0</v>
      </c>
      <c r="V974" s="104" t="str">
        <f>INDEX(商品!Q:Q,MATCH(キーワード!D974,商品!D:D,0),1)</f>
        <v>-</v>
      </c>
      <c r="W974" s="15">
        <f t="shared" si="174"/>
        <v>0</v>
      </c>
      <c r="X974" s="22">
        <f>SUMIFS(当月ワード!$J$3:$J$1000,当月ワード!$D$3:$D$1000,キーワード!$D974,当月ワード!$E$3:$E$1000,キーワード!$F974)</f>
        <v>0</v>
      </c>
      <c r="Y974" s="23">
        <f>SUMIFS(前月ワード!$J$3:$J$1000,前月ワード!$D$3:$D$1000,キーワード!$D974,前月ワード!$E$3:$E$1000,キーワード!$F974)</f>
        <v>0</v>
      </c>
      <c r="Z974" s="23">
        <f>SUMIFS(前々月ワード!$J$3:$J$1000,前々月ワード!$D$3:$D$1000,キーワード!$D974,前々月ワード!$E$3:$E$1000,キーワード!$F974)</f>
        <v>0</v>
      </c>
      <c r="AA974" s="22">
        <f>SUMIFS(当月ワード!$W$3:$W$1000,当月ワード!$D$3:$D$1000,キーワード!$D974,当月ワード!$E$3:$E$1000,キーワード!$F974)</f>
        <v>0</v>
      </c>
      <c r="AB974" s="23">
        <f>SUMIFS(前月ワード!$W$3:$W$1000,前月ワード!$D$3:$D$1000,キーワード!$D974,前月ワード!$E$3:$E$1000,キーワード!$F974)</f>
        <v>0</v>
      </c>
      <c r="AC974" s="23">
        <f>SUMIFS(前々月ワード!$W$3:$W$1000,前々月ワード!$D$3:$D$1000,キーワード!$D974,前々月ワード!$E$3:$E$1000,キーワード!$F974)</f>
        <v>0</v>
      </c>
      <c r="AD974" s="23">
        <f t="shared" si="175"/>
        <v>0</v>
      </c>
      <c r="AE974" s="23">
        <f t="shared" si="175"/>
        <v>0</v>
      </c>
      <c r="AF974" s="23">
        <f t="shared" si="175"/>
        <v>0</v>
      </c>
      <c r="AG974" s="22">
        <f>SUMIFS(当月ワード!$X$3:$X$1000,当月ワード!$D$3:$D$1000,キーワード!$D974,当月ワード!$E$3:$E$1000,キーワード!$F974)</f>
        <v>0</v>
      </c>
      <c r="AH974" s="23">
        <f>SUMIFS(前月ワード!$X$3:$X$1000,前月ワード!$D$3:$D$1000,キーワード!$D974,前月ワード!$E$3:$E$1000,キーワード!$F974)</f>
        <v>0</v>
      </c>
      <c r="AI974" s="23">
        <f>SUMIFS(前々月ワード!$X$3:$X$1000,前々月ワード!$D$3:$D$1000,キーワード!$D974,前々月ワード!$E$3:$E$1000,キーワード!$F974)</f>
        <v>0</v>
      </c>
      <c r="AJ974" s="22">
        <f>SUMIFS(当月ワード!$I$3:$I$1000,当月ワード!$D$3:$D$1000,キーワード!$D974,当月ワード!$E$3:$E$1000,キーワード!$F974)</f>
        <v>0</v>
      </c>
      <c r="AK974" s="23">
        <f>SUMIFS(前月ワード!$I$3:$I$1000,前月ワード!$D$3:$D$1000,キーワード!$D974,前月ワード!$E$3:$E$1000,キーワード!$F974)</f>
        <v>0</v>
      </c>
      <c r="AL974" s="23">
        <f>SUMIFS(前々月ワード!$I$3:$I$1000,前々月ワード!$D$3:$D$1000,キーワード!$D974,前々月ワード!$E$3:$E$1000,キーワード!$F974)</f>
        <v>0</v>
      </c>
      <c r="AM974" s="13">
        <f t="shared" si="176"/>
        <v>0</v>
      </c>
      <c r="AN974" s="13">
        <f t="shared" si="176"/>
        <v>0</v>
      </c>
      <c r="AO974" s="13">
        <f t="shared" si="176"/>
        <v>0</v>
      </c>
      <c r="AP974" s="16">
        <f t="shared" si="177"/>
        <v>0</v>
      </c>
      <c r="AQ974" s="16">
        <f t="shared" si="177"/>
        <v>0</v>
      </c>
      <c r="AR974" s="17">
        <f t="shared" si="177"/>
        <v>0</v>
      </c>
    </row>
    <row r="975" spans="3:44" ht="36.65" customHeight="1">
      <c r="C975" s="20">
        <v>970</v>
      </c>
      <c r="D975" s="53">
        <f>現状ワード設定!B972</f>
        <v>0</v>
      </c>
      <c r="E975" s="26" t="str">
        <f>IFERROR(_xlfn.XLOOKUP($D975,現状商品設定!B:B,現状商品設定!C:C,"-"),"-")</f>
        <v>-</v>
      </c>
      <c r="F975" s="56">
        <f>現状ワード設定!G972</f>
        <v>0</v>
      </c>
      <c r="G975" s="60" t="s">
        <v>46</v>
      </c>
      <c r="H975" s="47" t="str">
        <f>IFERROR(_xlfn.XLOOKUP(D975,商品!$D:$D,商品!$H:$H),"")</f>
        <v/>
      </c>
      <c r="I975" s="50" t="str">
        <f>IFERROR(_xlfn.XLOOKUP(D975&amp;F975,現状ワード設定!J:J,現状ワード設定!H:H),"")</f>
        <v/>
      </c>
      <c r="J975" s="47" t="str">
        <f>IFERROR(_xlfn.XLOOKUP(D975&amp;F975,現状ワード設定!J:J,現状ワード設定!I:I),"")</f>
        <v/>
      </c>
      <c r="K975" s="47" t="e">
        <f>IF(AND(T975&gt;=設定!$C$12,W975&gt;=O975),I975*(1+設定!$F$12),IF(AND(T975&gt;=設定!$C$13,W975&lt;O975),I975*(1+設定!$F$13),IF(AND(T975&lt;設定!$C$14,U975&gt;=設定!$E$14),I975*(1+設定!$F$14),IF(AND(T975&lt;設定!$C$15,U975&lt;設定!$E$15),I975*(1+設定!$F$15),"除外"))))</f>
        <v>#VALUE!</v>
      </c>
      <c r="L975" s="58" t="e">
        <f ca="1">IF(消化率!$I$5&lt;1,K975*消化率!$I$5,IF(U975*V975/(K975*消化率!$I$5)&gt;O975,K975*消化率!$I$5,M975))</f>
        <v>#DIV/0!</v>
      </c>
      <c r="M975" s="58" t="e">
        <f t="shared" si="168"/>
        <v>#VALUE!</v>
      </c>
      <c r="N975" s="58" t="e">
        <f ca="1">IF(ROUNDUP(IF(IF(IF(AND(設定!$D$8&lt;=L975,設定!$D$8&lt;J975),設定!$D$8,IF(AND(J975&lt;=L975,J975&lt;設定!$D$8),J975,IF(AND(L975&lt;=J975,J975&lt;設定!$D$8),J975,L975)))=0,設定!$D$8,IF(AND(設定!$D$8&lt;=L975,設定!$D$8&lt;J975),設定!$D$8,IF(AND(J975&lt;=L975,J975&lt;設定!$D$8),J975,IF(AND(L975&lt;=J975,J975&lt;設定!$D$8),J975,L975))))&lt;=H975,H975+1,IF(IF(AND(設定!$D$8&lt;=L975,設定!$D$8&lt;J975),設定!$D$8,IF(AND(J975&lt;=L975,J975&lt;設定!$D$8),J975,IF(AND(L975&lt;=J975,J975&lt;設定!$D$8),J975,L975)))=0,設定!$D$8,IF(AND(設定!$D$8&lt;=L975,設定!$D$8&lt;J975),設定!$D$8,IF(AND(J975&lt;=L975,J975&lt;設定!$D$8),J975,IF(AND(L975&lt;=J975,J975&lt;設定!$D$8),J975,L975))))),0)&gt;40,ROUNDUP(IF(IF(IF(AND(設定!$D$8&lt;=L975,設定!$D$8&lt;J975),設定!$D$8,IF(AND(J975&lt;=L975,J975&lt;設定!$D$8),J975,IF(AND(L975&lt;=J975,J975&lt;設定!$D$8),J975,L975)))=0,設定!$D$8,IF(AND(設定!$D$8&lt;=L975,設定!$D$8&lt;J975),設定!$D$8,IF(AND(J975&lt;=L975,J975&lt;設定!$D$8),J975,IF(AND(L975&lt;=J975,J975&lt;設定!$D$8),J975,L975))))&lt;=H975,H975+1,IF(IF(AND(設定!$D$8&lt;=L975,設定!$D$8&lt;J975),設定!$D$8,IF(AND(J975&lt;=L975,J975&lt;設定!$D$8),J975,IF(AND(L975&lt;=J975,J975&lt;設定!$D$8),J975,L975)))=0,設定!$D$8,IF(AND(設定!$D$8&lt;=L975,設定!$D$8&lt;J975),設定!$D$8,IF(AND(J975&lt;=L975,J975&lt;設定!$D$8),J975,IF(AND(L975&lt;=J975,J975&lt;設定!$D$8),J975,L975))))),0),40)</f>
        <v>#DIV/0!</v>
      </c>
      <c r="O975" s="55">
        <f>IF(G975="標準",設定!$C$4,G975)</f>
        <v>5</v>
      </c>
      <c r="P975" s="45">
        <f t="shared" si="169"/>
        <v>0</v>
      </c>
      <c r="Q975" s="14">
        <f t="shared" si="170"/>
        <v>0</v>
      </c>
      <c r="R975" s="23">
        <f t="shared" si="178"/>
        <v>0</v>
      </c>
      <c r="S975" s="12">
        <f t="shared" si="171"/>
        <v>0</v>
      </c>
      <c r="T975" s="23">
        <f t="shared" si="172"/>
        <v>0</v>
      </c>
      <c r="U975" s="13">
        <f t="shared" si="173"/>
        <v>0</v>
      </c>
      <c r="V975" s="104" t="str">
        <f>INDEX(商品!Q:Q,MATCH(キーワード!D975,商品!D:D,0),1)</f>
        <v>-</v>
      </c>
      <c r="W975" s="15">
        <f t="shared" si="174"/>
        <v>0</v>
      </c>
      <c r="X975" s="22">
        <f>SUMIFS(当月ワード!$J$3:$J$1000,当月ワード!$D$3:$D$1000,キーワード!$D975,当月ワード!$E$3:$E$1000,キーワード!$F975)</f>
        <v>0</v>
      </c>
      <c r="Y975" s="23">
        <f>SUMIFS(前月ワード!$J$3:$J$1000,前月ワード!$D$3:$D$1000,キーワード!$D975,前月ワード!$E$3:$E$1000,キーワード!$F975)</f>
        <v>0</v>
      </c>
      <c r="Z975" s="23">
        <f>SUMIFS(前々月ワード!$J$3:$J$1000,前々月ワード!$D$3:$D$1000,キーワード!$D975,前々月ワード!$E$3:$E$1000,キーワード!$F975)</f>
        <v>0</v>
      </c>
      <c r="AA975" s="22">
        <f>SUMIFS(当月ワード!$W$3:$W$1000,当月ワード!$D$3:$D$1000,キーワード!$D975,当月ワード!$E$3:$E$1000,キーワード!$F975)</f>
        <v>0</v>
      </c>
      <c r="AB975" s="23">
        <f>SUMIFS(前月ワード!$W$3:$W$1000,前月ワード!$D$3:$D$1000,キーワード!$D975,前月ワード!$E$3:$E$1000,キーワード!$F975)</f>
        <v>0</v>
      </c>
      <c r="AC975" s="23">
        <f>SUMIFS(前々月ワード!$W$3:$W$1000,前々月ワード!$D$3:$D$1000,キーワード!$D975,前々月ワード!$E$3:$E$1000,キーワード!$F975)</f>
        <v>0</v>
      </c>
      <c r="AD975" s="23">
        <f t="shared" si="175"/>
        <v>0</v>
      </c>
      <c r="AE975" s="23">
        <f t="shared" si="175"/>
        <v>0</v>
      </c>
      <c r="AF975" s="23">
        <f t="shared" si="175"/>
        <v>0</v>
      </c>
      <c r="AG975" s="22">
        <f>SUMIFS(当月ワード!$X$3:$X$1000,当月ワード!$D$3:$D$1000,キーワード!$D975,当月ワード!$E$3:$E$1000,キーワード!$F975)</f>
        <v>0</v>
      </c>
      <c r="AH975" s="23">
        <f>SUMIFS(前月ワード!$X$3:$X$1000,前月ワード!$D$3:$D$1000,キーワード!$D975,前月ワード!$E$3:$E$1000,キーワード!$F975)</f>
        <v>0</v>
      </c>
      <c r="AI975" s="23">
        <f>SUMIFS(前々月ワード!$X$3:$X$1000,前々月ワード!$D$3:$D$1000,キーワード!$D975,前々月ワード!$E$3:$E$1000,キーワード!$F975)</f>
        <v>0</v>
      </c>
      <c r="AJ975" s="22">
        <f>SUMIFS(当月ワード!$I$3:$I$1000,当月ワード!$D$3:$D$1000,キーワード!$D975,当月ワード!$E$3:$E$1000,キーワード!$F975)</f>
        <v>0</v>
      </c>
      <c r="AK975" s="23">
        <f>SUMIFS(前月ワード!$I$3:$I$1000,前月ワード!$D$3:$D$1000,キーワード!$D975,前月ワード!$E$3:$E$1000,キーワード!$F975)</f>
        <v>0</v>
      </c>
      <c r="AL975" s="23">
        <f>SUMIFS(前々月ワード!$I$3:$I$1000,前々月ワード!$D$3:$D$1000,キーワード!$D975,前々月ワード!$E$3:$E$1000,キーワード!$F975)</f>
        <v>0</v>
      </c>
      <c r="AM975" s="13">
        <f t="shared" si="176"/>
        <v>0</v>
      </c>
      <c r="AN975" s="13">
        <f t="shared" si="176"/>
        <v>0</v>
      </c>
      <c r="AO975" s="13">
        <f t="shared" si="176"/>
        <v>0</v>
      </c>
      <c r="AP975" s="16">
        <f t="shared" si="177"/>
        <v>0</v>
      </c>
      <c r="AQ975" s="16">
        <f t="shared" si="177"/>
        <v>0</v>
      </c>
      <c r="AR975" s="17">
        <f t="shared" si="177"/>
        <v>0</v>
      </c>
    </row>
    <row r="976" spans="3:44" ht="36.65" customHeight="1">
      <c r="C976" s="20">
        <v>971</v>
      </c>
      <c r="D976" s="53">
        <f>現状ワード設定!B973</f>
        <v>0</v>
      </c>
      <c r="E976" s="26" t="str">
        <f>IFERROR(_xlfn.XLOOKUP($D976,現状商品設定!B:B,現状商品設定!C:C,"-"),"-")</f>
        <v>-</v>
      </c>
      <c r="F976" s="56">
        <f>現状ワード設定!G973</f>
        <v>0</v>
      </c>
      <c r="G976" s="60" t="s">
        <v>46</v>
      </c>
      <c r="H976" s="47" t="str">
        <f>IFERROR(_xlfn.XLOOKUP(D976,商品!$D:$D,商品!$H:$H),"")</f>
        <v/>
      </c>
      <c r="I976" s="50" t="str">
        <f>IFERROR(_xlfn.XLOOKUP(D976&amp;F976,現状ワード設定!J:J,現状ワード設定!H:H),"")</f>
        <v/>
      </c>
      <c r="J976" s="47" t="str">
        <f>IFERROR(_xlfn.XLOOKUP(D976&amp;F976,現状ワード設定!J:J,現状ワード設定!I:I),"")</f>
        <v/>
      </c>
      <c r="K976" s="47" t="e">
        <f>IF(AND(T976&gt;=設定!$C$12,W976&gt;=O976),I976*(1+設定!$F$12),IF(AND(T976&gt;=設定!$C$13,W976&lt;O976),I976*(1+設定!$F$13),IF(AND(T976&lt;設定!$C$14,U976&gt;=設定!$E$14),I976*(1+設定!$F$14),IF(AND(T976&lt;設定!$C$15,U976&lt;設定!$E$15),I976*(1+設定!$F$15),"除外"))))</f>
        <v>#VALUE!</v>
      </c>
      <c r="L976" s="58" t="e">
        <f ca="1">IF(消化率!$I$5&lt;1,K976*消化率!$I$5,IF(U976*V976/(K976*消化率!$I$5)&gt;O976,K976*消化率!$I$5,M976))</f>
        <v>#DIV/0!</v>
      </c>
      <c r="M976" s="58" t="e">
        <f t="shared" si="168"/>
        <v>#VALUE!</v>
      </c>
      <c r="N976" s="58" t="e">
        <f ca="1">IF(ROUNDUP(IF(IF(IF(AND(設定!$D$8&lt;=L976,設定!$D$8&lt;J976),設定!$D$8,IF(AND(J976&lt;=L976,J976&lt;設定!$D$8),J976,IF(AND(L976&lt;=J976,J976&lt;設定!$D$8),J976,L976)))=0,設定!$D$8,IF(AND(設定!$D$8&lt;=L976,設定!$D$8&lt;J976),設定!$D$8,IF(AND(J976&lt;=L976,J976&lt;設定!$D$8),J976,IF(AND(L976&lt;=J976,J976&lt;設定!$D$8),J976,L976))))&lt;=H976,H976+1,IF(IF(AND(設定!$D$8&lt;=L976,設定!$D$8&lt;J976),設定!$D$8,IF(AND(J976&lt;=L976,J976&lt;設定!$D$8),J976,IF(AND(L976&lt;=J976,J976&lt;設定!$D$8),J976,L976)))=0,設定!$D$8,IF(AND(設定!$D$8&lt;=L976,設定!$D$8&lt;J976),設定!$D$8,IF(AND(J976&lt;=L976,J976&lt;設定!$D$8),J976,IF(AND(L976&lt;=J976,J976&lt;設定!$D$8),J976,L976))))),0)&gt;40,ROUNDUP(IF(IF(IF(AND(設定!$D$8&lt;=L976,設定!$D$8&lt;J976),設定!$D$8,IF(AND(J976&lt;=L976,J976&lt;設定!$D$8),J976,IF(AND(L976&lt;=J976,J976&lt;設定!$D$8),J976,L976)))=0,設定!$D$8,IF(AND(設定!$D$8&lt;=L976,設定!$D$8&lt;J976),設定!$D$8,IF(AND(J976&lt;=L976,J976&lt;設定!$D$8),J976,IF(AND(L976&lt;=J976,J976&lt;設定!$D$8),J976,L976))))&lt;=H976,H976+1,IF(IF(AND(設定!$D$8&lt;=L976,設定!$D$8&lt;J976),設定!$D$8,IF(AND(J976&lt;=L976,J976&lt;設定!$D$8),J976,IF(AND(L976&lt;=J976,J976&lt;設定!$D$8),J976,L976)))=0,設定!$D$8,IF(AND(設定!$D$8&lt;=L976,設定!$D$8&lt;J976),設定!$D$8,IF(AND(J976&lt;=L976,J976&lt;設定!$D$8),J976,IF(AND(L976&lt;=J976,J976&lt;設定!$D$8),J976,L976))))),0),40)</f>
        <v>#DIV/0!</v>
      </c>
      <c r="O976" s="55">
        <f>IF(G976="標準",設定!$C$4,G976)</f>
        <v>5</v>
      </c>
      <c r="P976" s="45">
        <f t="shared" si="169"/>
        <v>0</v>
      </c>
      <c r="Q976" s="14">
        <f t="shared" si="170"/>
        <v>0</v>
      </c>
      <c r="R976" s="23">
        <f t="shared" si="178"/>
        <v>0</v>
      </c>
      <c r="S976" s="12">
        <f t="shared" si="171"/>
        <v>0</v>
      </c>
      <c r="T976" s="23">
        <f t="shared" si="172"/>
        <v>0</v>
      </c>
      <c r="U976" s="13">
        <f t="shared" si="173"/>
        <v>0</v>
      </c>
      <c r="V976" s="104" t="str">
        <f>INDEX(商品!Q:Q,MATCH(キーワード!D976,商品!D:D,0),1)</f>
        <v>-</v>
      </c>
      <c r="W976" s="15">
        <f t="shared" si="174"/>
        <v>0</v>
      </c>
      <c r="X976" s="22">
        <f>SUMIFS(当月ワード!$J$3:$J$1000,当月ワード!$D$3:$D$1000,キーワード!$D976,当月ワード!$E$3:$E$1000,キーワード!$F976)</f>
        <v>0</v>
      </c>
      <c r="Y976" s="23">
        <f>SUMIFS(前月ワード!$J$3:$J$1000,前月ワード!$D$3:$D$1000,キーワード!$D976,前月ワード!$E$3:$E$1000,キーワード!$F976)</f>
        <v>0</v>
      </c>
      <c r="Z976" s="23">
        <f>SUMIFS(前々月ワード!$J$3:$J$1000,前々月ワード!$D$3:$D$1000,キーワード!$D976,前々月ワード!$E$3:$E$1000,キーワード!$F976)</f>
        <v>0</v>
      </c>
      <c r="AA976" s="22">
        <f>SUMIFS(当月ワード!$W$3:$W$1000,当月ワード!$D$3:$D$1000,キーワード!$D976,当月ワード!$E$3:$E$1000,キーワード!$F976)</f>
        <v>0</v>
      </c>
      <c r="AB976" s="23">
        <f>SUMIFS(前月ワード!$W$3:$W$1000,前月ワード!$D$3:$D$1000,キーワード!$D976,前月ワード!$E$3:$E$1000,キーワード!$F976)</f>
        <v>0</v>
      </c>
      <c r="AC976" s="23">
        <f>SUMIFS(前々月ワード!$W$3:$W$1000,前々月ワード!$D$3:$D$1000,キーワード!$D976,前々月ワード!$E$3:$E$1000,キーワード!$F976)</f>
        <v>0</v>
      </c>
      <c r="AD976" s="23">
        <f t="shared" si="175"/>
        <v>0</v>
      </c>
      <c r="AE976" s="23">
        <f t="shared" si="175"/>
        <v>0</v>
      </c>
      <c r="AF976" s="23">
        <f t="shared" si="175"/>
        <v>0</v>
      </c>
      <c r="AG976" s="22">
        <f>SUMIFS(当月ワード!$X$3:$X$1000,当月ワード!$D$3:$D$1000,キーワード!$D976,当月ワード!$E$3:$E$1000,キーワード!$F976)</f>
        <v>0</v>
      </c>
      <c r="AH976" s="23">
        <f>SUMIFS(前月ワード!$X$3:$X$1000,前月ワード!$D$3:$D$1000,キーワード!$D976,前月ワード!$E$3:$E$1000,キーワード!$F976)</f>
        <v>0</v>
      </c>
      <c r="AI976" s="23">
        <f>SUMIFS(前々月ワード!$X$3:$X$1000,前々月ワード!$D$3:$D$1000,キーワード!$D976,前々月ワード!$E$3:$E$1000,キーワード!$F976)</f>
        <v>0</v>
      </c>
      <c r="AJ976" s="22">
        <f>SUMIFS(当月ワード!$I$3:$I$1000,当月ワード!$D$3:$D$1000,キーワード!$D976,当月ワード!$E$3:$E$1000,キーワード!$F976)</f>
        <v>0</v>
      </c>
      <c r="AK976" s="23">
        <f>SUMIFS(前月ワード!$I$3:$I$1000,前月ワード!$D$3:$D$1000,キーワード!$D976,前月ワード!$E$3:$E$1000,キーワード!$F976)</f>
        <v>0</v>
      </c>
      <c r="AL976" s="23">
        <f>SUMIFS(前々月ワード!$I$3:$I$1000,前々月ワード!$D$3:$D$1000,キーワード!$D976,前々月ワード!$E$3:$E$1000,キーワード!$F976)</f>
        <v>0</v>
      </c>
      <c r="AM976" s="13">
        <f t="shared" si="176"/>
        <v>0</v>
      </c>
      <c r="AN976" s="13">
        <f t="shared" si="176"/>
        <v>0</v>
      </c>
      <c r="AO976" s="13">
        <f t="shared" si="176"/>
        <v>0</v>
      </c>
      <c r="AP976" s="16">
        <f t="shared" si="177"/>
        <v>0</v>
      </c>
      <c r="AQ976" s="16">
        <f t="shared" si="177"/>
        <v>0</v>
      </c>
      <c r="AR976" s="17">
        <f t="shared" si="177"/>
        <v>0</v>
      </c>
    </row>
    <row r="977" spans="3:44" ht="36.65" customHeight="1">
      <c r="C977" s="20">
        <v>972</v>
      </c>
      <c r="D977" s="53">
        <f>現状ワード設定!B974</f>
        <v>0</v>
      </c>
      <c r="E977" s="26" t="str">
        <f>IFERROR(_xlfn.XLOOKUP($D977,現状商品設定!B:B,現状商品設定!C:C,"-"),"-")</f>
        <v>-</v>
      </c>
      <c r="F977" s="56">
        <f>現状ワード設定!G974</f>
        <v>0</v>
      </c>
      <c r="G977" s="60" t="s">
        <v>46</v>
      </c>
      <c r="H977" s="47" t="str">
        <f>IFERROR(_xlfn.XLOOKUP(D977,商品!$D:$D,商品!$H:$H),"")</f>
        <v/>
      </c>
      <c r="I977" s="50" t="str">
        <f>IFERROR(_xlfn.XLOOKUP(D977&amp;F977,現状ワード設定!J:J,現状ワード設定!H:H),"")</f>
        <v/>
      </c>
      <c r="J977" s="47" t="str">
        <f>IFERROR(_xlfn.XLOOKUP(D977&amp;F977,現状ワード設定!J:J,現状ワード設定!I:I),"")</f>
        <v/>
      </c>
      <c r="K977" s="47" t="e">
        <f>IF(AND(T977&gt;=設定!$C$12,W977&gt;=O977),I977*(1+設定!$F$12),IF(AND(T977&gt;=設定!$C$13,W977&lt;O977),I977*(1+設定!$F$13),IF(AND(T977&lt;設定!$C$14,U977&gt;=設定!$E$14),I977*(1+設定!$F$14),IF(AND(T977&lt;設定!$C$15,U977&lt;設定!$E$15),I977*(1+設定!$F$15),"除外"))))</f>
        <v>#VALUE!</v>
      </c>
      <c r="L977" s="58" t="e">
        <f ca="1">IF(消化率!$I$5&lt;1,K977*消化率!$I$5,IF(U977*V977/(K977*消化率!$I$5)&gt;O977,K977*消化率!$I$5,M977))</f>
        <v>#DIV/0!</v>
      </c>
      <c r="M977" s="58" t="e">
        <f t="shared" si="168"/>
        <v>#VALUE!</v>
      </c>
      <c r="N977" s="58" t="e">
        <f ca="1">IF(ROUNDUP(IF(IF(IF(AND(設定!$D$8&lt;=L977,設定!$D$8&lt;J977),設定!$D$8,IF(AND(J977&lt;=L977,J977&lt;設定!$D$8),J977,IF(AND(L977&lt;=J977,J977&lt;設定!$D$8),J977,L977)))=0,設定!$D$8,IF(AND(設定!$D$8&lt;=L977,設定!$D$8&lt;J977),設定!$D$8,IF(AND(J977&lt;=L977,J977&lt;設定!$D$8),J977,IF(AND(L977&lt;=J977,J977&lt;設定!$D$8),J977,L977))))&lt;=H977,H977+1,IF(IF(AND(設定!$D$8&lt;=L977,設定!$D$8&lt;J977),設定!$D$8,IF(AND(J977&lt;=L977,J977&lt;設定!$D$8),J977,IF(AND(L977&lt;=J977,J977&lt;設定!$D$8),J977,L977)))=0,設定!$D$8,IF(AND(設定!$D$8&lt;=L977,設定!$D$8&lt;J977),設定!$D$8,IF(AND(J977&lt;=L977,J977&lt;設定!$D$8),J977,IF(AND(L977&lt;=J977,J977&lt;設定!$D$8),J977,L977))))),0)&gt;40,ROUNDUP(IF(IF(IF(AND(設定!$D$8&lt;=L977,設定!$D$8&lt;J977),設定!$D$8,IF(AND(J977&lt;=L977,J977&lt;設定!$D$8),J977,IF(AND(L977&lt;=J977,J977&lt;設定!$D$8),J977,L977)))=0,設定!$D$8,IF(AND(設定!$D$8&lt;=L977,設定!$D$8&lt;J977),設定!$D$8,IF(AND(J977&lt;=L977,J977&lt;設定!$D$8),J977,IF(AND(L977&lt;=J977,J977&lt;設定!$D$8),J977,L977))))&lt;=H977,H977+1,IF(IF(AND(設定!$D$8&lt;=L977,設定!$D$8&lt;J977),設定!$D$8,IF(AND(J977&lt;=L977,J977&lt;設定!$D$8),J977,IF(AND(L977&lt;=J977,J977&lt;設定!$D$8),J977,L977)))=0,設定!$D$8,IF(AND(設定!$D$8&lt;=L977,設定!$D$8&lt;J977),設定!$D$8,IF(AND(J977&lt;=L977,J977&lt;設定!$D$8),J977,IF(AND(L977&lt;=J977,J977&lt;設定!$D$8),J977,L977))))),0),40)</f>
        <v>#DIV/0!</v>
      </c>
      <c r="O977" s="55">
        <f>IF(G977="標準",設定!$C$4,G977)</f>
        <v>5</v>
      </c>
      <c r="P977" s="45">
        <f t="shared" si="169"/>
        <v>0</v>
      </c>
      <c r="Q977" s="14">
        <f t="shared" si="170"/>
        <v>0</v>
      </c>
      <c r="R977" s="23">
        <f t="shared" si="178"/>
        <v>0</v>
      </c>
      <c r="S977" s="12">
        <f t="shared" si="171"/>
        <v>0</v>
      </c>
      <c r="T977" s="23">
        <f t="shared" si="172"/>
        <v>0</v>
      </c>
      <c r="U977" s="13">
        <f t="shared" si="173"/>
        <v>0</v>
      </c>
      <c r="V977" s="104" t="str">
        <f>INDEX(商品!Q:Q,MATCH(キーワード!D977,商品!D:D,0),1)</f>
        <v>-</v>
      </c>
      <c r="W977" s="15">
        <f t="shared" si="174"/>
        <v>0</v>
      </c>
      <c r="X977" s="22">
        <f>SUMIFS(当月ワード!$J$3:$J$1000,当月ワード!$D$3:$D$1000,キーワード!$D977,当月ワード!$E$3:$E$1000,キーワード!$F977)</f>
        <v>0</v>
      </c>
      <c r="Y977" s="23">
        <f>SUMIFS(前月ワード!$J$3:$J$1000,前月ワード!$D$3:$D$1000,キーワード!$D977,前月ワード!$E$3:$E$1000,キーワード!$F977)</f>
        <v>0</v>
      </c>
      <c r="Z977" s="23">
        <f>SUMIFS(前々月ワード!$J$3:$J$1000,前々月ワード!$D$3:$D$1000,キーワード!$D977,前々月ワード!$E$3:$E$1000,キーワード!$F977)</f>
        <v>0</v>
      </c>
      <c r="AA977" s="22">
        <f>SUMIFS(当月ワード!$W$3:$W$1000,当月ワード!$D$3:$D$1000,キーワード!$D977,当月ワード!$E$3:$E$1000,キーワード!$F977)</f>
        <v>0</v>
      </c>
      <c r="AB977" s="23">
        <f>SUMIFS(前月ワード!$W$3:$W$1000,前月ワード!$D$3:$D$1000,キーワード!$D977,前月ワード!$E$3:$E$1000,キーワード!$F977)</f>
        <v>0</v>
      </c>
      <c r="AC977" s="23">
        <f>SUMIFS(前々月ワード!$W$3:$W$1000,前々月ワード!$D$3:$D$1000,キーワード!$D977,前々月ワード!$E$3:$E$1000,キーワード!$F977)</f>
        <v>0</v>
      </c>
      <c r="AD977" s="23">
        <f t="shared" si="175"/>
        <v>0</v>
      </c>
      <c r="AE977" s="23">
        <f t="shared" si="175"/>
        <v>0</v>
      </c>
      <c r="AF977" s="23">
        <f t="shared" si="175"/>
        <v>0</v>
      </c>
      <c r="AG977" s="22">
        <f>SUMIFS(当月ワード!$X$3:$X$1000,当月ワード!$D$3:$D$1000,キーワード!$D977,当月ワード!$E$3:$E$1000,キーワード!$F977)</f>
        <v>0</v>
      </c>
      <c r="AH977" s="23">
        <f>SUMIFS(前月ワード!$X$3:$X$1000,前月ワード!$D$3:$D$1000,キーワード!$D977,前月ワード!$E$3:$E$1000,キーワード!$F977)</f>
        <v>0</v>
      </c>
      <c r="AI977" s="23">
        <f>SUMIFS(前々月ワード!$X$3:$X$1000,前々月ワード!$D$3:$D$1000,キーワード!$D977,前々月ワード!$E$3:$E$1000,キーワード!$F977)</f>
        <v>0</v>
      </c>
      <c r="AJ977" s="22">
        <f>SUMIFS(当月ワード!$I$3:$I$1000,当月ワード!$D$3:$D$1000,キーワード!$D977,当月ワード!$E$3:$E$1000,キーワード!$F977)</f>
        <v>0</v>
      </c>
      <c r="AK977" s="23">
        <f>SUMIFS(前月ワード!$I$3:$I$1000,前月ワード!$D$3:$D$1000,キーワード!$D977,前月ワード!$E$3:$E$1000,キーワード!$F977)</f>
        <v>0</v>
      </c>
      <c r="AL977" s="23">
        <f>SUMIFS(前々月ワード!$I$3:$I$1000,前々月ワード!$D$3:$D$1000,キーワード!$D977,前々月ワード!$E$3:$E$1000,キーワード!$F977)</f>
        <v>0</v>
      </c>
      <c r="AM977" s="13">
        <f t="shared" si="176"/>
        <v>0</v>
      </c>
      <c r="AN977" s="13">
        <f t="shared" si="176"/>
        <v>0</v>
      </c>
      <c r="AO977" s="13">
        <f t="shared" si="176"/>
        <v>0</v>
      </c>
      <c r="AP977" s="16">
        <f t="shared" si="177"/>
        <v>0</v>
      </c>
      <c r="AQ977" s="16">
        <f t="shared" si="177"/>
        <v>0</v>
      </c>
      <c r="AR977" s="17">
        <f t="shared" si="177"/>
        <v>0</v>
      </c>
    </row>
    <row r="978" spans="3:44" ht="36.65" customHeight="1">
      <c r="C978" s="20">
        <v>973</v>
      </c>
      <c r="D978" s="53">
        <f>現状ワード設定!B975</f>
        <v>0</v>
      </c>
      <c r="E978" s="26" t="str">
        <f>IFERROR(_xlfn.XLOOKUP($D978,現状商品設定!B:B,現状商品設定!C:C,"-"),"-")</f>
        <v>-</v>
      </c>
      <c r="F978" s="56">
        <f>現状ワード設定!G975</f>
        <v>0</v>
      </c>
      <c r="G978" s="60" t="s">
        <v>46</v>
      </c>
      <c r="H978" s="47" t="str">
        <f>IFERROR(_xlfn.XLOOKUP(D978,商品!$D:$D,商品!$H:$H),"")</f>
        <v/>
      </c>
      <c r="I978" s="50" t="str">
        <f>IFERROR(_xlfn.XLOOKUP(D978&amp;F978,現状ワード設定!J:J,現状ワード設定!H:H),"")</f>
        <v/>
      </c>
      <c r="J978" s="47" t="str">
        <f>IFERROR(_xlfn.XLOOKUP(D978&amp;F978,現状ワード設定!J:J,現状ワード設定!I:I),"")</f>
        <v/>
      </c>
      <c r="K978" s="47" t="e">
        <f>IF(AND(T978&gt;=設定!$C$12,W978&gt;=O978),I978*(1+設定!$F$12),IF(AND(T978&gt;=設定!$C$13,W978&lt;O978),I978*(1+設定!$F$13),IF(AND(T978&lt;設定!$C$14,U978&gt;=設定!$E$14),I978*(1+設定!$F$14),IF(AND(T978&lt;設定!$C$15,U978&lt;設定!$E$15),I978*(1+設定!$F$15),"除外"))))</f>
        <v>#VALUE!</v>
      </c>
      <c r="L978" s="58" t="e">
        <f ca="1">IF(消化率!$I$5&lt;1,K978*消化率!$I$5,IF(U978*V978/(K978*消化率!$I$5)&gt;O978,K978*消化率!$I$5,M978))</f>
        <v>#DIV/0!</v>
      </c>
      <c r="M978" s="58" t="e">
        <f t="shared" si="168"/>
        <v>#VALUE!</v>
      </c>
      <c r="N978" s="58" t="e">
        <f ca="1">IF(ROUNDUP(IF(IF(IF(AND(設定!$D$8&lt;=L978,設定!$D$8&lt;J978),設定!$D$8,IF(AND(J978&lt;=L978,J978&lt;設定!$D$8),J978,IF(AND(L978&lt;=J978,J978&lt;設定!$D$8),J978,L978)))=0,設定!$D$8,IF(AND(設定!$D$8&lt;=L978,設定!$D$8&lt;J978),設定!$D$8,IF(AND(J978&lt;=L978,J978&lt;設定!$D$8),J978,IF(AND(L978&lt;=J978,J978&lt;設定!$D$8),J978,L978))))&lt;=H978,H978+1,IF(IF(AND(設定!$D$8&lt;=L978,設定!$D$8&lt;J978),設定!$D$8,IF(AND(J978&lt;=L978,J978&lt;設定!$D$8),J978,IF(AND(L978&lt;=J978,J978&lt;設定!$D$8),J978,L978)))=0,設定!$D$8,IF(AND(設定!$D$8&lt;=L978,設定!$D$8&lt;J978),設定!$D$8,IF(AND(J978&lt;=L978,J978&lt;設定!$D$8),J978,IF(AND(L978&lt;=J978,J978&lt;設定!$D$8),J978,L978))))),0)&gt;40,ROUNDUP(IF(IF(IF(AND(設定!$D$8&lt;=L978,設定!$D$8&lt;J978),設定!$D$8,IF(AND(J978&lt;=L978,J978&lt;設定!$D$8),J978,IF(AND(L978&lt;=J978,J978&lt;設定!$D$8),J978,L978)))=0,設定!$D$8,IF(AND(設定!$D$8&lt;=L978,設定!$D$8&lt;J978),設定!$D$8,IF(AND(J978&lt;=L978,J978&lt;設定!$D$8),J978,IF(AND(L978&lt;=J978,J978&lt;設定!$D$8),J978,L978))))&lt;=H978,H978+1,IF(IF(AND(設定!$D$8&lt;=L978,設定!$D$8&lt;J978),設定!$D$8,IF(AND(J978&lt;=L978,J978&lt;設定!$D$8),J978,IF(AND(L978&lt;=J978,J978&lt;設定!$D$8),J978,L978)))=0,設定!$D$8,IF(AND(設定!$D$8&lt;=L978,設定!$D$8&lt;J978),設定!$D$8,IF(AND(J978&lt;=L978,J978&lt;設定!$D$8),J978,IF(AND(L978&lt;=J978,J978&lt;設定!$D$8),J978,L978))))),0),40)</f>
        <v>#DIV/0!</v>
      </c>
      <c r="O978" s="55">
        <f>IF(G978="標準",設定!$C$4,G978)</f>
        <v>5</v>
      </c>
      <c r="P978" s="45">
        <f t="shared" si="169"/>
        <v>0</v>
      </c>
      <c r="Q978" s="14">
        <f t="shared" si="170"/>
        <v>0</v>
      </c>
      <c r="R978" s="23">
        <f t="shared" si="178"/>
        <v>0</v>
      </c>
      <c r="S978" s="12">
        <f t="shared" si="171"/>
        <v>0</v>
      </c>
      <c r="T978" s="23">
        <f t="shared" si="172"/>
        <v>0</v>
      </c>
      <c r="U978" s="13">
        <f t="shared" si="173"/>
        <v>0</v>
      </c>
      <c r="V978" s="104" t="str">
        <f>INDEX(商品!Q:Q,MATCH(キーワード!D978,商品!D:D,0),1)</f>
        <v>-</v>
      </c>
      <c r="W978" s="15">
        <f t="shared" si="174"/>
        <v>0</v>
      </c>
      <c r="X978" s="22">
        <f>SUMIFS(当月ワード!$J$3:$J$1000,当月ワード!$D$3:$D$1000,キーワード!$D978,当月ワード!$E$3:$E$1000,キーワード!$F978)</f>
        <v>0</v>
      </c>
      <c r="Y978" s="23">
        <f>SUMIFS(前月ワード!$J$3:$J$1000,前月ワード!$D$3:$D$1000,キーワード!$D978,前月ワード!$E$3:$E$1000,キーワード!$F978)</f>
        <v>0</v>
      </c>
      <c r="Z978" s="23">
        <f>SUMIFS(前々月ワード!$J$3:$J$1000,前々月ワード!$D$3:$D$1000,キーワード!$D978,前々月ワード!$E$3:$E$1000,キーワード!$F978)</f>
        <v>0</v>
      </c>
      <c r="AA978" s="22">
        <f>SUMIFS(当月ワード!$W$3:$W$1000,当月ワード!$D$3:$D$1000,キーワード!$D978,当月ワード!$E$3:$E$1000,キーワード!$F978)</f>
        <v>0</v>
      </c>
      <c r="AB978" s="23">
        <f>SUMIFS(前月ワード!$W$3:$W$1000,前月ワード!$D$3:$D$1000,キーワード!$D978,前月ワード!$E$3:$E$1000,キーワード!$F978)</f>
        <v>0</v>
      </c>
      <c r="AC978" s="23">
        <f>SUMIFS(前々月ワード!$W$3:$W$1000,前々月ワード!$D$3:$D$1000,キーワード!$D978,前々月ワード!$E$3:$E$1000,キーワード!$F978)</f>
        <v>0</v>
      </c>
      <c r="AD978" s="23">
        <f t="shared" si="175"/>
        <v>0</v>
      </c>
      <c r="AE978" s="23">
        <f t="shared" si="175"/>
        <v>0</v>
      </c>
      <c r="AF978" s="23">
        <f t="shared" si="175"/>
        <v>0</v>
      </c>
      <c r="AG978" s="22">
        <f>SUMIFS(当月ワード!$X$3:$X$1000,当月ワード!$D$3:$D$1000,キーワード!$D978,当月ワード!$E$3:$E$1000,キーワード!$F978)</f>
        <v>0</v>
      </c>
      <c r="AH978" s="23">
        <f>SUMIFS(前月ワード!$X$3:$X$1000,前月ワード!$D$3:$D$1000,キーワード!$D978,前月ワード!$E$3:$E$1000,キーワード!$F978)</f>
        <v>0</v>
      </c>
      <c r="AI978" s="23">
        <f>SUMIFS(前々月ワード!$X$3:$X$1000,前々月ワード!$D$3:$D$1000,キーワード!$D978,前々月ワード!$E$3:$E$1000,キーワード!$F978)</f>
        <v>0</v>
      </c>
      <c r="AJ978" s="22">
        <f>SUMIFS(当月ワード!$I$3:$I$1000,当月ワード!$D$3:$D$1000,キーワード!$D978,当月ワード!$E$3:$E$1000,キーワード!$F978)</f>
        <v>0</v>
      </c>
      <c r="AK978" s="23">
        <f>SUMIFS(前月ワード!$I$3:$I$1000,前月ワード!$D$3:$D$1000,キーワード!$D978,前月ワード!$E$3:$E$1000,キーワード!$F978)</f>
        <v>0</v>
      </c>
      <c r="AL978" s="23">
        <f>SUMIFS(前々月ワード!$I$3:$I$1000,前々月ワード!$D$3:$D$1000,キーワード!$D978,前々月ワード!$E$3:$E$1000,キーワード!$F978)</f>
        <v>0</v>
      </c>
      <c r="AM978" s="13">
        <f t="shared" si="176"/>
        <v>0</v>
      </c>
      <c r="AN978" s="13">
        <f t="shared" si="176"/>
        <v>0</v>
      </c>
      <c r="AO978" s="13">
        <f t="shared" si="176"/>
        <v>0</v>
      </c>
      <c r="AP978" s="16">
        <f t="shared" si="177"/>
        <v>0</v>
      </c>
      <c r="AQ978" s="16">
        <f t="shared" si="177"/>
        <v>0</v>
      </c>
      <c r="AR978" s="17">
        <f t="shared" si="177"/>
        <v>0</v>
      </c>
    </row>
    <row r="979" spans="3:44" ht="36.65" customHeight="1">
      <c r="C979" s="20">
        <v>974</v>
      </c>
      <c r="D979" s="53">
        <f>現状ワード設定!B976</f>
        <v>0</v>
      </c>
      <c r="E979" s="26" t="str">
        <f>IFERROR(_xlfn.XLOOKUP($D979,現状商品設定!B:B,現状商品設定!C:C,"-"),"-")</f>
        <v>-</v>
      </c>
      <c r="F979" s="56">
        <f>現状ワード設定!G976</f>
        <v>0</v>
      </c>
      <c r="G979" s="60" t="s">
        <v>46</v>
      </c>
      <c r="H979" s="47" t="str">
        <f>IFERROR(_xlfn.XLOOKUP(D979,商品!$D:$D,商品!$H:$H),"")</f>
        <v/>
      </c>
      <c r="I979" s="50" t="str">
        <f>IFERROR(_xlfn.XLOOKUP(D979&amp;F979,現状ワード設定!J:J,現状ワード設定!H:H),"")</f>
        <v/>
      </c>
      <c r="J979" s="47" t="str">
        <f>IFERROR(_xlfn.XLOOKUP(D979&amp;F979,現状ワード設定!J:J,現状ワード設定!I:I),"")</f>
        <v/>
      </c>
      <c r="K979" s="47" t="e">
        <f>IF(AND(T979&gt;=設定!$C$12,W979&gt;=O979),I979*(1+設定!$F$12),IF(AND(T979&gt;=設定!$C$13,W979&lt;O979),I979*(1+設定!$F$13),IF(AND(T979&lt;設定!$C$14,U979&gt;=設定!$E$14),I979*(1+設定!$F$14),IF(AND(T979&lt;設定!$C$15,U979&lt;設定!$E$15),I979*(1+設定!$F$15),"除外"))))</f>
        <v>#VALUE!</v>
      </c>
      <c r="L979" s="58" t="e">
        <f ca="1">IF(消化率!$I$5&lt;1,K979*消化率!$I$5,IF(U979*V979/(K979*消化率!$I$5)&gt;O979,K979*消化率!$I$5,M979))</f>
        <v>#DIV/0!</v>
      </c>
      <c r="M979" s="58" t="e">
        <f t="shared" si="168"/>
        <v>#VALUE!</v>
      </c>
      <c r="N979" s="58" t="e">
        <f ca="1">IF(ROUNDUP(IF(IF(IF(AND(設定!$D$8&lt;=L979,設定!$D$8&lt;J979),設定!$D$8,IF(AND(J979&lt;=L979,J979&lt;設定!$D$8),J979,IF(AND(L979&lt;=J979,J979&lt;設定!$D$8),J979,L979)))=0,設定!$D$8,IF(AND(設定!$D$8&lt;=L979,設定!$D$8&lt;J979),設定!$D$8,IF(AND(J979&lt;=L979,J979&lt;設定!$D$8),J979,IF(AND(L979&lt;=J979,J979&lt;設定!$D$8),J979,L979))))&lt;=H979,H979+1,IF(IF(AND(設定!$D$8&lt;=L979,設定!$D$8&lt;J979),設定!$D$8,IF(AND(J979&lt;=L979,J979&lt;設定!$D$8),J979,IF(AND(L979&lt;=J979,J979&lt;設定!$D$8),J979,L979)))=0,設定!$D$8,IF(AND(設定!$D$8&lt;=L979,設定!$D$8&lt;J979),設定!$D$8,IF(AND(J979&lt;=L979,J979&lt;設定!$D$8),J979,IF(AND(L979&lt;=J979,J979&lt;設定!$D$8),J979,L979))))),0)&gt;40,ROUNDUP(IF(IF(IF(AND(設定!$D$8&lt;=L979,設定!$D$8&lt;J979),設定!$D$8,IF(AND(J979&lt;=L979,J979&lt;設定!$D$8),J979,IF(AND(L979&lt;=J979,J979&lt;設定!$D$8),J979,L979)))=0,設定!$D$8,IF(AND(設定!$D$8&lt;=L979,設定!$D$8&lt;J979),設定!$D$8,IF(AND(J979&lt;=L979,J979&lt;設定!$D$8),J979,IF(AND(L979&lt;=J979,J979&lt;設定!$D$8),J979,L979))))&lt;=H979,H979+1,IF(IF(AND(設定!$D$8&lt;=L979,設定!$D$8&lt;J979),設定!$D$8,IF(AND(J979&lt;=L979,J979&lt;設定!$D$8),J979,IF(AND(L979&lt;=J979,J979&lt;設定!$D$8),J979,L979)))=0,設定!$D$8,IF(AND(設定!$D$8&lt;=L979,設定!$D$8&lt;J979),設定!$D$8,IF(AND(J979&lt;=L979,J979&lt;設定!$D$8),J979,IF(AND(L979&lt;=J979,J979&lt;設定!$D$8),J979,L979))))),0),40)</f>
        <v>#DIV/0!</v>
      </c>
      <c r="O979" s="55">
        <f>IF(G979="標準",設定!$C$4,G979)</f>
        <v>5</v>
      </c>
      <c r="P979" s="45">
        <f t="shared" si="169"/>
        <v>0</v>
      </c>
      <c r="Q979" s="14">
        <f t="shared" si="170"/>
        <v>0</v>
      </c>
      <c r="R979" s="23">
        <f t="shared" si="178"/>
        <v>0</v>
      </c>
      <c r="S979" s="12">
        <f t="shared" si="171"/>
        <v>0</v>
      </c>
      <c r="T979" s="23">
        <f t="shared" si="172"/>
        <v>0</v>
      </c>
      <c r="U979" s="13">
        <f t="shared" si="173"/>
        <v>0</v>
      </c>
      <c r="V979" s="104" t="str">
        <f>INDEX(商品!Q:Q,MATCH(キーワード!D979,商品!D:D,0),1)</f>
        <v>-</v>
      </c>
      <c r="W979" s="15">
        <f t="shared" si="174"/>
        <v>0</v>
      </c>
      <c r="X979" s="22">
        <f>SUMIFS(当月ワード!$J$3:$J$1000,当月ワード!$D$3:$D$1000,キーワード!$D979,当月ワード!$E$3:$E$1000,キーワード!$F979)</f>
        <v>0</v>
      </c>
      <c r="Y979" s="23">
        <f>SUMIFS(前月ワード!$J$3:$J$1000,前月ワード!$D$3:$D$1000,キーワード!$D979,前月ワード!$E$3:$E$1000,キーワード!$F979)</f>
        <v>0</v>
      </c>
      <c r="Z979" s="23">
        <f>SUMIFS(前々月ワード!$J$3:$J$1000,前々月ワード!$D$3:$D$1000,キーワード!$D979,前々月ワード!$E$3:$E$1000,キーワード!$F979)</f>
        <v>0</v>
      </c>
      <c r="AA979" s="22">
        <f>SUMIFS(当月ワード!$W$3:$W$1000,当月ワード!$D$3:$D$1000,キーワード!$D979,当月ワード!$E$3:$E$1000,キーワード!$F979)</f>
        <v>0</v>
      </c>
      <c r="AB979" s="23">
        <f>SUMIFS(前月ワード!$W$3:$W$1000,前月ワード!$D$3:$D$1000,キーワード!$D979,前月ワード!$E$3:$E$1000,キーワード!$F979)</f>
        <v>0</v>
      </c>
      <c r="AC979" s="23">
        <f>SUMIFS(前々月ワード!$W$3:$W$1000,前々月ワード!$D$3:$D$1000,キーワード!$D979,前々月ワード!$E$3:$E$1000,キーワード!$F979)</f>
        <v>0</v>
      </c>
      <c r="AD979" s="23">
        <f t="shared" si="175"/>
        <v>0</v>
      </c>
      <c r="AE979" s="23">
        <f t="shared" si="175"/>
        <v>0</v>
      </c>
      <c r="AF979" s="23">
        <f t="shared" si="175"/>
        <v>0</v>
      </c>
      <c r="AG979" s="22">
        <f>SUMIFS(当月ワード!$X$3:$X$1000,当月ワード!$D$3:$D$1000,キーワード!$D979,当月ワード!$E$3:$E$1000,キーワード!$F979)</f>
        <v>0</v>
      </c>
      <c r="AH979" s="23">
        <f>SUMIFS(前月ワード!$X$3:$X$1000,前月ワード!$D$3:$D$1000,キーワード!$D979,前月ワード!$E$3:$E$1000,キーワード!$F979)</f>
        <v>0</v>
      </c>
      <c r="AI979" s="23">
        <f>SUMIFS(前々月ワード!$X$3:$X$1000,前々月ワード!$D$3:$D$1000,キーワード!$D979,前々月ワード!$E$3:$E$1000,キーワード!$F979)</f>
        <v>0</v>
      </c>
      <c r="AJ979" s="22">
        <f>SUMIFS(当月ワード!$I$3:$I$1000,当月ワード!$D$3:$D$1000,キーワード!$D979,当月ワード!$E$3:$E$1000,キーワード!$F979)</f>
        <v>0</v>
      </c>
      <c r="AK979" s="23">
        <f>SUMIFS(前月ワード!$I$3:$I$1000,前月ワード!$D$3:$D$1000,キーワード!$D979,前月ワード!$E$3:$E$1000,キーワード!$F979)</f>
        <v>0</v>
      </c>
      <c r="AL979" s="23">
        <f>SUMIFS(前々月ワード!$I$3:$I$1000,前々月ワード!$D$3:$D$1000,キーワード!$D979,前々月ワード!$E$3:$E$1000,キーワード!$F979)</f>
        <v>0</v>
      </c>
      <c r="AM979" s="13">
        <f t="shared" si="176"/>
        <v>0</v>
      </c>
      <c r="AN979" s="13">
        <f t="shared" si="176"/>
        <v>0</v>
      </c>
      <c r="AO979" s="13">
        <f t="shared" si="176"/>
        <v>0</v>
      </c>
      <c r="AP979" s="16">
        <f t="shared" si="177"/>
        <v>0</v>
      </c>
      <c r="AQ979" s="16">
        <f t="shared" si="177"/>
        <v>0</v>
      </c>
      <c r="AR979" s="17">
        <f t="shared" si="177"/>
        <v>0</v>
      </c>
    </row>
    <row r="980" spans="3:44" ht="36.65" customHeight="1">
      <c r="C980" s="20">
        <v>975</v>
      </c>
      <c r="D980" s="53">
        <f>現状ワード設定!B977</f>
        <v>0</v>
      </c>
      <c r="E980" s="26" t="str">
        <f>IFERROR(_xlfn.XLOOKUP($D980,現状商品設定!B:B,現状商品設定!C:C,"-"),"-")</f>
        <v>-</v>
      </c>
      <c r="F980" s="56">
        <f>現状ワード設定!G977</f>
        <v>0</v>
      </c>
      <c r="G980" s="60" t="s">
        <v>46</v>
      </c>
      <c r="H980" s="47" t="str">
        <f>IFERROR(_xlfn.XLOOKUP(D980,商品!$D:$D,商品!$H:$H),"")</f>
        <v/>
      </c>
      <c r="I980" s="50" t="str">
        <f>IFERROR(_xlfn.XLOOKUP(D980&amp;F980,現状ワード設定!J:J,現状ワード設定!H:H),"")</f>
        <v/>
      </c>
      <c r="J980" s="47" t="str">
        <f>IFERROR(_xlfn.XLOOKUP(D980&amp;F980,現状ワード設定!J:J,現状ワード設定!I:I),"")</f>
        <v/>
      </c>
      <c r="K980" s="47" t="e">
        <f>IF(AND(T980&gt;=設定!$C$12,W980&gt;=O980),I980*(1+設定!$F$12),IF(AND(T980&gt;=設定!$C$13,W980&lt;O980),I980*(1+設定!$F$13),IF(AND(T980&lt;設定!$C$14,U980&gt;=設定!$E$14),I980*(1+設定!$F$14),IF(AND(T980&lt;設定!$C$15,U980&lt;設定!$E$15),I980*(1+設定!$F$15),"除外"))))</f>
        <v>#VALUE!</v>
      </c>
      <c r="L980" s="58" t="e">
        <f ca="1">IF(消化率!$I$5&lt;1,K980*消化率!$I$5,IF(U980*V980/(K980*消化率!$I$5)&gt;O980,K980*消化率!$I$5,M980))</f>
        <v>#DIV/0!</v>
      </c>
      <c r="M980" s="58" t="e">
        <f t="shared" si="168"/>
        <v>#VALUE!</v>
      </c>
      <c r="N980" s="58" t="e">
        <f ca="1">IF(ROUNDUP(IF(IF(IF(AND(設定!$D$8&lt;=L980,設定!$D$8&lt;J980),設定!$D$8,IF(AND(J980&lt;=L980,J980&lt;設定!$D$8),J980,IF(AND(L980&lt;=J980,J980&lt;設定!$D$8),J980,L980)))=0,設定!$D$8,IF(AND(設定!$D$8&lt;=L980,設定!$D$8&lt;J980),設定!$D$8,IF(AND(J980&lt;=L980,J980&lt;設定!$D$8),J980,IF(AND(L980&lt;=J980,J980&lt;設定!$D$8),J980,L980))))&lt;=H980,H980+1,IF(IF(AND(設定!$D$8&lt;=L980,設定!$D$8&lt;J980),設定!$D$8,IF(AND(J980&lt;=L980,J980&lt;設定!$D$8),J980,IF(AND(L980&lt;=J980,J980&lt;設定!$D$8),J980,L980)))=0,設定!$D$8,IF(AND(設定!$D$8&lt;=L980,設定!$D$8&lt;J980),設定!$D$8,IF(AND(J980&lt;=L980,J980&lt;設定!$D$8),J980,IF(AND(L980&lt;=J980,J980&lt;設定!$D$8),J980,L980))))),0)&gt;40,ROUNDUP(IF(IF(IF(AND(設定!$D$8&lt;=L980,設定!$D$8&lt;J980),設定!$D$8,IF(AND(J980&lt;=L980,J980&lt;設定!$D$8),J980,IF(AND(L980&lt;=J980,J980&lt;設定!$D$8),J980,L980)))=0,設定!$D$8,IF(AND(設定!$D$8&lt;=L980,設定!$D$8&lt;J980),設定!$D$8,IF(AND(J980&lt;=L980,J980&lt;設定!$D$8),J980,IF(AND(L980&lt;=J980,J980&lt;設定!$D$8),J980,L980))))&lt;=H980,H980+1,IF(IF(AND(設定!$D$8&lt;=L980,設定!$D$8&lt;J980),設定!$D$8,IF(AND(J980&lt;=L980,J980&lt;設定!$D$8),J980,IF(AND(L980&lt;=J980,J980&lt;設定!$D$8),J980,L980)))=0,設定!$D$8,IF(AND(設定!$D$8&lt;=L980,設定!$D$8&lt;J980),設定!$D$8,IF(AND(J980&lt;=L980,J980&lt;設定!$D$8),J980,IF(AND(L980&lt;=J980,J980&lt;設定!$D$8),J980,L980))))),0),40)</f>
        <v>#DIV/0!</v>
      </c>
      <c r="O980" s="55">
        <f>IF(G980="標準",設定!$C$4,G980)</f>
        <v>5</v>
      </c>
      <c r="P980" s="45">
        <f t="shared" si="169"/>
        <v>0</v>
      </c>
      <c r="Q980" s="14">
        <f t="shared" si="170"/>
        <v>0</v>
      </c>
      <c r="R980" s="23">
        <f t="shared" si="178"/>
        <v>0</v>
      </c>
      <c r="S980" s="12">
        <f t="shared" si="171"/>
        <v>0</v>
      </c>
      <c r="T980" s="23">
        <f t="shared" si="172"/>
        <v>0</v>
      </c>
      <c r="U980" s="13">
        <f t="shared" si="173"/>
        <v>0</v>
      </c>
      <c r="V980" s="104" t="str">
        <f>INDEX(商品!Q:Q,MATCH(キーワード!D980,商品!D:D,0),1)</f>
        <v>-</v>
      </c>
      <c r="W980" s="15">
        <f t="shared" si="174"/>
        <v>0</v>
      </c>
      <c r="X980" s="22">
        <f>SUMIFS(当月ワード!$J$3:$J$1000,当月ワード!$D$3:$D$1000,キーワード!$D980,当月ワード!$E$3:$E$1000,キーワード!$F980)</f>
        <v>0</v>
      </c>
      <c r="Y980" s="23">
        <f>SUMIFS(前月ワード!$J$3:$J$1000,前月ワード!$D$3:$D$1000,キーワード!$D980,前月ワード!$E$3:$E$1000,キーワード!$F980)</f>
        <v>0</v>
      </c>
      <c r="Z980" s="23">
        <f>SUMIFS(前々月ワード!$J$3:$J$1000,前々月ワード!$D$3:$D$1000,キーワード!$D980,前々月ワード!$E$3:$E$1000,キーワード!$F980)</f>
        <v>0</v>
      </c>
      <c r="AA980" s="22">
        <f>SUMIFS(当月ワード!$W$3:$W$1000,当月ワード!$D$3:$D$1000,キーワード!$D980,当月ワード!$E$3:$E$1000,キーワード!$F980)</f>
        <v>0</v>
      </c>
      <c r="AB980" s="23">
        <f>SUMIFS(前月ワード!$W$3:$W$1000,前月ワード!$D$3:$D$1000,キーワード!$D980,前月ワード!$E$3:$E$1000,キーワード!$F980)</f>
        <v>0</v>
      </c>
      <c r="AC980" s="23">
        <f>SUMIFS(前々月ワード!$W$3:$W$1000,前々月ワード!$D$3:$D$1000,キーワード!$D980,前々月ワード!$E$3:$E$1000,キーワード!$F980)</f>
        <v>0</v>
      </c>
      <c r="AD980" s="23">
        <f t="shared" si="175"/>
        <v>0</v>
      </c>
      <c r="AE980" s="23">
        <f t="shared" si="175"/>
        <v>0</v>
      </c>
      <c r="AF980" s="23">
        <f t="shared" si="175"/>
        <v>0</v>
      </c>
      <c r="AG980" s="22">
        <f>SUMIFS(当月ワード!$X$3:$X$1000,当月ワード!$D$3:$D$1000,キーワード!$D980,当月ワード!$E$3:$E$1000,キーワード!$F980)</f>
        <v>0</v>
      </c>
      <c r="AH980" s="23">
        <f>SUMIFS(前月ワード!$X$3:$X$1000,前月ワード!$D$3:$D$1000,キーワード!$D980,前月ワード!$E$3:$E$1000,キーワード!$F980)</f>
        <v>0</v>
      </c>
      <c r="AI980" s="23">
        <f>SUMIFS(前々月ワード!$X$3:$X$1000,前々月ワード!$D$3:$D$1000,キーワード!$D980,前々月ワード!$E$3:$E$1000,キーワード!$F980)</f>
        <v>0</v>
      </c>
      <c r="AJ980" s="22">
        <f>SUMIFS(当月ワード!$I$3:$I$1000,当月ワード!$D$3:$D$1000,キーワード!$D980,当月ワード!$E$3:$E$1000,キーワード!$F980)</f>
        <v>0</v>
      </c>
      <c r="AK980" s="23">
        <f>SUMIFS(前月ワード!$I$3:$I$1000,前月ワード!$D$3:$D$1000,キーワード!$D980,前月ワード!$E$3:$E$1000,キーワード!$F980)</f>
        <v>0</v>
      </c>
      <c r="AL980" s="23">
        <f>SUMIFS(前々月ワード!$I$3:$I$1000,前々月ワード!$D$3:$D$1000,キーワード!$D980,前々月ワード!$E$3:$E$1000,キーワード!$F980)</f>
        <v>0</v>
      </c>
      <c r="AM980" s="13">
        <f t="shared" si="176"/>
        <v>0</v>
      </c>
      <c r="AN980" s="13">
        <f t="shared" si="176"/>
        <v>0</v>
      </c>
      <c r="AO980" s="13">
        <f t="shared" si="176"/>
        <v>0</v>
      </c>
      <c r="AP980" s="16">
        <f t="shared" si="177"/>
        <v>0</v>
      </c>
      <c r="AQ980" s="16">
        <f t="shared" si="177"/>
        <v>0</v>
      </c>
      <c r="AR980" s="17">
        <f t="shared" si="177"/>
        <v>0</v>
      </c>
    </row>
    <row r="981" spans="3:44" ht="36.65" customHeight="1">
      <c r="C981" s="20">
        <v>976</v>
      </c>
      <c r="D981" s="53">
        <f>現状ワード設定!B978</f>
        <v>0</v>
      </c>
      <c r="E981" s="26" t="str">
        <f>IFERROR(_xlfn.XLOOKUP($D981,現状商品設定!B:B,現状商品設定!C:C,"-"),"-")</f>
        <v>-</v>
      </c>
      <c r="F981" s="56">
        <f>現状ワード設定!G978</f>
        <v>0</v>
      </c>
      <c r="G981" s="60" t="s">
        <v>46</v>
      </c>
      <c r="H981" s="47" t="str">
        <f>IFERROR(_xlfn.XLOOKUP(D981,商品!$D:$D,商品!$H:$H),"")</f>
        <v/>
      </c>
      <c r="I981" s="50" t="str">
        <f>IFERROR(_xlfn.XLOOKUP(D981&amp;F981,現状ワード設定!J:J,現状ワード設定!H:H),"")</f>
        <v/>
      </c>
      <c r="J981" s="47" t="str">
        <f>IFERROR(_xlfn.XLOOKUP(D981&amp;F981,現状ワード設定!J:J,現状ワード設定!I:I),"")</f>
        <v/>
      </c>
      <c r="K981" s="47" t="e">
        <f>IF(AND(T981&gt;=設定!$C$12,W981&gt;=O981),I981*(1+設定!$F$12),IF(AND(T981&gt;=設定!$C$13,W981&lt;O981),I981*(1+設定!$F$13),IF(AND(T981&lt;設定!$C$14,U981&gt;=設定!$E$14),I981*(1+設定!$F$14),IF(AND(T981&lt;設定!$C$15,U981&lt;設定!$E$15),I981*(1+設定!$F$15),"除外"))))</f>
        <v>#VALUE!</v>
      </c>
      <c r="L981" s="58" t="e">
        <f ca="1">IF(消化率!$I$5&lt;1,K981*消化率!$I$5,IF(U981*V981/(K981*消化率!$I$5)&gt;O981,K981*消化率!$I$5,M981))</f>
        <v>#DIV/0!</v>
      </c>
      <c r="M981" s="58" t="e">
        <f t="shared" si="168"/>
        <v>#VALUE!</v>
      </c>
      <c r="N981" s="58" t="e">
        <f ca="1">IF(ROUNDUP(IF(IF(IF(AND(設定!$D$8&lt;=L981,設定!$D$8&lt;J981),設定!$D$8,IF(AND(J981&lt;=L981,J981&lt;設定!$D$8),J981,IF(AND(L981&lt;=J981,J981&lt;設定!$D$8),J981,L981)))=0,設定!$D$8,IF(AND(設定!$D$8&lt;=L981,設定!$D$8&lt;J981),設定!$D$8,IF(AND(J981&lt;=L981,J981&lt;設定!$D$8),J981,IF(AND(L981&lt;=J981,J981&lt;設定!$D$8),J981,L981))))&lt;=H981,H981+1,IF(IF(AND(設定!$D$8&lt;=L981,設定!$D$8&lt;J981),設定!$D$8,IF(AND(J981&lt;=L981,J981&lt;設定!$D$8),J981,IF(AND(L981&lt;=J981,J981&lt;設定!$D$8),J981,L981)))=0,設定!$D$8,IF(AND(設定!$D$8&lt;=L981,設定!$D$8&lt;J981),設定!$D$8,IF(AND(J981&lt;=L981,J981&lt;設定!$D$8),J981,IF(AND(L981&lt;=J981,J981&lt;設定!$D$8),J981,L981))))),0)&gt;40,ROUNDUP(IF(IF(IF(AND(設定!$D$8&lt;=L981,設定!$D$8&lt;J981),設定!$D$8,IF(AND(J981&lt;=L981,J981&lt;設定!$D$8),J981,IF(AND(L981&lt;=J981,J981&lt;設定!$D$8),J981,L981)))=0,設定!$D$8,IF(AND(設定!$D$8&lt;=L981,設定!$D$8&lt;J981),設定!$D$8,IF(AND(J981&lt;=L981,J981&lt;設定!$D$8),J981,IF(AND(L981&lt;=J981,J981&lt;設定!$D$8),J981,L981))))&lt;=H981,H981+1,IF(IF(AND(設定!$D$8&lt;=L981,設定!$D$8&lt;J981),設定!$D$8,IF(AND(J981&lt;=L981,J981&lt;設定!$D$8),J981,IF(AND(L981&lt;=J981,J981&lt;設定!$D$8),J981,L981)))=0,設定!$D$8,IF(AND(設定!$D$8&lt;=L981,設定!$D$8&lt;J981),設定!$D$8,IF(AND(J981&lt;=L981,J981&lt;設定!$D$8),J981,IF(AND(L981&lt;=J981,J981&lt;設定!$D$8),J981,L981))))),0),40)</f>
        <v>#DIV/0!</v>
      </c>
      <c r="O981" s="55">
        <f>IF(G981="標準",設定!$C$4,G981)</f>
        <v>5</v>
      </c>
      <c r="P981" s="45">
        <f t="shared" si="169"/>
        <v>0</v>
      </c>
      <c r="Q981" s="14">
        <f t="shared" si="170"/>
        <v>0</v>
      </c>
      <c r="R981" s="23">
        <f t="shared" si="178"/>
        <v>0</v>
      </c>
      <c r="S981" s="12">
        <f t="shared" si="171"/>
        <v>0</v>
      </c>
      <c r="T981" s="23">
        <f t="shared" si="172"/>
        <v>0</v>
      </c>
      <c r="U981" s="13">
        <f t="shared" si="173"/>
        <v>0</v>
      </c>
      <c r="V981" s="104" t="str">
        <f>INDEX(商品!Q:Q,MATCH(キーワード!D981,商品!D:D,0),1)</f>
        <v>-</v>
      </c>
      <c r="W981" s="15">
        <f t="shared" si="174"/>
        <v>0</v>
      </c>
      <c r="X981" s="22">
        <f>SUMIFS(当月ワード!$J$3:$J$1000,当月ワード!$D$3:$D$1000,キーワード!$D981,当月ワード!$E$3:$E$1000,キーワード!$F981)</f>
        <v>0</v>
      </c>
      <c r="Y981" s="23">
        <f>SUMIFS(前月ワード!$J$3:$J$1000,前月ワード!$D$3:$D$1000,キーワード!$D981,前月ワード!$E$3:$E$1000,キーワード!$F981)</f>
        <v>0</v>
      </c>
      <c r="Z981" s="23">
        <f>SUMIFS(前々月ワード!$J$3:$J$1000,前々月ワード!$D$3:$D$1000,キーワード!$D981,前々月ワード!$E$3:$E$1000,キーワード!$F981)</f>
        <v>0</v>
      </c>
      <c r="AA981" s="22">
        <f>SUMIFS(当月ワード!$W$3:$W$1000,当月ワード!$D$3:$D$1000,キーワード!$D981,当月ワード!$E$3:$E$1000,キーワード!$F981)</f>
        <v>0</v>
      </c>
      <c r="AB981" s="23">
        <f>SUMIFS(前月ワード!$W$3:$W$1000,前月ワード!$D$3:$D$1000,キーワード!$D981,前月ワード!$E$3:$E$1000,キーワード!$F981)</f>
        <v>0</v>
      </c>
      <c r="AC981" s="23">
        <f>SUMIFS(前々月ワード!$W$3:$W$1000,前々月ワード!$D$3:$D$1000,キーワード!$D981,前々月ワード!$E$3:$E$1000,キーワード!$F981)</f>
        <v>0</v>
      </c>
      <c r="AD981" s="23">
        <f t="shared" si="175"/>
        <v>0</v>
      </c>
      <c r="AE981" s="23">
        <f t="shared" si="175"/>
        <v>0</v>
      </c>
      <c r="AF981" s="23">
        <f t="shared" si="175"/>
        <v>0</v>
      </c>
      <c r="AG981" s="22">
        <f>SUMIFS(当月ワード!$X$3:$X$1000,当月ワード!$D$3:$D$1000,キーワード!$D981,当月ワード!$E$3:$E$1000,キーワード!$F981)</f>
        <v>0</v>
      </c>
      <c r="AH981" s="23">
        <f>SUMIFS(前月ワード!$X$3:$X$1000,前月ワード!$D$3:$D$1000,キーワード!$D981,前月ワード!$E$3:$E$1000,キーワード!$F981)</f>
        <v>0</v>
      </c>
      <c r="AI981" s="23">
        <f>SUMIFS(前々月ワード!$X$3:$X$1000,前々月ワード!$D$3:$D$1000,キーワード!$D981,前々月ワード!$E$3:$E$1000,キーワード!$F981)</f>
        <v>0</v>
      </c>
      <c r="AJ981" s="22">
        <f>SUMIFS(当月ワード!$I$3:$I$1000,当月ワード!$D$3:$D$1000,キーワード!$D981,当月ワード!$E$3:$E$1000,キーワード!$F981)</f>
        <v>0</v>
      </c>
      <c r="AK981" s="23">
        <f>SUMIFS(前月ワード!$I$3:$I$1000,前月ワード!$D$3:$D$1000,キーワード!$D981,前月ワード!$E$3:$E$1000,キーワード!$F981)</f>
        <v>0</v>
      </c>
      <c r="AL981" s="23">
        <f>SUMIFS(前々月ワード!$I$3:$I$1000,前々月ワード!$D$3:$D$1000,キーワード!$D981,前々月ワード!$E$3:$E$1000,キーワード!$F981)</f>
        <v>0</v>
      </c>
      <c r="AM981" s="13">
        <f t="shared" si="176"/>
        <v>0</v>
      </c>
      <c r="AN981" s="13">
        <f t="shared" si="176"/>
        <v>0</v>
      </c>
      <c r="AO981" s="13">
        <f t="shared" si="176"/>
        <v>0</v>
      </c>
      <c r="AP981" s="16">
        <f t="shared" si="177"/>
        <v>0</v>
      </c>
      <c r="AQ981" s="16">
        <f t="shared" si="177"/>
        <v>0</v>
      </c>
      <c r="AR981" s="17">
        <f t="shared" si="177"/>
        <v>0</v>
      </c>
    </row>
    <row r="982" spans="3:44" ht="36.65" customHeight="1">
      <c r="C982" s="20">
        <v>977</v>
      </c>
      <c r="D982" s="53">
        <f>現状ワード設定!B979</f>
        <v>0</v>
      </c>
      <c r="E982" s="26" t="str">
        <f>IFERROR(_xlfn.XLOOKUP($D982,現状商品設定!B:B,現状商品設定!C:C,"-"),"-")</f>
        <v>-</v>
      </c>
      <c r="F982" s="56">
        <f>現状ワード設定!G979</f>
        <v>0</v>
      </c>
      <c r="G982" s="60" t="s">
        <v>46</v>
      </c>
      <c r="H982" s="47" t="str">
        <f>IFERROR(_xlfn.XLOOKUP(D982,商品!$D:$D,商品!$H:$H),"")</f>
        <v/>
      </c>
      <c r="I982" s="50" t="str">
        <f>IFERROR(_xlfn.XLOOKUP(D982&amp;F982,現状ワード設定!J:J,現状ワード設定!H:H),"")</f>
        <v/>
      </c>
      <c r="J982" s="47" t="str">
        <f>IFERROR(_xlfn.XLOOKUP(D982&amp;F982,現状ワード設定!J:J,現状ワード設定!I:I),"")</f>
        <v/>
      </c>
      <c r="K982" s="47" t="e">
        <f>IF(AND(T982&gt;=設定!$C$12,W982&gt;=O982),I982*(1+設定!$F$12),IF(AND(T982&gt;=設定!$C$13,W982&lt;O982),I982*(1+設定!$F$13),IF(AND(T982&lt;設定!$C$14,U982&gt;=設定!$E$14),I982*(1+設定!$F$14),IF(AND(T982&lt;設定!$C$15,U982&lt;設定!$E$15),I982*(1+設定!$F$15),"除外"))))</f>
        <v>#VALUE!</v>
      </c>
      <c r="L982" s="58" t="e">
        <f ca="1">IF(消化率!$I$5&lt;1,K982*消化率!$I$5,IF(U982*V982/(K982*消化率!$I$5)&gt;O982,K982*消化率!$I$5,M982))</f>
        <v>#DIV/0!</v>
      </c>
      <c r="M982" s="58" t="e">
        <f t="shared" si="168"/>
        <v>#VALUE!</v>
      </c>
      <c r="N982" s="58" t="e">
        <f ca="1">IF(ROUNDUP(IF(IF(IF(AND(設定!$D$8&lt;=L982,設定!$D$8&lt;J982),設定!$D$8,IF(AND(J982&lt;=L982,J982&lt;設定!$D$8),J982,IF(AND(L982&lt;=J982,J982&lt;設定!$D$8),J982,L982)))=0,設定!$D$8,IF(AND(設定!$D$8&lt;=L982,設定!$D$8&lt;J982),設定!$D$8,IF(AND(J982&lt;=L982,J982&lt;設定!$D$8),J982,IF(AND(L982&lt;=J982,J982&lt;設定!$D$8),J982,L982))))&lt;=H982,H982+1,IF(IF(AND(設定!$D$8&lt;=L982,設定!$D$8&lt;J982),設定!$D$8,IF(AND(J982&lt;=L982,J982&lt;設定!$D$8),J982,IF(AND(L982&lt;=J982,J982&lt;設定!$D$8),J982,L982)))=0,設定!$D$8,IF(AND(設定!$D$8&lt;=L982,設定!$D$8&lt;J982),設定!$D$8,IF(AND(J982&lt;=L982,J982&lt;設定!$D$8),J982,IF(AND(L982&lt;=J982,J982&lt;設定!$D$8),J982,L982))))),0)&gt;40,ROUNDUP(IF(IF(IF(AND(設定!$D$8&lt;=L982,設定!$D$8&lt;J982),設定!$D$8,IF(AND(J982&lt;=L982,J982&lt;設定!$D$8),J982,IF(AND(L982&lt;=J982,J982&lt;設定!$D$8),J982,L982)))=0,設定!$D$8,IF(AND(設定!$D$8&lt;=L982,設定!$D$8&lt;J982),設定!$D$8,IF(AND(J982&lt;=L982,J982&lt;設定!$D$8),J982,IF(AND(L982&lt;=J982,J982&lt;設定!$D$8),J982,L982))))&lt;=H982,H982+1,IF(IF(AND(設定!$D$8&lt;=L982,設定!$D$8&lt;J982),設定!$D$8,IF(AND(J982&lt;=L982,J982&lt;設定!$D$8),J982,IF(AND(L982&lt;=J982,J982&lt;設定!$D$8),J982,L982)))=0,設定!$D$8,IF(AND(設定!$D$8&lt;=L982,設定!$D$8&lt;J982),設定!$D$8,IF(AND(J982&lt;=L982,J982&lt;設定!$D$8),J982,IF(AND(L982&lt;=J982,J982&lt;設定!$D$8),J982,L982))))),0),40)</f>
        <v>#DIV/0!</v>
      </c>
      <c r="O982" s="55">
        <f>IF(G982="標準",設定!$C$4,G982)</f>
        <v>5</v>
      </c>
      <c r="P982" s="45">
        <f t="shared" si="169"/>
        <v>0</v>
      </c>
      <c r="Q982" s="14">
        <f t="shared" si="170"/>
        <v>0</v>
      </c>
      <c r="R982" s="23">
        <f t="shared" si="178"/>
        <v>0</v>
      </c>
      <c r="S982" s="12">
        <f t="shared" si="171"/>
        <v>0</v>
      </c>
      <c r="T982" s="23">
        <f t="shared" si="172"/>
        <v>0</v>
      </c>
      <c r="U982" s="13">
        <f t="shared" si="173"/>
        <v>0</v>
      </c>
      <c r="V982" s="104" t="str">
        <f>INDEX(商品!Q:Q,MATCH(キーワード!D982,商品!D:D,0),1)</f>
        <v>-</v>
      </c>
      <c r="W982" s="15">
        <f t="shared" si="174"/>
        <v>0</v>
      </c>
      <c r="X982" s="22">
        <f>SUMIFS(当月ワード!$J$3:$J$1000,当月ワード!$D$3:$D$1000,キーワード!$D982,当月ワード!$E$3:$E$1000,キーワード!$F982)</f>
        <v>0</v>
      </c>
      <c r="Y982" s="23">
        <f>SUMIFS(前月ワード!$J$3:$J$1000,前月ワード!$D$3:$D$1000,キーワード!$D982,前月ワード!$E$3:$E$1000,キーワード!$F982)</f>
        <v>0</v>
      </c>
      <c r="Z982" s="23">
        <f>SUMIFS(前々月ワード!$J$3:$J$1000,前々月ワード!$D$3:$D$1000,キーワード!$D982,前々月ワード!$E$3:$E$1000,キーワード!$F982)</f>
        <v>0</v>
      </c>
      <c r="AA982" s="22">
        <f>SUMIFS(当月ワード!$W$3:$W$1000,当月ワード!$D$3:$D$1000,キーワード!$D982,当月ワード!$E$3:$E$1000,キーワード!$F982)</f>
        <v>0</v>
      </c>
      <c r="AB982" s="23">
        <f>SUMIFS(前月ワード!$W$3:$W$1000,前月ワード!$D$3:$D$1000,キーワード!$D982,前月ワード!$E$3:$E$1000,キーワード!$F982)</f>
        <v>0</v>
      </c>
      <c r="AC982" s="23">
        <f>SUMIFS(前々月ワード!$W$3:$W$1000,前々月ワード!$D$3:$D$1000,キーワード!$D982,前々月ワード!$E$3:$E$1000,キーワード!$F982)</f>
        <v>0</v>
      </c>
      <c r="AD982" s="23">
        <f t="shared" si="175"/>
        <v>0</v>
      </c>
      <c r="AE982" s="23">
        <f t="shared" si="175"/>
        <v>0</v>
      </c>
      <c r="AF982" s="23">
        <f t="shared" si="175"/>
        <v>0</v>
      </c>
      <c r="AG982" s="22">
        <f>SUMIFS(当月ワード!$X$3:$X$1000,当月ワード!$D$3:$D$1000,キーワード!$D982,当月ワード!$E$3:$E$1000,キーワード!$F982)</f>
        <v>0</v>
      </c>
      <c r="AH982" s="23">
        <f>SUMIFS(前月ワード!$X$3:$X$1000,前月ワード!$D$3:$D$1000,キーワード!$D982,前月ワード!$E$3:$E$1000,キーワード!$F982)</f>
        <v>0</v>
      </c>
      <c r="AI982" s="23">
        <f>SUMIFS(前々月ワード!$X$3:$X$1000,前々月ワード!$D$3:$D$1000,キーワード!$D982,前々月ワード!$E$3:$E$1000,キーワード!$F982)</f>
        <v>0</v>
      </c>
      <c r="AJ982" s="22">
        <f>SUMIFS(当月ワード!$I$3:$I$1000,当月ワード!$D$3:$D$1000,キーワード!$D982,当月ワード!$E$3:$E$1000,キーワード!$F982)</f>
        <v>0</v>
      </c>
      <c r="AK982" s="23">
        <f>SUMIFS(前月ワード!$I$3:$I$1000,前月ワード!$D$3:$D$1000,キーワード!$D982,前月ワード!$E$3:$E$1000,キーワード!$F982)</f>
        <v>0</v>
      </c>
      <c r="AL982" s="23">
        <f>SUMIFS(前々月ワード!$I$3:$I$1000,前々月ワード!$D$3:$D$1000,キーワード!$D982,前々月ワード!$E$3:$E$1000,キーワード!$F982)</f>
        <v>0</v>
      </c>
      <c r="AM982" s="13">
        <f t="shared" si="176"/>
        <v>0</v>
      </c>
      <c r="AN982" s="13">
        <f t="shared" si="176"/>
        <v>0</v>
      </c>
      <c r="AO982" s="13">
        <f t="shared" si="176"/>
        <v>0</v>
      </c>
      <c r="AP982" s="16">
        <f t="shared" si="177"/>
        <v>0</v>
      </c>
      <c r="AQ982" s="16">
        <f t="shared" si="177"/>
        <v>0</v>
      </c>
      <c r="AR982" s="17">
        <f t="shared" si="177"/>
        <v>0</v>
      </c>
    </row>
    <row r="983" spans="3:44" ht="36.65" customHeight="1">
      <c r="C983" s="20">
        <v>978</v>
      </c>
      <c r="D983" s="53">
        <f>現状ワード設定!B980</f>
        <v>0</v>
      </c>
      <c r="E983" s="26" t="str">
        <f>IFERROR(_xlfn.XLOOKUP($D983,現状商品設定!B:B,現状商品設定!C:C,"-"),"-")</f>
        <v>-</v>
      </c>
      <c r="F983" s="56">
        <f>現状ワード設定!G980</f>
        <v>0</v>
      </c>
      <c r="G983" s="60" t="s">
        <v>46</v>
      </c>
      <c r="H983" s="47" t="str">
        <f>IFERROR(_xlfn.XLOOKUP(D983,商品!$D:$D,商品!$H:$H),"")</f>
        <v/>
      </c>
      <c r="I983" s="50" t="str">
        <f>IFERROR(_xlfn.XLOOKUP(D983&amp;F983,現状ワード設定!J:J,現状ワード設定!H:H),"")</f>
        <v/>
      </c>
      <c r="J983" s="47" t="str">
        <f>IFERROR(_xlfn.XLOOKUP(D983&amp;F983,現状ワード設定!J:J,現状ワード設定!I:I),"")</f>
        <v/>
      </c>
      <c r="K983" s="47" t="e">
        <f>IF(AND(T983&gt;=設定!$C$12,W983&gt;=O983),I983*(1+設定!$F$12),IF(AND(T983&gt;=設定!$C$13,W983&lt;O983),I983*(1+設定!$F$13),IF(AND(T983&lt;設定!$C$14,U983&gt;=設定!$E$14),I983*(1+設定!$F$14),IF(AND(T983&lt;設定!$C$15,U983&lt;設定!$E$15),I983*(1+設定!$F$15),"除外"))))</f>
        <v>#VALUE!</v>
      </c>
      <c r="L983" s="58" t="e">
        <f ca="1">IF(消化率!$I$5&lt;1,K983*消化率!$I$5,IF(U983*V983/(K983*消化率!$I$5)&gt;O983,K983*消化率!$I$5,M983))</f>
        <v>#DIV/0!</v>
      </c>
      <c r="M983" s="58" t="e">
        <f t="shared" si="168"/>
        <v>#VALUE!</v>
      </c>
      <c r="N983" s="58" t="e">
        <f ca="1">IF(ROUNDUP(IF(IF(IF(AND(設定!$D$8&lt;=L983,設定!$D$8&lt;J983),設定!$D$8,IF(AND(J983&lt;=L983,J983&lt;設定!$D$8),J983,IF(AND(L983&lt;=J983,J983&lt;設定!$D$8),J983,L983)))=0,設定!$D$8,IF(AND(設定!$D$8&lt;=L983,設定!$D$8&lt;J983),設定!$D$8,IF(AND(J983&lt;=L983,J983&lt;設定!$D$8),J983,IF(AND(L983&lt;=J983,J983&lt;設定!$D$8),J983,L983))))&lt;=H983,H983+1,IF(IF(AND(設定!$D$8&lt;=L983,設定!$D$8&lt;J983),設定!$D$8,IF(AND(J983&lt;=L983,J983&lt;設定!$D$8),J983,IF(AND(L983&lt;=J983,J983&lt;設定!$D$8),J983,L983)))=0,設定!$D$8,IF(AND(設定!$D$8&lt;=L983,設定!$D$8&lt;J983),設定!$D$8,IF(AND(J983&lt;=L983,J983&lt;設定!$D$8),J983,IF(AND(L983&lt;=J983,J983&lt;設定!$D$8),J983,L983))))),0)&gt;40,ROUNDUP(IF(IF(IF(AND(設定!$D$8&lt;=L983,設定!$D$8&lt;J983),設定!$D$8,IF(AND(J983&lt;=L983,J983&lt;設定!$D$8),J983,IF(AND(L983&lt;=J983,J983&lt;設定!$D$8),J983,L983)))=0,設定!$D$8,IF(AND(設定!$D$8&lt;=L983,設定!$D$8&lt;J983),設定!$D$8,IF(AND(J983&lt;=L983,J983&lt;設定!$D$8),J983,IF(AND(L983&lt;=J983,J983&lt;設定!$D$8),J983,L983))))&lt;=H983,H983+1,IF(IF(AND(設定!$D$8&lt;=L983,設定!$D$8&lt;J983),設定!$D$8,IF(AND(J983&lt;=L983,J983&lt;設定!$D$8),J983,IF(AND(L983&lt;=J983,J983&lt;設定!$D$8),J983,L983)))=0,設定!$D$8,IF(AND(設定!$D$8&lt;=L983,設定!$D$8&lt;J983),設定!$D$8,IF(AND(J983&lt;=L983,J983&lt;設定!$D$8),J983,IF(AND(L983&lt;=J983,J983&lt;設定!$D$8),J983,L983))))),0),40)</f>
        <v>#DIV/0!</v>
      </c>
      <c r="O983" s="55">
        <f>IF(G983="標準",設定!$C$4,G983)</f>
        <v>5</v>
      </c>
      <c r="P983" s="45">
        <f t="shared" si="169"/>
        <v>0</v>
      </c>
      <c r="Q983" s="14">
        <f t="shared" si="170"/>
        <v>0</v>
      </c>
      <c r="R983" s="23">
        <f t="shared" si="178"/>
        <v>0</v>
      </c>
      <c r="S983" s="12">
        <f t="shared" si="171"/>
        <v>0</v>
      </c>
      <c r="T983" s="23">
        <f t="shared" si="172"/>
        <v>0</v>
      </c>
      <c r="U983" s="13">
        <f t="shared" si="173"/>
        <v>0</v>
      </c>
      <c r="V983" s="104" t="str">
        <f>INDEX(商品!Q:Q,MATCH(キーワード!D983,商品!D:D,0),1)</f>
        <v>-</v>
      </c>
      <c r="W983" s="15">
        <f t="shared" si="174"/>
        <v>0</v>
      </c>
      <c r="X983" s="22">
        <f>SUMIFS(当月ワード!$J$3:$J$1000,当月ワード!$D$3:$D$1000,キーワード!$D983,当月ワード!$E$3:$E$1000,キーワード!$F983)</f>
        <v>0</v>
      </c>
      <c r="Y983" s="23">
        <f>SUMIFS(前月ワード!$J$3:$J$1000,前月ワード!$D$3:$D$1000,キーワード!$D983,前月ワード!$E$3:$E$1000,キーワード!$F983)</f>
        <v>0</v>
      </c>
      <c r="Z983" s="23">
        <f>SUMIFS(前々月ワード!$J$3:$J$1000,前々月ワード!$D$3:$D$1000,キーワード!$D983,前々月ワード!$E$3:$E$1000,キーワード!$F983)</f>
        <v>0</v>
      </c>
      <c r="AA983" s="22">
        <f>SUMIFS(当月ワード!$W$3:$W$1000,当月ワード!$D$3:$D$1000,キーワード!$D983,当月ワード!$E$3:$E$1000,キーワード!$F983)</f>
        <v>0</v>
      </c>
      <c r="AB983" s="23">
        <f>SUMIFS(前月ワード!$W$3:$W$1000,前月ワード!$D$3:$D$1000,キーワード!$D983,前月ワード!$E$3:$E$1000,キーワード!$F983)</f>
        <v>0</v>
      </c>
      <c r="AC983" s="23">
        <f>SUMIFS(前々月ワード!$W$3:$W$1000,前々月ワード!$D$3:$D$1000,キーワード!$D983,前々月ワード!$E$3:$E$1000,キーワード!$F983)</f>
        <v>0</v>
      </c>
      <c r="AD983" s="23">
        <f t="shared" si="175"/>
        <v>0</v>
      </c>
      <c r="AE983" s="23">
        <f t="shared" si="175"/>
        <v>0</v>
      </c>
      <c r="AF983" s="23">
        <f t="shared" si="175"/>
        <v>0</v>
      </c>
      <c r="AG983" s="22">
        <f>SUMIFS(当月ワード!$X$3:$X$1000,当月ワード!$D$3:$D$1000,キーワード!$D983,当月ワード!$E$3:$E$1000,キーワード!$F983)</f>
        <v>0</v>
      </c>
      <c r="AH983" s="23">
        <f>SUMIFS(前月ワード!$X$3:$X$1000,前月ワード!$D$3:$D$1000,キーワード!$D983,前月ワード!$E$3:$E$1000,キーワード!$F983)</f>
        <v>0</v>
      </c>
      <c r="AI983" s="23">
        <f>SUMIFS(前々月ワード!$X$3:$X$1000,前々月ワード!$D$3:$D$1000,キーワード!$D983,前々月ワード!$E$3:$E$1000,キーワード!$F983)</f>
        <v>0</v>
      </c>
      <c r="AJ983" s="22">
        <f>SUMIFS(当月ワード!$I$3:$I$1000,当月ワード!$D$3:$D$1000,キーワード!$D983,当月ワード!$E$3:$E$1000,キーワード!$F983)</f>
        <v>0</v>
      </c>
      <c r="AK983" s="23">
        <f>SUMIFS(前月ワード!$I$3:$I$1000,前月ワード!$D$3:$D$1000,キーワード!$D983,前月ワード!$E$3:$E$1000,キーワード!$F983)</f>
        <v>0</v>
      </c>
      <c r="AL983" s="23">
        <f>SUMIFS(前々月ワード!$I$3:$I$1000,前々月ワード!$D$3:$D$1000,キーワード!$D983,前々月ワード!$E$3:$E$1000,キーワード!$F983)</f>
        <v>0</v>
      </c>
      <c r="AM983" s="13">
        <f t="shared" si="176"/>
        <v>0</v>
      </c>
      <c r="AN983" s="13">
        <f t="shared" si="176"/>
        <v>0</v>
      </c>
      <c r="AO983" s="13">
        <f t="shared" si="176"/>
        <v>0</v>
      </c>
      <c r="AP983" s="16">
        <f t="shared" si="177"/>
        <v>0</v>
      </c>
      <c r="AQ983" s="16">
        <f t="shared" si="177"/>
        <v>0</v>
      </c>
      <c r="AR983" s="17">
        <f t="shared" si="177"/>
        <v>0</v>
      </c>
    </row>
    <row r="984" spans="3:44" ht="36.65" customHeight="1">
      <c r="C984" s="20">
        <v>979</v>
      </c>
      <c r="D984" s="53">
        <f>現状ワード設定!B981</f>
        <v>0</v>
      </c>
      <c r="E984" s="26" t="str">
        <f>IFERROR(_xlfn.XLOOKUP($D984,現状商品設定!B:B,現状商品設定!C:C,"-"),"-")</f>
        <v>-</v>
      </c>
      <c r="F984" s="56">
        <f>現状ワード設定!G981</f>
        <v>0</v>
      </c>
      <c r="G984" s="60" t="s">
        <v>46</v>
      </c>
      <c r="H984" s="47" t="str">
        <f>IFERROR(_xlfn.XLOOKUP(D984,商品!$D:$D,商品!$H:$H),"")</f>
        <v/>
      </c>
      <c r="I984" s="50" t="str">
        <f>IFERROR(_xlfn.XLOOKUP(D984&amp;F984,現状ワード設定!J:J,現状ワード設定!H:H),"")</f>
        <v/>
      </c>
      <c r="J984" s="47" t="str">
        <f>IFERROR(_xlfn.XLOOKUP(D984&amp;F984,現状ワード設定!J:J,現状ワード設定!I:I),"")</f>
        <v/>
      </c>
      <c r="K984" s="47" t="e">
        <f>IF(AND(T984&gt;=設定!$C$12,W984&gt;=O984),I984*(1+設定!$F$12),IF(AND(T984&gt;=設定!$C$13,W984&lt;O984),I984*(1+設定!$F$13),IF(AND(T984&lt;設定!$C$14,U984&gt;=設定!$E$14),I984*(1+設定!$F$14),IF(AND(T984&lt;設定!$C$15,U984&lt;設定!$E$15),I984*(1+設定!$F$15),"除外"))))</f>
        <v>#VALUE!</v>
      </c>
      <c r="L984" s="58" t="e">
        <f ca="1">IF(消化率!$I$5&lt;1,K984*消化率!$I$5,IF(U984*V984/(K984*消化率!$I$5)&gt;O984,K984*消化率!$I$5,M984))</f>
        <v>#DIV/0!</v>
      </c>
      <c r="M984" s="58" t="e">
        <f t="shared" si="168"/>
        <v>#VALUE!</v>
      </c>
      <c r="N984" s="58" t="e">
        <f ca="1">IF(ROUNDUP(IF(IF(IF(AND(設定!$D$8&lt;=L984,設定!$D$8&lt;J984),設定!$D$8,IF(AND(J984&lt;=L984,J984&lt;設定!$D$8),J984,IF(AND(L984&lt;=J984,J984&lt;設定!$D$8),J984,L984)))=0,設定!$D$8,IF(AND(設定!$D$8&lt;=L984,設定!$D$8&lt;J984),設定!$D$8,IF(AND(J984&lt;=L984,J984&lt;設定!$D$8),J984,IF(AND(L984&lt;=J984,J984&lt;設定!$D$8),J984,L984))))&lt;=H984,H984+1,IF(IF(AND(設定!$D$8&lt;=L984,設定!$D$8&lt;J984),設定!$D$8,IF(AND(J984&lt;=L984,J984&lt;設定!$D$8),J984,IF(AND(L984&lt;=J984,J984&lt;設定!$D$8),J984,L984)))=0,設定!$D$8,IF(AND(設定!$D$8&lt;=L984,設定!$D$8&lt;J984),設定!$D$8,IF(AND(J984&lt;=L984,J984&lt;設定!$D$8),J984,IF(AND(L984&lt;=J984,J984&lt;設定!$D$8),J984,L984))))),0)&gt;40,ROUNDUP(IF(IF(IF(AND(設定!$D$8&lt;=L984,設定!$D$8&lt;J984),設定!$D$8,IF(AND(J984&lt;=L984,J984&lt;設定!$D$8),J984,IF(AND(L984&lt;=J984,J984&lt;設定!$D$8),J984,L984)))=0,設定!$D$8,IF(AND(設定!$D$8&lt;=L984,設定!$D$8&lt;J984),設定!$D$8,IF(AND(J984&lt;=L984,J984&lt;設定!$D$8),J984,IF(AND(L984&lt;=J984,J984&lt;設定!$D$8),J984,L984))))&lt;=H984,H984+1,IF(IF(AND(設定!$D$8&lt;=L984,設定!$D$8&lt;J984),設定!$D$8,IF(AND(J984&lt;=L984,J984&lt;設定!$D$8),J984,IF(AND(L984&lt;=J984,J984&lt;設定!$D$8),J984,L984)))=0,設定!$D$8,IF(AND(設定!$D$8&lt;=L984,設定!$D$8&lt;J984),設定!$D$8,IF(AND(J984&lt;=L984,J984&lt;設定!$D$8),J984,IF(AND(L984&lt;=J984,J984&lt;設定!$D$8),J984,L984))))),0),40)</f>
        <v>#DIV/0!</v>
      </c>
      <c r="O984" s="55">
        <f>IF(G984="標準",設定!$C$4,G984)</f>
        <v>5</v>
      </c>
      <c r="P984" s="45">
        <f t="shared" si="169"/>
        <v>0</v>
      </c>
      <c r="Q984" s="14">
        <f t="shared" si="170"/>
        <v>0</v>
      </c>
      <c r="R984" s="23">
        <f t="shared" si="178"/>
        <v>0</v>
      </c>
      <c r="S984" s="12">
        <f t="shared" si="171"/>
        <v>0</v>
      </c>
      <c r="T984" s="23">
        <f t="shared" si="172"/>
        <v>0</v>
      </c>
      <c r="U984" s="13">
        <f t="shared" si="173"/>
        <v>0</v>
      </c>
      <c r="V984" s="104" t="str">
        <f>INDEX(商品!Q:Q,MATCH(キーワード!D984,商品!D:D,0),1)</f>
        <v>-</v>
      </c>
      <c r="W984" s="15">
        <f t="shared" si="174"/>
        <v>0</v>
      </c>
      <c r="X984" s="22">
        <f>SUMIFS(当月ワード!$J$3:$J$1000,当月ワード!$D$3:$D$1000,キーワード!$D984,当月ワード!$E$3:$E$1000,キーワード!$F984)</f>
        <v>0</v>
      </c>
      <c r="Y984" s="23">
        <f>SUMIFS(前月ワード!$J$3:$J$1000,前月ワード!$D$3:$D$1000,キーワード!$D984,前月ワード!$E$3:$E$1000,キーワード!$F984)</f>
        <v>0</v>
      </c>
      <c r="Z984" s="23">
        <f>SUMIFS(前々月ワード!$J$3:$J$1000,前々月ワード!$D$3:$D$1000,キーワード!$D984,前々月ワード!$E$3:$E$1000,キーワード!$F984)</f>
        <v>0</v>
      </c>
      <c r="AA984" s="22">
        <f>SUMIFS(当月ワード!$W$3:$W$1000,当月ワード!$D$3:$D$1000,キーワード!$D984,当月ワード!$E$3:$E$1000,キーワード!$F984)</f>
        <v>0</v>
      </c>
      <c r="AB984" s="23">
        <f>SUMIFS(前月ワード!$W$3:$W$1000,前月ワード!$D$3:$D$1000,キーワード!$D984,前月ワード!$E$3:$E$1000,キーワード!$F984)</f>
        <v>0</v>
      </c>
      <c r="AC984" s="23">
        <f>SUMIFS(前々月ワード!$W$3:$W$1000,前々月ワード!$D$3:$D$1000,キーワード!$D984,前々月ワード!$E$3:$E$1000,キーワード!$F984)</f>
        <v>0</v>
      </c>
      <c r="AD984" s="23">
        <f t="shared" si="175"/>
        <v>0</v>
      </c>
      <c r="AE984" s="23">
        <f t="shared" si="175"/>
        <v>0</v>
      </c>
      <c r="AF984" s="23">
        <f t="shared" si="175"/>
        <v>0</v>
      </c>
      <c r="AG984" s="22">
        <f>SUMIFS(当月ワード!$X$3:$X$1000,当月ワード!$D$3:$D$1000,キーワード!$D984,当月ワード!$E$3:$E$1000,キーワード!$F984)</f>
        <v>0</v>
      </c>
      <c r="AH984" s="23">
        <f>SUMIFS(前月ワード!$X$3:$X$1000,前月ワード!$D$3:$D$1000,キーワード!$D984,前月ワード!$E$3:$E$1000,キーワード!$F984)</f>
        <v>0</v>
      </c>
      <c r="AI984" s="23">
        <f>SUMIFS(前々月ワード!$X$3:$X$1000,前々月ワード!$D$3:$D$1000,キーワード!$D984,前々月ワード!$E$3:$E$1000,キーワード!$F984)</f>
        <v>0</v>
      </c>
      <c r="AJ984" s="22">
        <f>SUMIFS(当月ワード!$I$3:$I$1000,当月ワード!$D$3:$D$1000,キーワード!$D984,当月ワード!$E$3:$E$1000,キーワード!$F984)</f>
        <v>0</v>
      </c>
      <c r="AK984" s="23">
        <f>SUMIFS(前月ワード!$I$3:$I$1000,前月ワード!$D$3:$D$1000,キーワード!$D984,前月ワード!$E$3:$E$1000,キーワード!$F984)</f>
        <v>0</v>
      </c>
      <c r="AL984" s="23">
        <f>SUMIFS(前々月ワード!$I$3:$I$1000,前々月ワード!$D$3:$D$1000,キーワード!$D984,前々月ワード!$E$3:$E$1000,キーワード!$F984)</f>
        <v>0</v>
      </c>
      <c r="AM984" s="13">
        <f t="shared" si="176"/>
        <v>0</v>
      </c>
      <c r="AN984" s="13">
        <f t="shared" si="176"/>
        <v>0</v>
      </c>
      <c r="AO984" s="13">
        <f t="shared" si="176"/>
        <v>0</v>
      </c>
      <c r="AP984" s="16">
        <f t="shared" si="177"/>
        <v>0</v>
      </c>
      <c r="AQ984" s="16">
        <f t="shared" si="177"/>
        <v>0</v>
      </c>
      <c r="AR984" s="17">
        <f t="shared" si="177"/>
        <v>0</v>
      </c>
    </row>
    <row r="985" spans="3:44" ht="36.65" customHeight="1">
      <c r="C985" s="20">
        <v>980</v>
      </c>
      <c r="D985" s="53">
        <f>現状ワード設定!B982</f>
        <v>0</v>
      </c>
      <c r="E985" s="26" t="str">
        <f>IFERROR(_xlfn.XLOOKUP($D985,現状商品設定!B:B,現状商品設定!C:C,"-"),"-")</f>
        <v>-</v>
      </c>
      <c r="F985" s="56">
        <f>現状ワード設定!G982</f>
        <v>0</v>
      </c>
      <c r="G985" s="60" t="s">
        <v>46</v>
      </c>
      <c r="H985" s="47" t="str">
        <f>IFERROR(_xlfn.XLOOKUP(D985,商品!$D:$D,商品!$H:$H),"")</f>
        <v/>
      </c>
      <c r="I985" s="50" t="str">
        <f>IFERROR(_xlfn.XLOOKUP(D985&amp;F985,現状ワード設定!J:J,現状ワード設定!H:H),"")</f>
        <v/>
      </c>
      <c r="J985" s="47" t="str">
        <f>IFERROR(_xlfn.XLOOKUP(D985&amp;F985,現状ワード設定!J:J,現状ワード設定!I:I),"")</f>
        <v/>
      </c>
      <c r="K985" s="47" t="e">
        <f>IF(AND(T985&gt;=設定!$C$12,W985&gt;=O985),I985*(1+設定!$F$12),IF(AND(T985&gt;=設定!$C$13,W985&lt;O985),I985*(1+設定!$F$13),IF(AND(T985&lt;設定!$C$14,U985&gt;=設定!$E$14),I985*(1+設定!$F$14),IF(AND(T985&lt;設定!$C$15,U985&lt;設定!$E$15),I985*(1+設定!$F$15),"除外"))))</f>
        <v>#VALUE!</v>
      </c>
      <c r="L985" s="58" t="e">
        <f ca="1">IF(消化率!$I$5&lt;1,K985*消化率!$I$5,IF(U985*V985/(K985*消化率!$I$5)&gt;O985,K985*消化率!$I$5,M985))</f>
        <v>#DIV/0!</v>
      </c>
      <c r="M985" s="58" t="e">
        <f t="shared" si="168"/>
        <v>#VALUE!</v>
      </c>
      <c r="N985" s="58" t="e">
        <f ca="1">IF(ROUNDUP(IF(IF(IF(AND(設定!$D$8&lt;=L985,設定!$D$8&lt;J985),設定!$D$8,IF(AND(J985&lt;=L985,J985&lt;設定!$D$8),J985,IF(AND(L985&lt;=J985,J985&lt;設定!$D$8),J985,L985)))=0,設定!$D$8,IF(AND(設定!$D$8&lt;=L985,設定!$D$8&lt;J985),設定!$D$8,IF(AND(J985&lt;=L985,J985&lt;設定!$D$8),J985,IF(AND(L985&lt;=J985,J985&lt;設定!$D$8),J985,L985))))&lt;=H985,H985+1,IF(IF(AND(設定!$D$8&lt;=L985,設定!$D$8&lt;J985),設定!$D$8,IF(AND(J985&lt;=L985,J985&lt;設定!$D$8),J985,IF(AND(L985&lt;=J985,J985&lt;設定!$D$8),J985,L985)))=0,設定!$D$8,IF(AND(設定!$D$8&lt;=L985,設定!$D$8&lt;J985),設定!$D$8,IF(AND(J985&lt;=L985,J985&lt;設定!$D$8),J985,IF(AND(L985&lt;=J985,J985&lt;設定!$D$8),J985,L985))))),0)&gt;40,ROUNDUP(IF(IF(IF(AND(設定!$D$8&lt;=L985,設定!$D$8&lt;J985),設定!$D$8,IF(AND(J985&lt;=L985,J985&lt;設定!$D$8),J985,IF(AND(L985&lt;=J985,J985&lt;設定!$D$8),J985,L985)))=0,設定!$D$8,IF(AND(設定!$D$8&lt;=L985,設定!$D$8&lt;J985),設定!$D$8,IF(AND(J985&lt;=L985,J985&lt;設定!$D$8),J985,IF(AND(L985&lt;=J985,J985&lt;設定!$D$8),J985,L985))))&lt;=H985,H985+1,IF(IF(AND(設定!$D$8&lt;=L985,設定!$D$8&lt;J985),設定!$D$8,IF(AND(J985&lt;=L985,J985&lt;設定!$D$8),J985,IF(AND(L985&lt;=J985,J985&lt;設定!$D$8),J985,L985)))=0,設定!$D$8,IF(AND(設定!$D$8&lt;=L985,設定!$D$8&lt;J985),設定!$D$8,IF(AND(J985&lt;=L985,J985&lt;設定!$D$8),J985,IF(AND(L985&lt;=J985,J985&lt;設定!$D$8),J985,L985))))),0),40)</f>
        <v>#DIV/0!</v>
      </c>
      <c r="O985" s="55">
        <f>IF(G985="標準",設定!$C$4,G985)</f>
        <v>5</v>
      </c>
      <c r="P985" s="45">
        <f t="shared" si="169"/>
        <v>0</v>
      </c>
      <c r="Q985" s="14">
        <f t="shared" si="170"/>
        <v>0</v>
      </c>
      <c r="R985" s="23">
        <f t="shared" si="178"/>
        <v>0</v>
      </c>
      <c r="S985" s="12">
        <f t="shared" si="171"/>
        <v>0</v>
      </c>
      <c r="T985" s="23">
        <f t="shared" si="172"/>
        <v>0</v>
      </c>
      <c r="U985" s="13">
        <f t="shared" si="173"/>
        <v>0</v>
      </c>
      <c r="V985" s="104" t="str">
        <f>INDEX(商品!Q:Q,MATCH(キーワード!D985,商品!D:D,0),1)</f>
        <v>-</v>
      </c>
      <c r="W985" s="15">
        <f t="shared" si="174"/>
        <v>0</v>
      </c>
      <c r="X985" s="22">
        <f>SUMIFS(当月ワード!$J$3:$J$1000,当月ワード!$D$3:$D$1000,キーワード!$D985,当月ワード!$E$3:$E$1000,キーワード!$F985)</f>
        <v>0</v>
      </c>
      <c r="Y985" s="23">
        <f>SUMIFS(前月ワード!$J$3:$J$1000,前月ワード!$D$3:$D$1000,キーワード!$D985,前月ワード!$E$3:$E$1000,キーワード!$F985)</f>
        <v>0</v>
      </c>
      <c r="Z985" s="23">
        <f>SUMIFS(前々月ワード!$J$3:$J$1000,前々月ワード!$D$3:$D$1000,キーワード!$D985,前々月ワード!$E$3:$E$1000,キーワード!$F985)</f>
        <v>0</v>
      </c>
      <c r="AA985" s="22">
        <f>SUMIFS(当月ワード!$W$3:$W$1000,当月ワード!$D$3:$D$1000,キーワード!$D985,当月ワード!$E$3:$E$1000,キーワード!$F985)</f>
        <v>0</v>
      </c>
      <c r="AB985" s="23">
        <f>SUMIFS(前月ワード!$W$3:$W$1000,前月ワード!$D$3:$D$1000,キーワード!$D985,前月ワード!$E$3:$E$1000,キーワード!$F985)</f>
        <v>0</v>
      </c>
      <c r="AC985" s="23">
        <f>SUMIFS(前々月ワード!$W$3:$W$1000,前々月ワード!$D$3:$D$1000,キーワード!$D985,前々月ワード!$E$3:$E$1000,キーワード!$F985)</f>
        <v>0</v>
      </c>
      <c r="AD985" s="23">
        <f t="shared" si="175"/>
        <v>0</v>
      </c>
      <c r="AE985" s="23">
        <f t="shared" si="175"/>
        <v>0</v>
      </c>
      <c r="AF985" s="23">
        <f t="shared" si="175"/>
        <v>0</v>
      </c>
      <c r="AG985" s="22">
        <f>SUMIFS(当月ワード!$X$3:$X$1000,当月ワード!$D$3:$D$1000,キーワード!$D985,当月ワード!$E$3:$E$1000,キーワード!$F985)</f>
        <v>0</v>
      </c>
      <c r="AH985" s="23">
        <f>SUMIFS(前月ワード!$X$3:$X$1000,前月ワード!$D$3:$D$1000,キーワード!$D985,前月ワード!$E$3:$E$1000,キーワード!$F985)</f>
        <v>0</v>
      </c>
      <c r="AI985" s="23">
        <f>SUMIFS(前々月ワード!$X$3:$X$1000,前々月ワード!$D$3:$D$1000,キーワード!$D985,前々月ワード!$E$3:$E$1000,キーワード!$F985)</f>
        <v>0</v>
      </c>
      <c r="AJ985" s="22">
        <f>SUMIFS(当月ワード!$I$3:$I$1000,当月ワード!$D$3:$D$1000,キーワード!$D985,当月ワード!$E$3:$E$1000,キーワード!$F985)</f>
        <v>0</v>
      </c>
      <c r="AK985" s="23">
        <f>SUMIFS(前月ワード!$I$3:$I$1000,前月ワード!$D$3:$D$1000,キーワード!$D985,前月ワード!$E$3:$E$1000,キーワード!$F985)</f>
        <v>0</v>
      </c>
      <c r="AL985" s="23">
        <f>SUMIFS(前々月ワード!$I$3:$I$1000,前々月ワード!$D$3:$D$1000,キーワード!$D985,前々月ワード!$E$3:$E$1000,キーワード!$F985)</f>
        <v>0</v>
      </c>
      <c r="AM985" s="13">
        <f t="shared" si="176"/>
        <v>0</v>
      </c>
      <c r="AN985" s="13">
        <f t="shared" si="176"/>
        <v>0</v>
      </c>
      <c r="AO985" s="13">
        <f t="shared" si="176"/>
        <v>0</v>
      </c>
      <c r="AP985" s="16">
        <f t="shared" si="177"/>
        <v>0</v>
      </c>
      <c r="AQ985" s="16">
        <f t="shared" si="177"/>
        <v>0</v>
      </c>
      <c r="AR985" s="17">
        <f t="shared" si="177"/>
        <v>0</v>
      </c>
    </row>
    <row r="986" spans="3:44" ht="36.65" customHeight="1">
      <c r="C986" s="20">
        <v>981</v>
      </c>
      <c r="D986" s="53">
        <f>現状ワード設定!B983</f>
        <v>0</v>
      </c>
      <c r="E986" s="26" t="str">
        <f>IFERROR(_xlfn.XLOOKUP($D986,現状商品設定!B:B,現状商品設定!C:C,"-"),"-")</f>
        <v>-</v>
      </c>
      <c r="F986" s="56">
        <f>現状ワード設定!G983</f>
        <v>0</v>
      </c>
      <c r="G986" s="60" t="s">
        <v>46</v>
      </c>
      <c r="H986" s="47" t="str">
        <f>IFERROR(_xlfn.XLOOKUP(D986,商品!$D:$D,商品!$H:$H),"")</f>
        <v/>
      </c>
      <c r="I986" s="50" t="str">
        <f>IFERROR(_xlfn.XLOOKUP(D986&amp;F986,現状ワード設定!J:J,現状ワード設定!H:H),"")</f>
        <v/>
      </c>
      <c r="J986" s="47" t="str">
        <f>IFERROR(_xlfn.XLOOKUP(D986&amp;F986,現状ワード設定!J:J,現状ワード設定!I:I),"")</f>
        <v/>
      </c>
      <c r="K986" s="47" t="e">
        <f>IF(AND(T986&gt;=設定!$C$12,W986&gt;=O986),I986*(1+設定!$F$12),IF(AND(T986&gt;=設定!$C$13,W986&lt;O986),I986*(1+設定!$F$13),IF(AND(T986&lt;設定!$C$14,U986&gt;=設定!$E$14),I986*(1+設定!$F$14),IF(AND(T986&lt;設定!$C$15,U986&lt;設定!$E$15),I986*(1+設定!$F$15),"除外"))))</f>
        <v>#VALUE!</v>
      </c>
      <c r="L986" s="58" t="e">
        <f ca="1">IF(消化率!$I$5&lt;1,K986*消化率!$I$5,IF(U986*V986/(K986*消化率!$I$5)&gt;O986,K986*消化率!$I$5,M986))</f>
        <v>#DIV/0!</v>
      </c>
      <c r="M986" s="58" t="e">
        <f t="shared" si="168"/>
        <v>#VALUE!</v>
      </c>
      <c r="N986" s="58" t="e">
        <f ca="1">IF(ROUNDUP(IF(IF(IF(AND(設定!$D$8&lt;=L986,設定!$D$8&lt;J986),設定!$D$8,IF(AND(J986&lt;=L986,J986&lt;設定!$D$8),J986,IF(AND(L986&lt;=J986,J986&lt;設定!$D$8),J986,L986)))=0,設定!$D$8,IF(AND(設定!$D$8&lt;=L986,設定!$D$8&lt;J986),設定!$D$8,IF(AND(J986&lt;=L986,J986&lt;設定!$D$8),J986,IF(AND(L986&lt;=J986,J986&lt;設定!$D$8),J986,L986))))&lt;=H986,H986+1,IF(IF(AND(設定!$D$8&lt;=L986,設定!$D$8&lt;J986),設定!$D$8,IF(AND(J986&lt;=L986,J986&lt;設定!$D$8),J986,IF(AND(L986&lt;=J986,J986&lt;設定!$D$8),J986,L986)))=0,設定!$D$8,IF(AND(設定!$D$8&lt;=L986,設定!$D$8&lt;J986),設定!$D$8,IF(AND(J986&lt;=L986,J986&lt;設定!$D$8),J986,IF(AND(L986&lt;=J986,J986&lt;設定!$D$8),J986,L986))))),0)&gt;40,ROUNDUP(IF(IF(IF(AND(設定!$D$8&lt;=L986,設定!$D$8&lt;J986),設定!$D$8,IF(AND(J986&lt;=L986,J986&lt;設定!$D$8),J986,IF(AND(L986&lt;=J986,J986&lt;設定!$D$8),J986,L986)))=0,設定!$D$8,IF(AND(設定!$D$8&lt;=L986,設定!$D$8&lt;J986),設定!$D$8,IF(AND(J986&lt;=L986,J986&lt;設定!$D$8),J986,IF(AND(L986&lt;=J986,J986&lt;設定!$D$8),J986,L986))))&lt;=H986,H986+1,IF(IF(AND(設定!$D$8&lt;=L986,設定!$D$8&lt;J986),設定!$D$8,IF(AND(J986&lt;=L986,J986&lt;設定!$D$8),J986,IF(AND(L986&lt;=J986,J986&lt;設定!$D$8),J986,L986)))=0,設定!$D$8,IF(AND(設定!$D$8&lt;=L986,設定!$D$8&lt;J986),設定!$D$8,IF(AND(J986&lt;=L986,J986&lt;設定!$D$8),J986,IF(AND(L986&lt;=J986,J986&lt;設定!$D$8),J986,L986))))),0),40)</f>
        <v>#DIV/0!</v>
      </c>
      <c r="O986" s="55">
        <f>IF(G986="標準",設定!$C$4,G986)</f>
        <v>5</v>
      </c>
      <c r="P986" s="45">
        <f t="shared" si="169"/>
        <v>0</v>
      </c>
      <c r="Q986" s="14">
        <f t="shared" si="170"/>
        <v>0</v>
      </c>
      <c r="R986" s="23">
        <f t="shared" si="178"/>
        <v>0</v>
      </c>
      <c r="S986" s="12">
        <f t="shared" si="171"/>
        <v>0</v>
      </c>
      <c r="T986" s="23">
        <f t="shared" si="172"/>
        <v>0</v>
      </c>
      <c r="U986" s="13">
        <f t="shared" si="173"/>
        <v>0</v>
      </c>
      <c r="V986" s="104" t="str">
        <f>INDEX(商品!Q:Q,MATCH(キーワード!D986,商品!D:D,0),1)</f>
        <v>-</v>
      </c>
      <c r="W986" s="15">
        <f t="shared" si="174"/>
        <v>0</v>
      </c>
      <c r="X986" s="22">
        <f>SUMIFS(当月ワード!$J$3:$J$1000,当月ワード!$D$3:$D$1000,キーワード!$D986,当月ワード!$E$3:$E$1000,キーワード!$F986)</f>
        <v>0</v>
      </c>
      <c r="Y986" s="23">
        <f>SUMIFS(前月ワード!$J$3:$J$1000,前月ワード!$D$3:$D$1000,キーワード!$D986,前月ワード!$E$3:$E$1000,キーワード!$F986)</f>
        <v>0</v>
      </c>
      <c r="Z986" s="23">
        <f>SUMIFS(前々月ワード!$J$3:$J$1000,前々月ワード!$D$3:$D$1000,キーワード!$D986,前々月ワード!$E$3:$E$1000,キーワード!$F986)</f>
        <v>0</v>
      </c>
      <c r="AA986" s="22">
        <f>SUMIFS(当月ワード!$W$3:$W$1000,当月ワード!$D$3:$D$1000,キーワード!$D986,当月ワード!$E$3:$E$1000,キーワード!$F986)</f>
        <v>0</v>
      </c>
      <c r="AB986" s="23">
        <f>SUMIFS(前月ワード!$W$3:$W$1000,前月ワード!$D$3:$D$1000,キーワード!$D986,前月ワード!$E$3:$E$1000,キーワード!$F986)</f>
        <v>0</v>
      </c>
      <c r="AC986" s="23">
        <f>SUMIFS(前々月ワード!$W$3:$W$1000,前々月ワード!$D$3:$D$1000,キーワード!$D986,前々月ワード!$E$3:$E$1000,キーワード!$F986)</f>
        <v>0</v>
      </c>
      <c r="AD986" s="23">
        <f t="shared" si="175"/>
        <v>0</v>
      </c>
      <c r="AE986" s="23">
        <f t="shared" si="175"/>
        <v>0</v>
      </c>
      <c r="AF986" s="23">
        <f t="shared" si="175"/>
        <v>0</v>
      </c>
      <c r="AG986" s="22">
        <f>SUMIFS(当月ワード!$X$3:$X$1000,当月ワード!$D$3:$D$1000,キーワード!$D986,当月ワード!$E$3:$E$1000,キーワード!$F986)</f>
        <v>0</v>
      </c>
      <c r="AH986" s="23">
        <f>SUMIFS(前月ワード!$X$3:$X$1000,前月ワード!$D$3:$D$1000,キーワード!$D986,前月ワード!$E$3:$E$1000,キーワード!$F986)</f>
        <v>0</v>
      </c>
      <c r="AI986" s="23">
        <f>SUMIFS(前々月ワード!$X$3:$X$1000,前々月ワード!$D$3:$D$1000,キーワード!$D986,前々月ワード!$E$3:$E$1000,キーワード!$F986)</f>
        <v>0</v>
      </c>
      <c r="AJ986" s="22">
        <f>SUMIFS(当月ワード!$I$3:$I$1000,当月ワード!$D$3:$D$1000,キーワード!$D986,当月ワード!$E$3:$E$1000,キーワード!$F986)</f>
        <v>0</v>
      </c>
      <c r="AK986" s="23">
        <f>SUMIFS(前月ワード!$I$3:$I$1000,前月ワード!$D$3:$D$1000,キーワード!$D986,前月ワード!$E$3:$E$1000,キーワード!$F986)</f>
        <v>0</v>
      </c>
      <c r="AL986" s="23">
        <f>SUMIFS(前々月ワード!$I$3:$I$1000,前々月ワード!$D$3:$D$1000,キーワード!$D986,前々月ワード!$E$3:$E$1000,キーワード!$F986)</f>
        <v>0</v>
      </c>
      <c r="AM986" s="13">
        <f t="shared" si="176"/>
        <v>0</v>
      </c>
      <c r="AN986" s="13">
        <f t="shared" si="176"/>
        <v>0</v>
      </c>
      <c r="AO986" s="13">
        <f t="shared" si="176"/>
        <v>0</v>
      </c>
      <c r="AP986" s="16">
        <f t="shared" si="177"/>
        <v>0</v>
      </c>
      <c r="AQ986" s="16">
        <f t="shared" si="177"/>
        <v>0</v>
      </c>
      <c r="AR986" s="17">
        <f t="shared" si="177"/>
        <v>0</v>
      </c>
    </row>
    <row r="987" spans="3:44" ht="36.65" customHeight="1">
      <c r="C987" s="20">
        <v>982</v>
      </c>
      <c r="D987" s="53">
        <f>現状ワード設定!B984</f>
        <v>0</v>
      </c>
      <c r="E987" s="26" t="str">
        <f>IFERROR(_xlfn.XLOOKUP($D987,現状商品設定!B:B,現状商品設定!C:C,"-"),"-")</f>
        <v>-</v>
      </c>
      <c r="F987" s="56">
        <f>現状ワード設定!G984</f>
        <v>0</v>
      </c>
      <c r="G987" s="60" t="s">
        <v>46</v>
      </c>
      <c r="H987" s="47" t="str">
        <f>IFERROR(_xlfn.XLOOKUP(D987,商品!$D:$D,商品!$H:$H),"")</f>
        <v/>
      </c>
      <c r="I987" s="50" t="str">
        <f>IFERROR(_xlfn.XLOOKUP(D987&amp;F987,現状ワード設定!J:J,現状ワード設定!H:H),"")</f>
        <v/>
      </c>
      <c r="J987" s="47" t="str">
        <f>IFERROR(_xlfn.XLOOKUP(D987&amp;F987,現状ワード設定!J:J,現状ワード設定!I:I),"")</f>
        <v/>
      </c>
      <c r="K987" s="47" t="e">
        <f>IF(AND(T987&gt;=設定!$C$12,W987&gt;=O987),I987*(1+設定!$F$12),IF(AND(T987&gt;=設定!$C$13,W987&lt;O987),I987*(1+設定!$F$13),IF(AND(T987&lt;設定!$C$14,U987&gt;=設定!$E$14),I987*(1+設定!$F$14),IF(AND(T987&lt;設定!$C$15,U987&lt;設定!$E$15),I987*(1+設定!$F$15),"除外"))))</f>
        <v>#VALUE!</v>
      </c>
      <c r="L987" s="58" t="e">
        <f ca="1">IF(消化率!$I$5&lt;1,K987*消化率!$I$5,IF(U987*V987/(K987*消化率!$I$5)&gt;O987,K987*消化率!$I$5,M987))</f>
        <v>#DIV/0!</v>
      </c>
      <c r="M987" s="58" t="e">
        <f t="shared" si="168"/>
        <v>#VALUE!</v>
      </c>
      <c r="N987" s="58" t="e">
        <f ca="1">IF(ROUNDUP(IF(IF(IF(AND(設定!$D$8&lt;=L987,設定!$D$8&lt;J987),設定!$D$8,IF(AND(J987&lt;=L987,J987&lt;設定!$D$8),J987,IF(AND(L987&lt;=J987,J987&lt;設定!$D$8),J987,L987)))=0,設定!$D$8,IF(AND(設定!$D$8&lt;=L987,設定!$D$8&lt;J987),設定!$D$8,IF(AND(J987&lt;=L987,J987&lt;設定!$D$8),J987,IF(AND(L987&lt;=J987,J987&lt;設定!$D$8),J987,L987))))&lt;=H987,H987+1,IF(IF(AND(設定!$D$8&lt;=L987,設定!$D$8&lt;J987),設定!$D$8,IF(AND(J987&lt;=L987,J987&lt;設定!$D$8),J987,IF(AND(L987&lt;=J987,J987&lt;設定!$D$8),J987,L987)))=0,設定!$D$8,IF(AND(設定!$D$8&lt;=L987,設定!$D$8&lt;J987),設定!$D$8,IF(AND(J987&lt;=L987,J987&lt;設定!$D$8),J987,IF(AND(L987&lt;=J987,J987&lt;設定!$D$8),J987,L987))))),0)&gt;40,ROUNDUP(IF(IF(IF(AND(設定!$D$8&lt;=L987,設定!$D$8&lt;J987),設定!$D$8,IF(AND(J987&lt;=L987,J987&lt;設定!$D$8),J987,IF(AND(L987&lt;=J987,J987&lt;設定!$D$8),J987,L987)))=0,設定!$D$8,IF(AND(設定!$D$8&lt;=L987,設定!$D$8&lt;J987),設定!$D$8,IF(AND(J987&lt;=L987,J987&lt;設定!$D$8),J987,IF(AND(L987&lt;=J987,J987&lt;設定!$D$8),J987,L987))))&lt;=H987,H987+1,IF(IF(AND(設定!$D$8&lt;=L987,設定!$D$8&lt;J987),設定!$D$8,IF(AND(J987&lt;=L987,J987&lt;設定!$D$8),J987,IF(AND(L987&lt;=J987,J987&lt;設定!$D$8),J987,L987)))=0,設定!$D$8,IF(AND(設定!$D$8&lt;=L987,設定!$D$8&lt;J987),設定!$D$8,IF(AND(J987&lt;=L987,J987&lt;設定!$D$8),J987,IF(AND(L987&lt;=J987,J987&lt;設定!$D$8),J987,L987))))),0),40)</f>
        <v>#DIV/0!</v>
      </c>
      <c r="O987" s="55">
        <f>IF(G987="標準",設定!$C$4,G987)</f>
        <v>5</v>
      </c>
      <c r="P987" s="45">
        <f t="shared" si="169"/>
        <v>0</v>
      </c>
      <c r="Q987" s="14">
        <f t="shared" si="170"/>
        <v>0</v>
      </c>
      <c r="R987" s="23">
        <f t="shared" si="178"/>
        <v>0</v>
      </c>
      <c r="S987" s="12">
        <f t="shared" si="171"/>
        <v>0</v>
      </c>
      <c r="T987" s="23">
        <f t="shared" si="172"/>
        <v>0</v>
      </c>
      <c r="U987" s="13">
        <f t="shared" si="173"/>
        <v>0</v>
      </c>
      <c r="V987" s="104" t="str">
        <f>INDEX(商品!Q:Q,MATCH(キーワード!D987,商品!D:D,0),1)</f>
        <v>-</v>
      </c>
      <c r="W987" s="15">
        <f t="shared" si="174"/>
        <v>0</v>
      </c>
      <c r="X987" s="22">
        <f>SUMIFS(当月ワード!$J$3:$J$1000,当月ワード!$D$3:$D$1000,キーワード!$D987,当月ワード!$E$3:$E$1000,キーワード!$F987)</f>
        <v>0</v>
      </c>
      <c r="Y987" s="23">
        <f>SUMIFS(前月ワード!$J$3:$J$1000,前月ワード!$D$3:$D$1000,キーワード!$D987,前月ワード!$E$3:$E$1000,キーワード!$F987)</f>
        <v>0</v>
      </c>
      <c r="Z987" s="23">
        <f>SUMIFS(前々月ワード!$J$3:$J$1000,前々月ワード!$D$3:$D$1000,キーワード!$D987,前々月ワード!$E$3:$E$1000,キーワード!$F987)</f>
        <v>0</v>
      </c>
      <c r="AA987" s="22">
        <f>SUMIFS(当月ワード!$W$3:$W$1000,当月ワード!$D$3:$D$1000,キーワード!$D987,当月ワード!$E$3:$E$1000,キーワード!$F987)</f>
        <v>0</v>
      </c>
      <c r="AB987" s="23">
        <f>SUMIFS(前月ワード!$W$3:$W$1000,前月ワード!$D$3:$D$1000,キーワード!$D987,前月ワード!$E$3:$E$1000,キーワード!$F987)</f>
        <v>0</v>
      </c>
      <c r="AC987" s="23">
        <f>SUMIFS(前々月ワード!$W$3:$W$1000,前々月ワード!$D$3:$D$1000,キーワード!$D987,前々月ワード!$E$3:$E$1000,キーワード!$F987)</f>
        <v>0</v>
      </c>
      <c r="AD987" s="23">
        <f t="shared" si="175"/>
        <v>0</v>
      </c>
      <c r="AE987" s="23">
        <f t="shared" si="175"/>
        <v>0</v>
      </c>
      <c r="AF987" s="23">
        <f t="shared" si="175"/>
        <v>0</v>
      </c>
      <c r="AG987" s="22">
        <f>SUMIFS(当月ワード!$X$3:$X$1000,当月ワード!$D$3:$D$1000,キーワード!$D987,当月ワード!$E$3:$E$1000,キーワード!$F987)</f>
        <v>0</v>
      </c>
      <c r="AH987" s="23">
        <f>SUMIFS(前月ワード!$X$3:$X$1000,前月ワード!$D$3:$D$1000,キーワード!$D987,前月ワード!$E$3:$E$1000,キーワード!$F987)</f>
        <v>0</v>
      </c>
      <c r="AI987" s="23">
        <f>SUMIFS(前々月ワード!$X$3:$X$1000,前々月ワード!$D$3:$D$1000,キーワード!$D987,前々月ワード!$E$3:$E$1000,キーワード!$F987)</f>
        <v>0</v>
      </c>
      <c r="AJ987" s="22">
        <f>SUMIFS(当月ワード!$I$3:$I$1000,当月ワード!$D$3:$D$1000,キーワード!$D987,当月ワード!$E$3:$E$1000,キーワード!$F987)</f>
        <v>0</v>
      </c>
      <c r="AK987" s="23">
        <f>SUMIFS(前月ワード!$I$3:$I$1000,前月ワード!$D$3:$D$1000,キーワード!$D987,前月ワード!$E$3:$E$1000,キーワード!$F987)</f>
        <v>0</v>
      </c>
      <c r="AL987" s="23">
        <f>SUMIFS(前々月ワード!$I$3:$I$1000,前々月ワード!$D$3:$D$1000,キーワード!$D987,前々月ワード!$E$3:$E$1000,キーワード!$F987)</f>
        <v>0</v>
      </c>
      <c r="AM987" s="13">
        <f t="shared" si="176"/>
        <v>0</v>
      </c>
      <c r="AN987" s="13">
        <f t="shared" si="176"/>
        <v>0</v>
      </c>
      <c r="AO987" s="13">
        <f t="shared" si="176"/>
        <v>0</v>
      </c>
      <c r="AP987" s="16">
        <f t="shared" si="177"/>
        <v>0</v>
      </c>
      <c r="AQ987" s="16">
        <f t="shared" si="177"/>
        <v>0</v>
      </c>
      <c r="AR987" s="17">
        <f t="shared" si="177"/>
        <v>0</v>
      </c>
    </row>
    <row r="988" spans="3:44" ht="36.65" customHeight="1">
      <c r="C988" s="20">
        <v>983</v>
      </c>
      <c r="D988" s="53">
        <f>現状ワード設定!B985</f>
        <v>0</v>
      </c>
      <c r="E988" s="26" t="str">
        <f>IFERROR(_xlfn.XLOOKUP($D988,現状商品設定!B:B,現状商品設定!C:C,"-"),"-")</f>
        <v>-</v>
      </c>
      <c r="F988" s="56">
        <f>現状ワード設定!G985</f>
        <v>0</v>
      </c>
      <c r="G988" s="60" t="s">
        <v>46</v>
      </c>
      <c r="H988" s="47" t="str">
        <f>IFERROR(_xlfn.XLOOKUP(D988,商品!$D:$D,商品!$H:$H),"")</f>
        <v/>
      </c>
      <c r="I988" s="50" t="str">
        <f>IFERROR(_xlfn.XLOOKUP(D988&amp;F988,現状ワード設定!J:J,現状ワード設定!H:H),"")</f>
        <v/>
      </c>
      <c r="J988" s="47" t="str">
        <f>IFERROR(_xlfn.XLOOKUP(D988&amp;F988,現状ワード設定!J:J,現状ワード設定!I:I),"")</f>
        <v/>
      </c>
      <c r="K988" s="47" t="e">
        <f>IF(AND(T988&gt;=設定!$C$12,W988&gt;=O988),I988*(1+設定!$F$12),IF(AND(T988&gt;=設定!$C$13,W988&lt;O988),I988*(1+設定!$F$13),IF(AND(T988&lt;設定!$C$14,U988&gt;=設定!$E$14),I988*(1+設定!$F$14),IF(AND(T988&lt;設定!$C$15,U988&lt;設定!$E$15),I988*(1+設定!$F$15),"除外"))))</f>
        <v>#VALUE!</v>
      </c>
      <c r="L988" s="58" t="e">
        <f ca="1">IF(消化率!$I$5&lt;1,K988*消化率!$I$5,IF(U988*V988/(K988*消化率!$I$5)&gt;O988,K988*消化率!$I$5,M988))</f>
        <v>#DIV/0!</v>
      </c>
      <c r="M988" s="58" t="e">
        <f t="shared" si="168"/>
        <v>#VALUE!</v>
      </c>
      <c r="N988" s="58" t="e">
        <f ca="1">IF(ROUNDUP(IF(IF(IF(AND(設定!$D$8&lt;=L988,設定!$D$8&lt;J988),設定!$D$8,IF(AND(J988&lt;=L988,J988&lt;設定!$D$8),J988,IF(AND(L988&lt;=J988,J988&lt;設定!$D$8),J988,L988)))=0,設定!$D$8,IF(AND(設定!$D$8&lt;=L988,設定!$D$8&lt;J988),設定!$D$8,IF(AND(J988&lt;=L988,J988&lt;設定!$D$8),J988,IF(AND(L988&lt;=J988,J988&lt;設定!$D$8),J988,L988))))&lt;=H988,H988+1,IF(IF(AND(設定!$D$8&lt;=L988,設定!$D$8&lt;J988),設定!$D$8,IF(AND(J988&lt;=L988,J988&lt;設定!$D$8),J988,IF(AND(L988&lt;=J988,J988&lt;設定!$D$8),J988,L988)))=0,設定!$D$8,IF(AND(設定!$D$8&lt;=L988,設定!$D$8&lt;J988),設定!$D$8,IF(AND(J988&lt;=L988,J988&lt;設定!$D$8),J988,IF(AND(L988&lt;=J988,J988&lt;設定!$D$8),J988,L988))))),0)&gt;40,ROUNDUP(IF(IF(IF(AND(設定!$D$8&lt;=L988,設定!$D$8&lt;J988),設定!$D$8,IF(AND(J988&lt;=L988,J988&lt;設定!$D$8),J988,IF(AND(L988&lt;=J988,J988&lt;設定!$D$8),J988,L988)))=0,設定!$D$8,IF(AND(設定!$D$8&lt;=L988,設定!$D$8&lt;J988),設定!$D$8,IF(AND(J988&lt;=L988,J988&lt;設定!$D$8),J988,IF(AND(L988&lt;=J988,J988&lt;設定!$D$8),J988,L988))))&lt;=H988,H988+1,IF(IF(AND(設定!$D$8&lt;=L988,設定!$D$8&lt;J988),設定!$D$8,IF(AND(J988&lt;=L988,J988&lt;設定!$D$8),J988,IF(AND(L988&lt;=J988,J988&lt;設定!$D$8),J988,L988)))=0,設定!$D$8,IF(AND(設定!$D$8&lt;=L988,設定!$D$8&lt;J988),設定!$D$8,IF(AND(J988&lt;=L988,J988&lt;設定!$D$8),J988,IF(AND(L988&lt;=J988,J988&lt;設定!$D$8),J988,L988))))),0),40)</f>
        <v>#DIV/0!</v>
      </c>
      <c r="O988" s="55">
        <f>IF(G988="標準",設定!$C$4,G988)</f>
        <v>5</v>
      </c>
      <c r="P988" s="45">
        <f t="shared" si="169"/>
        <v>0</v>
      </c>
      <c r="Q988" s="14">
        <f t="shared" si="170"/>
        <v>0</v>
      </c>
      <c r="R988" s="23">
        <f t="shared" si="178"/>
        <v>0</v>
      </c>
      <c r="S988" s="12">
        <f t="shared" si="171"/>
        <v>0</v>
      </c>
      <c r="T988" s="23">
        <f t="shared" si="172"/>
        <v>0</v>
      </c>
      <c r="U988" s="13">
        <f t="shared" si="173"/>
        <v>0</v>
      </c>
      <c r="V988" s="104" t="str">
        <f>INDEX(商品!Q:Q,MATCH(キーワード!D988,商品!D:D,0),1)</f>
        <v>-</v>
      </c>
      <c r="W988" s="15">
        <f t="shared" si="174"/>
        <v>0</v>
      </c>
      <c r="X988" s="22">
        <f>SUMIFS(当月ワード!$J$3:$J$1000,当月ワード!$D$3:$D$1000,キーワード!$D988,当月ワード!$E$3:$E$1000,キーワード!$F988)</f>
        <v>0</v>
      </c>
      <c r="Y988" s="23">
        <f>SUMIFS(前月ワード!$J$3:$J$1000,前月ワード!$D$3:$D$1000,キーワード!$D988,前月ワード!$E$3:$E$1000,キーワード!$F988)</f>
        <v>0</v>
      </c>
      <c r="Z988" s="23">
        <f>SUMIFS(前々月ワード!$J$3:$J$1000,前々月ワード!$D$3:$D$1000,キーワード!$D988,前々月ワード!$E$3:$E$1000,キーワード!$F988)</f>
        <v>0</v>
      </c>
      <c r="AA988" s="22">
        <f>SUMIFS(当月ワード!$W$3:$W$1000,当月ワード!$D$3:$D$1000,キーワード!$D988,当月ワード!$E$3:$E$1000,キーワード!$F988)</f>
        <v>0</v>
      </c>
      <c r="AB988" s="23">
        <f>SUMIFS(前月ワード!$W$3:$W$1000,前月ワード!$D$3:$D$1000,キーワード!$D988,前月ワード!$E$3:$E$1000,キーワード!$F988)</f>
        <v>0</v>
      </c>
      <c r="AC988" s="23">
        <f>SUMIFS(前々月ワード!$W$3:$W$1000,前々月ワード!$D$3:$D$1000,キーワード!$D988,前々月ワード!$E$3:$E$1000,キーワード!$F988)</f>
        <v>0</v>
      </c>
      <c r="AD988" s="23">
        <f t="shared" si="175"/>
        <v>0</v>
      </c>
      <c r="AE988" s="23">
        <f t="shared" si="175"/>
        <v>0</v>
      </c>
      <c r="AF988" s="23">
        <f t="shared" si="175"/>
        <v>0</v>
      </c>
      <c r="AG988" s="22">
        <f>SUMIFS(当月ワード!$X$3:$X$1000,当月ワード!$D$3:$D$1000,キーワード!$D988,当月ワード!$E$3:$E$1000,キーワード!$F988)</f>
        <v>0</v>
      </c>
      <c r="AH988" s="23">
        <f>SUMIFS(前月ワード!$X$3:$X$1000,前月ワード!$D$3:$D$1000,キーワード!$D988,前月ワード!$E$3:$E$1000,キーワード!$F988)</f>
        <v>0</v>
      </c>
      <c r="AI988" s="23">
        <f>SUMIFS(前々月ワード!$X$3:$X$1000,前々月ワード!$D$3:$D$1000,キーワード!$D988,前々月ワード!$E$3:$E$1000,キーワード!$F988)</f>
        <v>0</v>
      </c>
      <c r="AJ988" s="22">
        <f>SUMIFS(当月ワード!$I$3:$I$1000,当月ワード!$D$3:$D$1000,キーワード!$D988,当月ワード!$E$3:$E$1000,キーワード!$F988)</f>
        <v>0</v>
      </c>
      <c r="AK988" s="23">
        <f>SUMIFS(前月ワード!$I$3:$I$1000,前月ワード!$D$3:$D$1000,キーワード!$D988,前月ワード!$E$3:$E$1000,キーワード!$F988)</f>
        <v>0</v>
      </c>
      <c r="AL988" s="23">
        <f>SUMIFS(前々月ワード!$I$3:$I$1000,前々月ワード!$D$3:$D$1000,キーワード!$D988,前々月ワード!$E$3:$E$1000,キーワード!$F988)</f>
        <v>0</v>
      </c>
      <c r="AM988" s="13">
        <f t="shared" si="176"/>
        <v>0</v>
      </c>
      <c r="AN988" s="13">
        <f t="shared" si="176"/>
        <v>0</v>
      </c>
      <c r="AO988" s="13">
        <f t="shared" si="176"/>
        <v>0</v>
      </c>
      <c r="AP988" s="16">
        <f t="shared" si="177"/>
        <v>0</v>
      </c>
      <c r="AQ988" s="16">
        <f t="shared" si="177"/>
        <v>0</v>
      </c>
      <c r="AR988" s="17">
        <f t="shared" si="177"/>
        <v>0</v>
      </c>
    </row>
    <row r="989" spans="3:44" ht="36.65" customHeight="1">
      <c r="C989" s="20">
        <v>984</v>
      </c>
      <c r="D989" s="53">
        <f>現状ワード設定!B986</f>
        <v>0</v>
      </c>
      <c r="E989" s="26" t="str">
        <f>IFERROR(_xlfn.XLOOKUP($D989,現状商品設定!B:B,現状商品設定!C:C,"-"),"-")</f>
        <v>-</v>
      </c>
      <c r="F989" s="56">
        <f>現状ワード設定!G986</f>
        <v>0</v>
      </c>
      <c r="G989" s="60" t="s">
        <v>46</v>
      </c>
      <c r="H989" s="47" t="str">
        <f>IFERROR(_xlfn.XLOOKUP(D989,商品!$D:$D,商品!$H:$H),"")</f>
        <v/>
      </c>
      <c r="I989" s="50" t="str">
        <f>IFERROR(_xlfn.XLOOKUP(D989&amp;F989,現状ワード設定!J:J,現状ワード設定!H:H),"")</f>
        <v/>
      </c>
      <c r="J989" s="47" t="str">
        <f>IFERROR(_xlfn.XLOOKUP(D989&amp;F989,現状ワード設定!J:J,現状ワード設定!I:I),"")</f>
        <v/>
      </c>
      <c r="K989" s="47" t="e">
        <f>IF(AND(T989&gt;=設定!$C$12,W989&gt;=O989),I989*(1+設定!$F$12),IF(AND(T989&gt;=設定!$C$13,W989&lt;O989),I989*(1+設定!$F$13),IF(AND(T989&lt;設定!$C$14,U989&gt;=設定!$E$14),I989*(1+設定!$F$14),IF(AND(T989&lt;設定!$C$15,U989&lt;設定!$E$15),I989*(1+設定!$F$15),"除外"))))</f>
        <v>#VALUE!</v>
      </c>
      <c r="L989" s="58" t="e">
        <f ca="1">IF(消化率!$I$5&lt;1,K989*消化率!$I$5,IF(U989*V989/(K989*消化率!$I$5)&gt;O989,K989*消化率!$I$5,M989))</f>
        <v>#DIV/0!</v>
      </c>
      <c r="M989" s="58" t="e">
        <f t="shared" si="168"/>
        <v>#VALUE!</v>
      </c>
      <c r="N989" s="58" t="e">
        <f ca="1">IF(ROUNDUP(IF(IF(IF(AND(設定!$D$8&lt;=L989,設定!$D$8&lt;J989),設定!$D$8,IF(AND(J989&lt;=L989,J989&lt;設定!$D$8),J989,IF(AND(L989&lt;=J989,J989&lt;設定!$D$8),J989,L989)))=0,設定!$D$8,IF(AND(設定!$D$8&lt;=L989,設定!$D$8&lt;J989),設定!$D$8,IF(AND(J989&lt;=L989,J989&lt;設定!$D$8),J989,IF(AND(L989&lt;=J989,J989&lt;設定!$D$8),J989,L989))))&lt;=H989,H989+1,IF(IF(AND(設定!$D$8&lt;=L989,設定!$D$8&lt;J989),設定!$D$8,IF(AND(J989&lt;=L989,J989&lt;設定!$D$8),J989,IF(AND(L989&lt;=J989,J989&lt;設定!$D$8),J989,L989)))=0,設定!$D$8,IF(AND(設定!$D$8&lt;=L989,設定!$D$8&lt;J989),設定!$D$8,IF(AND(J989&lt;=L989,J989&lt;設定!$D$8),J989,IF(AND(L989&lt;=J989,J989&lt;設定!$D$8),J989,L989))))),0)&gt;40,ROUNDUP(IF(IF(IF(AND(設定!$D$8&lt;=L989,設定!$D$8&lt;J989),設定!$D$8,IF(AND(J989&lt;=L989,J989&lt;設定!$D$8),J989,IF(AND(L989&lt;=J989,J989&lt;設定!$D$8),J989,L989)))=0,設定!$D$8,IF(AND(設定!$D$8&lt;=L989,設定!$D$8&lt;J989),設定!$D$8,IF(AND(J989&lt;=L989,J989&lt;設定!$D$8),J989,IF(AND(L989&lt;=J989,J989&lt;設定!$D$8),J989,L989))))&lt;=H989,H989+1,IF(IF(AND(設定!$D$8&lt;=L989,設定!$D$8&lt;J989),設定!$D$8,IF(AND(J989&lt;=L989,J989&lt;設定!$D$8),J989,IF(AND(L989&lt;=J989,J989&lt;設定!$D$8),J989,L989)))=0,設定!$D$8,IF(AND(設定!$D$8&lt;=L989,設定!$D$8&lt;J989),設定!$D$8,IF(AND(J989&lt;=L989,J989&lt;設定!$D$8),J989,IF(AND(L989&lt;=J989,J989&lt;設定!$D$8),J989,L989))))),0),40)</f>
        <v>#DIV/0!</v>
      </c>
      <c r="O989" s="55">
        <f>IF(G989="標準",設定!$C$4,G989)</f>
        <v>5</v>
      </c>
      <c r="P989" s="45">
        <f t="shared" si="169"/>
        <v>0</v>
      </c>
      <c r="Q989" s="14">
        <f t="shared" si="170"/>
        <v>0</v>
      </c>
      <c r="R989" s="23">
        <f t="shared" si="178"/>
        <v>0</v>
      </c>
      <c r="S989" s="12">
        <f t="shared" si="171"/>
        <v>0</v>
      </c>
      <c r="T989" s="23">
        <f t="shared" si="172"/>
        <v>0</v>
      </c>
      <c r="U989" s="13">
        <f t="shared" si="173"/>
        <v>0</v>
      </c>
      <c r="V989" s="104" t="str">
        <f>INDEX(商品!Q:Q,MATCH(キーワード!D989,商品!D:D,0),1)</f>
        <v>-</v>
      </c>
      <c r="W989" s="15">
        <f t="shared" si="174"/>
        <v>0</v>
      </c>
      <c r="X989" s="22">
        <f>SUMIFS(当月ワード!$J$3:$J$1000,当月ワード!$D$3:$D$1000,キーワード!$D989,当月ワード!$E$3:$E$1000,キーワード!$F989)</f>
        <v>0</v>
      </c>
      <c r="Y989" s="23">
        <f>SUMIFS(前月ワード!$J$3:$J$1000,前月ワード!$D$3:$D$1000,キーワード!$D989,前月ワード!$E$3:$E$1000,キーワード!$F989)</f>
        <v>0</v>
      </c>
      <c r="Z989" s="23">
        <f>SUMIFS(前々月ワード!$J$3:$J$1000,前々月ワード!$D$3:$D$1000,キーワード!$D989,前々月ワード!$E$3:$E$1000,キーワード!$F989)</f>
        <v>0</v>
      </c>
      <c r="AA989" s="22">
        <f>SUMIFS(当月ワード!$W$3:$W$1000,当月ワード!$D$3:$D$1000,キーワード!$D989,当月ワード!$E$3:$E$1000,キーワード!$F989)</f>
        <v>0</v>
      </c>
      <c r="AB989" s="23">
        <f>SUMIFS(前月ワード!$W$3:$W$1000,前月ワード!$D$3:$D$1000,キーワード!$D989,前月ワード!$E$3:$E$1000,キーワード!$F989)</f>
        <v>0</v>
      </c>
      <c r="AC989" s="23">
        <f>SUMIFS(前々月ワード!$W$3:$W$1000,前々月ワード!$D$3:$D$1000,キーワード!$D989,前々月ワード!$E$3:$E$1000,キーワード!$F989)</f>
        <v>0</v>
      </c>
      <c r="AD989" s="23">
        <f t="shared" si="175"/>
        <v>0</v>
      </c>
      <c r="AE989" s="23">
        <f t="shared" si="175"/>
        <v>0</v>
      </c>
      <c r="AF989" s="23">
        <f t="shared" si="175"/>
        <v>0</v>
      </c>
      <c r="AG989" s="22">
        <f>SUMIFS(当月ワード!$X$3:$X$1000,当月ワード!$D$3:$D$1000,キーワード!$D989,当月ワード!$E$3:$E$1000,キーワード!$F989)</f>
        <v>0</v>
      </c>
      <c r="AH989" s="23">
        <f>SUMIFS(前月ワード!$X$3:$X$1000,前月ワード!$D$3:$D$1000,キーワード!$D989,前月ワード!$E$3:$E$1000,キーワード!$F989)</f>
        <v>0</v>
      </c>
      <c r="AI989" s="23">
        <f>SUMIFS(前々月ワード!$X$3:$X$1000,前々月ワード!$D$3:$D$1000,キーワード!$D989,前々月ワード!$E$3:$E$1000,キーワード!$F989)</f>
        <v>0</v>
      </c>
      <c r="AJ989" s="22">
        <f>SUMIFS(当月ワード!$I$3:$I$1000,当月ワード!$D$3:$D$1000,キーワード!$D989,当月ワード!$E$3:$E$1000,キーワード!$F989)</f>
        <v>0</v>
      </c>
      <c r="AK989" s="23">
        <f>SUMIFS(前月ワード!$I$3:$I$1000,前月ワード!$D$3:$D$1000,キーワード!$D989,前月ワード!$E$3:$E$1000,キーワード!$F989)</f>
        <v>0</v>
      </c>
      <c r="AL989" s="23">
        <f>SUMIFS(前々月ワード!$I$3:$I$1000,前々月ワード!$D$3:$D$1000,キーワード!$D989,前々月ワード!$E$3:$E$1000,キーワード!$F989)</f>
        <v>0</v>
      </c>
      <c r="AM989" s="13">
        <f t="shared" si="176"/>
        <v>0</v>
      </c>
      <c r="AN989" s="13">
        <f t="shared" si="176"/>
        <v>0</v>
      </c>
      <c r="AO989" s="13">
        <f t="shared" si="176"/>
        <v>0</v>
      </c>
      <c r="AP989" s="16">
        <f t="shared" si="177"/>
        <v>0</v>
      </c>
      <c r="AQ989" s="16">
        <f t="shared" si="177"/>
        <v>0</v>
      </c>
      <c r="AR989" s="17">
        <f t="shared" si="177"/>
        <v>0</v>
      </c>
    </row>
    <row r="990" spans="3:44" ht="36.65" customHeight="1">
      <c r="C990" s="20">
        <v>985</v>
      </c>
      <c r="D990" s="53">
        <f>現状ワード設定!B987</f>
        <v>0</v>
      </c>
      <c r="E990" s="26" t="str">
        <f>IFERROR(_xlfn.XLOOKUP($D990,現状商品設定!B:B,現状商品設定!C:C,"-"),"-")</f>
        <v>-</v>
      </c>
      <c r="F990" s="56">
        <f>現状ワード設定!G987</f>
        <v>0</v>
      </c>
      <c r="G990" s="60" t="s">
        <v>46</v>
      </c>
      <c r="H990" s="47" t="str">
        <f>IFERROR(_xlfn.XLOOKUP(D990,商品!$D:$D,商品!$H:$H),"")</f>
        <v/>
      </c>
      <c r="I990" s="50" t="str">
        <f>IFERROR(_xlfn.XLOOKUP(D990&amp;F990,現状ワード設定!J:J,現状ワード設定!H:H),"")</f>
        <v/>
      </c>
      <c r="J990" s="47" t="str">
        <f>IFERROR(_xlfn.XLOOKUP(D990&amp;F990,現状ワード設定!J:J,現状ワード設定!I:I),"")</f>
        <v/>
      </c>
      <c r="K990" s="47" t="e">
        <f>IF(AND(T990&gt;=設定!$C$12,W990&gt;=O990),I990*(1+設定!$F$12),IF(AND(T990&gt;=設定!$C$13,W990&lt;O990),I990*(1+設定!$F$13),IF(AND(T990&lt;設定!$C$14,U990&gt;=設定!$E$14),I990*(1+設定!$F$14),IF(AND(T990&lt;設定!$C$15,U990&lt;設定!$E$15),I990*(1+設定!$F$15),"除外"))))</f>
        <v>#VALUE!</v>
      </c>
      <c r="L990" s="58" t="e">
        <f ca="1">IF(消化率!$I$5&lt;1,K990*消化率!$I$5,IF(U990*V990/(K990*消化率!$I$5)&gt;O990,K990*消化率!$I$5,M990))</f>
        <v>#DIV/0!</v>
      </c>
      <c r="M990" s="58" t="e">
        <f t="shared" si="168"/>
        <v>#VALUE!</v>
      </c>
      <c r="N990" s="58" t="e">
        <f ca="1">IF(ROUNDUP(IF(IF(IF(AND(設定!$D$8&lt;=L990,設定!$D$8&lt;J990),設定!$D$8,IF(AND(J990&lt;=L990,J990&lt;設定!$D$8),J990,IF(AND(L990&lt;=J990,J990&lt;設定!$D$8),J990,L990)))=0,設定!$D$8,IF(AND(設定!$D$8&lt;=L990,設定!$D$8&lt;J990),設定!$D$8,IF(AND(J990&lt;=L990,J990&lt;設定!$D$8),J990,IF(AND(L990&lt;=J990,J990&lt;設定!$D$8),J990,L990))))&lt;=H990,H990+1,IF(IF(AND(設定!$D$8&lt;=L990,設定!$D$8&lt;J990),設定!$D$8,IF(AND(J990&lt;=L990,J990&lt;設定!$D$8),J990,IF(AND(L990&lt;=J990,J990&lt;設定!$D$8),J990,L990)))=0,設定!$D$8,IF(AND(設定!$D$8&lt;=L990,設定!$D$8&lt;J990),設定!$D$8,IF(AND(J990&lt;=L990,J990&lt;設定!$D$8),J990,IF(AND(L990&lt;=J990,J990&lt;設定!$D$8),J990,L990))))),0)&gt;40,ROUNDUP(IF(IF(IF(AND(設定!$D$8&lt;=L990,設定!$D$8&lt;J990),設定!$D$8,IF(AND(J990&lt;=L990,J990&lt;設定!$D$8),J990,IF(AND(L990&lt;=J990,J990&lt;設定!$D$8),J990,L990)))=0,設定!$D$8,IF(AND(設定!$D$8&lt;=L990,設定!$D$8&lt;J990),設定!$D$8,IF(AND(J990&lt;=L990,J990&lt;設定!$D$8),J990,IF(AND(L990&lt;=J990,J990&lt;設定!$D$8),J990,L990))))&lt;=H990,H990+1,IF(IF(AND(設定!$D$8&lt;=L990,設定!$D$8&lt;J990),設定!$D$8,IF(AND(J990&lt;=L990,J990&lt;設定!$D$8),J990,IF(AND(L990&lt;=J990,J990&lt;設定!$D$8),J990,L990)))=0,設定!$D$8,IF(AND(設定!$D$8&lt;=L990,設定!$D$8&lt;J990),設定!$D$8,IF(AND(J990&lt;=L990,J990&lt;設定!$D$8),J990,IF(AND(L990&lt;=J990,J990&lt;設定!$D$8),J990,L990))))),0),40)</f>
        <v>#DIV/0!</v>
      </c>
      <c r="O990" s="55">
        <f>IF(G990="標準",設定!$C$4,G990)</f>
        <v>5</v>
      </c>
      <c r="P990" s="45">
        <f t="shared" si="169"/>
        <v>0</v>
      </c>
      <c r="Q990" s="14">
        <f t="shared" si="170"/>
        <v>0</v>
      </c>
      <c r="R990" s="23">
        <f t="shared" si="178"/>
        <v>0</v>
      </c>
      <c r="S990" s="12">
        <f t="shared" si="171"/>
        <v>0</v>
      </c>
      <c r="T990" s="23">
        <f t="shared" si="172"/>
        <v>0</v>
      </c>
      <c r="U990" s="13">
        <f t="shared" si="173"/>
        <v>0</v>
      </c>
      <c r="V990" s="104" t="str">
        <f>INDEX(商品!Q:Q,MATCH(キーワード!D990,商品!D:D,0),1)</f>
        <v>-</v>
      </c>
      <c r="W990" s="15">
        <f t="shared" si="174"/>
        <v>0</v>
      </c>
      <c r="X990" s="22">
        <f>SUMIFS(当月ワード!$J$3:$J$1000,当月ワード!$D$3:$D$1000,キーワード!$D990,当月ワード!$E$3:$E$1000,キーワード!$F990)</f>
        <v>0</v>
      </c>
      <c r="Y990" s="23">
        <f>SUMIFS(前月ワード!$J$3:$J$1000,前月ワード!$D$3:$D$1000,キーワード!$D990,前月ワード!$E$3:$E$1000,キーワード!$F990)</f>
        <v>0</v>
      </c>
      <c r="Z990" s="23">
        <f>SUMIFS(前々月ワード!$J$3:$J$1000,前々月ワード!$D$3:$D$1000,キーワード!$D990,前々月ワード!$E$3:$E$1000,キーワード!$F990)</f>
        <v>0</v>
      </c>
      <c r="AA990" s="22">
        <f>SUMIFS(当月ワード!$W$3:$W$1000,当月ワード!$D$3:$D$1000,キーワード!$D990,当月ワード!$E$3:$E$1000,キーワード!$F990)</f>
        <v>0</v>
      </c>
      <c r="AB990" s="23">
        <f>SUMIFS(前月ワード!$W$3:$W$1000,前月ワード!$D$3:$D$1000,キーワード!$D990,前月ワード!$E$3:$E$1000,キーワード!$F990)</f>
        <v>0</v>
      </c>
      <c r="AC990" s="23">
        <f>SUMIFS(前々月ワード!$W$3:$W$1000,前々月ワード!$D$3:$D$1000,キーワード!$D990,前々月ワード!$E$3:$E$1000,キーワード!$F990)</f>
        <v>0</v>
      </c>
      <c r="AD990" s="23">
        <f t="shared" si="175"/>
        <v>0</v>
      </c>
      <c r="AE990" s="23">
        <f t="shared" si="175"/>
        <v>0</v>
      </c>
      <c r="AF990" s="23">
        <f t="shared" si="175"/>
        <v>0</v>
      </c>
      <c r="AG990" s="22">
        <f>SUMIFS(当月ワード!$X$3:$X$1000,当月ワード!$D$3:$D$1000,キーワード!$D990,当月ワード!$E$3:$E$1000,キーワード!$F990)</f>
        <v>0</v>
      </c>
      <c r="AH990" s="23">
        <f>SUMIFS(前月ワード!$X$3:$X$1000,前月ワード!$D$3:$D$1000,キーワード!$D990,前月ワード!$E$3:$E$1000,キーワード!$F990)</f>
        <v>0</v>
      </c>
      <c r="AI990" s="23">
        <f>SUMIFS(前々月ワード!$X$3:$X$1000,前々月ワード!$D$3:$D$1000,キーワード!$D990,前々月ワード!$E$3:$E$1000,キーワード!$F990)</f>
        <v>0</v>
      </c>
      <c r="AJ990" s="22">
        <f>SUMIFS(当月ワード!$I$3:$I$1000,当月ワード!$D$3:$D$1000,キーワード!$D990,当月ワード!$E$3:$E$1000,キーワード!$F990)</f>
        <v>0</v>
      </c>
      <c r="AK990" s="23">
        <f>SUMIFS(前月ワード!$I$3:$I$1000,前月ワード!$D$3:$D$1000,キーワード!$D990,前月ワード!$E$3:$E$1000,キーワード!$F990)</f>
        <v>0</v>
      </c>
      <c r="AL990" s="23">
        <f>SUMIFS(前々月ワード!$I$3:$I$1000,前々月ワード!$D$3:$D$1000,キーワード!$D990,前々月ワード!$E$3:$E$1000,キーワード!$F990)</f>
        <v>0</v>
      </c>
      <c r="AM990" s="13">
        <f t="shared" si="176"/>
        <v>0</v>
      </c>
      <c r="AN990" s="13">
        <f t="shared" si="176"/>
        <v>0</v>
      </c>
      <c r="AO990" s="13">
        <f t="shared" si="176"/>
        <v>0</v>
      </c>
      <c r="AP990" s="16">
        <f t="shared" si="177"/>
        <v>0</v>
      </c>
      <c r="AQ990" s="16">
        <f t="shared" si="177"/>
        <v>0</v>
      </c>
      <c r="AR990" s="17">
        <f t="shared" si="177"/>
        <v>0</v>
      </c>
    </row>
    <row r="991" spans="3:44" ht="36.65" customHeight="1">
      <c r="C991" s="20">
        <v>986</v>
      </c>
      <c r="D991" s="53">
        <f>現状ワード設定!B988</f>
        <v>0</v>
      </c>
      <c r="E991" s="26" t="str">
        <f>IFERROR(_xlfn.XLOOKUP($D991,現状商品設定!B:B,現状商品設定!C:C,"-"),"-")</f>
        <v>-</v>
      </c>
      <c r="F991" s="56">
        <f>現状ワード設定!G988</f>
        <v>0</v>
      </c>
      <c r="G991" s="60" t="s">
        <v>46</v>
      </c>
      <c r="H991" s="47" t="str">
        <f>IFERROR(_xlfn.XLOOKUP(D991,商品!$D:$D,商品!$H:$H),"")</f>
        <v/>
      </c>
      <c r="I991" s="50" t="str">
        <f>IFERROR(_xlfn.XLOOKUP(D991&amp;F991,現状ワード設定!J:J,現状ワード設定!H:H),"")</f>
        <v/>
      </c>
      <c r="J991" s="47" t="str">
        <f>IFERROR(_xlfn.XLOOKUP(D991&amp;F991,現状ワード設定!J:J,現状ワード設定!I:I),"")</f>
        <v/>
      </c>
      <c r="K991" s="47" t="e">
        <f>IF(AND(T991&gt;=設定!$C$12,W991&gt;=O991),I991*(1+設定!$F$12),IF(AND(T991&gt;=設定!$C$13,W991&lt;O991),I991*(1+設定!$F$13),IF(AND(T991&lt;設定!$C$14,U991&gt;=設定!$E$14),I991*(1+設定!$F$14),IF(AND(T991&lt;設定!$C$15,U991&lt;設定!$E$15),I991*(1+設定!$F$15),"除外"))))</f>
        <v>#VALUE!</v>
      </c>
      <c r="L991" s="58" t="e">
        <f ca="1">IF(消化率!$I$5&lt;1,K991*消化率!$I$5,IF(U991*V991/(K991*消化率!$I$5)&gt;O991,K991*消化率!$I$5,M991))</f>
        <v>#DIV/0!</v>
      </c>
      <c r="M991" s="58" t="e">
        <f t="shared" si="168"/>
        <v>#VALUE!</v>
      </c>
      <c r="N991" s="58" t="e">
        <f ca="1">IF(ROUNDUP(IF(IF(IF(AND(設定!$D$8&lt;=L991,設定!$D$8&lt;J991),設定!$D$8,IF(AND(J991&lt;=L991,J991&lt;設定!$D$8),J991,IF(AND(L991&lt;=J991,J991&lt;設定!$D$8),J991,L991)))=0,設定!$D$8,IF(AND(設定!$D$8&lt;=L991,設定!$D$8&lt;J991),設定!$D$8,IF(AND(J991&lt;=L991,J991&lt;設定!$D$8),J991,IF(AND(L991&lt;=J991,J991&lt;設定!$D$8),J991,L991))))&lt;=H991,H991+1,IF(IF(AND(設定!$D$8&lt;=L991,設定!$D$8&lt;J991),設定!$D$8,IF(AND(J991&lt;=L991,J991&lt;設定!$D$8),J991,IF(AND(L991&lt;=J991,J991&lt;設定!$D$8),J991,L991)))=0,設定!$D$8,IF(AND(設定!$D$8&lt;=L991,設定!$D$8&lt;J991),設定!$D$8,IF(AND(J991&lt;=L991,J991&lt;設定!$D$8),J991,IF(AND(L991&lt;=J991,J991&lt;設定!$D$8),J991,L991))))),0)&gt;40,ROUNDUP(IF(IF(IF(AND(設定!$D$8&lt;=L991,設定!$D$8&lt;J991),設定!$D$8,IF(AND(J991&lt;=L991,J991&lt;設定!$D$8),J991,IF(AND(L991&lt;=J991,J991&lt;設定!$D$8),J991,L991)))=0,設定!$D$8,IF(AND(設定!$D$8&lt;=L991,設定!$D$8&lt;J991),設定!$D$8,IF(AND(J991&lt;=L991,J991&lt;設定!$D$8),J991,IF(AND(L991&lt;=J991,J991&lt;設定!$D$8),J991,L991))))&lt;=H991,H991+1,IF(IF(AND(設定!$D$8&lt;=L991,設定!$D$8&lt;J991),設定!$D$8,IF(AND(J991&lt;=L991,J991&lt;設定!$D$8),J991,IF(AND(L991&lt;=J991,J991&lt;設定!$D$8),J991,L991)))=0,設定!$D$8,IF(AND(設定!$D$8&lt;=L991,設定!$D$8&lt;J991),設定!$D$8,IF(AND(J991&lt;=L991,J991&lt;設定!$D$8),J991,IF(AND(L991&lt;=J991,J991&lt;設定!$D$8),J991,L991))))),0),40)</f>
        <v>#DIV/0!</v>
      </c>
      <c r="O991" s="55">
        <f>IF(G991="標準",設定!$C$4,G991)</f>
        <v>5</v>
      </c>
      <c r="P991" s="45">
        <f t="shared" si="169"/>
        <v>0</v>
      </c>
      <c r="Q991" s="14">
        <f t="shared" si="170"/>
        <v>0</v>
      </c>
      <c r="R991" s="23">
        <f t="shared" si="178"/>
        <v>0</v>
      </c>
      <c r="S991" s="12">
        <f t="shared" si="171"/>
        <v>0</v>
      </c>
      <c r="T991" s="23">
        <f t="shared" si="172"/>
        <v>0</v>
      </c>
      <c r="U991" s="13">
        <f t="shared" si="173"/>
        <v>0</v>
      </c>
      <c r="V991" s="104" t="str">
        <f>INDEX(商品!Q:Q,MATCH(キーワード!D991,商品!D:D,0),1)</f>
        <v>-</v>
      </c>
      <c r="W991" s="15">
        <f t="shared" si="174"/>
        <v>0</v>
      </c>
      <c r="X991" s="22">
        <f>SUMIFS(当月ワード!$J$3:$J$1000,当月ワード!$D$3:$D$1000,キーワード!$D991,当月ワード!$E$3:$E$1000,キーワード!$F991)</f>
        <v>0</v>
      </c>
      <c r="Y991" s="23">
        <f>SUMIFS(前月ワード!$J$3:$J$1000,前月ワード!$D$3:$D$1000,キーワード!$D991,前月ワード!$E$3:$E$1000,キーワード!$F991)</f>
        <v>0</v>
      </c>
      <c r="Z991" s="23">
        <f>SUMIFS(前々月ワード!$J$3:$J$1000,前々月ワード!$D$3:$D$1000,キーワード!$D991,前々月ワード!$E$3:$E$1000,キーワード!$F991)</f>
        <v>0</v>
      </c>
      <c r="AA991" s="22">
        <f>SUMIFS(当月ワード!$W$3:$W$1000,当月ワード!$D$3:$D$1000,キーワード!$D991,当月ワード!$E$3:$E$1000,キーワード!$F991)</f>
        <v>0</v>
      </c>
      <c r="AB991" s="23">
        <f>SUMIFS(前月ワード!$W$3:$W$1000,前月ワード!$D$3:$D$1000,キーワード!$D991,前月ワード!$E$3:$E$1000,キーワード!$F991)</f>
        <v>0</v>
      </c>
      <c r="AC991" s="23">
        <f>SUMIFS(前々月ワード!$W$3:$W$1000,前々月ワード!$D$3:$D$1000,キーワード!$D991,前々月ワード!$E$3:$E$1000,キーワード!$F991)</f>
        <v>0</v>
      </c>
      <c r="AD991" s="23">
        <f t="shared" si="175"/>
        <v>0</v>
      </c>
      <c r="AE991" s="23">
        <f t="shared" si="175"/>
        <v>0</v>
      </c>
      <c r="AF991" s="23">
        <f t="shared" si="175"/>
        <v>0</v>
      </c>
      <c r="AG991" s="22">
        <f>SUMIFS(当月ワード!$X$3:$X$1000,当月ワード!$D$3:$D$1000,キーワード!$D991,当月ワード!$E$3:$E$1000,キーワード!$F991)</f>
        <v>0</v>
      </c>
      <c r="AH991" s="23">
        <f>SUMIFS(前月ワード!$X$3:$X$1000,前月ワード!$D$3:$D$1000,キーワード!$D991,前月ワード!$E$3:$E$1000,キーワード!$F991)</f>
        <v>0</v>
      </c>
      <c r="AI991" s="23">
        <f>SUMIFS(前々月ワード!$X$3:$X$1000,前々月ワード!$D$3:$D$1000,キーワード!$D991,前々月ワード!$E$3:$E$1000,キーワード!$F991)</f>
        <v>0</v>
      </c>
      <c r="AJ991" s="22">
        <f>SUMIFS(当月ワード!$I$3:$I$1000,当月ワード!$D$3:$D$1000,キーワード!$D991,当月ワード!$E$3:$E$1000,キーワード!$F991)</f>
        <v>0</v>
      </c>
      <c r="AK991" s="23">
        <f>SUMIFS(前月ワード!$I$3:$I$1000,前月ワード!$D$3:$D$1000,キーワード!$D991,前月ワード!$E$3:$E$1000,キーワード!$F991)</f>
        <v>0</v>
      </c>
      <c r="AL991" s="23">
        <f>SUMIFS(前々月ワード!$I$3:$I$1000,前々月ワード!$D$3:$D$1000,キーワード!$D991,前々月ワード!$E$3:$E$1000,キーワード!$F991)</f>
        <v>0</v>
      </c>
      <c r="AM991" s="13">
        <f t="shared" si="176"/>
        <v>0</v>
      </c>
      <c r="AN991" s="13">
        <f t="shared" si="176"/>
        <v>0</v>
      </c>
      <c r="AO991" s="13">
        <f t="shared" si="176"/>
        <v>0</v>
      </c>
      <c r="AP991" s="16">
        <f t="shared" si="177"/>
        <v>0</v>
      </c>
      <c r="AQ991" s="16">
        <f t="shared" si="177"/>
        <v>0</v>
      </c>
      <c r="AR991" s="17">
        <f t="shared" si="177"/>
        <v>0</v>
      </c>
    </row>
    <row r="992" spans="3:44" ht="36.65" customHeight="1">
      <c r="C992" s="20">
        <v>987</v>
      </c>
      <c r="D992" s="53">
        <f>現状ワード設定!B989</f>
        <v>0</v>
      </c>
      <c r="E992" s="26" t="str">
        <f>IFERROR(_xlfn.XLOOKUP($D992,現状商品設定!B:B,現状商品設定!C:C,"-"),"-")</f>
        <v>-</v>
      </c>
      <c r="F992" s="56">
        <f>現状ワード設定!G989</f>
        <v>0</v>
      </c>
      <c r="G992" s="60" t="s">
        <v>46</v>
      </c>
      <c r="H992" s="47" t="str">
        <f>IFERROR(_xlfn.XLOOKUP(D992,商品!$D:$D,商品!$H:$H),"")</f>
        <v/>
      </c>
      <c r="I992" s="50" t="str">
        <f>IFERROR(_xlfn.XLOOKUP(D992&amp;F992,現状ワード設定!J:J,現状ワード設定!H:H),"")</f>
        <v/>
      </c>
      <c r="J992" s="47" t="str">
        <f>IFERROR(_xlfn.XLOOKUP(D992&amp;F992,現状ワード設定!J:J,現状ワード設定!I:I),"")</f>
        <v/>
      </c>
      <c r="K992" s="47" t="e">
        <f>IF(AND(T992&gt;=設定!$C$12,W992&gt;=O992),I992*(1+設定!$F$12),IF(AND(T992&gt;=設定!$C$13,W992&lt;O992),I992*(1+設定!$F$13),IF(AND(T992&lt;設定!$C$14,U992&gt;=設定!$E$14),I992*(1+設定!$F$14),IF(AND(T992&lt;設定!$C$15,U992&lt;設定!$E$15),I992*(1+設定!$F$15),"除外"))))</f>
        <v>#VALUE!</v>
      </c>
      <c r="L992" s="58" t="e">
        <f ca="1">IF(消化率!$I$5&lt;1,K992*消化率!$I$5,IF(U992*V992/(K992*消化率!$I$5)&gt;O992,K992*消化率!$I$5,M992))</f>
        <v>#DIV/0!</v>
      </c>
      <c r="M992" s="58" t="e">
        <f t="shared" si="168"/>
        <v>#VALUE!</v>
      </c>
      <c r="N992" s="58" t="e">
        <f ca="1">IF(ROUNDUP(IF(IF(IF(AND(設定!$D$8&lt;=L992,設定!$D$8&lt;J992),設定!$D$8,IF(AND(J992&lt;=L992,J992&lt;設定!$D$8),J992,IF(AND(L992&lt;=J992,J992&lt;設定!$D$8),J992,L992)))=0,設定!$D$8,IF(AND(設定!$D$8&lt;=L992,設定!$D$8&lt;J992),設定!$D$8,IF(AND(J992&lt;=L992,J992&lt;設定!$D$8),J992,IF(AND(L992&lt;=J992,J992&lt;設定!$D$8),J992,L992))))&lt;=H992,H992+1,IF(IF(AND(設定!$D$8&lt;=L992,設定!$D$8&lt;J992),設定!$D$8,IF(AND(J992&lt;=L992,J992&lt;設定!$D$8),J992,IF(AND(L992&lt;=J992,J992&lt;設定!$D$8),J992,L992)))=0,設定!$D$8,IF(AND(設定!$D$8&lt;=L992,設定!$D$8&lt;J992),設定!$D$8,IF(AND(J992&lt;=L992,J992&lt;設定!$D$8),J992,IF(AND(L992&lt;=J992,J992&lt;設定!$D$8),J992,L992))))),0)&gt;40,ROUNDUP(IF(IF(IF(AND(設定!$D$8&lt;=L992,設定!$D$8&lt;J992),設定!$D$8,IF(AND(J992&lt;=L992,J992&lt;設定!$D$8),J992,IF(AND(L992&lt;=J992,J992&lt;設定!$D$8),J992,L992)))=0,設定!$D$8,IF(AND(設定!$D$8&lt;=L992,設定!$D$8&lt;J992),設定!$D$8,IF(AND(J992&lt;=L992,J992&lt;設定!$D$8),J992,IF(AND(L992&lt;=J992,J992&lt;設定!$D$8),J992,L992))))&lt;=H992,H992+1,IF(IF(AND(設定!$D$8&lt;=L992,設定!$D$8&lt;J992),設定!$D$8,IF(AND(J992&lt;=L992,J992&lt;設定!$D$8),J992,IF(AND(L992&lt;=J992,J992&lt;設定!$D$8),J992,L992)))=0,設定!$D$8,IF(AND(設定!$D$8&lt;=L992,設定!$D$8&lt;J992),設定!$D$8,IF(AND(J992&lt;=L992,J992&lt;設定!$D$8),J992,IF(AND(L992&lt;=J992,J992&lt;設定!$D$8),J992,L992))))),0),40)</f>
        <v>#DIV/0!</v>
      </c>
      <c r="O992" s="55">
        <f>IF(G992="標準",設定!$C$4,G992)</f>
        <v>5</v>
      </c>
      <c r="P992" s="45">
        <f t="shared" si="169"/>
        <v>0</v>
      </c>
      <c r="Q992" s="14">
        <f t="shared" si="170"/>
        <v>0</v>
      </c>
      <c r="R992" s="23">
        <f t="shared" si="178"/>
        <v>0</v>
      </c>
      <c r="S992" s="12">
        <f t="shared" si="171"/>
        <v>0</v>
      </c>
      <c r="T992" s="23">
        <f t="shared" si="172"/>
        <v>0</v>
      </c>
      <c r="U992" s="13">
        <f t="shared" si="173"/>
        <v>0</v>
      </c>
      <c r="V992" s="104" t="str">
        <f>INDEX(商品!Q:Q,MATCH(キーワード!D992,商品!D:D,0),1)</f>
        <v>-</v>
      </c>
      <c r="W992" s="15">
        <f t="shared" si="174"/>
        <v>0</v>
      </c>
      <c r="X992" s="22">
        <f>SUMIFS(当月ワード!$J$3:$J$1000,当月ワード!$D$3:$D$1000,キーワード!$D992,当月ワード!$E$3:$E$1000,キーワード!$F992)</f>
        <v>0</v>
      </c>
      <c r="Y992" s="23">
        <f>SUMIFS(前月ワード!$J$3:$J$1000,前月ワード!$D$3:$D$1000,キーワード!$D992,前月ワード!$E$3:$E$1000,キーワード!$F992)</f>
        <v>0</v>
      </c>
      <c r="Z992" s="23">
        <f>SUMIFS(前々月ワード!$J$3:$J$1000,前々月ワード!$D$3:$D$1000,キーワード!$D992,前々月ワード!$E$3:$E$1000,キーワード!$F992)</f>
        <v>0</v>
      </c>
      <c r="AA992" s="22">
        <f>SUMIFS(当月ワード!$W$3:$W$1000,当月ワード!$D$3:$D$1000,キーワード!$D992,当月ワード!$E$3:$E$1000,キーワード!$F992)</f>
        <v>0</v>
      </c>
      <c r="AB992" s="23">
        <f>SUMIFS(前月ワード!$W$3:$W$1000,前月ワード!$D$3:$D$1000,キーワード!$D992,前月ワード!$E$3:$E$1000,キーワード!$F992)</f>
        <v>0</v>
      </c>
      <c r="AC992" s="23">
        <f>SUMIFS(前々月ワード!$W$3:$W$1000,前々月ワード!$D$3:$D$1000,キーワード!$D992,前々月ワード!$E$3:$E$1000,キーワード!$F992)</f>
        <v>0</v>
      </c>
      <c r="AD992" s="23">
        <f t="shared" si="175"/>
        <v>0</v>
      </c>
      <c r="AE992" s="23">
        <f t="shared" si="175"/>
        <v>0</v>
      </c>
      <c r="AF992" s="23">
        <f t="shared" si="175"/>
        <v>0</v>
      </c>
      <c r="AG992" s="22">
        <f>SUMIFS(当月ワード!$X$3:$X$1000,当月ワード!$D$3:$D$1000,キーワード!$D992,当月ワード!$E$3:$E$1000,キーワード!$F992)</f>
        <v>0</v>
      </c>
      <c r="AH992" s="23">
        <f>SUMIFS(前月ワード!$X$3:$X$1000,前月ワード!$D$3:$D$1000,キーワード!$D992,前月ワード!$E$3:$E$1000,キーワード!$F992)</f>
        <v>0</v>
      </c>
      <c r="AI992" s="23">
        <f>SUMIFS(前々月ワード!$X$3:$X$1000,前々月ワード!$D$3:$D$1000,キーワード!$D992,前々月ワード!$E$3:$E$1000,キーワード!$F992)</f>
        <v>0</v>
      </c>
      <c r="AJ992" s="22">
        <f>SUMIFS(当月ワード!$I$3:$I$1000,当月ワード!$D$3:$D$1000,キーワード!$D992,当月ワード!$E$3:$E$1000,キーワード!$F992)</f>
        <v>0</v>
      </c>
      <c r="AK992" s="23">
        <f>SUMIFS(前月ワード!$I$3:$I$1000,前月ワード!$D$3:$D$1000,キーワード!$D992,前月ワード!$E$3:$E$1000,キーワード!$F992)</f>
        <v>0</v>
      </c>
      <c r="AL992" s="23">
        <f>SUMIFS(前々月ワード!$I$3:$I$1000,前々月ワード!$D$3:$D$1000,キーワード!$D992,前々月ワード!$E$3:$E$1000,キーワード!$F992)</f>
        <v>0</v>
      </c>
      <c r="AM992" s="13">
        <f t="shared" si="176"/>
        <v>0</v>
      </c>
      <c r="AN992" s="13">
        <f t="shared" si="176"/>
        <v>0</v>
      </c>
      <c r="AO992" s="13">
        <f t="shared" si="176"/>
        <v>0</v>
      </c>
      <c r="AP992" s="16">
        <f t="shared" si="177"/>
        <v>0</v>
      </c>
      <c r="AQ992" s="16">
        <f t="shared" si="177"/>
        <v>0</v>
      </c>
      <c r="AR992" s="17">
        <f t="shared" si="177"/>
        <v>0</v>
      </c>
    </row>
    <row r="993" spans="3:44" ht="36.65" customHeight="1">
      <c r="C993" s="20">
        <v>988</v>
      </c>
      <c r="D993" s="53">
        <f>現状ワード設定!B990</f>
        <v>0</v>
      </c>
      <c r="E993" s="26" t="str">
        <f>IFERROR(_xlfn.XLOOKUP($D993,現状商品設定!B:B,現状商品設定!C:C,"-"),"-")</f>
        <v>-</v>
      </c>
      <c r="F993" s="56">
        <f>現状ワード設定!G990</f>
        <v>0</v>
      </c>
      <c r="G993" s="60" t="s">
        <v>46</v>
      </c>
      <c r="H993" s="47" t="str">
        <f>IFERROR(_xlfn.XLOOKUP(D993,商品!$D:$D,商品!$H:$H),"")</f>
        <v/>
      </c>
      <c r="I993" s="50" t="str">
        <f>IFERROR(_xlfn.XLOOKUP(D993&amp;F993,現状ワード設定!J:J,現状ワード設定!H:H),"")</f>
        <v/>
      </c>
      <c r="J993" s="47" t="str">
        <f>IFERROR(_xlfn.XLOOKUP(D993&amp;F993,現状ワード設定!J:J,現状ワード設定!I:I),"")</f>
        <v/>
      </c>
      <c r="K993" s="47" t="e">
        <f>IF(AND(T993&gt;=設定!$C$12,W993&gt;=O993),I993*(1+設定!$F$12),IF(AND(T993&gt;=設定!$C$13,W993&lt;O993),I993*(1+設定!$F$13),IF(AND(T993&lt;設定!$C$14,U993&gt;=設定!$E$14),I993*(1+設定!$F$14),IF(AND(T993&lt;設定!$C$15,U993&lt;設定!$E$15),I993*(1+設定!$F$15),"除外"))))</f>
        <v>#VALUE!</v>
      </c>
      <c r="L993" s="58" t="e">
        <f ca="1">IF(消化率!$I$5&lt;1,K993*消化率!$I$5,IF(U993*V993/(K993*消化率!$I$5)&gt;O993,K993*消化率!$I$5,M993))</f>
        <v>#DIV/0!</v>
      </c>
      <c r="M993" s="58" t="e">
        <f t="shared" si="168"/>
        <v>#VALUE!</v>
      </c>
      <c r="N993" s="58" t="e">
        <f ca="1">IF(ROUNDUP(IF(IF(IF(AND(設定!$D$8&lt;=L993,設定!$D$8&lt;J993),設定!$D$8,IF(AND(J993&lt;=L993,J993&lt;設定!$D$8),J993,IF(AND(L993&lt;=J993,J993&lt;設定!$D$8),J993,L993)))=0,設定!$D$8,IF(AND(設定!$D$8&lt;=L993,設定!$D$8&lt;J993),設定!$D$8,IF(AND(J993&lt;=L993,J993&lt;設定!$D$8),J993,IF(AND(L993&lt;=J993,J993&lt;設定!$D$8),J993,L993))))&lt;=H993,H993+1,IF(IF(AND(設定!$D$8&lt;=L993,設定!$D$8&lt;J993),設定!$D$8,IF(AND(J993&lt;=L993,J993&lt;設定!$D$8),J993,IF(AND(L993&lt;=J993,J993&lt;設定!$D$8),J993,L993)))=0,設定!$D$8,IF(AND(設定!$D$8&lt;=L993,設定!$D$8&lt;J993),設定!$D$8,IF(AND(J993&lt;=L993,J993&lt;設定!$D$8),J993,IF(AND(L993&lt;=J993,J993&lt;設定!$D$8),J993,L993))))),0)&gt;40,ROUNDUP(IF(IF(IF(AND(設定!$D$8&lt;=L993,設定!$D$8&lt;J993),設定!$D$8,IF(AND(J993&lt;=L993,J993&lt;設定!$D$8),J993,IF(AND(L993&lt;=J993,J993&lt;設定!$D$8),J993,L993)))=0,設定!$D$8,IF(AND(設定!$D$8&lt;=L993,設定!$D$8&lt;J993),設定!$D$8,IF(AND(J993&lt;=L993,J993&lt;設定!$D$8),J993,IF(AND(L993&lt;=J993,J993&lt;設定!$D$8),J993,L993))))&lt;=H993,H993+1,IF(IF(AND(設定!$D$8&lt;=L993,設定!$D$8&lt;J993),設定!$D$8,IF(AND(J993&lt;=L993,J993&lt;設定!$D$8),J993,IF(AND(L993&lt;=J993,J993&lt;設定!$D$8),J993,L993)))=0,設定!$D$8,IF(AND(設定!$D$8&lt;=L993,設定!$D$8&lt;J993),設定!$D$8,IF(AND(J993&lt;=L993,J993&lt;設定!$D$8),J993,IF(AND(L993&lt;=J993,J993&lt;設定!$D$8),J993,L993))))),0),40)</f>
        <v>#DIV/0!</v>
      </c>
      <c r="O993" s="55">
        <f>IF(G993="標準",設定!$C$4,G993)</f>
        <v>5</v>
      </c>
      <c r="P993" s="45">
        <f t="shared" si="169"/>
        <v>0</v>
      </c>
      <c r="Q993" s="14">
        <f t="shared" si="170"/>
        <v>0</v>
      </c>
      <c r="R993" s="23">
        <f t="shared" si="178"/>
        <v>0</v>
      </c>
      <c r="S993" s="12">
        <f t="shared" si="171"/>
        <v>0</v>
      </c>
      <c r="T993" s="23">
        <f t="shared" si="172"/>
        <v>0</v>
      </c>
      <c r="U993" s="13">
        <f t="shared" si="173"/>
        <v>0</v>
      </c>
      <c r="V993" s="104" t="str">
        <f>INDEX(商品!Q:Q,MATCH(キーワード!D993,商品!D:D,0),1)</f>
        <v>-</v>
      </c>
      <c r="W993" s="15">
        <f t="shared" si="174"/>
        <v>0</v>
      </c>
      <c r="X993" s="22">
        <f>SUMIFS(当月ワード!$J$3:$J$1000,当月ワード!$D$3:$D$1000,キーワード!$D993,当月ワード!$E$3:$E$1000,キーワード!$F993)</f>
        <v>0</v>
      </c>
      <c r="Y993" s="23">
        <f>SUMIFS(前月ワード!$J$3:$J$1000,前月ワード!$D$3:$D$1000,キーワード!$D993,前月ワード!$E$3:$E$1000,キーワード!$F993)</f>
        <v>0</v>
      </c>
      <c r="Z993" s="23">
        <f>SUMIFS(前々月ワード!$J$3:$J$1000,前々月ワード!$D$3:$D$1000,キーワード!$D993,前々月ワード!$E$3:$E$1000,キーワード!$F993)</f>
        <v>0</v>
      </c>
      <c r="AA993" s="22">
        <f>SUMIFS(当月ワード!$W$3:$W$1000,当月ワード!$D$3:$D$1000,キーワード!$D993,当月ワード!$E$3:$E$1000,キーワード!$F993)</f>
        <v>0</v>
      </c>
      <c r="AB993" s="23">
        <f>SUMIFS(前月ワード!$W$3:$W$1000,前月ワード!$D$3:$D$1000,キーワード!$D993,前月ワード!$E$3:$E$1000,キーワード!$F993)</f>
        <v>0</v>
      </c>
      <c r="AC993" s="23">
        <f>SUMIFS(前々月ワード!$W$3:$W$1000,前々月ワード!$D$3:$D$1000,キーワード!$D993,前々月ワード!$E$3:$E$1000,キーワード!$F993)</f>
        <v>0</v>
      </c>
      <c r="AD993" s="23">
        <f t="shared" si="175"/>
        <v>0</v>
      </c>
      <c r="AE993" s="23">
        <f t="shared" si="175"/>
        <v>0</v>
      </c>
      <c r="AF993" s="23">
        <f t="shared" si="175"/>
        <v>0</v>
      </c>
      <c r="AG993" s="22">
        <f>SUMIFS(当月ワード!$X$3:$X$1000,当月ワード!$D$3:$D$1000,キーワード!$D993,当月ワード!$E$3:$E$1000,キーワード!$F993)</f>
        <v>0</v>
      </c>
      <c r="AH993" s="23">
        <f>SUMIFS(前月ワード!$X$3:$X$1000,前月ワード!$D$3:$D$1000,キーワード!$D993,前月ワード!$E$3:$E$1000,キーワード!$F993)</f>
        <v>0</v>
      </c>
      <c r="AI993" s="23">
        <f>SUMIFS(前々月ワード!$X$3:$X$1000,前々月ワード!$D$3:$D$1000,キーワード!$D993,前々月ワード!$E$3:$E$1000,キーワード!$F993)</f>
        <v>0</v>
      </c>
      <c r="AJ993" s="22">
        <f>SUMIFS(当月ワード!$I$3:$I$1000,当月ワード!$D$3:$D$1000,キーワード!$D993,当月ワード!$E$3:$E$1000,キーワード!$F993)</f>
        <v>0</v>
      </c>
      <c r="AK993" s="23">
        <f>SUMIFS(前月ワード!$I$3:$I$1000,前月ワード!$D$3:$D$1000,キーワード!$D993,前月ワード!$E$3:$E$1000,キーワード!$F993)</f>
        <v>0</v>
      </c>
      <c r="AL993" s="23">
        <f>SUMIFS(前々月ワード!$I$3:$I$1000,前々月ワード!$D$3:$D$1000,キーワード!$D993,前々月ワード!$E$3:$E$1000,キーワード!$F993)</f>
        <v>0</v>
      </c>
      <c r="AM993" s="13">
        <f t="shared" si="176"/>
        <v>0</v>
      </c>
      <c r="AN993" s="13">
        <f t="shared" si="176"/>
        <v>0</v>
      </c>
      <c r="AO993" s="13">
        <f t="shared" si="176"/>
        <v>0</v>
      </c>
      <c r="AP993" s="16">
        <f t="shared" si="177"/>
        <v>0</v>
      </c>
      <c r="AQ993" s="16">
        <f t="shared" si="177"/>
        <v>0</v>
      </c>
      <c r="AR993" s="17">
        <f t="shared" si="177"/>
        <v>0</v>
      </c>
    </row>
    <row r="994" spans="3:44" ht="36.65" customHeight="1">
      <c r="C994" s="20">
        <v>989</v>
      </c>
      <c r="D994" s="53">
        <f>現状ワード設定!B991</f>
        <v>0</v>
      </c>
      <c r="E994" s="26" t="str">
        <f>IFERROR(_xlfn.XLOOKUP($D994,現状商品設定!B:B,現状商品設定!C:C,"-"),"-")</f>
        <v>-</v>
      </c>
      <c r="F994" s="56">
        <f>現状ワード設定!G991</f>
        <v>0</v>
      </c>
      <c r="G994" s="60" t="s">
        <v>46</v>
      </c>
      <c r="H994" s="47" t="str">
        <f>IFERROR(_xlfn.XLOOKUP(D994,商品!$D:$D,商品!$H:$H),"")</f>
        <v/>
      </c>
      <c r="I994" s="50" t="str">
        <f>IFERROR(_xlfn.XLOOKUP(D994&amp;F994,現状ワード設定!J:J,現状ワード設定!H:H),"")</f>
        <v/>
      </c>
      <c r="J994" s="47" t="str">
        <f>IFERROR(_xlfn.XLOOKUP(D994&amp;F994,現状ワード設定!J:J,現状ワード設定!I:I),"")</f>
        <v/>
      </c>
      <c r="K994" s="47" t="e">
        <f>IF(AND(T994&gt;=設定!$C$12,W994&gt;=O994),I994*(1+設定!$F$12),IF(AND(T994&gt;=設定!$C$13,W994&lt;O994),I994*(1+設定!$F$13),IF(AND(T994&lt;設定!$C$14,U994&gt;=設定!$E$14),I994*(1+設定!$F$14),IF(AND(T994&lt;設定!$C$15,U994&lt;設定!$E$15),I994*(1+設定!$F$15),"除外"))))</f>
        <v>#VALUE!</v>
      </c>
      <c r="L994" s="58" t="e">
        <f ca="1">IF(消化率!$I$5&lt;1,K994*消化率!$I$5,IF(U994*V994/(K994*消化率!$I$5)&gt;O994,K994*消化率!$I$5,M994))</f>
        <v>#DIV/0!</v>
      </c>
      <c r="M994" s="58" t="e">
        <f t="shared" si="168"/>
        <v>#VALUE!</v>
      </c>
      <c r="N994" s="58" t="e">
        <f ca="1">IF(ROUNDUP(IF(IF(IF(AND(設定!$D$8&lt;=L994,設定!$D$8&lt;J994),設定!$D$8,IF(AND(J994&lt;=L994,J994&lt;設定!$D$8),J994,IF(AND(L994&lt;=J994,J994&lt;設定!$D$8),J994,L994)))=0,設定!$D$8,IF(AND(設定!$D$8&lt;=L994,設定!$D$8&lt;J994),設定!$D$8,IF(AND(J994&lt;=L994,J994&lt;設定!$D$8),J994,IF(AND(L994&lt;=J994,J994&lt;設定!$D$8),J994,L994))))&lt;=H994,H994+1,IF(IF(AND(設定!$D$8&lt;=L994,設定!$D$8&lt;J994),設定!$D$8,IF(AND(J994&lt;=L994,J994&lt;設定!$D$8),J994,IF(AND(L994&lt;=J994,J994&lt;設定!$D$8),J994,L994)))=0,設定!$D$8,IF(AND(設定!$D$8&lt;=L994,設定!$D$8&lt;J994),設定!$D$8,IF(AND(J994&lt;=L994,J994&lt;設定!$D$8),J994,IF(AND(L994&lt;=J994,J994&lt;設定!$D$8),J994,L994))))),0)&gt;40,ROUNDUP(IF(IF(IF(AND(設定!$D$8&lt;=L994,設定!$D$8&lt;J994),設定!$D$8,IF(AND(J994&lt;=L994,J994&lt;設定!$D$8),J994,IF(AND(L994&lt;=J994,J994&lt;設定!$D$8),J994,L994)))=0,設定!$D$8,IF(AND(設定!$D$8&lt;=L994,設定!$D$8&lt;J994),設定!$D$8,IF(AND(J994&lt;=L994,J994&lt;設定!$D$8),J994,IF(AND(L994&lt;=J994,J994&lt;設定!$D$8),J994,L994))))&lt;=H994,H994+1,IF(IF(AND(設定!$D$8&lt;=L994,設定!$D$8&lt;J994),設定!$D$8,IF(AND(J994&lt;=L994,J994&lt;設定!$D$8),J994,IF(AND(L994&lt;=J994,J994&lt;設定!$D$8),J994,L994)))=0,設定!$D$8,IF(AND(設定!$D$8&lt;=L994,設定!$D$8&lt;J994),設定!$D$8,IF(AND(J994&lt;=L994,J994&lt;設定!$D$8),J994,IF(AND(L994&lt;=J994,J994&lt;設定!$D$8),J994,L994))))),0),40)</f>
        <v>#DIV/0!</v>
      </c>
      <c r="O994" s="55">
        <f>IF(G994="標準",設定!$C$4,G994)</f>
        <v>5</v>
      </c>
      <c r="P994" s="45">
        <f t="shared" si="169"/>
        <v>0</v>
      </c>
      <c r="Q994" s="14">
        <f t="shared" si="170"/>
        <v>0</v>
      </c>
      <c r="R994" s="23">
        <f t="shared" si="178"/>
        <v>0</v>
      </c>
      <c r="S994" s="12">
        <f t="shared" si="171"/>
        <v>0</v>
      </c>
      <c r="T994" s="23">
        <f t="shared" si="172"/>
        <v>0</v>
      </c>
      <c r="U994" s="13">
        <f t="shared" si="173"/>
        <v>0</v>
      </c>
      <c r="V994" s="104" t="str">
        <f>INDEX(商品!Q:Q,MATCH(キーワード!D994,商品!D:D,0),1)</f>
        <v>-</v>
      </c>
      <c r="W994" s="15">
        <f t="shared" si="174"/>
        <v>0</v>
      </c>
      <c r="X994" s="22">
        <f>SUMIFS(当月ワード!$J$3:$J$1000,当月ワード!$D$3:$D$1000,キーワード!$D994,当月ワード!$E$3:$E$1000,キーワード!$F994)</f>
        <v>0</v>
      </c>
      <c r="Y994" s="23">
        <f>SUMIFS(前月ワード!$J$3:$J$1000,前月ワード!$D$3:$D$1000,キーワード!$D994,前月ワード!$E$3:$E$1000,キーワード!$F994)</f>
        <v>0</v>
      </c>
      <c r="Z994" s="23">
        <f>SUMIFS(前々月ワード!$J$3:$J$1000,前々月ワード!$D$3:$D$1000,キーワード!$D994,前々月ワード!$E$3:$E$1000,キーワード!$F994)</f>
        <v>0</v>
      </c>
      <c r="AA994" s="22">
        <f>SUMIFS(当月ワード!$W$3:$W$1000,当月ワード!$D$3:$D$1000,キーワード!$D994,当月ワード!$E$3:$E$1000,キーワード!$F994)</f>
        <v>0</v>
      </c>
      <c r="AB994" s="23">
        <f>SUMIFS(前月ワード!$W$3:$W$1000,前月ワード!$D$3:$D$1000,キーワード!$D994,前月ワード!$E$3:$E$1000,キーワード!$F994)</f>
        <v>0</v>
      </c>
      <c r="AC994" s="23">
        <f>SUMIFS(前々月ワード!$W$3:$W$1000,前々月ワード!$D$3:$D$1000,キーワード!$D994,前々月ワード!$E$3:$E$1000,キーワード!$F994)</f>
        <v>0</v>
      </c>
      <c r="AD994" s="23">
        <f t="shared" si="175"/>
        <v>0</v>
      </c>
      <c r="AE994" s="23">
        <f t="shared" si="175"/>
        <v>0</v>
      </c>
      <c r="AF994" s="23">
        <f t="shared" si="175"/>
        <v>0</v>
      </c>
      <c r="AG994" s="22">
        <f>SUMIFS(当月ワード!$X$3:$X$1000,当月ワード!$D$3:$D$1000,キーワード!$D994,当月ワード!$E$3:$E$1000,キーワード!$F994)</f>
        <v>0</v>
      </c>
      <c r="AH994" s="23">
        <f>SUMIFS(前月ワード!$X$3:$X$1000,前月ワード!$D$3:$D$1000,キーワード!$D994,前月ワード!$E$3:$E$1000,キーワード!$F994)</f>
        <v>0</v>
      </c>
      <c r="AI994" s="23">
        <f>SUMIFS(前々月ワード!$X$3:$X$1000,前々月ワード!$D$3:$D$1000,キーワード!$D994,前々月ワード!$E$3:$E$1000,キーワード!$F994)</f>
        <v>0</v>
      </c>
      <c r="AJ994" s="22">
        <f>SUMIFS(当月ワード!$I$3:$I$1000,当月ワード!$D$3:$D$1000,キーワード!$D994,当月ワード!$E$3:$E$1000,キーワード!$F994)</f>
        <v>0</v>
      </c>
      <c r="AK994" s="23">
        <f>SUMIFS(前月ワード!$I$3:$I$1000,前月ワード!$D$3:$D$1000,キーワード!$D994,前月ワード!$E$3:$E$1000,キーワード!$F994)</f>
        <v>0</v>
      </c>
      <c r="AL994" s="23">
        <f>SUMIFS(前々月ワード!$I$3:$I$1000,前々月ワード!$D$3:$D$1000,キーワード!$D994,前々月ワード!$E$3:$E$1000,キーワード!$F994)</f>
        <v>0</v>
      </c>
      <c r="AM994" s="13">
        <f t="shared" si="176"/>
        <v>0</v>
      </c>
      <c r="AN994" s="13">
        <f t="shared" si="176"/>
        <v>0</v>
      </c>
      <c r="AO994" s="13">
        <f t="shared" si="176"/>
        <v>0</v>
      </c>
      <c r="AP994" s="16">
        <f t="shared" si="177"/>
        <v>0</v>
      </c>
      <c r="AQ994" s="16">
        <f t="shared" si="177"/>
        <v>0</v>
      </c>
      <c r="AR994" s="17">
        <f t="shared" si="177"/>
        <v>0</v>
      </c>
    </row>
    <row r="995" spans="3:44" ht="36.65" customHeight="1">
      <c r="C995" s="20">
        <v>990</v>
      </c>
      <c r="D995" s="53">
        <f>現状ワード設定!B992</f>
        <v>0</v>
      </c>
      <c r="E995" s="26" t="str">
        <f>IFERROR(_xlfn.XLOOKUP($D995,現状商品設定!B:B,現状商品設定!C:C,"-"),"-")</f>
        <v>-</v>
      </c>
      <c r="F995" s="56">
        <f>現状ワード設定!G992</f>
        <v>0</v>
      </c>
      <c r="G995" s="60" t="s">
        <v>46</v>
      </c>
      <c r="H995" s="47" t="str">
        <f>IFERROR(_xlfn.XLOOKUP(D995,商品!$D:$D,商品!$H:$H),"")</f>
        <v/>
      </c>
      <c r="I995" s="50" t="str">
        <f>IFERROR(_xlfn.XLOOKUP(D995&amp;F995,現状ワード設定!J:J,現状ワード設定!H:H),"")</f>
        <v/>
      </c>
      <c r="J995" s="47" t="str">
        <f>IFERROR(_xlfn.XLOOKUP(D995&amp;F995,現状ワード設定!J:J,現状ワード設定!I:I),"")</f>
        <v/>
      </c>
      <c r="K995" s="47" t="e">
        <f>IF(AND(T995&gt;=設定!$C$12,W995&gt;=O995),I995*(1+設定!$F$12),IF(AND(T995&gt;=設定!$C$13,W995&lt;O995),I995*(1+設定!$F$13),IF(AND(T995&lt;設定!$C$14,U995&gt;=設定!$E$14),I995*(1+設定!$F$14),IF(AND(T995&lt;設定!$C$15,U995&lt;設定!$E$15),I995*(1+設定!$F$15),"除外"))))</f>
        <v>#VALUE!</v>
      </c>
      <c r="L995" s="58" t="e">
        <f ca="1">IF(消化率!$I$5&lt;1,K995*消化率!$I$5,IF(U995*V995/(K995*消化率!$I$5)&gt;O995,K995*消化率!$I$5,M995))</f>
        <v>#DIV/0!</v>
      </c>
      <c r="M995" s="58" t="e">
        <f t="shared" si="168"/>
        <v>#VALUE!</v>
      </c>
      <c r="N995" s="58" t="e">
        <f ca="1">IF(ROUNDUP(IF(IF(IF(AND(設定!$D$8&lt;=L995,設定!$D$8&lt;J995),設定!$D$8,IF(AND(J995&lt;=L995,J995&lt;設定!$D$8),J995,IF(AND(L995&lt;=J995,J995&lt;設定!$D$8),J995,L995)))=0,設定!$D$8,IF(AND(設定!$D$8&lt;=L995,設定!$D$8&lt;J995),設定!$D$8,IF(AND(J995&lt;=L995,J995&lt;設定!$D$8),J995,IF(AND(L995&lt;=J995,J995&lt;設定!$D$8),J995,L995))))&lt;=H995,H995+1,IF(IF(AND(設定!$D$8&lt;=L995,設定!$D$8&lt;J995),設定!$D$8,IF(AND(J995&lt;=L995,J995&lt;設定!$D$8),J995,IF(AND(L995&lt;=J995,J995&lt;設定!$D$8),J995,L995)))=0,設定!$D$8,IF(AND(設定!$D$8&lt;=L995,設定!$D$8&lt;J995),設定!$D$8,IF(AND(J995&lt;=L995,J995&lt;設定!$D$8),J995,IF(AND(L995&lt;=J995,J995&lt;設定!$D$8),J995,L995))))),0)&gt;40,ROUNDUP(IF(IF(IF(AND(設定!$D$8&lt;=L995,設定!$D$8&lt;J995),設定!$D$8,IF(AND(J995&lt;=L995,J995&lt;設定!$D$8),J995,IF(AND(L995&lt;=J995,J995&lt;設定!$D$8),J995,L995)))=0,設定!$D$8,IF(AND(設定!$D$8&lt;=L995,設定!$D$8&lt;J995),設定!$D$8,IF(AND(J995&lt;=L995,J995&lt;設定!$D$8),J995,IF(AND(L995&lt;=J995,J995&lt;設定!$D$8),J995,L995))))&lt;=H995,H995+1,IF(IF(AND(設定!$D$8&lt;=L995,設定!$D$8&lt;J995),設定!$D$8,IF(AND(J995&lt;=L995,J995&lt;設定!$D$8),J995,IF(AND(L995&lt;=J995,J995&lt;設定!$D$8),J995,L995)))=0,設定!$D$8,IF(AND(設定!$D$8&lt;=L995,設定!$D$8&lt;J995),設定!$D$8,IF(AND(J995&lt;=L995,J995&lt;設定!$D$8),J995,IF(AND(L995&lt;=J995,J995&lt;設定!$D$8),J995,L995))))),0),40)</f>
        <v>#DIV/0!</v>
      </c>
      <c r="O995" s="55">
        <f>IF(G995="標準",設定!$C$4,G995)</f>
        <v>5</v>
      </c>
      <c r="P995" s="45">
        <f t="shared" si="169"/>
        <v>0</v>
      </c>
      <c r="Q995" s="14">
        <f t="shared" si="170"/>
        <v>0</v>
      </c>
      <c r="R995" s="23">
        <f t="shared" si="178"/>
        <v>0</v>
      </c>
      <c r="S995" s="12">
        <f t="shared" si="171"/>
        <v>0</v>
      </c>
      <c r="T995" s="23">
        <f t="shared" si="172"/>
        <v>0</v>
      </c>
      <c r="U995" s="13">
        <f t="shared" si="173"/>
        <v>0</v>
      </c>
      <c r="V995" s="104" t="str">
        <f>INDEX(商品!Q:Q,MATCH(キーワード!D995,商品!D:D,0),1)</f>
        <v>-</v>
      </c>
      <c r="W995" s="15">
        <f t="shared" si="174"/>
        <v>0</v>
      </c>
      <c r="X995" s="22">
        <f>SUMIFS(当月ワード!$J$3:$J$1000,当月ワード!$D$3:$D$1000,キーワード!$D995,当月ワード!$E$3:$E$1000,キーワード!$F995)</f>
        <v>0</v>
      </c>
      <c r="Y995" s="23">
        <f>SUMIFS(前月ワード!$J$3:$J$1000,前月ワード!$D$3:$D$1000,キーワード!$D995,前月ワード!$E$3:$E$1000,キーワード!$F995)</f>
        <v>0</v>
      </c>
      <c r="Z995" s="23">
        <f>SUMIFS(前々月ワード!$J$3:$J$1000,前々月ワード!$D$3:$D$1000,キーワード!$D995,前々月ワード!$E$3:$E$1000,キーワード!$F995)</f>
        <v>0</v>
      </c>
      <c r="AA995" s="22">
        <f>SUMIFS(当月ワード!$W$3:$W$1000,当月ワード!$D$3:$D$1000,キーワード!$D995,当月ワード!$E$3:$E$1000,キーワード!$F995)</f>
        <v>0</v>
      </c>
      <c r="AB995" s="23">
        <f>SUMIFS(前月ワード!$W$3:$W$1000,前月ワード!$D$3:$D$1000,キーワード!$D995,前月ワード!$E$3:$E$1000,キーワード!$F995)</f>
        <v>0</v>
      </c>
      <c r="AC995" s="23">
        <f>SUMIFS(前々月ワード!$W$3:$W$1000,前々月ワード!$D$3:$D$1000,キーワード!$D995,前々月ワード!$E$3:$E$1000,キーワード!$F995)</f>
        <v>0</v>
      </c>
      <c r="AD995" s="23">
        <f t="shared" si="175"/>
        <v>0</v>
      </c>
      <c r="AE995" s="23">
        <f t="shared" si="175"/>
        <v>0</v>
      </c>
      <c r="AF995" s="23">
        <f t="shared" si="175"/>
        <v>0</v>
      </c>
      <c r="AG995" s="22">
        <f>SUMIFS(当月ワード!$X$3:$X$1000,当月ワード!$D$3:$D$1000,キーワード!$D995,当月ワード!$E$3:$E$1000,キーワード!$F995)</f>
        <v>0</v>
      </c>
      <c r="AH995" s="23">
        <f>SUMIFS(前月ワード!$X$3:$X$1000,前月ワード!$D$3:$D$1000,キーワード!$D995,前月ワード!$E$3:$E$1000,キーワード!$F995)</f>
        <v>0</v>
      </c>
      <c r="AI995" s="23">
        <f>SUMIFS(前々月ワード!$X$3:$X$1000,前々月ワード!$D$3:$D$1000,キーワード!$D995,前々月ワード!$E$3:$E$1000,キーワード!$F995)</f>
        <v>0</v>
      </c>
      <c r="AJ995" s="22">
        <f>SUMIFS(当月ワード!$I$3:$I$1000,当月ワード!$D$3:$D$1000,キーワード!$D995,当月ワード!$E$3:$E$1000,キーワード!$F995)</f>
        <v>0</v>
      </c>
      <c r="AK995" s="23">
        <f>SUMIFS(前月ワード!$I$3:$I$1000,前月ワード!$D$3:$D$1000,キーワード!$D995,前月ワード!$E$3:$E$1000,キーワード!$F995)</f>
        <v>0</v>
      </c>
      <c r="AL995" s="23">
        <f>SUMIFS(前々月ワード!$I$3:$I$1000,前々月ワード!$D$3:$D$1000,キーワード!$D995,前々月ワード!$E$3:$E$1000,キーワード!$F995)</f>
        <v>0</v>
      </c>
      <c r="AM995" s="13">
        <f t="shared" si="176"/>
        <v>0</v>
      </c>
      <c r="AN995" s="13">
        <f t="shared" si="176"/>
        <v>0</v>
      </c>
      <c r="AO995" s="13">
        <f t="shared" si="176"/>
        <v>0</v>
      </c>
      <c r="AP995" s="16">
        <f t="shared" si="177"/>
        <v>0</v>
      </c>
      <c r="AQ995" s="16">
        <f t="shared" si="177"/>
        <v>0</v>
      </c>
      <c r="AR995" s="17">
        <f t="shared" si="177"/>
        <v>0</v>
      </c>
    </row>
    <row r="996" spans="3:44" ht="36.65" customHeight="1">
      <c r="C996" s="20">
        <v>991</v>
      </c>
      <c r="D996" s="53">
        <f>現状ワード設定!B993</f>
        <v>0</v>
      </c>
      <c r="E996" s="26" t="str">
        <f>IFERROR(_xlfn.XLOOKUP($D996,現状商品設定!B:B,現状商品設定!C:C,"-"),"-")</f>
        <v>-</v>
      </c>
      <c r="F996" s="56">
        <f>現状ワード設定!G993</f>
        <v>0</v>
      </c>
      <c r="G996" s="60" t="s">
        <v>46</v>
      </c>
      <c r="H996" s="47" t="str">
        <f>IFERROR(_xlfn.XLOOKUP(D996,商品!$D:$D,商品!$H:$H),"")</f>
        <v/>
      </c>
      <c r="I996" s="50" t="str">
        <f>IFERROR(_xlfn.XLOOKUP(D996&amp;F996,現状ワード設定!J:J,現状ワード設定!H:H),"")</f>
        <v/>
      </c>
      <c r="J996" s="47" t="str">
        <f>IFERROR(_xlfn.XLOOKUP(D996&amp;F996,現状ワード設定!J:J,現状ワード設定!I:I),"")</f>
        <v/>
      </c>
      <c r="K996" s="47" t="e">
        <f>IF(AND(T996&gt;=設定!$C$12,W996&gt;=O996),I996*(1+設定!$F$12),IF(AND(T996&gt;=設定!$C$13,W996&lt;O996),I996*(1+設定!$F$13),IF(AND(T996&lt;設定!$C$14,U996&gt;=設定!$E$14),I996*(1+設定!$F$14),IF(AND(T996&lt;設定!$C$15,U996&lt;設定!$E$15),I996*(1+設定!$F$15),"除外"))))</f>
        <v>#VALUE!</v>
      </c>
      <c r="L996" s="58" t="e">
        <f ca="1">IF(消化率!$I$5&lt;1,K996*消化率!$I$5,IF(U996*V996/(K996*消化率!$I$5)&gt;O996,K996*消化率!$I$5,M996))</f>
        <v>#DIV/0!</v>
      </c>
      <c r="M996" s="58" t="e">
        <f t="shared" si="168"/>
        <v>#VALUE!</v>
      </c>
      <c r="N996" s="58" t="e">
        <f ca="1">IF(ROUNDUP(IF(IF(IF(AND(設定!$D$8&lt;=L996,設定!$D$8&lt;J996),設定!$D$8,IF(AND(J996&lt;=L996,J996&lt;設定!$D$8),J996,IF(AND(L996&lt;=J996,J996&lt;設定!$D$8),J996,L996)))=0,設定!$D$8,IF(AND(設定!$D$8&lt;=L996,設定!$D$8&lt;J996),設定!$D$8,IF(AND(J996&lt;=L996,J996&lt;設定!$D$8),J996,IF(AND(L996&lt;=J996,J996&lt;設定!$D$8),J996,L996))))&lt;=H996,H996+1,IF(IF(AND(設定!$D$8&lt;=L996,設定!$D$8&lt;J996),設定!$D$8,IF(AND(J996&lt;=L996,J996&lt;設定!$D$8),J996,IF(AND(L996&lt;=J996,J996&lt;設定!$D$8),J996,L996)))=0,設定!$D$8,IF(AND(設定!$D$8&lt;=L996,設定!$D$8&lt;J996),設定!$D$8,IF(AND(J996&lt;=L996,J996&lt;設定!$D$8),J996,IF(AND(L996&lt;=J996,J996&lt;設定!$D$8),J996,L996))))),0)&gt;40,ROUNDUP(IF(IF(IF(AND(設定!$D$8&lt;=L996,設定!$D$8&lt;J996),設定!$D$8,IF(AND(J996&lt;=L996,J996&lt;設定!$D$8),J996,IF(AND(L996&lt;=J996,J996&lt;設定!$D$8),J996,L996)))=0,設定!$D$8,IF(AND(設定!$D$8&lt;=L996,設定!$D$8&lt;J996),設定!$D$8,IF(AND(J996&lt;=L996,J996&lt;設定!$D$8),J996,IF(AND(L996&lt;=J996,J996&lt;設定!$D$8),J996,L996))))&lt;=H996,H996+1,IF(IF(AND(設定!$D$8&lt;=L996,設定!$D$8&lt;J996),設定!$D$8,IF(AND(J996&lt;=L996,J996&lt;設定!$D$8),J996,IF(AND(L996&lt;=J996,J996&lt;設定!$D$8),J996,L996)))=0,設定!$D$8,IF(AND(設定!$D$8&lt;=L996,設定!$D$8&lt;J996),設定!$D$8,IF(AND(J996&lt;=L996,J996&lt;設定!$D$8),J996,IF(AND(L996&lt;=J996,J996&lt;設定!$D$8),J996,L996))))),0),40)</f>
        <v>#DIV/0!</v>
      </c>
      <c r="O996" s="55">
        <f>IF(G996="標準",設定!$C$4,G996)</f>
        <v>5</v>
      </c>
      <c r="P996" s="45">
        <f t="shared" si="169"/>
        <v>0</v>
      </c>
      <c r="Q996" s="14">
        <f t="shared" si="170"/>
        <v>0</v>
      </c>
      <c r="R996" s="23">
        <f t="shared" si="178"/>
        <v>0</v>
      </c>
      <c r="S996" s="12">
        <f t="shared" si="171"/>
        <v>0</v>
      </c>
      <c r="T996" s="23">
        <f t="shared" si="172"/>
        <v>0</v>
      </c>
      <c r="U996" s="13">
        <f t="shared" si="173"/>
        <v>0</v>
      </c>
      <c r="V996" s="104" t="str">
        <f>INDEX(商品!Q:Q,MATCH(キーワード!D996,商品!D:D,0),1)</f>
        <v>-</v>
      </c>
      <c r="W996" s="15">
        <f t="shared" si="174"/>
        <v>0</v>
      </c>
      <c r="X996" s="22">
        <f>SUMIFS(当月ワード!$J$3:$J$1000,当月ワード!$D$3:$D$1000,キーワード!$D996,当月ワード!$E$3:$E$1000,キーワード!$F996)</f>
        <v>0</v>
      </c>
      <c r="Y996" s="23">
        <f>SUMIFS(前月ワード!$J$3:$J$1000,前月ワード!$D$3:$D$1000,キーワード!$D996,前月ワード!$E$3:$E$1000,キーワード!$F996)</f>
        <v>0</v>
      </c>
      <c r="Z996" s="23">
        <f>SUMIFS(前々月ワード!$J$3:$J$1000,前々月ワード!$D$3:$D$1000,キーワード!$D996,前々月ワード!$E$3:$E$1000,キーワード!$F996)</f>
        <v>0</v>
      </c>
      <c r="AA996" s="22">
        <f>SUMIFS(当月ワード!$W$3:$W$1000,当月ワード!$D$3:$D$1000,キーワード!$D996,当月ワード!$E$3:$E$1000,キーワード!$F996)</f>
        <v>0</v>
      </c>
      <c r="AB996" s="23">
        <f>SUMIFS(前月ワード!$W$3:$W$1000,前月ワード!$D$3:$D$1000,キーワード!$D996,前月ワード!$E$3:$E$1000,キーワード!$F996)</f>
        <v>0</v>
      </c>
      <c r="AC996" s="23">
        <f>SUMIFS(前々月ワード!$W$3:$W$1000,前々月ワード!$D$3:$D$1000,キーワード!$D996,前々月ワード!$E$3:$E$1000,キーワード!$F996)</f>
        <v>0</v>
      </c>
      <c r="AD996" s="23">
        <f t="shared" si="175"/>
        <v>0</v>
      </c>
      <c r="AE996" s="23">
        <f t="shared" si="175"/>
        <v>0</v>
      </c>
      <c r="AF996" s="23">
        <f t="shared" si="175"/>
        <v>0</v>
      </c>
      <c r="AG996" s="22">
        <f>SUMIFS(当月ワード!$X$3:$X$1000,当月ワード!$D$3:$D$1000,キーワード!$D996,当月ワード!$E$3:$E$1000,キーワード!$F996)</f>
        <v>0</v>
      </c>
      <c r="AH996" s="23">
        <f>SUMIFS(前月ワード!$X$3:$X$1000,前月ワード!$D$3:$D$1000,キーワード!$D996,前月ワード!$E$3:$E$1000,キーワード!$F996)</f>
        <v>0</v>
      </c>
      <c r="AI996" s="23">
        <f>SUMIFS(前々月ワード!$X$3:$X$1000,前々月ワード!$D$3:$D$1000,キーワード!$D996,前々月ワード!$E$3:$E$1000,キーワード!$F996)</f>
        <v>0</v>
      </c>
      <c r="AJ996" s="22">
        <f>SUMIFS(当月ワード!$I$3:$I$1000,当月ワード!$D$3:$D$1000,キーワード!$D996,当月ワード!$E$3:$E$1000,キーワード!$F996)</f>
        <v>0</v>
      </c>
      <c r="AK996" s="23">
        <f>SUMIFS(前月ワード!$I$3:$I$1000,前月ワード!$D$3:$D$1000,キーワード!$D996,前月ワード!$E$3:$E$1000,キーワード!$F996)</f>
        <v>0</v>
      </c>
      <c r="AL996" s="23">
        <f>SUMIFS(前々月ワード!$I$3:$I$1000,前々月ワード!$D$3:$D$1000,キーワード!$D996,前々月ワード!$E$3:$E$1000,キーワード!$F996)</f>
        <v>0</v>
      </c>
      <c r="AM996" s="13">
        <f t="shared" si="176"/>
        <v>0</v>
      </c>
      <c r="AN996" s="13">
        <f t="shared" si="176"/>
        <v>0</v>
      </c>
      <c r="AO996" s="13">
        <f t="shared" si="176"/>
        <v>0</v>
      </c>
      <c r="AP996" s="16">
        <f t="shared" si="177"/>
        <v>0</v>
      </c>
      <c r="AQ996" s="16">
        <f t="shared" si="177"/>
        <v>0</v>
      </c>
      <c r="AR996" s="17">
        <f t="shared" si="177"/>
        <v>0</v>
      </c>
    </row>
    <row r="997" spans="3:44" ht="36.65" customHeight="1">
      <c r="C997" s="20">
        <v>992</v>
      </c>
      <c r="D997" s="53">
        <f>現状ワード設定!B994</f>
        <v>0</v>
      </c>
      <c r="E997" s="26" t="str">
        <f>IFERROR(_xlfn.XLOOKUP($D997,現状商品設定!B:B,現状商品設定!C:C,"-"),"-")</f>
        <v>-</v>
      </c>
      <c r="F997" s="56">
        <f>現状ワード設定!G994</f>
        <v>0</v>
      </c>
      <c r="G997" s="60" t="s">
        <v>46</v>
      </c>
      <c r="H997" s="47" t="str">
        <f>IFERROR(_xlfn.XLOOKUP(D997,商品!$D:$D,商品!$H:$H),"")</f>
        <v/>
      </c>
      <c r="I997" s="50" t="str">
        <f>IFERROR(_xlfn.XLOOKUP(D997&amp;F997,現状ワード設定!J:J,現状ワード設定!H:H),"")</f>
        <v/>
      </c>
      <c r="J997" s="47" t="str">
        <f>IFERROR(_xlfn.XLOOKUP(D997&amp;F997,現状ワード設定!J:J,現状ワード設定!I:I),"")</f>
        <v/>
      </c>
      <c r="K997" s="47" t="e">
        <f>IF(AND(T997&gt;=設定!$C$12,W997&gt;=O997),I997*(1+設定!$F$12),IF(AND(T997&gt;=設定!$C$13,W997&lt;O997),I997*(1+設定!$F$13),IF(AND(T997&lt;設定!$C$14,U997&gt;=設定!$E$14),I997*(1+設定!$F$14),IF(AND(T997&lt;設定!$C$15,U997&lt;設定!$E$15),I997*(1+設定!$F$15),"除外"))))</f>
        <v>#VALUE!</v>
      </c>
      <c r="L997" s="58" t="e">
        <f ca="1">IF(消化率!$I$5&lt;1,K997*消化率!$I$5,IF(U997*V997/(K997*消化率!$I$5)&gt;O997,K997*消化率!$I$5,M997))</f>
        <v>#DIV/0!</v>
      </c>
      <c r="M997" s="58" t="e">
        <f t="shared" si="168"/>
        <v>#VALUE!</v>
      </c>
      <c r="N997" s="58" t="e">
        <f ca="1">IF(ROUNDUP(IF(IF(IF(AND(設定!$D$8&lt;=L997,設定!$D$8&lt;J997),設定!$D$8,IF(AND(J997&lt;=L997,J997&lt;設定!$D$8),J997,IF(AND(L997&lt;=J997,J997&lt;設定!$D$8),J997,L997)))=0,設定!$D$8,IF(AND(設定!$D$8&lt;=L997,設定!$D$8&lt;J997),設定!$D$8,IF(AND(J997&lt;=L997,J997&lt;設定!$D$8),J997,IF(AND(L997&lt;=J997,J997&lt;設定!$D$8),J997,L997))))&lt;=H997,H997+1,IF(IF(AND(設定!$D$8&lt;=L997,設定!$D$8&lt;J997),設定!$D$8,IF(AND(J997&lt;=L997,J997&lt;設定!$D$8),J997,IF(AND(L997&lt;=J997,J997&lt;設定!$D$8),J997,L997)))=0,設定!$D$8,IF(AND(設定!$D$8&lt;=L997,設定!$D$8&lt;J997),設定!$D$8,IF(AND(J997&lt;=L997,J997&lt;設定!$D$8),J997,IF(AND(L997&lt;=J997,J997&lt;設定!$D$8),J997,L997))))),0)&gt;40,ROUNDUP(IF(IF(IF(AND(設定!$D$8&lt;=L997,設定!$D$8&lt;J997),設定!$D$8,IF(AND(J997&lt;=L997,J997&lt;設定!$D$8),J997,IF(AND(L997&lt;=J997,J997&lt;設定!$D$8),J997,L997)))=0,設定!$D$8,IF(AND(設定!$D$8&lt;=L997,設定!$D$8&lt;J997),設定!$D$8,IF(AND(J997&lt;=L997,J997&lt;設定!$D$8),J997,IF(AND(L997&lt;=J997,J997&lt;設定!$D$8),J997,L997))))&lt;=H997,H997+1,IF(IF(AND(設定!$D$8&lt;=L997,設定!$D$8&lt;J997),設定!$D$8,IF(AND(J997&lt;=L997,J997&lt;設定!$D$8),J997,IF(AND(L997&lt;=J997,J997&lt;設定!$D$8),J997,L997)))=0,設定!$D$8,IF(AND(設定!$D$8&lt;=L997,設定!$D$8&lt;J997),設定!$D$8,IF(AND(J997&lt;=L997,J997&lt;設定!$D$8),J997,IF(AND(L997&lt;=J997,J997&lt;設定!$D$8),J997,L997))))),0),40)</f>
        <v>#DIV/0!</v>
      </c>
      <c r="O997" s="55">
        <f>IF(G997="標準",設定!$C$4,G997)</f>
        <v>5</v>
      </c>
      <c r="P997" s="45">
        <f t="shared" si="169"/>
        <v>0</v>
      </c>
      <c r="Q997" s="14">
        <f t="shared" si="170"/>
        <v>0</v>
      </c>
      <c r="R997" s="23">
        <f t="shared" si="178"/>
        <v>0</v>
      </c>
      <c r="S997" s="12">
        <f t="shared" si="171"/>
        <v>0</v>
      </c>
      <c r="T997" s="23">
        <f t="shared" si="172"/>
        <v>0</v>
      </c>
      <c r="U997" s="13">
        <f t="shared" si="173"/>
        <v>0</v>
      </c>
      <c r="V997" s="104" t="str">
        <f>INDEX(商品!Q:Q,MATCH(キーワード!D997,商品!D:D,0),1)</f>
        <v>-</v>
      </c>
      <c r="W997" s="15">
        <f t="shared" si="174"/>
        <v>0</v>
      </c>
      <c r="X997" s="22">
        <f>SUMIFS(当月ワード!$J$3:$J$1000,当月ワード!$D$3:$D$1000,キーワード!$D997,当月ワード!$E$3:$E$1000,キーワード!$F997)</f>
        <v>0</v>
      </c>
      <c r="Y997" s="23">
        <f>SUMIFS(前月ワード!$J$3:$J$1000,前月ワード!$D$3:$D$1000,キーワード!$D997,前月ワード!$E$3:$E$1000,キーワード!$F997)</f>
        <v>0</v>
      </c>
      <c r="Z997" s="23">
        <f>SUMIFS(前々月ワード!$J$3:$J$1000,前々月ワード!$D$3:$D$1000,キーワード!$D997,前々月ワード!$E$3:$E$1000,キーワード!$F997)</f>
        <v>0</v>
      </c>
      <c r="AA997" s="22">
        <f>SUMIFS(当月ワード!$W$3:$W$1000,当月ワード!$D$3:$D$1000,キーワード!$D997,当月ワード!$E$3:$E$1000,キーワード!$F997)</f>
        <v>0</v>
      </c>
      <c r="AB997" s="23">
        <f>SUMIFS(前月ワード!$W$3:$W$1000,前月ワード!$D$3:$D$1000,キーワード!$D997,前月ワード!$E$3:$E$1000,キーワード!$F997)</f>
        <v>0</v>
      </c>
      <c r="AC997" s="23">
        <f>SUMIFS(前々月ワード!$W$3:$W$1000,前々月ワード!$D$3:$D$1000,キーワード!$D997,前々月ワード!$E$3:$E$1000,キーワード!$F997)</f>
        <v>0</v>
      </c>
      <c r="AD997" s="23">
        <f t="shared" si="175"/>
        <v>0</v>
      </c>
      <c r="AE997" s="23">
        <f t="shared" si="175"/>
        <v>0</v>
      </c>
      <c r="AF997" s="23">
        <f t="shared" si="175"/>
        <v>0</v>
      </c>
      <c r="AG997" s="22">
        <f>SUMIFS(当月ワード!$X$3:$X$1000,当月ワード!$D$3:$D$1000,キーワード!$D997,当月ワード!$E$3:$E$1000,キーワード!$F997)</f>
        <v>0</v>
      </c>
      <c r="AH997" s="23">
        <f>SUMIFS(前月ワード!$X$3:$X$1000,前月ワード!$D$3:$D$1000,キーワード!$D997,前月ワード!$E$3:$E$1000,キーワード!$F997)</f>
        <v>0</v>
      </c>
      <c r="AI997" s="23">
        <f>SUMIFS(前々月ワード!$X$3:$X$1000,前々月ワード!$D$3:$D$1000,キーワード!$D997,前々月ワード!$E$3:$E$1000,キーワード!$F997)</f>
        <v>0</v>
      </c>
      <c r="AJ997" s="22">
        <f>SUMIFS(当月ワード!$I$3:$I$1000,当月ワード!$D$3:$D$1000,キーワード!$D997,当月ワード!$E$3:$E$1000,キーワード!$F997)</f>
        <v>0</v>
      </c>
      <c r="AK997" s="23">
        <f>SUMIFS(前月ワード!$I$3:$I$1000,前月ワード!$D$3:$D$1000,キーワード!$D997,前月ワード!$E$3:$E$1000,キーワード!$F997)</f>
        <v>0</v>
      </c>
      <c r="AL997" s="23">
        <f>SUMIFS(前々月ワード!$I$3:$I$1000,前々月ワード!$D$3:$D$1000,キーワード!$D997,前々月ワード!$E$3:$E$1000,キーワード!$F997)</f>
        <v>0</v>
      </c>
      <c r="AM997" s="13">
        <f t="shared" si="176"/>
        <v>0</v>
      </c>
      <c r="AN997" s="13">
        <f t="shared" si="176"/>
        <v>0</v>
      </c>
      <c r="AO997" s="13">
        <f t="shared" si="176"/>
        <v>0</v>
      </c>
      <c r="AP997" s="16">
        <f t="shared" si="177"/>
        <v>0</v>
      </c>
      <c r="AQ997" s="16">
        <f t="shared" si="177"/>
        <v>0</v>
      </c>
      <c r="AR997" s="17">
        <f t="shared" si="177"/>
        <v>0</v>
      </c>
    </row>
    <row r="998" spans="3:44" ht="36.65" customHeight="1">
      <c r="C998" s="20">
        <v>993</v>
      </c>
      <c r="D998" s="53">
        <f>現状ワード設定!B995</f>
        <v>0</v>
      </c>
      <c r="E998" s="26" t="str">
        <f>IFERROR(_xlfn.XLOOKUP($D998,現状商品設定!B:B,現状商品設定!C:C,"-"),"-")</f>
        <v>-</v>
      </c>
      <c r="F998" s="56">
        <f>現状ワード設定!G995</f>
        <v>0</v>
      </c>
      <c r="G998" s="60" t="s">
        <v>46</v>
      </c>
      <c r="H998" s="47" t="str">
        <f>IFERROR(_xlfn.XLOOKUP(D998,商品!$D:$D,商品!$H:$H),"")</f>
        <v/>
      </c>
      <c r="I998" s="50" t="str">
        <f>IFERROR(_xlfn.XLOOKUP(D998&amp;F998,現状ワード設定!J:J,現状ワード設定!H:H),"")</f>
        <v/>
      </c>
      <c r="J998" s="47" t="str">
        <f>IFERROR(_xlfn.XLOOKUP(D998&amp;F998,現状ワード設定!J:J,現状ワード設定!I:I),"")</f>
        <v/>
      </c>
      <c r="K998" s="47" t="e">
        <f>IF(AND(T998&gt;=設定!$C$12,W998&gt;=O998),I998*(1+設定!$F$12),IF(AND(T998&gt;=設定!$C$13,W998&lt;O998),I998*(1+設定!$F$13),IF(AND(T998&lt;設定!$C$14,U998&gt;=設定!$E$14),I998*(1+設定!$F$14),IF(AND(T998&lt;設定!$C$15,U998&lt;設定!$E$15),I998*(1+設定!$F$15),"除外"))))</f>
        <v>#VALUE!</v>
      </c>
      <c r="L998" s="58" t="e">
        <f ca="1">IF(消化率!$I$5&lt;1,K998*消化率!$I$5,IF(U998*V998/(K998*消化率!$I$5)&gt;O998,K998*消化率!$I$5,M998))</f>
        <v>#DIV/0!</v>
      </c>
      <c r="M998" s="58" t="e">
        <f t="shared" si="168"/>
        <v>#VALUE!</v>
      </c>
      <c r="N998" s="58" t="e">
        <f ca="1">IF(ROUNDUP(IF(IF(IF(AND(設定!$D$8&lt;=L998,設定!$D$8&lt;J998),設定!$D$8,IF(AND(J998&lt;=L998,J998&lt;設定!$D$8),J998,IF(AND(L998&lt;=J998,J998&lt;設定!$D$8),J998,L998)))=0,設定!$D$8,IF(AND(設定!$D$8&lt;=L998,設定!$D$8&lt;J998),設定!$D$8,IF(AND(J998&lt;=L998,J998&lt;設定!$D$8),J998,IF(AND(L998&lt;=J998,J998&lt;設定!$D$8),J998,L998))))&lt;=H998,H998+1,IF(IF(AND(設定!$D$8&lt;=L998,設定!$D$8&lt;J998),設定!$D$8,IF(AND(J998&lt;=L998,J998&lt;設定!$D$8),J998,IF(AND(L998&lt;=J998,J998&lt;設定!$D$8),J998,L998)))=0,設定!$D$8,IF(AND(設定!$D$8&lt;=L998,設定!$D$8&lt;J998),設定!$D$8,IF(AND(J998&lt;=L998,J998&lt;設定!$D$8),J998,IF(AND(L998&lt;=J998,J998&lt;設定!$D$8),J998,L998))))),0)&gt;40,ROUNDUP(IF(IF(IF(AND(設定!$D$8&lt;=L998,設定!$D$8&lt;J998),設定!$D$8,IF(AND(J998&lt;=L998,J998&lt;設定!$D$8),J998,IF(AND(L998&lt;=J998,J998&lt;設定!$D$8),J998,L998)))=0,設定!$D$8,IF(AND(設定!$D$8&lt;=L998,設定!$D$8&lt;J998),設定!$D$8,IF(AND(J998&lt;=L998,J998&lt;設定!$D$8),J998,IF(AND(L998&lt;=J998,J998&lt;設定!$D$8),J998,L998))))&lt;=H998,H998+1,IF(IF(AND(設定!$D$8&lt;=L998,設定!$D$8&lt;J998),設定!$D$8,IF(AND(J998&lt;=L998,J998&lt;設定!$D$8),J998,IF(AND(L998&lt;=J998,J998&lt;設定!$D$8),J998,L998)))=0,設定!$D$8,IF(AND(設定!$D$8&lt;=L998,設定!$D$8&lt;J998),設定!$D$8,IF(AND(J998&lt;=L998,J998&lt;設定!$D$8),J998,IF(AND(L998&lt;=J998,J998&lt;設定!$D$8),J998,L998))))),0),40)</f>
        <v>#DIV/0!</v>
      </c>
      <c r="O998" s="55">
        <f>IF(G998="標準",設定!$C$4,G998)</f>
        <v>5</v>
      </c>
      <c r="P998" s="45">
        <f t="shared" si="169"/>
        <v>0</v>
      </c>
      <c r="Q998" s="14">
        <f t="shared" si="170"/>
        <v>0</v>
      </c>
      <c r="R998" s="23">
        <f t="shared" si="178"/>
        <v>0</v>
      </c>
      <c r="S998" s="12">
        <f t="shared" si="171"/>
        <v>0</v>
      </c>
      <c r="T998" s="23">
        <f t="shared" si="172"/>
        <v>0</v>
      </c>
      <c r="U998" s="13">
        <f t="shared" si="173"/>
        <v>0</v>
      </c>
      <c r="V998" s="104" t="str">
        <f>INDEX(商品!Q:Q,MATCH(キーワード!D998,商品!D:D,0),1)</f>
        <v>-</v>
      </c>
      <c r="W998" s="15">
        <f t="shared" si="174"/>
        <v>0</v>
      </c>
      <c r="X998" s="22">
        <f>SUMIFS(当月ワード!$J$3:$J$1000,当月ワード!$D$3:$D$1000,キーワード!$D998,当月ワード!$E$3:$E$1000,キーワード!$F998)</f>
        <v>0</v>
      </c>
      <c r="Y998" s="23">
        <f>SUMIFS(前月ワード!$J$3:$J$1000,前月ワード!$D$3:$D$1000,キーワード!$D998,前月ワード!$E$3:$E$1000,キーワード!$F998)</f>
        <v>0</v>
      </c>
      <c r="Z998" s="23">
        <f>SUMIFS(前々月ワード!$J$3:$J$1000,前々月ワード!$D$3:$D$1000,キーワード!$D998,前々月ワード!$E$3:$E$1000,キーワード!$F998)</f>
        <v>0</v>
      </c>
      <c r="AA998" s="22">
        <f>SUMIFS(当月ワード!$W$3:$W$1000,当月ワード!$D$3:$D$1000,キーワード!$D998,当月ワード!$E$3:$E$1000,キーワード!$F998)</f>
        <v>0</v>
      </c>
      <c r="AB998" s="23">
        <f>SUMIFS(前月ワード!$W$3:$W$1000,前月ワード!$D$3:$D$1000,キーワード!$D998,前月ワード!$E$3:$E$1000,キーワード!$F998)</f>
        <v>0</v>
      </c>
      <c r="AC998" s="23">
        <f>SUMIFS(前々月ワード!$W$3:$W$1000,前々月ワード!$D$3:$D$1000,キーワード!$D998,前々月ワード!$E$3:$E$1000,キーワード!$F998)</f>
        <v>0</v>
      </c>
      <c r="AD998" s="23">
        <f t="shared" si="175"/>
        <v>0</v>
      </c>
      <c r="AE998" s="23">
        <f t="shared" si="175"/>
        <v>0</v>
      </c>
      <c r="AF998" s="23">
        <f t="shared" si="175"/>
        <v>0</v>
      </c>
      <c r="AG998" s="22">
        <f>SUMIFS(当月ワード!$X$3:$X$1000,当月ワード!$D$3:$D$1000,キーワード!$D998,当月ワード!$E$3:$E$1000,キーワード!$F998)</f>
        <v>0</v>
      </c>
      <c r="AH998" s="23">
        <f>SUMIFS(前月ワード!$X$3:$X$1000,前月ワード!$D$3:$D$1000,キーワード!$D998,前月ワード!$E$3:$E$1000,キーワード!$F998)</f>
        <v>0</v>
      </c>
      <c r="AI998" s="23">
        <f>SUMIFS(前々月ワード!$X$3:$X$1000,前々月ワード!$D$3:$D$1000,キーワード!$D998,前々月ワード!$E$3:$E$1000,キーワード!$F998)</f>
        <v>0</v>
      </c>
      <c r="AJ998" s="22">
        <f>SUMIFS(当月ワード!$I$3:$I$1000,当月ワード!$D$3:$D$1000,キーワード!$D998,当月ワード!$E$3:$E$1000,キーワード!$F998)</f>
        <v>0</v>
      </c>
      <c r="AK998" s="23">
        <f>SUMIFS(前月ワード!$I$3:$I$1000,前月ワード!$D$3:$D$1000,キーワード!$D998,前月ワード!$E$3:$E$1000,キーワード!$F998)</f>
        <v>0</v>
      </c>
      <c r="AL998" s="23">
        <f>SUMIFS(前々月ワード!$I$3:$I$1000,前々月ワード!$D$3:$D$1000,キーワード!$D998,前々月ワード!$E$3:$E$1000,キーワード!$F998)</f>
        <v>0</v>
      </c>
      <c r="AM998" s="13">
        <f t="shared" si="176"/>
        <v>0</v>
      </c>
      <c r="AN998" s="13">
        <f t="shared" si="176"/>
        <v>0</v>
      </c>
      <c r="AO998" s="13">
        <f t="shared" si="176"/>
        <v>0</v>
      </c>
      <c r="AP998" s="16">
        <f t="shared" si="177"/>
        <v>0</v>
      </c>
      <c r="AQ998" s="16">
        <f t="shared" si="177"/>
        <v>0</v>
      </c>
      <c r="AR998" s="17">
        <f t="shared" si="177"/>
        <v>0</v>
      </c>
    </row>
    <row r="999" spans="3:44" ht="36.65" customHeight="1">
      <c r="C999" s="20">
        <v>994</v>
      </c>
      <c r="D999" s="53">
        <f>現状ワード設定!B996</f>
        <v>0</v>
      </c>
      <c r="E999" s="26" t="str">
        <f>IFERROR(_xlfn.XLOOKUP($D999,現状商品設定!B:B,現状商品設定!C:C,"-"),"-")</f>
        <v>-</v>
      </c>
      <c r="F999" s="56">
        <f>現状ワード設定!G996</f>
        <v>0</v>
      </c>
      <c r="G999" s="60" t="s">
        <v>46</v>
      </c>
      <c r="H999" s="47" t="str">
        <f>IFERROR(_xlfn.XLOOKUP(D999,商品!$D:$D,商品!$H:$H),"")</f>
        <v/>
      </c>
      <c r="I999" s="50" t="str">
        <f>IFERROR(_xlfn.XLOOKUP(D999&amp;F999,現状ワード設定!J:J,現状ワード設定!H:H),"")</f>
        <v/>
      </c>
      <c r="J999" s="47" t="str">
        <f>IFERROR(_xlfn.XLOOKUP(D999&amp;F999,現状ワード設定!J:J,現状ワード設定!I:I),"")</f>
        <v/>
      </c>
      <c r="K999" s="47" t="e">
        <f>IF(AND(T999&gt;=設定!$C$12,W999&gt;=O999),I999*(1+設定!$F$12),IF(AND(T999&gt;=設定!$C$13,W999&lt;O999),I999*(1+設定!$F$13),IF(AND(T999&lt;設定!$C$14,U999&gt;=設定!$E$14),I999*(1+設定!$F$14),IF(AND(T999&lt;設定!$C$15,U999&lt;設定!$E$15),I999*(1+設定!$F$15),"除外"))))</f>
        <v>#VALUE!</v>
      </c>
      <c r="L999" s="58" t="e">
        <f ca="1">IF(消化率!$I$5&lt;1,K999*消化率!$I$5,IF(U999*V999/(K999*消化率!$I$5)&gt;O999,K999*消化率!$I$5,M999))</f>
        <v>#DIV/0!</v>
      </c>
      <c r="M999" s="58" t="e">
        <f t="shared" si="168"/>
        <v>#VALUE!</v>
      </c>
      <c r="N999" s="58" t="e">
        <f ca="1">IF(ROUNDUP(IF(IF(IF(AND(設定!$D$8&lt;=L999,設定!$D$8&lt;J999),設定!$D$8,IF(AND(J999&lt;=L999,J999&lt;設定!$D$8),J999,IF(AND(L999&lt;=J999,J999&lt;設定!$D$8),J999,L999)))=0,設定!$D$8,IF(AND(設定!$D$8&lt;=L999,設定!$D$8&lt;J999),設定!$D$8,IF(AND(J999&lt;=L999,J999&lt;設定!$D$8),J999,IF(AND(L999&lt;=J999,J999&lt;設定!$D$8),J999,L999))))&lt;=H999,H999+1,IF(IF(AND(設定!$D$8&lt;=L999,設定!$D$8&lt;J999),設定!$D$8,IF(AND(J999&lt;=L999,J999&lt;設定!$D$8),J999,IF(AND(L999&lt;=J999,J999&lt;設定!$D$8),J999,L999)))=0,設定!$D$8,IF(AND(設定!$D$8&lt;=L999,設定!$D$8&lt;J999),設定!$D$8,IF(AND(J999&lt;=L999,J999&lt;設定!$D$8),J999,IF(AND(L999&lt;=J999,J999&lt;設定!$D$8),J999,L999))))),0)&gt;40,ROUNDUP(IF(IF(IF(AND(設定!$D$8&lt;=L999,設定!$D$8&lt;J999),設定!$D$8,IF(AND(J999&lt;=L999,J999&lt;設定!$D$8),J999,IF(AND(L999&lt;=J999,J999&lt;設定!$D$8),J999,L999)))=0,設定!$D$8,IF(AND(設定!$D$8&lt;=L999,設定!$D$8&lt;J999),設定!$D$8,IF(AND(J999&lt;=L999,J999&lt;設定!$D$8),J999,IF(AND(L999&lt;=J999,J999&lt;設定!$D$8),J999,L999))))&lt;=H999,H999+1,IF(IF(AND(設定!$D$8&lt;=L999,設定!$D$8&lt;J999),設定!$D$8,IF(AND(J999&lt;=L999,J999&lt;設定!$D$8),J999,IF(AND(L999&lt;=J999,J999&lt;設定!$D$8),J999,L999)))=0,設定!$D$8,IF(AND(設定!$D$8&lt;=L999,設定!$D$8&lt;J999),設定!$D$8,IF(AND(J999&lt;=L999,J999&lt;設定!$D$8),J999,IF(AND(L999&lt;=J999,J999&lt;設定!$D$8),J999,L999))))),0),40)</f>
        <v>#DIV/0!</v>
      </c>
      <c r="O999" s="55">
        <f>IF(G999="標準",設定!$C$4,G999)</f>
        <v>5</v>
      </c>
      <c r="P999" s="45">
        <f t="shared" si="169"/>
        <v>0</v>
      </c>
      <c r="Q999" s="14">
        <f t="shared" si="170"/>
        <v>0</v>
      </c>
      <c r="R999" s="23">
        <f t="shared" si="178"/>
        <v>0</v>
      </c>
      <c r="S999" s="12">
        <f t="shared" si="171"/>
        <v>0</v>
      </c>
      <c r="T999" s="23">
        <f t="shared" si="172"/>
        <v>0</v>
      </c>
      <c r="U999" s="13">
        <f t="shared" si="173"/>
        <v>0</v>
      </c>
      <c r="V999" s="104" t="str">
        <f>INDEX(商品!Q:Q,MATCH(キーワード!D999,商品!D:D,0),1)</f>
        <v>-</v>
      </c>
      <c r="W999" s="15">
        <f t="shared" si="174"/>
        <v>0</v>
      </c>
      <c r="X999" s="22">
        <f>SUMIFS(当月ワード!$J$3:$J$1000,当月ワード!$D$3:$D$1000,キーワード!$D999,当月ワード!$E$3:$E$1000,キーワード!$F999)</f>
        <v>0</v>
      </c>
      <c r="Y999" s="23">
        <f>SUMIFS(前月ワード!$J$3:$J$1000,前月ワード!$D$3:$D$1000,キーワード!$D999,前月ワード!$E$3:$E$1000,キーワード!$F999)</f>
        <v>0</v>
      </c>
      <c r="Z999" s="23">
        <f>SUMIFS(前々月ワード!$J$3:$J$1000,前々月ワード!$D$3:$D$1000,キーワード!$D999,前々月ワード!$E$3:$E$1000,キーワード!$F999)</f>
        <v>0</v>
      </c>
      <c r="AA999" s="22">
        <f>SUMIFS(当月ワード!$W$3:$W$1000,当月ワード!$D$3:$D$1000,キーワード!$D999,当月ワード!$E$3:$E$1000,キーワード!$F999)</f>
        <v>0</v>
      </c>
      <c r="AB999" s="23">
        <f>SUMIFS(前月ワード!$W$3:$W$1000,前月ワード!$D$3:$D$1000,キーワード!$D999,前月ワード!$E$3:$E$1000,キーワード!$F999)</f>
        <v>0</v>
      </c>
      <c r="AC999" s="23">
        <f>SUMIFS(前々月ワード!$W$3:$W$1000,前々月ワード!$D$3:$D$1000,キーワード!$D999,前々月ワード!$E$3:$E$1000,キーワード!$F999)</f>
        <v>0</v>
      </c>
      <c r="AD999" s="23">
        <f t="shared" si="175"/>
        <v>0</v>
      </c>
      <c r="AE999" s="23">
        <f t="shared" si="175"/>
        <v>0</v>
      </c>
      <c r="AF999" s="23">
        <f t="shared" si="175"/>
        <v>0</v>
      </c>
      <c r="AG999" s="22">
        <f>SUMIFS(当月ワード!$X$3:$X$1000,当月ワード!$D$3:$D$1000,キーワード!$D999,当月ワード!$E$3:$E$1000,キーワード!$F999)</f>
        <v>0</v>
      </c>
      <c r="AH999" s="23">
        <f>SUMIFS(前月ワード!$X$3:$X$1000,前月ワード!$D$3:$D$1000,キーワード!$D999,前月ワード!$E$3:$E$1000,キーワード!$F999)</f>
        <v>0</v>
      </c>
      <c r="AI999" s="23">
        <f>SUMIFS(前々月ワード!$X$3:$X$1000,前々月ワード!$D$3:$D$1000,キーワード!$D999,前々月ワード!$E$3:$E$1000,キーワード!$F999)</f>
        <v>0</v>
      </c>
      <c r="AJ999" s="22">
        <f>SUMIFS(当月ワード!$I$3:$I$1000,当月ワード!$D$3:$D$1000,キーワード!$D999,当月ワード!$E$3:$E$1000,キーワード!$F999)</f>
        <v>0</v>
      </c>
      <c r="AK999" s="23">
        <f>SUMIFS(前月ワード!$I$3:$I$1000,前月ワード!$D$3:$D$1000,キーワード!$D999,前月ワード!$E$3:$E$1000,キーワード!$F999)</f>
        <v>0</v>
      </c>
      <c r="AL999" s="23">
        <f>SUMIFS(前々月ワード!$I$3:$I$1000,前々月ワード!$D$3:$D$1000,キーワード!$D999,前々月ワード!$E$3:$E$1000,キーワード!$F999)</f>
        <v>0</v>
      </c>
      <c r="AM999" s="13">
        <f t="shared" si="176"/>
        <v>0</v>
      </c>
      <c r="AN999" s="13">
        <f t="shared" si="176"/>
        <v>0</v>
      </c>
      <c r="AO999" s="13">
        <f t="shared" si="176"/>
        <v>0</v>
      </c>
      <c r="AP999" s="16">
        <f t="shared" si="177"/>
        <v>0</v>
      </c>
      <c r="AQ999" s="16">
        <f t="shared" si="177"/>
        <v>0</v>
      </c>
      <c r="AR999" s="17">
        <f t="shared" si="177"/>
        <v>0</v>
      </c>
    </row>
    <row r="1000" spans="3:44" ht="36.65" customHeight="1">
      <c r="C1000" s="20">
        <v>995</v>
      </c>
      <c r="D1000" s="53">
        <f>現状ワード設定!B997</f>
        <v>0</v>
      </c>
      <c r="E1000" s="26" t="str">
        <f>IFERROR(_xlfn.XLOOKUP($D1000,現状商品設定!B:B,現状商品設定!C:C,"-"),"-")</f>
        <v>-</v>
      </c>
      <c r="F1000" s="56">
        <f>現状ワード設定!G997</f>
        <v>0</v>
      </c>
      <c r="G1000" s="60" t="s">
        <v>46</v>
      </c>
      <c r="H1000" s="47" t="str">
        <f>IFERROR(_xlfn.XLOOKUP(D1000,商品!$D:$D,商品!$H:$H),"")</f>
        <v/>
      </c>
      <c r="I1000" s="50" t="str">
        <f>IFERROR(_xlfn.XLOOKUP(D1000&amp;F1000,現状ワード設定!J:J,現状ワード設定!H:H),"")</f>
        <v/>
      </c>
      <c r="J1000" s="47" t="str">
        <f>IFERROR(_xlfn.XLOOKUP(D1000&amp;F1000,現状ワード設定!J:J,現状ワード設定!I:I),"")</f>
        <v/>
      </c>
      <c r="K1000" s="47" t="e">
        <f>IF(AND(T1000&gt;=設定!$C$12,W1000&gt;=O1000),I1000*(1+設定!$F$12),IF(AND(T1000&gt;=設定!$C$13,W1000&lt;O1000),I1000*(1+設定!$F$13),IF(AND(T1000&lt;設定!$C$14,U1000&gt;=設定!$E$14),I1000*(1+設定!$F$14),IF(AND(T1000&lt;設定!$C$15,U1000&lt;設定!$E$15),I1000*(1+設定!$F$15),"除外"))))</f>
        <v>#VALUE!</v>
      </c>
      <c r="L1000" s="58" t="e">
        <f ca="1">IF(消化率!$I$5&lt;1,K1000*消化率!$I$5,IF(U1000*V1000/(K1000*消化率!$I$5)&gt;O1000,K1000*消化率!$I$5,M1000))</f>
        <v>#DIV/0!</v>
      </c>
      <c r="M1000" s="58" t="e">
        <f t="shared" si="168"/>
        <v>#VALUE!</v>
      </c>
      <c r="N1000" s="58" t="e">
        <f ca="1">IF(ROUNDUP(IF(IF(IF(AND(設定!$D$8&lt;=L1000,設定!$D$8&lt;J1000),設定!$D$8,IF(AND(J1000&lt;=L1000,J1000&lt;設定!$D$8),J1000,IF(AND(L1000&lt;=J1000,J1000&lt;設定!$D$8),J1000,L1000)))=0,設定!$D$8,IF(AND(設定!$D$8&lt;=L1000,設定!$D$8&lt;J1000),設定!$D$8,IF(AND(J1000&lt;=L1000,J1000&lt;設定!$D$8),J1000,IF(AND(L1000&lt;=J1000,J1000&lt;設定!$D$8),J1000,L1000))))&lt;=H1000,H1000+1,IF(IF(AND(設定!$D$8&lt;=L1000,設定!$D$8&lt;J1000),設定!$D$8,IF(AND(J1000&lt;=L1000,J1000&lt;設定!$D$8),J1000,IF(AND(L1000&lt;=J1000,J1000&lt;設定!$D$8),J1000,L1000)))=0,設定!$D$8,IF(AND(設定!$D$8&lt;=L1000,設定!$D$8&lt;J1000),設定!$D$8,IF(AND(J1000&lt;=L1000,J1000&lt;設定!$D$8),J1000,IF(AND(L1000&lt;=J1000,J1000&lt;設定!$D$8),J1000,L1000))))),0)&gt;40,ROUNDUP(IF(IF(IF(AND(設定!$D$8&lt;=L1000,設定!$D$8&lt;J1000),設定!$D$8,IF(AND(J1000&lt;=L1000,J1000&lt;設定!$D$8),J1000,IF(AND(L1000&lt;=J1000,J1000&lt;設定!$D$8),J1000,L1000)))=0,設定!$D$8,IF(AND(設定!$D$8&lt;=L1000,設定!$D$8&lt;J1000),設定!$D$8,IF(AND(J1000&lt;=L1000,J1000&lt;設定!$D$8),J1000,IF(AND(L1000&lt;=J1000,J1000&lt;設定!$D$8),J1000,L1000))))&lt;=H1000,H1000+1,IF(IF(AND(設定!$D$8&lt;=L1000,設定!$D$8&lt;J1000),設定!$D$8,IF(AND(J1000&lt;=L1000,J1000&lt;設定!$D$8),J1000,IF(AND(L1000&lt;=J1000,J1000&lt;設定!$D$8),J1000,L1000)))=0,設定!$D$8,IF(AND(設定!$D$8&lt;=L1000,設定!$D$8&lt;J1000),設定!$D$8,IF(AND(J1000&lt;=L1000,J1000&lt;設定!$D$8),J1000,IF(AND(L1000&lt;=J1000,J1000&lt;設定!$D$8),J1000,L1000))))),0),40)</f>
        <v>#DIV/0!</v>
      </c>
      <c r="O1000" s="55">
        <f>IF(G1000="標準",設定!$C$4,G1000)</f>
        <v>5</v>
      </c>
      <c r="P1000" s="45">
        <f t="shared" si="169"/>
        <v>0</v>
      </c>
      <c r="Q1000" s="14">
        <f t="shared" si="170"/>
        <v>0</v>
      </c>
      <c r="R1000" s="23">
        <f t="shared" si="178"/>
        <v>0</v>
      </c>
      <c r="S1000" s="12">
        <f t="shared" si="171"/>
        <v>0</v>
      </c>
      <c r="T1000" s="23">
        <f t="shared" si="172"/>
        <v>0</v>
      </c>
      <c r="U1000" s="13">
        <f t="shared" si="173"/>
        <v>0</v>
      </c>
      <c r="V1000" s="104" t="str">
        <f>INDEX(商品!Q:Q,MATCH(キーワード!D1000,商品!D:D,0),1)</f>
        <v>-</v>
      </c>
      <c r="W1000" s="15">
        <f t="shared" si="174"/>
        <v>0</v>
      </c>
      <c r="X1000" s="22">
        <f>SUMIFS(当月ワード!$J$3:$J$1000,当月ワード!$D$3:$D$1000,キーワード!$D1000,当月ワード!$E$3:$E$1000,キーワード!$F1000)</f>
        <v>0</v>
      </c>
      <c r="Y1000" s="23">
        <f>SUMIFS(前月ワード!$J$3:$J$1000,前月ワード!$D$3:$D$1000,キーワード!$D1000,前月ワード!$E$3:$E$1000,キーワード!$F1000)</f>
        <v>0</v>
      </c>
      <c r="Z1000" s="23">
        <f>SUMIFS(前々月ワード!$J$3:$J$1000,前々月ワード!$D$3:$D$1000,キーワード!$D1000,前々月ワード!$E$3:$E$1000,キーワード!$F1000)</f>
        <v>0</v>
      </c>
      <c r="AA1000" s="22">
        <f>SUMIFS(当月ワード!$W$3:$W$1000,当月ワード!$D$3:$D$1000,キーワード!$D1000,当月ワード!$E$3:$E$1000,キーワード!$F1000)</f>
        <v>0</v>
      </c>
      <c r="AB1000" s="23">
        <f>SUMIFS(前月ワード!$W$3:$W$1000,前月ワード!$D$3:$D$1000,キーワード!$D1000,前月ワード!$E$3:$E$1000,キーワード!$F1000)</f>
        <v>0</v>
      </c>
      <c r="AC1000" s="23">
        <f>SUMIFS(前々月ワード!$W$3:$W$1000,前々月ワード!$D$3:$D$1000,キーワード!$D1000,前々月ワード!$E$3:$E$1000,キーワード!$F1000)</f>
        <v>0</v>
      </c>
      <c r="AD1000" s="23">
        <f t="shared" si="175"/>
        <v>0</v>
      </c>
      <c r="AE1000" s="23">
        <f t="shared" si="175"/>
        <v>0</v>
      </c>
      <c r="AF1000" s="23">
        <f t="shared" si="175"/>
        <v>0</v>
      </c>
      <c r="AG1000" s="22">
        <f>SUMIFS(当月ワード!$X$3:$X$1000,当月ワード!$D$3:$D$1000,キーワード!$D1000,当月ワード!$E$3:$E$1000,キーワード!$F1000)</f>
        <v>0</v>
      </c>
      <c r="AH1000" s="23">
        <f>SUMIFS(前月ワード!$X$3:$X$1000,前月ワード!$D$3:$D$1000,キーワード!$D1000,前月ワード!$E$3:$E$1000,キーワード!$F1000)</f>
        <v>0</v>
      </c>
      <c r="AI1000" s="23">
        <f>SUMIFS(前々月ワード!$X$3:$X$1000,前々月ワード!$D$3:$D$1000,キーワード!$D1000,前々月ワード!$E$3:$E$1000,キーワード!$F1000)</f>
        <v>0</v>
      </c>
      <c r="AJ1000" s="22">
        <f>SUMIFS(当月ワード!$I$3:$I$1000,当月ワード!$D$3:$D$1000,キーワード!$D1000,当月ワード!$E$3:$E$1000,キーワード!$F1000)</f>
        <v>0</v>
      </c>
      <c r="AK1000" s="23">
        <f>SUMIFS(前月ワード!$I$3:$I$1000,前月ワード!$D$3:$D$1000,キーワード!$D1000,前月ワード!$E$3:$E$1000,キーワード!$F1000)</f>
        <v>0</v>
      </c>
      <c r="AL1000" s="23">
        <f>SUMIFS(前々月ワード!$I$3:$I$1000,前々月ワード!$D$3:$D$1000,キーワード!$D1000,前々月ワード!$E$3:$E$1000,キーワード!$F1000)</f>
        <v>0</v>
      </c>
      <c r="AM1000" s="13">
        <f t="shared" si="176"/>
        <v>0</v>
      </c>
      <c r="AN1000" s="13">
        <f t="shared" si="176"/>
        <v>0</v>
      </c>
      <c r="AO1000" s="13">
        <f t="shared" si="176"/>
        <v>0</v>
      </c>
      <c r="AP1000" s="16">
        <f t="shared" si="177"/>
        <v>0</v>
      </c>
      <c r="AQ1000" s="16">
        <f t="shared" si="177"/>
        <v>0</v>
      </c>
      <c r="AR1000" s="17">
        <f t="shared" si="177"/>
        <v>0</v>
      </c>
    </row>
    <row r="1001" spans="3:44" ht="36.65" customHeight="1">
      <c r="C1001" s="20">
        <v>996</v>
      </c>
      <c r="D1001" s="53">
        <f>現状ワード設定!B998</f>
        <v>0</v>
      </c>
      <c r="E1001" s="26" t="str">
        <f>IFERROR(_xlfn.XLOOKUP($D1001,現状商品設定!B:B,現状商品設定!C:C,"-"),"-")</f>
        <v>-</v>
      </c>
      <c r="F1001" s="56">
        <f>現状ワード設定!G998</f>
        <v>0</v>
      </c>
      <c r="G1001" s="60" t="s">
        <v>46</v>
      </c>
      <c r="H1001" s="47" t="str">
        <f>IFERROR(_xlfn.XLOOKUP(D1001,商品!$D:$D,商品!$H:$H),"")</f>
        <v/>
      </c>
      <c r="I1001" s="50" t="str">
        <f>IFERROR(_xlfn.XLOOKUP(D1001&amp;F1001,現状ワード設定!J:J,現状ワード設定!H:H),"")</f>
        <v/>
      </c>
      <c r="J1001" s="47" t="str">
        <f>IFERROR(_xlfn.XLOOKUP(D1001&amp;F1001,現状ワード設定!J:J,現状ワード設定!I:I),"")</f>
        <v/>
      </c>
      <c r="K1001" s="47" t="e">
        <f>IF(AND(T1001&gt;=設定!$C$12,W1001&gt;=O1001),I1001*(1+設定!$F$12),IF(AND(T1001&gt;=設定!$C$13,W1001&lt;O1001),I1001*(1+設定!$F$13),IF(AND(T1001&lt;設定!$C$14,U1001&gt;=設定!$E$14),I1001*(1+設定!$F$14),IF(AND(T1001&lt;設定!$C$15,U1001&lt;設定!$E$15),I1001*(1+設定!$F$15),"除外"))))</f>
        <v>#VALUE!</v>
      </c>
      <c r="L1001" s="58" t="e">
        <f ca="1">IF(消化率!$I$5&lt;1,K1001*消化率!$I$5,IF(U1001*V1001/(K1001*消化率!$I$5)&gt;O1001,K1001*消化率!$I$5,M1001))</f>
        <v>#DIV/0!</v>
      </c>
      <c r="M1001" s="58" t="e">
        <f t="shared" si="168"/>
        <v>#VALUE!</v>
      </c>
      <c r="N1001" s="58" t="e">
        <f ca="1">IF(ROUNDUP(IF(IF(IF(AND(設定!$D$8&lt;=L1001,設定!$D$8&lt;J1001),設定!$D$8,IF(AND(J1001&lt;=L1001,J1001&lt;設定!$D$8),J1001,IF(AND(L1001&lt;=J1001,J1001&lt;設定!$D$8),J1001,L1001)))=0,設定!$D$8,IF(AND(設定!$D$8&lt;=L1001,設定!$D$8&lt;J1001),設定!$D$8,IF(AND(J1001&lt;=L1001,J1001&lt;設定!$D$8),J1001,IF(AND(L1001&lt;=J1001,J1001&lt;設定!$D$8),J1001,L1001))))&lt;=H1001,H1001+1,IF(IF(AND(設定!$D$8&lt;=L1001,設定!$D$8&lt;J1001),設定!$D$8,IF(AND(J1001&lt;=L1001,J1001&lt;設定!$D$8),J1001,IF(AND(L1001&lt;=J1001,J1001&lt;設定!$D$8),J1001,L1001)))=0,設定!$D$8,IF(AND(設定!$D$8&lt;=L1001,設定!$D$8&lt;J1001),設定!$D$8,IF(AND(J1001&lt;=L1001,J1001&lt;設定!$D$8),J1001,IF(AND(L1001&lt;=J1001,J1001&lt;設定!$D$8),J1001,L1001))))),0)&gt;40,ROUNDUP(IF(IF(IF(AND(設定!$D$8&lt;=L1001,設定!$D$8&lt;J1001),設定!$D$8,IF(AND(J1001&lt;=L1001,J1001&lt;設定!$D$8),J1001,IF(AND(L1001&lt;=J1001,J1001&lt;設定!$D$8),J1001,L1001)))=0,設定!$D$8,IF(AND(設定!$D$8&lt;=L1001,設定!$D$8&lt;J1001),設定!$D$8,IF(AND(J1001&lt;=L1001,J1001&lt;設定!$D$8),J1001,IF(AND(L1001&lt;=J1001,J1001&lt;設定!$D$8),J1001,L1001))))&lt;=H1001,H1001+1,IF(IF(AND(設定!$D$8&lt;=L1001,設定!$D$8&lt;J1001),設定!$D$8,IF(AND(J1001&lt;=L1001,J1001&lt;設定!$D$8),J1001,IF(AND(L1001&lt;=J1001,J1001&lt;設定!$D$8),J1001,L1001)))=0,設定!$D$8,IF(AND(設定!$D$8&lt;=L1001,設定!$D$8&lt;J1001),設定!$D$8,IF(AND(J1001&lt;=L1001,J1001&lt;設定!$D$8),J1001,IF(AND(L1001&lt;=J1001,J1001&lt;設定!$D$8),J1001,L1001))))),0),40)</f>
        <v>#DIV/0!</v>
      </c>
      <c r="O1001" s="55">
        <f>IF(G1001="標準",設定!$C$4,G1001)</f>
        <v>5</v>
      </c>
      <c r="P1001" s="45">
        <f t="shared" si="169"/>
        <v>0</v>
      </c>
      <c r="Q1001" s="14">
        <f t="shared" si="170"/>
        <v>0</v>
      </c>
      <c r="R1001" s="23">
        <f t="shared" si="178"/>
        <v>0</v>
      </c>
      <c r="S1001" s="12">
        <f t="shared" si="171"/>
        <v>0</v>
      </c>
      <c r="T1001" s="23">
        <f t="shared" si="172"/>
        <v>0</v>
      </c>
      <c r="U1001" s="13">
        <f t="shared" si="173"/>
        <v>0</v>
      </c>
      <c r="V1001" s="104" t="str">
        <f>INDEX(商品!Q:Q,MATCH(キーワード!D1001,商品!D:D,0),1)</f>
        <v>-</v>
      </c>
      <c r="W1001" s="15">
        <f t="shared" si="174"/>
        <v>0</v>
      </c>
      <c r="X1001" s="22">
        <f>SUMIFS(当月ワード!$J$3:$J$1000,当月ワード!$D$3:$D$1000,キーワード!$D1001,当月ワード!$E$3:$E$1000,キーワード!$F1001)</f>
        <v>0</v>
      </c>
      <c r="Y1001" s="23">
        <f>SUMIFS(前月ワード!$J$3:$J$1000,前月ワード!$D$3:$D$1000,キーワード!$D1001,前月ワード!$E$3:$E$1000,キーワード!$F1001)</f>
        <v>0</v>
      </c>
      <c r="Z1001" s="23">
        <f>SUMIFS(前々月ワード!$J$3:$J$1000,前々月ワード!$D$3:$D$1000,キーワード!$D1001,前々月ワード!$E$3:$E$1000,キーワード!$F1001)</f>
        <v>0</v>
      </c>
      <c r="AA1001" s="22">
        <f>SUMIFS(当月ワード!$W$3:$W$1000,当月ワード!$D$3:$D$1000,キーワード!$D1001,当月ワード!$E$3:$E$1000,キーワード!$F1001)</f>
        <v>0</v>
      </c>
      <c r="AB1001" s="23">
        <f>SUMIFS(前月ワード!$W$3:$W$1000,前月ワード!$D$3:$D$1000,キーワード!$D1001,前月ワード!$E$3:$E$1000,キーワード!$F1001)</f>
        <v>0</v>
      </c>
      <c r="AC1001" s="23">
        <f>SUMIFS(前々月ワード!$W$3:$W$1000,前々月ワード!$D$3:$D$1000,キーワード!$D1001,前々月ワード!$E$3:$E$1000,キーワード!$F1001)</f>
        <v>0</v>
      </c>
      <c r="AD1001" s="23">
        <f t="shared" si="175"/>
        <v>0</v>
      </c>
      <c r="AE1001" s="23">
        <f t="shared" si="175"/>
        <v>0</v>
      </c>
      <c r="AF1001" s="23">
        <f t="shared" si="175"/>
        <v>0</v>
      </c>
      <c r="AG1001" s="22">
        <f>SUMIFS(当月ワード!$X$3:$X$1000,当月ワード!$D$3:$D$1000,キーワード!$D1001,当月ワード!$E$3:$E$1000,キーワード!$F1001)</f>
        <v>0</v>
      </c>
      <c r="AH1001" s="23">
        <f>SUMIFS(前月ワード!$X$3:$X$1000,前月ワード!$D$3:$D$1000,キーワード!$D1001,前月ワード!$E$3:$E$1000,キーワード!$F1001)</f>
        <v>0</v>
      </c>
      <c r="AI1001" s="23">
        <f>SUMIFS(前々月ワード!$X$3:$X$1000,前々月ワード!$D$3:$D$1000,キーワード!$D1001,前々月ワード!$E$3:$E$1000,キーワード!$F1001)</f>
        <v>0</v>
      </c>
      <c r="AJ1001" s="22">
        <f>SUMIFS(当月ワード!$I$3:$I$1000,当月ワード!$D$3:$D$1000,キーワード!$D1001,当月ワード!$E$3:$E$1000,キーワード!$F1001)</f>
        <v>0</v>
      </c>
      <c r="AK1001" s="23">
        <f>SUMIFS(前月ワード!$I$3:$I$1000,前月ワード!$D$3:$D$1000,キーワード!$D1001,前月ワード!$E$3:$E$1000,キーワード!$F1001)</f>
        <v>0</v>
      </c>
      <c r="AL1001" s="23">
        <f>SUMIFS(前々月ワード!$I$3:$I$1000,前々月ワード!$D$3:$D$1000,キーワード!$D1001,前々月ワード!$E$3:$E$1000,キーワード!$F1001)</f>
        <v>0</v>
      </c>
      <c r="AM1001" s="13">
        <f t="shared" si="176"/>
        <v>0</v>
      </c>
      <c r="AN1001" s="13">
        <f t="shared" si="176"/>
        <v>0</v>
      </c>
      <c r="AO1001" s="13">
        <f t="shared" si="176"/>
        <v>0</v>
      </c>
      <c r="AP1001" s="16">
        <f t="shared" si="177"/>
        <v>0</v>
      </c>
      <c r="AQ1001" s="16">
        <f t="shared" si="177"/>
        <v>0</v>
      </c>
      <c r="AR1001" s="17">
        <f t="shared" si="177"/>
        <v>0</v>
      </c>
    </row>
    <row r="1002" spans="3:44" ht="36.65" customHeight="1">
      <c r="C1002" s="20">
        <v>997</v>
      </c>
      <c r="D1002" s="53">
        <f>現状ワード設定!B999</f>
        <v>0</v>
      </c>
      <c r="E1002" s="26" t="str">
        <f>IFERROR(_xlfn.XLOOKUP($D1002,現状商品設定!B:B,現状商品設定!C:C,"-"),"-")</f>
        <v>-</v>
      </c>
      <c r="F1002" s="56">
        <f>現状ワード設定!G999</f>
        <v>0</v>
      </c>
      <c r="G1002" s="60" t="s">
        <v>46</v>
      </c>
      <c r="H1002" s="47" t="str">
        <f>IFERROR(_xlfn.XLOOKUP(D1002,商品!$D:$D,商品!$H:$H),"")</f>
        <v/>
      </c>
      <c r="I1002" s="50" t="str">
        <f>IFERROR(_xlfn.XLOOKUP(D1002&amp;F1002,現状ワード設定!J:J,現状ワード設定!H:H),"")</f>
        <v/>
      </c>
      <c r="J1002" s="47" t="str">
        <f>IFERROR(_xlfn.XLOOKUP(D1002&amp;F1002,現状ワード設定!J:J,現状ワード設定!I:I),"")</f>
        <v/>
      </c>
      <c r="K1002" s="47" t="e">
        <f>IF(AND(T1002&gt;=設定!$C$12,W1002&gt;=O1002),I1002*(1+設定!$F$12),IF(AND(T1002&gt;=設定!$C$13,W1002&lt;O1002),I1002*(1+設定!$F$13),IF(AND(T1002&lt;設定!$C$14,U1002&gt;=設定!$E$14),I1002*(1+設定!$F$14),IF(AND(T1002&lt;設定!$C$15,U1002&lt;設定!$E$15),I1002*(1+設定!$F$15),"除外"))))</f>
        <v>#VALUE!</v>
      </c>
      <c r="L1002" s="58" t="e">
        <f ca="1">IF(消化率!$I$5&lt;1,K1002*消化率!$I$5,IF(U1002*V1002/(K1002*消化率!$I$5)&gt;O1002,K1002*消化率!$I$5,M1002))</f>
        <v>#DIV/0!</v>
      </c>
      <c r="M1002" s="58" t="e">
        <f t="shared" si="168"/>
        <v>#VALUE!</v>
      </c>
      <c r="N1002" s="58" t="e">
        <f ca="1">IF(ROUNDUP(IF(IF(IF(AND(設定!$D$8&lt;=L1002,設定!$D$8&lt;J1002),設定!$D$8,IF(AND(J1002&lt;=L1002,J1002&lt;設定!$D$8),J1002,IF(AND(L1002&lt;=J1002,J1002&lt;設定!$D$8),J1002,L1002)))=0,設定!$D$8,IF(AND(設定!$D$8&lt;=L1002,設定!$D$8&lt;J1002),設定!$D$8,IF(AND(J1002&lt;=L1002,J1002&lt;設定!$D$8),J1002,IF(AND(L1002&lt;=J1002,J1002&lt;設定!$D$8),J1002,L1002))))&lt;=H1002,H1002+1,IF(IF(AND(設定!$D$8&lt;=L1002,設定!$D$8&lt;J1002),設定!$D$8,IF(AND(J1002&lt;=L1002,J1002&lt;設定!$D$8),J1002,IF(AND(L1002&lt;=J1002,J1002&lt;設定!$D$8),J1002,L1002)))=0,設定!$D$8,IF(AND(設定!$D$8&lt;=L1002,設定!$D$8&lt;J1002),設定!$D$8,IF(AND(J1002&lt;=L1002,J1002&lt;設定!$D$8),J1002,IF(AND(L1002&lt;=J1002,J1002&lt;設定!$D$8),J1002,L1002))))),0)&gt;40,ROUNDUP(IF(IF(IF(AND(設定!$D$8&lt;=L1002,設定!$D$8&lt;J1002),設定!$D$8,IF(AND(J1002&lt;=L1002,J1002&lt;設定!$D$8),J1002,IF(AND(L1002&lt;=J1002,J1002&lt;設定!$D$8),J1002,L1002)))=0,設定!$D$8,IF(AND(設定!$D$8&lt;=L1002,設定!$D$8&lt;J1002),設定!$D$8,IF(AND(J1002&lt;=L1002,J1002&lt;設定!$D$8),J1002,IF(AND(L1002&lt;=J1002,J1002&lt;設定!$D$8),J1002,L1002))))&lt;=H1002,H1002+1,IF(IF(AND(設定!$D$8&lt;=L1002,設定!$D$8&lt;J1002),設定!$D$8,IF(AND(J1002&lt;=L1002,J1002&lt;設定!$D$8),J1002,IF(AND(L1002&lt;=J1002,J1002&lt;設定!$D$8),J1002,L1002)))=0,設定!$D$8,IF(AND(設定!$D$8&lt;=L1002,設定!$D$8&lt;J1002),設定!$D$8,IF(AND(J1002&lt;=L1002,J1002&lt;設定!$D$8),J1002,IF(AND(L1002&lt;=J1002,J1002&lt;設定!$D$8),J1002,L1002))))),0),40)</f>
        <v>#DIV/0!</v>
      </c>
      <c r="O1002" s="55">
        <f>IF(G1002="標準",設定!$C$4,G1002)</f>
        <v>5</v>
      </c>
      <c r="P1002" s="45">
        <f t="shared" si="169"/>
        <v>0</v>
      </c>
      <c r="Q1002" s="14">
        <f t="shared" si="170"/>
        <v>0</v>
      </c>
      <c r="R1002" s="23">
        <f t="shared" si="178"/>
        <v>0</v>
      </c>
      <c r="S1002" s="12">
        <f t="shared" si="171"/>
        <v>0</v>
      </c>
      <c r="T1002" s="23">
        <f t="shared" si="172"/>
        <v>0</v>
      </c>
      <c r="U1002" s="13">
        <f t="shared" si="173"/>
        <v>0</v>
      </c>
      <c r="V1002" s="104" t="str">
        <f>INDEX(商品!Q:Q,MATCH(キーワード!D1002,商品!D:D,0),1)</f>
        <v>-</v>
      </c>
      <c r="W1002" s="15">
        <f t="shared" si="174"/>
        <v>0</v>
      </c>
      <c r="X1002" s="22">
        <f>SUMIFS(当月ワード!$J$3:$J$1000,当月ワード!$D$3:$D$1000,キーワード!$D1002,当月ワード!$E$3:$E$1000,キーワード!$F1002)</f>
        <v>0</v>
      </c>
      <c r="Y1002" s="23">
        <f>SUMIFS(前月ワード!$J$3:$J$1000,前月ワード!$D$3:$D$1000,キーワード!$D1002,前月ワード!$E$3:$E$1000,キーワード!$F1002)</f>
        <v>0</v>
      </c>
      <c r="Z1002" s="23">
        <f>SUMIFS(前々月ワード!$J$3:$J$1000,前々月ワード!$D$3:$D$1000,キーワード!$D1002,前々月ワード!$E$3:$E$1000,キーワード!$F1002)</f>
        <v>0</v>
      </c>
      <c r="AA1002" s="22">
        <f>SUMIFS(当月ワード!$W$3:$W$1000,当月ワード!$D$3:$D$1000,キーワード!$D1002,当月ワード!$E$3:$E$1000,キーワード!$F1002)</f>
        <v>0</v>
      </c>
      <c r="AB1002" s="23">
        <f>SUMIFS(前月ワード!$W$3:$W$1000,前月ワード!$D$3:$D$1000,キーワード!$D1002,前月ワード!$E$3:$E$1000,キーワード!$F1002)</f>
        <v>0</v>
      </c>
      <c r="AC1002" s="23">
        <f>SUMIFS(前々月ワード!$W$3:$W$1000,前々月ワード!$D$3:$D$1000,キーワード!$D1002,前々月ワード!$E$3:$E$1000,キーワード!$F1002)</f>
        <v>0</v>
      </c>
      <c r="AD1002" s="23">
        <f t="shared" si="175"/>
        <v>0</v>
      </c>
      <c r="AE1002" s="23">
        <f t="shared" si="175"/>
        <v>0</v>
      </c>
      <c r="AF1002" s="23">
        <f t="shared" si="175"/>
        <v>0</v>
      </c>
      <c r="AG1002" s="22">
        <f>SUMIFS(当月ワード!$X$3:$X$1000,当月ワード!$D$3:$D$1000,キーワード!$D1002,当月ワード!$E$3:$E$1000,キーワード!$F1002)</f>
        <v>0</v>
      </c>
      <c r="AH1002" s="23">
        <f>SUMIFS(前月ワード!$X$3:$X$1000,前月ワード!$D$3:$D$1000,キーワード!$D1002,前月ワード!$E$3:$E$1000,キーワード!$F1002)</f>
        <v>0</v>
      </c>
      <c r="AI1002" s="23">
        <f>SUMIFS(前々月ワード!$X$3:$X$1000,前々月ワード!$D$3:$D$1000,キーワード!$D1002,前々月ワード!$E$3:$E$1000,キーワード!$F1002)</f>
        <v>0</v>
      </c>
      <c r="AJ1002" s="22">
        <f>SUMIFS(当月ワード!$I$3:$I$1000,当月ワード!$D$3:$D$1000,キーワード!$D1002,当月ワード!$E$3:$E$1000,キーワード!$F1002)</f>
        <v>0</v>
      </c>
      <c r="AK1002" s="23">
        <f>SUMIFS(前月ワード!$I$3:$I$1000,前月ワード!$D$3:$D$1000,キーワード!$D1002,前月ワード!$E$3:$E$1000,キーワード!$F1002)</f>
        <v>0</v>
      </c>
      <c r="AL1002" s="23">
        <f>SUMIFS(前々月ワード!$I$3:$I$1000,前々月ワード!$D$3:$D$1000,キーワード!$D1002,前々月ワード!$E$3:$E$1000,キーワード!$F1002)</f>
        <v>0</v>
      </c>
      <c r="AM1002" s="13">
        <f t="shared" si="176"/>
        <v>0</v>
      </c>
      <c r="AN1002" s="13">
        <f t="shared" si="176"/>
        <v>0</v>
      </c>
      <c r="AO1002" s="13">
        <f t="shared" si="176"/>
        <v>0</v>
      </c>
      <c r="AP1002" s="16">
        <f t="shared" si="177"/>
        <v>0</v>
      </c>
      <c r="AQ1002" s="16">
        <f t="shared" si="177"/>
        <v>0</v>
      </c>
      <c r="AR1002" s="17">
        <f t="shared" si="177"/>
        <v>0</v>
      </c>
    </row>
    <row r="1003" spans="3:44" ht="36.65" customHeight="1">
      <c r="C1003" s="20">
        <v>998</v>
      </c>
      <c r="D1003" s="53">
        <f>現状ワード設定!B1000</f>
        <v>0</v>
      </c>
      <c r="E1003" s="26" t="str">
        <f>IFERROR(_xlfn.XLOOKUP($D1003,現状商品設定!B:B,現状商品設定!C:C,"-"),"-")</f>
        <v>-</v>
      </c>
      <c r="F1003" s="56">
        <f>現状ワード設定!G1000</f>
        <v>0</v>
      </c>
      <c r="G1003" s="60" t="s">
        <v>46</v>
      </c>
      <c r="H1003" s="47" t="str">
        <f>IFERROR(_xlfn.XLOOKUP(D1003,商品!$D:$D,商品!$H:$H),"")</f>
        <v/>
      </c>
      <c r="I1003" s="50" t="str">
        <f>IFERROR(_xlfn.XLOOKUP(D1003&amp;F1003,現状ワード設定!J:J,現状ワード設定!H:H),"")</f>
        <v/>
      </c>
      <c r="J1003" s="47" t="str">
        <f>IFERROR(_xlfn.XLOOKUP(D1003&amp;F1003,現状ワード設定!J:J,現状ワード設定!I:I),"")</f>
        <v/>
      </c>
      <c r="K1003" s="47" t="e">
        <f>IF(AND(T1003&gt;=設定!$C$12,W1003&gt;=O1003),I1003*(1+設定!$F$12),IF(AND(T1003&gt;=設定!$C$13,W1003&lt;O1003),I1003*(1+設定!$F$13),IF(AND(T1003&lt;設定!$C$14,U1003&gt;=設定!$E$14),I1003*(1+設定!$F$14),IF(AND(T1003&lt;設定!$C$15,U1003&lt;設定!$E$15),I1003*(1+設定!$F$15),"除外"))))</f>
        <v>#VALUE!</v>
      </c>
      <c r="L1003" s="58" t="e">
        <f ca="1">IF(消化率!$I$5&lt;1,K1003*消化率!$I$5,IF(U1003*V1003/(K1003*消化率!$I$5)&gt;O1003,K1003*消化率!$I$5,M1003))</f>
        <v>#DIV/0!</v>
      </c>
      <c r="M1003" s="58" t="e">
        <f t="shared" si="168"/>
        <v>#VALUE!</v>
      </c>
      <c r="N1003" s="58" t="e">
        <f ca="1">IF(ROUNDUP(IF(IF(IF(AND(設定!$D$8&lt;=L1003,設定!$D$8&lt;J1003),設定!$D$8,IF(AND(J1003&lt;=L1003,J1003&lt;設定!$D$8),J1003,IF(AND(L1003&lt;=J1003,J1003&lt;設定!$D$8),J1003,L1003)))=0,設定!$D$8,IF(AND(設定!$D$8&lt;=L1003,設定!$D$8&lt;J1003),設定!$D$8,IF(AND(J1003&lt;=L1003,J1003&lt;設定!$D$8),J1003,IF(AND(L1003&lt;=J1003,J1003&lt;設定!$D$8),J1003,L1003))))&lt;=H1003,H1003+1,IF(IF(AND(設定!$D$8&lt;=L1003,設定!$D$8&lt;J1003),設定!$D$8,IF(AND(J1003&lt;=L1003,J1003&lt;設定!$D$8),J1003,IF(AND(L1003&lt;=J1003,J1003&lt;設定!$D$8),J1003,L1003)))=0,設定!$D$8,IF(AND(設定!$D$8&lt;=L1003,設定!$D$8&lt;J1003),設定!$D$8,IF(AND(J1003&lt;=L1003,J1003&lt;設定!$D$8),J1003,IF(AND(L1003&lt;=J1003,J1003&lt;設定!$D$8),J1003,L1003))))),0)&gt;40,ROUNDUP(IF(IF(IF(AND(設定!$D$8&lt;=L1003,設定!$D$8&lt;J1003),設定!$D$8,IF(AND(J1003&lt;=L1003,J1003&lt;設定!$D$8),J1003,IF(AND(L1003&lt;=J1003,J1003&lt;設定!$D$8),J1003,L1003)))=0,設定!$D$8,IF(AND(設定!$D$8&lt;=L1003,設定!$D$8&lt;J1003),設定!$D$8,IF(AND(J1003&lt;=L1003,J1003&lt;設定!$D$8),J1003,IF(AND(L1003&lt;=J1003,J1003&lt;設定!$D$8),J1003,L1003))))&lt;=H1003,H1003+1,IF(IF(AND(設定!$D$8&lt;=L1003,設定!$D$8&lt;J1003),設定!$D$8,IF(AND(J1003&lt;=L1003,J1003&lt;設定!$D$8),J1003,IF(AND(L1003&lt;=J1003,J1003&lt;設定!$D$8),J1003,L1003)))=0,設定!$D$8,IF(AND(設定!$D$8&lt;=L1003,設定!$D$8&lt;J1003),設定!$D$8,IF(AND(J1003&lt;=L1003,J1003&lt;設定!$D$8),J1003,IF(AND(L1003&lt;=J1003,J1003&lt;設定!$D$8),J1003,L1003))))),0),40)</f>
        <v>#DIV/0!</v>
      </c>
      <c r="O1003" s="55">
        <f>IF(G1003="標準",設定!$C$4,G1003)</f>
        <v>5</v>
      </c>
      <c r="P1003" s="45">
        <f t="shared" si="169"/>
        <v>0</v>
      </c>
      <c r="Q1003" s="14">
        <f t="shared" si="170"/>
        <v>0</v>
      </c>
      <c r="R1003" s="23">
        <f t="shared" si="178"/>
        <v>0</v>
      </c>
      <c r="S1003" s="12">
        <f t="shared" si="171"/>
        <v>0</v>
      </c>
      <c r="T1003" s="23">
        <f t="shared" si="172"/>
        <v>0</v>
      </c>
      <c r="U1003" s="13">
        <f t="shared" si="173"/>
        <v>0</v>
      </c>
      <c r="V1003" s="104" t="str">
        <f>INDEX(商品!Q:Q,MATCH(キーワード!D1003,商品!D:D,0),1)</f>
        <v>-</v>
      </c>
      <c r="W1003" s="15">
        <f t="shared" si="174"/>
        <v>0</v>
      </c>
      <c r="X1003" s="22">
        <f>SUMIFS(当月ワード!$J$3:$J$1000,当月ワード!$D$3:$D$1000,キーワード!$D1003,当月ワード!$E$3:$E$1000,キーワード!$F1003)</f>
        <v>0</v>
      </c>
      <c r="Y1003" s="23">
        <f>SUMIFS(前月ワード!$J$3:$J$1000,前月ワード!$D$3:$D$1000,キーワード!$D1003,前月ワード!$E$3:$E$1000,キーワード!$F1003)</f>
        <v>0</v>
      </c>
      <c r="Z1003" s="23">
        <f>SUMIFS(前々月ワード!$J$3:$J$1000,前々月ワード!$D$3:$D$1000,キーワード!$D1003,前々月ワード!$E$3:$E$1000,キーワード!$F1003)</f>
        <v>0</v>
      </c>
      <c r="AA1003" s="22">
        <f>SUMIFS(当月ワード!$W$3:$W$1000,当月ワード!$D$3:$D$1000,キーワード!$D1003,当月ワード!$E$3:$E$1000,キーワード!$F1003)</f>
        <v>0</v>
      </c>
      <c r="AB1003" s="23">
        <f>SUMIFS(前月ワード!$W$3:$W$1000,前月ワード!$D$3:$D$1000,キーワード!$D1003,前月ワード!$E$3:$E$1000,キーワード!$F1003)</f>
        <v>0</v>
      </c>
      <c r="AC1003" s="23">
        <f>SUMIFS(前々月ワード!$W$3:$W$1000,前々月ワード!$D$3:$D$1000,キーワード!$D1003,前々月ワード!$E$3:$E$1000,キーワード!$F1003)</f>
        <v>0</v>
      </c>
      <c r="AD1003" s="23">
        <f t="shared" si="175"/>
        <v>0</v>
      </c>
      <c r="AE1003" s="23">
        <f t="shared" si="175"/>
        <v>0</v>
      </c>
      <c r="AF1003" s="23">
        <f t="shared" si="175"/>
        <v>0</v>
      </c>
      <c r="AG1003" s="22">
        <f>SUMIFS(当月ワード!$X$3:$X$1000,当月ワード!$D$3:$D$1000,キーワード!$D1003,当月ワード!$E$3:$E$1000,キーワード!$F1003)</f>
        <v>0</v>
      </c>
      <c r="AH1003" s="23">
        <f>SUMIFS(前月ワード!$X$3:$X$1000,前月ワード!$D$3:$D$1000,キーワード!$D1003,前月ワード!$E$3:$E$1000,キーワード!$F1003)</f>
        <v>0</v>
      </c>
      <c r="AI1003" s="23">
        <f>SUMIFS(前々月ワード!$X$3:$X$1000,前々月ワード!$D$3:$D$1000,キーワード!$D1003,前々月ワード!$E$3:$E$1000,キーワード!$F1003)</f>
        <v>0</v>
      </c>
      <c r="AJ1003" s="22">
        <f>SUMIFS(当月ワード!$I$3:$I$1000,当月ワード!$D$3:$D$1000,キーワード!$D1003,当月ワード!$E$3:$E$1000,キーワード!$F1003)</f>
        <v>0</v>
      </c>
      <c r="AK1003" s="23">
        <f>SUMIFS(前月ワード!$I$3:$I$1000,前月ワード!$D$3:$D$1000,キーワード!$D1003,前月ワード!$E$3:$E$1000,キーワード!$F1003)</f>
        <v>0</v>
      </c>
      <c r="AL1003" s="23">
        <f>SUMIFS(前々月ワード!$I$3:$I$1000,前々月ワード!$D$3:$D$1000,キーワード!$D1003,前々月ワード!$E$3:$E$1000,キーワード!$F1003)</f>
        <v>0</v>
      </c>
      <c r="AM1003" s="13">
        <f t="shared" si="176"/>
        <v>0</v>
      </c>
      <c r="AN1003" s="13">
        <f t="shared" si="176"/>
        <v>0</v>
      </c>
      <c r="AO1003" s="13">
        <f t="shared" si="176"/>
        <v>0</v>
      </c>
      <c r="AP1003" s="16">
        <f t="shared" si="177"/>
        <v>0</v>
      </c>
      <c r="AQ1003" s="16">
        <f t="shared" si="177"/>
        <v>0</v>
      </c>
      <c r="AR1003" s="17">
        <f t="shared" si="177"/>
        <v>0</v>
      </c>
    </row>
    <row r="1004" spans="3:44" ht="36.65" customHeight="1">
      <c r="C1004" s="20">
        <v>999</v>
      </c>
      <c r="D1004" s="53">
        <f>現状ワード設定!B1001</f>
        <v>0</v>
      </c>
      <c r="E1004" s="26" t="str">
        <f>IFERROR(_xlfn.XLOOKUP($D1004,現状商品設定!B:B,現状商品設定!C:C,"-"),"-")</f>
        <v>-</v>
      </c>
      <c r="F1004" s="56">
        <f>現状ワード設定!G1001</f>
        <v>0</v>
      </c>
      <c r="G1004" s="60" t="s">
        <v>46</v>
      </c>
      <c r="H1004" s="47" t="str">
        <f>IFERROR(_xlfn.XLOOKUP(D1004,商品!$D:$D,商品!$H:$H),"")</f>
        <v/>
      </c>
      <c r="I1004" s="50" t="str">
        <f>IFERROR(_xlfn.XLOOKUP(D1004&amp;F1004,現状ワード設定!J:J,現状ワード設定!H:H),"")</f>
        <v/>
      </c>
      <c r="J1004" s="47" t="str">
        <f>IFERROR(_xlfn.XLOOKUP(D1004&amp;F1004,現状ワード設定!J:J,現状ワード設定!I:I),"")</f>
        <v/>
      </c>
      <c r="K1004" s="47" t="e">
        <f>IF(AND(T1004&gt;=設定!$C$12,W1004&gt;=O1004),I1004*(1+設定!$F$12),IF(AND(T1004&gt;=設定!$C$13,W1004&lt;O1004),I1004*(1+設定!$F$13),IF(AND(T1004&lt;設定!$C$14,U1004&gt;=設定!$E$14),I1004*(1+設定!$F$14),IF(AND(T1004&lt;設定!$C$15,U1004&lt;設定!$E$15),I1004*(1+設定!$F$15),"除外"))))</f>
        <v>#VALUE!</v>
      </c>
      <c r="L1004" s="58" t="e">
        <f ca="1">IF(消化率!$I$5&lt;1,K1004*消化率!$I$5,IF(U1004*V1004/(K1004*消化率!$I$5)&gt;O1004,K1004*消化率!$I$5,M1004))</f>
        <v>#DIV/0!</v>
      </c>
      <c r="M1004" s="58" t="e">
        <f t="shared" si="168"/>
        <v>#VALUE!</v>
      </c>
      <c r="N1004" s="58" t="e">
        <f ca="1">IF(ROUNDUP(IF(IF(IF(AND(設定!$D$8&lt;=L1004,設定!$D$8&lt;J1004),設定!$D$8,IF(AND(J1004&lt;=L1004,J1004&lt;設定!$D$8),J1004,IF(AND(L1004&lt;=J1004,J1004&lt;設定!$D$8),J1004,L1004)))=0,設定!$D$8,IF(AND(設定!$D$8&lt;=L1004,設定!$D$8&lt;J1004),設定!$D$8,IF(AND(J1004&lt;=L1004,J1004&lt;設定!$D$8),J1004,IF(AND(L1004&lt;=J1004,J1004&lt;設定!$D$8),J1004,L1004))))&lt;=H1004,H1004+1,IF(IF(AND(設定!$D$8&lt;=L1004,設定!$D$8&lt;J1004),設定!$D$8,IF(AND(J1004&lt;=L1004,J1004&lt;設定!$D$8),J1004,IF(AND(L1004&lt;=J1004,J1004&lt;設定!$D$8),J1004,L1004)))=0,設定!$D$8,IF(AND(設定!$D$8&lt;=L1004,設定!$D$8&lt;J1004),設定!$D$8,IF(AND(J1004&lt;=L1004,J1004&lt;設定!$D$8),J1004,IF(AND(L1004&lt;=J1004,J1004&lt;設定!$D$8),J1004,L1004))))),0)&gt;40,ROUNDUP(IF(IF(IF(AND(設定!$D$8&lt;=L1004,設定!$D$8&lt;J1004),設定!$D$8,IF(AND(J1004&lt;=L1004,J1004&lt;設定!$D$8),J1004,IF(AND(L1004&lt;=J1004,J1004&lt;設定!$D$8),J1004,L1004)))=0,設定!$D$8,IF(AND(設定!$D$8&lt;=L1004,設定!$D$8&lt;J1004),設定!$D$8,IF(AND(J1004&lt;=L1004,J1004&lt;設定!$D$8),J1004,IF(AND(L1004&lt;=J1004,J1004&lt;設定!$D$8),J1004,L1004))))&lt;=H1004,H1004+1,IF(IF(AND(設定!$D$8&lt;=L1004,設定!$D$8&lt;J1004),設定!$D$8,IF(AND(J1004&lt;=L1004,J1004&lt;設定!$D$8),J1004,IF(AND(L1004&lt;=J1004,J1004&lt;設定!$D$8),J1004,L1004)))=0,設定!$D$8,IF(AND(設定!$D$8&lt;=L1004,設定!$D$8&lt;J1004),設定!$D$8,IF(AND(J1004&lt;=L1004,J1004&lt;設定!$D$8),J1004,IF(AND(L1004&lt;=J1004,J1004&lt;設定!$D$8),J1004,L1004))))),0),40)</f>
        <v>#DIV/0!</v>
      </c>
      <c r="O1004" s="55">
        <f>IF(G1004="標準",設定!$C$4,G1004)</f>
        <v>5</v>
      </c>
      <c r="P1004" s="45">
        <f t="shared" si="169"/>
        <v>0</v>
      </c>
      <c r="Q1004" s="14">
        <f t="shared" si="170"/>
        <v>0</v>
      </c>
      <c r="R1004" s="23">
        <f t="shared" si="178"/>
        <v>0</v>
      </c>
      <c r="S1004" s="12">
        <f t="shared" si="171"/>
        <v>0</v>
      </c>
      <c r="T1004" s="23">
        <f t="shared" si="172"/>
        <v>0</v>
      </c>
      <c r="U1004" s="13">
        <f t="shared" si="173"/>
        <v>0</v>
      </c>
      <c r="V1004" s="104" t="str">
        <f>INDEX(商品!Q:Q,MATCH(キーワード!D1004,商品!D:D,0),1)</f>
        <v>-</v>
      </c>
      <c r="W1004" s="15">
        <f t="shared" si="174"/>
        <v>0</v>
      </c>
      <c r="X1004" s="22">
        <f>SUMIFS(当月ワード!$J$3:$J$1000,当月ワード!$D$3:$D$1000,キーワード!$D1004,当月ワード!$E$3:$E$1000,キーワード!$F1004)</f>
        <v>0</v>
      </c>
      <c r="Y1004" s="23">
        <f>SUMIFS(前月ワード!$J$3:$J$1000,前月ワード!$D$3:$D$1000,キーワード!$D1004,前月ワード!$E$3:$E$1000,キーワード!$F1004)</f>
        <v>0</v>
      </c>
      <c r="Z1004" s="23">
        <f>SUMIFS(前々月ワード!$J$3:$J$1000,前々月ワード!$D$3:$D$1000,キーワード!$D1004,前々月ワード!$E$3:$E$1000,キーワード!$F1004)</f>
        <v>0</v>
      </c>
      <c r="AA1004" s="22">
        <f>SUMIFS(当月ワード!$W$3:$W$1000,当月ワード!$D$3:$D$1000,キーワード!$D1004,当月ワード!$E$3:$E$1000,キーワード!$F1004)</f>
        <v>0</v>
      </c>
      <c r="AB1004" s="23">
        <f>SUMIFS(前月ワード!$W$3:$W$1000,前月ワード!$D$3:$D$1000,キーワード!$D1004,前月ワード!$E$3:$E$1000,キーワード!$F1004)</f>
        <v>0</v>
      </c>
      <c r="AC1004" s="23">
        <f>SUMIFS(前々月ワード!$W$3:$W$1000,前々月ワード!$D$3:$D$1000,キーワード!$D1004,前々月ワード!$E$3:$E$1000,キーワード!$F1004)</f>
        <v>0</v>
      </c>
      <c r="AD1004" s="23">
        <f t="shared" si="175"/>
        <v>0</v>
      </c>
      <c r="AE1004" s="23">
        <f t="shared" si="175"/>
        <v>0</v>
      </c>
      <c r="AF1004" s="23">
        <f t="shared" si="175"/>
        <v>0</v>
      </c>
      <c r="AG1004" s="22">
        <f>SUMIFS(当月ワード!$X$3:$X$1000,当月ワード!$D$3:$D$1000,キーワード!$D1004,当月ワード!$E$3:$E$1000,キーワード!$F1004)</f>
        <v>0</v>
      </c>
      <c r="AH1004" s="23">
        <f>SUMIFS(前月ワード!$X$3:$X$1000,前月ワード!$D$3:$D$1000,キーワード!$D1004,前月ワード!$E$3:$E$1000,キーワード!$F1004)</f>
        <v>0</v>
      </c>
      <c r="AI1004" s="23">
        <f>SUMIFS(前々月ワード!$X$3:$X$1000,前々月ワード!$D$3:$D$1000,キーワード!$D1004,前々月ワード!$E$3:$E$1000,キーワード!$F1004)</f>
        <v>0</v>
      </c>
      <c r="AJ1004" s="22">
        <f>SUMIFS(当月ワード!$I$3:$I$1000,当月ワード!$D$3:$D$1000,キーワード!$D1004,当月ワード!$E$3:$E$1000,キーワード!$F1004)</f>
        <v>0</v>
      </c>
      <c r="AK1004" s="23">
        <f>SUMIFS(前月ワード!$I$3:$I$1000,前月ワード!$D$3:$D$1000,キーワード!$D1004,前月ワード!$E$3:$E$1000,キーワード!$F1004)</f>
        <v>0</v>
      </c>
      <c r="AL1004" s="23">
        <f>SUMIFS(前々月ワード!$I$3:$I$1000,前々月ワード!$D$3:$D$1000,キーワード!$D1004,前々月ワード!$E$3:$E$1000,キーワード!$F1004)</f>
        <v>0</v>
      </c>
      <c r="AM1004" s="13">
        <f t="shared" si="176"/>
        <v>0</v>
      </c>
      <c r="AN1004" s="13">
        <f t="shared" si="176"/>
        <v>0</v>
      </c>
      <c r="AO1004" s="13">
        <f t="shared" si="176"/>
        <v>0</v>
      </c>
      <c r="AP1004" s="16">
        <f t="shared" si="177"/>
        <v>0</v>
      </c>
      <c r="AQ1004" s="16">
        <f t="shared" si="177"/>
        <v>0</v>
      </c>
      <c r="AR1004" s="17">
        <f t="shared" si="177"/>
        <v>0</v>
      </c>
    </row>
    <row r="1005" spans="3:44" ht="36.65" customHeight="1">
      <c r="C1005" s="20">
        <v>1000</v>
      </c>
      <c r="D1005" s="53">
        <f>現状ワード設定!B1002</f>
        <v>0</v>
      </c>
      <c r="E1005" s="26" t="str">
        <f>IFERROR(_xlfn.XLOOKUP($D1005,現状商品設定!B:B,現状商品設定!C:C,"-"),"-")</f>
        <v>-</v>
      </c>
      <c r="F1005" s="56">
        <f>現状ワード設定!G1002</f>
        <v>0</v>
      </c>
      <c r="G1005" s="60" t="s">
        <v>46</v>
      </c>
      <c r="H1005" s="47" t="str">
        <f>IFERROR(_xlfn.XLOOKUP(D1005,商品!$D:$D,商品!$H:$H),"")</f>
        <v/>
      </c>
      <c r="I1005" s="50" t="str">
        <f>IFERROR(_xlfn.XLOOKUP(D1005&amp;F1005,現状ワード設定!J:J,現状ワード設定!H:H),"")</f>
        <v/>
      </c>
      <c r="J1005" s="47" t="str">
        <f>IFERROR(_xlfn.XLOOKUP(D1005&amp;F1005,現状ワード設定!J:J,現状ワード設定!I:I),"")</f>
        <v/>
      </c>
      <c r="K1005" s="47" t="e">
        <f>IF(AND(T1005&gt;=設定!$C$12,W1005&gt;=O1005),I1005*(1+設定!$F$12),IF(AND(T1005&gt;=設定!$C$13,W1005&lt;O1005),I1005*(1+設定!$F$13),IF(AND(T1005&lt;設定!$C$14,U1005&gt;=設定!$E$14),I1005*(1+設定!$F$14),IF(AND(T1005&lt;設定!$C$15,U1005&lt;設定!$E$15),I1005*(1+設定!$F$15),"除外"))))</f>
        <v>#VALUE!</v>
      </c>
      <c r="L1005" s="58" t="e">
        <f ca="1">IF(消化率!$I$5&lt;1,K1005*消化率!$I$5,IF(U1005*V1005/(K1005*消化率!$I$5)&gt;O1005,K1005*消化率!$I$5,M1005))</f>
        <v>#DIV/0!</v>
      </c>
      <c r="M1005" s="58" t="e">
        <f t="shared" si="168"/>
        <v>#VALUE!</v>
      </c>
      <c r="N1005" s="58" t="e">
        <f ca="1">IF(ROUNDUP(IF(IF(IF(AND(設定!$D$8&lt;=L1005,設定!$D$8&lt;J1005),設定!$D$8,IF(AND(J1005&lt;=L1005,J1005&lt;設定!$D$8),J1005,IF(AND(L1005&lt;=J1005,J1005&lt;設定!$D$8),J1005,L1005)))=0,設定!$D$8,IF(AND(設定!$D$8&lt;=L1005,設定!$D$8&lt;J1005),設定!$D$8,IF(AND(J1005&lt;=L1005,J1005&lt;設定!$D$8),J1005,IF(AND(L1005&lt;=J1005,J1005&lt;設定!$D$8),J1005,L1005))))&lt;=H1005,H1005+1,IF(IF(AND(設定!$D$8&lt;=L1005,設定!$D$8&lt;J1005),設定!$D$8,IF(AND(J1005&lt;=L1005,J1005&lt;設定!$D$8),J1005,IF(AND(L1005&lt;=J1005,J1005&lt;設定!$D$8),J1005,L1005)))=0,設定!$D$8,IF(AND(設定!$D$8&lt;=L1005,設定!$D$8&lt;J1005),設定!$D$8,IF(AND(J1005&lt;=L1005,J1005&lt;設定!$D$8),J1005,IF(AND(L1005&lt;=J1005,J1005&lt;設定!$D$8),J1005,L1005))))),0)&gt;40,ROUNDUP(IF(IF(IF(AND(設定!$D$8&lt;=L1005,設定!$D$8&lt;J1005),設定!$D$8,IF(AND(J1005&lt;=L1005,J1005&lt;設定!$D$8),J1005,IF(AND(L1005&lt;=J1005,J1005&lt;設定!$D$8),J1005,L1005)))=0,設定!$D$8,IF(AND(設定!$D$8&lt;=L1005,設定!$D$8&lt;J1005),設定!$D$8,IF(AND(J1005&lt;=L1005,J1005&lt;設定!$D$8),J1005,IF(AND(L1005&lt;=J1005,J1005&lt;設定!$D$8),J1005,L1005))))&lt;=H1005,H1005+1,IF(IF(AND(設定!$D$8&lt;=L1005,設定!$D$8&lt;J1005),設定!$D$8,IF(AND(J1005&lt;=L1005,J1005&lt;設定!$D$8),J1005,IF(AND(L1005&lt;=J1005,J1005&lt;設定!$D$8),J1005,L1005)))=0,設定!$D$8,IF(AND(設定!$D$8&lt;=L1005,設定!$D$8&lt;J1005),設定!$D$8,IF(AND(J1005&lt;=L1005,J1005&lt;設定!$D$8),J1005,IF(AND(L1005&lt;=J1005,J1005&lt;設定!$D$8),J1005,L1005))))),0),40)</f>
        <v>#DIV/0!</v>
      </c>
      <c r="O1005" s="55">
        <f>IF(G1005="標準",設定!$C$4,G1005)</f>
        <v>5</v>
      </c>
      <c r="P1005" s="45">
        <f t="shared" si="169"/>
        <v>0</v>
      </c>
      <c r="Q1005" s="14">
        <f t="shared" si="170"/>
        <v>0</v>
      </c>
      <c r="R1005" s="23">
        <f t="shared" si="178"/>
        <v>0</v>
      </c>
      <c r="S1005" s="12">
        <f t="shared" si="171"/>
        <v>0</v>
      </c>
      <c r="T1005" s="23">
        <f t="shared" si="172"/>
        <v>0</v>
      </c>
      <c r="U1005" s="13">
        <f t="shared" si="173"/>
        <v>0</v>
      </c>
      <c r="V1005" s="104" t="str">
        <f>INDEX(商品!Q:Q,MATCH(キーワード!D1005,商品!D:D,0),1)</f>
        <v>-</v>
      </c>
      <c r="W1005" s="15">
        <f t="shared" si="174"/>
        <v>0</v>
      </c>
      <c r="X1005" s="22">
        <f>SUMIFS(当月ワード!$J$3:$J$1000,当月ワード!$D$3:$D$1000,キーワード!$D1005,当月ワード!$E$3:$E$1000,キーワード!$F1005)</f>
        <v>0</v>
      </c>
      <c r="Y1005" s="23">
        <f>SUMIFS(前月ワード!$J$3:$J$1000,前月ワード!$D$3:$D$1000,キーワード!$D1005,前月ワード!$E$3:$E$1000,キーワード!$F1005)</f>
        <v>0</v>
      </c>
      <c r="Z1005" s="23">
        <f>SUMIFS(前々月ワード!$J$3:$J$1000,前々月ワード!$D$3:$D$1000,キーワード!$D1005,前々月ワード!$E$3:$E$1000,キーワード!$F1005)</f>
        <v>0</v>
      </c>
      <c r="AA1005" s="22">
        <f>SUMIFS(当月ワード!$W$3:$W$1000,当月ワード!$D$3:$D$1000,キーワード!$D1005,当月ワード!$E$3:$E$1000,キーワード!$F1005)</f>
        <v>0</v>
      </c>
      <c r="AB1005" s="23">
        <f>SUMIFS(前月ワード!$W$3:$W$1000,前月ワード!$D$3:$D$1000,キーワード!$D1005,前月ワード!$E$3:$E$1000,キーワード!$F1005)</f>
        <v>0</v>
      </c>
      <c r="AC1005" s="23">
        <f>SUMIFS(前々月ワード!$W$3:$W$1000,前々月ワード!$D$3:$D$1000,キーワード!$D1005,前々月ワード!$E$3:$E$1000,キーワード!$F1005)</f>
        <v>0</v>
      </c>
      <c r="AD1005" s="23">
        <f t="shared" si="175"/>
        <v>0</v>
      </c>
      <c r="AE1005" s="23">
        <f t="shared" si="175"/>
        <v>0</v>
      </c>
      <c r="AF1005" s="23">
        <f t="shared" si="175"/>
        <v>0</v>
      </c>
      <c r="AG1005" s="22">
        <f>SUMIFS(当月ワード!$X$3:$X$1000,当月ワード!$D$3:$D$1000,キーワード!$D1005,当月ワード!$E$3:$E$1000,キーワード!$F1005)</f>
        <v>0</v>
      </c>
      <c r="AH1005" s="23">
        <f>SUMIFS(前月ワード!$X$3:$X$1000,前月ワード!$D$3:$D$1000,キーワード!$D1005,前月ワード!$E$3:$E$1000,キーワード!$F1005)</f>
        <v>0</v>
      </c>
      <c r="AI1005" s="23">
        <f>SUMIFS(前々月ワード!$X$3:$X$1000,前々月ワード!$D$3:$D$1000,キーワード!$D1005,前々月ワード!$E$3:$E$1000,キーワード!$F1005)</f>
        <v>0</v>
      </c>
      <c r="AJ1005" s="22">
        <f>SUMIFS(当月ワード!$I$3:$I$1000,当月ワード!$D$3:$D$1000,キーワード!$D1005,当月ワード!$E$3:$E$1000,キーワード!$F1005)</f>
        <v>0</v>
      </c>
      <c r="AK1005" s="23">
        <f>SUMIFS(前月ワード!$I$3:$I$1000,前月ワード!$D$3:$D$1000,キーワード!$D1005,前月ワード!$E$3:$E$1000,キーワード!$F1005)</f>
        <v>0</v>
      </c>
      <c r="AL1005" s="23">
        <f>SUMIFS(前々月ワード!$I$3:$I$1000,前々月ワード!$D$3:$D$1000,キーワード!$D1005,前々月ワード!$E$3:$E$1000,キーワード!$F1005)</f>
        <v>0</v>
      </c>
      <c r="AM1005" s="13">
        <f t="shared" si="176"/>
        <v>0</v>
      </c>
      <c r="AN1005" s="13">
        <f t="shared" si="176"/>
        <v>0</v>
      </c>
      <c r="AO1005" s="13">
        <f t="shared" si="176"/>
        <v>0</v>
      </c>
      <c r="AP1005" s="16">
        <f t="shared" si="177"/>
        <v>0</v>
      </c>
      <c r="AQ1005" s="16">
        <f t="shared" si="177"/>
        <v>0</v>
      </c>
      <c r="AR1005" s="17">
        <f t="shared" si="177"/>
        <v>0</v>
      </c>
    </row>
    <row r="1006" spans="3:44">
      <c r="E1006" s="27" t="s">
        <v>47</v>
      </c>
      <c r="F1006" s="27"/>
      <c r="G1006" s="27"/>
      <c r="H1006" s="27"/>
      <c r="I1006" s="27"/>
      <c r="J1006" s="27"/>
      <c r="K1006" s="27"/>
      <c r="L1006" s="27"/>
      <c r="M1006" s="27"/>
      <c r="N1006" s="27"/>
      <c r="O1006" s="27"/>
      <c r="P1006" s="24">
        <f>SUM(P6:P1005)</f>
        <v>0</v>
      </c>
      <c r="Q1006" s="24">
        <f>SUM(Q6:Q1005)</f>
        <v>0</v>
      </c>
      <c r="R1006" s="24">
        <f t="shared" ref="R1006" si="179">IFERROR(P1006/T1006,0)</f>
        <v>0</v>
      </c>
      <c r="S1006" s="24">
        <f>SUM(S6:S1005)</f>
        <v>0</v>
      </c>
      <c r="T1006" s="24">
        <f>SUM(T6:T1005)</f>
        <v>0</v>
      </c>
      <c r="U1006" s="18">
        <f t="shared" ref="U1006" si="180">IFERROR(S1006/T1006,0)</f>
        <v>0</v>
      </c>
      <c r="V1006" s="18"/>
      <c r="W1006" s="19">
        <f t="shared" ref="W1006" si="181">IFERROR(Q1006/P1006,0)</f>
        <v>0</v>
      </c>
    </row>
  </sheetData>
  <autoFilter ref="C5:AR1006" xr:uid="{00000000-0009-0000-0000-000000000000}"/>
  <phoneticPr fontId="2"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351EEB-D6D8-4352-A97C-9B590AC0629F}">
  <sheetPr>
    <tabColor theme="7"/>
  </sheetPr>
  <dimension ref="A1"/>
  <sheetViews>
    <sheetView workbookViewId="0">
      <selection activeCell="Q1007" sqref="Q1007"/>
    </sheetView>
  </sheetViews>
  <sheetFormatPr defaultRowHeight="18"/>
  <sheetData/>
  <phoneticPr fontId="2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5C54CA-F7D8-48F3-9570-FB6B22F1AFBD}">
  <sheetPr>
    <tabColor rgb="FFFFC000"/>
  </sheetPr>
  <dimension ref="A1:C375"/>
  <sheetViews>
    <sheetView showGridLines="0" zoomScale="55" zoomScaleNormal="55" workbookViewId="0"/>
  </sheetViews>
  <sheetFormatPr defaultRowHeight="18"/>
  <cols>
    <col min="1" max="1" width="13.5" customWidth="1"/>
    <col min="2" max="2" width="13.5" style="51" customWidth="1"/>
    <col min="3" max="4" width="13.5" customWidth="1"/>
  </cols>
  <sheetData>
    <row r="1" spans="1:3">
      <c r="A1" t="s">
        <v>55</v>
      </c>
      <c r="B1" s="51" t="s">
        <v>34</v>
      </c>
      <c r="C1" t="s">
        <v>56</v>
      </c>
    </row>
    <row r="2" spans="1:3">
      <c r="A2" t="s">
        <v>57</v>
      </c>
      <c r="B2" s="51">
        <f>現状商品設定!B3</f>
        <v>0</v>
      </c>
      <c r="C2" s="24" t="str">
        <f ca="1">IFERROR(_xlfn.XLOOKUP(B2,商品!D:D,商品!K:K),"")</f>
        <v/>
      </c>
    </row>
    <row r="3" spans="1:3">
      <c r="A3" t="s">
        <v>57</v>
      </c>
      <c r="B3" s="51">
        <f>現状商品設定!B4</f>
        <v>0</v>
      </c>
      <c r="C3" s="24" t="str">
        <f ca="1">IFERROR(_xlfn.XLOOKUP(B3,商品!D:D,商品!K:K),"")</f>
        <v/>
      </c>
    </row>
    <row r="4" spans="1:3">
      <c r="A4" t="s">
        <v>57</v>
      </c>
      <c r="B4" s="51">
        <f>現状商品設定!B5</f>
        <v>0</v>
      </c>
      <c r="C4" s="24" t="str">
        <f ca="1">IFERROR(_xlfn.XLOOKUP(B4,商品!D:D,商品!K:K),"")</f>
        <v/>
      </c>
    </row>
    <row r="5" spans="1:3">
      <c r="A5" t="s">
        <v>57</v>
      </c>
      <c r="B5" s="51">
        <f>現状商品設定!B6</f>
        <v>0</v>
      </c>
      <c r="C5" s="24" t="str">
        <f ca="1">IFERROR(_xlfn.XLOOKUP(B5,商品!D:D,商品!K:K),"")</f>
        <v/>
      </c>
    </row>
    <row r="6" spans="1:3">
      <c r="A6" t="s">
        <v>57</v>
      </c>
      <c r="B6" s="51">
        <f>現状商品設定!B7</f>
        <v>0</v>
      </c>
      <c r="C6" s="24" t="str">
        <f ca="1">IFERROR(_xlfn.XLOOKUP(B6,商品!D:D,商品!K:K),"")</f>
        <v/>
      </c>
    </row>
    <row r="7" spans="1:3">
      <c r="A7" t="s">
        <v>57</v>
      </c>
      <c r="B7" s="51">
        <f>現状商品設定!B8</f>
        <v>0</v>
      </c>
      <c r="C7" s="24" t="str">
        <f ca="1">IFERROR(_xlfn.XLOOKUP(B7,商品!D:D,商品!K:K),"")</f>
        <v/>
      </c>
    </row>
    <row r="8" spans="1:3">
      <c r="A8" t="s">
        <v>57</v>
      </c>
      <c r="B8" s="51">
        <f>現状商品設定!B9</f>
        <v>0</v>
      </c>
      <c r="C8" s="24" t="str">
        <f ca="1">IFERROR(_xlfn.XLOOKUP(B8,商品!D:D,商品!K:K),"")</f>
        <v/>
      </c>
    </row>
    <row r="9" spans="1:3">
      <c r="A9" t="s">
        <v>57</v>
      </c>
      <c r="B9" s="51">
        <f>現状商品設定!B10</f>
        <v>0</v>
      </c>
      <c r="C9" s="24" t="str">
        <f ca="1">IFERROR(_xlfn.XLOOKUP(B9,商品!D:D,商品!K:K),"")</f>
        <v/>
      </c>
    </row>
    <row r="10" spans="1:3">
      <c r="A10" t="s">
        <v>57</v>
      </c>
      <c r="B10" s="51">
        <f>現状商品設定!B11</f>
        <v>0</v>
      </c>
      <c r="C10" s="24" t="str">
        <f ca="1">IFERROR(_xlfn.XLOOKUP(B10,商品!D:D,商品!K:K),"")</f>
        <v/>
      </c>
    </row>
    <row r="11" spans="1:3">
      <c r="A11" t="s">
        <v>57</v>
      </c>
      <c r="B11" s="51">
        <f>現状商品設定!B12</f>
        <v>0</v>
      </c>
      <c r="C11" s="24" t="str">
        <f ca="1">IFERROR(_xlfn.XLOOKUP(B11,商品!D:D,商品!K:K),"")</f>
        <v/>
      </c>
    </row>
    <row r="12" spans="1:3">
      <c r="A12" t="s">
        <v>57</v>
      </c>
      <c r="B12" s="51">
        <f>現状商品設定!B13</f>
        <v>0</v>
      </c>
      <c r="C12" s="24" t="str">
        <f ca="1">IFERROR(_xlfn.XLOOKUP(B12,商品!D:D,商品!K:K),"")</f>
        <v/>
      </c>
    </row>
    <row r="13" spans="1:3">
      <c r="A13" t="s">
        <v>57</v>
      </c>
      <c r="B13" s="51">
        <f>現状商品設定!B14</f>
        <v>0</v>
      </c>
      <c r="C13" s="24" t="str">
        <f ca="1">IFERROR(_xlfn.XLOOKUP(B13,商品!D:D,商品!K:K),"")</f>
        <v/>
      </c>
    </row>
    <row r="14" spans="1:3">
      <c r="A14" t="s">
        <v>57</v>
      </c>
      <c r="B14" s="51">
        <f>現状商品設定!B15</f>
        <v>0</v>
      </c>
      <c r="C14" s="24" t="str">
        <f ca="1">IFERROR(_xlfn.XLOOKUP(B14,商品!D:D,商品!K:K),"")</f>
        <v/>
      </c>
    </row>
    <row r="15" spans="1:3">
      <c r="A15" t="s">
        <v>57</v>
      </c>
      <c r="B15" s="51">
        <f>現状商品設定!B16</f>
        <v>0</v>
      </c>
      <c r="C15" s="24" t="str">
        <f ca="1">IFERROR(_xlfn.XLOOKUP(B15,商品!D:D,商品!K:K),"")</f>
        <v/>
      </c>
    </row>
    <row r="16" spans="1:3">
      <c r="A16" t="s">
        <v>57</v>
      </c>
      <c r="B16" s="51">
        <f>現状商品設定!B17</f>
        <v>0</v>
      </c>
      <c r="C16" s="24" t="str">
        <f ca="1">IFERROR(_xlfn.XLOOKUP(B16,商品!D:D,商品!K:K),"")</f>
        <v/>
      </c>
    </row>
    <row r="17" spans="1:3">
      <c r="A17" t="s">
        <v>57</v>
      </c>
      <c r="B17" s="51">
        <f>現状商品設定!B18</f>
        <v>0</v>
      </c>
      <c r="C17" s="24" t="str">
        <f ca="1">IFERROR(_xlfn.XLOOKUP(B17,商品!D:D,商品!K:K),"")</f>
        <v/>
      </c>
    </row>
    <row r="18" spans="1:3">
      <c r="A18" t="s">
        <v>57</v>
      </c>
      <c r="B18" s="51">
        <f>現状商品設定!B19</f>
        <v>0</v>
      </c>
      <c r="C18" s="24" t="str">
        <f ca="1">IFERROR(_xlfn.XLOOKUP(B18,商品!D:D,商品!K:K),"")</f>
        <v/>
      </c>
    </row>
    <row r="19" spans="1:3">
      <c r="A19" t="s">
        <v>57</v>
      </c>
      <c r="B19" s="51">
        <f>現状商品設定!B20</f>
        <v>0</v>
      </c>
      <c r="C19" s="24" t="str">
        <f ca="1">IFERROR(_xlfn.XLOOKUP(B19,商品!D:D,商品!K:K),"")</f>
        <v/>
      </c>
    </row>
    <row r="20" spans="1:3">
      <c r="A20" t="s">
        <v>57</v>
      </c>
      <c r="B20" s="51">
        <f>現状商品設定!B21</f>
        <v>0</v>
      </c>
      <c r="C20" s="24" t="str">
        <f ca="1">IFERROR(_xlfn.XLOOKUP(B20,商品!D:D,商品!K:K),"")</f>
        <v/>
      </c>
    </row>
    <row r="21" spans="1:3">
      <c r="A21" t="s">
        <v>57</v>
      </c>
      <c r="B21" s="51">
        <f>現状商品設定!B22</f>
        <v>0</v>
      </c>
      <c r="C21" s="24" t="str">
        <f ca="1">IFERROR(_xlfn.XLOOKUP(B21,商品!D:D,商品!K:K),"")</f>
        <v/>
      </c>
    </row>
    <row r="22" spans="1:3">
      <c r="A22" t="s">
        <v>57</v>
      </c>
      <c r="B22" s="51">
        <f>現状商品設定!B23</f>
        <v>0</v>
      </c>
      <c r="C22" s="24" t="str">
        <f ca="1">IFERROR(_xlfn.XLOOKUP(B22,商品!D:D,商品!K:K),"")</f>
        <v/>
      </c>
    </row>
    <row r="23" spans="1:3">
      <c r="A23" t="s">
        <v>57</v>
      </c>
      <c r="B23" s="51">
        <f>現状商品設定!B24</f>
        <v>0</v>
      </c>
      <c r="C23" s="24" t="str">
        <f ca="1">IFERROR(_xlfn.XLOOKUP(B23,商品!D:D,商品!K:K),"")</f>
        <v/>
      </c>
    </row>
    <row r="24" spans="1:3">
      <c r="A24" t="s">
        <v>57</v>
      </c>
      <c r="B24" s="51">
        <f>現状商品設定!B25</f>
        <v>0</v>
      </c>
      <c r="C24" s="24" t="str">
        <f ca="1">IFERROR(_xlfn.XLOOKUP(B24,商品!D:D,商品!K:K),"")</f>
        <v/>
      </c>
    </row>
    <row r="25" spans="1:3">
      <c r="A25" t="s">
        <v>57</v>
      </c>
      <c r="B25" s="51">
        <f>現状商品設定!B26</f>
        <v>0</v>
      </c>
      <c r="C25" s="24" t="str">
        <f ca="1">IFERROR(_xlfn.XLOOKUP(B25,商品!D:D,商品!K:K),"")</f>
        <v/>
      </c>
    </row>
    <row r="26" spans="1:3">
      <c r="A26" t="s">
        <v>57</v>
      </c>
      <c r="B26" s="51">
        <f>現状商品設定!B27</f>
        <v>0</v>
      </c>
      <c r="C26" s="24" t="str">
        <f ca="1">IFERROR(_xlfn.XLOOKUP(B26,商品!D:D,商品!K:K),"")</f>
        <v/>
      </c>
    </row>
    <row r="27" spans="1:3">
      <c r="A27" t="s">
        <v>57</v>
      </c>
      <c r="B27" s="51">
        <f>現状商品設定!B28</f>
        <v>0</v>
      </c>
      <c r="C27" s="24" t="str">
        <f ca="1">IFERROR(_xlfn.XLOOKUP(B27,商品!D:D,商品!K:K),"")</f>
        <v/>
      </c>
    </row>
    <row r="28" spans="1:3">
      <c r="A28" t="s">
        <v>57</v>
      </c>
      <c r="B28" s="51">
        <f>現状商品設定!B29</f>
        <v>0</v>
      </c>
      <c r="C28" s="24" t="str">
        <f ca="1">IFERROR(_xlfn.XLOOKUP(B28,商品!D:D,商品!K:K),"")</f>
        <v/>
      </c>
    </row>
    <row r="29" spans="1:3">
      <c r="A29" t="s">
        <v>57</v>
      </c>
      <c r="B29" s="51">
        <f>現状商品設定!B30</f>
        <v>0</v>
      </c>
      <c r="C29" s="24" t="str">
        <f ca="1">IFERROR(_xlfn.XLOOKUP(B29,商品!D:D,商品!K:K),"")</f>
        <v/>
      </c>
    </row>
    <row r="30" spans="1:3">
      <c r="A30" t="s">
        <v>57</v>
      </c>
      <c r="B30" s="51">
        <f>現状商品設定!B31</f>
        <v>0</v>
      </c>
      <c r="C30" s="24" t="str">
        <f ca="1">IFERROR(_xlfn.XLOOKUP(B30,商品!D:D,商品!K:K),"")</f>
        <v/>
      </c>
    </row>
    <row r="31" spans="1:3">
      <c r="A31" t="s">
        <v>57</v>
      </c>
      <c r="B31" s="51">
        <f>現状商品設定!B32</f>
        <v>0</v>
      </c>
      <c r="C31" s="24" t="str">
        <f ca="1">IFERROR(_xlfn.XLOOKUP(B31,商品!D:D,商品!K:K),"")</f>
        <v/>
      </c>
    </row>
    <row r="32" spans="1:3">
      <c r="A32" t="s">
        <v>57</v>
      </c>
      <c r="B32" s="51">
        <f>現状商品設定!B33</f>
        <v>0</v>
      </c>
      <c r="C32" s="24" t="str">
        <f ca="1">IFERROR(_xlfn.XLOOKUP(B32,商品!D:D,商品!K:K),"")</f>
        <v/>
      </c>
    </row>
    <row r="33" spans="1:3">
      <c r="A33" t="s">
        <v>57</v>
      </c>
      <c r="B33" s="51">
        <f>現状商品設定!B34</f>
        <v>0</v>
      </c>
      <c r="C33" s="24" t="str">
        <f ca="1">IFERROR(_xlfn.XLOOKUP(B33,商品!D:D,商品!K:K),"")</f>
        <v/>
      </c>
    </row>
    <row r="34" spans="1:3">
      <c r="A34" t="s">
        <v>57</v>
      </c>
      <c r="B34" s="51">
        <f>現状商品設定!B35</f>
        <v>0</v>
      </c>
      <c r="C34" s="24" t="str">
        <f ca="1">IFERROR(_xlfn.XLOOKUP(B34,商品!D:D,商品!K:K),"")</f>
        <v/>
      </c>
    </row>
    <row r="35" spans="1:3">
      <c r="A35" t="s">
        <v>57</v>
      </c>
      <c r="B35" s="51">
        <f>現状商品設定!B36</f>
        <v>0</v>
      </c>
      <c r="C35" s="24" t="str">
        <f ca="1">IFERROR(_xlfn.XLOOKUP(B35,商品!D:D,商品!K:K),"")</f>
        <v/>
      </c>
    </row>
    <row r="36" spans="1:3">
      <c r="A36" t="s">
        <v>57</v>
      </c>
      <c r="B36" s="51">
        <f>現状商品設定!B37</f>
        <v>0</v>
      </c>
      <c r="C36" s="24" t="str">
        <f ca="1">IFERROR(_xlfn.XLOOKUP(B36,商品!D:D,商品!K:K),"")</f>
        <v/>
      </c>
    </row>
    <row r="37" spans="1:3">
      <c r="A37" t="s">
        <v>57</v>
      </c>
      <c r="B37" s="51">
        <f>現状商品設定!B38</f>
        <v>0</v>
      </c>
      <c r="C37" s="24" t="str">
        <f ca="1">IFERROR(_xlfn.XLOOKUP(B37,商品!D:D,商品!K:K),"")</f>
        <v/>
      </c>
    </row>
    <row r="38" spans="1:3">
      <c r="A38" t="s">
        <v>57</v>
      </c>
      <c r="B38" s="51">
        <f>現状商品設定!B39</f>
        <v>0</v>
      </c>
      <c r="C38" s="24" t="str">
        <f ca="1">IFERROR(_xlfn.XLOOKUP(B38,商品!D:D,商品!K:K),"")</f>
        <v/>
      </c>
    </row>
    <row r="39" spans="1:3">
      <c r="A39" t="s">
        <v>57</v>
      </c>
      <c r="B39" s="51">
        <f>現状商品設定!B40</f>
        <v>0</v>
      </c>
      <c r="C39" s="24" t="str">
        <f ca="1">IFERROR(_xlfn.XLOOKUP(B39,商品!D:D,商品!K:K),"")</f>
        <v/>
      </c>
    </row>
    <row r="40" spans="1:3">
      <c r="A40" t="s">
        <v>57</v>
      </c>
      <c r="B40" s="51">
        <f>現状商品設定!B41</f>
        <v>0</v>
      </c>
      <c r="C40" s="24" t="str">
        <f ca="1">IFERROR(_xlfn.XLOOKUP(B40,商品!D:D,商品!K:K),"")</f>
        <v/>
      </c>
    </row>
    <row r="41" spans="1:3">
      <c r="A41" t="s">
        <v>57</v>
      </c>
      <c r="B41" s="51">
        <f>現状商品設定!B42</f>
        <v>0</v>
      </c>
      <c r="C41" s="24" t="str">
        <f ca="1">IFERROR(_xlfn.XLOOKUP(B41,商品!D:D,商品!K:K),"")</f>
        <v/>
      </c>
    </row>
    <row r="42" spans="1:3">
      <c r="A42" t="s">
        <v>57</v>
      </c>
      <c r="B42" s="51">
        <f>現状商品設定!B43</f>
        <v>0</v>
      </c>
      <c r="C42" s="24" t="str">
        <f ca="1">IFERROR(_xlfn.XLOOKUP(B42,商品!D:D,商品!K:K),"")</f>
        <v/>
      </c>
    </row>
    <row r="43" spans="1:3">
      <c r="A43" t="s">
        <v>57</v>
      </c>
      <c r="B43" s="51">
        <f>現状商品設定!B44</f>
        <v>0</v>
      </c>
      <c r="C43" s="24" t="str">
        <f ca="1">IFERROR(_xlfn.XLOOKUP(B43,商品!D:D,商品!K:K),"")</f>
        <v/>
      </c>
    </row>
    <row r="44" spans="1:3">
      <c r="A44" t="s">
        <v>57</v>
      </c>
      <c r="B44" s="51">
        <f>現状商品設定!B45</f>
        <v>0</v>
      </c>
      <c r="C44" s="24" t="str">
        <f ca="1">IFERROR(_xlfn.XLOOKUP(B44,商品!D:D,商品!K:K),"")</f>
        <v/>
      </c>
    </row>
    <row r="45" spans="1:3">
      <c r="A45" t="s">
        <v>57</v>
      </c>
      <c r="B45" s="51">
        <f>現状商品設定!B46</f>
        <v>0</v>
      </c>
      <c r="C45" s="24" t="str">
        <f ca="1">IFERROR(_xlfn.XLOOKUP(B45,商品!D:D,商品!K:K),"")</f>
        <v/>
      </c>
    </row>
    <row r="46" spans="1:3">
      <c r="A46" t="s">
        <v>57</v>
      </c>
      <c r="B46" s="51">
        <f>現状商品設定!B47</f>
        <v>0</v>
      </c>
      <c r="C46" s="24" t="str">
        <f ca="1">IFERROR(_xlfn.XLOOKUP(B46,商品!D:D,商品!K:K),"")</f>
        <v/>
      </c>
    </row>
    <row r="47" spans="1:3">
      <c r="A47" t="s">
        <v>57</v>
      </c>
      <c r="B47" s="51">
        <f>現状商品設定!B48</f>
        <v>0</v>
      </c>
      <c r="C47" s="24" t="str">
        <f ca="1">IFERROR(_xlfn.XLOOKUP(B47,商品!D:D,商品!K:K),"")</f>
        <v/>
      </c>
    </row>
    <row r="48" spans="1:3">
      <c r="A48" t="s">
        <v>57</v>
      </c>
      <c r="B48" s="51">
        <f>現状商品設定!B49</f>
        <v>0</v>
      </c>
      <c r="C48" s="24" t="str">
        <f ca="1">IFERROR(_xlfn.XLOOKUP(B48,商品!D:D,商品!K:K),"")</f>
        <v/>
      </c>
    </row>
    <row r="49" spans="1:3">
      <c r="A49" t="s">
        <v>57</v>
      </c>
      <c r="B49" s="51">
        <f>現状商品設定!B50</f>
        <v>0</v>
      </c>
      <c r="C49" s="24" t="str">
        <f ca="1">IFERROR(_xlfn.XLOOKUP(B49,商品!D:D,商品!K:K),"")</f>
        <v/>
      </c>
    </row>
    <row r="50" spans="1:3">
      <c r="A50" t="s">
        <v>57</v>
      </c>
      <c r="B50" s="51">
        <f>現状商品設定!B51</f>
        <v>0</v>
      </c>
      <c r="C50" s="24" t="str">
        <f ca="1">IFERROR(_xlfn.XLOOKUP(B50,商品!D:D,商品!K:K),"")</f>
        <v/>
      </c>
    </row>
    <row r="51" spans="1:3">
      <c r="A51" t="s">
        <v>57</v>
      </c>
      <c r="B51" s="51">
        <f>現状商品設定!B52</f>
        <v>0</v>
      </c>
      <c r="C51" s="24" t="str">
        <f ca="1">IFERROR(_xlfn.XLOOKUP(B51,商品!D:D,商品!K:K),"")</f>
        <v/>
      </c>
    </row>
    <row r="52" spans="1:3">
      <c r="A52" t="s">
        <v>57</v>
      </c>
      <c r="B52" s="51">
        <f>現状商品設定!B53</f>
        <v>0</v>
      </c>
      <c r="C52" s="24" t="str">
        <f ca="1">IFERROR(_xlfn.XLOOKUP(B52,商品!D:D,商品!K:K),"")</f>
        <v/>
      </c>
    </row>
    <row r="53" spans="1:3">
      <c r="A53" t="s">
        <v>57</v>
      </c>
      <c r="B53" s="51">
        <f>現状商品設定!B54</f>
        <v>0</v>
      </c>
      <c r="C53" s="24" t="str">
        <f ca="1">IFERROR(_xlfn.XLOOKUP(B53,商品!D:D,商品!K:K),"")</f>
        <v/>
      </c>
    </row>
    <row r="54" spans="1:3">
      <c r="A54" t="s">
        <v>57</v>
      </c>
      <c r="B54" s="51">
        <f>現状商品設定!B55</f>
        <v>0</v>
      </c>
      <c r="C54" s="24" t="str">
        <f ca="1">IFERROR(_xlfn.XLOOKUP(B54,商品!D:D,商品!K:K),"")</f>
        <v/>
      </c>
    </row>
    <row r="55" spans="1:3">
      <c r="A55" t="s">
        <v>57</v>
      </c>
      <c r="B55" s="51">
        <f>現状商品設定!B56</f>
        <v>0</v>
      </c>
      <c r="C55" s="24" t="str">
        <f ca="1">IFERROR(_xlfn.XLOOKUP(B55,商品!D:D,商品!K:K),"")</f>
        <v/>
      </c>
    </row>
    <row r="56" spans="1:3">
      <c r="A56" t="s">
        <v>57</v>
      </c>
      <c r="B56" s="51">
        <f>現状商品設定!B57</f>
        <v>0</v>
      </c>
      <c r="C56" s="24" t="str">
        <f ca="1">IFERROR(_xlfn.XLOOKUP(B56,商品!D:D,商品!K:K),"")</f>
        <v/>
      </c>
    </row>
    <row r="57" spans="1:3">
      <c r="A57" t="s">
        <v>57</v>
      </c>
      <c r="B57" s="51">
        <f>現状商品設定!B58</f>
        <v>0</v>
      </c>
      <c r="C57" s="24" t="str">
        <f ca="1">IFERROR(_xlfn.XLOOKUP(B57,商品!D:D,商品!K:K),"")</f>
        <v/>
      </c>
    </row>
    <row r="58" spans="1:3">
      <c r="A58" t="s">
        <v>57</v>
      </c>
      <c r="B58" s="51">
        <f>現状商品設定!B59</f>
        <v>0</v>
      </c>
      <c r="C58" s="24" t="str">
        <f ca="1">IFERROR(_xlfn.XLOOKUP(B58,商品!D:D,商品!K:K),"")</f>
        <v/>
      </c>
    </row>
    <row r="59" spans="1:3">
      <c r="A59" t="s">
        <v>57</v>
      </c>
      <c r="B59" s="51">
        <f>現状商品設定!B60</f>
        <v>0</v>
      </c>
      <c r="C59" s="24" t="str">
        <f ca="1">IFERROR(_xlfn.XLOOKUP(B59,商品!D:D,商品!K:K),"")</f>
        <v/>
      </c>
    </row>
    <row r="60" spans="1:3">
      <c r="A60" t="s">
        <v>57</v>
      </c>
      <c r="B60" s="51">
        <f>現状商品設定!B61</f>
        <v>0</v>
      </c>
      <c r="C60" s="24" t="str">
        <f ca="1">IFERROR(_xlfn.XLOOKUP(B60,商品!D:D,商品!K:K),"")</f>
        <v/>
      </c>
    </row>
    <row r="61" spans="1:3">
      <c r="A61" t="s">
        <v>57</v>
      </c>
      <c r="B61" s="51">
        <f>現状商品設定!B62</f>
        <v>0</v>
      </c>
      <c r="C61" s="24" t="str">
        <f ca="1">IFERROR(_xlfn.XLOOKUP(B61,商品!D:D,商品!K:K),"")</f>
        <v/>
      </c>
    </row>
    <row r="62" spans="1:3">
      <c r="A62" t="s">
        <v>57</v>
      </c>
      <c r="B62" s="51">
        <f>現状商品設定!B63</f>
        <v>0</v>
      </c>
      <c r="C62" s="24" t="str">
        <f ca="1">IFERROR(_xlfn.XLOOKUP(B62,商品!D:D,商品!K:K),"")</f>
        <v/>
      </c>
    </row>
    <row r="63" spans="1:3">
      <c r="A63" t="s">
        <v>57</v>
      </c>
      <c r="B63" s="51">
        <f>現状商品設定!B64</f>
        <v>0</v>
      </c>
      <c r="C63" s="24" t="str">
        <f ca="1">IFERROR(_xlfn.XLOOKUP(B63,商品!D:D,商品!K:K),"")</f>
        <v/>
      </c>
    </row>
    <row r="64" spans="1:3">
      <c r="A64" t="s">
        <v>57</v>
      </c>
      <c r="B64" s="51">
        <f>現状商品設定!B65</f>
        <v>0</v>
      </c>
      <c r="C64" s="24" t="str">
        <f ca="1">IFERROR(_xlfn.XLOOKUP(B64,商品!D:D,商品!K:K),"")</f>
        <v/>
      </c>
    </row>
    <row r="65" spans="1:3">
      <c r="A65" t="s">
        <v>57</v>
      </c>
      <c r="B65" s="51">
        <f>現状商品設定!B66</f>
        <v>0</v>
      </c>
      <c r="C65" s="24" t="str">
        <f ca="1">IFERROR(_xlfn.XLOOKUP(B65,商品!D:D,商品!K:K),"")</f>
        <v/>
      </c>
    </row>
    <row r="66" spans="1:3">
      <c r="A66" t="s">
        <v>57</v>
      </c>
      <c r="B66" s="51">
        <f>現状商品設定!B67</f>
        <v>0</v>
      </c>
      <c r="C66" s="24" t="str">
        <f ca="1">IFERROR(_xlfn.XLOOKUP(B66,商品!D:D,商品!K:K),"")</f>
        <v/>
      </c>
    </row>
    <row r="67" spans="1:3">
      <c r="A67" t="s">
        <v>57</v>
      </c>
      <c r="B67" s="51">
        <f>現状商品設定!B68</f>
        <v>0</v>
      </c>
      <c r="C67" s="24" t="str">
        <f ca="1">IFERROR(_xlfn.XLOOKUP(B67,商品!D:D,商品!K:K),"")</f>
        <v/>
      </c>
    </row>
    <row r="68" spans="1:3">
      <c r="A68" t="s">
        <v>57</v>
      </c>
      <c r="B68" s="51">
        <f>現状商品設定!B69</f>
        <v>0</v>
      </c>
      <c r="C68" s="24" t="str">
        <f ca="1">IFERROR(_xlfn.XLOOKUP(B68,商品!D:D,商品!K:K),"")</f>
        <v/>
      </c>
    </row>
    <row r="69" spans="1:3">
      <c r="A69" t="s">
        <v>57</v>
      </c>
      <c r="B69" s="51">
        <f>現状商品設定!B70</f>
        <v>0</v>
      </c>
      <c r="C69" s="24" t="str">
        <f ca="1">IFERROR(_xlfn.XLOOKUP(B69,商品!D:D,商品!K:K),"")</f>
        <v/>
      </c>
    </row>
    <row r="70" spans="1:3">
      <c r="A70" t="s">
        <v>57</v>
      </c>
      <c r="B70" s="51">
        <f>現状商品設定!B71</f>
        <v>0</v>
      </c>
      <c r="C70" s="24" t="str">
        <f ca="1">IFERROR(_xlfn.XLOOKUP(B70,商品!D:D,商品!K:K),"")</f>
        <v/>
      </c>
    </row>
    <row r="71" spans="1:3">
      <c r="A71" t="s">
        <v>57</v>
      </c>
      <c r="B71" s="51">
        <f>現状商品設定!B72</f>
        <v>0</v>
      </c>
      <c r="C71" s="24" t="str">
        <f ca="1">IFERROR(_xlfn.XLOOKUP(B71,商品!D:D,商品!K:K),"")</f>
        <v/>
      </c>
    </row>
    <row r="72" spans="1:3">
      <c r="A72" t="s">
        <v>57</v>
      </c>
      <c r="B72" s="51">
        <f>現状商品設定!B73</f>
        <v>0</v>
      </c>
      <c r="C72" s="24" t="str">
        <f ca="1">IFERROR(_xlfn.XLOOKUP(B72,商品!D:D,商品!K:K),"")</f>
        <v/>
      </c>
    </row>
    <row r="73" spans="1:3">
      <c r="A73" t="s">
        <v>57</v>
      </c>
      <c r="B73" s="51">
        <f>現状商品設定!B74</f>
        <v>0</v>
      </c>
      <c r="C73" s="24" t="str">
        <f ca="1">IFERROR(_xlfn.XLOOKUP(B73,商品!D:D,商品!K:K),"")</f>
        <v/>
      </c>
    </row>
    <row r="74" spans="1:3">
      <c r="A74" t="s">
        <v>57</v>
      </c>
      <c r="B74" s="51">
        <f>現状商品設定!B75</f>
        <v>0</v>
      </c>
      <c r="C74" s="24" t="str">
        <f ca="1">IFERROR(_xlfn.XLOOKUP(B74,商品!D:D,商品!K:K),"")</f>
        <v/>
      </c>
    </row>
    <row r="75" spans="1:3">
      <c r="A75" t="s">
        <v>57</v>
      </c>
      <c r="B75" s="51">
        <f>現状商品設定!B76</f>
        <v>0</v>
      </c>
      <c r="C75" s="24" t="str">
        <f ca="1">IFERROR(_xlfn.XLOOKUP(B75,商品!D:D,商品!K:K),"")</f>
        <v/>
      </c>
    </row>
    <row r="76" spans="1:3">
      <c r="A76" t="s">
        <v>57</v>
      </c>
      <c r="B76" s="51">
        <f>現状商品設定!B77</f>
        <v>0</v>
      </c>
      <c r="C76" s="24" t="str">
        <f ca="1">IFERROR(_xlfn.XLOOKUP(B76,商品!D:D,商品!K:K),"")</f>
        <v/>
      </c>
    </row>
    <row r="77" spans="1:3">
      <c r="A77" t="s">
        <v>57</v>
      </c>
      <c r="B77" s="51">
        <f>現状商品設定!B78</f>
        <v>0</v>
      </c>
      <c r="C77" s="24" t="str">
        <f ca="1">IFERROR(_xlfn.XLOOKUP(B77,商品!D:D,商品!K:K),"")</f>
        <v/>
      </c>
    </row>
    <row r="78" spans="1:3">
      <c r="A78" t="s">
        <v>57</v>
      </c>
      <c r="B78" s="51">
        <f>現状商品設定!B79</f>
        <v>0</v>
      </c>
      <c r="C78" s="24" t="str">
        <f ca="1">IFERROR(_xlfn.XLOOKUP(B78,商品!D:D,商品!K:K),"")</f>
        <v/>
      </c>
    </row>
    <row r="79" spans="1:3">
      <c r="A79" t="s">
        <v>57</v>
      </c>
      <c r="B79" s="51">
        <f>現状商品設定!B80</f>
        <v>0</v>
      </c>
      <c r="C79" s="24" t="str">
        <f ca="1">IFERROR(_xlfn.XLOOKUP(B79,商品!D:D,商品!K:K),"")</f>
        <v/>
      </c>
    </row>
    <row r="80" spans="1:3">
      <c r="A80" t="s">
        <v>57</v>
      </c>
      <c r="B80" s="51">
        <f>現状商品設定!B81</f>
        <v>0</v>
      </c>
      <c r="C80" s="24" t="str">
        <f ca="1">IFERROR(_xlfn.XLOOKUP(B80,商品!D:D,商品!K:K),"")</f>
        <v/>
      </c>
    </row>
    <row r="81" spans="1:3">
      <c r="A81" t="s">
        <v>57</v>
      </c>
      <c r="B81" s="51">
        <f>現状商品設定!B82</f>
        <v>0</v>
      </c>
      <c r="C81" s="24" t="str">
        <f ca="1">IFERROR(_xlfn.XLOOKUP(B81,商品!D:D,商品!K:K),"")</f>
        <v/>
      </c>
    </row>
    <row r="82" spans="1:3">
      <c r="A82" t="s">
        <v>57</v>
      </c>
      <c r="B82" s="51">
        <f>現状商品設定!B83</f>
        <v>0</v>
      </c>
      <c r="C82" s="24" t="str">
        <f ca="1">IFERROR(_xlfn.XLOOKUP(B82,商品!D:D,商品!K:K),"")</f>
        <v/>
      </c>
    </row>
    <row r="83" spans="1:3">
      <c r="A83" t="s">
        <v>57</v>
      </c>
      <c r="B83" s="51">
        <f>現状商品設定!B84</f>
        <v>0</v>
      </c>
      <c r="C83" s="24" t="str">
        <f ca="1">IFERROR(_xlfn.XLOOKUP(B83,商品!D:D,商品!K:K),"")</f>
        <v/>
      </c>
    </row>
    <row r="84" spans="1:3">
      <c r="A84" t="s">
        <v>57</v>
      </c>
      <c r="B84" s="51">
        <f>現状商品設定!B85</f>
        <v>0</v>
      </c>
      <c r="C84" s="24" t="str">
        <f ca="1">IFERROR(_xlfn.XLOOKUP(B84,商品!D:D,商品!K:K),"")</f>
        <v/>
      </c>
    </row>
    <row r="85" spans="1:3">
      <c r="A85" t="s">
        <v>57</v>
      </c>
      <c r="B85" s="51">
        <f>現状商品設定!B86</f>
        <v>0</v>
      </c>
      <c r="C85" s="24" t="str">
        <f ca="1">IFERROR(_xlfn.XLOOKUP(B85,商品!D:D,商品!K:K),"")</f>
        <v/>
      </c>
    </row>
    <row r="86" spans="1:3">
      <c r="A86" t="s">
        <v>57</v>
      </c>
      <c r="B86" s="51">
        <f>現状商品設定!B87</f>
        <v>0</v>
      </c>
      <c r="C86" s="24" t="str">
        <f ca="1">IFERROR(_xlfn.XLOOKUP(B86,商品!D:D,商品!K:K),"")</f>
        <v/>
      </c>
    </row>
    <row r="87" spans="1:3">
      <c r="A87" t="s">
        <v>57</v>
      </c>
      <c r="B87" s="51">
        <f>現状商品設定!B88</f>
        <v>0</v>
      </c>
      <c r="C87" s="24" t="str">
        <f ca="1">IFERROR(_xlfn.XLOOKUP(B87,商品!D:D,商品!K:K),"")</f>
        <v/>
      </c>
    </row>
    <row r="88" spans="1:3">
      <c r="A88" t="s">
        <v>57</v>
      </c>
      <c r="B88" s="51">
        <f>現状商品設定!B89</f>
        <v>0</v>
      </c>
      <c r="C88" s="24" t="str">
        <f ca="1">IFERROR(_xlfn.XLOOKUP(B88,商品!D:D,商品!K:K),"")</f>
        <v/>
      </c>
    </row>
    <row r="89" spans="1:3">
      <c r="A89" t="s">
        <v>57</v>
      </c>
      <c r="B89" s="51">
        <f>現状商品設定!B90</f>
        <v>0</v>
      </c>
      <c r="C89" s="24" t="str">
        <f ca="1">IFERROR(_xlfn.XLOOKUP(B89,商品!D:D,商品!K:K),"")</f>
        <v/>
      </c>
    </row>
    <row r="90" spans="1:3">
      <c r="A90" t="s">
        <v>57</v>
      </c>
      <c r="B90" s="51">
        <f>現状商品設定!B91</f>
        <v>0</v>
      </c>
      <c r="C90" s="24" t="str">
        <f ca="1">IFERROR(_xlfn.XLOOKUP(B90,商品!D:D,商品!K:K),"")</f>
        <v/>
      </c>
    </row>
    <row r="91" spans="1:3">
      <c r="A91" t="s">
        <v>57</v>
      </c>
      <c r="B91" s="51">
        <f>現状商品設定!B92</f>
        <v>0</v>
      </c>
      <c r="C91" s="24" t="str">
        <f ca="1">IFERROR(_xlfn.XLOOKUP(B91,商品!D:D,商品!K:K),"")</f>
        <v/>
      </c>
    </row>
    <row r="92" spans="1:3">
      <c r="A92" t="s">
        <v>57</v>
      </c>
      <c r="B92" s="51">
        <f>現状商品設定!B93</f>
        <v>0</v>
      </c>
      <c r="C92" s="24" t="str">
        <f ca="1">IFERROR(_xlfn.XLOOKUP(B92,商品!D:D,商品!K:K),"")</f>
        <v/>
      </c>
    </row>
    <row r="93" spans="1:3">
      <c r="A93" t="s">
        <v>57</v>
      </c>
      <c r="B93" s="51">
        <f>現状商品設定!B94</f>
        <v>0</v>
      </c>
      <c r="C93" s="24" t="str">
        <f ca="1">IFERROR(_xlfn.XLOOKUP(B93,商品!D:D,商品!K:K),"")</f>
        <v/>
      </c>
    </row>
    <row r="94" spans="1:3">
      <c r="A94" t="s">
        <v>57</v>
      </c>
      <c r="B94" s="51">
        <f>現状商品設定!B95</f>
        <v>0</v>
      </c>
      <c r="C94" s="24" t="str">
        <f ca="1">IFERROR(_xlfn.XLOOKUP(B94,商品!D:D,商品!K:K),"")</f>
        <v/>
      </c>
    </row>
    <row r="95" spans="1:3">
      <c r="A95" t="s">
        <v>57</v>
      </c>
      <c r="B95" s="51">
        <f>現状商品設定!B96</f>
        <v>0</v>
      </c>
      <c r="C95" s="24" t="str">
        <f ca="1">IFERROR(_xlfn.XLOOKUP(B95,商品!D:D,商品!K:K),"")</f>
        <v/>
      </c>
    </row>
    <row r="96" spans="1:3">
      <c r="A96" t="s">
        <v>57</v>
      </c>
      <c r="B96" s="51">
        <f>現状商品設定!B97</f>
        <v>0</v>
      </c>
      <c r="C96" s="24" t="str">
        <f ca="1">IFERROR(_xlfn.XLOOKUP(B96,商品!D:D,商品!K:K),"")</f>
        <v/>
      </c>
    </row>
    <row r="97" spans="1:3">
      <c r="A97" t="s">
        <v>57</v>
      </c>
      <c r="B97" s="51">
        <f>現状商品設定!B98</f>
        <v>0</v>
      </c>
      <c r="C97" s="24" t="str">
        <f ca="1">IFERROR(_xlfn.XLOOKUP(B97,商品!D:D,商品!K:K),"")</f>
        <v/>
      </c>
    </row>
    <row r="98" spans="1:3">
      <c r="A98" t="s">
        <v>57</v>
      </c>
      <c r="B98" s="51">
        <f>現状商品設定!B99</f>
        <v>0</v>
      </c>
      <c r="C98" s="24" t="str">
        <f ca="1">IFERROR(_xlfn.XLOOKUP(B98,商品!D:D,商品!K:K),"")</f>
        <v/>
      </c>
    </row>
    <row r="99" spans="1:3">
      <c r="A99" t="s">
        <v>57</v>
      </c>
      <c r="B99" s="51">
        <f>現状商品設定!B100</f>
        <v>0</v>
      </c>
      <c r="C99" s="24" t="str">
        <f ca="1">IFERROR(_xlfn.XLOOKUP(B99,商品!D:D,商品!K:K),"")</f>
        <v/>
      </c>
    </row>
    <row r="100" spans="1:3">
      <c r="A100" t="s">
        <v>57</v>
      </c>
      <c r="B100" s="51">
        <f>現状商品設定!B101</f>
        <v>0</v>
      </c>
      <c r="C100" s="24" t="str">
        <f ca="1">IFERROR(_xlfn.XLOOKUP(B100,商品!D:D,商品!K:K),"")</f>
        <v/>
      </c>
    </row>
    <row r="101" spans="1:3">
      <c r="A101" t="s">
        <v>57</v>
      </c>
      <c r="B101" s="51">
        <f>現状商品設定!B102</f>
        <v>0</v>
      </c>
      <c r="C101" s="24" t="str">
        <f ca="1">IFERROR(_xlfn.XLOOKUP(B101,商品!D:D,商品!K:K),"")</f>
        <v/>
      </c>
    </row>
    <row r="102" spans="1:3">
      <c r="A102" t="s">
        <v>57</v>
      </c>
      <c r="B102" s="51">
        <f>現状商品設定!B103</f>
        <v>0</v>
      </c>
      <c r="C102" s="24" t="str">
        <f ca="1">IFERROR(_xlfn.XLOOKUP(B102,商品!D:D,商品!K:K),"")</f>
        <v/>
      </c>
    </row>
    <row r="103" spans="1:3">
      <c r="A103" t="s">
        <v>57</v>
      </c>
      <c r="B103" s="51">
        <f>現状商品設定!B104</f>
        <v>0</v>
      </c>
      <c r="C103" s="24" t="str">
        <f ca="1">IFERROR(_xlfn.XLOOKUP(B103,商品!D:D,商品!K:K),"")</f>
        <v/>
      </c>
    </row>
    <row r="104" spans="1:3">
      <c r="A104" t="s">
        <v>57</v>
      </c>
      <c r="B104" s="51">
        <f>現状商品設定!B105</f>
        <v>0</v>
      </c>
      <c r="C104" s="24" t="str">
        <f ca="1">IFERROR(_xlfn.XLOOKUP(B104,商品!D:D,商品!K:K),"")</f>
        <v/>
      </c>
    </row>
    <row r="105" spans="1:3">
      <c r="A105" t="s">
        <v>57</v>
      </c>
      <c r="B105" s="51">
        <f>現状商品設定!B106</f>
        <v>0</v>
      </c>
      <c r="C105" s="24" t="str">
        <f ca="1">IFERROR(_xlfn.XLOOKUP(B105,商品!D:D,商品!K:K),"")</f>
        <v/>
      </c>
    </row>
    <row r="106" spans="1:3">
      <c r="A106" t="s">
        <v>57</v>
      </c>
      <c r="B106" s="51">
        <f>現状商品設定!B107</f>
        <v>0</v>
      </c>
      <c r="C106" s="24" t="str">
        <f ca="1">IFERROR(_xlfn.XLOOKUP(B106,商品!D:D,商品!K:K),"")</f>
        <v/>
      </c>
    </row>
    <row r="107" spans="1:3">
      <c r="A107" t="s">
        <v>57</v>
      </c>
      <c r="B107" s="51">
        <f>現状商品設定!B108</f>
        <v>0</v>
      </c>
      <c r="C107" s="24" t="str">
        <f ca="1">IFERROR(_xlfn.XLOOKUP(B107,商品!D:D,商品!K:K),"")</f>
        <v/>
      </c>
    </row>
    <row r="108" spans="1:3">
      <c r="A108" t="s">
        <v>57</v>
      </c>
      <c r="B108" s="51">
        <f>現状商品設定!B109</f>
        <v>0</v>
      </c>
      <c r="C108" s="24" t="str">
        <f ca="1">IFERROR(_xlfn.XLOOKUP(B108,商品!D:D,商品!K:K),"")</f>
        <v/>
      </c>
    </row>
    <row r="109" spans="1:3">
      <c r="A109" t="s">
        <v>57</v>
      </c>
      <c r="B109" s="51">
        <f>現状商品設定!B110</f>
        <v>0</v>
      </c>
      <c r="C109" s="24" t="str">
        <f ca="1">IFERROR(_xlfn.XLOOKUP(B109,商品!D:D,商品!K:K),"")</f>
        <v/>
      </c>
    </row>
    <row r="110" spans="1:3">
      <c r="A110" t="s">
        <v>57</v>
      </c>
      <c r="B110" s="51">
        <f>現状商品設定!B111</f>
        <v>0</v>
      </c>
      <c r="C110" s="24" t="str">
        <f ca="1">IFERROR(_xlfn.XLOOKUP(B110,商品!D:D,商品!K:K),"")</f>
        <v/>
      </c>
    </row>
    <row r="111" spans="1:3">
      <c r="A111" t="s">
        <v>57</v>
      </c>
      <c r="B111" s="51">
        <f>現状商品設定!B112</f>
        <v>0</v>
      </c>
      <c r="C111" s="24" t="str">
        <f ca="1">IFERROR(_xlfn.XLOOKUP(B111,商品!D:D,商品!K:K),"")</f>
        <v/>
      </c>
    </row>
    <row r="112" spans="1:3">
      <c r="A112" t="s">
        <v>57</v>
      </c>
      <c r="B112" s="51">
        <f>現状商品設定!B113</f>
        <v>0</v>
      </c>
      <c r="C112" s="24" t="str">
        <f ca="1">IFERROR(_xlfn.XLOOKUP(B112,商品!D:D,商品!K:K),"")</f>
        <v/>
      </c>
    </row>
    <row r="113" spans="1:3">
      <c r="A113" t="s">
        <v>57</v>
      </c>
      <c r="B113" s="51">
        <f>現状商品設定!B114</f>
        <v>0</v>
      </c>
      <c r="C113" s="24" t="str">
        <f ca="1">IFERROR(_xlfn.XLOOKUP(B113,商品!D:D,商品!K:K),"")</f>
        <v/>
      </c>
    </row>
    <row r="114" spans="1:3">
      <c r="A114" t="s">
        <v>57</v>
      </c>
      <c r="B114" s="51">
        <f>現状商品設定!B115</f>
        <v>0</v>
      </c>
      <c r="C114" s="24" t="str">
        <f ca="1">IFERROR(_xlfn.XLOOKUP(B114,商品!D:D,商品!K:K),"")</f>
        <v/>
      </c>
    </row>
    <row r="115" spans="1:3">
      <c r="A115" t="s">
        <v>57</v>
      </c>
      <c r="B115" s="51">
        <f>現状商品設定!B116</f>
        <v>0</v>
      </c>
      <c r="C115" s="24" t="str">
        <f ca="1">IFERROR(_xlfn.XLOOKUP(B115,商品!D:D,商品!K:K),"")</f>
        <v/>
      </c>
    </row>
    <row r="116" spans="1:3">
      <c r="A116" t="s">
        <v>57</v>
      </c>
      <c r="B116" s="51">
        <f>現状商品設定!B117</f>
        <v>0</v>
      </c>
      <c r="C116" s="24" t="str">
        <f ca="1">IFERROR(_xlfn.XLOOKUP(B116,商品!D:D,商品!K:K),"")</f>
        <v/>
      </c>
    </row>
    <row r="117" spans="1:3">
      <c r="A117" t="s">
        <v>57</v>
      </c>
      <c r="B117" s="51">
        <f>現状商品設定!B118</f>
        <v>0</v>
      </c>
      <c r="C117" s="24" t="str">
        <f ca="1">IFERROR(_xlfn.XLOOKUP(B117,商品!D:D,商品!K:K),"")</f>
        <v/>
      </c>
    </row>
    <row r="118" spans="1:3">
      <c r="A118" t="s">
        <v>57</v>
      </c>
      <c r="B118" s="51">
        <f>現状商品設定!B119</f>
        <v>0</v>
      </c>
      <c r="C118" s="24" t="str">
        <f ca="1">IFERROR(_xlfn.XLOOKUP(B118,商品!D:D,商品!K:K),"")</f>
        <v/>
      </c>
    </row>
    <row r="119" spans="1:3">
      <c r="A119" t="s">
        <v>57</v>
      </c>
      <c r="B119" s="51">
        <f>現状商品設定!B120</f>
        <v>0</v>
      </c>
      <c r="C119" s="24" t="str">
        <f ca="1">IFERROR(_xlfn.XLOOKUP(B119,商品!D:D,商品!K:K),"")</f>
        <v/>
      </c>
    </row>
    <row r="120" spans="1:3">
      <c r="A120" t="s">
        <v>57</v>
      </c>
      <c r="B120" s="51">
        <f>現状商品設定!B121</f>
        <v>0</v>
      </c>
      <c r="C120" s="24" t="str">
        <f ca="1">IFERROR(_xlfn.XLOOKUP(B120,商品!D:D,商品!K:K),"")</f>
        <v/>
      </c>
    </row>
    <row r="121" spans="1:3">
      <c r="A121" t="s">
        <v>57</v>
      </c>
      <c r="B121" s="51">
        <f>現状商品設定!B122</f>
        <v>0</v>
      </c>
      <c r="C121" s="24" t="str">
        <f ca="1">IFERROR(_xlfn.XLOOKUP(B121,商品!D:D,商品!K:K),"")</f>
        <v/>
      </c>
    </row>
    <row r="122" spans="1:3">
      <c r="A122" t="s">
        <v>57</v>
      </c>
      <c r="B122" s="51">
        <f>現状商品設定!B123</f>
        <v>0</v>
      </c>
      <c r="C122" s="24" t="str">
        <f ca="1">IFERROR(_xlfn.XLOOKUP(B122,商品!D:D,商品!K:K),"")</f>
        <v/>
      </c>
    </row>
    <row r="123" spans="1:3">
      <c r="A123" t="s">
        <v>57</v>
      </c>
      <c r="B123" s="51">
        <f>現状商品設定!B124</f>
        <v>0</v>
      </c>
      <c r="C123" s="24" t="str">
        <f ca="1">IFERROR(_xlfn.XLOOKUP(B123,商品!D:D,商品!K:K),"")</f>
        <v/>
      </c>
    </row>
    <row r="124" spans="1:3">
      <c r="A124" t="s">
        <v>57</v>
      </c>
      <c r="B124" s="51">
        <f>現状商品設定!B125</f>
        <v>0</v>
      </c>
      <c r="C124" s="24" t="str">
        <f ca="1">IFERROR(_xlfn.XLOOKUP(B124,商品!D:D,商品!K:K),"")</f>
        <v/>
      </c>
    </row>
    <row r="125" spans="1:3">
      <c r="A125" t="s">
        <v>57</v>
      </c>
      <c r="B125" s="51">
        <f>現状商品設定!B126</f>
        <v>0</v>
      </c>
      <c r="C125" s="24" t="str">
        <f ca="1">IFERROR(_xlfn.XLOOKUP(B125,商品!D:D,商品!K:K),"")</f>
        <v/>
      </c>
    </row>
    <row r="126" spans="1:3">
      <c r="A126" t="s">
        <v>57</v>
      </c>
      <c r="B126" s="51">
        <f>現状商品設定!B127</f>
        <v>0</v>
      </c>
      <c r="C126" s="24" t="str">
        <f ca="1">IFERROR(_xlfn.XLOOKUP(B126,商品!D:D,商品!K:K),"")</f>
        <v/>
      </c>
    </row>
    <row r="127" spans="1:3">
      <c r="A127" t="s">
        <v>57</v>
      </c>
      <c r="B127" s="51">
        <f>現状商品設定!B128</f>
        <v>0</v>
      </c>
      <c r="C127" s="24" t="str">
        <f ca="1">IFERROR(_xlfn.XLOOKUP(B127,商品!D:D,商品!K:K),"")</f>
        <v/>
      </c>
    </row>
    <row r="128" spans="1:3">
      <c r="A128" t="s">
        <v>57</v>
      </c>
      <c r="B128" s="51">
        <f>現状商品設定!B129</f>
        <v>0</v>
      </c>
      <c r="C128" s="24" t="str">
        <f ca="1">IFERROR(_xlfn.XLOOKUP(B128,商品!D:D,商品!K:K),"")</f>
        <v/>
      </c>
    </row>
    <row r="129" spans="1:3">
      <c r="A129" t="s">
        <v>57</v>
      </c>
      <c r="B129" s="51">
        <f>現状商品設定!B130</f>
        <v>0</v>
      </c>
      <c r="C129" s="24" t="str">
        <f ca="1">IFERROR(_xlfn.XLOOKUP(B129,商品!D:D,商品!K:K),"")</f>
        <v/>
      </c>
    </row>
    <row r="130" spans="1:3">
      <c r="A130" t="s">
        <v>57</v>
      </c>
      <c r="B130" s="51">
        <f>現状商品設定!B131</f>
        <v>0</v>
      </c>
      <c r="C130" s="24" t="str">
        <f ca="1">IFERROR(_xlfn.XLOOKUP(B130,商品!D:D,商品!K:K),"")</f>
        <v/>
      </c>
    </row>
    <row r="131" spans="1:3">
      <c r="A131" t="s">
        <v>57</v>
      </c>
      <c r="B131" s="51">
        <f>現状商品設定!B132</f>
        <v>0</v>
      </c>
      <c r="C131" s="24" t="str">
        <f ca="1">IFERROR(_xlfn.XLOOKUP(B131,商品!D:D,商品!K:K),"")</f>
        <v/>
      </c>
    </row>
    <row r="132" spans="1:3">
      <c r="A132" t="s">
        <v>57</v>
      </c>
      <c r="B132" s="51">
        <f>現状商品設定!B133</f>
        <v>0</v>
      </c>
      <c r="C132" s="24" t="str">
        <f ca="1">IFERROR(_xlfn.XLOOKUP(B132,商品!D:D,商品!K:K),"")</f>
        <v/>
      </c>
    </row>
    <row r="133" spans="1:3">
      <c r="A133" t="s">
        <v>57</v>
      </c>
      <c r="B133" s="51">
        <f>現状商品設定!B134</f>
        <v>0</v>
      </c>
      <c r="C133" s="24" t="str">
        <f ca="1">IFERROR(_xlfn.XLOOKUP(B133,商品!D:D,商品!K:K),"")</f>
        <v/>
      </c>
    </row>
    <row r="134" spans="1:3">
      <c r="A134" t="s">
        <v>57</v>
      </c>
      <c r="B134" s="51">
        <f>現状商品設定!B135</f>
        <v>0</v>
      </c>
      <c r="C134" s="24" t="str">
        <f ca="1">IFERROR(_xlfn.XLOOKUP(B134,商品!D:D,商品!K:K),"")</f>
        <v/>
      </c>
    </row>
    <row r="135" spans="1:3">
      <c r="A135" t="s">
        <v>57</v>
      </c>
      <c r="B135" s="51">
        <f>現状商品設定!B136</f>
        <v>0</v>
      </c>
      <c r="C135" s="24" t="str">
        <f ca="1">IFERROR(_xlfn.XLOOKUP(B135,商品!D:D,商品!K:K),"")</f>
        <v/>
      </c>
    </row>
    <row r="136" spans="1:3">
      <c r="A136" t="s">
        <v>57</v>
      </c>
      <c r="B136" s="51">
        <f>現状商品設定!B137</f>
        <v>0</v>
      </c>
      <c r="C136" s="24" t="str">
        <f ca="1">IFERROR(_xlfn.XLOOKUP(B136,商品!D:D,商品!K:K),"")</f>
        <v/>
      </c>
    </row>
    <row r="137" spans="1:3">
      <c r="A137" t="s">
        <v>57</v>
      </c>
      <c r="B137" s="51">
        <f>現状商品設定!B138</f>
        <v>0</v>
      </c>
      <c r="C137" s="24" t="str">
        <f ca="1">IFERROR(_xlfn.XLOOKUP(B137,商品!D:D,商品!K:K),"")</f>
        <v/>
      </c>
    </row>
    <row r="138" spans="1:3">
      <c r="A138" t="s">
        <v>57</v>
      </c>
      <c r="B138" s="51">
        <f>現状商品設定!B139</f>
        <v>0</v>
      </c>
      <c r="C138" s="24" t="str">
        <f ca="1">IFERROR(_xlfn.XLOOKUP(B138,商品!D:D,商品!K:K),"")</f>
        <v/>
      </c>
    </row>
    <row r="139" spans="1:3">
      <c r="A139" t="s">
        <v>57</v>
      </c>
      <c r="B139" s="51">
        <f>現状商品設定!B140</f>
        <v>0</v>
      </c>
      <c r="C139" s="24" t="str">
        <f ca="1">IFERROR(_xlfn.XLOOKUP(B139,商品!D:D,商品!K:K),"")</f>
        <v/>
      </c>
    </row>
    <row r="140" spans="1:3">
      <c r="A140" t="s">
        <v>57</v>
      </c>
      <c r="B140" s="51">
        <f>現状商品設定!B141</f>
        <v>0</v>
      </c>
      <c r="C140" s="24" t="str">
        <f ca="1">IFERROR(_xlfn.XLOOKUP(B140,商品!D:D,商品!K:K),"")</f>
        <v/>
      </c>
    </row>
    <row r="141" spans="1:3">
      <c r="A141" t="s">
        <v>57</v>
      </c>
      <c r="B141" s="51">
        <f>現状商品設定!B142</f>
        <v>0</v>
      </c>
      <c r="C141" s="24" t="str">
        <f ca="1">IFERROR(_xlfn.XLOOKUP(B141,商品!D:D,商品!K:K),"")</f>
        <v/>
      </c>
    </row>
    <row r="142" spans="1:3">
      <c r="A142" t="s">
        <v>57</v>
      </c>
      <c r="B142" s="51">
        <f>現状商品設定!B143</f>
        <v>0</v>
      </c>
      <c r="C142" s="24" t="str">
        <f ca="1">IFERROR(_xlfn.XLOOKUP(B142,商品!D:D,商品!K:K),"")</f>
        <v/>
      </c>
    </row>
    <row r="143" spans="1:3">
      <c r="A143" t="s">
        <v>57</v>
      </c>
      <c r="B143" s="51">
        <f>現状商品設定!B144</f>
        <v>0</v>
      </c>
      <c r="C143" s="24" t="str">
        <f ca="1">IFERROR(_xlfn.XLOOKUP(B143,商品!D:D,商品!K:K),"")</f>
        <v/>
      </c>
    </row>
    <row r="144" spans="1:3">
      <c r="A144" t="s">
        <v>57</v>
      </c>
      <c r="B144" s="51">
        <f>現状商品設定!B145</f>
        <v>0</v>
      </c>
      <c r="C144" s="24" t="str">
        <f ca="1">IFERROR(_xlfn.XLOOKUP(B144,商品!D:D,商品!K:K),"")</f>
        <v/>
      </c>
    </row>
    <row r="145" spans="1:3">
      <c r="A145" t="s">
        <v>57</v>
      </c>
      <c r="B145" s="51">
        <f>現状商品設定!B146</f>
        <v>0</v>
      </c>
      <c r="C145" s="24" t="str">
        <f ca="1">IFERROR(_xlfn.XLOOKUP(B145,商品!D:D,商品!K:K),"")</f>
        <v/>
      </c>
    </row>
    <row r="146" spans="1:3">
      <c r="A146" t="s">
        <v>57</v>
      </c>
      <c r="B146" s="51">
        <f>現状商品設定!B147</f>
        <v>0</v>
      </c>
      <c r="C146" s="24" t="str">
        <f ca="1">IFERROR(_xlfn.XLOOKUP(B146,商品!D:D,商品!K:K),"")</f>
        <v/>
      </c>
    </row>
    <row r="147" spans="1:3">
      <c r="A147" t="s">
        <v>57</v>
      </c>
      <c r="B147" s="51">
        <f>現状商品設定!B148</f>
        <v>0</v>
      </c>
      <c r="C147" s="24" t="str">
        <f ca="1">IFERROR(_xlfn.XLOOKUP(B147,商品!D:D,商品!K:K),"")</f>
        <v/>
      </c>
    </row>
    <row r="148" spans="1:3">
      <c r="A148" t="s">
        <v>57</v>
      </c>
      <c r="B148" s="51">
        <f>現状商品設定!B149</f>
        <v>0</v>
      </c>
      <c r="C148" s="24" t="str">
        <f ca="1">IFERROR(_xlfn.XLOOKUP(B148,商品!D:D,商品!K:K),"")</f>
        <v/>
      </c>
    </row>
    <row r="149" spans="1:3">
      <c r="A149" t="s">
        <v>57</v>
      </c>
      <c r="B149" s="51">
        <f>現状商品設定!B150</f>
        <v>0</v>
      </c>
      <c r="C149" s="24" t="str">
        <f ca="1">IFERROR(_xlfn.XLOOKUP(B149,商品!D:D,商品!K:K),"")</f>
        <v/>
      </c>
    </row>
    <row r="150" spans="1:3">
      <c r="A150" t="s">
        <v>57</v>
      </c>
      <c r="B150" s="51">
        <f>現状商品設定!B151</f>
        <v>0</v>
      </c>
      <c r="C150" s="24" t="str">
        <f ca="1">IFERROR(_xlfn.XLOOKUP(B150,商品!D:D,商品!K:K),"")</f>
        <v/>
      </c>
    </row>
    <row r="151" spans="1:3">
      <c r="A151" t="s">
        <v>57</v>
      </c>
      <c r="B151" s="51">
        <f>現状商品設定!B152</f>
        <v>0</v>
      </c>
      <c r="C151" s="24" t="str">
        <f ca="1">IFERROR(_xlfn.XLOOKUP(B151,商品!D:D,商品!K:K),"")</f>
        <v/>
      </c>
    </row>
    <row r="152" spans="1:3">
      <c r="A152" t="s">
        <v>57</v>
      </c>
      <c r="B152" s="51">
        <f>現状商品設定!B153</f>
        <v>0</v>
      </c>
      <c r="C152" s="24" t="str">
        <f ca="1">IFERROR(_xlfn.XLOOKUP(B152,商品!D:D,商品!K:K),"")</f>
        <v/>
      </c>
    </row>
    <row r="153" spans="1:3">
      <c r="A153" t="s">
        <v>57</v>
      </c>
      <c r="B153" s="51">
        <f>現状商品設定!B154</f>
        <v>0</v>
      </c>
      <c r="C153" s="24" t="str">
        <f ca="1">IFERROR(_xlfn.XLOOKUP(B153,商品!D:D,商品!K:K),"")</f>
        <v/>
      </c>
    </row>
    <row r="154" spans="1:3">
      <c r="A154" t="s">
        <v>57</v>
      </c>
      <c r="B154" s="51">
        <f>現状商品設定!B155</f>
        <v>0</v>
      </c>
      <c r="C154" s="24" t="str">
        <f ca="1">IFERROR(_xlfn.XLOOKUP(B154,商品!D:D,商品!K:K),"")</f>
        <v/>
      </c>
    </row>
    <row r="155" spans="1:3">
      <c r="A155" t="s">
        <v>57</v>
      </c>
      <c r="B155" s="51">
        <f>現状商品設定!B156</f>
        <v>0</v>
      </c>
      <c r="C155" s="24" t="str">
        <f ca="1">IFERROR(_xlfn.XLOOKUP(B155,商品!D:D,商品!K:K),"")</f>
        <v/>
      </c>
    </row>
    <row r="156" spans="1:3">
      <c r="A156" t="s">
        <v>57</v>
      </c>
      <c r="B156" s="51">
        <f>現状商品設定!B157</f>
        <v>0</v>
      </c>
      <c r="C156" s="24" t="str">
        <f ca="1">IFERROR(_xlfn.XLOOKUP(B156,商品!D:D,商品!K:K),"")</f>
        <v/>
      </c>
    </row>
    <row r="157" spans="1:3">
      <c r="A157" t="s">
        <v>57</v>
      </c>
      <c r="B157" s="51">
        <f>現状商品設定!B158</f>
        <v>0</v>
      </c>
      <c r="C157" s="24" t="str">
        <f ca="1">IFERROR(_xlfn.XLOOKUP(B157,商品!D:D,商品!K:K),"")</f>
        <v/>
      </c>
    </row>
    <row r="158" spans="1:3">
      <c r="A158" t="s">
        <v>57</v>
      </c>
      <c r="B158" s="51">
        <f>現状商品設定!B159</f>
        <v>0</v>
      </c>
      <c r="C158" s="24" t="str">
        <f ca="1">IFERROR(_xlfn.XLOOKUP(B158,商品!D:D,商品!K:K),"")</f>
        <v/>
      </c>
    </row>
    <row r="159" spans="1:3">
      <c r="A159" t="s">
        <v>57</v>
      </c>
      <c r="B159" s="51">
        <f>現状商品設定!B160</f>
        <v>0</v>
      </c>
      <c r="C159" s="24" t="str">
        <f ca="1">IFERROR(_xlfn.XLOOKUP(B159,商品!D:D,商品!K:K),"")</f>
        <v/>
      </c>
    </row>
    <row r="160" spans="1:3">
      <c r="A160" t="s">
        <v>57</v>
      </c>
      <c r="B160" s="51">
        <f>現状商品設定!B161</f>
        <v>0</v>
      </c>
      <c r="C160" s="24" t="str">
        <f ca="1">IFERROR(_xlfn.XLOOKUP(B160,商品!D:D,商品!K:K),"")</f>
        <v/>
      </c>
    </row>
    <row r="161" spans="1:3">
      <c r="A161" t="s">
        <v>57</v>
      </c>
      <c r="B161" s="51">
        <f>現状商品設定!B162</f>
        <v>0</v>
      </c>
      <c r="C161" s="24" t="str">
        <f ca="1">IFERROR(_xlfn.XLOOKUP(B161,商品!D:D,商品!K:K),"")</f>
        <v/>
      </c>
    </row>
    <row r="162" spans="1:3">
      <c r="A162" t="s">
        <v>57</v>
      </c>
      <c r="B162" s="51">
        <f>現状商品設定!B163</f>
        <v>0</v>
      </c>
      <c r="C162" s="24" t="str">
        <f ca="1">IFERROR(_xlfn.XLOOKUP(B162,商品!D:D,商品!K:K),"")</f>
        <v/>
      </c>
    </row>
    <row r="163" spans="1:3">
      <c r="A163" t="s">
        <v>57</v>
      </c>
      <c r="B163" s="51">
        <f>現状商品設定!B164</f>
        <v>0</v>
      </c>
      <c r="C163" s="24" t="str">
        <f ca="1">IFERROR(_xlfn.XLOOKUP(B163,商品!D:D,商品!K:K),"")</f>
        <v/>
      </c>
    </row>
    <row r="164" spans="1:3">
      <c r="A164" t="s">
        <v>57</v>
      </c>
      <c r="B164" s="51">
        <f>現状商品設定!B165</f>
        <v>0</v>
      </c>
      <c r="C164" s="24" t="str">
        <f ca="1">IFERROR(_xlfn.XLOOKUP(B164,商品!D:D,商品!K:K),"")</f>
        <v/>
      </c>
    </row>
    <row r="165" spans="1:3">
      <c r="A165" t="s">
        <v>57</v>
      </c>
      <c r="B165" s="51">
        <f>現状商品設定!B166</f>
        <v>0</v>
      </c>
      <c r="C165" s="24" t="str">
        <f ca="1">IFERROR(_xlfn.XLOOKUP(B165,商品!D:D,商品!K:K),"")</f>
        <v/>
      </c>
    </row>
    <row r="166" spans="1:3">
      <c r="A166" t="s">
        <v>57</v>
      </c>
      <c r="B166" s="51">
        <f>現状商品設定!B167</f>
        <v>0</v>
      </c>
      <c r="C166" s="24" t="str">
        <f ca="1">IFERROR(_xlfn.XLOOKUP(B166,商品!D:D,商品!K:K),"")</f>
        <v/>
      </c>
    </row>
    <row r="167" spans="1:3">
      <c r="A167" t="s">
        <v>57</v>
      </c>
      <c r="B167" s="51">
        <f>現状商品設定!B168</f>
        <v>0</v>
      </c>
      <c r="C167" s="24" t="str">
        <f ca="1">IFERROR(_xlfn.XLOOKUP(B167,商品!D:D,商品!K:K),"")</f>
        <v/>
      </c>
    </row>
    <row r="168" spans="1:3">
      <c r="A168" t="s">
        <v>57</v>
      </c>
      <c r="B168" s="51">
        <f>現状商品設定!B169</f>
        <v>0</v>
      </c>
      <c r="C168" s="24" t="str">
        <f ca="1">IFERROR(_xlfn.XLOOKUP(B168,商品!D:D,商品!K:K),"")</f>
        <v/>
      </c>
    </row>
    <row r="169" spans="1:3">
      <c r="A169" t="s">
        <v>57</v>
      </c>
      <c r="B169" s="51">
        <f>現状商品設定!B170</f>
        <v>0</v>
      </c>
      <c r="C169" s="24" t="str">
        <f ca="1">IFERROR(_xlfn.XLOOKUP(B169,商品!D:D,商品!K:K),"")</f>
        <v/>
      </c>
    </row>
    <row r="170" spans="1:3">
      <c r="A170" t="s">
        <v>57</v>
      </c>
      <c r="B170" s="51">
        <f>現状商品設定!B171</f>
        <v>0</v>
      </c>
      <c r="C170" s="24" t="str">
        <f ca="1">IFERROR(_xlfn.XLOOKUP(B170,商品!D:D,商品!K:K),"")</f>
        <v/>
      </c>
    </row>
    <row r="171" spans="1:3">
      <c r="A171" t="s">
        <v>57</v>
      </c>
      <c r="B171" s="51">
        <f>現状商品設定!B172</f>
        <v>0</v>
      </c>
      <c r="C171" s="24" t="str">
        <f ca="1">IFERROR(_xlfn.XLOOKUP(B171,商品!D:D,商品!K:K),"")</f>
        <v/>
      </c>
    </row>
    <row r="172" spans="1:3">
      <c r="A172" t="s">
        <v>57</v>
      </c>
      <c r="B172" s="51">
        <f>現状商品設定!B173</f>
        <v>0</v>
      </c>
      <c r="C172" s="24" t="str">
        <f ca="1">IFERROR(_xlfn.XLOOKUP(B172,商品!D:D,商品!K:K),"")</f>
        <v/>
      </c>
    </row>
    <row r="173" spans="1:3">
      <c r="A173" t="s">
        <v>57</v>
      </c>
      <c r="B173" s="51">
        <f>現状商品設定!B174</f>
        <v>0</v>
      </c>
      <c r="C173" s="24" t="str">
        <f ca="1">IFERROR(_xlfn.XLOOKUP(B173,商品!D:D,商品!K:K),"")</f>
        <v/>
      </c>
    </row>
    <row r="174" spans="1:3">
      <c r="A174" t="s">
        <v>57</v>
      </c>
      <c r="B174" s="51">
        <f>現状商品設定!B175</f>
        <v>0</v>
      </c>
      <c r="C174" s="24" t="str">
        <f ca="1">IFERROR(_xlfn.XLOOKUP(B174,商品!D:D,商品!K:K),"")</f>
        <v/>
      </c>
    </row>
    <row r="175" spans="1:3">
      <c r="A175" t="s">
        <v>57</v>
      </c>
      <c r="B175" s="51">
        <f>現状商品設定!B176</f>
        <v>0</v>
      </c>
      <c r="C175" s="24" t="str">
        <f ca="1">IFERROR(_xlfn.XLOOKUP(B175,商品!D:D,商品!K:K),"")</f>
        <v/>
      </c>
    </row>
    <row r="176" spans="1:3">
      <c r="A176" t="s">
        <v>57</v>
      </c>
      <c r="B176" s="51">
        <f>現状商品設定!B177</f>
        <v>0</v>
      </c>
      <c r="C176" s="24" t="str">
        <f ca="1">IFERROR(_xlfn.XLOOKUP(B176,商品!D:D,商品!K:K),"")</f>
        <v/>
      </c>
    </row>
    <row r="177" spans="1:3">
      <c r="A177" t="s">
        <v>57</v>
      </c>
      <c r="B177" s="51">
        <f>現状商品設定!B178</f>
        <v>0</v>
      </c>
      <c r="C177" s="24" t="str">
        <f ca="1">IFERROR(_xlfn.XLOOKUP(B177,商品!D:D,商品!K:K),"")</f>
        <v/>
      </c>
    </row>
    <row r="178" spans="1:3">
      <c r="A178" t="s">
        <v>57</v>
      </c>
      <c r="B178" s="51">
        <f>現状商品設定!B179</f>
        <v>0</v>
      </c>
      <c r="C178" s="24" t="str">
        <f ca="1">IFERROR(_xlfn.XLOOKUP(B178,商品!D:D,商品!K:K),"")</f>
        <v/>
      </c>
    </row>
    <row r="179" spans="1:3">
      <c r="A179" t="s">
        <v>57</v>
      </c>
      <c r="B179" s="51">
        <f>現状商品設定!B180</f>
        <v>0</v>
      </c>
      <c r="C179" s="24" t="str">
        <f ca="1">IFERROR(_xlfn.XLOOKUP(B179,商品!D:D,商品!K:K),"")</f>
        <v/>
      </c>
    </row>
    <row r="180" spans="1:3">
      <c r="A180" t="s">
        <v>57</v>
      </c>
      <c r="B180" s="51">
        <f>現状商品設定!B181</f>
        <v>0</v>
      </c>
      <c r="C180" s="24" t="str">
        <f ca="1">IFERROR(_xlfn.XLOOKUP(B180,商品!D:D,商品!K:K),"")</f>
        <v/>
      </c>
    </row>
    <row r="181" spans="1:3">
      <c r="A181" t="s">
        <v>57</v>
      </c>
      <c r="B181" s="51">
        <f>現状商品設定!B182</f>
        <v>0</v>
      </c>
      <c r="C181" s="24" t="str">
        <f ca="1">IFERROR(_xlfn.XLOOKUP(B181,商品!D:D,商品!K:K),"")</f>
        <v/>
      </c>
    </row>
    <row r="182" spans="1:3">
      <c r="A182" t="s">
        <v>57</v>
      </c>
      <c r="B182" s="51">
        <f>現状商品設定!B183</f>
        <v>0</v>
      </c>
      <c r="C182" s="24" t="str">
        <f ca="1">IFERROR(_xlfn.XLOOKUP(B182,商品!D:D,商品!K:K),"")</f>
        <v/>
      </c>
    </row>
    <row r="183" spans="1:3">
      <c r="A183" t="s">
        <v>57</v>
      </c>
      <c r="B183" s="51">
        <f>現状商品設定!B184</f>
        <v>0</v>
      </c>
      <c r="C183" s="24" t="str">
        <f ca="1">IFERROR(_xlfn.XLOOKUP(B183,商品!D:D,商品!K:K),"")</f>
        <v/>
      </c>
    </row>
    <row r="184" spans="1:3">
      <c r="A184" t="s">
        <v>57</v>
      </c>
      <c r="B184" s="51">
        <f>現状商品設定!B185</f>
        <v>0</v>
      </c>
      <c r="C184" s="24" t="str">
        <f ca="1">IFERROR(_xlfn.XLOOKUP(B184,商品!D:D,商品!K:K),"")</f>
        <v/>
      </c>
    </row>
    <row r="185" spans="1:3">
      <c r="A185" t="s">
        <v>57</v>
      </c>
      <c r="B185" s="51">
        <f>現状商品設定!B186</f>
        <v>0</v>
      </c>
      <c r="C185" s="24" t="str">
        <f ca="1">IFERROR(_xlfn.XLOOKUP(B185,商品!D:D,商品!K:K),"")</f>
        <v/>
      </c>
    </row>
    <row r="186" spans="1:3">
      <c r="A186" t="s">
        <v>57</v>
      </c>
      <c r="B186" s="51">
        <f>現状商品設定!B187</f>
        <v>0</v>
      </c>
      <c r="C186" s="24" t="str">
        <f ca="1">IFERROR(_xlfn.XLOOKUP(B186,商品!D:D,商品!K:K),"")</f>
        <v/>
      </c>
    </row>
    <row r="187" spans="1:3">
      <c r="A187" t="s">
        <v>57</v>
      </c>
      <c r="B187" s="51">
        <f>現状商品設定!B188</f>
        <v>0</v>
      </c>
      <c r="C187" s="24" t="str">
        <f ca="1">IFERROR(_xlfn.XLOOKUP(B187,商品!D:D,商品!K:K),"")</f>
        <v/>
      </c>
    </row>
    <row r="188" spans="1:3">
      <c r="A188" t="s">
        <v>57</v>
      </c>
      <c r="B188" s="51">
        <f>現状商品設定!B189</f>
        <v>0</v>
      </c>
      <c r="C188" s="24" t="str">
        <f ca="1">IFERROR(_xlfn.XLOOKUP(B188,商品!D:D,商品!K:K),"")</f>
        <v/>
      </c>
    </row>
    <row r="189" spans="1:3">
      <c r="A189" t="s">
        <v>57</v>
      </c>
      <c r="B189" s="51">
        <f>現状商品設定!B190</f>
        <v>0</v>
      </c>
      <c r="C189" s="24" t="str">
        <f ca="1">IFERROR(_xlfn.XLOOKUP(B189,商品!D:D,商品!K:K),"")</f>
        <v/>
      </c>
    </row>
    <row r="190" spans="1:3">
      <c r="A190" t="s">
        <v>57</v>
      </c>
      <c r="B190" s="51">
        <f>現状商品設定!B191</f>
        <v>0</v>
      </c>
      <c r="C190" s="24" t="str">
        <f ca="1">IFERROR(_xlfn.XLOOKUP(B190,商品!D:D,商品!K:K),"")</f>
        <v/>
      </c>
    </row>
    <row r="191" spans="1:3">
      <c r="A191" t="s">
        <v>57</v>
      </c>
      <c r="B191" s="51">
        <f>現状商品設定!B192</f>
        <v>0</v>
      </c>
      <c r="C191" s="24" t="str">
        <f ca="1">IFERROR(_xlfn.XLOOKUP(B191,商品!D:D,商品!K:K),"")</f>
        <v/>
      </c>
    </row>
    <row r="192" spans="1:3">
      <c r="A192" t="s">
        <v>57</v>
      </c>
      <c r="B192" s="51">
        <f>現状商品設定!B193</f>
        <v>0</v>
      </c>
      <c r="C192" s="24" t="str">
        <f ca="1">IFERROR(_xlfn.XLOOKUP(B192,商品!D:D,商品!K:K),"")</f>
        <v/>
      </c>
    </row>
    <row r="193" spans="1:3">
      <c r="A193" t="s">
        <v>57</v>
      </c>
      <c r="B193" s="51">
        <f>現状商品設定!B194</f>
        <v>0</v>
      </c>
      <c r="C193" s="24" t="str">
        <f ca="1">IFERROR(_xlfn.XLOOKUP(B193,商品!D:D,商品!K:K),"")</f>
        <v/>
      </c>
    </row>
    <row r="194" spans="1:3">
      <c r="A194" t="s">
        <v>57</v>
      </c>
      <c r="B194" s="51">
        <f>現状商品設定!B195</f>
        <v>0</v>
      </c>
      <c r="C194" s="24" t="str">
        <f ca="1">IFERROR(_xlfn.XLOOKUP(B194,商品!D:D,商品!K:K),"")</f>
        <v/>
      </c>
    </row>
    <row r="195" spans="1:3">
      <c r="A195" t="s">
        <v>57</v>
      </c>
      <c r="B195" s="51">
        <f>現状商品設定!B196</f>
        <v>0</v>
      </c>
      <c r="C195" s="24" t="str">
        <f ca="1">IFERROR(_xlfn.XLOOKUP(B195,商品!D:D,商品!K:K),"")</f>
        <v/>
      </c>
    </row>
    <row r="196" spans="1:3">
      <c r="A196" t="s">
        <v>57</v>
      </c>
      <c r="B196" s="51">
        <f>現状商品設定!B197</f>
        <v>0</v>
      </c>
      <c r="C196" s="24" t="str">
        <f ca="1">IFERROR(_xlfn.XLOOKUP(B196,商品!D:D,商品!K:K),"")</f>
        <v/>
      </c>
    </row>
    <row r="197" spans="1:3">
      <c r="A197" t="s">
        <v>57</v>
      </c>
      <c r="B197" s="51">
        <f>現状商品設定!B198</f>
        <v>0</v>
      </c>
      <c r="C197" s="24" t="str">
        <f ca="1">IFERROR(_xlfn.XLOOKUP(B197,商品!D:D,商品!K:K),"")</f>
        <v/>
      </c>
    </row>
    <row r="198" spans="1:3">
      <c r="A198" t="s">
        <v>57</v>
      </c>
      <c r="B198" s="51">
        <f>現状商品設定!B199</f>
        <v>0</v>
      </c>
      <c r="C198" s="24" t="str">
        <f ca="1">IFERROR(_xlfn.XLOOKUP(B198,商品!D:D,商品!K:K),"")</f>
        <v/>
      </c>
    </row>
    <row r="199" spans="1:3">
      <c r="A199" t="s">
        <v>57</v>
      </c>
      <c r="B199" s="51">
        <f>現状商品設定!B200</f>
        <v>0</v>
      </c>
      <c r="C199" s="24" t="str">
        <f ca="1">IFERROR(_xlfn.XLOOKUP(B199,商品!D:D,商品!K:K),"")</f>
        <v/>
      </c>
    </row>
    <row r="200" spans="1:3">
      <c r="A200" t="s">
        <v>57</v>
      </c>
      <c r="B200" s="51">
        <f>現状商品設定!B201</f>
        <v>0</v>
      </c>
      <c r="C200" s="24" t="str">
        <f ca="1">IFERROR(_xlfn.XLOOKUP(B200,商品!D:D,商品!K:K),"")</f>
        <v/>
      </c>
    </row>
    <row r="201" spans="1:3">
      <c r="A201" t="s">
        <v>57</v>
      </c>
      <c r="B201" s="51">
        <f>現状商品設定!B202</f>
        <v>0</v>
      </c>
      <c r="C201" s="24" t="str">
        <f ca="1">IFERROR(_xlfn.XLOOKUP(B201,商品!D:D,商品!K:K),"")</f>
        <v/>
      </c>
    </row>
    <row r="202" spans="1:3">
      <c r="A202" t="s">
        <v>57</v>
      </c>
      <c r="B202" s="51">
        <f>現状商品設定!B203</f>
        <v>0</v>
      </c>
      <c r="C202" s="24" t="str">
        <f ca="1">IFERROR(_xlfn.XLOOKUP(B202,商品!D:D,商品!K:K),"")</f>
        <v/>
      </c>
    </row>
    <row r="203" spans="1:3">
      <c r="A203" t="s">
        <v>57</v>
      </c>
      <c r="B203" s="51">
        <f>現状商品設定!B204</f>
        <v>0</v>
      </c>
      <c r="C203" s="24" t="str">
        <f ca="1">IFERROR(_xlfn.XLOOKUP(B203,商品!D:D,商品!K:K),"")</f>
        <v/>
      </c>
    </row>
    <row r="204" spans="1:3">
      <c r="A204" t="s">
        <v>57</v>
      </c>
      <c r="B204" s="51">
        <f>現状商品設定!B205</f>
        <v>0</v>
      </c>
      <c r="C204" s="24" t="str">
        <f ca="1">IFERROR(_xlfn.XLOOKUP(B204,商品!D:D,商品!K:K),"")</f>
        <v/>
      </c>
    </row>
    <row r="205" spans="1:3">
      <c r="A205" t="s">
        <v>57</v>
      </c>
      <c r="B205" s="51">
        <f>現状商品設定!B206</f>
        <v>0</v>
      </c>
      <c r="C205" s="24" t="str">
        <f ca="1">IFERROR(_xlfn.XLOOKUP(B205,商品!D:D,商品!K:K),"")</f>
        <v/>
      </c>
    </row>
    <row r="206" spans="1:3">
      <c r="A206" t="s">
        <v>57</v>
      </c>
      <c r="B206" s="51">
        <f>現状商品設定!B207</f>
        <v>0</v>
      </c>
      <c r="C206" s="24" t="str">
        <f ca="1">IFERROR(_xlfn.XLOOKUP(B206,商品!D:D,商品!K:K),"")</f>
        <v/>
      </c>
    </row>
    <row r="207" spans="1:3">
      <c r="A207" t="s">
        <v>57</v>
      </c>
      <c r="B207" s="51">
        <f>現状商品設定!B208</f>
        <v>0</v>
      </c>
      <c r="C207" s="24" t="str">
        <f ca="1">IFERROR(_xlfn.XLOOKUP(B207,商品!D:D,商品!K:K),"")</f>
        <v/>
      </c>
    </row>
    <row r="208" spans="1:3">
      <c r="A208" t="s">
        <v>57</v>
      </c>
      <c r="B208" s="51">
        <f>現状商品設定!B209</f>
        <v>0</v>
      </c>
      <c r="C208" s="24" t="str">
        <f ca="1">IFERROR(_xlfn.XLOOKUP(B208,商品!D:D,商品!K:K),"")</f>
        <v/>
      </c>
    </row>
    <row r="209" spans="1:3">
      <c r="A209" t="s">
        <v>57</v>
      </c>
      <c r="B209" s="51">
        <f>現状商品設定!B210</f>
        <v>0</v>
      </c>
      <c r="C209" s="24" t="str">
        <f ca="1">IFERROR(_xlfn.XLOOKUP(B209,商品!D:D,商品!K:K),"")</f>
        <v/>
      </c>
    </row>
    <row r="210" spans="1:3">
      <c r="A210" t="s">
        <v>57</v>
      </c>
      <c r="B210" s="51">
        <f>現状商品設定!B211</f>
        <v>0</v>
      </c>
      <c r="C210" s="24" t="str">
        <f ca="1">IFERROR(_xlfn.XLOOKUP(B210,商品!D:D,商品!K:K),"")</f>
        <v/>
      </c>
    </row>
    <row r="211" spans="1:3">
      <c r="A211" t="s">
        <v>57</v>
      </c>
      <c r="B211" s="51">
        <f>現状商品設定!B212</f>
        <v>0</v>
      </c>
      <c r="C211" s="24" t="str">
        <f ca="1">IFERROR(_xlfn.XLOOKUP(B211,商品!D:D,商品!K:K),"")</f>
        <v/>
      </c>
    </row>
    <row r="212" spans="1:3">
      <c r="A212" t="s">
        <v>57</v>
      </c>
      <c r="B212" s="51">
        <f>現状商品設定!B213</f>
        <v>0</v>
      </c>
      <c r="C212" s="24" t="str">
        <f ca="1">IFERROR(_xlfn.XLOOKUP(B212,商品!D:D,商品!K:K),"")</f>
        <v/>
      </c>
    </row>
    <row r="213" spans="1:3">
      <c r="A213" t="s">
        <v>57</v>
      </c>
      <c r="B213" s="51">
        <f>現状商品設定!B214</f>
        <v>0</v>
      </c>
      <c r="C213" s="24" t="str">
        <f ca="1">IFERROR(_xlfn.XLOOKUP(B213,商品!D:D,商品!K:K),"")</f>
        <v/>
      </c>
    </row>
    <row r="214" spans="1:3">
      <c r="A214" t="s">
        <v>57</v>
      </c>
      <c r="B214" s="51">
        <f>現状商品設定!B215</f>
        <v>0</v>
      </c>
      <c r="C214" s="24" t="str">
        <f ca="1">IFERROR(_xlfn.XLOOKUP(B214,商品!D:D,商品!K:K),"")</f>
        <v/>
      </c>
    </row>
    <row r="215" spans="1:3">
      <c r="A215" t="s">
        <v>57</v>
      </c>
      <c r="B215" s="51">
        <f>現状商品設定!B216</f>
        <v>0</v>
      </c>
      <c r="C215" s="24" t="str">
        <f ca="1">IFERROR(_xlfn.XLOOKUP(B215,商品!D:D,商品!K:K),"")</f>
        <v/>
      </c>
    </row>
    <row r="216" spans="1:3">
      <c r="A216" t="s">
        <v>57</v>
      </c>
      <c r="B216" s="51">
        <f>現状商品設定!B217</f>
        <v>0</v>
      </c>
      <c r="C216" s="24" t="str">
        <f ca="1">IFERROR(_xlfn.XLOOKUP(B216,商品!D:D,商品!K:K),"")</f>
        <v/>
      </c>
    </row>
    <row r="217" spans="1:3">
      <c r="A217" t="s">
        <v>57</v>
      </c>
      <c r="B217" s="51">
        <f>現状商品設定!B218</f>
        <v>0</v>
      </c>
      <c r="C217" s="24" t="str">
        <f ca="1">IFERROR(_xlfn.XLOOKUP(B217,商品!D:D,商品!K:K),"")</f>
        <v/>
      </c>
    </row>
    <row r="218" spans="1:3">
      <c r="A218" t="s">
        <v>57</v>
      </c>
      <c r="B218" s="51">
        <f>現状商品設定!B219</f>
        <v>0</v>
      </c>
      <c r="C218" s="24" t="str">
        <f ca="1">IFERROR(_xlfn.XLOOKUP(B218,商品!D:D,商品!K:K),"")</f>
        <v/>
      </c>
    </row>
    <row r="219" spans="1:3">
      <c r="A219" t="s">
        <v>57</v>
      </c>
      <c r="B219" s="51">
        <f>現状商品設定!B220</f>
        <v>0</v>
      </c>
      <c r="C219" s="24" t="str">
        <f ca="1">IFERROR(_xlfn.XLOOKUP(B219,商品!D:D,商品!K:K),"")</f>
        <v/>
      </c>
    </row>
    <row r="220" spans="1:3">
      <c r="A220" t="s">
        <v>57</v>
      </c>
      <c r="B220" s="51">
        <f>現状商品設定!B221</f>
        <v>0</v>
      </c>
      <c r="C220" s="24" t="str">
        <f ca="1">IFERROR(_xlfn.XLOOKUP(B220,商品!D:D,商品!K:K),"")</f>
        <v/>
      </c>
    </row>
    <row r="221" spans="1:3">
      <c r="A221" t="s">
        <v>57</v>
      </c>
      <c r="B221" s="51">
        <f>現状商品設定!B222</f>
        <v>0</v>
      </c>
      <c r="C221" s="24" t="str">
        <f ca="1">IFERROR(_xlfn.XLOOKUP(B221,商品!D:D,商品!K:K),"")</f>
        <v/>
      </c>
    </row>
    <row r="222" spans="1:3">
      <c r="A222" t="s">
        <v>57</v>
      </c>
      <c r="B222" s="51">
        <f>現状商品設定!B223</f>
        <v>0</v>
      </c>
      <c r="C222" s="24" t="str">
        <f ca="1">IFERROR(_xlfn.XLOOKUP(B222,商品!D:D,商品!K:K),"")</f>
        <v/>
      </c>
    </row>
    <row r="223" spans="1:3">
      <c r="A223" t="s">
        <v>57</v>
      </c>
      <c r="B223" s="51">
        <f>現状商品設定!B224</f>
        <v>0</v>
      </c>
      <c r="C223" s="24" t="str">
        <f ca="1">IFERROR(_xlfn.XLOOKUP(B223,商品!D:D,商品!K:K),"")</f>
        <v/>
      </c>
    </row>
    <row r="224" spans="1:3">
      <c r="A224" t="s">
        <v>57</v>
      </c>
      <c r="B224" s="51">
        <f>現状商品設定!B225</f>
        <v>0</v>
      </c>
      <c r="C224" s="24" t="str">
        <f ca="1">IFERROR(_xlfn.XLOOKUP(B224,商品!D:D,商品!K:K),"")</f>
        <v/>
      </c>
    </row>
    <row r="225" spans="1:3">
      <c r="A225" t="s">
        <v>57</v>
      </c>
      <c r="B225" s="51">
        <f>現状商品設定!B226</f>
        <v>0</v>
      </c>
      <c r="C225" s="24" t="str">
        <f ca="1">IFERROR(_xlfn.XLOOKUP(B225,商品!D:D,商品!K:K),"")</f>
        <v/>
      </c>
    </row>
    <row r="226" spans="1:3">
      <c r="A226" t="s">
        <v>57</v>
      </c>
      <c r="B226" s="51">
        <f>現状商品設定!B227</f>
        <v>0</v>
      </c>
      <c r="C226" s="24" t="str">
        <f ca="1">IFERROR(_xlfn.XLOOKUP(B226,商品!D:D,商品!K:K),"")</f>
        <v/>
      </c>
    </row>
    <row r="227" spans="1:3">
      <c r="A227" t="s">
        <v>57</v>
      </c>
      <c r="B227" s="51">
        <f>現状商品設定!B228</f>
        <v>0</v>
      </c>
      <c r="C227" s="24" t="str">
        <f ca="1">IFERROR(_xlfn.XLOOKUP(B227,商品!D:D,商品!K:K),"")</f>
        <v/>
      </c>
    </row>
    <row r="228" spans="1:3">
      <c r="A228" t="s">
        <v>57</v>
      </c>
      <c r="B228" s="51">
        <f>現状商品設定!B229</f>
        <v>0</v>
      </c>
      <c r="C228" s="24" t="str">
        <f ca="1">IFERROR(_xlfn.XLOOKUP(B228,商品!D:D,商品!K:K),"")</f>
        <v/>
      </c>
    </row>
    <row r="229" spans="1:3">
      <c r="A229" t="s">
        <v>57</v>
      </c>
      <c r="B229" s="51">
        <f>現状商品設定!B230</f>
        <v>0</v>
      </c>
      <c r="C229" s="24" t="str">
        <f ca="1">IFERROR(_xlfn.XLOOKUP(B229,商品!D:D,商品!K:K),"")</f>
        <v/>
      </c>
    </row>
    <row r="230" spans="1:3">
      <c r="A230" t="s">
        <v>57</v>
      </c>
      <c r="B230" s="51">
        <f>現状商品設定!B231</f>
        <v>0</v>
      </c>
      <c r="C230" s="24" t="str">
        <f ca="1">IFERROR(_xlfn.XLOOKUP(B230,商品!D:D,商品!K:K),"")</f>
        <v/>
      </c>
    </row>
    <row r="231" spans="1:3">
      <c r="A231" t="s">
        <v>57</v>
      </c>
      <c r="B231" s="51">
        <f>現状商品設定!B232</f>
        <v>0</v>
      </c>
      <c r="C231" s="24" t="str">
        <f ca="1">IFERROR(_xlfn.XLOOKUP(B231,商品!D:D,商品!K:K),"")</f>
        <v/>
      </c>
    </row>
    <row r="232" spans="1:3">
      <c r="A232" t="s">
        <v>57</v>
      </c>
      <c r="B232" s="51">
        <f>現状商品設定!B233</f>
        <v>0</v>
      </c>
      <c r="C232" s="24" t="str">
        <f ca="1">IFERROR(_xlfn.XLOOKUP(B232,商品!D:D,商品!K:K),"")</f>
        <v/>
      </c>
    </row>
    <row r="233" spans="1:3">
      <c r="A233" t="s">
        <v>57</v>
      </c>
      <c r="B233" s="51">
        <f>現状商品設定!B234</f>
        <v>0</v>
      </c>
      <c r="C233" s="24" t="str">
        <f ca="1">IFERROR(_xlfn.XLOOKUP(B233,商品!D:D,商品!K:K),"")</f>
        <v/>
      </c>
    </row>
    <row r="234" spans="1:3">
      <c r="A234" t="s">
        <v>57</v>
      </c>
      <c r="B234" s="51">
        <f>現状商品設定!B235</f>
        <v>0</v>
      </c>
      <c r="C234" s="24" t="str">
        <f ca="1">IFERROR(_xlfn.XLOOKUP(B234,商品!D:D,商品!K:K),"")</f>
        <v/>
      </c>
    </row>
    <row r="235" spans="1:3">
      <c r="A235" t="s">
        <v>57</v>
      </c>
      <c r="B235" s="51">
        <f>現状商品設定!B236</f>
        <v>0</v>
      </c>
      <c r="C235" s="24" t="str">
        <f ca="1">IFERROR(_xlfn.XLOOKUP(B235,商品!D:D,商品!K:K),"")</f>
        <v/>
      </c>
    </row>
    <row r="236" spans="1:3">
      <c r="A236" t="s">
        <v>57</v>
      </c>
      <c r="B236" s="51">
        <f>現状商品設定!B237</f>
        <v>0</v>
      </c>
      <c r="C236" s="24" t="str">
        <f ca="1">IFERROR(_xlfn.XLOOKUP(B236,商品!D:D,商品!K:K),"")</f>
        <v/>
      </c>
    </row>
    <row r="237" spans="1:3">
      <c r="A237" t="s">
        <v>57</v>
      </c>
      <c r="B237" s="51">
        <f>現状商品設定!B238</f>
        <v>0</v>
      </c>
      <c r="C237" s="24" t="str">
        <f ca="1">IFERROR(_xlfn.XLOOKUP(B237,商品!D:D,商品!K:K),"")</f>
        <v/>
      </c>
    </row>
    <row r="238" spans="1:3">
      <c r="A238" t="s">
        <v>57</v>
      </c>
      <c r="B238" s="51">
        <f>現状商品設定!B239</f>
        <v>0</v>
      </c>
      <c r="C238" s="24" t="str">
        <f ca="1">IFERROR(_xlfn.XLOOKUP(B238,商品!D:D,商品!K:K),"")</f>
        <v/>
      </c>
    </row>
    <row r="239" spans="1:3">
      <c r="A239" t="s">
        <v>57</v>
      </c>
      <c r="B239" s="51">
        <f>現状商品設定!B240</f>
        <v>0</v>
      </c>
      <c r="C239" s="24" t="str">
        <f ca="1">IFERROR(_xlfn.XLOOKUP(B239,商品!D:D,商品!K:K),"")</f>
        <v/>
      </c>
    </row>
    <row r="240" spans="1:3">
      <c r="A240" t="s">
        <v>57</v>
      </c>
      <c r="B240" s="51">
        <f>現状商品設定!B241</f>
        <v>0</v>
      </c>
      <c r="C240" s="24" t="str">
        <f ca="1">IFERROR(_xlfn.XLOOKUP(B240,商品!D:D,商品!K:K),"")</f>
        <v/>
      </c>
    </row>
    <row r="241" spans="1:3">
      <c r="A241" t="s">
        <v>57</v>
      </c>
      <c r="B241" s="51">
        <f>現状商品設定!B242</f>
        <v>0</v>
      </c>
      <c r="C241" s="24" t="str">
        <f ca="1">IFERROR(_xlfn.XLOOKUP(B241,商品!D:D,商品!K:K),"")</f>
        <v/>
      </c>
    </row>
    <row r="242" spans="1:3">
      <c r="A242" t="s">
        <v>57</v>
      </c>
      <c r="B242" s="51">
        <f>現状商品設定!B243</f>
        <v>0</v>
      </c>
      <c r="C242" s="24" t="str">
        <f ca="1">IFERROR(_xlfn.XLOOKUP(B242,商品!D:D,商品!K:K),"")</f>
        <v/>
      </c>
    </row>
    <row r="243" spans="1:3">
      <c r="A243" t="s">
        <v>57</v>
      </c>
      <c r="B243" s="51">
        <f>現状商品設定!B244</f>
        <v>0</v>
      </c>
      <c r="C243" s="24" t="str">
        <f ca="1">IFERROR(_xlfn.XLOOKUP(B243,商品!D:D,商品!K:K),"")</f>
        <v/>
      </c>
    </row>
    <row r="244" spans="1:3">
      <c r="A244" t="s">
        <v>57</v>
      </c>
      <c r="B244" s="51">
        <f>現状商品設定!B245</f>
        <v>0</v>
      </c>
      <c r="C244" s="24" t="str">
        <f ca="1">IFERROR(_xlfn.XLOOKUP(B244,商品!D:D,商品!K:K),"")</f>
        <v/>
      </c>
    </row>
    <row r="245" spans="1:3">
      <c r="A245" t="s">
        <v>57</v>
      </c>
      <c r="B245" s="51">
        <f>現状商品設定!B246</f>
        <v>0</v>
      </c>
      <c r="C245" s="24" t="str">
        <f ca="1">IFERROR(_xlfn.XLOOKUP(B245,商品!D:D,商品!K:K),"")</f>
        <v/>
      </c>
    </row>
    <row r="246" spans="1:3">
      <c r="A246" t="s">
        <v>57</v>
      </c>
      <c r="B246" s="51">
        <f>現状商品設定!B247</f>
        <v>0</v>
      </c>
      <c r="C246" s="24" t="str">
        <f ca="1">IFERROR(_xlfn.XLOOKUP(B246,商品!D:D,商品!K:K),"")</f>
        <v/>
      </c>
    </row>
    <row r="247" spans="1:3">
      <c r="A247" t="s">
        <v>57</v>
      </c>
      <c r="B247" s="51">
        <f>現状商品設定!B248</f>
        <v>0</v>
      </c>
      <c r="C247" s="24" t="str">
        <f ca="1">IFERROR(_xlfn.XLOOKUP(B247,商品!D:D,商品!K:K),"")</f>
        <v/>
      </c>
    </row>
    <row r="248" spans="1:3">
      <c r="A248" t="s">
        <v>57</v>
      </c>
      <c r="B248" s="51">
        <f>現状商品設定!B249</f>
        <v>0</v>
      </c>
      <c r="C248" s="24" t="str">
        <f ca="1">IFERROR(_xlfn.XLOOKUP(B248,商品!D:D,商品!K:K),"")</f>
        <v/>
      </c>
    </row>
    <row r="249" spans="1:3">
      <c r="A249" t="s">
        <v>57</v>
      </c>
      <c r="B249" s="51">
        <f>現状商品設定!B250</f>
        <v>0</v>
      </c>
      <c r="C249" s="24" t="str">
        <f ca="1">IFERROR(_xlfn.XLOOKUP(B249,商品!D:D,商品!K:K),"")</f>
        <v/>
      </c>
    </row>
    <row r="250" spans="1:3">
      <c r="A250" t="s">
        <v>57</v>
      </c>
      <c r="B250" s="51">
        <f>現状商品設定!B251</f>
        <v>0</v>
      </c>
      <c r="C250" s="24" t="str">
        <f ca="1">IFERROR(_xlfn.XLOOKUP(B250,商品!D:D,商品!K:K),"")</f>
        <v/>
      </c>
    </row>
    <row r="251" spans="1:3">
      <c r="A251" t="s">
        <v>57</v>
      </c>
      <c r="B251" s="51">
        <f>現状商品設定!B252</f>
        <v>0</v>
      </c>
      <c r="C251" s="24" t="str">
        <f ca="1">IFERROR(_xlfn.XLOOKUP(B251,商品!D:D,商品!K:K),"")</f>
        <v/>
      </c>
    </row>
    <row r="252" spans="1:3">
      <c r="A252" t="s">
        <v>57</v>
      </c>
      <c r="B252" s="51">
        <f>現状商品設定!B253</f>
        <v>0</v>
      </c>
      <c r="C252" s="24" t="str">
        <f ca="1">IFERROR(_xlfn.XLOOKUP(B252,商品!D:D,商品!K:K),"")</f>
        <v/>
      </c>
    </row>
    <row r="253" spans="1:3">
      <c r="A253" t="s">
        <v>57</v>
      </c>
      <c r="B253" s="51">
        <f>現状商品設定!B254</f>
        <v>0</v>
      </c>
      <c r="C253" s="24" t="str">
        <f ca="1">IFERROR(_xlfn.XLOOKUP(B253,商品!D:D,商品!K:K),"")</f>
        <v/>
      </c>
    </row>
    <row r="254" spans="1:3">
      <c r="A254" t="s">
        <v>57</v>
      </c>
      <c r="B254" s="51">
        <f>現状商品設定!B255</f>
        <v>0</v>
      </c>
      <c r="C254" s="24" t="str">
        <f ca="1">IFERROR(_xlfn.XLOOKUP(B254,商品!D:D,商品!K:K),"")</f>
        <v/>
      </c>
    </row>
    <row r="255" spans="1:3">
      <c r="A255" t="s">
        <v>57</v>
      </c>
      <c r="B255" s="51">
        <f>現状商品設定!B256</f>
        <v>0</v>
      </c>
      <c r="C255" s="24" t="str">
        <f ca="1">IFERROR(_xlfn.XLOOKUP(B255,商品!D:D,商品!K:K),"")</f>
        <v/>
      </c>
    </row>
    <row r="256" spans="1:3">
      <c r="A256" t="s">
        <v>57</v>
      </c>
      <c r="B256" s="51">
        <f>現状商品設定!B257</f>
        <v>0</v>
      </c>
      <c r="C256" s="24" t="str">
        <f ca="1">IFERROR(_xlfn.XLOOKUP(B256,商品!D:D,商品!K:K),"")</f>
        <v/>
      </c>
    </row>
    <row r="257" spans="1:3">
      <c r="A257" t="s">
        <v>57</v>
      </c>
      <c r="B257" s="51">
        <f>現状商品設定!B258</f>
        <v>0</v>
      </c>
      <c r="C257" s="24" t="str">
        <f ca="1">IFERROR(_xlfn.XLOOKUP(B257,商品!D:D,商品!K:K),"")</f>
        <v/>
      </c>
    </row>
    <row r="258" spans="1:3">
      <c r="A258" t="s">
        <v>57</v>
      </c>
      <c r="B258" s="51">
        <f>現状商品設定!B259</f>
        <v>0</v>
      </c>
      <c r="C258" s="24" t="str">
        <f ca="1">IFERROR(_xlfn.XLOOKUP(B258,商品!D:D,商品!K:K),"")</f>
        <v/>
      </c>
    </row>
    <row r="259" spans="1:3">
      <c r="A259" t="s">
        <v>57</v>
      </c>
      <c r="B259" s="51">
        <f>現状商品設定!B260</f>
        <v>0</v>
      </c>
      <c r="C259" s="24" t="str">
        <f ca="1">IFERROR(_xlfn.XLOOKUP(B259,商品!D:D,商品!K:K),"")</f>
        <v/>
      </c>
    </row>
    <row r="260" spans="1:3">
      <c r="A260" t="s">
        <v>57</v>
      </c>
      <c r="B260" s="51">
        <f>現状商品設定!B261</f>
        <v>0</v>
      </c>
      <c r="C260" s="24" t="str">
        <f ca="1">IFERROR(_xlfn.XLOOKUP(B260,商品!D:D,商品!K:K),"")</f>
        <v/>
      </c>
    </row>
    <row r="261" spans="1:3">
      <c r="A261" t="s">
        <v>57</v>
      </c>
      <c r="B261" s="51">
        <f>現状商品設定!B262</f>
        <v>0</v>
      </c>
      <c r="C261" s="24" t="str">
        <f ca="1">IFERROR(_xlfn.XLOOKUP(B261,商品!D:D,商品!K:K),"")</f>
        <v/>
      </c>
    </row>
    <row r="262" spans="1:3">
      <c r="A262" t="s">
        <v>57</v>
      </c>
      <c r="B262" s="51">
        <f>現状商品設定!B263</f>
        <v>0</v>
      </c>
      <c r="C262" s="24" t="str">
        <f ca="1">IFERROR(_xlfn.XLOOKUP(B262,商品!D:D,商品!K:K),"")</f>
        <v/>
      </c>
    </row>
    <row r="263" spans="1:3">
      <c r="A263" t="s">
        <v>57</v>
      </c>
      <c r="B263" s="51">
        <f>現状商品設定!B264</f>
        <v>0</v>
      </c>
      <c r="C263" s="24" t="str">
        <f ca="1">IFERROR(_xlfn.XLOOKUP(B263,商品!D:D,商品!K:K),"")</f>
        <v/>
      </c>
    </row>
    <row r="264" spans="1:3">
      <c r="A264" t="s">
        <v>57</v>
      </c>
      <c r="B264" s="51">
        <f>現状商品設定!B265</f>
        <v>0</v>
      </c>
      <c r="C264" s="24" t="str">
        <f ca="1">IFERROR(_xlfn.XLOOKUP(B264,商品!D:D,商品!K:K),"")</f>
        <v/>
      </c>
    </row>
    <row r="265" spans="1:3">
      <c r="A265" t="s">
        <v>57</v>
      </c>
      <c r="B265" s="51">
        <f>現状商品設定!B266</f>
        <v>0</v>
      </c>
      <c r="C265" s="24" t="str">
        <f ca="1">IFERROR(_xlfn.XLOOKUP(B265,商品!D:D,商品!K:K),"")</f>
        <v/>
      </c>
    </row>
    <row r="266" spans="1:3">
      <c r="A266" t="s">
        <v>57</v>
      </c>
      <c r="B266" s="51">
        <f>現状商品設定!B267</f>
        <v>0</v>
      </c>
      <c r="C266" s="24" t="str">
        <f ca="1">IFERROR(_xlfn.XLOOKUP(B266,商品!D:D,商品!K:K),"")</f>
        <v/>
      </c>
    </row>
    <row r="267" spans="1:3">
      <c r="A267" t="s">
        <v>57</v>
      </c>
      <c r="B267" s="51">
        <f>現状商品設定!B268</f>
        <v>0</v>
      </c>
      <c r="C267" s="24" t="str">
        <f ca="1">IFERROR(_xlfn.XLOOKUP(B267,商品!D:D,商品!K:K),"")</f>
        <v/>
      </c>
    </row>
    <row r="268" spans="1:3">
      <c r="A268" t="s">
        <v>57</v>
      </c>
      <c r="B268" s="51">
        <f>現状商品設定!B269</f>
        <v>0</v>
      </c>
      <c r="C268" s="24" t="str">
        <f ca="1">IFERROR(_xlfn.XLOOKUP(B268,商品!D:D,商品!K:K),"")</f>
        <v/>
      </c>
    </row>
    <row r="269" spans="1:3">
      <c r="A269" t="s">
        <v>57</v>
      </c>
      <c r="B269" s="51">
        <f>現状商品設定!B270</f>
        <v>0</v>
      </c>
      <c r="C269" s="24" t="str">
        <f ca="1">IFERROR(_xlfn.XLOOKUP(B269,商品!D:D,商品!K:K),"")</f>
        <v/>
      </c>
    </row>
    <row r="270" spans="1:3">
      <c r="A270" t="s">
        <v>57</v>
      </c>
      <c r="B270" s="51">
        <f>現状商品設定!B271</f>
        <v>0</v>
      </c>
      <c r="C270" s="24" t="str">
        <f ca="1">IFERROR(_xlfn.XLOOKUP(B270,商品!D:D,商品!K:K),"")</f>
        <v/>
      </c>
    </row>
    <row r="271" spans="1:3">
      <c r="A271" t="s">
        <v>57</v>
      </c>
      <c r="B271" s="51">
        <f>現状商品設定!B272</f>
        <v>0</v>
      </c>
      <c r="C271" s="24" t="str">
        <f ca="1">IFERROR(_xlfn.XLOOKUP(B271,商品!D:D,商品!K:K),"")</f>
        <v/>
      </c>
    </row>
    <row r="272" spans="1:3">
      <c r="A272" t="s">
        <v>57</v>
      </c>
      <c r="B272" s="51">
        <f>現状商品設定!B273</f>
        <v>0</v>
      </c>
      <c r="C272" s="24" t="str">
        <f ca="1">IFERROR(_xlfn.XLOOKUP(B272,商品!D:D,商品!K:K),"")</f>
        <v/>
      </c>
    </row>
    <row r="273" spans="1:3">
      <c r="A273" t="s">
        <v>57</v>
      </c>
      <c r="B273" s="51">
        <f>現状商品設定!B274</f>
        <v>0</v>
      </c>
      <c r="C273" s="24" t="str">
        <f ca="1">IFERROR(_xlfn.XLOOKUP(B273,商品!D:D,商品!K:K),"")</f>
        <v/>
      </c>
    </row>
    <row r="274" spans="1:3">
      <c r="A274" t="s">
        <v>57</v>
      </c>
      <c r="B274" s="51">
        <f>現状商品設定!B275</f>
        <v>0</v>
      </c>
      <c r="C274" s="24" t="str">
        <f ca="1">IFERROR(_xlfn.XLOOKUP(B274,商品!D:D,商品!K:K),"")</f>
        <v/>
      </c>
    </row>
    <row r="275" spans="1:3">
      <c r="A275" t="s">
        <v>57</v>
      </c>
      <c r="B275" s="51">
        <f>現状商品設定!B276</f>
        <v>0</v>
      </c>
      <c r="C275" s="24" t="str">
        <f ca="1">IFERROR(_xlfn.XLOOKUP(B275,商品!D:D,商品!K:K),"")</f>
        <v/>
      </c>
    </row>
    <row r="276" spans="1:3">
      <c r="A276" t="s">
        <v>57</v>
      </c>
      <c r="B276" s="51">
        <f>現状商品設定!B277</f>
        <v>0</v>
      </c>
      <c r="C276" s="24" t="str">
        <f ca="1">IFERROR(_xlfn.XLOOKUP(B276,商品!D:D,商品!K:K),"")</f>
        <v/>
      </c>
    </row>
    <row r="277" spans="1:3">
      <c r="A277" t="s">
        <v>57</v>
      </c>
      <c r="B277" s="51">
        <f>現状商品設定!B278</f>
        <v>0</v>
      </c>
      <c r="C277" s="24" t="str">
        <f ca="1">IFERROR(_xlfn.XLOOKUP(B277,商品!D:D,商品!K:K),"")</f>
        <v/>
      </c>
    </row>
    <row r="278" spans="1:3">
      <c r="A278" t="s">
        <v>57</v>
      </c>
      <c r="B278" s="51">
        <f>現状商品設定!B279</f>
        <v>0</v>
      </c>
      <c r="C278" s="24" t="str">
        <f ca="1">IFERROR(_xlfn.XLOOKUP(B278,商品!D:D,商品!K:K),"")</f>
        <v/>
      </c>
    </row>
    <row r="279" spans="1:3">
      <c r="A279" t="s">
        <v>57</v>
      </c>
      <c r="B279" s="51">
        <f>現状商品設定!B280</f>
        <v>0</v>
      </c>
      <c r="C279" s="24" t="str">
        <f ca="1">IFERROR(_xlfn.XLOOKUP(B279,商品!D:D,商品!K:K),"")</f>
        <v/>
      </c>
    </row>
    <row r="280" spans="1:3">
      <c r="A280" t="s">
        <v>57</v>
      </c>
      <c r="B280" s="51">
        <f>現状商品設定!B281</f>
        <v>0</v>
      </c>
      <c r="C280" s="24" t="str">
        <f ca="1">IFERROR(_xlfn.XLOOKUP(B280,商品!D:D,商品!K:K),"")</f>
        <v/>
      </c>
    </row>
    <row r="281" spans="1:3">
      <c r="A281" t="s">
        <v>57</v>
      </c>
      <c r="B281" s="51">
        <f>現状商品設定!B282</f>
        <v>0</v>
      </c>
      <c r="C281" s="24" t="str">
        <f ca="1">IFERROR(_xlfn.XLOOKUP(B281,商品!D:D,商品!K:K),"")</f>
        <v/>
      </c>
    </row>
    <row r="282" spans="1:3">
      <c r="A282" t="s">
        <v>57</v>
      </c>
      <c r="B282" s="51">
        <f>現状商品設定!B283</f>
        <v>0</v>
      </c>
      <c r="C282" s="24" t="str">
        <f ca="1">IFERROR(_xlfn.XLOOKUP(B282,商品!D:D,商品!K:K),"")</f>
        <v/>
      </c>
    </row>
    <row r="283" spans="1:3">
      <c r="A283" t="s">
        <v>57</v>
      </c>
      <c r="B283" s="51">
        <f>現状商品設定!B284</f>
        <v>0</v>
      </c>
      <c r="C283" s="24" t="str">
        <f ca="1">IFERROR(_xlfn.XLOOKUP(B283,商品!D:D,商品!K:K),"")</f>
        <v/>
      </c>
    </row>
    <row r="284" spans="1:3">
      <c r="A284" t="s">
        <v>57</v>
      </c>
      <c r="B284" s="51">
        <f>現状商品設定!B285</f>
        <v>0</v>
      </c>
      <c r="C284" s="24" t="str">
        <f ca="1">IFERROR(_xlfn.XLOOKUP(B284,商品!D:D,商品!K:K),"")</f>
        <v/>
      </c>
    </row>
    <row r="285" spans="1:3">
      <c r="A285" t="s">
        <v>57</v>
      </c>
      <c r="B285" s="51">
        <f>現状商品設定!B286</f>
        <v>0</v>
      </c>
      <c r="C285" s="24" t="str">
        <f ca="1">IFERROR(_xlfn.XLOOKUP(B285,商品!D:D,商品!K:K),"")</f>
        <v/>
      </c>
    </row>
    <row r="286" spans="1:3">
      <c r="A286" t="s">
        <v>57</v>
      </c>
      <c r="B286" s="51">
        <f>現状商品設定!B287</f>
        <v>0</v>
      </c>
      <c r="C286" s="24" t="str">
        <f ca="1">IFERROR(_xlfn.XLOOKUP(B286,商品!D:D,商品!K:K),"")</f>
        <v/>
      </c>
    </row>
    <row r="287" spans="1:3">
      <c r="A287" t="s">
        <v>57</v>
      </c>
      <c r="B287" s="51">
        <f>現状商品設定!B288</f>
        <v>0</v>
      </c>
      <c r="C287" s="24" t="str">
        <f ca="1">IFERROR(_xlfn.XLOOKUP(B287,商品!D:D,商品!K:K),"")</f>
        <v/>
      </c>
    </row>
    <row r="288" spans="1:3">
      <c r="A288" t="s">
        <v>57</v>
      </c>
      <c r="B288" s="51">
        <f>現状商品設定!B289</f>
        <v>0</v>
      </c>
      <c r="C288" s="24" t="str">
        <f ca="1">IFERROR(_xlfn.XLOOKUP(B288,商品!D:D,商品!K:K),"")</f>
        <v/>
      </c>
    </row>
    <row r="289" spans="1:3">
      <c r="A289" t="s">
        <v>57</v>
      </c>
      <c r="B289" s="51">
        <f>現状商品設定!B290</f>
        <v>0</v>
      </c>
      <c r="C289" s="24" t="str">
        <f ca="1">IFERROR(_xlfn.XLOOKUP(B289,商品!D:D,商品!K:K),"")</f>
        <v/>
      </c>
    </row>
    <row r="290" spans="1:3">
      <c r="A290" t="s">
        <v>57</v>
      </c>
      <c r="B290" s="51">
        <f>現状商品設定!B291</f>
        <v>0</v>
      </c>
      <c r="C290" s="24" t="str">
        <f ca="1">IFERROR(_xlfn.XLOOKUP(B290,商品!D:D,商品!K:K),"")</f>
        <v/>
      </c>
    </row>
    <row r="291" spans="1:3">
      <c r="A291" t="s">
        <v>57</v>
      </c>
      <c r="B291" s="51">
        <f>現状商品設定!B292</f>
        <v>0</v>
      </c>
      <c r="C291" s="24" t="str">
        <f ca="1">IFERROR(_xlfn.XLOOKUP(B291,商品!D:D,商品!K:K),"")</f>
        <v/>
      </c>
    </row>
    <row r="292" spans="1:3">
      <c r="A292" t="s">
        <v>57</v>
      </c>
      <c r="B292" s="51">
        <f>現状商品設定!B293</f>
        <v>0</v>
      </c>
      <c r="C292" s="24" t="str">
        <f ca="1">IFERROR(_xlfn.XLOOKUP(B292,商品!D:D,商品!K:K),"")</f>
        <v/>
      </c>
    </row>
    <row r="293" spans="1:3">
      <c r="A293" t="s">
        <v>57</v>
      </c>
      <c r="B293" s="51">
        <f>現状商品設定!B294</f>
        <v>0</v>
      </c>
      <c r="C293" s="24" t="str">
        <f ca="1">IFERROR(_xlfn.XLOOKUP(B293,商品!D:D,商品!K:K),"")</f>
        <v/>
      </c>
    </row>
    <row r="294" spans="1:3">
      <c r="A294" t="s">
        <v>57</v>
      </c>
      <c r="B294" s="51">
        <f>現状商品設定!B295</f>
        <v>0</v>
      </c>
      <c r="C294" s="24" t="str">
        <f ca="1">IFERROR(_xlfn.XLOOKUP(B294,商品!D:D,商品!K:K),"")</f>
        <v/>
      </c>
    </row>
    <row r="295" spans="1:3">
      <c r="A295" t="s">
        <v>57</v>
      </c>
      <c r="B295" s="51">
        <f>現状商品設定!B296</f>
        <v>0</v>
      </c>
      <c r="C295" s="24" t="str">
        <f ca="1">IFERROR(_xlfn.XLOOKUP(B295,商品!D:D,商品!K:K),"")</f>
        <v/>
      </c>
    </row>
    <row r="296" spans="1:3">
      <c r="A296" t="s">
        <v>57</v>
      </c>
      <c r="B296" s="51">
        <f>現状商品設定!B297</f>
        <v>0</v>
      </c>
      <c r="C296" s="24" t="str">
        <f ca="1">IFERROR(_xlfn.XLOOKUP(B296,商品!D:D,商品!K:K),"")</f>
        <v/>
      </c>
    </row>
    <row r="297" spans="1:3">
      <c r="A297" t="s">
        <v>57</v>
      </c>
      <c r="B297" s="51">
        <f>現状商品設定!B298</f>
        <v>0</v>
      </c>
      <c r="C297" s="24" t="str">
        <f ca="1">IFERROR(_xlfn.XLOOKUP(B297,商品!D:D,商品!K:K),"")</f>
        <v/>
      </c>
    </row>
    <row r="298" spans="1:3">
      <c r="A298" t="s">
        <v>57</v>
      </c>
      <c r="B298" s="51">
        <f>現状商品設定!B299</f>
        <v>0</v>
      </c>
      <c r="C298" s="24" t="str">
        <f ca="1">IFERROR(_xlfn.XLOOKUP(B298,商品!D:D,商品!K:K),"")</f>
        <v/>
      </c>
    </row>
    <row r="299" spans="1:3">
      <c r="A299" t="s">
        <v>57</v>
      </c>
      <c r="B299" s="51">
        <f>現状商品設定!B300</f>
        <v>0</v>
      </c>
      <c r="C299" s="24" t="str">
        <f ca="1">IFERROR(_xlfn.XLOOKUP(B299,商品!D:D,商品!K:K),"")</f>
        <v/>
      </c>
    </row>
    <row r="300" spans="1:3">
      <c r="A300" t="s">
        <v>57</v>
      </c>
      <c r="B300" s="51">
        <f>現状商品設定!B301</f>
        <v>0</v>
      </c>
      <c r="C300" s="24" t="str">
        <f ca="1">IFERROR(_xlfn.XLOOKUP(B300,商品!D:D,商品!K:K),"")</f>
        <v/>
      </c>
    </row>
    <row r="301" spans="1:3">
      <c r="A301" t="s">
        <v>57</v>
      </c>
      <c r="B301" s="51">
        <f>現状商品設定!B302</f>
        <v>0</v>
      </c>
      <c r="C301" s="24" t="str">
        <f ca="1">IFERROR(_xlfn.XLOOKUP(B301,商品!D:D,商品!K:K),"")</f>
        <v/>
      </c>
    </row>
    <row r="302" spans="1:3">
      <c r="A302" t="s">
        <v>57</v>
      </c>
      <c r="B302" s="51">
        <f>現状商品設定!B303</f>
        <v>0</v>
      </c>
      <c r="C302" s="24" t="str">
        <f ca="1">IFERROR(_xlfn.XLOOKUP(B302,商品!D:D,商品!K:K),"")</f>
        <v/>
      </c>
    </row>
    <row r="303" spans="1:3">
      <c r="A303" t="s">
        <v>57</v>
      </c>
      <c r="B303" s="51">
        <f>現状商品設定!B304</f>
        <v>0</v>
      </c>
      <c r="C303" s="24" t="str">
        <f ca="1">IFERROR(_xlfn.XLOOKUP(B303,商品!D:D,商品!K:K),"")</f>
        <v/>
      </c>
    </row>
    <row r="304" spans="1:3">
      <c r="A304" t="s">
        <v>57</v>
      </c>
      <c r="B304" s="51">
        <f>現状商品設定!B305</f>
        <v>0</v>
      </c>
      <c r="C304" s="24" t="str">
        <f ca="1">IFERROR(_xlfn.XLOOKUP(B304,商品!D:D,商品!K:K),"")</f>
        <v/>
      </c>
    </row>
    <row r="305" spans="1:3">
      <c r="A305" t="s">
        <v>57</v>
      </c>
      <c r="B305" s="51">
        <f>現状商品設定!B306</f>
        <v>0</v>
      </c>
      <c r="C305" s="24" t="str">
        <f ca="1">IFERROR(_xlfn.XLOOKUP(B305,商品!D:D,商品!K:K),"")</f>
        <v/>
      </c>
    </row>
    <row r="306" spans="1:3">
      <c r="A306" t="s">
        <v>57</v>
      </c>
      <c r="B306" s="51">
        <f>現状商品設定!B307</f>
        <v>0</v>
      </c>
      <c r="C306" s="24" t="str">
        <f ca="1">IFERROR(_xlfn.XLOOKUP(B306,商品!D:D,商品!K:K),"")</f>
        <v/>
      </c>
    </row>
    <row r="307" spans="1:3">
      <c r="A307" t="s">
        <v>57</v>
      </c>
      <c r="B307" s="51">
        <f>現状商品設定!B308</f>
        <v>0</v>
      </c>
      <c r="C307" s="24" t="str">
        <f ca="1">IFERROR(_xlfn.XLOOKUP(B307,商品!D:D,商品!K:K),"")</f>
        <v/>
      </c>
    </row>
    <row r="308" spans="1:3">
      <c r="A308" t="s">
        <v>57</v>
      </c>
      <c r="B308" s="51">
        <f>現状商品設定!B309</f>
        <v>0</v>
      </c>
      <c r="C308" s="24" t="str">
        <f ca="1">IFERROR(_xlfn.XLOOKUP(B308,商品!D:D,商品!K:K),"")</f>
        <v/>
      </c>
    </row>
    <row r="309" spans="1:3">
      <c r="A309" t="s">
        <v>57</v>
      </c>
      <c r="B309" s="51">
        <f>現状商品設定!B310</f>
        <v>0</v>
      </c>
      <c r="C309" s="24" t="str">
        <f ca="1">IFERROR(_xlfn.XLOOKUP(B309,商品!D:D,商品!K:K),"")</f>
        <v/>
      </c>
    </row>
    <row r="310" spans="1:3">
      <c r="A310" t="s">
        <v>57</v>
      </c>
      <c r="B310" s="51">
        <f>現状商品設定!B311</f>
        <v>0</v>
      </c>
      <c r="C310" s="24" t="str">
        <f ca="1">IFERROR(_xlfn.XLOOKUP(B310,商品!D:D,商品!K:K),"")</f>
        <v/>
      </c>
    </row>
    <row r="311" spans="1:3">
      <c r="A311" t="s">
        <v>57</v>
      </c>
      <c r="B311" s="51">
        <f>現状商品設定!B312</f>
        <v>0</v>
      </c>
      <c r="C311" s="24" t="str">
        <f ca="1">IFERROR(_xlfn.XLOOKUP(B311,商品!D:D,商品!K:K),"")</f>
        <v/>
      </c>
    </row>
    <row r="312" spans="1:3">
      <c r="A312" t="s">
        <v>57</v>
      </c>
      <c r="B312" s="51">
        <f>現状商品設定!B313</f>
        <v>0</v>
      </c>
      <c r="C312" s="24" t="str">
        <f ca="1">IFERROR(_xlfn.XLOOKUP(B312,商品!D:D,商品!K:K),"")</f>
        <v/>
      </c>
    </row>
    <row r="313" spans="1:3">
      <c r="A313" t="s">
        <v>57</v>
      </c>
      <c r="B313" s="51">
        <f>現状商品設定!B314</f>
        <v>0</v>
      </c>
      <c r="C313" s="24" t="str">
        <f ca="1">IFERROR(_xlfn.XLOOKUP(B313,商品!D:D,商品!K:K),"")</f>
        <v/>
      </c>
    </row>
    <row r="314" spans="1:3">
      <c r="A314" t="s">
        <v>57</v>
      </c>
      <c r="B314" s="51">
        <f>現状商品設定!B315</f>
        <v>0</v>
      </c>
      <c r="C314" s="24" t="str">
        <f ca="1">IFERROR(_xlfn.XLOOKUP(B314,商品!D:D,商品!K:K),"")</f>
        <v/>
      </c>
    </row>
    <row r="315" spans="1:3">
      <c r="A315" t="s">
        <v>57</v>
      </c>
      <c r="B315" s="51">
        <f>現状商品設定!B316</f>
        <v>0</v>
      </c>
      <c r="C315" s="24" t="str">
        <f ca="1">IFERROR(_xlfn.XLOOKUP(B315,商品!D:D,商品!K:K),"")</f>
        <v/>
      </c>
    </row>
    <row r="316" spans="1:3">
      <c r="A316" t="s">
        <v>57</v>
      </c>
      <c r="B316" s="51">
        <f>現状商品設定!B317</f>
        <v>0</v>
      </c>
      <c r="C316" s="24" t="str">
        <f ca="1">IFERROR(_xlfn.XLOOKUP(B316,商品!D:D,商品!K:K),"")</f>
        <v/>
      </c>
    </row>
    <row r="317" spans="1:3">
      <c r="A317" t="s">
        <v>57</v>
      </c>
      <c r="B317" s="51">
        <f>現状商品設定!B318</f>
        <v>0</v>
      </c>
      <c r="C317" s="24" t="str">
        <f ca="1">IFERROR(_xlfn.XLOOKUP(B317,商品!D:D,商品!K:K),"")</f>
        <v/>
      </c>
    </row>
    <row r="318" spans="1:3">
      <c r="A318" t="s">
        <v>57</v>
      </c>
      <c r="B318" s="51">
        <f>現状商品設定!B319</f>
        <v>0</v>
      </c>
      <c r="C318" s="24" t="str">
        <f ca="1">IFERROR(_xlfn.XLOOKUP(B318,商品!D:D,商品!K:K),"")</f>
        <v/>
      </c>
    </row>
    <row r="319" spans="1:3">
      <c r="A319" t="s">
        <v>57</v>
      </c>
      <c r="B319" s="51">
        <f>現状商品設定!B320</f>
        <v>0</v>
      </c>
      <c r="C319" s="24" t="str">
        <f ca="1">IFERROR(_xlfn.XLOOKUP(B319,商品!D:D,商品!K:K),"")</f>
        <v/>
      </c>
    </row>
    <row r="320" spans="1:3">
      <c r="A320" t="s">
        <v>57</v>
      </c>
      <c r="B320" s="51">
        <f>現状商品設定!B321</f>
        <v>0</v>
      </c>
      <c r="C320" s="24" t="str">
        <f ca="1">IFERROR(_xlfn.XLOOKUP(B320,商品!D:D,商品!K:K),"")</f>
        <v/>
      </c>
    </row>
    <row r="321" spans="1:3">
      <c r="A321" t="s">
        <v>57</v>
      </c>
      <c r="B321" s="51">
        <f>現状商品設定!B322</f>
        <v>0</v>
      </c>
      <c r="C321" s="24" t="str">
        <f ca="1">IFERROR(_xlfn.XLOOKUP(B321,商品!D:D,商品!K:K),"")</f>
        <v/>
      </c>
    </row>
    <row r="322" spans="1:3">
      <c r="A322" t="s">
        <v>57</v>
      </c>
      <c r="B322" s="51">
        <f>現状商品設定!B323</f>
        <v>0</v>
      </c>
      <c r="C322" s="24" t="str">
        <f ca="1">IFERROR(_xlfn.XLOOKUP(B322,商品!D:D,商品!K:K),"")</f>
        <v/>
      </c>
    </row>
    <row r="323" spans="1:3">
      <c r="A323" t="s">
        <v>57</v>
      </c>
      <c r="B323" s="51">
        <f>現状商品設定!B324</f>
        <v>0</v>
      </c>
      <c r="C323" s="24" t="str">
        <f ca="1">IFERROR(_xlfn.XLOOKUP(B323,商品!D:D,商品!K:K),"")</f>
        <v/>
      </c>
    </row>
    <row r="324" spans="1:3">
      <c r="A324" t="s">
        <v>57</v>
      </c>
      <c r="B324" s="51">
        <f>現状商品設定!B325</f>
        <v>0</v>
      </c>
      <c r="C324" s="24" t="str">
        <f ca="1">IFERROR(_xlfn.XLOOKUP(B324,商品!D:D,商品!K:K),"")</f>
        <v/>
      </c>
    </row>
    <row r="325" spans="1:3">
      <c r="A325" t="s">
        <v>57</v>
      </c>
      <c r="B325" s="51">
        <f>現状商品設定!B326</f>
        <v>0</v>
      </c>
      <c r="C325" s="24" t="str">
        <f ca="1">IFERROR(_xlfn.XLOOKUP(B325,商品!D:D,商品!K:K),"")</f>
        <v/>
      </c>
    </row>
    <row r="326" spans="1:3">
      <c r="A326" t="s">
        <v>57</v>
      </c>
      <c r="B326" s="51">
        <f>現状商品設定!B327</f>
        <v>0</v>
      </c>
      <c r="C326" s="24" t="str">
        <f ca="1">IFERROR(_xlfn.XLOOKUP(B326,商品!D:D,商品!K:K),"")</f>
        <v/>
      </c>
    </row>
    <row r="327" spans="1:3">
      <c r="A327" t="s">
        <v>57</v>
      </c>
      <c r="B327" s="51">
        <f>現状商品設定!B328</f>
        <v>0</v>
      </c>
      <c r="C327" s="24" t="str">
        <f ca="1">IFERROR(_xlfn.XLOOKUP(B327,商品!D:D,商品!K:K),"")</f>
        <v/>
      </c>
    </row>
    <row r="328" spans="1:3">
      <c r="A328" t="s">
        <v>57</v>
      </c>
      <c r="B328" s="51">
        <f>現状商品設定!B329</f>
        <v>0</v>
      </c>
      <c r="C328" s="24" t="str">
        <f ca="1">IFERROR(_xlfn.XLOOKUP(B328,商品!D:D,商品!K:K),"")</f>
        <v/>
      </c>
    </row>
    <row r="329" spans="1:3">
      <c r="A329" t="s">
        <v>57</v>
      </c>
      <c r="B329" s="51">
        <f>現状商品設定!B330</f>
        <v>0</v>
      </c>
      <c r="C329" s="24" t="str">
        <f ca="1">IFERROR(_xlfn.XLOOKUP(B329,商品!D:D,商品!K:K),"")</f>
        <v/>
      </c>
    </row>
    <row r="330" spans="1:3">
      <c r="A330" t="s">
        <v>57</v>
      </c>
      <c r="B330" s="51">
        <f>現状商品設定!B331</f>
        <v>0</v>
      </c>
      <c r="C330" s="24" t="str">
        <f ca="1">IFERROR(_xlfn.XLOOKUP(B330,商品!D:D,商品!K:K),"")</f>
        <v/>
      </c>
    </row>
    <row r="331" spans="1:3">
      <c r="A331" t="s">
        <v>57</v>
      </c>
      <c r="B331" s="51">
        <f>現状商品設定!B332</f>
        <v>0</v>
      </c>
      <c r="C331" s="24" t="str">
        <f ca="1">IFERROR(_xlfn.XLOOKUP(B331,商品!D:D,商品!K:K),"")</f>
        <v/>
      </c>
    </row>
    <row r="332" spans="1:3">
      <c r="A332" t="s">
        <v>57</v>
      </c>
      <c r="B332" s="51">
        <f>現状商品設定!B333</f>
        <v>0</v>
      </c>
      <c r="C332" s="24" t="str">
        <f ca="1">IFERROR(_xlfn.XLOOKUP(B332,商品!D:D,商品!K:K),"")</f>
        <v/>
      </c>
    </row>
    <row r="333" spans="1:3">
      <c r="A333" t="s">
        <v>57</v>
      </c>
      <c r="B333" s="51">
        <f>現状商品設定!B334</f>
        <v>0</v>
      </c>
      <c r="C333" s="24" t="str">
        <f ca="1">IFERROR(_xlfn.XLOOKUP(B333,商品!D:D,商品!K:K),"")</f>
        <v/>
      </c>
    </row>
    <row r="334" spans="1:3">
      <c r="A334" t="s">
        <v>57</v>
      </c>
      <c r="B334" s="51">
        <f>現状商品設定!B335</f>
        <v>0</v>
      </c>
      <c r="C334" s="24" t="str">
        <f ca="1">IFERROR(_xlfn.XLOOKUP(B334,商品!D:D,商品!K:K),"")</f>
        <v/>
      </c>
    </row>
    <row r="335" spans="1:3">
      <c r="A335" t="s">
        <v>57</v>
      </c>
      <c r="B335" s="51">
        <f>現状商品設定!B336</f>
        <v>0</v>
      </c>
      <c r="C335" s="24" t="str">
        <f ca="1">IFERROR(_xlfn.XLOOKUP(B335,商品!D:D,商品!K:K),"")</f>
        <v/>
      </c>
    </row>
    <row r="336" spans="1:3">
      <c r="A336" t="s">
        <v>57</v>
      </c>
      <c r="B336" s="51">
        <f>現状商品設定!B337</f>
        <v>0</v>
      </c>
      <c r="C336" s="24" t="str">
        <f ca="1">IFERROR(_xlfn.XLOOKUP(B336,商品!D:D,商品!K:K),"")</f>
        <v/>
      </c>
    </row>
    <row r="337" spans="1:3">
      <c r="A337" t="s">
        <v>57</v>
      </c>
      <c r="B337" s="51">
        <f>現状商品設定!B338</f>
        <v>0</v>
      </c>
      <c r="C337" s="24" t="str">
        <f ca="1">IFERROR(_xlfn.XLOOKUP(B337,商品!D:D,商品!K:K),"")</f>
        <v/>
      </c>
    </row>
    <row r="338" spans="1:3">
      <c r="A338" t="s">
        <v>57</v>
      </c>
      <c r="B338" s="51">
        <f>現状商品設定!B339</f>
        <v>0</v>
      </c>
      <c r="C338" s="24" t="str">
        <f ca="1">IFERROR(_xlfn.XLOOKUP(B338,商品!D:D,商品!K:K),"")</f>
        <v/>
      </c>
    </row>
    <row r="339" spans="1:3">
      <c r="A339" t="s">
        <v>57</v>
      </c>
      <c r="B339" s="51">
        <f>現状商品設定!B340</f>
        <v>0</v>
      </c>
      <c r="C339" s="24" t="str">
        <f ca="1">IFERROR(_xlfn.XLOOKUP(B339,商品!D:D,商品!K:K),"")</f>
        <v/>
      </c>
    </row>
    <row r="340" spans="1:3">
      <c r="A340" t="s">
        <v>57</v>
      </c>
      <c r="B340" s="51">
        <f>現状商品設定!B341</f>
        <v>0</v>
      </c>
      <c r="C340" s="24" t="str">
        <f ca="1">IFERROR(_xlfn.XLOOKUP(B340,商品!D:D,商品!K:K),"")</f>
        <v/>
      </c>
    </row>
    <row r="341" spans="1:3">
      <c r="A341" t="s">
        <v>57</v>
      </c>
      <c r="B341" s="51">
        <f>現状商品設定!B342</f>
        <v>0</v>
      </c>
      <c r="C341" s="24" t="str">
        <f ca="1">IFERROR(_xlfn.XLOOKUP(B341,商品!D:D,商品!K:K),"")</f>
        <v/>
      </c>
    </row>
    <row r="342" spans="1:3">
      <c r="A342" t="s">
        <v>57</v>
      </c>
      <c r="B342" s="51">
        <f>現状商品設定!B343</f>
        <v>0</v>
      </c>
      <c r="C342" s="24" t="str">
        <f ca="1">IFERROR(_xlfn.XLOOKUP(B342,商品!D:D,商品!K:K),"")</f>
        <v/>
      </c>
    </row>
    <row r="343" spans="1:3">
      <c r="A343" t="s">
        <v>57</v>
      </c>
      <c r="B343" s="51">
        <f>現状商品設定!B344</f>
        <v>0</v>
      </c>
      <c r="C343" s="24" t="str">
        <f ca="1">IFERROR(_xlfn.XLOOKUP(B343,商品!D:D,商品!K:K),"")</f>
        <v/>
      </c>
    </row>
    <row r="344" spans="1:3">
      <c r="A344" t="s">
        <v>57</v>
      </c>
      <c r="B344" s="51">
        <f>現状商品設定!B345</f>
        <v>0</v>
      </c>
      <c r="C344" s="24" t="str">
        <f ca="1">IFERROR(_xlfn.XLOOKUP(B344,商品!D:D,商品!K:K),"")</f>
        <v/>
      </c>
    </row>
    <row r="345" spans="1:3">
      <c r="A345" t="s">
        <v>57</v>
      </c>
      <c r="B345" s="51">
        <f>現状商品設定!B346</f>
        <v>0</v>
      </c>
      <c r="C345" s="24" t="str">
        <f ca="1">IFERROR(_xlfn.XLOOKUP(B345,商品!D:D,商品!K:K),"")</f>
        <v/>
      </c>
    </row>
    <row r="346" spans="1:3">
      <c r="A346" t="s">
        <v>57</v>
      </c>
      <c r="B346" s="51">
        <f>現状商品設定!B347</f>
        <v>0</v>
      </c>
      <c r="C346" s="24" t="str">
        <f ca="1">IFERROR(_xlfn.XLOOKUP(B346,商品!D:D,商品!K:K),"")</f>
        <v/>
      </c>
    </row>
    <row r="347" spans="1:3">
      <c r="A347" t="s">
        <v>57</v>
      </c>
      <c r="B347" s="51">
        <f>現状商品設定!B348</f>
        <v>0</v>
      </c>
      <c r="C347" s="24" t="str">
        <f ca="1">IFERROR(_xlfn.XLOOKUP(B347,商品!D:D,商品!K:K),"")</f>
        <v/>
      </c>
    </row>
    <row r="348" spans="1:3">
      <c r="A348" t="s">
        <v>57</v>
      </c>
      <c r="B348" s="51">
        <f>現状商品設定!B349</f>
        <v>0</v>
      </c>
      <c r="C348" s="24" t="str">
        <f ca="1">IFERROR(_xlfn.XLOOKUP(B348,商品!D:D,商品!K:K),"")</f>
        <v/>
      </c>
    </row>
    <row r="349" spans="1:3">
      <c r="A349" t="s">
        <v>57</v>
      </c>
      <c r="B349" s="51">
        <f>現状商品設定!B350</f>
        <v>0</v>
      </c>
      <c r="C349" s="24" t="str">
        <f ca="1">IFERROR(_xlfn.XLOOKUP(B349,商品!D:D,商品!K:K),"")</f>
        <v/>
      </c>
    </row>
    <row r="350" spans="1:3">
      <c r="A350" t="s">
        <v>57</v>
      </c>
      <c r="B350" s="51">
        <f>現状商品設定!B351</f>
        <v>0</v>
      </c>
      <c r="C350" s="24" t="str">
        <f ca="1">IFERROR(_xlfn.XLOOKUP(B350,商品!D:D,商品!K:K),"")</f>
        <v/>
      </c>
    </row>
    <row r="351" spans="1:3">
      <c r="A351" t="s">
        <v>57</v>
      </c>
      <c r="B351" s="51">
        <f>現状商品設定!B352</f>
        <v>0</v>
      </c>
      <c r="C351" s="24" t="str">
        <f ca="1">IFERROR(_xlfn.XLOOKUP(B351,商品!D:D,商品!K:K),"")</f>
        <v/>
      </c>
    </row>
    <row r="352" spans="1:3">
      <c r="A352" t="s">
        <v>57</v>
      </c>
      <c r="B352" s="51">
        <f>現状商品設定!B353</f>
        <v>0</v>
      </c>
      <c r="C352" s="24" t="str">
        <f ca="1">IFERROR(_xlfn.XLOOKUP(B352,商品!D:D,商品!K:K),"")</f>
        <v/>
      </c>
    </row>
    <row r="353" spans="1:3">
      <c r="A353" t="s">
        <v>57</v>
      </c>
      <c r="B353" s="51">
        <f>現状商品設定!B354</f>
        <v>0</v>
      </c>
      <c r="C353" s="24" t="str">
        <f ca="1">IFERROR(_xlfn.XLOOKUP(B353,商品!D:D,商品!K:K),"")</f>
        <v/>
      </c>
    </row>
    <row r="354" spans="1:3">
      <c r="A354" t="s">
        <v>57</v>
      </c>
      <c r="B354" s="51">
        <f>現状商品設定!B355</f>
        <v>0</v>
      </c>
      <c r="C354" s="24" t="str">
        <f ca="1">IFERROR(_xlfn.XLOOKUP(B354,商品!D:D,商品!K:K),"")</f>
        <v/>
      </c>
    </row>
    <row r="355" spans="1:3">
      <c r="A355" t="s">
        <v>57</v>
      </c>
      <c r="B355" s="51">
        <f>現状商品設定!B356</f>
        <v>0</v>
      </c>
      <c r="C355" s="24" t="str">
        <f ca="1">IFERROR(_xlfn.XLOOKUP(B355,商品!D:D,商品!K:K),"")</f>
        <v/>
      </c>
    </row>
    <row r="356" spans="1:3">
      <c r="A356" t="s">
        <v>57</v>
      </c>
      <c r="B356" s="51">
        <f>現状商品設定!B357</f>
        <v>0</v>
      </c>
      <c r="C356" s="24" t="str">
        <f ca="1">IFERROR(_xlfn.XLOOKUP(B356,商品!D:D,商品!K:K),"")</f>
        <v/>
      </c>
    </row>
    <row r="357" spans="1:3">
      <c r="A357" t="s">
        <v>57</v>
      </c>
      <c r="B357" s="51">
        <f>現状商品設定!B358</f>
        <v>0</v>
      </c>
      <c r="C357" s="24" t="str">
        <f ca="1">IFERROR(_xlfn.XLOOKUP(B357,商品!D:D,商品!K:K),"")</f>
        <v/>
      </c>
    </row>
    <row r="358" spans="1:3">
      <c r="A358" t="s">
        <v>57</v>
      </c>
      <c r="B358" s="51">
        <f>現状商品設定!B359</f>
        <v>0</v>
      </c>
      <c r="C358" s="24" t="str">
        <f ca="1">IFERROR(_xlfn.XLOOKUP(B358,商品!D:D,商品!K:K),"")</f>
        <v/>
      </c>
    </row>
    <row r="359" spans="1:3">
      <c r="A359" t="s">
        <v>57</v>
      </c>
      <c r="B359" s="51">
        <f>現状商品設定!B360</f>
        <v>0</v>
      </c>
      <c r="C359" s="24" t="str">
        <f ca="1">IFERROR(_xlfn.XLOOKUP(B359,商品!D:D,商品!K:K),"")</f>
        <v/>
      </c>
    </row>
    <row r="360" spans="1:3">
      <c r="A360" t="s">
        <v>57</v>
      </c>
      <c r="B360" s="51">
        <f>現状商品設定!B361</f>
        <v>0</v>
      </c>
      <c r="C360" s="24" t="str">
        <f ca="1">IFERROR(_xlfn.XLOOKUP(B360,商品!D:D,商品!K:K),"")</f>
        <v/>
      </c>
    </row>
    <row r="361" spans="1:3">
      <c r="A361" t="s">
        <v>57</v>
      </c>
      <c r="B361" s="51">
        <f>現状商品設定!B362</f>
        <v>0</v>
      </c>
      <c r="C361" s="24" t="str">
        <f ca="1">IFERROR(_xlfn.XLOOKUP(B361,商品!D:D,商品!K:K),"")</f>
        <v/>
      </c>
    </row>
    <row r="362" spans="1:3">
      <c r="A362" t="s">
        <v>57</v>
      </c>
      <c r="B362" s="51">
        <f>現状商品設定!B363</f>
        <v>0</v>
      </c>
      <c r="C362" s="24" t="str">
        <f ca="1">IFERROR(_xlfn.XLOOKUP(B362,商品!D:D,商品!K:K),"")</f>
        <v/>
      </c>
    </row>
    <row r="363" spans="1:3">
      <c r="A363" t="s">
        <v>57</v>
      </c>
      <c r="B363" s="51">
        <f>現状商品設定!B364</f>
        <v>0</v>
      </c>
      <c r="C363" s="24" t="str">
        <f ca="1">IFERROR(_xlfn.XLOOKUP(B363,商品!D:D,商品!K:K),"")</f>
        <v/>
      </c>
    </row>
    <row r="364" spans="1:3">
      <c r="A364" t="s">
        <v>57</v>
      </c>
      <c r="B364" s="51">
        <f>現状商品設定!B365</f>
        <v>0</v>
      </c>
      <c r="C364" s="24" t="str">
        <f ca="1">IFERROR(_xlfn.XLOOKUP(B364,商品!D:D,商品!K:K),"")</f>
        <v/>
      </c>
    </row>
    <row r="365" spans="1:3">
      <c r="A365" t="s">
        <v>57</v>
      </c>
      <c r="B365" s="51">
        <f>現状商品設定!B366</f>
        <v>0</v>
      </c>
      <c r="C365" s="24" t="str">
        <f ca="1">IFERROR(_xlfn.XLOOKUP(B365,商品!D:D,商品!K:K),"")</f>
        <v/>
      </c>
    </row>
    <row r="366" spans="1:3">
      <c r="A366" t="s">
        <v>57</v>
      </c>
      <c r="B366" s="51">
        <f>現状商品設定!B367</f>
        <v>0</v>
      </c>
      <c r="C366" s="24" t="str">
        <f ca="1">IFERROR(_xlfn.XLOOKUP(B366,商品!D:D,商品!K:K),"")</f>
        <v/>
      </c>
    </row>
    <row r="367" spans="1:3">
      <c r="A367" t="s">
        <v>57</v>
      </c>
      <c r="B367" s="51">
        <f>現状商品設定!B368</f>
        <v>0</v>
      </c>
      <c r="C367" s="24" t="str">
        <f ca="1">IFERROR(_xlfn.XLOOKUP(B367,商品!D:D,商品!K:K),"")</f>
        <v/>
      </c>
    </row>
    <row r="368" spans="1:3">
      <c r="A368" t="s">
        <v>57</v>
      </c>
      <c r="B368" s="51">
        <f>現状商品設定!B369</f>
        <v>0</v>
      </c>
      <c r="C368" s="24" t="str">
        <f ca="1">IFERROR(_xlfn.XLOOKUP(B368,商品!D:D,商品!K:K),"")</f>
        <v/>
      </c>
    </row>
    <row r="369" spans="1:3">
      <c r="A369" t="s">
        <v>57</v>
      </c>
      <c r="B369" s="51">
        <f>現状商品設定!B370</f>
        <v>0</v>
      </c>
      <c r="C369" s="24" t="str">
        <f ca="1">IFERROR(_xlfn.XLOOKUP(B369,商品!D:D,商品!K:K),"")</f>
        <v/>
      </c>
    </row>
    <row r="370" spans="1:3">
      <c r="A370" t="s">
        <v>57</v>
      </c>
      <c r="B370" s="51">
        <f>現状商品設定!B371</f>
        <v>0</v>
      </c>
      <c r="C370" s="24" t="str">
        <f ca="1">IFERROR(_xlfn.XLOOKUP(B370,商品!D:D,商品!K:K),"")</f>
        <v/>
      </c>
    </row>
    <row r="371" spans="1:3">
      <c r="A371" t="s">
        <v>57</v>
      </c>
      <c r="B371" s="51">
        <f>現状商品設定!B372</f>
        <v>0</v>
      </c>
      <c r="C371" s="24" t="str">
        <f ca="1">IFERROR(_xlfn.XLOOKUP(B371,商品!D:D,商品!K:K),"")</f>
        <v/>
      </c>
    </row>
    <row r="372" spans="1:3">
      <c r="A372" t="s">
        <v>57</v>
      </c>
      <c r="B372" s="51">
        <f>現状商品設定!B373</f>
        <v>0</v>
      </c>
      <c r="C372" s="24" t="str">
        <f ca="1">IFERROR(_xlfn.XLOOKUP(B372,商品!D:D,商品!K:K),"")</f>
        <v/>
      </c>
    </row>
    <row r="373" spans="1:3">
      <c r="A373" t="s">
        <v>57</v>
      </c>
      <c r="B373" s="51">
        <f>現状商品設定!B374</f>
        <v>0</v>
      </c>
      <c r="C373" s="24" t="str">
        <f ca="1">IFERROR(_xlfn.XLOOKUP(B373,商品!D:D,商品!K:K),"")</f>
        <v/>
      </c>
    </row>
    <row r="374" spans="1:3">
      <c r="A374" t="s">
        <v>57</v>
      </c>
      <c r="B374" s="51">
        <f>現状商品設定!B375</f>
        <v>0</v>
      </c>
      <c r="C374" s="24" t="str">
        <f ca="1">IFERROR(_xlfn.XLOOKUP(B374,商品!D:D,商品!K:K),"")</f>
        <v/>
      </c>
    </row>
    <row r="375" spans="1:3">
      <c r="A375" t="s">
        <v>57</v>
      </c>
      <c r="B375" s="51">
        <f>現状商品設定!B376</f>
        <v>0</v>
      </c>
      <c r="C375" s="24" t="str">
        <f ca="1">IFERROR(_xlfn.XLOOKUP(B375,商品!D:D,商品!K:K),"")</f>
        <v/>
      </c>
    </row>
  </sheetData>
  <phoneticPr fontId="2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6767AB-9216-4D5A-9E1F-8AE78F872AFE}">
  <sheetPr>
    <tabColor rgb="FFFFC000"/>
  </sheetPr>
  <dimension ref="A1:E386"/>
  <sheetViews>
    <sheetView showGridLines="0" zoomScale="55" zoomScaleNormal="55" workbookViewId="0"/>
  </sheetViews>
  <sheetFormatPr defaultRowHeight="18"/>
  <cols>
    <col min="2" max="2" width="17.33203125" style="51" customWidth="1"/>
    <col min="3" max="3" width="22.33203125" bestFit="1" customWidth="1"/>
  </cols>
  <sheetData>
    <row r="1" spans="1:5">
      <c r="A1" t="s">
        <v>55</v>
      </c>
      <c r="B1" s="51" t="s">
        <v>34</v>
      </c>
      <c r="C1" t="s">
        <v>58</v>
      </c>
      <c r="D1" t="s">
        <v>59</v>
      </c>
      <c r="E1" t="s">
        <v>181</v>
      </c>
    </row>
    <row r="2" spans="1:5">
      <c r="A2" t="s">
        <v>60</v>
      </c>
      <c r="B2" s="51">
        <f>現状ワード設定!B3</f>
        <v>0</v>
      </c>
      <c r="C2">
        <f>現状ワード設定!G3</f>
        <v>0</v>
      </c>
      <c r="D2" s="24" t="e">
        <f ca="1">IF(IF(SUMIFS(キーワード!$N$6:$N$10000,キーワード!$D$6:$D$10000,B2,キーワード!$F$6:$F$10000,C2)=0,"",SUMIFS(キーワード!$N$6:$N$10000,キーワード!$D$6:$D$10000,B2,キーワード!$F$6:$F$10000,C2))&gt;E2,IF(SUMIFS(キーワード!$N$6:$N$10000,キーワード!$D$6:$D$10000,B2,キーワード!$F$6:$F$10000,C2)=0,"",SUMIFS(キーワード!$N$6:$N$10000,キーワード!$D$6:$D$10000,B2,キーワード!$F$6:$F$10000,C2)),E2+1)</f>
        <v>#DIV/0!</v>
      </c>
      <c r="E2" t="str">
        <f ca="1">INDEX(商品別!C:C,MATCH(キーワード別!B2,商品別!B:B,0),1)</f>
        <v/>
      </c>
    </row>
    <row r="3" spans="1:5">
      <c r="A3" t="s">
        <v>60</v>
      </c>
      <c r="B3" s="51">
        <f>キーワード!D7</f>
        <v>0</v>
      </c>
      <c r="C3">
        <f>キーワード!F7</f>
        <v>0</v>
      </c>
      <c r="D3" s="24" t="e">
        <f ca="1">IF(IF(SUMIFS(キーワード!$N$6:$N$10000,キーワード!$D$6:$D$10000,B3,キーワード!$F$6:$F$10000,C3)=0,"",SUMIFS(キーワード!$N$6:$N$10000,キーワード!$D$6:$D$10000,B3,キーワード!$F$6:$F$10000,C3))&gt;E3,IF(SUMIFS(キーワード!$N$6:$N$10000,キーワード!$D$6:$D$10000,B3,キーワード!$F$6:$F$10000,C3)=0,"",SUMIFS(キーワード!$N$6:$N$10000,キーワード!$D$6:$D$10000,B3,キーワード!$F$6:$F$10000,C3)),E3+1)</f>
        <v>#DIV/0!</v>
      </c>
      <c r="E3" t="str">
        <f ca="1">INDEX(商品別!C:C,MATCH(キーワード別!B3,商品別!B:B,0),1)</f>
        <v/>
      </c>
    </row>
    <row r="4" spans="1:5">
      <c r="A4" t="s">
        <v>60</v>
      </c>
      <c r="B4" s="51">
        <f>キーワード!D8</f>
        <v>0</v>
      </c>
      <c r="C4">
        <f>キーワード!F8</f>
        <v>0</v>
      </c>
      <c r="D4" s="24" t="e">
        <f ca="1">IF(IF(SUMIFS(キーワード!$N$6:$N$10000,キーワード!$D$6:$D$10000,B4,キーワード!$F$6:$F$10000,C4)=0,"",SUMIFS(キーワード!$N$6:$N$10000,キーワード!$D$6:$D$10000,B4,キーワード!$F$6:$F$10000,C4))&gt;E4,IF(SUMIFS(キーワード!$N$6:$N$10000,キーワード!$D$6:$D$10000,B4,キーワード!$F$6:$F$10000,C4)=0,"",SUMIFS(キーワード!$N$6:$N$10000,キーワード!$D$6:$D$10000,B4,キーワード!$F$6:$F$10000,C4)),E4+1)</f>
        <v>#DIV/0!</v>
      </c>
      <c r="E4" t="str">
        <f ca="1">INDEX(商品別!C:C,MATCH(キーワード別!B4,商品別!B:B,0),1)</f>
        <v/>
      </c>
    </row>
    <row r="5" spans="1:5">
      <c r="A5" t="s">
        <v>60</v>
      </c>
      <c r="B5" s="51">
        <f>キーワード!D9</f>
        <v>0</v>
      </c>
      <c r="C5">
        <f>キーワード!F9</f>
        <v>0</v>
      </c>
      <c r="D5" s="24" t="e">
        <f ca="1">IF(IF(SUMIFS(キーワード!$N$6:$N$10000,キーワード!$D$6:$D$10000,B5,キーワード!$F$6:$F$10000,C5)=0,"",SUMIFS(キーワード!$N$6:$N$10000,キーワード!$D$6:$D$10000,B5,キーワード!$F$6:$F$10000,C5))&gt;E5,IF(SUMIFS(キーワード!$N$6:$N$10000,キーワード!$D$6:$D$10000,B5,キーワード!$F$6:$F$10000,C5)=0,"",SUMIFS(キーワード!$N$6:$N$10000,キーワード!$D$6:$D$10000,B5,キーワード!$F$6:$F$10000,C5)),E5+1)</f>
        <v>#DIV/0!</v>
      </c>
      <c r="E5" t="str">
        <f ca="1">INDEX(商品別!C:C,MATCH(キーワード別!B5,商品別!B:B,0),1)</f>
        <v/>
      </c>
    </row>
    <row r="6" spans="1:5">
      <c r="A6" t="s">
        <v>60</v>
      </c>
      <c r="B6" s="51">
        <f>キーワード!D10</f>
        <v>0</v>
      </c>
      <c r="C6">
        <f>キーワード!F10</f>
        <v>0</v>
      </c>
      <c r="D6" s="24" t="e">
        <f ca="1">IF(IF(SUMIFS(キーワード!$N$6:$N$10000,キーワード!$D$6:$D$10000,B6,キーワード!$F$6:$F$10000,C6)=0,"",SUMIFS(キーワード!$N$6:$N$10000,キーワード!$D$6:$D$10000,B6,キーワード!$F$6:$F$10000,C6))&gt;E6,IF(SUMIFS(キーワード!$N$6:$N$10000,キーワード!$D$6:$D$10000,B6,キーワード!$F$6:$F$10000,C6)=0,"",SUMIFS(キーワード!$N$6:$N$10000,キーワード!$D$6:$D$10000,B6,キーワード!$F$6:$F$10000,C6)),E6+1)</f>
        <v>#DIV/0!</v>
      </c>
      <c r="E6" t="str">
        <f ca="1">INDEX(商品別!C:C,MATCH(キーワード別!B6,商品別!B:B,0),1)</f>
        <v/>
      </c>
    </row>
    <row r="7" spans="1:5">
      <c r="A7" t="s">
        <v>60</v>
      </c>
      <c r="B7" s="51">
        <f>キーワード!D11</f>
        <v>0</v>
      </c>
      <c r="C7">
        <f>キーワード!F11</f>
        <v>0</v>
      </c>
      <c r="D7" s="24" t="e">
        <f ca="1">IF(IF(SUMIFS(キーワード!$N$6:$N$10000,キーワード!$D$6:$D$10000,B7,キーワード!$F$6:$F$10000,C7)=0,"",SUMIFS(キーワード!$N$6:$N$10000,キーワード!$D$6:$D$10000,B7,キーワード!$F$6:$F$10000,C7))&gt;E7,IF(SUMIFS(キーワード!$N$6:$N$10000,キーワード!$D$6:$D$10000,B7,キーワード!$F$6:$F$10000,C7)=0,"",SUMIFS(キーワード!$N$6:$N$10000,キーワード!$D$6:$D$10000,B7,キーワード!$F$6:$F$10000,C7)),E7+1)</f>
        <v>#DIV/0!</v>
      </c>
      <c r="E7" t="str">
        <f ca="1">INDEX(商品別!C:C,MATCH(キーワード別!B7,商品別!B:B,0),1)</f>
        <v/>
      </c>
    </row>
    <row r="8" spans="1:5">
      <c r="A8" t="s">
        <v>60</v>
      </c>
      <c r="B8" s="51">
        <f>キーワード!D12</f>
        <v>0</v>
      </c>
      <c r="C8">
        <f>キーワード!F12</f>
        <v>0</v>
      </c>
      <c r="D8" s="24" t="e">
        <f ca="1">IF(IF(SUMIFS(キーワード!$N$6:$N$10000,キーワード!$D$6:$D$10000,B8,キーワード!$F$6:$F$10000,C8)=0,"",SUMIFS(キーワード!$N$6:$N$10000,キーワード!$D$6:$D$10000,B8,キーワード!$F$6:$F$10000,C8))&gt;E8,IF(SUMIFS(キーワード!$N$6:$N$10000,キーワード!$D$6:$D$10000,B8,キーワード!$F$6:$F$10000,C8)=0,"",SUMIFS(キーワード!$N$6:$N$10000,キーワード!$D$6:$D$10000,B8,キーワード!$F$6:$F$10000,C8)),E8+1)</f>
        <v>#DIV/0!</v>
      </c>
      <c r="E8" t="str">
        <f ca="1">INDEX(商品別!C:C,MATCH(キーワード別!B8,商品別!B:B,0),1)</f>
        <v/>
      </c>
    </row>
    <row r="9" spans="1:5">
      <c r="A9" t="s">
        <v>60</v>
      </c>
      <c r="B9" s="51">
        <f>キーワード!D13</f>
        <v>0</v>
      </c>
      <c r="C9">
        <f>キーワード!F13</f>
        <v>0</v>
      </c>
      <c r="D9" s="24" t="e">
        <f ca="1">IF(IF(SUMIFS(キーワード!$N$6:$N$10000,キーワード!$D$6:$D$10000,B9,キーワード!$F$6:$F$10000,C9)=0,"",SUMIFS(キーワード!$N$6:$N$10000,キーワード!$D$6:$D$10000,B9,キーワード!$F$6:$F$10000,C9))&gt;E9,IF(SUMIFS(キーワード!$N$6:$N$10000,キーワード!$D$6:$D$10000,B9,キーワード!$F$6:$F$10000,C9)=0,"",SUMIFS(キーワード!$N$6:$N$10000,キーワード!$D$6:$D$10000,B9,キーワード!$F$6:$F$10000,C9)),E9+1)</f>
        <v>#DIV/0!</v>
      </c>
      <c r="E9" t="str">
        <f ca="1">INDEX(商品別!C:C,MATCH(キーワード別!B9,商品別!B:B,0),1)</f>
        <v/>
      </c>
    </row>
    <row r="10" spans="1:5">
      <c r="A10" t="s">
        <v>60</v>
      </c>
      <c r="B10" s="51">
        <f>キーワード!D14</f>
        <v>0</v>
      </c>
      <c r="C10">
        <f>キーワード!F14</f>
        <v>0</v>
      </c>
      <c r="D10" s="24" t="e">
        <f ca="1">IF(IF(SUMIFS(キーワード!$N$6:$N$10000,キーワード!$D$6:$D$10000,B10,キーワード!$F$6:$F$10000,C10)=0,"",SUMIFS(キーワード!$N$6:$N$10000,キーワード!$D$6:$D$10000,B10,キーワード!$F$6:$F$10000,C10))&gt;E10,IF(SUMIFS(キーワード!$N$6:$N$10000,キーワード!$D$6:$D$10000,B10,キーワード!$F$6:$F$10000,C10)=0,"",SUMIFS(キーワード!$N$6:$N$10000,キーワード!$D$6:$D$10000,B10,キーワード!$F$6:$F$10000,C10)),E10+1)</f>
        <v>#DIV/0!</v>
      </c>
      <c r="E10" t="str">
        <f ca="1">INDEX(商品別!C:C,MATCH(キーワード別!B10,商品別!B:B,0),1)</f>
        <v/>
      </c>
    </row>
    <row r="11" spans="1:5">
      <c r="A11" t="s">
        <v>60</v>
      </c>
      <c r="B11" s="51">
        <f>キーワード!D15</f>
        <v>0</v>
      </c>
      <c r="C11">
        <f>キーワード!F15</f>
        <v>0</v>
      </c>
      <c r="D11" s="24" t="e">
        <f ca="1">IF(IF(SUMIFS(キーワード!$N$6:$N$10000,キーワード!$D$6:$D$10000,B11,キーワード!$F$6:$F$10000,C11)=0,"",SUMIFS(キーワード!$N$6:$N$10000,キーワード!$D$6:$D$10000,B11,キーワード!$F$6:$F$10000,C11))&gt;E11,IF(SUMIFS(キーワード!$N$6:$N$10000,キーワード!$D$6:$D$10000,B11,キーワード!$F$6:$F$10000,C11)=0,"",SUMIFS(キーワード!$N$6:$N$10000,キーワード!$D$6:$D$10000,B11,キーワード!$F$6:$F$10000,C11)),E11+1)</f>
        <v>#DIV/0!</v>
      </c>
      <c r="E11" t="str">
        <f ca="1">INDEX(商品別!C:C,MATCH(キーワード別!B11,商品別!B:B,0),1)</f>
        <v/>
      </c>
    </row>
    <row r="12" spans="1:5">
      <c r="A12" t="s">
        <v>60</v>
      </c>
      <c r="B12" s="51">
        <f>キーワード!D16</f>
        <v>0</v>
      </c>
      <c r="C12">
        <f>キーワード!F16</f>
        <v>0</v>
      </c>
      <c r="D12" s="24" t="e">
        <f ca="1">IF(IF(SUMIFS(キーワード!$N$6:$N$10000,キーワード!$D$6:$D$10000,B12,キーワード!$F$6:$F$10000,C12)=0,"",SUMIFS(キーワード!$N$6:$N$10000,キーワード!$D$6:$D$10000,B12,キーワード!$F$6:$F$10000,C12))&gt;E12,IF(SUMIFS(キーワード!$N$6:$N$10000,キーワード!$D$6:$D$10000,B12,キーワード!$F$6:$F$10000,C12)=0,"",SUMIFS(キーワード!$N$6:$N$10000,キーワード!$D$6:$D$10000,B12,キーワード!$F$6:$F$10000,C12)),E12+1)</f>
        <v>#DIV/0!</v>
      </c>
      <c r="E12" t="str">
        <f ca="1">INDEX(商品別!C:C,MATCH(キーワード別!B12,商品別!B:B,0),1)</f>
        <v/>
      </c>
    </row>
    <row r="13" spans="1:5">
      <c r="A13" t="s">
        <v>60</v>
      </c>
      <c r="B13" s="51">
        <f>キーワード!D17</f>
        <v>0</v>
      </c>
      <c r="C13">
        <f>キーワード!F17</f>
        <v>0</v>
      </c>
      <c r="D13" s="24" t="e">
        <f ca="1">IF(IF(SUMIFS(キーワード!$N$6:$N$10000,キーワード!$D$6:$D$10000,B13,キーワード!$F$6:$F$10000,C13)=0,"",SUMIFS(キーワード!$N$6:$N$10000,キーワード!$D$6:$D$10000,B13,キーワード!$F$6:$F$10000,C13))&gt;E13,IF(SUMIFS(キーワード!$N$6:$N$10000,キーワード!$D$6:$D$10000,B13,キーワード!$F$6:$F$10000,C13)=0,"",SUMIFS(キーワード!$N$6:$N$10000,キーワード!$D$6:$D$10000,B13,キーワード!$F$6:$F$10000,C13)),E13+1)</f>
        <v>#DIV/0!</v>
      </c>
      <c r="E13" t="str">
        <f ca="1">INDEX(商品別!C:C,MATCH(キーワード別!B13,商品別!B:B,0),1)</f>
        <v/>
      </c>
    </row>
    <row r="14" spans="1:5">
      <c r="A14" t="s">
        <v>60</v>
      </c>
      <c r="B14" s="51">
        <f>キーワード!D18</f>
        <v>0</v>
      </c>
      <c r="C14">
        <f>キーワード!F18</f>
        <v>0</v>
      </c>
      <c r="D14" s="24" t="e">
        <f ca="1">IF(IF(SUMIFS(キーワード!$N$6:$N$10000,キーワード!$D$6:$D$10000,B14,キーワード!$F$6:$F$10000,C14)=0,"",SUMIFS(キーワード!$N$6:$N$10000,キーワード!$D$6:$D$10000,B14,キーワード!$F$6:$F$10000,C14))&gt;E14,IF(SUMIFS(キーワード!$N$6:$N$10000,キーワード!$D$6:$D$10000,B14,キーワード!$F$6:$F$10000,C14)=0,"",SUMIFS(キーワード!$N$6:$N$10000,キーワード!$D$6:$D$10000,B14,キーワード!$F$6:$F$10000,C14)),E14+1)</f>
        <v>#DIV/0!</v>
      </c>
      <c r="E14" t="str">
        <f ca="1">INDEX(商品別!C:C,MATCH(キーワード別!B14,商品別!B:B,0),1)</f>
        <v/>
      </c>
    </row>
    <row r="15" spans="1:5">
      <c r="A15" t="s">
        <v>60</v>
      </c>
      <c r="B15" s="51">
        <f>キーワード!D19</f>
        <v>0</v>
      </c>
      <c r="C15">
        <f>キーワード!F19</f>
        <v>0</v>
      </c>
      <c r="D15" s="24" t="e">
        <f ca="1">IF(IF(SUMIFS(キーワード!$N$6:$N$10000,キーワード!$D$6:$D$10000,B15,キーワード!$F$6:$F$10000,C15)=0,"",SUMIFS(キーワード!$N$6:$N$10000,キーワード!$D$6:$D$10000,B15,キーワード!$F$6:$F$10000,C15))&gt;E15,IF(SUMIFS(キーワード!$N$6:$N$10000,キーワード!$D$6:$D$10000,B15,キーワード!$F$6:$F$10000,C15)=0,"",SUMIFS(キーワード!$N$6:$N$10000,キーワード!$D$6:$D$10000,B15,キーワード!$F$6:$F$10000,C15)),E15+1)</f>
        <v>#DIV/0!</v>
      </c>
      <c r="E15" t="str">
        <f ca="1">INDEX(商品別!C:C,MATCH(キーワード別!B15,商品別!B:B,0),1)</f>
        <v/>
      </c>
    </row>
    <row r="16" spans="1:5">
      <c r="A16" t="s">
        <v>60</v>
      </c>
      <c r="B16" s="51">
        <f>キーワード!D20</f>
        <v>0</v>
      </c>
      <c r="C16">
        <f>キーワード!F20</f>
        <v>0</v>
      </c>
      <c r="D16" s="24" t="e">
        <f ca="1">IF(IF(SUMIFS(キーワード!$N$6:$N$10000,キーワード!$D$6:$D$10000,B16,キーワード!$F$6:$F$10000,C16)=0,"",SUMIFS(キーワード!$N$6:$N$10000,キーワード!$D$6:$D$10000,B16,キーワード!$F$6:$F$10000,C16))&gt;E16,IF(SUMIFS(キーワード!$N$6:$N$10000,キーワード!$D$6:$D$10000,B16,キーワード!$F$6:$F$10000,C16)=0,"",SUMIFS(キーワード!$N$6:$N$10000,キーワード!$D$6:$D$10000,B16,キーワード!$F$6:$F$10000,C16)),E16+1)</f>
        <v>#DIV/0!</v>
      </c>
      <c r="E16" t="str">
        <f ca="1">INDEX(商品別!C:C,MATCH(キーワード別!B16,商品別!B:B,0),1)</f>
        <v/>
      </c>
    </row>
    <row r="17" spans="1:5">
      <c r="A17" t="s">
        <v>60</v>
      </c>
      <c r="B17" s="51">
        <f>キーワード!D21</f>
        <v>0</v>
      </c>
      <c r="C17">
        <f>キーワード!F21</f>
        <v>0</v>
      </c>
      <c r="D17" s="24" t="e">
        <f ca="1">IF(IF(SUMIFS(キーワード!$N$6:$N$10000,キーワード!$D$6:$D$10000,B17,キーワード!$F$6:$F$10000,C17)=0,"",SUMIFS(キーワード!$N$6:$N$10000,キーワード!$D$6:$D$10000,B17,キーワード!$F$6:$F$10000,C17))&gt;E17,IF(SUMIFS(キーワード!$N$6:$N$10000,キーワード!$D$6:$D$10000,B17,キーワード!$F$6:$F$10000,C17)=0,"",SUMIFS(キーワード!$N$6:$N$10000,キーワード!$D$6:$D$10000,B17,キーワード!$F$6:$F$10000,C17)),E17+1)</f>
        <v>#DIV/0!</v>
      </c>
      <c r="E17" t="str">
        <f ca="1">INDEX(商品別!C:C,MATCH(キーワード別!B17,商品別!B:B,0),1)</f>
        <v/>
      </c>
    </row>
    <row r="18" spans="1:5">
      <c r="A18" t="s">
        <v>60</v>
      </c>
      <c r="B18" s="51">
        <f>キーワード!D22</f>
        <v>0</v>
      </c>
      <c r="C18">
        <f>キーワード!F22</f>
        <v>0</v>
      </c>
      <c r="D18" s="24" t="e">
        <f ca="1">IF(IF(SUMIFS(キーワード!$N$6:$N$10000,キーワード!$D$6:$D$10000,B18,キーワード!$F$6:$F$10000,C18)=0,"",SUMIFS(キーワード!$N$6:$N$10000,キーワード!$D$6:$D$10000,B18,キーワード!$F$6:$F$10000,C18))&gt;E18,IF(SUMIFS(キーワード!$N$6:$N$10000,キーワード!$D$6:$D$10000,B18,キーワード!$F$6:$F$10000,C18)=0,"",SUMIFS(キーワード!$N$6:$N$10000,キーワード!$D$6:$D$10000,B18,キーワード!$F$6:$F$10000,C18)),E18+1)</f>
        <v>#DIV/0!</v>
      </c>
      <c r="E18" t="str">
        <f ca="1">INDEX(商品別!C:C,MATCH(キーワード別!B18,商品別!B:B,0),1)</f>
        <v/>
      </c>
    </row>
    <row r="19" spans="1:5">
      <c r="A19" t="s">
        <v>60</v>
      </c>
      <c r="B19" s="51">
        <f>キーワード!D23</f>
        <v>0</v>
      </c>
      <c r="C19">
        <f>キーワード!F23</f>
        <v>0</v>
      </c>
      <c r="D19" s="24" t="e">
        <f ca="1">IF(IF(SUMIFS(キーワード!$N$6:$N$10000,キーワード!$D$6:$D$10000,B19,キーワード!$F$6:$F$10000,C19)=0,"",SUMIFS(キーワード!$N$6:$N$10000,キーワード!$D$6:$D$10000,B19,キーワード!$F$6:$F$10000,C19))&gt;E19,IF(SUMIFS(キーワード!$N$6:$N$10000,キーワード!$D$6:$D$10000,B19,キーワード!$F$6:$F$10000,C19)=0,"",SUMIFS(キーワード!$N$6:$N$10000,キーワード!$D$6:$D$10000,B19,キーワード!$F$6:$F$10000,C19)),E19+1)</f>
        <v>#DIV/0!</v>
      </c>
      <c r="E19" t="str">
        <f ca="1">INDEX(商品別!C:C,MATCH(キーワード別!B19,商品別!B:B,0),1)</f>
        <v/>
      </c>
    </row>
    <row r="20" spans="1:5">
      <c r="A20" t="s">
        <v>60</v>
      </c>
      <c r="B20" s="51">
        <f>キーワード!D24</f>
        <v>0</v>
      </c>
      <c r="C20">
        <f>キーワード!F24</f>
        <v>0</v>
      </c>
      <c r="D20" s="24" t="e">
        <f ca="1">IF(IF(SUMIFS(キーワード!$N$6:$N$10000,キーワード!$D$6:$D$10000,B20,キーワード!$F$6:$F$10000,C20)=0,"",SUMIFS(キーワード!$N$6:$N$10000,キーワード!$D$6:$D$10000,B20,キーワード!$F$6:$F$10000,C20))&gt;E20,IF(SUMIFS(キーワード!$N$6:$N$10000,キーワード!$D$6:$D$10000,B20,キーワード!$F$6:$F$10000,C20)=0,"",SUMIFS(キーワード!$N$6:$N$10000,キーワード!$D$6:$D$10000,B20,キーワード!$F$6:$F$10000,C20)),E20+1)</f>
        <v>#DIV/0!</v>
      </c>
      <c r="E20" t="str">
        <f ca="1">INDEX(商品別!C:C,MATCH(キーワード別!B20,商品別!B:B,0),1)</f>
        <v/>
      </c>
    </row>
    <row r="21" spans="1:5">
      <c r="A21" t="s">
        <v>60</v>
      </c>
      <c r="B21" s="51">
        <f>キーワード!D25</f>
        <v>0</v>
      </c>
      <c r="C21">
        <f>キーワード!F25</f>
        <v>0</v>
      </c>
      <c r="D21" s="24" t="e">
        <f ca="1">IF(IF(SUMIFS(キーワード!$N$6:$N$10000,キーワード!$D$6:$D$10000,B21,キーワード!$F$6:$F$10000,C21)=0,"",SUMIFS(キーワード!$N$6:$N$10000,キーワード!$D$6:$D$10000,B21,キーワード!$F$6:$F$10000,C21))&gt;E21,IF(SUMIFS(キーワード!$N$6:$N$10000,キーワード!$D$6:$D$10000,B21,キーワード!$F$6:$F$10000,C21)=0,"",SUMIFS(キーワード!$N$6:$N$10000,キーワード!$D$6:$D$10000,B21,キーワード!$F$6:$F$10000,C21)),E21+1)</f>
        <v>#DIV/0!</v>
      </c>
      <c r="E21" t="str">
        <f ca="1">INDEX(商品別!C:C,MATCH(キーワード別!B21,商品別!B:B,0),1)</f>
        <v/>
      </c>
    </row>
    <row r="22" spans="1:5">
      <c r="A22" t="s">
        <v>60</v>
      </c>
      <c r="B22" s="51">
        <f>キーワード!D26</f>
        <v>0</v>
      </c>
      <c r="C22">
        <f>キーワード!F26</f>
        <v>0</v>
      </c>
      <c r="D22" s="24" t="e">
        <f ca="1">IF(IF(SUMIFS(キーワード!$N$6:$N$10000,キーワード!$D$6:$D$10000,B22,キーワード!$F$6:$F$10000,C22)=0,"",SUMIFS(キーワード!$N$6:$N$10000,キーワード!$D$6:$D$10000,B22,キーワード!$F$6:$F$10000,C22))&gt;E22,IF(SUMIFS(キーワード!$N$6:$N$10000,キーワード!$D$6:$D$10000,B22,キーワード!$F$6:$F$10000,C22)=0,"",SUMIFS(キーワード!$N$6:$N$10000,キーワード!$D$6:$D$10000,B22,キーワード!$F$6:$F$10000,C22)),E22+1)</f>
        <v>#DIV/0!</v>
      </c>
      <c r="E22" t="str">
        <f ca="1">INDEX(商品別!C:C,MATCH(キーワード別!B22,商品別!B:B,0),1)</f>
        <v/>
      </c>
    </row>
    <row r="23" spans="1:5">
      <c r="A23" t="s">
        <v>60</v>
      </c>
      <c r="B23" s="51">
        <f>キーワード!D27</f>
        <v>0</v>
      </c>
      <c r="C23">
        <f>キーワード!F27</f>
        <v>0</v>
      </c>
      <c r="D23" s="24" t="e">
        <f ca="1">IF(IF(SUMIFS(キーワード!$N$6:$N$10000,キーワード!$D$6:$D$10000,B23,キーワード!$F$6:$F$10000,C23)=0,"",SUMIFS(キーワード!$N$6:$N$10000,キーワード!$D$6:$D$10000,B23,キーワード!$F$6:$F$10000,C23))&gt;E23,IF(SUMIFS(キーワード!$N$6:$N$10000,キーワード!$D$6:$D$10000,B23,キーワード!$F$6:$F$10000,C23)=0,"",SUMIFS(キーワード!$N$6:$N$10000,キーワード!$D$6:$D$10000,B23,キーワード!$F$6:$F$10000,C23)),E23+1)</f>
        <v>#DIV/0!</v>
      </c>
      <c r="E23" t="str">
        <f ca="1">INDEX(商品別!C:C,MATCH(キーワード別!B23,商品別!B:B,0),1)</f>
        <v/>
      </c>
    </row>
    <row r="24" spans="1:5">
      <c r="A24" t="s">
        <v>60</v>
      </c>
      <c r="B24" s="51">
        <f>キーワード!D28</f>
        <v>0</v>
      </c>
      <c r="C24">
        <f>キーワード!F28</f>
        <v>0</v>
      </c>
      <c r="D24" s="24" t="e">
        <f ca="1">IF(IF(SUMIFS(キーワード!$N$6:$N$10000,キーワード!$D$6:$D$10000,B24,キーワード!$F$6:$F$10000,C24)=0,"",SUMIFS(キーワード!$N$6:$N$10000,キーワード!$D$6:$D$10000,B24,キーワード!$F$6:$F$10000,C24))&gt;E24,IF(SUMIFS(キーワード!$N$6:$N$10000,キーワード!$D$6:$D$10000,B24,キーワード!$F$6:$F$10000,C24)=0,"",SUMIFS(キーワード!$N$6:$N$10000,キーワード!$D$6:$D$10000,B24,キーワード!$F$6:$F$10000,C24)),E24+1)</f>
        <v>#DIV/0!</v>
      </c>
      <c r="E24" t="str">
        <f ca="1">INDEX(商品別!C:C,MATCH(キーワード別!B24,商品別!B:B,0),1)</f>
        <v/>
      </c>
    </row>
    <row r="25" spans="1:5">
      <c r="A25" t="s">
        <v>60</v>
      </c>
      <c r="B25" s="51">
        <f>キーワード!D29</f>
        <v>0</v>
      </c>
      <c r="C25">
        <f>キーワード!F29</f>
        <v>0</v>
      </c>
      <c r="D25" s="24" t="e">
        <f ca="1">IF(IF(SUMIFS(キーワード!$N$6:$N$10000,キーワード!$D$6:$D$10000,B25,キーワード!$F$6:$F$10000,C25)=0,"",SUMIFS(キーワード!$N$6:$N$10000,キーワード!$D$6:$D$10000,B25,キーワード!$F$6:$F$10000,C25))&gt;E25,IF(SUMIFS(キーワード!$N$6:$N$10000,キーワード!$D$6:$D$10000,B25,キーワード!$F$6:$F$10000,C25)=0,"",SUMIFS(キーワード!$N$6:$N$10000,キーワード!$D$6:$D$10000,B25,キーワード!$F$6:$F$10000,C25)),E25+1)</f>
        <v>#DIV/0!</v>
      </c>
      <c r="E25" t="str">
        <f ca="1">INDEX(商品別!C:C,MATCH(キーワード別!B25,商品別!B:B,0),1)</f>
        <v/>
      </c>
    </row>
    <row r="26" spans="1:5">
      <c r="A26" t="s">
        <v>60</v>
      </c>
      <c r="B26" s="51">
        <f>キーワード!D30</f>
        <v>0</v>
      </c>
      <c r="C26">
        <f>キーワード!F30</f>
        <v>0</v>
      </c>
      <c r="D26" s="24" t="e">
        <f ca="1">IF(IF(SUMIFS(キーワード!$N$6:$N$10000,キーワード!$D$6:$D$10000,B26,キーワード!$F$6:$F$10000,C26)=0,"",SUMIFS(キーワード!$N$6:$N$10000,キーワード!$D$6:$D$10000,B26,キーワード!$F$6:$F$10000,C26))&gt;E26,IF(SUMIFS(キーワード!$N$6:$N$10000,キーワード!$D$6:$D$10000,B26,キーワード!$F$6:$F$10000,C26)=0,"",SUMIFS(キーワード!$N$6:$N$10000,キーワード!$D$6:$D$10000,B26,キーワード!$F$6:$F$10000,C26)),E26+1)</f>
        <v>#DIV/0!</v>
      </c>
      <c r="E26" t="str">
        <f ca="1">INDEX(商品別!C:C,MATCH(キーワード別!B26,商品別!B:B,0),1)</f>
        <v/>
      </c>
    </row>
    <row r="27" spans="1:5">
      <c r="A27" t="s">
        <v>60</v>
      </c>
      <c r="B27" s="51">
        <f>キーワード!D31</f>
        <v>0</v>
      </c>
      <c r="C27">
        <f>キーワード!F31</f>
        <v>0</v>
      </c>
      <c r="D27" s="24" t="e">
        <f ca="1">IF(IF(SUMIFS(キーワード!$N$6:$N$10000,キーワード!$D$6:$D$10000,B27,キーワード!$F$6:$F$10000,C27)=0,"",SUMIFS(キーワード!$N$6:$N$10000,キーワード!$D$6:$D$10000,B27,キーワード!$F$6:$F$10000,C27))&gt;E27,IF(SUMIFS(キーワード!$N$6:$N$10000,キーワード!$D$6:$D$10000,B27,キーワード!$F$6:$F$10000,C27)=0,"",SUMIFS(キーワード!$N$6:$N$10000,キーワード!$D$6:$D$10000,B27,キーワード!$F$6:$F$10000,C27)),E27+1)</f>
        <v>#DIV/0!</v>
      </c>
      <c r="E27" t="str">
        <f ca="1">INDEX(商品別!C:C,MATCH(キーワード別!B27,商品別!B:B,0),1)</f>
        <v/>
      </c>
    </row>
    <row r="28" spans="1:5">
      <c r="A28" t="s">
        <v>60</v>
      </c>
      <c r="B28" s="51">
        <f>キーワード!D32</f>
        <v>0</v>
      </c>
      <c r="C28">
        <f>キーワード!F32</f>
        <v>0</v>
      </c>
      <c r="D28" s="24" t="e">
        <f ca="1">IF(IF(SUMIFS(キーワード!$N$6:$N$10000,キーワード!$D$6:$D$10000,B28,キーワード!$F$6:$F$10000,C28)=0,"",SUMIFS(キーワード!$N$6:$N$10000,キーワード!$D$6:$D$10000,B28,キーワード!$F$6:$F$10000,C28))&gt;E28,IF(SUMIFS(キーワード!$N$6:$N$10000,キーワード!$D$6:$D$10000,B28,キーワード!$F$6:$F$10000,C28)=0,"",SUMIFS(キーワード!$N$6:$N$10000,キーワード!$D$6:$D$10000,B28,キーワード!$F$6:$F$10000,C28)),E28+1)</f>
        <v>#DIV/0!</v>
      </c>
      <c r="E28" t="str">
        <f ca="1">INDEX(商品別!C:C,MATCH(キーワード別!B28,商品別!B:B,0),1)</f>
        <v/>
      </c>
    </row>
    <row r="29" spans="1:5">
      <c r="A29" t="s">
        <v>60</v>
      </c>
      <c r="B29" s="51">
        <f>キーワード!D33</f>
        <v>0</v>
      </c>
      <c r="C29">
        <f>キーワード!F33</f>
        <v>0</v>
      </c>
      <c r="D29" s="24" t="e">
        <f ca="1">IF(IF(SUMIFS(キーワード!$N$6:$N$10000,キーワード!$D$6:$D$10000,B29,キーワード!$F$6:$F$10000,C29)=0,"",SUMIFS(キーワード!$N$6:$N$10000,キーワード!$D$6:$D$10000,B29,キーワード!$F$6:$F$10000,C29))&gt;E29,IF(SUMIFS(キーワード!$N$6:$N$10000,キーワード!$D$6:$D$10000,B29,キーワード!$F$6:$F$10000,C29)=0,"",SUMIFS(キーワード!$N$6:$N$10000,キーワード!$D$6:$D$10000,B29,キーワード!$F$6:$F$10000,C29)),E29+1)</f>
        <v>#DIV/0!</v>
      </c>
      <c r="E29" t="str">
        <f ca="1">INDEX(商品別!C:C,MATCH(キーワード別!B29,商品別!B:B,0),1)</f>
        <v/>
      </c>
    </row>
    <row r="30" spans="1:5">
      <c r="A30" t="s">
        <v>60</v>
      </c>
      <c r="B30" s="51">
        <f>キーワード!D34</f>
        <v>0</v>
      </c>
      <c r="C30">
        <f>キーワード!F34</f>
        <v>0</v>
      </c>
      <c r="D30" s="24" t="e">
        <f ca="1">IF(IF(SUMIFS(キーワード!$N$6:$N$10000,キーワード!$D$6:$D$10000,B30,キーワード!$F$6:$F$10000,C30)=0,"",SUMIFS(キーワード!$N$6:$N$10000,キーワード!$D$6:$D$10000,B30,キーワード!$F$6:$F$10000,C30))&gt;E30,IF(SUMIFS(キーワード!$N$6:$N$10000,キーワード!$D$6:$D$10000,B30,キーワード!$F$6:$F$10000,C30)=0,"",SUMIFS(キーワード!$N$6:$N$10000,キーワード!$D$6:$D$10000,B30,キーワード!$F$6:$F$10000,C30)),E30+1)</f>
        <v>#DIV/0!</v>
      </c>
      <c r="E30" t="str">
        <f ca="1">INDEX(商品別!C:C,MATCH(キーワード別!B30,商品別!B:B,0),1)</f>
        <v/>
      </c>
    </row>
    <row r="31" spans="1:5">
      <c r="A31" t="s">
        <v>60</v>
      </c>
      <c r="B31" s="51">
        <f>キーワード!D35</f>
        <v>0</v>
      </c>
      <c r="C31">
        <f>キーワード!F35</f>
        <v>0</v>
      </c>
      <c r="D31" s="24" t="e">
        <f ca="1">IF(IF(SUMIFS(キーワード!$N$6:$N$10000,キーワード!$D$6:$D$10000,B31,キーワード!$F$6:$F$10000,C31)=0,"",SUMIFS(キーワード!$N$6:$N$10000,キーワード!$D$6:$D$10000,B31,キーワード!$F$6:$F$10000,C31))&gt;E31,IF(SUMIFS(キーワード!$N$6:$N$10000,キーワード!$D$6:$D$10000,B31,キーワード!$F$6:$F$10000,C31)=0,"",SUMIFS(キーワード!$N$6:$N$10000,キーワード!$D$6:$D$10000,B31,キーワード!$F$6:$F$10000,C31)),E31+1)</f>
        <v>#DIV/0!</v>
      </c>
      <c r="E31" t="str">
        <f ca="1">INDEX(商品別!C:C,MATCH(キーワード別!B31,商品別!B:B,0),1)</f>
        <v/>
      </c>
    </row>
    <row r="32" spans="1:5">
      <c r="A32" t="s">
        <v>60</v>
      </c>
      <c r="B32" s="51">
        <f>キーワード!D36</f>
        <v>0</v>
      </c>
      <c r="C32">
        <f>キーワード!F36</f>
        <v>0</v>
      </c>
      <c r="D32" s="24" t="e">
        <f ca="1">IF(IF(SUMIFS(キーワード!$N$6:$N$10000,キーワード!$D$6:$D$10000,B32,キーワード!$F$6:$F$10000,C32)=0,"",SUMIFS(キーワード!$N$6:$N$10000,キーワード!$D$6:$D$10000,B32,キーワード!$F$6:$F$10000,C32))&gt;E32,IF(SUMIFS(キーワード!$N$6:$N$10000,キーワード!$D$6:$D$10000,B32,キーワード!$F$6:$F$10000,C32)=0,"",SUMIFS(キーワード!$N$6:$N$10000,キーワード!$D$6:$D$10000,B32,キーワード!$F$6:$F$10000,C32)),E32+1)</f>
        <v>#DIV/0!</v>
      </c>
      <c r="E32" t="str">
        <f ca="1">INDEX(商品別!C:C,MATCH(キーワード別!B32,商品別!B:B,0),1)</f>
        <v/>
      </c>
    </row>
    <row r="33" spans="1:5">
      <c r="A33" t="s">
        <v>60</v>
      </c>
      <c r="B33" s="51">
        <f>キーワード!D37</f>
        <v>0</v>
      </c>
      <c r="C33">
        <f>キーワード!F37</f>
        <v>0</v>
      </c>
      <c r="D33" s="24" t="e">
        <f ca="1">IF(IF(SUMIFS(キーワード!$N$6:$N$10000,キーワード!$D$6:$D$10000,B33,キーワード!$F$6:$F$10000,C33)=0,"",SUMIFS(キーワード!$N$6:$N$10000,キーワード!$D$6:$D$10000,B33,キーワード!$F$6:$F$10000,C33))&gt;E33,IF(SUMIFS(キーワード!$N$6:$N$10000,キーワード!$D$6:$D$10000,B33,キーワード!$F$6:$F$10000,C33)=0,"",SUMIFS(キーワード!$N$6:$N$10000,キーワード!$D$6:$D$10000,B33,キーワード!$F$6:$F$10000,C33)),E33+1)</f>
        <v>#DIV/0!</v>
      </c>
      <c r="E33" t="str">
        <f ca="1">INDEX(商品別!C:C,MATCH(キーワード別!B33,商品別!B:B,0),1)</f>
        <v/>
      </c>
    </row>
    <row r="34" spans="1:5">
      <c r="A34" t="s">
        <v>60</v>
      </c>
      <c r="B34" s="51">
        <f>キーワード!D38</f>
        <v>0</v>
      </c>
      <c r="C34">
        <f>キーワード!F38</f>
        <v>0</v>
      </c>
      <c r="D34" s="24" t="e">
        <f ca="1">IF(IF(SUMIFS(キーワード!$N$6:$N$10000,キーワード!$D$6:$D$10000,B34,キーワード!$F$6:$F$10000,C34)=0,"",SUMIFS(キーワード!$N$6:$N$10000,キーワード!$D$6:$D$10000,B34,キーワード!$F$6:$F$10000,C34))&gt;E34,IF(SUMIFS(キーワード!$N$6:$N$10000,キーワード!$D$6:$D$10000,B34,キーワード!$F$6:$F$10000,C34)=0,"",SUMIFS(キーワード!$N$6:$N$10000,キーワード!$D$6:$D$10000,B34,キーワード!$F$6:$F$10000,C34)),E34+1)</f>
        <v>#DIV/0!</v>
      </c>
      <c r="E34" t="str">
        <f ca="1">INDEX(商品別!C:C,MATCH(キーワード別!B34,商品別!B:B,0),1)</f>
        <v/>
      </c>
    </row>
    <row r="35" spans="1:5">
      <c r="A35" t="s">
        <v>60</v>
      </c>
      <c r="B35" s="51">
        <f>キーワード!D39</f>
        <v>0</v>
      </c>
      <c r="C35">
        <f>キーワード!F39</f>
        <v>0</v>
      </c>
      <c r="D35" s="24" t="e">
        <f ca="1">IF(IF(SUMIFS(キーワード!$N$6:$N$10000,キーワード!$D$6:$D$10000,B35,キーワード!$F$6:$F$10000,C35)=0,"",SUMIFS(キーワード!$N$6:$N$10000,キーワード!$D$6:$D$10000,B35,キーワード!$F$6:$F$10000,C35))&gt;E35,IF(SUMIFS(キーワード!$N$6:$N$10000,キーワード!$D$6:$D$10000,B35,キーワード!$F$6:$F$10000,C35)=0,"",SUMIFS(キーワード!$N$6:$N$10000,キーワード!$D$6:$D$10000,B35,キーワード!$F$6:$F$10000,C35)),E35+1)</f>
        <v>#DIV/0!</v>
      </c>
      <c r="E35" t="str">
        <f ca="1">INDEX(商品別!C:C,MATCH(キーワード別!B35,商品別!B:B,0),1)</f>
        <v/>
      </c>
    </row>
    <row r="36" spans="1:5">
      <c r="A36" t="s">
        <v>60</v>
      </c>
      <c r="B36" s="51">
        <f>キーワード!D40</f>
        <v>0</v>
      </c>
      <c r="C36">
        <f>キーワード!F40</f>
        <v>0</v>
      </c>
      <c r="D36" s="24" t="e">
        <f ca="1">IF(IF(SUMIFS(キーワード!$N$6:$N$10000,キーワード!$D$6:$D$10000,B36,キーワード!$F$6:$F$10000,C36)=0,"",SUMIFS(キーワード!$N$6:$N$10000,キーワード!$D$6:$D$10000,B36,キーワード!$F$6:$F$10000,C36))&gt;E36,IF(SUMIFS(キーワード!$N$6:$N$10000,キーワード!$D$6:$D$10000,B36,キーワード!$F$6:$F$10000,C36)=0,"",SUMIFS(キーワード!$N$6:$N$10000,キーワード!$D$6:$D$10000,B36,キーワード!$F$6:$F$10000,C36)),E36+1)</f>
        <v>#DIV/0!</v>
      </c>
      <c r="E36" t="str">
        <f ca="1">INDEX(商品別!C:C,MATCH(キーワード別!B36,商品別!B:B,0),1)</f>
        <v/>
      </c>
    </row>
    <row r="37" spans="1:5">
      <c r="A37" t="s">
        <v>60</v>
      </c>
      <c r="B37" s="51">
        <f>キーワード!D41</f>
        <v>0</v>
      </c>
      <c r="C37">
        <f>キーワード!F41</f>
        <v>0</v>
      </c>
      <c r="D37" s="24" t="e">
        <f ca="1">IF(IF(SUMIFS(キーワード!$N$6:$N$10000,キーワード!$D$6:$D$10000,B37,キーワード!$F$6:$F$10000,C37)=0,"",SUMIFS(キーワード!$N$6:$N$10000,キーワード!$D$6:$D$10000,B37,キーワード!$F$6:$F$10000,C37))&gt;E37,IF(SUMIFS(キーワード!$N$6:$N$10000,キーワード!$D$6:$D$10000,B37,キーワード!$F$6:$F$10000,C37)=0,"",SUMIFS(キーワード!$N$6:$N$10000,キーワード!$D$6:$D$10000,B37,キーワード!$F$6:$F$10000,C37)),E37+1)</f>
        <v>#DIV/0!</v>
      </c>
      <c r="E37" t="str">
        <f ca="1">INDEX(商品別!C:C,MATCH(キーワード別!B37,商品別!B:B,0),1)</f>
        <v/>
      </c>
    </row>
    <row r="38" spans="1:5">
      <c r="A38" t="s">
        <v>60</v>
      </c>
      <c r="B38" s="51">
        <f>キーワード!D42</f>
        <v>0</v>
      </c>
      <c r="C38">
        <f>キーワード!F42</f>
        <v>0</v>
      </c>
      <c r="D38" s="24" t="e">
        <f ca="1">IF(IF(SUMIFS(キーワード!$N$6:$N$10000,キーワード!$D$6:$D$10000,B38,キーワード!$F$6:$F$10000,C38)=0,"",SUMIFS(キーワード!$N$6:$N$10000,キーワード!$D$6:$D$10000,B38,キーワード!$F$6:$F$10000,C38))&gt;E38,IF(SUMIFS(キーワード!$N$6:$N$10000,キーワード!$D$6:$D$10000,B38,キーワード!$F$6:$F$10000,C38)=0,"",SUMIFS(キーワード!$N$6:$N$10000,キーワード!$D$6:$D$10000,B38,キーワード!$F$6:$F$10000,C38)),E38+1)</f>
        <v>#DIV/0!</v>
      </c>
      <c r="E38" t="str">
        <f ca="1">INDEX(商品別!C:C,MATCH(キーワード別!B38,商品別!B:B,0),1)</f>
        <v/>
      </c>
    </row>
    <row r="39" spans="1:5">
      <c r="A39" t="s">
        <v>60</v>
      </c>
      <c r="B39" s="51">
        <f>キーワード!D43</f>
        <v>0</v>
      </c>
      <c r="C39">
        <f>キーワード!F43</f>
        <v>0</v>
      </c>
      <c r="D39" s="24" t="e">
        <f ca="1">IF(IF(SUMIFS(キーワード!$N$6:$N$10000,キーワード!$D$6:$D$10000,B39,キーワード!$F$6:$F$10000,C39)=0,"",SUMIFS(キーワード!$N$6:$N$10000,キーワード!$D$6:$D$10000,B39,キーワード!$F$6:$F$10000,C39))&gt;E39,IF(SUMIFS(キーワード!$N$6:$N$10000,キーワード!$D$6:$D$10000,B39,キーワード!$F$6:$F$10000,C39)=0,"",SUMIFS(キーワード!$N$6:$N$10000,キーワード!$D$6:$D$10000,B39,キーワード!$F$6:$F$10000,C39)),E39+1)</f>
        <v>#DIV/0!</v>
      </c>
      <c r="E39" t="str">
        <f ca="1">INDEX(商品別!C:C,MATCH(キーワード別!B39,商品別!B:B,0),1)</f>
        <v/>
      </c>
    </row>
    <row r="40" spans="1:5">
      <c r="A40" t="s">
        <v>60</v>
      </c>
      <c r="B40" s="51">
        <f>キーワード!D44</f>
        <v>0</v>
      </c>
      <c r="C40">
        <f>キーワード!F44</f>
        <v>0</v>
      </c>
      <c r="D40" s="24" t="e">
        <f ca="1">IF(IF(SUMIFS(キーワード!$N$6:$N$10000,キーワード!$D$6:$D$10000,B40,キーワード!$F$6:$F$10000,C40)=0,"",SUMIFS(キーワード!$N$6:$N$10000,キーワード!$D$6:$D$10000,B40,キーワード!$F$6:$F$10000,C40))&gt;E40,IF(SUMIFS(キーワード!$N$6:$N$10000,キーワード!$D$6:$D$10000,B40,キーワード!$F$6:$F$10000,C40)=0,"",SUMIFS(キーワード!$N$6:$N$10000,キーワード!$D$6:$D$10000,B40,キーワード!$F$6:$F$10000,C40)),E40+1)</f>
        <v>#DIV/0!</v>
      </c>
      <c r="E40" t="str">
        <f ca="1">INDEX(商品別!C:C,MATCH(キーワード別!B40,商品別!B:B,0),1)</f>
        <v/>
      </c>
    </row>
    <row r="41" spans="1:5">
      <c r="A41" t="s">
        <v>60</v>
      </c>
      <c r="B41" s="51">
        <f>キーワード!D45</f>
        <v>0</v>
      </c>
      <c r="C41">
        <f>キーワード!F45</f>
        <v>0</v>
      </c>
      <c r="D41" s="24" t="e">
        <f ca="1">IF(IF(SUMIFS(キーワード!$N$6:$N$10000,キーワード!$D$6:$D$10000,B41,キーワード!$F$6:$F$10000,C41)=0,"",SUMIFS(キーワード!$N$6:$N$10000,キーワード!$D$6:$D$10000,B41,キーワード!$F$6:$F$10000,C41))&gt;E41,IF(SUMIFS(キーワード!$N$6:$N$10000,キーワード!$D$6:$D$10000,B41,キーワード!$F$6:$F$10000,C41)=0,"",SUMIFS(キーワード!$N$6:$N$10000,キーワード!$D$6:$D$10000,B41,キーワード!$F$6:$F$10000,C41)),E41+1)</f>
        <v>#DIV/0!</v>
      </c>
      <c r="E41" t="str">
        <f ca="1">INDEX(商品別!C:C,MATCH(キーワード別!B41,商品別!B:B,0),1)</f>
        <v/>
      </c>
    </row>
    <row r="42" spans="1:5">
      <c r="A42" t="s">
        <v>60</v>
      </c>
      <c r="B42" s="51">
        <f>キーワード!D46</f>
        <v>0</v>
      </c>
      <c r="C42">
        <f>キーワード!F46</f>
        <v>0</v>
      </c>
      <c r="D42" s="24" t="e">
        <f ca="1">IF(IF(SUMIFS(キーワード!$N$6:$N$10000,キーワード!$D$6:$D$10000,B42,キーワード!$F$6:$F$10000,C42)=0,"",SUMIFS(キーワード!$N$6:$N$10000,キーワード!$D$6:$D$10000,B42,キーワード!$F$6:$F$10000,C42))&gt;E42,IF(SUMIFS(キーワード!$N$6:$N$10000,キーワード!$D$6:$D$10000,B42,キーワード!$F$6:$F$10000,C42)=0,"",SUMIFS(キーワード!$N$6:$N$10000,キーワード!$D$6:$D$10000,B42,キーワード!$F$6:$F$10000,C42)),E42+1)</f>
        <v>#DIV/0!</v>
      </c>
      <c r="E42" t="str">
        <f ca="1">INDEX(商品別!C:C,MATCH(キーワード別!B42,商品別!B:B,0),1)</f>
        <v/>
      </c>
    </row>
    <row r="43" spans="1:5">
      <c r="A43" t="s">
        <v>60</v>
      </c>
      <c r="B43" s="51">
        <f>キーワード!D47</f>
        <v>0</v>
      </c>
      <c r="C43">
        <f>キーワード!F47</f>
        <v>0</v>
      </c>
      <c r="D43" s="24" t="e">
        <f ca="1">IF(IF(SUMIFS(キーワード!$N$6:$N$10000,キーワード!$D$6:$D$10000,B43,キーワード!$F$6:$F$10000,C43)=0,"",SUMIFS(キーワード!$N$6:$N$10000,キーワード!$D$6:$D$10000,B43,キーワード!$F$6:$F$10000,C43))&gt;E43,IF(SUMIFS(キーワード!$N$6:$N$10000,キーワード!$D$6:$D$10000,B43,キーワード!$F$6:$F$10000,C43)=0,"",SUMIFS(キーワード!$N$6:$N$10000,キーワード!$D$6:$D$10000,B43,キーワード!$F$6:$F$10000,C43)),E43+1)</f>
        <v>#DIV/0!</v>
      </c>
      <c r="E43" t="str">
        <f ca="1">INDEX(商品別!C:C,MATCH(キーワード別!B43,商品別!B:B,0),1)</f>
        <v/>
      </c>
    </row>
    <row r="44" spans="1:5">
      <c r="A44" t="s">
        <v>60</v>
      </c>
      <c r="B44" s="51">
        <f>キーワード!D48</f>
        <v>0</v>
      </c>
      <c r="C44">
        <f>キーワード!F48</f>
        <v>0</v>
      </c>
      <c r="D44" s="24" t="e">
        <f ca="1">IF(IF(SUMIFS(キーワード!$N$6:$N$10000,キーワード!$D$6:$D$10000,B44,キーワード!$F$6:$F$10000,C44)=0,"",SUMIFS(キーワード!$N$6:$N$10000,キーワード!$D$6:$D$10000,B44,キーワード!$F$6:$F$10000,C44))&gt;E44,IF(SUMIFS(キーワード!$N$6:$N$10000,キーワード!$D$6:$D$10000,B44,キーワード!$F$6:$F$10000,C44)=0,"",SUMIFS(キーワード!$N$6:$N$10000,キーワード!$D$6:$D$10000,B44,キーワード!$F$6:$F$10000,C44)),E44+1)</f>
        <v>#DIV/0!</v>
      </c>
      <c r="E44" t="str">
        <f ca="1">INDEX(商品別!C:C,MATCH(キーワード別!B44,商品別!B:B,0),1)</f>
        <v/>
      </c>
    </row>
    <row r="45" spans="1:5">
      <c r="A45" t="s">
        <v>60</v>
      </c>
      <c r="B45" s="51">
        <f>キーワード!D49</f>
        <v>0</v>
      </c>
      <c r="C45">
        <f>キーワード!F49</f>
        <v>0</v>
      </c>
      <c r="D45" s="24" t="e">
        <f ca="1">IF(IF(SUMIFS(キーワード!$N$6:$N$10000,キーワード!$D$6:$D$10000,B45,キーワード!$F$6:$F$10000,C45)=0,"",SUMIFS(キーワード!$N$6:$N$10000,キーワード!$D$6:$D$10000,B45,キーワード!$F$6:$F$10000,C45))&gt;E45,IF(SUMIFS(キーワード!$N$6:$N$10000,キーワード!$D$6:$D$10000,B45,キーワード!$F$6:$F$10000,C45)=0,"",SUMIFS(キーワード!$N$6:$N$10000,キーワード!$D$6:$D$10000,B45,キーワード!$F$6:$F$10000,C45)),E45+1)</f>
        <v>#DIV/0!</v>
      </c>
      <c r="E45" t="str">
        <f ca="1">INDEX(商品別!C:C,MATCH(キーワード別!B45,商品別!B:B,0),1)</f>
        <v/>
      </c>
    </row>
    <row r="46" spans="1:5">
      <c r="A46" t="s">
        <v>60</v>
      </c>
      <c r="B46" s="51">
        <f>キーワード!D50</f>
        <v>0</v>
      </c>
      <c r="C46">
        <f>キーワード!F50</f>
        <v>0</v>
      </c>
      <c r="D46" s="24" t="e">
        <f ca="1">IF(IF(SUMIFS(キーワード!$N$6:$N$10000,キーワード!$D$6:$D$10000,B46,キーワード!$F$6:$F$10000,C46)=0,"",SUMIFS(キーワード!$N$6:$N$10000,キーワード!$D$6:$D$10000,B46,キーワード!$F$6:$F$10000,C46))&gt;E46,IF(SUMIFS(キーワード!$N$6:$N$10000,キーワード!$D$6:$D$10000,B46,キーワード!$F$6:$F$10000,C46)=0,"",SUMIFS(キーワード!$N$6:$N$10000,キーワード!$D$6:$D$10000,B46,キーワード!$F$6:$F$10000,C46)),E46+1)</f>
        <v>#DIV/0!</v>
      </c>
      <c r="E46" t="str">
        <f ca="1">INDEX(商品別!C:C,MATCH(キーワード別!B46,商品別!B:B,0),1)</f>
        <v/>
      </c>
    </row>
    <row r="47" spans="1:5">
      <c r="A47" t="s">
        <v>60</v>
      </c>
      <c r="B47" s="51">
        <f>キーワード!D51</f>
        <v>0</v>
      </c>
      <c r="C47">
        <f>キーワード!F51</f>
        <v>0</v>
      </c>
      <c r="D47" s="24" t="e">
        <f ca="1">IF(IF(SUMIFS(キーワード!$N$6:$N$10000,キーワード!$D$6:$D$10000,B47,キーワード!$F$6:$F$10000,C47)=0,"",SUMIFS(キーワード!$N$6:$N$10000,キーワード!$D$6:$D$10000,B47,キーワード!$F$6:$F$10000,C47))&gt;E47,IF(SUMIFS(キーワード!$N$6:$N$10000,キーワード!$D$6:$D$10000,B47,キーワード!$F$6:$F$10000,C47)=0,"",SUMIFS(キーワード!$N$6:$N$10000,キーワード!$D$6:$D$10000,B47,キーワード!$F$6:$F$10000,C47)),E47+1)</f>
        <v>#DIV/0!</v>
      </c>
      <c r="E47" t="str">
        <f ca="1">INDEX(商品別!C:C,MATCH(キーワード別!B47,商品別!B:B,0),1)</f>
        <v/>
      </c>
    </row>
    <row r="48" spans="1:5">
      <c r="A48" t="s">
        <v>60</v>
      </c>
      <c r="B48" s="51">
        <f>キーワード!D52</f>
        <v>0</v>
      </c>
      <c r="C48">
        <f>キーワード!F52</f>
        <v>0</v>
      </c>
      <c r="D48" s="24" t="e">
        <f ca="1">IF(IF(SUMIFS(キーワード!$N$6:$N$10000,キーワード!$D$6:$D$10000,B48,キーワード!$F$6:$F$10000,C48)=0,"",SUMIFS(キーワード!$N$6:$N$10000,キーワード!$D$6:$D$10000,B48,キーワード!$F$6:$F$10000,C48))&gt;E48,IF(SUMIFS(キーワード!$N$6:$N$10000,キーワード!$D$6:$D$10000,B48,キーワード!$F$6:$F$10000,C48)=0,"",SUMIFS(キーワード!$N$6:$N$10000,キーワード!$D$6:$D$10000,B48,キーワード!$F$6:$F$10000,C48)),E48+1)</f>
        <v>#DIV/0!</v>
      </c>
      <c r="E48" t="str">
        <f ca="1">INDEX(商品別!C:C,MATCH(キーワード別!B48,商品別!B:B,0),1)</f>
        <v/>
      </c>
    </row>
    <row r="49" spans="1:5">
      <c r="A49" t="s">
        <v>60</v>
      </c>
      <c r="B49" s="51">
        <f>キーワード!D53</f>
        <v>0</v>
      </c>
      <c r="C49">
        <f>キーワード!F53</f>
        <v>0</v>
      </c>
      <c r="D49" s="24" t="e">
        <f ca="1">IF(IF(SUMIFS(キーワード!$N$6:$N$10000,キーワード!$D$6:$D$10000,B49,キーワード!$F$6:$F$10000,C49)=0,"",SUMIFS(キーワード!$N$6:$N$10000,キーワード!$D$6:$D$10000,B49,キーワード!$F$6:$F$10000,C49))&gt;E49,IF(SUMIFS(キーワード!$N$6:$N$10000,キーワード!$D$6:$D$10000,B49,キーワード!$F$6:$F$10000,C49)=0,"",SUMIFS(キーワード!$N$6:$N$10000,キーワード!$D$6:$D$10000,B49,キーワード!$F$6:$F$10000,C49)),E49+1)</f>
        <v>#DIV/0!</v>
      </c>
      <c r="E49" t="str">
        <f ca="1">INDEX(商品別!C:C,MATCH(キーワード別!B49,商品別!B:B,0),1)</f>
        <v/>
      </c>
    </row>
    <row r="50" spans="1:5">
      <c r="A50" t="s">
        <v>60</v>
      </c>
      <c r="B50" s="51">
        <f>キーワード!D54</f>
        <v>0</v>
      </c>
      <c r="C50">
        <f>キーワード!F54</f>
        <v>0</v>
      </c>
      <c r="D50" s="24" t="e">
        <f ca="1">IF(IF(SUMIFS(キーワード!$N$6:$N$10000,キーワード!$D$6:$D$10000,B50,キーワード!$F$6:$F$10000,C50)=0,"",SUMIFS(キーワード!$N$6:$N$10000,キーワード!$D$6:$D$10000,B50,キーワード!$F$6:$F$10000,C50))&gt;E50,IF(SUMIFS(キーワード!$N$6:$N$10000,キーワード!$D$6:$D$10000,B50,キーワード!$F$6:$F$10000,C50)=0,"",SUMIFS(キーワード!$N$6:$N$10000,キーワード!$D$6:$D$10000,B50,キーワード!$F$6:$F$10000,C50)),E50+1)</f>
        <v>#DIV/0!</v>
      </c>
      <c r="E50" t="str">
        <f ca="1">INDEX(商品別!C:C,MATCH(キーワード別!B50,商品別!B:B,0),1)</f>
        <v/>
      </c>
    </row>
    <row r="51" spans="1:5">
      <c r="A51" t="s">
        <v>60</v>
      </c>
      <c r="B51" s="51">
        <f>キーワード!D55</f>
        <v>0</v>
      </c>
      <c r="C51">
        <f>キーワード!F55</f>
        <v>0</v>
      </c>
      <c r="D51" s="24" t="e">
        <f ca="1">IF(IF(SUMIFS(キーワード!$N$6:$N$10000,キーワード!$D$6:$D$10000,B51,キーワード!$F$6:$F$10000,C51)=0,"",SUMIFS(キーワード!$N$6:$N$10000,キーワード!$D$6:$D$10000,B51,キーワード!$F$6:$F$10000,C51))&gt;E51,IF(SUMIFS(キーワード!$N$6:$N$10000,キーワード!$D$6:$D$10000,B51,キーワード!$F$6:$F$10000,C51)=0,"",SUMIFS(キーワード!$N$6:$N$10000,キーワード!$D$6:$D$10000,B51,キーワード!$F$6:$F$10000,C51)),E51+1)</f>
        <v>#DIV/0!</v>
      </c>
      <c r="E51" t="str">
        <f ca="1">INDEX(商品別!C:C,MATCH(キーワード別!B51,商品別!B:B,0),1)</f>
        <v/>
      </c>
    </row>
    <row r="52" spans="1:5">
      <c r="A52" t="s">
        <v>60</v>
      </c>
      <c r="B52" s="51">
        <f>キーワード!D56</f>
        <v>0</v>
      </c>
      <c r="C52">
        <f>キーワード!F56</f>
        <v>0</v>
      </c>
      <c r="D52" s="24" t="e">
        <f ca="1">IF(IF(SUMIFS(キーワード!$N$6:$N$10000,キーワード!$D$6:$D$10000,B52,キーワード!$F$6:$F$10000,C52)=0,"",SUMIFS(キーワード!$N$6:$N$10000,キーワード!$D$6:$D$10000,B52,キーワード!$F$6:$F$10000,C52))&gt;E52,IF(SUMIFS(キーワード!$N$6:$N$10000,キーワード!$D$6:$D$10000,B52,キーワード!$F$6:$F$10000,C52)=0,"",SUMIFS(キーワード!$N$6:$N$10000,キーワード!$D$6:$D$10000,B52,キーワード!$F$6:$F$10000,C52)),E52+1)</f>
        <v>#DIV/0!</v>
      </c>
      <c r="E52" t="str">
        <f ca="1">INDEX(商品別!C:C,MATCH(キーワード別!B52,商品別!B:B,0),1)</f>
        <v/>
      </c>
    </row>
    <row r="53" spans="1:5">
      <c r="A53" t="s">
        <v>60</v>
      </c>
      <c r="B53" s="51">
        <f>キーワード!D57</f>
        <v>0</v>
      </c>
      <c r="C53">
        <f>キーワード!F57</f>
        <v>0</v>
      </c>
      <c r="D53" s="24" t="e">
        <f ca="1">IF(IF(SUMIFS(キーワード!$N$6:$N$10000,キーワード!$D$6:$D$10000,B53,キーワード!$F$6:$F$10000,C53)=0,"",SUMIFS(キーワード!$N$6:$N$10000,キーワード!$D$6:$D$10000,B53,キーワード!$F$6:$F$10000,C53))&gt;E53,IF(SUMIFS(キーワード!$N$6:$N$10000,キーワード!$D$6:$D$10000,B53,キーワード!$F$6:$F$10000,C53)=0,"",SUMIFS(キーワード!$N$6:$N$10000,キーワード!$D$6:$D$10000,B53,キーワード!$F$6:$F$10000,C53)),E53+1)</f>
        <v>#DIV/0!</v>
      </c>
      <c r="E53" t="str">
        <f ca="1">INDEX(商品別!C:C,MATCH(キーワード別!B53,商品別!B:B,0),1)</f>
        <v/>
      </c>
    </row>
    <row r="54" spans="1:5">
      <c r="A54" t="s">
        <v>60</v>
      </c>
      <c r="B54" s="51">
        <f>キーワード!D58</f>
        <v>0</v>
      </c>
      <c r="C54">
        <f>キーワード!F58</f>
        <v>0</v>
      </c>
      <c r="D54" s="24" t="e">
        <f ca="1">IF(IF(SUMIFS(キーワード!$N$6:$N$10000,キーワード!$D$6:$D$10000,B54,キーワード!$F$6:$F$10000,C54)=0,"",SUMIFS(キーワード!$N$6:$N$10000,キーワード!$D$6:$D$10000,B54,キーワード!$F$6:$F$10000,C54))&gt;E54,IF(SUMIFS(キーワード!$N$6:$N$10000,キーワード!$D$6:$D$10000,B54,キーワード!$F$6:$F$10000,C54)=0,"",SUMIFS(キーワード!$N$6:$N$10000,キーワード!$D$6:$D$10000,B54,キーワード!$F$6:$F$10000,C54)),E54+1)</f>
        <v>#DIV/0!</v>
      </c>
      <c r="E54" t="str">
        <f ca="1">INDEX(商品別!C:C,MATCH(キーワード別!B54,商品別!B:B,0),1)</f>
        <v/>
      </c>
    </row>
    <row r="55" spans="1:5">
      <c r="A55" t="s">
        <v>60</v>
      </c>
      <c r="B55" s="51">
        <f>キーワード!D59</f>
        <v>0</v>
      </c>
      <c r="C55">
        <f>キーワード!F59</f>
        <v>0</v>
      </c>
      <c r="D55" s="24" t="e">
        <f ca="1">IF(IF(SUMIFS(キーワード!$N$6:$N$10000,キーワード!$D$6:$D$10000,B55,キーワード!$F$6:$F$10000,C55)=0,"",SUMIFS(キーワード!$N$6:$N$10000,キーワード!$D$6:$D$10000,B55,キーワード!$F$6:$F$10000,C55))&gt;E55,IF(SUMIFS(キーワード!$N$6:$N$10000,キーワード!$D$6:$D$10000,B55,キーワード!$F$6:$F$10000,C55)=0,"",SUMIFS(キーワード!$N$6:$N$10000,キーワード!$D$6:$D$10000,B55,キーワード!$F$6:$F$10000,C55)),E55+1)</f>
        <v>#DIV/0!</v>
      </c>
      <c r="E55" t="str">
        <f ca="1">INDEX(商品別!C:C,MATCH(キーワード別!B55,商品別!B:B,0),1)</f>
        <v/>
      </c>
    </row>
    <row r="56" spans="1:5">
      <c r="A56" t="s">
        <v>60</v>
      </c>
      <c r="B56" s="51">
        <f>キーワード!D60</f>
        <v>0</v>
      </c>
      <c r="C56">
        <f>キーワード!F60</f>
        <v>0</v>
      </c>
      <c r="D56" s="24" t="e">
        <f ca="1">IF(IF(SUMIFS(キーワード!$N$6:$N$10000,キーワード!$D$6:$D$10000,B56,キーワード!$F$6:$F$10000,C56)=0,"",SUMIFS(キーワード!$N$6:$N$10000,キーワード!$D$6:$D$10000,B56,キーワード!$F$6:$F$10000,C56))&gt;E56,IF(SUMIFS(キーワード!$N$6:$N$10000,キーワード!$D$6:$D$10000,B56,キーワード!$F$6:$F$10000,C56)=0,"",SUMIFS(キーワード!$N$6:$N$10000,キーワード!$D$6:$D$10000,B56,キーワード!$F$6:$F$10000,C56)),E56+1)</f>
        <v>#DIV/0!</v>
      </c>
      <c r="E56" t="str">
        <f ca="1">INDEX(商品別!C:C,MATCH(キーワード別!B56,商品別!B:B,0),1)</f>
        <v/>
      </c>
    </row>
    <row r="57" spans="1:5">
      <c r="A57" t="s">
        <v>60</v>
      </c>
      <c r="B57" s="51">
        <f>キーワード!D61</f>
        <v>0</v>
      </c>
      <c r="C57">
        <f>キーワード!F61</f>
        <v>0</v>
      </c>
      <c r="D57" s="24" t="e">
        <f ca="1">IF(IF(SUMIFS(キーワード!$N$6:$N$10000,キーワード!$D$6:$D$10000,B57,キーワード!$F$6:$F$10000,C57)=0,"",SUMIFS(キーワード!$N$6:$N$10000,キーワード!$D$6:$D$10000,B57,キーワード!$F$6:$F$10000,C57))&gt;E57,IF(SUMIFS(キーワード!$N$6:$N$10000,キーワード!$D$6:$D$10000,B57,キーワード!$F$6:$F$10000,C57)=0,"",SUMIFS(キーワード!$N$6:$N$10000,キーワード!$D$6:$D$10000,B57,キーワード!$F$6:$F$10000,C57)),E57+1)</f>
        <v>#DIV/0!</v>
      </c>
      <c r="E57" t="str">
        <f ca="1">INDEX(商品別!C:C,MATCH(キーワード別!B57,商品別!B:B,0),1)</f>
        <v/>
      </c>
    </row>
    <row r="58" spans="1:5">
      <c r="A58" t="s">
        <v>60</v>
      </c>
      <c r="B58" s="51">
        <f>キーワード!D62</f>
        <v>0</v>
      </c>
      <c r="C58">
        <f>キーワード!F62</f>
        <v>0</v>
      </c>
      <c r="D58" s="24" t="e">
        <f ca="1">IF(IF(SUMIFS(キーワード!$N$6:$N$10000,キーワード!$D$6:$D$10000,B58,キーワード!$F$6:$F$10000,C58)=0,"",SUMIFS(キーワード!$N$6:$N$10000,キーワード!$D$6:$D$10000,B58,キーワード!$F$6:$F$10000,C58))&gt;E58,IF(SUMIFS(キーワード!$N$6:$N$10000,キーワード!$D$6:$D$10000,B58,キーワード!$F$6:$F$10000,C58)=0,"",SUMIFS(キーワード!$N$6:$N$10000,キーワード!$D$6:$D$10000,B58,キーワード!$F$6:$F$10000,C58)),E58+1)</f>
        <v>#DIV/0!</v>
      </c>
      <c r="E58" t="str">
        <f ca="1">INDEX(商品別!C:C,MATCH(キーワード別!B58,商品別!B:B,0),1)</f>
        <v/>
      </c>
    </row>
    <row r="59" spans="1:5">
      <c r="A59" t="s">
        <v>60</v>
      </c>
      <c r="B59" s="51">
        <f>キーワード!D63</f>
        <v>0</v>
      </c>
      <c r="C59">
        <f>キーワード!F63</f>
        <v>0</v>
      </c>
      <c r="D59" s="24" t="e">
        <f ca="1">IF(IF(SUMIFS(キーワード!$N$6:$N$10000,キーワード!$D$6:$D$10000,B59,キーワード!$F$6:$F$10000,C59)=0,"",SUMIFS(キーワード!$N$6:$N$10000,キーワード!$D$6:$D$10000,B59,キーワード!$F$6:$F$10000,C59))&gt;E59,IF(SUMIFS(キーワード!$N$6:$N$10000,キーワード!$D$6:$D$10000,B59,キーワード!$F$6:$F$10000,C59)=0,"",SUMIFS(キーワード!$N$6:$N$10000,キーワード!$D$6:$D$10000,B59,キーワード!$F$6:$F$10000,C59)),E59+1)</f>
        <v>#DIV/0!</v>
      </c>
      <c r="E59" t="str">
        <f ca="1">INDEX(商品別!C:C,MATCH(キーワード別!B59,商品別!B:B,0),1)</f>
        <v/>
      </c>
    </row>
    <row r="60" spans="1:5">
      <c r="A60" t="s">
        <v>60</v>
      </c>
      <c r="B60" s="51">
        <f>キーワード!D64</f>
        <v>0</v>
      </c>
      <c r="C60">
        <f>キーワード!F64</f>
        <v>0</v>
      </c>
      <c r="D60" s="24" t="e">
        <f ca="1">IF(IF(SUMIFS(キーワード!$N$6:$N$10000,キーワード!$D$6:$D$10000,B60,キーワード!$F$6:$F$10000,C60)=0,"",SUMIFS(キーワード!$N$6:$N$10000,キーワード!$D$6:$D$10000,B60,キーワード!$F$6:$F$10000,C60))&gt;E60,IF(SUMIFS(キーワード!$N$6:$N$10000,キーワード!$D$6:$D$10000,B60,キーワード!$F$6:$F$10000,C60)=0,"",SUMIFS(キーワード!$N$6:$N$10000,キーワード!$D$6:$D$10000,B60,キーワード!$F$6:$F$10000,C60)),E60+1)</f>
        <v>#DIV/0!</v>
      </c>
      <c r="E60" t="str">
        <f ca="1">INDEX(商品別!C:C,MATCH(キーワード別!B60,商品別!B:B,0),1)</f>
        <v/>
      </c>
    </row>
    <row r="61" spans="1:5">
      <c r="A61" t="s">
        <v>60</v>
      </c>
      <c r="B61" s="51">
        <f>キーワード!D65</f>
        <v>0</v>
      </c>
      <c r="C61">
        <f>キーワード!F65</f>
        <v>0</v>
      </c>
      <c r="D61" s="24" t="e">
        <f ca="1">IF(IF(SUMIFS(キーワード!$N$6:$N$10000,キーワード!$D$6:$D$10000,B61,キーワード!$F$6:$F$10000,C61)=0,"",SUMIFS(キーワード!$N$6:$N$10000,キーワード!$D$6:$D$10000,B61,キーワード!$F$6:$F$10000,C61))&gt;E61,IF(SUMIFS(キーワード!$N$6:$N$10000,キーワード!$D$6:$D$10000,B61,キーワード!$F$6:$F$10000,C61)=0,"",SUMIFS(キーワード!$N$6:$N$10000,キーワード!$D$6:$D$10000,B61,キーワード!$F$6:$F$10000,C61)),E61+1)</f>
        <v>#DIV/0!</v>
      </c>
      <c r="E61" t="str">
        <f ca="1">INDEX(商品別!C:C,MATCH(キーワード別!B61,商品別!B:B,0),1)</f>
        <v/>
      </c>
    </row>
    <row r="62" spans="1:5">
      <c r="A62" t="s">
        <v>60</v>
      </c>
      <c r="B62" s="51">
        <f>キーワード!D66</f>
        <v>0</v>
      </c>
      <c r="C62">
        <f>キーワード!F66</f>
        <v>0</v>
      </c>
      <c r="D62" s="24" t="e">
        <f ca="1">IF(IF(SUMIFS(キーワード!$N$6:$N$10000,キーワード!$D$6:$D$10000,B62,キーワード!$F$6:$F$10000,C62)=0,"",SUMIFS(キーワード!$N$6:$N$10000,キーワード!$D$6:$D$10000,B62,キーワード!$F$6:$F$10000,C62))&gt;E62,IF(SUMIFS(キーワード!$N$6:$N$10000,キーワード!$D$6:$D$10000,B62,キーワード!$F$6:$F$10000,C62)=0,"",SUMIFS(キーワード!$N$6:$N$10000,キーワード!$D$6:$D$10000,B62,キーワード!$F$6:$F$10000,C62)),E62+1)</f>
        <v>#DIV/0!</v>
      </c>
      <c r="E62" t="str">
        <f ca="1">INDEX(商品別!C:C,MATCH(キーワード別!B62,商品別!B:B,0),1)</f>
        <v/>
      </c>
    </row>
    <row r="63" spans="1:5">
      <c r="A63" t="s">
        <v>60</v>
      </c>
      <c r="B63" s="51">
        <f>キーワード!D67</f>
        <v>0</v>
      </c>
      <c r="C63">
        <f>キーワード!F67</f>
        <v>0</v>
      </c>
      <c r="D63" s="24" t="e">
        <f ca="1">IF(IF(SUMIFS(キーワード!$N$6:$N$10000,キーワード!$D$6:$D$10000,B63,キーワード!$F$6:$F$10000,C63)=0,"",SUMIFS(キーワード!$N$6:$N$10000,キーワード!$D$6:$D$10000,B63,キーワード!$F$6:$F$10000,C63))&gt;E63,IF(SUMIFS(キーワード!$N$6:$N$10000,キーワード!$D$6:$D$10000,B63,キーワード!$F$6:$F$10000,C63)=0,"",SUMIFS(キーワード!$N$6:$N$10000,キーワード!$D$6:$D$10000,B63,キーワード!$F$6:$F$10000,C63)),E63+1)</f>
        <v>#DIV/0!</v>
      </c>
      <c r="E63" t="str">
        <f ca="1">INDEX(商品別!C:C,MATCH(キーワード別!B63,商品別!B:B,0),1)</f>
        <v/>
      </c>
    </row>
    <row r="64" spans="1:5">
      <c r="A64" t="s">
        <v>60</v>
      </c>
      <c r="B64" s="51">
        <f>キーワード!D68</f>
        <v>0</v>
      </c>
      <c r="C64">
        <f>キーワード!F68</f>
        <v>0</v>
      </c>
      <c r="D64" s="24" t="e">
        <f ca="1">IF(IF(SUMIFS(キーワード!$N$6:$N$10000,キーワード!$D$6:$D$10000,B64,キーワード!$F$6:$F$10000,C64)=0,"",SUMIFS(キーワード!$N$6:$N$10000,キーワード!$D$6:$D$10000,B64,キーワード!$F$6:$F$10000,C64))&gt;E64,IF(SUMIFS(キーワード!$N$6:$N$10000,キーワード!$D$6:$D$10000,B64,キーワード!$F$6:$F$10000,C64)=0,"",SUMIFS(キーワード!$N$6:$N$10000,キーワード!$D$6:$D$10000,B64,キーワード!$F$6:$F$10000,C64)),E64+1)</f>
        <v>#DIV/0!</v>
      </c>
      <c r="E64" t="str">
        <f ca="1">INDEX(商品別!C:C,MATCH(キーワード別!B64,商品別!B:B,0),1)</f>
        <v/>
      </c>
    </row>
    <row r="65" spans="1:5">
      <c r="A65" t="s">
        <v>60</v>
      </c>
      <c r="B65" s="51">
        <f>キーワード!D69</f>
        <v>0</v>
      </c>
      <c r="C65">
        <f>キーワード!F69</f>
        <v>0</v>
      </c>
      <c r="D65" s="24" t="e">
        <f ca="1">IF(IF(SUMIFS(キーワード!$N$6:$N$10000,キーワード!$D$6:$D$10000,B65,キーワード!$F$6:$F$10000,C65)=0,"",SUMIFS(キーワード!$N$6:$N$10000,キーワード!$D$6:$D$10000,B65,キーワード!$F$6:$F$10000,C65))&gt;E65,IF(SUMIFS(キーワード!$N$6:$N$10000,キーワード!$D$6:$D$10000,B65,キーワード!$F$6:$F$10000,C65)=0,"",SUMIFS(キーワード!$N$6:$N$10000,キーワード!$D$6:$D$10000,B65,キーワード!$F$6:$F$10000,C65)),E65+1)</f>
        <v>#DIV/0!</v>
      </c>
      <c r="E65" t="str">
        <f ca="1">INDEX(商品別!C:C,MATCH(キーワード別!B65,商品別!B:B,0),1)</f>
        <v/>
      </c>
    </row>
    <row r="66" spans="1:5">
      <c r="A66" t="s">
        <v>60</v>
      </c>
      <c r="B66" s="51">
        <f>キーワード!D70</f>
        <v>0</v>
      </c>
      <c r="C66">
        <f>キーワード!F70</f>
        <v>0</v>
      </c>
      <c r="D66" s="24" t="e">
        <f ca="1">IF(IF(SUMIFS(キーワード!$N$6:$N$10000,キーワード!$D$6:$D$10000,B66,キーワード!$F$6:$F$10000,C66)=0,"",SUMIFS(キーワード!$N$6:$N$10000,キーワード!$D$6:$D$10000,B66,キーワード!$F$6:$F$10000,C66))&gt;E66,IF(SUMIFS(キーワード!$N$6:$N$10000,キーワード!$D$6:$D$10000,B66,キーワード!$F$6:$F$10000,C66)=0,"",SUMIFS(キーワード!$N$6:$N$10000,キーワード!$D$6:$D$10000,B66,キーワード!$F$6:$F$10000,C66)),E66+1)</f>
        <v>#DIV/0!</v>
      </c>
      <c r="E66" t="str">
        <f ca="1">INDEX(商品別!C:C,MATCH(キーワード別!B66,商品別!B:B,0),1)</f>
        <v/>
      </c>
    </row>
    <row r="67" spans="1:5">
      <c r="A67" t="s">
        <v>60</v>
      </c>
      <c r="B67" s="51">
        <f>キーワード!D71</f>
        <v>0</v>
      </c>
      <c r="C67">
        <f>キーワード!F71</f>
        <v>0</v>
      </c>
      <c r="D67" s="24" t="e">
        <f ca="1">IF(IF(SUMIFS(キーワード!$N$6:$N$10000,キーワード!$D$6:$D$10000,B67,キーワード!$F$6:$F$10000,C67)=0,"",SUMIFS(キーワード!$N$6:$N$10000,キーワード!$D$6:$D$10000,B67,キーワード!$F$6:$F$10000,C67))&gt;E67,IF(SUMIFS(キーワード!$N$6:$N$10000,キーワード!$D$6:$D$10000,B67,キーワード!$F$6:$F$10000,C67)=0,"",SUMIFS(キーワード!$N$6:$N$10000,キーワード!$D$6:$D$10000,B67,キーワード!$F$6:$F$10000,C67)),E67+1)</f>
        <v>#DIV/0!</v>
      </c>
      <c r="E67" t="str">
        <f ca="1">INDEX(商品別!C:C,MATCH(キーワード別!B67,商品別!B:B,0),1)</f>
        <v/>
      </c>
    </row>
    <row r="68" spans="1:5">
      <c r="A68" t="s">
        <v>60</v>
      </c>
      <c r="B68" s="51">
        <f>キーワード!D72</f>
        <v>0</v>
      </c>
      <c r="C68">
        <f>キーワード!F72</f>
        <v>0</v>
      </c>
      <c r="D68" s="24" t="e">
        <f ca="1">IF(IF(SUMIFS(キーワード!$N$6:$N$10000,キーワード!$D$6:$D$10000,B68,キーワード!$F$6:$F$10000,C68)=0,"",SUMIFS(キーワード!$N$6:$N$10000,キーワード!$D$6:$D$10000,B68,キーワード!$F$6:$F$10000,C68))&gt;E68,IF(SUMIFS(キーワード!$N$6:$N$10000,キーワード!$D$6:$D$10000,B68,キーワード!$F$6:$F$10000,C68)=0,"",SUMIFS(キーワード!$N$6:$N$10000,キーワード!$D$6:$D$10000,B68,キーワード!$F$6:$F$10000,C68)),E68+1)</f>
        <v>#DIV/0!</v>
      </c>
      <c r="E68" t="str">
        <f ca="1">INDEX(商品別!C:C,MATCH(キーワード別!B68,商品別!B:B,0),1)</f>
        <v/>
      </c>
    </row>
    <row r="69" spans="1:5">
      <c r="A69" t="s">
        <v>60</v>
      </c>
      <c r="B69" s="51">
        <f>キーワード!D73</f>
        <v>0</v>
      </c>
      <c r="C69">
        <f>キーワード!F73</f>
        <v>0</v>
      </c>
      <c r="D69" s="24" t="e">
        <f ca="1">IF(IF(SUMIFS(キーワード!$N$6:$N$10000,キーワード!$D$6:$D$10000,B69,キーワード!$F$6:$F$10000,C69)=0,"",SUMIFS(キーワード!$N$6:$N$10000,キーワード!$D$6:$D$10000,B69,キーワード!$F$6:$F$10000,C69))&gt;E69,IF(SUMIFS(キーワード!$N$6:$N$10000,キーワード!$D$6:$D$10000,B69,キーワード!$F$6:$F$10000,C69)=0,"",SUMIFS(キーワード!$N$6:$N$10000,キーワード!$D$6:$D$10000,B69,キーワード!$F$6:$F$10000,C69)),E69+1)</f>
        <v>#DIV/0!</v>
      </c>
      <c r="E69" t="str">
        <f ca="1">INDEX(商品別!C:C,MATCH(キーワード別!B69,商品別!B:B,0),1)</f>
        <v/>
      </c>
    </row>
    <row r="70" spans="1:5">
      <c r="A70" t="s">
        <v>60</v>
      </c>
      <c r="B70" s="51">
        <f>キーワード!D74</f>
        <v>0</v>
      </c>
      <c r="C70">
        <f>キーワード!F74</f>
        <v>0</v>
      </c>
      <c r="D70" s="24" t="e">
        <f ca="1">IF(IF(SUMIFS(キーワード!$N$6:$N$10000,キーワード!$D$6:$D$10000,B70,キーワード!$F$6:$F$10000,C70)=0,"",SUMIFS(キーワード!$N$6:$N$10000,キーワード!$D$6:$D$10000,B70,キーワード!$F$6:$F$10000,C70))&gt;E70,IF(SUMIFS(キーワード!$N$6:$N$10000,キーワード!$D$6:$D$10000,B70,キーワード!$F$6:$F$10000,C70)=0,"",SUMIFS(キーワード!$N$6:$N$10000,キーワード!$D$6:$D$10000,B70,キーワード!$F$6:$F$10000,C70)),E70+1)</f>
        <v>#DIV/0!</v>
      </c>
      <c r="E70" t="str">
        <f ca="1">INDEX(商品別!C:C,MATCH(キーワード別!B70,商品別!B:B,0),1)</f>
        <v/>
      </c>
    </row>
    <row r="71" spans="1:5">
      <c r="A71" t="s">
        <v>60</v>
      </c>
      <c r="B71" s="51">
        <f>キーワード!D75</f>
        <v>0</v>
      </c>
      <c r="C71">
        <f>キーワード!F75</f>
        <v>0</v>
      </c>
      <c r="D71" s="24" t="e">
        <f ca="1">IF(IF(SUMIFS(キーワード!$N$6:$N$10000,キーワード!$D$6:$D$10000,B71,キーワード!$F$6:$F$10000,C71)=0,"",SUMIFS(キーワード!$N$6:$N$10000,キーワード!$D$6:$D$10000,B71,キーワード!$F$6:$F$10000,C71))&gt;E71,IF(SUMIFS(キーワード!$N$6:$N$10000,キーワード!$D$6:$D$10000,B71,キーワード!$F$6:$F$10000,C71)=0,"",SUMIFS(キーワード!$N$6:$N$10000,キーワード!$D$6:$D$10000,B71,キーワード!$F$6:$F$10000,C71)),E71+1)</f>
        <v>#DIV/0!</v>
      </c>
      <c r="E71" t="str">
        <f ca="1">INDEX(商品別!C:C,MATCH(キーワード別!B71,商品別!B:B,0),1)</f>
        <v/>
      </c>
    </row>
    <row r="72" spans="1:5">
      <c r="A72" t="s">
        <v>60</v>
      </c>
      <c r="B72" s="51">
        <f>キーワード!D76</f>
        <v>0</v>
      </c>
      <c r="C72">
        <f>キーワード!F76</f>
        <v>0</v>
      </c>
      <c r="D72" s="24" t="e">
        <f ca="1">IF(IF(SUMIFS(キーワード!$N$6:$N$10000,キーワード!$D$6:$D$10000,B72,キーワード!$F$6:$F$10000,C72)=0,"",SUMIFS(キーワード!$N$6:$N$10000,キーワード!$D$6:$D$10000,B72,キーワード!$F$6:$F$10000,C72))&gt;E72,IF(SUMIFS(キーワード!$N$6:$N$10000,キーワード!$D$6:$D$10000,B72,キーワード!$F$6:$F$10000,C72)=0,"",SUMIFS(キーワード!$N$6:$N$10000,キーワード!$D$6:$D$10000,B72,キーワード!$F$6:$F$10000,C72)),E72+1)</f>
        <v>#DIV/0!</v>
      </c>
      <c r="E72" t="str">
        <f ca="1">INDEX(商品別!C:C,MATCH(キーワード別!B72,商品別!B:B,0),1)</f>
        <v/>
      </c>
    </row>
    <row r="73" spans="1:5">
      <c r="A73" t="s">
        <v>60</v>
      </c>
      <c r="B73" s="51">
        <f>キーワード!D77</f>
        <v>0</v>
      </c>
      <c r="C73">
        <f>キーワード!F77</f>
        <v>0</v>
      </c>
      <c r="D73" s="24" t="e">
        <f ca="1">IF(IF(SUMIFS(キーワード!$N$6:$N$10000,キーワード!$D$6:$D$10000,B73,キーワード!$F$6:$F$10000,C73)=0,"",SUMIFS(キーワード!$N$6:$N$10000,キーワード!$D$6:$D$10000,B73,キーワード!$F$6:$F$10000,C73))&gt;E73,IF(SUMIFS(キーワード!$N$6:$N$10000,キーワード!$D$6:$D$10000,B73,キーワード!$F$6:$F$10000,C73)=0,"",SUMIFS(キーワード!$N$6:$N$10000,キーワード!$D$6:$D$10000,B73,キーワード!$F$6:$F$10000,C73)),E73+1)</f>
        <v>#DIV/0!</v>
      </c>
      <c r="E73" t="str">
        <f ca="1">INDEX(商品別!C:C,MATCH(キーワード別!B73,商品別!B:B,0),1)</f>
        <v/>
      </c>
    </row>
    <row r="74" spans="1:5">
      <c r="A74" t="s">
        <v>60</v>
      </c>
      <c r="B74" s="51">
        <f>キーワード!D78</f>
        <v>0</v>
      </c>
      <c r="C74">
        <f>キーワード!F78</f>
        <v>0</v>
      </c>
      <c r="D74" s="24" t="e">
        <f ca="1">IF(IF(SUMIFS(キーワード!$N$6:$N$10000,キーワード!$D$6:$D$10000,B74,キーワード!$F$6:$F$10000,C74)=0,"",SUMIFS(キーワード!$N$6:$N$10000,キーワード!$D$6:$D$10000,B74,キーワード!$F$6:$F$10000,C74))&gt;E74,IF(SUMIFS(キーワード!$N$6:$N$10000,キーワード!$D$6:$D$10000,B74,キーワード!$F$6:$F$10000,C74)=0,"",SUMIFS(キーワード!$N$6:$N$10000,キーワード!$D$6:$D$10000,B74,キーワード!$F$6:$F$10000,C74)),E74+1)</f>
        <v>#DIV/0!</v>
      </c>
      <c r="E74" t="str">
        <f ca="1">INDEX(商品別!C:C,MATCH(キーワード別!B74,商品別!B:B,0),1)</f>
        <v/>
      </c>
    </row>
    <row r="75" spans="1:5">
      <c r="A75" t="s">
        <v>60</v>
      </c>
      <c r="B75" s="51">
        <f>キーワード!D79</f>
        <v>0</v>
      </c>
      <c r="C75">
        <f>キーワード!F79</f>
        <v>0</v>
      </c>
      <c r="D75" s="24" t="e">
        <f ca="1">IF(IF(SUMIFS(キーワード!$N$6:$N$10000,キーワード!$D$6:$D$10000,B75,キーワード!$F$6:$F$10000,C75)=0,"",SUMIFS(キーワード!$N$6:$N$10000,キーワード!$D$6:$D$10000,B75,キーワード!$F$6:$F$10000,C75))&gt;E75,IF(SUMIFS(キーワード!$N$6:$N$10000,キーワード!$D$6:$D$10000,B75,キーワード!$F$6:$F$10000,C75)=0,"",SUMIFS(キーワード!$N$6:$N$10000,キーワード!$D$6:$D$10000,B75,キーワード!$F$6:$F$10000,C75)),E75+1)</f>
        <v>#DIV/0!</v>
      </c>
      <c r="E75" t="str">
        <f ca="1">INDEX(商品別!C:C,MATCH(キーワード別!B75,商品別!B:B,0),1)</f>
        <v/>
      </c>
    </row>
    <row r="76" spans="1:5">
      <c r="A76" t="s">
        <v>60</v>
      </c>
      <c r="B76" s="51">
        <f>キーワード!D80</f>
        <v>0</v>
      </c>
      <c r="C76">
        <f>キーワード!F80</f>
        <v>0</v>
      </c>
      <c r="D76" s="24" t="e">
        <f ca="1">IF(IF(SUMIFS(キーワード!$N$6:$N$10000,キーワード!$D$6:$D$10000,B76,キーワード!$F$6:$F$10000,C76)=0,"",SUMIFS(キーワード!$N$6:$N$10000,キーワード!$D$6:$D$10000,B76,キーワード!$F$6:$F$10000,C76))&gt;E76,IF(SUMIFS(キーワード!$N$6:$N$10000,キーワード!$D$6:$D$10000,B76,キーワード!$F$6:$F$10000,C76)=0,"",SUMIFS(キーワード!$N$6:$N$10000,キーワード!$D$6:$D$10000,B76,キーワード!$F$6:$F$10000,C76)),E76+1)</f>
        <v>#DIV/0!</v>
      </c>
      <c r="E76" t="str">
        <f ca="1">INDEX(商品別!C:C,MATCH(キーワード別!B76,商品別!B:B,0),1)</f>
        <v/>
      </c>
    </row>
    <row r="77" spans="1:5">
      <c r="A77" t="s">
        <v>60</v>
      </c>
      <c r="B77" s="51">
        <f>キーワード!D81</f>
        <v>0</v>
      </c>
      <c r="C77">
        <f>キーワード!F81</f>
        <v>0</v>
      </c>
      <c r="D77" s="24" t="e">
        <f ca="1">IF(IF(SUMIFS(キーワード!$N$6:$N$10000,キーワード!$D$6:$D$10000,B77,キーワード!$F$6:$F$10000,C77)=0,"",SUMIFS(キーワード!$N$6:$N$10000,キーワード!$D$6:$D$10000,B77,キーワード!$F$6:$F$10000,C77))&gt;E77,IF(SUMIFS(キーワード!$N$6:$N$10000,キーワード!$D$6:$D$10000,B77,キーワード!$F$6:$F$10000,C77)=0,"",SUMIFS(キーワード!$N$6:$N$10000,キーワード!$D$6:$D$10000,B77,キーワード!$F$6:$F$10000,C77)),E77+1)</f>
        <v>#DIV/0!</v>
      </c>
      <c r="E77" t="str">
        <f ca="1">INDEX(商品別!C:C,MATCH(キーワード別!B77,商品別!B:B,0),1)</f>
        <v/>
      </c>
    </row>
    <row r="78" spans="1:5">
      <c r="A78" t="s">
        <v>60</v>
      </c>
      <c r="B78" s="51">
        <f>キーワード!D82</f>
        <v>0</v>
      </c>
      <c r="C78">
        <f>キーワード!F82</f>
        <v>0</v>
      </c>
      <c r="D78" s="24" t="e">
        <f ca="1">IF(IF(SUMIFS(キーワード!$N$6:$N$10000,キーワード!$D$6:$D$10000,B78,キーワード!$F$6:$F$10000,C78)=0,"",SUMIFS(キーワード!$N$6:$N$10000,キーワード!$D$6:$D$10000,B78,キーワード!$F$6:$F$10000,C78))&gt;E78,IF(SUMIFS(キーワード!$N$6:$N$10000,キーワード!$D$6:$D$10000,B78,キーワード!$F$6:$F$10000,C78)=0,"",SUMIFS(キーワード!$N$6:$N$10000,キーワード!$D$6:$D$10000,B78,キーワード!$F$6:$F$10000,C78)),E78+1)</f>
        <v>#DIV/0!</v>
      </c>
      <c r="E78" t="str">
        <f ca="1">INDEX(商品別!C:C,MATCH(キーワード別!B78,商品別!B:B,0),1)</f>
        <v/>
      </c>
    </row>
    <row r="79" spans="1:5">
      <c r="A79" t="s">
        <v>60</v>
      </c>
      <c r="B79" s="51">
        <f>キーワード!D83</f>
        <v>0</v>
      </c>
      <c r="C79">
        <f>キーワード!F83</f>
        <v>0</v>
      </c>
      <c r="D79" s="24" t="e">
        <f ca="1">IF(IF(SUMIFS(キーワード!$N$6:$N$10000,キーワード!$D$6:$D$10000,B79,キーワード!$F$6:$F$10000,C79)=0,"",SUMIFS(キーワード!$N$6:$N$10000,キーワード!$D$6:$D$10000,B79,キーワード!$F$6:$F$10000,C79))&gt;E79,IF(SUMIFS(キーワード!$N$6:$N$10000,キーワード!$D$6:$D$10000,B79,キーワード!$F$6:$F$10000,C79)=0,"",SUMIFS(キーワード!$N$6:$N$10000,キーワード!$D$6:$D$10000,B79,キーワード!$F$6:$F$10000,C79)),E79+1)</f>
        <v>#DIV/0!</v>
      </c>
      <c r="E79" t="str">
        <f ca="1">INDEX(商品別!C:C,MATCH(キーワード別!B79,商品別!B:B,0),1)</f>
        <v/>
      </c>
    </row>
    <row r="80" spans="1:5">
      <c r="A80" t="s">
        <v>60</v>
      </c>
      <c r="B80" s="51">
        <f>キーワード!D84</f>
        <v>0</v>
      </c>
      <c r="C80">
        <f>キーワード!F84</f>
        <v>0</v>
      </c>
      <c r="D80" s="24" t="e">
        <f ca="1">IF(IF(SUMIFS(キーワード!$N$6:$N$10000,キーワード!$D$6:$D$10000,B80,キーワード!$F$6:$F$10000,C80)=0,"",SUMIFS(キーワード!$N$6:$N$10000,キーワード!$D$6:$D$10000,B80,キーワード!$F$6:$F$10000,C80))&gt;E80,IF(SUMIFS(キーワード!$N$6:$N$10000,キーワード!$D$6:$D$10000,B80,キーワード!$F$6:$F$10000,C80)=0,"",SUMIFS(キーワード!$N$6:$N$10000,キーワード!$D$6:$D$10000,B80,キーワード!$F$6:$F$10000,C80)),E80+1)</f>
        <v>#DIV/0!</v>
      </c>
      <c r="E80" t="str">
        <f ca="1">INDEX(商品別!C:C,MATCH(キーワード別!B80,商品別!B:B,0),1)</f>
        <v/>
      </c>
    </row>
    <row r="81" spans="1:5">
      <c r="A81" t="s">
        <v>60</v>
      </c>
      <c r="B81" s="51">
        <f>キーワード!D85</f>
        <v>0</v>
      </c>
      <c r="C81">
        <f>キーワード!F85</f>
        <v>0</v>
      </c>
      <c r="D81" s="24" t="e">
        <f ca="1">IF(IF(SUMIFS(キーワード!$N$6:$N$10000,キーワード!$D$6:$D$10000,B81,キーワード!$F$6:$F$10000,C81)=0,"",SUMIFS(キーワード!$N$6:$N$10000,キーワード!$D$6:$D$10000,B81,キーワード!$F$6:$F$10000,C81))&gt;E81,IF(SUMIFS(キーワード!$N$6:$N$10000,キーワード!$D$6:$D$10000,B81,キーワード!$F$6:$F$10000,C81)=0,"",SUMIFS(キーワード!$N$6:$N$10000,キーワード!$D$6:$D$10000,B81,キーワード!$F$6:$F$10000,C81)),E81+1)</f>
        <v>#DIV/0!</v>
      </c>
      <c r="E81" t="str">
        <f ca="1">INDEX(商品別!C:C,MATCH(キーワード別!B81,商品別!B:B,0),1)</f>
        <v/>
      </c>
    </row>
    <row r="82" spans="1:5">
      <c r="A82" t="s">
        <v>60</v>
      </c>
      <c r="B82" s="51">
        <f>キーワード!D86</f>
        <v>0</v>
      </c>
      <c r="C82">
        <f>キーワード!F86</f>
        <v>0</v>
      </c>
      <c r="D82" s="24" t="e">
        <f ca="1">IF(IF(SUMIFS(キーワード!$N$6:$N$10000,キーワード!$D$6:$D$10000,B82,キーワード!$F$6:$F$10000,C82)=0,"",SUMIFS(キーワード!$N$6:$N$10000,キーワード!$D$6:$D$10000,B82,キーワード!$F$6:$F$10000,C82))&gt;E82,IF(SUMIFS(キーワード!$N$6:$N$10000,キーワード!$D$6:$D$10000,B82,キーワード!$F$6:$F$10000,C82)=0,"",SUMIFS(キーワード!$N$6:$N$10000,キーワード!$D$6:$D$10000,B82,キーワード!$F$6:$F$10000,C82)),E82+1)</f>
        <v>#DIV/0!</v>
      </c>
      <c r="E82" t="str">
        <f ca="1">INDEX(商品別!C:C,MATCH(キーワード別!B82,商品別!B:B,0),1)</f>
        <v/>
      </c>
    </row>
    <row r="83" spans="1:5">
      <c r="A83" t="s">
        <v>60</v>
      </c>
      <c r="B83" s="51">
        <f>キーワード!D87</f>
        <v>0</v>
      </c>
      <c r="C83">
        <f>キーワード!F87</f>
        <v>0</v>
      </c>
      <c r="D83" s="24" t="e">
        <f ca="1">IF(IF(SUMIFS(キーワード!$N$6:$N$10000,キーワード!$D$6:$D$10000,B83,キーワード!$F$6:$F$10000,C83)=0,"",SUMIFS(キーワード!$N$6:$N$10000,キーワード!$D$6:$D$10000,B83,キーワード!$F$6:$F$10000,C83))&gt;E83,IF(SUMIFS(キーワード!$N$6:$N$10000,キーワード!$D$6:$D$10000,B83,キーワード!$F$6:$F$10000,C83)=0,"",SUMIFS(キーワード!$N$6:$N$10000,キーワード!$D$6:$D$10000,B83,キーワード!$F$6:$F$10000,C83)),E83+1)</f>
        <v>#DIV/0!</v>
      </c>
      <c r="E83" t="str">
        <f ca="1">INDEX(商品別!C:C,MATCH(キーワード別!B83,商品別!B:B,0),1)</f>
        <v/>
      </c>
    </row>
    <row r="84" spans="1:5">
      <c r="A84" t="s">
        <v>60</v>
      </c>
      <c r="B84" s="51">
        <f>キーワード!D88</f>
        <v>0</v>
      </c>
      <c r="C84">
        <f>キーワード!F88</f>
        <v>0</v>
      </c>
      <c r="D84" s="24" t="e">
        <f ca="1">IF(IF(SUMIFS(キーワード!$N$6:$N$10000,キーワード!$D$6:$D$10000,B84,キーワード!$F$6:$F$10000,C84)=0,"",SUMIFS(キーワード!$N$6:$N$10000,キーワード!$D$6:$D$10000,B84,キーワード!$F$6:$F$10000,C84))&gt;E84,IF(SUMIFS(キーワード!$N$6:$N$10000,キーワード!$D$6:$D$10000,B84,キーワード!$F$6:$F$10000,C84)=0,"",SUMIFS(キーワード!$N$6:$N$10000,キーワード!$D$6:$D$10000,B84,キーワード!$F$6:$F$10000,C84)),E84+1)</f>
        <v>#DIV/0!</v>
      </c>
      <c r="E84" t="str">
        <f ca="1">INDEX(商品別!C:C,MATCH(キーワード別!B84,商品別!B:B,0),1)</f>
        <v/>
      </c>
    </row>
    <row r="85" spans="1:5">
      <c r="A85" t="s">
        <v>60</v>
      </c>
      <c r="B85" s="51">
        <f>キーワード!D89</f>
        <v>0</v>
      </c>
      <c r="C85">
        <f>キーワード!F89</f>
        <v>0</v>
      </c>
      <c r="D85" s="24" t="e">
        <f ca="1">IF(IF(SUMIFS(キーワード!$N$6:$N$10000,キーワード!$D$6:$D$10000,B85,キーワード!$F$6:$F$10000,C85)=0,"",SUMIFS(キーワード!$N$6:$N$10000,キーワード!$D$6:$D$10000,B85,キーワード!$F$6:$F$10000,C85))&gt;E85,IF(SUMIFS(キーワード!$N$6:$N$10000,キーワード!$D$6:$D$10000,B85,キーワード!$F$6:$F$10000,C85)=0,"",SUMIFS(キーワード!$N$6:$N$10000,キーワード!$D$6:$D$10000,B85,キーワード!$F$6:$F$10000,C85)),E85+1)</f>
        <v>#DIV/0!</v>
      </c>
      <c r="E85" t="str">
        <f ca="1">INDEX(商品別!C:C,MATCH(キーワード別!B85,商品別!B:B,0),1)</f>
        <v/>
      </c>
    </row>
    <row r="86" spans="1:5">
      <c r="A86" t="s">
        <v>60</v>
      </c>
      <c r="B86" s="51">
        <f>キーワード!D90</f>
        <v>0</v>
      </c>
      <c r="C86">
        <f>キーワード!F90</f>
        <v>0</v>
      </c>
      <c r="D86" s="24" t="e">
        <f ca="1">IF(IF(SUMIFS(キーワード!$N$6:$N$10000,キーワード!$D$6:$D$10000,B86,キーワード!$F$6:$F$10000,C86)=0,"",SUMIFS(キーワード!$N$6:$N$10000,キーワード!$D$6:$D$10000,B86,キーワード!$F$6:$F$10000,C86))&gt;E86,IF(SUMIFS(キーワード!$N$6:$N$10000,キーワード!$D$6:$D$10000,B86,キーワード!$F$6:$F$10000,C86)=0,"",SUMIFS(キーワード!$N$6:$N$10000,キーワード!$D$6:$D$10000,B86,キーワード!$F$6:$F$10000,C86)),E86+1)</f>
        <v>#DIV/0!</v>
      </c>
      <c r="E86" t="str">
        <f ca="1">INDEX(商品別!C:C,MATCH(キーワード別!B86,商品別!B:B,0),1)</f>
        <v/>
      </c>
    </row>
    <row r="87" spans="1:5">
      <c r="A87" t="s">
        <v>60</v>
      </c>
      <c r="B87" s="51">
        <f>キーワード!D91</f>
        <v>0</v>
      </c>
      <c r="C87">
        <f>キーワード!F91</f>
        <v>0</v>
      </c>
      <c r="D87" s="24" t="e">
        <f ca="1">IF(IF(SUMIFS(キーワード!$N$6:$N$10000,キーワード!$D$6:$D$10000,B87,キーワード!$F$6:$F$10000,C87)=0,"",SUMIFS(キーワード!$N$6:$N$10000,キーワード!$D$6:$D$10000,B87,キーワード!$F$6:$F$10000,C87))&gt;E87,IF(SUMIFS(キーワード!$N$6:$N$10000,キーワード!$D$6:$D$10000,B87,キーワード!$F$6:$F$10000,C87)=0,"",SUMIFS(キーワード!$N$6:$N$10000,キーワード!$D$6:$D$10000,B87,キーワード!$F$6:$F$10000,C87)),E87+1)</f>
        <v>#DIV/0!</v>
      </c>
      <c r="E87" t="str">
        <f ca="1">INDEX(商品別!C:C,MATCH(キーワード別!B87,商品別!B:B,0),1)</f>
        <v/>
      </c>
    </row>
    <row r="88" spans="1:5">
      <c r="A88" t="s">
        <v>60</v>
      </c>
      <c r="B88" s="51">
        <f>キーワード!D92</f>
        <v>0</v>
      </c>
      <c r="C88">
        <f>キーワード!F92</f>
        <v>0</v>
      </c>
      <c r="D88" s="24" t="e">
        <f ca="1">IF(IF(SUMIFS(キーワード!$N$6:$N$10000,キーワード!$D$6:$D$10000,B88,キーワード!$F$6:$F$10000,C88)=0,"",SUMIFS(キーワード!$N$6:$N$10000,キーワード!$D$6:$D$10000,B88,キーワード!$F$6:$F$10000,C88))&gt;E88,IF(SUMIFS(キーワード!$N$6:$N$10000,キーワード!$D$6:$D$10000,B88,キーワード!$F$6:$F$10000,C88)=0,"",SUMIFS(キーワード!$N$6:$N$10000,キーワード!$D$6:$D$10000,B88,キーワード!$F$6:$F$10000,C88)),E88+1)</f>
        <v>#DIV/0!</v>
      </c>
      <c r="E88" t="str">
        <f ca="1">INDEX(商品別!C:C,MATCH(キーワード別!B88,商品別!B:B,0),1)</f>
        <v/>
      </c>
    </row>
    <row r="89" spans="1:5">
      <c r="A89" t="s">
        <v>60</v>
      </c>
      <c r="B89" s="51">
        <f>キーワード!D93</f>
        <v>0</v>
      </c>
      <c r="C89">
        <f>キーワード!F93</f>
        <v>0</v>
      </c>
      <c r="D89" s="24" t="e">
        <f ca="1">IF(IF(SUMIFS(キーワード!$N$6:$N$10000,キーワード!$D$6:$D$10000,B89,キーワード!$F$6:$F$10000,C89)=0,"",SUMIFS(キーワード!$N$6:$N$10000,キーワード!$D$6:$D$10000,B89,キーワード!$F$6:$F$10000,C89))&gt;E89,IF(SUMIFS(キーワード!$N$6:$N$10000,キーワード!$D$6:$D$10000,B89,キーワード!$F$6:$F$10000,C89)=0,"",SUMIFS(キーワード!$N$6:$N$10000,キーワード!$D$6:$D$10000,B89,キーワード!$F$6:$F$10000,C89)),E89+1)</f>
        <v>#DIV/0!</v>
      </c>
      <c r="E89" t="str">
        <f ca="1">INDEX(商品別!C:C,MATCH(キーワード別!B89,商品別!B:B,0),1)</f>
        <v/>
      </c>
    </row>
    <row r="90" spans="1:5">
      <c r="A90" t="s">
        <v>60</v>
      </c>
      <c r="B90" s="51">
        <f>キーワード!D94</f>
        <v>0</v>
      </c>
      <c r="C90">
        <f>キーワード!F94</f>
        <v>0</v>
      </c>
      <c r="D90" s="24" t="e">
        <f ca="1">IF(IF(SUMIFS(キーワード!$N$6:$N$10000,キーワード!$D$6:$D$10000,B90,キーワード!$F$6:$F$10000,C90)=0,"",SUMIFS(キーワード!$N$6:$N$10000,キーワード!$D$6:$D$10000,B90,キーワード!$F$6:$F$10000,C90))&gt;E90,IF(SUMIFS(キーワード!$N$6:$N$10000,キーワード!$D$6:$D$10000,B90,キーワード!$F$6:$F$10000,C90)=0,"",SUMIFS(キーワード!$N$6:$N$10000,キーワード!$D$6:$D$10000,B90,キーワード!$F$6:$F$10000,C90)),E90+1)</f>
        <v>#DIV/0!</v>
      </c>
      <c r="E90" t="str">
        <f ca="1">INDEX(商品別!C:C,MATCH(キーワード別!B90,商品別!B:B,0),1)</f>
        <v/>
      </c>
    </row>
    <row r="91" spans="1:5">
      <c r="A91" t="s">
        <v>60</v>
      </c>
      <c r="B91" s="51">
        <f>キーワード!D95</f>
        <v>0</v>
      </c>
      <c r="C91">
        <f>キーワード!F95</f>
        <v>0</v>
      </c>
      <c r="D91" s="24" t="e">
        <f ca="1">IF(IF(SUMIFS(キーワード!$N$6:$N$10000,キーワード!$D$6:$D$10000,B91,キーワード!$F$6:$F$10000,C91)=0,"",SUMIFS(キーワード!$N$6:$N$10000,キーワード!$D$6:$D$10000,B91,キーワード!$F$6:$F$10000,C91))&gt;E91,IF(SUMIFS(キーワード!$N$6:$N$10000,キーワード!$D$6:$D$10000,B91,キーワード!$F$6:$F$10000,C91)=0,"",SUMIFS(キーワード!$N$6:$N$10000,キーワード!$D$6:$D$10000,B91,キーワード!$F$6:$F$10000,C91)),E91+1)</f>
        <v>#DIV/0!</v>
      </c>
      <c r="E91" t="str">
        <f ca="1">INDEX(商品別!C:C,MATCH(キーワード別!B91,商品別!B:B,0),1)</f>
        <v/>
      </c>
    </row>
    <row r="92" spans="1:5">
      <c r="A92" t="s">
        <v>60</v>
      </c>
      <c r="B92" s="51">
        <f>キーワード!D96</f>
        <v>0</v>
      </c>
      <c r="C92">
        <f>キーワード!F96</f>
        <v>0</v>
      </c>
      <c r="D92" s="24" t="e">
        <f ca="1">IF(IF(SUMIFS(キーワード!$N$6:$N$10000,キーワード!$D$6:$D$10000,B92,キーワード!$F$6:$F$10000,C92)=0,"",SUMIFS(キーワード!$N$6:$N$10000,キーワード!$D$6:$D$10000,B92,キーワード!$F$6:$F$10000,C92))&gt;E92,IF(SUMIFS(キーワード!$N$6:$N$10000,キーワード!$D$6:$D$10000,B92,キーワード!$F$6:$F$10000,C92)=0,"",SUMIFS(キーワード!$N$6:$N$10000,キーワード!$D$6:$D$10000,B92,キーワード!$F$6:$F$10000,C92)),E92+1)</f>
        <v>#DIV/0!</v>
      </c>
      <c r="E92" t="str">
        <f ca="1">INDEX(商品別!C:C,MATCH(キーワード別!B92,商品別!B:B,0),1)</f>
        <v/>
      </c>
    </row>
    <row r="93" spans="1:5">
      <c r="A93" t="s">
        <v>60</v>
      </c>
      <c r="B93" s="51">
        <f>キーワード!D97</f>
        <v>0</v>
      </c>
      <c r="C93">
        <f>キーワード!F97</f>
        <v>0</v>
      </c>
      <c r="D93" s="24" t="e">
        <f ca="1">IF(IF(SUMIFS(キーワード!$N$6:$N$10000,キーワード!$D$6:$D$10000,B93,キーワード!$F$6:$F$10000,C93)=0,"",SUMIFS(キーワード!$N$6:$N$10000,キーワード!$D$6:$D$10000,B93,キーワード!$F$6:$F$10000,C93))&gt;E93,IF(SUMIFS(キーワード!$N$6:$N$10000,キーワード!$D$6:$D$10000,B93,キーワード!$F$6:$F$10000,C93)=0,"",SUMIFS(キーワード!$N$6:$N$10000,キーワード!$D$6:$D$10000,B93,キーワード!$F$6:$F$10000,C93)),E93+1)</f>
        <v>#DIV/0!</v>
      </c>
      <c r="E93" t="str">
        <f ca="1">INDEX(商品別!C:C,MATCH(キーワード別!B93,商品別!B:B,0),1)</f>
        <v/>
      </c>
    </row>
    <row r="94" spans="1:5">
      <c r="A94" t="s">
        <v>60</v>
      </c>
      <c r="B94" s="51">
        <f>キーワード!D98</f>
        <v>0</v>
      </c>
      <c r="C94">
        <f>キーワード!F98</f>
        <v>0</v>
      </c>
      <c r="D94" s="24" t="e">
        <f ca="1">IF(IF(SUMIFS(キーワード!$N$6:$N$10000,キーワード!$D$6:$D$10000,B94,キーワード!$F$6:$F$10000,C94)=0,"",SUMIFS(キーワード!$N$6:$N$10000,キーワード!$D$6:$D$10000,B94,キーワード!$F$6:$F$10000,C94))&gt;E94,IF(SUMIFS(キーワード!$N$6:$N$10000,キーワード!$D$6:$D$10000,B94,キーワード!$F$6:$F$10000,C94)=0,"",SUMIFS(キーワード!$N$6:$N$10000,キーワード!$D$6:$D$10000,B94,キーワード!$F$6:$F$10000,C94)),E94+1)</f>
        <v>#DIV/0!</v>
      </c>
      <c r="E94" t="str">
        <f ca="1">INDEX(商品別!C:C,MATCH(キーワード別!B94,商品別!B:B,0),1)</f>
        <v/>
      </c>
    </row>
    <row r="95" spans="1:5">
      <c r="A95" t="s">
        <v>60</v>
      </c>
      <c r="B95" s="51">
        <f>キーワード!D99</f>
        <v>0</v>
      </c>
      <c r="C95">
        <f>キーワード!F99</f>
        <v>0</v>
      </c>
      <c r="D95" s="24" t="e">
        <f ca="1">IF(IF(SUMIFS(キーワード!$N$6:$N$10000,キーワード!$D$6:$D$10000,B95,キーワード!$F$6:$F$10000,C95)=0,"",SUMIFS(キーワード!$N$6:$N$10000,キーワード!$D$6:$D$10000,B95,キーワード!$F$6:$F$10000,C95))&gt;E95,IF(SUMIFS(キーワード!$N$6:$N$10000,キーワード!$D$6:$D$10000,B95,キーワード!$F$6:$F$10000,C95)=0,"",SUMIFS(キーワード!$N$6:$N$10000,キーワード!$D$6:$D$10000,B95,キーワード!$F$6:$F$10000,C95)),E95+1)</f>
        <v>#DIV/0!</v>
      </c>
      <c r="E95" t="str">
        <f ca="1">INDEX(商品別!C:C,MATCH(キーワード別!B95,商品別!B:B,0),1)</f>
        <v/>
      </c>
    </row>
    <row r="96" spans="1:5">
      <c r="A96" t="s">
        <v>60</v>
      </c>
      <c r="B96" s="51">
        <f>キーワード!D100</f>
        <v>0</v>
      </c>
      <c r="C96">
        <f>キーワード!F100</f>
        <v>0</v>
      </c>
      <c r="D96" s="24" t="e">
        <f ca="1">IF(IF(SUMIFS(キーワード!$N$6:$N$10000,キーワード!$D$6:$D$10000,B96,キーワード!$F$6:$F$10000,C96)=0,"",SUMIFS(キーワード!$N$6:$N$10000,キーワード!$D$6:$D$10000,B96,キーワード!$F$6:$F$10000,C96))&gt;E96,IF(SUMIFS(キーワード!$N$6:$N$10000,キーワード!$D$6:$D$10000,B96,キーワード!$F$6:$F$10000,C96)=0,"",SUMIFS(キーワード!$N$6:$N$10000,キーワード!$D$6:$D$10000,B96,キーワード!$F$6:$F$10000,C96)),E96+1)</f>
        <v>#DIV/0!</v>
      </c>
      <c r="E96" t="str">
        <f ca="1">INDEX(商品別!C:C,MATCH(キーワード別!B96,商品別!B:B,0),1)</f>
        <v/>
      </c>
    </row>
    <row r="97" spans="1:5">
      <c r="A97" t="s">
        <v>60</v>
      </c>
      <c r="B97" s="51">
        <f>キーワード!D101</f>
        <v>0</v>
      </c>
      <c r="C97">
        <f>キーワード!F101</f>
        <v>0</v>
      </c>
      <c r="D97" s="24" t="e">
        <f ca="1">IF(IF(SUMIFS(キーワード!$N$6:$N$10000,キーワード!$D$6:$D$10000,B97,キーワード!$F$6:$F$10000,C97)=0,"",SUMIFS(キーワード!$N$6:$N$10000,キーワード!$D$6:$D$10000,B97,キーワード!$F$6:$F$10000,C97))&gt;E97,IF(SUMIFS(キーワード!$N$6:$N$10000,キーワード!$D$6:$D$10000,B97,キーワード!$F$6:$F$10000,C97)=0,"",SUMIFS(キーワード!$N$6:$N$10000,キーワード!$D$6:$D$10000,B97,キーワード!$F$6:$F$10000,C97)),E97+1)</f>
        <v>#DIV/0!</v>
      </c>
      <c r="E97" t="str">
        <f ca="1">INDEX(商品別!C:C,MATCH(キーワード別!B97,商品別!B:B,0),1)</f>
        <v/>
      </c>
    </row>
    <row r="98" spans="1:5">
      <c r="A98" t="s">
        <v>60</v>
      </c>
      <c r="B98" s="51">
        <f>キーワード!D102</f>
        <v>0</v>
      </c>
      <c r="C98">
        <f>キーワード!F102</f>
        <v>0</v>
      </c>
      <c r="D98" s="24" t="e">
        <f ca="1">IF(IF(SUMIFS(キーワード!$N$6:$N$10000,キーワード!$D$6:$D$10000,B98,キーワード!$F$6:$F$10000,C98)=0,"",SUMIFS(キーワード!$N$6:$N$10000,キーワード!$D$6:$D$10000,B98,キーワード!$F$6:$F$10000,C98))&gt;E98,IF(SUMIFS(キーワード!$N$6:$N$10000,キーワード!$D$6:$D$10000,B98,キーワード!$F$6:$F$10000,C98)=0,"",SUMIFS(キーワード!$N$6:$N$10000,キーワード!$D$6:$D$10000,B98,キーワード!$F$6:$F$10000,C98)),E98+1)</f>
        <v>#DIV/0!</v>
      </c>
      <c r="E98" t="str">
        <f ca="1">INDEX(商品別!C:C,MATCH(キーワード別!B98,商品別!B:B,0),1)</f>
        <v/>
      </c>
    </row>
    <row r="99" spans="1:5">
      <c r="A99" t="s">
        <v>60</v>
      </c>
      <c r="B99" s="51">
        <f>キーワード!D103</f>
        <v>0</v>
      </c>
      <c r="C99">
        <f>キーワード!F103</f>
        <v>0</v>
      </c>
      <c r="D99" s="24" t="e">
        <f ca="1">IF(IF(SUMIFS(キーワード!$N$6:$N$10000,キーワード!$D$6:$D$10000,B99,キーワード!$F$6:$F$10000,C99)=0,"",SUMIFS(キーワード!$N$6:$N$10000,キーワード!$D$6:$D$10000,B99,キーワード!$F$6:$F$10000,C99))&gt;E99,IF(SUMIFS(キーワード!$N$6:$N$10000,キーワード!$D$6:$D$10000,B99,キーワード!$F$6:$F$10000,C99)=0,"",SUMIFS(キーワード!$N$6:$N$10000,キーワード!$D$6:$D$10000,B99,キーワード!$F$6:$F$10000,C99)),E99+1)</f>
        <v>#DIV/0!</v>
      </c>
      <c r="E99" t="str">
        <f ca="1">INDEX(商品別!C:C,MATCH(キーワード別!B99,商品別!B:B,0),1)</f>
        <v/>
      </c>
    </row>
    <row r="100" spans="1:5">
      <c r="A100" t="s">
        <v>60</v>
      </c>
      <c r="B100" s="51">
        <f>キーワード!D104</f>
        <v>0</v>
      </c>
      <c r="C100">
        <f>キーワード!F104</f>
        <v>0</v>
      </c>
      <c r="D100" s="24" t="e">
        <f ca="1">IF(IF(SUMIFS(キーワード!$N$6:$N$10000,キーワード!$D$6:$D$10000,B100,キーワード!$F$6:$F$10000,C100)=0,"",SUMIFS(キーワード!$N$6:$N$10000,キーワード!$D$6:$D$10000,B100,キーワード!$F$6:$F$10000,C100))&gt;E100,IF(SUMIFS(キーワード!$N$6:$N$10000,キーワード!$D$6:$D$10000,B100,キーワード!$F$6:$F$10000,C100)=0,"",SUMIFS(キーワード!$N$6:$N$10000,キーワード!$D$6:$D$10000,B100,キーワード!$F$6:$F$10000,C100)),E100+1)</f>
        <v>#DIV/0!</v>
      </c>
      <c r="E100" t="str">
        <f ca="1">INDEX(商品別!C:C,MATCH(キーワード別!B100,商品別!B:B,0),1)</f>
        <v/>
      </c>
    </row>
    <row r="101" spans="1:5">
      <c r="A101" t="s">
        <v>60</v>
      </c>
      <c r="B101" s="51">
        <f>キーワード!D105</f>
        <v>0</v>
      </c>
      <c r="C101">
        <f>キーワード!F105</f>
        <v>0</v>
      </c>
      <c r="D101" s="24" t="e">
        <f ca="1">IF(IF(SUMIFS(キーワード!$N$6:$N$10000,キーワード!$D$6:$D$10000,B101,キーワード!$F$6:$F$10000,C101)=0,"",SUMIFS(キーワード!$N$6:$N$10000,キーワード!$D$6:$D$10000,B101,キーワード!$F$6:$F$10000,C101))&gt;E101,IF(SUMIFS(キーワード!$N$6:$N$10000,キーワード!$D$6:$D$10000,B101,キーワード!$F$6:$F$10000,C101)=0,"",SUMIFS(キーワード!$N$6:$N$10000,キーワード!$D$6:$D$10000,B101,キーワード!$F$6:$F$10000,C101)),E101+1)</f>
        <v>#DIV/0!</v>
      </c>
      <c r="E101" t="str">
        <f ca="1">INDEX(商品別!C:C,MATCH(キーワード別!B101,商品別!B:B,0),1)</f>
        <v/>
      </c>
    </row>
    <row r="102" spans="1:5">
      <c r="A102" t="s">
        <v>60</v>
      </c>
      <c r="B102" s="51">
        <f>キーワード!D106</f>
        <v>0</v>
      </c>
      <c r="C102">
        <f>キーワード!F106</f>
        <v>0</v>
      </c>
      <c r="D102" s="24" t="e">
        <f ca="1">IF(IF(SUMIFS(キーワード!$N$6:$N$10000,キーワード!$D$6:$D$10000,B102,キーワード!$F$6:$F$10000,C102)=0,"",SUMIFS(キーワード!$N$6:$N$10000,キーワード!$D$6:$D$10000,B102,キーワード!$F$6:$F$10000,C102))&gt;E102,IF(SUMIFS(キーワード!$N$6:$N$10000,キーワード!$D$6:$D$10000,B102,キーワード!$F$6:$F$10000,C102)=0,"",SUMIFS(キーワード!$N$6:$N$10000,キーワード!$D$6:$D$10000,B102,キーワード!$F$6:$F$10000,C102)),E102+1)</f>
        <v>#DIV/0!</v>
      </c>
      <c r="E102" t="str">
        <f ca="1">INDEX(商品別!C:C,MATCH(キーワード別!B102,商品別!B:B,0),1)</f>
        <v/>
      </c>
    </row>
    <row r="103" spans="1:5">
      <c r="A103" t="s">
        <v>60</v>
      </c>
      <c r="B103" s="51">
        <f>キーワード!D107</f>
        <v>0</v>
      </c>
      <c r="C103">
        <f>キーワード!F107</f>
        <v>0</v>
      </c>
      <c r="D103" s="24" t="e">
        <f ca="1">IF(IF(SUMIFS(キーワード!$N$6:$N$10000,キーワード!$D$6:$D$10000,B103,キーワード!$F$6:$F$10000,C103)=0,"",SUMIFS(キーワード!$N$6:$N$10000,キーワード!$D$6:$D$10000,B103,キーワード!$F$6:$F$10000,C103))&gt;E103,IF(SUMIFS(キーワード!$N$6:$N$10000,キーワード!$D$6:$D$10000,B103,キーワード!$F$6:$F$10000,C103)=0,"",SUMIFS(キーワード!$N$6:$N$10000,キーワード!$D$6:$D$10000,B103,キーワード!$F$6:$F$10000,C103)),E103+1)</f>
        <v>#DIV/0!</v>
      </c>
      <c r="E103" t="str">
        <f ca="1">INDEX(商品別!C:C,MATCH(キーワード別!B103,商品別!B:B,0),1)</f>
        <v/>
      </c>
    </row>
    <row r="104" spans="1:5">
      <c r="A104" t="s">
        <v>60</v>
      </c>
      <c r="B104" s="51">
        <f>キーワード!D108</f>
        <v>0</v>
      </c>
      <c r="C104">
        <f>キーワード!F108</f>
        <v>0</v>
      </c>
      <c r="D104" s="24" t="e">
        <f ca="1">IF(IF(SUMIFS(キーワード!$N$6:$N$10000,キーワード!$D$6:$D$10000,B104,キーワード!$F$6:$F$10000,C104)=0,"",SUMIFS(キーワード!$N$6:$N$10000,キーワード!$D$6:$D$10000,B104,キーワード!$F$6:$F$10000,C104))&gt;E104,IF(SUMIFS(キーワード!$N$6:$N$10000,キーワード!$D$6:$D$10000,B104,キーワード!$F$6:$F$10000,C104)=0,"",SUMIFS(キーワード!$N$6:$N$10000,キーワード!$D$6:$D$10000,B104,キーワード!$F$6:$F$10000,C104)),E104+1)</f>
        <v>#DIV/0!</v>
      </c>
      <c r="E104" t="str">
        <f ca="1">INDEX(商品別!C:C,MATCH(キーワード別!B104,商品別!B:B,0),1)</f>
        <v/>
      </c>
    </row>
    <row r="105" spans="1:5">
      <c r="A105" t="s">
        <v>60</v>
      </c>
      <c r="B105" s="51">
        <f>キーワード!D109</f>
        <v>0</v>
      </c>
      <c r="C105">
        <f>キーワード!F109</f>
        <v>0</v>
      </c>
      <c r="D105" s="24" t="e">
        <f ca="1">IF(IF(SUMIFS(キーワード!$N$6:$N$10000,キーワード!$D$6:$D$10000,B105,キーワード!$F$6:$F$10000,C105)=0,"",SUMIFS(キーワード!$N$6:$N$10000,キーワード!$D$6:$D$10000,B105,キーワード!$F$6:$F$10000,C105))&gt;E105,IF(SUMIFS(キーワード!$N$6:$N$10000,キーワード!$D$6:$D$10000,B105,キーワード!$F$6:$F$10000,C105)=0,"",SUMIFS(キーワード!$N$6:$N$10000,キーワード!$D$6:$D$10000,B105,キーワード!$F$6:$F$10000,C105)),E105+1)</f>
        <v>#DIV/0!</v>
      </c>
      <c r="E105" t="str">
        <f ca="1">INDEX(商品別!C:C,MATCH(キーワード別!B105,商品別!B:B,0),1)</f>
        <v/>
      </c>
    </row>
    <row r="106" spans="1:5">
      <c r="A106" t="s">
        <v>60</v>
      </c>
      <c r="B106" s="51">
        <f>キーワード!D110</f>
        <v>0</v>
      </c>
      <c r="C106">
        <f>キーワード!F110</f>
        <v>0</v>
      </c>
      <c r="D106" s="24" t="e">
        <f ca="1">IF(IF(SUMIFS(キーワード!$N$6:$N$10000,キーワード!$D$6:$D$10000,B106,キーワード!$F$6:$F$10000,C106)=0,"",SUMIFS(キーワード!$N$6:$N$10000,キーワード!$D$6:$D$10000,B106,キーワード!$F$6:$F$10000,C106))&gt;E106,IF(SUMIFS(キーワード!$N$6:$N$10000,キーワード!$D$6:$D$10000,B106,キーワード!$F$6:$F$10000,C106)=0,"",SUMIFS(キーワード!$N$6:$N$10000,キーワード!$D$6:$D$10000,B106,キーワード!$F$6:$F$10000,C106)),E106+1)</f>
        <v>#DIV/0!</v>
      </c>
      <c r="E106" t="str">
        <f ca="1">INDEX(商品別!C:C,MATCH(キーワード別!B106,商品別!B:B,0),1)</f>
        <v/>
      </c>
    </row>
    <row r="107" spans="1:5">
      <c r="A107" t="s">
        <v>60</v>
      </c>
      <c r="B107" s="51">
        <f>キーワード!D111</f>
        <v>0</v>
      </c>
      <c r="C107">
        <f>キーワード!F111</f>
        <v>0</v>
      </c>
      <c r="D107" s="24" t="e">
        <f ca="1">IF(IF(SUMIFS(キーワード!$N$6:$N$10000,キーワード!$D$6:$D$10000,B107,キーワード!$F$6:$F$10000,C107)=0,"",SUMIFS(キーワード!$N$6:$N$10000,キーワード!$D$6:$D$10000,B107,キーワード!$F$6:$F$10000,C107))&gt;E107,IF(SUMIFS(キーワード!$N$6:$N$10000,キーワード!$D$6:$D$10000,B107,キーワード!$F$6:$F$10000,C107)=0,"",SUMIFS(キーワード!$N$6:$N$10000,キーワード!$D$6:$D$10000,B107,キーワード!$F$6:$F$10000,C107)),E107+1)</f>
        <v>#DIV/0!</v>
      </c>
      <c r="E107" t="str">
        <f ca="1">INDEX(商品別!C:C,MATCH(キーワード別!B107,商品別!B:B,0),1)</f>
        <v/>
      </c>
    </row>
    <row r="108" spans="1:5">
      <c r="A108" t="s">
        <v>60</v>
      </c>
      <c r="B108" s="51">
        <f>キーワード!D112</f>
        <v>0</v>
      </c>
      <c r="C108">
        <f>キーワード!F112</f>
        <v>0</v>
      </c>
      <c r="D108" s="24" t="e">
        <f ca="1">IF(IF(SUMIFS(キーワード!$N$6:$N$10000,キーワード!$D$6:$D$10000,B108,キーワード!$F$6:$F$10000,C108)=0,"",SUMIFS(キーワード!$N$6:$N$10000,キーワード!$D$6:$D$10000,B108,キーワード!$F$6:$F$10000,C108))&gt;E108,IF(SUMIFS(キーワード!$N$6:$N$10000,キーワード!$D$6:$D$10000,B108,キーワード!$F$6:$F$10000,C108)=0,"",SUMIFS(キーワード!$N$6:$N$10000,キーワード!$D$6:$D$10000,B108,キーワード!$F$6:$F$10000,C108)),E108+1)</f>
        <v>#DIV/0!</v>
      </c>
      <c r="E108" t="str">
        <f ca="1">INDEX(商品別!C:C,MATCH(キーワード別!B108,商品別!B:B,0),1)</f>
        <v/>
      </c>
    </row>
    <row r="109" spans="1:5">
      <c r="A109" t="s">
        <v>60</v>
      </c>
      <c r="B109" s="51">
        <f>キーワード!D113</f>
        <v>0</v>
      </c>
      <c r="C109">
        <f>キーワード!F113</f>
        <v>0</v>
      </c>
      <c r="D109" s="24" t="e">
        <f ca="1">IF(IF(SUMIFS(キーワード!$N$6:$N$10000,キーワード!$D$6:$D$10000,B109,キーワード!$F$6:$F$10000,C109)=0,"",SUMIFS(キーワード!$N$6:$N$10000,キーワード!$D$6:$D$10000,B109,キーワード!$F$6:$F$10000,C109))&gt;E109,IF(SUMIFS(キーワード!$N$6:$N$10000,キーワード!$D$6:$D$10000,B109,キーワード!$F$6:$F$10000,C109)=0,"",SUMIFS(キーワード!$N$6:$N$10000,キーワード!$D$6:$D$10000,B109,キーワード!$F$6:$F$10000,C109)),E109+1)</f>
        <v>#DIV/0!</v>
      </c>
      <c r="E109" t="str">
        <f ca="1">INDEX(商品別!C:C,MATCH(キーワード別!B109,商品別!B:B,0),1)</f>
        <v/>
      </c>
    </row>
    <row r="110" spans="1:5">
      <c r="A110" t="s">
        <v>60</v>
      </c>
      <c r="B110" s="51">
        <f>キーワード!D114</f>
        <v>0</v>
      </c>
      <c r="C110">
        <f>キーワード!F114</f>
        <v>0</v>
      </c>
      <c r="D110" s="24" t="e">
        <f ca="1">IF(IF(SUMIFS(キーワード!$N$6:$N$10000,キーワード!$D$6:$D$10000,B110,キーワード!$F$6:$F$10000,C110)=0,"",SUMIFS(キーワード!$N$6:$N$10000,キーワード!$D$6:$D$10000,B110,キーワード!$F$6:$F$10000,C110))&gt;E110,IF(SUMIFS(キーワード!$N$6:$N$10000,キーワード!$D$6:$D$10000,B110,キーワード!$F$6:$F$10000,C110)=0,"",SUMIFS(キーワード!$N$6:$N$10000,キーワード!$D$6:$D$10000,B110,キーワード!$F$6:$F$10000,C110)),E110+1)</f>
        <v>#DIV/0!</v>
      </c>
      <c r="E110" t="str">
        <f ca="1">INDEX(商品別!C:C,MATCH(キーワード別!B110,商品別!B:B,0),1)</f>
        <v/>
      </c>
    </row>
    <row r="111" spans="1:5">
      <c r="A111" t="s">
        <v>60</v>
      </c>
      <c r="B111" s="51">
        <f>キーワード!D115</f>
        <v>0</v>
      </c>
      <c r="C111">
        <f>キーワード!F115</f>
        <v>0</v>
      </c>
      <c r="D111" s="24" t="e">
        <f ca="1">IF(IF(SUMIFS(キーワード!$N$6:$N$10000,キーワード!$D$6:$D$10000,B111,キーワード!$F$6:$F$10000,C111)=0,"",SUMIFS(キーワード!$N$6:$N$10000,キーワード!$D$6:$D$10000,B111,キーワード!$F$6:$F$10000,C111))&gt;E111,IF(SUMIFS(キーワード!$N$6:$N$10000,キーワード!$D$6:$D$10000,B111,キーワード!$F$6:$F$10000,C111)=0,"",SUMIFS(キーワード!$N$6:$N$10000,キーワード!$D$6:$D$10000,B111,キーワード!$F$6:$F$10000,C111)),E111+1)</f>
        <v>#DIV/0!</v>
      </c>
      <c r="E111" t="str">
        <f ca="1">INDEX(商品別!C:C,MATCH(キーワード別!B111,商品別!B:B,0),1)</f>
        <v/>
      </c>
    </row>
    <row r="112" spans="1:5">
      <c r="A112" t="s">
        <v>60</v>
      </c>
      <c r="B112" s="51">
        <f>キーワード!D116</f>
        <v>0</v>
      </c>
      <c r="C112">
        <f>キーワード!F116</f>
        <v>0</v>
      </c>
      <c r="D112" s="24" t="e">
        <f ca="1">IF(IF(SUMIFS(キーワード!$N$6:$N$10000,キーワード!$D$6:$D$10000,B112,キーワード!$F$6:$F$10000,C112)=0,"",SUMIFS(キーワード!$N$6:$N$10000,キーワード!$D$6:$D$10000,B112,キーワード!$F$6:$F$10000,C112))&gt;E112,IF(SUMIFS(キーワード!$N$6:$N$10000,キーワード!$D$6:$D$10000,B112,キーワード!$F$6:$F$10000,C112)=0,"",SUMIFS(キーワード!$N$6:$N$10000,キーワード!$D$6:$D$10000,B112,キーワード!$F$6:$F$10000,C112)),E112+1)</f>
        <v>#DIV/0!</v>
      </c>
      <c r="E112" t="str">
        <f ca="1">INDEX(商品別!C:C,MATCH(キーワード別!B112,商品別!B:B,0),1)</f>
        <v/>
      </c>
    </row>
    <row r="113" spans="1:5">
      <c r="A113" t="s">
        <v>60</v>
      </c>
      <c r="B113" s="51">
        <f>キーワード!D117</f>
        <v>0</v>
      </c>
      <c r="C113">
        <f>キーワード!F117</f>
        <v>0</v>
      </c>
      <c r="D113" s="24" t="e">
        <f ca="1">IF(IF(SUMIFS(キーワード!$N$6:$N$10000,キーワード!$D$6:$D$10000,B113,キーワード!$F$6:$F$10000,C113)=0,"",SUMIFS(キーワード!$N$6:$N$10000,キーワード!$D$6:$D$10000,B113,キーワード!$F$6:$F$10000,C113))&gt;E113,IF(SUMIFS(キーワード!$N$6:$N$10000,キーワード!$D$6:$D$10000,B113,キーワード!$F$6:$F$10000,C113)=0,"",SUMIFS(キーワード!$N$6:$N$10000,キーワード!$D$6:$D$10000,B113,キーワード!$F$6:$F$10000,C113)),E113+1)</f>
        <v>#DIV/0!</v>
      </c>
      <c r="E113" t="str">
        <f ca="1">INDEX(商品別!C:C,MATCH(キーワード別!B113,商品別!B:B,0),1)</f>
        <v/>
      </c>
    </row>
    <row r="114" spans="1:5">
      <c r="A114" t="s">
        <v>60</v>
      </c>
      <c r="B114" s="51">
        <f>キーワード!D118</f>
        <v>0</v>
      </c>
      <c r="C114">
        <f>キーワード!F118</f>
        <v>0</v>
      </c>
      <c r="D114" s="24" t="e">
        <f ca="1">IF(IF(SUMIFS(キーワード!$N$6:$N$10000,キーワード!$D$6:$D$10000,B114,キーワード!$F$6:$F$10000,C114)=0,"",SUMIFS(キーワード!$N$6:$N$10000,キーワード!$D$6:$D$10000,B114,キーワード!$F$6:$F$10000,C114))&gt;E114,IF(SUMIFS(キーワード!$N$6:$N$10000,キーワード!$D$6:$D$10000,B114,キーワード!$F$6:$F$10000,C114)=0,"",SUMIFS(キーワード!$N$6:$N$10000,キーワード!$D$6:$D$10000,B114,キーワード!$F$6:$F$10000,C114)),E114+1)</f>
        <v>#DIV/0!</v>
      </c>
      <c r="E114" t="str">
        <f ca="1">INDEX(商品別!C:C,MATCH(キーワード別!B114,商品別!B:B,0),1)</f>
        <v/>
      </c>
    </row>
    <row r="115" spans="1:5">
      <c r="A115" t="s">
        <v>60</v>
      </c>
      <c r="B115" s="51">
        <f>キーワード!D119</f>
        <v>0</v>
      </c>
      <c r="C115">
        <f>キーワード!F119</f>
        <v>0</v>
      </c>
      <c r="D115" s="24" t="e">
        <f ca="1">IF(IF(SUMIFS(キーワード!$N$6:$N$10000,キーワード!$D$6:$D$10000,B115,キーワード!$F$6:$F$10000,C115)=0,"",SUMIFS(キーワード!$N$6:$N$10000,キーワード!$D$6:$D$10000,B115,キーワード!$F$6:$F$10000,C115))&gt;E115,IF(SUMIFS(キーワード!$N$6:$N$10000,キーワード!$D$6:$D$10000,B115,キーワード!$F$6:$F$10000,C115)=0,"",SUMIFS(キーワード!$N$6:$N$10000,キーワード!$D$6:$D$10000,B115,キーワード!$F$6:$F$10000,C115)),E115+1)</f>
        <v>#DIV/0!</v>
      </c>
      <c r="E115" t="str">
        <f ca="1">INDEX(商品別!C:C,MATCH(キーワード別!B115,商品別!B:B,0),1)</f>
        <v/>
      </c>
    </row>
    <row r="116" spans="1:5">
      <c r="A116" t="s">
        <v>60</v>
      </c>
      <c r="B116" s="51">
        <f>キーワード!D120</f>
        <v>0</v>
      </c>
      <c r="C116">
        <f>キーワード!F120</f>
        <v>0</v>
      </c>
      <c r="D116" s="24" t="e">
        <f ca="1">IF(IF(SUMIFS(キーワード!$N$6:$N$10000,キーワード!$D$6:$D$10000,B116,キーワード!$F$6:$F$10000,C116)=0,"",SUMIFS(キーワード!$N$6:$N$10000,キーワード!$D$6:$D$10000,B116,キーワード!$F$6:$F$10000,C116))&gt;E116,IF(SUMIFS(キーワード!$N$6:$N$10000,キーワード!$D$6:$D$10000,B116,キーワード!$F$6:$F$10000,C116)=0,"",SUMIFS(キーワード!$N$6:$N$10000,キーワード!$D$6:$D$10000,B116,キーワード!$F$6:$F$10000,C116)),E116+1)</f>
        <v>#DIV/0!</v>
      </c>
      <c r="E116" t="str">
        <f ca="1">INDEX(商品別!C:C,MATCH(キーワード別!B116,商品別!B:B,0),1)</f>
        <v/>
      </c>
    </row>
    <row r="117" spans="1:5">
      <c r="A117" t="s">
        <v>60</v>
      </c>
      <c r="B117" s="51">
        <f>キーワード!D121</f>
        <v>0</v>
      </c>
      <c r="C117">
        <f>キーワード!F121</f>
        <v>0</v>
      </c>
      <c r="D117" s="24" t="e">
        <f ca="1">IF(IF(SUMIFS(キーワード!$N$6:$N$10000,キーワード!$D$6:$D$10000,B117,キーワード!$F$6:$F$10000,C117)=0,"",SUMIFS(キーワード!$N$6:$N$10000,キーワード!$D$6:$D$10000,B117,キーワード!$F$6:$F$10000,C117))&gt;E117,IF(SUMIFS(キーワード!$N$6:$N$10000,キーワード!$D$6:$D$10000,B117,キーワード!$F$6:$F$10000,C117)=0,"",SUMIFS(キーワード!$N$6:$N$10000,キーワード!$D$6:$D$10000,B117,キーワード!$F$6:$F$10000,C117)),E117+1)</f>
        <v>#DIV/0!</v>
      </c>
      <c r="E117" t="str">
        <f ca="1">INDEX(商品別!C:C,MATCH(キーワード別!B117,商品別!B:B,0),1)</f>
        <v/>
      </c>
    </row>
    <row r="118" spans="1:5">
      <c r="A118" t="s">
        <v>60</v>
      </c>
      <c r="B118" s="51">
        <f>キーワード!D122</f>
        <v>0</v>
      </c>
      <c r="C118">
        <f>キーワード!F122</f>
        <v>0</v>
      </c>
      <c r="D118" s="24" t="e">
        <f ca="1">IF(IF(SUMIFS(キーワード!$N$6:$N$10000,キーワード!$D$6:$D$10000,B118,キーワード!$F$6:$F$10000,C118)=0,"",SUMIFS(キーワード!$N$6:$N$10000,キーワード!$D$6:$D$10000,B118,キーワード!$F$6:$F$10000,C118))&gt;E118,IF(SUMIFS(キーワード!$N$6:$N$10000,キーワード!$D$6:$D$10000,B118,キーワード!$F$6:$F$10000,C118)=0,"",SUMIFS(キーワード!$N$6:$N$10000,キーワード!$D$6:$D$10000,B118,キーワード!$F$6:$F$10000,C118)),E118+1)</f>
        <v>#DIV/0!</v>
      </c>
      <c r="E118" t="str">
        <f ca="1">INDEX(商品別!C:C,MATCH(キーワード別!B118,商品別!B:B,0),1)</f>
        <v/>
      </c>
    </row>
    <row r="119" spans="1:5">
      <c r="A119" t="s">
        <v>60</v>
      </c>
      <c r="B119" s="51">
        <f>キーワード!D123</f>
        <v>0</v>
      </c>
      <c r="C119">
        <f>キーワード!F123</f>
        <v>0</v>
      </c>
      <c r="D119" s="24" t="e">
        <f ca="1">IF(IF(SUMIFS(キーワード!$N$6:$N$10000,キーワード!$D$6:$D$10000,B119,キーワード!$F$6:$F$10000,C119)=0,"",SUMIFS(キーワード!$N$6:$N$10000,キーワード!$D$6:$D$10000,B119,キーワード!$F$6:$F$10000,C119))&gt;E119,IF(SUMIFS(キーワード!$N$6:$N$10000,キーワード!$D$6:$D$10000,B119,キーワード!$F$6:$F$10000,C119)=0,"",SUMIFS(キーワード!$N$6:$N$10000,キーワード!$D$6:$D$10000,B119,キーワード!$F$6:$F$10000,C119)),E119+1)</f>
        <v>#DIV/0!</v>
      </c>
      <c r="E119" t="str">
        <f ca="1">INDEX(商品別!C:C,MATCH(キーワード別!B119,商品別!B:B,0),1)</f>
        <v/>
      </c>
    </row>
    <row r="120" spans="1:5">
      <c r="A120" t="s">
        <v>60</v>
      </c>
      <c r="B120" s="51">
        <f>キーワード!D124</f>
        <v>0</v>
      </c>
      <c r="C120">
        <f>キーワード!F124</f>
        <v>0</v>
      </c>
      <c r="D120" s="24" t="e">
        <f ca="1">IF(IF(SUMIFS(キーワード!$N$6:$N$10000,キーワード!$D$6:$D$10000,B120,キーワード!$F$6:$F$10000,C120)=0,"",SUMIFS(キーワード!$N$6:$N$10000,キーワード!$D$6:$D$10000,B120,キーワード!$F$6:$F$10000,C120))&gt;E120,IF(SUMIFS(キーワード!$N$6:$N$10000,キーワード!$D$6:$D$10000,B120,キーワード!$F$6:$F$10000,C120)=0,"",SUMIFS(キーワード!$N$6:$N$10000,キーワード!$D$6:$D$10000,B120,キーワード!$F$6:$F$10000,C120)),E120+1)</f>
        <v>#DIV/0!</v>
      </c>
      <c r="E120" t="str">
        <f ca="1">INDEX(商品別!C:C,MATCH(キーワード別!B120,商品別!B:B,0),1)</f>
        <v/>
      </c>
    </row>
    <row r="121" spans="1:5">
      <c r="A121" t="s">
        <v>60</v>
      </c>
      <c r="B121" s="51">
        <f>キーワード!D125</f>
        <v>0</v>
      </c>
      <c r="C121">
        <f>キーワード!F125</f>
        <v>0</v>
      </c>
      <c r="D121" s="24" t="e">
        <f ca="1">IF(IF(SUMIFS(キーワード!$N$6:$N$10000,キーワード!$D$6:$D$10000,B121,キーワード!$F$6:$F$10000,C121)=0,"",SUMIFS(キーワード!$N$6:$N$10000,キーワード!$D$6:$D$10000,B121,キーワード!$F$6:$F$10000,C121))&gt;E121,IF(SUMIFS(キーワード!$N$6:$N$10000,キーワード!$D$6:$D$10000,B121,キーワード!$F$6:$F$10000,C121)=0,"",SUMIFS(キーワード!$N$6:$N$10000,キーワード!$D$6:$D$10000,B121,キーワード!$F$6:$F$10000,C121)),E121+1)</f>
        <v>#DIV/0!</v>
      </c>
      <c r="E121" t="str">
        <f ca="1">INDEX(商品別!C:C,MATCH(キーワード別!B121,商品別!B:B,0),1)</f>
        <v/>
      </c>
    </row>
    <row r="122" spans="1:5">
      <c r="A122" t="s">
        <v>60</v>
      </c>
      <c r="B122" s="51">
        <f>キーワード!D126</f>
        <v>0</v>
      </c>
      <c r="C122">
        <f>キーワード!F126</f>
        <v>0</v>
      </c>
      <c r="D122" s="24" t="e">
        <f ca="1">IF(IF(SUMIFS(キーワード!$N$6:$N$10000,キーワード!$D$6:$D$10000,B122,キーワード!$F$6:$F$10000,C122)=0,"",SUMIFS(キーワード!$N$6:$N$10000,キーワード!$D$6:$D$10000,B122,キーワード!$F$6:$F$10000,C122))&gt;E122,IF(SUMIFS(キーワード!$N$6:$N$10000,キーワード!$D$6:$D$10000,B122,キーワード!$F$6:$F$10000,C122)=0,"",SUMIFS(キーワード!$N$6:$N$10000,キーワード!$D$6:$D$10000,B122,キーワード!$F$6:$F$10000,C122)),E122+1)</f>
        <v>#DIV/0!</v>
      </c>
      <c r="E122" t="str">
        <f ca="1">INDEX(商品別!C:C,MATCH(キーワード別!B122,商品別!B:B,0),1)</f>
        <v/>
      </c>
    </row>
    <row r="123" spans="1:5">
      <c r="A123" t="s">
        <v>60</v>
      </c>
      <c r="B123" s="51">
        <f>キーワード!D127</f>
        <v>0</v>
      </c>
      <c r="C123">
        <f>キーワード!F127</f>
        <v>0</v>
      </c>
      <c r="D123" s="24" t="e">
        <f ca="1">IF(IF(SUMIFS(キーワード!$N$6:$N$10000,キーワード!$D$6:$D$10000,B123,キーワード!$F$6:$F$10000,C123)=0,"",SUMIFS(キーワード!$N$6:$N$10000,キーワード!$D$6:$D$10000,B123,キーワード!$F$6:$F$10000,C123))&gt;E123,IF(SUMIFS(キーワード!$N$6:$N$10000,キーワード!$D$6:$D$10000,B123,キーワード!$F$6:$F$10000,C123)=0,"",SUMIFS(キーワード!$N$6:$N$10000,キーワード!$D$6:$D$10000,B123,キーワード!$F$6:$F$10000,C123)),E123+1)</f>
        <v>#DIV/0!</v>
      </c>
      <c r="E123" t="str">
        <f ca="1">INDEX(商品別!C:C,MATCH(キーワード別!B123,商品別!B:B,0),1)</f>
        <v/>
      </c>
    </row>
    <row r="124" spans="1:5">
      <c r="A124" t="s">
        <v>60</v>
      </c>
      <c r="B124" s="51">
        <f>キーワード!D128</f>
        <v>0</v>
      </c>
      <c r="C124">
        <f>キーワード!F128</f>
        <v>0</v>
      </c>
      <c r="D124" s="24" t="e">
        <f ca="1">IF(IF(SUMIFS(キーワード!$N$6:$N$10000,キーワード!$D$6:$D$10000,B124,キーワード!$F$6:$F$10000,C124)=0,"",SUMIFS(キーワード!$N$6:$N$10000,キーワード!$D$6:$D$10000,B124,キーワード!$F$6:$F$10000,C124))&gt;E124,IF(SUMIFS(キーワード!$N$6:$N$10000,キーワード!$D$6:$D$10000,B124,キーワード!$F$6:$F$10000,C124)=0,"",SUMIFS(キーワード!$N$6:$N$10000,キーワード!$D$6:$D$10000,B124,キーワード!$F$6:$F$10000,C124)),E124+1)</f>
        <v>#DIV/0!</v>
      </c>
      <c r="E124" t="str">
        <f ca="1">INDEX(商品別!C:C,MATCH(キーワード別!B124,商品別!B:B,0),1)</f>
        <v/>
      </c>
    </row>
    <row r="125" spans="1:5">
      <c r="A125" t="s">
        <v>60</v>
      </c>
      <c r="B125" s="51">
        <f>キーワード!D129</f>
        <v>0</v>
      </c>
      <c r="C125">
        <f>キーワード!F129</f>
        <v>0</v>
      </c>
      <c r="D125" s="24" t="e">
        <f ca="1">IF(IF(SUMIFS(キーワード!$N$6:$N$10000,キーワード!$D$6:$D$10000,B125,キーワード!$F$6:$F$10000,C125)=0,"",SUMIFS(キーワード!$N$6:$N$10000,キーワード!$D$6:$D$10000,B125,キーワード!$F$6:$F$10000,C125))&gt;E125,IF(SUMIFS(キーワード!$N$6:$N$10000,キーワード!$D$6:$D$10000,B125,キーワード!$F$6:$F$10000,C125)=0,"",SUMIFS(キーワード!$N$6:$N$10000,キーワード!$D$6:$D$10000,B125,キーワード!$F$6:$F$10000,C125)),E125+1)</f>
        <v>#DIV/0!</v>
      </c>
      <c r="E125" t="str">
        <f ca="1">INDEX(商品別!C:C,MATCH(キーワード別!B125,商品別!B:B,0),1)</f>
        <v/>
      </c>
    </row>
    <row r="126" spans="1:5">
      <c r="A126" t="s">
        <v>60</v>
      </c>
      <c r="B126" s="51">
        <f>キーワード!D130</f>
        <v>0</v>
      </c>
      <c r="C126">
        <f>キーワード!F130</f>
        <v>0</v>
      </c>
      <c r="D126" s="24" t="e">
        <f ca="1">IF(IF(SUMIFS(キーワード!$N$6:$N$10000,キーワード!$D$6:$D$10000,B126,キーワード!$F$6:$F$10000,C126)=0,"",SUMIFS(キーワード!$N$6:$N$10000,キーワード!$D$6:$D$10000,B126,キーワード!$F$6:$F$10000,C126))&gt;E126,IF(SUMIFS(キーワード!$N$6:$N$10000,キーワード!$D$6:$D$10000,B126,キーワード!$F$6:$F$10000,C126)=0,"",SUMIFS(キーワード!$N$6:$N$10000,キーワード!$D$6:$D$10000,B126,キーワード!$F$6:$F$10000,C126)),E126+1)</f>
        <v>#DIV/0!</v>
      </c>
      <c r="E126" t="str">
        <f ca="1">INDEX(商品別!C:C,MATCH(キーワード別!B126,商品別!B:B,0),1)</f>
        <v/>
      </c>
    </row>
    <row r="127" spans="1:5">
      <c r="A127" t="s">
        <v>60</v>
      </c>
      <c r="B127" s="51">
        <f>キーワード!D131</f>
        <v>0</v>
      </c>
      <c r="C127">
        <f>キーワード!F131</f>
        <v>0</v>
      </c>
      <c r="D127" s="24" t="e">
        <f ca="1">IF(IF(SUMIFS(キーワード!$N$6:$N$10000,キーワード!$D$6:$D$10000,B127,キーワード!$F$6:$F$10000,C127)=0,"",SUMIFS(キーワード!$N$6:$N$10000,キーワード!$D$6:$D$10000,B127,キーワード!$F$6:$F$10000,C127))&gt;E127,IF(SUMIFS(キーワード!$N$6:$N$10000,キーワード!$D$6:$D$10000,B127,キーワード!$F$6:$F$10000,C127)=0,"",SUMIFS(キーワード!$N$6:$N$10000,キーワード!$D$6:$D$10000,B127,キーワード!$F$6:$F$10000,C127)),E127+1)</f>
        <v>#DIV/0!</v>
      </c>
      <c r="E127" t="str">
        <f ca="1">INDEX(商品別!C:C,MATCH(キーワード別!B127,商品別!B:B,0),1)</f>
        <v/>
      </c>
    </row>
    <row r="128" spans="1:5">
      <c r="A128" t="s">
        <v>60</v>
      </c>
      <c r="B128" s="51">
        <f>キーワード!D132</f>
        <v>0</v>
      </c>
      <c r="C128">
        <f>キーワード!F132</f>
        <v>0</v>
      </c>
      <c r="D128" s="24" t="e">
        <f ca="1">IF(IF(SUMIFS(キーワード!$N$6:$N$10000,キーワード!$D$6:$D$10000,B128,キーワード!$F$6:$F$10000,C128)=0,"",SUMIFS(キーワード!$N$6:$N$10000,キーワード!$D$6:$D$10000,B128,キーワード!$F$6:$F$10000,C128))&gt;E128,IF(SUMIFS(キーワード!$N$6:$N$10000,キーワード!$D$6:$D$10000,B128,キーワード!$F$6:$F$10000,C128)=0,"",SUMIFS(キーワード!$N$6:$N$10000,キーワード!$D$6:$D$10000,B128,キーワード!$F$6:$F$10000,C128)),E128+1)</f>
        <v>#DIV/0!</v>
      </c>
      <c r="E128" t="str">
        <f ca="1">INDEX(商品別!C:C,MATCH(キーワード別!B128,商品別!B:B,0),1)</f>
        <v/>
      </c>
    </row>
    <row r="129" spans="1:5">
      <c r="A129" t="s">
        <v>60</v>
      </c>
      <c r="B129" s="51">
        <f>キーワード!D133</f>
        <v>0</v>
      </c>
      <c r="C129">
        <f>キーワード!F133</f>
        <v>0</v>
      </c>
      <c r="D129" s="24" t="e">
        <f ca="1">IF(IF(SUMIFS(キーワード!$N$6:$N$10000,キーワード!$D$6:$D$10000,B129,キーワード!$F$6:$F$10000,C129)=0,"",SUMIFS(キーワード!$N$6:$N$10000,キーワード!$D$6:$D$10000,B129,キーワード!$F$6:$F$10000,C129))&gt;E129,IF(SUMIFS(キーワード!$N$6:$N$10000,キーワード!$D$6:$D$10000,B129,キーワード!$F$6:$F$10000,C129)=0,"",SUMIFS(キーワード!$N$6:$N$10000,キーワード!$D$6:$D$10000,B129,キーワード!$F$6:$F$10000,C129)),E129+1)</f>
        <v>#DIV/0!</v>
      </c>
      <c r="E129" t="str">
        <f ca="1">INDEX(商品別!C:C,MATCH(キーワード別!B129,商品別!B:B,0),1)</f>
        <v/>
      </c>
    </row>
    <row r="130" spans="1:5">
      <c r="A130" t="s">
        <v>60</v>
      </c>
      <c r="B130" s="51">
        <f>キーワード!D134</f>
        <v>0</v>
      </c>
      <c r="C130">
        <f>キーワード!F134</f>
        <v>0</v>
      </c>
      <c r="D130" s="24" t="e">
        <f ca="1">IF(IF(SUMIFS(キーワード!$N$6:$N$10000,キーワード!$D$6:$D$10000,B130,キーワード!$F$6:$F$10000,C130)=0,"",SUMIFS(キーワード!$N$6:$N$10000,キーワード!$D$6:$D$10000,B130,キーワード!$F$6:$F$10000,C130))&gt;E130,IF(SUMIFS(キーワード!$N$6:$N$10000,キーワード!$D$6:$D$10000,B130,キーワード!$F$6:$F$10000,C130)=0,"",SUMIFS(キーワード!$N$6:$N$10000,キーワード!$D$6:$D$10000,B130,キーワード!$F$6:$F$10000,C130)),E130+1)</f>
        <v>#DIV/0!</v>
      </c>
      <c r="E130" t="str">
        <f ca="1">INDEX(商品別!C:C,MATCH(キーワード別!B130,商品別!B:B,0),1)</f>
        <v/>
      </c>
    </row>
    <row r="131" spans="1:5">
      <c r="A131" t="s">
        <v>60</v>
      </c>
      <c r="B131" s="51">
        <f>キーワード!D135</f>
        <v>0</v>
      </c>
      <c r="C131">
        <f>キーワード!F135</f>
        <v>0</v>
      </c>
      <c r="D131" s="24" t="e">
        <f ca="1">IF(IF(SUMIFS(キーワード!$N$6:$N$10000,キーワード!$D$6:$D$10000,B131,キーワード!$F$6:$F$10000,C131)=0,"",SUMIFS(キーワード!$N$6:$N$10000,キーワード!$D$6:$D$10000,B131,キーワード!$F$6:$F$10000,C131))&gt;E131,IF(SUMIFS(キーワード!$N$6:$N$10000,キーワード!$D$6:$D$10000,B131,キーワード!$F$6:$F$10000,C131)=0,"",SUMIFS(キーワード!$N$6:$N$10000,キーワード!$D$6:$D$10000,B131,キーワード!$F$6:$F$10000,C131)),E131+1)</f>
        <v>#DIV/0!</v>
      </c>
      <c r="E131" t="str">
        <f ca="1">INDEX(商品別!C:C,MATCH(キーワード別!B131,商品別!B:B,0),1)</f>
        <v/>
      </c>
    </row>
    <row r="132" spans="1:5">
      <c r="A132" t="s">
        <v>60</v>
      </c>
      <c r="B132" s="51">
        <f>キーワード!D136</f>
        <v>0</v>
      </c>
      <c r="C132">
        <f>キーワード!F136</f>
        <v>0</v>
      </c>
      <c r="D132" s="24" t="e">
        <f ca="1">IF(IF(SUMIFS(キーワード!$N$6:$N$10000,キーワード!$D$6:$D$10000,B132,キーワード!$F$6:$F$10000,C132)=0,"",SUMIFS(キーワード!$N$6:$N$10000,キーワード!$D$6:$D$10000,B132,キーワード!$F$6:$F$10000,C132))&gt;E132,IF(SUMIFS(キーワード!$N$6:$N$10000,キーワード!$D$6:$D$10000,B132,キーワード!$F$6:$F$10000,C132)=0,"",SUMIFS(キーワード!$N$6:$N$10000,キーワード!$D$6:$D$10000,B132,キーワード!$F$6:$F$10000,C132)),E132+1)</f>
        <v>#DIV/0!</v>
      </c>
      <c r="E132" t="str">
        <f ca="1">INDEX(商品別!C:C,MATCH(キーワード別!B132,商品別!B:B,0),1)</f>
        <v/>
      </c>
    </row>
    <row r="133" spans="1:5">
      <c r="A133" t="s">
        <v>60</v>
      </c>
      <c r="B133" s="51">
        <f>キーワード!D137</f>
        <v>0</v>
      </c>
      <c r="C133">
        <f>キーワード!F137</f>
        <v>0</v>
      </c>
      <c r="D133" s="24" t="e">
        <f ca="1">IF(IF(SUMIFS(キーワード!$N$6:$N$10000,キーワード!$D$6:$D$10000,B133,キーワード!$F$6:$F$10000,C133)=0,"",SUMIFS(キーワード!$N$6:$N$10000,キーワード!$D$6:$D$10000,B133,キーワード!$F$6:$F$10000,C133))&gt;E133,IF(SUMIFS(キーワード!$N$6:$N$10000,キーワード!$D$6:$D$10000,B133,キーワード!$F$6:$F$10000,C133)=0,"",SUMIFS(キーワード!$N$6:$N$10000,キーワード!$D$6:$D$10000,B133,キーワード!$F$6:$F$10000,C133)),E133+1)</f>
        <v>#DIV/0!</v>
      </c>
      <c r="E133" t="str">
        <f ca="1">INDEX(商品別!C:C,MATCH(キーワード別!B133,商品別!B:B,0),1)</f>
        <v/>
      </c>
    </row>
    <row r="134" spans="1:5">
      <c r="A134" t="s">
        <v>60</v>
      </c>
      <c r="B134" s="51">
        <f>キーワード!D138</f>
        <v>0</v>
      </c>
      <c r="C134">
        <f>キーワード!F138</f>
        <v>0</v>
      </c>
      <c r="D134" s="24" t="e">
        <f ca="1">IF(IF(SUMIFS(キーワード!$N$6:$N$10000,キーワード!$D$6:$D$10000,B134,キーワード!$F$6:$F$10000,C134)=0,"",SUMIFS(キーワード!$N$6:$N$10000,キーワード!$D$6:$D$10000,B134,キーワード!$F$6:$F$10000,C134))&gt;E134,IF(SUMIFS(キーワード!$N$6:$N$10000,キーワード!$D$6:$D$10000,B134,キーワード!$F$6:$F$10000,C134)=0,"",SUMIFS(キーワード!$N$6:$N$10000,キーワード!$D$6:$D$10000,B134,キーワード!$F$6:$F$10000,C134)),E134+1)</f>
        <v>#DIV/0!</v>
      </c>
      <c r="E134" t="str">
        <f ca="1">INDEX(商品別!C:C,MATCH(キーワード別!B134,商品別!B:B,0),1)</f>
        <v/>
      </c>
    </row>
    <row r="135" spans="1:5">
      <c r="A135" t="s">
        <v>60</v>
      </c>
      <c r="B135" s="51">
        <f>キーワード!D139</f>
        <v>0</v>
      </c>
      <c r="C135">
        <f>キーワード!F139</f>
        <v>0</v>
      </c>
      <c r="D135" s="24" t="e">
        <f ca="1">IF(IF(SUMIFS(キーワード!$N$6:$N$10000,キーワード!$D$6:$D$10000,B135,キーワード!$F$6:$F$10000,C135)=0,"",SUMIFS(キーワード!$N$6:$N$10000,キーワード!$D$6:$D$10000,B135,キーワード!$F$6:$F$10000,C135))&gt;E135,IF(SUMIFS(キーワード!$N$6:$N$10000,キーワード!$D$6:$D$10000,B135,キーワード!$F$6:$F$10000,C135)=0,"",SUMIFS(キーワード!$N$6:$N$10000,キーワード!$D$6:$D$10000,B135,キーワード!$F$6:$F$10000,C135)),E135+1)</f>
        <v>#DIV/0!</v>
      </c>
      <c r="E135" t="str">
        <f ca="1">INDEX(商品別!C:C,MATCH(キーワード別!B135,商品別!B:B,0),1)</f>
        <v/>
      </c>
    </row>
    <row r="136" spans="1:5">
      <c r="A136" t="s">
        <v>60</v>
      </c>
      <c r="B136" s="51">
        <f>キーワード!D140</f>
        <v>0</v>
      </c>
      <c r="C136">
        <f>キーワード!F140</f>
        <v>0</v>
      </c>
      <c r="D136" s="24" t="e">
        <f ca="1">IF(IF(SUMIFS(キーワード!$N$6:$N$10000,キーワード!$D$6:$D$10000,B136,キーワード!$F$6:$F$10000,C136)=0,"",SUMIFS(キーワード!$N$6:$N$10000,キーワード!$D$6:$D$10000,B136,キーワード!$F$6:$F$10000,C136))&gt;E136,IF(SUMIFS(キーワード!$N$6:$N$10000,キーワード!$D$6:$D$10000,B136,キーワード!$F$6:$F$10000,C136)=0,"",SUMIFS(キーワード!$N$6:$N$10000,キーワード!$D$6:$D$10000,B136,キーワード!$F$6:$F$10000,C136)),E136+1)</f>
        <v>#DIV/0!</v>
      </c>
      <c r="E136" t="str">
        <f ca="1">INDEX(商品別!C:C,MATCH(キーワード別!B136,商品別!B:B,0),1)</f>
        <v/>
      </c>
    </row>
    <row r="137" spans="1:5">
      <c r="A137" t="s">
        <v>60</v>
      </c>
      <c r="B137" s="51">
        <f>キーワード!D141</f>
        <v>0</v>
      </c>
      <c r="C137">
        <f>キーワード!F141</f>
        <v>0</v>
      </c>
      <c r="D137" s="24" t="e">
        <f ca="1">IF(IF(SUMIFS(キーワード!$N$6:$N$10000,キーワード!$D$6:$D$10000,B137,キーワード!$F$6:$F$10000,C137)=0,"",SUMIFS(キーワード!$N$6:$N$10000,キーワード!$D$6:$D$10000,B137,キーワード!$F$6:$F$10000,C137))&gt;E137,IF(SUMIFS(キーワード!$N$6:$N$10000,キーワード!$D$6:$D$10000,B137,キーワード!$F$6:$F$10000,C137)=0,"",SUMIFS(キーワード!$N$6:$N$10000,キーワード!$D$6:$D$10000,B137,キーワード!$F$6:$F$10000,C137)),E137+1)</f>
        <v>#DIV/0!</v>
      </c>
      <c r="E137" t="str">
        <f ca="1">INDEX(商品別!C:C,MATCH(キーワード別!B137,商品別!B:B,0),1)</f>
        <v/>
      </c>
    </row>
    <row r="138" spans="1:5">
      <c r="A138" t="s">
        <v>60</v>
      </c>
      <c r="B138" s="51">
        <f>キーワード!D142</f>
        <v>0</v>
      </c>
      <c r="C138">
        <f>キーワード!F142</f>
        <v>0</v>
      </c>
      <c r="D138" s="24" t="e">
        <f ca="1">IF(IF(SUMIFS(キーワード!$N$6:$N$10000,キーワード!$D$6:$D$10000,B138,キーワード!$F$6:$F$10000,C138)=0,"",SUMIFS(キーワード!$N$6:$N$10000,キーワード!$D$6:$D$10000,B138,キーワード!$F$6:$F$10000,C138))&gt;E138,IF(SUMIFS(キーワード!$N$6:$N$10000,キーワード!$D$6:$D$10000,B138,キーワード!$F$6:$F$10000,C138)=0,"",SUMIFS(キーワード!$N$6:$N$10000,キーワード!$D$6:$D$10000,B138,キーワード!$F$6:$F$10000,C138)),E138+1)</f>
        <v>#DIV/0!</v>
      </c>
      <c r="E138" t="str">
        <f ca="1">INDEX(商品別!C:C,MATCH(キーワード別!B138,商品別!B:B,0),1)</f>
        <v/>
      </c>
    </row>
    <row r="139" spans="1:5">
      <c r="A139" t="s">
        <v>60</v>
      </c>
      <c r="B139" s="51">
        <f>キーワード!D143</f>
        <v>0</v>
      </c>
      <c r="C139">
        <f>キーワード!F143</f>
        <v>0</v>
      </c>
      <c r="D139" s="24" t="e">
        <f ca="1">IF(IF(SUMIFS(キーワード!$N$6:$N$10000,キーワード!$D$6:$D$10000,B139,キーワード!$F$6:$F$10000,C139)=0,"",SUMIFS(キーワード!$N$6:$N$10000,キーワード!$D$6:$D$10000,B139,キーワード!$F$6:$F$10000,C139))&gt;E139,IF(SUMIFS(キーワード!$N$6:$N$10000,キーワード!$D$6:$D$10000,B139,キーワード!$F$6:$F$10000,C139)=0,"",SUMIFS(キーワード!$N$6:$N$10000,キーワード!$D$6:$D$10000,B139,キーワード!$F$6:$F$10000,C139)),E139+1)</f>
        <v>#DIV/0!</v>
      </c>
      <c r="E139" t="str">
        <f ca="1">INDEX(商品別!C:C,MATCH(キーワード別!B139,商品別!B:B,0),1)</f>
        <v/>
      </c>
    </row>
    <row r="140" spans="1:5">
      <c r="A140" t="s">
        <v>60</v>
      </c>
      <c r="B140" s="51">
        <f>キーワード!D144</f>
        <v>0</v>
      </c>
      <c r="C140">
        <f>キーワード!F144</f>
        <v>0</v>
      </c>
      <c r="D140" s="24" t="e">
        <f ca="1">IF(IF(SUMIFS(キーワード!$N$6:$N$10000,キーワード!$D$6:$D$10000,B140,キーワード!$F$6:$F$10000,C140)=0,"",SUMIFS(キーワード!$N$6:$N$10000,キーワード!$D$6:$D$10000,B140,キーワード!$F$6:$F$10000,C140))&gt;E140,IF(SUMIFS(キーワード!$N$6:$N$10000,キーワード!$D$6:$D$10000,B140,キーワード!$F$6:$F$10000,C140)=0,"",SUMIFS(キーワード!$N$6:$N$10000,キーワード!$D$6:$D$10000,B140,キーワード!$F$6:$F$10000,C140)),E140+1)</f>
        <v>#DIV/0!</v>
      </c>
      <c r="E140" t="str">
        <f ca="1">INDEX(商品別!C:C,MATCH(キーワード別!B140,商品別!B:B,0),1)</f>
        <v/>
      </c>
    </row>
    <row r="141" spans="1:5">
      <c r="A141" t="s">
        <v>60</v>
      </c>
      <c r="B141" s="51">
        <f>キーワード!D145</f>
        <v>0</v>
      </c>
      <c r="C141">
        <f>キーワード!F145</f>
        <v>0</v>
      </c>
      <c r="D141" s="24" t="e">
        <f ca="1">IF(IF(SUMIFS(キーワード!$N$6:$N$10000,キーワード!$D$6:$D$10000,B141,キーワード!$F$6:$F$10000,C141)=0,"",SUMIFS(キーワード!$N$6:$N$10000,キーワード!$D$6:$D$10000,B141,キーワード!$F$6:$F$10000,C141))&gt;E141,IF(SUMIFS(キーワード!$N$6:$N$10000,キーワード!$D$6:$D$10000,B141,キーワード!$F$6:$F$10000,C141)=0,"",SUMIFS(キーワード!$N$6:$N$10000,キーワード!$D$6:$D$10000,B141,キーワード!$F$6:$F$10000,C141)),E141+1)</f>
        <v>#DIV/0!</v>
      </c>
      <c r="E141" t="str">
        <f ca="1">INDEX(商品別!C:C,MATCH(キーワード別!B141,商品別!B:B,0),1)</f>
        <v/>
      </c>
    </row>
    <row r="142" spans="1:5">
      <c r="A142" t="s">
        <v>60</v>
      </c>
      <c r="B142" s="51">
        <f>キーワード!D146</f>
        <v>0</v>
      </c>
      <c r="C142">
        <f>キーワード!F146</f>
        <v>0</v>
      </c>
      <c r="D142" s="24" t="e">
        <f ca="1">IF(IF(SUMIFS(キーワード!$N$6:$N$10000,キーワード!$D$6:$D$10000,B142,キーワード!$F$6:$F$10000,C142)=0,"",SUMIFS(キーワード!$N$6:$N$10000,キーワード!$D$6:$D$10000,B142,キーワード!$F$6:$F$10000,C142))&gt;E142,IF(SUMIFS(キーワード!$N$6:$N$10000,キーワード!$D$6:$D$10000,B142,キーワード!$F$6:$F$10000,C142)=0,"",SUMIFS(キーワード!$N$6:$N$10000,キーワード!$D$6:$D$10000,B142,キーワード!$F$6:$F$10000,C142)),E142+1)</f>
        <v>#DIV/0!</v>
      </c>
      <c r="E142" t="str">
        <f ca="1">INDEX(商品別!C:C,MATCH(キーワード別!B142,商品別!B:B,0),1)</f>
        <v/>
      </c>
    </row>
    <row r="143" spans="1:5">
      <c r="A143" t="s">
        <v>60</v>
      </c>
      <c r="B143" s="51">
        <f>キーワード!D147</f>
        <v>0</v>
      </c>
      <c r="C143">
        <f>キーワード!F147</f>
        <v>0</v>
      </c>
      <c r="D143" s="24" t="e">
        <f ca="1">IF(IF(SUMIFS(キーワード!$N$6:$N$10000,キーワード!$D$6:$D$10000,B143,キーワード!$F$6:$F$10000,C143)=0,"",SUMIFS(キーワード!$N$6:$N$10000,キーワード!$D$6:$D$10000,B143,キーワード!$F$6:$F$10000,C143))&gt;E143,IF(SUMIFS(キーワード!$N$6:$N$10000,キーワード!$D$6:$D$10000,B143,キーワード!$F$6:$F$10000,C143)=0,"",SUMIFS(キーワード!$N$6:$N$10000,キーワード!$D$6:$D$10000,B143,キーワード!$F$6:$F$10000,C143)),E143+1)</f>
        <v>#DIV/0!</v>
      </c>
      <c r="E143" t="str">
        <f ca="1">INDEX(商品別!C:C,MATCH(キーワード別!B143,商品別!B:B,0),1)</f>
        <v/>
      </c>
    </row>
    <row r="144" spans="1:5">
      <c r="A144" t="s">
        <v>60</v>
      </c>
      <c r="B144" s="51">
        <f>キーワード!D148</f>
        <v>0</v>
      </c>
      <c r="C144">
        <f>キーワード!F148</f>
        <v>0</v>
      </c>
      <c r="D144" s="24" t="e">
        <f ca="1">IF(IF(SUMIFS(キーワード!$N$6:$N$10000,キーワード!$D$6:$D$10000,B144,キーワード!$F$6:$F$10000,C144)=0,"",SUMIFS(キーワード!$N$6:$N$10000,キーワード!$D$6:$D$10000,B144,キーワード!$F$6:$F$10000,C144))&gt;E144,IF(SUMIFS(キーワード!$N$6:$N$10000,キーワード!$D$6:$D$10000,B144,キーワード!$F$6:$F$10000,C144)=0,"",SUMIFS(キーワード!$N$6:$N$10000,キーワード!$D$6:$D$10000,B144,キーワード!$F$6:$F$10000,C144)),E144+1)</f>
        <v>#DIV/0!</v>
      </c>
      <c r="E144" t="str">
        <f ca="1">INDEX(商品別!C:C,MATCH(キーワード別!B144,商品別!B:B,0),1)</f>
        <v/>
      </c>
    </row>
    <row r="145" spans="1:5">
      <c r="A145" t="s">
        <v>60</v>
      </c>
      <c r="B145" s="51">
        <f>キーワード!D149</f>
        <v>0</v>
      </c>
      <c r="C145">
        <f>キーワード!F149</f>
        <v>0</v>
      </c>
      <c r="D145" s="24" t="e">
        <f ca="1">IF(IF(SUMIFS(キーワード!$N$6:$N$10000,キーワード!$D$6:$D$10000,B145,キーワード!$F$6:$F$10000,C145)=0,"",SUMIFS(キーワード!$N$6:$N$10000,キーワード!$D$6:$D$10000,B145,キーワード!$F$6:$F$10000,C145))&gt;E145,IF(SUMIFS(キーワード!$N$6:$N$10000,キーワード!$D$6:$D$10000,B145,キーワード!$F$6:$F$10000,C145)=0,"",SUMIFS(キーワード!$N$6:$N$10000,キーワード!$D$6:$D$10000,B145,キーワード!$F$6:$F$10000,C145)),E145+1)</f>
        <v>#DIV/0!</v>
      </c>
      <c r="E145" t="str">
        <f ca="1">INDEX(商品別!C:C,MATCH(キーワード別!B145,商品別!B:B,0),1)</f>
        <v/>
      </c>
    </row>
    <row r="146" spans="1:5">
      <c r="A146" t="s">
        <v>60</v>
      </c>
      <c r="B146" s="51">
        <f>キーワード!D150</f>
        <v>0</v>
      </c>
      <c r="C146">
        <f>キーワード!F150</f>
        <v>0</v>
      </c>
      <c r="D146" s="24" t="e">
        <f ca="1">IF(IF(SUMIFS(キーワード!$N$6:$N$10000,キーワード!$D$6:$D$10000,B146,キーワード!$F$6:$F$10000,C146)=0,"",SUMIFS(キーワード!$N$6:$N$10000,キーワード!$D$6:$D$10000,B146,キーワード!$F$6:$F$10000,C146))&gt;E146,IF(SUMIFS(キーワード!$N$6:$N$10000,キーワード!$D$6:$D$10000,B146,キーワード!$F$6:$F$10000,C146)=0,"",SUMIFS(キーワード!$N$6:$N$10000,キーワード!$D$6:$D$10000,B146,キーワード!$F$6:$F$10000,C146)),E146+1)</f>
        <v>#DIV/0!</v>
      </c>
      <c r="E146" t="str">
        <f ca="1">INDEX(商品別!C:C,MATCH(キーワード別!B146,商品別!B:B,0),1)</f>
        <v/>
      </c>
    </row>
    <row r="147" spans="1:5">
      <c r="A147" t="s">
        <v>60</v>
      </c>
      <c r="B147" s="51">
        <f>キーワード!D151</f>
        <v>0</v>
      </c>
      <c r="C147">
        <f>キーワード!F151</f>
        <v>0</v>
      </c>
      <c r="D147" s="24" t="e">
        <f ca="1">IF(IF(SUMIFS(キーワード!$N$6:$N$10000,キーワード!$D$6:$D$10000,B147,キーワード!$F$6:$F$10000,C147)=0,"",SUMIFS(キーワード!$N$6:$N$10000,キーワード!$D$6:$D$10000,B147,キーワード!$F$6:$F$10000,C147))&gt;E147,IF(SUMIFS(キーワード!$N$6:$N$10000,キーワード!$D$6:$D$10000,B147,キーワード!$F$6:$F$10000,C147)=0,"",SUMIFS(キーワード!$N$6:$N$10000,キーワード!$D$6:$D$10000,B147,キーワード!$F$6:$F$10000,C147)),E147+1)</f>
        <v>#DIV/0!</v>
      </c>
      <c r="E147" t="str">
        <f ca="1">INDEX(商品別!C:C,MATCH(キーワード別!B147,商品別!B:B,0),1)</f>
        <v/>
      </c>
    </row>
    <row r="148" spans="1:5">
      <c r="A148" t="s">
        <v>60</v>
      </c>
      <c r="B148" s="51">
        <f>キーワード!D152</f>
        <v>0</v>
      </c>
      <c r="C148">
        <f>キーワード!F152</f>
        <v>0</v>
      </c>
      <c r="D148" s="24" t="e">
        <f ca="1">IF(IF(SUMIFS(キーワード!$N$6:$N$10000,キーワード!$D$6:$D$10000,B148,キーワード!$F$6:$F$10000,C148)=0,"",SUMIFS(キーワード!$N$6:$N$10000,キーワード!$D$6:$D$10000,B148,キーワード!$F$6:$F$10000,C148))&gt;E148,IF(SUMIFS(キーワード!$N$6:$N$10000,キーワード!$D$6:$D$10000,B148,キーワード!$F$6:$F$10000,C148)=0,"",SUMIFS(キーワード!$N$6:$N$10000,キーワード!$D$6:$D$10000,B148,キーワード!$F$6:$F$10000,C148)),E148+1)</f>
        <v>#DIV/0!</v>
      </c>
      <c r="E148" t="str">
        <f ca="1">INDEX(商品別!C:C,MATCH(キーワード別!B148,商品別!B:B,0),1)</f>
        <v/>
      </c>
    </row>
    <row r="149" spans="1:5">
      <c r="A149" t="s">
        <v>60</v>
      </c>
      <c r="B149" s="51">
        <f>キーワード!D153</f>
        <v>0</v>
      </c>
      <c r="C149">
        <f>キーワード!F153</f>
        <v>0</v>
      </c>
      <c r="D149" s="24" t="e">
        <f ca="1">IF(IF(SUMIFS(キーワード!$N$6:$N$10000,キーワード!$D$6:$D$10000,B149,キーワード!$F$6:$F$10000,C149)=0,"",SUMIFS(キーワード!$N$6:$N$10000,キーワード!$D$6:$D$10000,B149,キーワード!$F$6:$F$10000,C149))&gt;E149,IF(SUMIFS(キーワード!$N$6:$N$10000,キーワード!$D$6:$D$10000,B149,キーワード!$F$6:$F$10000,C149)=0,"",SUMIFS(キーワード!$N$6:$N$10000,キーワード!$D$6:$D$10000,B149,キーワード!$F$6:$F$10000,C149)),E149+1)</f>
        <v>#DIV/0!</v>
      </c>
      <c r="E149" t="str">
        <f ca="1">INDEX(商品別!C:C,MATCH(キーワード別!B149,商品別!B:B,0),1)</f>
        <v/>
      </c>
    </row>
    <row r="150" spans="1:5">
      <c r="A150" t="s">
        <v>60</v>
      </c>
      <c r="B150" s="51">
        <f>キーワード!D154</f>
        <v>0</v>
      </c>
      <c r="C150">
        <f>キーワード!F154</f>
        <v>0</v>
      </c>
      <c r="D150" s="24" t="e">
        <f ca="1">IF(IF(SUMIFS(キーワード!$N$6:$N$10000,キーワード!$D$6:$D$10000,B150,キーワード!$F$6:$F$10000,C150)=0,"",SUMIFS(キーワード!$N$6:$N$10000,キーワード!$D$6:$D$10000,B150,キーワード!$F$6:$F$10000,C150))&gt;E150,IF(SUMIFS(キーワード!$N$6:$N$10000,キーワード!$D$6:$D$10000,B150,キーワード!$F$6:$F$10000,C150)=0,"",SUMIFS(キーワード!$N$6:$N$10000,キーワード!$D$6:$D$10000,B150,キーワード!$F$6:$F$10000,C150)),E150+1)</f>
        <v>#DIV/0!</v>
      </c>
      <c r="E150" t="str">
        <f ca="1">INDEX(商品別!C:C,MATCH(キーワード別!B150,商品別!B:B,0),1)</f>
        <v/>
      </c>
    </row>
    <row r="151" spans="1:5">
      <c r="A151" t="s">
        <v>60</v>
      </c>
      <c r="B151" s="51">
        <f>キーワード!D155</f>
        <v>0</v>
      </c>
      <c r="C151">
        <f>キーワード!F155</f>
        <v>0</v>
      </c>
      <c r="D151" s="24" t="e">
        <f ca="1">IF(IF(SUMIFS(キーワード!$N$6:$N$10000,キーワード!$D$6:$D$10000,B151,キーワード!$F$6:$F$10000,C151)=0,"",SUMIFS(キーワード!$N$6:$N$10000,キーワード!$D$6:$D$10000,B151,キーワード!$F$6:$F$10000,C151))&gt;E151,IF(SUMIFS(キーワード!$N$6:$N$10000,キーワード!$D$6:$D$10000,B151,キーワード!$F$6:$F$10000,C151)=0,"",SUMIFS(キーワード!$N$6:$N$10000,キーワード!$D$6:$D$10000,B151,キーワード!$F$6:$F$10000,C151)),E151+1)</f>
        <v>#DIV/0!</v>
      </c>
      <c r="E151" t="str">
        <f ca="1">INDEX(商品別!C:C,MATCH(キーワード別!B151,商品別!B:B,0),1)</f>
        <v/>
      </c>
    </row>
    <row r="152" spans="1:5">
      <c r="A152" t="s">
        <v>60</v>
      </c>
      <c r="B152" s="51">
        <f>キーワード!D156</f>
        <v>0</v>
      </c>
      <c r="C152">
        <f>キーワード!F156</f>
        <v>0</v>
      </c>
      <c r="D152" s="24" t="e">
        <f ca="1">IF(IF(SUMIFS(キーワード!$N$6:$N$10000,キーワード!$D$6:$D$10000,B152,キーワード!$F$6:$F$10000,C152)=0,"",SUMIFS(キーワード!$N$6:$N$10000,キーワード!$D$6:$D$10000,B152,キーワード!$F$6:$F$10000,C152))&gt;E152,IF(SUMIFS(キーワード!$N$6:$N$10000,キーワード!$D$6:$D$10000,B152,キーワード!$F$6:$F$10000,C152)=0,"",SUMIFS(キーワード!$N$6:$N$10000,キーワード!$D$6:$D$10000,B152,キーワード!$F$6:$F$10000,C152)),E152+1)</f>
        <v>#DIV/0!</v>
      </c>
      <c r="E152" t="str">
        <f ca="1">INDEX(商品別!C:C,MATCH(キーワード別!B152,商品別!B:B,0),1)</f>
        <v/>
      </c>
    </row>
    <row r="153" spans="1:5">
      <c r="A153" t="s">
        <v>60</v>
      </c>
      <c r="B153" s="51">
        <f>キーワード!D157</f>
        <v>0</v>
      </c>
      <c r="C153">
        <f>キーワード!F157</f>
        <v>0</v>
      </c>
      <c r="D153" s="24" t="e">
        <f ca="1">IF(IF(SUMIFS(キーワード!$N$6:$N$10000,キーワード!$D$6:$D$10000,B153,キーワード!$F$6:$F$10000,C153)=0,"",SUMIFS(キーワード!$N$6:$N$10000,キーワード!$D$6:$D$10000,B153,キーワード!$F$6:$F$10000,C153))&gt;E153,IF(SUMIFS(キーワード!$N$6:$N$10000,キーワード!$D$6:$D$10000,B153,キーワード!$F$6:$F$10000,C153)=0,"",SUMIFS(キーワード!$N$6:$N$10000,キーワード!$D$6:$D$10000,B153,キーワード!$F$6:$F$10000,C153)),E153+1)</f>
        <v>#DIV/0!</v>
      </c>
      <c r="E153" t="str">
        <f ca="1">INDEX(商品別!C:C,MATCH(キーワード別!B153,商品別!B:B,0),1)</f>
        <v/>
      </c>
    </row>
    <row r="154" spans="1:5">
      <c r="A154" t="s">
        <v>60</v>
      </c>
      <c r="B154" s="51">
        <f>キーワード!D158</f>
        <v>0</v>
      </c>
      <c r="C154">
        <f>キーワード!F158</f>
        <v>0</v>
      </c>
      <c r="D154" s="24" t="e">
        <f ca="1">IF(IF(SUMIFS(キーワード!$N$6:$N$10000,キーワード!$D$6:$D$10000,B154,キーワード!$F$6:$F$10000,C154)=0,"",SUMIFS(キーワード!$N$6:$N$10000,キーワード!$D$6:$D$10000,B154,キーワード!$F$6:$F$10000,C154))&gt;E154,IF(SUMIFS(キーワード!$N$6:$N$10000,キーワード!$D$6:$D$10000,B154,キーワード!$F$6:$F$10000,C154)=0,"",SUMIFS(キーワード!$N$6:$N$10000,キーワード!$D$6:$D$10000,B154,キーワード!$F$6:$F$10000,C154)),E154+1)</f>
        <v>#DIV/0!</v>
      </c>
      <c r="E154" t="str">
        <f ca="1">INDEX(商品別!C:C,MATCH(キーワード別!B154,商品別!B:B,0),1)</f>
        <v/>
      </c>
    </row>
    <row r="155" spans="1:5">
      <c r="A155" t="s">
        <v>60</v>
      </c>
      <c r="B155" s="51">
        <f>キーワード!D159</f>
        <v>0</v>
      </c>
      <c r="C155">
        <f>キーワード!F159</f>
        <v>0</v>
      </c>
      <c r="D155" s="24" t="e">
        <f ca="1">IF(IF(SUMIFS(キーワード!$N$6:$N$10000,キーワード!$D$6:$D$10000,B155,キーワード!$F$6:$F$10000,C155)=0,"",SUMIFS(キーワード!$N$6:$N$10000,キーワード!$D$6:$D$10000,B155,キーワード!$F$6:$F$10000,C155))&gt;E155,IF(SUMIFS(キーワード!$N$6:$N$10000,キーワード!$D$6:$D$10000,B155,キーワード!$F$6:$F$10000,C155)=0,"",SUMIFS(キーワード!$N$6:$N$10000,キーワード!$D$6:$D$10000,B155,キーワード!$F$6:$F$10000,C155)),E155+1)</f>
        <v>#DIV/0!</v>
      </c>
      <c r="E155" t="str">
        <f ca="1">INDEX(商品別!C:C,MATCH(キーワード別!B155,商品別!B:B,0),1)</f>
        <v/>
      </c>
    </row>
    <row r="156" spans="1:5">
      <c r="A156" t="s">
        <v>60</v>
      </c>
      <c r="B156" s="51">
        <f>キーワード!D160</f>
        <v>0</v>
      </c>
      <c r="C156">
        <f>キーワード!F160</f>
        <v>0</v>
      </c>
      <c r="D156" s="24" t="e">
        <f ca="1">IF(IF(SUMIFS(キーワード!$N$6:$N$10000,キーワード!$D$6:$D$10000,B156,キーワード!$F$6:$F$10000,C156)=0,"",SUMIFS(キーワード!$N$6:$N$10000,キーワード!$D$6:$D$10000,B156,キーワード!$F$6:$F$10000,C156))&gt;E156,IF(SUMIFS(キーワード!$N$6:$N$10000,キーワード!$D$6:$D$10000,B156,キーワード!$F$6:$F$10000,C156)=0,"",SUMIFS(キーワード!$N$6:$N$10000,キーワード!$D$6:$D$10000,B156,キーワード!$F$6:$F$10000,C156)),E156+1)</f>
        <v>#DIV/0!</v>
      </c>
      <c r="E156" t="str">
        <f ca="1">INDEX(商品別!C:C,MATCH(キーワード別!B156,商品別!B:B,0),1)</f>
        <v/>
      </c>
    </row>
    <row r="157" spans="1:5">
      <c r="A157" t="s">
        <v>60</v>
      </c>
      <c r="B157" s="51">
        <f>キーワード!D161</f>
        <v>0</v>
      </c>
      <c r="C157">
        <f>キーワード!F161</f>
        <v>0</v>
      </c>
      <c r="D157" s="24" t="e">
        <f ca="1">IF(IF(SUMIFS(キーワード!$N$6:$N$10000,キーワード!$D$6:$D$10000,B157,キーワード!$F$6:$F$10000,C157)=0,"",SUMIFS(キーワード!$N$6:$N$10000,キーワード!$D$6:$D$10000,B157,キーワード!$F$6:$F$10000,C157))&gt;E157,IF(SUMIFS(キーワード!$N$6:$N$10000,キーワード!$D$6:$D$10000,B157,キーワード!$F$6:$F$10000,C157)=0,"",SUMIFS(キーワード!$N$6:$N$10000,キーワード!$D$6:$D$10000,B157,キーワード!$F$6:$F$10000,C157)),E157+1)</f>
        <v>#DIV/0!</v>
      </c>
      <c r="E157" t="str">
        <f ca="1">INDEX(商品別!C:C,MATCH(キーワード別!B157,商品別!B:B,0),1)</f>
        <v/>
      </c>
    </row>
    <row r="158" spans="1:5">
      <c r="A158" t="s">
        <v>60</v>
      </c>
      <c r="B158" s="51">
        <f>キーワード!D162</f>
        <v>0</v>
      </c>
      <c r="C158">
        <f>キーワード!F162</f>
        <v>0</v>
      </c>
      <c r="D158" s="24" t="e">
        <f ca="1">IF(IF(SUMIFS(キーワード!$N$6:$N$10000,キーワード!$D$6:$D$10000,B158,キーワード!$F$6:$F$10000,C158)=0,"",SUMIFS(キーワード!$N$6:$N$10000,キーワード!$D$6:$D$10000,B158,キーワード!$F$6:$F$10000,C158))&gt;E158,IF(SUMIFS(キーワード!$N$6:$N$10000,キーワード!$D$6:$D$10000,B158,キーワード!$F$6:$F$10000,C158)=0,"",SUMIFS(キーワード!$N$6:$N$10000,キーワード!$D$6:$D$10000,B158,キーワード!$F$6:$F$10000,C158)),E158+1)</f>
        <v>#DIV/0!</v>
      </c>
      <c r="E158" t="str">
        <f ca="1">INDEX(商品別!C:C,MATCH(キーワード別!B158,商品別!B:B,0),1)</f>
        <v/>
      </c>
    </row>
    <row r="159" spans="1:5">
      <c r="A159" t="s">
        <v>60</v>
      </c>
      <c r="B159" s="51">
        <f>キーワード!D163</f>
        <v>0</v>
      </c>
      <c r="C159">
        <f>キーワード!F163</f>
        <v>0</v>
      </c>
      <c r="D159" s="24" t="e">
        <f ca="1">IF(IF(SUMIFS(キーワード!$N$6:$N$10000,キーワード!$D$6:$D$10000,B159,キーワード!$F$6:$F$10000,C159)=0,"",SUMIFS(キーワード!$N$6:$N$10000,キーワード!$D$6:$D$10000,B159,キーワード!$F$6:$F$10000,C159))&gt;E159,IF(SUMIFS(キーワード!$N$6:$N$10000,キーワード!$D$6:$D$10000,B159,キーワード!$F$6:$F$10000,C159)=0,"",SUMIFS(キーワード!$N$6:$N$10000,キーワード!$D$6:$D$10000,B159,キーワード!$F$6:$F$10000,C159)),E159+1)</f>
        <v>#DIV/0!</v>
      </c>
      <c r="E159" t="str">
        <f ca="1">INDEX(商品別!C:C,MATCH(キーワード別!B159,商品別!B:B,0),1)</f>
        <v/>
      </c>
    </row>
    <row r="160" spans="1:5">
      <c r="A160" t="s">
        <v>60</v>
      </c>
      <c r="B160" s="51">
        <f>キーワード!D164</f>
        <v>0</v>
      </c>
      <c r="C160">
        <f>キーワード!F164</f>
        <v>0</v>
      </c>
      <c r="D160" s="24" t="e">
        <f ca="1">IF(IF(SUMIFS(キーワード!$N$6:$N$10000,キーワード!$D$6:$D$10000,B160,キーワード!$F$6:$F$10000,C160)=0,"",SUMIFS(キーワード!$N$6:$N$10000,キーワード!$D$6:$D$10000,B160,キーワード!$F$6:$F$10000,C160))&gt;E160,IF(SUMIFS(キーワード!$N$6:$N$10000,キーワード!$D$6:$D$10000,B160,キーワード!$F$6:$F$10000,C160)=0,"",SUMIFS(キーワード!$N$6:$N$10000,キーワード!$D$6:$D$10000,B160,キーワード!$F$6:$F$10000,C160)),E160+1)</f>
        <v>#DIV/0!</v>
      </c>
      <c r="E160" t="str">
        <f ca="1">INDEX(商品別!C:C,MATCH(キーワード別!B160,商品別!B:B,0),1)</f>
        <v/>
      </c>
    </row>
    <row r="161" spans="1:5">
      <c r="A161" t="s">
        <v>60</v>
      </c>
      <c r="B161" s="51">
        <f>キーワード!D165</f>
        <v>0</v>
      </c>
      <c r="C161">
        <f>キーワード!F165</f>
        <v>0</v>
      </c>
      <c r="D161" s="24" t="e">
        <f ca="1">IF(IF(SUMIFS(キーワード!$N$6:$N$10000,キーワード!$D$6:$D$10000,B161,キーワード!$F$6:$F$10000,C161)=0,"",SUMIFS(キーワード!$N$6:$N$10000,キーワード!$D$6:$D$10000,B161,キーワード!$F$6:$F$10000,C161))&gt;E161,IF(SUMIFS(キーワード!$N$6:$N$10000,キーワード!$D$6:$D$10000,B161,キーワード!$F$6:$F$10000,C161)=0,"",SUMIFS(キーワード!$N$6:$N$10000,キーワード!$D$6:$D$10000,B161,キーワード!$F$6:$F$10000,C161)),E161+1)</f>
        <v>#DIV/0!</v>
      </c>
      <c r="E161" t="str">
        <f ca="1">INDEX(商品別!C:C,MATCH(キーワード別!B161,商品別!B:B,0),1)</f>
        <v/>
      </c>
    </row>
    <row r="162" spans="1:5">
      <c r="A162" t="s">
        <v>60</v>
      </c>
      <c r="B162" s="51">
        <f>キーワード!D166</f>
        <v>0</v>
      </c>
      <c r="C162">
        <f>キーワード!F166</f>
        <v>0</v>
      </c>
      <c r="D162" s="24" t="e">
        <f ca="1">IF(IF(SUMIFS(キーワード!$N$6:$N$10000,キーワード!$D$6:$D$10000,B162,キーワード!$F$6:$F$10000,C162)=0,"",SUMIFS(キーワード!$N$6:$N$10000,キーワード!$D$6:$D$10000,B162,キーワード!$F$6:$F$10000,C162))&gt;E162,IF(SUMIFS(キーワード!$N$6:$N$10000,キーワード!$D$6:$D$10000,B162,キーワード!$F$6:$F$10000,C162)=0,"",SUMIFS(キーワード!$N$6:$N$10000,キーワード!$D$6:$D$10000,B162,キーワード!$F$6:$F$10000,C162)),E162+1)</f>
        <v>#DIV/0!</v>
      </c>
      <c r="E162" t="str">
        <f ca="1">INDEX(商品別!C:C,MATCH(キーワード別!B162,商品別!B:B,0),1)</f>
        <v/>
      </c>
    </row>
    <row r="163" spans="1:5">
      <c r="A163" t="s">
        <v>60</v>
      </c>
      <c r="B163" s="51">
        <f>キーワード!D167</f>
        <v>0</v>
      </c>
      <c r="C163">
        <f>キーワード!F167</f>
        <v>0</v>
      </c>
      <c r="D163" s="24" t="e">
        <f ca="1">IF(IF(SUMIFS(キーワード!$N$6:$N$10000,キーワード!$D$6:$D$10000,B163,キーワード!$F$6:$F$10000,C163)=0,"",SUMIFS(キーワード!$N$6:$N$10000,キーワード!$D$6:$D$10000,B163,キーワード!$F$6:$F$10000,C163))&gt;E163,IF(SUMIFS(キーワード!$N$6:$N$10000,キーワード!$D$6:$D$10000,B163,キーワード!$F$6:$F$10000,C163)=0,"",SUMIFS(キーワード!$N$6:$N$10000,キーワード!$D$6:$D$10000,B163,キーワード!$F$6:$F$10000,C163)),E163+1)</f>
        <v>#DIV/0!</v>
      </c>
      <c r="E163" t="str">
        <f ca="1">INDEX(商品別!C:C,MATCH(キーワード別!B163,商品別!B:B,0),1)</f>
        <v/>
      </c>
    </row>
    <row r="164" spans="1:5">
      <c r="A164" t="s">
        <v>60</v>
      </c>
      <c r="B164" s="51">
        <f>キーワード!D168</f>
        <v>0</v>
      </c>
      <c r="C164">
        <f>キーワード!F168</f>
        <v>0</v>
      </c>
      <c r="D164" s="24" t="e">
        <f ca="1">IF(IF(SUMIFS(キーワード!$N$6:$N$10000,キーワード!$D$6:$D$10000,B164,キーワード!$F$6:$F$10000,C164)=0,"",SUMIFS(キーワード!$N$6:$N$10000,キーワード!$D$6:$D$10000,B164,キーワード!$F$6:$F$10000,C164))&gt;E164,IF(SUMIFS(キーワード!$N$6:$N$10000,キーワード!$D$6:$D$10000,B164,キーワード!$F$6:$F$10000,C164)=0,"",SUMIFS(キーワード!$N$6:$N$10000,キーワード!$D$6:$D$10000,B164,キーワード!$F$6:$F$10000,C164)),E164+1)</f>
        <v>#DIV/0!</v>
      </c>
      <c r="E164" t="str">
        <f ca="1">INDEX(商品別!C:C,MATCH(キーワード別!B164,商品別!B:B,0),1)</f>
        <v/>
      </c>
    </row>
    <row r="165" spans="1:5">
      <c r="A165" t="s">
        <v>60</v>
      </c>
      <c r="B165" s="51">
        <f>キーワード!D169</f>
        <v>0</v>
      </c>
      <c r="C165">
        <f>キーワード!F169</f>
        <v>0</v>
      </c>
      <c r="D165" s="24" t="e">
        <f ca="1">IF(IF(SUMIFS(キーワード!$N$6:$N$10000,キーワード!$D$6:$D$10000,B165,キーワード!$F$6:$F$10000,C165)=0,"",SUMIFS(キーワード!$N$6:$N$10000,キーワード!$D$6:$D$10000,B165,キーワード!$F$6:$F$10000,C165))&gt;E165,IF(SUMIFS(キーワード!$N$6:$N$10000,キーワード!$D$6:$D$10000,B165,キーワード!$F$6:$F$10000,C165)=0,"",SUMIFS(キーワード!$N$6:$N$10000,キーワード!$D$6:$D$10000,B165,キーワード!$F$6:$F$10000,C165)),E165+1)</f>
        <v>#DIV/0!</v>
      </c>
      <c r="E165" t="str">
        <f ca="1">INDEX(商品別!C:C,MATCH(キーワード別!B165,商品別!B:B,0),1)</f>
        <v/>
      </c>
    </row>
    <row r="166" spans="1:5">
      <c r="A166" t="s">
        <v>60</v>
      </c>
      <c r="B166" s="51">
        <f>キーワード!D170</f>
        <v>0</v>
      </c>
      <c r="C166">
        <f>キーワード!F170</f>
        <v>0</v>
      </c>
      <c r="D166" s="24" t="e">
        <f ca="1">IF(IF(SUMIFS(キーワード!$N$6:$N$10000,キーワード!$D$6:$D$10000,B166,キーワード!$F$6:$F$10000,C166)=0,"",SUMIFS(キーワード!$N$6:$N$10000,キーワード!$D$6:$D$10000,B166,キーワード!$F$6:$F$10000,C166))&gt;E166,IF(SUMIFS(キーワード!$N$6:$N$10000,キーワード!$D$6:$D$10000,B166,キーワード!$F$6:$F$10000,C166)=0,"",SUMIFS(キーワード!$N$6:$N$10000,キーワード!$D$6:$D$10000,B166,キーワード!$F$6:$F$10000,C166)),E166+1)</f>
        <v>#DIV/0!</v>
      </c>
      <c r="E166" t="str">
        <f ca="1">INDEX(商品別!C:C,MATCH(キーワード別!B166,商品別!B:B,0),1)</f>
        <v/>
      </c>
    </row>
    <row r="167" spans="1:5">
      <c r="A167" t="s">
        <v>60</v>
      </c>
      <c r="B167" s="51">
        <f>キーワード!D171</f>
        <v>0</v>
      </c>
      <c r="C167">
        <f>キーワード!F171</f>
        <v>0</v>
      </c>
      <c r="D167" s="24" t="e">
        <f ca="1">IF(IF(SUMIFS(キーワード!$N$6:$N$10000,キーワード!$D$6:$D$10000,B167,キーワード!$F$6:$F$10000,C167)=0,"",SUMIFS(キーワード!$N$6:$N$10000,キーワード!$D$6:$D$10000,B167,キーワード!$F$6:$F$10000,C167))&gt;E167,IF(SUMIFS(キーワード!$N$6:$N$10000,キーワード!$D$6:$D$10000,B167,キーワード!$F$6:$F$10000,C167)=0,"",SUMIFS(キーワード!$N$6:$N$10000,キーワード!$D$6:$D$10000,B167,キーワード!$F$6:$F$10000,C167)),E167+1)</f>
        <v>#DIV/0!</v>
      </c>
      <c r="E167" t="str">
        <f ca="1">INDEX(商品別!C:C,MATCH(キーワード別!B167,商品別!B:B,0),1)</f>
        <v/>
      </c>
    </row>
    <row r="168" spans="1:5">
      <c r="A168" t="s">
        <v>60</v>
      </c>
      <c r="B168" s="51">
        <f>キーワード!D172</f>
        <v>0</v>
      </c>
      <c r="C168">
        <f>キーワード!F172</f>
        <v>0</v>
      </c>
      <c r="D168" s="24" t="e">
        <f ca="1">IF(IF(SUMIFS(キーワード!$N$6:$N$10000,キーワード!$D$6:$D$10000,B168,キーワード!$F$6:$F$10000,C168)=0,"",SUMIFS(キーワード!$N$6:$N$10000,キーワード!$D$6:$D$10000,B168,キーワード!$F$6:$F$10000,C168))&gt;E168,IF(SUMIFS(キーワード!$N$6:$N$10000,キーワード!$D$6:$D$10000,B168,キーワード!$F$6:$F$10000,C168)=0,"",SUMIFS(キーワード!$N$6:$N$10000,キーワード!$D$6:$D$10000,B168,キーワード!$F$6:$F$10000,C168)),E168+1)</f>
        <v>#DIV/0!</v>
      </c>
      <c r="E168" t="str">
        <f ca="1">INDEX(商品別!C:C,MATCH(キーワード別!B168,商品別!B:B,0),1)</f>
        <v/>
      </c>
    </row>
    <row r="169" spans="1:5">
      <c r="A169" t="s">
        <v>60</v>
      </c>
      <c r="B169" s="51">
        <f>キーワード!D173</f>
        <v>0</v>
      </c>
      <c r="C169">
        <f>キーワード!F173</f>
        <v>0</v>
      </c>
      <c r="D169" s="24" t="e">
        <f ca="1">IF(IF(SUMIFS(キーワード!$N$6:$N$10000,キーワード!$D$6:$D$10000,B169,キーワード!$F$6:$F$10000,C169)=0,"",SUMIFS(キーワード!$N$6:$N$10000,キーワード!$D$6:$D$10000,B169,キーワード!$F$6:$F$10000,C169))&gt;E169,IF(SUMIFS(キーワード!$N$6:$N$10000,キーワード!$D$6:$D$10000,B169,キーワード!$F$6:$F$10000,C169)=0,"",SUMIFS(キーワード!$N$6:$N$10000,キーワード!$D$6:$D$10000,B169,キーワード!$F$6:$F$10000,C169)),E169+1)</f>
        <v>#DIV/0!</v>
      </c>
      <c r="E169" t="str">
        <f ca="1">INDEX(商品別!C:C,MATCH(キーワード別!B169,商品別!B:B,0),1)</f>
        <v/>
      </c>
    </row>
    <row r="170" spans="1:5">
      <c r="A170" t="s">
        <v>60</v>
      </c>
      <c r="B170" s="51">
        <f>キーワード!D174</f>
        <v>0</v>
      </c>
      <c r="C170">
        <f>キーワード!F174</f>
        <v>0</v>
      </c>
      <c r="D170" s="24" t="e">
        <f ca="1">IF(IF(SUMIFS(キーワード!$N$6:$N$10000,キーワード!$D$6:$D$10000,B170,キーワード!$F$6:$F$10000,C170)=0,"",SUMIFS(キーワード!$N$6:$N$10000,キーワード!$D$6:$D$10000,B170,キーワード!$F$6:$F$10000,C170))&gt;E170,IF(SUMIFS(キーワード!$N$6:$N$10000,キーワード!$D$6:$D$10000,B170,キーワード!$F$6:$F$10000,C170)=0,"",SUMIFS(キーワード!$N$6:$N$10000,キーワード!$D$6:$D$10000,B170,キーワード!$F$6:$F$10000,C170)),E170+1)</f>
        <v>#DIV/0!</v>
      </c>
      <c r="E170" t="str">
        <f ca="1">INDEX(商品別!C:C,MATCH(キーワード別!B170,商品別!B:B,0),1)</f>
        <v/>
      </c>
    </row>
    <row r="171" spans="1:5">
      <c r="A171" t="s">
        <v>60</v>
      </c>
      <c r="B171" s="51">
        <f>キーワード!D175</f>
        <v>0</v>
      </c>
      <c r="C171">
        <f>キーワード!F175</f>
        <v>0</v>
      </c>
      <c r="D171" s="24" t="e">
        <f ca="1">IF(IF(SUMIFS(キーワード!$N$6:$N$10000,キーワード!$D$6:$D$10000,B171,キーワード!$F$6:$F$10000,C171)=0,"",SUMIFS(キーワード!$N$6:$N$10000,キーワード!$D$6:$D$10000,B171,キーワード!$F$6:$F$10000,C171))&gt;E171,IF(SUMIFS(キーワード!$N$6:$N$10000,キーワード!$D$6:$D$10000,B171,キーワード!$F$6:$F$10000,C171)=0,"",SUMIFS(キーワード!$N$6:$N$10000,キーワード!$D$6:$D$10000,B171,キーワード!$F$6:$F$10000,C171)),E171+1)</f>
        <v>#DIV/0!</v>
      </c>
      <c r="E171" t="str">
        <f ca="1">INDEX(商品別!C:C,MATCH(キーワード別!B171,商品別!B:B,0),1)</f>
        <v/>
      </c>
    </row>
    <row r="172" spans="1:5">
      <c r="A172" t="s">
        <v>60</v>
      </c>
      <c r="B172" s="51">
        <f>キーワード!D176</f>
        <v>0</v>
      </c>
      <c r="C172">
        <f>キーワード!F176</f>
        <v>0</v>
      </c>
      <c r="D172" s="24" t="e">
        <f ca="1">IF(IF(SUMIFS(キーワード!$N$6:$N$10000,キーワード!$D$6:$D$10000,B172,キーワード!$F$6:$F$10000,C172)=0,"",SUMIFS(キーワード!$N$6:$N$10000,キーワード!$D$6:$D$10000,B172,キーワード!$F$6:$F$10000,C172))&gt;E172,IF(SUMIFS(キーワード!$N$6:$N$10000,キーワード!$D$6:$D$10000,B172,キーワード!$F$6:$F$10000,C172)=0,"",SUMIFS(キーワード!$N$6:$N$10000,キーワード!$D$6:$D$10000,B172,キーワード!$F$6:$F$10000,C172)),E172+1)</f>
        <v>#DIV/0!</v>
      </c>
      <c r="E172" t="str">
        <f ca="1">INDEX(商品別!C:C,MATCH(キーワード別!B172,商品別!B:B,0),1)</f>
        <v/>
      </c>
    </row>
    <row r="173" spans="1:5">
      <c r="A173" t="s">
        <v>60</v>
      </c>
      <c r="B173" s="51">
        <f>キーワード!D177</f>
        <v>0</v>
      </c>
      <c r="C173">
        <f>キーワード!F177</f>
        <v>0</v>
      </c>
      <c r="D173" s="24" t="e">
        <f ca="1">IF(IF(SUMIFS(キーワード!$N$6:$N$10000,キーワード!$D$6:$D$10000,B173,キーワード!$F$6:$F$10000,C173)=0,"",SUMIFS(キーワード!$N$6:$N$10000,キーワード!$D$6:$D$10000,B173,キーワード!$F$6:$F$10000,C173))&gt;E173,IF(SUMIFS(キーワード!$N$6:$N$10000,キーワード!$D$6:$D$10000,B173,キーワード!$F$6:$F$10000,C173)=0,"",SUMIFS(キーワード!$N$6:$N$10000,キーワード!$D$6:$D$10000,B173,キーワード!$F$6:$F$10000,C173)),E173+1)</f>
        <v>#DIV/0!</v>
      </c>
      <c r="E173" t="str">
        <f ca="1">INDEX(商品別!C:C,MATCH(キーワード別!B173,商品別!B:B,0),1)</f>
        <v/>
      </c>
    </row>
    <row r="174" spans="1:5">
      <c r="A174" t="s">
        <v>60</v>
      </c>
      <c r="B174" s="51">
        <f>キーワード!D178</f>
        <v>0</v>
      </c>
      <c r="C174">
        <f>キーワード!F178</f>
        <v>0</v>
      </c>
      <c r="D174" s="24" t="e">
        <f ca="1">IF(IF(SUMIFS(キーワード!$N$6:$N$10000,キーワード!$D$6:$D$10000,B174,キーワード!$F$6:$F$10000,C174)=0,"",SUMIFS(キーワード!$N$6:$N$10000,キーワード!$D$6:$D$10000,B174,キーワード!$F$6:$F$10000,C174))&gt;E174,IF(SUMIFS(キーワード!$N$6:$N$10000,キーワード!$D$6:$D$10000,B174,キーワード!$F$6:$F$10000,C174)=0,"",SUMIFS(キーワード!$N$6:$N$10000,キーワード!$D$6:$D$10000,B174,キーワード!$F$6:$F$10000,C174)),E174+1)</f>
        <v>#DIV/0!</v>
      </c>
      <c r="E174" t="str">
        <f ca="1">INDEX(商品別!C:C,MATCH(キーワード別!B174,商品別!B:B,0),1)</f>
        <v/>
      </c>
    </row>
    <row r="175" spans="1:5">
      <c r="A175" t="s">
        <v>60</v>
      </c>
      <c r="B175" s="51">
        <f>キーワード!D179</f>
        <v>0</v>
      </c>
      <c r="C175">
        <f>キーワード!F179</f>
        <v>0</v>
      </c>
      <c r="D175" s="24" t="e">
        <f ca="1">IF(IF(SUMIFS(キーワード!$N$6:$N$10000,キーワード!$D$6:$D$10000,B175,キーワード!$F$6:$F$10000,C175)=0,"",SUMIFS(キーワード!$N$6:$N$10000,キーワード!$D$6:$D$10000,B175,キーワード!$F$6:$F$10000,C175))&gt;E175,IF(SUMIFS(キーワード!$N$6:$N$10000,キーワード!$D$6:$D$10000,B175,キーワード!$F$6:$F$10000,C175)=0,"",SUMIFS(キーワード!$N$6:$N$10000,キーワード!$D$6:$D$10000,B175,キーワード!$F$6:$F$10000,C175)),E175+1)</f>
        <v>#DIV/0!</v>
      </c>
      <c r="E175" t="str">
        <f ca="1">INDEX(商品別!C:C,MATCH(キーワード別!B175,商品別!B:B,0),1)</f>
        <v/>
      </c>
    </row>
    <row r="176" spans="1:5">
      <c r="A176" t="s">
        <v>60</v>
      </c>
      <c r="B176" s="51">
        <f>キーワード!D180</f>
        <v>0</v>
      </c>
      <c r="C176">
        <f>キーワード!F180</f>
        <v>0</v>
      </c>
      <c r="D176" s="24" t="e">
        <f ca="1">IF(IF(SUMIFS(キーワード!$N$6:$N$10000,キーワード!$D$6:$D$10000,B176,キーワード!$F$6:$F$10000,C176)=0,"",SUMIFS(キーワード!$N$6:$N$10000,キーワード!$D$6:$D$10000,B176,キーワード!$F$6:$F$10000,C176))&gt;E176,IF(SUMIFS(キーワード!$N$6:$N$10000,キーワード!$D$6:$D$10000,B176,キーワード!$F$6:$F$10000,C176)=0,"",SUMIFS(キーワード!$N$6:$N$10000,キーワード!$D$6:$D$10000,B176,キーワード!$F$6:$F$10000,C176)),E176+1)</f>
        <v>#DIV/0!</v>
      </c>
      <c r="E176" t="str">
        <f ca="1">INDEX(商品別!C:C,MATCH(キーワード別!B176,商品別!B:B,0),1)</f>
        <v/>
      </c>
    </row>
    <row r="177" spans="1:5">
      <c r="A177" t="s">
        <v>60</v>
      </c>
      <c r="B177" s="51">
        <f>キーワード!D181</f>
        <v>0</v>
      </c>
      <c r="C177">
        <f>キーワード!F181</f>
        <v>0</v>
      </c>
      <c r="D177" s="24" t="e">
        <f ca="1">IF(IF(SUMIFS(キーワード!$N$6:$N$10000,キーワード!$D$6:$D$10000,B177,キーワード!$F$6:$F$10000,C177)=0,"",SUMIFS(キーワード!$N$6:$N$10000,キーワード!$D$6:$D$10000,B177,キーワード!$F$6:$F$10000,C177))&gt;E177,IF(SUMIFS(キーワード!$N$6:$N$10000,キーワード!$D$6:$D$10000,B177,キーワード!$F$6:$F$10000,C177)=0,"",SUMIFS(キーワード!$N$6:$N$10000,キーワード!$D$6:$D$10000,B177,キーワード!$F$6:$F$10000,C177)),E177+1)</f>
        <v>#DIV/0!</v>
      </c>
      <c r="E177" t="str">
        <f ca="1">INDEX(商品別!C:C,MATCH(キーワード別!B177,商品別!B:B,0),1)</f>
        <v/>
      </c>
    </row>
    <row r="178" spans="1:5">
      <c r="A178" t="s">
        <v>60</v>
      </c>
      <c r="B178" s="51">
        <f>キーワード!D182</f>
        <v>0</v>
      </c>
      <c r="C178">
        <f>キーワード!F182</f>
        <v>0</v>
      </c>
      <c r="D178" s="24" t="e">
        <f ca="1">IF(IF(SUMIFS(キーワード!$N$6:$N$10000,キーワード!$D$6:$D$10000,B178,キーワード!$F$6:$F$10000,C178)=0,"",SUMIFS(キーワード!$N$6:$N$10000,キーワード!$D$6:$D$10000,B178,キーワード!$F$6:$F$10000,C178))&gt;E178,IF(SUMIFS(キーワード!$N$6:$N$10000,キーワード!$D$6:$D$10000,B178,キーワード!$F$6:$F$10000,C178)=0,"",SUMIFS(キーワード!$N$6:$N$10000,キーワード!$D$6:$D$10000,B178,キーワード!$F$6:$F$10000,C178)),E178+1)</f>
        <v>#DIV/0!</v>
      </c>
      <c r="E178" t="str">
        <f ca="1">INDEX(商品別!C:C,MATCH(キーワード別!B178,商品別!B:B,0),1)</f>
        <v/>
      </c>
    </row>
    <row r="179" spans="1:5">
      <c r="A179" t="s">
        <v>60</v>
      </c>
      <c r="B179" s="51">
        <f>キーワード!D183</f>
        <v>0</v>
      </c>
      <c r="C179">
        <f>キーワード!F183</f>
        <v>0</v>
      </c>
      <c r="D179" s="24" t="e">
        <f ca="1">IF(IF(SUMIFS(キーワード!$N$6:$N$10000,キーワード!$D$6:$D$10000,B179,キーワード!$F$6:$F$10000,C179)=0,"",SUMIFS(キーワード!$N$6:$N$10000,キーワード!$D$6:$D$10000,B179,キーワード!$F$6:$F$10000,C179))&gt;E179,IF(SUMIFS(キーワード!$N$6:$N$10000,キーワード!$D$6:$D$10000,B179,キーワード!$F$6:$F$10000,C179)=0,"",SUMIFS(キーワード!$N$6:$N$10000,キーワード!$D$6:$D$10000,B179,キーワード!$F$6:$F$10000,C179)),E179+1)</f>
        <v>#DIV/0!</v>
      </c>
      <c r="E179" t="str">
        <f ca="1">INDEX(商品別!C:C,MATCH(キーワード別!B179,商品別!B:B,0),1)</f>
        <v/>
      </c>
    </row>
    <row r="180" spans="1:5">
      <c r="A180" t="s">
        <v>60</v>
      </c>
      <c r="B180" s="51">
        <f>キーワード!D184</f>
        <v>0</v>
      </c>
      <c r="C180">
        <f>キーワード!F184</f>
        <v>0</v>
      </c>
      <c r="D180" s="24" t="e">
        <f ca="1">IF(IF(SUMIFS(キーワード!$N$6:$N$10000,キーワード!$D$6:$D$10000,B180,キーワード!$F$6:$F$10000,C180)=0,"",SUMIFS(キーワード!$N$6:$N$10000,キーワード!$D$6:$D$10000,B180,キーワード!$F$6:$F$10000,C180))&gt;E180,IF(SUMIFS(キーワード!$N$6:$N$10000,キーワード!$D$6:$D$10000,B180,キーワード!$F$6:$F$10000,C180)=0,"",SUMIFS(キーワード!$N$6:$N$10000,キーワード!$D$6:$D$10000,B180,キーワード!$F$6:$F$10000,C180)),E180+1)</f>
        <v>#DIV/0!</v>
      </c>
      <c r="E180" t="str">
        <f ca="1">INDEX(商品別!C:C,MATCH(キーワード別!B180,商品別!B:B,0),1)</f>
        <v/>
      </c>
    </row>
    <row r="181" spans="1:5">
      <c r="A181" t="s">
        <v>60</v>
      </c>
      <c r="B181" s="51">
        <f>キーワード!D185</f>
        <v>0</v>
      </c>
      <c r="C181">
        <f>キーワード!F185</f>
        <v>0</v>
      </c>
      <c r="D181" s="24" t="e">
        <f ca="1">IF(IF(SUMIFS(キーワード!$N$6:$N$10000,キーワード!$D$6:$D$10000,B181,キーワード!$F$6:$F$10000,C181)=0,"",SUMIFS(キーワード!$N$6:$N$10000,キーワード!$D$6:$D$10000,B181,キーワード!$F$6:$F$10000,C181))&gt;E181,IF(SUMIFS(キーワード!$N$6:$N$10000,キーワード!$D$6:$D$10000,B181,キーワード!$F$6:$F$10000,C181)=0,"",SUMIFS(キーワード!$N$6:$N$10000,キーワード!$D$6:$D$10000,B181,キーワード!$F$6:$F$10000,C181)),E181+1)</f>
        <v>#DIV/0!</v>
      </c>
      <c r="E181" t="str">
        <f ca="1">INDEX(商品別!C:C,MATCH(キーワード別!B181,商品別!B:B,0),1)</f>
        <v/>
      </c>
    </row>
    <row r="182" spans="1:5">
      <c r="A182" t="s">
        <v>60</v>
      </c>
      <c r="B182" s="51">
        <f>キーワード!D186</f>
        <v>0</v>
      </c>
      <c r="C182">
        <f>キーワード!F186</f>
        <v>0</v>
      </c>
      <c r="D182" s="24" t="e">
        <f ca="1">IF(IF(SUMIFS(キーワード!$N$6:$N$10000,キーワード!$D$6:$D$10000,B182,キーワード!$F$6:$F$10000,C182)=0,"",SUMIFS(キーワード!$N$6:$N$10000,キーワード!$D$6:$D$10000,B182,キーワード!$F$6:$F$10000,C182))&gt;E182,IF(SUMIFS(キーワード!$N$6:$N$10000,キーワード!$D$6:$D$10000,B182,キーワード!$F$6:$F$10000,C182)=0,"",SUMIFS(キーワード!$N$6:$N$10000,キーワード!$D$6:$D$10000,B182,キーワード!$F$6:$F$10000,C182)),E182+1)</f>
        <v>#DIV/0!</v>
      </c>
      <c r="E182" t="str">
        <f ca="1">INDEX(商品別!C:C,MATCH(キーワード別!B182,商品別!B:B,0),1)</f>
        <v/>
      </c>
    </row>
    <row r="183" spans="1:5">
      <c r="A183" t="s">
        <v>60</v>
      </c>
      <c r="B183" s="51">
        <f>キーワード!D187</f>
        <v>0</v>
      </c>
      <c r="C183">
        <f>キーワード!F187</f>
        <v>0</v>
      </c>
      <c r="D183" s="24" t="e">
        <f ca="1">IF(IF(SUMIFS(キーワード!$N$6:$N$10000,キーワード!$D$6:$D$10000,B183,キーワード!$F$6:$F$10000,C183)=0,"",SUMIFS(キーワード!$N$6:$N$10000,キーワード!$D$6:$D$10000,B183,キーワード!$F$6:$F$10000,C183))&gt;E183,IF(SUMIFS(キーワード!$N$6:$N$10000,キーワード!$D$6:$D$10000,B183,キーワード!$F$6:$F$10000,C183)=0,"",SUMIFS(キーワード!$N$6:$N$10000,キーワード!$D$6:$D$10000,B183,キーワード!$F$6:$F$10000,C183)),E183+1)</f>
        <v>#DIV/0!</v>
      </c>
      <c r="E183" t="str">
        <f ca="1">INDEX(商品別!C:C,MATCH(キーワード別!B183,商品別!B:B,0),1)</f>
        <v/>
      </c>
    </row>
    <row r="184" spans="1:5">
      <c r="A184" t="s">
        <v>60</v>
      </c>
      <c r="B184" s="51">
        <f>キーワード!D188</f>
        <v>0</v>
      </c>
      <c r="C184">
        <f>キーワード!F188</f>
        <v>0</v>
      </c>
      <c r="D184" s="24" t="e">
        <f ca="1">IF(IF(SUMIFS(キーワード!$N$6:$N$10000,キーワード!$D$6:$D$10000,B184,キーワード!$F$6:$F$10000,C184)=0,"",SUMIFS(キーワード!$N$6:$N$10000,キーワード!$D$6:$D$10000,B184,キーワード!$F$6:$F$10000,C184))&gt;E184,IF(SUMIFS(キーワード!$N$6:$N$10000,キーワード!$D$6:$D$10000,B184,キーワード!$F$6:$F$10000,C184)=0,"",SUMIFS(キーワード!$N$6:$N$10000,キーワード!$D$6:$D$10000,B184,キーワード!$F$6:$F$10000,C184)),E184+1)</f>
        <v>#DIV/0!</v>
      </c>
      <c r="E184" t="str">
        <f ca="1">INDEX(商品別!C:C,MATCH(キーワード別!B184,商品別!B:B,0),1)</f>
        <v/>
      </c>
    </row>
    <row r="185" spans="1:5">
      <c r="A185" t="s">
        <v>60</v>
      </c>
      <c r="B185" s="51">
        <f>キーワード!D189</f>
        <v>0</v>
      </c>
      <c r="C185">
        <f>キーワード!F189</f>
        <v>0</v>
      </c>
      <c r="D185" s="24" t="e">
        <f ca="1">IF(IF(SUMIFS(キーワード!$N$6:$N$10000,キーワード!$D$6:$D$10000,B185,キーワード!$F$6:$F$10000,C185)=0,"",SUMIFS(キーワード!$N$6:$N$10000,キーワード!$D$6:$D$10000,B185,キーワード!$F$6:$F$10000,C185))&gt;E185,IF(SUMIFS(キーワード!$N$6:$N$10000,キーワード!$D$6:$D$10000,B185,キーワード!$F$6:$F$10000,C185)=0,"",SUMIFS(キーワード!$N$6:$N$10000,キーワード!$D$6:$D$10000,B185,キーワード!$F$6:$F$10000,C185)),E185+1)</f>
        <v>#DIV/0!</v>
      </c>
      <c r="E185" t="str">
        <f ca="1">INDEX(商品別!C:C,MATCH(キーワード別!B185,商品別!B:B,0),1)</f>
        <v/>
      </c>
    </row>
    <row r="186" spans="1:5">
      <c r="A186" t="s">
        <v>60</v>
      </c>
      <c r="B186" s="51">
        <f>キーワード!D190</f>
        <v>0</v>
      </c>
      <c r="C186">
        <f>キーワード!F190</f>
        <v>0</v>
      </c>
      <c r="D186" s="24" t="e">
        <f ca="1">IF(IF(SUMIFS(キーワード!$N$6:$N$10000,キーワード!$D$6:$D$10000,B186,キーワード!$F$6:$F$10000,C186)=0,"",SUMIFS(キーワード!$N$6:$N$10000,キーワード!$D$6:$D$10000,B186,キーワード!$F$6:$F$10000,C186))&gt;E186,IF(SUMIFS(キーワード!$N$6:$N$10000,キーワード!$D$6:$D$10000,B186,キーワード!$F$6:$F$10000,C186)=0,"",SUMIFS(キーワード!$N$6:$N$10000,キーワード!$D$6:$D$10000,B186,キーワード!$F$6:$F$10000,C186)),E186+1)</f>
        <v>#DIV/0!</v>
      </c>
      <c r="E186" t="str">
        <f ca="1">INDEX(商品別!C:C,MATCH(キーワード別!B186,商品別!B:B,0),1)</f>
        <v/>
      </c>
    </row>
    <row r="187" spans="1:5">
      <c r="A187" t="s">
        <v>60</v>
      </c>
      <c r="B187" s="51">
        <f>キーワード!D191</f>
        <v>0</v>
      </c>
      <c r="C187">
        <f>キーワード!F191</f>
        <v>0</v>
      </c>
      <c r="D187" s="24" t="e">
        <f ca="1">IF(IF(SUMIFS(キーワード!$N$6:$N$10000,キーワード!$D$6:$D$10000,B187,キーワード!$F$6:$F$10000,C187)=0,"",SUMIFS(キーワード!$N$6:$N$10000,キーワード!$D$6:$D$10000,B187,キーワード!$F$6:$F$10000,C187))&gt;E187,IF(SUMIFS(キーワード!$N$6:$N$10000,キーワード!$D$6:$D$10000,B187,キーワード!$F$6:$F$10000,C187)=0,"",SUMIFS(キーワード!$N$6:$N$10000,キーワード!$D$6:$D$10000,B187,キーワード!$F$6:$F$10000,C187)),E187+1)</f>
        <v>#DIV/0!</v>
      </c>
      <c r="E187" t="str">
        <f ca="1">INDEX(商品別!C:C,MATCH(キーワード別!B187,商品別!B:B,0),1)</f>
        <v/>
      </c>
    </row>
    <row r="188" spans="1:5">
      <c r="A188" t="s">
        <v>60</v>
      </c>
      <c r="B188" s="51">
        <f>キーワード!D192</f>
        <v>0</v>
      </c>
      <c r="C188">
        <f>キーワード!F192</f>
        <v>0</v>
      </c>
      <c r="D188" s="24" t="e">
        <f ca="1">IF(IF(SUMIFS(キーワード!$N$6:$N$10000,キーワード!$D$6:$D$10000,B188,キーワード!$F$6:$F$10000,C188)=0,"",SUMIFS(キーワード!$N$6:$N$10000,キーワード!$D$6:$D$10000,B188,キーワード!$F$6:$F$10000,C188))&gt;E188,IF(SUMIFS(キーワード!$N$6:$N$10000,キーワード!$D$6:$D$10000,B188,キーワード!$F$6:$F$10000,C188)=0,"",SUMIFS(キーワード!$N$6:$N$10000,キーワード!$D$6:$D$10000,B188,キーワード!$F$6:$F$10000,C188)),E188+1)</f>
        <v>#DIV/0!</v>
      </c>
      <c r="E188" t="str">
        <f ca="1">INDEX(商品別!C:C,MATCH(キーワード別!B188,商品別!B:B,0),1)</f>
        <v/>
      </c>
    </row>
    <row r="189" spans="1:5">
      <c r="A189" t="s">
        <v>60</v>
      </c>
      <c r="B189" s="51">
        <f>キーワード!D193</f>
        <v>0</v>
      </c>
      <c r="C189">
        <f>キーワード!F193</f>
        <v>0</v>
      </c>
      <c r="D189" s="24" t="e">
        <f ca="1">IF(IF(SUMIFS(キーワード!$N$6:$N$10000,キーワード!$D$6:$D$10000,B189,キーワード!$F$6:$F$10000,C189)=0,"",SUMIFS(キーワード!$N$6:$N$10000,キーワード!$D$6:$D$10000,B189,キーワード!$F$6:$F$10000,C189))&gt;E189,IF(SUMIFS(キーワード!$N$6:$N$10000,キーワード!$D$6:$D$10000,B189,キーワード!$F$6:$F$10000,C189)=0,"",SUMIFS(キーワード!$N$6:$N$10000,キーワード!$D$6:$D$10000,B189,キーワード!$F$6:$F$10000,C189)),E189+1)</f>
        <v>#DIV/0!</v>
      </c>
      <c r="E189" t="str">
        <f ca="1">INDEX(商品別!C:C,MATCH(キーワード別!B189,商品別!B:B,0),1)</f>
        <v/>
      </c>
    </row>
    <row r="190" spans="1:5">
      <c r="A190" t="s">
        <v>60</v>
      </c>
      <c r="B190" s="51">
        <f>キーワード!D194</f>
        <v>0</v>
      </c>
      <c r="C190">
        <f>キーワード!F194</f>
        <v>0</v>
      </c>
      <c r="D190" s="24" t="e">
        <f ca="1">IF(IF(SUMIFS(キーワード!$N$6:$N$10000,キーワード!$D$6:$D$10000,B190,キーワード!$F$6:$F$10000,C190)=0,"",SUMIFS(キーワード!$N$6:$N$10000,キーワード!$D$6:$D$10000,B190,キーワード!$F$6:$F$10000,C190))&gt;E190,IF(SUMIFS(キーワード!$N$6:$N$10000,キーワード!$D$6:$D$10000,B190,キーワード!$F$6:$F$10000,C190)=0,"",SUMIFS(キーワード!$N$6:$N$10000,キーワード!$D$6:$D$10000,B190,キーワード!$F$6:$F$10000,C190)),E190+1)</f>
        <v>#DIV/0!</v>
      </c>
      <c r="E190" t="str">
        <f ca="1">INDEX(商品別!C:C,MATCH(キーワード別!B190,商品別!B:B,0),1)</f>
        <v/>
      </c>
    </row>
    <row r="191" spans="1:5">
      <c r="A191" t="s">
        <v>60</v>
      </c>
      <c r="B191" s="51">
        <f>キーワード!D195</f>
        <v>0</v>
      </c>
      <c r="C191">
        <f>キーワード!F195</f>
        <v>0</v>
      </c>
      <c r="D191" s="24" t="e">
        <f ca="1">IF(IF(SUMIFS(キーワード!$N$6:$N$10000,キーワード!$D$6:$D$10000,B191,キーワード!$F$6:$F$10000,C191)=0,"",SUMIFS(キーワード!$N$6:$N$10000,キーワード!$D$6:$D$10000,B191,キーワード!$F$6:$F$10000,C191))&gt;E191,IF(SUMIFS(キーワード!$N$6:$N$10000,キーワード!$D$6:$D$10000,B191,キーワード!$F$6:$F$10000,C191)=0,"",SUMIFS(キーワード!$N$6:$N$10000,キーワード!$D$6:$D$10000,B191,キーワード!$F$6:$F$10000,C191)),E191+1)</f>
        <v>#DIV/0!</v>
      </c>
      <c r="E191" t="str">
        <f ca="1">INDEX(商品別!C:C,MATCH(キーワード別!B191,商品別!B:B,0),1)</f>
        <v/>
      </c>
    </row>
    <row r="192" spans="1:5">
      <c r="A192" t="s">
        <v>60</v>
      </c>
      <c r="B192" s="51">
        <f>キーワード!D196</f>
        <v>0</v>
      </c>
      <c r="C192">
        <f>キーワード!F196</f>
        <v>0</v>
      </c>
      <c r="D192" s="24" t="e">
        <f ca="1">IF(IF(SUMIFS(キーワード!$N$6:$N$10000,キーワード!$D$6:$D$10000,B192,キーワード!$F$6:$F$10000,C192)=0,"",SUMIFS(キーワード!$N$6:$N$10000,キーワード!$D$6:$D$10000,B192,キーワード!$F$6:$F$10000,C192))&gt;E192,IF(SUMIFS(キーワード!$N$6:$N$10000,キーワード!$D$6:$D$10000,B192,キーワード!$F$6:$F$10000,C192)=0,"",SUMIFS(キーワード!$N$6:$N$10000,キーワード!$D$6:$D$10000,B192,キーワード!$F$6:$F$10000,C192)),E192+1)</f>
        <v>#DIV/0!</v>
      </c>
      <c r="E192" t="str">
        <f ca="1">INDEX(商品別!C:C,MATCH(キーワード別!B192,商品別!B:B,0),1)</f>
        <v/>
      </c>
    </row>
    <row r="193" spans="1:5">
      <c r="A193" t="s">
        <v>60</v>
      </c>
      <c r="B193" s="51">
        <f>キーワード!D197</f>
        <v>0</v>
      </c>
      <c r="C193">
        <f>キーワード!F197</f>
        <v>0</v>
      </c>
      <c r="D193" s="24" t="e">
        <f ca="1">IF(IF(SUMIFS(キーワード!$N$6:$N$10000,キーワード!$D$6:$D$10000,B193,キーワード!$F$6:$F$10000,C193)=0,"",SUMIFS(キーワード!$N$6:$N$10000,キーワード!$D$6:$D$10000,B193,キーワード!$F$6:$F$10000,C193))&gt;E193,IF(SUMIFS(キーワード!$N$6:$N$10000,キーワード!$D$6:$D$10000,B193,キーワード!$F$6:$F$10000,C193)=0,"",SUMIFS(キーワード!$N$6:$N$10000,キーワード!$D$6:$D$10000,B193,キーワード!$F$6:$F$10000,C193)),E193+1)</f>
        <v>#DIV/0!</v>
      </c>
      <c r="E193" t="str">
        <f ca="1">INDEX(商品別!C:C,MATCH(キーワード別!B193,商品別!B:B,0),1)</f>
        <v/>
      </c>
    </row>
    <row r="194" spans="1:5">
      <c r="A194" t="s">
        <v>60</v>
      </c>
      <c r="B194" s="51">
        <f>キーワード!D198</f>
        <v>0</v>
      </c>
      <c r="C194">
        <f>キーワード!F198</f>
        <v>0</v>
      </c>
      <c r="D194" s="24" t="e">
        <f ca="1">IF(IF(SUMIFS(キーワード!$N$6:$N$10000,キーワード!$D$6:$D$10000,B194,キーワード!$F$6:$F$10000,C194)=0,"",SUMIFS(キーワード!$N$6:$N$10000,キーワード!$D$6:$D$10000,B194,キーワード!$F$6:$F$10000,C194))&gt;E194,IF(SUMIFS(キーワード!$N$6:$N$10000,キーワード!$D$6:$D$10000,B194,キーワード!$F$6:$F$10000,C194)=0,"",SUMIFS(キーワード!$N$6:$N$10000,キーワード!$D$6:$D$10000,B194,キーワード!$F$6:$F$10000,C194)),E194+1)</f>
        <v>#DIV/0!</v>
      </c>
      <c r="E194" t="str">
        <f ca="1">INDEX(商品別!C:C,MATCH(キーワード別!B194,商品別!B:B,0),1)</f>
        <v/>
      </c>
    </row>
    <row r="195" spans="1:5">
      <c r="A195" t="s">
        <v>60</v>
      </c>
      <c r="B195" s="51">
        <f>キーワード!D199</f>
        <v>0</v>
      </c>
      <c r="C195">
        <f>キーワード!F199</f>
        <v>0</v>
      </c>
      <c r="D195" s="24" t="e">
        <f ca="1">IF(IF(SUMIFS(キーワード!$N$6:$N$10000,キーワード!$D$6:$D$10000,B195,キーワード!$F$6:$F$10000,C195)=0,"",SUMIFS(キーワード!$N$6:$N$10000,キーワード!$D$6:$D$10000,B195,キーワード!$F$6:$F$10000,C195))&gt;E195,IF(SUMIFS(キーワード!$N$6:$N$10000,キーワード!$D$6:$D$10000,B195,キーワード!$F$6:$F$10000,C195)=0,"",SUMIFS(キーワード!$N$6:$N$10000,キーワード!$D$6:$D$10000,B195,キーワード!$F$6:$F$10000,C195)),E195+1)</f>
        <v>#DIV/0!</v>
      </c>
      <c r="E195" t="str">
        <f ca="1">INDEX(商品別!C:C,MATCH(キーワード別!B195,商品別!B:B,0),1)</f>
        <v/>
      </c>
    </row>
    <row r="196" spans="1:5">
      <c r="A196" t="s">
        <v>60</v>
      </c>
      <c r="B196" s="51">
        <f>キーワード!D200</f>
        <v>0</v>
      </c>
      <c r="C196">
        <f>キーワード!F200</f>
        <v>0</v>
      </c>
      <c r="D196" s="24" t="e">
        <f ca="1">IF(IF(SUMIFS(キーワード!$N$6:$N$10000,キーワード!$D$6:$D$10000,B196,キーワード!$F$6:$F$10000,C196)=0,"",SUMIFS(キーワード!$N$6:$N$10000,キーワード!$D$6:$D$10000,B196,キーワード!$F$6:$F$10000,C196))&gt;E196,IF(SUMIFS(キーワード!$N$6:$N$10000,キーワード!$D$6:$D$10000,B196,キーワード!$F$6:$F$10000,C196)=0,"",SUMIFS(キーワード!$N$6:$N$10000,キーワード!$D$6:$D$10000,B196,キーワード!$F$6:$F$10000,C196)),E196+1)</f>
        <v>#DIV/0!</v>
      </c>
      <c r="E196" t="str">
        <f ca="1">INDEX(商品別!C:C,MATCH(キーワード別!B196,商品別!B:B,0),1)</f>
        <v/>
      </c>
    </row>
    <row r="197" spans="1:5">
      <c r="A197" t="s">
        <v>60</v>
      </c>
      <c r="B197" s="51">
        <f>キーワード!D201</f>
        <v>0</v>
      </c>
      <c r="C197">
        <f>キーワード!F201</f>
        <v>0</v>
      </c>
      <c r="D197" s="24" t="e">
        <f ca="1">IF(IF(SUMIFS(キーワード!$N$6:$N$10000,キーワード!$D$6:$D$10000,B197,キーワード!$F$6:$F$10000,C197)=0,"",SUMIFS(キーワード!$N$6:$N$10000,キーワード!$D$6:$D$10000,B197,キーワード!$F$6:$F$10000,C197))&gt;E197,IF(SUMIFS(キーワード!$N$6:$N$10000,キーワード!$D$6:$D$10000,B197,キーワード!$F$6:$F$10000,C197)=0,"",SUMIFS(キーワード!$N$6:$N$10000,キーワード!$D$6:$D$10000,B197,キーワード!$F$6:$F$10000,C197)),E197+1)</f>
        <v>#DIV/0!</v>
      </c>
      <c r="E197" t="str">
        <f ca="1">INDEX(商品別!C:C,MATCH(キーワード別!B197,商品別!B:B,0),1)</f>
        <v/>
      </c>
    </row>
    <row r="198" spans="1:5">
      <c r="A198" t="s">
        <v>60</v>
      </c>
      <c r="B198" s="51">
        <f>キーワード!D202</f>
        <v>0</v>
      </c>
      <c r="C198">
        <f>キーワード!F202</f>
        <v>0</v>
      </c>
      <c r="D198" s="24" t="e">
        <f ca="1">IF(IF(SUMIFS(キーワード!$N$6:$N$10000,キーワード!$D$6:$D$10000,B198,キーワード!$F$6:$F$10000,C198)=0,"",SUMIFS(キーワード!$N$6:$N$10000,キーワード!$D$6:$D$10000,B198,キーワード!$F$6:$F$10000,C198))&gt;E198,IF(SUMIFS(キーワード!$N$6:$N$10000,キーワード!$D$6:$D$10000,B198,キーワード!$F$6:$F$10000,C198)=0,"",SUMIFS(キーワード!$N$6:$N$10000,キーワード!$D$6:$D$10000,B198,キーワード!$F$6:$F$10000,C198)),E198+1)</f>
        <v>#DIV/0!</v>
      </c>
      <c r="E198" t="str">
        <f ca="1">INDEX(商品別!C:C,MATCH(キーワード別!B198,商品別!B:B,0),1)</f>
        <v/>
      </c>
    </row>
    <row r="199" spans="1:5">
      <c r="A199" t="s">
        <v>60</v>
      </c>
      <c r="B199" s="51">
        <f>キーワード!D203</f>
        <v>0</v>
      </c>
      <c r="C199">
        <f>キーワード!F203</f>
        <v>0</v>
      </c>
      <c r="D199" s="24" t="e">
        <f ca="1">IF(IF(SUMIFS(キーワード!$N$6:$N$10000,キーワード!$D$6:$D$10000,B199,キーワード!$F$6:$F$10000,C199)=0,"",SUMIFS(キーワード!$N$6:$N$10000,キーワード!$D$6:$D$10000,B199,キーワード!$F$6:$F$10000,C199))&gt;E199,IF(SUMIFS(キーワード!$N$6:$N$10000,キーワード!$D$6:$D$10000,B199,キーワード!$F$6:$F$10000,C199)=0,"",SUMIFS(キーワード!$N$6:$N$10000,キーワード!$D$6:$D$10000,B199,キーワード!$F$6:$F$10000,C199)),E199+1)</f>
        <v>#DIV/0!</v>
      </c>
      <c r="E199" t="str">
        <f ca="1">INDEX(商品別!C:C,MATCH(キーワード別!B199,商品別!B:B,0),1)</f>
        <v/>
      </c>
    </row>
    <row r="200" spans="1:5">
      <c r="A200" t="s">
        <v>60</v>
      </c>
      <c r="B200" s="51">
        <f>キーワード!D204</f>
        <v>0</v>
      </c>
      <c r="C200">
        <f>キーワード!F204</f>
        <v>0</v>
      </c>
      <c r="D200" s="24" t="e">
        <f ca="1">IF(IF(SUMIFS(キーワード!$N$6:$N$10000,キーワード!$D$6:$D$10000,B200,キーワード!$F$6:$F$10000,C200)=0,"",SUMIFS(キーワード!$N$6:$N$10000,キーワード!$D$6:$D$10000,B200,キーワード!$F$6:$F$10000,C200))&gt;E200,IF(SUMIFS(キーワード!$N$6:$N$10000,キーワード!$D$6:$D$10000,B200,キーワード!$F$6:$F$10000,C200)=0,"",SUMIFS(キーワード!$N$6:$N$10000,キーワード!$D$6:$D$10000,B200,キーワード!$F$6:$F$10000,C200)),E200+1)</f>
        <v>#DIV/0!</v>
      </c>
      <c r="E200" t="str">
        <f ca="1">INDEX(商品別!C:C,MATCH(キーワード別!B200,商品別!B:B,0),1)</f>
        <v/>
      </c>
    </row>
    <row r="201" spans="1:5">
      <c r="A201" t="s">
        <v>60</v>
      </c>
      <c r="B201" s="51">
        <f>キーワード!D205</f>
        <v>0</v>
      </c>
      <c r="C201">
        <f>キーワード!F205</f>
        <v>0</v>
      </c>
      <c r="D201" s="24" t="e">
        <f ca="1">IF(IF(SUMIFS(キーワード!$N$6:$N$10000,キーワード!$D$6:$D$10000,B201,キーワード!$F$6:$F$10000,C201)=0,"",SUMIFS(キーワード!$N$6:$N$10000,キーワード!$D$6:$D$10000,B201,キーワード!$F$6:$F$10000,C201))&gt;E201,IF(SUMIFS(キーワード!$N$6:$N$10000,キーワード!$D$6:$D$10000,B201,キーワード!$F$6:$F$10000,C201)=0,"",SUMIFS(キーワード!$N$6:$N$10000,キーワード!$D$6:$D$10000,B201,キーワード!$F$6:$F$10000,C201)),E201+1)</f>
        <v>#DIV/0!</v>
      </c>
      <c r="E201" t="str">
        <f ca="1">INDEX(商品別!C:C,MATCH(キーワード別!B201,商品別!B:B,0),1)</f>
        <v/>
      </c>
    </row>
    <row r="202" spans="1:5">
      <c r="A202" t="s">
        <v>60</v>
      </c>
      <c r="B202" s="51">
        <f>キーワード!D206</f>
        <v>0</v>
      </c>
      <c r="C202">
        <f>キーワード!F206</f>
        <v>0</v>
      </c>
      <c r="D202" s="24" t="e">
        <f ca="1">IF(IF(SUMIFS(キーワード!$N$6:$N$10000,キーワード!$D$6:$D$10000,B202,キーワード!$F$6:$F$10000,C202)=0,"",SUMIFS(キーワード!$N$6:$N$10000,キーワード!$D$6:$D$10000,B202,キーワード!$F$6:$F$10000,C202))&gt;E202,IF(SUMIFS(キーワード!$N$6:$N$10000,キーワード!$D$6:$D$10000,B202,キーワード!$F$6:$F$10000,C202)=0,"",SUMIFS(キーワード!$N$6:$N$10000,キーワード!$D$6:$D$10000,B202,キーワード!$F$6:$F$10000,C202)),E202+1)</f>
        <v>#DIV/0!</v>
      </c>
      <c r="E202" t="str">
        <f ca="1">INDEX(商品別!C:C,MATCH(キーワード別!B202,商品別!B:B,0),1)</f>
        <v/>
      </c>
    </row>
    <row r="203" spans="1:5">
      <c r="A203" t="s">
        <v>60</v>
      </c>
      <c r="B203" s="51">
        <f>キーワード!D207</f>
        <v>0</v>
      </c>
      <c r="C203">
        <f>キーワード!F207</f>
        <v>0</v>
      </c>
      <c r="D203" s="24" t="e">
        <f ca="1">IF(IF(SUMIFS(キーワード!$N$6:$N$10000,キーワード!$D$6:$D$10000,B203,キーワード!$F$6:$F$10000,C203)=0,"",SUMIFS(キーワード!$N$6:$N$10000,キーワード!$D$6:$D$10000,B203,キーワード!$F$6:$F$10000,C203))&gt;E203,IF(SUMIFS(キーワード!$N$6:$N$10000,キーワード!$D$6:$D$10000,B203,キーワード!$F$6:$F$10000,C203)=0,"",SUMIFS(キーワード!$N$6:$N$10000,キーワード!$D$6:$D$10000,B203,キーワード!$F$6:$F$10000,C203)),E203+1)</f>
        <v>#DIV/0!</v>
      </c>
      <c r="E203" t="str">
        <f ca="1">INDEX(商品別!C:C,MATCH(キーワード別!B203,商品別!B:B,0),1)</f>
        <v/>
      </c>
    </row>
    <row r="204" spans="1:5">
      <c r="A204" t="s">
        <v>60</v>
      </c>
      <c r="B204" s="51">
        <f>キーワード!D208</f>
        <v>0</v>
      </c>
      <c r="C204">
        <f>キーワード!F208</f>
        <v>0</v>
      </c>
      <c r="D204" s="24" t="e">
        <f ca="1">IF(IF(SUMIFS(キーワード!$N$6:$N$10000,キーワード!$D$6:$D$10000,B204,キーワード!$F$6:$F$10000,C204)=0,"",SUMIFS(キーワード!$N$6:$N$10000,キーワード!$D$6:$D$10000,B204,キーワード!$F$6:$F$10000,C204))&gt;E204,IF(SUMIFS(キーワード!$N$6:$N$10000,キーワード!$D$6:$D$10000,B204,キーワード!$F$6:$F$10000,C204)=0,"",SUMIFS(キーワード!$N$6:$N$10000,キーワード!$D$6:$D$10000,B204,キーワード!$F$6:$F$10000,C204)),E204+1)</f>
        <v>#DIV/0!</v>
      </c>
      <c r="E204" t="str">
        <f ca="1">INDEX(商品別!C:C,MATCH(キーワード別!B204,商品別!B:B,0),1)</f>
        <v/>
      </c>
    </row>
    <row r="205" spans="1:5">
      <c r="A205" t="s">
        <v>60</v>
      </c>
      <c r="B205" s="51">
        <f>キーワード!D209</f>
        <v>0</v>
      </c>
      <c r="C205">
        <f>キーワード!F209</f>
        <v>0</v>
      </c>
      <c r="D205" s="24" t="e">
        <f ca="1">IF(IF(SUMIFS(キーワード!$N$6:$N$10000,キーワード!$D$6:$D$10000,B205,キーワード!$F$6:$F$10000,C205)=0,"",SUMIFS(キーワード!$N$6:$N$10000,キーワード!$D$6:$D$10000,B205,キーワード!$F$6:$F$10000,C205))&gt;E205,IF(SUMIFS(キーワード!$N$6:$N$10000,キーワード!$D$6:$D$10000,B205,キーワード!$F$6:$F$10000,C205)=0,"",SUMIFS(キーワード!$N$6:$N$10000,キーワード!$D$6:$D$10000,B205,キーワード!$F$6:$F$10000,C205)),E205+1)</f>
        <v>#DIV/0!</v>
      </c>
      <c r="E205" t="str">
        <f ca="1">INDEX(商品別!C:C,MATCH(キーワード別!B205,商品別!B:B,0),1)</f>
        <v/>
      </c>
    </row>
    <row r="206" spans="1:5">
      <c r="A206" t="s">
        <v>60</v>
      </c>
      <c r="B206" s="51">
        <f>キーワード!D210</f>
        <v>0</v>
      </c>
      <c r="C206">
        <f>キーワード!F210</f>
        <v>0</v>
      </c>
      <c r="D206" s="24" t="e">
        <f ca="1">IF(IF(SUMIFS(キーワード!$N$6:$N$10000,キーワード!$D$6:$D$10000,B206,キーワード!$F$6:$F$10000,C206)=0,"",SUMIFS(キーワード!$N$6:$N$10000,キーワード!$D$6:$D$10000,B206,キーワード!$F$6:$F$10000,C206))&gt;E206,IF(SUMIFS(キーワード!$N$6:$N$10000,キーワード!$D$6:$D$10000,B206,キーワード!$F$6:$F$10000,C206)=0,"",SUMIFS(キーワード!$N$6:$N$10000,キーワード!$D$6:$D$10000,B206,キーワード!$F$6:$F$10000,C206)),E206+1)</f>
        <v>#DIV/0!</v>
      </c>
      <c r="E206" t="str">
        <f ca="1">INDEX(商品別!C:C,MATCH(キーワード別!B206,商品別!B:B,0),1)</f>
        <v/>
      </c>
    </row>
    <row r="207" spans="1:5">
      <c r="A207" t="s">
        <v>60</v>
      </c>
      <c r="B207" s="51">
        <f>キーワード!D211</f>
        <v>0</v>
      </c>
      <c r="C207">
        <f>キーワード!F211</f>
        <v>0</v>
      </c>
      <c r="D207" s="24" t="e">
        <f ca="1">IF(IF(SUMIFS(キーワード!$N$6:$N$10000,キーワード!$D$6:$D$10000,B207,キーワード!$F$6:$F$10000,C207)=0,"",SUMIFS(キーワード!$N$6:$N$10000,キーワード!$D$6:$D$10000,B207,キーワード!$F$6:$F$10000,C207))&gt;E207,IF(SUMIFS(キーワード!$N$6:$N$10000,キーワード!$D$6:$D$10000,B207,キーワード!$F$6:$F$10000,C207)=0,"",SUMIFS(キーワード!$N$6:$N$10000,キーワード!$D$6:$D$10000,B207,キーワード!$F$6:$F$10000,C207)),E207+1)</f>
        <v>#DIV/0!</v>
      </c>
      <c r="E207" t="str">
        <f ca="1">INDEX(商品別!C:C,MATCH(キーワード別!B207,商品別!B:B,0),1)</f>
        <v/>
      </c>
    </row>
    <row r="208" spans="1:5">
      <c r="A208" t="s">
        <v>60</v>
      </c>
      <c r="B208" s="51">
        <f>キーワード!D212</f>
        <v>0</v>
      </c>
      <c r="C208">
        <f>キーワード!F212</f>
        <v>0</v>
      </c>
      <c r="D208" s="24" t="e">
        <f ca="1">IF(IF(SUMIFS(キーワード!$N$6:$N$10000,キーワード!$D$6:$D$10000,B208,キーワード!$F$6:$F$10000,C208)=0,"",SUMIFS(キーワード!$N$6:$N$10000,キーワード!$D$6:$D$10000,B208,キーワード!$F$6:$F$10000,C208))&gt;E208,IF(SUMIFS(キーワード!$N$6:$N$10000,キーワード!$D$6:$D$10000,B208,キーワード!$F$6:$F$10000,C208)=0,"",SUMIFS(キーワード!$N$6:$N$10000,キーワード!$D$6:$D$10000,B208,キーワード!$F$6:$F$10000,C208)),E208+1)</f>
        <v>#DIV/0!</v>
      </c>
      <c r="E208" t="str">
        <f ca="1">INDEX(商品別!C:C,MATCH(キーワード別!B208,商品別!B:B,0),1)</f>
        <v/>
      </c>
    </row>
    <row r="209" spans="1:5">
      <c r="A209" t="s">
        <v>60</v>
      </c>
      <c r="B209" s="51">
        <f>キーワード!D213</f>
        <v>0</v>
      </c>
      <c r="C209">
        <f>キーワード!F213</f>
        <v>0</v>
      </c>
      <c r="D209" s="24" t="e">
        <f ca="1">IF(IF(SUMIFS(キーワード!$N$6:$N$10000,キーワード!$D$6:$D$10000,B209,キーワード!$F$6:$F$10000,C209)=0,"",SUMIFS(キーワード!$N$6:$N$10000,キーワード!$D$6:$D$10000,B209,キーワード!$F$6:$F$10000,C209))&gt;E209,IF(SUMIFS(キーワード!$N$6:$N$10000,キーワード!$D$6:$D$10000,B209,キーワード!$F$6:$F$10000,C209)=0,"",SUMIFS(キーワード!$N$6:$N$10000,キーワード!$D$6:$D$10000,B209,キーワード!$F$6:$F$10000,C209)),E209+1)</f>
        <v>#DIV/0!</v>
      </c>
      <c r="E209" t="str">
        <f ca="1">INDEX(商品別!C:C,MATCH(キーワード別!B209,商品別!B:B,0),1)</f>
        <v/>
      </c>
    </row>
    <row r="210" spans="1:5">
      <c r="A210" t="s">
        <v>60</v>
      </c>
      <c r="B210" s="51">
        <f>キーワード!D214</f>
        <v>0</v>
      </c>
      <c r="C210">
        <f>キーワード!F214</f>
        <v>0</v>
      </c>
      <c r="D210" s="24" t="e">
        <f ca="1">IF(IF(SUMIFS(キーワード!$N$6:$N$10000,キーワード!$D$6:$D$10000,B210,キーワード!$F$6:$F$10000,C210)=0,"",SUMIFS(キーワード!$N$6:$N$10000,キーワード!$D$6:$D$10000,B210,キーワード!$F$6:$F$10000,C210))&gt;E210,IF(SUMIFS(キーワード!$N$6:$N$10000,キーワード!$D$6:$D$10000,B210,キーワード!$F$6:$F$10000,C210)=0,"",SUMIFS(キーワード!$N$6:$N$10000,キーワード!$D$6:$D$10000,B210,キーワード!$F$6:$F$10000,C210)),E210+1)</f>
        <v>#DIV/0!</v>
      </c>
      <c r="E210" t="str">
        <f ca="1">INDEX(商品別!C:C,MATCH(キーワード別!B210,商品別!B:B,0),1)</f>
        <v/>
      </c>
    </row>
    <row r="211" spans="1:5">
      <c r="A211" t="s">
        <v>60</v>
      </c>
      <c r="B211" s="51">
        <f>キーワード!D215</f>
        <v>0</v>
      </c>
      <c r="C211">
        <f>キーワード!F215</f>
        <v>0</v>
      </c>
      <c r="D211" s="24" t="e">
        <f ca="1">IF(IF(SUMIFS(キーワード!$N$6:$N$10000,キーワード!$D$6:$D$10000,B211,キーワード!$F$6:$F$10000,C211)=0,"",SUMIFS(キーワード!$N$6:$N$10000,キーワード!$D$6:$D$10000,B211,キーワード!$F$6:$F$10000,C211))&gt;E211,IF(SUMIFS(キーワード!$N$6:$N$10000,キーワード!$D$6:$D$10000,B211,キーワード!$F$6:$F$10000,C211)=0,"",SUMIFS(キーワード!$N$6:$N$10000,キーワード!$D$6:$D$10000,B211,キーワード!$F$6:$F$10000,C211)),E211+1)</f>
        <v>#DIV/0!</v>
      </c>
      <c r="E211" t="str">
        <f ca="1">INDEX(商品別!C:C,MATCH(キーワード別!B211,商品別!B:B,0),1)</f>
        <v/>
      </c>
    </row>
    <row r="212" spans="1:5">
      <c r="A212" t="s">
        <v>60</v>
      </c>
      <c r="B212" s="51">
        <f>キーワード!D216</f>
        <v>0</v>
      </c>
      <c r="C212">
        <f>キーワード!F216</f>
        <v>0</v>
      </c>
      <c r="D212" s="24" t="e">
        <f ca="1">IF(IF(SUMIFS(キーワード!$N$6:$N$10000,キーワード!$D$6:$D$10000,B212,キーワード!$F$6:$F$10000,C212)=0,"",SUMIFS(キーワード!$N$6:$N$10000,キーワード!$D$6:$D$10000,B212,キーワード!$F$6:$F$10000,C212))&gt;E212,IF(SUMIFS(キーワード!$N$6:$N$10000,キーワード!$D$6:$D$10000,B212,キーワード!$F$6:$F$10000,C212)=0,"",SUMIFS(キーワード!$N$6:$N$10000,キーワード!$D$6:$D$10000,B212,キーワード!$F$6:$F$10000,C212)),E212+1)</f>
        <v>#DIV/0!</v>
      </c>
      <c r="E212" t="str">
        <f ca="1">INDEX(商品別!C:C,MATCH(キーワード別!B212,商品別!B:B,0),1)</f>
        <v/>
      </c>
    </row>
    <row r="213" spans="1:5">
      <c r="A213" t="s">
        <v>60</v>
      </c>
      <c r="B213" s="51">
        <f>キーワード!D217</f>
        <v>0</v>
      </c>
      <c r="C213">
        <f>キーワード!F217</f>
        <v>0</v>
      </c>
      <c r="D213" s="24" t="e">
        <f ca="1">IF(IF(SUMIFS(キーワード!$N$6:$N$10000,キーワード!$D$6:$D$10000,B213,キーワード!$F$6:$F$10000,C213)=0,"",SUMIFS(キーワード!$N$6:$N$10000,キーワード!$D$6:$D$10000,B213,キーワード!$F$6:$F$10000,C213))&gt;E213,IF(SUMIFS(キーワード!$N$6:$N$10000,キーワード!$D$6:$D$10000,B213,キーワード!$F$6:$F$10000,C213)=0,"",SUMIFS(キーワード!$N$6:$N$10000,キーワード!$D$6:$D$10000,B213,キーワード!$F$6:$F$10000,C213)),E213+1)</f>
        <v>#DIV/0!</v>
      </c>
      <c r="E213" t="str">
        <f ca="1">INDEX(商品別!C:C,MATCH(キーワード別!B213,商品別!B:B,0),1)</f>
        <v/>
      </c>
    </row>
    <row r="214" spans="1:5">
      <c r="A214" t="s">
        <v>60</v>
      </c>
      <c r="B214" s="51">
        <f>キーワード!D218</f>
        <v>0</v>
      </c>
      <c r="C214">
        <f>キーワード!F218</f>
        <v>0</v>
      </c>
      <c r="D214" s="24" t="e">
        <f ca="1">IF(IF(SUMIFS(キーワード!$N$6:$N$10000,キーワード!$D$6:$D$10000,B214,キーワード!$F$6:$F$10000,C214)=0,"",SUMIFS(キーワード!$N$6:$N$10000,キーワード!$D$6:$D$10000,B214,キーワード!$F$6:$F$10000,C214))&gt;E214,IF(SUMIFS(キーワード!$N$6:$N$10000,キーワード!$D$6:$D$10000,B214,キーワード!$F$6:$F$10000,C214)=0,"",SUMIFS(キーワード!$N$6:$N$10000,キーワード!$D$6:$D$10000,B214,キーワード!$F$6:$F$10000,C214)),E214+1)</f>
        <v>#DIV/0!</v>
      </c>
      <c r="E214" t="str">
        <f ca="1">INDEX(商品別!C:C,MATCH(キーワード別!B214,商品別!B:B,0),1)</f>
        <v/>
      </c>
    </row>
    <row r="215" spans="1:5">
      <c r="A215" t="s">
        <v>60</v>
      </c>
      <c r="B215" s="51">
        <f>キーワード!D219</f>
        <v>0</v>
      </c>
      <c r="C215">
        <f>キーワード!F219</f>
        <v>0</v>
      </c>
      <c r="D215" s="24" t="e">
        <f ca="1">IF(IF(SUMIFS(キーワード!$N$6:$N$10000,キーワード!$D$6:$D$10000,B215,キーワード!$F$6:$F$10000,C215)=0,"",SUMIFS(キーワード!$N$6:$N$10000,キーワード!$D$6:$D$10000,B215,キーワード!$F$6:$F$10000,C215))&gt;E215,IF(SUMIFS(キーワード!$N$6:$N$10000,キーワード!$D$6:$D$10000,B215,キーワード!$F$6:$F$10000,C215)=0,"",SUMIFS(キーワード!$N$6:$N$10000,キーワード!$D$6:$D$10000,B215,キーワード!$F$6:$F$10000,C215)),E215+1)</f>
        <v>#DIV/0!</v>
      </c>
      <c r="E215" t="str">
        <f ca="1">INDEX(商品別!C:C,MATCH(キーワード別!B215,商品別!B:B,0),1)</f>
        <v/>
      </c>
    </row>
    <row r="216" spans="1:5">
      <c r="A216" t="s">
        <v>60</v>
      </c>
      <c r="B216" s="51">
        <f>キーワード!D220</f>
        <v>0</v>
      </c>
      <c r="C216">
        <f>キーワード!F220</f>
        <v>0</v>
      </c>
      <c r="D216" s="24" t="e">
        <f ca="1">IF(IF(SUMIFS(キーワード!$N$6:$N$10000,キーワード!$D$6:$D$10000,B216,キーワード!$F$6:$F$10000,C216)=0,"",SUMIFS(キーワード!$N$6:$N$10000,キーワード!$D$6:$D$10000,B216,キーワード!$F$6:$F$10000,C216))&gt;E216,IF(SUMIFS(キーワード!$N$6:$N$10000,キーワード!$D$6:$D$10000,B216,キーワード!$F$6:$F$10000,C216)=0,"",SUMIFS(キーワード!$N$6:$N$10000,キーワード!$D$6:$D$10000,B216,キーワード!$F$6:$F$10000,C216)),E216+1)</f>
        <v>#DIV/0!</v>
      </c>
      <c r="E216" t="str">
        <f ca="1">INDEX(商品別!C:C,MATCH(キーワード別!B216,商品別!B:B,0),1)</f>
        <v/>
      </c>
    </row>
    <row r="217" spans="1:5">
      <c r="A217" t="s">
        <v>60</v>
      </c>
      <c r="B217" s="51">
        <f>キーワード!D221</f>
        <v>0</v>
      </c>
      <c r="C217">
        <f>キーワード!F221</f>
        <v>0</v>
      </c>
      <c r="D217" s="24" t="e">
        <f ca="1">IF(IF(SUMIFS(キーワード!$N$6:$N$10000,キーワード!$D$6:$D$10000,B217,キーワード!$F$6:$F$10000,C217)=0,"",SUMIFS(キーワード!$N$6:$N$10000,キーワード!$D$6:$D$10000,B217,キーワード!$F$6:$F$10000,C217))&gt;E217,IF(SUMIFS(キーワード!$N$6:$N$10000,キーワード!$D$6:$D$10000,B217,キーワード!$F$6:$F$10000,C217)=0,"",SUMIFS(キーワード!$N$6:$N$10000,キーワード!$D$6:$D$10000,B217,キーワード!$F$6:$F$10000,C217)),E217+1)</f>
        <v>#DIV/0!</v>
      </c>
      <c r="E217" t="str">
        <f ca="1">INDEX(商品別!C:C,MATCH(キーワード別!B217,商品別!B:B,0),1)</f>
        <v/>
      </c>
    </row>
    <row r="218" spans="1:5">
      <c r="A218" t="s">
        <v>60</v>
      </c>
      <c r="B218" s="51">
        <f>キーワード!D222</f>
        <v>0</v>
      </c>
      <c r="C218">
        <f>キーワード!F222</f>
        <v>0</v>
      </c>
      <c r="D218" s="24" t="e">
        <f ca="1">IF(IF(SUMIFS(キーワード!$N$6:$N$10000,キーワード!$D$6:$D$10000,B218,キーワード!$F$6:$F$10000,C218)=0,"",SUMIFS(キーワード!$N$6:$N$10000,キーワード!$D$6:$D$10000,B218,キーワード!$F$6:$F$10000,C218))&gt;E218,IF(SUMIFS(キーワード!$N$6:$N$10000,キーワード!$D$6:$D$10000,B218,キーワード!$F$6:$F$10000,C218)=0,"",SUMIFS(キーワード!$N$6:$N$10000,キーワード!$D$6:$D$10000,B218,キーワード!$F$6:$F$10000,C218)),E218+1)</f>
        <v>#DIV/0!</v>
      </c>
      <c r="E218" t="str">
        <f ca="1">INDEX(商品別!C:C,MATCH(キーワード別!B218,商品別!B:B,0),1)</f>
        <v/>
      </c>
    </row>
    <row r="219" spans="1:5">
      <c r="A219" t="s">
        <v>60</v>
      </c>
      <c r="B219" s="51">
        <f>キーワード!D223</f>
        <v>0</v>
      </c>
      <c r="C219">
        <f>キーワード!F223</f>
        <v>0</v>
      </c>
      <c r="D219" s="24" t="e">
        <f ca="1">IF(IF(SUMIFS(キーワード!$N$6:$N$10000,キーワード!$D$6:$D$10000,B219,キーワード!$F$6:$F$10000,C219)=0,"",SUMIFS(キーワード!$N$6:$N$10000,キーワード!$D$6:$D$10000,B219,キーワード!$F$6:$F$10000,C219))&gt;E219,IF(SUMIFS(キーワード!$N$6:$N$10000,キーワード!$D$6:$D$10000,B219,キーワード!$F$6:$F$10000,C219)=0,"",SUMIFS(キーワード!$N$6:$N$10000,キーワード!$D$6:$D$10000,B219,キーワード!$F$6:$F$10000,C219)),E219+1)</f>
        <v>#DIV/0!</v>
      </c>
      <c r="E219" t="str">
        <f ca="1">INDEX(商品別!C:C,MATCH(キーワード別!B219,商品別!B:B,0),1)</f>
        <v/>
      </c>
    </row>
    <row r="220" spans="1:5">
      <c r="A220" t="s">
        <v>60</v>
      </c>
      <c r="B220" s="51">
        <f>キーワード!D224</f>
        <v>0</v>
      </c>
      <c r="C220">
        <f>キーワード!F224</f>
        <v>0</v>
      </c>
      <c r="D220" s="24" t="e">
        <f ca="1">IF(IF(SUMIFS(キーワード!$N$6:$N$10000,キーワード!$D$6:$D$10000,B220,キーワード!$F$6:$F$10000,C220)=0,"",SUMIFS(キーワード!$N$6:$N$10000,キーワード!$D$6:$D$10000,B220,キーワード!$F$6:$F$10000,C220))&gt;E220,IF(SUMIFS(キーワード!$N$6:$N$10000,キーワード!$D$6:$D$10000,B220,キーワード!$F$6:$F$10000,C220)=0,"",SUMIFS(キーワード!$N$6:$N$10000,キーワード!$D$6:$D$10000,B220,キーワード!$F$6:$F$10000,C220)),E220+1)</f>
        <v>#DIV/0!</v>
      </c>
      <c r="E220" t="str">
        <f ca="1">INDEX(商品別!C:C,MATCH(キーワード別!B220,商品別!B:B,0),1)</f>
        <v/>
      </c>
    </row>
    <row r="221" spans="1:5">
      <c r="A221" t="s">
        <v>60</v>
      </c>
      <c r="B221" s="51">
        <f>キーワード!D225</f>
        <v>0</v>
      </c>
      <c r="C221">
        <f>キーワード!F225</f>
        <v>0</v>
      </c>
      <c r="D221" s="24" t="e">
        <f ca="1">IF(IF(SUMIFS(キーワード!$N$6:$N$10000,キーワード!$D$6:$D$10000,B221,キーワード!$F$6:$F$10000,C221)=0,"",SUMIFS(キーワード!$N$6:$N$10000,キーワード!$D$6:$D$10000,B221,キーワード!$F$6:$F$10000,C221))&gt;E221,IF(SUMIFS(キーワード!$N$6:$N$10000,キーワード!$D$6:$D$10000,B221,キーワード!$F$6:$F$10000,C221)=0,"",SUMIFS(キーワード!$N$6:$N$10000,キーワード!$D$6:$D$10000,B221,キーワード!$F$6:$F$10000,C221)),E221+1)</f>
        <v>#DIV/0!</v>
      </c>
      <c r="E221" t="str">
        <f ca="1">INDEX(商品別!C:C,MATCH(キーワード別!B221,商品別!B:B,0),1)</f>
        <v/>
      </c>
    </row>
    <row r="222" spans="1:5">
      <c r="A222" t="s">
        <v>60</v>
      </c>
      <c r="B222" s="51">
        <f>キーワード!D226</f>
        <v>0</v>
      </c>
      <c r="C222">
        <f>キーワード!F226</f>
        <v>0</v>
      </c>
      <c r="D222" s="24" t="e">
        <f ca="1">IF(IF(SUMIFS(キーワード!$N$6:$N$10000,キーワード!$D$6:$D$10000,B222,キーワード!$F$6:$F$10000,C222)=0,"",SUMIFS(キーワード!$N$6:$N$10000,キーワード!$D$6:$D$10000,B222,キーワード!$F$6:$F$10000,C222))&gt;E222,IF(SUMIFS(キーワード!$N$6:$N$10000,キーワード!$D$6:$D$10000,B222,キーワード!$F$6:$F$10000,C222)=0,"",SUMIFS(キーワード!$N$6:$N$10000,キーワード!$D$6:$D$10000,B222,キーワード!$F$6:$F$10000,C222)),E222+1)</f>
        <v>#DIV/0!</v>
      </c>
      <c r="E222" t="str">
        <f ca="1">INDEX(商品別!C:C,MATCH(キーワード別!B222,商品別!B:B,0),1)</f>
        <v/>
      </c>
    </row>
    <row r="223" spans="1:5">
      <c r="A223" t="s">
        <v>60</v>
      </c>
      <c r="B223" s="51">
        <f>キーワード!D227</f>
        <v>0</v>
      </c>
      <c r="C223">
        <f>キーワード!F227</f>
        <v>0</v>
      </c>
      <c r="D223" s="24" t="e">
        <f ca="1">IF(IF(SUMIFS(キーワード!$N$6:$N$10000,キーワード!$D$6:$D$10000,B223,キーワード!$F$6:$F$10000,C223)=0,"",SUMIFS(キーワード!$N$6:$N$10000,キーワード!$D$6:$D$10000,B223,キーワード!$F$6:$F$10000,C223))&gt;E223,IF(SUMIFS(キーワード!$N$6:$N$10000,キーワード!$D$6:$D$10000,B223,キーワード!$F$6:$F$10000,C223)=0,"",SUMIFS(キーワード!$N$6:$N$10000,キーワード!$D$6:$D$10000,B223,キーワード!$F$6:$F$10000,C223)),E223+1)</f>
        <v>#DIV/0!</v>
      </c>
      <c r="E223" t="str">
        <f ca="1">INDEX(商品別!C:C,MATCH(キーワード別!B223,商品別!B:B,0),1)</f>
        <v/>
      </c>
    </row>
    <row r="224" spans="1:5">
      <c r="A224" t="s">
        <v>60</v>
      </c>
      <c r="B224" s="51">
        <f>キーワード!D228</f>
        <v>0</v>
      </c>
      <c r="C224">
        <f>キーワード!F228</f>
        <v>0</v>
      </c>
      <c r="D224" s="24" t="e">
        <f ca="1">IF(IF(SUMIFS(キーワード!$N$6:$N$10000,キーワード!$D$6:$D$10000,B224,キーワード!$F$6:$F$10000,C224)=0,"",SUMIFS(キーワード!$N$6:$N$10000,キーワード!$D$6:$D$10000,B224,キーワード!$F$6:$F$10000,C224))&gt;E224,IF(SUMIFS(キーワード!$N$6:$N$10000,キーワード!$D$6:$D$10000,B224,キーワード!$F$6:$F$10000,C224)=0,"",SUMIFS(キーワード!$N$6:$N$10000,キーワード!$D$6:$D$10000,B224,キーワード!$F$6:$F$10000,C224)),E224+1)</f>
        <v>#DIV/0!</v>
      </c>
      <c r="E224" t="str">
        <f ca="1">INDEX(商品別!C:C,MATCH(キーワード別!B224,商品別!B:B,0),1)</f>
        <v/>
      </c>
    </row>
    <row r="225" spans="1:5">
      <c r="A225" t="s">
        <v>60</v>
      </c>
      <c r="B225" s="51">
        <f>キーワード!D229</f>
        <v>0</v>
      </c>
      <c r="C225">
        <f>キーワード!F229</f>
        <v>0</v>
      </c>
      <c r="D225" s="24" t="e">
        <f ca="1">IF(IF(SUMIFS(キーワード!$N$6:$N$10000,キーワード!$D$6:$D$10000,B225,キーワード!$F$6:$F$10000,C225)=0,"",SUMIFS(キーワード!$N$6:$N$10000,キーワード!$D$6:$D$10000,B225,キーワード!$F$6:$F$10000,C225))&gt;E225,IF(SUMIFS(キーワード!$N$6:$N$10000,キーワード!$D$6:$D$10000,B225,キーワード!$F$6:$F$10000,C225)=0,"",SUMIFS(キーワード!$N$6:$N$10000,キーワード!$D$6:$D$10000,B225,キーワード!$F$6:$F$10000,C225)),E225+1)</f>
        <v>#DIV/0!</v>
      </c>
      <c r="E225" t="str">
        <f ca="1">INDEX(商品別!C:C,MATCH(キーワード別!B225,商品別!B:B,0),1)</f>
        <v/>
      </c>
    </row>
    <row r="226" spans="1:5">
      <c r="A226" t="s">
        <v>60</v>
      </c>
      <c r="B226" s="51">
        <f>キーワード!D230</f>
        <v>0</v>
      </c>
      <c r="C226">
        <f>キーワード!F230</f>
        <v>0</v>
      </c>
      <c r="D226" s="24" t="e">
        <f ca="1">IF(IF(SUMIFS(キーワード!$N$6:$N$10000,キーワード!$D$6:$D$10000,B226,キーワード!$F$6:$F$10000,C226)=0,"",SUMIFS(キーワード!$N$6:$N$10000,キーワード!$D$6:$D$10000,B226,キーワード!$F$6:$F$10000,C226))&gt;E226,IF(SUMIFS(キーワード!$N$6:$N$10000,キーワード!$D$6:$D$10000,B226,キーワード!$F$6:$F$10000,C226)=0,"",SUMIFS(キーワード!$N$6:$N$10000,キーワード!$D$6:$D$10000,B226,キーワード!$F$6:$F$10000,C226)),E226+1)</f>
        <v>#DIV/0!</v>
      </c>
      <c r="E226" t="str">
        <f ca="1">INDEX(商品別!C:C,MATCH(キーワード別!B226,商品別!B:B,0),1)</f>
        <v/>
      </c>
    </row>
    <row r="227" spans="1:5">
      <c r="A227" t="s">
        <v>60</v>
      </c>
      <c r="B227" s="51">
        <f>キーワード!D231</f>
        <v>0</v>
      </c>
      <c r="C227">
        <f>キーワード!F231</f>
        <v>0</v>
      </c>
      <c r="D227" s="24" t="e">
        <f ca="1">IF(IF(SUMIFS(キーワード!$N$6:$N$10000,キーワード!$D$6:$D$10000,B227,キーワード!$F$6:$F$10000,C227)=0,"",SUMIFS(キーワード!$N$6:$N$10000,キーワード!$D$6:$D$10000,B227,キーワード!$F$6:$F$10000,C227))&gt;E227,IF(SUMIFS(キーワード!$N$6:$N$10000,キーワード!$D$6:$D$10000,B227,キーワード!$F$6:$F$10000,C227)=0,"",SUMIFS(キーワード!$N$6:$N$10000,キーワード!$D$6:$D$10000,B227,キーワード!$F$6:$F$10000,C227)),E227+1)</f>
        <v>#DIV/0!</v>
      </c>
      <c r="E227" t="str">
        <f ca="1">INDEX(商品別!C:C,MATCH(キーワード別!B227,商品別!B:B,0),1)</f>
        <v/>
      </c>
    </row>
    <row r="228" spans="1:5">
      <c r="A228" t="s">
        <v>60</v>
      </c>
      <c r="B228" s="51">
        <f>キーワード!D232</f>
        <v>0</v>
      </c>
      <c r="C228">
        <f>キーワード!F232</f>
        <v>0</v>
      </c>
      <c r="D228" s="24" t="e">
        <f ca="1">IF(IF(SUMIFS(キーワード!$N$6:$N$10000,キーワード!$D$6:$D$10000,B228,キーワード!$F$6:$F$10000,C228)=0,"",SUMIFS(キーワード!$N$6:$N$10000,キーワード!$D$6:$D$10000,B228,キーワード!$F$6:$F$10000,C228))&gt;E228,IF(SUMIFS(キーワード!$N$6:$N$10000,キーワード!$D$6:$D$10000,B228,キーワード!$F$6:$F$10000,C228)=0,"",SUMIFS(キーワード!$N$6:$N$10000,キーワード!$D$6:$D$10000,B228,キーワード!$F$6:$F$10000,C228)),E228+1)</f>
        <v>#DIV/0!</v>
      </c>
      <c r="E228" t="str">
        <f ca="1">INDEX(商品別!C:C,MATCH(キーワード別!B228,商品別!B:B,0),1)</f>
        <v/>
      </c>
    </row>
    <row r="229" spans="1:5">
      <c r="A229" t="s">
        <v>60</v>
      </c>
      <c r="B229" s="51">
        <f>キーワード!D233</f>
        <v>0</v>
      </c>
      <c r="C229">
        <f>キーワード!F233</f>
        <v>0</v>
      </c>
      <c r="D229" s="24" t="e">
        <f ca="1">IF(IF(SUMIFS(キーワード!$N$6:$N$10000,キーワード!$D$6:$D$10000,B229,キーワード!$F$6:$F$10000,C229)=0,"",SUMIFS(キーワード!$N$6:$N$10000,キーワード!$D$6:$D$10000,B229,キーワード!$F$6:$F$10000,C229))&gt;E229,IF(SUMIFS(キーワード!$N$6:$N$10000,キーワード!$D$6:$D$10000,B229,キーワード!$F$6:$F$10000,C229)=0,"",SUMIFS(キーワード!$N$6:$N$10000,キーワード!$D$6:$D$10000,B229,キーワード!$F$6:$F$10000,C229)),E229+1)</f>
        <v>#DIV/0!</v>
      </c>
      <c r="E229" t="str">
        <f ca="1">INDEX(商品別!C:C,MATCH(キーワード別!B229,商品別!B:B,0),1)</f>
        <v/>
      </c>
    </row>
    <row r="230" spans="1:5">
      <c r="A230" t="s">
        <v>60</v>
      </c>
      <c r="B230" s="51">
        <f>キーワード!D234</f>
        <v>0</v>
      </c>
      <c r="C230">
        <f>キーワード!F234</f>
        <v>0</v>
      </c>
      <c r="D230" s="24" t="e">
        <f ca="1">IF(IF(SUMIFS(キーワード!$N$6:$N$10000,キーワード!$D$6:$D$10000,B230,キーワード!$F$6:$F$10000,C230)=0,"",SUMIFS(キーワード!$N$6:$N$10000,キーワード!$D$6:$D$10000,B230,キーワード!$F$6:$F$10000,C230))&gt;E230,IF(SUMIFS(キーワード!$N$6:$N$10000,キーワード!$D$6:$D$10000,B230,キーワード!$F$6:$F$10000,C230)=0,"",SUMIFS(キーワード!$N$6:$N$10000,キーワード!$D$6:$D$10000,B230,キーワード!$F$6:$F$10000,C230)),E230+1)</f>
        <v>#DIV/0!</v>
      </c>
      <c r="E230" t="str">
        <f ca="1">INDEX(商品別!C:C,MATCH(キーワード別!B230,商品別!B:B,0),1)</f>
        <v/>
      </c>
    </row>
    <row r="231" spans="1:5">
      <c r="A231" t="s">
        <v>60</v>
      </c>
      <c r="B231" s="51">
        <f>キーワード!D235</f>
        <v>0</v>
      </c>
      <c r="C231">
        <f>キーワード!F235</f>
        <v>0</v>
      </c>
      <c r="D231" s="24" t="e">
        <f ca="1">IF(IF(SUMIFS(キーワード!$N$6:$N$10000,キーワード!$D$6:$D$10000,B231,キーワード!$F$6:$F$10000,C231)=0,"",SUMIFS(キーワード!$N$6:$N$10000,キーワード!$D$6:$D$10000,B231,キーワード!$F$6:$F$10000,C231))&gt;E231,IF(SUMIFS(キーワード!$N$6:$N$10000,キーワード!$D$6:$D$10000,B231,キーワード!$F$6:$F$10000,C231)=0,"",SUMIFS(キーワード!$N$6:$N$10000,キーワード!$D$6:$D$10000,B231,キーワード!$F$6:$F$10000,C231)),E231+1)</f>
        <v>#DIV/0!</v>
      </c>
      <c r="E231" t="str">
        <f ca="1">INDEX(商品別!C:C,MATCH(キーワード別!B231,商品別!B:B,0),1)</f>
        <v/>
      </c>
    </row>
    <row r="232" spans="1:5">
      <c r="A232" t="s">
        <v>60</v>
      </c>
      <c r="B232" s="51">
        <f>キーワード!D236</f>
        <v>0</v>
      </c>
      <c r="C232">
        <f>キーワード!F236</f>
        <v>0</v>
      </c>
      <c r="D232" s="24" t="e">
        <f ca="1">IF(IF(SUMIFS(キーワード!$N$6:$N$10000,キーワード!$D$6:$D$10000,B232,キーワード!$F$6:$F$10000,C232)=0,"",SUMIFS(キーワード!$N$6:$N$10000,キーワード!$D$6:$D$10000,B232,キーワード!$F$6:$F$10000,C232))&gt;E232,IF(SUMIFS(キーワード!$N$6:$N$10000,キーワード!$D$6:$D$10000,B232,キーワード!$F$6:$F$10000,C232)=0,"",SUMIFS(キーワード!$N$6:$N$10000,キーワード!$D$6:$D$10000,B232,キーワード!$F$6:$F$10000,C232)),E232+1)</f>
        <v>#DIV/0!</v>
      </c>
      <c r="E232" t="str">
        <f ca="1">INDEX(商品別!C:C,MATCH(キーワード別!B232,商品別!B:B,0),1)</f>
        <v/>
      </c>
    </row>
    <row r="233" spans="1:5">
      <c r="A233" t="s">
        <v>60</v>
      </c>
      <c r="B233" s="51">
        <f>キーワード!D237</f>
        <v>0</v>
      </c>
      <c r="C233">
        <f>キーワード!F237</f>
        <v>0</v>
      </c>
      <c r="D233" s="24" t="e">
        <f ca="1">IF(IF(SUMIFS(キーワード!$N$6:$N$10000,キーワード!$D$6:$D$10000,B233,キーワード!$F$6:$F$10000,C233)=0,"",SUMIFS(キーワード!$N$6:$N$10000,キーワード!$D$6:$D$10000,B233,キーワード!$F$6:$F$10000,C233))&gt;E233,IF(SUMIFS(キーワード!$N$6:$N$10000,キーワード!$D$6:$D$10000,B233,キーワード!$F$6:$F$10000,C233)=0,"",SUMIFS(キーワード!$N$6:$N$10000,キーワード!$D$6:$D$10000,B233,キーワード!$F$6:$F$10000,C233)),E233+1)</f>
        <v>#DIV/0!</v>
      </c>
      <c r="E233" t="str">
        <f ca="1">INDEX(商品別!C:C,MATCH(キーワード別!B233,商品別!B:B,0),1)</f>
        <v/>
      </c>
    </row>
    <row r="234" spans="1:5">
      <c r="A234" t="s">
        <v>60</v>
      </c>
      <c r="B234" s="51">
        <f>キーワード!D238</f>
        <v>0</v>
      </c>
      <c r="C234">
        <f>キーワード!F238</f>
        <v>0</v>
      </c>
      <c r="D234" s="24" t="e">
        <f ca="1">IF(IF(SUMIFS(キーワード!$N$6:$N$10000,キーワード!$D$6:$D$10000,B234,キーワード!$F$6:$F$10000,C234)=0,"",SUMIFS(キーワード!$N$6:$N$10000,キーワード!$D$6:$D$10000,B234,キーワード!$F$6:$F$10000,C234))&gt;E234,IF(SUMIFS(キーワード!$N$6:$N$10000,キーワード!$D$6:$D$10000,B234,キーワード!$F$6:$F$10000,C234)=0,"",SUMIFS(キーワード!$N$6:$N$10000,キーワード!$D$6:$D$10000,B234,キーワード!$F$6:$F$10000,C234)),E234+1)</f>
        <v>#DIV/0!</v>
      </c>
      <c r="E234" t="str">
        <f ca="1">INDEX(商品別!C:C,MATCH(キーワード別!B234,商品別!B:B,0),1)</f>
        <v/>
      </c>
    </row>
    <row r="235" spans="1:5">
      <c r="A235" t="s">
        <v>60</v>
      </c>
      <c r="B235" s="51">
        <f>キーワード!D239</f>
        <v>0</v>
      </c>
      <c r="C235">
        <f>キーワード!F239</f>
        <v>0</v>
      </c>
      <c r="D235" s="24" t="e">
        <f ca="1">IF(IF(SUMIFS(キーワード!$N$6:$N$10000,キーワード!$D$6:$D$10000,B235,キーワード!$F$6:$F$10000,C235)=0,"",SUMIFS(キーワード!$N$6:$N$10000,キーワード!$D$6:$D$10000,B235,キーワード!$F$6:$F$10000,C235))&gt;E235,IF(SUMIFS(キーワード!$N$6:$N$10000,キーワード!$D$6:$D$10000,B235,キーワード!$F$6:$F$10000,C235)=0,"",SUMIFS(キーワード!$N$6:$N$10000,キーワード!$D$6:$D$10000,B235,キーワード!$F$6:$F$10000,C235)),E235+1)</f>
        <v>#DIV/0!</v>
      </c>
      <c r="E235" t="str">
        <f ca="1">INDEX(商品別!C:C,MATCH(キーワード別!B235,商品別!B:B,0),1)</f>
        <v/>
      </c>
    </row>
    <row r="236" spans="1:5">
      <c r="A236" t="s">
        <v>60</v>
      </c>
      <c r="B236" s="51">
        <f>キーワード!D240</f>
        <v>0</v>
      </c>
      <c r="C236">
        <f>キーワード!F240</f>
        <v>0</v>
      </c>
      <c r="D236" s="24" t="e">
        <f ca="1">IF(IF(SUMIFS(キーワード!$N$6:$N$10000,キーワード!$D$6:$D$10000,B236,キーワード!$F$6:$F$10000,C236)=0,"",SUMIFS(キーワード!$N$6:$N$10000,キーワード!$D$6:$D$10000,B236,キーワード!$F$6:$F$10000,C236))&gt;E236,IF(SUMIFS(キーワード!$N$6:$N$10000,キーワード!$D$6:$D$10000,B236,キーワード!$F$6:$F$10000,C236)=0,"",SUMIFS(キーワード!$N$6:$N$10000,キーワード!$D$6:$D$10000,B236,キーワード!$F$6:$F$10000,C236)),E236+1)</f>
        <v>#DIV/0!</v>
      </c>
      <c r="E236" t="str">
        <f ca="1">INDEX(商品別!C:C,MATCH(キーワード別!B236,商品別!B:B,0),1)</f>
        <v/>
      </c>
    </row>
    <row r="237" spans="1:5">
      <c r="A237" t="s">
        <v>60</v>
      </c>
      <c r="B237" s="51">
        <f>キーワード!D241</f>
        <v>0</v>
      </c>
      <c r="C237">
        <f>キーワード!F241</f>
        <v>0</v>
      </c>
      <c r="D237" s="24" t="e">
        <f ca="1">IF(IF(SUMIFS(キーワード!$N$6:$N$10000,キーワード!$D$6:$D$10000,B237,キーワード!$F$6:$F$10000,C237)=0,"",SUMIFS(キーワード!$N$6:$N$10000,キーワード!$D$6:$D$10000,B237,キーワード!$F$6:$F$10000,C237))&gt;E237,IF(SUMIFS(キーワード!$N$6:$N$10000,キーワード!$D$6:$D$10000,B237,キーワード!$F$6:$F$10000,C237)=0,"",SUMIFS(キーワード!$N$6:$N$10000,キーワード!$D$6:$D$10000,B237,キーワード!$F$6:$F$10000,C237)),E237+1)</f>
        <v>#DIV/0!</v>
      </c>
      <c r="E237" t="str">
        <f ca="1">INDEX(商品別!C:C,MATCH(キーワード別!B237,商品別!B:B,0),1)</f>
        <v/>
      </c>
    </row>
    <row r="238" spans="1:5">
      <c r="A238" t="s">
        <v>60</v>
      </c>
      <c r="B238" s="51">
        <f>キーワード!D242</f>
        <v>0</v>
      </c>
      <c r="C238">
        <f>キーワード!F242</f>
        <v>0</v>
      </c>
      <c r="D238" s="24" t="e">
        <f ca="1">IF(IF(SUMIFS(キーワード!$N$6:$N$10000,キーワード!$D$6:$D$10000,B238,キーワード!$F$6:$F$10000,C238)=0,"",SUMIFS(キーワード!$N$6:$N$10000,キーワード!$D$6:$D$10000,B238,キーワード!$F$6:$F$10000,C238))&gt;E238,IF(SUMIFS(キーワード!$N$6:$N$10000,キーワード!$D$6:$D$10000,B238,キーワード!$F$6:$F$10000,C238)=0,"",SUMIFS(キーワード!$N$6:$N$10000,キーワード!$D$6:$D$10000,B238,キーワード!$F$6:$F$10000,C238)),E238+1)</f>
        <v>#DIV/0!</v>
      </c>
      <c r="E238" t="str">
        <f ca="1">INDEX(商品別!C:C,MATCH(キーワード別!B238,商品別!B:B,0),1)</f>
        <v/>
      </c>
    </row>
    <row r="239" spans="1:5">
      <c r="A239" t="s">
        <v>60</v>
      </c>
      <c r="B239" s="51">
        <f>キーワード!D243</f>
        <v>0</v>
      </c>
      <c r="C239">
        <f>キーワード!F243</f>
        <v>0</v>
      </c>
      <c r="D239" s="24" t="e">
        <f ca="1">IF(IF(SUMIFS(キーワード!$N$6:$N$10000,キーワード!$D$6:$D$10000,B239,キーワード!$F$6:$F$10000,C239)=0,"",SUMIFS(キーワード!$N$6:$N$10000,キーワード!$D$6:$D$10000,B239,キーワード!$F$6:$F$10000,C239))&gt;E239,IF(SUMIFS(キーワード!$N$6:$N$10000,キーワード!$D$6:$D$10000,B239,キーワード!$F$6:$F$10000,C239)=0,"",SUMIFS(キーワード!$N$6:$N$10000,キーワード!$D$6:$D$10000,B239,キーワード!$F$6:$F$10000,C239)),E239+1)</f>
        <v>#DIV/0!</v>
      </c>
      <c r="E239" t="str">
        <f ca="1">INDEX(商品別!C:C,MATCH(キーワード別!B239,商品別!B:B,0),1)</f>
        <v/>
      </c>
    </row>
    <row r="240" spans="1:5">
      <c r="A240" t="s">
        <v>60</v>
      </c>
      <c r="B240" s="51">
        <f>キーワード!D244</f>
        <v>0</v>
      </c>
      <c r="C240">
        <f>キーワード!F244</f>
        <v>0</v>
      </c>
      <c r="D240" s="24" t="e">
        <f ca="1">IF(IF(SUMIFS(キーワード!$N$6:$N$10000,キーワード!$D$6:$D$10000,B240,キーワード!$F$6:$F$10000,C240)=0,"",SUMIFS(キーワード!$N$6:$N$10000,キーワード!$D$6:$D$10000,B240,キーワード!$F$6:$F$10000,C240))&gt;E240,IF(SUMIFS(キーワード!$N$6:$N$10000,キーワード!$D$6:$D$10000,B240,キーワード!$F$6:$F$10000,C240)=0,"",SUMIFS(キーワード!$N$6:$N$10000,キーワード!$D$6:$D$10000,B240,キーワード!$F$6:$F$10000,C240)),E240+1)</f>
        <v>#DIV/0!</v>
      </c>
      <c r="E240" t="str">
        <f ca="1">INDEX(商品別!C:C,MATCH(キーワード別!B240,商品別!B:B,0),1)</f>
        <v/>
      </c>
    </row>
    <row r="241" spans="1:5">
      <c r="A241" t="s">
        <v>60</v>
      </c>
      <c r="B241" s="51">
        <f>キーワード!D245</f>
        <v>0</v>
      </c>
      <c r="C241">
        <f>キーワード!F245</f>
        <v>0</v>
      </c>
      <c r="D241" s="24" t="e">
        <f ca="1">IF(IF(SUMIFS(キーワード!$N$6:$N$10000,キーワード!$D$6:$D$10000,B241,キーワード!$F$6:$F$10000,C241)=0,"",SUMIFS(キーワード!$N$6:$N$10000,キーワード!$D$6:$D$10000,B241,キーワード!$F$6:$F$10000,C241))&gt;E241,IF(SUMIFS(キーワード!$N$6:$N$10000,キーワード!$D$6:$D$10000,B241,キーワード!$F$6:$F$10000,C241)=0,"",SUMIFS(キーワード!$N$6:$N$10000,キーワード!$D$6:$D$10000,B241,キーワード!$F$6:$F$10000,C241)),E241+1)</f>
        <v>#DIV/0!</v>
      </c>
      <c r="E241" t="str">
        <f ca="1">INDEX(商品別!C:C,MATCH(キーワード別!B241,商品別!B:B,0),1)</f>
        <v/>
      </c>
    </row>
    <row r="242" spans="1:5">
      <c r="A242" t="s">
        <v>60</v>
      </c>
      <c r="B242" s="51">
        <f>キーワード!D246</f>
        <v>0</v>
      </c>
      <c r="C242">
        <f>キーワード!F246</f>
        <v>0</v>
      </c>
      <c r="D242" s="24" t="e">
        <f ca="1">IF(IF(SUMIFS(キーワード!$N$6:$N$10000,キーワード!$D$6:$D$10000,B242,キーワード!$F$6:$F$10000,C242)=0,"",SUMIFS(キーワード!$N$6:$N$10000,キーワード!$D$6:$D$10000,B242,キーワード!$F$6:$F$10000,C242))&gt;E242,IF(SUMIFS(キーワード!$N$6:$N$10000,キーワード!$D$6:$D$10000,B242,キーワード!$F$6:$F$10000,C242)=0,"",SUMIFS(キーワード!$N$6:$N$10000,キーワード!$D$6:$D$10000,B242,キーワード!$F$6:$F$10000,C242)),E242+1)</f>
        <v>#DIV/0!</v>
      </c>
      <c r="E242" t="str">
        <f ca="1">INDEX(商品別!C:C,MATCH(キーワード別!B242,商品別!B:B,0),1)</f>
        <v/>
      </c>
    </row>
    <row r="243" spans="1:5">
      <c r="A243" t="s">
        <v>60</v>
      </c>
      <c r="B243" s="51">
        <f>キーワード!D247</f>
        <v>0</v>
      </c>
      <c r="C243">
        <f>キーワード!F247</f>
        <v>0</v>
      </c>
      <c r="D243" s="24" t="e">
        <f ca="1">IF(IF(SUMIFS(キーワード!$N$6:$N$10000,キーワード!$D$6:$D$10000,B243,キーワード!$F$6:$F$10000,C243)=0,"",SUMIFS(キーワード!$N$6:$N$10000,キーワード!$D$6:$D$10000,B243,キーワード!$F$6:$F$10000,C243))&gt;E243,IF(SUMIFS(キーワード!$N$6:$N$10000,キーワード!$D$6:$D$10000,B243,キーワード!$F$6:$F$10000,C243)=0,"",SUMIFS(キーワード!$N$6:$N$10000,キーワード!$D$6:$D$10000,B243,キーワード!$F$6:$F$10000,C243)),E243+1)</f>
        <v>#DIV/0!</v>
      </c>
      <c r="E243" t="str">
        <f ca="1">INDEX(商品別!C:C,MATCH(キーワード別!B243,商品別!B:B,0),1)</f>
        <v/>
      </c>
    </row>
    <row r="244" spans="1:5">
      <c r="A244" t="s">
        <v>60</v>
      </c>
      <c r="B244" s="51">
        <f>キーワード!D248</f>
        <v>0</v>
      </c>
      <c r="C244">
        <f>キーワード!F248</f>
        <v>0</v>
      </c>
      <c r="D244" s="24" t="e">
        <f ca="1">IF(IF(SUMIFS(キーワード!$N$6:$N$10000,キーワード!$D$6:$D$10000,B244,キーワード!$F$6:$F$10000,C244)=0,"",SUMIFS(キーワード!$N$6:$N$10000,キーワード!$D$6:$D$10000,B244,キーワード!$F$6:$F$10000,C244))&gt;E244,IF(SUMIFS(キーワード!$N$6:$N$10000,キーワード!$D$6:$D$10000,B244,キーワード!$F$6:$F$10000,C244)=0,"",SUMIFS(キーワード!$N$6:$N$10000,キーワード!$D$6:$D$10000,B244,キーワード!$F$6:$F$10000,C244)),E244+1)</f>
        <v>#DIV/0!</v>
      </c>
      <c r="E244" t="str">
        <f ca="1">INDEX(商品別!C:C,MATCH(キーワード別!B244,商品別!B:B,0),1)</f>
        <v/>
      </c>
    </row>
    <row r="245" spans="1:5">
      <c r="A245" t="s">
        <v>60</v>
      </c>
      <c r="B245" s="51">
        <f>キーワード!D249</f>
        <v>0</v>
      </c>
      <c r="C245">
        <f>キーワード!F249</f>
        <v>0</v>
      </c>
      <c r="D245" s="24" t="e">
        <f ca="1">IF(IF(SUMIFS(キーワード!$N$6:$N$10000,キーワード!$D$6:$D$10000,B245,キーワード!$F$6:$F$10000,C245)=0,"",SUMIFS(キーワード!$N$6:$N$10000,キーワード!$D$6:$D$10000,B245,キーワード!$F$6:$F$10000,C245))&gt;E245,IF(SUMIFS(キーワード!$N$6:$N$10000,キーワード!$D$6:$D$10000,B245,キーワード!$F$6:$F$10000,C245)=0,"",SUMIFS(キーワード!$N$6:$N$10000,キーワード!$D$6:$D$10000,B245,キーワード!$F$6:$F$10000,C245)),E245+1)</f>
        <v>#DIV/0!</v>
      </c>
      <c r="E245" t="str">
        <f ca="1">INDEX(商品別!C:C,MATCH(キーワード別!B245,商品別!B:B,0),1)</f>
        <v/>
      </c>
    </row>
    <row r="246" spans="1:5">
      <c r="A246" t="s">
        <v>60</v>
      </c>
      <c r="B246" s="51">
        <f>キーワード!D250</f>
        <v>0</v>
      </c>
      <c r="C246">
        <f>キーワード!F250</f>
        <v>0</v>
      </c>
      <c r="D246" s="24" t="e">
        <f ca="1">IF(IF(SUMIFS(キーワード!$N$6:$N$10000,キーワード!$D$6:$D$10000,B246,キーワード!$F$6:$F$10000,C246)=0,"",SUMIFS(キーワード!$N$6:$N$10000,キーワード!$D$6:$D$10000,B246,キーワード!$F$6:$F$10000,C246))&gt;E246,IF(SUMIFS(キーワード!$N$6:$N$10000,キーワード!$D$6:$D$10000,B246,キーワード!$F$6:$F$10000,C246)=0,"",SUMIFS(キーワード!$N$6:$N$10000,キーワード!$D$6:$D$10000,B246,キーワード!$F$6:$F$10000,C246)),E246+1)</f>
        <v>#DIV/0!</v>
      </c>
      <c r="E246" t="str">
        <f ca="1">INDEX(商品別!C:C,MATCH(キーワード別!B246,商品別!B:B,0),1)</f>
        <v/>
      </c>
    </row>
    <row r="247" spans="1:5">
      <c r="A247" t="s">
        <v>60</v>
      </c>
      <c r="B247" s="51">
        <f>キーワード!D251</f>
        <v>0</v>
      </c>
      <c r="C247">
        <f>キーワード!F251</f>
        <v>0</v>
      </c>
      <c r="D247" s="24" t="e">
        <f ca="1">IF(IF(SUMIFS(キーワード!$N$6:$N$10000,キーワード!$D$6:$D$10000,B247,キーワード!$F$6:$F$10000,C247)=0,"",SUMIFS(キーワード!$N$6:$N$10000,キーワード!$D$6:$D$10000,B247,キーワード!$F$6:$F$10000,C247))&gt;E247,IF(SUMIFS(キーワード!$N$6:$N$10000,キーワード!$D$6:$D$10000,B247,キーワード!$F$6:$F$10000,C247)=0,"",SUMIFS(キーワード!$N$6:$N$10000,キーワード!$D$6:$D$10000,B247,キーワード!$F$6:$F$10000,C247)),E247+1)</f>
        <v>#DIV/0!</v>
      </c>
      <c r="E247" t="str">
        <f ca="1">INDEX(商品別!C:C,MATCH(キーワード別!B247,商品別!B:B,0),1)</f>
        <v/>
      </c>
    </row>
    <row r="248" spans="1:5">
      <c r="A248" t="s">
        <v>60</v>
      </c>
      <c r="B248" s="51">
        <f>キーワード!D252</f>
        <v>0</v>
      </c>
      <c r="C248">
        <f>キーワード!F252</f>
        <v>0</v>
      </c>
      <c r="D248" s="24" t="e">
        <f ca="1">IF(IF(SUMIFS(キーワード!$N$6:$N$10000,キーワード!$D$6:$D$10000,B248,キーワード!$F$6:$F$10000,C248)=0,"",SUMIFS(キーワード!$N$6:$N$10000,キーワード!$D$6:$D$10000,B248,キーワード!$F$6:$F$10000,C248))&gt;E248,IF(SUMIFS(キーワード!$N$6:$N$10000,キーワード!$D$6:$D$10000,B248,キーワード!$F$6:$F$10000,C248)=0,"",SUMIFS(キーワード!$N$6:$N$10000,キーワード!$D$6:$D$10000,B248,キーワード!$F$6:$F$10000,C248)),E248+1)</f>
        <v>#DIV/0!</v>
      </c>
      <c r="E248" t="str">
        <f ca="1">INDEX(商品別!C:C,MATCH(キーワード別!B248,商品別!B:B,0),1)</f>
        <v/>
      </c>
    </row>
    <row r="249" spans="1:5">
      <c r="A249" t="s">
        <v>60</v>
      </c>
      <c r="B249" s="51">
        <f>キーワード!D253</f>
        <v>0</v>
      </c>
      <c r="C249">
        <f>キーワード!F253</f>
        <v>0</v>
      </c>
      <c r="D249" s="24" t="e">
        <f ca="1">IF(IF(SUMIFS(キーワード!$N$6:$N$10000,キーワード!$D$6:$D$10000,B249,キーワード!$F$6:$F$10000,C249)=0,"",SUMIFS(キーワード!$N$6:$N$10000,キーワード!$D$6:$D$10000,B249,キーワード!$F$6:$F$10000,C249))&gt;E249,IF(SUMIFS(キーワード!$N$6:$N$10000,キーワード!$D$6:$D$10000,B249,キーワード!$F$6:$F$10000,C249)=0,"",SUMIFS(キーワード!$N$6:$N$10000,キーワード!$D$6:$D$10000,B249,キーワード!$F$6:$F$10000,C249)),E249+1)</f>
        <v>#DIV/0!</v>
      </c>
      <c r="E249" t="str">
        <f ca="1">INDEX(商品別!C:C,MATCH(キーワード別!B249,商品別!B:B,0),1)</f>
        <v/>
      </c>
    </row>
    <row r="250" spans="1:5">
      <c r="A250" t="s">
        <v>60</v>
      </c>
      <c r="B250" s="51">
        <f>キーワード!D254</f>
        <v>0</v>
      </c>
      <c r="C250">
        <f>キーワード!F254</f>
        <v>0</v>
      </c>
      <c r="D250" s="24" t="e">
        <f ca="1">IF(IF(SUMIFS(キーワード!$N$6:$N$10000,キーワード!$D$6:$D$10000,B250,キーワード!$F$6:$F$10000,C250)=0,"",SUMIFS(キーワード!$N$6:$N$10000,キーワード!$D$6:$D$10000,B250,キーワード!$F$6:$F$10000,C250))&gt;E250,IF(SUMIFS(キーワード!$N$6:$N$10000,キーワード!$D$6:$D$10000,B250,キーワード!$F$6:$F$10000,C250)=0,"",SUMIFS(キーワード!$N$6:$N$10000,キーワード!$D$6:$D$10000,B250,キーワード!$F$6:$F$10000,C250)),E250+1)</f>
        <v>#DIV/0!</v>
      </c>
      <c r="E250" t="str">
        <f ca="1">INDEX(商品別!C:C,MATCH(キーワード別!B250,商品別!B:B,0),1)</f>
        <v/>
      </c>
    </row>
    <row r="251" spans="1:5">
      <c r="A251" t="s">
        <v>60</v>
      </c>
      <c r="B251" s="51">
        <f>キーワード!D255</f>
        <v>0</v>
      </c>
      <c r="C251">
        <f>キーワード!F255</f>
        <v>0</v>
      </c>
      <c r="D251" s="24" t="e">
        <f ca="1">IF(IF(SUMIFS(キーワード!$N$6:$N$10000,キーワード!$D$6:$D$10000,B251,キーワード!$F$6:$F$10000,C251)=0,"",SUMIFS(キーワード!$N$6:$N$10000,キーワード!$D$6:$D$10000,B251,キーワード!$F$6:$F$10000,C251))&gt;E251,IF(SUMIFS(キーワード!$N$6:$N$10000,キーワード!$D$6:$D$10000,B251,キーワード!$F$6:$F$10000,C251)=0,"",SUMIFS(キーワード!$N$6:$N$10000,キーワード!$D$6:$D$10000,B251,キーワード!$F$6:$F$10000,C251)),E251+1)</f>
        <v>#DIV/0!</v>
      </c>
      <c r="E251" t="str">
        <f ca="1">INDEX(商品別!C:C,MATCH(キーワード別!B251,商品別!B:B,0),1)</f>
        <v/>
      </c>
    </row>
    <row r="252" spans="1:5">
      <c r="A252" t="s">
        <v>60</v>
      </c>
      <c r="B252" s="51">
        <f>キーワード!D256</f>
        <v>0</v>
      </c>
      <c r="C252">
        <f>キーワード!F256</f>
        <v>0</v>
      </c>
      <c r="D252" s="24" t="e">
        <f ca="1">IF(IF(SUMIFS(キーワード!$N$6:$N$10000,キーワード!$D$6:$D$10000,B252,キーワード!$F$6:$F$10000,C252)=0,"",SUMIFS(キーワード!$N$6:$N$10000,キーワード!$D$6:$D$10000,B252,キーワード!$F$6:$F$10000,C252))&gt;E252,IF(SUMIFS(キーワード!$N$6:$N$10000,キーワード!$D$6:$D$10000,B252,キーワード!$F$6:$F$10000,C252)=0,"",SUMIFS(キーワード!$N$6:$N$10000,キーワード!$D$6:$D$10000,B252,キーワード!$F$6:$F$10000,C252)),E252+1)</f>
        <v>#DIV/0!</v>
      </c>
      <c r="E252" t="str">
        <f ca="1">INDEX(商品別!C:C,MATCH(キーワード別!B252,商品別!B:B,0),1)</f>
        <v/>
      </c>
    </row>
    <row r="253" spans="1:5">
      <c r="A253" t="s">
        <v>60</v>
      </c>
      <c r="B253" s="51">
        <f>キーワード!D257</f>
        <v>0</v>
      </c>
      <c r="C253">
        <f>キーワード!F257</f>
        <v>0</v>
      </c>
      <c r="D253" s="24" t="e">
        <f ca="1">IF(IF(SUMIFS(キーワード!$N$6:$N$10000,キーワード!$D$6:$D$10000,B253,キーワード!$F$6:$F$10000,C253)=0,"",SUMIFS(キーワード!$N$6:$N$10000,キーワード!$D$6:$D$10000,B253,キーワード!$F$6:$F$10000,C253))&gt;E253,IF(SUMIFS(キーワード!$N$6:$N$10000,キーワード!$D$6:$D$10000,B253,キーワード!$F$6:$F$10000,C253)=0,"",SUMIFS(キーワード!$N$6:$N$10000,キーワード!$D$6:$D$10000,B253,キーワード!$F$6:$F$10000,C253)),E253+1)</f>
        <v>#DIV/0!</v>
      </c>
      <c r="E253" t="str">
        <f ca="1">INDEX(商品別!C:C,MATCH(キーワード別!B253,商品別!B:B,0),1)</f>
        <v/>
      </c>
    </row>
    <row r="254" spans="1:5">
      <c r="A254" t="s">
        <v>60</v>
      </c>
      <c r="B254" s="51">
        <f>キーワード!D258</f>
        <v>0</v>
      </c>
      <c r="C254">
        <f>キーワード!F258</f>
        <v>0</v>
      </c>
      <c r="D254" s="24" t="e">
        <f ca="1">IF(IF(SUMIFS(キーワード!$N$6:$N$10000,キーワード!$D$6:$D$10000,B254,キーワード!$F$6:$F$10000,C254)=0,"",SUMIFS(キーワード!$N$6:$N$10000,キーワード!$D$6:$D$10000,B254,キーワード!$F$6:$F$10000,C254))&gt;E254,IF(SUMIFS(キーワード!$N$6:$N$10000,キーワード!$D$6:$D$10000,B254,キーワード!$F$6:$F$10000,C254)=0,"",SUMIFS(キーワード!$N$6:$N$10000,キーワード!$D$6:$D$10000,B254,キーワード!$F$6:$F$10000,C254)),E254+1)</f>
        <v>#DIV/0!</v>
      </c>
      <c r="E254" t="str">
        <f ca="1">INDEX(商品別!C:C,MATCH(キーワード別!B254,商品別!B:B,0),1)</f>
        <v/>
      </c>
    </row>
    <row r="255" spans="1:5">
      <c r="A255" t="s">
        <v>60</v>
      </c>
      <c r="B255" s="51">
        <f>キーワード!D259</f>
        <v>0</v>
      </c>
      <c r="C255">
        <f>キーワード!F259</f>
        <v>0</v>
      </c>
      <c r="D255" s="24" t="e">
        <f ca="1">IF(IF(SUMIFS(キーワード!$N$6:$N$10000,キーワード!$D$6:$D$10000,B255,キーワード!$F$6:$F$10000,C255)=0,"",SUMIFS(キーワード!$N$6:$N$10000,キーワード!$D$6:$D$10000,B255,キーワード!$F$6:$F$10000,C255))&gt;E255,IF(SUMIFS(キーワード!$N$6:$N$10000,キーワード!$D$6:$D$10000,B255,キーワード!$F$6:$F$10000,C255)=0,"",SUMIFS(キーワード!$N$6:$N$10000,キーワード!$D$6:$D$10000,B255,キーワード!$F$6:$F$10000,C255)),E255+1)</f>
        <v>#DIV/0!</v>
      </c>
      <c r="E255" t="str">
        <f ca="1">INDEX(商品別!C:C,MATCH(キーワード別!B255,商品別!B:B,0),1)</f>
        <v/>
      </c>
    </row>
    <row r="256" spans="1:5">
      <c r="A256" t="s">
        <v>60</v>
      </c>
      <c r="B256" s="51">
        <f>キーワード!D260</f>
        <v>0</v>
      </c>
      <c r="C256">
        <f>キーワード!F260</f>
        <v>0</v>
      </c>
      <c r="D256" s="24" t="e">
        <f ca="1">IF(IF(SUMIFS(キーワード!$N$6:$N$10000,キーワード!$D$6:$D$10000,B256,キーワード!$F$6:$F$10000,C256)=0,"",SUMIFS(キーワード!$N$6:$N$10000,キーワード!$D$6:$D$10000,B256,キーワード!$F$6:$F$10000,C256))&gt;E256,IF(SUMIFS(キーワード!$N$6:$N$10000,キーワード!$D$6:$D$10000,B256,キーワード!$F$6:$F$10000,C256)=0,"",SUMIFS(キーワード!$N$6:$N$10000,キーワード!$D$6:$D$10000,B256,キーワード!$F$6:$F$10000,C256)),E256+1)</f>
        <v>#DIV/0!</v>
      </c>
      <c r="E256" t="str">
        <f ca="1">INDEX(商品別!C:C,MATCH(キーワード別!B256,商品別!B:B,0),1)</f>
        <v/>
      </c>
    </row>
    <row r="257" spans="1:5">
      <c r="A257" t="s">
        <v>60</v>
      </c>
      <c r="B257" s="51">
        <f>キーワード!D261</f>
        <v>0</v>
      </c>
      <c r="C257">
        <f>キーワード!F261</f>
        <v>0</v>
      </c>
      <c r="D257" s="24" t="e">
        <f ca="1">IF(IF(SUMIFS(キーワード!$N$6:$N$10000,キーワード!$D$6:$D$10000,B257,キーワード!$F$6:$F$10000,C257)=0,"",SUMIFS(キーワード!$N$6:$N$10000,キーワード!$D$6:$D$10000,B257,キーワード!$F$6:$F$10000,C257))&gt;E257,IF(SUMIFS(キーワード!$N$6:$N$10000,キーワード!$D$6:$D$10000,B257,キーワード!$F$6:$F$10000,C257)=0,"",SUMIFS(キーワード!$N$6:$N$10000,キーワード!$D$6:$D$10000,B257,キーワード!$F$6:$F$10000,C257)),E257+1)</f>
        <v>#DIV/0!</v>
      </c>
      <c r="E257" t="str">
        <f ca="1">INDEX(商品別!C:C,MATCH(キーワード別!B257,商品別!B:B,0),1)</f>
        <v/>
      </c>
    </row>
    <row r="258" spans="1:5">
      <c r="A258" t="s">
        <v>60</v>
      </c>
      <c r="B258" s="51">
        <f>キーワード!D262</f>
        <v>0</v>
      </c>
      <c r="C258">
        <f>キーワード!F262</f>
        <v>0</v>
      </c>
      <c r="D258" s="24" t="e">
        <f ca="1">IF(IF(SUMIFS(キーワード!$N$6:$N$10000,キーワード!$D$6:$D$10000,B258,キーワード!$F$6:$F$10000,C258)=0,"",SUMIFS(キーワード!$N$6:$N$10000,キーワード!$D$6:$D$10000,B258,キーワード!$F$6:$F$10000,C258))&gt;E258,IF(SUMIFS(キーワード!$N$6:$N$10000,キーワード!$D$6:$D$10000,B258,キーワード!$F$6:$F$10000,C258)=0,"",SUMIFS(キーワード!$N$6:$N$10000,キーワード!$D$6:$D$10000,B258,キーワード!$F$6:$F$10000,C258)),E258+1)</f>
        <v>#DIV/0!</v>
      </c>
      <c r="E258" t="str">
        <f ca="1">INDEX(商品別!C:C,MATCH(キーワード別!B258,商品別!B:B,0),1)</f>
        <v/>
      </c>
    </row>
    <row r="259" spans="1:5">
      <c r="A259" t="s">
        <v>60</v>
      </c>
      <c r="B259" s="51">
        <f>キーワード!D263</f>
        <v>0</v>
      </c>
      <c r="C259">
        <f>キーワード!F263</f>
        <v>0</v>
      </c>
      <c r="D259" s="24" t="e">
        <f ca="1">IF(IF(SUMIFS(キーワード!$N$6:$N$10000,キーワード!$D$6:$D$10000,B259,キーワード!$F$6:$F$10000,C259)=0,"",SUMIFS(キーワード!$N$6:$N$10000,キーワード!$D$6:$D$10000,B259,キーワード!$F$6:$F$10000,C259))&gt;E259,IF(SUMIFS(キーワード!$N$6:$N$10000,キーワード!$D$6:$D$10000,B259,キーワード!$F$6:$F$10000,C259)=0,"",SUMIFS(キーワード!$N$6:$N$10000,キーワード!$D$6:$D$10000,B259,キーワード!$F$6:$F$10000,C259)),E259+1)</f>
        <v>#DIV/0!</v>
      </c>
      <c r="E259" t="str">
        <f ca="1">INDEX(商品別!C:C,MATCH(キーワード別!B259,商品別!B:B,0),1)</f>
        <v/>
      </c>
    </row>
    <row r="260" spans="1:5">
      <c r="A260" t="s">
        <v>60</v>
      </c>
      <c r="B260" s="51">
        <f>キーワード!D264</f>
        <v>0</v>
      </c>
      <c r="C260">
        <f>キーワード!F264</f>
        <v>0</v>
      </c>
      <c r="D260" s="24" t="e">
        <f ca="1">IF(IF(SUMIFS(キーワード!$N$6:$N$10000,キーワード!$D$6:$D$10000,B260,キーワード!$F$6:$F$10000,C260)=0,"",SUMIFS(キーワード!$N$6:$N$10000,キーワード!$D$6:$D$10000,B260,キーワード!$F$6:$F$10000,C260))&gt;E260,IF(SUMIFS(キーワード!$N$6:$N$10000,キーワード!$D$6:$D$10000,B260,キーワード!$F$6:$F$10000,C260)=0,"",SUMIFS(キーワード!$N$6:$N$10000,キーワード!$D$6:$D$10000,B260,キーワード!$F$6:$F$10000,C260)),E260+1)</f>
        <v>#DIV/0!</v>
      </c>
      <c r="E260" t="str">
        <f ca="1">INDEX(商品別!C:C,MATCH(キーワード別!B260,商品別!B:B,0),1)</f>
        <v/>
      </c>
    </row>
    <row r="261" spans="1:5">
      <c r="A261" t="s">
        <v>60</v>
      </c>
      <c r="B261" s="51">
        <f>キーワード!D265</f>
        <v>0</v>
      </c>
      <c r="C261">
        <f>キーワード!F265</f>
        <v>0</v>
      </c>
      <c r="D261" s="24" t="e">
        <f ca="1">IF(IF(SUMIFS(キーワード!$N$6:$N$10000,キーワード!$D$6:$D$10000,B261,キーワード!$F$6:$F$10000,C261)=0,"",SUMIFS(キーワード!$N$6:$N$10000,キーワード!$D$6:$D$10000,B261,キーワード!$F$6:$F$10000,C261))&gt;E261,IF(SUMIFS(キーワード!$N$6:$N$10000,キーワード!$D$6:$D$10000,B261,キーワード!$F$6:$F$10000,C261)=0,"",SUMIFS(キーワード!$N$6:$N$10000,キーワード!$D$6:$D$10000,B261,キーワード!$F$6:$F$10000,C261)),E261+1)</f>
        <v>#DIV/0!</v>
      </c>
      <c r="E261" t="str">
        <f ca="1">INDEX(商品別!C:C,MATCH(キーワード別!B261,商品別!B:B,0),1)</f>
        <v/>
      </c>
    </row>
    <row r="262" spans="1:5">
      <c r="A262" t="s">
        <v>60</v>
      </c>
      <c r="B262" s="51">
        <f>キーワード!D266</f>
        <v>0</v>
      </c>
      <c r="C262">
        <f>キーワード!F266</f>
        <v>0</v>
      </c>
      <c r="D262" s="24" t="e">
        <f ca="1">IF(IF(SUMIFS(キーワード!$N$6:$N$10000,キーワード!$D$6:$D$10000,B262,キーワード!$F$6:$F$10000,C262)=0,"",SUMIFS(キーワード!$N$6:$N$10000,キーワード!$D$6:$D$10000,B262,キーワード!$F$6:$F$10000,C262))&gt;E262,IF(SUMIFS(キーワード!$N$6:$N$10000,キーワード!$D$6:$D$10000,B262,キーワード!$F$6:$F$10000,C262)=0,"",SUMIFS(キーワード!$N$6:$N$10000,キーワード!$D$6:$D$10000,B262,キーワード!$F$6:$F$10000,C262)),E262+1)</f>
        <v>#DIV/0!</v>
      </c>
      <c r="E262" t="str">
        <f ca="1">INDEX(商品別!C:C,MATCH(キーワード別!B262,商品別!B:B,0),1)</f>
        <v/>
      </c>
    </row>
    <row r="263" spans="1:5">
      <c r="A263" t="s">
        <v>60</v>
      </c>
      <c r="B263" s="51">
        <f>キーワード!D267</f>
        <v>0</v>
      </c>
      <c r="C263">
        <f>キーワード!F267</f>
        <v>0</v>
      </c>
      <c r="D263" s="24" t="e">
        <f ca="1">IF(IF(SUMIFS(キーワード!$N$6:$N$10000,キーワード!$D$6:$D$10000,B263,キーワード!$F$6:$F$10000,C263)=0,"",SUMIFS(キーワード!$N$6:$N$10000,キーワード!$D$6:$D$10000,B263,キーワード!$F$6:$F$10000,C263))&gt;E263,IF(SUMIFS(キーワード!$N$6:$N$10000,キーワード!$D$6:$D$10000,B263,キーワード!$F$6:$F$10000,C263)=0,"",SUMIFS(キーワード!$N$6:$N$10000,キーワード!$D$6:$D$10000,B263,キーワード!$F$6:$F$10000,C263)),E263+1)</f>
        <v>#DIV/0!</v>
      </c>
      <c r="E263" t="str">
        <f ca="1">INDEX(商品別!C:C,MATCH(キーワード別!B263,商品別!B:B,0),1)</f>
        <v/>
      </c>
    </row>
    <row r="264" spans="1:5">
      <c r="A264" t="s">
        <v>60</v>
      </c>
      <c r="B264" s="51">
        <f>キーワード!D268</f>
        <v>0</v>
      </c>
      <c r="C264">
        <f>キーワード!F268</f>
        <v>0</v>
      </c>
      <c r="D264" s="24" t="e">
        <f ca="1">IF(IF(SUMIFS(キーワード!$N$6:$N$10000,キーワード!$D$6:$D$10000,B264,キーワード!$F$6:$F$10000,C264)=0,"",SUMIFS(キーワード!$N$6:$N$10000,キーワード!$D$6:$D$10000,B264,キーワード!$F$6:$F$10000,C264))&gt;E264,IF(SUMIFS(キーワード!$N$6:$N$10000,キーワード!$D$6:$D$10000,B264,キーワード!$F$6:$F$10000,C264)=0,"",SUMIFS(キーワード!$N$6:$N$10000,キーワード!$D$6:$D$10000,B264,キーワード!$F$6:$F$10000,C264)),E264+1)</f>
        <v>#DIV/0!</v>
      </c>
      <c r="E264" t="str">
        <f ca="1">INDEX(商品別!C:C,MATCH(キーワード別!B264,商品別!B:B,0),1)</f>
        <v/>
      </c>
    </row>
    <row r="265" spans="1:5">
      <c r="A265" t="s">
        <v>60</v>
      </c>
      <c r="B265" s="51">
        <f>キーワード!D269</f>
        <v>0</v>
      </c>
      <c r="C265">
        <f>キーワード!F269</f>
        <v>0</v>
      </c>
      <c r="D265" s="24" t="e">
        <f ca="1">IF(IF(SUMIFS(キーワード!$N$6:$N$10000,キーワード!$D$6:$D$10000,B265,キーワード!$F$6:$F$10000,C265)=0,"",SUMIFS(キーワード!$N$6:$N$10000,キーワード!$D$6:$D$10000,B265,キーワード!$F$6:$F$10000,C265))&gt;E265,IF(SUMIFS(キーワード!$N$6:$N$10000,キーワード!$D$6:$D$10000,B265,キーワード!$F$6:$F$10000,C265)=0,"",SUMIFS(キーワード!$N$6:$N$10000,キーワード!$D$6:$D$10000,B265,キーワード!$F$6:$F$10000,C265)),E265+1)</f>
        <v>#DIV/0!</v>
      </c>
      <c r="E265" t="str">
        <f ca="1">INDEX(商品別!C:C,MATCH(キーワード別!B265,商品別!B:B,0),1)</f>
        <v/>
      </c>
    </row>
    <row r="266" spans="1:5">
      <c r="A266" t="s">
        <v>60</v>
      </c>
      <c r="B266" s="51">
        <f>キーワード!D270</f>
        <v>0</v>
      </c>
      <c r="C266">
        <f>キーワード!F270</f>
        <v>0</v>
      </c>
      <c r="D266" s="24" t="e">
        <f ca="1">IF(IF(SUMIFS(キーワード!$N$6:$N$10000,キーワード!$D$6:$D$10000,B266,キーワード!$F$6:$F$10000,C266)=0,"",SUMIFS(キーワード!$N$6:$N$10000,キーワード!$D$6:$D$10000,B266,キーワード!$F$6:$F$10000,C266))&gt;E266,IF(SUMIFS(キーワード!$N$6:$N$10000,キーワード!$D$6:$D$10000,B266,キーワード!$F$6:$F$10000,C266)=0,"",SUMIFS(キーワード!$N$6:$N$10000,キーワード!$D$6:$D$10000,B266,キーワード!$F$6:$F$10000,C266)),E266+1)</f>
        <v>#DIV/0!</v>
      </c>
      <c r="E266" t="str">
        <f ca="1">INDEX(商品別!C:C,MATCH(キーワード別!B266,商品別!B:B,0),1)</f>
        <v/>
      </c>
    </row>
    <row r="267" spans="1:5">
      <c r="A267" t="s">
        <v>60</v>
      </c>
      <c r="B267" s="51">
        <f>キーワード!D271</f>
        <v>0</v>
      </c>
      <c r="C267">
        <f>キーワード!F271</f>
        <v>0</v>
      </c>
      <c r="D267" s="24" t="e">
        <f ca="1">IF(IF(SUMIFS(キーワード!$N$6:$N$10000,キーワード!$D$6:$D$10000,B267,キーワード!$F$6:$F$10000,C267)=0,"",SUMIFS(キーワード!$N$6:$N$10000,キーワード!$D$6:$D$10000,B267,キーワード!$F$6:$F$10000,C267))&gt;E267,IF(SUMIFS(キーワード!$N$6:$N$10000,キーワード!$D$6:$D$10000,B267,キーワード!$F$6:$F$10000,C267)=0,"",SUMIFS(キーワード!$N$6:$N$10000,キーワード!$D$6:$D$10000,B267,キーワード!$F$6:$F$10000,C267)),E267+1)</f>
        <v>#DIV/0!</v>
      </c>
      <c r="E267" t="str">
        <f ca="1">INDEX(商品別!C:C,MATCH(キーワード別!B267,商品別!B:B,0),1)</f>
        <v/>
      </c>
    </row>
    <row r="268" spans="1:5">
      <c r="A268" t="s">
        <v>60</v>
      </c>
      <c r="B268" s="51">
        <f>キーワード!D272</f>
        <v>0</v>
      </c>
      <c r="C268">
        <f>キーワード!F272</f>
        <v>0</v>
      </c>
      <c r="D268" s="24" t="e">
        <f ca="1">IF(IF(SUMIFS(キーワード!$N$6:$N$10000,キーワード!$D$6:$D$10000,B268,キーワード!$F$6:$F$10000,C268)=0,"",SUMIFS(キーワード!$N$6:$N$10000,キーワード!$D$6:$D$10000,B268,キーワード!$F$6:$F$10000,C268))&gt;E268,IF(SUMIFS(キーワード!$N$6:$N$10000,キーワード!$D$6:$D$10000,B268,キーワード!$F$6:$F$10000,C268)=0,"",SUMIFS(キーワード!$N$6:$N$10000,キーワード!$D$6:$D$10000,B268,キーワード!$F$6:$F$10000,C268)),E268+1)</f>
        <v>#DIV/0!</v>
      </c>
      <c r="E268" t="str">
        <f ca="1">INDEX(商品別!C:C,MATCH(キーワード別!B268,商品別!B:B,0),1)</f>
        <v/>
      </c>
    </row>
    <row r="269" spans="1:5">
      <c r="A269" t="s">
        <v>60</v>
      </c>
      <c r="B269" s="51">
        <f>キーワード!D273</f>
        <v>0</v>
      </c>
      <c r="C269">
        <f>キーワード!F273</f>
        <v>0</v>
      </c>
      <c r="D269" s="24" t="e">
        <f ca="1">IF(IF(SUMIFS(キーワード!$N$6:$N$10000,キーワード!$D$6:$D$10000,B269,キーワード!$F$6:$F$10000,C269)=0,"",SUMIFS(キーワード!$N$6:$N$10000,キーワード!$D$6:$D$10000,B269,キーワード!$F$6:$F$10000,C269))&gt;E269,IF(SUMIFS(キーワード!$N$6:$N$10000,キーワード!$D$6:$D$10000,B269,キーワード!$F$6:$F$10000,C269)=0,"",SUMIFS(キーワード!$N$6:$N$10000,キーワード!$D$6:$D$10000,B269,キーワード!$F$6:$F$10000,C269)),E269+1)</f>
        <v>#DIV/0!</v>
      </c>
      <c r="E269" t="str">
        <f ca="1">INDEX(商品別!C:C,MATCH(キーワード別!B269,商品別!B:B,0),1)</f>
        <v/>
      </c>
    </row>
    <row r="270" spans="1:5">
      <c r="A270" t="s">
        <v>60</v>
      </c>
      <c r="B270" s="51">
        <f>キーワード!D274</f>
        <v>0</v>
      </c>
      <c r="C270">
        <f>キーワード!F274</f>
        <v>0</v>
      </c>
      <c r="D270" s="24" t="e">
        <f ca="1">IF(IF(SUMIFS(キーワード!$N$6:$N$10000,キーワード!$D$6:$D$10000,B270,キーワード!$F$6:$F$10000,C270)=0,"",SUMIFS(キーワード!$N$6:$N$10000,キーワード!$D$6:$D$10000,B270,キーワード!$F$6:$F$10000,C270))&gt;E270,IF(SUMIFS(キーワード!$N$6:$N$10000,キーワード!$D$6:$D$10000,B270,キーワード!$F$6:$F$10000,C270)=0,"",SUMIFS(キーワード!$N$6:$N$10000,キーワード!$D$6:$D$10000,B270,キーワード!$F$6:$F$10000,C270)),E270+1)</f>
        <v>#DIV/0!</v>
      </c>
      <c r="E270" t="str">
        <f ca="1">INDEX(商品別!C:C,MATCH(キーワード別!B270,商品別!B:B,0),1)</f>
        <v/>
      </c>
    </row>
    <row r="271" spans="1:5">
      <c r="A271" t="s">
        <v>60</v>
      </c>
      <c r="B271" s="51">
        <f>キーワード!D275</f>
        <v>0</v>
      </c>
      <c r="C271">
        <f>キーワード!F275</f>
        <v>0</v>
      </c>
      <c r="D271" s="24" t="e">
        <f ca="1">IF(IF(SUMIFS(キーワード!$N$6:$N$10000,キーワード!$D$6:$D$10000,B271,キーワード!$F$6:$F$10000,C271)=0,"",SUMIFS(キーワード!$N$6:$N$10000,キーワード!$D$6:$D$10000,B271,キーワード!$F$6:$F$10000,C271))&gt;E271,IF(SUMIFS(キーワード!$N$6:$N$10000,キーワード!$D$6:$D$10000,B271,キーワード!$F$6:$F$10000,C271)=0,"",SUMIFS(キーワード!$N$6:$N$10000,キーワード!$D$6:$D$10000,B271,キーワード!$F$6:$F$10000,C271)),E271+1)</f>
        <v>#DIV/0!</v>
      </c>
      <c r="E271" t="str">
        <f ca="1">INDEX(商品別!C:C,MATCH(キーワード別!B271,商品別!B:B,0),1)</f>
        <v/>
      </c>
    </row>
    <row r="272" spans="1:5">
      <c r="A272" t="s">
        <v>60</v>
      </c>
      <c r="B272" s="51">
        <f>キーワード!D276</f>
        <v>0</v>
      </c>
      <c r="C272">
        <f>キーワード!F276</f>
        <v>0</v>
      </c>
      <c r="D272" s="24" t="e">
        <f ca="1">IF(IF(SUMIFS(キーワード!$N$6:$N$10000,キーワード!$D$6:$D$10000,B272,キーワード!$F$6:$F$10000,C272)=0,"",SUMIFS(キーワード!$N$6:$N$10000,キーワード!$D$6:$D$10000,B272,キーワード!$F$6:$F$10000,C272))&gt;E272,IF(SUMIFS(キーワード!$N$6:$N$10000,キーワード!$D$6:$D$10000,B272,キーワード!$F$6:$F$10000,C272)=0,"",SUMIFS(キーワード!$N$6:$N$10000,キーワード!$D$6:$D$10000,B272,キーワード!$F$6:$F$10000,C272)),E272+1)</f>
        <v>#DIV/0!</v>
      </c>
      <c r="E272" t="str">
        <f ca="1">INDEX(商品別!C:C,MATCH(キーワード別!B272,商品別!B:B,0),1)</f>
        <v/>
      </c>
    </row>
    <row r="273" spans="1:5">
      <c r="A273" t="s">
        <v>60</v>
      </c>
      <c r="B273" s="51">
        <f>キーワード!D277</f>
        <v>0</v>
      </c>
      <c r="C273">
        <f>キーワード!F277</f>
        <v>0</v>
      </c>
      <c r="D273" s="24" t="e">
        <f ca="1">IF(IF(SUMIFS(キーワード!$N$6:$N$10000,キーワード!$D$6:$D$10000,B273,キーワード!$F$6:$F$10000,C273)=0,"",SUMIFS(キーワード!$N$6:$N$10000,キーワード!$D$6:$D$10000,B273,キーワード!$F$6:$F$10000,C273))&gt;E273,IF(SUMIFS(キーワード!$N$6:$N$10000,キーワード!$D$6:$D$10000,B273,キーワード!$F$6:$F$10000,C273)=0,"",SUMIFS(キーワード!$N$6:$N$10000,キーワード!$D$6:$D$10000,B273,キーワード!$F$6:$F$10000,C273)),E273+1)</f>
        <v>#DIV/0!</v>
      </c>
      <c r="E273" t="str">
        <f ca="1">INDEX(商品別!C:C,MATCH(キーワード別!B273,商品別!B:B,0),1)</f>
        <v/>
      </c>
    </row>
    <row r="274" spans="1:5">
      <c r="A274" t="s">
        <v>60</v>
      </c>
      <c r="B274" s="51">
        <f>キーワード!D278</f>
        <v>0</v>
      </c>
      <c r="C274">
        <f>キーワード!F278</f>
        <v>0</v>
      </c>
      <c r="D274" s="24" t="e">
        <f ca="1">IF(IF(SUMIFS(キーワード!$N$6:$N$10000,キーワード!$D$6:$D$10000,B274,キーワード!$F$6:$F$10000,C274)=0,"",SUMIFS(キーワード!$N$6:$N$10000,キーワード!$D$6:$D$10000,B274,キーワード!$F$6:$F$10000,C274))&gt;E274,IF(SUMIFS(キーワード!$N$6:$N$10000,キーワード!$D$6:$D$10000,B274,キーワード!$F$6:$F$10000,C274)=0,"",SUMIFS(キーワード!$N$6:$N$10000,キーワード!$D$6:$D$10000,B274,キーワード!$F$6:$F$10000,C274)),E274+1)</f>
        <v>#DIV/0!</v>
      </c>
      <c r="E274" t="str">
        <f ca="1">INDEX(商品別!C:C,MATCH(キーワード別!B274,商品別!B:B,0),1)</f>
        <v/>
      </c>
    </row>
    <row r="275" spans="1:5">
      <c r="A275" t="s">
        <v>60</v>
      </c>
      <c r="B275" s="51">
        <f>キーワード!D279</f>
        <v>0</v>
      </c>
      <c r="C275">
        <f>キーワード!F279</f>
        <v>0</v>
      </c>
      <c r="D275" s="24" t="e">
        <f ca="1">IF(IF(SUMIFS(キーワード!$N$6:$N$10000,キーワード!$D$6:$D$10000,B275,キーワード!$F$6:$F$10000,C275)=0,"",SUMIFS(キーワード!$N$6:$N$10000,キーワード!$D$6:$D$10000,B275,キーワード!$F$6:$F$10000,C275))&gt;E275,IF(SUMIFS(キーワード!$N$6:$N$10000,キーワード!$D$6:$D$10000,B275,キーワード!$F$6:$F$10000,C275)=0,"",SUMIFS(キーワード!$N$6:$N$10000,キーワード!$D$6:$D$10000,B275,キーワード!$F$6:$F$10000,C275)),E275+1)</f>
        <v>#DIV/0!</v>
      </c>
      <c r="E275" t="str">
        <f ca="1">INDEX(商品別!C:C,MATCH(キーワード別!B275,商品別!B:B,0),1)</f>
        <v/>
      </c>
    </row>
    <row r="276" spans="1:5">
      <c r="A276" t="s">
        <v>60</v>
      </c>
      <c r="B276" s="51">
        <f>キーワード!D280</f>
        <v>0</v>
      </c>
      <c r="C276">
        <f>キーワード!F280</f>
        <v>0</v>
      </c>
      <c r="D276" s="24" t="e">
        <f ca="1">IF(IF(SUMIFS(キーワード!$N$6:$N$10000,キーワード!$D$6:$D$10000,B276,キーワード!$F$6:$F$10000,C276)=0,"",SUMIFS(キーワード!$N$6:$N$10000,キーワード!$D$6:$D$10000,B276,キーワード!$F$6:$F$10000,C276))&gt;E276,IF(SUMIFS(キーワード!$N$6:$N$10000,キーワード!$D$6:$D$10000,B276,キーワード!$F$6:$F$10000,C276)=0,"",SUMIFS(キーワード!$N$6:$N$10000,キーワード!$D$6:$D$10000,B276,キーワード!$F$6:$F$10000,C276)),E276+1)</f>
        <v>#DIV/0!</v>
      </c>
      <c r="E276" t="str">
        <f ca="1">INDEX(商品別!C:C,MATCH(キーワード別!B276,商品別!B:B,0),1)</f>
        <v/>
      </c>
    </row>
    <row r="277" spans="1:5">
      <c r="A277" t="s">
        <v>60</v>
      </c>
      <c r="B277" s="51">
        <f>キーワード!D281</f>
        <v>0</v>
      </c>
      <c r="C277">
        <f>キーワード!F281</f>
        <v>0</v>
      </c>
      <c r="D277" s="24" t="e">
        <f ca="1">IF(IF(SUMIFS(キーワード!$N$6:$N$10000,キーワード!$D$6:$D$10000,B277,キーワード!$F$6:$F$10000,C277)=0,"",SUMIFS(キーワード!$N$6:$N$10000,キーワード!$D$6:$D$10000,B277,キーワード!$F$6:$F$10000,C277))&gt;E277,IF(SUMIFS(キーワード!$N$6:$N$10000,キーワード!$D$6:$D$10000,B277,キーワード!$F$6:$F$10000,C277)=0,"",SUMIFS(キーワード!$N$6:$N$10000,キーワード!$D$6:$D$10000,B277,キーワード!$F$6:$F$10000,C277)),E277+1)</f>
        <v>#DIV/0!</v>
      </c>
      <c r="E277" t="str">
        <f ca="1">INDEX(商品別!C:C,MATCH(キーワード別!B277,商品別!B:B,0),1)</f>
        <v/>
      </c>
    </row>
    <row r="278" spans="1:5">
      <c r="A278" t="s">
        <v>60</v>
      </c>
      <c r="B278" s="51">
        <f>キーワード!D282</f>
        <v>0</v>
      </c>
      <c r="C278">
        <f>キーワード!F282</f>
        <v>0</v>
      </c>
      <c r="D278" s="24" t="e">
        <f ca="1">IF(IF(SUMIFS(キーワード!$N$6:$N$10000,キーワード!$D$6:$D$10000,B278,キーワード!$F$6:$F$10000,C278)=0,"",SUMIFS(キーワード!$N$6:$N$10000,キーワード!$D$6:$D$10000,B278,キーワード!$F$6:$F$10000,C278))&gt;E278,IF(SUMIFS(キーワード!$N$6:$N$10000,キーワード!$D$6:$D$10000,B278,キーワード!$F$6:$F$10000,C278)=0,"",SUMIFS(キーワード!$N$6:$N$10000,キーワード!$D$6:$D$10000,B278,キーワード!$F$6:$F$10000,C278)),E278+1)</f>
        <v>#DIV/0!</v>
      </c>
      <c r="E278" t="str">
        <f ca="1">INDEX(商品別!C:C,MATCH(キーワード別!B278,商品別!B:B,0),1)</f>
        <v/>
      </c>
    </row>
    <row r="279" spans="1:5">
      <c r="A279" t="s">
        <v>60</v>
      </c>
      <c r="B279" s="51">
        <f>キーワード!D283</f>
        <v>0</v>
      </c>
      <c r="C279">
        <f>キーワード!F283</f>
        <v>0</v>
      </c>
      <c r="D279" s="24" t="e">
        <f ca="1">IF(IF(SUMIFS(キーワード!$N$6:$N$10000,キーワード!$D$6:$D$10000,B279,キーワード!$F$6:$F$10000,C279)=0,"",SUMIFS(キーワード!$N$6:$N$10000,キーワード!$D$6:$D$10000,B279,キーワード!$F$6:$F$10000,C279))&gt;E279,IF(SUMIFS(キーワード!$N$6:$N$10000,キーワード!$D$6:$D$10000,B279,キーワード!$F$6:$F$10000,C279)=0,"",SUMIFS(キーワード!$N$6:$N$10000,キーワード!$D$6:$D$10000,B279,キーワード!$F$6:$F$10000,C279)),E279+1)</f>
        <v>#DIV/0!</v>
      </c>
      <c r="E279" t="str">
        <f ca="1">INDEX(商品別!C:C,MATCH(キーワード別!B279,商品別!B:B,0),1)</f>
        <v/>
      </c>
    </row>
    <row r="280" spans="1:5">
      <c r="A280" t="s">
        <v>60</v>
      </c>
      <c r="B280" s="51">
        <f>キーワード!D284</f>
        <v>0</v>
      </c>
      <c r="C280">
        <f>キーワード!F284</f>
        <v>0</v>
      </c>
      <c r="D280" s="24" t="e">
        <f ca="1">IF(IF(SUMIFS(キーワード!$N$6:$N$10000,キーワード!$D$6:$D$10000,B280,キーワード!$F$6:$F$10000,C280)=0,"",SUMIFS(キーワード!$N$6:$N$10000,キーワード!$D$6:$D$10000,B280,キーワード!$F$6:$F$10000,C280))&gt;E280,IF(SUMIFS(キーワード!$N$6:$N$10000,キーワード!$D$6:$D$10000,B280,キーワード!$F$6:$F$10000,C280)=0,"",SUMIFS(キーワード!$N$6:$N$10000,キーワード!$D$6:$D$10000,B280,キーワード!$F$6:$F$10000,C280)),E280+1)</f>
        <v>#DIV/0!</v>
      </c>
      <c r="E280" t="str">
        <f ca="1">INDEX(商品別!C:C,MATCH(キーワード別!B280,商品別!B:B,0),1)</f>
        <v/>
      </c>
    </row>
    <row r="281" spans="1:5">
      <c r="A281" t="s">
        <v>60</v>
      </c>
      <c r="B281" s="51">
        <f>キーワード!D285</f>
        <v>0</v>
      </c>
      <c r="C281">
        <f>キーワード!F285</f>
        <v>0</v>
      </c>
      <c r="D281" s="24" t="e">
        <f ca="1">IF(IF(SUMIFS(キーワード!$N$6:$N$10000,キーワード!$D$6:$D$10000,B281,キーワード!$F$6:$F$10000,C281)=0,"",SUMIFS(キーワード!$N$6:$N$10000,キーワード!$D$6:$D$10000,B281,キーワード!$F$6:$F$10000,C281))&gt;E281,IF(SUMIFS(キーワード!$N$6:$N$10000,キーワード!$D$6:$D$10000,B281,キーワード!$F$6:$F$10000,C281)=0,"",SUMIFS(キーワード!$N$6:$N$10000,キーワード!$D$6:$D$10000,B281,キーワード!$F$6:$F$10000,C281)),E281+1)</f>
        <v>#DIV/0!</v>
      </c>
      <c r="E281" t="str">
        <f ca="1">INDEX(商品別!C:C,MATCH(キーワード別!B281,商品別!B:B,0),1)</f>
        <v/>
      </c>
    </row>
    <row r="282" spans="1:5">
      <c r="A282" t="s">
        <v>60</v>
      </c>
      <c r="B282" s="51">
        <f>キーワード!D286</f>
        <v>0</v>
      </c>
      <c r="C282">
        <f>キーワード!F286</f>
        <v>0</v>
      </c>
      <c r="D282" s="24" t="e">
        <f ca="1">IF(IF(SUMIFS(キーワード!$N$6:$N$10000,キーワード!$D$6:$D$10000,B282,キーワード!$F$6:$F$10000,C282)=0,"",SUMIFS(キーワード!$N$6:$N$10000,キーワード!$D$6:$D$10000,B282,キーワード!$F$6:$F$10000,C282))&gt;E282,IF(SUMIFS(キーワード!$N$6:$N$10000,キーワード!$D$6:$D$10000,B282,キーワード!$F$6:$F$10000,C282)=0,"",SUMIFS(キーワード!$N$6:$N$10000,キーワード!$D$6:$D$10000,B282,キーワード!$F$6:$F$10000,C282)),E282+1)</f>
        <v>#DIV/0!</v>
      </c>
      <c r="E282" t="str">
        <f ca="1">INDEX(商品別!C:C,MATCH(キーワード別!B282,商品別!B:B,0),1)</f>
        <v/>
      </c>
    </row>
    <row r="283" spans="1:5">
      <c r="A283" t="s">
        <v>60</v>
      </c>
      <c r="B283" s="51">
        <f>キーワード!D287</f>
        <v>0</v>
      </c>
      <c r="C283">
        <f>キーワード!F287</f>
        <v>0</v>
      </c>
      <c r="D283" s="24" t="e">
        <f ca="1">IF(IF(SUMIFS(キーワード!$N$6:$N$10000,キーワード!$D$6:$D$10000,B283,キーワード!$F$6:$F$10000,C283)=0,"",SUMIFS(キーワード!$N$6:$N$10000,キーワード!$D$6:$D$10000,B283,キーワード!$F$6:$F$10000,C283))&gt;E283,IF(SUMIFS(キーワード!$N$6:$N$10000,キーワード!$D$6:$D$10000,B283,キーワード!$F$6:$F$10000,C283)=0,"",SUMIFS(キーワード!$N$6:$N$10000,キーワード!$D$6:$D$10000,B283,キーワード!$F$6:$F$10000,C283)),E283+1)</f>
        <v>#DIV/0!</v>
      </c>
      <c r="E283" t="str">
        <f ca="1">INDEX(商品別!C:C,MATCH(キーワード別!B283,商品別!B:B,0),1)</f>
        <v/>
      </c>
    </row>
    <row r="284" spans="1:5">
      <c r="A284" t="s">
        <v>60</v>
      </c>
      <c r="B284" s="51">
        <f>キーワード!D288</f>
        <v>0</v>
      </c>
      <c r="C284">
        <f>キーワード!F288</f>
        <v>0</v>
      </c>
      <c r="D284" s="24" t="e">
        <f ca="1">IF(IF(SUMIFS(キーワード!$N$6:$N$10000,キーワード!$D$6:$D$10000,B284,キーワード!$F$6:$F$10000,C284)=0,"",SUMIFS(キーワード!$N$6:$N$10000,キーワード!$D$6:$D$10000,B284,キーワード!$F$6:$F$10000,C284))&gt;E284,IF(SUMIFS(キーワード!$N$6:$N$10000,キーワード!$D$6:$D$10000,B284,キーワード!$F$6:$F$10000,C284)=0,"",SUMIFS(キーワード!$N$6:$N$10000,キーワード!$D$6:$D$10000,B284,キーワード!$F$6:$F$10000,C284)),E284+1)</f>
        <v>#DIV/0!</v>
      </c>
      <c r="E284" t="str">
        <f ca="1">INDEX(商品別!C:C,MATCH(キーワード別!B284,商品別!B:B,0),1)</f>
        <v/>
      </c>
    </row>
    <row r="285" spans="1:5">
      <c r="A285" t="s">
        <v>60</v>
      </c>
      <c r="B285" s="51">
        <f>キーワード!D289</f>
        <v>0</v>
      </c>
      <c r="C285">
        <f>キーワード!F289</f>
        <v>0</v>
      </c>
      <c r="D285" s="24" t="e">
        <f ca="1">IF(IF(SUMIFS(キーワード!$N$6:$N$10000,キーワード!$D$6:$D$10000,B285,キーワード!$F$6:$F$10000,C285)=0,"",SUMIFS(キーワード!$N$6:$N$10000,キーワード!$D$6:$D$10000,B285,キーワード!$F$6:$F$10000,C285))&gt;E285,IF(SUMIFS(キーワード!$N$6:$N$10000,キーワード!$D$6:$D$10000,B285,キーワード!$F$6:$F$10000,C285)=0,"",SUMIFS(キーワード!$N$6:$N$10000,キーワード!$D$6:$D$10000,B285,キーワード!$F$6:$F$10000,C285)),E285+1)</f>
        <v>#DIV/0!</v>
      </c>
      <c r="E285" t="str">
        <f ca="1">INDEX(商品別!C:C,MATCH(キーワード別!B285,商品別!B:B,0),1)</f>
        <v/>
      </c>
    </row>
    <row r="286" spans="1:5">
      <c r="A286" t="s">
        <v>60</v>
      </c>
      <c r="B286" s="51">
        <f>キーワード!D290</f>
        <v>0</v>
      </c>
      <c r="C286">
        <f>キーワード!F290</f>
        <v>0</v>
      </c>
      <c r="D286" s="24" t="e">
        <f ca="1">IF(IF(SUMIFS(キーワード!$N$6:$N$10000,キーワード!$D$6:$D$10000,B286,キーワード!$F$6:$F$10000,C286)=0,"",SUMIFS(キーワード!$N$6:$N$10000,キーワード!$D$6:$D$10000,B286,キーワード!$F$6:$F$10000,C286))&gt;E286,IF(SUMIFS(キーワード!$N$6:$N$10000,キーワード!$D$6:$D$10000,B286,キーワード!$F$6:$F$10000,C286)=0,"",SUMIFS(キーワード!$N$6:$N$10000,キーワード!$D$6:$D$10000,B286,キーワード!$F$6:$F$10000,C286)),E286+1)</f>
        <v>#DIV/0!</v>
      </c>
      <c r="E286" t="str">
        <f ca="1">INDEX(商品別!C:C,MATCH(キーワード別!B286,商品別!B:B,0),1)</f>
        <v/>
      </c>
    </row>
    <row r="287" spans="1:5">
      <c r="A287" t="s">
        <v>60</v>
      </c>
      <c r="B287" s="51">
        <f>キーワード!D291</f>
        <v>0</v>
      </c>
      <c r="C287">
        <f>キーワード!F291</f>
        <v>0</v>
      </c>
      <c r="D287" s="24" t="e">
        <f ca="1">IF(IF(SUMIFS(キーワード!$N$6:$N$10000,キーワード!$D$6:$D$10000,B287,キーワード!$F$6:$F$10000,C287)=0,"",SUMIFS(キーワード!$N$6:$N$10000,キーワード!$D$6:$D$10000,B287,キーワード!$F$6:$F$10000,C287))&gt;E287,IF(SUMIFS(キーワード!$N$6:$N$10000,キーワード!$D$6:$D$10000,B287,キーワード!$F$6:$F$10000,C287)=0,"",SUMIFS(キーワード!$N$6:$N$10000,キーワード!$D$6:$D$10000,B287,キーワード!$F$6:$F$10000,C287)),E287+1)</f>
        <v>#DIV/0!</v>
      </c>
      <c r="E287" t="str">
        <f ca="1">INDEX(商品別!C:C,MATCH(キーワード別!B287,商品別!B:B,0),1)</f>
        <v/>
      </c>
    </row>
    <row r="288" spans="1:5">
      <c r="A288" t="s">
        <v>60</v>
      </c>
      <c r="B288" s="51">
        <f>キーワード!D292</f>
        <v>0</v>
      </c>
      <c r="C288">
        <f>キーワード!F292</f>
        <v>0</v>
      </c>
      <c r="D288" s="24" t="e">
        <f ca="1">IF(IF(SUMIFS(キーワード!$N$6:$N$10000,キーワード!$D$6:$D$10000,B288,キーワード!$F$6:$F$10000,C288)=0,"",SUMIFS(キーワード!$N$6:$N$10000,キーワード!$D$6:$D$10000,B288,キーワード!$F$6:$F$10000,C288))&gt;E288,IF(SUMIFS(キーワード!$N$6:$N$10000,キーワード!$D$6:$D$10000,B288,キーワード!$F$6:$F$10000,C288)=0,"",SUMIFS(キーワード!$N$6:$N$10000,キーワード!$D$6:$D$10000,B288,キーワード!$F$6:$F$10000,C288)),E288+1)</f>
        <v>#DIV/0!</v>
      </c>
      <c r="E288" t="str">
        <f ca="1">INDEX(商品別!C:C,MATCH(キーワード別!B288,商品別!B:B,0),1)</f>
        <v/>
      </c>
    </row>
    <row r="289" spans="1:5">
      <c r="A289" t="s">
        <v>60</v>
      </c>
      <c r="B289" s="51">
        <f>キーワード!D293</f>
        <v>0</v>
      </c>
      <c r="C289">
        <f>キーワード!F293</f>
        <v>0</v>
      </c>
      <c r="D289" s="24" t="e">
        <f ca="1">IF(IF(SUMIFS(キーワード!$N$6:$N$10000,キーワード!$D$6:$D$10000,B289,キーワード!$F$6:$F$10000,C289)=0,"",SUMIFS(キーワード!$N$6:$N$10000,キーワード!$D$6:$D$10000,B289,キーワード!$F$6:$F$10000,C289))&gt;E289,IF(SUMIFS(キーワード!$N$6:$N$10000,キーワード!$D$6:$D$10000,B289,キーワード!$F$6:$F$10000,C289)=0,"",SUMIFS(キーワード!$N$6:$N$10000,キーワード!$D$6:$D$10000,B289,キーワード!$F$6:$F$10000,C289)),E289+1)</f>
        <v>#DIV/0!</v>
      </c>
      <c r="E289" t="str">
        <f ca="1">INDEX(商品別!C:C,MATCH(キーワード別!B289,商品別!B:B,0),1)</f>
        <v/>
      </c>
    </row>
    <row r="290" spans="1:5">
      <c r="A290" t="s">
        <v>60</v>
      </c>
      <c r="B290" s="51">
        <f>キーワード!D294</f>
        <v>0</v>
      </c>
      <c r="C290">
        <f>キーワード!F294</f>
        <v>0</v>
      </c>
      <c r="D290" s="24" t="e">
        <f ca="1">IF(IF(SUMIFS(キーワード!$N$6:$N$10000,キーワード!$D$6:$D$10000,B290,キーワード!$F$6:$F$10000,C290)=0,"",SUMIFS(キーワード!$N$6:$N$10000,キーワード!$D$6:$D$10000,B290,キーワード!$F$6:$F$10000,C290))&gt;E290,IF(SUMIFS(キーワード!$N$6:$N$10000,キーワード!$D$6:$D$10000,B290,キーワード!$F$6:$F$10000,C290)=0,"",SUMIFS(キーワード!$N$6:$N$10000,キーワード!$D$6:$D$10000,B290,キーワード!$F$6:$F$10000,C290)),E290+1)</f>
        <v>#DIV/0!</v>
      </c>
      <c r="E290" t="str">
        <f ca="1">INDEX(商品別!C:C,MATCH(キーワード別!B290,商品別!B:B,0),1)</f>
        <v/>
      </c>
    </row>
    <row r="291" spans="1:5">
      <c r="A291" t="s">
        <v>60</v>
      </c>
      <c r="B291" s="51">
        <f>キーワード!D295</f>
        <v>0</v>
      </c>
      <c r="C291">
        <f>キーワード!F295</f>
        <v>0</v>
      </c>
      <c r="D291" s="24" t="e">
        <f ca="1">IF(IF(SUMIFS(キーワード!$N$6:$N$10000,キーワード!$D$6:$D$10000,B291,キーワード!$F$6:$F$10000,C291)=0,"",SUMIFS(キーワード!$N$6:$N$10000,キーワード!$D$6:$D$10000,B291,キーワード!$F$6:$F$10000,C291))&gt;E291,IF(SUMIFS(キーワード!$N$6:$N$10000,キーワード!$D$6:$D$10000,B291,キーワード!$F$6:$F$10000,C291)=0,"",SUMIFS(キーワード!$N$6:$N$10000,キーワード!$D$6:$D$10000,B291,キーワード!$F$6:$F$10000,C291)),E291+1)</f>
        <v>#DIV/0!</v>
      </c>
      <c r="E291" t="str">
        <f ca="1">INDEX(商品別!C:C,MATCH(キーワード別!B291,商品別!B:B,0),1)</f>
        <v/>
      </c>
    </row>
    <row r="292" spans="1:5">
      <c r="A292" t="s">
        <v>60</v>
      </c>
      <c r="B292" s="51">
        <f>キーワード!D296</f>
        <v>0</v>
      </c>
      <c r="C292">
        <f>キーワード!F296</f>
        <v>0</v>
      </c>
      <c r="D292" s="24" t="e">
        <f ca="1">IF(IF(SUMIFS(キーワード!$N$6:$N$10000,キーワード!$D$6:$D$10000,B292,キーワード!$F$6:$F$10000,C292)=0,"",SUMIFS(キーワード!$N$6:$N$10000,キーワード!$D$6:$D$10000,B292,キーワード!$F$6:$F$10000,C292))&gt;E292,IF(SUMIFS(キーワード!$N$6:$N$10000,キーワード!$D$6:$D$10000,B292,キーワード!$F$6:$F$10000,C292)=0,"",SUMIFS(キーワード!$N$6:$N$10000,キーワード!$D$6:$D$10000,B292,キーワード!$F$6:$F$10000,C292)),E292+1)</f>
        <v>#DIV/0!</v>
      </c>
      <c r="E292" t="str">
        <f ca="1">INDEX(商品別!C:C,MATCH(キーワード別!B292,商品別!B:B,0),1)</f>
        <v/>
      </c>
    </row>
    <row r="293" spans="1:5">
      <c r="A293" t="s">
        <v>60</v>
      </c>
      <c r="B293" s="51">
        <f>キーワード!D297</f>
        <v>0</v>
      </c>
      <c r="C293">
        <f>キーワード!F297</f>
        <v>0</v>
      </c>
      <c r="D293" s="24" t="e">
        <f ca="1">IF(IF(SUMIFS(キーワード!$N$6:$N$10000,キーワード!$D$6:$D$10000,B293,キーワード!$F$6:$F$10000,C293)=0,"",SUMIFS(キーワード!$N$6:$N$10000,キーワード!$D$6:$D$10000,B293,キーワード!$F$6:$F$10000,C293))&gt;E293,IF(SUMIFS(キーワード!$N$6:$N$10000,キーワード!$D$6:$D$10000,B293,キーワード!$F$6:$F$10000,C293)=0,"",SUMIFS(キーワード!$N$6:$N$10000,キーワード!$D$6:$D$10000,B293,キーワード!$F$6:$F$10000,C293)),E293+1)</f>
        <v>#DIV/0!</v>
      </c>
      <c r="E293" t="str">
        <f ca="1">INDEX(商品別!C:C,MATCH(キーワード別!B293,商品別!B:B,0),1)</f>
        <v/>
      </c>
    </row>
    <row r="294" spans="1:5">
      <c r="A294" t="s">
        <v>60</v>
      </c>
      <c r="B294" s="51">
        <f>キーワード!D298</f>
        <v>0</v>
      </c>
      <c r="C294">
        <f>キーワード!F298</f>
        <v>0</v>
      </c>
      <c r="D294" s="24" t="e">
        <f ca="1">IF(IF(SUMIFS(キーワード!$N$6:$N$10000,キーワード!$D$6:$D$10000,B294,キーワード!$F$6:$F$10000,C294)=0,"",SUMIFS(キーワード!$N$6:$N$10000,キーワード!$D$6:$D$10000,B294,キーワード!$F$6:$F$10000,C294))&gt;E294,IF(SUMIFS(キーワード!$N$6:$N$10000,キーワード!$D$6:$D$10000,B294,キーワード!$F$6:$F$10000,C294)=0,"",SUMIFS(キーワード!$N$6:$N$10000,キーワード!$D$6:$D$10000,B294,キーワード!$F$6:$F$10000,C294)),E294+1)</f>
        <v>#DIV/0!</v>
      </c>
      <c r="E294" t="str">
        <f ca="1">INDEX(商品別!C:C,MATCH(キーワード別!B294,商品別!B:B,0),1)</f>
        <v/>
      </c>
    </row>
    <row r="295" spans="1:5">
      <c r="A295" t="s">
        <v>60</v>
      </c>
      <c r="B295" s="51">
        <f>キーワード!D299</f>
        <v>0</v>
      </c>
      <c r="C295">
        <f>キーワード!F299</f>
        <v>0</v>
      </c>
      <c r="D295" s="24" t="e">
        <f ca="1">IF(IF(SUMIFS(キーワード!$N$6:$N$10000,キーワード!$D$6:$D$10000,B295,キーワード!$F$6:$F$10000,C295)=0,"",SUMIFS(キーワード!$N$6:$N$10000,キーワード!$D$6:$D$10000,B295,キーワード!$F$6:$F$10000,C295))&gt;E295,IF(SUMIFS(キーワード!$N$6:$N$10000,キーワード!$D$6:$D$10000,B295,キーワード!$F$6:$F$10000,C295)=0,"",SUMIFS(キーワード!$N$6:$N$10000,キーワード!$D$6:$D$10000,B295,キーワード!$F$6:$F$10000,C295)),E295+1)</f>
        <v>#DIV/0!</v>
      </c>
      <c r="E295" t="str">
        <f ca="1">INDEX(商品別!C:C,MATCH(キーワード別!B295,商品別!B:B,0),1)</f>
        <v/>
      </c>
    </row>
    <row r="296" spans="1:5">
      <c r="A296" t="s">
        <v>60</v>
      </c>
      <c r="B296" s="51">
        <f>キーワード!D300</f>
        <v>0</v>
      </c>
      <c r="C296">
        <f>キーワード!F300</f>
        <v>0</v>
      </c>
      <c r="D296" s="24" t="e">
        <f ca="1">IF(IF(SUMIFS(キーワード!$N$6:$N$10000,キーワード!$D$6:$D$10000,B296,キーワード!$F$6:$F$10000,C296)=0,"",SUMIFS(キーワード!$N$6:$N$10000,キーワード!$D$6:$D$10000,B296,キーワード!$F$6:$F$10000,C296))&gt;E296,IF(SUMIFS(キーワード!$N$6:$N$10000,キーワード!$D$6:$D$10000,B296,キーワード!$F$6:$F$10000,C296)=0,"",SUMIFS(キーワード!$N$6:$N$10000,キーワード!$D$6:$D$10000,B296,キーワード!$F$6:$F$10000,C296)),E296+1)</f>
        <v>#DIV/0!</v>
      </c>
      <c r="E296" t="str">
        <f ca="1">INDEX(商品別!C:C,MATCH(キーワード別!B296,商品別!B:B,0),1)</f>
        <v/>
      </c>
    </row>
    <row r="297" spans="1:5">
      <c r="A297" t="s">
        <v>60</v>
      </c>
      <c r="B297" s="51">
        <f>キーワード!D301</f>
        <v>0</v>
      </c>
      <c r="C297">
        <f>キーワード!F301</f>
        <v>0</v>
      </c>
      <c r="D297" s="24" t="e">
        <f ca="1">IF(IF(SUMIFS(キーワード!$N$6:$N$10000,キーワード!$D$6:$D$10000,B297,キーワード!$F$6:$F$10000,C297)=0,"",SUMIFS(キーワード!$N$6:$N$10000,キーワード!$D$6:$D$10000,B297,キーワード!$F$6:$F$10000,C297))&gt;E297,IF(SUMIFS(キーワード!$N$6:$N$10000,キーワード!$D$6:$D$10000,B297,キーワード!$F$6:$F$10000,C297)=0,"",SUMIFS(キーワード!$N$6:$N$10000,キーワード!$D$6:$D$10000,B297,キーワード!$F$6:$F$10000,C297)),E297+1)</f>
        <v>#DIV/0!</v>
      </c>
      <c r="E297" t="str">
        <f ca="1">INDEX(商品別!C:C,MATCH(キーワード別!B297,商品別!B:B,0),1)</f>
        <v/>
      </c>
    </row>
    <row r="298" spans="1:5">
      <c r="A298" t="s">
        <v>60</v>
      </c>
      <c r="B298" s="51">
        <f>キーワード!D302</f>
        <v>0</v>
      </c>
      <c r="C298">
        <f>キーワード!F302</f>
        <v>0</v>
      </c>
      <c r="D298" s="24" t="e">
        <f ca="1">IF(IF(SUMIFS(キーワード!$N$6:$N$10000,キーワード!$D$6:$D$10000,B298,キーワード!$F$6:$F$10000,C298)=0,"",SUMIFS(キーワード!$N$6:$N$10000,キーワード!$D$6:$D$10000,B298,キーワード!$F$6:$F$10000,C298))&gt;E298,IF(SUMIFS(キーワード!$N$6:$N$10000,キーワード!$D$6:$D$10000,B298,キーワード!$F$6:$F$10000,C298)=0,"",SUMIFS(キーワード!$N$6:$N$10000,キーワード!$D$6:$D$10000,B298,キーワード!$F$6:$F$10000,C298)),E298+1)</f>
        <v>#DIV/0!</v>
      </c>
      <c r="E298" t="str">
        <f ca="1">INDEX(商品別!C:C,MATCH(キーワード別!B298,商品別!B:B,0),1)</f>
        <v/>
      </c>
    </row>
    <row r="299" spans="1:5">
      <c r="A299" t="s">
        <v>60</v>
      </c>
      <c r="B299" s="51">
        <f>キーワード!D303</f>
        <v>0</v>
      </c>
      <c r="C299">
        <f>キーワード!F303</f>
        <v>0</v>
      </c>
      <c r="D299" s="24" t="e">
        <f ca="1">IF(IF(SUMIFS(キーワード!$N$6:$N$10000,キーワード!$D$6:$D$10000,B299,キーワード!$F$6:$F$10000,C299)=0,"",SUMIFS(キーワード!$N$6:$N$10000,キーワード!$D$6:$D$10000,B299,キーワード!$F$6:$F$10000,C299))&gt;E299,IF(SUMIFS(キーワード!$N$6:$N$10000,キーワード!$D$6:$D$10000,B299,キーワード!$F$6:$F$10000,C299)=0,"",SUMIFS(キーワード!$N$6:$N$10000,キーワード!$D$6:$D$10000,B299,キーワード!$F$6:$F$10000,C299)),E299+1)</f>
        <v>#DIV/0!</v>
      </c>
      <c r="E299" t="str">
        <f ca="1">INDEX(商品別!C:C,MATCH(キーワード別!B299,商品別!B:B,0),1)</f>
        <v/>
      </c>
    </row>
    <row r="300" spans="1:5">
      <c r="A300" t="s">
        <v>60</v>
      </c>
      <c r="B300" s="51">
        <f>キーワード!D304</f>
        <v>0</v>
      </c>
      <c r="C300">
        <f>キーワード!F304</f>
        <v>0</v>
      </c>
      <c r="D300" s="24" t="e">
        <f ca="1">IF(IF(SUMIFS(キーワード!$N$6:$N$10000,キーワード!$D$6:$D$10000,B300,キーワード!$F$6:$F$10000,C300)=0,"",SUMIFS(キーワード!$N$6:$N$10000,キーワード!$D$6:$D$10000,B300,キーワード!$F$6:$F$10000,C300))&gt;E300,IF(SUMIFS(キーワード!$N$6:$N$10000,キーワード!$D$6:$D$10000,B300,キーワード!$F$6:$F$10000,C300)=0,"",SUMIFS(キーワード!$N$6:$N$10000,キーワード!$D$6:$D$10000,B300,キーワード!$F$6:$F$10000,C300)),E300+1)</f>
        <v>#DIV/0!</v>
      </c>
      <c r="E300" t="str">
        <f ca="1">INDEX(商品別!C:C,MATCH(キーワード別!B300,商品別!B:B,0),1)</f>
        <v/>
      </c>
    </row>
    <row r="301" spans="1:5">
      <c r="A301" t="s">
        <v>60</v>
      </c>
      <c r="B301" s="51">
        <f>キーワード!D305</f>
        <v>0</v>
      </c>
      <c r="C301">
        <f>キーワード!F305</f>
        <v>0</v>
      </c>
      <c r="D301" s="24" t="e">
        <f ca="1">IF(IF(SUMIFS(キーワード!$N$6:$N$10000,キーワード!$D$6:$D$10000,B301,キーワード!$F$6:$F$10000,C301)=0,"",SUMIFS(キーワード!$N$6:$N$10000,キーワード!$D$6:$D$10000,B301,キーワード!$F$6:$F$10000,C301))&gt;E301,IF(SUMIFS(キーワード!$N$6:$N$10000,キーワード!$D$6:$D$10000,B301,キーワード!$F$6:$F$10000,C301)=0,"",SUMIFS(キーワード!$N$6:$N$10000,キーワード!$D$6:$D$10000,B301,キーワード!$F$6:$F$10000,C301)),E301+1)</f>
        <v>#DIV/0!</v>
      </c>
      <c r="E301" t="str">
        <f ca="1">INDEX(商品別!C:C,MATCH(キーワード別!B301,商品別!B:B,0),1)</f>
        <v/>
      </c>
    </row>
    <row r="302" spans="1:5">
      <c r="A302" t="s">
        <v>60</v>
      </c>
      <c r="B302" s="51">
        <f>キーワード!D306</f>
        <v>0</v>
      </c>
      <c r="C302">
        <f>キーワード!F306</f>
        <v>0</v>
      </c>
      <c r="D302" s="24" t="e">
        <f ca="1">IF(IF(SUMIFS(キーワード!$N$6:$N$10000,キーワード!$D$6:$D$10000,B302,キーワード!$F$6:$F$10000,C302)=0,"",SUMIFS(キーワード!$N$6:$N$10000,キーワード!$D$6:$D$10000,B302,キーワード!$F$6:$F$10000,C302))&gt;E302,IF(SUMIFS(キーワード!$N$6:$N$10000,キーワード!$D$6:$D$10000,B302,キーワード!$F$6:$F$10000,C302)=0,"",SUMIFS(キーワード!$N$6:$N$10000,キーワード!$D$6:$D$10000,B302,キーワード!$F$6:$F$10000,C302)),E302+1)</f>
        <v>#DIV/0!</v>
      </c>
      <c r="E302" t="str">
        <f ca="1">INDEX(商品別!C:C,MATCH(キーワード別!B302,商品別!B:B,0),1)</f>
        <v/>
      </c>
    </row>
    <row r="303" spans="1:5">
      <c r="A303" t="s">
        <v>60</v>
      </c>
      <c r="B303" s="51">
        <f>キーワード!D307</f>
        <v>0</v>
      </c>
      <c r="C303">
        <f>キーワード!F307</f>
        <v>0</v>
      </c>
      <c r="D303" s="24" t="e">
        <f ca="1">IF(IF(SUMIFS(キーワード!$N$6:$N$10000,キーワード!$D$6:$D$10000,B303,キーワード!$F$6:$F$10000,C303)=0,"",SUMIFS(キーワード!$N$6:$N$10000,キーワード!$D$6:$D$10000,B303,キーワード!$F$6:$F$10000,C303))&gt;E303,IF(SUMIFS(キーワード!$N$6:$N$10000,キーワード!$D$6:$D$10000,B303,キーワード!$F$6:$F$10000,C303)=0,"",SUMIFS(キーワード!$N$6:$N$10000,キーワード!$D$6:$D$10000,B303,キーワード!$F$6:$F$10000,C303)),E303+1)</f>
        <v>#DIV/0!</v>
      </c>
      <c r="E303" t="str">
        <f ca="1">INDEX(商品別!C:C,MATCH(キーワード別!B303,商品別!B:B,0),1)</f>
        <v/>
      </c>
    </row>
    <row r="304" spans="1:5">
      <c r="A304" t="s">
        <v>60</v>
      </c>
      <c r="B304" s="51">
        <f>キーワード!D308</f>
        <v>0</v>
      </c>
      <c r="C304">
        <f>キーワード!F308</f>
        <v>0</v>
      </c>
      <c r="D304" s="24" t="e">
        <f ca="1">IF(IF(SUMIFS(キーワード!$N$6:$N$10000,キーワード!$D$6:$D$10000,B304,キーワード!$F$6:$F$10000,C304)=0,"",SUMIFS(キーワード!$N$6:$N$10000,キーワード!$D$6:$D$10000,B304,キーワード!$F$6:$F$10000,C304))&gt;E304,IF(SUMIFS(キーワード!$N$6:$N$10000,キーワード!$D$6:$D$10000,B304,キーワード!$F$6:$F$10000,C304)=0,"",SUMIFS(キーワード!$N$6:$N$10000,キーワード!$D$6:$D$10000,B304,キーワード!$F$6:$F$10000,C304)),E304+1)</f>
        <v>#DIV/0!</v>
      </c>
      <c r="E304" t="str">
        <f ca="1">INDEX(商品別!C:C,MATCH(キーワード別!B304,商品別!B:B,0),1)</f>
        <v/>
      </c>
    </row>
    <row r="305" spans="1:5">
      <c r="A305" t="s">
        <v>60</v>
      </c>
      <c r="B305" s="51">
        <f>キーワード!D309</f>
        <v>0</v>
      </c>
      <c r="C305">
        <f>キーワード!F309</f>
        <v>0</v>
      </c>
      <c r="D305" s="24" t="e">
        <f ca="1">IF(IF(SUMIFS(キーワード!$N$6:$N$10000,キーワード!$D$6:$D$10000,B305,キーワード!$F$6:$F$10000,C305)=0,"",SUMIFS(キーワード!$N$6:$N$10000,キーワード!$D$6:$D$10000,B305,キーワード!$F$6:$F$10000,C305))&gt;E305,IF(SUMIFS(キーワード!$N$6:$N$10000,キーワード!$D$6:$D$10000,B305,キーワード!$F$6:$F$10000,C305)=0,"",SUMIFS(キーワード!$N$6:$N$10000,キーワード!$D$6:$D$10000,B305,キーワード!$F$6:$F$10000,C305)),E305+1)</f>
        <v>#DIV/0!</v>
      </c>
      <c r="E305" t="str">
        <f ca="1">INDEX(商品別!C:C,MATCH(キーワード別!B305,商品別!B:B,0),1)</f>
        <v/>
      </c>
    </row>
    <row r="306" spans="1:5">
      <c r="A306" t="s">
        <v>60</v>
      </c>
      <c r="B306" s="51">
        <f>キーワード!D310</f>
        <v>0</v>
      </c>
      <c r="C306">
        <f>キーワード!F310</f>
        <v>0</v>
      </c>
      <c r="D306" s="24" t="e">
        <f ca="1">IF(IF(SUMIFS(キーワード!$N$6:$N$10000,キーワード!$D$6:$D$10000,B306,キーワード!$F$6:$F$10000,C306)=0,"",SUMIFS(キーワード!$N$6:$N$10000,キーワード!$D$6:$D$10000,B306,キーワード!$F$6:$F$10000,C306))&gt;E306,IF(SUMIFS(キーワード!$N$6:$N$10000,キーワード!$D$6:$D$10000,B306,キーワード!$F$6:$F$10000,C306)=0,"",SUMIFS(キーワード!$N$6:$N$10000,キーワード!$D$6:$D$10000,B306,キーワード!$F$6:$F$10000,C306)),E306+1)</f>
        <v>#DIV/0!</v>
      </c>
      <c r="E306" t="str">
        <f ca="1">INDEX(商品別!C:C,MATCH(キーワード別!B306,商品別!B:B,0),1)</f>
        <v/>
      </c>
    </row>
    <row r="307" spans="1:5">
      <c r="A307" t="s">
        <v>60</v>
      </c>
      <c r="B307" s="51">
        <f>キーワード!D311</f>
        <v>0</v>
      </c>
      <c r="C307">
        <f>キーワード!F311</f>
        <v>0</v>
      </c>
      <c r="D307" s="24" t="e">
        <f ca="1">IF(IF(SUMIFS(キーワード!$N$6:$N$10000,キーワード!$D$6:$D$10000,B307,キーワード!$F$6:$F$10000,C307)=0,"",SUMIFS(キーワード!$N$6:$N$10000,キーワード!$D$6:$D$10000,B307,キーワード!$F$6:$F$10000,C307))&gt;E307,IF(SUMIFS(キーワード!$N$6:$N$10000,キーワード!$D$6:$D$10000,B307,キーワード!$F$6:$F$10000,C307)=0,"",SUMIFS(キーワード!$N$6:$N$10000,キーワード!$D$6:$D$10000,B307,キーワード!$F$6:$F$10000,C307)),E307+1)</f>
        <v>#DIV/0!</v>
      </c>
      <c r="E307" t="str">
        <f ca="1">INDEX(商品別!C:C,MATCH(キーワード別!B307,商品別!B:B,0),1)</f>
        <v/>
      </c>
    </row>
    <row r="308" spans="1:5">
      <c r="A308" t="s">
        <v>60</v>
      </c>
      <c r="B308" s="51">
        <f>キーワード!D312</f>
        <v>0</v>
      </c>
      <c r="C308">
        <f>キーワード!F312</f>
        <v>0</v>
      </c>
      <c r="D308" s="24" t="e">
        <f ca="1">IF(IF(SUMIFS(キーワード!$N$6:$N$10000,キーワード!$D$6:$D$10000,B308,キーワード!$F$6:$F$10000,C308)=0,"",SUMIFS(キーワード!$N$6:$N$10000,キーワード!$D$6:$D$10000,B308,キーワード!$F$6:$F$10000,C308))&gt;E308,IF(SUMIFS(キーワード!$N$6:$N$10000,キーワード!$D$6:$D$10000,B308,キーワード!$F$6:$F$10000,C308)=0,"",SUMIFS(キーワード!$N$6:$N$10000,キーワード!$D$6:$D$10000,B308,キーワード!$F$6:$F$10000,C308)),E308+1)</f>
        <v>#DIV/0!</v>
      </c>
      <c r="E308" t="str">
        <f ca="1">INDEX(商品別!C:C,MATCH(キーワード別!B308,商品別!B:B,0),1)</f>
        <v/>
      </c>
    </row>
    <row r="309" spans="1:5">
      <c r="A309" t="s">
        <v>60</v>
      </c>
      <c r="B309" s="51">
        <f>キーワード!D313</f>
        <v>0</v>
      </c>
      <c r="C309">
        <f>キーワード!F313</f>
        <v>0</v>
      </c>
      <c r="D309" s="24" t="e">
        <f ca="1">IF(IF(SUMIFS(キーワード!$N$6:$N$10000,キーワード!$D$6:$D$10000,B309,キーワード!$F$6:$F$10000,C309)=0,"",SUMIFS(キーワード!$N$6:$N$10000,キーワード!$D$6:$D$10000,B309,キーワード!$F$6:$F$10000,C309))&gt;E309,IF(SUMIFS(キーワード!$N$6:$N$10000,キーワード!$D$6:$D$10000,B309,キーワード!$F$6:$F$10000,C309)=0,"",SUMIFS(キーワード!$N$6:$N$10000,キーワード!$D$6:$D$10000,B309,キーワード!$F$6:$F$10000,C309)),E309+1)</f>
        <v>#DIV/0!</v>
      </c>
      <c r="E309" t="str">
        <f ca="1">INDEX(商品別!C:C,MATCH(キーワード別!B309,商品別!B:B,0),1)</f>
        <v/>
      </c>
    </row>
    <row r="310" spans="1:5">
      <c r="A310" t="s">
        <v>60</v>
      </c>
      <c r="B310" s="51">
        <f>キーワード!D314</f>
        <v>0</v>
      </c>
      <c r="C310">
        <f>キーワード!F314</f>
        <v>0</v>
      </c>
      <c r="D310" s="24" t="e">
        <f ca="1">IF(IF(SUMIFS(キーワード!$N$6:$N$10000,キーワード!$D$6:$D$10000,B310,キーワード!$F$6:$F$10000,C310)=0,"",SUMIFS(キーワード!$N$6:$N$10000,キーワード!$D$6:$D$10000,B310,キーワード!$F$6:$F$10000,C310))&gt;E310,IF(SUMIFS(キーワード!$N$6:$N$10000,キーワード!$D$6:$D$10000,B310,キーワード!$F$6:$F$10000,C310)=0,"",SUMIFS(キーワード!$N$6:$N$10000,キーワード!$D$6:$D$10000,B310,キーワード!$F$6:$F$10000,C310)),E310+1)</f>
        <v>#DIV/0!</v>
      </c>
      <c r="E310" t="str">
        <f ca="1">INDEX(商品別!C:C,MATCH(キーワード別!B310,商品別!B:B,0),1)</f>
        <v/>
      </c>
    </row>
    <row r="311" spans="1:5">
      <c r="A311" t="s">
        <v>60</v>
      </c>
      <c r="B311" s="51">
        <f>キーワード!D315</f>
        <v>0</v>
      </c>
      <c r="C311">
        <f>キーワード!F315</f>
        <v>0</v>
      </c>
      <c r="D311" s="24" t="e">
        <f ca="1">IF(IF(SUMIFS(キーワード!$N$6:$N$10000,キーワード!$D$6:$D$10000,B311,キーワード!$F$6:$F$10000,C311)=0,"",SUMIFS(キーワード!$N$6:$N$10000,キーワード!$D$6:$D$10000,B311,キーワード!$F$6:$F$10000,C311))&gt;E311,IF(SUMIFS(キーワード!$N$6:$N$10000,キーワード!$D$6:$D$10000,B311,キーワード!$F$6:$F$10000,C311)=0,"",SUMIFS(キーワード!$N$6:$N$10000,キーワード!$D$6:$D$10000,B311,キーワード!$F$6:$F$10000,C311)),E311+1)</f>
        <v>#DIV/0!</v>
      </c>
      <c r="E311" t="str">
        <f ca="1">INDEX(商品別!C:C,MATCH(キーワード別!B311,商品別!B:B,0),1)</f>
        <v/>
      </c>
    </row>
    <row r="312" spans="1:5">
      <c r="A312" t="s">
        <v>60</v>
      </c>
      <c r="B312" s="51">
        <f>キーワード!D316</f>
        <v>0</v>
      </c>
      <c r="C312">
        <f>キーワード!F316</f>
        <v>0</v>
      </c>
      <c r="D312" s="24" t="e">
        <f ca="1">IF(IF(SUMIFS(キーワード!$N$6:$N$10000,キーワード!$D$6:$D$10000,B312,キーワード!$F$6:$F$10000,C312)=0,"",SUMIFS(キーワード!$N$6:$N$10000,キーワード!$D$6:$D$10000,B312,キーワード!$F$6:$F$10000,C312))&gt;E312,IF(SUMIFS(キーワード!$N$6:$N$10000,キーワード!$D$6:$D$10000,B312,キーワード!$F$6:$F$10000,C312)=0,"",SUMIFS(キーワード!$N$6:$N$10000,キーワード!$D$6:$D$10000,B312,キーワード!$F$6:$F$10000,C312)),E312+1)</f>
        <v>#DIV/0!</v>
      </c>
      <c r="E312" t="str">
        <f ca="1">INDEX(商品別!C:C,MATCH(キーワード別!B312,商品別!B:B,0),1)</f>
        <v/>
      </c>
    </row>
    <row r="313" spans="1:5">
      <c r="A313" t="s">
        <v>60</v>
      </c>
      <c r="B313" s="51">
        <f>キーワード!D317</f>
        <v>0</v>
      </c>
      <c r="C313">
        <f>キーワード!F317</f>
        <v>0</v>
      </c>
      <c r="D313" s="24" t="e">
        <f ca="1">IF(IF(SUMIFS(キーワード!$N$6:$N$10000,キーワード!$D$6:$D$10000,B313,キーワード!$F$6:$F$10000,C313)=0,"",SUMIFS(キーワード!$N$6:$N$10000,キーワード!$D$6:$D$10000,B313,キーワード!$F$6:$F$10000,C313))&gt;E313,IF(SUMIFS(キーワード!$N$6:$N$10000,キーワード!$D$6:$D$10000,B313,キーワード!$F$6:$F$10000,C313)=0,"",SUMIFS(キーワード!$N$6:$N$10000,キーワード!$D$6:$D$10000,B313,キーワード!$F$6:$F$10000,C313)),E313+1)</f>
        <v>#DIV/0!</v>
      </c>
      <c r="E313" t="str">
        <f ca="1">INDEX(商品別!C:C,MATCH(キーワード別!B313,商品別!B:B,0),1)</f>
        <v/>
      </c>
    </row>
    <row r="314" spans="1:5">
      <c r="A314" t="s">
        <v>60</v>
      </c>
      <c r="B314" s="51">
        <f>キーワード!D318</f>
        <v>0</v>
      </c>
      <c r="C314">
        <f>キーワード!F318</f>
        <v>0</v>
      </c>
      <c r="D314" s="24" t="e">
        <f ca="1">IF(IF(SUMIFS(キーワード!$N$6:$N$10000,キーワード!$D$6:$D$10000,B314,キーワード!$F$6:$F$10000,C314)=0,"",SUMIFS(キーワード!$N$6:$N$10000,キーワード!$D$6:$D$10000,B314,キーワード!$F$6:$F$10000,C314))&gt;E314,IF(SUMIFS(キーワード!$N$6:$N$10000,キーワード!$D$6:$D$10000,B314,キーワード!$F$6:$F$10000,C314)=0,"",SUMIFS(キーワード!$N$6:$N$10000,キーワード!$D$6:$D$10000,B314,キーワード!$F$6:$F$10000,C314)),E314+1)</f>
        <v>#DIV/0!</v>
      </c>
      <c r="E314" t="str">
        <f ca="1">INDEX(商品別!C:C,MATCH(キーワード別!B314,商品別!B:B,0),1)</f>
        <v/>
      </c>
    </row>
    <row r="315" spans="1:5">
      <c r="A315" t="s">
        <v>60</v>
      </c>
      <c r="B315" s="51">
        <f>キーワード!D319</f>
        <v>0</v>
      </c>
      <c r="C315">
        <f>キーワード!F319</f>
        <v>0</v>
      </c>
      <c r="D315" s="24" t="e">
        <f ca="1">IF(IF(SUMIFS(キーワード!$N$6:$N$10000,キーワード!$D$6:$D$10000,B315,キーワード!$F$6:$F$10000,C315)=0,"",SUMIFS(キーワード!$N$6:$N$10000,キーワード!$D$6:$D$10000,B315,キーワード!$F$6:$F$10000,C315))&gt;E315,IF(SUMIFS(キーワード!$N$6:$N$10000,キーワード!$D$6:$D$10000,B315,キーワード!$F$6:$F$10000,C315)=0,"",SUMIFS(キーワード!$N$6:$N$10000,キーワード!$D$6:$D$10000,B315,キーワード!$F$6:$F$10000,C315)),E315+1)</f>
        <v>#DIV/0!</v>
      </c>
      <c r="E315" t="str">
        <f ca="1">INDEX(商品別!C:C,MATCH(キーワード別!B315,商品別!B:B,0),1)</f>
        <v/>
      </c>
    </row>
    <row r="316" spans="1:5">
      <c r="A316" t="s">
        <v>60</v>
      </c>
      <c r="B316" s="51">
        <f>キーワード!D320</f>
        <v>0</v>
      </c>
      <c r="C316">
        <f>キーワード!F320</f>
        <v>0</v>
      </c>
      <c r="D316" s="24" t="e">
        <f ca="1">IF(IF(SUMIFS(キーワード!$N$6:$N$10000,キーワード!$D$6:$D$10000,B316,キーワード!$F$6:$F$10000,C316)=0,"",SUMIFS(キーワード!$N$6:$N$10000,キーワード!$D$6:$D$10000,B316,キーワード!$F$6:$F$10000,C316))&gt;E316,IF(SUMIFS(キーワード!$N$6:$N$10000,キーワード!$D$6:$D$10000,B316,キーワード!$F$6:$F$10000,C316)=0,"",SUMIFS(キーワード!$N$6:$N$10000,キーワード!$D$6:$D$10000,B316,キーワード!$F$6:$F$10000,C316)),E316+1)</f>
        <v>#DIV/0!</v>
      </c>
      <c r="E316" t="str">
        <f ca="1">INDEX(商品別!C:C,MATCH(キーワード別!B316,商品別!B:B,0),1)</f>
        <v/>
      </c>
    </row>
    <row r="317" spans="1:5">
      <c r="A317" t="s">
        <v>60</v>
      </c>
      <c r="B317" s="51">
        <f>キーワード!D321</f>
        <v>0</v>
      </c>
      <c r="C317">
        <f>キーワード!F321</f>
        <v>0</v>
      </c>
      <c r="D317" s="24" t="e">
        <f ca="1">IF(IF(SUMIFS(キーワード!$N$6:$N$10000,キーワード!$D$6:$D$10000,B317,キーワード!$F$6:$F$10000,C317)=0,"",SUMIFS(キーワード!$N$6:$N$10000,キーワード!$D$6:$D$10000,B317,キーワード!$F$6:$F$10000,C317))&gt;E317,IF(SUMIFS(キーワード!$N$6:$N$10000,キーワード!$D$6:$D$10000,B317,キーワード!$F$6:$F$10000,C317)=0,"",SUMIFS(キーワード!$N$6:$N$10000,キーワード!$D$6:$D$10000,B317,キーワード!$F$6:$F$10000,C317)),E317+1)</f>
        <v>#DIV/0!</v>
      </c>
      <c r="E317" t="str">
        <f ca="1">INDEX(商品別!C:C,MATCH(キーワード別!B317,商品別!B:B,0),1)</f>
        <v/>
      </c>
    </row>
    <row r="318" spans="1:5">
      <c r="A318" t="s">
        <v>60</v>
      </c>
      <c r="B318" s="51">
        <f>キーワード!D322</f>
        <v>0</v>
      </c>
      <c r="C318">
        <f>キーワード!F322</f>
        <v>0</v>
      </c>
      <c r="D318" s="24" t="e">
        <f ca="1">IF(IF(SUMIFS(キーワード!$N$6:$N$10000,キーワード!$D$6:$D$10000,B318,キーワード!$F$6:$F$10000,C318)=0,"",SUMIFS(キーワード!$N$6:$N$10000,キーワード!$D$6:$D$10000,B318,キーワード!$F$6:$F$10000,C318))&gt;E318,IF(SUMIFS(キーワード!$N$6:$N$10000,キーワード!$D$6:$D$10000,B318,キーワード!$F$6:$F$10000,C318)=0,"",SUMIFS(キーワード!$N$6:$N$10000,キーワード!$D$6:$D$10000,B318,キーワード!$F$6:$F$10000,C318)),E318+1)</f>
        <v>#DIV/0!</v>
      </c>
      <c r="E318" t="str">
        <f ca="1">INDEX(商品別!C:C,MATCH(キーワード別!B318,商品別!B:B,0),1)</f>
        <v/>
      </c>
    </row>
    <row r="319" spans="1:5">
      <c r="A319" t="s">
        <v>60</v>
      </c>
      <c r="B319" s="51">
        <f>キーワード!D323</f>
        <v>0</v>
      </c>
      <c r="C319">
        <f>キーワード!F323</f>
        <v>0</v>
      </c>
      <c r="D319" s="24" t="e">
        <f ca="1">IF(IF(SUMIFS(キーワード!$N$6:$N$10000,キーワード!$D$6:$D$10000,B319,キーワード!$F$6:$F$10000,C319)=0,"",SUMIFS(キーワード!$N$6:$N$10000,キーワード!$D$6:$D$10000,B319,キーワード!$F$6:$F$10000,C319))&gt;E319,IF(SUMIFS(キーワード!$N$6:$N$10000,キーワード!$D$6:$D$10000,B319,キーワード!$F$6:$F$10000,C319)=0,"",SUMIFS(キーワード!$N$6:$N$10000,キーワード!$D$6:$D$10000,B319,キーワード!$F$6:$F$10000,C319)),E319+1)</f>
        <v>#DIV/0!</v>
      </c>
      <c r="E319" t="str">
        <f ca="1">INDEX(商品別!C:C,MATCH(キーワード別!B319,商品別!B:B,0),1)</f>
        <v/>
      </c>
    </row>
    <row r="320" spans="1:5">
      <c r="A320" t="s">
        <v>60</v>
      </c>
      <c r="B320" s="51">
        <f>キーワード!D324</f>
        <v>0</v>
      </c>
      <c r="C320">
        <f>キーワード!F324</f>
        <v>0</v>
      </c>
      <c r="D320" s="24" t="e">
        <f ca="1">IF(IF(SUMIFS(キーワード!$N$6:$N$10000,キーワード!$D$6:$D$10000,B320,キーワード!$F$6:$F$10000,C320)=0,"",SUMIFS(キーワード!$N$6:$N$10000,キーワード!$D$6:$D$10000,B320,キーワード!$F$6:$F$10000,C320))&gt;E320,IF(SUMIFS(キーワード!$N$6:$N$10000,キーワード!$D$6:$D$10000,B320,キーワード!$F$6:$F$10000,C320)=0,"",SUMIFS(キーワード!$N$6:$N$10000,キーワード!$D$6:$D$10000,B320,キーワード!$F$6:$F$10000,C320)),E320+1)</f>
        <v>#DIV/0!</v>
      </c>
      <c r="E320" t="str">
        <f ca="1">INDEX(商品別!C:C,MATCH(キーワード別!B320,商品別!B:B,0),1)</f>
        <v/>
      </c>
    </row>
    <row r="321" spans="1:5">
      <c r="A321" t="s">
        <v>60</v>
      </c>
      <c r="B321" s="51">
        <f>キーワード!D325</f>
        <v>0</v>
      </c>
      <c r="C321">
        <f>キーワード!F325</f>
        <v>0</v>
      </c>
      <c r="D321" s="24" t="e">
        <f ca="1">IF(IF(SUMIFS(キーワード!$N$6:$N$10000,キーワード!$D$6:$D$10000,B321,キーワード!$F$6:$F$10000,C321)=0,"",SUMIFS(キーワード!$N$6:$N$10000,キーワード!$D$6:$D$10000,B321,キーワード!$F$6:$F$10000,C321))&gt;E321,IF(SUMIFS(キーワード!$N$6:$N$10000,キーワード!$D$6:$D$10000,B321,キーワード!$F$6:$F$10000,C321)=0,"",SUMIFS(キーワード!$N$6:$N$10000,キーワード!$D$6:$D$10000,B321,キーワード!$F$6:$F$10000,C321)),E321+1)</f>
        <v>#DIV/0!</v>
      </c>
      <c r="E321" t="str">
        <f ca="1">INDEX(商品別!C:C,MATCH(キーワード別!B321,商品別!B:B,0),1)</f>
        <v/>
      </c>
    </row>
    <row r="322" spans="1:5">
      <c r="A322" t="s">
        <v>60</v>
      </c>
      <c r="B322" s="51">
        <f>キーワード!D326</f>
        <v>0</v>
      </c>
      <c r="C322">
        <f>キーワード!F326</f>
        <v>0</v>
      </c>
      <c r="D322" s="24" t="e">
        <f ca="1">IF(IF(SUMIFS(キーワード!$N$6:$N$10000,キーワード!$D$6:$D$10000,B322,キーワード!$F$6:$F$10000,C322)=0,"",SUMIFS(キーワード!$N$6:$N$10000,キーワード!$D$6:$D$10000,B322,キーワード!$F$6:$F$10000,C322))&gt;E322,IF(SUMIFS(キーワード!$N$6:$N$10000,キーワード!$D$6:$D$10000,B322,キーワード!$F$6:$F$10000,C322)=0,"",SUMIFS(キーワード!$N$6:$N$10000,キーワード!$D$6:$D$10000,B322,キーワード!$F$6:$F$10000,C322)),E322+1)</f>
        <v>#DIV/0!</v>
      </c>
      <c r="E322" t="str">
        <f ca="1">INDEX(商品別!C:C,MATCH(キーワード別!B322,商品別!B:B,0),1)</f>
        <v/>
      </c>
    </row>
    <row r="323" spans="1:5">
      <c r="A323" t="s">
        <v>60</v>
      </c>
      <c r="B323" s="51">
        <f>キーワード!D327</f>
        <v>0</v>
      </c>
      <c r="C323">
        <f>キーワード!F327</f>
        <v>0</v>
      </c>
      <c r="D323" s="24" t="e">
        <f ca="1">IF(IF(SUMIFS(キーワード!$N$6:$N$10000,キーワード!$D$6:$D$10000,B323,キーワード!$F$6:$F$10000,C323)=0,"",SUMIFS(キーワード!$N$6:$N$10000,キーワード!$D$6:$D$10000,B323,キーワード!$F$6:$F$10000,C323))&gt;E323,IF(SUMIFS(キーワード!$N$6:$N$10000,キーワード!$D$6:$D$10000,B323,キーワード!$F$6:$F$10000,C323)=0,"",SUMIFS(キーワード!$N$6:$N$10000,キーワード!$D$6:$D$10000,B323,キーワード!$F$6:$F$10000,C323)),E323+1)</f>
        <v>#DIV/0!</v>
      </c>
      <c r="E323" t="str">
        <f ca="1">INDEX(商品別!C:C,MATCH(キーワード別!B323,商品別!B:B,0),1)</f>
        <v/>
      </c>
    </row>
    <row r="324" spans="1:5">
      <c r="A324" t="s">
        <v>60</v>
      </c>
      <c r="B324" s="51">
        <f>キーワード!D328</f>
        <v>0</v>
      </c>
      <c r="C324">
        <f>キーワード!F328</f>
        <v>0</v>
      </c>
      <c r="D324" s="24" t="e">
        <f ca="1">IF(IF(SUMIFS(キーワード!$N$6:$N$10000,キーワード!$D$6:$D$10000,B324,キーワード!$F$6:$F$10000,C324)=0,"",SUMIFS(キーワード!$N$6:$N$10000,キーワード!$D$6:$D$10000,B324,キーワード!$F$6:$F$10000,C324))&gt;E324,IF(SUMIFS(キーワード!$N$6:$N$10000,キーワード!$D$6:$D$10000,B324,キーワード!$F$6:$F$10000,C324)=0,"",SUMIFS(キーワード!$N$6:$N$10000,キーワード!$D$6:$D$10000,B324,キーワード!$F$6:$F$10000,C324)),E324+1)</f>
        <v>#DIV/0!</v>
      </c>
      <c r="E324" t="str">
        <f ca="1">INDEX(商品別!C:C,MATCH(キーワード別!B324,商品別!B:B,0),1)</f>
        <v/>
      </c>
    </row>
    <row r="325" spans="1:5">
      <c r="A325" t="s">
        <v>60</v>
      </c>
      <c r="B325" s="51">
        <f>キーワード!D329</f>
        <v>0</v>
      </c>
      <c r="C325">
        <f>キーワード!F329</f>
        <v>0</v>
      </c>
      <c r="D325" s="24" t="e">
        <f ca="1">IF(IF(SUMIFS(キーワード!$N$6:$N$10000,キーワード!$D$6:$D$10000,B325,キーワード!$F$6:$F$10000,C325)=0,"",SUMIFS(キーワード!$N$6:$N$10000,キーワード!$D$6:$D$10000,B325,キーワード!$F$6:$F$10000,C325))&gt;E325,IF(SUMIFS(キーワード!$N$6:$N$10000,キーワード!$D$6:$D$10000,B325,キーワード!$F$6:$F$10000,C325)=0,"",SUMIFS(キーワード!$N$6:$N$10000,キーワード!$D$6:$D$10000,B325,キーワード!$F$6:$F$10000,C325)),E325+1)</f>
        <v>#DIV/0!</v>
      </c>
      <c r="E325" t="str">
        <f ca="1">INDEX(商品別!C:C,MATCH(キーワード別!B325,商品別!B:B,0),1)</f>
        <v/>
      </c>
    </row>
    <row r="326" spans="1:5">
      <c r="A326" t="s">
        <v>60</v>
      </c>
      <c r="B326" s="51">
        <f>キーワード!D330</f>
        <v>0</v>
      </c>
      <c r="C326">
        <f>キーワード!F330</f>
        <v>0</v>
      </c>
      <c r="D326" s="24" t="e">
        <f ca="1">IF(IF(SUMIFS(キーワード!$N$6:$N$10000,キーワード!$D$6:$D$10000,B326,キーワード!$F$6:$F$10000,C326)=0,"",SUMIFS(キーワード!$N$6:$N$10000,キーワード!$D$6:$D$10000,B326,キーワード!$F$6:$F$10000,C326))&gt;E326,IF(SUMIFS(キーワード!$N$6:$N$10000,キーワード!$D$6:$D$10000,B326,キーワード!$F$6:$F$10000,C326)=0,"",SUMIFS(キーワード!$N$6:$N$10000,キーワード!$D$6:$D$10000,B326,キーワード!$F$6:$F$10000,C326)),E326+1)</f>
        <v>#DIV/0!</v>
      </c>
      <c r="E326" t="str">
        <f ca="1">INDEX(商品別!C:C,MATCH(キーワード別!B326,商品別!B:B,0),1)</f>
        <v/>
      </c>
    </row>
    <row r="327" spans="1:5">
      <c r="A327" t="s">
        <v>60</v>
      </c>
      <c r="B327" s="51">
        <f>キーワード!D331</f>
        <v>0</v>
      </c>
      <c r="C327">
        <f>キーワード!F331</f>
        <v>0</v>
      </c>
      <c r="D327" s="24" t="e">
        <f ca="1">IF(IF(SUMIFS(キーワード!$N$6:$N$10000,キーワード!$D$6:$D$10000,B327,キーワード!$F$6:$F$10000,C327)=0,"",SUMIFS(キーワード!$N$6:$N$10000,キーワード!$D$6:$D$10000,B327,キーワード!$F$6:$F$10000,C327))&gt;E327,IF(SUMIFS(キーワード!$N$6:$N$10000,キーワード!$D$6:$D$10000,B327,キーワード!$F$6:$F$10000,C327)=0,"",SUMIFS(キーワード!$N$6:$N$10000,キーワード!$D$6:$D$10000,B327,キーワード!$F$6:$F$10000,C327)),E327+1)</f>
        <v>#DIV/0!</v>
      </c>
      <c r="E327" t="str">
        <f ca="1">INDEX(商品別!C:C,MATCH(キーワード別!B327,商品別!B:B,0),1)</f>
        <v/>
      </c>
    </row>
    <row r="328" spans="1:5">
      <c r="A328" t="s">
        <v>60</v>
      </c>
      <c r="B328" s="51">
        <f>キーワード!D332</f>
        <v>0</v>
      </c>
      <c r="C328">
        <f>キーワード!F332</f>
        <v>0</v>
      </c>
      <c r="D328" s="24" t="e">
        <f ca="1">IF(IF(SUMIFS(キーワード!$N$6:$N$10000,キーワード!$D$6:$D$10000,B328,キーワード!$F$6:$F$10000,C328)=0,"",SUMIFS(キーワード!$N$6:$N$10000,キーワード!$D$6:$D$10000,B328,キーワード!$F$6:$F$10000,C328))&gt;E328,IF(SUMIFS(キーワード!$N$6:$N$10000,キーワード!$D$6:$D$10000,B328,キーワード!$F$6:$F$10000,C328)=0,"",SUMIFS(キーワード!$N$6:$N$10000,キーワード!$D$6:$D$10000,B328,キーワード!$F$6:$F$10000,C328)),E328+1)</f>
        <v>#DIV/0!</v>
      </c>
      <c r="E328" t="str">
        <f ca="1">INDEX(商品別!C:C,MATCH(キーワード別!B328,商品別!B:B,0),1)</f>
        <v/>
      </c>
    </row>
    <row r="329" spans="1:5">
      <c r="A329" t="s">
        <v>60</v>
      </c>
      <c r="B329" s="51">
        <f>キーワード!D333</f>
        <v>0</v>
      </c>
      <c r="C329">
        <f>キーワード!F333</f>
        <v>0</v>
      </c>
      <c r="D329" s="24" t="e">
        <f ca="1">IF(IF(SUMIFS(キーワード!$N$6:$N$10000,キーワード!$D$6:$D$10000,B329,キーワード!$F$6:$F$10000,C329)=0,"",SUMIFS(キーワード!$N$6:$N$10000,キーワード!$D$6:$D$10000,B329,キーワード!$F$6:$F$10000,C329))&gt;E329,IF(SUMIFS(キーワード!$N$6:$N$10000,キーワード!$D$6:$D$10000,B329,キーワード!$F$6:$F$10000,C329)=0,"",SUMIFS(キーワード!$N$6:$N$10000,キーワード!$D$6:$D$10000,B329,キーワード!$F$6:$F$10000,C329)),E329+1)</f>
        <v>#DIV/0!</v>
      </c>
      <c r="E329" t="str">
        <f ca="1">INDEX(商品別!C:C,MATCH(キーワード別!B329,商品別!B:B,0),1)</f>
        <v/>
      </c>
    </row>
    <row r="330" spans="1:5">
      <c r="A330" t="s">
        <v>60</v>
      </c>
      <c r="B330" s="51">
        <f>キーワード!D334</f>
        <v>0</v>
      </c>
      <c r="C330">
        <f>キーワード!F334</f>
        <v>0</v>
      </c>
      <c r="D330" s="24" t="e">
        <f ca="1">IF(IF(SUMIFS(キーワード!$N$6:$N$10000,キーワード!$D$6:$D$10000,B330,キーワード!$F$6:$F$10000,C330)=0,"",SUMIFS(キーワード!$N$6:$N$10000,キーワード!$D$6:$D$10000,B330,キーワード!$F$6:$F$10000,C330))&gt;E330,IF(SUMIFS(キーワード!$N$6:$N$10000,キーワード!$D$6:$D$10000,B330,キーワード!$F$6:$F$10000,C330)=0,"",SUMIFS(キーワード!$N$6:$N$10000,キーワード!$D$6:$D$10000,B330,キーワード!$F$6:$F$10000,C330)),E330+1)</f>
        <v>#DIV/0!</v>
      </c>
      <c r="E330" t="str">
        <f ca="1">INDEX(商品別!C:C,MATCH(キーワード別!B330,商品別!B:B,0),1)</f>
        <v/>
      </c>
    </row>
    <row r="331" spans="1:5">
      <c r="A331" t="s">
        <v>60</v>
      </c>
      <c r="B331" s="51">
        <f>キーワード!D335</f>
        <v>0</v>
      </c>
      <c r="C331">
        <f>キーワード!F335</f>
        <v>0</v>
      </c>
      <c r="D331" s="24" t="e">
        <f ca="1">IF(IF(SUMIFS(キーワード!$N$6:$N$10000,キーワード!$D$6:$D$10000,B331,キーワード!$F$6:$F$10000,C331)=0,"",SUMIFS(キーワード!$N$6:$N$10000,キーワード!$D$6:$D$10000,B331,キーワード!$F$6:$F$10000,C331))&gt;E331,IF(SUMIFS(キーワード!$N$6:$N$10000,キーワード!$D$6:$D$10000,B331,キーワード!$F$6:$F$10000,C331)=0,"",SUMIFS(キーワード!$N$6:$N$10000,キーワード!$D$6:$D$10000,B331,キーワード!$F$6:$F$10000,C331)),E331+1)</f>
        <v>#DIV/0!</v>
      </c>
      <c r="E331" t="str">
        <f ca="1">INDEX(商品別!C:C,MATCH(キーワード別!B331,商品別!B:B,0),1)</f>
        <v/>
      </c>
    </row>
    <row r="332" spans="1:5">
      <c r="A332" t="s">
        <v>60</v>
      </c>
      <c r="B332" s="51">
        <f>キーワード!D336</f>
        <v>0</v>
      </c>
      <c r="C332">
        <f>キーワード!F336</f>
        <v>0</v>
      </c>
      <c r="D332" s="24" t="e">
        <f ca="1">IF(IF(SUMIFS(キーワード!$N$6:$N$10000,キーワード!$D$6:$D$10000,B332,キーワード!$F$6:$F$10000,C332)=0,"",SUMIFS(キーワード!$N$6:$N$10000,キーワード!$D$6:$D$10000,B332,キーワード!$F$6:$F$10000,C332))&gt;E332,IF(SUMIFS(キーワード!$N$6:$N$10000,キーワード!$D$6:$D$10000,B332,キーワード!$F$6:$F$10000,C332)=0,"",SUMIFS(キーワード!$N$6:$N$10000,キーワード!$D$6:$D$10000,B332,キーワード!$F$6:$F$10000,C332)),E332+1)</f>
        <v>#DIV/0!</v>
      </c>
      <c r="E332" t="str">
        <f ca="1">INDEX(商品別!C:C,MATCH(キーワード別!B332,商品別!B:B,0),1)</f>
        <v/>
      </c>
    </row>
    <row r="333" spans="1:5">
      <c r="A333" t="s">
        <v>60</v>
      </c>
      <c r="B333" s="51">
        <f>キーワード!D337</f>
        <v>0</v>
      </c>
      <c r="C333">
        <f>キーワード!F337</f>
        <v>0</v>
      </c>
      <c r="D333" s="24" t="e">
        <f ca="1">IF(IF(SUMIFS(キーワード!$N$6:$N$10000,キーワード!$D$6:$D$10000,B333,キーワード!$F$6:$F$10000,C333)=0,"",SUMIFS(キーワード!$N$6:$N$10000,キーワード!$D$6:$D$10000,B333,キーワード!$F$6:$F$10000,C333))&gt;E333,IF(SUMIFS(キーワード!$N$6:$N$10000,キーワード!$D$6:$D$10000,B333,キーワード!$F$6:$F$10000,C333)=0,"",SUMIFS(キーワード!$N$6:$N$10000,キーワード!$D$6:$D$10000,B333,キーワード!$F$6:$F$10000,C333)),E333+1)</f>
        <v>#DIV/0!</v>
      </c>
      <c r="E333" t="str">
        <f ca="1">INDEX(商品別!C:C,MATCH(キーワード別!B333,商品別!B:B,0),1)</f>
        <v/>
      </c>
    </row>
    <row r="334" spans="1:5">
      <c r="A334" t="s">
        <v>60</v>
      </c>
      <c r="B334" s="51">
        <f>キーワード!D338</f>
        <v>0</v>
      </c>
      <c r="C334">
        <f>キーワード!F338</f>
        <v>0</v>
      </c>
      <c r="D334" s="24" t="e">
        <f ca="1">IF(IF(SUMIFS(キーワード!$N$6:$N$10000,キーワード!$D$6:$D$10000,B334,キーワード!$F$6:$F$10000,C334)=0,"",SUMIFS(キーワード!$N$6:$N$10000,キーワード!$D$6:$D$10000,B334,キーワード!$F$6:$F$10000,C334))&gt;E334,IF(SUMIFS(キーワード!$N$6:$N$10000,キーワード!$D$6:$D$10000,B334,キーワード!$F$6:$F$10000,C334)=0,"",SUMIFS(キーワード!$N$6:$N$10000,キーワード!$D$6:$D$10000,B334,キーワード!$F$6:$F$10000,C334)),E334+1)</f>
        <v>#DIV/0!</v>
      </c>
      <c r="E334" t="str">
        <f ca="1">INDEX(商品別!C:C,MATCH(キーワード別!B334,商品別!B:B,0),1)</f>
        <v/>
      </c>
    </row>
    <row r="335" spans="1:5">
      <c r="A335" t="s">
        <v>60</v>
      </c>
      <c r="B335" s="51">
        <f>キーワード!D339</f>
        <v>0</v>
      </c>
      <c r="C335">
        <f>キーワード!F339</f>
        <v>0</v>
      </c>
      <c r="D335" s="24" t="e">
        <f ca="1">IF(IF(SUMIFS(キーワード!$N$6:$N$10000,キーワード!$D$6:$D$10000,B335,キーワード!$F$6:$F$10000,C335)=0,"",SUMIFS(キーワード!$N$6:$N$10000,キーワード!$D$6:$D$10000,B335,キーワード!$F$6:$F$10000,C335))&gt;E335,IF(SUMIFS(キーワード!$N$6:$N$10000,キーワード!$D$6:$D$10000,B335,キーワード!$F$6:$F$10000,C335)=0,"",SUMIFS(キーワード!$N$6:$N$10000,キーワード!$D$6:$D$10000,B335,キーワード!$F$6:$F$10000,C335)),E335+1)</f>
        <v>#DIV/0!</v>
      </c>
      <c r="E335" t="str">
        <f ca="1">INDEX(商品別!C:C,MATCH(キーワード別!B335,商品別!B:B,0),1)</f>
        <v/>
      </c>
    </row>
    <row r="336" spans="1:5">
      <c r="A336" t="s">
        <v>60</v>
      </c>
      <c r="B336" s="51">
        <f>キーワード!D340</f>
        <v>0</v>
      </c>
      <c r="C336">
        <f>キーワード!F340</f>
        <v>0</v>
      </c>
      <c r="D336" s="24" t="e">
        <f ca="1">IF(IF(SUMIFS(キーワード!$N$6:$N$10000,キーワード!$D$6:$D$10000,B336,キーワード!$F$6:$F$10000,C336)=0,"",SUMIFS(キーワード!$N$6:$N$10000,キーワード!$D$6:$D$10000,B336,キーワード!$F$6:$F$10000,C336))&gt;E336,IF(SUMIFS(キーワード!$N$6:$N$10000,キーワード!$D$6:$D$10000,B336,キーワード!$F$6:$F$10000,C336)=0,"",SUMIFS(キーワード!$N$6:$N$10000,キーワード!$D$6:$D$10000,B336,キーワード!$F$6:$F$10000,C336)),E336+1)</f>
        <v>#DIV/0!</v>
      </c>
      <c r="E336" t="str">
        <f ca="1">INDEX(商品別!C:C,MATCH(キーワード別!B336,商品別!B:B,0),1)</f>
        <v/>
      </c>
    </row>
    <row r="337" spans="1:5">
      <c r="A337" t="s">
        <v>60</v>
      </c>
      <c r="B337" s="51">
        <f>キーワード!D341</f>
        <v>0</v>
      </c>
      <c r="C337">
        <f>キーワード!F341</f>
        <v>0</v>
      </c>
      <c r="D337" s="24" t="e">
        <f ca="1">IF(IF(SUMIFS(キーワード!$N$6:$N$10000,キーワード!$D$6:$D$10000,B337,キーワード!$F$6:$F$10000,C337)=0,"",SUMIFS(キーワード!$N$6:$N$10000,キーワード!$D$6:$D$10000,B337,キーワード!$F$6:$F$10000,C337))&gt;E337,IF(SUMIFS(キーワード!$N$6:$N$10000,キーワード!$D$6:$D$10000,B337,キーワード!$F$6:$F$10000,C337)=0,"",SUMIFS(キーワード!$N$6:$N$10000,キーワード!$D$6:$D$10000,B337,キーワード!$F$6:$F$10000,C337)),E337+1)</f>
        <v>#DIV/0!</v>
      </c>
      <c r="E337" t="str">
        <f ca="1">INDEX(商品別!C:C,MATCH(キーワード別!B337,商品別!B:B,0),1)</f>
        <v/>
      </c>
    </row>
    <row r="338" spans="1:5">
      <c r="A338" t="s">
        <v>60</v>
      </c>
      <c r="B338" s="51">
        <f>キーワード!D342</f>
        <v>0</v>
      </c>
      <c r="C338">
        <f>キーワード!F342</f>
        <v>0</v>
      </c>
      <c r="D338" s="24" t="e">
        <f ca="1">IF(IF(SUMIFS(キーワード!$N$6:$N$10000,キーワード!$D$6:$D$10000,B338,キーワード!$F$6:$F$10000,C338)=0,"",SUMIFS(キーワード!$N$6:$N$10000,キーワード!$D$6:$D$10000,B338,キーワード!$F$6:$F$10000,C338))&gt;E338,IF(SUMIFS(キーワード!$N$6:$N$10000,キーワード!$D$6:$D$10000,B338,キーワード!$F$6:$F$10000,C338)=0,"",SUMIFS(キーワード!$N$6:$N$10000,キーワード!$D$6:$D$10000,B338,キーワード!$F$6:$F$10000,C338)),E338+1)</f>
        <v>#DIV/0!</v>
      </c>
      <c r="E338" t="str">
        <f ca="1">INDEX(商品別!C:C,MATCH(キーワード別!B338,商品別!B:B,0),1)</f>
        <v/>
      </c>
    </row>
    <row r="339" spans="1:5">
      <c r="A339" t="s">
        <v>60</v>
      </c>
      <c r="B339" s="51">
        <f>キーワード!D343</f>
        <v>0</v>
      </c>
      <c r="C339">
        <f>キーワード!F343</f>
        <v>0</v>
      </c>
      <c r="D339" s="24" t="e">
        <f ca="1">IF(IF(SUMIFS(キーワード!$N$6:$N$10000,キーワード!$D$6:$D$10000,B339,キーワード!$F$6:$F$10000,C339)=0,"",SUMIFS(キーワード!$N$6:$N$10000,キーワード!$D$6:$D$10000,B339,キーワード!$F$6:$F$10000,C339))&gt;E339,IF(SUMIFS(キーワード!$N$6:$N$10000,キーワード!$D$6:$D$10000,B339,キーワード!$F$6:$F$10000,C339)=0,"",SUMIFS(キーワード!$N$6:$N$10000,キーワード!$D$6:$D$10000,B339,キーワード!$F$6:$F$10000,C339)),E339+1)</f>
        <v>#DIV/0!</v>
      </c>
      <c r="E339" t="str">
        <f ca="1">INDEX(商品別!C:C,MATCH(キーワード別!B339,商品別!B:B,0),1)</f>
        <v/>
      </c>
    </row>
    <row r="340" spans="1:5">
      <c r="A340" t="s">
        <v>60</v>
      </c>
      <c r="B340" s="51">
        <f>キーワード!D344</f>
        <v>0</v>
      </c>
      <c r="C340">
        <f>キーワード!F344</f>
        <v>0</v>
      </c>
      <c r="D340" s="24" t="e">
        <f ca="1">IF(IF(SUMIFS(キーワード!$N$6:$N$10000,キーワード!$D$6:$D$10000,B340,キーワード!$F$6:$F$10000,C340)=0,"",SUMIFS(キーワード!$N$6:$N$10000,キーワード!$D$6:$D$10000,B340,キーワード!$F$6:$F$10000,C340))&gt;E340,IF(SUMIFS(キーワード!$N$6:$N$10000,キーワード!$D$6:$D$10000,B340,キーワード!$F$6:$F$10000,C340)=0,"",SUMIFS(キーワード!$N$6:$N$10000,キーワード!$D$6:$D$10000,B340,キーワード!$F$6:$F$10000,C340)),E340+1)</f>
        <v>#DIV/0!</v>
      </c>
      <c r="E340" t="str">
        <f ca="1">INDEX(商品別!C:C,MATCH(キーワード別!B340,商品別!B:B,0),1)</f>
        <v/>
      </c>
    </row>
    <row r="341" spans="1:5">
      <c r="A341" t="s">
        <v>60</v>
      </c>
      <c r="B341" s="51">
        <f>キーワード!D345</f>
        <v>0</v>
      </c>
      <c r="C341">
        <f>キーワード!F345</f>
        <v>0</v>
      </c>
      <c r="D341" s="24" t="e">
        <f ca="1">IF(IF(SUMIFS(キーワード!$N$6:$N$10000,キーワード!$D$6:$D$10000,B341,キーワード!$F$6:$F$10000,C341)=0,"",SUMIFS(キーワード!$N$6:$N$10000,キーワード!$D$6:$D$10000,B341,キーワード!$F$6:$F$10000,C341))&gt;E341,IF(SUMIFS(キーワード!$N$6:$N$10000,キーワード!$D$6:$D$10000,B341,キーワード!$F$6:$F$10000,C341)=0,"",SUMIFS(キーワード!$N$6:$N$10000,キーワード!$D$6:$D$10000,B341,キーワード!$F$6:$F$10000,C341)),E341+1)</f>
        <v>#DIV/0!</v>
      </c>
      <c r="E341" t="str">
        <f ca="1">INDEX(商品別!C:C,MATCH(キーワード別!B341,商品別!B:B,0),1)</f>
        <v/>
      </c>
    </row>
    <row r="342" spans="1:5">
      <c r="A342" t="s">
        <v>60</v>
      </c>
      <c r="B342" s="51">
        <f>キーワード!D346</f>
        <v>0</v>
      </c>
      <c r="C342">
        <f>キーワード!F346</f>
        <v>0</v>
      </c>
      <c r="D342" s="24" t="e">
        <f ca="1">IF(IF(SUMIFS(キーワード!$N$6:$N$10000,キーワード!$D$6:$D$10000,B342,キーワード!$F$6:$F$10000,C342)=0,"",SUMIFS(キーワード!$N$6:$N$10000,キーワード!$D$6:$D$10000,B342,キーワード!$F$6:$F$10000,C342))&gt;E342,IF(SUMIFS(キーワード!$N$6:$N$10000,キーワード!$D$6:$D$10000,B342,キーワード!$F$6:$F$10000,C342)=0,"",SUMIFS(キーワード!$N$6:$N$10000,キーワード!$D$6:$D$10000,B342,キーワード!$F$6:$F$10000,C342)),E342+1)</f>
        <v>#DIV/0!</v>
      </c>
      <c r="E342" t="str">
        <f ca="1">INDEX(商品別!C:C,MATCH(キーワード別!B342,商品別!B:B,0),1)</f>
        <v/>
      </c>
    </row>
    <row r="343" spans="1:5">
      <c r="A343" t="s">
        <v>60</v>
      </c>
      <c r="B343" s="51">
        <f>キーワード!D347</f>
        <v>0</v>
      </c>
      <c r="C343">
        <f>キーワード!F347</f>
        <v>0</v>
      </c>
      <c r="D343" s="24" t="e">
        <f ca="1">IF(IF(SUMIFS(キーワード!$N$6:$N$10000,キーワード!$D$6:$D$10000,B343,キーワード!$F$6:$F$10000,C343)=0,"",SUMIFS(キーワード!$N$6:$N$10000,キーワード!$D$6:$D$10000,B343,キーワード!$F$6:$F$10000,C343))&gt;E343,IF(SUMIFS(キーワード!$N$6:$N$10000,キーワード!$D$6:$D$10000,B343,キーワード!$F$6:$F$10000,C343)=0,"",SUMIFS(キーワード!$N$6:$N$10000,キーワード!$D$6:$D$10000,B343,キーワード!$F$6:$F$10000,C343)),E343+1)</f>
        <v>#DIV/0!</v>
      </c>
      <c r="E343" t="str">
        <f ca="1">INDEX(商品別!C:C,MATCH(キーワード別!B343,商品別!B:B,0),1)</f>
        <v/>
      </c>
    </row>
    <row r="344" spans="1:5">
      <c r="A344" t="s">
        <v>60</v>
      </c>
      <c r="B344" s="51">
        <f>キーワード!D348</f>
        <v>0</v>
      </c>
      <c r="C344">
        <f>キーワード!F348</f>
        <v>0</v>
      </c>
      <c r="D344" s="24" t="e">
        <f ca="1">IF(IF(SUMIFS(キーワード!$N$6:$N$10000,キーワード!$D$6:$D$10000,B344,キーワード!$F$6:$F$10000,C344)=0,"",SUMIFS(キーワード!$N$6:$N$10000,キーワード!$D$6:$D$10000,B344,キーワード!$F$6:$F$10000,C344))&gt;E344,IF(SUMIFS(キーワード!$N$6:$N$10000,キーワード!$D$6:$D$10000,B344,キーワード!$F$6:$F$10000,C344)=0,"",SUMIFS(キーワード!$N$6:$N$10000,キーワード!$D$6:$D$10000,B344,キーワード!$F$6:$F$10000,C344)),E344+1)</f>
        <v>#DIV/0!</v>
      </c>
      <c r="E344" t="str">
        <f ca="1">INDEX(商品別!C:C,MATCH(キーワード別!B344,商品別!B:B,0),1)</f>
        <v/>
      </c>
    </row>
    <row r="345" spans="1:5">
      <c r="A345" t="s">
        <v>60</v>
      </c>
      <c r="B345" s="51">
        <f>キーワード!D349</f>
        <v>0</v>
      </c>
      <c r="C345">
        <f>キーワード!F349</f>
        <v>0</v>
      </c>
      <c r="D345" s="24" t="e">
        <f ca="1">IF(IF(SUMIFS(キーワード!$N$6:$N$10000,キーワード!$D$6:$D$10000,B345,キーワード!$F$6:$F$10000,C345)=0,"",SUMIFS(キーワード!$N$6:$N$10000,キーワード!$D$6:$D$10000,B345,キーワード!$F$6:$F$10000,C345))&gt;E345,IF(SUMIFS(キーワード!$N$6:$N$10000,キーワード!$D$6:$D$10000,B345,キーワード!$F$6:$F$10000,C345)=0,"",SUMIFS(キーワード!$N$6:$N$10000,キーワード!$D$6:$D$10000,B345,キーワード!$F$6:$F$10000,C345)),E345+1)</f>
        <v>#DIV/0!</v>
      </c>
      <c r="E345" t="str">
        <f ca="1">INDEX(商品別!C:C,MATCH(キーワード別!B345,商品別!B:B,0),1)</f>
        <v/>
      </c>
    </row>
    <row r="346" spans="1:5">
      <c r="A346" t="s">
        <v>60</v>
      </c>
      <c r="B346" s="51">
        <f>キーワード!D350</f>
        <v>0</v>
      </c>
      <c r="C346">
        <f>キーワード!F350</f>
        <v>0</v>
      </c>
      <c r="D346" s="24" t="e">
        <f ca="1">IF(IF(SUMIFS(キーワード!$N$6:$N$10000,キーワード!$D$6:$D$10000,B346,キーワード!$F$6:$F$10000,C346)=0,"",SUMIFS(キーワード!$N$6:$N$10000,キーワード!$D$6:$D$10000,B346,キーワード!$F$6:$F$10000,C346))&gt;E346,IF(SUMIFS(キーワード!$N$6:$N$10000,キーワード!$D$6:$D$10000,B346,キーワード!$F$6:$F$10000,C346)=0,"",SUMIFS(キーワード!$N$6:$N$10000,キーワード!$D$6:$D$10000,B346,キーワード!$F$6:$F$10000,C346)),E346+1)</f>
        <v>#DIV/0!</v>
      </c>
      <c r="E346" t="str">
        <f ca="1">INDEX(商品別!C:C,MATCH(キーワード別!B346,商品別!B:B,0),1)</f>
        <v/>
      </c>
    </row>
    <row r="347" spans="1:5">
      <c r="A347" t="s">
        <v>60</v>
      </c>
      <c r="B347" s="51">
        <f>キーワード!D351</f>
        <v>0</v>
      </c>
      <c r="C347">
        <f>キーワード!F351</f>
        <v>0</v>
      </c>
      <c r="D347" s="24" t="e">
        <f ca="1">IF(IF(SUMIFS(キーワード!$N$6:$N$10000,キーワード!$D$6:$D$10000,B347,キーワード!$F$6:$F$10000,C347)=0,"",SUMIFS(キーワード!$N$6:$N$10000,キーワード!$D$6:$D$10000,B347,キーワード!$F$6:$F$10000,C347))&gt;E347,IF(SUMIFS(キーワード!$N$6:$N$10000,キーワード!$D$6:$D$10000,B347,キーワード!$F$6:$F$10000,C347)=0,"",SUMIFS(キーワード!$N$6:$N$10000,キーワード!$D$6:$D$10000,B347,キーワード!$F$6:$F$10000,C347)),E347+1)</f>
        <v>#DIV/0!</v>
      </c>
      <c r="E347" t="str">
        <f ca="1">INDEX(商品別!C:C,MATCH(キーワード別!B347,商品別!B:B,0),1)</f>
        <v/>
      </c>
    </row>
    <row r="348" spans="1:5">
      <c r="A348" t="s">
        <v>60</v>
      </c>
      <c r="B348" s="51">
        <f>キーワード!D352</f>
        <v>0</v>
      </c>
      <c r="C348">
        <f>キーワード!F352</f>
        <v>0</v>
      </c>
      <c r="D348" s="24" t="e">
        <f ca="1">IF(IF(SUMIFS(キーワード!$N$6:$N$10000,キーワード!$D$6:$D$10000,B348,キーワード!$F$6:$F$10000,C348)=0,"",SUMIFS(キーワード!$N$6:$N$10000,キーワード!$D$6:$D$10000,B348,キーワード!$F$6:$F$10000,C348))&gt;E348,IF(SUMIFS(キーワード!$N$6:$N$10000,キーワード!$D$6:$D$10000,B348,キーワード!$F$6:$F$10000,C348)=0,"",SUMIFS(キーワード!$N$6:$N$10000,キーワード!$D$6:$D$10000,B348,キーワード!$F$6:$F$10000,C348)),E348+1)</f>
        <v>#DIV/0!</v>
      </c>
      <c r="E348" t="str">
        <f ca="1">INDEX(商品別!C:C,MATCH(キーワード別!B348,商品別!B:B,0),1)</f>
        <v/>
      </c>
    </row>
    <row r="349" spans="1:5">
      <c r="A349" t="s">
        <v>60</v>
      </c>
      <c r="B349" s="51">
        <f>キーワード!D353</f>
        <v>0</v>
      </c>
      <c r="C349">
        <f>キーワード!F353</f>
        <v>0</v>
      </c>
      <c r="D349" s="24" t="e">
        <f ca="1">IF(IF(SUMIFS(キーワード!$N$6:$N$10000,キーワード!$D$6:$D$10000,B349,キーワード!$F$6:$F$10000,C349)=0,"",SUMIFS(キーワード!$N$6:$N$10000,キーワード!$D$6:$D$10000,B349,キーワード!$F$6:$F$10000,C349))&gt;E349,IF(SUMIFS(キーワード!$N$6:$N$10000,キーワード!$D$6:$D$10000,B349,キーワード!$F$6:$F$10000,C349)=0,"",SUMIFS(キーワード!$N$6:$N$10000,キーワード!$D$6:$D$10000,B349,キーワード!$F$6:$F$10000,C349)),E349+1)</f>
        <v>#DIV/0!</v>
      </c>
      <c r="E349" t="str">
        <f ca="1">INDEX(商品別!C:C,MATCH(キーワード別!B349,商品別!B:B,0),1)</f>
        <v/>
      </c>
    </row>
    <row r="350" spans="1:5">
      <c r="A350" t="s">
        <v>60</v>
      </c>
      <c r="B350" s="51">
        <f>キーワード!D354</f>
        <v>0</v>
      </c>
      <c r="C350">
        <f>キーワード!F354</f>
        <v>0</v>
      </c>
      <c r="D350" s="24" t="e">
        <f ca="1">IF(IF(SUMIFS(キーワード!$N$6:$N$10000,キーワード!$D$6:$D$10000,B350,キーワード!$F$6:$F$10000,C350)=0,"",SUMIFS(キーワード!$N$6:$N$10000,キーワード!$D$6:$D$10000,B350,キーワード!$F$6:$F$10000,C350))&gt;E350,IF(SUMIFS(キーワード!$N$6:$N$10000,キーワード!$D$6:$D$10000,B350,キーワード!$F$6:$F$10000,C350)=0,"",SUMIFS(キーワード!$N$6:$N$10000,キーワード!$D$6:$D$10000,B350,キーワード!$F$6:$F$10000,C350)),E350+1)</f>
        <v>#DIV/0!</v>
      </c>
      <c r="E350" t="str">
        <f ca="1">INDEX(商品別!C:C,MATCH(キーワード別!B350,商品別!B:B,0),1)</f>
        <v/>
      </c>
    </row>
    <row r="351" spans="1:5">
      <c r="A351" t="s">
        <v>60</v>
      </c>
      <c r="B351" s="51">
        <f>キーワード!D355</f>
        <v>0</v>
      </c>
      <c r="C351">
        <f>キーワード!F355</f>
        <v>0</v>
      </c>
      <c r="D351" s="24" t="e">
        <f ca="1">IF(IF(SUMIFS(キーワード!$N$6:$N$10000,キーワード!$D$6:$D$10000,B351,キーワード!$F$6:$F$10000,C351)=0,"",SUMIFS(キーワード!$N$6:$N$10000,キーワード!$D$6:$D$10000,B351,キーワード!$F$6:$F$10000,C351))&gt;E351,IF(SUMIFS(キーワード!$N$6:$N$10000,キーワード!$D$6:$D$10000,B351,キーワード!$F$6:$F$10000,C351)=0,"",SUMIFS(キーワード!$N$6:$N$10000,キーワード!$D$6:$D$10000,B351,キーワード!$F$6:$F$10000,C351)),E351+1)</f>
        <v>#DIV/0!</v>
      </c>
      <c r="E351" t="str">
        <f ca="1">INDEX(商品別!C:C,MATCH(キーワード別!B351,商品別!B:B,0),1)</f>
        <v/>
      </c>
    </row>
    <row r="352" spans="1:5">
      <c r="A352" t="s">
        <v>60</v>
      </c>
      <c r="B352" s="51">
        <f>キーワード!D356</f>
        <v>0</v>
      </c>
      <c r="C352">
        <f>キーワード!F356</f>
        <v>0</v>
      </c>
      <c r="D352" s="24" t="e">
        <f ca="1">IF(IF(SUMIFS(キーワード!$N$6:$N$10000,キーワード!$D$6:$D$10000,B352,キーワード!$F$6:$F$10000,C352)=0,"",SUMIFS(キーワード!$N$6:$N$10000,キーワード!$D$6:$D$10000,B352,キーワード!$F$6:$F$10000,C352))&gt;E352,IF(SUMIFS(キーワード!$N$6:$N$10000,キーワード!$D$6:$D$10000,B352,キーワード!$F$6:$F$10000,C352)=0,"",SUMIFS(キーワード!$N$6:$N$10000,キーワード!$D$6:$D$10000,B352,キーワード!$F$6:$F$10000,C352)),E352+1)</f>
        <v>#DIV/0!</v>
      </c>
      <c r="E352" t="str">
        <f ca="1">INDEX(商品別!C:C,MATCH(キーワード別!B352,商品別!B:B,0),1)</f>
        <v/>
      </c>
    </row>
    <row r="353" spans="1:5">
      <c r="A353" t="s">
        <v>60</v>
      </c>
      <c r="B353" s="51">
        <f>キーワード!D357</f>
        <v>0</v>
      </c>
      <c r="C353">
        <f>キーワード!F357</f>
        <v>0</v>
      </c>
      <c r="D353" s="24" t="e">
        <f ca="1">IF(IF(SUMIFS(キーワード!$N$6:$N$10000,キーワード!$D$6:$D$10000,B353,キーワード!$F$6:$F$10000,C353)=0,"",SUMIFS(キーワード!$N$6:$N$10000,キーワード!$D$6:$D$10000,B353,キーワード!$F$6:$F$10000,C353))&gt;E353,IF(SUMIFS(キーワード!$N$6:$N$10000,キーワード!$D$6:$D$10000,B353,キーワード!$F$6:$F$10000,C353)=0,"",SUMIFS(キーワード!$N$6:$N$10000,キーワード!$D$6:$D$10000,B353,キーワード!$F$6:$F$10000,C353)),E353+1)</f>
        <v>#DIV/0!</v>
      </c>
      <c r="E353" t="str">
        <f ca="1">INDEX(商品別!C:C,MATCH(キーワード別!B353,商品別!B:B,0),1)</f>
        <v/>
      </c>
    </row>
    <row r="354" spans="1:5">
      <c r="A354" t="s">
        <v>60</v>
      </c>
      <c r="B354" s="51">
        <f>キーワード!D358</f>
        <v>0</v>
      </c>
      <c r="C354">
        <f>キーワード!F358</f>
        <v>0</v>
      </c>
      <c r="D354" s="24" t="e">
        <f ca="1">IF(IF(SUMIFS(キーワード!$N$6:$N$10000,キーワード!$D$6:$D$10000,B354,キーワード!$F$6:$F$10000,C354)=0,"",SUMIFS(キーワード!$N$6:$N$10000,キーワード!$D$6:$D$10000,B354,キーワード!$F$6:$F$10000,C354))&gt;E354,IF(SUMIFS(キーワード!$N$6:$N$10000,キーワード!$D$6:$D$10000,B354,キーワード!$F$6:$F$10000,C354)=0,"",SUMIFS(キーワード!$N$6:$N$10000,キーワード!$D$6:$D$10000,B354,キーワード!$F$6:$F$10000,C354)),E354+1)</f>
        <v>#DIV/0!</v>
      </c>
      <c r="E354" t="str">
        <f ca="1">INDEX(商品別!C:C,MATCH(キーワード別!B354,商品別!B:B,0),1)</f>
        <v/>
      </c>
    </row>
    <row r="355" spans="1:5">
      <c r="A355" t="s">
        <v>60</v>
      </c>
      <c r="B355" s="51">
        <f>キーワード!D359</f>
        <v>0</v>
      </c>
      <c r="C355">
        <f>キーワード!F359</f>
        <v>0</v>
      </c>
      <c r="D355" s="24" t="e">
        <f ca="1">IF(IF(SUMIFS(キーワード!$N$6:$N$10000,キーワード!$D$6:$D$10000,B355,キーワード!$F$6:$F$10000,C355)=0,"",SUMIFS(キーワード!$N$6:$N$10000,キーワード!$D$6:$D$10000,B355,キーワード!$F$6:$F$10000,C355))&gt;E355,IF(SUMIFS(キーワード!$N$6:$N$10000,キーワード!$D$6:$D$10000,B355,キーワード!$F$6:$F$10000,C355)=0,"",SUMIFS(キーワード!$N$6:$N$10000,キーワード!$D$6:$D$10000,B355,キーワード!$F$6:$F$10000,C355)),E355+1)</f>
        <v>#DIV/0!</v>
      </c>
      <c r="E355" t="str">
        <f ca="1">INDEX(商品別!C:C,MATCH(キーワード別!B355,商品別!B:B,0),1)</f>
        <v/>
      </c>
    </row>
    <row r="356" spans="1:5">
      <c r="A356" t="s">
        <v>60</v>
      </c>
      <c r="B356" s="51">
        <f>キーワード!D360</f>
        <v>0</v>
      </c>
      <c r="C356">
        <f>キーワード!F360</f>
        <v>0</v>
      </c>
      <c r="D356" s="24" t="e">
        <f ca="1">IF(IF(SUMIFS(キーワード!$N$6:$N$10000,キーワード!$D$6:$D$10000,B356,キーワード!$F$6:$F$10000,C356)=0,"",SUMIFS(キーワード!$N$6:$N$10000,キーワード!$D$6:$D$10000,B356,キーワード!$F$6:$F$10000,C356))&gt;E356,IF(SUMIFS(キーワード!$N$6:$N$10000,キーワード!$D$6:$D$10000,B356,キーワード!$F$6:$F$10000,C356)=0,"",SUMIFS(キーワード!$N$6:$N$10000,キーワード!$D$6:$D$10000,B356,キーワード!$F$6:$F$10000,C356)),E356+1)</f>
        <v>#DIV/0!</v>
      </c>
      <c r="E356" t="str">
        <f ca="1">INDEX(商品別!C:C,MATCH(キーワード別!B356,商品別!B:B,0),1)</f>
        <v/>
      </c>
    </row>
    <row r="357" spans="1:5">
      <c r="A357" t="s">
        <v>60</v>
      </c>
      <c r="B357" s="51">
        <f>キーワード!D361</f>
        <v>0</v>
      </c>
      <c r="C357">
        <f>キーワード!F361</f>
        <v>0</v>
      </c>
      <c r="D357" s="24" t="e">
        <f ca="1">IF(IF(SUMIFS(キーワード!$N$6:$N$10000,キーワード!$D$6:$D$10000,B357,キーワード!$F$6:$F$10000,C357)=0,"",SUMIFS(キーワード!$N$6:$N$10000,キーワード!$D$6:$D$10000,B357,キーワード!$F$6:$F$10000,C357))&gt;E357,IF(SUMIFS(キーワード!$N$6:$N$10000,キーワード!$D$6:$D$10000,B357,キーワード!$F$6:$F$10000,C357)=0,"",SUMIFS(キーワード!$N$6:$N$10000,キーワード!$D$6:$D$10000,B357,キーワード!$F$6:$F$10000,C357)),E357+1)</f>
        <v>#DIV/0!</v>
      </c>
      <c r="E357" t="str">
        <f ca="1">INDEX(商品別!C:C,MATCH(キーワード別!B357,商品別!B:B,0),1)</f>
        <v/>
      </c>
    </row>
    <row r="358" spans="1:5">
      <c r="A358" t="s">
        <v>60</v>
      </c>
      <c r="B358" s="51">
        <f>キーワード!D362</f>
        <v>0</v>
      </c>
      <c r="C358">
        <f>キーワード!F362</f>
        <v>0</v>
      </c>
      <c r="D358" s="24" t="e">
        <f ca="1">IF(IF(SUMIFS(キーワード!$N$6:$N$10000,キーワード!$D$6:$D$10000,B358,キーワード!$F$6:$F$10000,C358)=0,"",SUMIFS(キーワード!$N$6:$N$10000,キーワード!$D$6:$D$10000,B358,キーワード!$F$6:$F$10000,C358))&gt;E358,IF(SUMIFS(キーワード!$N$6:$N$10000,キーワード!$D$6:$D$10000,B358,キーワード!$F$6:$F$10000,C358)=0,"",SUMIFS(キーワード!$N$6:$N$10000,キーワード!$D$6:$D$10000,B358,キーワード!$F$6:$F$10000,C358)),E358+1)</f>
        <v>#DIV/0!</v>
      </c>
      <c r="E358" t="str">
        <f ca="1">INDEX(商品別!C:C,MATCH(キーワード別!B358,商品別!B:B,0),1)</f>
        <v/>
      </c>
    </row>
    <row r="359" spans="1:5">
      <c r="A359" t="s">
        <v>60</v>
      </c>
      <c r="B359" s="51">
        <f>キーワード!D363</f>
        <v>0</v>
      </c>
      <c r="C359">
        <f>キーワード!F363</f>
        <v>0</v>
      </c>
      <c r="D359" s="24" t="e">
        <f ca="1">IF(IF(SUMIFS(キーワード!$N$6:$N$10000,キーワード!$D$6:$D$10000,B359,キーワード!$F$6:$F$10000,C359)=0,"",SUMIFS(キーワード!$N$6:$N$10000,キーワード!$D$6:$D$10000,B359,キーワード!$F$6:$F$10000,C359))&gt;E359,IF(SUMIFS(キーワード!$N$6:$N$10000,キーワード!$D$6:$D$10000,B359,キーワード!$F$6:$F$10000,C359)=0,"",SUMIFS(キーワード!$N$6:$N$10000,キーワード!$D$6:$D$10000,B359,キーワード!$F$6:$F$10000,C359)),E359+1)</f>
        <v>#DIV/0!</v>
      </c>
      <c r="E359" t="str">
        <f ca="1">INDEX(商品別!C:C,MATCH(キーワード別!B359,商品別!B:B,0),1)</f>
        <v/>
      </c>
    </row>
    <row r="360" spans="1:5">
      <c r="A360" t="s">
        <v>60</v>
      </c>
      <c r="B360" s="51">
        <f>キーワード!D364</f>
        <v>0</v>
      </c>
      <c r="C360">
        <f>キーワード!F364</f>
        <v>0</v>
      </c>
      <c r="D360" s="24" t="e">
        <f ca="1">IF(IF(SUMIFS(キーワード!$N$6:$N$10000,キーワード!$D$6:$D$10000,B360,キーワード!$F$6:$F$10000,C360)=0,"",SUMIFS(キーワード!$N$6:$N$10000,キーワード!$D$6:$D$10000,B360,キーワード!$F$6:$F$10000,C360))&gt;E360,IF(SUMIFS(キーワード!$N$6:$N$10000,キーワード!$D$6:$D$10000,B360,キーワード!$F$6:$F$10000,C360)=0,"",SUMIFS(キーワード!$N$6:$N$10000,キーワード!$D$6:$D$10000,B360,キーワード!$F$6:$F$10000,C360)),E360+1)</f>
        <v>#DIV/0!</v>
      </c>
      <c r="E360" t="str">
        <f ca="1">INDEX(商品別!C:C,MATCH(キーワード別!B360,商品別!B:B,0),1)</f>
        <v/>
      </c>
    </row>
    <row r="361" spans="1:5">
      <c r="A361" t="s">
        <v>60</v>
      </c>
      <c r="B361" s="51">
        <f>キーワード!D365</f>
        <v>0</v>
      </c>
      <c r="C361">
        <f>キーワード!F365</f>
        <v>0</v>
      </c>
      <c r="D361" s="24" t="e">
        <f ca="1">IF(IF(SUMIFS(キーワード!$N$6:$N$10000,キーワード!$D$6:$D$10000,B361,キーワード!$F$6:$F$10000,C361)=0,"",SUMIFS(キーワード!$N$6:$N$10000,キーワード!$D$6:$D$10000,B361,キーワード!$F$6:$F$10000,C361))&gt;E361,IF(SUMIFS(キーワード!$N$6:$N$10000,キーワード!$D$6:$D$10000,B361,キーワード!$F$6:$F$10000,C361)=0,"",SUMIFS(キーワード!$N$6:$N$10000,キーワード!$D$6:$D$10000,B361,キーワード!$F$6:$F$10000,C361)),E361+1)</f>
        <v>#DIV/0!</v>
      </c>
      <c r="E361" t="str">
        <f ca="1">INDEX(商品別!C:C,MATCH(キーワード別!B361,商品別!B:B,0),1)</f>
        <v/>
      </c>
    </row>
    <row r="362" spans="1:5">
      <c r="A362" t="s">
        <v>60</v>
      </c>
      <c r="B362" s="51">
        <f>キーワード!D366</f>
        <v>0</v>
      </c>
      <c r="C362">
        <f>キーワード!F366</f>
        <v>0</v>
      </c>
      <c r="D362" s="24" t="e">
        <f ca="1">IF(IF(SUMIFS(キーワード!$N$6:$N$10000,キーワード!$D$6:$D$10000,B362,キーワード!$F$6:$F$10000,C362)=0,"",SUMIFS(キーワード!$N$6:$N$10000,キーワード!$D$6:$D$10000,B362,キーワード!$F$6:$F$10000,C362))&gt;E362,IF(SUMIFS(キーワード!$N$6:$N$10000,キーワード!$D$6:$D$10000,B362,キーワード!$F$6:$F$10000,C362)=0,"",SUMIFS(キーワード!$N$6:$N$10000,キーワード!$D$6:$D$10000,B362,キーワード!$F$6:$F$10000,C362)),E362+1)</f>
        <v>#DIV/0!</v>
      </c>
      <c r="E362" t="str">
        <f ca="1">INDEX(商品別!C:C,MATCH(キーワード別!B362,商品別!B:B,0),1)</f>
        <v/>
      </c>
    </row>
    <row r="363" spans="1:5">
      <c r="A363" t="s">
        <v>60</v>
      </c>
      <c r="B363" s="51">
        <f>キーワード!D367</f>
        <v>0</v>
      </c>
      <c r="C363">
        <f>キーワード!F367</f>
        <v>0</v>
      </c>
      <c r="D363" s="24" t="e">
        <f ca="1">IF(IF(SUMIFS(キーワード!$N$6:$N$10000,キーワード!$D$6:$D$10000,B363,キーワード!$F$6:$F$10000,C363)=0,"",SUMIFS(キーワード!$N$6:$N$10000,キーワード!$D$6:$D$10000,B363,キーワード!$F$6:$F$10000,C363))&gt;E363,IF(SUMIFS(キーワード!$N$6:$N$10000,キーワード!$D$6:$D$10000,B363,キーワード!$F$6:$F$10000,C363)=0,"",SUMIFS(キーワード!$N$6:$N$10000,キーワード!$D$6:$D$10000,B363,キーワード!$F$6:$F$10000,C363)),E363+1)</f>
        <v>#DIV/0!</v>
      </c>
      <c r="E363" t="str">
        <f ca="1">INDEX(商品別!C:C,MATCH(キーワード別!B363,商品別!B:B,0),1)</f>
        <v/>
      </c>
    </row>
    <row r="364" spans="1:5">
      <c r="A364" t="s">
        <v>60</v>
      </c>
      <c r="B364" s="51">
        <f>キーワード!D368</f>
        <v>0</v>
      </c>
      <c r="C364">
        <f>キーワード!F368</f>
        <v>0</v>
      </c>
      <c r="D364" s="24" t="e">
        <f ca="1">IF(IF(SUMIFS(キーワード!$N$6:$N$10000,キーワード!$D$6:$D$10000,B364,キーワード!$F$6:$F$10000,C364)=0,"",SUMIFS(キーワード!$N$6:$N$10000,キーワード!$D$6:$D$10000,B364,キーワード!$F$6:$F$10000,C364))&gt;E364,IF(SUMIFS(キーワード!$N$6:$N$10000,キーワード!$D$6:$D$10000,B364,キーワード!$F$6:$F$10000,C364)=0,"",SUMIFS(キーワード!$N$6:$N$10000,キーワード!$D$6:$D$10000,B364,キーワード!$F$6:$F$10000,C364)),E364+1)</f>
        <v>#DIV/0!</v>
      </c>
      <c r="E364" t="str">
        <f ca="1">INDEX(商品別!C:C,MATCH(キーワード別!B364,商品別!B:B,0),1)</f>
        <v/>
      </c>
    </row>
    <row r="365" spans="1:5">
      <c r="A365" t="s">
        <v>60</v>
      </c>
      <c r="B365" s="51">
        <f>キーワード!D369</f>
        <v>0</v>
      </c>
      <c r="C365">
        <f>キーワード!F369</f>
        <v>0</v>
      </c>
      <c r="D365" s="24" t="e">
        <f ca="1">IF(IF(SUMIFS(キーワード!$N$6:$N$10000,キーワード!$D$6:$D$10000,B365,キーワード!$F$6:$F$10000,C365)=0,"",SUMIFS(キーワード!$N$6:$N$10000,キーワード!$D$6:$D$10000,B365,キーワード!$F$6:$F$10000,C365))&gt;E365,IF(SUMIFS(キーワード!$N$6:$N$10000,キーワード!$D$6:$D$10000,B365,キーワード!$F$6:$F$10000,C365)=0,"",SUMIFS(キーワード!$N$6:$N$10000,キーワード!$D$6:$D$10000,B365,キーワード!$F$6:$F$10000,C365)),E365+1)</f>
        <v>#DIV/0!</v>
      </c>
      <c r="E365" t="str">
        <f ca="1">INDEX(商品別!C:C,MATCH(キーワード別!B365,商品別!B:B,0),1)</f>
        <v/>
      </c>
    </row>
    <row r="366" spans="1:5">
      <c r="A366" t="s">
        <v>60</v>
      </c>
      <c r="B366" s="51">
        <f>キーワード!D370</f>
        <v>0</v>
      </c>
      <c r="C366">
        <f>キーワード!F370</f>
        <v>0</v>
      </c>
      <c r="D366" s="24" t="e">
        <f ca="1">IF(IF(SUMIFS(キーワード!$N$6:$N$10000,キーワード!$D$6:$D$10000,B366,キーワード!$F$6:$F$10000,C366)=0,"",SUMIFS(キーワード!$N$6:$N$10000,キーワード!$D$6:$D$10000,B366,キーワード!$F$6:$F$10000,C366))&gt;E366,IF(SUMIFS(キーワード!$N$6:$N$10000,キーワード!$D$6:$D$10000,B366,キーワード!$F$6:$F$10000,C366)=0,"",SUMIFS(キーワード!$N$6:$N$10000,キーワード!$D$6:$D$10000,B366,キーワード!$F$6:$F$10000,C366)),E366+1)</f>
        <v>#DIV/0!</v>
      </c>
      <c r="E366" t="str">
        <f ca="1">INDEX(商品別!C:C,MATCH(キーワード別!B366,商品別!B:B,0),1)</f>
        <v/>
      </c>
    </row>
    <row r="367" spans="1:5">
      <c r="A367" t="s">
        <v>60</v>
      </c>
      <c r="B367" s="51">
        <f>キーワード!D371</f>
        <v>0</v>
      </c>
      <c r="C367">
        <f>キーワード!F371</f>
        <v>0</v>
      </c>
      <c r="D367" s="24" t="e">
        <f ca="1">IF(IF(SUMIFS(キーワード!$N$6:$N$10000,キーワード!$D$6:$D$10000,B367,キーワード!$F$6:$F$10000,C367)=0,"",SUMIFS(キーワード!$N$6:$N$10000,キーワード!$D$6:$D$10000,B367,キーワード!$F$6:$F$10000,C367))&gt;E367,IF(SUMIFS(キーワード!$N$6:$N$10000,キーワード!$D$6:$D$10000,B367,キーワード!$F$6:$F$10000,C367)=0,"",SUMIFS(キーワード!$N$6:$N$10000,キーワード!$D$6:$D$10000,B367,キーワード!$F$6:$F$10000,C367)),E367+1)</f>
        <v>#DIV/0!</v>
      </c>
      <c r="E367" t="str">
        <f ca="1">INDEX(商品別!C:C,MATCH(キーワード別!B367,商品別!B:B,0),1)</f>
        <v/>
      </c>
    </row>
    <row r="368" spans="1:5">
      <c r="A368" t="s">
        <v>60</v>
      </c>
      <c r="B368" s="51">
        <f>キーワード!D372</f>
        <v>0</v>
      </c>
      <c r="C368">
        <f>キーワード!F372</f>
        <v>0</v>
      </c>
      <c r="D368" s="24" t="e">
        <f ca="1">IF(IF(SUMIFS(キーワード!$N$6:$N$10000,キーワード!$D$6:$D$10000,B368,キーワード!$F$6:$F$10000,C368)=0,"",SUMIFS(キーワード!$N$6:$N$10000,キーワード!$D$6:$D$10000,B368,キーワード!$F$6:$F$10000,C368))&gt;E368,IF(SUMIFS(キーワード!$N$6:$N$10000,キーワード!$D$6:$D$10000,B368,キーワード!$F$6:$F$10000,C368)=0,"",SUMIFS(キーワード!$N$6:$N$10000,キーワード!$D$6:$D$10000,B368,キーワード!$F$6:$F$10000,C368)),E368+1)</f>
        <v>#DIV/0!</v>
      </c>
      <c r="E368" t="str">
        <f ca="1">INDEX(商品別!C:C,MATCH(キーワード別!B368,商品別!B:B,0),1)</f>
        <v/>
      </c>
    </row>
    <row r="369" spans="1:5">
      <c r="A369" t="s">
        <v>60</v>
      </c>
      <c r="B369" s="51">
        <f>キーワード!D373</f>
        <v>0</v>
      </c>
      <c r="C369">
        <f>キーワード!F373</f>
        <v>0</v>
      </c>
      <c r="D369" s="24" t="e">
        <f ca="1">IF(IF(SUMIFS(キーワード!$N$6:$N$10000,キーワード!$D$6:$D$10000,B369,キーワード!$F$6:$F$10000,C369)=0,"",SUMIFS(キーワード!$N$6:$N$10000,キーワード!$D$6:$D$10000,B369,キーワード!$F$6:$F$10000,C369))&gt;E369,IF(SUMIFS(キーワード!$N$6:$N$10000,キーワード!$D$6:$D$10000,B369,キーワード!$F$6:$F$10000,C369)=0,"",SUMIFS(キーワード!$N$6:$N$10000,キーワード!$D$6:$D$10000,B369,キーワード!$F$6:$F$10000,C369)),E369+1)</f>
        <v>#DIV/0!</v>
      </c>
      <c r="E369" t="str">
        <f ca="1">INDEX(商品別!C:C,MATCH(キーワード別!B369,商品別!B:B,0),1)</f>
        <v/>
      </c>
    </row>
    <row r="370" spans="1:5">
      <c r="A370" t="s">
        <v>60</v>
      </c>
      <c r="B370" s="51">
        <f>キーワード!D374</f>
        <v>0</v>
      </c>
      <c r="C370">
        <f>キーワード!F374</f>
        <v>0</v>
      </c>
      <c r="D370" s="24" t="e">
        <f ca="1">IF(IF(SUMIFS(キーワード!$N$6:$N$10000,キーワード!$D$6:$D$10000,B370,キーワード!$F$6:$F$10000,C370)=0,"",SUMIFS(キーワード!$N$6:$N$10000,キーワード!$D$6:$D$10000,B370,キーワード!$F$6:$F$10000,C370))&gt;E370,IF(SUMIFS(キーワード!$N$6:$N$10000,キーワード!$D$6:$D$10000,B370,キーワード!$F$6:$F$10000,C370)=0,"",SUMIFS(キーワード!$N$6:$N$10000,キーワード!$D$6:$D$10000,B370,キーワード!$F$6:$F$10000,C370)),E370+1)</f>
        <v>#DIV/0!</v>
      </c>
      <c r="E370" t="str">
        <f ca="1">INDEX(商品別!C:C,MATCH(キーワード別!B370,商品別!B:B,0),1)</f>
        <v/>
      </c>
    </row>
    <row r="371" spans="1:5">
      <c r="A371" t="s">
        <v>60</v>
      </c>
      <c r="B371" s="51">
        <f>キーワード!D375</f>
        <v>0</v>
      </c>
      <c r="C371">
        <f>キーワード!F375</f>
        <v>0</v>
      </c>
      <c r="D371" s="24" t="e">
        <f ca="1">IF(IF(SUMIFS(キーワード!$N$6:$N$10000,キーワード!$D$6:$D$10000,B371,キーワード!$F$6:$F$10000,C371)=0,"",SUMIFS(キーワード!$N$6:$N$10000,キーワード!$D$6:$D$10000,B371,キーワード!$F$6:$F$10000,C371))&gt;E371,IF(SUMIFS(キーワード!$N$6:$N$10000,キーワード!$D$6:$D$10000,B371,キーワード!$F$6:$F$10000,C371)=0,"",SUMIFS(キーワード!$N$6:$N$10000,キーワード!$D$6:$D$10000,B371,キーワード!$F$6:$F$10000,C371)),E371+1)</f>
        <v>#DIV/0!</v>
      </c>
      <c r="E371" t="str">
        <f ca="1">INDEX(商品別!C:C,MATCH(キーワード別!B371,商品別!B:B,0),1)</f>
        <v/>
      </c>
    </row>
    <row r="372" spans="1:5">
      <c r="A372" t="s">
        <v>60</v>
      </c>
      <c r="B372" s="51">
        <f>キーワード!D376</f>
        <v>0</v>
      </c>
      <c r="C372">
        <f>キーワード!F376</f>
        <v>0</v>
      </c>
      <c r="D372" s="24" t="e">
        <f ca="1">IF(IF(SUMIFS(キーワード!$N$6:$N$10000,キーワード!$D$6:$D$10000,B372,キーワード!$F$6:$F$10000,C372)=0,"",SUMIFS(キーワード!$N$6:$N$10000,キーワード!$D$6:$D$10000,B372,キーワード!$F$6:$F$10000,C372))&gt;E372,IF(SUMIFS(キーワード!$N$6:$N$10000,キーワード!$D$6:$D$10000,B372,キーワード!$F$6:$F$10000,C372)=0,"",SUMIFS(キーワード!$N$6:$N$10000,キーワード!$D$6:$D$10000,B372,キーワード!$F$6:$F$10000,C372)),E372+1)</f>
        <v>#DIV/0!</v>
      </c>
      <c r="E372" t="str">
        <f ca="1">INDEX(商品別!C:C,MATCH(キーワード別!B372,商品別!B:B,0),1)</f>
        <v/>
      </c>
    </row>
    <row r="373" spans="1:5">
      <c r="A373" t="s">
        <v>60</v>
      </c>
      <c r="B373" s="51">
        <f>キーワード!D377</f>
        <v>0</v>
      </c>
      <c r="C373">
        <f>キーワード!F377</f>
        <v>0</v>
      </c>
      <c r="D373" s="24" t="e">
        <f ca="1">IF(IF(SUMIFS(キーワード!$N$6:$N$10000,キーワード!$D$6:$D$10000,B373,キーワード!$F$6:$F$10000,C373)=0,"",SUMIFS(キーワード!$N$6:$N$10000,キーワード!$D$6:$D$10000,B373,キーワード!$F$6:$F$10000,C373))&gt;E373,IF(SUMIFS(キーワード!$N$6:$N$10000,キーワード!$D$6:$D$10000,B373,キーワード!$F$6:$F$10000,C373)=0,"",SUMIFS(キーワード!$N$6:$N$10000,キーワード!$D$6:$D$10000,B373,キーワード!$F$6:$F$10000,C373)),E373+1)</f>
        <v>#DIV/0!</v>
      </c>
      <c r="E373" t="str">
        <f ca="1">INDEX(商品別!C:C,MATCH(キーワード別!B373,商品別!B:B,0),1)</f>
        <v/>
      </c>
    </row>
    <row r="374" spans="1:5">
      <c r="A374" t="s">
        <v>60</v>
      </c>
      <c r="B374" s="51">
        <f>キーワード!D378</f>
        <v>0</v>
      </c>
      <c r="C374">
        <f>キーワード!F378</f>
        <v>0</v>
      </c>
      <c r="D374" s="24" t="e">
        <f ca="1">IF(IF(SUMIFS(キーワード!$N$6:$N$10000,キーワード!$D$6:$D$10000,B374,キーワード!$F$6:$F$10000,C374)=0,"",SUMIFS(キーワード!$N$6:$N$10000,キーワード!$D$6:$D$10000,B374,キーワード!$F$6:$F$10000,C374))&gt;E374,IF(SUMIFS(キーワード!$N$6:$N$10000,キーワード!$D$6:$D$10000,B374,キーワード!$F$6:$F$10000,C374)=0,"",SUMIFS(キーワード!$N$6:$N$10000,キーワード!$D$6:$D$10000,B374,キーワード!$F$6:$F$10000,C374)),E374+1)</f>
        <v>#DIV/0!</v>
      </c>
      <c r="E374" t="str">
        <f ca="1">INDEX(商品別!C:C,MATCH(キーワード別!B374,商品別!B:B,0),1)</f>
        <v/>
      </c>
    </row>
    <row r="375" spans="1:5">
      <c r="A375" t="s">
        <v>60</v>
      </c>
      <c r="B375" s="51">
        <f>キーワード!D379</f>
        <v>0</v>
      </c>
      <c r="C375">
        <f>キーワード!F379</f>
        <v>0</v>
      </c>
      <c r="D375" s="24" t="e">
        <f ca="1">IF(IF(SUMIFS(キーワード!$N$6:$N$10000,キーワード!$D$6:$D$10000,B375,キーワード!$F$6:$F$10000,C375)=0,"",SUMIFS(キーワード!$N$6:$N$10000,キーワード!$D$6:$D$10000,B375,キーワード!$F$6:$F$10000,C375))&gt;E375,IF(SUMIFS(キーワード!$N$6:$N$10000,キーワード!$D$6:$D$10000,B375,キーワード!$F$6:$F$10000,C375)=0,"",SUMIFS(キーワード!$N$6:$N$10000,キーワード!$D$6:$D$10000,B375,キーワード!$F$6:$F$10000,C375)),E375+1)</f>
        <v>#DIV/0!</v>
      </c>
      <c r="E375" t="str">
        <f ca="1">INDEX(商品別!C:C,MATCH(キーワード別!B375,商品別!B:B,0),1)</f>
        <v/>
      </c>
    </row>
    <row r="376" spans="1:5">
      <c r="A376" t="s">
        <v>60</v>
      </c>
      <c r="B376" s="51">
        <f>キーワード!D380</f>
        <v>0</v>
      </c>
      <c r="C376">
        <f>キーワード!F380</f>
        <v>0</v>
      </c>
      <c r="D376" s="24" t="e">
        <f ca="1">IF(IF(SUMIFS(キーワード!$N$6:$N$10000,キーワード!$D$6:$D$10000,B376,キーワード!$F$6:$F$10000,C376)=0,"",SUMIFS(キーワード!$N$6:$N$10000,キーワード!$D$6:$D$10000,B376,キーワード!$F$6:$F$10000,C376))&gt;E376,IF(SUMIFS(キーワード!$N$6:$N$10000,キーワード!$D$6:$D$10000,B376,キーワード!$F$6:$F$10000,C376)=0,"",SUMIFS(キーワード!$N$6:$N$10000,キーワード!$D$6:$D$10000,B376,キーワード!$F$6:$F$10000,C376)),E376+1)</f>
        <v>#DIV/0!</v>
      </c>
      <c r="E376" t="str">
        <f ca="1">INDEX(商品別!C:C,MATCH(キーワード別!B376,商品別!B:B,0),1)</f>
        <v/>
      </c>
    </row>
    <row r="377" spans="1:5">
      <c r="A377" t="s">
        <v>60</v>
      </c>
      <c r="B377" s="51">
        <f>キーワード!D381</f>
        <v>0</v>
      </c>
      <c r="C377">
        <f>キーワード!F381</f>
        <v>0</v>
      </c>
      <c r="D377" s="24" t="e">
        <f ca="1">IF(IF(SUMIFS(キーワード!$N$6:$N$10000,キーワード!$D$6:$D$10000,B377,キーワード!$F$6:$F$10000,C377)=0,"",SUMIFS(キーワード!$N$6:$N$10000,キーワード!$D$6:$D$10000,B377,キーワード!$F$6:$F$10000,C377))&gt;E377,IF(SUMIFS(キーワード!$N$6:$N$10000,キーワード!$D$6:$D$10000,B377,キーワード!$F$6:$F$10000,C377)=0,"",SUMIFS(キーワード!$N$6:$N$10000,キーワード!$D$6:$D$10000,B377,キーワード!$F$6:$F$10000,C377)),E377+1)</f>
        <v>#DIV/0!</v>
      </c>
      <c r="E377" t="str">
        <f ca="1">INDEX(商品別!C:C,MATCH(キーワード別!B377,商品別!B:B,0),1)</f>
        <v/>
      </c>
    </row>
    <row r="378" spans="1:5">
      <c r="A378" t="s">
        <v>60</v>
      </c>
      <c r="B378" s="51">
        <f>キーワード!D382</f>
        <v>0</v>
      </c>
      <c r="C378">
        <f>キーワード!F382</f>
        <v>0</v>
      </c>
      <c r="D378" s="24" t="e">
        <f ca="1">IF(IF(SUMIFS(キーワード!$N$6:$N$10000,キーワード!$D$6:$D$10000,B378,キーワード!$F$6:$F$10000,C378)=0,"",SUMIFS(キーワード!$N$6:$N$10000,キーワード!$D$6:$D$10000,B378,キーワード!$F$6:$F$10000,C378))&gt;E378,IF(SUMIFS(キーワード!$N$6:$N$10000,キーワード!$D$6:$D$10000,B378,キーワード!$F$6:$F$10000,C378)=0,"",SUMIFS(キーワード!$N$6:$N$10000,キーワード!$D$6:$D$10000,B378,キーワード!$F$6:$F$10000,C378)),E378+1)</f>
        <v>#DIV/0!</v>
      </c>
      <c r="E378" t="str">
        <f ca="1">INDEX(商品別!C:C,MATCH(キーワード別!B378,商品別!B:B,0),1)</f>
        <v/>
      </c>
    </row>
    <row r="379" spans="1:5">
      <c r="A379" t="s">
        <v>60</v>
      </c>
      <c r="B379" s="51">
        <f>キーワード!D383</f>
        <v>0</v>
      </c>
      <c r="C379">
        <f>キーワード!F383</f>
        <v>0</v>
      </c>
      <c r="D379" s="24" t="e">
        <f ca="1">IF(IF(SUMIFS(キーワード!$N$6:$N$10000,キーワード!$D$6:$D$10000,B379,キーワード!$F$6:$F$10000,C379)=0,"",SUMIFS(キーワード!$N$6:$N$10000,キーワード!$D$6:$D$10000,B379,キーワード!$F$6:$F$10000,C379))&gt;E379,IF(SUMIFS(キーワード!$N$6:$N$10000,キーワード!$D$6:$D$10000,B379,キーワード!$F$6:$F$10000,C379)=0,"",SUMIFS(キーワード!$N$6:$N$10000,キーワード!$D$6:$D$10000,B379,キーワード!$F$6:$F$10000,C379)),E379+1)</f>
        <v>#DIV/0!</v>
      </c>
      <c r="E379" t="str">
        <f ca="1">INDEX(商品別!C:C,MATCH(キーワード別!B379,商品別!B:B,0),1)</f>
        <v/>
      </c>
    </row>
    <row r="380" spans="1:5">
      <c r="A380" t="s">
        <v>60</v>
      </c>
      <c r="B380" s="51">
        <f>キーワード!D384</f>
        <v>0</v>
      </c>
      <c r="C380">
        <f>キーワード!F384</f>
        <v>0</v>
      </c>
      <c r="D380" s="24" t="e">
        <f ca="1">IF(IF(SUMIFS(キーワード!$N$6:$N$10000,キーワード!$D$6:$D$10000,B380,キーワード!$F$6:$F$10000,C380)=0,"",SUMIFS(キーワード!$N$6:$N$10000,キーワード!$D$6:$D$10000,B380,キーワード!$F$6:$F$10000,C380))&gt;E380,IF(SUMIFS(キーワード!$N$6:$N$10000,キーワード!$D$6:$D$10000,B380,キーワード!$F$6:$F$10000,C380)=0,"",SUMIFS(キーワード!$N$6:$N$10000,キーワード!$D$6:$D$10000,B380,キーワード!$F$6:$F$10000,C380)),E380+1)</f>
        <v>#DIV/0!</v>
      </c>
      <c r="E380" t="str">
        <f ca="1">INDEX(商品別!C:C,MATCH(キーワード別!B380,商品別!B:B,0),1)</f>
        <v/>
      </c>
    </row>
    <row r="381" spans="1:5">
      <c r="A381" t="s">
        <v>60</v>
      </c>
      <c r="B381" s="51">
        <f>キーワード!D385</f>
        <v>0</v>
      </c>
      <c r="C381">
        <f>キーワード!F385</f>
        <v>0</v>
      </c>
      <c r="D381" s="24" t="e">
        <f ca="1">IF(IF(SUMIFS(キーワード!$N$6:$N$10000,キーワード!$D$6:$D$10000,B381,キーワード!$F$6:$F$10000,C381)=0,"",SUMIFS(キーワード!$N$6:$N$10000,キーワード!$D$6:$D$10000,B381,キーワード!$F$6:$F$10000,C381))&gt;E381,IF(SUMIFS(キーワード!$N$6:$N$10000,キーワード!$D$6:$D$10000,B381,キーワード!$F$6:$F$10000,C381)=0,"",SUMIFS(キーワード!$N$6:$N$10000,キーワード!$D$6:$D$10000,B381,キーワード!$F$6:$F$10000,C381)),E381+1)</f>
        <v>#DIV/0!</v>
      </c>
      <c r="E381" t="str">
        <f ca="1">INDEX(商品別!C:C,MATCH(キーワード別!B381,商品別!B:B,0),1)</f>
        <v/>
      </c>
    </row>
    <row r="382" spans="1:5">
      <c r="A382" t="s">
        <v>60</v>
      </c>
      <c r="B382" s="51">
        <f>キーワード!D386</f>
        <v>0</v>
      </c>
      <c r="C382">
        <f>キーワード!F386</f>
        <v>0</v>
      </c>
      <c r="D382" s="24" t="e">
        <f ca="1">IF(IF(SUMIFS(キーワード!$N$6:$N$10000,キーワード!$D$6:$D$10000,B382,キーワード!$F$6:$F$10000,C382)=0,"",SUMIFS(キーワード!$N$6:$N$10000,キーワード!$D$6:$D$10000,B382,キーワード!$F$6:$F$10000,C382))&gt;E382,IF(SUMIFS(キーワード!$N$6:$N$10000,キーワード!$D$6:$D$10000,B382,キーワード!$F$6:$F$10000,C382)=0,"",SUMIFS(キーワード!$N$6:$N$10000,キーワード!$D$6:$D$10000,B382,キーワード!$F$6:$F$10000,C382)),E382+1)</f>
        <v>#DIV/0!</v>
      </c>
      <c r="E382" t="str">
        <f ca="1">INDEX(商品別!C:C,MATCH(キーワード別!B382,商品別!B:B,0),1)</f>
        <v/>
      </c>
    </row>
    <row r="383" spans="1:5">
      <c r="A383" t="s">
        <v>60</v>
      </c>
      <c r="B383" s="51">
        <f>キーワード!D387</f>
        <v>0</v>
      </c>
      <c r="C383">
        <f>キーワード!F387</f>
        <v>0</v>
      </c>
      <c r="D383" s="24" t="e">
        <f ca="1">IF(IF(SUMIFS(キーワード!$N$6:$N$10000,キーワード!$D$6:$D$10000,B383,キーワード!$F$6:$F$10000,C383)=0,"",SUMIFS(キーワード!$N$6:$N$10000,キーワード!$D$6:$D$10000,B383,キーワード!$F$6:$F$10000,C383))&gt;E383,IF(SUMIFS(キーワード!$N$6:$N$10000,キーワード!$D$6:$D$10000,B383,キーワード!$F$6:$F$10000,C383)=0,"",SUMIFS(キーワード!$N$6:$N$10000,キーワード!$D$6:$D$10000,B383,キーワード!$F$6:$F$10000,C383)),E383+1)</f>
        <v>#DIV/0!</v>
      </c>
      <c r="E383" t="str">
        <f ca="1">INDEX(商品別!C:C,MATCH(キーワード別!B383,商品別!B:B,0),1)</f>
        <v/>
      </c>
    </row>
    <row r="384" spans="1:5">
      <c r="A384" t="s">
        <v>60</v>
      </c>
      <c r="B384" s="51">
        <f>キーワード!D388</f>
        <v>0</v>
      </c>
      <c r="C384">
        <f>キーワード!F388</f>
        <v>0</v>
      </c>
      <c r="D384" s="24" t="e">
        <f ca="1">IF(IF(SUMIFS(キーワード!$N$6:$N$10000,キーワード!$D$6:$D$10000,B384,キーワード!$F$6:$F$10000,C384)=0,"",SUMIFS(キーワード!$N$6:$N$10000,キーワード!$D$6:$D$10000,B384,キーワード!$F$6:$F$10000,C384))&gt;E384,IF(SUMIFS(キーワード!$N$6:$N$10000,キーワード!$D$6:$D$10000,B384,キーワード!$F$6:$F$10000,C384)=0,"",SUMIFS(キーワード!$N$6:$N$10000,キーワード!$D$6:$D$10000,B384,キーワード!$F$6:$F$10000,C384)),E384+1)</f>
        <v>#DIV/0!</v>
      </c>
      <c r="E384" t="str">
        <f ca="1">INDEX(商品別!C:C,MATCH(キーワード別!B384,商品別!B:B,0),1)</f>
        <v/>
      </c>
    </row>
    <row r="385" spans="1:5">
      <c r="A385" t="s">
        <v>60</v>
      </c>
      <c r="B385" s="51">
        <f>キーワード!D389</f>
        <v>0</v>
      </c>
      <c r="C385">
        <f>キーワード!F389</f>
        <v>0</v>
      </c>
      <c r="D385" s="24" t="e">
        <f ca="1">IF(IF(SUMIFS(キーワード!$N$6:$N$10000,キーワード!$D$6:$D$10000,B385,キーワード!$F$6:$F$10000,C385)=0,"",SUMIFS(キーワード!$N$6:$N$10000,キーワード!$D$6:$D$10000,B385,キーワード!$F$6:$F$10000,C385))&gt;E385,IF(SUMIFS(キーワード!$N$6:$N$10000,キーワード!$D$6:$D$10000,B385,キーワード!$F$6:$F$10000,C385)=0,"",SUMIFS(キーワード!$N$6:$N$10000,キーワード!$D$6:$D$10000,B385,キーワード!$F$6:$F$10000,C385)),E385+1)</f>
        <v>#DIV/0!</v>
      </c>
      <c r="E385" t="str">
        <f ca="1">INDEX(商品別!C:C,MATCH(キーワード別!B385,商品別!B:B,0),1)</f>
        <v/>
      </c>
    </row>
    <row r="386" spans="1:5">
      <c r="A386" t="s">
        <v>60</v>
      </c>
      <c r="B386" s="51">
        <f>キーワード!D390</f>
        <v>0</v>
      </c>
      <c r="C386">
        <f>キーワード!F390</f>
        <v>0</v>
      </c>
      <c r="D386" s="24" t="e">
        <f ca="1">IF(IF(SUMIFS(キーワード!$N$6:$N$10000,キーワード!$D$6:$D$10000,B386,キーワード!$F$6:$F$10000,C386)=0,"",SUMIFS(キーワード!$N$6:$N$10000,キーワード!$D$6:$D$10000,B386,キーワード!$F$6:$F$10000,C386))&gt;E386,IF(SUMIFS(キーワード!$N$6:$N$10000,キーワード!$D$6:$D$10000,B386,キーワード!$F$6:$F$10000,C386)=0,"",SUMIFS(キーワード!$N$6:$N$10000,キーワード!$D$6:$D$10000,B386,キーワード!$F$6:$F$10000,C386)),E386+1)</f>
        <v>#DIV/0!</v>
      </c>
      <c r="E386" t="str">
        <f ca="1">INDEX(商品別!C:C,MATCH(キーワード別!B386,商品別!B:B,0),1)</f>
        <v/>
      </c>
    </row>
  </sheetData>
  <phoneticPr fontId="2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19</vt:i4>
      </vt:variant>
    </vt:vector>
  </HeadingPairs>
  <TitlesOfParts>
    <vt:vector size="19" baseType="lpstr">
      <vt:lpstr>操作マニュアル</vt:lpstr>
      <vt:lpstr>設定</vt:lpstr>
      <vt:lpstr>消化率</vt:lpstr>
      <vt:lpstr>カレンダー</vt:lpstr>
      <vt:lpstr>商品</vt:lpstr>
      <vt:lpstr>キーワード</vt:lpstr>
      <vt:lpstr>【アップ用】→</vt:lpstr>
      <vt:lpstr>商品別</vt:lpstr>
      <vt:lpstr>キーワード別</vt:lpstr>
      <vt:lpstr>【貼付】→</vt:lpstr>
      <vt:lpstr>現状商品設定</vt:lpstr>
      <vt:lpstr>全商品</vt:lpstr>
      <vt:lpstr>当月商品</vt:lpstr>
      <vt:lpstr>前月商品</vt:lpstr>
      <vt:lpstr>前々月商品</vt:lpstr>
      <vt:lpstr>現状ワード設定</vt:lpstr>
      <vt:lpstr>当月ワード</vt:lpstr>
      <vt:lpstr>前月ワード</vt:lpstr>
      <vt:lpstr>前々月ワード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樋口智紀</dc:creator>
  <cp:keywords/>
  <dc:description/>
  <cp:lastModifiedBy>嵩大 渡邊</cp:lastModifiedBy>
  <cp:revision/>
  <dcterms:created xsi:type="dcterms:W3CDTF">2023-01-16T00:28:21Z</dcterms:created>
  <dcterms:modified xsi:type="dcterms:W3CDTF">2024-07-04T12:44:02Z</dcterms:modified>
  <cp:category/>
  <cp:contentStatus/>
</cp:coreProperties>
</file>